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ОЭиПЭЭ\ОБЩАЯ\2024 год\ПРОГРАММА ЭНЕРГОСБЕРЕЖЕНИЯ\СД Вопрос актуализации Пр.эн.сб. 2023-2027\2\Приложение\"/>
    </mc:Choice>
  </mc:AlternateContent>
  <bookViews>
    <workbookView xWindow="0" yWindow="0" windowWidth="28800" windowHeight="11325" tabRatio="833"/>
  </bookViews>
  <sheets>
    <sheet name="Паспорт программы" sheetId="1" r:id="rId1"/>
    <sheet name=" Ф-1 Целевые показатели прог" sheetId="2" r:id="rId2"/>
    <sheet name="Ф-2-Перечень меропр с прям затр" sheetId="3" r:id="rId3"/>
    <sheet name="Ф-3 Перечень меропр с сопут эфф" sheetId="4" r:id="rId4"/>
    <sheet name="Ф-4 Показатели баланса" sheetId="5" r:id="rId5"/>
    <sheet name="Ф5- Справочно Показатели работы" sheetId="6" r:id="rId6"/>
  </sheets>
  <externalReferences>
    <externalReference r:id="rId7"/>
    <externalReference r:id="rId8"/>
  </externalReferences>
  <definedNames>
    <definedName name="CaseList">#REF!</definedName>
    <definedName name="DimList">#REF!</definedName>
    <definedName name="FinList">#REF!</definedName>
    <definedName name="Z_0CD8A90E_3141_4898_B665_52CC909A46B1_.wvu.Cols" localSheetId="1" hidden="1">' Ф-1 Целевые показатели прог'!$N:$P,' Ф-1 Целевые показатели прог'!$R:$R,' Ф-1 Целевые показатели прог'!$W:$AT</definedName>
    <definedName name="Z_0CD8A90E_3141_4898_B665_52CC909A46B1_.wvu.Cols" localSheetId="2" hidden="1">'Ф-2-Перечень меропр с прям затр'!$G:$G,'Ф-2-Перечень меропр с прям затр'!$J:$P,'Ф-2-Перечень меропр с прям затр'!$S:$U,'Ф-2-Перечень меропр с прям затр'!$AG:$AG,'Ф-2-Перечень меропр с прям затр'!$AN:$AV,'Ф-2-Перечень меропр с прям затр'!$BC:$DE,'Ф-2-Перечень меропр с прям затр'!$DM:$EF</definedName>
    <definedName name="Z_0CD8A90E_3141_4898_B665_52CC909A46B1_.wvu.Cols" localSheetId="3" hidden="1">'Ф-3 Перечень меропр с сопут эфф'!#REF!,'Ф-3 Перечень меропр с сопут эфф'!$N:$V,'Ф-3 Перечень меропр с сопут эфф'!$AC:$AK,'Ф-3 Перечень меропр с сопут эфф'!$BS:$CA,'Ф-3 Перечень меропр с сопут эфф'!$CE:$CG,'Ф-3 Перечень меропр с сопут эфф'!$CJ:$CL,'Ф-3 Перечень меропр с сопут эфф'!$CX:$CX</definedName>
    <definedName name="Z_0CD8A90E_3141_4898_B665_52CC909A46B1_.wvu.PrintArea" localSheetId="1" hidden="1">' Ф-1 Целевые показатели прог'!$A$1:$AN$762</definedName>
    <definedName name="Z_0CD8A90E_3141_4898_B665_52CC909A46B1_.wvu.PrintArea" localSheetId="2" hidden="1">'Ф-2-Перечень меропр с прям затр'!$A$1:$EC$1685</definedName>
    <definedName name="Z_0CD8A90E_3141_4898_B665_52CC909A46B1_.wvu.PrintArea" localSheetId="3" hidden="1">'Ф-3 Перечень меропр с сопут эфф'!$A$1:$CX$80</definedName>
    <definedName name="Z_0CD8A90E_3141_4898_B665_52CC909A46B1_.wvu.PrintTitles" localSheetId="1" hidden="1">' Ф-1 Целевые показатели прог'!$4:$6</definedName>
    <definedName name="Z_0CD8A90E_3141_4898_B665_52CC909A46B1_.wvu.PrintTitles" localSheetId="2" hidden="1">'Ф-2-Перечень меропр с прям затр'!$A:$D,'Ф-2-Перечень меропр с прям затр'!$8:$11</definedName>
    <definedName name="Z_0CD8A90E_3141_4898_B665_52CC909A46B1_.wvu.PrintTitles" localSheetId="3" hidden="1">'Ф-3 Перечень меропр с сопут эфф'!$B:$E,'Ф-3 Перечень меропр с сопут эфф'!$4:$7</definedName>
    <definedName name="Z_0CD8A90E_3141_4898_B665_52CC909A46B1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0CD8A90E_3141_4898_B665_52CC909A46B1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затр'!$247:$247,'Ф-2-Перечень меропр с прям затр'!$249:$250,'Ф-2-Перечень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затр'!$612:$626,'Ф-2-Перечень меропр с прям затр'!$632:$657,'Ф-2-Перечень меропр с прям затр'!$659:$1689</definedName>
    <definedName name="Z_0CD8A90E_3141_4898_B665_52CC909A46B1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30C06470_B50B_4F8B_8C75_54B2A8B71383_.wvu.Cols" localSheetId="1" hidden="1">' Ф-1 Целевые показатели прог'!$D:$I,' Ф-1 Целевые показатели прог'!$AK:$AV</definedName>
    <definedName name="Z_30C06470_B50B_4F8B_8C75_54B2A8B71383_.wvu.Cols" localSheetId="4" hidden="1">'Ф-4 Показатели баланса'!$J:$J</definedName>
    <definedName name="Z_30C06470_B50B_4F8B_8C75_54B2A8B71383_.wvu.PrintArea" localSheetId="1" hidden="1">' Ф-1 Целевые показатели прог'!$A$1:$AD$762</definedName>
    <definedName name="Z_30C06470_B50B_4F8B_8C75_54B2A8B71383_.wvu.PrintArea" localSheetId="2" hidden="1">'Ф-2-Перечень меропр с прям затр'!$A$1:$EC$1685</definedName>
    <definedName name="Z_30C06470_B50B_4F8B_8C75_54B2A8B71383_.wvu.PrintArea" localSheetId="3" hidden="1">'Ф-3 Перечень меропр с сопут эфф'!$A$1:$CX$80</definedName>
    <definedName name="Z_30C06470_B50B_4F8B_8C75_54B2A8B71383_.wvu.PrintTitles" localSheetId="1" hidden="1">' Ф-1 Целевые показатели прог'!$4:$6</definedName>
    <definedName name="Z_30C06470_B50B_4F8B_8C75_54B2A8B71383_.wvu.PrintTitles" localSheetId="2" hidden="1">'Ф-2-Перечень меропр с прям затр'!$A:$D,'Ф-2-Перечень меропр с прям затр'!$8:$11</definedName>
    <definedName name="Z_30C06470_B50B_4F8B_8C75_54B2A8B71383_.wvu.PrintTitles" localSheetId="3" hidden="1">'Ф-3 Перечень меропр с сопут эфф'!$B:$E,'Ф-3 Перечень меропр с сопут эфф'!$4:$7</definedName>
    <definedName name="Z_30C06470_B50B_4F8B_8C75_54B2A8B71383_.wvu.Rows" localSheetId="1" hidden="1">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30C06470_B50B_4F8B_8C75_54B2A8B71383_.wvu.Rows" localSheetId="4" hidden="1">'Ф-4 Показатели баланса'!$66:$69</definedName>
    <definedName name="Z_30C06470_B50B_4F8B_8C75_54B2A8B71383_.wvu.Rows" localSheetId="5" hidden="1">'Ф5- Справочно Показатели работы'!$21:$21,'Ф5- Справочно Показатели работы'!$25:$25</definedName>
    <definedName name="Z_4316F077_8756_48CE_BE73_F69B03303FE2_.wvu.Cols" localSheetId="1" hidden="1">' Ф-1 Целевые показатели прог'!$E:$L,' Ф-1 Целевые показатели прог'!$N:$U,' Ф-1 Целевые показатели прог'!$W:$BQ</definedName>
    <definedName name="Z_4316F077_8756_48CE_BE73_F69B03303FE2_.wvu.Cols" localSheetId="2" hidden="1">'Ф-2-Перечень меропр с прям затр'!$G:$H,'Ф-2-Перечень меропр с прям затр'!$J:$Q,'Ф-2-Перечень меропр с прям затр'!$S:$U,'Ф-2-Перечень меропр с прям затр'!$AG:$AJ,'Ф-2-Перечень меропр с прям затр'!$AN:$AY,'Ф-2-Перечень меропр с прям затр'!$BC:$DF,'Ф-2-Перечень меропр с прям затр'!$DH:$DK,'Ф-2-Перечень меропр с прям затр'!$DM:$EH</definedName>
    <definedName name="Z_4316F077_8756_48CE_BE73_F69B03303FE2_.wvu.Cols" localSheetId="3" hidden="1">'Ф-3 Перечень меропр с сопут эфф'!$G:$J,'Ф-3 Перечень меропр с сопут эфф'!$N:$Y,'Ф-3 Перечень меропр с сопут эфф'!$AC:$CC,'Ф-3 Перечень меропр с сопут эфф'!$CE:$CH,'Ф-3 Перечень меропр с сопут эфф'!$CJ:$CZ</definedName>
    <definedName name="Z_4316F077_8756_48CE_BE73_F69B03303FE2_.wvu.PrintArea" localSheetId="1" hidden="1">' Ф-1 Целевые показатели прог'!$A$1:$Y$1084</definedName>
    <definedName name="Z_4316F077_8756_48CE_BE73_F69B03303FE2_.wvu.PrintTitles" localSheetId="1" hidden="1">' Ф-1 Целевые показатели прог'!$4:$6</definedName>
    <definedName name="Z_4316F077_8756_48CE_BE73_F69B03303FE2_.wvu.PrintTitles" localSheetId="2" hidden="1">'Ф-2-Перечень меропр с прям затр'!$A:$D,'Ф-2-Перечень меропр с прям затр'!$8:$11</definedName>
    <definedName name="Z_4316F077_8756_48CE_BE73_F69B03303FE2_.wvu.PrintTitles" localSheetId="3" hidden="1">'Ф-3 Перечень меропр с сопут эфф'!$B:$E,'Ф-3 Перечень меропр с сопут эфф'!$4:$7</definedName>
    <definedName name="Z_4316F077_8756_48CE_BE73_F69B03303FE2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прог'!$414:$414,'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прог'!$607:$608,' Ф-1 Целевые показатели прог'!$611:$614,' Ф-1 Целевые показатели прог'!$630:$630,' Ф-1 Целевые показатели прог'!$643:$651,'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прог'!$800:$800,'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прог'!$978:$1016,' Ф-1 Целевые показатели прог'!$1027:$1034,' Ф-1 Целевые показатели прог'!$1037:$1038,' Ф-1 Целевые показатели прог'!$1041:$1044,' Ф-1 Целевые показатели прог'!$1074:$1081,' Ф-1 Целевые показатели прог'!$1085:$1609</definedName>
    <definedName name="Z_4316F077_8756_48CE_BE73_F69B03303FE2_.wvu.Rows" localSheetId="3" hidden="1">'Ф-3 Перечень меропр с сопут эфф'!$9:$20,'Ф-3 Перечень меропр с сопут эфф'!$28:$40,'Ф-3 Перечень меропр с сопут эфф'!$46:$58,'Ф-3 Перечень меропр с сопут эфф'!$64:$76,'Ф-3 Перечень меропр с сопут эфф'!$82:$97,'Ф-3 Перечень меропр с сопут эфф'!$100:$112,'Ф-3 Перечень меропр с сопут эфф'!$118:$130,'Ф-3 Перечень меропр с сопут эфф'!$132:$133,'Ф-3 Перечень меропр с сопут эфф'!$138:$150,'Ф-3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471B5D95_E416_4285_99DD_04848E0B6D1D_.wvu.Cols" localSheetId="1" hidden="1">' Ф-1 Целевые показатели прог'!$N:$P,' Ф-1 Целевые показатели прог'!$R:$R,' Ф-1 Целевые показатели прог'!$W:$AT</definedName>
    <definedName name="Z_471B5D95_E416_4285_99DD_04848E0B6D1D_.wvu.Cols" localSheetId="2" hidden="1">'Ф-2-Перечень меропр с прям затр'!$G:$G,'Ф-2-Перечень меропр с прям затр'!$J:$P,'Ф-2-Перечень меропр с прям затр'!$S:$U,'Ф-2-Перечень меропр с прям затр'!$AG:$AG,'Ф-2-Перечень меропр с прям затр'!$AN:$AV,'Ф-2-Перечень меропр с прям затр'!$BC:$DE,'Ф-2-Перечень меропр с прям затр'!$DM:$EF</definedName>
    <definedName name="Z_471B5D95_E416_4285_99DD_04848E0B6D1D_.wvu.Cols" localSheetId="3" hidden="1">'Ф-3 Перечень меропр с сопут эфф'!#REF!,'Ф-3 Перечень меропр с сопут эфф'!$N:$V,'Ф-3 Перечень меропр с сопут эфф'!$AC:$AK,'Ф-3 Перечень меропр с сопут эфф'!$BS:$CA,'Ф-3 Перечень меропр с сопут эфф'!$CE:$CG,'Ф-3 Перечень меропр с сопут эфф'!$CJ:$CL,'Ф-3 Перечень меропр с сопут эфф'!$CX:$CX</definedName>
    <definedName name="Z_471B5D95_E416_4285_99DD_04848E0B6D1D_.wvu.PrintArea" localSheetId="1" hidden="1">' Ф-1 Целевые показатели прог'!$A$1:$AN$762</definedName>
    <definedName name="Z_471B5D95_E416_4285_99DD_04848E0B6D1D_.wvu.PrintArea" localSheetId="2" hidden="1">'Ф-2-Перечень меропр с прям затр'!$A$1:$EC$1685</definedName>
    <definedName name="Z_471B5D95_E416_4285_99DD_04848E0B6D1D_.wvu.PrintArea" localSheetId="3" hidden="1">'Ф-3 Перечень меропр с сопут эфф'!$A$1:$CX$80</definedName>
    <definedName name="Z_471B5D95_E416_4285_99DD_04848E0B6D1D_.wvu.PrintTitles" localSheetId="1" hidden="1">' Ф-1 Целевые показатели прог'!$4:$6</definedName>
    <definedName name="Z_471B5D95_E416_4285_99DD_04848E0B6D1D_.wvu.PrintTitles" localSheetId="2" hidden="1">'Ф-2-Перечень меропр с прям затр'!$A:$D,'Ф-2-Перечень меропр с прям затр'!$8:$11</definedName>
    <definedName name="Z_471B5D95_E416_4285_99DD_04848E0B6D1D_.wvu.PrintTitles" localSheetId="3" hidden="1">'Ф-3 Перечень меропр с сопут эфф'!$B:$E,'Ф-3 Перечень меропр с сопут эфф'!$4:$7</definedName>
    <definedName name="Z_471B5D95_E416_4285_99DD_04848E0B6D1D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471B5D95_E416_4285_99DD_04848E0B6D1D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затр'!$247:$247,'Ф-2-Перечень меропр с прям затр'!$249:$250,'Ф-2-Перечень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затр'!$612:$626,'Ф-2-Перечень меропр с прям затр'!$632:$657,'Ф-2-Перечень меропр с прям затр'!$659:$1689</definedName>
    <definedName name="Z_471B5D95_E416_4285_99DD_04848E0B6D1D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614160B4_C4B0_4FBB_A725_6DD02FA30305_.wvu.Cols" localSheetId="1" hidden="1">' Ф-1 Целевые показатели прог'!$D:$I</definedName>
    <definedName name="Z_614160B4_C4B0_4FBB_A725_6DD02FA30305_.wvu.Cols" localSheetId="2" hidden="1">'Ф-2-Перечень меропр с прям затр'!$Q:$U,'Ф-2-Перечень меропр с прям затр'!$AW:$BK,'Ф-2-Перечень меропр с прям затр'!$DK:$DO</definedName>
    <definedName name="Z_614160B4_C4B0_4FBB_A725_6DD02FA30305_.wvu.Cols" localSheetId="3" hidden="1">'Ф-3 Перечень меропр с сопут эфф'!$W:$AK,'Ф-3 Перечень меропр с сопут эфф'!$CH:$CL</definedName>
    <definedName name="Z_614160B4_C4B0_4FBB_A725_6DD02FA30305_.wvu.PrintArea" localSheetId="1" hidden="1">' Ф-1 Целевые показатели прог'!$A$1:$Y$1084</definedName>
    <definedName name="Z_614160B4_C4B0_4FBB_A725_6DD02FA30305_.wvu.PrintTitles" localSheetId="1" hidden="1">' Ф-1 Целевые показатели прог'!$4:$6</definedName>
    <definedName name="Z_614160B4_C4B0_4FBB_A725_6DD02FA30305_.wvu.PrintTitles" localSheetId="2" hidden="1">'Ф-2-Перечень меропр с прям затр'!$A:$D,'Ф-2-Перечень меропр с прям затр'!$8:$11</definedName>
    <definedName name="Z_614160B4_C4B0_4FBB_A725_6DD02FA30305_.wvu.PrintTitles" localSheetId="3" hidden="1">'Ф-3 Перечень меропр с сопут эфф'!$B:$E,'Ф-3 Перечень меропр с сопут эфф'!$4:$7</definedName>
    <definedName name="Z_614160B4_C4B0_4FBB_A725_6DD02FA30305_.wvu.Rows" localSheetId="1" hidden="1">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прог'!$414:$414,'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прог'!$607:$608,' Ф-1 Целевые показатели прог'!$611:$614,' Ф-1 Целевые показатели прог'!$630:$630,' Ф-1 Целевые показатели прог'!$643:$651,'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прог'!$800:$800,'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прог'!$978:$1016,' Ф-1 Целевые показатели прог'!$1027:$1034,' Ф-1 Целевые показатели прог'!$1037:$1038,' Ф-1 Целевые показатели прог'!$1041:$1044,' Ф-1 Целевые показатели прог'!$1074:$1081,' Ф-1 Целевые показатели прог'!$1085:$1609</definedName>
    <definedName name="Z_614160B4_C4B0_4FBB_A725_6DD02FA30305_.wvu.Rows" localSheetId="2" hidden="1">'Ф-2-Перечень меропр с прям затр'!$49:$53,'Ф-2-Перечень меропр с прям затр'!$58:$59,'Ф-2-Перечень меропр с прям затр'!$66:$67,'Ф-2-Перечень меропр с прям затр'!$73:$75,'Ф-2-Перечень меропр с прям затр'!$79:$110,'Ф-2-Перечень меропр с прям затр'!$118:$121,'Ф-2-Перечень меропр с прям затр'!$123:$142,'Ф-2-Перечень меропр с прям затр'!$145:$147,'Ф-2-Перечень меропр с прям затр'!$149:$177,'Ф-2-Перечень меропр с прям затр'!$184:$188,'Ф-2-Перечень меропр с прям затр'!$192:$193,'Ф-2-Перечень меропр с прям затр'!$198:$202,'Ф-2-Перечень меропр с прям затр'!$209:$237,'Ф-2-Перечень меропр с прям затр'!$245:$265,'Ф-2-Перечень меропр с прям затр'!$269:$269,'Ф-2-Перечень меропр с прям затр'!$271:$296,'Ф-2-Перечень меропр с прям затр'!$303:$306,'Ф-2-Перечень меропр с прям затр'!$311:$313,'Ф-2-Перечень меропр с прям затр'!$316:$320,'Ф-2-Перечень меропр с прям затр'!$325:$325,'Ф-2-Перечень меропр с прям затр'!$333:$337,'Ф-2-Перечень меропр с прям затр'!$340:$340,'Ф-2-Перечень меропр с прям затр'!$342:$361,'Ф-2-Перечень меропр с прям затр'!#REF!,'Ф-2-Перечень меропр с прям затр'!#REF!,'Ф-2-Перечень меропр с прям затр'!$378:$392,'Ф-2-Перечень меропр с прям затр'!#REF!,'Ф-2-Перечень меропр с прям затр'!$397:$423,'Ф-2-Перечень меропр с прям затр'!$430:$431,'Ф-2-Перечень меропр с прям затр'!$436:$436,'Ф-2-Перечень меропр с прям затр'!$440:$450,'Ф-2-Перечень меропр с прям затр'!$452:$482,'Ф-2-Перечень меропр с прям затр'!$490:$509,'Ф-2-Перечень меропр с прям затр'!$512:$513,'Ф-2-Перечень меропр с прям затр'!$515:$541,'Ф-2-Перечень меропр с прям затр'!$547:$548,'Ф-2-Перечень меропр с прям затр'!$553:$553,'Ф-2-Перечень меропр с прям затр'!$557:$567,'Ф-2-Перечень меропр с прям затр'!$569:$599,'Ф-2-Перечень меропр с прям затр'!$604:$604,'Ф-2-Перечень меропр с прям затр'!$609:$610,'Ф-2-Перечень меропр с прям затр'!$612:$657,'Ф-2-Перечень меропр с прям затр'!$665:$666,'Ф-2-Перечень меропр с прям затр'!$674:$684,'Ф-2-Перечень меропр с прям затр'!$689:$690,'Ф-2-Перечень меропр с прям затр'!$694:$695,'Ф-2-Перечень меропр с прям затр'!$697:$711,'Ф-2-Перечень меропр с прям затр'!$714:$715,'Ф-2-Перечень меропр с прям затр'!#REF!,'Ф-2-Перечень меропр с прям затр'!$729:$743,'Ф-2-Перечень меропр с прям затр'!$747:$747,'Ф-2-Перечень меропр с прям затр'!$749:$775,'Ф-2-Перечень меропр с прям затр'!$778:$799,'Ф-2-Перечень меропр с прям затр'!$804:$805,'Ф-2-Перечень меропр с прям затр'!$807:$811,'Ф-2-Перечень меропр с прям затр'!$815:$815,'Ф-2-Перечень меропр с прям затр'!$817:$831,'Ф-2-Перечень меропр с прям затр'!$835:$836,'Ф-2-Перечень меропр с прям затр'!$838:$842,'Ф-2-Перечень меропр с прям затр'!$848:$857,'Ф-2-Перечень меропр с прям затр'!#REF!,'Ф-2-Перечень меропр с прям затр'!$862:$888,'Ф-2-Перечень меропр с прям затр'!$891:$912,'Ф-2-Перечень меропр с прям затр'!$914:$944,'Ф-2-Перечень меропр с прям затр'!$957:$971,'Ф-2-Перечень меропр с прям затр'!$975:$975,'Ф-2-Перечень меропр с прям затр'!$977:$1003,'Ф-2-Перечень меропр с прям затр'!$1005:$1688</definedName>
    <definedName name="Z_614160B4_C4B0_4FBB_A725_6DD02FA30305_.wvu.Rows" localSheetId="3" hidden="1">'Ф-3 Перечень меропр с сопут эфф'!$9:$20,'Ф-3 Перечень меропр с сопут эфф'!$28:$40,'Ф-3 Перечень меропр с сопут эфф'!$46:$58,'Ф-3 Перечень меропр с сопут эфф'!$64:$76,'Ф-3 Перечень меропр с сопут эфф'!$82:$97,'Ф-3 Перечень меропр с сопут эфф'!$100:$112,'Ф-3 Перечень меропр с сопут эфф'!$118:$130,'Ф-3 Перечень меропр с сопут эфф'!$132:$133,'Ф-3 Перечень меропр с сопут эфф'!$138:$150,'Ф-3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7BBB2A25_4F99_4A82_970A_3B9A9287565C_.wvu.Cols" localSheetId="1" hidden="1">' Ф-1 Целевые показатели прог'!$E:$K,' Ф-1 Целевые показатели прог'!$Q:$T,' Ф-1 Целевые показатели прог'!$AK:$BV</definedName>
    <definedName name="Z_7BBB2A25_4F99_4A82_970A_3B9A9287565C_.wvu.Cols" localSheetId="2" hidden="1">'Ф-2-Перечень меропр с прям затр'!$G:$G,'Ф-2-Перечень меропр с прям затр'!$M:$P,'Ф-2-Перечень меропр с прям затр'!$AG:$AG,'Ф-2-Перечень меропр с прям затр'!$CP:$DE,'Ф-2-Перечень меропр с прям затр'!$DZ:$EH</definedName>
    <definedName name="Z_7BBB2A25_4F99_4A82_970A_3B9A9287565C_.wvu.Cols" localSheetId="3" hidden="1">'Ф-3 Перечень меропр с сопут эфф'!$BP:$CA,'Ф-3 Перечень меропр с сопут эфф'!$CM:$CZ</definedName>
    <definedName name="Z_7BBB2A25_4F99_4A82_970A_3B9A9287565C_.wvu.Cols" localSheetId="4" hidden="1">'Ф-4 Показатели баланса'!$J:$J</definedName>
    <definedName name="Z_7BBB2A25_4F99_4A82_970A_3B9A9287565C_.wvu.PrintArea" localSheetId="3" hidden="1">'Ф-3 Перечень меропр с сопут эфф'!$A$1:$DC$234</definedName>
    <definedName name="Z_7BBB2A25_4F99_4A82_970A_3B9A9287565C_.wvu.PrintTitles" localSheetId="1" hidden="1">' Ф-1 Целевые показатели прог'!$4:$6</definedName>
    <definedName name="Z_7BBB2A25_4F99_4A82_970A_3B9A9287565C_.wvu.PrintTitles" localSheetId="2" hidden="1">'Ф-2-Перечень меропр с прям затр'!$A:$D,'Ф-2-Перечень меропр с прям затр'!$8:$11</definedName>
    <definedName name="Z_7BBB2A25_4F99_4A82_970A_3B9A9287565C_.wvu.PrintTitles" localSheetId="3" hidden="1">'Ф-3 Перечень меропр с сопут эфф'!$B:$E,'Ф-3 Перечень меропр с сопут эфф'!$4:$7</definedName>
    <definedName name="Z_7BBB2A25_4F99_4A82_970A_3B9A9287565C_.wvu.Rows" localSheetId="1" hidden="1">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прог'!$320:$327,'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прог'!$522:$522,'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прог'!$607:$608,' Ф-1 Целевые показатели прог'!$611:$614,' Ф-1 Целевые показатели прог'!$643:$651,' Ф-1 Целевые показатели прог'!$656:$694,'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прог'!$1085:$1609</definedName>
    <definedName name="Z_7BBB2A25_4F99_4A82_970A_3B9A9287565C_.wvu.Rows" localSheetId="2" hidden="1">'Ф-2-Перечень меропр с прям затр'!$49:$53,'Ф-2-Перечень меропр с прям затр'!$66:$67,'Ф-2-Перечень меропр с прям затр'!$74:$75,'Ф-2-Перечень меропр с прям затр'!$78:$110,'Ф-2-Перечень меропр с прям затр'!$119:$121,'Ф-2-Перечень меропр с прям затр'!$123:$142,'Ф-2-Перечень меропр с прям затр'!$145:$147,'Ф-2-Перечень меропр с прям затр'!$149:$177,'Ф-2-Перечень меропр с прям затр'!$184:$188,'Ф-2-Перечень меропр с прям затр'!$198:$202,'Ф-2-Перечень меропр с прям затр'!$209:$237,'Ф-2-Перечень меропр с прям затр'!$245:$265,'Ф-2-Перечень меропр с прям затр'!$269:$269,'Ф-2-Перечень меропр с прям затр'!$271:$296,'Ф-2-Перечень меропр с прям затр'!$305:$306,'Ф-2-Перечень меропр с прям затр'!$316:$320,'Ф-2-Перечень меропр с прям затр'!$332:$337,'Ф-2-Перечень меропр с прям затр'!$340:$340,'Ф-2-Перечень меропр с прям затр'!$342:$361,'Ф-2-Перечень меропр с прям затр'!$378:$392,'Ф-2-Перечень меропр с прям затр'!$396:$423,'Ф-2-Перечень меропр с прям затр'!$430:$431,'Ф-2-Перечень меропр с прям затр'!$440:$450,'Ф-2-Перечень меропр с прям затр'!$452:$482,'Ф-2-Перечень меропр с прям затр'!$487:$488,'Ф-2-Перечень меропр с прям затр'!$490:$541,'Ф-2-Перечень меропр с прям затр'!$547:$548,'Ф-2-Перечень меропр с прям затр'!$557:$567,'Ф-2-Перечень меропр с прям затр'!$569:$599,'Ф-2-Перечень меропр с прям затр'!$604:$604,'Ф-2-Перечень меропр с прям затр'!$609:$610,'Ф-2-Перечень меропр с прям затр'!$612:$657,'Ф-2-Перечень меропр с прям затр'!$674:$684,'Ф-2-Перечень меропр с прям затр'!$689:$690,'Ф-2-Перечень меропр с прям затр'!$694:$711,'Ф-2-Перечень меропр с прям затр'!$714:$715,'Ф-2-Перечень меропр с прям затр'!$729:$743,'Ф-2-Перечень меропр с прям затр'!$747:$747,'Ф-2-Перечень меропр с прям затр'!$749:$775,'Ф-2-Перечень меропр с прям затр'!$778:$799,'Ф-2-Перечень меропр с прям затр'!$804:$805,'Ф-2-Перечень меропр с прям затр'!$807:$811,'Ф-2-Перечень меропр с прям затр'!$815:$815,'Ф-2-Перечень меропр с прям затр'!$817:$831,'Ф-2-Перечень меропр с прям затр'!$835:$836,'Ф-2-Перечень меропр с прям затр'!$838:$842,'Ф-2-Перечень меропр с прям затр'!$848:$857,'Ф-2-Перечень меропр с прям затр'!#REF!,'Ф-2-Перечень меропр с прям затр'!$862:$888,'Ф-2-Перечень меропр с прям затр'!$891:$912,'Ф-2-Перечень меропр с прям затр'!$914:$944,'Ф-2-Перечень меропр с прям затр'!$957:$971,'Ф-2-Перечень меропр с прям затр'!$975:$1687</definedName>
    <definedName name="Z_7BBB2A25_4F99_4A82_970A_3B9A9287565C_.wvu.Rows" localSheetId="3" hidden="1">'Ф-3 Перечень меропр с сопут эфф'!$9:$20,'Ф-3 Перечень меропр с сопут эфф'!$28:$40,'Ф-3 Перечень меропр с сопут эфф'!$46:$58,'Ф-3 Перечень меропр с сопут эфф'!$64:$76,'Ф-3 Перечень меропр с сопут эфф'!$82:$94,'Ф-3 Перечень меропр с сопут эфф'!$100:$112,'Ф-3 Перечень меропр с сопут эфф'!$118:$130,'Ф-3 Перечень меропр с сопут эфф'!$138:$150,'Ф-3 Перечень меропр с сопут эфф'!$155:$234</definedName>
    <definedName name="Z_7BBB2A25_4F99_4A82_970A_3B9A9287565C_.wvu.Rows" localSheetId="4" hidden="1">'Ф-4 Показатели баланса'!$66:$69</definedName>
    <definedName name="Z_9C5F982F_1B52_475C_A2F6_A74F67F3DA33_.wvu.Cols" localSheetId="1" hidden="1">' Ф-1 Целевые показатели прог'!$E:$P</definedName>
    <definedName name="Z_9C5F982F_1B52_475C_A2F6_A74F67F3DA33_.wvu.Cols" localSheetId="2" hidden="1">'Ф-2-Перечень меропр с прям затр'!$DB:$DD,'Ф-2-Перечень меропр с прям затр'!$ED:$EF</definedName>
    <definedName name="Z_9C5F982F_1B52_475C_A2F6_A74F67F3DA33_.wvu.Cols" localSheetId="3" hidden="1">'Ф-3 Перечень меропр с сопут эфф'!$CG:$CG,'Ф-3 Перечень меропр с сопут эфф'!$DB:$DL</definedName>
    <definedName name="Z_9C5F982F_1B52_475C_A2F6_A74F67F3DA33_.wvu.Cols" localSheetId="4" hidden="1">'Ф-4 Показатели баланса'!$J:$J</definedName>
    <definedName name="Z_9C5F982F_1B52_475C_A2F6_A74F67F3DA33_.wvu.PrintArea" localSheetId="1" hidden="1">' Ф-1 Целевые показатели прог'!$A$1:$AI$976</definedName>
    <definedName name="Z_9C5F982F_1B52_475C_A2F6_A74F67F3DA33_.wvu.PrintArea" localSheetId="2" hidden="1">'Ф-2-Перечень меропр с прям затр'!$A$1:$FD$999</definedName>
    <definedName name="Z_9C5F982F_1B52_475C_A2F6_A74F67F3DA33_.wvu.PrintTitles" localSheetId="1" hidden="1">' Ф-1 Целевые показатели прог'!$4:$6</definedName>
    <definedName name="Z_9C5F982F_1B52_475C_A2F6_A74F67F3DA33_.wvu.PrintTitles" localSheetId="2" hidden="1">'Ф-2-Перечень меропр с прям затр'!$A:$D,'Ф-2-Перечень меропр с прям затр'!$8:$11</definedName>
    <definedName name="Z_9C5F982F_1B52_475C_A2F6_A74F67F3DA33_.wvu.PrintTitles" localSheetId="3" hidden="1">'Ф-3 Перечень меропр с сопут эфф'!$B:$E,'Ф-3 Перечень меропр с сопут эфф'!$4:$7</definedName>
    <definedName name="Z_9C5F982F_1B52_475C_A2F6_A74F67F3DA33_.wvu.Rows" localSheetId="1" hidden="1">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прог'!$414:$414,'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прог'!$607:$607,' Ф-1 Целевые показатели прог'!$611:$614,' Ф-1 Целевые показатели прог'!$630:$630,' Ф-1 Целевые показатели прог'!$643:$651,'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прог'!$800:$800,'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прог'!$978:$1016,' Ф-1 Целевые показатели прог'!$1027:$1034,' Ф-1 Целевые показатели прог'!$1037:$1038,' Ф-1 Целевые показатели прог'!$1041:$1044,' Ф-1 Целевые показатели прог'!$1074:$1081,' Ф-1 Целевые показатели прог'!$1085:$1609</definedName>
    <definedName name="Z_9C5F982F_1B52_475C_A2F6_A74F67F3DA33_.wvu.Rows" localSheetId="0" hidden="1">'Паспорт программы'!$7:$8</definedName>
    <definedName name="Z_9C5F982F_1B52_475C_A2F6_A74F67F3DA33_.wvu.Rows" localSheetId="2" hidden="1">'Ф-2-Перечень меропр с прям затр'!$49:$53,'Ф-2-Перечень меропр с прям затр'!$58:$58,'Ф-2-Перечень меропр с прям затр'!$66:$67,'Ф-2-Перечень меропр с прям затр'!$74:$75,'Ф-2-Перечень меропр с прям затр'!$79:$110,'Ф-2-Перечень меропр с прям затр'!$119:$142,'Ф-2-Перечень меропр с прям затр'!$145:$147,'Ф-2-Перечень меропр с прям затр'!$149:$177,'Ф-2-Перечень меропр с прям затр'!$184:$188,'Ф-2-Перечень меропр с прям затр'!$198:$201,'Ф-2-Перечень меропр с прям затр'!$209:$237,'Ф-2-Перечень меропр с прям затр'!$245:$265,'Ф-2-Перечень меропр с прям затр'!$269:$269,'Ф-2-Перечень меропр с прям затр'!$271:$296,'Ф-2-Перечень меропр с прям затр'!$303:$306,'Ф-2-Перечень меропр с прям затр'!$312:$313,'Ф-2-Перечень меропр с прям затр'!$316:$320,'Ф-2-Перечень меропр с прям затр'!$332:$361,'Ф-2-Перечень меропр с прям затр'!$378:$392,'Ф-2-Перечень меропр с прям затр'!$397:$423,'Ф-2-Перечень меропр с прям затр'!$430:$431,'Ф-2-Перечень меропр с прям затр'!$440:$450,'Ф-2-Перечень меропр с прям затр'!$452:$482,'Ф-2-Перечень меропр с прям затр'!$487:$487,'Ф-2-Перечень меропр с прям затр'!$490:$509,'Ф-2-Перечень меропр с прям затр'!$512:$513,'Ф-2-Перечень меропр с прям затр'!$515:$541,'Ф-2-Перечень меропр с прям затр'!$548:$548,'Ф-2-Перечень меропр с прям затр'!$557:$567,'Ф-2-Перечень меропр с прям затр'!$569:$599,'Ф-2-Перечень меропр с прям затр'!$604:$604,'Ф-2-Перечень меропр с прям затр'!$609:$610,'Ф-2-Перечень меропр с прям затр'!$612:$657,'Ф-2-Перечень меропр с прям затр'!$665:$666,'Ф-2-Перечень меропр с прям затр'!$674:$684,'Ф-2-Перечень меропр с прям затр'!$689:$690,'Ф-2-Перечень меропр с прям затр'!$694:$711,'Ф-2-Перечень меропр с прям затр'!$714:$715,'Ф-2-Перечень меропр с прям затр'!$722:$722,'Ф-2-Перечень меропр с прям затр'!$729:$743,'Ф-2-Перечень меропр с прям затр'!$747:$747,'Ф-2-Перечень меропр с прям затр'!$749:$775,'Ф-2-Перечень меропр с прям затр'!$778:$799,'Ф-2-Перечень меропр с прям затр'!$804:$810,'Ф-2-Перечень меропр с прям затр'!$813:$813,'Ф-2-Перечень меропр с прям затр'!$815:$815,'Ф-2-Перечень меропр с прям затр'!$817:$831,'Ф-2-Перечень меропр с прям затр'!$835:$836,'Ф-2-Перечень меропр с прям затр'!$838:$842,'Ф-2-Перечень меропр с прям затр'!$848:$857,'Ф-2-Перечень меропр с прям затр'!$861:$888,'Ф-2-Перечень меропр с прям затр'!$891:$912,'Ф-2-Перечень меропр с прям затр'!$914:$944,'Ф-2-Перечень меропр с прям затр'!$957:$971,'Ф-2-Перечень меропр с прям затр'!$975:$975,'Ф-2-Перечень меропр с прям затр'!$977:$1688</definedName>
    <definedName name="Z_9C5F982F_1B52_475C_A2F6_A74F67F3DA33_.wvu.Rows" localSheetId="3" hidden="1">'Ф-3 Перечень меропр с сопут эфф'!$9:$20,'Ф-3 Перечень меропр с сопут эфф'!$27:$44,'Ф-3 Перечень меропр с сопут эфф'!$46:$58,'Ф-3 Перечень меропр с сопут эфф'!$63:$116,'Ф-3 Перечень меропр с сопут эфф'!$118:$130,'Ф-3 Перечень меропр с сопут эфф'!$132:$133,'Ф-3 Перечень меропр с сопут эфф'!$137:$236</definedName>
    <definedName name="Z_9C5F982F_1B52_475C_A2F6_A74F67F3DA33_.wvu.Rows" localSheetId="4" hidden="1">'Ф-4 Показатели баланса'!$66:$69</definedName>
    <definedName name="Z_9C5F982F_1B52_475C_A2F6_A74F67F3DA33_.wvu.Rows" localSheetId="5" hidden="1">'Ф5- Справочно Показатели работы'!$21:$21,'Ф5- Справочно Показатели работы'!$25:$25</definedName>
    <definedName name="Z_B5FEF5CC_1E8B_438E_8F2C_1785A26F5E0E_.wvu.Cols" localSheetId="1" hidden="1">' Ф-1 Целевые показатели прог'!$D:$L,' Ф-1 Целевые показатели прог'!$N:$U,' Ф-1 Целевые показатели прог'!$W:$AT</definedName>
    <definedName name="Z_B5FEF5CC_1E8B_438E_8F2C_1785A26F5E0E_.wvu.Cols" localSheetId="2" hidden="1">'Ф-2-Перечень меропр с прям затр'!$G:$H,'Ф-2-Перечень меропр с прям затр'!$J:$Q,'Ф-2-Перечень меропр с прям затр'!$S:$U,'Ф-2-Перечень меропр с прям затр'!$AG:$AJ,'Ф-2-Перечень меропр с прям затр'!$AN:$AY,'Ф-2-Перечень меропр с прям затр'!$BC:$DF,'Ф-2-Перечень меропр с прям затр'!$DH:$DK,'Ф-2-Перечень меропр с прям затр'!$DM:$EF</definedName>
    <definedName name="Z_B5FEF5CC_1E8B_438E_8F2C_1785A26F5E0E_.wvu.Cols" localSheetId="3" hidden="1">'Ф-3 Перечень меропр с сопут эфф'!#REF!,'Ф-3 Перечень меропр с сопут эфф'!$G:$J,'Ф-3 Перечень меропр с сопут эфф'!$N:$Y,'Ф-3 Перечень меропр с сопут эфф'!$AC:$CC,'Ф-3 Перечень меропр с сопут эфф'!$CE:$CH,'Ф-3 Перечень меропр с сопут эфф'!$CJ:$CX</definedName>
    <definedName name="Z_B5FEF5CC_1E8B_438E_8F2C_1785A26F5E0E_.wvu.PrintArea" localSheetId="1" hidden="1">' Ф-1 Целевые показатели прог'!$A$1:$AN$762</definedName>
    <definedName name="Z_B5FEF5CC_1E8B_438E_8F2C_1785A26F5E0E_.wvu.PrintArea" localSheetId="2" hidden="1">'Ф-2-Перечень меропр с прям затр'!$A$1:$EC$1685</definedName>
    <definedName name="Z_B5FEF5CC_1E8B_438E_8F2C_1785A26F5E0E_.wvu.PrintArea" localSheetId="3" hidden="1">'Ф-3 Перечень меропр с сопут эфф'!$A$1:$CX$80</definedName>
    <definedName name="Z_B5FEF5CC_1E8B_438E_8F2C_1785A26F5E0E_.wvu.PrintTitles" localSheetId="1" hidden="1">' Ф-1 Целевые показатели прог'!$4:$6</definedName>
    <definedName name="Z_B5FEF5CC_1E8B_438E_8F2C_1785A26F5E0E_.wvu.PrintTitles" localSheetId="2" hidden="1">'Ф-2-Перечень меропр с прям затр'!$A:$D,'Ф-2-Перечень меропр с прям затр'!$8:$11</definedName>
    <definedName name="Z_B5FEF5CC_1E8B_438E_8F2C_1785A26F5E0E_.wvu.PrintTitles" localSheetId="3" hidden="1">'Ф-3 Перечень меропр с сопут эфф'!$B:$E,'Ф-3 Перечень меропр с сопут эфф'!$4:$7</definedName>
    <definedName name="Z_B5FEF5CC_1E8B_438E_8F2C_1785A26F5E0E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B5FEF5CC_1E8B_438E_8F2C_1785A26F5E0E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затр'!$247:$247,'Ф-2-Перечень меропр с прям затр'!$249:$250,'Ф-2-Перечень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затр'!$612:$626,'Ф-2-Перечень меропр с прям затр'!$632:$657,'Ф-2-Перечень меропр с прям затр'!$659:$1689</definedName>
    <definedName name="Z_B5FEF5CC_1E8B_438E_8F2C_1785A26F5E0E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B7B18ECD_9426_4543_8D92_9F45EB018CF4_.wvu.Cols" localSheetId="1" hidden="1">' Ф-1 Целевые показатели прог'!$D:$I,' Ф-1 Целевые показатели прог'!$Q:$R,' Ф-1 Целевые показатели прог'!$AK:$AV</definedName>
    <definedName name="Z_B7B18ECD_9426_4543_8D92_9F45EB018CF4_.wvu.Cols" localSheetId="2" hidden="1">'Ф-2-Перечень меропр с прям затр'!$G:$G,'Ф-2-Перечень меропр с прям затр'!$M:$P,'Ф-2-Перечень меропр с прям затр'!#REF!,'Ф-2-Перечень меропр с прям затр'!$CP:$DE,'Ф-2-Перечень меропр с прям затр'!$DZ:$EH</definedName>
    <definedName name="Z_B7B18ECD_9426_4543_8D92_9F45EB018CF4_.wvu.Cols" localSheetId="3" hidden="1">'Ф-3 Перечень меропр с сопут эфф'!#REF!,'Ф-3 Перечень меропр с сопут эфф'!$BP:$CA,'Ф-3 Перечень меропр с сопут эфф'!$CM:$CX</definedName>
    <definedName name="Z_B7B18ECD_9426_4543_8D92_9F45EB018CF4_.wvu.PrintArea" localSheetId="1" hidden="1">' Ф-1 Целевые показатели прог'!$A$1:$Y$762</definedName>
    <definedName name="Z_B7B18ECD_9426_4543_8D92_9F45EB018CF4_.wvu.PrintArea" localSheetId="2" hidden="1">'Ф-2-Перечень меропр с прям затр'!$A$1:$EC$1685</definedName>
    <definedName name="Z_B7B18ECD_9426_4543_8D92_9F45EB018CF4_.wvu.PrintArea" localSheetId="3" hidden="1">'Ф-3 Перечень меропр с сопут эфф'!$A$1:$CX$80</definedName>
    <definedName name="Z_B7B18ECD_9426_4543_8D92_9F45EB018CF4_.wvu.PrintTitles" localSheetId="1" hidden="1">' Ф-1 Целевые показатели прог'!$4:$6</definedName>
    <definedName name="Z_B7B18ECD_9426_4543_8D92_9F45EB018CF4_.wvu.PrintTitles" localSheetId="2" hidden="1">'Ф-2-Перечень меропр с прям затр'!$A:$D,'Ф-2-Перечень меропр с прям затр'!$8:$11</definedName>
    <definedName name="Z_B7B18ECD_9426_4543_8D92_9F45EB018CF4_.wvu.PrintTitles" localSheetId="3" hidden="1">'Ф-3 Перечень меропр с сопут эфф'!$B:$E,'Ф-3 Перечень меропр с сопут эфф'!$4:$7</definedName>
    <definedName name="Z_B7B18ECD_9426_4543_8D92_9F45EB018CF4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B7B18ECD_9426_4543_8D92_9F45EB018CF4_.wvu.Rows" localSheetId="2" hidden="1">'Ф-2-Перечень меропр с прям затр'!$61:$61,'Ф-2-Перечень меропр с прям затр'!$64:$68,'Ф-2-Перечень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затр'!$149:$177,'Ф-2-Перечень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затр'!$246:$250,'Ф-2-Перечень меропр с прям затр'!$252:$265,'Ф-2-Перечень меропр с прям затр'!$268:$269,'Ф-2-Перечень меропр с прям затр'!$271:$296,'Ф-2-Перечень меропр с прям затр'!$313:$313,'Ф-2-Перечень меропр с прям затр'!$316:$320,'Ф-2-Перечень меропр с прям затр'!$325:$325,'Ф-2-Перечень меропр с прям затр'!$332:$361,'Ф-2-Перечень меропр с прям затр'!#REF!,'Ф-2-Перечень меропр с прям затр'!$373:$374,'Ф-2-Перечень меропр с прям затр'!$378:$392,'Ф-2-Перечень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затр'!$608:$608,'Ф-2-Перечень меропр с прям затр'!$612:$626,'Ф-2-Перечень меропр с прям затр'!$632:$657,'Ф-2-Перечень меропр с прям затр'!$659:$1689</definedName>
    <definedName name="Z_B7B18ECD_9426_4543_8D92_9F45EB018CF4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BB03C39C_841F_4590_8761_CCA9BDD63649_.wvu.Cols" localSheetId="1" hidden="1">' Ф-1 Целевые показатели прог'!$U:$AU</definedName>
    <definedName name="Z_BB03C39C_841F_4590_8761_CCA9BDD63649_.wvu.Cols" localSheetId="2" hidden="1">'Ф-2-Перечень меропр с прям затр'!$O:$U,'Ф-2-Перечень меропр с прям затр'!#REF!,'Ф-2-Перечень меропр с прям затр'!$AW:$BK,'Ф-2-Перечень меропр с прям затр'!$CV:$DA,'Ф-2-Перечень меропр с прям затр'!#REF!,'Ф-2-Перечень меропр с прям затр'!$DK:$DO,'Ф-2-Перечень меропр с прям затр'!$EB:$EC</definedName>
    <definedName name="Z_BB03C39C_841F_4590_8761_CCA9BDD63649_.wvu.Cols" localSheetId="3" hidden="1">'Ф-3 Перечень меропр с сопут эфф'!#REF!,'Ф-3 Перечень меропр с сопут эфф'!$W:$AK,'Ф-3 Перечень меропр с сопут эфф'!#REF!,'Ф-3 Перечень меропр с сопут эфф'!$CH:$CL</definedName>
    <definedName name="Z_BB03C39C_841F_4590_8761_CCA9BDD63649_.wvu.PrintArea" localSheetId="1" hidden="1">' Ф-1 Целевые показатели прог'!$A$1:$AO$1609</definedName>
    <definedName name="Z_BB03C39C_841F_4590_8761_CCA9BDD63649_.wvu.PrintArea" localSheetId="2" hidden="1">'Ф-2-Перечень меропр с прям затр'!$A$1:$EG$1688</definedName>
    <definedName name="Z_BB03C39C_841F_4590_8761_CCA9BDD63649_.wvu.PrintArea" localSheetId="3" hidden="1">'Ф-3 Перечень меропр с сопут эфф'!$A$1:$CX$80</definedName>
    <definedName name="Z_BB03C39C_841F_4590_8761_CCA9BDD63649_.wvu.PrintTitles" localSheetId="1" hidden="1">' Ф-1 Целевые показатели прог'!$4:$6</definedName>
    <definedName name="Z_BB03C39C_841F_4590_8761_CCA9BDD63649_.wvu.PrintTitles" localSheetId="2" hidden="1">'Ф-2-Перечень меропр с прям затр'!$A:$D,'Ф-2-Перечень меропр с прям затр'!$8:$11</definedName>
    <definedName name="Z_BB03C39C_841F_4590_8761_CCA9BDD63649_.wvu.PrintTitles" localSheetId="3" hidden="1">'Ф-3 Перечень меропр с сопут эфф'!$B:$E,'Ф-3 Перечень меропр с сопут эфф'!$4:$7</definedName>
    <definedName name="Z_BB03C39C_841F_4590_8761_CCA9BDD63649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прог'!$256:$259,'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прог'!$719:$1609</definedName>
    <definedName name="Z_BB03C39C_841F_4590_8761_CCA9BDD63649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затр'!$123:$144,'Ф-2-Перечень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затр'!$241:$242,'Ф-2-Перечень меропр с прям затр'!$246:$247,'Ф-2-Перечень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затр'!$365:$365,'Ф-2-Перечень меропр с прям затр'!$367:$369,'Ф-2-Перечень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затр'!$487:$487,'Ф-2-Перечень меропр с прям затр'!$495:$504,'Ф-2-Перечень меропр с прям затр'!$507:$508,'Ф-2-Перечень меропр с прям затр'!$513:$513,'Ф-2-Перечень меропр с прям затр'!$515:$541,'Ф-2-Перечень меропр с прям затр'!$544:$567,'Ф-2-Перечень меропр с прям затр'!$569:$599,'Ф-2-Перечень меропр с прям затр'!$603:$604,'Ф-2-Перечень меропр с прям затр'!$608:$608,'Ф-2-Перечень меропр с прям затр'!$612:$626,'Ф-2-Перечень меропр с прям затр'!$632:$657,'Ф-2-Перечень меропр с прям затр'!$659:$1688</definedName>
    <definedName name="Z_BB03C39C_841F_4590_8761_CCA9BDD63649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C8DE7D9C_40D5_4FC1_B888_E5B2D7BE509F_.wvu.Cols" localSheetId="1" hidden="1">' Ф-1 Целевые показатели прог'!$U:$AU</definedName>
    <definedName name="Z_C8DE7D9C_40D5_4FC1_B888_E5B2D7BE509F_.wvu.Cols" localSheetId="2" hidden="1">'Ф-2-Перечень меропр с прям затр'!$O:$U,'Ф-2-Перечень меропр с прям затр'!#REF!,'Ф-2-Перечень меропр с прям затр'!$AW:$BK,'Ф-2-Перечень меропр с прям затр'!$CV:$DA,'Ф-2-Перечень меропр с прям затр'!#REF!,'Ф-2-Перечень меропр с прям затр'!$DK:$DO,'Ф-2-Перечень меропр с прям затр'!$EB:$EC</definedName>
    <definedName name="Z_C8DE7D9C_40D5_4FC1_B888_E5B2D7BE509F_.wvu.Cols" localSheetId="3" hidden="1">'Ф-3 Перечень меропр с сопут эфф'!#REF!,'Ф-3 Перечень меропр с сопут эфф'!$W:$AK,'Ф-3 Перечень меропр с сопут эфф'!#REF!,'Ф-3 Перечень меропр с сопут эфф'!$CH:$CL</definedName>
    <definedName name="Z_C8DE7D9C_40D5_4FC1_B888_E5B2D7BE509F_.wvu.PrintArea" localSheetId="1" hidden="1">' Ф-1 Целевые показатели прог'!$A$1:$AO$1609</definedName>
    <definedName name="Z_C8DE7D9C_40D5_4FC1_B888_E5B2D7BE509F_.wvu.PrintArea" localSheetId="2" hidden="1">'Ф-2-Перечень меропр с прям затр'!$A$1:$EG$1688</definedName>
    <definedName name="Z_C8DE7D9C_40D5_4FC1_B888_E5B2D7BE509F_.wvu.PrintArea" localSheetId="3" hidden="1">'Ф-3 Перечень меропр с сопут эфф'!$A$1:$CX$80</definedName>
    <definedName name="Z_C8DE7D9C_40D5_4FC1_B888_E5B2D7BE509F_.wvu.PrintTitles" localSheetId="1" hidden="1">' Ф-1 Целевые показатели прог'!$4:$6</definedName>
    <definedName name="Z_C8DE7D9C_40D5_4FC1_B888_E5B2D7BE509F_.wvu.PrintTitles" localSheetId="2" hidden="1">'Ф-2-Перечень меропр с прям затр'!$A:$D,'Ф-2-Перечень меропр с прям затр'!$8:$11</definedName>
    <definedName name="Z_C8DE7D9C_40D5_4FC1_B888_E5B2D7BE509F_.wvu.PrintTitles" localSheetId="3" hidden="1">'Ф-3 Перечень меропр с сопут эфф'!$B:$E,'Ф-3 Перечень меропр с сопут эфф'!$4:$7</definedName>
    <definedName name="Z_C8DE7D9C_40D5_4FC1_B888_E5B2D7BE509F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прог'!$256:$259,'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прог'!$719:$1609</definedName>
    <definedName name="Z_C8DE7D9C_40D5_4FC1_B888_E5B2D7BE509F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затр'!$123:$144,'Ф-2-Перечень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затр'!$241:$242,'Ф-2-Перечень меропр с прям затр'!$246:$247,'Ф-2-Перечень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затр'!$365:$365,'Ф-2-Перечень меропр с прям затр'!$367:$369,'Ф-2-Перечень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затр'!$487:$487,'Ф-2-Перечень меропр с прям затр'!$495:$504,'Ф-2-Перечень меропр с прям затр'!$507:$508,'Ф-2-Перечень меропр с прям затр'!$513:$513,'Ф-2-Перечень меропр с прям затр'!$515:$541,'Ф-2-Перечень меропр с прям затр'!$544:$567,'Ф-2-Перечень меропр с прям затр'!$569:$599,'Ф-2-Перечень меропр с прям затр'!$603:$604,'Ф-2-Перечень меропр с прям затр'!$608:$608,'Ф-2-Перечень меропр с прям затр'!$612:$626,'Ф-2-Перечень меропр с прям затр'!$632:$657,'Ф-2-Перечень меропр с прям затр'!$659:$1688</definedName>
    <definedName name="Z_C8DE7D9C_40D5_4FC1_B888_E5B2D7BE509F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CC32D1DA_6F2D_48D3_8000_DF18F478D354_.wvu.Cols" localSheetId="1" hidden="1">' Ф-1 Целевые показатели прог'!$Q:$R,' Ф-1 Целевые показатели прог'!$AK:$AS</definedName>
    <definedName name="Z_CC32D1DA_6F2D_48D3_8000_DF18F478D354_.wvu.Cols" localSheetId="2" hidden="1">'Ф-2-Перечень меропр с прям затр'!$M:$P,'Ф-2-Перечень меропр с прям затр'!$AG:$AG,'Ф-2-Перечень меропр с прям затр'!$CP:$DE,'Ф-2-Перечень меропр с прям затр'!$DZ:$EF</definedName>
    <definedName name="Z_CC32D1DA_6F2D_48D3_8000_DF18F478D354_.wvu.Cols" localSheetId="3" hidden="1">'Ф-3 Перечень меропр с сопут эфф'!#REF!,'Ф-3 Перечень меропр с сопут эфф'!$G:$G,'Ф-3 Перечень меропр с сопут эфф'!$BP:$CA,'Ф-3 Перечень меропр с сопут эфф'!$CM:$CX</definedName>
    <definedName name="Z_CC32D1DA_6F2D_48D3_8000_DF18F478D354_.wvu.PrintArea" localSheetId="1" hidden="1">' Ф-1 Целевые показатели прог'!$A$1:$AN$762</definedName>
    <definedName name="Z_CC32D1DA_6F2D_48D3_8000_DF18F478D354_.wvu.PrintArea" localSheetId="2" hidden="1">'Ф-2-Перечень меропр с прям затр'!$A$1:$EG$1685</definedName>
    <definedName name="Z_CC32D1DA_6F2D_48D3_8000_DF18F478D354_.wvu.PrintArea" localSheetId="3" hidden="1">'Ф-3 Перечень меропр с сопут эфф'!$A$1:$CX$80</definedName>
    <definedName name="Z_CC32D1DA_6F2D_48D3_8000_DF18F478D354_.wvu.PrintTitles" localSheetId="1" hidden="1">' Ф-1 Целевые показатели прог'!$4:$6</definedName>
    <definedName name="Z_CC32D1DA_6F2D_48D3_8000_DF18F478D354_.wvu.PrintTitles" localSheetId="2" hidden="1">'Ф-2-Перечень меропр с прям затр'!$A:$D,'Ф-2-Перечень меропр с прям затр'!$8:$11</definedName>
    <definedName name="Z_CC32D1DA_6F2D_48D3_8000_DF18F478D354_.wvu.PrintTitles" localSheetId="3" hidden="1">'Ф-3 Перечень меропр с сопут эфф'!$B:$E,'Ф-3 Перечень меропр с сопут эфф'!$4:$7</definedName>
    <definedName name="Z_CC32D1DA_6F2D_48D3_8000_DF18F478D354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CC32D1DA_6F2D_48D3_8000_DF18F478D354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затр'!$71:$73,'Ф-2-Перечень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затр'!$144:$144,'Ф-2-Перечень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затр'!$241:$242,'Ф-2-Перечень меропр с прям затр'!$246:$247,'Ф-2-Перечень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затр'!$324:$325,'Ф-2-Перечень меропр с прям затр'!$332:$361,'Ф-2-Перечень меропр с прям затр'!$365:$365,'Ф-2-Перечень меропр с прям затр'!$367:$369,'Ф-2-Перечень меропр с прям затр'!#REF!,'Ф-2-Перечень меропр с прям затр'!$373:$375,'Ф-2-Перечень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затр'!$608:$608,'Ф-2-Перечень меропр с прям затр'!$612:$626,'Ф-2-Перечень меропр с прям затр'!$628:$628,'Ф-2-Перечень меропр с прям затр'!$632:$657,'Ф-2-Перечень меропр с прям затр'!$659:$1689</definedName>
    <definedName name="Z_CC32D1DA_6F2D_48D3_8000_DF18F478D354_.wvu.Rows" localSheetId="3" hidden="1">'Ф-3 Перечень меропр с сопут эфф'!$10:$15,'Ф-3 Перечень меропр с сопут эфф'!$17:$25,'Ф-3 Перечень меропр с сопут эфф'!$29:$35,'Ф-3 Перечень меропр с сопут эфф'!$37:$43,'Ф-3 Перечень меропр с сопут эфф'!$47:$53,'Ф-3 Перечень меропр с сопут эфф'!$55:$61,'Ф-3 Перечень меропр с сопут эфф'!$65:$71,'Ф-3 Перечень меропр с сопут эфф'!$73:$79,'Ф-3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CDBD3F0F_3E22_48A7_A95D_11182D46F01D_.wvu.Cols" localSheetId="1" hidden="1">' Ф-1 Целевые показатели прог'!$D:$I,' Ф-1 Целевые показатели прог'!$Q:$R,' Ф-1 Целевые показатели прог'!$AK:$AV</definedName>
    <definedName name="Z_CDBD3F0F_3E22_48A7_A95D_11182D46F01D_.wvu.Cols" localSheetId="2" hidden="1">'Ф-2-Перечень меропр с прям затр'!#REF!,'Ф-2-Перечень меропр с прям затр'!$M:$P,'Ф-2-Перечень меропр с прям затр'!#REF!,'Ф-2-Перечень меропр с прям затр'!$CP:$DD,'Ф-2-Перечень меропр с прям затр'!$DZ:$EH</definedName>
    <definedName name="Z_CDBD3F0F_3E22_48A7_A95D_11182D46F01D_.wvu.Cols" localSheetId="3" hidden="1">'Ф-3 Перечень меропр с сопут эфф'!#REF!,'Ф-3 Перечень меропр с сопут эфф'!$BP:$CA,'Ф-3 Перечень меропр с сопут эфф'!$CM:$CX</definedName>
    <definedName name="Z_CDBD3F0F_3E22_48A7_A95D_11182D46F01D_.wvu.PrintArea" localSheetId="1" hidden="1">' Ф-1 Целевые показатели прог'!$A$1:$Y$762</definedName>
    <definedName name="Z_CDBD3F0F_3E22_48A7_A95D_11182D46F01D_.wvu.PrintArea" localSheetId="2" hidden="1">'Ф-2-Перечень меропр с прям затр'!$A$1:$EC$1685</definedName>
    <definedName name="Z_CDBD3F0F_3E22_48A7_A95D_11182D46F01D_.wvu.PrintArea" localSheetId="3" hidden="1">'Ф-3 Перечень меропр с сопут эфф'!$A$1:$CX$80</definedName>
    <definedName name="Z_CDBD3F0F_3E22_48A7_A95D_11182D46F01D_.wvu.PrintTitles" localSheetId="1" hidden="1">' Ф-1 Целевые показатели прог'!$4:$6</definedName>
    <definedName name="Z_CDBD3F0F_3E22_48A7_A95D_11182D46F01D_.wvu.PrintTitles" localSheetId="2" hidden="1">'Ф-2-Перечень меропр с прям затр'!$A:$D,'Ф-2-Перечень меропр с прям затр'!$8:$11</definedName>
    <definedName name="Z_CDBD3F0F_3E22_48A7_A95D_11182D46F01D_.wvu.PrintTitles" localSheetId="3" hidden="1">'Ф-3 Перечень меропр с сопут эфф'!$B:$E,'Ф-3 Перечень меропр с сопут эфф'!$4:$7</definedName>
    <definedName name="Z_CDBD3F0F_3E22_48A7_A95D_11182D46F01D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CDBD3F0F_3E22_48A7_A95D_11182D46F01D_.wvu.Rows" localSheetId="2" hidden="1">'Ф-2-Перечень меропр с прям затр'!$61:$61,'Ф-2-Перечень меропр с прям затр'!$64:$68,'Ф-2-Перечень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затр'!$147:$147,'Ф-2-Перечень меропр с прям затр'!$149:$177,'Ф-2-Перечень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затр'!$246:$250,'Ф-2-Перечень меропр с прям затр'!$252:$265,'Ф-2-Перечень меропр с прям затр'!$268:$269,'Ф-2-Перечень меропр с прям затр'!$271:$296,'Ф-2-Перечень меропр с прям затр'!$313:$313,'Ф-2-Перечень меропр с прям затр'!$316:$320,'Ф-2-Перечень меропр с прям затр'!$325:$325,'Ф-2-Перечень меропр с прям затр'!$332:$361,'Ф-2-Перечень меропр с прям затр'!#REF!,'Ф-2-Перечень меропр с прям затр'!$373:$374,'Ф-2-Перечень меропр с прям затр'!#REF!,'Ф-2-Перечень меропр с прям затр'!$378:$392,'Ф-2-Перечень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затр'!$608:$608,'Ф-2-Перечень меропр с прям затр'!$612:$626,'Ф-2-Перечень меропр с прям затр'!$632:$657,'Ф-2-Перечень меропр с прям затр'!$659:$1689</definedName>
    <definedName name="Z_CDBD3F0F_3E22_48A7_A95D_11182D46F01D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D50FAE1E_DF24_46C8_BBC7_054AB9C0937D_.wvu.Cols" localSheetId="1" hidden="1">' Ф-1 Целевые показатели прог'!$AK:$AU</definedName>
    <definedName name="Z_D50FAE1E_DF24_46C8_BBC7_054AB9C0937D_.wvu.Cols" localSheetId="2" hidden="1">'Ф-2-Перечень меропр с прям затр'!$O:$U,'Ф-2-Перечень меропр с прям затр'!#REF!,'Ф-2-Перечень меропр с прям затр'!$AW:$BK,'Ф-2-Перечень меропр с прям затр'!$CV:$DA,'Ф-2-Перечень меропр с прям затр'!#REF!,'Ф-2-Перечень меропр с прям затр'!$DK:$DO,'Ф-2-Перечень меропр с прям затр'!$EB:$EC</definedName>
    <definedName name="Z_D50FAE1E_DF24_46C8_BBC7_054AB9C0937D_.wvu.Cols" localSheetId="3" hidden="1">'Ф-3 Перечень меропр с сопут эфф'!#REF!,'Ф-3 Перечень меропр с сопут эфф'!$W:$AK,'Ф-3 Перечень меропр с сопут эфф'!#REF!,'Ф-3 Перечень меропр с сопут эфф'!$CH:$CL</definedName>
    <definedName name="Z_D50FAE1E_DF24_46C8_BBC7_054AB9C0937D_.wvu.PrintArea" localSheetId="1" hidden="1">' Ф-1 Целевые показатели прог'!$A$1:$AO$1609</definedName>
    <definedName name="Z_D50FAE1E_DF24_46C8_BBC7_054AB9C0937D_.wvu.PrintArea" localSheetId="2" hidden="1">'Ф-2-Перечень меропр с прям затр'!$A$1:$EG$1688</definedName>
    <definedName name="Z_D50FAE1E_DF24_46C8_BBC7_054AB9C0937D_.wvu.PrintArea" localSheetId="3" hidden="1">'Ф-3 Перечень меропр с сопут эфф'!$A$1:$CX$80</definedName>
    <definedName name="Z_D50FAE1E_DF24_46C8_BBC7_054AB9C0937D_.wvu.PrintTitles" localSheetId="1" hidden="1">' Ф-1 Целевые показатели прог'!$4:$6</definedName>
    <definedName name="Z_D50FAE1E_DF24_46C8_BBC7_054AB9C0937D_.wvu.PrintTitles" localSheetId="2" hidden="1">'Ф-2-Перечень меропр с прям затр'!$A:$D,'Ф-2-Перечень меропр с прям затр'!$8:$11</definedName>
    <definedName name="Z_D50FAE1E_DF24_46C8_BBC7_054AB9C0937D_.wvu.PrintTitles" localSheetId="3" hidden="1">'Ф-3 Перечень меропр с сопут эфф'!$B:$E,'Ф-3 Перечень меропр с сопут эфф'!$4:$7</definedName>
    <definedName name="Z_D50FAE1E_DF24_46C8_BBC7_054AB9C0937D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прог'!$212:$219,' Ф-1 Целевые показатели прог'!$224:$254,' Ф-1 Целевые показатели прог'!$256:$259,'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прог'!$719:$1609</definedName>
    <definedName name="Z_D50FAE1E_DF24_46C8_BBC7_054AB9C0937D_.wvu.Rows" localSheetId="2" hidden="1">'Ф-2-Перечень меропр с прям затр'!$86:$105,'Ф-2-Перечень меропр с прям затр'!$123:$142,'Ф-2-Перечень меропр с прям затр'!$159:$162,'Ф-2-Перечень меропр с прям затр'!$174:$177,'Ф-2-Перечень меропр с прям затр'!$219:$228,'Ф-2-Перечень меропр с прям затр'!$252:$261,'Ф-2-Перечень меропр с прям затр'!$280:$283,'Ф-2-Перечень меропр с прям затр'!$293:$296,'Ф-2-Перечень меропр с прям затр'!$342:$350,'Ф-2-Перечень меропр с прям затр'!$378:$387,'Ф-2-Перечень меропр с прям затр'!$407:$410,'Ф-2-Перечень меропр с прям затр'!$420:$423,'Ф-2-Перечень меропр с прям затр'!$426:$450,'Ф-2-Перечень меропр с прям затр'!$463:$472,'Ф-2-Перечень меропр с прям затр'!$495:$504,'Ф-2-Перечень меропр с прям затр'!$525:$528,'Ф-2-Перечень меропр с прям затр'!$538:$541,'Ф-2-Перечень меропр с прям затр'!$544:$567,'Ф-2-Перечень меропр с прям затр'!$580:$589,'Ф-2-Перечень меропр с прям затр'!$612:$620,'Ф-2-Перечень меропр с прям затр'!$659:$1688</definedName>
    <definedName name="Z_D50FAE1E_DF24_46C8_BBC7_054AB9C0937D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F0C1977C_7467_4FAD_BCAF_DC3C6D1213E0_.wvu.Cols" localSheetId="1" hidden="1">' Ф-1 Целевые показатели прог'!$Q:$Q,' Ф-1 Целевые показатели прог'!$U:$AV</definedName>
    <definedName name="Z_F0C1977C_7467_4FAD_BCAF_DC3C6D1213E0_.wvu.Cols" localSheetId="2" hidden="1">'Ф-2-Перечень меропр с прям затр'!$G:$G,'Ф-2-Перечень меропр с прям затр'!$M:$U,'Ф-2-Перечень меропр с прям затр'!$AG:$AG,'Ф-2-Перечень меропр с прям затр'!$AW:$DE,'Ф-2-Перечень меропр с прям затр'!$DK:$EH</definedName>
    <definedName name="Z_F0C1977C_7467_4FAD_BCAF_DC3C6D1213E0_.wvu.Cols" localSheetId="3" hidden="1">'Ф-3 Перечень меропр с сопут эфф'!#REF!,'Ф-3 Перечень меропр с сопут эфф'!$G:$G,'Ф-3 Перечень меропр с сопут эфф'!$BP:$BR,'Ф-3 Перечень меропр с сопут эфф'!#REF!,'Ф-3 Перечень меропр с сопут эфф'!$CM:$CM</definedName>
    <definedName name="Z_F0C1977C_7467_4FAD_BCAF_DC3C6D1213E0_.wvu.PrintArea" localSheetId="1" hidden="1">' Ф-1 Целевые показатели прог'!$A$1:$Y$762</definedName>
    <definedName name="Z_F0C1977C_7467_4FAD_BCAF_DC3C6D1213E0_.wvu.PrintArea" localSheetId="2" hidden="1">'Ф-2-Перечень меропр с прям затр'!$A$1:$EC$1685</definedName>
    <definedName name="Z_F0C1977C_7467_4FAD_BCAF_DC3C6D1213E0_.wvu.PrintArea" localSheetId="3" hidden="1">'Ф-3 Перечень меропр с сопут эфф'!$A$1:$CX$80</definedName>
    <definedName name="Z_F0C1977C_7467_4FAD_BCAF_DC3C6D1213E0_.wvu.PrintTitles" localSheetId="1" hidden="1">' Ф-1 Целевые показатели прог'!$4:$6</definedName>
    <definedName name="Z_F0C1977C_7467_4FAD_BCAF_DC3C6D1213E0_.wvu.PrintTitles" localSheetId="2" hidden="1">'Ф-2-Перечень меропр с прям затр'!$A:$D,'Ф-2-Перечень меропр с прям затр'!$8:$11</definedName>
    <definedName name="Z_F0C1977C_7467_4FAD_BCAF_DC3C6D1213E0_.wvu.PrintTitles" localSheetId="3" hidden="1">'Ф-3 Перечень меропр с сопут эфф'!$B:$E,'Ф-3 Перечень меропр с сопут эфф'!$4:$7</definedName>
    <definedName name="Z_F0C1977C_7467_4FAD_BCAF_DC3C6D1213E0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F0C1977C_7467_4FAD_BCAF_DC3C6D1213E0_.wvu.Rows" localSheetId="2" hidden="1">'Ф-2-Перечень меропр с прям затр'!$49:$49,'Ф-2-Перечень меропр с прям затр'!$50:$51,'Ф-2-Перечень меропр с прям затр'!$58:$58,'Ф-2-Перечень меропр с прям затр'!$61:$61,'Ф-2-Перечень меропр с прям затр'!$64:$68,'Ф-2-Перечень меропр с прям затр'!$71:$74,'Ф-2-Перечень меропр с прям затр'!$79:$110,'Ф-2-Перечень меропр с прям затр'!$114:$121,'Ф-2-Перечень меропр с прям затр'!$123:$142,'Ф-2-Перечень меропр с прям затр'!$144:$144,'Ф-2-Перечень меропр с прям затр'!$147:$147,'Ф-2-Перечень меропр с прям затр'!$149:$177,'Ф-2-Перечень меропр с прям затр'!$182:$182,'Ф-2-Перечень меропр с прям затр'!$185:$186,'Ф-2-Перечень меропр с прям затр'!#REF!,'Ф-2-Перечень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затр'!$246:$250,'Ф-2-Перечень меропр с прям затр'!$252:$265,'Ф-2-Перечень меропр с прям затр'!$268:$269,'Ф-2-Перечень меропр с прям затр'!$271:$296,'Ф-2-Перечень меропр с прям затр'!$303:$304,'Ф-2-Перечень меропр с прям затр'!$311:$312,'Ф-2-Перечень меропр с прям затр'!$316:$320,'Ф-2-Перечень меропр с прям затр'!$325:$325,'Ф-2-Перечень меропр с прям затр'!$332:$361,'Ф-2-Перечень меропр с прям затр'!$364:$368,'Ф-2-Перечень меропр с прям затр'!#REF!,'Ф-2-Перечень меропр с прям затр'!#REF!,'Ф-2-Перечень меропр с прям затр'!$373:$374,'Ф-2-Перечень меропр с прям затр'!#REF!,'Ф-2-Перечень меропр с прям затр'!$378:$392,'Ф-2-Перечень меропр с прям затр'!#REF!,'Ф-2-Перечень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затр'!$490:$508,'Ф-2-Перечень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затр'!$608:$609,'Ф-2-Перечень меропр с прям затр'!$612:$626,'Ф-2-Перечень меропр с прям затр'!$628:$628,'Ф-2-Перечень меропр с прям затр'!$630:$630,'Ф-2-Перечень меропр с прям затр'!$632:$657,'Ф-2-Перечень меропр с прям затр'!$659:$1689</definedName>
    <definedName name="Z_F0C1977C_7467_4FAD_BCAF_DC3C6D1213E0_.wvu.Rows" localSheetId="3" hidden="1">'Ф-3 Перечень меропр с сопут эфф'!$10:$15,'Ф-3 Перечень меропр с сопут эфф'!#REF!,'Ф-3 Перечень меропр с сопут эфф'!$17:$20,'Ф-3 Перечень меропр с сопут эфф'!$30:$35,'Ф-3 Перечень меропр с сопут эфф'!#REF!,'Ф-3 Перечень меропр с сопут эфф'!$37:$40,'Ф-3 Перечень меропр с сопут эфф'!$48:$53,'Ф-3 Перечень меропр с сопут эфф'!#REF!,'Ф-3 Перечень меропр с сопут эфф'!$55:$58,'Ф-3 Перечень меропр с сопут эфф'!$66:$71,'Ф-3 Перечень меропр с сопут эфф'!#REF!,'Ф-3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F0F89F14_A63B_400F_A978_57A3C4019740_.wvu.Cols" localSheetId="1" hidden="1">' Ф-1 Целевые показатели прог'!$D:$N,' Ф-1 Целевые показатели прог'!$Y:$BU</definedName>
    <definedName name="Z_F0F89F14_A63B_400F_A978_57A3C4019740_.wvu.Cols" localSheetId="2" hidden="1">'Ф-2-Перечень меропр с прям затр'!$G:$H,'Ф-2-Перечень меропр с прям затр'!$J:$Q,'Ф-2-Перечень меропр с прям затр'!$AG:$AJ,'Ф-2-Перечень меропр с прям затр'!$AN:$AY</definedName>
    <definedName name="Z_F0F89F14_A63B_400F_A978_57A3C4019740_.wvu.Cols" localSheetId="3" hidden="1">'Ф-3 Перечень меропр с сопут эфф'!$G:$J,'Ф-3 Перечень меропр с сопут эфф'!$N:$Y,'Ф-3 Перечень меропр с сопут эфф'!$AC:$CC,'Ф-3 Перечень меропр с сопут эфф'!$CE:$CH,'Ф-3 Перечень меропр с сопут эфф'!$CJ:$CZ</definedName>
    <definedName name="Z_F0F89F14_A63B_400F_A978_57A3C4019740_.wvu.Cols" localSheetId="4" hidden="1">'Ф-4 Показатели баланса'!$J:$J</definedName>
    <definedName name="Z_F0F89F14_A63B_400F_A978_57A3C4019740_.wvu.PrintArea" localSheetId="1" hidden="1">' Ф-1 Целевые показатели прог'!$A$1:$Y$1084</definedName>
    <definedName name="Z_F0F89F14_A63B_400F_A978_57A3C4019740_.wvu.PrintTitles" localSheetId="1" hidden="1">' Ф-1 Целевые показатели прог'!$4:$6</definedName>
    <definedName name="Z_F0F89F14_A63B_400F_A978_57A3C4019740_.wvu.PrintTitles" localSheetId="2" hidden="1">'Ф-2-Перечень меропр с прям затр'!$A:$D,'Ф-2-Перечень меропр с прям затр'!$8:$11</definedName>
    <definedName name="Z_F0F89F14_A63B_400F_A978_57A3C4019740_.wvu.PrintTitles" localSheetId="3" hidden="1">'Ф-3 Перечень меропр с сопут эфф'!$B:$E,'Ф-3 Перечень меропр с сопут эфф'!$4:$7</definedName>
    <definedName name="Z_F0F89F14_A63B_400F_A978_57A3C4019740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прог'!$414:$414,'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прог'!$607:$608,' Ф-1 Целевые показатели прог'!$611:$614,' Ф-1 Целевые показатели прог'!$630:$630,' Ф-1 Целевые показатели прог'!$643:$651,'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прог'!$800:$800,'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прог'!$978:$1016,' Ф-1 Целевые показатели прог'!$1027:$1034,' Ф-1 Целевые показатели прог'!$1037:$1038,' Ф-1 Целевые показатели прог'!$1041:$1044,' Ф-1 Целевые показатели прог'!$1074:$1081,' Ф-1 Целевые показатели прог'!$1085:$1609</definedName>
    <definedName name="Z_F0F89F14_A63B_400F_A978_57A3C4019740_.wvu.Rows" localSheetId="3" hidden="1">'Ф-3 Перечень меропр с сопут эфф'!$9:$20,'Ф-3 Перечень меропр с сопут эфф'!$28:$40,'Ф-3 Перечень меропр с сопут эфф'!$46:$58,'Ф-3 Перечень меропр с сопут эфф'!$64:$76,'Ф-3 Перечень меропр с сопут эфф'!$82:$97,'Ф-3 Перечень меропр с сопут эфф'!$100:$112,'Ф-3 Перечень меропр с сопут эфф'!$118:$130,'Ф-3 Перечень меропр с сопут эфф'!$132:$133,'Ф-3 Перечень меропр с сопут эфф'!$138:$150,'Ф-3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F0F89F14_A63B_400F_A978_57A3C4019740_.wvu.Rows" localSheetId="4" hidden="1">'Ф-4 Показатели баланса'!$66:$69</definedName>
    <definedName name="Z_F21822CF_C4F0_4567_B801_B40209D496F1_.wvu.Cols" localSheetId="1" hidden="1">' Ф-1 Целевые показатели прог'!$D:$I,' Ф-1 Целевые показатели прог'!$K:$K,' Ф-1 Целевые показатели прог'!$U:$AV</definedName>
    <definedName name="Z_F21822CF_C4F0_4567_B801_B40209D496F1_.wvu.Cols" localSheetId="2" hidden="1">'Ф-2-Перечень меропр с прям затр'!$Q:$U,'Ф-2-Перечень меропр с прям затр'!$AW:$BK,'Ф-2-Перечень меропр с прям затр'!$DK:$DO</definedName>
    <definedName name="Z_F21822CF_C4F0_4567_B801_B40209D496F1_.wvu.Cols" localSheetId="3" hidden="1">'Ф-3 Перечень меропр с сопут эфф'!$W:$AK,'Ф-3 Перечень меропр с сопут эфф'!$CH:$CL</definedName>
    <definedName name="Z_F21822CF_C4F0_4567_B801_B40209D496F1_.wvu.PrintArea" localSheetId="1" hidden="1">' Ф-1 Целевые показатели прог'!$A$1:$Y$1084</definedName>
    <definedName name="Z_F21822CF_C4F0_4567_B801_B40209D496F1_.wvu.PrintTitles" localSheetId="1" hidden="1">' Ф-1 Целевые показатели прог'!$4:$6</definedName>
    <definedName name="Z_F21822CF_C4F0_4567_B801_B40209D496F1_.wvu.PrintTitles" localSheetId="2" hidden="1">'Ф-2-Перечень меропр с прям затр'!$A:$D,'Ф-2-Перечень меропр с прям затр'!$8:$11</definedName>
    <definedName name="Z_F21822CF_C4F0_4567_B801_B40209D496F1_.wvu.PrintTitles" localSheetId="3" hidden="1">'Ф-3 Перечень меропр с сопут эфф'!$B:$E,'Ф-3 Перечень меропр с сопут эфф'!$4:$7</definedName>
    <definedName name="Z_F21822CF_C4F0_4567_B801_B40209D496F1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прог'!$256:$256,' Ф-1 Целевые показатели прог'!$258:$260,' Ф-1 Целевые показатели прог'!$262:$262,' Ф-1 Целевые показатели прог'!$269:$280,'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прог'!$391:$391,' Ф-1 Целевые показатели прог'!$395:$398,' Ф-1 Целевые показатели прог'!$414:$414,' Ф-1 Целевые показатели прог'!$427:$435,' Ф-1 Целевые показатели прог'!$440:$470,' Ф-1 Целевые показатели прог'!$472:$476,' Ф-1 Целевые показатели прог'!$478:$478,' Ф-1 Целевые показатели прог'!$485:$496,' Ф-1 Целевые показатели прог'!$499:$500,' Ф-1 Целевые показатели прог'!$503:$506,' Ф-1 Целевые показатели прог'!$535:$543,' Ф-1 Целевые показатели прог'!$548:$578,' Ф-1 Целевые показатели прог'!$580:$584,' Ф-1 Целевые показатели прог'!$586:$586,' Ф-1 Целевые показатели прог'!$597:$604,' Ф-1 Целевые показатели прог'!$607:$608,' Ф-1 Целевые показатели прог'!$611:$614,' Ф-1 Целевые показатели прог'!$630:$630,' Ф-1 Целевые показатели прог'!$643:$651,'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прог'!$764:$792,' Ф-1 Целевые показатели прог'!$794:$798,' Ф-1 Целевые показатели прог'!$800:$800,' Ф-1 Целевые показатели прог'!$811:$818,' Ф-1 Целевые показатели прог'!$821:$822,' Ф-1 Целевые показатели прог'!$825:$828,' Ф-1 Целевые показатели прог'!$857:$865,' Ф-1 Целевые показатели прог'!$870:$908,' Ф-1 Целевые показатели прог'!$919:$926,' Ф-1 Целевые показатели прог'!$929:$930,' Ф-1 Целевые показатели прог'!$933:$936,' Ф-1 Целевые показатели прог'!$948:$952,' Ф-1 Целевые показатели прог'!$961:$973,' Ф-1 Целевые показатели прог'!$978:$1016,' Ф-1 Целевые показатели прог'!$1027:$1034,' Ф-1 Целевые показатели прог'!$1037:$1038,' Ф-1 Целевые показатели прог'!$1041:$1044,' Ф-1 Целевые показатели прог'!$1074:$1081,' Ф-1 Целевые показатели прог'!$1085:$1609</definedName>
    <definedName name="Z_F21822CF_C4F0_4567_B801_B40209D496F1_.wvu.Rows" localSheetId="2" hidden="1">'Ф-2-Перечень меропр с прям затр'!$49:$53,'Ф-2-Перечень меропр с прям затр'!$58:$59,'Ф-2-Перечень меропр с прям затр'!$66:$67,'Ф-2-Перечень меропр с прям затр'!$73:$75,'Ф-2-Перечень меропр с прям затр'!$79:$110,'Ф-2-Перечень меропр с прям затр'!$118:$121,'Ф-2-Перечень меропр с прям затр'!$123:$142,'Ф-2-Перечень меропр с прям затр'!$145:$147,'Ф-2-Перечень меропр с прям затр'!$149:$177,'Ф-2-Перечень меропр с прям затр'!$184:$188,'Ф-2-Перечень меропр с прям затр'!$192:$193,'Ф-2-Перечень меропр с прям затр'!$198:$202,'Ф-2-Перечень меропр с прям затр'!$209:$237,'Ф-2-Перечень меропр с прям затр'!$245:$265,'Ф-2-Перечень меропр с прям затр'!$269:$269,'Ф-2-Перечень меропр с прям затр'!$271:$296,'Ф-2-Перечень меропр с прям затр'!$303:$306,'Ф-2-Перечень меропр с прям затр'!$311:$313,'Ф-2-Перечень меропр с прям затр'!$316:$320,'Ф-2-Перечень меропр с прям затр'!$325:$325,'Ф-2-Перечень меропр с прям затр'!$333:$337,'Ф-2-Перечень меропр с прям затр'!$340:$340,'Ф-2-Перечень меропр с прям затр'!$342:$361,'Ф-2-Перечень меропр с прям затр'!#REF!,'Ф-2-Перечень меропр с прям затр'!#REF!,'Ф-2-Перечень меропр с прям затр'!$378:$392,'Ф-2-Перечень меропр с прям затр'!#REF!,'Ф-2-Перечень меропр с прям затр'!$397:$423,'Ф-2-Перечень меропр с прям затр'!$430:$431,'Ф-2-Перечень меропр с прям затр'!$436:$436,'Ф-2-Перечень меропр с прям затр'!$440:$450,'Ф-2-Перечень меропр с прям затр'!$452:$482,'Ф-2-Перечень меропр с прям затр'!$490:$509,'Ф-2-Перечень меропр с прям затр'!$512:$513,'Ф-2-Перечень меропр с прям затр'!$515:$541,'Ф-2-Перечень меропр с прям затр'!$547:$548,'Ф-2-Перечень меропр с прям затр'!$553:$553,'Ф-2-Перечень меропр с прям затр'!$557:$567,'Ф-2-Перечень меропр с прям затр'!$569:$599,'Ф-2-Перечень меропр с прям затр'!$604:$604,'Ф-2-Перечень меропр с прям затр'!$609:$610,'Ф-2-Перечень меропр с прям затр'!$612:$657,'Ф-2-Перечень меропр с прям затр'!$665:$666,'Ф-2-Перечень меропр с прям затр'!$674:$684,'Ф-2-Перечень меропр с прям затр'!$689:$690,'Ф-2-Перечень меропр с прям затр'!$694:$695,'Ф-2-Перечень меропр с прям затр'!$697:$711,'Ф-2-Перечень меропр с прям затр'!$714:$715,'Ф-2-Перечень меропр с прям затр'!#REF!,'Ф-2-Перечень меропр с прям затр'!$729:$743,'Ф-2-Перечень меропр с прям затр'!$747:$747,'Ф-2-Перечень меропр с прям затр'!$749:$775,'Ф-2-Перечень меропр с прям затр'!$778:$799,'Ф-2-Перечень меропр с прям затр'!$804:$805,'Ф-2-Перечень меропр с прям затр'!$807:$811,'Ф-2-Перечень меропр с прям затр'!$815:$815,'Ф-2-Перечень меропр с прям затр'!$817:$831,'Ф-2-Перечень меропр с прям затр'!$835:$836,'Ф-2-Перечень меропр с прям затр'!$838:$842,'Ф-2-Перечень меропр с прям затр'!$848:$857,'Ф-2-Перечень меропр с прям затр'!#REF!,'Ф-2-Перечень меропр с прям затр'!$862:$888,'Ф-2-Перечень меропр с прям затр'!$891:$912,'Ф-2-Перечень меропр с прям затр'!$914:$944,'Ф-2-Перечень меропр с прям затр'!$957:$971,'Ф-2-Перечень меропр с прям затр'!$975:$975,'Ф-2-Перечень меропр с прям затр'!$977:$1003,'Ф-2-Перечень меропр с прям затр'!$1005:$1688</definedName>
    <definedName name="Z_F21822CF_C4F0_4567_B801_B40209D496F1_.wvu.Rows" localSheetId="3" hidden="1">'Ф-3 Перечень меропр с сопут эфф'!$9:$20,'Ф-3 Перечень меропр с сопут эфф'!$28:$40,'Ф-3 Перечень меропр с сопут эфф'!$46:$58,'Ф-3 Перечень меропр с сопут эфф'!$64:$76,'Ф-3 Перечень меропр с сопут эфф'!$82:$97,'Ф-3 Перечень меропр с сопут эфф'!$100:$112,'Ф-3 Перечень меропр с сопут эфф'!$118:$130,'Ф-3 Перечень меропр с сопут эфф'!$132:$133,'Ф-3 Перечень меропр с сопут эфф'!$138:$150,'Ф-3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Z_F86E3EA2_3205_4065_B9C6_6B6AFF283B95_.wvu.Cols" localSheetId="1" hidden="1">' Ф-1 Целевые показатели прог'!$D:$L,' Ф-1 Целевые показатели прог'!$O:$R,' Ф-1 Целевые показатели прог'!$X:$AV</definedName>
    <definedName name="Z_F86E3EA2_3205_4065_B9C6_6B6AFF283B95_.wvu.Cols" localSheetId="2" hidden="1">'Ф-2-Перечень меропр с прям затр'!#REF!,'Ф-2-Перечень меропр с прям затр'!$K:$P,'Ф-2-Перечень меропр с прям затр'!$T:$U,'Ф-2-Перечень меропр с прям затр'!#REF!,'Ф-2-Перечень меропр с прям затр'!$AQ:$AV,'Ф-2-Перечень меропр с прям затр'!$BF:$DE,'Ф-2-Перечень меропр с прям затр'!$DI:$DJ,'Ф-2-Перечень меропр с прям затр'!$DN:$EH</definedName>
    <definedName name="Z_F86E3EA2_3205_4065_B9C6_6B6AFF283B95_.wvu.Cols" localSheetId="3" hidden="1">'Ф-3 Перечень меропр с сопут эфф'!#REF!,'Ф-3 Перечень меропр с сопут эфф'!$Q:$V,'Ф-3 Перечень меропр с сопут эфф'!$AF:$CA,'Ф-3 Перечень меропр с сопут эфф'!$CF:$CG,'Ф-3 Перечень меропр с сопут эфф'!$CK:$CX</definedName>
    <definedName name="Z_F86E3EA2_3205_4065_B9C6_6B6AFF283B95_.wvu.PrintArea" localSheetId="1" hidden="1">' Ф-1 Целевые показатели прог'!$A$1:$AV$762</definedName>
    <definedName name="Z_F86E3EA2_3205_4065_B9C6_6B6AFF283B95_.wvu.PrintArea" localSheetId="2" hidden="1">'Ф-2-Перечень меропр с прям затр'!$A$1:$EC$1685</definedName>
    <definedName name="Z_F86E3EA2_3205_4065_B9C6_6B6AFF283B95_.wvu.PrintArea" localSheetId="3" hidden="1">'Ф-3 Перечень меропр с сопут эфф'!$A$1:$CX$80</definedName>
    <definedName name="Z_F86E3EA2_3205_4065_B9C6_6B6AFF283B95_.wvu.PrintTitles" localSheetId="1" hidden="1">' Ф-1 Целевые показатели прог'!$4:$6</definedName>
    <definedName name="Z_F86E3EA2_3205_4065_B9C6_6B6AFF283B95_.wvu.PrintTitles" localSheetId="2" hidden="1">'Ф-2-Перечень меропр с прям затр'!$A:$D,'Ф-2-Перечень меропр с прям затр'!$8:$11</definedName>
    <definedName name="Z_F86E3EA2_3205_4065_B9C6_6B6AFF283B95_.wvu.PrintTitles" localSheetId="3" hidden="1">'Ф-3 Перечень меропр с сопут эфф'!$B:$E,'Ф-3 Перечень меропр с сопут эфф'!$4:$7</definedName>
    <definedName name="Z_F86E3EA2_3205_4065_B9C6_6B6AFF283B95_.wvu.Rows" localSheetId="1" hidden="1">' Ф-1 Целевые показатели прог'!$10:$10,' Ф-1 Целевые показатели прог'!$16:$16,' Ф-1 Целевые показатели прог'!$27:$30,' Ф-1 Целевые показатели прог'!$43:$44,' Ф-1 Целевые показатели прог'!$60:$64,' Ф-1 Целевые показатели прог'!$67:$68,' Ф-1 Целевые показатели прог'!$71:$74,' Ф-1 Целевые показатели прог'!$90:$90,' Ф-1 Целевые показатели прог'!$103:$111,' Ф-1 Целевые показатели прог'!$116:$146,' Ф-1 Целевые показатели прог'!$148:$148,' Ф-1 Целевые показатели прог'!$150:$152,' Ф-1 Целевые показатели прог'!$154:$154,' Ф-1 Целевые показатели прог'!$161:$172,' Ф-1 Целевые показатели прог'!$175:$176,' Ф-1 Целевые показатели прог'!$179:$182,' Ф-1 Целевые показатели прог'!$198:$198,' Ф-1 Целевые показатели прог'!$211:$219,' Ф-1 Целевые показатели прог'!$224:$254,' Ф-1 Целевые показатели прог'!$256:$260,' Ф-1 Целевые показатели прог'!$262:$262,' Ф-1 Целевые показатели прог'!$273:$280,' Ф-1 Целевые показатели прог'!$283:$284,' Ф-1 Целевые показатели прог'!$287:$290,' Ф-1 Целевые показатели прог'!$306:$306,' Ф-1 Целевые показатели прог'!$319:$327,' Ф-1 Целевые показатели прог'!$332:$362,' Ф-1 Целевые показатели прог'!$364:$364,' Ф-1 Целевые показатели прог'!$366:$368,' Ф-1 Целевые показатели прог'!$370:$370,' Ф-1 Целевые показатели прог'!$381:$388,' Ф-1 Целевые показатели прог'!$391:$392,' Ф-1 Целевые показатели прог'!$395:$398,' Ф-1 Целевые показатели прог'!$414:$414,' Ф-1 Целевые показатели прог'!$427:$435,' Ф-1 Целевые показатели прог'!$440:$478,' Ф-1 Целевые показатели прог'!$489:$496,' Ф-1 Целевые показатели прог'!$499:$500,' Ф-1 Целевые показатели прог'!$503:$506,' Ф-1 Целевые показатели прог'!$518:$522,' Ф-1 Целевые показатели прог'!$527:$530,' Ф-1 Целевые показатели прог'!$535:$543,' Ф-1 Целевые показатели прог'!$548:$586,' Ф-1 Целевые показатели прог'!$597:$604,' Ф-1 Целевые показатели прог'!$607:$608,' Ф-1 Целевые показатели прог'!$611:$614,' Ф-1 Целевые показатели прог'!$626:$630,' Ф-1 Целевые показатели прог'!$639:$651,' Ф-1 Целевые показатели прог'!$656:$694,' Ф-1 Целевые показатели прог'!$701:$704,' Ф-1 Целевые показатели прог'!$708:$712,' Ф-1 Целевые показатели прог'!$715:$716,' Ф-1 Целевые показатели прог'!$719:$759,' Ф-1 Целевые показатели прог'!$764:$1609</definedName>
    <definedName name="Z_F86E3EA2_3205_4065_B9C6_6B6AFF283B95_.wvu.Rows" localSheetId="2" hidden="1">'Ф-2-Перечень меропр с прям затр'!$50:$50,'Ф-2-Перечень меропр с прям затр'!$61:$61,'Ф-2-Перечень меропр с прям затр'!$64:$67,'Ф-2-Перечень меропр с прям затр'!$71:$71,'Ф-2-Перечень меропр с прям затр'!$79:$110,'Ф-2-Перечень меропр с прям затр'!$114:$117,'Ф-2-Перечень меропр с прям затр'!$119:$119,'Ф-2-Перечень меропр с прям затр'!$123:$142,'Ф-2-Перечень меропр с прям затр'!$147:$147,'Ф-2-Перечень меропр с прям затр'!$149:$177,'Ф-2-Перечень меропр с прям затр'!$185:$185,'Ф-2-Перечень меропр с прям затр'!$195:$195,'Ф-2-Перечень меропр с прям затр'!$197:$207,'Ф-2-Перечень меропр с прям затр'!$209:$237,'Ф-2-Перечень меропр с прям затр'!$242:$242,'Ф-2-Перечень меропр с прям затр'!$246:$250,'Ф-2-Перечень меропр с прям затр'!$252:$265,'Ф-2-Перечень меропр с прям затр'!$268:$269,'Ф-2-Перечень меропр с прям затр'!$271:$296,'Ф-2-Перечень меропр с прям затр'!$303:$303,'Ф-2-Перечень меропр с прям затр'!$313:$313,'Ф-2-Перечень меропр с прям затр'!$316:$320,'Ф-2-Перечень меропр с прям затр'!$325:$325,'Ф-2-Перечень меропр с прям затр'!$332:$361,'Ф-2-Перечень меропр с прям затр'!#REF!,'Ф-2-Перечень меропр с прям затр'!$373:$374,'Ф-2-Перечень меропр с прям затр'!#REF!,'Ф-2-Перечень меропр с прям затр'!$378:$392,'Ф-2-Перечень меропр с прям затр'!#REF!,'Ф-2-Перечень меропр с прям затр'!$397:$423,'Ф-2-Перечень меропр с прям затр'!$426:$450,'Ф-2-Перечень меропр с прям затр'!$452:$482,'Ф-2-Перечень меропр с прям затр'!$486:$487,'Ф-2-Перечень меропр с прям затр'!$493:$493,'Ф-2-Перечень меропр с прям затр'!$495:$504,'Ф-2-Перечень меропр с прям затр'!$507:$508,'Ф-2-Перечень меропр с прям затр'!$510:$541,'Ф-2-Перечень меропр с прям затр'!$544:$567,'Ф-2-Перечень меропр с прям затр'!$569:$599,'Ф-2-Перечень меропр с прям затр'!$603:$604,'Ф-2-Перечень меропр с прям затр'!$612:$626,'Ф-2-Перечень меропр с прям затр'!$632:$657,'Ф-2-Перечень меропр с прям затр'!$659:$1689</definedName>
    <definedName name="Z_F86E3EA2_3205_4065_B9C6_6B6AFF283B95_.wvu.Rows" localSheetId="3" hidden="1">'Ф-3 Перечень меропр с сопут эфф'!$10:$15,'Ф-3 Перечень меропр с сопут эфф'!$17:$20,'Ф-3 Перечень меропр с сопут эфф'!$29:$35,'Ф-3 Перечень меропр с сопут эфф'!$37:$40,'Ф-3 Перечень меропр с сопут эфф'!$47:$53,'Ф-3 Перечень меропр с сопут эфф'!$55:$58,'Ф-3 Перечень меропр с сопут эфф'!$65:$71,'Ф-3 Перечень меропр с сопут эфф'!$73:$76,'Ф-3 Перечень меропр с сопут эфф'!#REF!,'Ф-3 Перечень меропр с сопут эфф'!#REF!,'Ф-3 Перечень меропр с сопут эфф'!$82:$98,'Ф-3 Перечень меропр с сопут эфф'!$100:$116,'Ф-3 Перечень меропр с сопут эфф'!$118:$136,'Ф-3 Перечень меропр с сопут эфф'!$138:$154,'Ф-3 Перечень меропр с сопут эфф'!$156:$170,'Ф-3 Перечень меропр с сопут эфф'!$172:$186,'Ф-3 Перечень меропр с сопут эфф'!$188:$202,'Ф-3 Перечень меропр с сопут эфф'!$204:$218,'Ф-3 Перечень меропр с сопут эфф'!$220:$236</definedName>
    <definedName name="А1">#REF!</definedName>
    <definedName name="_xlnm.Print_Titles" localSheetId="1">' Ф-1 Целевые показатели прог'!$4:$6</definedName>
    <definedName name="_xlnm.Print_Titles" localSheetId="2">'Ф-2-Перечень меропр с прям затр'!$A:$D,'Ф-2-Перечень меропр с прям затр'!$8:$11</definedName>
    <definedName name="_xlnm.Print_Titles" localSheetId="3">'Ф-3 Перечень меропр с сопут эфф'!$B:$E,'Ф-3 Перечень меропр с сопут эфф'!$4:$7</definedName>
    <definedName name="_xlnm.Print_Area" localSheetId="2">'Ф-2-Перечень меропр с прям затр'!$A$1:$EH$999</definedName>
    <definedName name="_xlnm.Print_Area" localSheetId="4">'Ф-4 Показатели баланса'!$A$1:$I$77</definedName>
  </definedNames>
  <calcPr calcId="152511"/>
  <customWorkbookViews>
    <customWorkbookView name="Барсукова Елена Анатольевна - Личное представление" guid="{9C5F982F-1B52-475C-A2F6-A74F67F3DA33}" mergeInterval="0" personalView="1" maximized="1" xWindow="-8" yWindow="-8" windowWidth="1936" windowHeight="1056" tabRatio="781" activeSheetId="4" showComments="commIndAndComment"/>
    <customWorkbookView name="Новикова Юлия Михайловна - Личное представление" guid="{7BBB2A25-4F99-4A82-970A-3B9A9287565C}" mergeInterval="0" personalView="1" xWindow="797" windowWidth="971" windowHeight="1080" tabRatio="790" activeSheetId="2"/>
    <customWorkbookView name="Бошина Лариса Альбертовна - Личное представление" guid="{4316F077-8756-48CE-BE73-F69B03303FE2}" mergeInterval="0" personalView="1" maximized="1" xWindow="-8" yWindow="-8" windowWidth="1936" windowHeight="1056" tabRatio="789" activeSheetId="2"/>
    <customWorkbookView name="Копировальный Центр - Личное представление" guid="{F21822CF-C4F0-4567-B801-B40209D496F1}" mergeInterval="0" personalView="1" maximized="1" xWindow="-8" yWindow="-8" windowWidth="1936" windowHeight="1056" tabRatio="789" activeSheetId="2"/>
    <customWorkbookView name="Юлия Михайловна Новикова - Личное представление" guid="{F0C1977C-7467-4FAD-BCAF-DC3C6D1213E0}" mergeInterval="0" personalView="1" xWindow="59" yWindow="34" windowWidth="1709" windowHeight="1033" tabRatio="793" activeSheetId="2"/>
    <customWorkbookView name="Гончаренко Дарья Викторовна - Личное представление" guid="{B5FEF5CC-1E8B-438E-8F2C-1785A26F5E0E}" mergeInterval="0" personalView="1" maximized="1" xWindow="-8" yWindow="-8" windowWidth="1936" windowHeight="1056" tabRatio="727" activeSheetId="2"/>
    <customWorkbookView name="Максимова Елена Сергеевна - Личное представление" guid="{0CD8A90E-3141-4898-B665-52CC909A46B1}" mergeInterval="0" personalView="1" xWindow="961" windowWidth="934" windowHeight="1027" tabRatio="727" activeSheetId="2"/>
    <customWorkbookView name="Максимова Юлия Владимировна - Личное представление" guid="{471B5D95-E416-4285-99DD-04848E0B6D1D}" mergeInterval="0" personalView="1" maximized="1" xWindow="-8" yWindow="-8" windowWidth="1936" windowHeight="1056" tabRatio="727" activeSheetId="3"/>
    <customWorkbookView name="Латыш Татьяна Геннадьевна - Личное представление" guid="{CC32D1DA-6F2D-48D3-8000-DF18F478D354}" mergeInterval="0" personalView="1" maximized="1" xWindow="-9" yWindow="-9" windowWidth="1938" windowHeight="1050" tabRatio="727" activeSheetId="4" showComments="commIndAndComment"/>
    <customWorkbookView name="Гаврюшова Юлия Эдуардовна - Личное представление" guid="{C8DE7D9C-40D5-4FC1-B888-E5B2D7BE509F}" mergeInterval="0" personalView="1" maximized="1" xWindow="-8" yWindow="-8" windowWidth="1936" windowHeight="1056" tabRatio="727" activeSheetId="6"/>
    <customWorkbookView name="Никитин Сергей Викторович - Личное представление" guid="{BB03C39C-841F-4590-8761-CCA9BDD63649}" mergeInterval="0" personalView="1" xWindow="960" windowWidth="960" windowHeight="1040" tabRatio="727" activeSheetId="5"/>
    <customWorkbookView name="Molozhavaya-MI - Личное представление" guid="{D50FAE1E-DF24-46C8-BBC7-054AB9C0937D}" mergeInterval="0" personalView="1" maximized="1" xWindow="-8" yWindow="-8" windowWidth="1936" windowHeight="1056" tabRatio="727" activeSheetId="6"/>
    <customWorkbookView name="Баландина Юлия Андреевна - Личное представление" guid="{F86E3EA2-3205-4065-B9C6-6B6AFF283B95}" mergeInterval="0" personalView="1" maximized="1" xWindow="-8" yWindow="-8" windowWidth="1936" windowHeight="1056" tabRatio="727" activeSheetId="2"/>
    <customWorkbookView name="Старостин Сергей Борисович - Личное представление" guid="{CDBD3F0F-3E22-48A7-A95D-11182D46F01D}" mergeInterval="0" personalView="1" maximized="1" xWindow="-8" yWindow="-8" windowWidth="1456" windowHeight="876" tabRatio="727" activeSheetId="2"/>
    <customWorkbookView name="Штейнбах Анна Ивановна - Личное представление" guid="{B7B18ECD-9426-4543-8D92-9F45EB018CF4}" mergeInterval="0" personalView="1" maximized="1" xWindow="-8" yWindow="-8" windowWidth="1936" windowHeight="1056" tabRatio="727" activeSheetId="3"/>
    <customWorkbookView name="Горынина Анна Александровна - Личное представление" guid="{614160B4-C4B0-4FBB-A725-6DD02FA30305}" mergeInterval="0" personalView="1" maximized="1" xWindow="-8" yWindow="-8" windowWidth="1936" windowHeight="1056" tabRatio="789" activeSheetId="2"/>
    <customWorkbookView name="Быков Кирилл Николаевич - Личное представление" guid="{F0F89F14-A63B-400F-A978-57A3C4019740}" mergeInterval="0" personalView="1" maximized="1" xWindow="-8" yWindow="-8" windowWidth="1936" windowHeight="1056" tabRatio="789" activeSheetId="3"/>
    <customWorkbookView name="Белоногова Ксения Вадимовна - Личное представление" guid="{30C06470-B50B-4F8B-8C75-54B2A8B71383}" mergeInterval="0" personalView="1" maximized="1" xWindow="1912" yWindow="-8" windowWidth="1936" windowHeight="1056" tabRatio="793" activeSheetId="2"/>
  </customWorkbookViews>
</workbook>
</file>

<file path=xl/calcChain.xml><?xml version="1.0" encoding="utf-8"?>
<calcChain xmlns="http://schemas.openxmlformats.org/spreadsheetml/2006/main">
  <c r="P35" i="1" l="1"/>
  <c r="S40" i="2" l="1"/>
  <c r="T35" i="2" l="1"/>
  <c r="T23" i="2" s="1"/>
  <c r="S35" i="2"/>
  <c r="S23" i="2" s="1"/>
  <c r="R35" i="2"/>
  <c r="R23" i="2" s="1"/>
  <c r="T10" i="2"/>
  <c r="S10" i="2"/>
  <c r="R10" i="2"/>
  <c r="AA29" i="2"/>
  <c r="S16" i="2"/>
  <c r="T16" i="2"/>
  <c r="R16" i="2"/>
  <c r="T15" i="2"/>
  <c r="S15" i="2"/>
  <c r="R15" i="2"/>
  <c r="T28" i="2"/>
  <c r="S28" i="2"/>
  <c r="R28" i="2"/>
  <c r="S27" i="2"/>
  <c r="T27" i="2"/>
  <c r="R27" i="2"/>
  <c r="I23" i="5"/>
  <c r="H23" i="5"/>
  <c r="G23" i="5"/>
  <c r="I35" i="5"/>
  <c r="H35" i="5"/>
  <c r="I32" i="5"/>
  <c r="H32" i="5"/>
  <c r="G32" i="5"/>
  <c r="F23" i="5"/>
  <c r="G35" i="5" l="1"/>
  <c r="T31" i="2" l="1"/>
  <c r="S31" i="2"/>
  <c r="R31" i="2"/>
  <c r="EC439" i="3" l="1"/>
  <c r="EB439" i="3"/>
  <c r="EA439" i="3"/>
  <c r="DZ439" i="3"/>
  <c r="DY439" i="3"/>
  <c r="DX439" i="3"/>
  <c r="DW439" i="3"/>
  <c r="DV439" i="3"/>
  <c r="DT439" i="3"/>
  <c r="DS439" i="3"/>
  <c r="DR439" i="3"/>
  <c r="DQ439" i="3"/>
  <c r="DO439" i="3"/>
  <c r="DN439" i="3"/>
  <c r="DM439" i="3"/>
  <c r="DL439" i="3"/>
  <c r="DK439" i="3"/>
  <c r="DJ439" i="3"/>
  <c r="DI439" i="3"/>
  <c r="DH439" i="3"/>
  <c r="DG439" i="3"/>
  <c r="DF439" i="3"/>
  <c r="DD439" i="3"/>
  <c r="DC439" i="3"/>
  <c r="DB439" i="3"/>
  <c r="CR439" i="3"/>
  <c r="CQ439" i="3"/>
  <c r="CP439" i="3"/>
  <c r="CM439" i="3"/>
  <c r="CJ439" i="3"/>
  <c r="CG439" i="3"/>
  <c r="EC556" i="3" l="1"/>
  <c r="EB556" i="3"/>
  <c r="EA556" i="3"/>
  <c r="DZ556" i="3"/>
  <c r="DY556" i="3"/>
  <c r="DX556" i="3"/>
  <c r="DW556" i="3"/>
  <c r="DV556" i="3"/>
  <c r="DT556" i="3"/>
  <c r="DS556" i="3"/>
  <c r="DR556" i="3"/>
  <c r="DQ556" i="3"/>
  <c r="DO556" i="3"/>
  <c r="DN556" i="3"/>
  <c r="DM556" i="3"/>
  <c r="DL556" i="3"/>
  <c r="DK556" i="3"/>
  <c r="DJ556" i="3"/>
  <c r="DI556" i="3"/>
  <c r="DH556" i="3"/>
  <c r="DG556" i="3"/>
  <c r="DF556" i="3"/>
  <c r="DD556" i="3"/>
  <c r="DC556" i="3"/>
  <c r="DB556" i="3"/>
  <c r="CR556" i="3"/>
  <c r="CQ556" i="3"/>
  <c r="CP556" i="3"/>
  <c r="CO556" i="3"/>
  <c r="CN556" i="3"/>
  <c r="CM556" i="3"/>
  <c r="CY555" i="3"/>
  <c r="CV555" i="3"/>
  <c r="CS555" i="3"/>
  <c r="V555" i="3"/>
  <c r="V553" i="3"/>
  <c r="CY61" i="3"/>
  <c r="CV61" i="3"/>
  <c r="CS61" i="3"/>
  <c r="G34" i="1" l="1"/>
  <c r="CR79" i="4" l="1"/>
  <c r="CY43" i="4"/>
  <c r="CX152" i="4"/>
  <c r="CX22" i="4" s="1"/>
  <c r="AL9" i="4" l="1"/>
  <c r="G35" i="1" l="1"/>
  <c r="G33" i="1"/>
  <c r="G31" i="1"/>
  <c r="CE16" i="4"/>
  <c r="CF16" i="4"/>
  <c r="CG16" i="4"/>
  <c r="CQ9" i="4"/>
  <c r="CP9" i="4"/>
  <c r="CO9" i="4"/>
  <c r="CN9" i="4" l="1"/>
  <c r="CO16" i="4"/>
  <c r="AN9" i="4"/>
  <c r="CB9" i="4" l="1"/>
  <c r="DE975" i="3"/>
  <c r="DE836" i="3"/>
  <c r="DE835" i="3"/>
  <c r="DK611" i="3" l="1"/>
  <c r="DK658" i="3" s="1"/>
  <c r="DK377" i="3"/>
  <c r="DO33" i="3"/>
  <c r="DN33" i="3"/>
  <c r="DM33" i="3"/>
  <c r="DL33" i="3"/>
  <c r="DK33" i="3"/>
  <c r="DO32" i="3"/>
  <c r="DN32" i="3"/>
  <c r="DM32" i="3"/>
  <c r="DL32" i="3"/>
  <c r="DK32" i="3"/>
  <c r="DY31" i="3"/>
  <c r="DX31" i="3"/>
  <c r="DW31" i="3"/>
  <c r="DV31" i="3"/>
  <c r="DT31" i="3"/>
  <c r="DS31" i="3"/>
  <c r="DR31" i="3"/>
  <c r="DQ31" i="3"/>
  <c r="DO31" i="3"/>
  <c r="DN31" i="3"/>
  <c r="DM31" i="3"/>
  <c r="DL31" i="3"/>
  <c r="DK31" i="3"/>
  <c r="DY30" i="3"/>
  <c r="DW30" i="3"/>
  <c r="DO30" i="3"/>
  <c r="DN30" i="3"/>
  <c r="DM30" i="3"/>
  <c r="DL30" i="3"/>
  <c r="DK30" i="3"/>
  <c r="DO29" i="3"/>
  <c r="DN29" i="3"/>
  <c r="DM29" i="3"/>
  <c r="DL29" i="3"/>
  <c r="DO28" i="3"/>
  <c r="DN28" i="3"/>
  <c r="DM28" i="3"/>
  <c r="DL28" i="3"/>
  <c r="DK28" i="3"/>
  <c r="DM27" i="3" l="1"/>
  <c r="DL27" i="3"/>
  <c r="DN27" i="3"/>
  <c r="DK29" i="3"/>
  <c r="DK27" i="3" s="1"/>
  <c r="DO27" i="3"/>
  <c r="AJ182" i="3" l="1"/>
  <c r="AJ189" i="3" s="1"/>
  <c r="AI182" i="3"/>
  <c r="AI189" i="3" s="1"/>
  <c r="AH182" i="3"/>
  <c r="AH189" i="3" s="1"/>
  <c r="DN62" i="3" l="1"/>
  <c r="DN15" i="3" s="1"/>
  <c r="DO15" i="3"/>
  <c r="DM62" i="3"/>
  <c r="DK62" i="3" s="1"/>
  <c r="DM15" i="3" l="1"/>
  <c r="CV16" i="4" l="1"/>
  <c r="CU16" i="4"/>
  <c r="CT16" i="4"/>
  <c r="CV9" i="4"/>
  <c r="CU9" i="4"/>
  <c r="CT9" i="4"/>
  <c r="BZ16" i="4"/>
  <c r="BW16" i="4"/>
  <c r="BZ9" i="4"/>
  <c r="BW9" i="4"/>
  <c r="BT16" i="4"/>
  <c r="BT9" i="4"/>
  <c r="AY16" i="4"/>
  <c r="AY9" i="4"/>
  <c r="AM9" i="4" s="1"/>
  <c r="CS9" i="4" l="1"/>
  <c r="CS16" i="4"/>
  <c r="AF69" i="2"/>
  <c r="AI958" i="2" l="1"/>
  <c r="AH958" i="2"/>
  <c r="AG958" i="2"/>
  <c r="AF958" i="2"/>
  <c r="AE958" i="2" s="1"/>
  <c r="AE959" i="2"/>
  <c r="AE957" i="2"/>
  <c r="AE533" i="2"/>
  <c r="AE531" i="2"/>
  <c r="AE483" i="2"/>
  <c r="AE481" i="2"/>
  <c r="AE375" i="2"/>
  <c r="AE267" i="2"/>
  <c r="AI20" i="2" l="1"/>
  <c r="AH20" i="2"/>
  <c r="AG20" i="2"/>
  <c r="AF20" i="2"/>
  <c r="AI19" i="2"/>
  <c r="AH19" i="2"/>
  <c r="AG19" i="2"/>
  <c r="AF16" i="2"/>
  <c r="AF19" i="2" l="1"/>
  <c r="AE477" i="2"/>
  <c r="AF369" i="2"/>
  <c r="AF261" i="2"/>
  <c r="AF153" i="2"/>
  <c r="CD437" i="3" l="1"/>
  <c r="CF437" i="3" s="1"/>
  <c r="CD438" i="3"/>
  <c r="CF438" i="3" s="1"/>
  <c r="CD312" i="3"/>
  <c r="CD669" i="3"/>
  <c r="CD434" i="3"/>
  <c r="CD309" i="3"/>
  <c r="CD191" i="3"/>
  <c r="CD553" i="3"/>
  <c r="CF553" i="3" s="1"/>
  <c r="CD311" i="3"/>
  <c r="CD552" i="3"/>
  <c r="CD435" i="3"/>
  <c r="CD310" i="3"/>
  <c r="CD194" i="3"/>
  <c r="CD664" i="3"/>
  <c r="CF664" i="3" s="1"/>
  <c r="CD547" i="3"/>
  <c r="CF547" i="3" s="1"/>
  <c r="CD429" i="3"/>
  <c r="CD556" i="3" l="1"/>
  <c r="CD439" i="3"/>
  <c r="CE437" i="3"/>
  <c r="CE438" i="3"/>
  <c r="CE553" i="3"/>
  <c r="CE664" i="3"/>
  <c r="CE547" i="3"/>
  <c r="AF436" i="2" l="1"/>
  <c r="AE436" i="2" s="1"/>
  <c r="CF947" i="3"/>
  <c r="AF975" i="2"/>
  <c r="I375" i="3" l="1"/>
  <c r="L608" i="3"/>
  <c r="AY77" i="4" l="1"/>
  <c r="AX77" i="4"/>
  <c r="DJ33" i="3" l="1"/>
  <c r="DI33" i="3"/>
  <c r="DH33" i="3"/>
  <c r="DG33" i="3"/>
  <c r="DF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DJ29" i="3"/>
  <c r="DI29" i="3"/>
  <c r="DH29" i="3"/>
  <c r="DG29" i="3"/>
  <c r="DF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DL36" i="3" l="1"/>
  <c r="DM37" i="3" l="1"/>
  <c r="DF30" i="3"/>
  <c r="K35" i="1" l="1"/>
  <c r="K34" i="1"/>
  <c r="K33" i="1"/>
  <c r="I35" i="1"/>
  <c r="I34" i="1"/>
  <c r="I33" i="1"/>
  <c r="AC835" i="2"/>
  <c r="AB835" i="2"/>
  <c r="AD806" i="2"/>
  <c r="AC806" i="2"/>
  <c r="AB806" i="2"/>
  <c r="AA806" i="2"/>
  <c r="AI761" i="2"/>
  <c r="AI113" i="2" s="1"/>
  <c r="AH761" i="2"/>
  <c r="AH113" i="2" s="1"/>
  <c r="AG761" i="2"/>
  <c r="AG113" i="2" s="1"/>
  <c r="AF761" i="2"/>
  <c r="AD958" i="2" l="1"/>
  <c r="AC958" i="2"/>
  <c r="AB958" i="2"/>
  <c r="AA958" i="2"/>
  <c r="AD955" i="2"/>
  <c r="AC955" i="2"/>
  <c r="AB955" i="2"/>
  <c r="AA955" i="2"/>
  <c r="AD953" i="2"/>
  <c r="AC953" i="2"/>
  <c r="AB953" i="2"/>
  <c r="AA953" i="2"/>
  <c r="AD951" i="2"/>
  <c r="AC951" i="2"/>
  <c r="AB951" i="2"/>
  <c r="AA951" i="2"/>
  <c r="AD949" i="2"/>
  <c r="AC949" i="2"/>
  <c r="AB949" i="2"/>
  <c r="AA949" i="2"/>
  <c r="AD948" i="2"/>
  <c r="AC948" i="2"/>
  <c r="AC940" i="2" s="1"/>
  <c r="AC937" i="2" s="1"/>
  <c r="AB948" i="2"/>
  <c r="AB940" i="2" s="1"/>
  <c r="AB937" i="2" s="1"/>
  <c r="AA948" i="2"/>
  <c r="AA940" i="2" s="1"/>
  <c r="AD945" i="2"/>
  <c r="AC945" i="2"/>
  <c r="AB945" i="2"/>
  <c r="AA945" i="2"/>
  <c r="AA941" i="2" s="1"/>
  <c r="AD942" i="2"/>
  <c r="AC942" i="2"/>
  <c r="AB942" i="2"/>
  <c r="AA942" i="2"/>
  <c r="AA939" i="2" s="1"/>
  <c r="AD941" i="2"/>
  <c r="AC941" i="2"/>
  <c r="AB941" i="2"/>
  <c r="AD940" i="2"/>
  <c r="AD937" i="2" s="1"/>
  <c r="AD939" i="2"/>
  <c r="AD936" i="2"/>
  <c r="AC936" i="2"/>
  <c r="AB936" i="2"/>
  <c r="AA936" i="2"/>
  <c r="AD933" i="2"/>
  <c r="AC933" i="2"/>
  <c r="AB933" i="2"/>
  <c r="AA933" i="2"/>
  <c r="AD928" i="2"/>
  <c r="AC928" i="2"/>
  <c r="AB928" i="2"/>
  <c r="AA928" i="2"/>
  <c r="AD927" i="2"/>
  <c r="AC927" i="2"/>
  <c r="AB927" i="2"/>
  <c r="AA927" i="2"/>
  <c r="AD918" i="2"/>
  <c r="AC918" i="2"/>
  <c r="AB918" i="2"/>
  <c r="AA918" i="2"/>
  <c r="AD916" i="2"/>
  <c r="AC916" i="2"/>
  <c r="AB916" i="2"/>
  <c r="AA916" i="2"/>
  <c r="AD914" i="2"/>
  <c r="AC914" i="2"/>
  <c r="AC910" i="2" s="1"/>
  <c r="AB914" i="2"/>
  <c r="AB910" i="2" s="1"/>
  <c r="AA914" i="2"/>
  <c r="AD912" i="2"/>
  <c r="AC912" i="2"/>
  <c r="AB912" i="2"/>
  <c r="AA912" i="2"/>
  <c r="AA910" i="2"/>
  <c r="AD909" i="2"/>
  <c r="AC909" i="2"/>
  <c r="AB909" i="2"/>
  <c r="AA909" i="2"/>
  <c r="AD850" i="2"/>
  <c r="AD846" i="2" s="1"/>
  <c r="AC850" i="2"/>
  <c r="AC846" i="2" s="1"/>
  <c r="AB850" i="2"/>
  <c r="AA850" i="2"/>
  <c r="AA846" i="2" s="1"/>
  <c r="AB846" i="2"/>
  <c r="AD845" i="2"/>
  <c r="AC845" i="2"/>
  <c r="AB845" i="2"/>
  <c r="AA845" i="2"/>
  <c r="AD843" i="2"/>
  <c r="AC843" i="2"/>
  <c r="AB843" i="2"/>
  <c r="AA843" i="2"/>
  <c r="AD841" i="2"/>
  <c r="AC841" i="2"/>
  <c r="AB841" i="2"/>
  <c r="AA841" i="2"/>
  <c r="AD840" i="2"/>
  <c r="AC840" i="2"/>
  <c r="AC832" i="2" s="1"/>
  <c r="AC829" i="2" s="1"/>
  <c r="AB840" i="2"/>
  <c r="AB832" i="2" s="1"/>
  <c r="AB829" i="2" s="1"/>
  <c r="AA840" i="2"/>
  <c r="AD837" i="2"/>
  <c r="AC837" i="2"/>
  <c r="AB837" i="2"/>
  <c r="AB833" i="2" s="1"/>
  <c r="AA837" i="2"/>
  <c r="AA833" i="2" s="1"/>
  <c r="AD834" i="2"/>
  <c r="AC834" i="2"/>
  <c r="AC831" i="2" s="1"/>
  <c r="AB834" i="2"/>
  <c r="AB831" i="2" s="1"/>
  <c r="AA834" i="2"/>
  <c r="AA831" i="2" s="1"/>
  <c r="AD833" i="2"/>
  <c r="AC833" i="2"/>
  <c r="AD832" i="2"/>
  <c r="AD829" i="2" s="1"/>
  <c r="AA832" i="2"/>
  <c r="AA829" i="2" s="1"/>
  <c r="AD831" i="2"/>
  <c r="AD828" i="2"/>
  <c r="AD819" i="2" s="1"/>
  <c r="AC828" i="2"/>
  <c r="AC819" i="2" s="1"/>
  <c r="AB828" i="2"/>
  <c r="AB819" i="2" s="1"/>
  <c r="AA828" i="2"/>
  <c r="AA819" i="2" s="1"/>
  <c r="AD825" i="2"/>
  <c r="AC825" i="2"/>
  <c r="AB825" i="2"/>
  <c r="AA825" i="2"/>
  <c r="AD820" i="2"/>
  <c r="AC820" i="2"/>
  <c r="AB820" i="2"/>
  <c r="AA820" i="2"/>
  <c r="AD810" i="2"/>
  <c r="AC810" i="2"/>
  <c r="AB810" i="2"/>
  <c r="AA810" i="2"/>
  <c r="AD808" i="2"/>
  <c r="AC808" i="2"/>
  <c r="AB808" i="2"/>
  <c r="AA808" i="2"/>
  <c r="AD804" i="2"/>
  <c r="AC804" i="2"/>
  <c r="AB804" i="2"/>
  <c r="AA804" i="2"/>
  <c r="AD802" i="2"/>
  <c r="AC802" i="2"/>
  <c r="AB802" i="2"/>
  <c r="AA802" i="2"/>
  <c r="AD801" i="2"/>
  <c r="AC801" i="2"/>
  <c r="AB801" i="2"/>
  <c r="AA801" i="2"/>
  <c r="AD714" i="2"/>
  <c r="AC714" i="2"/>
  <c r="AB714" i="2"/>
  <c r="AA714" i="2"/>
  <c r="AD713" i="2"/>
  <c r="AC713" i="2"/>
  <c r="AB713" i="2"/>
  <c r="AA713" i="2"/>
  <c r="AD706" i="2"/>
  <c r="AC706" i="2"/>
  <c r="AB706" i="2"/>
  <c r="AA706" i="2"/>
  <c r="AD704" i="2"/>
  <c r="AC704" i="2"/>
  <c r="AB704" i="2"/>
  <c r="AA704" i="2"/>
  <c r="AD702" i="2"/>
  <c r="AC702" i="2"/>
  <c r="AB702" i="2"/>
  <c r="AA702" i="2"/>
  <c r="AD700" i="2"/>
  <c r="AC700" i="2"/>
  <c r="AB700" i="2"/>
  <c r="AA700" i="2"/>
  <c r="AD698" i="2"/>
  <c r="AC698" i="2"/>
  <c r="AB698" i="2"/>
  <c r="AB696" i="2" s="1"/>
  <c r="AA698" i="2"/>
  <c r="AD696" i="2"/>
  <c r="AC696" i="2"/>
  <c r="AA696" i="2"/>
  <c r="AD695" i="2"/>
  <c r="AC695" i="2"/>
  <c r="AB695" i="2"/>
  <c r="AA695" i="2"/>
  <c r="AD640" i="2"/>
  <c r="AC640" i="2"/>
  <c r="AB640" i="2"/>
  <c r="AA640" i="2"/>
  <c r="AD636" i="2"/>
  <c r="AC636" i="2"/>
  <c r="AB636" i="2"/>
  <c r="AA636" i="2"/>
  <c r="AD633" i="2"/>
  <c r="AC633" i="2"/>
  <c r="AB633" i="2"/>
  <c r="AA633" i="2"/>
  <c r="AD632" i="2"/>
  <c r="AC632" i="2"/>
  <c r="AB632" i="2"/>
  <c r="AA632" i="2"/>
  <c r="AD631" i="2"/>
  <c r="AC631" i="2"/>
  <c r="AB631" i="2"/>
  <c r="AA631" i="2"/>
  <c r="AD627" i="2"/>
  <c r="AC627" i="2"/>
  <c r="AB627" i="2"/>
  <c r="AA627" i="2"/>
  <c r="AD623" i="2"/>
  <c r="AC623" i="2"/>
  <c r="AB623" i="2"/>
  <c r="AB619" i="2" s="1"/>
  <c r="AB616" i="2" s="1"/>
  <c r="AA623" i="2"/>
  <c r="AA619" i="2" s="1"/>
  <c r="AA616" i="2" s="1"/>
  <c r="AD620" i="2"/>
  <c r="AC620" i="2"/>
  <c r="AC617" i="2" s="1"/>
  <c r="AB620" i="2"/>
  <c r="AB617" i="2" s="1"/>
  <c r="AA620" i="2"/>
  <c r="AA617" i="2" s="1"/>
  <c r="AD619" i="2"/>
  <c r="AC619" i="2"/>
  <c r="AC616" i="2" s="1"/>
  <c r="AD618" i="2"/>
  <c r="AD615" i="2" s="1"/>
  <c r="AC618" i="2"/>
  <c r="AB618" i="2"/>
  <c r="AB615" i="2" s="1"/>
  <c r="AA618" i="2"/>
  <c r="AA615" i="2" s="1"/>
  <c r="AD617" i="2"/>
  <c r="AD616" i="2"/>
  <c r="AC615" i="2"/>
  <c r="AD606" i="2"/>
  <c r="AC606" i="2"/>
  <c r="AB606" i="2"/>
  <c r="AA606" i="2"/>
  <c r="AD605" i="2"/>
  <c r="AC605" i="2"/>
  <c r="AB605" i="2"/>
  <c r="AA605" i="2"/>
  <c r="AD598" i="2"/>
  <c r="AC598" i="2"/>
  <c r="AB598" i="2"/>
  <c r="AA598" i="2"/>
  <c r="AD596" i="2"/>
  <c r="AC596" i="2"/>
  <c r="AB596" i="2"/>
  <c r="AA596" i="2"/>
  <c r="AD594" i="2"/>
  <c r="AC594" i="2"/>
  <c r="AB594" i="2"/>
  <c r="AA594" i="2"/>
  <c r="AD592" i="2"/>
  <c r="AC592" i="2"/>
  <c r="AB592" i="2"/>
  <c r="AA592" i="2"/>
  <c r="AD590" i="2"/>
  <c r="AD588" i="2" s="1"/>
  <c r="AC590" i="2"/>
  <c r="AC588" i="2" s="1"/>
  <c r="AB590" i="2"/>
  <c r="AB588" i="2" s="1"/>
  <c r="AA590" i="2"/>
  <c r="AA588" i="2" s="1"/>
  <c r="AD587" i="2"/>
  <c r="AC587" i="2"/>
  <c r="AB587" i="2"/>
  <c r="AA587" i="2"/>
  <c r="AD532" i="2"/>
  <c r="AC532" i="2"/>
  <c r="AB532" i="2"/>
  <c r="AA532" i="2"/>
  <c r="AD528" i="2"/>
  <c r="AC528" i="2"/>
  <c r="AB528" i="2"/>
  <c r="AA528" i="2"/>
  <c r="AD525" i="2"/>
  <c r="AC525" i="2"/>
  <c r="AB525" i="2"/>
  <c r="AA525" i="2"/>
  <c r="AD524" i="2"/>
  <c r="AC524" i="2"/>
  <c r="AB524" i="2"/>
  <c r="AA524" i="2"/>
  <c r="AD523" i="2"/>
  <c r="AC523" i="2"/>
  <c r="AB523" i="2"/>
  <c r="AA523" i="2"/>
  <c r="AD519" i="2"/>
  <c r="AC519" i="2"/>
  <c r="AB519" i="2"/>
  <c r="AA519" i="2"/>
  <c r="AD515" i="2"/>
  <c r="AC515" i="2"/>
  <c r="AC511" i="2" s="1"/>
  <c r="AC508" i="2" s="1"/>
  <c r="AB515" i="2"/>
  <c r="AB511" i="2" s="1"/>
  <c r="AB508" i="2" s="1"/>
  <c r="AA515" i="2"/>
  <c r="AA511" i="2" s="1"/>
  <c r="AA508" i="2" s="1"/>
  <c r="AD512" i="2"/>
  <c r="AD509" i="2" s="1"/>
  <c r="AC512" i="2"/>
  <c r="AC509" i="2" s="1"/>
  <c r="AB512" i="2"/>
  <c r="AB509" i="2" s="1"/>
  <c r="AA512" i="2"/>
  <c r="AA509" i="2" s="1"/>
  <c r="AD511" i="2"/>
  <c r="AD508" i="2" s="1"/>
  <c r="AD510" i="2"/>
  <c r="AC510" i="2"/>
  <c r="AC507" i="2" s="1"/>
  <c r="AB510" i="2"/>
  <c r="AB507" i="2" s="1"/>
  <c r="AA510" i="2"/>
  <c r="AA507" i="2" s="1"/>
  <c r="AD498" i="2"/>
  <c r="AC498" i="2"/>
  <c r="AB498" i="2"/>
  <c r="AA498" i="2"/>
  <c r="AD497" i="2"/>
  <c r="AC497" i="2"/>
  <c r="AB497" i="2"/>
  <c r="AA497" i="2"/>
  <c r="AD490" i="2"/>
  <c r="AC490" i="2"/>
  <c r="AB490" i="2"/>
  <c r="AA490" i="2"/>
  <c r="AD488" i="2"/>
  <c r="AC488" i="2"/>
  <c r="AB488" i="2"/>
  <c r="AA488" i="2"/>
  <c r="AD486" i="2"/>
  <c r="AC486" i="2"/>
  <c r="AB486" i="2"/>
  <c r="AA486" i="2"/>
  <c r="AD484" i="2"/>
  <c r="AC484" i="2"/>
  <c r="AB484" i="2"/>
  <c r="AA484" i="2"/>
  <c r="AD482" i="2"/>
  <c r="AD480" i="2" s="1"/>
  <c r="AC482" i="2"/>
  <c r="AC480" i="2" s="1"/>
  <c r="AB482" i="2"/>
  <c r="AA482" i="2"/>
  <c r="AB480" i="2"/>
  <c r="AA480" i="2"/>
  <c r="AD479" i="2"/>
  <c r="AC479" i="2"/>
  <c r="AB479" i="2"/>
  <c r="AA479" i="2"/>
  <c r="AD424" i="2"/>
  <c r="AC424" i="2"/>
  <c r="AB424" i="2"/>
  <c r="AA424" i="2"/>
  <c r="AD420" i="2"/>
  <c r="AC420" i="2"/>
  <c r="AB420" i="2"/>
  <c r="AA420" i="2"/>
  <c r="AD417" i="2"/>
  <c r="AC417" i="2"/>
  <c r="AB417" i="2"/>
  <c r="AA417" i="2"/>
  <c r="AD416" i="2"/>
  <c r="AC416" i="2"/>
  <c r="AB416" i="2"/>
  <c r="AA416" i="2"/>
  <c r="AD415" i="2"/>
  <c r="AC415" i="2"/>
  <c r="AB415" i="2"/>
  <c r="AA415" i="2"/>
  <c r="AD411" i="2"/>
  <c r="AC411" i="2"/>
  <c r="AB411" i="2"/>
  <c r="AA411" i="2"/>
  <c r="AD407" i="2"/>
  <c r="AC407" i="2"/>
  <c r="AB407" i="2"/>
  <c r="AB403" i="2" s="1"/>
  <c r="AB400" i="2" s="1"/>
  <c r="AA407" i="2"/>
  <c r="AA403" i="2" s="1"/>
  <c r="AA400" i="2" s="1"/>
  <c r="AD404" i="2"/>
  <c r="AC404" i="2"/>
  <c r="AC401" i="2" s="1"/>
  <c r="AB404" i="2"/>
  <c r="AB401" i="2" s="1"/>
  <c r="AA404" i="2"/>
  <c r="AA401" i="2" s="1"/>
  <c r="AD403" i="2"/>
  <c r="AC403" i="2"/>
  <c r="AD402" i="2"/>
  <c r="AD399" i="2" s="1"/>
  <c r="AC402" i="2"/>
  <c r="AB402" i="2"/>
  <c r="AA402" i="2"/>
  <c r="AD401" i="2"/>
  <c r="AD400" i="2"/>
  <c r="AC400" i="2"/>
  <c r="AC399" i="2"/>
  <c r="AD390" i="2"/>
  <c r="AC390" i="2"/>
  <c r="AB390" i="2"/>
  <c r="AA390" i="2"/>
  <c r="AD389" i="2"/>
  <c r="AC389" i="2"/>
  <c r="AB389" i="2"/>
  <c r="AA389" i="2"/>
  <c r="AD382" i="2"/>
  <c r="AC382" i="2"/>
  <c r="AB382" i="2"/>
  <c r="AA382" i="2"/>
  <c r="AD380" i="2"/>
  <c r="AC380" i="2"/>
  <c r="AB380" i="2"/>
  <c r="AA380" i="2"/>
  <c r="AD378" i="2"/>
  <c r="AC378" i="2"/>
  <c r="AB378" i="2"/>
  <c r="AA378" i="2"/>
  <c r="AD376" i="2"/>
  <c r="AC376" i="2"/>
  <c r="AB376" i="2"/>
  <c r="AA376" i="2"/>
  <c r="AD374" i="2"/>
  <c r="AD372" i="2" s="1"/>
  <c r="AC374" i="2"/>
  <c r="AC372" i="2" s="1"/>
  <c r="AB374" i="2"/>
  <c r="AA374" i="2"/>
  <c r="AA372" i="2" s="1"/>
  <c r="AB372" i="2"/>
  <c r="AD371" i="2"/>
  <c r="AC371" i="2"/>
  <c r="AB371" i="2"/>
  <c r="AA371" i="2"/>
  <c r="AD316" i="2"/>
  <c r="AC316" i="2"/>
  <c r="AB316" i="2"/>
  <c r="AA316" i="2"/>
  <c r="AD312" i="2"/>
  <c r="AC312" i="2"/>
  <c r="AC308" i="2" s="1"/>
  <c r="AB312" i="2"/>
  <c r="AB308" i="2" s="1"/>
  <c r="AA312" i="2"/>
  <c r="AA308" i="2" s="1"/>
  <c r="AD309" i="2"/>
  <c r="AC309" i="2"/>
  <c r="AB309" i="2"/>
  <c r="AA309" i="2"/>
  <c r="AD308" i="2"/>
  <c r="AD307" i="2"/>
  <c r="AC307" i="2"/>
  <c r="AB307" i="2"/>
  <c r="AA307" i="2"/>
  <c r="AD303" i="2"/>
  <c r="AC303" i="2"/>
  <c r="AB303" i="2"/>
  <c r="AA303" i="2"/>
  <c r="AD299" i="2"/>
  <c r="AC299" i="2"/>
  <c r="AB299" i="2"/>
  <c r="AA299" i="2"/>
  <c r="AD296" i="2"/>
  <c r="AD293" i="2" s="1"/>
  <c r="AC296" i="2"/>
  <c r="AB296" i="2"/>
  <c r="AB293" i="2" s="1"/>
  <c r="AA296" i="2"/>
  <c r="AD295" i="2"/>
  <c r="AD292" i="2" s="1"/>
  <c r="AC295" i="2"/>
  <c r="AB295" i="2"/>
  <c r="AB292" i="2" s="1"/>
  <c r="AD294" i="2"/>
  <c r="AC294" i="2"/>
  <c r="AB294" i="2"/>
  <c r="AA294" i="2"/>
  <c r="AD282" i="2"/>
  <c r="AC282" i="2"/>
  <c r="AB282" i="2"/>
  <c r="AA282" i="2"/>
  <c r="AD281" i="2"/>
  <c r="AC281" i="2"/>
  <c r="AB281" i="2"/>
  <c r="AA281" i="2"/>
  <c r="AD274" i="2"/>
  <c r="AC274" i="2"/>
  <c r="AB274" i="2"/>
  <c r="AA274" i="2"/>
  <c r="AD272" i="2"/>
  <c r="AC272" i="2"/>
  <c r="AB272" i="2"/>
  <c r="AD270" i="2"/>
  <c r="AC270" i="2"/>
  <c r="AB270" i="2"/>
  <c r="AA270" i="2"/>
  <c r="AD268" i="2"/>
  <c r="AC268" i="2"/>
  <c r="AB268" i="2"/>
  <c r="AA268" i="2"/>
  <c r="AD266" i="2"/>
  <c r="AC266" i="2"/>
  <c r="AB266" i="2"/>
  <c r="AA266" i="2"/>
  <c r="AD263" i="2"/>
  <c r="AC263" i="2"/>
  <c r="AB263" i="2"/>
  <c r="AA263" i="2"/>
  <c r="AD208" i="2"/>
  <c r="AC208" i="2"/>
  <c r="AB208" i="2"/>
  <c r="AA208" i="2"/>
  <c r="AD204" i="2"/>
  <c r="AC204" i="2"/>
  <c r="AC200" i="2" s="1"/>
  <c r="AB204" i="2"/>
  <c r="AB200" i="2" s="1"/>
  <c r="AA204" i="2"/>
  <c r="AA200" i="2" s="1"/>
  <c r="AD201" i="2"/>
  <c r="AC201" i="2"/>
  <c r="AB201" i="2"/>
  <c r="AA201" i="2"/>
  <c r="AD199" i="2"/>
  <c r="AD183" i="2" s="1"/>
  <c r="AC199" i="2"/>
  <c r="AB199" i="2"/>
  <c r="AA199" i="2"/>
  <c r="AD195" i="2"/>
  <c r="AC195" i="2"/>
  <c r="AB195" i="2"/>
  <c r="AA195" i="2"/>
  <c r="AD191" i="2"/>
  <c r="AC191" i="2"/>
  <c r="AB191" i="2"/>
  <c r="AB187" i="2" s="1"/>
  <c r="AA191" i="2"/>
  <c r="AD188" i="2"/>
  <c r="AC188" i="2"/>
  <c r="AC185" i="2" s="1"/>
  <c r="AB188" i="2"/>
  <c r="AB185" i="2" s="1"/>
  <c r="AA188" i="2"/>
  <c r="AD187" i="2"/>
  <c r="AC187" i="2"/>
  <c r="AA187" i="2"/>
  <c r="AD186" i="2"/>
  <c r="AC186" i="2"/>
  <c r="AB186" i="2"/>
  <c r="AA186" i="2"/>
  <c r="AA183" i="2" s="1"/>
  <c r="AD174" i="2"/>
  <c r="AC174" i="2"/>
  <c r="AB174" i="2"/>
  <c r="AA174" i="2"/>
  <c r="AD173" i="2"/>
  <c r="AC173" i="2"/>
  <c r="AB173" i="2"/>
  <c r="AA173" i="2"/>
  <c r="AD166" i="2"/>
  <c r="AC166" i="2"/>
  <c r="AB166" i="2"/>
  <c r="AA166" i="2"/>
  <c r="AD164" i="2"/>
  <c r="AC164" i="2"/>
  <c r="AB164" i="2"/>
  <c r="AA164" i="2"/>
  <c r="AD162" i="2"/>
  <c r="AC162" i="2"/>
  <c r="AB162" i="2"/>
  <c r="AA162" i="2"/>
  <c r="AD158" i="2"/>
  <c r="AD156" i="2" s="1"/>
  <c r="AC158" i="2"/>
  <c r="AC156" i="2" s="1"/>
  <c r="AB158" i="2"/>
  <c r="AB156" i="2" s="1"/>
  <c r="AA158" i="2"/>
  <c r="AA156" i="2" s="1"/>
  <c r="AD155" i="2"/>
  <c r="AD160" i="2" s="1"/>
  <c r="AC155" i="2"/>
  <c r="AC160" i="2" s="1"/>
  <c r="AB155" i="2"/>
  <c r="AB160" i="2" s="1"/>
  <c r="AA155" i="2"/>
  <c r="AA160" i="2" s="1"/>
  <c r="AA147" i="2"/>
  <c r="AB147" i="2"/>
  <c r="AC147" i="2"/>
  <c r="AD147" i="2"/>
  <c r="AA148" i="2"/>
  <c r="AB148" i="2"/>
  <c r="AC148" i="2"/>
  <c r="AD148" i="2"/>
  <c r="AA154" i="2"/>
  <c r="AB154" i="2"/>
  <c r="AC154" i="2"/>
  <c r="AD154" i="2"/>
  <c r="AB184" i="2" l="1"/>
  <c r="AB291" i="2"/>
  <c r="AA399" i="2"/>
  <c r="AB830" i="2"/>
  <c r="AC183" i="2"/>
  <c r="AC264" i="2"/>
  <c r="AC291" i="2"/>
  <c r="AA293" i="2"/>
  <c r="AD507" i="2"/>
  <c r="AB183" i="2"/>
  <c r="AA185" i="2"/>
  <c r="AB399" i="2"/>
  <c r="AD830" i="2"/>
  <c r="AA184" i="2"/>
  <c r="AB264" i="2"/>
  <c r="AD291" i="2"/>
  <c r="AA295" i="2"/>
  <c r="AA292" i="2" s="1"/>
  <c r="AD185" i="2"/>
  <c r="AC293" i="2"/>
  <c r="AC830" i="2"/>
  <c r="AD910" i="2"/>
  <c r="AC292" i="2"/>
  <c r="AA937" i="2"/>
  <c r="AB939" i="2"/>
  <c r="AC184" i="2"/>
  <c r="AA291" i="2"/>
  <c r="AC939" i="2"/>
  <c r="AD264" i="2"/>
  <c r="AA264" i="2"/>
  <c r="AA830" i="2"/>
  <c r="AD200" i="2"/>
  <c r="AD184" i="2" s="1"/>
  <c r="I18" i="5"/>
  <c r="I17" i="5"/>
  <c r="H18" i="5"/>
  <c r="H17" i="5"/>
  <c r="G18" i="5"/>
  <c r="G17" i="5"/>
  <c r="G25" i="5" s="1"/>
  <c r="F16" i="5"/>
  <c r="F15" i="5"/>
  <c r="F14" i="5"/>
  <c r="F13" i="5"/>
  <c r="D12" i="5"/>
  <c r="G13" i="5" s="1"/>
  <c r="H13" i="5" s="1"/>
  <c r="I13" i="5" s="1"/>
  <c r="E23" i="5"/>
  <c r="G15" i="5" l="1"/>
  <c r="H15" i="5" s="1"/>
  <c r="I15" i="5" s="1"/>
  <c r="F12" i="5"/>
  <c r="G14" i="5"/>
  <c r="H14" i="5" s="1"/>
  <c r="I14" i="5" s="1"/>
  <c r="G16" i="5"/>
  <c r="H16" i="5" s="1"/>
  <c r="I16" i="5" s="1"/>
  <c r="G24" i="5"/>
  <c r="AZ135" i="4" l="1"/>
  <c r="AZ134" i="4"/>
  <c r="AW135" i="4"/>
  <c r="AW25" i="4" s="1"/>
  <c r="AW134" i="4"/>
  <c r="AT135" i="4"/>
  <c r="AT134" i="4"/>
  <c r="AT24" i="4" s="1"/>
  <c r="AQ135" i="4"/>
  <c r="AQ25" i="4" s="1"/>
  <c r="AQ134" i="4"/>
  <c r="CS115" i="4"/>
  <c r="CS114" i="4"/>
  <c r="AZ115" i="4"/>
  <c r="AZ79" i="4"/>
  <c r="AZ77" i="4" s="1"/>
  <c r="AZ61" i="4"/>
  <c r="AN61" i="4" s="1"/>
  <c r="CW234" i="4"/>
  <c r="CV234" i="4"/>
  <c r="CU234" i="4"/>
  <c r="CT234" i="4"/>
  <c r="CR234" i="4"/>
  <c r="CQ234" i="4"/>
  <c r="CP234" i="4"/>
  <c r="CO234" i="4"/>
  <c r="CW218" i="4"/>
  <c r="CV218" i="4"/>
  <c r="CU218" i="4"/>
  <c r="CT218" i="4"/>
  <c r="CR218" i="4"/>
  <c r="CQ218" i="4"/>
  <c r="CP218" i="4"/>
  <c r="CO218" i="4"/>
  <c r="CW202" i="4"/>
  <c r="CV202" i="4"/>
  <c r="CU202" i="4"/>
  <c r="CT202" i="4"/>
  <c r="CR202" i="4"/>
  <c r="CQ202" i="4"/>
  <c r="CP202" i="4"/>
  <c r="CO202" i="4"/>
  <c r="CW186" i="4"/>
  <c r="CV186" i="4"/>
  <c r="CU186" i="4"/>
  <c r="CT186" i="4"/>
  <c r="CR186" i="4"/>
  <c r="CQ186" i="4"/>
  <c r="CP186" i="4"/>
  <c r="CO186" i="4"/>
  <c r="CW170" i="4"/>
  <c r="CV170" i="4"/>
  <c r="CU170" i="4"/>
  <c r="CT170" i="4"/>
  <c r="CR170" i="4"/>
  <c r="CQ170" i="4"/>
  <c r="CP170" i="4"/>
  <c r="CO170" i="4"/>
  <c r="CN153" i="4"/>
  <c r="CB153" i="4" s="1"/>
  <c r="CN152" i="4"/>
  <c r="CW151" i="4"/>
  <c r="CW154" i="4" s="1"/>
  <c r="CV151" i="4"/>
  <c r="CV154" i="4" s="1"/>
  <c r="CU151" i="4"/>
  <c r="CU154" i="4" s="1"/>
  <c r="CT151" i="4"/>
  <c r="CT154" i="4" s="1"/>
  <c r="CS151" i="4"/>
  <c r="CS154" i="4" s="1"/>
  <c r="CR151" i="4"/>
  <c r="CR154" i="4" s="1"/>
  <c r="CQ151" i="4"/>
  <c r="CQ154" i="4" s="1"/>
  <c r="CP151" i="4"/>
  <c r="CP154" i="4" s="1"/>
  <c r="CO151" i="4"/>
  <c r="CO154" i="4" s="1"/>
  <c r="CW136" i="4"/>
  <c r="CV136" i="4"/>
  <c r="CU136" i="4"/>
  <c r="CT136" i="4"/>
  <c r="CS136" i="4"/>
  <c r="CR136" i="4"/>
  <c r="CQ136" i="4"/>
  <c r="CP136" i="4"/>
  <c r="CO136" i="4"/>
  <c r="CS135" i="4"/>
  <c r="CN135" i="4"/>
  <c r="CS134" i="4"/>
  <c r="CS24" i="4" s="1"/>
  <c r="CN134" i="4"/>
  <c r="CS133" i="4"/>
  <c r="CN133" i="4"/>
  <c r="CS132" i="4"/>
  <c r="CN132" i="4"/>
  <c r="CW131" i="4"/>
  <c r="CV131" i="4" s="1"/>
  <c r="CU131" i="4" s="1"/>
  <c r="CT131" i="4" s="1"/>
  <c r="CS131" i="4" s="1"/>
  <c r="CN131" i="4"/>
  <c r="CN126" i="4"/>
  <c r="CN136" i="4" s="1"/>
  <c r="CN115" i="4"/>
  <c r="CB115" i="4" s="1"/>
  <c r="CN114" i="4"/>
  <c r="CB114" i="4" s="1"/>
  <c r="CW113" i="4"/>
  <c r="CW116" i="4" s="1"/>
  <c r="CV113" i="4"/>
  <c r="CV116" i="4" s="1"/>
  <c r="CU113" i="4"/>
  <c r="CU116" i="4" s="1"/>
  <c r="CT113" i="4"/>
  <c r="CT116" i="4" s="1"/>
  <c r="CR113" i="4"/>
  <c r="CR116" i="4" s="1"/>
  <c r="CQ113" i="4"/>
  <c r="CQ116" i="4" s="1"/>
  <c r="CP113" i="4"/>
  <c r="CP116" i="4" s="1"/>
  <c r="CO113" i="4"/>
  <c r="CS112" i="4"/>
  <c r="CN112" i="4"/>
  <c r="CS111" i="4"/>
  <c r="CN111" i="4"/>
  <c r="CS110" i="4"/>
  <c r="CN110" i="4"/>
  <c r="CS109" i="4"/>
  <c r="CN109" i="4"/>
  <c r="CN108" i="4"/>
  <c r="CW98" i="4"/>
  <c r="CV98" i="4"/>
  <c r="CU98" i="4"/>
  <c r="CT98" i="4"/>
  <c r="CS98" i="4"/>
  <c r="CR98" i="4"/>
  <c r="CQ98" i="4"/>
  <c r="CP98" i="4"/>
  <c r="CO98" i="4"/>
  <c r="CS97" i="4"/>
  <c r="CS96" i="4"/>
  <c r="CS95" i="4"/>
  <c r="CS94" i="4"/>
  <c r="CN94" i="4"/>
  <c r="CS93" i="4"/>
  <c r="CN93" i="4"/>
  <c r="CS92" i="4"/>
  <c r="CN92" i="4"/>
  <c r="CS91" i="4"/>
  <c r="CN91" i="4"/>
  <c r="CN90" i="4"/>
  <c r="CN98" i="4" s="1"/>
  <c r="CN79" i="4"/>
  <c r="CN78" i="4"/>
  <c r="CB78" i="4" s="1"/>
  <c r="CW77" i="4"/>
  <c r="CW80" i="4" s="1"/>
  <c r="CV77" i="4"/>
  <c r="CV80" i="4" s="1"/>
  <c r="CU77" i="4"/>
  <c r="CU80" i="4" s="1"/>
  <c r="CT77" i="4"/>
  <c r="CT80" i="4" s="1"/>
  <c r="CS77" i="4"/>
  <c r="CR77" i="4"/>
  <c r="CR80" i="4" s="1"/>
  <c r="CQ77" i="4"/>
  <c r="CQ80" i="4" s="1"/>
  <c r="CP77" i="4"/>
  <c r="CP80" i="4" s="1"/>
  <c r="CO77" i="4"/>
  <c r="CO80" i="4" s="1"/>
  <c r="CS76" i="4"/>
  <c r="CS75" i="4"/>
  <c r="CS74" i="4"/>
  <c r="CS73" i="4"/>
  <c r="CS71" i="4"/>
  <c r="CS70" i="4"/>
  <c r="CS69" i="4"/>
  <c r="CS68" i="4"/>
  <c r="CS67" i="4"/>
  <c r="CS66" i="4"/>
  <c r="CS65" i="4"/>
  <c r="CS64" i="4"/>
  <c r="CS80" i="4" s="1"/>
  <c r="CN64" i="4"/>
  <c r="CN61" i="4"/>
  <c r="CB61" i="4" s="1"/>
  <c r="CN60" i="4"/>
  <c r="CN59" i="4" s="1"/>
  <c r="CW59" i="4"/>
  <c r="CW62" i="4" s="1"/>
  <c r="CV59" i="4"/>
  <c r="CV62" i="4" s="1"/>
  <c r="CU59" i="4"/>
  <c r="CU62" i="4" s="1"/>
  <c r="CT59" i="4"/>
  <c r="CT62" i="4" s="1"/>
  <c r="CS59" i="4"/>
  <c r="CR59" i="4"/>
  <c r="CR62" i="4" s="1"/>
  <c r="CQ59" i="4"/>
  <c r="CP59" i="4"/>
  <c r="CP62" i="4" s="1"/>
  <c r="CO59" i="4"/>
  <c r="CO62" i="4" s="1"/>
  <c r="CS56" i="4"/>
  <c r="CS55" i="4"/>
  <c r="CS53" i="4"/>
  <c r="CS52" i="4"/>
  <c r="CS51" i="4"/>
  <c r="CS50" i="4"/>
  <c r="CS49" i="4"/>
  <c r="CS48" i="4"/>
  <c r="CS47" i="4"/>
  <c r="CN47" i="4"/>
  <c r="CS46" i="4"/>
  <c r="CQ46" i="4"/>
  <c r="CQ62" i="4" s="1"/>
  <c r="CN43" i="4"/>
  <c r="CN42" i="4"/>
  <c r="CW41" i="4"/>
  <c r="CW44" i="4" s="1"/>
  <c r="CV41" i="4"/>
  <c r="CV44" i="4" s="1"/>
  <c r="CU41" i="4"/>
  <c r="CU44" i="4" s="1"/>
  <c r="CT41" i="4"/>
  <c r="CT44" i="4" s="1"/>
  <c r="CS41" i="4"/>
  <c r="CR41" i="4"/>
  <c r="CR44" i="4" s="1"/>
  <c r="CQ41" i="4"/>
  <c r="CQ44" i="4" s="1"/>
  <c r="CP41" i="4"/>
  <c r="CP44" i="4" s="1"/>
  <c r="CO41" i="4"/>
  <c r="CO44" i="4" s="1"/>
  <c r="CS38" i="4"/>
  <c r="CS37" i="4"/>
  <c r="CN36" i="4"/>
  <c r="CS35" i="4"/>
  <c r="CS34" i="4"/>
  <c r="CS33" i="4"/>
  <c r="CS32" i="4"/>
  <c r="CS31" i="4"/>
  <c r="CS30" i="4"/>
  <c r="CS29" i="4"/>
  <c r="CS28" i="4"/>
  <c r="CN28" i="4"/>
  <c r="CW25" i="4"/>
  <c r="CV25" i="4"/>
  <c r="CU25" i="4"/>
  <c r="CT25" i="4"/>
  <c r="CS25" i="4"/>
  <c r="CR25" i="4"/>
  <c r="CQ25" i="4"/>
  <c r="CP25" i="4"/>
  <c r="CO25" i="4"/>
  <c r="CW24" i="4"/>
  <c r="CV24" i="4"/>
  <c r="CU24" i="4"/>
  <c r="CT24" i="4"/>
  <c r="CR24" i="4"/>
  <c r="CQ24" i="4"/>
  <c r="CP24" i="4"/>
  <c r="CO24" i="4"/>
  <c r="CW23" i="4"/>
  <c r="CV23" i="4"/>
  <c r="CU23" i="4"/>
  <c r="CT23" i="4"/>
  <c r="CR23" i="4"/>
  <c r="CQ23" i="4"/>
  <c r="CP23" i="4"/>
  <c r="CO23" i="4"/>
  <c r="CW22" i="4"/>
  <c r="CV22" i="4"/>
  <c r="CU22" i="4"/>
  <c r="CU21" i="4" s="1"/>
  <c r="CU26" i="4" s="1"/>
  <c r="CT22" i="4"/>
  <c r="CR22" i="4"/>
  <c r="CQ22" i="4"/>
  <c r="CQ21" i="4" s="1"/>
  <c r="CP22" i="4"/>
  <c r="CO22" i="4"/>
  <c r="CQ16" i="4"/>
  <c r="CP16" i="4"/>
  <c r="BO234" i="4"/>
  <c r="BN234" i="4"/>
  <c r="BL234" i="4"/>
  <c r="BK234" i="4"/>
  <c r="BI234" i="4"/>
  <c r="BH234" i="4"/>
  <c r="BF234" i="4"/>
  <c r="BE234" i="4"/>
  <c r="BC234" i="4"/>
  <c r="BB234" i="4"/>
  <c r="AZ234" i="4"/>
  <c r="AY234" i="4"/>
  <c r="AW234" i="4"/>
  <c r="AV234" i="4"/>
  <c r="AT234" i="4"/>
  <c r="AS234" i="4"/>
  <c r="AQ234" i="4"/>
  <c r="AP234" i="4"/>
  <c r="AN234" i="4"/>
  <c r="AM234" i="4"/>
  <c r="BA233" i="4"/>
  <c r="AL233" i="4"/>
  <c r="BA232" i="4"/>
  <c r="AL232" i="4"/>
  <c r="BA231" i="4"/>
  <c r="AL231" i="4"/>
  <c r="BA230" i="4"/>
  <c r="AL230" i="4"/>
  <c r="BA229" i="4"/>
  <c r="AL229" i="4"/>
  <c r="BA228" i="4"/>
  <c r="AL228" i="4"/>
  <c r="BA227" i="4"/>
  <c r="AL227" i="4"/>
  <c r="BA226" i="4"/>
  <c r="AL226" i="4"/>
  <c r="BA225" i="4"/>
  <c r="AL225" i="4"/>
  <c r="BA224" i="4"/>
  <c r="AL224" i="4"/>
  <c r="BA223" i="4"/>
  <c r="AL223" i="4"/>
  <c r="BA222" i="4"/>
  <c r="AL222" i="4"/>
  <c r="BA221" i="4"/>
  <c r="AL221" i="4"/>
  <c r="BA220" i="4"/>
  <c r="AL220" i="4"/>
  <c r="BO218" i="4"/>
  <c r="BN218" i="4"/>
  <c r="BL218" i="4"/>
  <c r="BK218" i="4"/>
  <c r="BI218" i="4"/>
  <c r="BH218" i="4"/>
  <c r="BF218" i="4"/>
  <c r="BE218" i="4"/>
  <c r="BC218" i="4"/>
  <c r="BB218" i="4"/>
  <c r="AZ218" i="4"/>
  <c r="AY218" i="4"/>
  <c r="AW218" i="4"/>
  <c r="AV218" i="4"/>
  <c r="AT218" i="4"/>
  <c r="AS218" i="4"/>
  <c r="AQ218" i="4"/>
  <c r="AP218" i="4"/>
  <c r="AN218" i="4"/>
  <c r="AM218" i="4"/>
  <c r="BA217" i="4"/>
  <c r="AL217" i="4"/>
  <c r="BA216" i="4"/>
  <c r="AL216" i="4"/>
  <c r="BA215" i="4"/>
  <c r="AL215" i="4"/>
  <c r="BA214" i="4"/>
  <c r="AL214" i="4"/>
  <c r="BA213" i="4"/>
  <c r="AL213" i="4"/>
  <c r="BA212" i="4"/>
  <c r="AL212" i="4"/>
  <c r="BA211" i="4"/>
  <c r="AL211" i="4"/>
  <c r="BA210" i="4"/>
  <c r="AL210" i="4"/>
  <c r="BA209" i="4"/>
  <c r="AL209" i="4"/>
  <c r="BA208" i="4"/>
  <c r="AL208" i="4"/>
  <c r="BA207" i="4"/>
  <c r="AL207" i="4"/>
  <c r="BA206" i="4"/>
  <c r="AL206" i="4"/>
  <c r="BA205" i="4"/>
  <c r="AL205" i="4"/>
  <c r="BA204" i="4"/>
  <c r="AL204" i="4"/>
  <c r="BO202" i="4"/>
  <c r="BN202" i="4"/>
  <c r="BL202" i="4"/>
  <c r="BK202" i="4"/>
  <c r="BI202" i="4"/>
  <c r="BH202" i="4"/>
  <c r="BF202" i="4"/>
  <c r="BE202" i="4"/>
  <c r="BC202" i="4"/>
  <c r="BB202" i="4"/>
  <c r="AZ202" i="4"/>
  <c r="AY202" i="4"/>
  <c r="AW202" i="4"/>
  <c r="AV202" i="4"/>
  <c r="AT202" i="4"/>
  <c r="AS202" i="4"/>
  <c r="AQ202" i="4"/>
  <c r="AP202" i="4"/>
  <c r="AN202" i="4"/>
  <c r="AM202" i="4"/>
  <c r="BA201" i="4"/>
  <c r="AL201" i="4"/>
  <c r="BA200" i="4"/>
  <c r="AL200" i="4"/>
  <c r="BA199" i="4"/>
  <c r="AL199" i="4"/>
  <c r="BA198" i="4"/>
  <c r="AL198" i="4"/>
  <c r="BA197" i="4"/>
  <c r="AL197" i="4"/>
  <c r="BA196" i="4"/>
  <c r="AL196" i="4"/>
  <c r="BA195" i="4"/>
  <c r="AL195" i="4"/>
  <c r="BA194" i="4"/>
  <c r="AL194" i="4"/>
  <c r="BA193" i="4"/>
  <c r="AL193" i="4"/>
  <c r="BA192" i="4"/>
  <c r="AL192" i="4"/>
  <c r="BA191" i="4"/>
  <c r="AL191" i="4"/>
  <c r="BA190" i="4"/>
  <c r="AL190" i="4"/>
  <c r="BA189" i="4"/>
  <c r="AL189" i="4"/>
  <c r="BA188" i="4"/>
  <c r="AL188" i="4"/>
  <c r="BO186" i="4"/>
  <c r="BN186" i="4"/>
  <c r="BL186" i="4"/>
  <c r="BK186" i="4"/>
  <c r="BI186" i="4"/>
  <c r="BH186" i="4"/>
  <c r="BF186" i="4"/>
  <c r="BE186" i="4"/>
  <c r="BC186" i="4"/>
  <c r="BB186" i="4"/>
  <c r="AZ186" i="4"/>
  <c r="AY186" i="4"/>
  <c r="AW186" i="4"/>
  <c r="AV186" i="4"/>
  <c r="AT186" i="4"/>
  <c r="AS186" i="4"/>
  <c r="AQ186" i="4"/>
  <c r="AP186" i="4"/>
  <c r="AN186" i="4"/>
  <c r="AM186" i="4"/>
  <c r="BA185" i="4"/>
  <c r="AL185" i="4"/>
  <c r="BA184" i="4"/>
  <c r="AL184" i="4"/>
  <c r="BA183" i="4"/>
  <c r="AL183" i="4"/>
  <c r="BA182" i="4"/>
  <c r="AL182" i="4"/>
  <c r="BA181" i="4"/>
  <c r="AL181" i="4"/>
  <c r="BA180" i="4"/>
  <c r="AL180" i="4"/>
  <c r="BA179" i="4"/>
  <c r="AL179" i="4"/>
  <c r="BA178" i="4"/>
  <c r="AL178" i="4"/>
  <c r="BA177" i="4"/>
  <c r="AL177" i="4"/>
  <c r="BA176" i="4"/>
  <c r="AL176" i="4"/>
  <c r="BA175" i="4"/>
  <c r="AL175" i="4"/>
  <c r="BA174" i="4"/>
  <c r="AL174" i="4"/>
  <c r="BA173" i="4"/>
  <c r="AL173" i="4"/>
  <c r="BA172" i="4"/>
  <c r="AL172" i="4"/>
  <c r="BO170" i="4"/>
  <c r="BN170" i="4"/>
  <c r="BL170" i="4"/>
  <c r="BK170" i="4"/>
  <c r="BI170" i="4"/>
  <c r="BH170" i="4"/>
  <c r="BF170" i="4"/>
  <c r="BE170" i="4"/>
  <c r="BC170" i="4"/>
  <c r="BB170" i="4"/>
  <c r="AZ170" i="4"/>
  <c r="AY170" i="4"/>
  <c r="AW170" i="4"/>
  <c r="AV170" i="4"/>
  <c r="AT170" i="4"/>
  <c r="AS170" i="4"/>
  <c r="AQ170" i="4"/>
  <c r="AP170" i="4"/>
  <c r="AN170" i="4"/>
  <c r="AM170" i="4"/>
  <c r="BA169" i="4"/>
  <c r="AL169" i="4"/>
  <c r="BA168" i="4"/>
  <c r="AL168" i="4"/>
  <c r="BA167" i="4"/>
  <c r="AL167" i="4"/>
  <c r="BA166" i="4"/>
  <c r="AL166" i="4"/>
  <c r="BA165" i="4"/>
  <c r="AL165" i="4"/>
  <c r="BA164" i="4"/>
  <c r="AL164" i="4"/>
  <c r="BA163" i="4"/>
  <c r="AL163" i="4"/>
  <c r="BA162" i="4"/>
  <c r="AL162" i="4"/>
  <c r="BA161" i="4"/>
  <c r="AL161" i="4"/>
  <c r="BA160" i="4"/>
  <c r="AL160" i="4"/>
  <c r="BA159" i="4"/>
  <c r="AL159" i="4"/>
  <c r="BA158" i="4"/>
  <c r="AL158" i="4"/>
  <c r="BA157" i="4"/>
  <c r="AL157" i="4"/>
  <c r="BA156" i="4"/>
  <c r="AL156" i="4"/>
  <c r="AZ154" i="4"/>
  <c r="AY154" i="4"/>
  <c r="AW154" i="4"/>
  <c r="AV154" i="4"/>
  <c r="AT154" i="4"/>
  <c r="AS154" i="4"/>
  <c r="AQ154" i="4"/>
  <c r="AP154" i="4"/>
  <c r="BF153" i="4"/>
  <c r="BC153" i="4" s="1"/>
  <c r="BE153" i="4"/>
  <c r="BB153" i="4" s="1"/>
  <c r="BA153" i="4"/>
  <c r="AN153" i="4"/>
  <c r="AM153" i="4"/>
  <c r="AL153" i="4"/>
  <c r="BF152" i="4"/>
  <c r="BC152" i="4" s="1"/>
  <c r="BE152" i="4"/>
  <c r="BA152" i="4"/>
  <c r="AN152" i="4"/>
  <c r="AM152" i="4"/>
  <c r="AL152" i="4"/>
  <c r="BO151" i="4"/>
  <c r="BN151" i="4"/>
  <c r="BM151" i="4"/>
  <c r="BL151" i="4"/>
  <c r="BK151" i="4"/>
  <c r="BJ151" i="4"/>
  <c r="BI151" i="4"/>
  <c r="BH151" i="4"/>
  <c r="BG151" i="4"/>
  <c r="BD151" i="4"/>
  <c r="AN151" i="4"/>
  <c r="AN154" i="4" s="1"/>
  <c r="AM151" i="4"/>
  <c r="AM154" i="4" s="1"/>
  <c r="AL151" i="4"/>
  <c r="BA150" i="4"/>
  <c r="AL150" i="4"/>
  <c r="BA149" i="4"/>
  <c r="AL149" i="4"/>
  <c r="BA148" i="4"/>
  <c r="AL148" i="4"/>
  <c r="BA147" i="4"/>
  <c r="AL147" i="4"/>
  <c r="BA146" i="4"/>
  <c r="AL146" i="4"/>
  <c r="BA145" i="4"/>
  <c r="AL145" i="4"/>
  <c r="BA144" i="4"/>
  <c r="AL144" i="4"/>
  <c r="BA143" i="4"/>
  <c r="AL143" i="4"/>
  <c r="BA142" i="4"/>
  <c r="AL142" i="4"/>
  <c r="BA141" i="4"/>
  <c r="AL141" i="4"/>
  <c r="BA140" i="4"/>
  <c r="AL140" i="4"/>
  <c r="BA139" i="4"/>
  <c r="AL139" i="4"/>
  <c r="BA138" i="4"/>
  <c r="AL138" i="4"/>
  <c r="BO135" i="4"/>
  <c r="BN135" i="4"/>
  <c r="BN25" i="4" s="1"/>
  <c r="BL135" i="4"/>
  <c r="BK135" i="4"/>
  <c r="BI135" i="4"/>
  <c r="BI25" i="4" s="1"/>
  <c r="BH135" i="4"/>
  <c r="BH25" i="4" s="1"/>
  <c r="BF135" i="4"/>
  <c r="BF25" i="4" s="1"/>
  <c r="BE135" i="4"/>
  <c r="BA135" i="4"/>
  <c r="BA25" i="4" s="1"/>
  <c r="AY135" i="4"/>
  <c r="AV135" i="4"/>
  <c r="AS135" i="4"/>
  <c r="AS25" i="4" s="1"/>
  <c r="AP135" i="4"/>
  <c r="AP25" i="4" s="1"/>
  <c r="AL135" i="4"/>
  <c r="G135" i="4" s="1"/>
  <c r="BO134" i="4"/>
  <c r="BO24" i="4" s="1"/>
  <c r="BN134" i="4"/>
  <c r="BN24" i="4" s="1"/>
  <c r="BL134" i="4"/>
  <c r="BL24" i="4" s="1"/>
  <c r="BK134" i="4"/>
  <c r="BK24" i="4" s="1"/>
  <c r="BI134" i="4"/>
  <c r="BI24" i="4" s="1"/>
  <c r="BH134" i="4"/>
  <c r="BF134" i="4"/>
  <c r="BE134" i="4"/>
  <c r="BA134" i="4"/>
  <c r="BA24" i="4" s="1"/>
  <c r="AY134" i="4"/>
  <c r="AY24" i="4" s="1"/>
  <c r="AV134" i="4"/>
  <c r="AV24" i="4" s="1"/>
  <c r="AS134" i="4"/>
  <c r="AP134" i="4"/>
  <c r="AL134" i="4"/>
  <c r="G134" i="4" s="1"/>
  <c r="AN133" i="4"/>
  <c r="AM133" i="4"/>
  <c r="AL133" i="4"/>
  <c r="G133" i="4" s="1"/>
  <c r="AN132" i="4"/>
  <c r="AM132" i="4"/>
  <c r="AL132" i="4"/>
  <c r="G132" i="4" s="1"/>
  <c r="BM131" i="4"/>
  <c r="BJ131" i="4"/>
  <c r="BG131" i="4"/>
  <c r="BD131" i="4"/>
  <c r="AX131" i="4"/>
  <c r="AV131" i="4"/>
  <c r="AU131" i="4"/>
  <c r="AR131" i="4"/>
  <c r="AO131" i="4"/>
  <c r="BA130" i="4"/>
  <c r="AN130" i="4"/>
  <c r="AM130" i="4"/>
  <c r="AL130" i="4"/>
  <c r="BA129" i="4"/>
  <c r="AN129" i="4"/>
  <c r="AM129" i="4"/>
  <c r="AL129" i="4"/>
  <c r="BA128" i="4"/>
  <c r="AN128" i="4"/>
  <c r="AM128" i="4"/>
  <c r="AL128" i="4"/>
  <c r="BA127" i="4"/>
  <c r="AN127" i="4"/>
  <c r="AM127" i="4"/>
  <c r="AL127" i="4"/>
  <c r="BA126" i="4"/>
  <c r="AZ126" i="4"/>
  <c r="AY126" i="4"/>
  <c r="AW126" i="4"/>
  <c r="AV126" i="4"/>
  <c r="AQ126" i="4"/>
  <c r="AP126" i="4"/>
  <c r="AL126" i="4"/>
  <c r="BA125" i="4"/>
  <c r="AL125" i="4"/>
  <c r="BA124" i="4"/>
  <c r="AL124" i="4"/>
  <c r="BA123" i="4"/>
  <c r="AL123" i="4"/>
  <c r="BA122" i="4"/>
  <c r="AL122" i="4"/>
  <c r="BA121" i="4"/>
  <c r="AL121" i="4"/>
  <c r="BA120" i="4"/>
  <c r="AL120" i="4"/>
  <c r="BA119" i="4"/>
  <c r="AL119" i="4"/>
  <c r="BA118" i="4"/>
  <c r="AL118" i="4"/>
  <c r="BO116" i="4"/>
  <c r="BN116" i="4"/>
  <c r="BL116" i="4"/>
  <c r="BK116" i="4"/>
  <c r="BI116" i="4"/>
  <c r="BH116" i="4"/>
  <c r="BF116" i="4"/>
  <c r="BE116" i="4"/>
  <c r="BC116" i="4"/>
  <c r="BB116" i="4"/>
  <c r="AZ116" i="4"/>
  <c r="AY116" i="4"/>
  <c r="AW116" i="4"/>
  <c r="AV116" i="4"/>
  <c r="AT116" i="4"/>
  <c r="AS116" i="4"/>
  <c r="AQ116" i="4"/>
  <c r="AP116" i="4"/>
  <c r="BF115" i="4"/>
  <c r="BC115" i="4" s="1"/>
  <c r="BE115" i="4"/>
  <c r="BB115" i="4" s="1"/>
  <c r="BA115" i="4"/>
  <c r="AM115" i="4"/>
  <c r="AL115" i="4"/>
  <c r="G115" i="4" s="1"/>
  <c r="BF114" i="4"/>
  <c r="BC114" i="4" s="1"/>
  <c r="BE114" i="4"/>
  <c r="BA114" i="4"/>
  <c r="AN114" i="4"/>
  <c r="AM114" i="4"/>
  <c r="AL114" i="4"/>
  <c r="G114" i="4" s="1"/>
  <c r="BO113" i="4"/>
  <c r="BN113" i="4"/>
  <c r="BM113" i="4"/>
  <c r="BL113" i="4"/>
  <c r="BK113" i="4"/>
  <c r="BJ113" i="4"/>
  <c r="BI113" i="4"/>
  <c r="BH113" i="4"/>
  <c r="BG113" i="4"/>
  <c r="BD113" i="4"/>
  <c r="AN113" i="4"/>
  <c r="AM113" i="4"/>
  <c r="AL113" i="4"/>
  <c r="BA112" i="4"/>
  <c r="AN112" i="4"/>
  <c r="AM112" i="4"/>
  <c r="AL112" i="4"/>
  <c r="BA111" i="4"/>
  <c r="AN111" i="4"/>
  <c r="AM111" i="4"/>
  <c r="AL111" i="4"/>
  <c r="BA110" i="4"/>
  <c r="AN110" i="4"/>
  <c r="AM110" i="4"/>
  <c r="AL110" i="4"/>
  <c r="BA109" i="4"/>
  <c r="AN109" i="4"/>
  <c r="AM109" i="4"/>
  <c r="AL109" i="4"/>
  <c r="BA108" i="4"/>
  <c r="AN108" i="4"/>
  <c r="AN116" i="4" s="1"/>
  <c r="AM108" i="4"/>
  <c r="AM116" i="4" s="1"/>
  <c r="AL108" i="4"/>
  <c r="BA107" i="4"/>
  <c r="AL107" i="4"/>
  <c r="BA106" i="4"/>
  <c r="AL106" i="4"/>
  <c r="BA105" i="4"/>
  <c r="AL105" i="4"/>
  <c r="BA104" i="4"/>
  <c r="AL104" i="4"/>
  <c r="BA103" i="4"/>
  <c r="AL103" i="4"/>
  <c r="BA102" i="4"/>
  <c r="AL102" i="4"/>
  <c r="BA101" i="4"/>
  <c r="AL101" i="4"/>
  <c r="BA100" i="4"/>
  <c r="AL100" i="4"/>
  <c r="BO98" i="4"/>
  <c r="BN98" i="4"/>
  <c r="BL98" i="4"/>
  <c r="BK98" i="4"/>
  <c r="BI98" i="4"/>
  <c r="BH98" i="4"/>
  <c r="BF98" i="4"/>
  <c r="BE98" i="4"/>
  <c r="BC98" i="4"/>
  <c r="BB98" i="4"/>
  <c r="AZ98" i="4"/>
  <c r="AY98" i="4"/>
  <c r="AW98" i="4"/>
  <c r="AV98" i="4"/>
  <c r="AT98" i="4"/>
  <c r="AS98" i="4"/>
  <c r="AQ98" i="4"/>
  <c r="AP98" i="4"/>
  <c r="BF97" i="4"/>
  <c r="BC97" i="4" s="1"/>
  <c r="BE97" i="4"/>
  <c r="BB97" i="4" s="1"/>
  <c r="BA97" i="4"/>
  <c r="AN97" i="4"/>
  <c r="AM97" i="4"/>
  <c r="AL97" i="4"/>
  <c r="G97" i="4" s="1"/>
  <c r="BF96" i="4"/>
  <c r="BE96" i="4"/>
  <c r="BB96" i="4" s="1"/>
  <c r="BA96" i="4"/>
  <c r="AN96" i="4"/>
  <c r="AM96" i="4"/>
  <c r="AL96" i="4"/>
  <c r="G96" i="4" s="1"/>
  <c r="BO95" i="4"/>
  <c r="BN95" i="4"/>
  <c r="BM95" i="4"/>
  <c r="BL95" i="4"/>
  <c r="BK95" i="4"/>
  <c r="BJ95" i="4"/>
  <c r="BI95" i="4"/>
  <c r="BH95" i="4"/>
  <c r="BG95" i="4"/>
  <c r="BD95" i="4"/>
  <c r="AN95" i="4"/>
  <c r="AM95" i="4"/>
  <c r="AL95" i="4"/>
  <c r="G95" i="4" s="1"/>
  <c r="BA94" i="4"/>
  <c r="AN94" i="4"/>
  <c r="AM94" i="4"/>
  <c r="AL94" i="4"/>
  <c r="BA93" i="4"/>
  <c r="AN93" i="4"/>
  <c r="AM93" i="4"/>
  <c r="AL93" i="4"/>
  <c r="BA92" i="4"/>
  <c r="AN92" i="4"/>
  <c r="AM92" i="4"/>
  <c r="AL92" i="4"/>
  <c r="BA91" i="4"/>
  <c r="AN91" i="4"/>
  <c r="AM91" i="4"/>
  <c r="AL91" i="4"/>
  <c r="BA90" i="4"/>
  <c r="AN90" i="4"/>
  <c r="AN98" i="4" s="1"/>
  <c r="AM90" i="4"/>
  <c r="AL90" i="4"/>
  <c r="BA89" i="4"/>
  <c r="AL89" i="4"/>
  <c r="BA88" i="4"/>
  <c r="AL88" i="4"/>
  <c r="BA87" i="4"/>
  <c r="AL87" i="4"/>
  <c r="BA86" i="4"/>
  <c r="AL86" i="4"/>
  <c r="BA85" i="4"/>
  <c r="AL85" i="4"/>
  <c r="BA84" i="4"/>
  <c r="AL84" i="4"/>
  <c r="BA83" i="4"/>
  <c r="AL83" i="4"/>
  <c r="BA82" i="4"/>
  <c r="AL82" i="4"/>
  <c r="AZ80" i="4"/>
  <c r="AY80" i="4"/>
  <c r="BF79" i="4"/>
  <c r="BC79" i="4" s="1"/>
  <c r="BE79" i="4"/>
  <c r="BA79" i="4"/>
  <c r="AM79" i="4"/>
  <c r="AL79" i="4"/>
  <c r="G79" i="4" s="1"/>
  <c r="BF78" i="4"/>
  <c r="BC78" i="4" s="1"/>
  <c r="BE78" i="4"/>
  <c r="BA78" i="4"/>
  <c r="AN78" i="4"/>
  <c r="AM78" i="4"/>
  <c r="AL78" i="4"/>
  <c r="G78" i="4" s="1"/>
  <c r="BO77" i="4"/>
  <c r="BN77" i="4"/>
  <c r="BM77" i="4"/>
  <c r="BL77" i="4"/>
  <c r="BK77" i="4"/>
  <c r="BJ77" i="4"/>
  <c r="BI77" i="4"/>
  <c r="BH77" i="4"/>
  <c r="BG77" i="4"/>
  <c r="BD77" i="4"/>
  <c r="AN77" i="4"/>
  <c r="AM77" i="4"/>
  <c r="AL77" i="4"/>
  <c r="BA76" i="4"/>
  <c r="AN76" i="4"/>
  <c r="AM76" i="4"/>
  <c r="AL76" i="4"/>
  <c r="BA75" i="4"/>
  <c r="AN75" i="4"/>
  <c r="AM75" i="4"/>
  <c r="AL75" i="4"/>
  <c r="BA74" i="4"/>
  <c r="AN74" i="4"/>
  <c r="AM74" i="4"/>
  <c r="AL74" i="4"/>
  <c r="BA73" i="4"/>
  <c r="AN73" i="4"/>
  <c r="AM73" i="4"/>
  <c r="AL73" i="4"/>
  <c r="BC72" i="4"/>
  <c r="BB72" i="4"/>
  <c r="BA72" i="4"/>
  <c r="AN72" i="4"/>
  <c r="AM72" i="4"/>
  <c r="AL72" i="4"/>
  <c r="BA71" i="4"/>
  <c r="AL71" i="4"/>
  <c r="BC70" i="4"/>
  <c r="BB70" i="4"/>
  <c r="BA70" i="4"/>
  <c r="AL70" i="4"/>
  <c r="BA69" i="4"/>
  <c r="AL69" i="4"/>
  <c r="BC68" i="4"/>
  <c r="BB68" i="4"/>
  <c r="BA68" i="4"/>
  <c r="AL68" i="4"/>
  <c r="BA67" i="4"/>
  <c r="AL67" i="4"/>
  <c r="BC66" i="4"/>
  <c r="BB66" i="4"/>
  <c r="BA66" i="4"/>
  <c r="AL66" i="4"/>
  <c r="BA65" i="4"/>
  <c r="AM65" i="4"/>
  <c r="AL65" i="4"/>
  <c r="BO64" i="4"/>
  <c r="BN64" i="4"/>
  <c r="BL64" i="4"/>
  <c r="BL80" i="4" s="1"/>
  <c r="BK64" i="4"/>
  <c r="BI64" i="4"/>
  <c r="BH64" i="4"/>
  <c r="BF64" i="4"/>
  <c r="BE64" i="4"/>
  <c r="BA64" i="4"/>
  <c r="AW64" i="4"/>
  <c r="AW80" i="4" s="1"/>
  <c r="AV64" i="4"/>
  <c r="AV80" i="4" s="1"/>
  <c r="AT64" i="4"/>
  <c r="AT80" i="4" s="1"/>
  <c r="AS64" i="4"/>
  <c r="AS80" i="4" s="1"/>
  <c r="AQ64" i="4"/>
  <c r="AP64" i="4"/>
  <c r="AM64" i="4" s="1"/>
  <c r="AL64" i="4"/>
  <c r="BO61" i="4"/>
  <c r="BN61" i="4"/>
  <c r="BL61" i="4"/>
  <c r="BK61" i="4"/>
  <c r="BK23" i="4" s="1"/>
  <c r="BI61" i="4"/>
  <c r="BH61" i="4"/>
  <c r="BH23" i="4" s="1"/>
  <c r="BF61" i="4"/>
  <c r="BC61" i="4" s="1"/>
  <c r="BE61" i="4"/>
  <c r="BA61" i="4"/>
  <c r="AM61" i="4"/>
  <c r="AL61" i="4"/>
  <c r="G61" i="4" s="1"/>
  <c r="BO60" i="4"/>
  <c r="BO22" i="4" s="1"/>
  <c r="BN60" i="4"/>
  <c r="BL60" i="4"/>
  <c r="BL22" i="4" s="1"/>
  <c r="BK60" i="4"/>
  <c r="BI60" i="4"/>
  <c r="BI22" i="4" s="1"/>
  <c r="BH60" i="4"/>
  <c r="BF60" i="4"/>
  <c r="BE60" i="4"/>
  <c r="BA60" i="4"/>
  <c r="AP60" i="4"/>
  <c r="AQ60" i="4" s="1"/>
  <c r="AM60" i="4"/>
  <c r="AL60" i="4"/>
  <c r="G60" i="4" s="1"/>
  <c r="BM59" i="4"/>
  <c r="BJ59" i="4"/>
  <c r="BH59" i="4"/>
  <c r="BG59" i="4"/>
  <c r="BD59" i="4"/>
  <c r="AY59" i="4"/>
  <c r="AY62" i="4" s="1"/>
  <c r="AX59" i="4"/>
  <c r="AW59" i="4"/>
  <c r="AV59" i="4"/>
  <c r="AV62" i="4" s="1"/>
  <c r="AU59" i="4"/>
  <c r="AT59" i="4"/>
  <c r="AS59" i="4"/>
  <c r="AS62" i="4" s="1"/>
  <c r="AR59" i="4"/>
  <c r="AO59" i="4"/>
  <c r="BA58" i="4"/>
  <c r="AN58" i="4"/>
  <c r="AM58" i="4"/>
  <c r="AL58" i="4"/>
  <c r="BA57" i="4"/>
  <c r="AN57" i="4"/>
  <c r="AM57" i="4"/>
  <c r="AL57" i="4"/>
  <c r="BA56" i="4"/>
  <c r="AN56" i="4"/>
  <c r="AM56" i="4"/>
  <c r="AL56" i="4"/>
  <c r="BA55" i="4"/>
  <c r="AN55" i="4"/>
  <c r="AM55" i="4"/>
  <c r="AL55" i="4"/>
  <c r="BC54" i="4"/>
  <c r="BB54" i="4"/>
  <c r="BA54" i="4"/>
  <c r="AN54" i="4"/>
  <c r="AM54" i="4"/>
  <c r="AL54" i="4"/>
  <c r="BA53" i="4"/>
  <c r="AL53" i="4"/>
  <c r="BC52" i="4"/>
  <c r="BB52" i="4"/>
  <c r="BA52" i="4"/>
  <c r="AL52" i="4"/>
  <c r="BA51" i="4"/>
  <c r="AL51" i="4"/>
  <c r="BC50" i="4"/>
  <c r="BB50" i="4"/>
  <c r="BA50" i="4"/>
  <c r="AL50" i="4"/>
  <c r="BA49" i="4"/>
  <c r="AL49" i="4"/>
  <c r="BC48" i="4"/>
  <c r="BB48" i="4"/>
  <c r="BA48" i="4"/>
  <c r="AL48" i="4"/>
  <c r="BA47" i="4"/>
  <c r="AW47" i="4"/>
  <c r="AV47" i="4"/>
  <c r="AM47" i="4" s="1"/>
  <c r="AL47" i="4"/>
  <c r="BO46" i="4"/>
  <c r="BN46" i="4"/>
  <c r="BL46" i="4"/>
  <c r="BK46" i="4"/>
  <c r="BI46" i="4"/>
  <c r="BH46" i="4"/>
  <c r="BF46" i="4"/>
  <c r="BE46" i="4"/>
  <c r="BA46" i="4"/>
  <c r="AZ46" i="4"/>
  <c r="AY46" i="4"/>
  <c r="AU46" i="4"/>
  <c r="AW46" i="4" s="1"/>
  <c r="AT46" i="4"/>
  <c r="AT62" i="4" s="1"/>
  <c r="AS46" i="4"/>
  <c r="AQ46" i="4"/>
  <c r="AP46" i="4"/>
  <c r="AZ44" i="4"/>
  <c r="AY44" i="4"/>
  <c r="AN43" i="4"/>
  <c r="AM43" i="4"/>
  <c r="AL43" i="4"/>
  <c r="AN42" i="4"/>
  <c r="AM42" i="4"/>
  <c r="AL42" i="4"/>
  <c r="G42" i="4" s="1"/>
  <c r="AN41" i="4"/>
  <c r="AM41" i="4"/>
  <c r="AL41" i="4"/>
  <c r="BA40" i="4"/>
  <c r="AN40" i="4"/>
  <c r="AM40" i="4"/>
  <c r="AL40" i="4"/>
  <c r="BA39" i="4"/>
  <c r="AN39" i="4"/>
  <c r="AM39" i="4"/>
  <c r="AL39" i="4"/>
  <c r="BA38" i="4"/>
  <c r="AL38" i="4"/>
  <c r="BA37" i="4"/>
  <c r="AL37" i="4"/>
  <c r="AN36" i="4"/>
  <c r="AM36" i="4"/>
  <c r="AL36" i="4"/>
  <c r="BA35" i="4"/>
  <c r="AL35" i="4"/>
  <c r="BC34" i="4"/>
  <c r="BB34" i="4"/>
  <c r="BA34" i="4"/>
  <c r="AL34" i="4"/>
  <c r="BA33" i="4"/>
  <c r="AL33" i="4"/>
  <c r="BC32" i="4"/>
  <c r="BB32" i="4"/>
  <c r="BA32" i="4"/>
  <c r="AL32" i="4"/>
  <c r="BA31" i="4"/>
  <c r="AL31" i="4"/>
  <c r="BC30" i="4"/>
  <c r="BB30" i="4"/>
  <c r="BA30" i="4"/>
  <c r="AL30" i="4"/>
  <c r="BA29" i="4"/>
  <c r="AM29" i="4"/>
  <c r="AL29" i="4"/>
  <c r="BO28" i="4"/>
  <c r="BO44" i="4" s="1"/>
  <c r="BN28" i="4"/>
  <c r="BN44" i="4" s="1"/>
  <c r="BL28" i="4"/>
  <c r="BL44" i="4" s="1"/>
  <c r="BK28" i="4"/>
  <c r="BK44" i="4" s="1"/>
  <c r="BI28" i="4"/>
  <c r="BI44" i="4" s="1"/>
  <c r="BH28" i="4"/>
  <c r="BH44" i="4" s="1"/>
  <c r="BF28" i="4"/>
  <c r="BF44" i="4" s="1"/>
  <c r="BE28" i="4"/>
  <c r="BA28" i="4"/>
  <c r="AW28" i="4"/>
  <c r="AW44" i="4" s="1"/>
  <c r="AV28" i="4"/>
  <c r="AV44" i="4" s="1"/>
  <c r="AT28" i="4"/>
  <c r="AT44" i="4" s="1"/>
  <c r="AS28" i="4"/>
  <c r="AS44" i="4" s="1"/>
  <c r="AQ28" i="4"/>
  <c r="AP28" i="4"/>
  <c r="AL28" i="4"/>
  <c r="BM25" i="4"/>
  <c r="BJ25" i="4"/>
  <c r="BG25" i="4"/>
  <c r="BD25" i="4"/>
  <c r="AY25" i="4"/>
  <c r="AX25" i="4"/>
  <c r="AV25" i="4"/>
  <c r="AU25" i="4"/>
  <c r="AR25" i="4"/>
  <c r="AO25" i="4"/>
  <c r="BM24" i="4"/>
  <c r="BJ24" i="4"/>
  <c r="BG24" i="4"/>
  <c r="BD24" i="4"/>
  <c r="AZ24" i="4"/>
  <c r="AX24" i="4"/>
  <c r="AW24" i="4"/>
  <c r="AU24" i="4"/>
  <c r="AR24" i="4"/>
  <c r="AP24" i="4"/>
  <c r="AO24" i="4"/>
  <c r="BM23" i="4"/>
  <c r="BJ23" i="4"/>
  <c r="BI23" i="4"/>
  <c r="BG23" i="4"/>
  <c r="BD23" i="4"/>
  <c r="AY23" i="4"/>
  <c r="AX23" i="4"/>
  <c r="AW23" i="4"/>
  <c r="AV23" i="4"/>
  <c r="AU23" i="4"/>
  <c r="AT23" i="4"/>
  <c r="AS23" i="4"/>
  <c r="AR23" i="4"/>
  <c r="AQ23" i="4"/>
  <c r="AP23" i="4"/>
  <c r="AO23" i="4"/>
  <c r="BN22" i="4"/>
  <c r="BM22" i="4"/>
  <c r="BJ22" i="4"/>
  <c r="BH22" i="4"/>
  <c r="BG22" i="4"/>
  <c r="BD22" i="4"/>
  <c r="AZ22" i="4"/>
  <c r="AY22" i="4"/>
  <c r="AX22" i="4"/>
  <c r="AW22" i="4"/>
  <c r="AV22" i="4"/>
  <c r="AU22" i="4"/>
  <c r="AT22" i="4"/>
  <c r="AS22" i="4"/>
  <c r="AR22" i="4"/>
  <c r="AP22" i="4"/>
  <c r="AP21" i="4" s="1"/>
  <c r="AO22" i="4"/>
  <c r="AN16" i="4"/>
  <c r="AM16" i="4"/>
  <c r="AL16" i="4"/>
  <c r="BA15" i="4"/>
  <c r="BA14" i="4"/>
  <c r="BA13" i="4"/>
  <c r="BA12" i="4"/>
  <c r="BA11" i="4"/>
  <c r="BA10" i="4"/>
  <c r="BK80" i="4" l="1"/>
  <c r="AN79" i="4"/>
  <c r="CN16" i="4"/>
  <c r="CB79" i="4"/>
  <c r="CN23" i="4"/>
  <c r="CB16" i="4"/>
  <c r="G32" i="1"/>
  <c r="BA23" i="4"/>
  <c r="CN151" i="4"/>
  <c r="CN154" i="4" s="1"/>
  <c r="CS23" i="4"/>
  <c r="AY131" i="4"/>
  <c r="AW62" i="4"/>
  <c r="BI80" i="4"/>
  <c r="BN131" i="4"/>
  <c r="AP131" i="4"/>
  <c r="CS44" i="4"/>
  <c r="CS113" i="4"/>
  <c r="CS116" i="4" s="1"/>
  <c r="BE95" i="4"/>
  <c r="BB95" i="4" s="1"/>
  <c r="BB61" i="4"/>
  <c r="BB64" i="4"/>
  <c r="AL131" i="4"/>
  <c r="AS131" i="4"/>
  <c r="AS136" i="4" s="1"/>
  <c r="BB134" i="4"/>
  <c r="BB24" i="4" s="1"/>
  <c r="CS22" i="4"/>
  <c r="BF95" i="4"/>
  <c r="BC95" i="4" s="1"/>
  <c r="BB46" i="4"/>
  <c r="AN135" i="4"/>
  <c r="BC64" i="4"/>
  <c r="AW131" i="4"/>
  <c r="AM80" i="4"/>
  <c r="AT25" i="4"/>
  <c r="AM98" i="4"/>
  <c r="CV21" i="4"/>
  <c r="CV26" i="4" s="1"/>
  <c r="AR21" i="4"/>
  <c r="BE24" i="4"/>
  <c r="BA22" i="4"/>
  <c r="BA21" i="4" s="1"/>
  <c r="BH80" i="4"/>
  <c r="BA95" i="4"/>
  <c r="BC96" i="4"/>
  <c r="BL131" i="4"/>
  <c r="CN77" i="4"/>
  <c r="CN80" i="4" s="1"/>
  <c r="AZ23" i="4"/>
  <c r="AN23" i="4" s="1"/>
  <c r="CB60" i="4"/>
  <c r="AZ59" i="4"/>
  <c r="AZ62" i="4" s="1"/>
  <c r="BL59" i="4"/>
  <c r="BL62" i="4" s="1"/>
  <c r="CN24" i="4"/>
  <c r="BD21" i="4"/>
  <c r="BO80" i="4"/>
  <c r="BF77" i="4"/>
  <c r="BC77" i="4" s="1"/>
  <c r="CR21" i="4"/>
  <c r="CR26" i="4" s="1"/>
  <c r="CN41" i="4"/>
  <c r="CN44" i="4" s="1"/>
  <c r="CB42" i="4"/>
  <c r="AN115" i="4"/>
  <c r="AX21" i="4"/>
  <c r="AY136" i="4"/>
  <c r="BN80" i="4"/>
  <c r="AM25" i="4"/>
  <c r="BA59" i="4"/>
  <c r="AV136" i="4"/>
  <c r="AM134" i="4"/>
  <c r="BF131" i="4"/>
  <c r="CS62" i="4"/>
  <c r="CN113" i="4"/>
  <c r="AV21" i="4"/>
  <c r="AV26" i="4" s="1"/>
  <c r="AU21" i="4"/>
  <c r="AY21" i="4"/>
  <c r="AY26" i="4" s="1"/>
  <c r="BL23" i="4"/>
  <c r="BC60" i="4"/>
  <c r="BC59" i="4" s="1"/>
  <c r="BI59" i="4"/>
  <c r="BI62" i="4" s="1"/>
  <c r="BO59" i="4"/>
  <c r="AM126" i="4"/>
  <c r="AM135" i="4"/>
  <c r="BO131" i="4"/>
  <c r="BO62" i="4"/>
  <c r="CN116" i="4"/>
  <c r="BM21" i="4"/>
  <c r="AS24" i="4"/>
  <c r="AS21" i="4" s="1"/>
  <c r="AS26" i="4" s="1"/>
  <c r="BL25" i="4"/>
  <c r="AP59" i="4"/>
  <c r="AP62" i="4" s="1"/>
  <c r="BK131" i="4"/>
  <c r="CN25" i="4"/>
  <c r="AM28" i="4"/>
  <c r="AM44" i="4" s="1"/>
  <c r="BC46" i="4"/>
  <c r="BG21" i="4"/>
  <c r="CT21" i="4"/>
  <c r="CT26" i="4" s="1"/>
  <c r="CP21" i="4"/>
  <c r="CP26" i="4" s="1"/>
  <c r="CO21" i="4"/>
  <c r="CO26" i="4" s="1"/>
  <c r="CW21" i="4"/>
  <c r="CW26" i="4" s="1"/>
  <c r="AM23" i="4"/>
  <c r="CQ26" i="4"/>
  <c r="BB28" i="4"/>
  <c r="BB44" i="4" s="1"/>
  <c r="AW21" i="4"/>
  <c r="AW26" i="4" s="1"/>
  <c r="AP44" i="4"/>
  <c r="CN46" i="4"/>
  <c r="CN62" i="4" s="1"/>
  <c r="CO116" i="4"/>
  <c r="AT21" i="4"/>
  <c r="AT26" i="4" s="1"/>
  <c r="BI21" i="4"/>
  <c r="BI26" i="4" s="1"/>
  <c r="BO23" i="4"/>
  <c r="AP26" i="4"/>
  <c r="BF22" i="4"/>
  <c r="BJ21" i="4"/>
  <c r="BF23" i="4"/>
  <c r="AL24" i="4"/>
  <c r="AL25" i="4"/>
  <c r="AN28" i="4"/>
  <c r="AN44" i="4" s="1"/>
  <c r="AN64" i="4"/>
  <c r="AN80" i="4" s="1"/>
  <c r="BF80" i="4"/>
  <c r="BC134" i="4"/>
  <c r="BC24" i="4" s="1"/>
  <c r="BI131" i="4"/>
  <c r="CN22" i="4"/>
  <c r="AM24" i="4"/>
  <c r="BF24" i="4"/>
  <c r="BC23" i="4"/>
  <c r="BF151" i="4"/>
  <c r="BC151" i="4" s="1"/>
  <c r="BO25" i="4"/>
  <c r="BF59" i="4"/>
  <c r="BF62" i="4" s="1"/>
  <c r="BA77" i="4"/>
  <c r="BF113" i="4"/>
  <c r="BC113" i="4" s="1"/>
  <c r="AW136" i="4"/>
  <c r="AT131" i="4"/>
  <c r="AT136" i="4" s="1"/>
  <c r="BC135" i="4"/>
  <c r="BC25" i="4" s="1"/>
  <c r="BC28" i="4"/>
  <c r="BC44" i="4" s="1"/>
  <c r="AN126" i="4"/>
  <c r="AO21" i="4"/>
  <c r="AL21" i="4" s="1"/>
  <c r="AL22" i="4"/>
  <c r="AL23" i="4"/>
  <c r="AN46" i="4"/>
  <c r="BH62" i="4"/>
  <c r="AL59" i="4"/>
  <c r="BE77" i="4"/>
  <c r="BB77" i="4" s="1"/>
  <c r="BB80" i="4" s="1"/>
  <c r="BB78" i="4"/>
  <c r="AP80" i="4"/>
  <c r="BE113" i="4"/>
  <c r="BB113" i="4" s="1"/>
  <c r="BB114" i="4"/>
  <c r="BE131" i="4"/>
  <c r="BA151" i="4"/>
  <c r="AQ59" i="4"/>
  <c r="AN60" i="4"/>
  <c r="AQ22" i="4"/>
  <c r="BK25" i="4"/>
  <c r="BB60" i="4"/>
  <c r="BE59" i="4"/>
  <c r="BE62" i="4" s="1"/>
  <c r="BK59" i="4"/>
  <c r="BK62" i="4" s="1"/>
  <c r="BK22" i="4"/>
  <c r="BN23" i="4"/>
  <c r="BN21" i="4" s="1"/>
  <c r="BN26" i="4" s="1"/>
  <c r="BN59" i="4"/>
  <c r="BN62" i="4" s="1"/>
  <c r="BA113" i="4"/>
  <c r="BA131" i="4"/>
  <c r="AZ131" i="4"/>
  <c r="AZ136" i="4" s="1"/>
  <c r="AZ25" i="4"/>
  <c r="BB135" i="4"/>
  <c r="BB25" i="4" s="1"/>
  <c r="BE25" i="4"/>
  <c r="BE151" i="4"/>
  <c r="BB151" i="4" s="1"/>
  <c r="BB152" i="4"/>
  <c r="BE22" i="4"/>
  <c r="BB79" i="4"/>
  <c r="BE23" i="4"/>
  <c r="AN134" i="4"/>
  <c r="AQ24" i="4"/>
  <c r="AN24" i="4" s="1"/>
  <c r="AQ131" i="4"/>
  <c r="AQ136" i="4" s="1"/>
  <c r="BH24" i="4"/>
  <c r="BH21" i="4" s="1"/>
  <c r="BH26" i="4" s="1"/>
  <c r="BH131" i="4"/>
  <c r="AQ44" i="4"/>
  <c r="AQ80" i="4"/>
  <c r="AM22" i="4"/>
  <c r="BE44" i="4"/>
  <c r="AL46" i="4"/>
  <c r="AV46" i="4"/>
  <c r="AM46" i="4" s="1"/>
  <c r="BE80" i="4"/>
  <c r="AD975" i="2"/>
  <c r="AA867" i="2"/>
  <c r="AB867" i="2" s="1"/>
  <c r="AC867" i="2" s="1"/>
  <c r="AD867" i="2" s="1"/>
  <c r="BZ974" i="3"/>
  <c r="CL727" i="3"/>
  <c r="CK727" i="3"/>
  <c r="DE747" i="3"/>
  <c r="DE683" i="3"/>
  <c r="DE682" i="3"/>
  <c r="DE681" i="3"/>
  <c r="DE680" i="3"/>
  <c r="DE678" i="3"/>
  <c r="DE677" i="3"/>
  <c r="DE676" i="3"/>
  <c r="DE675" i="3"/>
  <c r="DE674" i="3"/>
  <c r="BW746" i="3"/>
  <c r="BW745" i="3"/>
  <c r="BW719" i="3"/>
  <c r="BV719" i="3"/>
  <c r="CA688" i="3"/>
  <c r="CY672" i="3"/>
  <c r="DA672" i="3" s="1"/>
  <c r="CV672" i="3"/>
  <c r="CW672" i="3" s="1"/>
  <c r="CS672" i="3"/>
  <c r="CU672" i="3" s="1"/>
  <c r="BX672" i="3"/>
  <c r="BZ672" i="3" s="1"/>
  <c r="BU672" i="3"/>
  <c r="BV672" i="3" s="1"/>
  <c r="BR672" i="3"/>
  <c r="BT672" i="3" s="1"/>
  <c r="BO672" i="3"/>
  <c r="BQ672" i="3" s="1"/>
  <c r="CY671" i="3"/>
  <c r="DA671" i="3" s="1"/>
  <c r="CV671" i="3"/>
  <c r="CX671" i="3" s="1"/>
  <c r="CS671" i="3"/>
  <c r="CU671" i="3" s="1"/>
  <c r="BX671" i="3"/>
  <c r="BZ671" i="3" s="1"/>
  <c r="BU671" i="3"/>
  <c r="BV671" i="3" s="1"/>
  <c r="BR671" i="3"/>
  <c r="BT671" i="3" s="1"/>
  <c r="BO671" i="3"/>
  <c r="BQ671" i="3" s="1"/>
  <c r="CA670" i="3"/>
  <c r="CY669" i="3"/>
  <c r="DA669" i="3" s="1"/>
  <c r="CV669" i="3"/>
  <c r="CW669" i="3" s="1"/>
  <c r="CS669" i="3"/>
  <c r="CU669" i="3" s="1"/>
  <c r="BX669" i="3"/>
  <c r="BZ669" i="3" s="1"/>
  <c r="BU669" i="3"/>
  <c r="BV669" i="3" s="1"/>
  <c r="BR669" i="3"/>
  <c r="BT669" i="3" s="1"/>
  <c r="BO669" i="3"/>
  <c r="BQ669" i="3" s="1"/>
  <c r="CY664" i="3"/>
  <c r="DA664" i="3" s="1"/>
  <c r="CV664" i="3"/>
  <c r="CW664" i="3" s="1"/>
  <c r="CS664" i="3"/>
  <c r="CT664" i="3" s="1"/>
  <c r="BX664" i="3"/>
  <c r="BZ664" i="3" s="1"/>
  <c r="BU664" i="3"/>
  <c r="BV664" i="3" s="1"/>
  <c r="BR664" i="3"/>
  <c r="BT664" i="3" s="1"/>
  <c r="BO664" i="3"/>
  <c r="BQ664" i="3" s="1"/>
  <c r="CY662" i="3"/>
  <c r="CV662" i="3"/>
  <c r="CS662" i="3"/>
  <c r="BZ546" i="3"/>
  <c r="BX662" i="3"/>
  <c r="BU662" i="3"/>
  <c r="BS662" i="3"/>
  <c r="DE604" i="3"/>
  <c r="DE566" i="3"/>
  <c r="DE565" i="3"/>
  <c r="DE564" i="3"/>
  <c r="DE563" i="3"/>
  <c r="DE561" i="3"/>
  <c r="DE560" i="3"/>
  <c r="DE559" i="3"/>
  <c r="DE558" i="3"/>
  <c r="DE557" i="3"/>
  <c r="AG608" i="3"/>
  <c r="AG607" i="3"/>
  <c r="AG604" i="3"/>
  <c r="AG602" i="3"/>
  <c r="AG555" i="3"/>
  <c r="AG554" i="3"/>
  <c r="AG548" i="3"/>
  <c r="AG546" i="3"/>
  <c r="CA607" i="3"/>
  <c r="CA608" i="3"/>
  <c r="BZ603" i="3"/>
  <c r="BV602" i="3"/>
  <c r="AZ21" i="4" l="1"/>
  <c r="AZ26" i="4" s="1"/>
  <c r="CS21" i="4"/>
  <c r="CS26" i="4" s="1"/>
  <c r="CN26" i="4"/>
  <c r="D32" i="1" s="1"/>
  <c r="AM21" i="4"/>
  <c r="AM26" i="4" s="1"/>
  <c r="AM131" i="4"/>
  <c r="BC131" i="4"/>
  <c r="AM136" i="4"/>
  <c r="BB23" i="4"/>
  <c r="AP136" i="4"/>
  <c r="BL21" i="4"/>
  <c r="BL26" i="4" s="1"/>
  <c r="BS671" i="3"/>
  <c r="BW664" i="3"/>
  <c r="BC80" i="4"/>
  <c r="CX664" i="3"/>
  <c r="BS669" i="3"/>
  <c r="CT669" i="3"/>
  <c r="CZ671" i="3"/>
  <c r="CX672" i="3"/>
  <c r="BS672" i="3"/>
  <c r="CU664" i="3"/>
  <c r="BC62" i="4"/>
  <c r="AN59" i="4"/>
  <c r="AN62" i="4" s="1"/>
  <c r="BC22" i="4"/>
  <c r="BC21" i="4" s="1"/>
  <c r="BC26" i="4" s="1"/>
  <c r="CN21" i="4"/>
  <c r="AM59" i="4"/>
  <c r="AM62" i="4" s="1"/>
  <c r="BF21" i="4"/>
  <c r="BF26" i="4" s="1"/>
  <c r="BO21" i="4"/>
  <c r="BO26" i="4" s="1"/>
  <c r="BB59" i="4"/>
  <c r="BB62" i="4" s="1"/>
  <c r="BB22" i="4"/>
  <c r="AN25" i="4"/>
  <c r="AN131" i="4"/>
  <c r="AN136" i="4" s="1"/>
  <c r="BE21" i="4"/>
  <c r="BE26" i="4" s="1"/>
  <c r="BK21" i="4"/>
  <c r="BK26" i="4" s="1"/>
  <c r="BB131" i="4"/>
  <c r="AN22" i="4"/>
  <c r="AQ21" i="4"/>
  <c r="BS664" i="3"/>
  <c r="BW669" i="3"/>
  <c r="CT672" i="3"/>
  <c r="BW672" i="3"/>
  <c r="CX669" i="3"/>
  <c r="BW671" i="3"/>
  <c r="CZ672" i="3"/>
  <c r="BP672" i="3"/>
  <c r="BY672" i="3"/>
  <c r="CW671" i="3"/>
  <c r="CT671" i="3"/>
  <c r="BP671" i="3"/>
  <c r="BY671" i="3"/>
  <c r="CZ669" i="3"/>
  <c r="BP669" i="3"/>
  <c r="BY669" i="3"/>
  <c r="CZ664" i="3"/>
  <c r="BP664" i="3"/>
  <c r="BY664" i="3"/>
  <c r="BB21" i="4" l="1"/>
  <c r="BB26" i="4" s="1"/>
  <c r="AN21" i="4"/>
  <c r="AN26" i="4" s="1"/>
  <c r="AQ26" i="4"/>
  <c r="DU555" i="3"/>
  <c r="DP555" i="3"/>
  <c r="DE555" i="3" s="1"/>
  <c r="DA555" i="3"/>
  <c r="CZ555" i="3"/>
  <c r="CX555" i="3"/>
  <c r="CW555" i="3"/>
  <c r="CU555" i="3"/>
  <c r="CT555" i="3"/>
  <c r="CC555" i="3"/>
  <c r="CB555" i="3"/>
  <c r="CA555" i="3"/>
  <c r="BX555" i="3"/>
  <c r="BZ555" i="3" s="1"/>
  <c r="BU555" i="3"/>
  <c r="BV555" i="3" s="1"/>
  <c r="BR555" i="3"/>
  <c r="BT555" i="3" s="1"/>
  <c r="BO555" i="3"/>
  <c r="BQ555" i="3" s="1"/>
  <c r="BO61" i="3"/>
  <c r="CY553" i="3"/>
  <c r="DA553" i="3" s="1"/>
  <c r="CV553" i="3"/>
  <c r="CX553" i="3" s="1"/>
  <c r="CS553" i="3"/>
  <c r="CU553" i="3" s="1"/>
  <c r="CA554" i="3"/>
  <c r="BX60" i="3"/>
  <c r="BZ60" i="3" s="1"/>
  <c r="BU60" i="3"/>
  <c r="BV60" i="3" s="1"/>
  <c r="BR60" i="3"/>
  <c r="BT60" i="3" s="1"/>
  <c r="BO60" i="3"/>
  <c r="BQ60" i="3" s="1"/>
  <c r="BX192" i="3"/>
  <c r="BZ192" i="3" s="1"/>
  <c r="BU192" i="3"/>
  <c r="BV192" i="3" s="1"/>
  <c r="BR192" i="3"/>
  <c r="BT192" i="3" s="1"/>
  <c r="BO192" i="3"/>
  <c r="BQ192" i="3" s="1"/>
  <c r="BX311" i="3"/>
  <c r="BZ311" i="3" s="1"/>
  <c r="BU311" i="3"/>
  <c r="BV311" i="3" s="1"/>
  <c r="BR311" i="3"/>
  <c r="BT311" i="3" s="1"/>
  <c r="BO311" i="3"/>
  <c r="BQ311" i="3" s="1"/>
  <c r="BX436" i="3"/>
  <c r="BZ436" i="3" s="1"/>
  <c r="BU436" i="3"/>
  <c r="BV436" i="3" s="1"/>
  <c r="BR436" i="3"/>
  <c r="BT436" i="3" s="1"/>
  <c r="BO436" i="3"/>
  <c r="BQ436" i="3" s="1"/>
  <c r="BX553" i="3"/>
  <c r="BZ553" i="3" s="1"/>
  <c r="BU553" i="3"/>
  <c r="BW553" i="3" s="1"/>
  <c r="BR553" i="3"/>
  <c r="BT553" i="3" s="1"/>
  <c r="BO553" i="3"/>
  <c r="BQ553" i="3" s="1"/>
  <c r="BX552" i="3"/>
  <c r="BZ552" i="3" s="1"/>
  <c r="BU552" i="3"/>
  <c r="BV552" i="3" s="1"/>
  <c r="BR552" i="3"/>
  <c r="BT552" i="3" s="1"/>
  <c r="BO552" i="3"/>
  <c r="BQ552" i="3" s="1"/>
  <c r="BX551" i="3"/>
  <c r="BU551" i="3"/>
  <c r="BR551" i="3"/>
  <c r="BO551" i="3"/>
  <c r="CY547" i="3"/>
  <c r="CZ547" i="3" s="1"/>
  <c r="CV547" i="3"/>
  <c r="CX547" i="3" s="1"/>
  <c r="CS547" i="3"/>
  <c r="BX547" i="3"/>
  <c r="BZ547" i="3" s="1"/>
  <c r="BU547" i="3"/>
  <c r="BV547" i="3" s="1"/>
  <c r="BR547" i="3"/>
  <c r="BT547" i="3" s="1"/>
  <c r="BO547" i="3"/>
  <c r="BQ547" i="3" s="1"/>
  <c r="AA547" i="3"/>
  <c r="AC545" i="2"/>
  <c r="AD545" i="2" s="1"/>
  <c r="AC437" i="2"/>
  <c r="AD437" i="2" s="1"/>
  <c r="DE449" i="3"/>
  <c r="DE448" i="3"/>
  <c r="DE447" i="3"/>
  <c r="DE446" i="3"/>
  <c r="DE444" i="3"/>
  <c r="DE443" i="3"/>
  <c r="DE442" i="3"/>
  <c r="BW488" i="3"/>
  <c r="BV488" i="3"/>
  <c r="BX438" i="3"/>
  <c r="BZ438" i="3" s="1"/>
  <c r="BU438" i="3"/>
  <c r="BV438" i="3" s="1"/>
  <c r="BR438" i="3"/>
  <c r="BT438" i="3" s="1"/>
  <c r="BO438" i="3"/>
  <c r="BQ438" i="3" s="1"/>
  <c r="CY438" i="3"/>
  <c r="DA438" i="3" s="1"/>
  <c r="CV438" i="3"/>
  <c r="CW438" i="3" s="1"/>
  <c r="CS438" i="3"/>
  <c r="DU438" i="3"/>
  <c r="DP438" i="3"/>
  <c r="DE438" i="3" s="1"/>
  <c r="CC438" i="3"/>
  <c r="CB438" i="3"/>
  <c r="CA438" i="3"/>
  <c r="CA437" i="3"/>
  <c r="AA438" i="3"/>
  <c r="AA437" i="3"/>
  <c r="AA436" i="3"/>
  <c r="AA435" i="3"/>
  <c r="AA434" i="3"/>
  <c r="AA429" i="3"/>
  <c r="V438" i="3"/>
  <c r="G438" i="3" s="1"/>
  <c r="AY437" i="3"/>
  <c r="AX437" i="3"/>
  <c r="AW437" i="3"/>
  <c r="DE376" i="3"/>
  <c r="BX435" i="3"/>
  <c r="BZ435" i="3" s="1"/>
  <c r="BU435" i="3"/>
  <c r="BR435" i="3"/>
  <c r="BT435" i="3" s="1"/>
  <c r="BO435" i="3"/>
  <c r="BP435" i="3" s="1"/>
  <c r="BX434" i="3"/>
  <c r="BU434" i="3"/>
  <c r="BV434" i="3" s="1"/>
  <c r="BR434" i="3"/>
  <c r="BO434" i="3"/>
  <c r="BX429" i="3"/>
  <c r="BZ429" i="3" s="1"/>
  <c r="BU429" i="3"/>
  <c r="BV429" i="3" s="1"/>
  <c r="BR429" i="3"/>
  <c r="BS429" i="3" s="1"/>
  <c r="BO429" i="3"/>
  <c r="BQ429" i="3" s="1"/>
  <c r="BZ551" i="3" l="1"/>
  <c r="BZ556" i="3" s="1"/>
  <c r="BX556" i="3"/>
  <c r="BZ434" i="3"/>
  <c r="BZ439" i="3" s="1"/>
  <c r="BX439" i="3"/>
  <c r="BQ434" i="3"/>
  <c r="BO439" i="3"/>
  <c r="BS551" i="3"/>
  <c r="BR556" i="3"/>
  <c r="BQ551" i="3"/>
  <c r="BQ556" i="3" s="1"/>
  <c r="BO556" i="3"/>
  <c r="BT434" i="3"/>
  <c r="BT439" i="3" s="1"/>
  <c r="BR439" i="3"/>
  <c r="BV551" i="3"/>
  <c r="BU556" i="3"/>
  <c r="BW435" i="3"/>
  <c r="BU439" i="3"/>
  <c r="CU438" i="3"/>
  <c r="AG438" i="3"/>
  <c r="BT429" i="3"/>
  <c r="BS547" i="3"/>
  <c r="BW436" i="3"/>
  <c r="CW553" i="3"/>
  <c r="BS436" i="3"/>
  <c r="BY436" i="3"/>
  <c r="BT551" i="3"/>
  <c r="BT556" i="3" s="1"/>
  <c r="CT553" i="3"/>
  <c r="AG553" i="3"/>
  <c r="DA547" i="3"/>
  <c r="BW192" i="3"/>
  <c r="BS60" i="3"/>
  <c r="BW434" i="3"/>
  <c r="CT438" i="3"/>
  <c r="CU547" i="3"/>
  <c r="AG547" i="3"/>
  <c r="BW551" i="3"/>
  <c r="BS552" i="3"/>
  <c r="BS311" i="3"/>
  <c r="BW555" i="3"/>
  <c r="BN555" i="3" s="1"/>
  <c r="BW429" i="3"/>
  <c r="BS434" i="3"/>
  <c r="CX438" i="3"/>
  <c r="BS438" i="3"/>
  <c r="CT547" i="3"/>
  <c r="BW60" i="3"/>
  <c r="BS555" i="3"/>
  <c r="BW547" i="3"/>
  <c r="CW547" i="3"/>
  <c r="BW552" i="3"/>
  <c r="BW311" i="3"/>
  <c r="BS192" i="3"/>
  <c r="BL555" i="3"/>
  <c r="BP555" i="3"/>
  <c r="BY555" i="3"/>
  <c r="CZ553" i="3"/>
  <c r="BP60" i="3"/>
  <c r="BY60" i="3"/>
  <c r="BP192" i="3"/>
  <c r="BY192" i="3"/>
  <c r="BP311" i="3"/>
  <c r="BY311" i="3"/>
  <c r="BP436" i="3"/>
  <c r="BV553" i="3"/>
  <c r="BS553" i="3"/>
  <c r="BP553" i="3"/>
  <c r="BY553" i="3"/>
  <c r="BP552" i="3"/>
  <c r="BY552" i="3"/>
  <c r="BP551" i="3"/>
  <c r="BP556" i="3" s="1"/>
  <c r="BY551" i="3"/>
  <c r="BP547" i="3"/>
  <c r="BY547" i="3"/>
  <c r="BW438" i="3"/>
  <c r="BN438" i="3" s="1"/>
  <c r="BP438" i="3"/>
  <c r="BY438" i="3"/>
  <c r="CZ438" i="3"/>
  <c r="BL438" i="3"/>
  <c r="BY435" i="3"/>
  <c r="BQ435" i="3"/>
  <c r="BV435" i="3"/>
  <c r="BV439" i="3" s="1"/>
  <c r="BS435" i="3"/>
  <c r="BP434" i="3"/>
  <c r="BP439" i="3" s="1"/>
  <c r="BY434" i="3"/>
  <c r="BP429" i="3"/>
  <c r="BY429" i="3"/>
  <c r="BT375" i="3"/>
  <c r="BS375" i="3"/>
  <c r="BZ364" i="3"/>
  <c r="BX310" i="3"/>
  <c r="BY310" i="3" s="1"/>
  <c r="BU310" i="3"/>
  <c r="BV310" i="3" s="1"/>
  <c r="BR310" i="3"/>
  <c r="BT310" i="3" s="1"/>
  <c r="BO310" i="3"/>
  <c r="BQ310" i="3" s="1"/>
  <c r="BX309" i="3"/>
  <c r="BZ309" i="3" s="1"/>
  <c r="BU309" i="3"/>
  <c r="BV309" i="3" s="1"/>
  <c r="BR309" i="3"/>
  <c r="BT309" i="3" s="1"/>
  <c r="BO309" i="3"/>
  <c r="BP309" i="3" s="1"/>
  <c r="BX302" i="3"/>
  <c r="BZ302" i="3" s="1"/>
  <c r="BU302" i="3"/>
  <c r="BV302" i="3" s="1"/>
  <c r="BR302" i="3"/>
  <c r="BT302" i="3" s="1"/>
  <c r="BO302" i="3"/>
  <c r="BQ302" i="3" s="1"/>
  <c r="BS439" i="3" l="1"/>
  <c r="BW439" i="3"/>
  <c r="BY439" i="3"/>
  <c r="BW556" i="3"/>
  <c r="BS556" i="3"/>
  <c r="BY556" i="3"/>
  <c r="BV556" i="3"/>
  <c r="BQ439" i="3"/>
  <c r="BS302" i="3"/>
  <c r="BW309" i="3"/>
  <c r="BM555" i="3"/>
  <c r="BM438" i="3"/>
  <c r="BW302" i="3"/>
  <c r="BS309" i="3"/>
  <c r="BW310" i="3"/>
  <c r="BZ310" i="3"/>
  <c r="BS310" i="3"/>
  <c r="BP310" i="3"/>
  <c r="BQ309" i="3"/>
  <c r="BY309" i="3"/>
  <c r="BP302" i="3"/>
  <c r="BY302" i="3"/>
  <c r="AC329" i="2" l="1"/>
  <c r="AD329" i="2" s="1"/>
  <c r="Z329" i="2" s="1"/>
  <c r="AD221" i="2"/>
  <c r="Z221" i="2" s="1"/>
  <c r="DE269" i="3" l="1"/>
  <c r="DE266" i="3"/>
  <c r="DE264" i="3"/>
  <c r="DE263" i="3"/>
  <c r="DE262" i="3"/>
  <c r="DE260" i="3"/>
  <c r="DE259" i="3"/>
  <c r="DE258" i="3"/>
  <c r="DE257" i="3"/>
  <c r="DE255" i="3"/>
  <c r="DE254" i="3"/>
  <c r="DE253" i="3"/>
  <c r="DE252" i="3"/>
  <c r="DE245" i="3"/>
  <c r="DE190" i="3"/>
  <c r="DE143" i="3"/>
  <c r="DE141" i="3"/>
  <c r="DE140" i="3"/>
  <c r="DE139" i="3"/>
  <c r="DE138" i="3"/>
  <c r="DE136" i="3"/>
  <c r="DE135" i="3"/>
  <c r="DE134" i="3"/>
  <c r="DE133" i="3"/>
  <c r="DE131" i="3"/>
  <c r="DE130" i="3"/>
  <c r="DE129" i="3"/>
  <c r="DE128" i="3"/>
  <c r="DE126" i="3"/>
  <c r="DE125" i="3"/>
  <c r="DE124" i="3"/>
  <c r="DE123" i="3"/>
  <c r="DE112" i="3"/>
  <c r="DE111" i="3"/>
  <c r="DE109" i="3"/>
  <c r="DE108" i="3"/>
  <c r="DE107" i="3"/>
  <c r="DE106" i="3"/>
  <c r="DE104" i="3"/>
  <c r="DE103" i="3"/>
  <c r="DE102" i="3"/>
  <c r="DE101" i="3"/>
  <c r="DE99" i="3"/>
  <c r="DE98" i="3"/>
  <c r="DE97" i="3"/>
  <c r="DE96" i="3"/>
  <c r="DE94" i="3"/>
  <c r="DE93" i="3"/>
  <c r="DE92" i="3"/>
  <c r="DE91" i="3"/>
  <c r="DE89" i="3"/>
  <c r="DE88" i="3"/>
  <c r="DE87" i="3"/>
  <c r="DE86" i="3"/>
  <c r="DE84" i="3"/>
  <c r="DE83" i="3"/>
  <c r="DE82" i="3"/>
  <c r="DE81" i="3"/>
  <c r="DE80" i="3"/>
  <c r="DE79" i="3"/>
  <c r="DE63" i="3"/>
  <c r="DE55" i="3"/>
  <c r="G266" i="3"/>
  <c r="G265" i="3"/>
  <c r="G262" i="3"/>
  <c r="G261" i="3"/>
  <c r="G257" i="3"/>
  <c r="G256" i="3"/>
  <c r="G252" i="3"/>
  <c r="G251" i="3"/>
  <c r="G245" i="3"/>
  <c r="G244" i="3"/>
  <c r="G190" i="3"/>
  <c r="G189" i="3"/>
  <c r="CO206" i="3" l="1"/>
  <c r="CN206" i="3"/>
  <c r="CO205" i="3"/>
  <c r="CN205" i="3"/>
  <c r="CO204" i="3"/>
  <c r="CN204" i="3"/>
  <c r="CY193" i="3"/>
  <c r="DA193" i="3" s="1"/>
  <c r="CV193" i="3"/>
  <c r="CW193" i="3" s="1"/>
  <c r="CS193" i="3"/>
  <c r="CT193" i="3" s="1"/>
  <c r="CS59" i="3"/>
  <c r="BX193" i="3"/>
  <c r="BZ193" i="3" s="1"/>
  <c r="BU193" i="3"/>
  <c r="BV193" i="3" s="1"/>
  <c r="BR193" i="3"/>
  <c r="BT193" i="3" s="1"/>
  <c r="BO193" i="3"/>
  <c r="BQ193" i="3" s="1"/>
  <c r="CY194" i="3"/>
  <c r="DA194" i="3" s="1"/>
  <c r="CV194" i="3"/>
  <c r="CW194" i="3" s="1"/>
  <c r="CS194" i="3"/>
  <c r="CT194" i="3" s="1"/>
  <c r="BX194" i="3"/>
  <c r="BZ194" i="3" s="1"/>
  <c r="BU194" i="3"/>
  <c r="BV194" i="3" s="1"/>
  <c r="BR194" i="3"/>
  <c r="BT194" i="3" s="1"/>
  <c r="BO194" i="3"/>
  <c r="BQ194" i="3" s="1"/>
  <c r="CY191" i="3"/>
  <c r="DA191" i="3" s="1"/>
  <c r="CV191" i="3"/>
  <c r="CW191" i="3" s="1"/>
  <c r="CS191" i="3"/>
  <c r="CT191" i="3" s="1"/>
  <c r="BX191" i="3"/>
  <c r="BZ191" i="3" s="1"/>
  <c r="BU191" i="3"/>
  <c r="BV191" i="3" s="1"/>
  <c r="BR191" i="3"/>
  <c r="BT191" i="3" s="1"/>
  <c r="BO191" i="3"/>
  <c r="BP191" i="3" s="1"/>
  <c r="BX183" i="3"/>
  <c r="BZ183" i="3" s="1"/>
  <c r="BU183" i="3"/>
  <c r="BV183" i="3" s="1"/>
  <c r="BR183" i="3"/>
  <c r="BS183" i="3" s="1"/>
  <c r="BO183" i="3"/>
  <c r="DA117" i="3"/>
  <c r="CU144" i="3"/>
  <c r="CU117" i="3"/>
  <c r="CU116" i="3"/>
  <c r="CU115" i="3"/>
  <c r="BZ65" i="3"/>
  <c r="BX113" i="3"/>
  <c r="BY113" i="3" s="1"/>
  <c r="BY114" i="3"/>
  <c r="BY115" i="3"/>
  <c r="BY116" i="3"/>
  <c r="BY117" i="3"/>
  <c r="BY118" i="3"/>
  <c r="CK114" i="3"/>
  <c r="BZ72" i="3"/>
  <c r="BZ71" i="3"/>
  <c r="BZ70" i="3"/>
  <c r="CV65" i="3"/>
  <c r="CW65" i="3" s="1"/>
  <c r="CS65" i="3"/>
  <c r="CU65" i="3" s="1"/>
  <c r="CT65" i="3" l="1"/>
  <c r="CX65" i="3"/>
  <c r="CX191" i="3"/>
  <c r="CU194" i="3"/>
  <c r="BS191" i="3"/>
  <c r="CX193" i="3"/>
  <c r="BW194" i="3"/>
  <c r="BW193" i="3"/>
  <c r="BW191" i="3"/>
  <c r="CU191" i="3"/>
  <c r="BS193" i="3"/>
  <c r="CU193" i="3"/>
  <c r="BT183" i="3"/>
  <c r="BW183" i="3"/>
  <c r="CZ193" i="3"/>
  <c r="BP193" i="3"/>
  <c r="BY193" i="3"/>
  <c r="BS194" i="3"/>
  <c r="CX194" i="3"/>
  <c r="CZ194" i="3"/>
  <c r="BP194" i="3"/>
  <c r="BY194" i="3"/>
  <c r="CZ191" i="3"/>
  <c r="BQ191" i="3"/>
  <c r="BY191" i="3"/>
  <c r="BY183" i="3"/>
  <c r="DU60" i="3"/>
  <c r="DP60" i="3"/>
  <c r="DE60" i="3" s="1"/>
  <c r="CM61" i="3"/>
  <c r="CO61" i="3" s="1"/>
  <c r="CJ61" i="3"/>
  <c r="CK61" i="3" s="1"/>
  <c r="CG61" i="3"/>
  <c r="CI61" i="3" s="1"/>
  <c r="CD61" i="3"/>
  <c r="CF61" i="3" s="1"/>
  <c r="BX61" i="3"/>
  <c r="BZ61" i="3" s="1"/>
  <c r="BU61" i="3"/>
  <c r="BW61" i="3" s="1"/>
  <c r="BR61" i="3"/>
  <c r="CM59" i="3"/>
  <c r="CJ59" i="3"/>
  <c r="CG59" i="3"/>
  <c r="CD59" i="3"/>
  <c r="BX59" i="3"/>
  <c r="BU59" i="3"/>
  <c r="BR59" i="3"/>
  <c r="BO59" i="3"/>
  <c r="AA60" i="3"/>
  <c r="CC60" i="3"/>
  <c r="CB60" i="3"/>
  <c r="CA60" i="3"/>
  <c r="CM57" i="3"/>
  <c r="CJ57" i="3"/>
  <c r="CG57" i="3"/>
  <c r="CD57" i="3"/>
  <c r="BX57" i="3"/>
  <c r="BU57" i="3"/>
  <c r="BR57" i="3"/>
  <c r="BO57" i="3"/>
  <c r="CM56" i="3"/>
  <c r="CJ56" i="3"/>
  <c r="CG56" i="3"/>
  <c r="CD56" i="3"/>
  <c r="BX56" i="3"/>
  <c r="BU56" i="3"/>
  <c r="BR56" i="3"/>
  <c r="BO56" i="3"/>
  <c r="DP47" i="3"/>
  <c r="DP48" i="3"/>
  <c r="DE48" i="3" s="1"/>
  <c r="DP49" i="3"/>
  <c r="DE49" i="3" s="1"/>
  <c r="DP50" i="3"/>
  <c r="DE50" i="3" s="1"/>
  <c r="DP51" i="3"/>
  <c r="DE51" i="3" s="1"/>
  <c r="DP52" i="3"/>
  <c r="DE52" i="3" s="1"/>
  <c r="DP53" i="3"/>
  <c r="DE53" i="3" s="1"/>
  <c r="DP56" i="3"/>
  <c r="DE56" i="3" s="1"/>
  <c r="DP57" i="3"/>
  <c r="DE57" i="3" s="1"/>
  <c r="DP58" i="3"/>
  <c r="DE58" i="3" s="1"/>
  <c r="DP59" i="3"/>
  <c r="DE59" i="3" s="1"/>
  <c r="DP61" i="3"/>
  <c r="DE61" i="3" s="1"/>
  <c r="DP64" i="3"/>
  <c r="DE64" i="3" s="1"/>
  <c r="DP65" i="3"/>
  <c r="DE65" i="3" s="1"/>
  <c r="DP66" i="3"/>
  <c r="DE66" i="3" s="1"/>
  <c r="DP67" i="3"/>
  <c r="DE67" i="3" s="1"/>
  <c r="DP68" i="3"/>
  <c r="DP69" i="3"/>
  <c r="DE69" i="3" s="1"/>
  <c r="DP70" i="3"/>
  <c r="DP71" i="3"/>
  <c r="DP72" i="3"/>
  <c r="DP73" i="3"/>
  <c r="DE73" i="3" s="1"/>
  <c r="DP74" i="3"/>
  <c r="DE74" i="3" s="1"/>
  <c r="DP75" i="3"/>
  <c r="DE75" i="3" s="1"/>
  <c r="DP76" i="3"/>
  <c r="DE76" i="3" s="1"/>
  <c r="DP113" i="3"/>
  <c r="DP114" i="3"/>
  <c r="DE114" i="3" s="1"/>
  <c r="DP115" i="3"/>
  <c r="DE115" i="3" s="1"/>
  <c r="DP116" i="3"/>
  <c r="DP117" i="3"/>
  <c r="DP118" i="3"/>
  <c r="DE118" i="3" s="1"/>
  <c r="DP119" i="3"/>
  <c r="DE119" i="3" s="1"/>
  <c r="DP120" i="3"/>
  <c r="DE120" i="3" s="1"/>
  <c r="DP121" i="3"/>
  <c r="DE121" i="3" s="1"/>
  <c r="DP144" i="3"/>
  <c r="DP145" i="3"/>
  <c r="DE145" i="3" s="1"/>
  <c r="DP146" i="3"/>
  <c r="DE146" i="3" s="1"/>
  <c r="DP147" i="3"/>
  <c r="DE147" i="3" s="1"/>
  <c r="DP165" i="3"/>
  <c r="DP168" i="3" s="1"/>
  <c r="DP170" i="3"/>
  <c r="DP173" i="3" s="1"/>
  <c r="CM48" i="3"/>
  <c r="CJ48" i="3"/>
  <c r="CG48" i="3"/>
  <c r="CH47" i="3"/>
  <c r="CD48" i="3"/>
  <c r="BX48" i="3"/>
  <c r="BU48" i="3"/>
  <c r="BR48" i="3"/>
  <c r="BO48" i="3"/>
  <c r="BO662" i="3"/>
  <c r="BP662" i="3" s="1"/>
  <c r="BT662" i="3"/>
  <c r="BV662" i="3"/>
  <c r="BW662" i="3"/>
  <c r="BL663" i="3"/>
  <c r="BP663" i="3"/>
  <c r="BQ663" i="3"/>
  <c r="BS663" i="3"/>
  <c r="BT663" i="3"/>
  <c r="BV663" i="3"/>
  <c r="BW663" i="3"/>
  <c r="BY663" i="3"/>
  <c r="BZ663" i="3"/>
  <c r="BU667" i="3"/>
  <c r="BL665" i="3"/>
  <c r="BP665" i="3"/>
  <c r="BQ665" i="3"/>
  <c r="BS665" i="3"/>
  <c r="BT665" i="3"/>
  <c r="BV665" i="3"/>
  <c r="BW665" i="3"/>
  <c r="BY665" i="3"/>
  <c r="BZ665" i="3"/>
  <c r="BL666" i="3"/>
  <c r="BP666" i="3"/>
  <c r="BQ666" i="3"/>
  <c r="BS666" i="3"/>
  <c r="BT666" i="3"/>
  <c r="BV666" i="3"/>
  <c r="BW666" i="3"/>
  <c r="BY666" i="3"/>
  <c r="BZ666" i="3"/>
  <c r="BQ670" i="3"/>
  <c r="BT670" i="3"/>
  <c r="BV670" i="3"/>
  <c r="BY670" i="3"/>
  <c r="BX673" i="3"/>
  <c r="BL679" i="3"/>
  <c r="BM679" i="3"/>
  <c r="BN679" i="3"/>
  <c r="BO679" i="3"/>
  <c r="BP679" i="3"/>
  <c r="BQ679" i="3"/>
  <c r="BR679" i="3"/>
  <c r="BS679" i="3"/>
  <c r="BT679" i="3"/>
  <c r="BU679" i="3"/>
  <c r="BV679" i="3"/>
  <c r="BW679" i="3"/>
  <c r="BX679" i="3"/>
  <c r="BY679" i="3"/>
  <c r="BZ679" i="3"/>
  <c r="BL684" i="3"/>
  <c r="BM684" i="3"/>
  <c r="BN684" i="3"/>
  <c r="BO684" i="3"/>
  <c r="BP684" i="3"/>
  <c r="BQ684" i="3"/>
  <c r="BR684" i="3"/>
  <c r="BS684" i="3"/>
  <c r="BT684" i="3"/>
  <c r="BU684" i="3"/>
  <c r="BV684" i="3"/>
  <c r="BW684" i="3"/>
  <c r="BX684" i="3"/>
  <c r="BY684" i="3"/>
  <c r="BZ684" i="3"/>
  <c r="BL688" i="3"/>
  <c r="BL691" i="3" s="1"/>
  <c r="BP688" i="3"/>
  <c r="BQ688" i="3"/>
  <c r="BN688" i="3" s="1"/>
  <c r="BN691" i="3" s="1"/>
  <c r="BO691" i="3"/>
  <c r="BR691" i="3"/>
  <c r="BS691" i="3"/>
  <c r="BT691" i="3"/>
  <c r="BU691" i="3"/>
  <c r="BV691" i="3"/>
  <c r="BW691" i="3"/>
  <c r="BX691" i="3"/>
  <c r="BY691" i="3"/>
  <c r="BZ691" i="3"/>
  <c r="BO693" i="3"/>
  <c r="BP693" i="3" s="1"/>
  <c r="BP696" i="3" s="1"/>
  <c r="BS693" i="3"/>
  <c r="BT693" i="3"/>
  <c r="BT696" i="3" s="1"/>
  <c r="BV693" i="3"/>
  <c r="BV696" i="3" s="1"/>
  <c r="BW693" i="3"/>
  <c r="BW696" i="3" s="1"/>
  <c r="BY693" i="3"/>
  <c r="BY696" i="3" s="1"/>
  <c r="BZ693" i="3"/>
  <c r="BZ696" i="3" s="1"/>
  <c r="BR696" i="3"/>
  <c r="BU696" i="3"/>
  <c r="BX696" i="3"/>
  <c r="BL701" i="3"/>
  <c r="BM701" i="3"/>
  <c r="BN701" i="3"/>
  <c r="BO701" i="3"/>
  <c r="BP701" i="3"/>
  <c r="BQ701" i="3"/>
  <c r="BR701" i="3"/>
  <c r="BS701" i="3"/>
  <c r="BT701" i="3"/>
  <c r="BU701" i="3"/>
  <c r="BV701" i="3"/>
  <c r="BW701" i="3"/>
  <c r="BX701" i="3"/>
  <c r="BY701" i="3"/>
  <c r="BZ701" i="3"/>
  <c r="BM706" i="3"/>
  <c r="BN706" i="3"/>
  <c r="BP706" i="3"/>
  <c r="BQ706" i="3"/>
  <c r="BS706" i="3"/>
  <c r="BT706" i="3"/>
  <c r="BV706" i="3"/>
  <c r="BW706" i="3"/>
  <c r="BY706" i="3"/>
  <c r="BZ706" i="3"/>
  <c r="BL711" i="3"/>
  <c r="BM711" i="3"/>
  <c r="BN711" i="3"/>
  <c r="BO711" i="3"/>
  <c r="BP711" i="3"/>
  <c r="BQ711" i="3"/>
  <c r="BR711" i="3"/>
  <c r="BS711" i="3"/>
  <c r="BT711" i="3"/>
  <c r="BU711" i="3"/>
  <c r="BV711" i="3"/>
  <c r="BW711" i="3"/>
  <c r="BX711" i="3"/>
  <c r="BY711" i="3"/>
  <c r="BZ711" i="3"/>
  <c r="BL713" i="3"/>
  <c r="BL716" i="3" s="1"/>
  <c r="BM713" i="3"/>
  <c r="BM716" i="3" s="1"/>
  <c r="BT713" i="3"/>
  <c r="BZ713" i="3"/>
  <c r="BZ716" i="3" s="1"/>
  <c r="BO716" i="3"/>
  <c r="BP716" i="3"/>
  <c r="BQ716" i="3"/>
  <c r="BR716" i="3"/>
  <c r="BS716" i="3"/>
  <c r="BU716" i="3"/>
  <c r="BV716" i="3"/>
  <c r="BW716" i="3"/>
  <c r="BX716" i="3"/>
  <c r="BY716" i="3"/>
  <c r="BL719" i="3"/>
  <c r="BS719" i="3"/>
  <c r="BT719" i="3"/>
  <c r="BN719" i="3" s="1"/>
  <c r="BL720" i="3"/>
  <c r="BV720" i="3"/>
  <c r="BM720" i="3" s="1"/>
  <c r="BW720" i="3"/>
  <c r="BL721" i="3"/>
  <c r="BP721" i="3"/>
  <c r="BQ721" i="3"/>
  <c r="BQ724" i="3" s="1"/>
  <c r="BS721" i="3"/>
  <c r="BT721" i="3"/>
  <c r="BV721" i="3"/>
  <c r="BW721" i="3"/>
  <c r="BY721" i="3"/>
  <c r="BY724" i="3" s="1"/>
  <c r="BZ721" i="3"/>
  <c r="BZ724" i="3" s="1"/>
  <c r="BL722" i="3"/>
  <c r="BM722" i="3"/>
  <c r="BN722" i="3"/>
  <c r="BL723" i="3"/>
  <c r="BV723" i="3"/>
  <c r="BM723" i="3" s="1"/>
  <c r="BW723" i="3"/>
  <c r="BN723" i="3" s="1"/>
  <c r="BO724" i="3"/>
  <c r="BR724" i="3"/>
  <c r="BU724" i="3"/>
  <c r="BX724" i="3"/>
  <c r="BL726" i="3"/>
  <c r="BV726" i="3"/>
  <c r="BM726" i="3" s="1"/>
  <c r="BW726" i="3"/>
  <c r="BN726" i="3" s="1"/>
  <c r="BL727" i="3"/>
  <c r="BM727" i="3"/>
  <c r="BN727" i="3"/>
  <c r="BO728" i="3"/>
  <c r="BP728" i="3"/>
  <c r="BQ728" i="3"/>
  <c r="BR728" i="3"/>
  <c r="BS728" i="3"/>
  <c r="BT728" i="3"/>
  <c r="BU728" i="3"/>
  <c r="BX728" i="3"/>
  <c r="BY728" i="3"/>
  <c r="BZ728" i="3"/>
  <c r="BL733" i="3"/>
  <c r="BM733" i="3"/>
  <c r="BN733" i="3"/>
  <c r="BO733" i="3"/>
  <c r="BP733" i="3"/>
  <c r="BQ733" i="3"/>
  <c r="BR733" i="3"/>
  <c r="BS733" i="3"/>
  <c r="BT733" i="3"/>
  <c r="BU733" i="3"/>
  <c r="BV733" i="3"/>
  <c r="BW733" i="3"/>
  <c r="BX733" i="3"/>
  <c r="BY733" i="3"/>
  <c r="BZ733" i="3"/>
  <c r="BM738" i="3"/>
  <c r="BN738" i="3"/>
  <c r="BP738" i="3"/>
  <c r="BQ738" i="3"/>
  <c r="BS738" i="3"/>
  <c r="BT738" i="3"/>
  <c r="BV738" i="3"/>
  <c r="BW738" i="3"/>
  <c r="BY738" i="3"/>
  <c r="BZ738" i="3"/>
  <c r="BL743" i="3"/>
  <c r="BM743" i="3"/>
  <c r="BN743" i="3"/>
  <c r="BO743" i="3"/>
  <c r="BP743" i="3"/>
  <c r="BQ743" i="3"/>
  <c r="BR743" i="3"/>
  <c r="BS743" i="3"/>
  <c r="BT743" i="3"/>
  <c r="BU743" i="3"/>
  <c r="BV743" i="3"/>
  <c r="BW743" i="3"/>
  <c r="BX743" i="3"/>
  <c r="BY743" i="3"/>
  <c r="BZ743" i="3"/>
  <c r="BL745" i="3"/>
  <c r="BM745" i="3"/>
  <c r="BN745" i="3"/>
  <c r="BL746" i="3"/>
  <c r="BM746" i="3"/>
  <c r="BN746" i="3"/>
  <c r="BO748" i="3"/>
  <c r="BP748" i="3"/>
  <c r="BQ748" i="3"/>
  <c r="BR748" i="3"/>
  <c r="BS748" i="3"/>
  <c r="BU748" i="3"/>
  <c r="BV748" i="3"/>
  <c r="BW748" i="3"/>
  <c r="BX748" i="3"/>
  <c r="BY748" i="3"/>
  <c r="BZ748" i="3"/>
  <c r="BL754" i="3"/>
  <c r="BM754" i="3"/>
  <c r="BN754" i="3"/>
  <c r="BO754" i="3"/>
  <c r="BP754" i="3"/>
  <c r="BQ754" i="3"/>
  <c r="BR754" i="3"/>
  <c r="BS754" i="3"/>
  <c r="BT754" i="3"/>
  <c r="BU754" i="3"/>
  <c r="BV754" i="3"/>
  <c r="BW754" i="3"/>
  <c r="BX754" i="3"/>
  <c r="BY754" i="3"/>
  <c r="BZ754" i="3"/>
  <c r="BL758" i="3"/>
  <c r="BM758" i="3"/>
  <c r="BN758" i="3"/>
  <c r="BO758" i="3"/>
  <c r="BP758" i="3"/>
  <c r="BQ758" i="3"/>
  <c r="BR758" i="3"/>
  <c r="BS758" i="3"/>
  <c r="BT758" i="3"/>
  <c r="BU758" i="3"/>
  <c r="BV758" i="3"/>
  <c r="BW758" i="3"/>
  <c r="BX758" i="3"/>
  <c r="BY758" i="3"/>
  <c r="BZ758" i="3"/>
  <c r="BM762" i="3"/>
  <c r="BN762" i="3"/>
  <c r="BP762" i="3"/>
  <c r="BQ762" i="3"/>
  <c r="BS762" i="3"/>
  <c r="BT762" i="3"/>
  <c r="BV762" i="3"/>
  <c r="BW762" i="3"/>
  <c r="BY762" i="3"/>
  <c r="BZ762" i="3"/>
  <c r="BL767" i="3"/>
  <c r="BM767" i="3"/>
  <c r="BN767" i="3"/>
  <c r="BO767" i="3"/>
  <c r="BP767" i="3"/>
  <c r="BQ767" i="3"/>
  <c r="BR767" i="3"/>
  <c r="BS767" i="3"/>
  <c r="BT767" i="3"/>
  <c r="BU767" i="3"/>
  <c r="BV767" i="3"/>
  <c r="BW767" i="3"/>
  <c r="BX767" i="3"/>
  <c r="BY767" i="3"/>
  <c r="BZ767" i="3"/>
  <c r="BL771" i="3"/>
  <c r="BM771" i="3"/>
  <c r="BN771" i="3"/>
  <c r="BO771" i="3"/>
  <c r="BP771" i="3"/>
  <c r="BQ771" i="3"/>
  <c r="BR771" i="3"/>
  <c r="BS771" i="3"/>
  <c r="BT771" i="3"/>
  <c r="BU771" i="3"/>
  <c r="BV771" i="3"/>
  <c r="BW771" i="3"/>
  <c r="BX771" i="3"/>
  <c r="BY771" i="3"/>
  <c r="BZ771" i="3"/>
  <c r="BM775" i="3"/>
  <c r="BN775" i="3"/>
  <c r="BP775" i="3"/>
  <c r="BQ775" i="3"/>
  <c r="BS775" i="3"/>
  <c r="BT775" i="3"/>
  <c r="BV775" i="3"/>
  <c r="BW775" i="3"/>
  <c r="BY775" i="3"/>
  <c r="BZ775" i="3"/>
  <c r="BN713" i="3" l="1"/>
  <c r="BN716" i="3" s="1"/>
  <c r="BL693" i="3"/>
  <c r="BL696" i="3" s="1"/>
  <c r="BW728" i="3"/>
  <c r="BN728" i="3"/>
  <c r="BQ693" i="3"/>
  <c r="BQ696" i="3" s="1"/>
  <c r="BO696" i="3"/>
  <c r="BQ691" i="3"/>
  <c r="BT716" i="3"/>
  <c r="BV728" i="3"/>
  <c r="DE117" i="3"/>
  <c r="BV724" i="3"/>
  <c r="BM728" i="3"/>
  <c r="BN721" i="3"/>
  <c r="BL728" i="3"/>
  <c r="BS670" i="3"/>
  <c r="BM721" i="3"/>
  <c r="BW749" i="3"/>
  <c r="BP749" i="3"/>
  <c r="BL724" i="3"/>
  <c r="BM666" i="3"/>
  <c r="BZ749" i="3"/>
  <c r="BV749" i="3"/>
  <c r="BN749" i="3"/>
  <c r="BQ749" i="3"/>
  <c r="BM693" i="3"/>
  <c r="BM696" i="3" s="1"/>
  <c r="BN60" i="3"/>
  <c r="BP724" i="3"/>
  <c r="BT749" i="3"/>
  <c r="BS749" i="3"/>
  <c r="BL748" i="3"/>
  <c r="BT724" i="3"/>
  <c r="BQ662" i="3"/>
  <c r="BQ667" i="3" s="1"/>
  <c r="CL61" i="3"/>
  <c r="DP54" i="3"/>
  <c r="DE47" i="3"/>
  <c r="BM748" i="3"/>
  <c r="BN748" i="3"/>
  <c r="BV667" i="3"/>
  <c r="CN61" i="3"/>
  <c r="DP122" i="3"/>
  <c r="DP77" i="3"/>
  <c r="DP62" i="3"/>
  <c r="CH61" i="3"/>
  <c r="CE61" i="3"/>
  <c r="BY61" i="3"/>
  <c r="BV61" i="3"/>
  <c r="BL60" i="3"/>
  <c r="BN665" i="3"/>
  <c r="BN663" i="3"/>
  <c r="BY673" i="3"/>
  <c r="BU673" i="3"/>
  <c r="BU660" i="3" s="1"/>
  <c r="BN672" i="3"/>
  <c r="BN671" i="3"/>
  <c r="BW670" i="3"/>
  <c r="BW673" i="3" s="1"/>
  <c r="BR667" i="3"/>
  <c r="BP670" i="3"/>
  <c r="BM670" i="3" s="1"/>
  <c r="BT673" i="3"/>
  <c r="BS667" i="3"/>
  <c r="BZ685" i="3"/>
  <c r="BM688" i="3"/>
  <c r="BM691" i="3" s="1"/>
  <c r="BP691" i="3"/>
  <c r="BV673" i="3"/>
  <c r="BV660" i="3" s="1"/>
  <c r="BT748" i="3"/>
  <c r="BS724" i="3"/>
  <c r="BM719" i="3"/>
  <c r="BY685" i="3"/>
  <c r="BS673" i="3"/>
  <c r="BW724" i="3"/>
  <c r="BL669" i="3"/>
  <c r="BL664" i="3"/>
  <c r="BS696" i="3"/>
  <c r="BR673" i="3"/>
  <c r="BZ670" i="3"/>
  <c r="BZ673" i="3" s="1"/>
  <c r="BM669" i="3"/>
  <c r="BT667" i="3"/>
  <c r="BO667" i="3"/>
  <c r="BN666" i="3"/>
  <c r="BY662" i="3"/>
  <c r="BY667" i="3" s="1"/>
  <c r="BL662" i="3"/>
  <c r="BZ662" i="3"/>
  <c r="BL670" i="3"/>
  <c r="BM665" i="3"/>
  <c r="BY749" i="3"/>
  <c r="BM749" i="3"/>
  <c r="BN720" i="3"/>
  <c r="BL672" i="3"/>
  <c r="BM672" i="3"/>
  <c r="BL671" i="3"/>
  <c r="BO673" i="3"/>
  <c r="BX667" i="3"/>
  <c r="BX660" i="3" s="1"/>
  <c r="BW667" i="3"/>
  <c r="BM663" i="3"/>
  <c r="BP685" i="3" l="1"/>
  <c r="BV685" i="3"/>
  <c r="BQ685" i="3"/>
  <c r="BN693" i="3"/>
  <c r="BN696" i="3" s="1"/>
  <c r="BW685" i="3"/>
  <c r="BN724" i="3"/>
  <c r="BM724" i="3"/>
  <c r="BM685" i="3" s="1"/>
  <c r="BR660" i="3"/>
  <c r="BT685" i="3"/>
  <c r="BM60" i="3"/>
  <c r="BS685" i="3"/>
  <c r="BN664" i="3"/>
  <c r="BL667" i="3"/>
  <c r="BS776" i="3"/>
  <c r="BM664" i="3"/>
  <c r="BP667" i="3"/>
  <c r="BZ667" i="3"/>
  <c r="BN662" i="3"/>
  <c r="BS660" i="3"/>
  <c r="BV776" i="3"/>
  <c r="BQ673" i="3"/>
  <c r="BQ776" i="3" s="1"/>
  <c r="BN669" i="3"/>
  <c r="BY660" i="3"/>
  <c r="BY776" i="3"/>
  <c r="BT776" i="3"/>
  <c r="BT660" i="3"/>
  <c r="BW660" i="3"/>
  <c r="BW776" i="3"/>
  <c r="BM671" i="3"/>
  <c r="BM673" i="3" s="1"/>
  <c r="BP673" i="3"/>
  <c r="BM662" i="3"/>
  <c r="BM667" i="3" s="1"/>
  <c r="BO660" i="3"/>
  <c r="BL673" i="3"/>
  <c r="BN670" i="3"/>
  <c r="BN685" i="3" l="1"/>
  <c r="BL660" i="3"/>
  <c r="BN667" i="3"/>
  <c r="BQ660" i="3"/>
  <c r="BZ660" i="3"/>
  <c r="BZ776" i="3"/>
  <c r="BP660" i="3"/>
  <c r="BP776" i="3"/>
  <c r="BM776" i="3"/>
  <c r="BM660" i="3"/>
  <c r="BN673" i="3"/>
  <c r="BN776" i="3" s="1"/>
  <c r="BN660" i="3" l="1"/>
  <c r="F35" i="1" l="1"/>
  <c r="F33" i="1"/>
  <c r="F32" i="1"/>
  <c r="F31" i="1"/>
  <c r="F30" i="1"/>
  <c r="C30" i="1"/>
  <c r="P30" i="1" l="1"/>
  <c r="AG60" i="3" l="1"/>
  <c r="Q60" i="3"/>
  <c r="G60" i="3" s="1"/>
  <c r="H59" i="3"/>
  <c r="V1686" i="3" l="1"/>
  <c r="V1685" i="3"/>
  <c r="V1682" i="3"/>
  <c r="V1681" i="3"/>
  <c r="V1678" i="3"/>
  <c r="V1677" i="3"/>
  <c r="V1673" i="3"/>
  <c r="V1672" i="3"/>
  <c r="V1669" i="3"/>
  <c r="V1668" i="3"/>
  <c r="V1665" i="3"/>
  <c r="V1664" i="3"/>
  <c r="V1659" i="3"/>
  <c r="V1658" i="3"/>
  <c r="V1657" i="3"/>
  <c r="V1654" i="3"/>
  <c r="V1653" i="3"/>
  <c r="V1652" i="3"/>
  <c r="V1649" i="3"/>
  <c r="V1648" i="3"/>
  <c r="V1647" i="3"/>
  <c r="V1644" i="3"/>
  <c r="V1643" i="3"/>
  <c r="V1642" i="3"/>
  <c r="V1639" i="3"/>
  <c r="V1638" i="3"/>
  <c r="V1637" i="3"/>
  <c r="V1634" i="3"/>
  <c r="V1633" i="3"/>
  <c r="V1632" i="3"/>
  <c r="V1628" i="3"/>
  <c r="V1627" i="3"/>
  <c r="V1626" i="3"/>
  <c r="V1623" i="3"/>
  <c r="V1622" i="3"/>
  <c r="V1621" i="3"/>
  <c r="V1618" i="3"/>
  <c r="V1617" i="3"/>
  <c r="V1616" i="3"/>
  <c r="V1613" i="3"/>
  <c r="V1612" i="3"/>
  <c r="V1611" i="3"/>
  <c r="V1608" i="3"/>
  <c r="V1607" i="3"/>
  <c r="V1606" i="3"/>
  <c r="V1603" i="3"/>
  <c r="V1602" i="3"/>
  <c r="V1601" i="3"/>
  <c r="V1596" i="3"/>
  <c r="V1595" i="3"/>
  <c r="V1594" i="3"/>
  <c r="V1591" i="3"/>
  <c r="V1590" i="3"/>
  <c r="V1589" i="3"/>
  <c r="V1585" i="3"/>
  <c r="V1584" i="3"/>
  <c r="V1583" i="3"/>
  <c r="V1580" i="3"/>
  <c r="V1579" i="3"/>
  <c r="V1578" i="3"/>
  <c r="V1572" i="3"/>
  <c r="V1571" i="3"/>
  <c r="V1568" i="3"/>
  <c r="V1567" i="3"/>
  <c r="V1564" i="3"/>
  <c r="V1563" i="3"/>
  <c r="V1559" i="3"/>
  <c r="V1558" i="3"/>
  <c r="V1555" i="3"/>
  <c r="V1554" i="3"/>
  <c r="V1551" i="3"/>
  <c r="V1550" i="3"/>
  <c r="V1545" i="3"/>
  <c r="V1544" i="3"/>
  <c r="V1543" i="3"/>
  <c r="V1540" i="3"/>
  <c r="V1539" i="3"/>
  <c r="V1538" i="3"/>
  <c r="V1535" i="3"/>
  <c r="V1534" i="3"/>
  <c r="V1533" i="3"/>
  <c r="V1530" i="3"/>
  <c r="V1529" i="3"/>
  <c r="V1528" i="3"/>
  <c r="V1525" i="3"/>
  <c r="V1524" i="3"/>
  <c r="V1523" i="3"/>
  <c r="V1520" i="3"/>
  <c r="V1519" i="3"/>
  <c r="V1518" i="3"/>
  <c r="V1514" i="3"/>
  <c r="V1513" i="3"/>
  <c r="V1512" i="3"/>
  <c r="V1509" i="3"/>
  <c r="V1508" i="3"/>
  <c r="V1507" i="3"/>
  <c r="V1504" i="3"/>
  <c r="V1503" i="3"/>
  <c r="V1502" i="3"/>
  <c r="V1499" i="3"/>
  <c r="V1498" i="3"/>
  <c r="V1497" i="3"/>
  <c r="V1494" i="3"/>
  <c r="V1493" i="3"/>
  <c r="V1492" i="3"/>
  <c r="V1489" i="3"/>
  <c r="V1488" i="3"/>
  <c r="V1487" i="3"/>
  <c r="V1482" i="3"/>
  <c r="V1481" i="3"/>
  <c r="V1480" i="3"/>
  <c r="V1477" i="3"/>
  <c r="V1476" i="3"/>
  <c r="V1475" i="3"/>
  <c r="V1471" i="3"/>
  <c r="V1470" i="3"/>
  <c r="V1469" i="3"/>
  <c r="V1466" i="3"/>
  <c r="V1465" i="3"/>
  <c r="V1464" i="3"/>
  <c r="V1458" i="3"/>
  <c r="V1457" i="3"/>
  <c r="V1454" i="3"/>
  <c r="V1453" i="3"/>
  <c r="V1450" i="3"/>
  <c r="V1449" i="3"/>
  <c r="V1445" i="3"/>
  <c r="V1444" i="3"/>
  <c r="V1441" i="3"/>
  <c r="V1440" i="3"/>
  <c r="V1437" i="3"/>
  <c r="V1436" i="3"/>
  <c r="V1431" i="3"/>
  <c r="V1430" i="3"/>
  <c r="V1429" i="3"/>
  <c r="V1426" i="3"/>
  <c r="V1425" i="3"/>
  <c r="V1424" i="3"/>
  <c r="V1421" i="3"/>
  <c r="V1420" i="3"/>
  <c r="V1419" i="3"/>
  <c r="V1416" i="3"/>
  <c r="V1415" i="3"/>
  <c r="V1414" i="3"/>
  <c r="V1411" i="3"/>
  <c r="V1410" i="3"/>
  <c r="V1409" i="3"/>
  <c r="V1406" i="3"/>
  <c r="V1405" i="3"/>
  <c r="V1404" i="3"/>
  <c r="V1400" i="3"/>
  <c r="V1399" i="3"/>
  <c r="V1398" i="3"/>
  <c r="V1395" i="3"/>
  <c r="V1394" i="3"/>
  <c r="V1393" i="3"/>
  <c r="V1390" i="3"/>
  <c r="V1389" i="3"/>
  <c r="V1388" i="3"/>
  <c r="V1385" i="3"/>
  <c r="V1384" i="3"/>
  <c r="V1383" i="3"/>
  <c r="V1380" i="3"/>
  <c r="V1379" i="3"/>
  <c r="V1378" i="3"/>
  <c r="V1375" i="3"/>
  <c r="V1374" i="3"/>
  <c r="V1373" i="3"/>
  <c r="V1368" i="3"/>
  <c r="V1367" i="3"/>
  <c r="V1366" i="3"/>
  <c r="V1363" i="3"/>
  <c r="V1362" i="3"/>
  <c r="V1361" i="3"/>
  <c r="V1357" i="3"/>
  <c r="V1356" i="3"/>
  <c r="V1355" i="3"/>
  <c r="V1352" i="3"/>
  <c r="V1351" i="3"/>
  <c r="V1350" i="3"/>
  <c r="V1344" i="3"/>
  <c r="V1343" i="3"/>
  <c r="V1340" i="3"/>
  <c r="V1339" i="3"/>
  <c r="V1336" i="3"/>
  <c r="V1335" i="3"/>
  <c r="V1331" i="3"/>
  <c r="V1330" i="3"/>
  <c r="V1327" i="3"/>
  <c r="V1326" i="3"/>
  <c r="V1323" i="3"/>
  <c r="V1322" i="3"/>
  <c r="V1317" i="3"/>
  <c r="V1316" i="3"/>
  <c r="V1315" i="3"/>
  <c r="V1312" i="3"/>
  <c r="V1311" i="3"/>
  <c r="V1310" i="3"/>
  <c r="V1307" i="3"/>
  <c r="V1306" i="3"/>
  <c r="V1305" i="3"/>
  <c r="V1302" i="3"/>
  <c r="V1301" i="3"/>
  <c r="V1300" i="3"/>
  <c r="V1297" i="3"/>
  <c r="V1296" i="3"/>
  <c r="V1295" i="3"/>
  <c r="V1292" i="3"/>
  <c r="V1291" i="3"/>
  <c r="V1290" i="3"/>
  <c r="V1286" i="3"/>
  <c r="V1285" i="3"/>
  <c r="V1284" i="3"/>
  <c r="V1281" i="3"/>
  <c r="V1280" i="3"/>
  <c r="V1279" i="3"/>
  <c r="V1276" i="3"/>
  <c r="V1275" i="3"/>
  <c r="V1274" i="3"/>
  <c r="V1271" i="3"/>
  <c r="V1270" i="3"/>
  <c r="V1269" i="3"/>
  <c r="V1266" i="3"/>
  <c r="V1265" i="3"/>
  <c r="V1264" i="3"/>
  <c r="V1261" i="3"/>
  <c r="V1260" i="3"/>
  <c r="V1259" i="3"/>
  <c r="V1254" i="3"/>
  <c r="V1253" i="3"/>
  <c r="V1252" i="3"/>
  <c r="V1249" i="3"/>
  <c r="V1248" i="3"/>
  <c r="V1247" i="3"/>
  <c r="V1243" i="3"/>
  <c r="V1242" i="3"/>
  <c r="V1241" i="3"/>
  <c r="V1238" i="3"/>
  <c r="V1237" i="3"/>
  <c r="V1236" i="3"/>
  <c r="V1230" i="3"/>
  <c r="V1229" i="3"/>
  <c r="V1226" i="3"/>
  <c r="V1225" i="3"/>
  <c r="V1222" i="3"/>
  <c r="V1221" i="3"/>
  <c r="V1217" i="3"/>
  <c r="V1216" i="3"/>
  <c r="V1213" i="3"/>
  <c r="V1212" i="3"/>
  <c r="V1209" i="3"/>
  <c r="V1208" i="3"/>
  <c r="V1203" i="3"/>
  <c r="V1202" i="3"/>
  <c r="V1201" i="3"/>
  <c r="V1198" i="3"/>
  <c r="V1197" i="3"/>
  <c r="V1196" i="3"/>
  <c r="V1193" i="3"/>
  <c r="V1192" i="3"/>
  <c r="V1191" i="3"/>
  <c r="V1188" i="3"/>
  <c r="V1187" i="3"/>
  <c r="V1186" i="3"/>
  <c r="V1183" i="3"/>
  <c r="V1182" i="3"/>
  <c r="V1181" i="3"/>
  <c r="V1178" i="3"/>
  <c r="V1177" i="3"/>
  <c r="V1176" i="3"/>
  <c r="V1172" i="3"/>
  <c r="V1171" i="3"/>
  <c r="V1170" i="3"/>
  <c r="V1167" i="3"/>
  <c r="V1166" i="3"/>
  <c r="V1165" i="3"/>
  <c r="V1162" i="3"/>
  <c r="V1161" i="3"/>
  <c r="V1160" i="3"/>
  <c r="V1157" i="3"/>
  <c r="V1156" i="3"/>
  <c r="V1155" i="3"/>
  <c r="V1152" i="3"/>
  <c r="V1151" i="3"/>
  <c r="V1150" i="3"/>
  <c r="V1147" i="3"/>
  <c r="V1146" i="3"/>
  <c r="V1145" i="3"/>
  <c r="V1140" i="3"/>
  <c r="V1139" i="3"/>
  <c r="V1138" i="3"/>
  <c r="V1135" i="3"/>
  <c r="V1134" i="3"/>
  <c r="V1133" i="3"/>
  <c r="V1129" i="3"/>
  <c r="V1128" i="3"/>
  <c r="V1127" i="3"/>
  <c r="V1124" i="3"/>
  <c r="V1123" i="3"/>
  <c r="V1122" i="3"/>
  <c r="V1116" i="3"/>
  <c r="V1115" i="3"/>
  <c r="V1112" i="3"/>
  <c r="V1111" i="3"/>
  <c r="V1108" i="3"/>
  <c r="V1107" i="3"/>
  <c r="V1103" i="3"/>
  <c r="V1102" i="3"/>
  <c r="V1099" i="3"/>
  <c r="V1098" i="3"/>
  <c r="V1095" i="3"/>
  <c r="V1094" i="3"/>
  <c r="V1089" i="3"/>
  <c r="V1088" i="3"/>
  <c r="V1087" i="3"/>
  <c r="V1084" i="3"/>
  <c r="V1083" i="3"/>
  <c r="V1082" i="3"/>
  <c r="V1079" i="3"/>
  <c r="V1078" i="3"/>
  <c r="V1077" i="3"/>
  <c r="V1074" i="3"/>
  <c r="V1073" i="3"/>
  <c r="V1072" i="3"/>
  <c r="V1069" i="3"/>
  <c r="V1068" i="3"/>
  <c r="V1067" i="3"/>
  <c r="V1064" i="3"/>
  <c r="V1063" i="3"/>
  <c r="V1062" i="3"/>
  <c r="V1058" i="3"/>
  <c r="V1057" i="3"/>
  <c r="V1056" i="3"/>
  <c r="V1053" i="3"/>
  <c r="V1052" i="3"/>
  <c r="V1051" i="3"/>
  <c r="V1048" i="3"/>
  <c r="V1047" i="3"/>
  <c r="V1046" i="3"/>
  <c r="V1043" i="3"/>
  <c r="V1042" i="3"/>
  <c r="V1041" i="3"/>
  <c r="V1038" i="3"/>
  <c r="V1037" i="3"/>
  <c r="V1036" i="3"/>
  <c r="V1033" i="3"/>
  <c r="V1032" i="3"/>
  <c r="V1031" i="3"/>
  <c r="V1026" i="3"/>
  <c r="V1025" i="3"/>
  <c r="V1024" i="3"/>
  <c r="V1021" i="3"/>
  <c r="V1020" i="3"/>
  <c r="V1019" i="3"/>
  <c r="V1015" i="3"/>
  <c r="V1014" i="3"/>
  <c r="V1013" i="3"/>
  <c r="V1010" i="3"/>
  <c r="V1009" i="3"/>
  <c r="V1008" i="3"/>
  <c r="V1002" i="3"/>
  <c r="V1001" i="3"/>
  <c r="V998" i="3"/>
  <c r="V997" i="3"/>
  <c r="V994" i="3"/>
  <c r="V993" i="3"/>
  <c r="V989" i="3"/>
  <c r="V988" i="3"/>
  <c r="V985" i="3"/>
  <c r="V984" i="3"/>
  <c r="V981" i="3"/>
  <c r="V980" i="3"/>
  <c r="V975" i="3"/>
  <c r="V974" i="3"/>
  <c r="V973" i="3"/>
  <c r="V970" i="3"/>
  <c r="V969" i="3"/>
  <c r="V968" i="3"/>
  <c r="V965" i="3"/>
  <c r="V964" i="3"/>
  <c r="V963" i="3"/>
  <c r="V960" i="3"/>
  <c r="V959" i="3"/>
  <c r="V958" i="3"/>
  <c r="V955" i="3"/>
  <c r="V954" i="3"/>
  <c r="V953" i="3"/>
  <c r="V952" i="3"/>
  <c r="V949" i="3"/>
  <c r="V948" i="3"/>
  <c r="V947" i="3"/>
  <c r="V943" i="3"/>
  <c r="V942" i="3"/>
  <c r="V941" i="3"/>
  <c r="V938" i="3"/>
  <c r="V937" i="3"/>
  <c r="V936" i="3"/>
  <c r="V933" i="3"/>
  <c r="V932" i="3"/>
  <c r="V931" i="3"/>
  <c r="V928" i="3"/>
  <c r="V927" i="3"/>
  <c r="V926" i="3"/>
  <c r="V923" i="3"/>
  <c r="V922" i="3"/>
  <c r="V921" i="3"/>
  <c r="V918" i="3"/>
  <c r="V917" i="3"/>
  <c r="V916" i="3"/>
  <c r="V911" i="3"/>
  <c r="V910" i="3"/>
  <c r="V909" i="3"/>
  <c r="V906" i="3"/>
  <c r="V905" i="3"/>
  <c r="V904" i="3"/>
  <c r="V900" i="3"/>
  <c r="V899" i="3"/>
  <c r="V898" i="3"/>
  <c r="V895" i="3"/>
  <c r="V894" i="3"/>
  <c r="V893" i="3"/>
  <c r="V887" i="3"/>
  <c r="V886" i="3"/>
  <c r="V883" i="3"/>
  <c r="V882" i="3"/>
  <c r="V879" i="3"/>
  <c r="V878" i="3"/>
  <c r="V874" i="3"/>
  <c r="V873" i="3"/>
  <c r="V870" i="3"/>
  <c r="V869" i="3"/>
  <c r="V866" i="3"/>
  <c r="V865" i="3"/>
  <c r="V860" i="3"/>
  <c r="V859" i="3"/>
  <c r="V856" i="3"/>
  <c r="V855" i="3"/>
  <c r="V854" i="3"/>
  <c r="V851" i="3"/>
  <c r="V850" i="3"/>
  <c r="V849" i="3"/>
  <c r="V846" i="3"/>
  <c r="V845" i="3"/>
  <c r="V844" i="3"/>
  <c r="V841" i="3"/>
  <c r="V840" i="3"/>
  <c r="V839" i="3"/>
  <c r="V836" i="3"/>
  <c r="V835" i="3"/>
  <c r="V834" i="3"/>
  <c r="V830" i="3"/>
  <c r="V829" i="3"/>
  <c r="V828" i="3"/>
  <c r="V825" i="3"/>
  <c r="V824" i="3"/>
  <c r="V823" i="3"/>
  <c r="V820" i="3"/>
  <c r="V819" i="3"/>
  <c r="V818" i="3"/>
  <c r="V815" i="3"/>
  <c r="V814" i="3"/>
  <c r="V813" i="3"/>
  <c r="V810" i="3"/>
  <c r="V809" i="3"/>
  <c r="V808" i="3"/>
  <c r="V805" i="3"/>
  <c r="V804" i="3"/>
  <c r="V803" i="3"/>
  <c r="V798" i="3"/>
  <c r="V797" i="3"/>
  <c r="V796" i="3"/>
  <c r="V793" i="3"/>
  <c r="V792" i="3"/>
  <c r="V791" i="3"/>
  <c r="V787" i="3"/>
  <c r="V786" i="3"/>
  <c r="V785" i="3"/>
  <c r="V782" i="3"/>
  <c r="V781" i="3"/>
  <c r="V780" i="3"/>
  <c r="V774" i="3"/>
  <c r="V773" i="3"/>
  <c r="V770" i="3"/>
  <c r="V769" i="3"/>
  <c r="V766" i="3"/>
  <c r="V765" i="3"/>
  <c r="V761" i="3"/>
  <c r="V760" i="3"/>
  <c r="V757" i="3"/>
  <c r="V756" i="3"/>
  <c r="V753" i="3"/>
  <c r="V752" i="3"/>
  <c r="V747" i="3"/>
  <c r="V746" i="3"/>
  <c r="V745" i="3"/>
  <c r="V742" i="3"/>
  <c r="V741" i="3"/>
  <c r="V740" i="3"/>
  <c r="V737" i="3"/>
  <c r="V736" i="3"/>
  <c r="V735" i="3"/>
  <c r="V732" i="3"/>
  <c r="V731" i="3"/>
  <c r="V730" i="3"/>
  <c r="V727" i="3"/>
  <c r="V726" i="3"/>
  <c r="V723" i="3"/>
  <c r="V722" i="3"/>
  <c r="V721" i="3"/>
  <c r="V720" i="3"/>
  <c r="V719" i="3"/>
  <c r="V715" i="3"/>
  <c r="V714" i="3"/>
  <c r="V713" i="3"/>
  <c r="V710" i="3"/>
  <c r="V709" i="3"/>
  <c r="V708" i="3"/>
  <c r="V705" i="3"/>
  <c r="V704" i="3"/>
  <c r="V703" i="3"/>
  <c r="V700" i="3"/>
  <c r="V699" i="3"/>
  <c r="V698" i="3"/>
  <c r="V695" i="3"/>
  <c r="V694" i="3"/>
  <c r="V693" i="3"/>
  <c r="V690" i="3"/>
  <c r="V689" i="3"/>
  <c r="V688" i="3"/>
  <c r="V683" i="3"/>
  <c r="V682" i="3"/>
  <c r="V681" i="3"/>
  <c r="V678" i="3"/>
  <c r="V677" i="3"/>
  <c r="V676" i="3"/>
  <c r="V672" i="3"/>
  <c r="V671" i="3"/>
  <c r="V670" i="3"/>
  <c r="V669" i="3"/>
  <c r="V666" i="3"/>
  <c r="V665" i="3"/>
  <c r="V664" i="3"/>
  <c r="V663" i="3"/>
  <c r="V662" i="3"/>
  <c r="V656" i="3"/>
  <c r="V655" i="3"/>
  <c r="V652" i="3"/>
  <c r="V651" i="3"/>
  <c r="V648" i="3"/>
  <c r="V644" i="3"/>
  <c r="V643" i="3"/>
  <c r="V640" i="3"/>
  <c r="V639" i="3"/>
  <c r="V636" i="3"/>
  <c r="V635" i="3"/>
  <c r="V630" i="3"/>
  <c r="V629" i="3"/>
  <c r="V625" i="3"/>
  <c r="V624" i="3"/>
  <c r="V623" i="3"/>
  <c r="V620" i="3"/>
  <c r="V619" i="3"/>
  <c r="V618" i="3"/>
  <c r="V615" i="3"/>
  <c r="V614" i="3"/>
  <c r="V613" i="3"/>
  <c r="V610" i="3"/>
  <c r="V609" i="3"/>
  <c r="V608" i="3"/>
  <c r="V607" i="3"/>
  <c r="V604" i="3"/>
  <c r="V603" i="3"/>
  <c r="V602" i="3"/>
  <c r="V598" i="3"/>
  <c r="V597" i="3"/>
  <c r="V596" i="3"/>
  <c r="V593" i="3"/>
  <c r="V592" i="3"/>
  <c r="V591" i="3"/>
  <c r="V588" i="3"/>
  <c r="V587" i="3"/>
  <c r="V586" i="3"/>
  <c r="V583" i="3"/>
  <c r="V582" i="3"/>
  <c r="V581" i="3"/>
  <c r="V578" i="3"/>
  <c r="V577" i="3"/>
  <c r="V576" i="3"/>
  <c r="V573" i="3"/>
  <c r="V572" i="3"/>
  <c r="V571" i="3"/>
  <c r="V566" i="3"/>
  <c r="V565" i="3"/>
  <c r="V564" i="3"/>
  <c r="V561" i="3"/>
  <c r="V560" i="3"/>
  <c r="V559" i="3"/>
  <c r="V552" i="3"/>
  <c r="V551" i="3"/>
  <c r="V548" i="3"/>
  <c r="V547" i="3"/>
  <c r="V546" i="3"/>
  <c r="V540" i="3"/>
  <c r="V539" i="3"/>
  <c r="V536" i="3"/>
  <c r="V535" i="3"/>
  <c r="V532" i="3"/>
  <c r="V531" i="3"/>
  <c r="V527" i="3"/>
  <c r="V526" i="3"/>
  <c r="V523" i="3"/>
  <c r="V522" i="3"/>
  <c r="V519" i="3"/>
  <c r="V518" i="3"/>
  <c r="V513" i="3"/>
  <c r="V512" i="3"/>
  <c r="V511" i="3"/>
  <c r="V508" i="3"/>
  <c r="V507" i="3"/>
  <c r="V506" i="3"/>
  <c r="V503" i="3"/>
  <c r="V502" i="3"/>
  <c r="V501" i="3"/>
  <c r="V498" i="3"/>
  <c r="V497" i="3"/>
  <c r="V496" i="3"/>
  <c r="V492" i="3"/>
  <c r="V491" i="3"/>
  <c r="V488" i="3"/>
  <c r="V487" i="3"/>
  <c r="V486" i="3"/>
  <c r="V485" i="3"/>
  <c r="V481" i="3"/>
  <c r="V480" i="3"/>
  <c r="V479" i="3"/>
  <c r="V476" i="3"/>
  <c r="V475" i="3"/>
  <c r="V474" i="3"/>
  <c r="V471" i="3"/>
  <c r="V470" i="3"/>
  <c r="V469" i="3"/>
  <c r="V466" i="3"/>
  <c r="V465" i="3"/>
  <c r="V464" i="3"/>
  <c r="V461" i="3"/>
  <c r="V460" i="3"/>
  <c r="V459" i="3"/>
  <c r="V456" i="3"/>
  <c r="V455" i="3"/>
  <c r="V454" i="3"/>
  <c r="V449" i="3"/>
  <c r="V448" i="3"/>
  <c r="V447" i="3"/>
  <c r="V444" i="3"/>
  <c r="V443" i="3"/>
  <c r="V442" i="3"/>
  <c r="V437" i="3"/>
  <c r="V436" i="3"/>
  <c r="V435" i="3"/>
  <c r="V434" i="3"/>
  <c r="V431" i="3"/>
  <c r="V430" i="3"/>
  <c r="V429" i="3"/>
  <c r="V428" i="3"/>
  <c r="V422" i="3"/>
  <c r="V421" i="3"/>
  <c r="V418" i="3"/>
  <c r="V417" i="3"/>
  <c r="V414" i="3"/>
  <c r="V413" i="3"/>
  <c r="V409" i="3"/>
  <c r="V408" i="3"/>
  <c r="V405" i="3"/>
  <c r="V404" i="3"/>
  <c r="V401" i="3"/>
  <c r="V400" i="3"/>
  <c r="V394" i="3"/>
  <c r="V391" i="3"/>
  <c r="V390" i="3"/>
  <c r="V389" i="3"/>
  <c r="V386" i="3"/>
  <c r="V385" i="3"/>
  <c r="V384" i="3"/>
  <c r="V381" i="3"/>
  <c r="V380" i="3"/>
  <c r="V379" i="3"/>
  <c r="V375" i="3"/>
  <c r="V374" i="3"/>
  <c r="V373" i="3"/>
  <c r="V372" i="3"/>
  <c r="V369" i="3"/>
  <c r="V368" i="3"/>
  <c r="V367" i="3"/>
  <c r="V366" i="3"/>
  <c r="V365" i="3"/>
  <c r="V364" i="3"/>
  <c r="V360" i="3"/>
  <c r="V359" i="3"/>
  <c r="V358" i="3"/>
  <c r="V355" i="3"/>
  <c r="V354" i="3"/>
  <c r="V353" i="3"/>
  <c r="V350" i="3"/>
  <c r="V349" i="3"/>
  <c r="V348" i="3"/>
  <c r="V345" i="3"/>
  <c r="V344" i="3"/>
  <c r="V343" i="3"/>
  <c r="V340" i="3"/>
  <c r="V339" i="3"/>
  <c r="V336" i="3"/>
  <c r="V335" i="3"/>
  <c r="V334" i="3"/>
  <c r="V325" i="3"/>
  <c r="V324" i="3"/>
  <c r="V323" i="3"/>
  <c r="V322" i="3"/>
  <c r="V319" i="3"/>
  <c r="V318" i="3"/>
  <c r="V317" i="3"/>
  <c r="V313" i="3"/>
  <c r="V312" i="3"/>
  <c r="V311" i="3"/>
  <c r="V310" i="3"/>
  <c r="V309" i="3"/>
  <c r="V306" i="3"/>
  <c r="V305" i="3"/>
  <c r="V304" i="3"/>
  <c r="V303" i="3"/>
  <c r="V302" i="3"/>
  <c r="V301" i="3"/>
  <c r="V295" i="3"/>
  <c r="V294" i="3"/>
  <c r="V291" i="3"/>
  <c r="V290" i="3"/>
  <c r="V287" i="3"/>
  <c r="V286" i="3"/>
  <c r="V282" i="3"/>
  <c r="V281" i="3"/>
  <c r="V278" i="3"/>
  <c r="V277" i="3"/>
  <c r="V274" i="3"/>
  <c r="V269" i="3"/>
  <c r="V268" i="3"/>
  <c r="V267" i="3"/>
  <c r="V264" i="3"/>
  <c r="V263" i="3"/>
  <c r="V260" i="3"/>
  <c r="V259" i="3"/>
  <c r="V258" i="3"/>
  <c r="V255" i="3"/>
  <c r="V254" i="3"/>
  <c r="V253" i="3"/>
  <c r="V250" i="3"/>
  <c r="G250" i="3" s="1"/>
  <c r="V249" i="3"/>
  <c r="G249" i="3" s="1"/>
  <c r="V248" i="3"/>
  <c r="V247" i="3"/>
  <c r="V246" i="3"/>
  <c r="V243" i="3"/>
  <c r="G243" i="3" s="1"/>
  <c r="V242" i="3"/>
  <c r="V241" i="3"/>
  <c r="V240" i="3"/>
  <c r="V236" i="3"/>
  <c r="V235" i="3"/>
  <c r="V232" i="3"/>
  <c r="V231" i="3"/>
  <c r="V230" i="3"/>
  <c r="V227" i="3"/>
  <c r="V226" i="3"/>
  <c r="V225" i="3"/>
  <c r="V222" i="3"/>
  <c r="V221" i="3"/>
  <c r="V220" i="3"/>
  <c r="V217" i="3"/>
  <c r="V216" i="3"/>
  <c r="V215" i="3"/>
  <c r="V212" i="3"/>
  <c r="V211" i="3"/>
  <c r="V206" i="3"/>
  <c r="V205" i="3"/>
  <c r="V204" i="3"/>
  <c r="V201" i="3"/>
  <c r="V200" i="3"/>
  <c r="V199" i="3"/>
  <c r="V195" i="3"/>
  <c r="V194" i="3"/>
  <c r="V193" i="3"/>
  <c r="V192" i="3"/>
  <c r="V191" i="3"/>
  <c r="V188" i="3"/>
  <c r="G188" i="3" s="1"/>
  <c r="V187" i="3"/>
  <c r="G187" i="3" s="1"/>
  <c r="V186" i="3"/>
  <c r="V185" i="3"/>
  <c r="V184" i="3"/>
  <c r="V183" i="3"/>
  <c r="V182" i="3"/>
  <c r="V176" i="3"/>
  <c r="V175" i="3"/>
  <c r="V171" i="3"/>
  <c r="V170" i="3"/>
  <c r="V166" i="3"/>
  <c r="V165" i="3"/>
  <c r="V161" i="3"/>
  <c r="V160" i="3"/>
  <c r="V157" i="3"/>
  <c r="V156" i="3"/>
  <c r="V153" i="3"/>
  <c r="V152" i="3"/>
  <c r="V146" i="3"/>
  <c r="V145" i="3"/>
  <c r="V144" i="3"/>
  <c r="V141" i="3"/>
  <c r="V140" i="3"/>
  <c r="V139" i="3"/>
  <c r="V136" i="3"/>
  <c r="V135" i="3"/>
  <c r="V134" i="3"/>
  <c r="V131" i="3"/>
  <c r="V130" i="3"/>
  <c r="V129" i="3"/>
  <c r="V126" i="3"/>
  <c r="V125" i="3"/>
  <c r="V124" i="3"/>
  <c r="V118" i="3"/>
  <c r="V117" i="3"/>
  <c r="V116" i="3"/>
  <c r="V115" i="3"/>
  <c r="V114" i="3"/>
  <c r="V113" i="3"/>
  <c r="V109" i="3"/>
  <c r="V108" i="3"/>
  <c r="V107" i="3"/>
  <c r="V104" i="3"/>
  <c r="V103" i="3"/>
  <c r="V102" i="3"/>
  <c r="V99" i="3"/>
  <c r="V98" i="3"/>
  <c r="V97" i="3"/>
  <c r="V94" i="3"/>
  <c r="V93" i="3"/>
  <c r="V92" i="3"/>
  <c r="V89" i="3"/>
  <c r="V88" i="3"/>
  <c r="V87" i="3"/>
  <c r="V84" i="3"/>
  <c r="V83" i="3"/>
  <c r="V82" i="3"/>
  <c r="V81" i="3"/>
  <c r="V75" i="3"/>
  <c r="V74" i="3"/>
  <c r="V73" i="3"/>
  <c r="V72" i="3"/>
  <c r="V71" i="3"/>
  <c r="V70" i="3"/>
  <c r="V67" i="3"/>
  <c r="V66" i="3"/>
  <c r="V65" i="3"/>
  <c r="V61" i="3"/>
  <c r="V59" i="3"/>
  <c r="V58" i="3"/>
  <c r="V57" i="3"/>
  <c r="V56" i="3"/>
  <c r="V53" i="3"/>
  <c r="V52" i="3"/>
  <c r="V51" i="3"/>
  <c r="V50" i="3"/>
  <c r="V49" i="3"/>
  <c r="V48" i="3"/>
  <c r="G48" i="3" s="1"/>
  <c r="V47" i="3"/>
  <c r="DV976" i="3" l="1"/>
  <c r="DT976" i="3"/>
  <c r="DS976" i="3"/>
  <c r="DR976" i="3"/>
  <c r="DQ976" i="3"/>
  <c r="DU974" i="3"/>
  <c r="DP974" i="3"/>
  <c r="DE974" i="3" s="1"/>
  <c r="DU973" i="3"/>
  <c r="DP973" i="3"/>
  <c r="DE973" i="3" s="1"/>
  <c r="DY956" i="3"/>
  <c r="DX956" i="3"/>
  <c r="DW956" i="3"/>
  <c r="DU955" i="3"/>
  <c r="DP955" i="3"/>
  <c r="DT954" i="3"/>
  <c r="DT956" i="3" s="1"/>
  <c r="DS954" i="3"/>
  <c r="DS956" i="3" s="1"/>
  <c r="DR956" i="3"/>
  <c r="DU953" i="3"/>
  <c r="DP953" i="3"/>
  <c r="DU952" i="3"/>
  <c r="DP952" i="3"/>
  <c r="DS950" i="3"/>
  <c r="DR950" i="3"/>
  <c r="DQ950" i="3"/>
  <c r="DU949" i="3"/>
  <c r="DP949" i="3"/>
  <c r="DE949" i="3" s="1"/>
  <c r="DU948" i="3"/>
  <c r="DP948" i="3"/>
  <c r="DE948" i="3" s="1"/>
  <c r="DV950" i="3"/>
  <c r="DY861" i="3"/>
  <c r="DX861" i="3"/>
  <c r="DW861" i="3"/>
  <c r="DV861" i="3"/>
  <c r="DS861" i="3"/>
  <c r="DR861" i="3"/>
  <c r="DQ861" i="3"/>
  <c r="DU860" i="3"/>
  <c r="DT860" i="3"/>
  <c r="DP860" i="3" s="1"/>
  <c r="DU859" i="3"/>
  <c r="DT859" i="3"/>
  <c r="DX847" i="3"/>
  <c r="DX30" i="3" s="1"/>
  <c r="DV847" i="3"/>
  <c r="DV30" i="3" s="1"/>
  <c r="DT847" i="3"/>
  <c r="DT30" i="3" s="1"/>
  <c r="DS847" i="3"/>
  <c r="DS30" i="3" s="1"/>
  <c r="DR847" i="3"/>
  <c r="DR30" i="3" s="1"/>
  <c r="DQ847" i="3"/>
  <c r="DQ30" i="3" s="1"/>
  <c r="DU846" i="3"/>
  <c r="DP846" i="3"/>
  <c r="DU845" i="3"/>
  <c r="DP845" i="3"/>
  <c r="DU844" i="3"/>
  <c r="DP844" i="3"/>
  <c r="DU843" i="3"/>
  <c r="DY837" i="3"/>
  <c r="DX837" i="3"/>
  <c r="DW837" i="3"/>
  <c r="DV837" i="3"/>
  <c r="DT837" i="3"/>
  <c r="DS837" i="3"/>
  <c r="DR837" i="3"/>
  <c r="DQ837" i="3"/>
  <c r="DU834" i="3"/>
  <c r="DU837" i="3" s="1"/>
  <c r="DP834" i="3"/>
  <c r="DQ816" i="3"/>
  <c r="DQ23" i="3" s="1"/>
  <c r="DP816" i="3"/>
  <c r="DV806" i="3"/>
  <c r="DV21" i="3" s="1"/>
  <c r="DU806" i="3"/>
  <c r="DT806" i="3"/>
  <c r="DT21" i="3" s="1"/>
  <c r="DS806" i="3"/>
  <c r="DR806" i="3"/>
  <c r="DR21" i="3" s="1"/>
  <c r="DQ806" i="3"/>
  <c r="DQ21" i="3" s="1"/>
  <c r="DP806" i="3"/>
  <c r="DU748" i="3"/>
  <c r="DT748" i="3"/>
  <c r="DS748" i="3"/>
  <c r="DR748" i="3"/>
  <c r="DQ748" i="3"/>
  <c r="DU747" i="3"/>
  <c r="DU746" i="3"/>
  <c r="DP746" i="3"/>
  <c r="DE746" i="3" s="1"/>
  <c r="DU745" i="3"/>
  <c r="DP745" i="3"/>
  <c r="DE745" i="3" s="1"/>
  <c r="DV728" i="3"/>
  <c r="DU728" i="3" s="1"/>
  <c r="DT728" i="3"/>
  <c r="DS728" i="3"/>
  <c r="DR728" i="3"/>
  <c r="DQ728" i="3"/>
  <c r="DU727" i="3"/>
  <c r="DP727" i="3"/>
  <c r="DE727" i="3" s="1"/>
  <c r="DU726" i="3"/>
  <c r="DP726" i="3"/>
  <c r="DE726" i="3" s="1"/>
  <c r="DY724" i="3"/>
  <c r="DX724" i="3"/>
  <c r="DW724" i="3"/>
  <c r="DV724" i="3"/>
  <c r="DV685" i="3" s="1"/>
  <c r="DT724" i="3"/>
  <c r="DS724" i="3"/>
  <c r="DR724" i="3"/>
  <c r="DQ724" i="3"/>
  <c r="DU723" i="3"/>
  <c r="DP723" i="3"/>
  <c r="DE723" i="3" s="1"/>
  <c r="DU722" i="3"/>
  <c r="DP722" i="3"/>
  <c r="DE722" i="3" s="1"/>
  <c r="DU721" i="3"/>
  <c r="DP721" i="3"/>
  <c r="DU720" i="3"/>
  <c r="DP720" i="3"/>
  <c r="DE720" i="3" s="1"/>
  <c r="DU719" i="3"/>
  <c r="DP719" i="3"/>
  <c r="DE719" i="3" s="1"/>
  <c r="DY673" i="3"/>
  <c r="DY660" i="3" s="1"/>
  <c r="DX673" i="3"/>
  <c r="DX660" i="3" s="1"/>
  <c r="DW673" i="3"/>
  <c r="DW660" i="3" s="1"/>
  <c r="DV673" i="3"/>
  <c r="DV660" i="3" s="1"/>
  <c r="DT673" i="3"/>
  <c r="DS673" i="3"/>
  <c r="DR673" i="3"/>
  <c r="DR660" i="3" s="1"/>
  <c r="DQ673" i="3"/>
  <c r="DQ660" i="3" s="1"/>
  <c r="DU672" i="3"/>
  <c r="DP672" i="3"/>
  <c r="DE672" i="3" s="1"/>
  <c r="DU671" i="3"/>
  <c r="DP671" i="3"/>
  <c r="DE671" i="3" s="1"/>
  <c r="DU670" i="3"/>
  <c r="DP670" i="3"/>
  <c r="DE670" i="3" s="1"/>
  <c r="DU669" i="3"/>
  <c r="DP669" i="3"/>
  <c r="DE669" i="3" s="1"/>
  <c r="DU668" i="3"/>
  <c r="DP668" i="3"/>
  <c r="DE668" i="3" s="1"/>
  <c r="DP648" i="3"/>
  <c r="DY631" i="3"/>
  <c r="DX631" i="3"/>
  <c r="DW631" i="3"/>
  <c r="DV631" i="3"/>
  <c r="DT631" i="3"/>
  <c r="DS631" i="3"/>
  <c r="DR631" i="3"/>
  <c r="DQ631" i="3"/>
  <c r="DU630" i="3"/>
  <c r="DP629" i="3"/>
  <c r="DP631" i="3" s="1"/>
  <c r="DU627" i="3"/>
  <c r="DU626" i="3"/>
  <c r="DU625" i="3"/>
  <c r="DU624" i="3"/>
  <c r="DU623" i="3"/>
  <c r="DU622" i="3"/>
  <c r="DU621" i="3"/>
  <c r="DU620" i="3"/>
  <c r="DU619" i="3"/>
  <c r="DU618" i="3"/>
  <c r="DU617" i="3"/>
  <c r="DU616" i="3"/>
  <c r="DU615" i="3"/>
  <c r="DU614" i="3"/>
  <c r="DU613" i="3"/>
  <c r="DY611" i="3"/>
  <c r="DX611" i="3"/>
  <c r="DX612" i="3" s="1"/>
  <c r="DU612" i="3" s="1"/>
  <c r="DW611" i="3"/>
  <c r="DV611" i="3"/>
  <c r="DT611" i="3"/>
  <c r="DS611" i="3"/>
  <c r="DR611" i="3"/>
  <c r="DQ611" i="3"/>
  <c r="DP610" i="3"/>
  <c r="DP609" i="3"/>
  <c r="DU608" i="3"/>
  <c r="DP608" i="3"/>
  <c r="DE608" i="3" s="1"/>
  <c r="DU607" i="3"/>
  <c r="DP607" i="3"/>
  <c r="DE607" i="3" s="1"/>
  <c r="DY605" i="3"/>
  <c r="DX605" i="3"/>
  <c r="DX606" i="3" s="1"/>
  <c r="DW605" i="3"/>
  <c r="DV605" i="3"/>
  <c r="DS605" i="3"/>
  <c r="DR605" i="3"/>
  <c r="DQ605" i="3"/>
  <c r="DU604" i="3"/>
  <c r="DU603" i="3"/>
  <c r="DT603" i="3"/>
  <c r="DP603" i="3" s="1"/>
  <c r="DE603" i="3" s="1"/>
  <c r="DU602" i="3"/>
  <c r="DP602" i="3"/>
  <c r="DE602" i="3" s="1"/>
  <c r="DU601" i="3"/>
  <c r="DU600" i="3"/>
  <c r="DU599" i="3"/>
  <c r="DU598" i="3"/>
  <c r="DU597" i="3"/>
  <c r="DU596" i="3"/>
  <c r="DU595" i="3"/>
  <c r="DU594" i="3"/>
  <c r="DU593" i="3"/>
  <c r="DU592" i="3"/>
  <c r="DU591" i="3"/>
  <c r="DU590" i="3"/>
  <c r="DU589" i="3"/>
  <c r="DU588" i="3"/>
  <c r="DU587" i="3"/>
  <c r="DU586" i="3"/>
  <c r="DU585" i="3"/>
  <c r="DU584" i="3"/>
  <c r="DU583" i="3"/>
  <c r="DU582" i="3"/>
  <c r="DU581" i="3"/>
  <c r="DU580" i="3"/>
  <c r="DU579" i="3"/>
  <c r="DU578" i="3"/>
  <c r="DU577" i="3"/>
  <c r="DU576" i="3"/>
  <c r="DU575" i="3"/>
  <c r="DU574" i="3"/>
  <c r="DU573" i="3"/>
  <c r="DU572" i="3"/>
  <c r="DU571" i="3"/>
  <c r="DU570" i="3"/>
  <c r="DW544" i="3"/>
  <c r="DV544" i="3"/>
  <c r="DS544" i="3"/>
  <c r="DR544" i="3"/>
  <c r="DQ544" i="3"/>
  <c r="DU554" i="3"/>
  <c r="DP554" i="3"/>
  <c r="DE554" i="3" s="1"/>
  <c r="DU553" i="3"/>
  <c r="DP553" i="3"/>
  <c r="DE553" i="3" s="1"/>
  <c r="DU552" i="3"/>
  <c r="DP552" i="3"/>
  <c r="DE552" i="3" s="1"/>
  <c r="DU551" i="3"/>
  <c r="DU556" i="3" s="1"/>
  <c r="DP551" i="3"/>
  <c r="DY544" i="3"/>
  <c r="DX534" i="3"/>
  <c r="DY533" i="3"/>
  <c r="DW533" i="3"/>
  <c r="DV533" i="3"/>
  <c r="DT533" i="3"/>
  <c r="DT515" i="3" s="1"/>
  <c r="DS533" i="3"/>
  <c r="DS515" i="3" s="1"/>
  <c r="DR533" i="3"/>
  <c r="DR515" i="3" s="1"/>
  <c r="DQ533" i="3"/>
  <c r="DQ515" i="3" s="1"/>
  <c r="DU532" i="3"/>
  <c r="DU531" i="3"/>
  <c r="DP531" i="3"/>
  <c r="DP533" i="3" s="1"/>
  <c r="DP515" i="3" s="1"/>
  <c r="DU530" i="3"/>
  <c r="DU529" i="3"/>
  <c r="DU528" i="3"/>
  <c r="DU527" i="3"/>
  <c r="DU526" i="3"/>
  <c r="DU525" i="3"/>
  <c r="DU524" i="3"/>
  <c r="DU523" i="3"/>
  <c r="DU522" i="3"/>
  <c r="DU521" i="3"/>
  <c r="DU520" i="3"/>
  <c r="DU519" i="3"/>
  <c r="DU518" i="3"/>
  <c r="DU517" i="3"/>
  <c r="DY515" i="3"/>
  <c r="DX515" i="3"/>
  <c r="DY514" i="3"/>
  <c r="DW514" i="3"/>
  <c r="DV514" i="3"/>
  <c r="DT514" i="3"/>
  <c r="DS514" i="3"/>
  <c r="DR514" i="3"/>
  <c r="DQ514" i="3"/>
  <c r="DU513" i="3"/>
  <c r="DP513" i="3"/>
  <c r="DU512" i="3"/>
  <c r="DP512" i="3"/>
  <c r="DU511" i="3"/>
  <c r="DP511" i="3"/>
  <c r="DU510" i="3"/>
  <c r="DP510" i="3"/>
  <c r="DY509" i="3"/>
  <c r="DX509" i="3"/>
  <c r="DW509" i="3"/>
  <c r="DV509" i="3"/>
  <c r="DT509" i="3"/>
  <c r="DS509" i="3"/>
  <c r="DR509" i="3"/>
  <c r="DU508" i="3"/>
  <c r="DP508" i="3"/>
  <c r="DU507" i="3"/>
  <c r="DP507" i="3"/>
  <c r="DU506" i="3"/>
  <c r="DQ506" i="3"/>
  <c r="DU505" i="3"/>
  <c r="DP505" i="3"/>
  <c r="DU504" i="3"/>
  <c r="DP504" i="3"/>
  <c r="DP31" i="3" s="1"/>
  <c r="DU503" i="3"/>
  <c r="DP503" i="3"/>
  <c r="DU502" i="3"/>
  <c r="DP502" i="3"/>
  <c r="DU501" i="3"/>
  <c r="DP501" i="3"/>
  <c r="DU500" i="3"/>
  <c r="DP500" i="3"/>
  <c r="DU499" i="3"/>
  <c r="DP499" i="3"/>
  <c r="DU498" i="3"/>
  <c r="DP498" i="3"/>
  <c r="DU497" i="3"/>
  <c r="DP497" i="3"/>
  <c r="DU496" i="3"/>
  <c r="DP496" i="3"/>
  <c r="DP495" i="3"/>
  <c r="DY494" i="3"/>
  <c r="DX494" i="3"/>
  <c r="DX495" i="3" s="1"/>
  <c r="DW494" i="3"/>
  <c r="DV494" i="3"/>
  <c r="DT494" i="3"/>
  <c r="DS494" i="3"/>
  <c r="DR494" i="3"/>
  <c r="DQ494" i="3"/>
  <c r="DU493" i="3"/>
  <c r="DU492" i="3"/>
  <c r="DP492" i="3"/>
  <c r="DU491" i="3"/>
  <c r="DP491" i="3"/>
  <c r="DY489" i="3"/>
  <c r="DX489" i="3"/>
  <c r="DW489" i="3"/>
  <c r="DV489" i="3"/>
  <c r="DT489" i="3"/>
  <c r="DS489" i="3"/>
  <c r="DR489" i="3"/>
  <c r="DQ489" i="3"/>
  <c r="DU488" i="3"/>
  <c r="DP488" i="3"/>
  <c r="DE488" i="3" s="1"/>
  <c r="DU487" i="3"/>
  <c r="DP487" i="3"/>
  <c r="DE487" i="3" s="1"/>
  <c r="DU486" i="3"/>
  <c r="DP486" i="3"/>
  <c r="DE486" i="3" s="1"/>
  <c r="DU485" i="3"/>
  <c r="DP485" i="3"/>
  <c r="DP484" i="3"/>
  <c r="DP483" i="3"/>
  <c r="DU482" i="3"/>
  <c r="DP482" i="3"/>
  <c r="DP26" i="3" s="1"/>
  <c r="DU481" i="3"/>
  <c r="DP481" i="3"/>
  <c r="DU480" i="3"/>
  <c r="DP480" i="3"/>
  <c r="DU479" i="3"/>
  <c r="DP479" i="3"/>
  <c r="DU478" i="3"/>
  <c r="DP478" i="3"/>
  <c r="DU477" i="3"/>
  <c r="DP477" i="3"/>
  <c r="DP25" i="3" s="1"/>
  <c r="DU476" i="3"/>
  <c r="DP476" i="3"/>
  <c r="DU475" i="3"/>
  <c r="DP475" i="3"/>
  <c r="DU474" i="3"/>
  <c r="DP474" i="3"/>
  <c r="DU473" i="3"/>
  <c r="DP473" i="3"/>
  <c r="DU472" i="3"/>
  <c r="DP472" i="3"/>
  <c r="DP24" i="3" s="1"/>
  <c r="DU471" i="3"/>
  <c r="DP471" i="3"/>
  <c r="DU470" i="3"/>
  <c r="DP470" i="3"/>
  <c r="DU469" i="3"/>
  <c r="DP469" i="3"/>
  <c r="DU468" i="3"/>
  <c r="DP468" i="3"/>
  <c r="DU467" i="3"/>
  <c r="DP467" i="3"/>
  <c r="DP23" i="3" s="1"/>
  <c r="DU466" i="3"/>
  <c r="DP466" i="3"/>
  <c r="DU465" i="3"/>
  <c r="DP465" i="3"/>
  <c r="DU464" i="3"/>
  <c r="DP464" i="3"/>
  <c r="DU463" i="3"/>
  <c r="DP463" i="3"/>
  <c r="DU462" i="3"/>
  <c r="DP462" i="3"/>
  <c r="DU461" i="3"/>
  <c r="DP461" i="3"/>
  <c r="DU460" i="3"/>
  <c r="DP460" i="3"/>
  <c r="DU459" i="3"/>
  <c r="DP459" i="3"/>
  <c r="DU458" i="3"/>
  <c r="DP458" i="3"/>
  <c r="DU457" i="3"/>
  <c r="DP457" i="3"/>
  <c r="DU456" i="3"/>
  <c r="DP456" i="3"/>
  <c r="DU455" i="3"/>
  <c r="DP455" i="3"/>
  <c r="DU454" i="3"/>
  <c r="DP454" i="3"/>
  <c r="DU453" i="3"/>
  <c r="DP453" i="3"/>
  <c r="DP452" i="3"/>
  <c r="DP440" i="3"/>
  <c r="DE440" i="3" s="1"/>
  <c r="DX441" i="3"/>
  <c r="DV441" i="3"/>
  <c r="DT441" i="3"/>
  <c r="DU437" i="3"/>
  <c r="DP437" i="3"/>
  <c r="DE437" i="3" s="1"/>
  <c r="DU436" i="3"/>
  <c r="DP436" i="3"/>
  <c r="DE436" i="3" s="1"/>
  <c r="DU435" i="3"/>
  <c r="DP435" i="3"/>
  <c r="DE435" i="3" s="1"/>
  <c r="DU434" i="3"/>
  <c r="DU439" i="3" s="1"/>
  <c r="DP434" i="3"/>
  <c r="DT426" i="3"/>
  <c r="DS426" i="3"/>
  <c r="DY423" i="3"/>
  <c r="DY42" i="3" s="1"/>
  <c r="DW423" i="3"/>
  <c r="DV423" i="3"/>
  <c r="DV42" i="3" s="1"/>
  <c r="DU423" i="3"/>
  <c r="DU42" i="3" s="1"/>
  <c r="DT423" i="3"/>
  <c r="DS423" i="3"/>
  <c r="DS397" i="3" s="1"/>
  <c r="DR423" i="3"/>
  <c r="DQ423" i="3"/>
  <c r="DP422" i="3"/>
  <c r="DP421" i="3"/>
  <c r="DU420" i="3"/>
  <c r="DP420" i="3"/>
  <c r="DU419" i="3"/>
  <c r="DP419" i="3"/>
  <c r="DP41" i="3" s="1"/>
  <c r="DU418" i="3"/>
  <c r="DP418" i="3"/>
  <c r="DU417" i="3"/>
  <c r="DP417" i="3"/>
  <c r="DU416" i="3"/>
  <c r="DP416" i="3"/>
  <c r="DU415" i="3"/>
  <c r="DP415" i="3"/>
  <c r="DU414" i="3"/>
  <c r="DP414" i="3"/>
  <c r="DU413" i="3"/>
  <c r="DP413" i="3"/>
  <c r="DU412" i="3"/>
  <c r="DP412" i="3"/>
  <c r="DU411" i="3"/>
  <c r="DP411" i="3"/>
  <c r="DU410" i="3"/>
  <c r="DP410" i="3"/>
  <c r="DP38" i="3" s="1"/>
  <c r="DU409" i="3"/>
  <c r="DP409" i="3"/>
  <c r="DU408" i="3"/>
  <c r="DP408" i="3"/>
  <c r="DU407" i="3"/>
  <c r="DP407" i="3"/>
  <c r="DU406" i="3"/>
  <c r="DP406" i="3"/>
  <c r="DP37" i="3" s="1"/>
  <c r="DU405" i="3"/>
  <c r="DP405" i="3"/>
  <c r="DU404" i="3"/>
  <c r="DP404" i="3"/>
  <c r="DU403" i="3"/>
  <c r="DP403" i="3"/>
  <c r="DU402" i="3"/>
  <c r="DP402" i="3"/>
  <c r="DU401" i="3"/>
  <c r="DP401" i="3"/>
  <c r="DU400" i="3"/>
  <c r="DP400" i="3"/>
  <c r="DU399" i="3"/>
  <c r="DP399" i="3"/>
  <c r="DU398" i="3"/>
  <c r="DP398" i="3"/>
  <c r="DU397" i="3"/>
  <c r="DY396" i="3"/>
  <c r="DX396" i="3"/>
  <c r="DW396" i="3"/>
  <c r="DV396" i="3"/>
  <c r="DT396" i="3"/>
  <c r="DS396" i="3"/>
  <c r="DR396" i="3"/>
  <c r="DQ396" i="3"/>
  <c r="DU395" i="3"/>
  <c r="DU394" i="3"/>
  <c r="DP394" i="3"/>
  <c r="DU393" i="3"/>
  <c r="DU392" i="3"/>
  <c r="DU391" i="3"/>
  <c r="DU390" i="3"/>
  <c r="DU389" i="3"/>
  <c r="DU388" i="3"/>
  <c r="DU387" i="3"/>
  <c r="DU386" i="3"/>
  <c r="DU385" i="3"/>
  <c r="DU384" i="3"/>
  <c r="DU383" i="3"/>
  <c r="DU382" i="3"/>
  <c r="DU381" i="3"/>
  <c r="DU380" i="3"/>
  <c r="DU379" i="3"/>
  <c r="DU378" i="3"/>
  <c r="DY377" i="3"/>
  <c r="DX377" i="3"/>
  <c r="DW377" i="3"/>
  <c r="DV377" i="3"/>
  <c r="DT377" i="3"/>
  <c r="DR377" i="3"/>
  <c r="DU376" i="3"/>
  <c r="DU375" i="3"/>
  <c r="DS377" i="3"/>
  <c r="DU374" i="3"/>
  <c r="DP374" i="3"/>
  <c r="DU373" i="3"/>
  <c r="DP373" i="3"/>
  <c r="DU372" i="3"/>
  <c r="DP372" i="3"/>
  <c r="DU371" i="3"/>
  <c r="DY370" i="3"/>
  <c r="DX370" i="3"/>
  <c r="DW370" i="3"/>
  <c r="DV370" i="3"/>
  <c r="DS370" i="3"/>
  <c r="DR370" i="3"/>
  <c r="DQ370" i="3"/>
  <c r="DU369" i="3"/>
  <c r="DP369" i="3"/>
  <c r="DE369" i="3" s="1"/>
  <c r="DU368" i="3"/>
  <c r="DP368" i="3"/>
  <c r="DU367" i="3"/>
  <c r="DP367" i="3"/>
  <c r="DE367" i="3" s="1"/>
  <c r="DU366" i="3"/>
  <c r="DT370" i="3"/>
  <c r="DP366" i="3"/>
  <c r="DE366" i="3" s="1"/>
  <c r="DU365" i="3"/>
  <c r="DP365" i="3"/>
  <c r="DE365" i="3" s="1"/>
  <c r="DU364" i="3"/>
  <c r="DP364" i="3"/>
  <c r="DE364" i="3" s="1"/>
  <c r="DU361" i="3"/>
  <c r="DU360" i="3"/>
  <c r="DU359" i="3"/>
  <c r="DU358" i="3"/>
  <c r="DU357" i="3"/>
  <c r="DU356" i="3"/>
  <c r="DU355" i="3"/>
  <c r="DU354" i="3"/>
  <c r="DU353" i="3"/>
  <c r="DU352" i="3"/>
  <c r="DU351" i="3"/>
  <c r="DU350" i="3"/>
  <c r="DU349" i="3"/>
  <c r="DU348" i="3"/>
  <c r="DU347" i="3"/>
  <c r="DU346" i="3"/>
  <c r="DU345" i="3"/>
  <c r="DU344" i="3"/>
  <c r="DU343" i="3"/>
  <c r="DU342" i="3"/>
  <c r="DY341" i="3"/>
  <c r="DY22" i="3" s="1"/>
  <c r="DX341" i="3"/>
  <c r="DX22" i="3" s="1"/>
  <c r="DW341" i="3"/>
  <c r="DW22" i="3" s="1"/>
  <c r="DV341" i="3"/>
  <c r="DT341" i="3"/>
  <c r="DT22" i="3" s="1"/>
  <c r="DS341" i="3"/>
  <c r="DR341" i="3"/>
  <c r="DR22" i="3" s="1"/>
  <c r="DQ341" i="3"/>
  <c r="DQ22" i="3" s="1"/>
  <c r="DP341" i="3"/>
  <c r="DU340" i="3"/>
  <c r="DU339" i="3"/>
  <c r="DU338" i="3"/>
  <c r="DU337" i="3"/>
  <c r="DU336" i="3"/>
  <c r="DU335" i="3"/>
  <c r="DU334" i="3"/>
  <c r="DU333" i="3"/>
  <c r="DU332" i="3"/>
  <c r="DW330" i="3"/>
  <c r="DV330" i="3"/>
  <c r="DU329" i="3"/>
  <c r="DP329" i="3"/>
  <c r="DE329" i="3" s="1"/>
  <c r="DU328" i="3"/>
  <c r="DP328" i="3"/>
  <c r="DE328" i="3" s="1"/>
  <c r="DU327" i="3"/>
  <c r="DP327" i="3"/>
  <c r="DE327" i="3" s="1"/>
  <c r="DU326" i="3"/>
  <c r="DP326" i="3"/>
  <c r="DE326" i="3" s="1"/>
  <c r="DU325" i="3"/>
  <c r="DP325" i="3"/>
  <c r="DE325" i="3" s="1"/>
  <c r="DU324" i="3"/>
  <c r="DP324" i="3"/>
  <c r="DE324" i="3" s="1"/>
  <c r="DU323" i="3"/>
  <c r="DP323" i="3"/>
  <c r="DY330" i="3"/>
  <c r="DR330" i="3"/>
  <c r="DQ330" i="3"/>
  <c r="DU321" i="3"/>
  <c r="DU320" i="3"/>
  <c r="DU319" i="3"/>
  <c r="DU318" i="3"/>
  <c r="DU317" i="3"/>
  <c r="DU316" i="3"/>
  <c r="DU315" i="3"/>
  <c r="DY314" i="3"/>
  <c r="DX314" i="3"/>
  <c r="DW314" i="3"/>
  <c r="DV314" i="3"/>
  <c r="DT314" i="3"/>
  <c r="DS314" i="3"/>
  <c r="DR314" i="3"/>
  <c r="DQ314" i="3"/>
  <c r="DP313" i="3"/>
  <c r="DE313" i="3" s="1"/>
  <c r="DP312" i="3"/>
  <c r="DE312" i="3" s="1"/>
  <c r="DU311" i="3"/>
  <c r="DP311" i="3"/>
  <c r="DE311" i="3" s="1"/>
  <c r="DU310" i="3"/>
  <c r="DP310" i="3"/>
  <c r="DE310" i="3" s="1"/>
  <c r="DU309" i="3"/>
  <c r="DP309" i="3"/>
  <c r="DE309" i="3" s="1"/>
  <c r="DY307" i="3"/>
  <c r="DX307" i="3"/>
  <c r="DW307" i="3"/>
  <c r="DV307" i="3"/>
  <c r="DT307" i="3"/>
  <c r="DS307" i="3"/>
  <c r="DR307" i="3"/>
  <c r="DQ307" i="3"/>
  <c r="DU306" i="3"/>
  <c r="DU307" i="3" s="1"/>
  <c r="DP306" i="3"/>
  <c r="DE306" i="3" s="1"/>
  <c r="DP305" i="3"/>
  <c r="DE305" i="3" s="1"/>
  <c r="DP304" i="3"/>
  <c r="DE304" i="3" s="1"/>
  <c r="DP303" i="3"/>
  <c r="DE303" i="3" s="1"/>
  <c r="DP302" i="3"/>
  <c r="DE302" i="3" s="1"/>
  <c r="DP301" i="3"/>
  <c r="DY275" i="3"/>
  <c r="DY36" i="3" s="1"/>
  <c r="DX275" i="3"/>
  <c r="DX36" i="3" s="1"/>
  <c r="DW275" i="3"/>
  <c r="DW36" i="3" s="1"/>
  <c r="DV275" i="3"/>
  <c r="DV36" i="3" s="1"/>
  <c r="DT275" i="3"/>
  <c r="DS275" i="3"/>
  <c r="DR275" i="3"/>
  <c r="DR271" i="3" s="1"/>
  <c r="DQ275" i="3"/>
  <c r="DQ36" i="3" s="1"/>
  <c r="DP275" i="3"/>
  <c r="DU274" i="3"/>
  <c r="DU273" i="3"/>
  <c r="DU272" i="3"/>
  <c r="DY271" i="3"/>
  <c r="DX271" i="3"/>
  <c r="DY270" i="3"/>
  <c r="DX270" i="3"/>
  <c r="DW270" i="3"/>
  <c r="DV270" i="3"/>
  <c r="DT270" i="3"/>
  <c r="DS270" i="3"/>
  <c r="DR270" i="3"/>
  <c r="DQ270" i="3"/>
  <c r="DU269" i="3"/>
  <c r="DU268" i="3"/>
  <c r="DP268" i="3"/>
  <c r="DU267" i="3"/>
  <c r="DP267" i="3"/>
  <c r="DU266" i="3"/>
  <c r="DY265" i="3"/>
  <c r="DX265" i="3"/>
  <c r="DX32" i="3" s="1"/>
  <c r="DW265" i="3"/>
  <c r="DW32" i="3" s="1"/>
  <c r="DV265" i="3"/>
  <c r="DT265" i="3"/>
  <c r="DS265" i="3"/>
  <c r="DS32" i="3" s="1"/>
  <c r="DR265" i="3"/>
  <c r="DR32" i="3" s="1"/>
  <c r="DQ265" i="3"/>
  <c r="DP265" i="3"/>
  <c r="DU264" i="3"/>
  <c r="DU263" i="3"/>
  <c r="DU262" i="3"/>
  <c r="DU261" i="3"/>
  <c r="DU260" i="3"/>
  <c r="DU259" i="3"/>
  <c r="DU258" i="3"/>
  <c r="DU257" i="3"/>
  <c r="DU256" i="3"/>
  <c r="DU255" i="3"/>
  <c r="DU254" i="3"/>
  <c r="DU253" i="3"/>
  <c r="DU252" i="3"/>
  <c r="DY251" i="3"/>
  <c r="DX251" i="3"/>
  <c r="DW251" i="3"/>
  <c r="DV251" i="3"/>
  <c r="DV29" i="3" s="1"/>
  <c r="DT251" i="3"/>
  <c r="DS251" i="3"/>
  <c r="DR251" i="3"/>
  <c r="DQ251" i="3"/>
  <c r="DP250" i="3"/>
  <c r="DE250" i="3" s="1"/>
  <c r="DP249" i="3"/>
  <c r="DE249" i="3" s="1"/>
  <c r="DU248" i="3"/>
  <c r="DP248" i="3"/>
  <c r="DE248" i="3" s="1"/>
  <c r="DU247" i="3"/>
  <c r="DP247" i="3"/>
  <c r="DE247" i="3" s="1"/>
  <c r="DU246" i="3"/>
  <c r="DP246" i="3"/>
  <c r="DE246" i="3" s="1"/>
  <c r="DU245" i="3"/>
  <c r="DY244" i="3"/>
  <c r="DX244" i="3"/>
  <c r="DW244" i="3"/>
  <c r="DV244" i="3"/>
  <c r="DT244" i="3"/>
  <c r="DS244" i="3"/>
  <c r="DR244" i="3"/>
  <c r="DQ244" i="3"/>
  <c r="DP243" i="3"/>
  <c r="DE243" i="3" s="1"/>
  <c r="DU242" i="3"/>
  <c r="DP242" i="3"/>
  <c r="DE242" i="3" s="1"/>
  <c r="DU241" i="3"/>
  <c r="DP241" i="3"/>
  <c r="DP240" i="3"/>
  <c r="DU239" i="3"/>
  <c r="DU238" i="3"/>
  <c r="DU237" i="3"/>
  <c r="DU236" i="3"/>
  <c r="DU235" i="3"/>
  <c r="DU234" i="3"/>
  <c r="DU233" i="3"/>
  <c r="DU232" i="3"/>
  <c r="DU231" i="3"/>
  <c r="DU230" i="3"/>
  <c r="DU229" i="3"/>
  <c r="DU228" i="3"/>
  <c r="DU227" i="3"/>
  <c r="DU226" i="3"/>
  <c r="DU225" i="3"/>
  <c r="DU224" i="3"/>
  <c r="DU223" i="3"/>
  <c r="DU222" i="3"/>
  <c r="DU221" i="3"/>
  <c r="DU220" i="3"/>
  <c r="DU219" i="3"/>
  <c r="DU218" i="3"/>
  <c r="DU217" i="3"/>
  <c r="DU216" i="3"/>
  <c r="DU215" i="3"/>
  <c r="DU214" i="3"/>
  <c r="DU213" i="3"/>
  <c r="DU212" i="3"/>
  <c r="DU211" i="3"/>
  <c r="DU210" i="3"/>
  <c r="DU209" i="3"/>
  <c r="DY207" i="3"/>
  <c r="DX207" i="3"/>
  <c r="DW207" i="3"/>
  <c r="DV207" i="3"/>
  <c r="DT207" i="3"/>
  <c r="DS207" i="3"/>
  <c r="DR207" i="3"/>
  <c r="DQ207" i="3"/>
  <c r="DU206" i="3"/>
  <c r="DP206" i="3"/>
  <c r="DU205" i="3"/>
  <c r="DP205" i="3"/>
  <c r="DE205" i="3" s="1"/>
  <c r="DU204" i="3"/>
  <c r="DP204" i="3"/>
  <c r="DU203" i="3"/>
  <c r="DU202" i="3"/>
  <c r="DU201" i="3"/>
  <c r="DU200" i="3"/>
  <c r="DU199" i="3"/>
  <c r="DU198" i="3"/>
  <c r="DU197" i="3"/>
  <c r="DY196" i="3"/>
  <c r="DX196" i="3"/>
  <c r="DW196" i="3"/>
  <c r="DV196" i="3"/>
  <c r="DT196" i="3"/>
  <c r="DS196" i="3"/>
  <c r="DR196" i="3"/>
  <c r="DQ196" i="3"/>
  <c r="DU195" i="3"/>
  <c r="DP195" i="3"/>
  <c r="DE195" i="3" s="1"/>
  <c r="DU194" i="3"/>
  <c r="DP194" i="3"/>
  <c r="DE194" i="3" s="1"/>
  <c r="DU193" i="3"/>
  <c r="DP193" i="3"/>
  <c r="DE193" i="3" s="1"/>
  <c r="DU192" i="3"/>
  <c r="DP192" i="3"/>
  <c r="DE192" i="3" s="1"/>
  <c r="DU191" i="3"/>
  <c r="DP191" i="3"/>
  <c r="DE191" i="3" s="1"/>
  <c r="DY189" i="3"/>
  <c r="DX189" i="3"/>
  <c r="DW189" i="3"/>
  <c r="DV189" i="3"/>
  <c r="DT189" i="3"/>
  <c r="DS189" i="3"/>
  <c r="DR189" i="3"/>
  <c r="DQ189" i="3"/>
  <c r="DP188" i="3"/>
  <c r="DE188" i="3" s="1"/>
  <c r="DU187" i="3"/>
  <c r="DU189" i="3" s="1"/>
  <c r="DP187" i="3"/>
  <c r="DE187" i="3" s="1"/>
  <c r="DP186" i="3"/>
  <c r="DE186" i="3" s="1"/>
  <c r="DP185" i="3"/>
  <c r="DE185" i="3" s="1"/>
  <c r="DP184" i="3"/>
  <c r="DE184" i="3" s="1"/>
  <c r="DP183" i="3"/>
  <c r="DE183" i="3" s="1"/>
  <c r="DP182" i="3"/>
  <c r="DE182" i="3" s="1"/>
  <c r="DY173" i="3"/>
  <c r="DY41" i="3" s="1"/>
  <c r="DX173" i="3"/>
  <c r="DW173" i="3"/>
  <c r="DW41" i="3" s="1"/>
  <c r="DV173" i="3"/>
  <c r="DV41" i="3" s="1"/>
  <c r="DT173" i="3"/>
  <c r="DT41" i="3" s="1"/>
  <c r="DS173" i="3"/>
  <c r="DR173" i="3"/>
  <c r="DR149" i="3" s="1"/>
  <c r="DQ173" i="3"/>
  <c r="DU171" i="3"/>
  <c r="DU170" i="3"/>
  <c r="DU169" i="3"/>
  <c r="DY168" i="3"/>
  <c r="DX168" i="3"/>
  <c r="DW168" i="3"/>
  <c r="DV168" i="3"/>
  <c r="DT168" i="3"/>
  <c r="DS168" i="3"/>
  <c r="DR168" i="3"/>
  <c r="DQ168" i="3"/>
  <c r="DU166" i="3"/>
  <c r="DU165" i="3"/>
  <c r="DU164" i="3"/>
  <c r="DU163" i="3"/>
  <c r="DU162" i="3"/>
  <c r="DU161" i="3"/>
  <c r="DU160" i="3"/>
  <c r="DU159" i="3"/>
  <c r="DU158" i="3"/>
  <c r="DU157" i="3"/>
  <c r="DU156" i="3"/>
  <c r="DU155" i="3"/>
  <c r="DU154" i="3"/>
  <c r="DU153" i="3"/>
  <c r="DU152" i="3"/>
  <c r="DU151" i="3"/>
  <c r="DU150" i="3"/>
  <c r="DY148" i="3"/>
  <c r="DX148" i="3"/>
  <c r="DX33" i="3" s="1"/>
  <c r="DW148" i="3"/>
  <c r="DW33" i="3" s="1"/>
  <c r="DV148" i="3"/>
  <c r="DT148" i="3"/>
  <c r="DS148" i="3"/>
  <c r="DR148" i="3"/>
  <c r="DR33" i="3" s="1"/>
  <c r="DQ148" i="3"/>
  <c r="DU147" i="3"/>
  <c r="DU144" i="3"/>
  <c r="DU143" i="3"/>
  <c r="DU142" i="3"/>
  <c r="DU141" i="3"/>
  <c r="DU140" i="3"/>
  <c r="DU139" i="3"/>
  <c r="DU138" i="3"/>
  <c r="DU137" i="3"/>
  <c r="DU136" i="3"/>
  <c r="DU135" i="3"/>
  <c r="DU134" i="3"/>
  <c r="DU133" i="3"/>
  <c r="DU132" i="3"/>
  <c r="DU131" i="3"/>
  <c r="DU130" i="3"/>
  <c r="DU129" i="3"/>
  <c r="DU128" i="3"/>
  <c r="DU127" i="3"/>
  <c r="DU126" i="3"/>
  <c r="DU125" i="3"/>
  <c r="DU124" i="3"/>
  <c r="DU123" i="3"/>
  <c r="DX122" i="3"/>
  <c r="DW122" i="3"/>
  <c r="DV122" i="3"/>
  <c r="DV28" i="3" s="1"/>
  <c r="DS122" i="3"/>
  <c r="DS28" i="3" s="1"/>
  <c r="DR122" i="3"/>
  <c r="DQ122" i="3"/>
  <c r="DU121" i="3"/>
  <c r="DU120" i="3"/>
  <c r="DU119" i="3"/>
  <c r="DU118" i="3"/>
  <c r="DU117" i="3"/>
  <c r="DU116" i="3"/>
  <c r="DU115" i="3"/>
  <c r="DU114" i="3"/>
  <c r="DY122" i="3"/>
  <c r="DU112" i="3"/>
  <c r="DU111" i="3"/>
  <c r="DU110" i="3"/>
  <c r="DU109" i="3"/>
  <c r="DU108" i="3"/>
  <c r="DU107" i="3"/>
  <c r="DU106" i="3"/>
  <c r="DU105" i="3"/>
  <c r="DU104" i="3"/>
  <c r="DU103" i="3"/>
  <c r="DU102" i="3"/>
  <c r="DU101" i="3"/>
  <c r="DU100" i="3"/>
  <c r="DU99" i="3"/>
  <c r="DU98" i="3"/>
  <c r="DU97" i="3"/>
  <c r="DU96" i="3"/>
  <c r="DU95" i="3"/>
  <c r="DU94" i="3"/>
  <c r="DU93" i="3"/>
  <c r="DU92" i="3"/>
  <c r="DU91" i="3"/>
  <c r="DU90" i="3"/>
  <c r="DU89" i="3"/>
  <c r="DU88" i="3"/>
  <c r="DU87" i="3"/>
  <c r="DU86" i="3"/>
  <c r="DU85" i="3"/>
  <c r="DU84" i="3"/>
  <c r="DU83" i="3"/>
  <c r="DU82" i="3"/>
  <c r="DU81" i="3"/>
  <c r="DU80" i="3"/>
  <c r="DU79" i="3"/>
  <c r="DY77" i="3"/>
  <c r="DX77" i="3"/>
  <c r="DW77" i="3"/>
  <c r="DS77" i="3"/>
  <c r="DR77" i="3"/>
  <c r="DQ77" i="3"/>
  <c r="DU76" i="3"/>
  <c r="DU75" i="3"/>
  <c r="DU74" i="3"/>
  <c r="DU73" i="3"/>
  <c r="DU72" i="3"/>
  <c r="DU71" i="3"/>
  <c r="DV77" i="3"/>
  <c r="DU70" i="3"/>
  <c r="DU69" i="3"/>
  <c r="DU68" i="3"/>
  <c r="DP17" i="3"/>
  <c r="DU67" i="3"/>
  <c r="DU66" i="3"/>
  <c r="DU65" i="3"/>
  <c r="DU64" i="3"/>
  <c r="DU63" i="3"/>
  <c r="DY62" i="3"/>
  <c r="DX62" i="3"/>
  <c r="DW62" i="3"/>
  <c r="DV62" i="3"/>
  <c r="DV15" i="3" s="1"/>
  <c r="DT62" i="3"/>
  <c r="DS62" i="3"/>
  <c r="DR62" i="3"/>
  <c r="DQ62" i="3"/>
  <c r="DU61" i="3"/>
  <c r="DU59" i="3"/>
  <c r="DU58" i="3"/>
  <c r="DU57" i="3"/>
  <c r="DU56" i="3"/>
  <c r="DU55" i="3"/>
  <c r="DY54" i="3"/>
  <c r="DX54" i="3"/>
  <c r="DW54" i="3"/>
  <c r="DV54" i="3"/>
  <c r="DT54" i="3"/>
  <c r="DS54" i="3"/>
  <c r="DR54" i="3"/>
  <c r="DQ54" i="3"/>
  <c r="DU53" i="3"/>
  <c r="DU52" i="3"/>
  <c r="DU51" i="3"/>
  <c r="DU50" i="3"/>
  <c r="DU49" i="3"/>
  <c r="DU48" i="3"/>
  <c r="DU47" i="3"/>
  <c r="DX42" i="3"/>
  <c r="DW42" i="3"/>
  <c r="DX41" i="3"/>
  <c r="DS41" i="3"/>
  <c r="DY38" i="3"/>
  <c r="DX38" i="3"/>
  <c r="DW38" i="3"/>
  <c r="DV38" i="3"/>
  <c r="DT38" i="3"/>
  <c r="DS38" i="3"/>
  <c r="DR38" i="3"/>
  <c r="DQ38" i="3"/>
  <c r="DY37" i="3"/>
  <c r="DX37" i="3"/>
  <c r="DW37" i="3"/>
  <c r="DV37" i="3"/>
  <c r="DT37" i="3"/>
  <c r="DS37" i="3"/>
  <c r="DR37" i="3"/>
  <c r="DQ37" i="3"/>
  <c r="DR36" i="3"/>
  <c r="DY26" i="3"/>
  <c r="DX26" i="3"/>
  <c r="DW26" i="3"/>
  <c r="DV26" i="3"/>
  <c r="DT26" i="3"/>
  <c r="DS26" i="3"/>
  <c r="DR26" i="3"/>
  <c r="DQ26" i="3"/>
  <c r="DY25" i="3"/>
  <c r="DX25" i="3"/>
  <c r="DW25" i="3"/>
  <c r="DV25" i="3"/>
  <c r="DT25" i="3"/>
  <c r="DS25" i="3"/>
  <c r="DR25" i="3"/>
  <c r="DQ25" i="3"/>
  <c r="DY24" i="3"/>
  <c r="DX24" i="3"/>
  <c r="DW24" i="3"/>
  <c r="DV24" i="3"/>
  <c r="DT24" i="3"/>
  <c r="DS24" i="3"/>
  <c r="DR24" i="3"/>
  <c r="DQ24" i="3"/>
  <c r="DY23" i="3"/>
  <c r="DX23" i="3"/>
  <c r="DW23" i="3"/>
  <c r="DV23" i="3"/>
  <c r="DT23" i="3"/>
  <c r="DS23" i="3"/>
  <c r="DR23" i="3"/>
  <c r="DS22" i="3"/>
  <c r="DY21" i="3"/>
  <c r="DX21" i="3"/>
  <c r="DW21" i="3"/>
  <c r="DY17" i="3"/>
  <c r="DX17" i="3"/>
  <c r="DW17" i="3"/>
  <c r="DV17" i="3"/>
  <c r="DT17" i="3"/>
  <c r="DS17" i="3"/>
  <c r="DR17" i="3"/>
  <c r="DQ17" i="3"/>
  <c r="CO1687" i="3"/>
  <c r="CN1687" i="3"/>
  <c r="CL1687" i="3"/>
  <c r="CK1687" i="3"/>
  <c r="CI1687" i="3"/>
  <c r="CH1687" i="3"/>
  <c r="CF1687" i="3"/>
  <c r="CE1687" i="3"/>
  <c r="CC1687" i="3"/>
  <c r="CB1687" i="3"/>
  <c r="BZ1687" i="3"/>
  <c r="BY1687" i="3"/>
  <c r="BW1687" i="3"/>
  <c r="BV1687" i="3"/>
  <c r="BT1687" i="3"/>
  <c r="BS1687" i="3"/>
  <c r="BQ1687" i="3"/>
  <c r="BP1687" i="3"/>
  <c r="BN1687" i="3"/>
  <c r="BM1687" i="3"/>
  <c r="CO1683" i="3"/>
  <c r="CN1683" i="3"/>
  <c r="CM1683" i="3"/>
  <c r="CL1683" i="3"/>
  <c r="CK1683" i="3"/>
  <c r="CJ1683" i="3"/>
  <c r="CI1683" i="3"/>
  <c r="CH1683" i="3"/>
  <c r="CG1683" i="3"/>
  <c r="CF1683" i="3"/>
  <c r="CE1683" i="3"/>
  <c r="CD1683" i="3"/>
  <c r="CC1683" i="3"/>
  <c r="CB1683" i="3"/>
  <c r="CA1683" i="3"/>
  <c r="BZ1683" i="3"/>
  <c r="BY1683" i="3"/>
  <c r="BX1683" i="3"/>
  <c r="BW1683" i="3"/>
  <c r="BV1683" i="3"/>
  <c r="BU1683" i="3"/>
  <c r="BT1683" i="3"/>
  <c r="BS1683" i="3"/>
  <c r="BR1683" i="3"/>
  <c r="BQ1683" i="3"/>
  <c r="BP1683" i="3"/>
  <c r="BO1683" i="3"/>
  <c r="BN1683" i="3"/>
  <c r="BM1683" i="3"/>
  <c r="BL1683" i="3"/>
  <c r="CO1679" i="3"/>
  <c r="CN1679" i="3"/>
  <c r="CM1679" i="3"/>
  <c r="CL1679" i="3"/>
  <c r="CK1679" i="3"/>
  <c r="CJ1679" i="3"/>
  <c r="CI1679" i="3"/>
  <c r="CH1679" i="3"/>
  <c r="CG1679" i="3"/>
  <c r="CF1679" i="3"/>
  <c r="CE1679" i="3"/>
  <c r="CD1679" i="3"/>
  <c r="CC1679" i="3"/>
  <c r="CB1679" i="3"/>
  <c r="CA1679" i="3"/>
  <c r="BZ1679" i="3"/>
  <c r="BY1679" i="3"/>
  <c r="BX1679" i="3"/>
  <c r="BW1679" i="3"/>
  <c r="BV1679" i="3"/>
  <c r="BU1679" i="3"/>
  <c r="BT1679" i="3"/>
  <c r="BS1679" i="3"/>
  <c r="BR1679" i="3"/>
  <c r="BQ1679" i="3"/>
  <c r="BP1679" i="3"/>
  <c r="BO1679" i="3"/>
  <c r="BN1679" i="3"/>
  <c r="BM1679" i="3"/>
  <c r="BL1679" i="3"/>
  <c r="CO1674" i="3"/>
  <c r="CN1674" i="3"/>
  <c r="CL1674" i="3"/>
  <c r="CK1674" i="3"/>
  <c r="CI1674" i="3"/>
  <c r="CH1674" i="3"/>
  <c r="CF1674" i="3"/>
  <c r="CE1674" i="3"/>
  <c r="CC1674" i="3"/>
  <c r="CB1674" i="3"/>
  <c r="BZ1674" i="3"/>
  <c r="BY1674" i="3"/>
  <c r="BW1674" i="3"/>
  <c r="BV1674" i="3"/>
  <c r="BT1674" i="3"/>
  <c r="BS1674" i="3"/>
  <c r="BQ1674" i="3"/>
  <c r="BP1674" i="3"/>
  <c r="BN1674" i="3"/>
  <c r="BM1674" i="3"/>
  <c r="CO1670" i="3"/>
  <c r="CN1670" i="3"/>
  <c r="CM1670" i="3"/>
  <c r="CL1670" i="3"/>
  <c r="CK1670" i="3"/>
  <c r="CJ1670" i="3"/>
  <c r="CI1670" i="3"/>
  <c r="CH1670" i="3"/>
  <c r="CG1670" i="3"/>
  <c r="CF1670" i="3"/>
  <c r="CE1670" i="3"/>
  <c r="CD1670" i="3"/>
  <c r="CC1670" i="3"/>
  <c r="CB1670" i="3"/>
  <c r="CA1670" i="3"/>
  <c r="BZ1670" i="3"/>
  <c r="BY1670" i="3"/>
  <c r="BX1670" i="3"/>
  <c r="BW1670" i="3"/>
  <c r="BV1670" i="3"/>
  <c r="BU1670" i="3"/>
  <c r="BT1670" i="3"/>
  <c r="BS1670" i="3"/>
  <c r="BR1670" i="3"/>
  <c r="BQ1670" i="3"/>
  <c r="BP1670" i="3"/>
  <c r="BO1670" i="3"/>
  <c r="BN1670" i="3"/>
  <c r="BM1670" i="3"/>
  <c r="BL1670" i="3"/>
  <c r="CO1666" i="3"/>
  <c r="CN1666" i="3"/>
  <c r="CM1666" i="3"/>
  <c r="CL1666" i="3"/>
  <c r="CK1666" i="3"/>
  <c r="CJ1666" i="3"/>
  <c r="CI1666" i="3"/>
  <c r="CH1666" i="3"/>
  <c r="CG1666" i="3"/>
  <c r="CF1666" i="3"/>
  <c r="CE1666" i="3"/>
  <c r="CD1666" i="3"/>
  <c r="CC1666" i="3"/>
  <c r="CB1666" i="3"/>
  <c r="CA1666" i="3"/>
  <c r="BZ1666" i="3"/>
  <c r="BY1666" i="3"/>
  <c r="BX1666" i="3"/>
  <c r="BW1666" i="3"/>
  <c r="BV1666" i="3"/>
  <c r="BU1666" i="3"/>
  <c r="BT1666" i="3"/>
  <c r="BS1666" i="3"/>
  <c r="BR1666" i="3"/>
  <c r="BQ1666" i="3"/>
  <c r="BP1666" i="3"/>
  <c r="BO1666" i="3"/>
  <c r="BN1666" i="3"/>
  <c r="BM1666" i="3"/>
  <c r="BL1666" i="3"/>
  <c r="CO1660" i="3"/>
  <c r="CN1660" i="3"/>
  <c r="CM1660" i="3"/>
  <c r="CL1660" i="3"/>
  <c r="CK1660" i="3"/>
  <c r="CJ1660" i="3"/>
  <c r="CI1660" i="3"/>
  <c r="CH1660" i="3"/>
  <c r="CG1660" i="3"/>
  <c r="CF1660" i="3"/>
  <c r="CE1660" i="3"/>
  <c r="CD1660" i="3"/>
  <c r="CC1660" i="3"/>
  <c r="CB1660" i="3"/>
  <c r="CA1660" i="3"/>
  <c r="BZ1660" i="3"/>
  <c r="BY1660" i="3"/>
  <c r="BX1660" i="3"/>
  <c r="BW1660" i="3"/>
  <c r="BV1660" i="3"/>
  <c r="BU1660" i="3"/>
  <c r="BT1660" i="3"/>
  <c r="BS1660" i="3"/>
  <c r="BR1660" i="3"/>
  <c r="BQ1660" i="3"/>
  <c r="BP1660" i="3"/>
  <c r="BO1660" i="3"/>
  <c r="BN1660" i="3"/>
  <c r="BM1660" i="3"/>
  <c r="BL1660" i="3"/>
  <c r="CO1655" i="3"/>
  <c r="CN1655" i="3"/>
  <c r="CM1655" i="3"/>
  <c r="CL1655" i="3"/>
  <c r="CK1655" i="3"/>
  <c r="CJ1655" i="3"/>
  <c r="CI1655" i="3"/>
  <c r="CH1655" i="3"/>
  <c r="CG1655" i="3"/>
  <c r="CF1655" i="3"/>
  <c r="CE1655" i="3"/>
  <c r="CD1655" i="3"/>
  <c r="CC1655" i="3"/>
  <c r="CB1655" i="3"/>
  <c r="CA1655" i="3"/>
  <c r="BZ1655" i="3"/>
  <c r="BY1655" i="3"/>
  <c r="BX1655" i="3"/>
  <c r="BW1655" i="3"/>
  <c r="BV1655" i="3"/>
  <c r="BU1655" i="3"/>
  <c r="BT1655" i="3"/>
  <c r="BS1655" i="3"/>
  <c r="BR1655" i="3"/>
  <c r="BQ1655" i="3"/>
  <c r="BP1655" i="3"/>
  <c r="BO1655" i="3"/>
  <c r="BN1655" i="3"/>
  <c r="BM1655" i="3"/>
  <c r="BL1655" i="3"/>
  <c r="CO1650" i="3"/>
  <c r="CN1650" i="3"/>
  <c r="CL1650" i="3"/>
  <c r="CK1650" i="3"/>
  <c r="CI1650" i="3"/>
  <c r="CH1650" i="3"/>
  <c r="CF1650" i="3"/>
  <c r="CE1650" i="3"/>
  <c r="CC1650" i="3"/>
  <c r="CB1650" i="3"/>
  <c r="BZ1650" i="3"/>
  <c r="BY1650" i="3"/>
  <c r="BW1650" i="3"/>
  <c r="BV1650" i="3"/>
  <c r="BT1650" i="3"/>
  <c r="BS1650" i="3"/>
  <c r="BQ1650" i="3"/>
  <c r="BP1650" i="3"/>
  <c r="BN1650" i="3"/>
  <c r="BM1650" i="3"/>
  <c r="CO1645" i="3"/>
  <c r="CN1645" i="3"/>
  <c r="CM1645" i="3"/>
  <c r="CL1645" i="3"/>
  <c r="CK1645" i="3"/>
  <c r="CJ1645" i="3"/>
  <c r="CI1645" i="3"/>
  <c r="CH1645" i="3"/>
  <c r="CG1645" i="3"/>
  <c r="CF1645" i="3"/>
  <c r="CE1645" i="3"/>
  <c r="CD1645" i="3"/>
  <c r="CC1645" i="3"/>
  <c r="CB1645" i="3"/>
  <c r="CA1645" i="3"/>
  <c r="BZ1645" i="3"/>
  <c r="BY1645" i="3"/>
  <c r="BX1645" i="3"/>
  <c r="BW1645" i="3"/>
  <c r="BV1645" i="3"/>
  <c r="BU1645" i="3"/>
  <c r="BT1645" i="3"/>
  <c r="BS1645" i="3"/>
  <c r="BR1645" i="3"/>
  <c r="BQ1645" i="3"/>
  <c r="BP1645" i="3"/>
  <c r="BO1645" i="3"/>
  <c r="BN1645" i="3"/>
  <c r="BM1645" i="3"/>
  <c r="BL1645" i="3"/>
  <c r="CO1640" i="3"/>
  <c r="CN1640" i="3"/>
  <c r="CM1640" i="3"/>
  <c r="CL1640" i="3"/>
  <c r="CK1640" i="3"/>
  <c r="CJ1640" i="3"/>
  <c r="CI1640" i="3"/>
  <c r="CH1640" i="3"/>
  <c r="CG1640" i="3"/>
  <c r="CF1640" i="3"/>
  <c r="CE1640" i="3"/>
  <c r="CD1640" i="3"/>
  <c r="CC1640" i="3"/>
  <c r="CB1640" i="3"/>
  <c r="CA1640" i="3"/>
  <c r="BZ1640" i="3"/>
  <c r="BY1640" i="3"/>
  <c r="BX1640" i="3"/>
  <c r="BW1640" i="3"/>
  <c r="BV1640" i="3"/>
  <c r="BU1640" i="3"/>
  <c r="BT1640" i="3"/>
  <c r="BS1640" i="3"/>
  <c r="BR1640" i="3"/>
  <c r="BQ1640" i="3"/>
  <c r="BP1640" i="3"/>
  <c r="BO1640" i="3"/>
  <c r="BN1640" i="3"/>
  <c r="BM1640" i="3"/>
  <c r="BL1640" i="3"/>
  <c r="CO1635" i="3"/>
  <c r="CN1635" i="3"/>
  <c r="CM1635" i="3"/>
  <c r="CL1635" i="3"/>
  <c r="CK1635" i="3"/>
  <c r="CJ1635" i="3"/>
  <c r="CI1635" i="3"/>
  <c r="CH1635" i="3"/>
  <c r="CG1635" i="3"/>
  <c r="CF1635" i="3"/>
  <c r="CE1635" i="3"/>
  <c r="CD1635" i="3"/>
  <c r="CC1635" i="3"/>
  <c r="CB1635" i="3"/>
  <c r="CA1635" i="3"/>
  <c r="BZ1635" i="3"/>
  <c r="BY1635" i="3"/>
  <c r="BX1635" i="3"/>
  <c r="BW1635" i="3"/>
  <c r="BV1635" i="3"/>
  <c r="BU1635" i="3"/>
  <c r="BT1635" i="3"/>
  <c r="BS1635" i="3"/>
  <c r="BR1635" i="3"/>
  <c r="BQ1635" i="3"/>
  <c r="BP1635" i="3"/>
  <c r="BO1635" i="3"/>
  <c r="BN1635" i="3"/>
  <c r="BM1635" i="3"/>
  <c r="BL1635" i="3"/>
  <c r="CO1629" i="3"/>
  <c r="CN1629" i="3"/>
  <c r="CM1629" i="3"/>
  <c r="CL1629" i="3"/>
  <c r="CK1629" i="3"/>
  <c r="CJ1629" i="3"/>
  <c r="CI1629" i="3"/>
  <c r="CH1629" i="3"/>
  <c r="CG1629" i="3"/>
  <c r="CF1629" i="3"/>
  <c r="CE1629" i="3"/>
  <c r="CD1629" i="3"/>
  <c r="CC1629" i="3"/>
  <c r="CB1629" i="3"/>
  <c r="CA1629" i="3"/>
  <c r="BZ1629" i="3"/>
  <c r="BY1629" i="3"/>
  <c r="BX1629" i="3"/>
  <c r="BW1629" i="3"/>
  <c r="BV1629" i="3"/>
  <c r="BU1629" i="3"/>
  <c r="BT1629" i="3"/>
  <c r="BS1629" i="3"/>
  <c r="BR1629" i="3"/>
  <c r="BQ1629" i="3"/>
  <c r="BP1629" i="3"/>
  <c r="BO1629" i="3"/>
  <c r="BN1629" i="3"/>
  <c r="BM1629" i="3"/>
  <c r="BL1629" i="3"/>
  <c r="CO1624" i="3"/>
  <c r="CN1624" i="3"/>
  <c r="CM1624" i="3"/>
  <c r="CL1624" i="3"/>
  <c r="CK1624" i="3"/>
  <c r="CJ1624" i="3"/>
  <c r="CI1624" i="3"/>
  <c r="CH1624" i="3"/>
  <c r="CG1624" i="3"/>
  <c r="CF1624" i="3"/>
  <c r="CE1624" i="3"/>
  <c r="CD1624" i="3"/>
  <c r="CC1624" i="3"/>
  <c r="CB1624" i="3"/>
  <c r="CA1624" i="3"/>
  <c r="BZ1624" i="3"/>
  <c r="BY1624" i="3"/>
  <c r="BX1624" i="3"/>
  <c r="BW1624" i="3"/>
  <c r="BV1624" i="3"/>
  <c r="BU1624" i="3"/>
  <c r="BT1624" i="3"/>
  <c r="BS1624" i="3"/>
  <c r="BR1624" i="3"/>
  <c r="BQ1624" i="3"/>
  <c r="BP1624" i="3"/>
  <c r="BO1624" i="3"/>
  <c r="BN1624" i="3"/>
  <c r="BM1624" i="3"/>
  <c r="BL1624" i="3"/>
  <c r="CO1619" i="3"/>
  <c r="CN1619" i="3"/>
  <c r="CL1619" i="3"/>
  <c r="CK1619" i="3"/>
  <c r="CI1619" i="3"/>
  <c r="CH1619" i="3"/>
  <c r="CF1619" i="3"/>
  <c r="CE1619" i="3"/>
  <c r="CC1619" i="3"/>
  <c r="CB1619" i="3"/>
  <c r="BZ1619" i="3"/>
  <c r="BY1619" i="3"/>
  <c r="BW1619" i="3"/>
  <c r="BV1619" i="3"/>
  <c r="BT1619" i="3"/>
  <c r="BS1619" i="3"/>
  <c r="BQ1619" i="3"/>
  <c r="BP1619" i="3"/>
  <c r="BN1619" i="3"/>
  <c r="BM1619" i="3"/>
  <c r="CO1614" i="3"/>
  <c r="CN1614" i="3"/>
  <c r="CM1614" i="3"/>
  <c r="CL1614" i="3"/>
  <c r="CK1614" i="3"/>
  <c r="CJ1614" i="3"/>
  <c r="CI1614" i="3"/>
  <c r="CH1614" i="3"/>
  <c r="CG1614" i="3"/>
  <c r="CF1614" i="3"/>
  <c r="CE1614" i="3"/>
  <c r="CD1614" i="3"/>
  <c r="CC1614" i="3"/>
  <c r="CB1614" i="3"/>
  <c r="CA1614" i="3"/>
  <c r="BZ1614" i="3"/>
  <c r="BY1614" i="3"/>
  <c r="BX1614" i="3"/>
  <c r="BW1614" i="3"/>
  <c r="BV1614" i="3"/>
  <c r="BU1614" i="3"/>
  <c r="BT1614" i="3"/>
  <c r="BS1614" i="3"/>
  <c r="BR1614" i="3"/>
  <c r="BQ1614" i="3"/>
  <c r="BP1614" i="3"/>
  <c r="BO1614" i="3"/>
  <c r="BN1614" i="3"/>
  <c r="BM1614" i="3"/>
  <c r="BL1614" i="3"/>
  <c r="CO1609" i="3"/>
  <c r="CN1609" i="3"/>
  <c r="CM1609" i="3"/>
  <c r="CL1609" i="3"/>
  <c r="CK1609" i="3"/>
  <c r="CJ1609" i="3"/>
  <c r="CI1609" i="3"/>
  <c r="CH1609" i="3"/>
  <c r="CG1609" i="3"/>
  <c r="CF1609" i="3"/>
  <c r="CE1609" i="3"/>
  <c r="CD1609" i="3"/>
  <c r="CC1609" i="3"/>
  <c r="CB1609" i="3"/>
  <c r="CA1609" i="3"/>
  <c r="BZ1609" i="3"/>
  <c r="BY1609" i="3"/>
  <c r="BX1609" i="3"/>
  <c r="BW1609" i="3"/>
  <c r="BV1609" i="3"/>
  <c r="BU1609" i="3"/>
  <c r="BT1609" i="3"/>
  <c r="BS1609" i="3"/>
  <c r="BR1609" i="3"/>
  <c r="BQ1609" i="3"/>
  <c r="BP1609" i="3"/>
  <c r="BO1609" i="3"/>
  <c r="BN1609" i="3"/>
  <c r="BM1609" i="3"/>
  <c r="BL1609" i="3"/>
  <c r="CO1604" i="3"/>
  <c r="CN1604" i="3"/>
  <c r="CM1604" i="3"/>
  <c r="CL1604" i="3"/>
  <c r="CK1604" i="3"/>
  <c r="CJ1604" i="3"/>
  <c r="CI1604" i="3"/>
  <c r="CH1604" i="3"/>
  <c r="CG1604" i="3"/>
  <c r="CF1604" i="3"/>
  <c r="CE1604" i="3"/>
  <c r="CD1604" i="3"/>
  <c r="CC1604" i="3"/>
  <c r="CB1604" i="3"/>
  <c r="CA1604" i="3"/>
  <c r="BZ1604" i="3"/>
  <c r="BY1604" i="3"/>
  <c r="BX1604" i="3"/>
  <c r="BW1604" i="3"/>
  <c r="BV1604" i="3"/>
  <c r="BU1604" i="3"/>
  <c r="BT1604" i="3"/>
  <c r="BS1604" i="3"/>
  <c r="BR1604" i="3"/>
  <c r="BQ1604" i="3"/>
  <c r="BP1604" i="3"/>
  <c r="BO1604" i="3"/>
  <c r="BN1604" i="3"/>
  <c r="BM1604" i="3"/>
  <c r="BL1604" i="3"/>
  <c r="CO1597" i="3"/>
  <c r="CN1597" i="3"/>
  <c r="CM1597" i="3"/>
  <c r="CL1597" i="3"/>
  <c r="CK1597" i="3"/>
  <c r="CJ1597" i="3"/>
  <c r="CI1597" i="3"/>
  <c r="CH1597" i="3"/>
  <c r="CG1597" i="3"/>
  <c r="CF1597" i="3"/>
  <c r="CE1597" i="3"/>
  <c r="CD1597" i="3"/>
  <c r="CC1597" i="3"/>
  <c r="CB1597" i="3"/>
  <c r="CA1597" i="3"/>
  <c r="BZ1597" i="3"/>
  <c r="BY1597" i="3"/>
  <c r="BX1597" i="3"/>
  <c r="BW1597" i="3"/>
  <c r="BV1597" i="3"/>
  <c r="BU1597" i="3"/>
  <c r="BT1597" i="3"/>
  <c r="BS1597" i="3"/>
  <c r="BR1597" i="3"/>
  <c r="BQ1597" i="3"/>
  <c r="BP1597" i="3"/>
  <c r="BO1597" i="3"/>
  <c r="BN1597" i="3"/>
  <c r="BM1597" i="3"/>
  <c r="BL1597" i="3"/>
  <c r="CO1592" i="3"/>
  <c r="CN1592" i="3"/>
  <c r="CM1592" i="3"/>
  <c r="CL1592" i="3"/>
  <c r="CK1592" i="3"/>
  <c r="CJ1592" i="3"/>
  <c r="CI1592" i="3"/>
  <c r="CH1592" i="3"/>
  <c r="CG1592" i="3"/>
  <c r="CF1592" i="3"/>
  <c r="CE1592" i="3"/>
  <c r="CD1592" i="3"/>
  <c r="CC1592" i="3"/>
  <c r="CB1592" i="3"/>
  <c r="CA1592" i="3"/>
  <c r="BZ1592" i="3"/>
  <c r="BY1592" i="3"/>
  <c r="BX1592" i="3"/>
  <c r="BW1592" i="3"/>
  <c r="BV1592" i="3"/>
  <c r="BU1592" i="3"/>
  <c r="BT1592" i="3"/>
  <c r="BS1592" i="3"/>
  <c r="BR1592" i="3"/>
  <c r="BQ1592" i="3"/>
  <c r="BP1592" i="3"/>
  <c r="BO1592" i="3"/>
  <c r="BN1592" i="3"/>
  <c r="BM1592" i="3"/>
  <c r="BL1592" i="3"/>
  <c r="CO1586" i="3"/>
  <c r="CN1586" i="3"/>
  <c r="CM1586" i="3"/>
  <c r="CL1586" i="3"/>
  <c r="CK1586" i="3"/>
  <c r="CJ1586" i="3"/>
  <c r="CI1586" i="3"/>
  <c r="CH1586" i="3"/>
  <c r="CG1586" i="3"/>
  <c r="CF1586" i="3"/>
  <c r="CE1586" i="3"/>
  <c r="CD1586" i="3"/>
  <c r="CC1586" i="3"/>
  <c r="CB1586" i="3"/>
  <c r="CA1586" i="3"/>
  <c r="BZ1586" i="3"/>
  <c r="BY1586" i="3"/>
  <c r="BX1586" i="3"/>
  <c r="BW1586" i="3"/>
  <c r="BV1586" i="3"/>
  <c r="BU1586" i="3"/>
  <c r="BT1586" i="3"/>
  <c r="BS1586" i="3"/>
  <c r="BR1586" i="3"/>
  <c r="BQ1586" i="3"/>
  <c r="BP1586" i="3"/>
  <c r="BO1586" i="3"/>
  <c r="BN1586" i="3"/>
  <c r="BM1586" i="3"/>
  <c r="BL1586" i="3"/>
  <c r="CO1581" i="3"/>
  <c r="CN1581" i="3"/>
  <c r="CM1581" i="3"/>
  <c r="CL1581" i="3"/>
  <c r="CK1581" i="3"/>
  <c r="CJ1581" i="3"/>
  <c r="CI1581" i="3"/>
  <c r="CH1581" i="3"/>
  <c r="CG1581" i="3"/>
  <c r="CF1581" i="3"/>
  <c r="CE1581" i="3"/>
  <c r="CD1581" i="3"/>
  <c r="CC1581" i="3"/>
  <c r="CB1581" i="3"/>
  <c r="CA1581" i="3"/>
  <c r="BZ1581" i="3"/>
  <c r="BY1581" i="3"/>
  <c r="BX1581" i="3"/>
  <c r="BW1581" i="3"/>
  <c r="BV1581" i="3"/>
  <c r="BU1581" i="3"/>
  <c r="BT1581" i="3"/>
  <c r="BS1581" i="3"/>
  <c r="BR1581" i="3"/>
  <c r="BQ1581" i="3"/>
  <c r="BP1581" i="3"/>
  <c r="BO1581" i="3"/>
  <c r="BN1581" i="3"/>
  <c r="BM1581" i="3"/>
  <c r="BL1581" i="3"/>
  <c r="CO1573" i="3"/>
  <c r="CN1573" i="3"/>
  <c r="CL1573" i="3"/>
  <c r="CK1573" i="3"/>
  <c r="CI1573" i="3"/>
  <c r="CH1573" i="3"/>
  <c r="CF1573" i="3"/>
  <c r="CE1573" i="3"/>
  <c r="CC1573" i="3"/>
  <c r="CB1573" i="3"/>
  <c r="BZ1573" i="3"/>
  <c r="BY1573" i="3"/>
  <c r="BW1573" i="3"/>
  <c r="BV1573" i="3"/>
  <c r="BT1573" i="3"/>
  <c r="BS1573" i="3"/>
  <c r="BQ1573" i="3"/>
  <c r="BP1573" i="3"/>
  <c r="BN1573" i="3"/>
  <c r="BM1573" i="3"/>
  <c r="CO1569" i="3"/>
  <c r="CN1569" i="3"/>
  <c r="CM1569" i="3"/>
  <c r="CL1569" i="3"/>
  <c r="CK1569" i="3"/>
  <c r="CJ1569" i="3"/>
  <c r="CI1569" i="3"/>
  <c r="CH1569" i="3"/>
  <c r="CG1569" i="3"/>
  <c r="CF1569" i="3"/>
  <c r="CE1569" i="3"/>
  <c r="CD1569" i="3"/>
  <c r="CC1569" i="3"/>
  <c r="CB1569" i="3"/>
  <c r="CA1569" i="3"/>
  <c r="BZ1569" i="3"/>
  <c r="BY1569" i="3"/>
  <c r="BX1569" i="3"/>
  <c r="BW1569" i="3"/>
  <c r="BV1569" i="3"/>
  <c r="BU1569" i="3"/>
  <c r="BT1569" i="3"/>
  <c r="BS1569" i="3"/>
  <c r="BR1569" i="3"/>
  <c r="BQ1569" i="3"/>
  <c r="BP1569" i="3"/>
  <c r="BO1569" i="3"/>
  <c r="BN1569" i="3"/>
  <c r="BM1569" i="3"/>
  <c r="BL1569" i="3"/>
  <c r="CO1565" i="3"/>
  <c r="CN1565" i="3"/>
  <c r="CM1565" i="3"/>
  <c r="CL1565" i="3"/>
  <c r="CK1565" i="3"/>
  <c r="CJ1565" i="3"/>
  <c r="CI1565" i="3"/>
  <c r="CH1565" i="3"/>
  <c r="CG1565" i="3"/>
  <c r="CF1565" i="3"/>
  <c r="CE1565" i="3"/>
  <c r="CD1565" i="3"/>
  <c r="CC1565" i="3"/>
  <c r="CB1565" i="3"/>
  <c r="CA1565" i="3"/>
  <c r="BZ1565" i="3"/>
  <c r="BY1565" i="3"/>
  <c r="BX1565" i="3"/>
  <c r="BW1565" i="3"/>
  <c r="BV1565" i="3"/>
  <c r="BU1565" i="3"/>
  <c r="BT1565" i="3"/>
  <c r="BS1565" i="3"/>
  <c r="BR1565" i="3"/>
  <c r="BQ1565" i="3"/>
  <c r="BP1565" i="3"/>
  <c r="BO1565" i="3"/>
  <c r="BN1565" i="3"/>
  <c r="BM1565" i="3"/>
  <c r="BL1565" i="3"/>
  <c r="CO1560" i="3"/>
  <c r="CN1560" i="3"/>
  <c r="CL1560" i="3"/>
  <c r="CK1560" i="3"/>
  <c r="CI1560" i="3"/>
  <c r="CH1560" i="3"/>
  <c r="CF1560" i="3"/>
  <c r="CE1560" i="3"/>
  <c r="CC1560" i="3"/>
  <c r="CB1560" i="3"/>
  <c r="BZ1560" i="3"/>
  <c r="BY1560" i="3"/>
  <c r="BW1560" i="3"/>
  <c r="BV1560" i="3"/>
  <c r="BT1560" i="3"/>
  <c r="BS1560" i="3"/>
  <c r="BQ1560" i="3"/>
  <c r="BP1560" i="3"/>
  <c r="BN1560" i="3"/>
  <c r="BM1560" i="3"/>
  <c r="CO1556" i="3"/>
  <c r="CN1556" i="3"/>
  <c r="CM1556" i="3"/>
  <c r="CL1556" i="3"/>
  <c r="CK1556" i="3"/>
  <c r="CJ1556" i="3"/>
  <c r="CI1556" i="3"/>
  <c r="CH1556" i="3"/>
  <c r="CG1556" i="3"/>
  <c r="CF1556" i="3"/>
  <c r="CE1556" i="3"/>
  <c r="CD1556" i="3"/>
  <c r="CC1556" i="3"/>
  <c r="CB1556" i="3"/>
  <c r="CA1556" i="3"/>
  <c r="BZ1556" i="3"/>
  <c r="BY1556" i="3"/>
  <c r="BX1556" i="3"/>
  <c r="BW1556" i="3"/>
  <c r="BV1556" i="3"/>
  <c r="BU1556" i="3"/>
  <c r="BT1556" i="3"/>
  <c r="BS1556" i="3"/>
  <c r="BR1556" i="3"/>
  <c r="BQ1556" i="3"/>
  <c r="BP1556" i="3"/>
  <c r="BO1556" i="3"/>
  <c r="BN1556" i="3"/>
  <c r="BM1556" i="3"/>
  <c r="BL1556" i="3"/>
  <c r="CO1552" i="3"/>
  <c r="CN1552" i="3"/>
  <c r="CM1552" i="3"/>
  <c r="CL1552" i="3"/>
  <c r="CK1552" i="3"/>
  <c r="CJ1552" i="3"/>
  <c r="CI1552" i="3"/>
  <c r="CH1552" i="3"/>
  <c r="CG1552" i="3"/>
  <c r="CF1552" i="3"/>
  <c r="CE1552" i="3"/>
  <c r="CD1552" i="3"/>
  <c r="CC1552" i="3"/>
  <c r="CB1552" i="3"/>
  <c r="CA1552" i="3"/>
  <c r="BZ1552" i="3"/>
  <c r="BY1552" i="3"/>
  <c r="BX1552" i="3"/>
  <c r="BW1552" i="3"/>
  <c r="BV1552" i="3"/>
  <c r="BU1552" i="3"/>
  <c r="BT1552" i="3"/>
  <c r="BS1552" i="3"/>
  <c r="BR1552" i="3"/>
  <c r="BQ1552" i="3"/>
  <c r="BP1552" i="3"/>
  <c r="BO1552" i="3"/>
  <c r="BN1552" i="3"/>
  <c r="BM1552" i="3"/>
  <c r="BL1552" i="3"/>
  <c r="CO1546" i="3"/>
  <c r="CN1546" i="3"/>
  <c r="CM1546" i="3"/>
  <c r="CL1546" i="3"/>
  <c r="CK1546" i="3"/>
  <c r="CJ1546" i="3"/>
  <c r="CI1546" i="3"/>
  <c r="CH1546" i="3"/>
  <c r="CG1546" i="3"/>
  <c r="CF1546" i="3"/>
  <c r="CE1546" i="3"/>
  <c r="CD1546" i="3"/>
  <c r="CC1546" i="3"/>
  <c r="CB1546" i="3"/>
  <c r="CA1546" i="3"/>
  <c r="BZ1546" i="3"/>
  <c r="BY1546" i="3"/>
  <c r="BX1546" i="3"/>
  <c r="BW1546" i="3"/>
  <c r="BV1546" i="3"/>
  <c r="BU1546" i="3"/>
  <c r="BT1546" i="3"/>
  <c r="BS1546" i="3"/>
  <c r="BR1546" i="3"/>
  <c r="BQ1546" i="3"/>
  <c r="BP1546" i="3"/>
  <c r="BO1546" i="3"/>
  <c r="BN1546" i="3"/>
  <c r="BM1546" i="3"/>
  <c r="BL1546" i="3"/>
  <c r="CO1541" i="3"/>
  <c r="CN1541" i="3"/>
  <c r="CM1541" i="3"/>
  <c r="CL1541" i="3"/>
  <c r="CK1541" i="3"/>
  <c r="CJ1541" i="3"/>
  <c r="CI1541" i="3"/>
  <c r="CH1541" i="3"/>
  <c r="CG1541" i="3"/>
  <c r="CF1541" i="3"/>
  <c r="CE1541" i="3"/>
  <c r="CD1541" i="3"/>
  <c r="CC1541" i="3"/>
  <c r="CB1541" i="3"/>
  <c r="CA1541" i="3"/>
  <c r="BZ1541" i="3"/>
  <c r="BY1541" i="3"/>
  <c r="BX1541" i="3"/>
  <c r="BW1541" i="3"/>
  <c r="BV1541" i="3"/>
  <c r="BU1541" i="3"/>
  <c r="BT1541" i="3"/>
  <c r="BS1541" i="3"/>
  <c r="BR1541" i="3"/>
  <c r="BQ1541" i="3"/>
  <c r="BP1541" i="3"/>
  <c r="BO1541" i="3"/>
  <c r="BN1541" i="3"/>
  <c r="BM1541" i="3"/>
  <c r="BL1541" i="3"/>
  <c r="CO1536" i="3"/>
  <c r="CN1536" i="3"/>
  <c r="CL1536" i="3"/>
  <c r="CK1536" i="3"/>
  <c r="CI1536" i="3"/>
  <c r="CH1536" i="3"/>
  <c r="CF1536" i="3"/>
  <c r="CE1536" i="3"/>
  <c r="CC1536" i="3"/>
  <c r="CB1536" i="3"/>
  <c r="BZ1536" i="3"/>
  <c r="BY1536" i="3"/>
  <c r="BW1536" i="3"/>
  <c r="BV1536" i="3"/>
  <c r="BT1536" i="3"/>
  <c r="BS1536" i="3"/>
  <c r="BQ1536" i="3"/>
  <c r="BP1536" i="3"/>
  <c r="BN1536" i="3"/>
  <c r="BM1536" i="3"/>
  <c r="CO1531" i="3"/>
  <c r="CN1531" i="3"/>
  <c r="CM1531" i="3"/>
  <c r="CL1531" i="3"/>
  <c r="CK1531" i="3"/>
  <c r="CJ1531" i="3"/>
  <c r="CI1531" i="3"/>
  <c r="CH1531" i="3"/>
  <c r="CG1531" i="3"/>
  <c r="CF1531" i="3"/>
  <c r="CE1531" i="3"/>
  <c r="CD1531" i="3"/>
  <c r="CC1531" i="3"/>
  <c r="CB1531" i="3"/>
  <c r="CA1531" i="3"/>
  <c r="BZ1531" i="3"/>
  <c r="BY1531" i="3"/>
  <c r="BX1531" i="3"/>
  <c r="BW1531" i="3"/>
  <c r="BV1531" i="3"/>
  <c r="BU1531" i="3"/>
  <c r="BT1531" i="3"/>
  <c r="BS1531" i="3"/>
  <c r="BR1531" i="3"/>
  <c r="BQ1531" i="3"/>
  <c r="BP1531" i="3"/>
  <c r="BO1531" i="3"/>
  <c r="BN1531" i="3"/>
  <c r="BM1531" i="3"/>
  <c r="BL1531" i="3"/>
  <c r="CO1526" i="3"/>
  <c r="CN1526" i="3"/>
  <c r="CM1526" i="3"/>
  <c r="CL1526" i="3"/>
  <c r="CK1526" i="3"/>
  <c r="CJ1526" i="3"/>
  <c r="CI1526" i="3"/>
  <c r="CH1526" i="3"/>
  <c r="CG1526" i="3"/>
  <c r="CF1526" i="3"/>
  <c r="CE1526" i="3"/>
  <c r="CD1526" i="3"/>
  <c r="CC1526" i="3"/>
  <c r="CB1526" i="3"/>
  <c r="CA1526" i="3"/>
  <c r="BZ1526" i="3"/>
  <c r="BY1526" i="3"/>
  <c r="BX1526" i="3"/>
  <c r="BW1526" i="3"/>
  <c r="BV1526" i="3"/>
  <c r="BU1526" i="3"/>
  <c r="BT1526" i="3"/>
  <c r="BS1526" i="3"/>
  <c r="BR1526" i="3"/>
  <c r="BQ1526" i="3"/>
  <c r="BP1526" i="3"/>
  <c r="BO1526" i="3"/>
  <c r="BN1526" i="3"/>
  <c r="BM1526" i="3"/>
  <c r="BL1526" i="3"/>
  <c r="CO1521" i="3"/>
  <c r="CN1521" i="3"/>
  <c r="CM1521" i="3"/>
  <c r="CL1521" i="3"/>
  <c r="CK1521" i="3"/>
  <c r="CJ1521" i="3"/>
  <c r="CI1521" i="3"/>
  <c r="CH1521" i="3"/>
  <c r="CG1521" i="3"/>
  <c r="CF1521" i="3"/>
  <c r="CE1521" i="3"/>
  <c r="CD1521" i="3"/>
  <c r="CC1521" i="3"/>
  <c r="CB1521" i="3"/>
  <c r="CA1521" i="3"/>
  <c r="BZ1521" i="3"/>
  <c r="BY1521" i="3"/>
  <c r="BX1521" i="3"/>
  <c r="BW1521" i="3"/>
  <c r="BV1521" i="3"/>
  <c r="BU1521" i="3"/>
  <c r="BT1521" i="3"/>
  <c r="BS1521" i="3"/>
  <c r="BR1521" i="3"/>
  <c r="BQ1521" i="3"/>
  <c r="BP1521" i="3"/>
  <c r="BO1521" i="3"/>
  <c r="BN1521" i="3"/>
  <c r="BM1521" i="3"/>
  <c r="BL1521" i="3"/>
  <c r="CO1515" i="3"/>
  <c r="CN1515" i="3"/>
  <c r="CM1515" i="3"/>
  <c r="CL1515" i="3"/>
  <c r="CK1515" i="3"/>
  <c r="CJ1515" i="3"/>
  <c r="CI1515" i="3"/>
  <c r="CH1515" i="3"/>
  <c r="CG1515" i="3"/>
  <c r="CF1515" i="3"/>
  <c r="CE1515" i="3"/>
  <c r="CD1515" i="3"/>
  <c r="CC1515" i="3"/>
  <c r="CB1515" i="3"/>
  <c r="CA1515" i="3"/>
  <c r="BZ1515" i="3"/>
  <c r="BY1515" i="3"/>
  <c r="BX1515" i="3"/>
  <c r="BW1515" i="3"/>
  <c r="BV1515" i="3"/>
  <c r="BU1515" i="3"/>
  <c r="BT1515" i="3"/>
  <c r="BS1515" i="3"/>
  <c r="BR1515" i="3"/>
  <c r="BQ1515" i="3"/>
  <c r="BP1515" i="3"/>
  <c r="BO1515" i="3"/>
  <c r="BN1515" i="3"/>
  <c r="BM1515" i="3"/>
  <c r="BL1515" i="3"/>
  <c r="CO1510" i="3"/>
  <c r="CN1510" i="3"/>
  <c r="CM1510" i="3"/>
  <c r="CL1510" i="3"/>
  <c r="CK1510" i="3"/>
  <c r="CJ1510" i="3"/>
  <c r="CI1510" i="3"/>
  <c r="CH1510" i="3"/>
  <c r="CG1510" i="3"/>
  <c r="CF1510" i="3"/>
  <c r="CE1510" i="3"/>
  <c r="CD1510" i="3"/>
  <c r="CC1510" i="3"/>
  <c r="CB1510" i="3"/>
  <c r="CA1510" i="3"/>
  <c r="BZ1510" i="3"/>
  <c r="BY1510" i="3"/>
  <c r="BX1510" i="3"/>
  <c r="BW1510" i="3"/>
  <c r="BV1510" i="3"/>
  <c r="BU1510" i="3"/>
  <c r="BT1510" i="3"/>
  <c r="BS1510" i="3"/>
  <c r="BR1510" i="3"/>
  <c r="BQ1510" i="3"/>
  <c r="BP1510" i="3"/>
  <c r="BO1510" i="3"/>
  <c r="BN1510" i="3"/>
  <c r="BM1510" i="3"/>
  <c r="BL1510" i="3"/>
  <c r="CO1505" i="3"/>
  <c r="CN1505" i="3"/>
  <c r="CL1505" i="3"/>
  <c r="CK1505" i="3"/>
  <c r="CI1505" i="3"/>
  <c r="CH1505" i="3"/>
  <c r="CF1505" i="3"/>
  <c r="CE1505" i="3"/>
  <c r="CC1505" i="3"/>
  <c r="CB1505" i="3"/>
  <c r="BZ1505" i="3"/>
  <c r="BY1505" i="3"/>
  <c r="BW1505" i="3"/>
  <c r="BV1505" i="3"/>
  <c r="BT1505" i="3"/>
  <c r="BS1505" i="3"/>
  <c r="BQ1505" i="3"/>
  <c r="BP1505" i="3"/>
  <c r="BN1505" i="3"/>
  <c r="BM1505" i="3"/>
  <c r="CO1500" i="3"/>
  <c r="CN1500" i="3"/>
  <c r="CM1500" i="3"/>
  <c r="CL1500" i="3"/>
  <c r="CK1500" i="3"/>
  <c r="CJ1500" i="3"/>
  <c r="CI1500" i="3"/>
  <c r="CH1500" i="3"/>
  <c r="CG1500" i="3"/>
  <c r="CF1500" i="3"/>
  <c r="CE1500" i="3"/>
  <c r="CD1500" i="3"/>
  <c r="CC1500" i="3"/>
  <c r="CB1500" i="3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CO1495" i="3"/>
  <c r="CN1495" i="3"/>
  <c r="CM1495" i="3"/>
  <c r="CL1495" i="3"/>
  <c r="CK1495" i="3"/>
  <c r="CJ1495" i="3"/>
  <c r="CI1495" i="3"/>
  <c r="CH1495" i="3"/>
  <c r="CG1495" i="3"/>
  <c r="CF1495" i="3"/>
  <c r="CE1495" i="3"/>
  <c r="CD1495" i="3"/>
  <c r="CC1495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CO1490" i="3"/>
  <c r="CN1490" i="3"/>
  <c r="CM1490" i="3"/>
  <c r="CL1490" i="3"/>
  <c r="CK1490" i="3"/>
  <c r="CJ1490" i="3"/>
  <c r="CI1490" i="3"/>
  <c r="CH1490" i="3"/>
  <c r="CG1490" i="3"/>
  <c r="CF1490" i="3"/>
  <c r="CE1490" i="3"/>
  <c r="CD1490" i="3"/>
  <c r="CC1490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CO1483" i="3"/>
  <c r="CN1483" i="3"/>
  <c r="CM1483" i="3"/>
  <c r="CL1483" i="3"/>
  <c r="CK1483" i="3"/>
  <c r="CJ1483" i="3"/>
  <c r="CI1483" i="3"/>
  <c r="CH1483" i="3"/>
  <c r="CG1483" i="3"/>
  <c r="CF1483" i="3"/>
  <c r="CE1483" i="3"/>
  <c r="CD1483" i="3"/>
  <c r="CC1483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CO1478" i="3"/>
  <c r="CN1478" i="3"/>
  <c r="CM1478" i="3"/>
  <c r="CL1478" i="3"/>
  <c r="CK1478" i="3"/>
  <c r="CJ1478" i="3"/>
  <c r="CI1478" i="3"/>
  <c r="CH1478" i="3"/>
  <c r="CG1478" i="3"/>
  <c r="CF1478" i="3"/>
  <c r="CE1478" i="3"/>
  <c r="CD1478" i="3"/>
  <c r="CC1478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CO1472" i="3"/>
  <c r="CN1472" i="3"/>
  <c r="CM1472" i="3"/>
  <c r="CL1472" i="3"/>
  <c r="CK1472" i="3"/>
  <c r="CJ1472" i="3"/>
  <c r="CI1472" i="3"/>
  <c r="CH1472" i="3"/>
  <c r="CG1472" i="3"/>
  <c r="CF1472" i="3"/>
  <c r="CE1472" i="3"/>
  <c r="CD1472" i="3"/>
  <c r="CC1472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CO1467" i="3"/>
  <c r="CN1467" i="3"/>
  <c r="CM1467" i="3"/>
  <c r="CL1467" i="3"/>
  <c r="CK1467" i="3"/>
  <c r="CJ1467" i="3"/>
  <c r="CI1467" i="3"/>
  <c r="CH1467" i="3"/>
  <c r="CG1467" i="3"/>
  <c r="CF1467" i="3"/>
  <c r="CE1467" i="3"/>
  <c r="CD1467" i="3"/>
  <c r="CC1467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CO1459" i="3"/>
  <c r="CN1459" i="3"/>
  <c r="CL1459" i="3"/>
  <c r="CK1459" i="3"/>
  <c r="CI1459" i="3"/>
  <c r="CH1459" i="3"/>
  <c r="CF1459" i="3"/>
  <c r="CE1459" i="3"/>
  <c r="CC1459" i="3"/>
  <c r="CB1459" i="3"/>
  <c r="BZ1459" i="3"/>
  <c r="BY1459" i="3"/>
  <c r="BW1459" i="3"/>
  <c r="BV1459" i="3"/>
  <c r="BT1459" i="3"/>
  <c r="BS1459" i="3"/>
  <c r="BQ1459" i="3"/>
  <c r="BP1459" i="3"/>
  <c r="BN1459" i="3"/>
  <c r="BM1459" i="3"/>
  <c r="CO1455" i="3"/>
  <c r="CN1455" i="3"/>
  <c r="CM1455" i="3"/>
  <c r="CL1455" i="3"/>
  <c r="CK1455" i="3"/>
  <c r="CJ1455" i="3"/>
  <c r="CI1455" i="3"/>
  <c r="CH1455" i="3"/>
  <c r="CG1455" i="3"/>
  <c r="CF1455" i="3"/>
  <c r="CE1455" i="3"/>
  <c r="CD1455" i="3"/>
  <c r="CC1455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CO1451" i="3"/>
  <c r="CN1451" i="3"/>
  <c r="CM1451" i="3"/>
  <c r="CL1451" i="3"/>
  <c r="CK1451" i="3"/>
  <c r="CJ1451" i="3"/>
  <c r="CI1451" i="3"/>
  <c r="CH1451" i="3"/>
  <c r="CG1451" i="3"/>
  <c r="CF1451" i="3"/>
  <c r="CE1451" i="3"/>
  <c r="CD1451" i="3"/>
  <c r="CC1451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CO1446" i="3"/>
  <c r="CN1446" i="3"/>
  <c r="CL1446" i="3"/>
  <c r="CK1446" i="3"/>
  <c r="CI1446" i="3"/>
  <c r="CH1446" i="3"/>
  <c r="CF1446" i="3"/>
  <c r="CE1446" i="3"/>
  <c r="CC1446" i="3"/>
  <c r="CB1446" i="3"/>
  <c r="BZ1446" i="3"/>
  <c r="BY1446" i="3"/>
  <c r="BW1446" i="3"/>
  <c r="BV1446" i="3"/>
  <c r="BT1446" i="3"/>
  <c r="BS1446" i="3"/>
  <c r="BQ1446" i="3"/>
  <c r="BP1446" i="3"/>
  <c r="BN1446" i="3"/>
  <c r="BM1446" i="3"/>
  <c r="CO1442" i="3"/>
  <c r="CN1442" i="3"/>
  <c r="CM1442" i="3"/>
  <c r="CL1442" i="3"/>
  <c r="CK1442" i="3"/>
  <c r="CJ1442" i="3"/>
  <c r="CI1442" i="3"/>
  <c r="CH1442" i="3"/>
  <c r="CG1442" i="3"/>
  <c r="CF1442" i="3"/>
  <c r="CE1442" i="3"/>
  <c r="CD1442" i="3"/>
  <c r="CC1442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CO1438" i="3"/>
  <c r="CN1438" i="3"/>
  <c r="CM1438" i="3"/>
  <c r="CL1438" i="3"/>
  <c r="CK1438" i="3"/>
  <c r="CJ1438" i="3"/>
  <c r="CI1438" i="3"/>
  <c r="CH1438" i="3"/>
  <c r="CG1438" i="3"/>
  <c r="CF1438" i="3"/>
  <c r="CE1438" i="3"/>
  <c r="CD1438" i="3"/>
  <c r="CC1438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CO1432" i="3"/>
  <c r="CN1432" i="3"/>
  <c r="CM1432" i="3"/>
  <c r="CL1432" i="3"/>
  <c r="CK1432" i="3"/>
  <c r="CJ1432" i="3"/>
  <c r="CI1432" i="3"/>
  <c r="CH1432" i="3"/>
  <c r="CG1432" i="3"/>
  <c r="CF1432" i="3"/>
  <c r="CE1432" i="3"/>
  <c r="CD1432" i="3"/>
  <c r="CC1432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CO1427" i="3"/>
  <c r="CN1427" i="3"/>
  <c r="CM1427" i="3"/>
  <c r="CL1427" i="3"/>
  <c r="CK1427" i="3"/>
  <c r="CJ1427" i="3"/>
  <c r="CI1427" i="3"/>
  <c r="CH1427" i="3"/>
  <c r="CG1427" i="3"/>
  <c r="CF1427" i="3"/>
  <c r="CE1427" i="3"/>
  <c r="CD1427" i="3"/>
  <c r="CC1427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CO1422" i="3"/>
  <c r="CN1422" i="3"/>
  <c r="CL1422" i="3"/>
  <c r="CK1422" i="3"/>
  <c r="CI1422" i="3"/>
  <c r="CH1422" i="3"/>
  <c r="CF1422" i="3"/>
  <c r="CE1422" i="3"/>
  <c r="CC1422" i="3"/>
  <c r="CB1422" i="3"/>
  <c r="BZ1422" i="3"/>
  <c r="BY1422" i="3"/>
  <c r="BW1422" i="3"/>
  <c r="BV1422" i="3"/>
  <c r="BT1422" i="3"/>
  <c r="BS1422" i="3"/>
  <c r="BQ1422" i="3"/>
  <c r="BP1422" i="3"/>
  <c r="BN1422" i="3"/>
  <c r="BM1422" i="3"/>
  <c r="CO1417" i="3"/>
  <c r="CN1417" i="3"/>
  <c r="CM1417" i="3"/>
  <c r="CL1417" i="3"/>
  <c r="CK1417" i="3"/>
  <c r="CJ1417" i="3"/>
  <c r="CI1417" i="3"/>
  <c r="CH1417" i="3"/>
  <c r="CG1417" i="3"/>
  <c r="CF1417" i="3"/>
  <c r="CE1417" i="3"/>
  <c r="CD1417" i="3"/>
  <c r="CC1417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CO1412" i="3"/>
  <c r="CN1412" i="3"/>
  <c r="CM1412" i="3"/>
  <c r="CL1412" i="3"/>
  <c r="CK1412" i="3"/>
  <c r="CJ1412" i="3"/>
  <c r="CI1412" i="3"/>
  <c r="CH1412" i="3"/>
  <c r="CG1412" i="3"/>
  <c r="CF1412" i="3"/>
  <c r="CE1412" i="3"/>
  <c r="CD1412" i="3"/>
  <c r="CC1412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CO1407" i="3"/>
  <c r="CN1407" i="3"/>
  <c r="CM1407" i="3"/>
  <c r="CL1407" i="3"/>
  <c r="CK1407" i="3"/>
  <c r="CJ1407" i="3"/>
  <c r="CI1407" i="3"/>
  <c r="CH1407" i="3"/>
  <c r="CG1407" i="3"/>
  <c r="CF1407" i="3"/>
  <c r="CE1407" i="3"/>
  <c r="CD1407" i="3"/>
  <c r="CC1407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CO1401" i="3"/>
  <c r="CN1401" i="3"/>
  <c r="CM1401" i="3"/>
  <c r="CL1401" i="3"/>
  <c r="CK1401" i="3"/>
  <c r="CJ1401" i="3"/>
  <c r="CI1401" i="3"/>
  <c r="CH1401" i="3"/>
  <c r="CG1401" i="3"/>
  <c r="CF1401" i="3"/>
  <c r="CE1401" i="3"/>
  <c r="CD1401" i="3"/>
  <c r="CC1401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CO1396" i="3"/>
  <c r="CN1396" i="3"/>
  <c r="CM1396" i="3"/>
  <c r="CL1396" i="3"/>
  <c r="CK1396" i="3"/>
  <c r="CJ1396" i="3"/>
  <c r="CI1396" i="3"/>
  <c r="CH1396" i="3"/>
  <c r="CG1396" i="3"/>
  <c r="CF1396" i="3"/>
  <c r="CE1396" i="3"/>
  <c r="CD1396" i="3"/>
  <c r="CC1396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CO1391" i="3"/>
  <c r="CN1391" i="3"/>
  <c r="CL1391" i="3"/>
  <c r="CK1391" i="3"/>
  <c r="CI1391" i="3"/>
  <c r="CH1391" i="3"/>
  <c r="CF1391" i="3"/>
  <c r="CE1391" i="3"/>
  <c r="CC1391" i="3"/>
  <c r="CB1391" i="3"/>
  <c r="BZ1391" i="3"/>
  <c r="BY1391" i="3"/>
  <c r="BW1391" i="3"/>
  <c r="BV1391" i="3"/>
  <c r="BT1391" i="3"/>
  <c r="BS1391" i="3"/>
  <c r="BQ1391" i="3"/>
  <c r="BP1391" i="3"/>
  <c r="BN1391" i="3"/>
  <c r="BM1391" i="3"/>
  <c r="CO1386" i="3"/>
  <c r="CN1386" i="3"/>
  <c r="CM1386" i="3"/>
  <c r="CL1386" i="3"/>
  <c r="CK1386" i="3"/>
  <c r="CJ1386" i="3"/>
  <c r="CI1386" i="3"/>
  <c r="CH1386" i="3"/>
  <c r="CG1386" i="3"/>
  <c r="CF1386" i="3"/>
  <c r="CE1386" i="3"/>
  <c r="CD1386" i="3"/>
  <c r="CC1386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CO1381" i="3"/>
  <c r="CN1381" i="3"/>
  <c r="CM1381" i="3"/>
  <c r="CL1381" i="3"/>
  <c r="CK1381" i="3"/>
  <c r="CJ1381" i="3"/>
  <c r="CI1381" i="3"/>
  <c r="CH1381" i="3"/>
  <c r="CG1381" i="3"/>
  <c r="CF1381" i="3"/>
  <c r="CE1381" i="3"/>
  <c r="CD1381" i="3"/>
  <c r="CC1381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CO1376" i="3"/>
  <c r="CN1376" i="3"/>
  <c r="CM1376" i="3"/>
  <c r="CL1376" i="3"/>
  <c r="CK1376" i="3"/>
  <c r="CJ1376" i="3"/>
  <c r="CI1376" i="3"/>
  <c r="CH1376" i="3"/>
  <c r="CG1376" i="3"/>
  <c r="CF1376" i="3"/>
  <c r="CE1376" i="3"/>
  <c r="CD1376" i="3"/>
  <c r="CC1376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CO1369" i="3"/>
  <c r="CN1369" i="3"/>
  <c r="CM1369" i="3"/>
  <c r="CL1369" i="3"/>
  <c r="CK1369" i="3"/>
  <c r="CJ1369" i="3"/>
  <c r="CI1369" i="3"/>
  <c r="CH1369" i="3"/>
  <c r="CG1369" i="3"/>
  <c r="CF1369" i="3"/>
  <c r="CE1369" i="3"/>
  <c r="CD1369" i="3"/>
  <c r="CC1369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CO1364" i="3"/>
  <c r="CN1364" i="3"/>
  <c r="CM1364" i="3"/>
  <c r="CL1364" i="3"/>
  <c r="CK1364" i="3"/>
  <c r="CJ1364" i="3"/>
  <c r="CI1364" i="3"/>
  <c r="CH1364" i="3"/>
  <c r="CG1364" i="3"/>
  <c r="CF1364" i="3"/>
  <c r="CE1364" i="3"/>
  <c r="CD1364" i="3"/>
  <c r="CC1364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CO1358" i="3"/>
  <c r="CN1358" i="3"/>
  <c r="CM1358" i="3"/>
  <c r="CL1358" i="3"/>
  <c r="CK1358" i="3"/>
  <c r="CJ1358" i="3"/>
  <c r="CI1358" i="3"/>
  <c r="CH1358" i="3"/>
  <c r="CG1358" i="3"/>
  <c r="CF1358" i="3"/>
  <c r="CE1358" i="3"/>
  <c r="CD1358" i="3"/>
  <c r="CC1358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CO1353" i="3"/>
  <c r="CN1353" i="3"/>
  <c r="CM1353" i="3"/>
  <c r="CL1353" i="3"/>
  <c r="CK1353" i="3"/>
  <c r="CJ1353" i="3"/>
  <c r="CI1353" i="3"/>
  <c r="CH1353" i="3"/>
  <c r="CG1353" i="3"/>
  <c r="CF1353" i="3"/>
  <c r="CE1353" i="3"/>
  <c r="CD1353" i="3"/>
  <c r="CC1353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CO1345" i="3"/>
  <c r="CN1345" i="3"/>
  <c r="CL1345" i="3"/>
  <c r="CK1345" i="3"/>
  <c r="CI1345" i="3"/>
  <c r="CH1345" i="3"/>
  <c r="CF1345" i="3"/>
  <c r="CE1345" i="3"/>
  <c r="CC1345" i="3"/>
  <c r="CB1345" i="3"/>
  <c r="BZ1345" i="3"/>
  <c r="BY1345" i="3"/>
  <c r="BW1345" i="3"/>
  <c r="BV1345" i="3"/>
  <c r="BT1345" i="3"/>
  <c r="BS1345" i="3"/>
  <c r="BQ1345" i="3"/>
  <c r="BP1345" i="3"/>
  <c r="BN1345" i="3"/>
  <c r="BM1345" i="3"/>
  <c r="CO1341" i="3"/>
  <c r="CN1341" i="3"/>
  <c r="CM1341" i="3"/>
  <c r="CL1341" i="3"/>
  <c r="CK1341" i="3"/>
  <c r="CJ1341" i="3"/>
  <c r="CI1341" i="3"/>
  <c r="CH1341" i="3"/>
  <c r="CG1341" i="3"/>
  <c r="CF1341" i="3"/>
  <c r="CE1341" i="3"/>
  <c r="CD1341" i="3"/>
  <c r="CC1341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CO1337" i="3"/>
  <c r="CN1337" i="3"/>
  <c r="CM1337" i="3"/>
  <c r="CL1337" i="3"/>
  <c r="CK1337" i="3"/>
  <c r="CJ1337" i="3"/>
  <c r="CI1337" i="3"/>
  <c r="CH1337" i="3"/>
  <c r="CG1337" i="3"/>
  <c r="CF1337" i="3"/>
  <c r="CE1337" i="3"/>
  <c r="CD1337" i="3"/>
  <c r="CC1337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CO1332" i="3"/>
  <c r="CN1332" i="3"/>
  <c r="CL1332" i="3"/>
  <c r="CK1332" i="3"/>
  <c r="CI1332" i="3"/>
  <c r="CH1332" i="3"/>
  <c r="CF1332" i="3"/>
  <c r="CE1332" i="3"/>
  <c r="CC1332" i="3"/>
  <c r="CB1332" i="3"/>
  <c r="BZ1332" i="3"/>
  <c r="BY1332" i="3"/>
  <c r="BW1332" i="3"/>
  <c r="BV1332" i="3"/>
  <c r="BT1332" i="3"/>
  <c r="BS1332" i="3"/>
  <c r="BQ1332" i="3"/>
  <c r="BP1332" i="3"/>
  <c r="BN1332" i="3"/>
  <c r="BM1332" i="3"/>
  <c r="CO1328" i="3"/>
  <c r="CN1328" i="3"/>
  <c r="CM1328" i="3"/>
  <c r="CL1328" i="3"/>
  <c r="CK1328" i="3"/>
  <c r="CJ1328" i="3"/>
  <c r="CI1328" i="3"/>
  <c r="CH1328" i="3"/>
  <c r="CG1328" i="3"/>
  <c r="CF1328" i="3"/>
  <c r="CE1328" i="3"/>
  <c r="CD1328" i="3"/>
  <c r="CC1328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CO1324" i="3"/>
  <c r="CN1324" i="3"/>
  <c r="CM1324" i="3"/>
  <c r="CL1324" i="3"/>
  <c r="CK1324" i="3"/>
  <c r="CJ1324" i="3"/>
  <c r="CI1324" i="3"/>
  <c r="CH1324" i="3"/>
  <c r="CG1324" i="3"/>
  <c r="CF1324" i="3"/>
  <c r="CE1324" i="3"/>
  <c r="CD1324" i="3"/>
  <c r="CC1324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CO1318" i="3"/>
  <c r="CN1318" i="3"/>
  <c r="CM1318" i="3"/>
  <c r="CL1318" i="3"/>
  <c r="CK1318" i="3"/>
  <c r="CJ1318" i="3"/>
  <c r="CI1318" i="3"/>
  <c r="CH1318" i="3"/>
  <c r="CG1318" i="3"/>
  <c r="CF1318" i="3"/>
  <c r="CE1318" i="3"/>
  <c r="CD1318" i="3"/>
  <c r="CC1318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CO1313" i="3"/>
  <c r="CN1313" i="3"/>
  <c r="CM1313" i="3"/>
  <c r="CL1313" i="3"/>
  <c r="CK1313" i="3"/>
  <c r="CJ1313" i="3"/>
  <c r="CI1313" i="3"/>
  <c r="CH1313" i="3"/>
  <c r="CG1313" i="3"/>
  <c r="CF1313" i="3"/>
  <c r="CE1313" i="3"/>
  <c r="CD1313" i="3"/>
  <c r="CC1313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CO1308" i="3"/>
  <c r="CN1308" i="3"/>
  <c r="CL1308" i="3"/>
  <c r="CK1308" i="3"/>
  <c r="CI1308" i="3"/>
  <c r="CH1308" i="3"/>
  <c r="CF1308" i="3"/>
  <c r="CE1308" i="3"/>
  <c r="CC1308" i="3"/>
  <c r="CB1308" i="3"/>
  <c r="BZ1308" i="3"/>
  <c r="BY1308" i="3"/>
  <c r="BW1308" i="3"/>
  <c r="BV1308" i="3"/>
  <c r="BT1308" i="3"/>
  <c r="BS1308" i="3"/>
  <c r="BQ1308" i="3"/>
  <c r="BP1308" i="3"/>
  <c r="BN1308" i="3"/>
  <c r="BM1308" i="3"/>
  <c r="CO1303" i="3"/>
  <c r="CN1303" i="3"/>
  <c r="CM1303" i="3"/>
  <c r="CL1303" i="3"/>
  <c r="CK1303" i="3"/>
  <c r="CJ1303" i="3"/>
  <c r="CI1303" i="3"/>
  <c r="CH1303" i="3"/>
  <c r="CG1303" i="3"/>
  <c r="CF1303" i="3"/>
  <c r="CE1303" i="3"/>
  <c r="CD1303" i="3"/>
  <c r="CC1303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CO1298" i="3"/>
  <c r="CN1298" i="3"/>
  <c r="CM1298" i="3"/>
  <c r="CL1298" i="3"/>
  <c r="CK1298" i="3"/>
  <c r="CJ1298" i="3"/>
  <c r="CI1298" i="3"/>
  <c r="CH1298" i="3"/>
  <c r="CG1298" i="3"/>
  <c r="CF1298" i="3"/>
  <c r="CE1298" i="3"/>
  <c r="CD1298" i="3"/>
  <c r="CC1298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CO1293" i="3"/>
  <c r="CN1293" i="3"/>
  <c r="CM1293" i="3"/>
  <c r="CL1293" i="3"/>
  <c r="CK1293" i="3"/>
  <c r="CJ1293" i="3"/>
  <c r="CI1293" i="3"/>
  <c r="CH1293" i="3"/>
  <c r="CG1293" i="3"/>
  <c r="CF1293" i="3"/>
  <c r="CE1293" i="3"/>
  <c r="CD1293" i="3"/>
  <c r="CC1293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CO1287" i="3"/>
  <c r="CN1287" i="3"/>
  <c r="CM1287" i="3"/>
  <c r="CL1287" i="3"/>
  <c r="CK1287" i="3"/>
  <c r="CJ1287" i="3"/>
  <c r="CI1287" i="3"/>
  <c r="CH1287" i="3"/>
  <c r="CG1287" i="3"/>
  <c r="CF1287" i="3"/>
  <c r="CE1287" i="3"/>
  <c r="CD1287" i="3"/>
  <c r="CC1287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CO1282" i="3"/>
  <c r="CN1282" i="3"/>
  <c r="CM1282" i="3"/>
  <c r="CL1282" i="3"/>
  <c r="CK1282" i="3"/>
  <c r="CJ1282" i="3"/>
  <c r="CI1282" i="3"/>
  <c r="CH1282" i="3"/>
  <c r="CG1282" i="3"/>
  <c r="CF1282" i="3"/>
  <c r="CE1282" i="3"/>
  <c r="CD1282" i="3"/>
  <c r="CC1282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CO1277" i="3"/>
  <c r="CN1277" i="3"/>
  <c r="CL1277" i="3"/>
  <c r="CK1277" i="3"/>
  <c r="CI1277" i="3"/>
  <c r="CH1277" i="3"/>
  <c r="CF1277" i="3"/>
  <c r="CE1277" i="3"/>
  <c r="CC1277" i="3"/>
  <c r="CB1277" i="3"/>
  <c r="BZ1277" i="3"/>
  <c r="BY1277" i="3"/>
  <c r="BW1277" i="3"/>
  <c r="BV1277" i="3"/>
  <c r="BT1277" i="3"/>
  <c r="BS1277" i="3"/>
  <c r="BQ1277" i="3"/>
  <c r="BP1277" i="3"/>
  <c r="BN1277" i="3"/>
  <c r="BM1277" i="3"/>
  <c r="CO1272" i="3"/>
  <c r="CN1272" i="3"/>
  <c r="CM1272" i="3"/>
  <c r="CL1272" i="3"/>
  <c r="CK1272" i="3"/>
  <c r="CJ1272" i="3"/>
  <c r="CI1272" i="3"/>
  <c r="CH1272" i="3"/>
  <c r="CG1272" i="3"/>
  <c r="CF1272" i="3"/>
  <c r="CE1272" i="3"/>
  <c r="CD1272" i="3"/>
  <c r="CC1272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CO1267" i="3"/>
  <c r="CN1267" i="3"/>
  <c r="CM1267" i="3"/>
  <c r="CL1267" i="3"/>
  <c r="CK1267" i="3"/>
  <c r="CJ1267" i="3"/>
  <c r="CI1267" i="3"/>
  <c r="CH1267" i="3"/>
  <c r="CG1267" i="3"/>
  <c r="CF1267" i="3"/>
  <c r="CE1267" i="3"/>
  <c r="CD1267" i="3"/>
  <c r="CC1267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CO1262" i="3"/>
  <c r="CN1262" i="3"/>
  <c r="CM1262" i="3"/>
  <c r="CL1262" i="3"/>
  <c r="CK1262" i="3"/>
  <c r="CJ1262" i="3"/>
  <c r="CI1262" i="3"/>
  <c r="CH1262" i="3"/>
  <c r="CG1262" i="3"/>
  <c r="CF1262" i="3"/>
  <c r="CE1262" i="3"/>
  <c r="CD1262" i="3"/>
  <c r="CC1262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CO1255" i="3"/>
  <c r="CN1255" i="3"/>
  <c r="CM1255" i="3"/>
  <c r="CL1255" i="3"/>
  <c r="CK1255" i="3"/>
  <c r="CJ1255" i="3"/>
  <c r="CI1255" i="3"/>
  <c r="CH1255" i="3"/>
  <c r="CG1255" i="3"/>
  <c r="CF1255" i="3"/>
  <c r="CE1255" i="3"/>
  <c r="CD1255" i="3"/>
  <c r="CC1255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CO1250" i="3"/>
  <c r="CN1250" i="3"/>
  <c r="CM1250" i="3"/>
  <c r="CL1250" i="3"/>
  <c r="CK1250" i="3"/>
  <c r="CJ1250" i="3"/>
  <c r="CI1250" i="3"/>
  <c r="CH1250" i="3"/>
  <c r="CG1250" i="3"/>
  <c r="CF1250" i="3"/>
  <c r="CE1250" i="3"/>
  <c r="CD1250" i="3"/>
  <c r="CC1250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CO1244" i="3"/>
  <c r="CN1244" i="3"/>
  <c r="CM1244" i="3"/>
  <c r="CL1244" i="3"/>
  <c r="CK1244" i="3"/>
  <c r="CJ1244" i="3"/>
  <c r="CI1244" i="3"/>
  <c r="CH1244" i="3"/>
  <c r="CG1244" i="3"/>
  <c r="CF1244" i="3"/>
  <c r="CE1244" i="3"/>
  <c r="CD1244" i="3"/>
  <c r="CC1244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CO1239" i="3"/>
  <c r="CN1239" i="3"/>
  <c r="CM1239" i="3"/>
  <c r="CL1239" i="3"/>
  <c r="CK1239" i="3"/>
  <c r="CJ1239" i="3"/>
  <c r="CI1239" i="3"/>
  <c r="CH1239" i="3"/>
  <c r="CG1239" i="3"/>
  <c r="CF1239" i="3"/>
  <c r="CE1239" i="3"/>
  <c r="CD1239" i="3"/>
  <c r="CC1239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CO1231" i="3"/>
  <c r="CN1231" i="3"/>
  <c r="CL1231" i="3"/>
  <c r="CK1231" i="3"/>
  <c r="CI1231" i="3"/>
  <c r="CH1231" i="3"/>
  <c r="CF1231" i="3"/>
  <c r="CE1231" i="3"/>
  <c r="CC1231" i="3"/>
  <c r="CB1231" i="3"/>
  <c r="BZ1231" i="3"/>
  <c r="BY1231" i="3"/>
  <c r="BW1231" i="3"/>
  <c r="BV1231" i="3"/>
  <c r="BT1231" i="3"/>
  <c r="BS1231" i="3"/>
  <c r="BQ1231" i="3"/>
  <c r="BP1231" i="3"/>
  <c r="BN1231" i="3"/>
  <c r="BM1231" i="3"/>
  <c r="CO1227" i="3"/>
  <c r="CN1227" i="3"/>
  <c r="CM1227" i="3"/>
  <c r="CL1227" i="3"/>
  <c r="CK1227" i="3"/>
  <c r="CJ1227" i="3"/>
  <c r="CI1227" i="3"/>
  <c r="CH1227" i="3"/>
  <c r="CG1227" i="3"/>
  <c r="CF1227" i="3"/>
  <c r="CE1227" i="3"/>
  <c r="CD1227" i="3"/>
  <c r="CC1227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CO1223" i="3"/>
  <c r="CN1223" i="3"/>
  <c r="CM1223" i="3"/>
  <c r="CL1223" i="3"/>
  <c r="CK1223" i="3"/>
  <c r="CJ1223" i="3"/>
  <c r="CI1223" i="3"/>
  <c r="CH1223" i="3"/>
  <c r="CG1223" i="3"/>
  <c r="CF1223" i="3"/>
  <c r="CE1223" i="3"/>
  <c r="CD1223" i="3"/>
  <c r="CC1223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CO1218" i="3"/>
  <c r="CN1218" i="3"/>
  <c r="CL1218" i="3"/>
  <c r="CK1218" i="3"/>
  <c r="CI1218" i="3"/>
  <c r="CH1218" i="3"/>
  <c r="CF1218" i="3"/>
  <c r="CE1218" i="3"/>
  <c r="CC1218" i="3"/>
  <c r="CB1218" i="3"/>
  <c r="BZ1218" i="3"/>
  <c r="BY1218" i="3"/>
  <c r="BW1218" i="3"/>
  <c r="BV1218" i="3"/>
  <c r="BT1218" i="3"/>
  <c r="BS1218" i="3"/>
  <c r="BQ1218" i="3"/>
  <c r="BP1218" i="3"/>
  <c r="BN1218" i="3"/>
  <c r="BM1218" i="3"/>
  <c r="CO1214" i="3"/>
  <c r="CN1214" i="3"/>
  <c r="CM1214" i="3"/>
  <c r="CL1214" i="3"/>
  <c r="CK1214" i="3"/>
  <c r="CJ1214" i="3"/>
  <c r="CI1214" i="3"/>
  <c r="CH1214" i="3"/>
  <c r="CG1214" i="3"/>
  <c r="CF1214" i="3"/>
  <c r="CE1214" i="3"/>
  <c r="CD1214" i="3"/>
  <c r="CC1214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CO1210" i="3"/>
  <c r="CN1210" i="3"/>
  <c r="CM1210" i="3"/>
  <c r="CL1210" i="3"/>
  <c r="CK1210" i="3"/>
  <c r="CJ1210" i="3"/>
  <c r="CI1210" i="3"/>
  <c r="CH1210" i="3"/>
  <c r="CG1210" i="3"/>
  <c r="CF1210" i="3"/>
  <c r="CE1210" i="3"/>
  <c r="CD1210" i="3"/>
  <c r="CC1210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CO1204" i="3"/>
  <c r="CN1204" i="3"/>
  <c r="CM1204" i="3"/>
  <c r="CL1204" i="3"/>
  <c r="CK1204" i="3"/>
  <c r="CJ1204" i="3"/>
  <c r="CI1204" i="3"/>
  <c r="CH1204" i="3"/>
  <c r="CG1204" i="3"/>
  <c r="CF1204" i="3"/>
  <c r="CE1204" i="3"/>
  <c r="CD1204" i="3"/>
  <c r="CC1204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CO1199" i="3"/>
  <c r="CN1199" i="3"/>
  <c r="CM1199" i="3"/>
  <c r="CL1199" i="3"/>
  <c r="CK1199" i="3"/>
  <c r="CJ1199" i="3"/>
  <c r="CI1199" i="3"/>
  <c r="CH1199" i="3"/>
  <c r="CG1199" i="3"/>
  <c r="CF1199" i="3"/>
  <c r="CE1199" i="3"/>
  <c r="CD1199" i="3"/>
  <c r="CC1199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CO1194" i="3"/>
  <c r="CN1194" i="3"/>
  <c r="CL1194" i="3"/>
  <c r="CK1194" i="3"/>
  <c r="CI1194" i="3"/>
  <c r="CH1194" i="3"/>
  <c r="CF1194" i="3"/>
  <c r="CE1194" i="3"/>
  <c r="CC1194" i="3"/>
  <c r="CB1194" i="3"/>
  <c r="BZ1194" i="3"/>
  <c r="BY1194" i="3"/>
  <c r="BW1194" i="3"/>
  <c r="BV1194" i="3"/>
  <c r="BT1194" i="3"/>
  <c r="BS1194" i="3"/>
  <c r="BQ1194" i="3"/>
  <c r="BP1194" i="3"/>
  <c r="BN1194" i="3"/>
  <c r="BM1194" i="3"/>
  <c r="CO1189" i="3"/>
  <c r="CN1189" i="3"/>
  <c r="CM1189" i="3"/>
  <c r="CL1189" i="3"/>
  <c r="CK1189" i="3"/>
  <c r="CJ1189" i="3"/>
  <c r="CI1189" i="3"/>
  <c r="CH1189" i="3"/>
  <c r="CG1189" i="3"/>
  <c r="CF1189" i="3"/>
  <c r="CE1189" i="3"/>
  <c r="CD1189" i="3"/>
  <c r="CC1189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CO1184" i="3"/>
  <c r="CN1184" i="3"/>
  <c r="CM1184" i="3"/>
  <c r="CL1184" i="3"/>
  <c r="CK1184" i="3"/>
  <c r="CJ1184" i="3"/>
  <c r="CI1184" i="3"/>
  <c r="CH1184" i="3"/>
  <c r="CG1184" i="3"/>
  <c r="CF1184" i="3"/>
  <c r="CE1184" i="3"/>
  <c r="CD1184" i="3"/>
  <c r="CC1184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CO1179" i="3"/>
  <c r="CN1179" i="3"/>
  <c r="CM1179" i="3"/>
  <c r="CL1179" i="3"/>
  <c r="CK1179" i="3"/>
  <c r="CJ1179" i="3"/>
  <c r="CI1179" i="3"/>
  <c r="CH1179" i="3"/>
  <c r="CG1179" i="3"/>
  <c r="CF1179" i="3"/>
  <c r="CE1179" i="3"/>
  <c r="CD1179" i="3"/>
  <c r="CC1179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CO1173" i="3"/>
  <c r="CN1173" i="3"/>
  <c r="CM1173" i="3"/>
  <c r="CL1173" i="3"/>
  <c r="CK1173" i="3"/>
  <c r="CJ1173" i="3"/>
  <c r="CI1173" i="3"/>
  <c r="CH1173" i="3"/>
  <c r="CG1173" i="3"/>
  <c r="CF1173" i="3"/>
  <c r="CE1173" i="3"/>
  <c r="CD1173" i="3"/>
  <c r="CC1173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CO1168" i="3"/>
  <c r="CN1168" i="3"/>
  <c r="CM1168" i="3"/>
  <c r="CL1168" i="3"/>
  <c r="CK1168" i="3"/>
  <c r="CJ1168" i="3"/>
  <c r="CI1168" i="3"/>
  <c r="CH1168" i="3"/>
  <c r="CG1168" i="3"/>
  <c r="CF1168" i="3"/>
  <c r="CE1168" i="3"/>
  <c r="CD1168" i="3"/>
  <c r="CC1168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CO1163" i="3"/>
  <c r="CN1163" i="3"/>
  <c r="CL1163" i="3"/>
  <c r="CK1163" i="3"/>
  <c r="CI1163" i="3"/>
  <c r="CH1163" i="3"/>
  <c r="CF1163" i="3"/>
  <c r="CE1163" i="3"/>
  <c r="CC1163" i="3"/>
  <c r="CB1163" i="3"/>
  <c r="BZ1163" i="3"/>
  <c r="BY1163" i="3"/>
  <c r="BW1163" i="3"/>
  <c r="BV1163" i="3"/>
  <c r="BT1163" i="3"/>
  <c r="BS1163" i="3"/>
  <c r="BQ1163" i="3"/>
  <c r="BP1163" i="3"/>
  <c r="BN1163" i="3"/>
  <c r="BM1163" i="3"/>
  <c r="CO1158" i="3"/>
  <c r="CN1158" i="3"/>
  <c r="CM1158" i="3"/>
  <c r="CL1158" i="3"/>
  <c r="CK1158" i="3"/>
  <c r="CJ1158" i="3"/>
  <c r="CI1158" i="3"/>
  <c r="CH1158" i="3"/>
  <c r="CG1158" i="3"/>
  <c r="CF1158" i="3"/>
  <c r="CE1158" i="3"/>
  <c r="CD1158" i="3"/>
  <c r="CC1158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CO1153" i="3"/>
  <c r="CN1153" i="3"/>
  <c r="CM1153" i="3"/>
  <c r="CL1153" i="3"/>
  <c r="CK1153" i="3"/>
  <c r="CJ1153" i="3"/>
  <c r="CI1153" i="3"/>
  <c r="CH1153" i="3"/>
  <c r="CG1153" i="3"/>
  <c r="CF1153" i="3"/>
  <c r="CE1153" i="3"/>
  <c r="CD1153" i="3"/>
  <c r="CC1153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CO1148" i="3"/>
  <c r="CO1142" i="3" s="1"/>
  <c r="CN1148" i="3"/>
  <c r="CM1148" i="3"/>
  <c r="CL1148" i="3"/>
  <c r="CK1148" i="3"/>
  <c r="CJ1148" i="3"/>
  <c r="CI1148" i="3"/>
  <c r="CH1148" i="3"/>
  <c r="CG1148" i="3"/>
  <c r="CF1148" i="3"/>
  <c r="CE1148" i="3"/>
  <c r="CD1148" i="3"/>
  <c r="CC1148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CO1141" i="3"/>
  <c r="CN1141" i="3"/>
  <c r="CM1141" i="3"/>
  <c r="CL1141" i="3"/>
  <c r="CK1141" i="3"/>
  <c r="CJ1141" i="3"/>
  <c r="CI1141" i="3"/>
  <c r="CH1141" i="3"/>
  <c r="CG1141" i="3"/>
  <c r="CF1141" i="3"/>
  <c r="CE1141" i="3"/>
  <c r="CD1141" i="3"/>
  <c r="CC1141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CO1136" i="3"/>
  <c r="CN1136" i="3"/>
  <c r="CM1136" i="3"/>
  <c r="CL1136" i="3"/>
  <c r="CK1136" i="3"/>
  <c r="CJ1136" i="3"/>
  <c r="CI1136" i="3"/>
  <c r="CH1136" i="3"/>
  <c r="CG1136" i="3"/>
  <c r="CF1136" i="3"/>
  <c r="CE1136" i="3"/>
  <c r="CD1136" i="3"/>
  <c r="CC1136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CO1130" i="3"/>
  <c r="CN1130" i="3"/>
  <c r="CM1130" i="3"/>
  <c r="CL1130" i="3"/>
  <c r="CK1130" i="3"/>
  <c r="CJ1130" i="3"/>
  <c r="CI1130" i="3"/>
  <c r="CH1130" i="3"/>
  <c r="CG1130" i="3"/>
  <c r="CF1130" i="3"/>
  <c r="CE1130" i="3"/>
  <c r="CD1130" i="3"/>
  <c r="CC1130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CO1125" i="3"/>
  <c r="CN1125" i="3"/>
  <c r="CM1125" i="3"/>
  <c r="CL1125" i="3"/>
  <c r="CK1125" i="3"/>
  <c r="CJ1125" i="3"/>
  <c r="CI1125" i="3"/>
  <c r="CH1125" i="3"/>
  <c r="CG1125" i="3"/>
  <c r="CF1125" i="3"/>
  <c r="CE1125" i="3"/>
  <c r="CD1125" i="3"/>
  <c r="CC1125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CO1117" i="3"/>
  <c r="CN1117" i="3"/>
  <c r="CL1117" i="3"/>
  <c r="CK1117" i="3"/>
  <c r="CI1117" i="3"/>
  <c r="CH1117" i="3"/>
  <c r="CF1117" i="3"/>
  <c r="CE1117" i="3"/>
  <c r="CC1117" i="3"/>
  <c r="CB1117" i="3"/>
  <c r="BZ1117" i="3"/>
  <c r="BY1117" i="3"/>
  <c r="BW1117" i="3"/>
  <c r="BV1117" i="3"/>
  <c r="BT1117" i="3"/>
  <c r="BS1117" i="3"/>
  <c r="BQ1117" i="3"/>
  <c r="BP1117" i="3"/>
  <c r="BN1117" i="3"/>
  <c r="BM1117" i="3"/>
  <c r="CO1113" i="3"/>
  <c r="CN1113" i="3"/>
  <c r="CM1113" i="3"/>
  <c r="CL1113" i="3"/>
  <c r="CK1113" i="3"/>
  <c r="CJ1113" i="3"/>
  <c r="CI1113" i="3"/>
  <c r="CH1113" i="3"/>
  <c r="CG1113" i="3"/>
  <c r="CF1113" i="3"/>
  <c r="CE1113" i="3"/>
  <c r="CD1113" i="3"/>
  <c r="CC1113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CO1109" i="3"/>
  <c r="CN1109" i="3"/>
  <c r="CM1109" i="3"/>
  <c r="CL1109" i="3"/>
  <c r="CK1109" i="3"/>
  <c r="CJ1109" i="3"/>
  <c r="CI1109" i="3"/>
  <c r="CH1109" i="3"/>
  <c r="CG1109" i="3"/>
  <c r="CF1109" i="3"/>
  <c r="CE1109" i="3"/>
  <c r="CD1109" i="3"/>
  <c r="CC1109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CO1104" i="3"/>
  <c r="CN1104" i="3"/>
  <c r="CL1104" i="3"/>
  <c r="CK1104" i="3"/>
  <c r="CI1104" i="3"/>
  <c r="CH1104" i="3"/>
  <c r="CF1104" i="3"/>
  <c r="CE1104" i="3"/>
  <c r="CC1104" i="3"/>
  <c r="CB1104" i="3"/>
  <c r="BZ1104" i="3"/>
  <c r="BY1104" i="3"/>
  <c r="BW1104" i="3"/>
  <c r="BV1104" i="3"/>
  <c r="BT1104" i="3"/>
  <c r="BS1104" i="3"/>
  <c r="BQ1104" i="3"/>
  <c r="BP1104" i="3"/>
  <c r="BN1104" i="3"/>
  <c r="BM1104" i="3"/>
  <c r="CO1100" i="3"/>
  <c r="CN1100" i="3"/>
  <c r="CM1100" i="3"/>
  <c r="CL1100" i="3"/>
  <c r="CK1100" i="3"/>
  <c r="CJ1100" i="3"/>
  <c r="CI1100" i="3"/>
  <c r="CH1100" i="3"/>
  <c r="CG1100" i="3"/>
  <c r="CF1100" i="3"/>
  <c r="CE1100" i="3"/>
  <c r="CD1100" i="3"/>
  <c r="CC1100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CO1096" i="3"/>
  <c r="CN1096" i="3"/>
  <c r="CM1096" i="3"/>
  <c r="CL1096" i="3"/>
  <c r="CK1096" i="3"/>
  <c r="CJ1096" i="3"/>
  <c r="CI1096" i="3"/>
  <c r="CH1096" i="3"/>
  <c r="CG1096" i="3"/>
  <c r="CF1096" i="3"/>
  <c r="CE1096" i="3"/>
  <c r="CD1096" i="3"/>
  <c r="CC1096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CO1090" i="3"/>
  <c r="CN1090" i="3"/>
  <c r="CM1090" i="3"/>
  <c r="CL1090" i="3"/>
  <c r="CK1090" i="3"/>
  <c r="CJ1090" i="3"/>
  <c r="CI1090" i="3"/>
  <c r="CH1090" i="3"/>
  <c r="CG1090" i="3"/>
  <c r="CF1090" i="3"/>
  <c r="CE1090" i="3"/>
  <c r="CD1090" i="3"/>
  <c r="CC1090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CO1085" i="3"/>
  <c r="CN1085" i="3"/>
  <c r="CM1085" i="3"/>
  <c r="CL1085" i="3"/>
  <c r="CK1085" i="3"/>
  <c r="CJ1085" i="3"/>
  <c r="CI1085" i="3"/>
  <c r="CH1085" i="3"/>
  <c r="CG1085" i="3"/>
  <c r="CF1085" i="3"/>
  <c r="CE1085" i="3"/>
  <c r="CD1085" i="3"/>
  <c r="CC1085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CO1080" i="3"/>
  <c r="CN1080" i="3"/>
  <c r="CL1080" i="3"/>
  <c r="CK1080" i="3"/>
  <c r="CI1080" i="3"/>
  <c r="CH1080" i="3"/>
  <c r="CF1080" i="3"/>
  <c r="CE1080" i="3"/>
  <c r="CC1080" i="3"/>
  <c r="CB1080" i="3"/>
  <c r="BZ1080" i="3"/>
  <c r="BY1080" i="3"/>
  <c r="BW1080" i="3"/>
  <c r="BV1080" i="3"/>
  <c r="BT1080" i="3"/>
  <c r="BS1080" i="3"/>
  <c r="BQ1080" i="3"/>
  <c r="BP1080" i="3"/>
  <c r="BN1080" i="3"/>
  <c r="BM1080" i="3"/>
  <c r="CO1075" i="3"/>
  <c r="CN1075" i="3"/>
  <c r="CM1075" i="3"/>
  <c r="CL1075" i="3"/>
  <c r="CK1075" i="3"/>
  <c r="CJ1075" i="3"/>
  <c r="CI1075" i="3"/>
  <c r="CH1075" i="3"/>
  <c r="CG1075" i="3"/>
  <c r="CF1075" i="3"/>
  <c r="CE1075" i="3"/>
  <c r="CD1075" i="3"/>
  <c r="CC1075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CO1070" i="3"/>
  <c r="CN1070" i="3"/>
  <c r="CM1070" i="3"/>
  <c r="CL1070" i="3"/>
  <c r="CK1070" i="3"/>
  <c r="CJ1070" i="3"/>
  <c r="CI1070" i="3"/>
  <c r="CH1070" i="3"/>
  <c r="CG1070" i="3"/>
  <c r="CF1070" i="3"/>
  <c r="CE1070" i="3"/>
  <c r="CD1070" i="3"/>
  <c r="CC1070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CO1065" i="3"/>
  <c r="CN1065" i="3"/>
  <c r="CM1065" i="3"/>
  <c r="CL1065" i="3"/>
  <c r="CK1065" i="3"/>
  <c r="CJ1065" i="3"/>
  <c r="CI1065" i="3"/>
  <c r="CH1065" i="3"/>
  <c r="CG1065" i="3"/>
  <c r="CF1065" i="3"/>
  <c r="CE1065" i="3"/>
  <c r="CD1065" i="3"/>
  <c r="CC1065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CO1059" i="3"/>
  <c r="CN1059" i="3"/>
  <c r="CM1059" i="3"/>
  <c r="CL1059" i="3"/>
  <c r="CK1059" i="3"/>
  <c r="CJ1059" i="3"/>
  <c r="CI1059" i="3"/>
  <c r="CH1059" i="3"/>
  <c r="CG1059" i="3"/>
  <c r="CF1059" i="3"/>
  <c r="CE1059" i="3"/>
  <c r="CD1059" i="3"/>
  <c r="CC1059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CO1054" i="3"/>
  <c r="CN1054" i="3"/>
  <c r="CM1054" i="3"/>
  <c r="CL1054" i="3"/>
  <c r="CK1054" i="3"/>
  <c r="CJ1054" i="3"/>
  <c r="CI1054" i="3"/>
  <c r="CH1054" i="3"/>
  <c r="CG1054" i="3"/>
  <c r="CF1054" i="3"/>
  <c r="CE1054" i="3"/>
  <c r="CD1054" i="3"/>
  <c r="CC1054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CO1049" i="3"/>
  <c r="CN1049" i="3"/>
  <c r="CL1049" i="3"/>
  <c r="CK1049" i="3"/>
  <c r="CI1049" i="3"/>
  <c r="CH1049" i="3"/>
  <c r="CF1049" i="3"/>
  <c r="CE1049" i="3"/>
  <c r="CC1049" i="3"/>
  <c r="CB1049" i="3"/>
  <c r="BZ1049" i="3"/>
  <c r="BY1049" i="3"/>
  <c r="BW1049" i="3"/>
  <c r="BV1049" i="3"/>
  <c r="BT1049" i="3"/>
  <c r="BS1049" i="3"/>
  <c r="BQ1049" i="3"/>
  <c r="BP1049" i="3"/>
  <c r="BN1049" i="3"/>
  <c r="BM1049" i="3"/>
  <c r="CO1044" i="3"/>
  <c r="CN1044" i="3"/>
  <c r="CM1044" i="3"/>
  <c r="CL1044" i="3"/>
  <c r="CK1044" i="3"/>
  <c r="CJ1044" i="3"/>
  <c r="CI1044" i="3"/>
  <c r="CH1044" i="3"/>
  <c r="CG1044" i="3"/>
  <c r="CF1044" i="3"/>
  <c r="CE1044" i="3"/>
  <c r="CD1044" i="3"/>
  <c r="CC1044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CO1039" i="3"/>
  <c r="CN1039" i="3"/>
  <c r="CM1039" i="3"/>
  <c r="CL1039" i="3"/>
  <c r="CK1039" i="3"/>
  <c r="CJ1039" i="3"/>
  <c r="CI1039" i="3"/>
  <c r="CH1039" i="3"/>
  <c r="CG1039" i="3"/>
  <c r="CF1039" i="3"/>
  <c r="CE1039" i="3"/>
  <c r="CD1039" i="3"/>
  <c r="CC1039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CO1034" i="3"/>
  <c r="CN1034" i="3"/>
  <c r="CM1034" i="3"/>
  <c r="CL1034" i="3"/>
  <c r="CK1034" i="3"/>
  <c r="CJ1034" i="3"/>
  <c r="CI1034" i="3"/>
  <c r="CH1034" i="3"/>
  <c r="CG1034" i="3"/>
  <c r="CF1034" i="3"/>
  <c r="CE1034" i="3"/>
  <c r="CD1034" i="3"/>
  <c r="CC1034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CO1027" i="3"/>
  <c r="CN1027" i="3"/>
  <c r="CM1027" i="3"/>
  <c r="CL1027" i="3"/>
  <c r="CK1027" i="3"/>
  <c r="CJ1027" i="3"/>
  <c r="CI1027" i="3"/>
  <c r="CH1027" i="3"/>
  <c r="CG1027" i="3"/>
  <c r="CF1027" i="3"/>
  <c r="CE1027" i="3"/>
  <c r="CD1027" i="3"/>
  <c r="CC1027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CO1022" i="3"/>
  <c r="CN1022" i="3"/>
  <c r="CM1022" i="3"/>
  <c r="CL1022" i="3"/>
  <c r="CK1022" i="3"/>
  <c r="CJ1022" i="3"/>
  <c r="CI1022" i="3"/>
  <c r="CH1022" i="3"/>
  <c r="CG1022" i="3"/>
  <c r="CF1022" i="3"/>
  <c r="CE1022" i="3"/>
  <c r="CD1022" i="3"/>
  <c r="CC1022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CO1016" i="3"/>
  <c r="CN1016" i="3"/>
  <c r="CM1016" i="3"/>
  <c r="CL1016" i="3"/>
  <c r="CK1016" i="3"/>
  <c r="CJ1016" i="3"/>
  <c r="CI1016" i="3"/>
  <c r="CH1016" i="3"/>
  <c r="CG1016" i="3"/>
  <c r="CF1016" i="3"/>
  <c r="CE1016" i="3"/>
  <c r="CD1016" i="3"/>
  <c r="CC1016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CO1011" i="3"/>
  <c r="CO1006" i="3" s="1"/>
  <c r="CN1011" i="3"/>
  <c r="CM1011" i="3"/>
  <c r="CL1011" i="3"/>
  <c r="CK1011" i="3"/>
  <c r="CJ1011" i="3"/>
  <c r="CI1011" i="3"/>
  <c r="CH1011" i="3"/>
  <c r="CG1011" i="3"/>
  <c r="CF1011" i="3"/>
  <c r="CE1011" i="3"/>
  <c r="CD1011" i="3"/>
  <c r="CC1011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CO1003" i="3"/>
  <c r="CN1003" i="3"/>
  <c r="CL1003" i="3"/>
  <c r="CK1003" i="3"/>
  <c r="CI1003" i="3"/>
  <c r="CH1003" i="3"/>
  <c r="CF1003" i="3"/>
  <c r="CE1003" i="3"/>
  <c r="CC1003" i="3"/>
  <c r="CB1003" i="3"/>
  <c r="BZ1003" i="3"/>
  <c r="BY1003" i="3"/>
  <c r="BW1003" i="3"/>
  <c r="BV1003" i="3"/>
  <c r="BT1003" i="3"/>
  <c r="BS1003" i="3"/>
  <c r="BQ1003" i="3"/>
  <c r="BP1003" i="3"/>
  <c r="BN1003" i="3"/>
  <c r="BM1003" i="3"/>
  <c r="CO999" i="3"/>
  <c r="CN999" i="3"/>
  <c r="CM999" i="3"/>
  <c r="CL999" i="3"/>
  <c r="CK999" i="3"/>
  <c r="CJ999" i="3"/>
  <c r="CI999" i="3"/>
  <c r="CH999" i="3"/>
  <c r="CG999" i="3"/>
  <c r="CF999" i="3"/>
  <c r="CE999" i="3"/>
  <c r="CD999" i="3"/>
  <c r="CC999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CO995" i="3"/>
  <c r="CN995" i="3"/>
  <c r="CM995" i="3"/>
  <c r="CL995" i="3"/>
  <c r="CK995" i="3"/>
  <c r="CJ995" i="3"/>
  <c r="CI995" i="3"/>
  <c r="CH995" i="3"/>
  <c r="CG995" i="3"/>
  <c r="CF995" i="3"/>
  <c r="CE995" i="3"/>
  <c r="CD995" i="3"/>
  <c r="CC995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CO990" i="3"/>
  <c r="CN990" i="3"/>
  <c r="CL990" i="3"/>
  <c r="CK990" i="3"/>
  <c r="CI990" i="3"/>
  <c r="CH990" i="3"/>
  <c r="CF990" i="3"/>
  <c r="CE990" i="3"/>
  <c r="CC990" i="3"/>
  <c r="CB990" i="3"/>
  <c r="BZ990" i="3"/>
  <c r="BY990" i="3"/>
  <c r="BW990" i="3"/>
  <c r="BV990" i="3"/>
  <c r="BT990" i="3"/>
  <c r="BS990" i="3"/>
  <c r="BQ990" i="3"/>
  <c r="BP990" i="3"/>
  <c r="BN990" i="3"/>
  <c r="BM990" i="3"/>
  <c r="CO986" i="3"/>
  <c r="CN986" i="3"/>
  <c r="CM986" i="3"/>
  <c r="CL986" i="3"/>
  <c r="CK986" i="3"/>
  <c r="CJ986" i="3"/>
  <c r="CI986" i="3"/>
  <c r="CH986" i="3"/>
  <c r="CG986" i="3"/>
  <c r="CF986" i="3"/>
  <c r="CE986" i="3"/>
  <c r="CD986" i="3"/>
  <c r="CC986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CO982" i="3"/>
  <c r="CN982" i="3"/>
  <c r="CM982" i="3"/>
  <c r="CL982" i="3"/>
  <c r="CK982" i="3"/>
  <c r="CJ982" i="3"/>
  <c r="CI982" i="3"/>
  <c r="CH982" i="3"/>
  <c r="CG982" i="3"/>
  <c r="CF982" i="3"/>
  <c r="CE982" i="3"/>
  <c r="CD982" i="3"/>
  <c r="CC982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CO976" i="3"/>
  <c r="CN976" i="3"/>
  <c r="CM976" i="3"/>
  <c r="CL976" i="3"/>
  <c r="CK976" i="3"/>
  <c r="CJ976" i="3"/>
  <c r="CI976" i="3"/>
  <c r="CH976" i="3"/>
  <c r="CG976" i="3"/>
  <c r="CF976" i="3"/>
  <c r="CE976" i="3"/>
  <c r="CD976" i="3"/>
  <c r="BY976" i="3"/>
  <c r="BX976" i="3"/>
  <c r="BW976" i="3"/>
  <c r="BV976" i="3"/>
  <c r="BU976" i="3"/>
  <c r="BT976" i="3"/>
  <c r="BS976" i="3"/>
  <c r="BR976" i="3"/>
  <c r="BQ976" i="3"/>
  <c r="BP976" i="3"/>
  <c r="BO976" i="3"/>
  <c r="CC974" i="3"/>
  <c r="CB974" i="3"/>
  <c r="CA974" i="3"/>
  <c r="BN974" i="3"/>
  <c r="BM974" i="3"/>
  <c r="BL974" i="3"/>
  <c r="CC973" i="3"/>
  <c r="CB973" i="3"/>
  <c r="CA973" i="3"/>
  <c r="BZ973" i="3"/>
  <c r="BZ976" i="3" s="1"/>
  <c r="BM973" i="3"/>
  <c r="BL973" i="3"/>
  <c r="CO971" i="3"/>
  <c r="CN971" i="3"/>
  <c r="CM971" i="3"/>
  <c r="CL971" i="3"/>
  <c r="CK971" i="3"/>
  <c r="CJ971" i="3"/>
  <c r="CI971" i="3"/>
  <c r="CH971" i="3"/>
  <c r="CG971" i="3"/>
  <c r="CF971" i="3"/>
  <c r="CE971" i="3"/>
  <c r="CD971" i="3"/>
  <c r="CC971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CO966" i="3"/>
  <c r="CN966" i="3"/>
  <c r="CL966" i="3"/>
  <c r="CK966" i="3"/>
  <c r="CI966" i="3"/>
  <c r="CH966" i="3"/>
  <c r="CF966" i="3"/>
  <c r="CE966" i="3"/>
  <c r="CC966" i="3"/>
  <c r="CB966" i="3"/>
  <c r="BZ966" i="3"/>
  <c r="BY966" i="3"/>
  <c r="BW966" i="3"/>
  <c r="BV966" i="3"/>
  <c r="BT966" i="3"/>
  <c r="BS966" i="3"/>
  <c r="BQ966" i="3"/>
  <c r="BP966" i="3"/>
  <c r="BN966" i="3"/>
  <c r="BM966" i="3"/>
  <c r="CO961" i="3"/>
  <c r="CN961" i="3"/>
  <c r="CM961" i="3"/>
  <c r="CL961" i="3"/>
  <c r="CK961" i="3"/>
  <c r="CJ961" i="3"/>
  <c r="CI961" i="3"/>
  <c r="CH961" i="3"/>
  <c r="CG961" i="3"/>
  <c r="CF961" i="3"/>
  <c r="CE961" i="3"/>
  <c r="CD961" i="3"/>
  <c r="CC961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CM956" i="3"/>
  <c r="CL956" i="3"/>
  <c r="CK956" i="3"/>
  <c r="CJ956" i="3"/>
  <c r="CG956" i="3"/>
  <c r="CD956" i="3"/>
  <c r="BX956" i="3"/>
  <c r="BU956" i="3"/>
  <c r="BR956" i="3"/>
  <c r="BO956" i="3"/>
  <c r="CC955" i="3"/>
  <c r="CB955" i="3"/>
  <c r="CA955" i="3"/>
  <c r="BZ955" i="3"/>
  <c r="BN955" i="3" s="1"/>
  <c r="BY955" i="3"/>
  <c r="BM955" i="3" s="1"/>
  <c r="BL955" i="3"/>
  <c r="CI954" i="3"/>
  <c r="CI956" i="3" s="1"/>
  <c r="CH954" i="3"/>
  <c r="CH956" i="3" s="1"/>
  <c r="CF954" i="3"/>
  <c r="CF956" i="3" s="1"/>
  <c r="CE954" i="3"/>
  <c r="CA954" i="3"/>
  <c r="BZ954" i="3"/>
  <c r="BY954" i="3"/>
  <c r="BW954" i="3"/>
  <c r="BW956" i="3" s="1"/>
  <c r="BV954" i="3"/>
  <c r="BV956" i="3" s="1"/>
  <c r="BT954" i="3"/>
  <c r="BT956" i="3" s="1"/>
  <c r="BS954" i="3"/>
  <c r="BS956" i="3" s="1"/>
  <c r="BQ954" i="3"/>
  <c r="BQ956" i="3" s="1"/>
  <c r="BP954" i="3"/>
  <c r="BL954" i="3"/>
  <c r="CC953" i="3"/>
  <c r="CB953" i="3"/>
  <c r="CA953" i="3"/>
  <c r="BZ953" i="3"/>
  <c r="BN953" i="3" s="1"/>
  <c r="BY953" i="3"/>
  <c r="BM953" i="3" s="1"/>
  <c r="BL953" i="3"/>
  <c r="CO952" i="3"/>
  <c r="CN952" i="3"/>
  <c r="CB952" i="3" s="1"/>
  <c r="CA952" i="3"/>
  <c r="BZ952" i="3"/>
  <c r="BY952" i="3"/>
  <c r="BL952" i="3"/>
  <c r="CM950" i="3"/>
  <c r="CI950" i="3"/>
  <c r="CH950" i="3"/>
  <c r="CG950" i="3"/>
  <c r="CD950" i="3"/>
  <c r="BU950" i="3"/>
  <c r="BR950" i="3"/>
  <c r="BO950" i="3"/>
  <c r="CC949" i="3"/>
  <c r="CB949" i="3"/>
  <c r="CA949" i="3"/>
  <c r="BZ949" i="3"/>
  <c r="BN949" i="3" s="1"/>
  <c r="BM949" i="3"/>
  <c r="BL949" i="3"/>
  <c r="CC948" i="3"/>
  <c r="CB948" i="3"/>
  <c r="CA948" i="3"/>
  <c r="BN948" i="3"/>
  <c r="BM948" i="3"/>
  <c r="BL948" i="3"/>
  <c r="CO947" i="3"/>
  <c r="CO950" i="3" s="1"/>
  <c r="CN947" i="3"/>
  <c r="CN950" i="3" s="1"/>
  <c r="CK947" i="3"/>
  <c r="CJ950" i="3"/>
  <c r="CE947" i="3"/>
  <c r="CE950" i="3" s="1"/>
  <c r="CA947" i="3"/>
  <c r="BW947" i="3"/>
  <c r="BW950" i="3" s="1"/>
  <c r="BV947" i="3"/>
  <c r="BV950" i="3" s="1"/>
  <c r="BT947" i="3"/>
  <c r="BT950" i="3" s="1"/>
  <c r="BS947" i="3"/>
  <c r="BS950" i="3" s="1"/>
  <c r="BQ947" i="3"/>
  <c r="BP947" i="3"/>
  <c r="BP950" i="3" s="1"/>
  <c r="CC946" i="3"/>
  <c r="CB946" i="3"/>
  <c r="CA946" i="3"/>
  <c r="CC945" i="3"/>
  <c r="CB945" i="3"/>
  <c r="CA945" i="3"/>
  <c r="CO944" i="3"/>
  <c r="CN944" i="3"/>
  <c r="CM944" i="3"/>
  <c r="CL944" i="3"/>
  <c r="CK944" i="3"/>
  <c r="CJ944" i="3"/>
  <c r="CI944" i="3"/>
  <c r="CH944" i="3"/>
  <c r="CG944" i="3"/>
  <c r="CF944" i="3"/>
  <c r="CE944" i="3"/>
  <c r="CD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CC943" i="3"/>
  <c r="CB943" i="3"/>
  <c r="CA943" i="3"/>
  <c r="CC942" i="3"/>
  <c r="CB942" i="3"/>
  <c r="CA942" i="3"/>
  <c r="CC941" i="3"/>
  <c r="CB941" i="3"/>
  <c r="CA941" i="3"/>
  <c r="CC940" i="3"/>
  <c r="CB940" i="3"/>
  <c r="CA940" i="3"/>
  <c r="CO939" i="3"/>
  <c r="CN939" i="3"/>
  <c r="CM939" i="3"/>
  <c r="CL939" i="3"/>
  <c r="CK939" i="3"/>
  <c r="CJ939" i="3"/>
  <c r="CI939" i="3"/>
  <c r="CH939" i="3"/>
  <c r="CG939" i="3"/>
  <c r="CF939" i="3"/>
  <c r="CE939" i="3"/>
  <c r="CD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CC938" i="3"/>
  <c r="CB938" i="3"/>
  <c r="CA938" i="3"/>
  <c r="CC937" i="3"/>
  <c r="CB937" i="3"/>
  <c r="CA937" i="3"/>
  <c r="CC936" i="3"/>
  <c r="CB936" i="3"/>
  <c r="CA936" i="3"/>
  <c r="CC935" i="3"/>
  <c r="CB935" i="3"/>
  <c r="CA935" i="3"/>
  <c r="CO934" i="3"/>
  <c r="CN934" i="3"/>
  <c r="CL934" i="3"/>
  <c r="CK934" i="3"/>
  <c r="CI934" i="3"/>
  <c r="CH934" i="3"/>
  <c r="CF934" i="3"/>
  <c r="CE934" i="3"/>
  <c r="CA934" i="3"/>
  <c r="BZ934" i="3"/>
  <c r="BY934" i="3"/>
  <c r="BW934" i="3"/>
  <c r="BV934" i="3"/>
  <c r="BT934" i="3"/>
  <c r="BS934" i="3"/>
  <c r="BQ934" i="3"/>
  <c r="BP934" i="3"/>
  <c r="BN934" i="3"/>
  <c r="BM934" i="3"/>
  <c r="CC933" i="3"/>
  <c r="CB933" i="3"/>
  <c r="CA933" i="3"/>
  <c r="CC932" i="3"/>
  <c r="CB932" i="3"/>
  <c r="CA932" i="3"/>
  <c r="CC931" i="3"/>
  <c r="CB931" i="3"/>
  <c r="CA931" i="3"/>
  <c r="CC930" i="3"/>
  <c r="CB930" i="3"/>
  <c r="CA930" i="3"/>
  <c r="CO929" i="3"/>
  <c r="CN929" i="3"/>
  <c r="CM929" i="3"/>
  <c r="CL929" i="3"/>
  <c r="CK929" i="3"/>
  <c r="CJ929" i="3"/>
  <c r="CI929" i="3"/>
  <c r="CH929" i="3"/>
  <c r="CG929" i="3"/>
  <c r="CF929" i="3"/>
  <c r="CE929" i="3"/>
  <c r="CD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CC928" i="3"/>
  <c r="CB928" i="3"/>
  <c r="CA928" i="3"/>
  <c r="CC927" i="3"/>
  <c r="CB927" i="3"/>
  <c r="CA927" i="3"/>
  <c r="CC926" i="3"/>
  <c r="CB926" i="3"/>
  <c r="CA926" i="3"/>
  <c r="CC925" i="3"/>
  <c r="CB925" i="3"/>
  <c r="CA925" i="3"/>
  <c r="CO924" i="3"/>
  <c r="CN924" i="3"/>
  <c r="CM924" i="3"/>
  <c r="CL924" i="3"/>
  <c r="CK924" i="3"/>
  <c r="CJ924" i="3"/>
  <c r="CI924" i="3"/>
  <c r="CH924" i="3"/>
  <c r="CG924" i="3"/>
  <c r="CF924" i="3"/>
  <c r="CE924" i="3"/>
  <c r="CD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CC923" i="3"/>
  <c r="CB923" i="3"/>
  <c r="CA923" i="3"/>
  <c r="CC922" i="3"/>
  <c r="CB922" i="3"/>
  <c r="CA922" i="3"/>
  <c r="CC921" i="3"/>
  <c r="CB921" i="3"/>
  <c r="CA921" i="3"/>
  <c r="CC920" i="3"/>
  <c r="CB920" i="3"/>
  <c r="CA920" i="3"/>
  <c r="CO919" i="3"/>
  <c r="CN919" i="3"/>
  <c r="CM919" i="3"/>
  <c r="CL919" i="3"/>
  <c r="CK919" i="3"/>
  <c r="CJ919" i="3"/>
  <c r="CI919" i="3"/>
  <c r="CH919" i="3"/>
  <c r="CG919" i="3"/>
  <c r="CF919" i="3"/>
  <c r="CE919" i="3"/>
  <c r="CD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CC918" i="3"/>
  <c r="CB918" i="3"/>
  <c r="CA918" i="3"/>
  <c r="CC917" i="3"/>
  <c r="CB917" i="3"/>
  <c r="CA917" i="3"/>
  <c r="CC916" i="3"/>
  <c r="CB916" i="3"/>
  <c r="CA916" i="3"/>
  <c r="CC915" i="3"/>
  <c r="CB915" i="3"/>
  <c r="CA915" i="3"/>
  <c r="CC914" i="3"/>
  <c r="CB914" i="3"/>
  <c r="CA914" i="3"/>
  <c r="CO912" i="3"/>
  <c r="CN912" i="3"/>
  <c r="CM912" i="3"/>
  <c r="CL912" i="3"/>
  <c r="CK912" i="3"/>
  <c r="CJ912" i="3"/>
  <c r="CI912" i="3"/>
  <c r="CH912" i="3"/>
  <c r="CG912" i="3"/>
  <c r="CF912" i="3"/>
  <c r="CE912" i="3"/>
  <c r="CD912" i="3"/>
  <c r="CC912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CO907" i="3"/>
  <c r="CN907" i="3"/>
  <c r="CM907" i="3"/>
  <c r="CL907" i="3"/>
  <c r="CK907" i="3"/>
  <c r="CJ907" i="3"/>
  <c r="CI907" i="3"/>
  <c r="CH907" i="3"/>
  <c r="CG907" i="3"/>
  <c r="CF907" i="3"/>
  <c r="CE907" i="3"/>
  <c r="CD907" i="3"/>
  <c r="CC907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CO901" i="3"/>
  <c r="CN901" i="3"/>
  <c r="CM901" i="3"/>
  <c r="CL901" i="3"/>
  <c r="CK901" i="3"/>
  <c r="CJ901" i="3"/>
  <c r="CI901" i="3"/>
  <c r="CH901" i="3"/>
  <c r="CG901" i="3"/>
  <c r="CF901" i="3"/>
  <c r="CE901" i="3"/>
  <c r="CD901" i="3"/>
  <c r="CC901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CO896" i="3"/>
  <c r="CN896" i="3"/>
  <c r="CM896" i="3"/>
  <c r="CL896" i="3"/>
  <c r="CK896" i="3"/>
  <c r="CJ896" i="3"/>
  <c r="CI896" i="3"/>
  <c r="CH896" i="3"/>
  <c r="CG896" i="3"/>
  <c r="CF896" i="3"/>
  <c r="CE896" i="3"/>
  <c r="CD896" i="3"/>
  <c r="CC896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CO888" i="3"/>
  <c r="CN888" i="3"/>
  <c r="CL888" i="3"/>
  <c r="CK888" i="3"/>
  <c r="CI888" i="3"/>
  <c r="CH888" i="3"/>
  <c r="CF888" i="3"/>
  <c r="CE888" i="3"/>
  <c r="CC888" i="3"/>
  <c r="CB888" i="3"/>
  <c r="BZ888" i="3"/>
  <c r="BY888" i="3"/>
  <c r="BW888" i="3"/>
  <c r="BV888" i="3"/>
  <c r="BT888" i="3"/>
  <c r="BS888" i="3"/>
  <c r="BQ888" i="3"/>
  <c r="BP888" i="3"/>
  <c r="BN888" i="3"/>
  <c r="BM888" i="3"/>
  <c r="CO884" i="3"/>
  <c r="CN884" i="3"/>
  <c r="CM884" i="3"/>
  <c r="CL884" i="3"/>
  <c r="CK884" i="3"/>
  <c r="CJ884" i="3"/>
  <c r="CI884" i="3"/>
  <c r="CH884" i="3"/>
  <c r="CG884" i="3"/>
  <c r="CF884" i="3"/>
  <c r="CE884" i="3"/>
  <c r="CD884" i="3"/>
  <c r="CC884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CO880" i="3"/>
  <c r="CN880" i="3"/>
  <c r="CM880" i="3"/>
  <c r="CL880" i="3"/>
  <c r="CK880" i="3"/>
  <c r="CJ880" i="3"/>
  <c r="CI880" i="3"/>
  <c r="CH880" i="3"/>
  <c r="CG880" i="3"/>
  <c r="CF880" i="3"/>
  <c r="CE880" i="3"/>
  <c r="CD880" i="3"/>
  <c r="CC880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CO875" i="3"/>
  <c r="CN875" i="3"/>
  <c r="CL875" i="3"/>
  <c r="CK875" i="3"/>
  <c r="CI875" i="3"/>
  <c r="CH875" i="3"/>
  <c r="CF875" i="3"/>
  <c r="CE875" i="3"/>
  <c r="CC875" i="3"/>
  <c r="CB875" i="3"/>
  <c r="BZ875" i="3"/>
  <c r="BY875" i="3"/>
  <c r="BW875" i="3"/>
  <c r="BV875" i="3"/>
  <c r="BT875" i="3"/>
  <c r="BS875" i="3"/>
  <c r="BQ875" i="3"/>
  <c r="BP875" i="3"/>
  <c r="BN875" i="3"/>
  <c r="BM875" i="3"/>
  <c r="CO871" i="3"/>
  <c r="CN871" i="3"/>
  <c r="CM871" i="3"/>
  <c r="CL871" i="3"/>
  <c r="CK871" i="3"/>
  <c r="CJ871" i="3"/>
  <c r="CI871" i="3"/>
  <c r="CH871" i="3"/>
  <c r="CG871" i="3"/>
  <c r="CF871" i="3"/>
  <c r="CE871" i="3"/>
  <c r="CD871" i="3"/>
  <c r="CC871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CO867" i="3"/>
  <c r="CN867" i="3"/>
  <c r="CM867" i="3"/>
  <c r="CL867" i="3"/>
  <c r="CK867" i="3"/>
  <c r="CJ867" i="3"/>
  <c r="CI867" i="3"/>
  <c r="CH867" i="3"/>
  <c r="CG867" i="3"/>
  <c r="CF867" i="3"/>
  <c r="CE867" i="3"/>
  <c r="CD867" i="3"/>
  <c r="CC867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CO861" i="3"/>
  <c r="CN861" i="3"/>
  <c r="CM861" i="3"/>
  <c r="CL861" i="3"/>
  <c r="CK861" i="3"/>
  <c r="CJ861" i="3"/>
  <c r="CI861" i="3"/>
  <c r="CH861" i="3"/>
  <c r="CG861" i="3"/>
  <c r="CF861" i="3"/>
  <c r="CE861" i="3"/>
  <c r="CD861" i="3"/>
  <c r="BY861" i="3"/>
  <c r="BW861" i="3"/>
  <c r="BV861" i="3"/>
  <c r="BU861" i="3"/>
  <c r="BT861" i="3"/>
  <c r="BS861" i="3"/>
  <c r="BR861" i="3"/>
  <c r="BQ861" i="3"/>
  <c r="BP861" i="3"/>
  <c r="BO861" i="3"/>
  <c r="CC860" i="3"/>
  <c r="CB860" i="3"/>
  <c r="CA860" i="3"/>
  <c r="BM860" i="3"/>
  <c r="CC859" i="3"/>
  <c r="CB859" i="3"/>
  <c r="CA859" i="3"/>
  <c r="BM859" i="3"/>
  <c r="CO857" i="3"/>
  <c r="CN857" i="3"/>
  <c r="CM857" i="3"/>
  <c r="CL857" i="3"/>
  <c r="CK857" i="3"/>
  <c r="CJ857" i="3"/>
  <c r="CI857" i="3"/>
  <c r="CH857" i="3"/>
  <c r="CG857" i="3"/>
  <c r="CF857" i="3"/>
  <c r="CE857" i="3"/>
  <c r="CD857" i="3"/>
  <c r="CC857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CO852" i="3"/>
  <c r="CN852" i="3"/>
  <c r="CL852" i="3"/>
  <c r="CK852" i="3"/>
  <c r="CI852" i="3"/>
  <c r="CH852" i="3"/>
  <c r="CF852" i="3"/>
  <c r="CE852" i="3"/>
  <c r="CC852" i="3"/>
  <c r="CB852" i="3"/>
  <c r="BZ852" i="3"/>
  <c r="BY852" i="3"/>
  <c r="BW852" i="3"/>
  <c r="BV852" i="3"/>
  <c r="BT852" i="3"/>
  <c r="BS852" i="3"/>
  <c r="BQ852" i="3"/>
  <c r="BP852" i="3"/>
  <c r="BN852" i="3"/>
  <c r="BM852" i="3"/>
  <c r="CO847" i="3"/>
  <c r="CO30" i="3" s="1"/>
  <c r="CN847" i="3"/>
  <c r="CN30" i="3" s="1"/>
  <c r="CM847" i="3"/>
  <c r="CM30" i="3" s="1"/>
  <c r="CJ847" i="3"/>
  <c r="CJ30" i="3" s="1"/>
  <c r="CI847" i="3"/>
  <c r="CI30" i="3" s="1"/>
  <c r="CH847" i="3"/>
  <c r="CH30" i="3" s="1"/>
  <c r="CG847" i="3"/>
  <c r="CG30" i="3" s="1"/>
  <c r="CF847" i="3"/>
  <c r="CF30" i="3" s="1"/>
  <c r="CE847" i="3"/>
  <c r="CE30" i="3" s="1"/>
  <c r="CD847" i="3"/>
  <c r="CD30" i="3" s="1"/>
  <c r="BZ847" i="3"/>
  <c r="BZ30" i="3" s="1"/>
  <c r="BY847" i="3"/>
  <c r="BY30" i="3" s="1"/>
  <c r="BX847" i="3"/>
  <c r="BX30" i="3" s="1"/>
  <c r="BU847" i="3"/>
  <c r="BU30" i="3" s="1"/>
  <c r="BT847" i="3"/>
  <c r="BT30" i="3" s="1"/>
  <c r="BS847" i="3"/>
  <c r="BS30" i="3" s="1"/>
  <c r="BR847" i="3"/>
  <c r="BR30" i="3" s="1"/>
  <c r="BQ847" i="3"/>
  <c r="BQ30" i="3" s="1"/>
  <c r="BP847" i="3"/>
  <c r="BP30" i="3" s="1"/>
  <c r="BO847" i="3"/>
  <c r="BO30" i="3" s="1"/>
  <c r="CC846" i="3"/>
  <c r="CB846" i="3"/>
  <c r="CA846" i="3"/>
  <c r="BW846" i="3"/>
  <c r="BN846" i="3" s="1"/>
  <c r="BV846" i="3"/>
  <c r="BM846" i="3" s="1"/>
  <c r="BL846" i="3"/>
  <c r="CB845" i="3"/>
  <c r="CA845" i="3"/>
  <c r="BW845" i="3"/>
  <c r="BN845" i="3" s="1"/>
  <c r="BV845" i="3"/>
  <c r="BM845" i="3" s="1"/>
  <c r="BL845" i="3"/>
  <c r="CC844" i="3"/>
  <c r="CB844" i="3"/>
  <c r="CA844" i="3"/>
  <c r="BW844" i="3"/>
  <c r="BV844" i="3"/>
  <c r="BL844" i="3"/>
  <c r="CC843" i="3"/>
  <c r="CB843" i="3"/>
  <c r="CA843" i="3"/>
  <c r="CO842" i="3"/>
  <c r="CN842" i="3"/>
  <c r="CM842" i="3"/>
  <c r="CL842" i="3"/>
  <c r="CK842" i="3"/>
  <c r="CJ842" i="3"/>
  <c r="CI842" i="3"/>
  <c r="CH842" i="3"/>
  <c r="CG842" i="3"/>
  <c r="CF842" i="3"/>
  <c r="CE842" i="3"/>
  <c r="CD842" i="3"/>
  <c r="CC842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CM837" i="3"/>
  <c r="CL837" i="3"/>
  <c r="CK837" i="3"/>
  <c r="CJ837" i="3"/>
  <c r="CG837" i="3"/>
  <c r="CF837" i="3"/>
  <c r="CE837" i="3"/>
  <c r="CD837" i="3"/>
  <c r="BX837" i="3"/>
  <c r="BU837" i="3"/>
  <c r="BR837" i="3"/>
  <c r="BO837" i="3"/>
  <c r="CO834" i="3"/>
  <c r="CO837" i="3" s="1"/>
  <c r="CN834" i="3"/>
  <c r="CN837" i="3" s="1"/>
  <c r="CI834" i="3"/>
  <c r="CI837" i="3" s="1"/>
  <c r="CH834" i="3"/>
  <c r="CH837" i="3" s="1"/>
  <c r="CA834" i="3"/>
  <c r="CA837" i="3" s="1"/>
  <c r="BZ834" i="3"/>
  <c r="BZ837" i="3" s="1"/>
  <c r="BY834" i="3"/>
  <c r="BY837" i="3" s="1"/>
  <c r="BW834" i="3"/>
  <c r="BW837" i="3" s="1"/>
  <c r="BV834" i="3"/>
  <c r="BV837" i="3" s="1"/>
  <c r="BT834" i="3"/>
  <c r="BT837" i="3" s="1"/>
  <c r="BS834" i="3"/>
  <c r="BS837" i="3" s="1"/>
  <c r="BQ834" i="3"/>
  <c r="BP834" i="3"/>
  <c r="BL834" i="3"/>
  <c r="BL837" i="3" s="1"/>
  <c r="CO831" i="3"/>
  <c r="CN831" i="3"/>
  <c r="CM831" i="3"/>
  <c r="CL831" i="3"/>
  <c r="CK831" i="3"/>
  <c r="CJ831" i="3"/>
  <c r="CI831" i="3"/>
  <c r="CH831" i="3"/>
  <c r="CG831" i="3"/>
  <c r="CF831" i="3"/>
  <c r="CE831" i="3"/>
  <c r="CD831" i="3"/>
  <c r="CC831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CO826" i="3"/>
  <c r="CN826" i="3"/>
  <c r="CM826" i="3"/>
  <c r="CL826" i="3"/>
  <c r="CK826" i="3"/>
  <c r="CJ826" i="3"/>
  <c r="CI826" i="3"/>
  <c r="CH826" i="3"/>
  <c r="CG826" i="3"/>
  <c r="CF826" i="3"/>
  <c r="CE826" i="3"/>
  <c r="CD826" i="3"/>
  <c r="CC826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CO821" i="3"/>
  <c r="CN821" i="3"/>
  <c r="CL821" i="3"/>
  <c r="CK821" i="3"/>
  <c r="CI821" i="3"/>
  <c r="CH821" i="3"/>
  <c r="CF821" i="3"/>
  <c r="CE821" i="3"/>
  <c r="CC821" i="3"/>
  <c r="CB821" i="3"/>
  <c r="BZ821" i="3"/>
  <c r="BY821" i="3"/>
  <c r="BW821" i="3"/>
  <c r="BV821" i="3"/>
  <c r="BT821" i="3"/>
  <c r="BS821" i="3"/>
  <c r="BQ821" i="3"/>
  <c r="BP821" i="3"/>
  <c r="BN821" i="3"/>
  <c r="BM821" i="3"/>
  <c r="CM816" i="3"/>
  <c r="CJ816" i="3"/>
  <c r="CG816" i="3"/>
  <c r="CD816" i="3"/>
  <c r="BX816" i="3"/>
  <c r="BU816" i="3"/>
  <c r="BR816" i="3"/>
  <c r="BO816" i="3"/>
  <c r="BN815" i="3"/>
  <c r="BM815" i="3"/>
  <c r="BL815" i="3"/>
  <c r="CO814" i="3"/>
  <c r="CO816" i="3" s="1"/>
  <c r="CN814" i="3"/>
  <c r="CN816" i="3" s="1"/>
  <c r="CL814" i="3"/>
  <c r="CL816" i="3" s="1"/>
  <c r="CK814" i="3"/>
  <c r="CK816" i="3" s="1"/>
  <c r="CI814" i="3"/>
  <c r="CI816" i="3" s="1"/>
  <c r="CH814" i="3"/>
  <c r="CH816" i="3" s="1"/>
  <c r="CF814" i="3"/>
  <c r="CE814" i="3"/>
  <c r="CA814" i="3"/>
  <c r="BZ814" i="3"/>
  <c r="BZ816" i="3" s="1"/>
  <c r="BY814" i="3"/>
  <c r="BY816" i="3" s="1"/>
  <c r="BW814" i="3"/>
  <c r="BW816" i="3" s="1"/>
  <c r="BV814" i="3"/>
  <c r="BV816" i="3" s="1"/>
  <c r="BT814" i="3"/>
  <c r="BT816" i="3" s="1"/>
  <c r="BS814" i="3"/>
  <c r="BS816" i="3" s="1"/>
  <c r="BQ814" i="3"/>
  <c r="BP814" i="3"/>
  <c r="BL814" i="3"/>
  <c r="CC813" i="3"/>
  <c r="CB813" i="3"/>
  <c r="CA813" i="3"/>
  <c r="BN813" i="3"/>
  <c r="BM813" i="3"/>
  <c r="BL813" i="3"/>
  <c r="CO811" i="3"/>
  <c r="CN811" i="3"/>
  <c r="CM811" i="3"/>
  <c r="CL811" i="3"/>
  <c r="CK811" i="3"/>
  <c r="CJ811" i="3"/>
  <c r="CI811" i="3"/>
  <c r="CH811" i="3"/>
  <c r="CG811" i="3"/>
  <c r="CF811" i="3"/>
  <c r="CE811" i="3"/>
  <c r="CD811" i="3"/>
  <c r="CC811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CM806" i="3"/>
  <c r="CJ806" i="3"/>
  <c r="CG806" i="3"/>
  <c r="CE806" i="3"/>
  <c r="CD806" i="3"/>
  <c r="BX806" i="3"/>
  <c r="BU806" i="3"/>
  <c r="BR806" i="3"/>
  <c r="BO806" i="3"/>
  <c r="CO803" i="3"/>
  <c r="CO806" i="3" s="1"/>
  <c r="CN803" i="3"/>
  <c r="CN806" i="3" s="1"/>
  <c r="CL803" i="3"/>
  <c r="CL806" i="3" s="1"/>
  <c r="CK803" i="3"/>
  <c r="CK806" i="3" s="1"/>
  <c r="CI803" i="3"/>
  <c r="CI806" i="3" s="1"/>
  <c r="CH803" i="3"/>
  <c r="CF803" i="3"/>
  <c r="CF806" i="3" s="1"/>
  <c r="CA803" i="3"/>
  <c r="CA806" i="3" s="1"/>
  <c r="BZ803" i="3"/>
  <c r="BZ806" i="3" s="1"/>
  <c r="BY803" i="3"/>
  <c r="BY806" i="3" s="1"/>
  <c r="BW803" i="3"/>
  <c r="BW806" i="3" s="1"/>
  <c r="BV803" i="3"/>
  <c r="BV806" i="3" s="1"/>
  <c r="BT803" i="3"/>
  <c r="BT806" i="3" s="1"/>
  <c r="BS803" i="3"/>
  <c r="BS806" i="3" s="1"/>
  <c r="BQ803" i="3"/>
  <c r="BP803" i="3"/>
  <c r="BL803" i="3"/>
  <c r="BL806" i="3" s="1"/>
  <c r="CO799" i="3"/>
  <c r="CN799" i="3"/>
  <c r="CM799" i="3"/>
  <c r="CL799" i="3"/>
  <c r="CK799" i="3"/>
  <c r="CJ799" i="3"/>
  <c r="CI799" i="3"/>
  <c r="CH799" i="3"/>
  <c r="CG799" i="3"/>
  <c r="CF799" i="3"/>
  <c r="CE799" i="3"/>
  <c r="CD799" i="3"/>
  <c r="CC799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CO794" i="3"/>
  <c r="CN794" i="3"/>
  <c r="CM794" i="3"/>
  <c r="CL794" i="3"/>
  <c r="CK794" i="3"/>
  <c r="CJ794" i="3"/>
  <c r="CI794" i="3"/>
  <c r="CH794" i="3"/>
  <c r="CG794" i="3"/>
  <c r="CF794" i="3"/>
  <c r="CE794" i="3"/>
  <c r="CD794" i="3"/>
  <c r="CC794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CO788" i="3"/>
  <c r="CN788" i="3"/>
  <c r="CM788" i="3"/>
  <c r="CL788" i="3"/>
  <c r="CK788" i="3"/>
  <c r="CJ788" i="3"/>
  <c r="CI788" i="3"/>
  <c r="CH788" i="3"/>
  <c r="CG788" i="3"/>
  <c r="CF788" i="3"/>
  <c r="CE788" i="3"/>
  <c r="CD788" i="3"/>
  <c r="CC788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CO783" i="3"/>
  <c r="CN783" i="3"/>
  <c r="CM783" i="3"/>
  <c r="CL783" i="3"/>
  <c r="CK783" i="3"/>
  <c r="CJ783" i="3"/>
  <c r="CI783" i="3"/>
  <c r="CH783" i="3"/>
  <c r="CG783" i="3"/>
  <c r="CF783" i="3"/>
  <c r="CE783" i="3"/>
  <c r="CD783" i="3"/>
  <c r="CC783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CO775" i="3"/>
  <c r="CN775" i="3"/>
  <c r="CL775" i="3"/>
  <c r="CK775" i="3"/>
  <c r="CI775" i="3"/>
  <c r="CH775" i="3"/>
  <c r="CF775" i="3"/>
  <c r="CE775" i="3"/>
  <c r="CC775" i="3"/>
  <c r="CB775" i="3"/>
  <c r="CO771" i="3"/>
  <c r="CN771" i="3"/>
  <c r="CM771" i="3"/>
  <c r="CL771" i="3"/>
  <c r="CK771" i="3"/>
  <c r="CJ771" i="3"/>
  <c r="CI771" i="3"/>
  <c r="CH771" i="3"/>
  <c r="CG771" i="3"/>
  <c r="CF771" i="3"/>
  <c r="CE771" i="3"/>
  <c r="CD771" i="3"/>
  <c r="CC771" i="3"/>
  <c r="CB771" i="3"/>
  <c r="CA771" i="3"/>
  <c r="CO767" i="3"/>
  <c r="CN767" i="3"/>
  <c r="CM767" i="3"/>
  <c r="CL767" i="3"/>
  <c r="CK767" i="3"/>
  <c r="CJ767" i="3"/>
  <c r="CI767" i="3"/>
  <c r="CH767" i="3"/>
  <c r="CG767" i="3"/>
  <c r="CF767" i="3"/>
  <c r="CE767" i="3"/>
  <c r="CD767" i="3"/>
  <c r="CC767" i="3"/>
  <c r="CB767" i="3"/>
  <c r="CA767" i="3"/>
  <c r="CO762" i="3"/>
  <c r="CN762" i="3"/>
  <c r="CL762" i="3"/>
  <c r="CK762" i="3"/>
  <c r="CI762" i="3"/>
  <c r="CH762" i="3"/>
  <c r="CF762" i="3"/>
  <c r="CE762" i="3"/>
  <c r="CC762" i="3"/>
  <c r="CB762" i="3"/>
  <c r="CO758" i="3"/>
  <c r="CN758" i="3"/>
  <c r="CM758" i="3"/>
  <c r="CL758" i="3"/>
  <c r="CK758" i="3"/>
  <c r="CJ758" i="3"/>
  <c r="CI758" i="3"/>
  <c r="CH758" i="3"/>
  <c r="CG758" i="3"/>
  <c r="CF758" i="3"/>
  <c r="CE758" i="3"/>
  <c r="CD758" i="3"/>
  <c r="CC758" i="3"/>
  <c r="CB758" i="3"/>
  <c r="CA758" i="3"/>
  <c r="CO754" i="3"/>
  <c r="CN754" i="3"/>
  <c r="CM754" i="3"/>
  <c r="CL754" i="3"/>
  <c r="CK754" i="3"/>
  <c r="CJ754" i="3"/>
  <c r="CI754" i="3"/>
  <c r="CH754" i="3"/>
  <c r="CG754" i="3"/>
  <c r="CF754" i="3"/>
  <c r="CE754" i="3"/>
  <c r="CD754" i="3"/>
  <c r="CC754" i="3"/>
  <c r="CB754" i="3"/>
  <c r="CA754" i="3"/>
  <c r="CO748" i="3"/>
  <c r="CN748" i="3"/>
  <c r="CM748" i="3"/>
  <c r="CL748" i="3"/>
  <c r="CK748" i="3"/>
  <c r="CJ748" i="3"/>
  <c r="CI748" i="3"/>
  <c r="CH748" i="3"/>
  <c r="CG748" i="3"/>
  <c r="CF748" i="3"/>
  <c r="CE748" i="3"/>
  <c r="CD748" i="3"/>
  <c r="CC746" i="3"/>
  <c r="CB746" i="3"/>
  <c r="CA746" i="3"/>
  <c r="CC745" i="3"/>
  <c r="CB745" i="3"/>
  <c r="CA745" i="3"/>
  <c r="CO743" i="3"/>
  <c r="CN743" i="3"/>
  <c r="CM743" i="3"/>
  <c r="CL743" i="3"/>
  <c r="CK743" i="3"/>
  <c r="CJ743" i="3"/>
  <c r="CI743" i="3"/>
  <c r="CH743" i="3"/>
  <c r="CG743" i="3"/>
  <c r="CF743" i="3"/>
  <c r="CE743" i="3"/>
  <c r="CD743" i="3"/>
  <c r="CC743" i="3"/>
  <c r="CB743" i="3"/>
  <c r="CA743" i="3"/>
  <c r="CO738" i="3"/>
  <c r="CN738" i="3"/>
  <c r="CL738" i="3"/>
  <c r="CK738" i="3"/>
  <c r="CI738" i="3"/>
  <c r="CH738" i="3"/>
  <c r="CF738" i="3"/>
  <c r="CE738" i="3"/>
  <c r="CC738" i="3"/>
  <c r="CB738" i="3"/>
  <c r="CO733" i="3"/>
  <c r="CN733" i="3"/>
  <c r="CM733" i="3"/>
  <c r="CL733" i="3"/>
  <c r="CK733" i="3"/>
  <c r="CJ733" i="3"/>
  <c r="CI733" i="3"/>
  <c r="CH733" i="3"/>
  <c r="CG733" i="3"/>
  <c r="CF733" i="3"/>
  <c r="CE733" i="3"/>
  <c r="CD733" i="3"/>
  <c r="CC733" i="3"/>
  <c r="CB733" i="3"/>
  <c r="CA733" i="3"/>
  <c r="CM728" i="3"/>
  <c r="CL728" i="3"/>
  <c r="CK728" i="3"/>
  <c r="CJ728" i="3"/>
  <c r="CI728" i="3"/>
  <c r="CH728" i="3"/>
  <c r="CG728" i="3"/>
  <c r="CF728" i="3"/>
  <c r="CE728" i="3"/>
  <c r="CD728" i="3"/>
  <c r="CO727" i="3"/>
  <c r="CO728" i="3" s="1"/>
  <c r="CN727" i="3"/>
  <c r="CA727" i="3"/>
  <c r="CC726" i="3"/>
  <c r="CB726" i="3"/>
  <c r="CA726" i="3"/>
  <c r="CL724" i="3"/>
  <c r="CK724" i="3"/>
  <c r="CJ724" i="3"/>
  <c r="CI724" i="3"/>
  <c r="CH724" i="3"/>
  <c r="CG724" i="3"/>
  <c r="CD724" i="3"/>
  <c r="CM724" i="3"/>
  <c r="CA723" i="3"/>
  <c r="CC722" i="3"/>
  <c r="CB722" i="3"/>
  <c r="CA722" i="3"/>
  <c r="CF721" i="3"/>
  <c r="CE721" i="3"/>
  <c r="CA721" i="3"/>
  <c r="CC720" i="3"/>
  <c r="CB720" i="3"/>
  <c r="CA720" i="3"/>
  <c r="CC719" i="3"/>
  <c r="CB719" i="3"/>
  <c r="CA719" i="3"/>
  <c r="CN716" i="3"/>
  <c r="CM716" i="3"/>
  <c r="CL716" i="3"/>
  <c r="CK716" i="3"/>
  <c r="CJ716" i="3"/>
  <c r="CH716" i="3"/>
  <c r="CG716" i="3"/>
  <c r="CF716" i="3"/>
  <c r="CE716" i="3"/>
  <c r="CD716" i="3"/>
  <c r="CO713" i="3"/>
  <c r="CO716" i="3" s="1"/>
  <c r="CI713" i="3"/>
  <c r="CI716" i="3" s="1"/>
  <c r="CB713" i="3"/>
  <c r="CB716" i="3" s="1"/>
  <c r="CA713" i="3"/>
  <c r="CA716" i="3" s="1"/>
  <c r="CO711" i="3"/>
  <c r="CN711" i="3"/>
  <c r="CL711" i="3"/>
  <c r="CK711" i="3"/>
  <c r="CJ711" i="3"/>
  <c r="CI711" i="3"/>
  <c r="CH711" i="3"/>
  <c r="CG711" i="3"/>
  <c r="CF711" i="3"/>
  <c r="CE711" i="3"/>
  <c r="CD711" i="3"/>
  <c r="CC711" i="3"/>
  <c r="CB711" i="3"/>
  <c r="CA711" i="3"/>
  <c r="CO706" i="3"/>
  <c r="CN706" i="3"/>
  <c r="CL706" i="3"/>
  <c r="CK706" i="3"/>
  <c r="CI706" i="3"/>
  <c r="CH706" i="3"/>
  <c r="CF706" i="3"/>
  <c r="CE706" i="3"/>
  <c r="CC706" i="3"/>
  <c r="CB706" i="3"/>
  <c r="CO701" i="3"/>
  <c r="CN701" i="3"/>
  <c r="CL701" i="3"/>
  <c r="CK701" i="3"/>
  <c r="CJ701" i="3"/>
  <c r="CI701" i="3"/>
  <c r="CH701" i="3"/>
  <c r="CG701" i="3"/>
  <c r="CF701" i="3"/>
  <c r="CE701" i="3"/>
  <c r="CD701" i="3"/>
  <c r="CC701" i="3"/>
  <c r="CB701" i="3"/>
  <c r="CA701" i="3"/>
  <c r="CL696" i="3"/>
  <c r="CK696" i="3"/>
  <c r="CJ696" i="3"/>
  <c r="CG696" i="3"/>
  <c r="CO693" i="3"/>
  <c r="CO696" i="3" s="1"/>
  <c r="CN693" i="3"/>
  <c r="CN696" i="3" s="1"/>
  <c r="CI693" i="3"/>
  <c r="CI696" i="3" s="1"/>
  <c r="CH693" i="3"/>
  <c r="CH696" i="3" s="1"/>
  <c r="CO691" i="3"/>
  <c r="CN691" i="3"/>
  <c r="CM691" i="3"/>
  <c r="CL691" i="3"/>
  <c r="CK691" i="3"/>
  <c r="CJ691" i="3"/>
  <c r="CI691" i="3"/>
  <c r="CH691" i="3"/>
  <c r="CG691" i="3"/>
  <c r="CD691" i="3"/>
  <c r="CF688" i="3"/>
  <c r="CF691" i="3" s="1"/>
  <c r="CE688" i="3"/>
  <c r="CE691" i="3" s="1"/>
  <c r="CA691" i="3"/>
  <c r="CO684" i="3"/>
  <c r="CN684" i="3"/>
  <c r="CM684" i="3"/>
  <c r="CL684" i="3"/>
  <c r="CK684" i="3"/>
  <c r="CJ684" i="3"/>
  <c r="CI684" i="3"/>
  <c r="CH684" i="3"/>
  <c r="CG684" i="3"/>
  <c r="CF684" i="3"/>
  <c r="CE684" i="3"/>
  <c r="CD684" i="3"/>
  <c r="CC684" i="3"/>
  <c r="CB684" i="3"/>
  <c r="CA684" i="3"/>
  <c r="CO679" i="3"/>
  <c r="CN679" i="3"/>
  <c r="CM679" i="3"/>
  <c r="CL679" i="3"/>
  <c r="CK679" i="3"/>
  <c r="CJ679" i="3"/>
  <c r="CI679" i="3"/>
  <c r="CH679" i="3"/>
  <c r="CG679" i="3"/>
  <c r="CF679" i="3"/>
  <c r="CE679" i="3"/>
  <c r="CD679" i="3"/>
  <c r="CC679" i="3"/>
  <c r="CB679" i="3"/>
  <c r="CA679" i="3"/>
  <c r="CL672" i="3"/>
  <c r="CK672" i="3"/>
  <c r="CL670" i="3"/>
  <c r="CK670" i="3"/>
  <c r="CL669" i="3"/>
  <c r="CK669" i="3"/>
  <c r="CL664" i="3"/>
  <c r="CK664" i="3"/>
  <c r="CO663" i="3"/>
  <c r="CN663" i="3"/>
  <c r="CL663" i="3"/>
  <c r="CK663" i="3"/>
  <c r="CI663" i="3"/>
  <c r="CH663" i="3"/>
  <c r="CF663" i="3"/>
  <c r="CE663" i="3"/>
  <c r="CA663" i="3"/>
  <c r="CG662" i="3"/>
  <c r="CH662" i="3" s="1"/>
  <c r="CO657" i="3"/>
  <c r="CN657" i="3"/>
  <c r="CL657" i="3"/>
  <c r="CK657" i="3"/>
  <c r="CI657" i="3"/>
  <c r="CH657" i="3"/>
  <c r="CF657" i="3"/>
  <c r="CE657" i="3"/>
  <c r="CC657" i="3"/>
  <c r="CB657" i="3"/>
  <c r="BZ657" i="3"/>
  <c r="BY657" i="3"/>
  <c r="BW657" i="3"/>
  <c r="BV657" i="3"/>
  <c r="BT657" i="3"/>
  <c r="BS657" i="3"/>
  <c r="BQ657" i="3"/>
  <c r="BP657" i="3"/>
  <c r="BN657" i="3"/>
  <c r="BM657" i="3"/>
  <c r="CO653" i="3"/>
  <c r="CN653" i="3"/>
  <c r="CM653" i="3"/>
  <c r="CL653" i="3"/>
  <c r="CK653" i="3"/>
  <c r="CJ653" i="3"/>
  <c r="CI653" i="3"/>
  <c r="CH653" i="3"/>
  <c r="CG653" i="3"/>
  <c r="CF653" i="3"/>
  <c r="CE653" i="3"/>
  <c r="CD653" i="3"/>
  <c r="CC653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CO649" i="3"/>
  <c r="CN649" i="3"/>
  <c r="CM649" i="3"/>
  <c r="CL649" i="3"/>
  <c r="CK649" i="3"/>
  <c r="CJ649" i="3"/>
  <c r="CI649" i="3"/>
  <c r="CH649" i="3"/>
  <c r="CG649" i="3"/>
  <c r="CF649" i="3"/>
  <c r="CE649" i="3"/>
  <c r="CD649" i="3"/>
  <c r="CC649" i="3"/>
  <c r="CB649" i="3"/>
  <c r="CA649" i="3"/>
  <c r="BX649" i="3"/>
  <c r="BW649" i="3"/>
  <c r="BV649" i="3"/>
  <c r="BU649" i="3"/>
  <c r="BT649" i="3"/>
  <c r="BS649" i="3"/>
  <c r="BR649" i="3"/>
  <c r="BQ649" i="3"/>
  <c r="BP649" i="3"/>
  <c r="BO649" i="3"/>
  <c r="BZ648" i="3"/>
  <c r="BZ649" i="3" s="1"/>
  <c r="BY648" i="3"/>
  <c r="BY649" i="3" s="1"/>
  <c r="BL648" i="3"/>
  <c r="BL649" i="3" s="1"/>
  <c r="CO645" i="3"/>
  <c r="CN645" i="3"/>
  <c r="CL645" i="3"/>
  <c r="CK645" i="3"/>
  <c r="CI645" i="3"/>
  <c r="CH645" i="3"/>
  <c r="CF645" i="3"/>
  <c r="CE645" i="3"/>
  <c r="CC645" i="3"/>
  <c r="CB645" i="3"/>
  <c r="BZ645" i="3"/>
  <c r="BY645" i="3"/>
  <c r="BW645" i="3"/>
  <c r="BV645" i="3"/>
  <c r="BT645" i="3"/>
  <c r="BS645" i="3"/>
  <c r="BQ645" i="3"/>
  <c r="BP645" i="3"/>
  <c r="BN645" i="3"/>
  <c r="BM645" i="3"/>
  <c r="CO641" i="3"/>
  <c r="CN641" i="3"/>
  <c r="CM641" i="3"/>
  <c r="CL641" i="3"/>
  <c r="CK641" i="3"/>
  <c r="CJ641" i="3"/>
  <c r="CI641" i="3"/>
  <c r="CH641" i="3"/>
  <c r="CG641" i="3"/>
  <c r="CF641" i="3"/>
  <c r="CE641" i="3"/>
  <c r="CD641" i="3"/>
  <c r="CC641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CO637" i="3"/>
  <c r="CN637" i="3"/>
  <c r="CM637" i="3"/>
  <c r="CL637" i="3"/>
  <c r="CK637" i="3"/>
  <c r="CJ637" i="3"/>
  <c r="CI637" i="3"/>
  <c r="CH637" i="3"/>
  <c r="CG637" i="3"/>
  <c r="CF637" i="3"/>
  <c r="CE637" i="3"/>
  <c r="CD637" i="3"/>
  <c r="CC637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CM631" i="3"/>
  <c r="CK631" i="3"/>
  <c r="CJ631" i="3"/>
  <c r="CH631" i="3"/>
  <c r="CG631" i="3"/>
  <c r="CE631" i="3"/>
  <c r="CD631" i="3"/>
  <c r="BZ631" i="3"/>
  <c r="BX631" i="3"/>
  <c r="BU631" i="3"/>
  <c r="BR631" i="3"/>
  <c r="BO631" i="3"/>
  <c r="CO629" i="3"/>
  <c r="CO631" i="3" s="1"/>
  <c r="CL629" i="3"/>
  <c r="CL631" i="3" s="1"/>
  <c r="CI629" i="3"/>
  <c r="CI631" i="3" s="1"/>
  <c r="CF629" i="3"/>
  <c r="CF631" i="3" s="1"/>
  <c r="CB629" i="3"/>
  <c r="CA629" i="3"/>
  <c r="BW629" i="3"/>
  <c r="BW631" i="3" s="1"/>
  <c r="BT629" i="3"/>
  <c r="BT631" i="3" s="1"/>
  <c r="BQ629" i="3"/>
  <c r="BM629" i="3"/>
  <c r="BM631" i="3" s="1"/>
  <c r="BL629" i="3"/>
  <c r="BL631" i="3" s="1"/>
  <c r="CC628" i="3"/>
  <c r="CB628" i="3"/>
  <c r="CB631" i="3" s="1"/>
  <c r="CA628" i="3"/>
  <c r="CA631" i="3" s="1"/>
  <c r="CO626" i="3"/>
  <c r="CN626" i="3"/>
  <c r="CM626" i="3"/>
  <c r="CL626" i="3"/>
  <c r="CK626" i="3"/>
  <c r="CJ626" i="3"/>
  <c r="CI626" i="3"/>
  <c r="CH626" i="3"/>
  <c r="CG626" i="3"/>
  <c r="CF626" i="3"/>
  <c r="CE626" i="3"/>
  <c r="CD626" i="3"/>
  <c r="CC626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CO621" i="3"/>
  <c r="CN621" i="3"/>
  <c r="CL621" i="3"/>
  <c r="CK621" i="3"/>
  <c r="CI621" i="3"/>
  <c r="CH621" i="3"/>
  <c r="CF621" i="3"/>
  <c r="CE621" i="3"/>
  <c r="CC621" i="3"/>
  <c r="CB621" i="3"/>
  <c r="BZ621" i="3"/>
  <c r="BY621" i="3"/>
  <c r="BW621" i="3"/>
  <c r="BV621" i="3"/>
  <c r="BT621" i="3"/>
  <c r="BS621" i="3"/>
  <c r="BQ621" i="3"/>
  <c r="BP621" i="3"/>
  <c r="BN621" i="3"/>
  <c r="BM621" i="3"/>
  <c r="CO616" i="3"/>
  <c r="CN616" i="3"/>
  <c r="CM616" i="3"/>
  <c r="CL616" i="3"/>
  <c r="CK616" i="3"/>
  <c r="CJ616" i="3"/>
  <c r="CI616" i="3"/>
  <c r="CH616" i="3"/>
  <c r="CG616" i="3"/>
  <c r="CF616" i="3"/>
  <c r="CE616" i="3"/>
  <c r="CD616" i="3"/>
  <c r="CC616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CM611" i="3"/>
  <c r="CJ611" i="3"/>
  <c r="CG611" i="3"/>
  <c r="CD611" i="3"/>
  <c r="BX611" i="3"/>
  <c r="BU611" i="3"/>
  <c r="BR611" i="3"/>
  <c r="BO611" i="3"/>
  <c r="CO610" i="3"/>
  <c r="CC610" i="3" s="1"/>
  <c r="CN610" i="3"/>
  <c r="CB610" i="3" s="1"/>
  <c r="CA610" i="3"/>
  <c r="BZ610" i="3"/>
  <c r="BN610" i="3" s="1"/>
  <c r="BY610" i="3"/>
  <c r="BM610" i="3" s="1"/>
  <c r="BL610" i="3"/>
  <c r="CI609" i="3"/>
  <c r="CH609" i="3"/>
  <c r="CF609" i="3"/>
  <c r="CE609" i="3"/>
  <c r="CE611" i="3" s="1"/>
  <c r="CA609" i="3"/>
  <c r="BZ609" i="3"/>
  <c r="BY609" i="3"/>
  <c r="BW609" i="3"/>
  <c r="BW611" i="3" s="1"/>
  <c r="BV609" i="3"/>
  <c r="BV611" i="3" s="1"/>
  <c r="BT609" i="3"/>
  <c r="BS609" i="3"/>
  <c r="BQ609" i="3"/>
  <c r="BP609" i="3"/>
  <c r="BL609" i="3"/>
  <c r="CO608" i="3"/>
  <c r="CC608" i="3" s="1"/>
  <c r="CN608" i="3"/>
  <c r="CB608" i="3" s="1"/>
  <c r="BZ608" i="3"/>
  <c r="BN608" i="3" s="1"/>
  <c r="BY608" i="3"/>
  <c r="BM608" i="3" s="1"/>
  <c r="BL608" i="3"/>
  <c r="CO607" i="3"/>
  <c r="CN607" i="3"/>
  <c r="CL607" i="3"/>
  <c r="CL611" i="3" s="1"/>
  <c r="CK607" i="3"/>
  <c r="CK611" i="3" s="1"/>
  <c r="CI607" i="3"/>
  <c r="CH607" i="3"/>
  <c r="CF607" i="3"/>
  <c r="BZ607" i="3"/>
  <c r="BY607" i="3"/>
  <c r="BT607" i="3"/>
  <c r="BS607" i="3"/>
  <c r="BQ607" i="3"/>
  <c r="BP607" i="3"/>
  <c r="BL607" i="3"/>
  <c r="CM605" i="3"/>
  <c r="CJ605" i="3"/>
  <c r="CG605" i="3"/>
  <c r="CD605" i="3"/>
  <c r="BU605" i="3"/>
  <c r="BR605" i="3"/>
  <c r="BQ605" i="3"/>
  <c r="BP605" i="3"/>
  <c r="BO605" i="3"/>
  <c r="CC603" i="3"/>
  <c r="CB603" i="3"/>
  <c r="CA603" i="3"/>
  <c r="BN603" i="3"/>
  <c r="BM603" i="3"/>
  <c r="BL603" i="3"/>
  <c r="CO602" i="3"/>
  <c r="CO605" i="3" s="1"/>
  <c r="CN602" i="3"/>
  <c r="CN605" i="3" s="1"/>
  <c r="CL602" i="3"/>
  <c r="CL605" i="3" s="1"/>
  <c r="CK602" i="3"/>
  <c r="CK605" i="3" s="1"/>
  <c r="CI602" i="3"/>
  <c r="CI605" i="3" s="1"/>
  <c r="CH602" i="3"/>
  <c r="CH605" i="3" s="1"/>
  <c r="CF602" i="3"/>
  <c r="CE602" i="3"/>
  <c r="CA602" i="3"/>
  <c r="CA605" i="3" s="1"/>
  <c r="BX605" i="3"/>
  <c r="BW602" i="3"/>
  <c r="BW605" i="3" s="1"/>
  <c r="BV605" i="3"/>
  <c r="BT602" i="3"/>
  <c r="BS602" i="3"/>
  <c r="BS605" i="3" s="1"/>
  <c r="BL602" i="3"/>
  <c r="CO599" i="3"/>
  <c r="CN599" i="3"/>
  <c r="CM599" i="3"/>
  <c r="CL599" i="3"/>
  <c r="CK599" i="3"/>
  <c r="CJ599" i="3"/>
  <c r="CI599" i="3"/>
  <c r="CH599" i="3"/>
  <c r="CG599" i="3"/>
  <c r="CF599" i="3"/>
  <c r="CE599" i="3"/>
  <c r="CD599" i="3"/>
  <c r="CC599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CO594" i="3"/>
  <c r="CN594" i="3"/>
  <c r="CM594" i="3"/>
  <c r="CL594" i="3"/>
  <c r="CK594" i="3"/>
  <c r="CJ594" i="3"/>
  <c r="CI594" i="3"/>
  <c r="CH594" i="3"/>
  <c r="CG594" i="3"/>
  <c r="CF594" i="3"/>
  <c r="CE594" i="3"/>
  <c r="CD594" i="3"/>
  <c r="CC594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CO589" i="3"/>
  <c r="CN589" i="3"/>
  <c r="CL589" i="3"/>
  <c r="CK589" i="3"/>
  <c r="CI589" i="3"/>
  <c r="CH589" i="3"/>
  <c r="CF589" i="3"/>
  <c r="CE589" i="3"/>
  <c r="CC589" i="3"/>
  <c r="CB589" i="3"/>
  <c r="BZ589" i="3"/>
  <c r="BY589" i="3"/>
  <c r="BW589" i="3"/>
  <c r="BV589" i="3"/>
  <c r="BT589" i="3"/>
  <c r="BS589" i="3"/>
  <c r="BQ589" i="3"/>
  <c r="BP589" i="3"/>
  <c r="BN589" i="3"/>
  <c r="BM589" i="3"/>
  <c r="CO584" i="3"/>
  <c r="CN584" i="3"/>
  <c r="CM584" i="3"/>
  <c r="CL584" i="3"/>
  <c r="CK584" i="3"/>
  <c r="CJ584" i="3"/>
  <c r="CI584" i="3"/>
  <c r="CH584" i="3"/>
  <c r="CG584" i="3"/>
  <c r="CF584" i="3"/>
  <c r="CE584" i="3"/>
  <c r="CD584" i="3"/>
  <c r="CC584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CO579" i="3"/>
  <c r="CN579" i="3"/>
  <c r="CM579" i="3"/>
  <c r="CL579" i="3"/>
  <c r="CK579" i="3"/>
  <c r="CJ579" i="3"/>
  <c r="CI579" i="3"/>
  <c r="CH579" i="3"/>
  <c r="CG579" i="3"/>
  <c r="CF579" i="3"/>
  <c r="CE579" i="3"/>
  <c r="CD579" i="3"/>
  <c r="CC579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CO574" i="3"/>
  <c r="CN574" i="3"/>
  <c r="CM574" i="3"/>
  <c r="CL574" i="3"/>
  <c r="CK574" i="3"/>
  <c r="CJ574" i="3"/>
  <c r="CI574" i="3"/>
  <c r="CH574" i="3"/>
  <c r="CG574" i="3"/>
  <c r="CF574" i="3"/>
  <c r="CE574" i="3"/>
  <c r="CD574" i="3"/>
  <c r="CC574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CO567" i="3"/>
  <c r="CN567" i="3"/>
  <c r="CM567" i="3"/>
  <c r="CL567" i="3"/>
  <c r="CK567" i="3"/>
  <c r="CJ567" i="3"/>
  <c r="CI567" i="3"/>
  <c r="CH567" i="3"/>
  <c r="CG567" i="3"/>
  <c r="CF567" i="3"/>
  <c r="CE567" i="3"/>
  <c r="CD567" i="3"/>
  <c r="CC567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CO562" i="3"/>
  <c r="CN562" i="3"/>
  <c r="CM562" i="3"/>
  <c r="CL562" i="3"/>
  <c r="CK562" i="3"/>
  <c r="CJ562" i="3"/>
  <c r="CI562" i="3"/>
  <c r="CH562" i="3"/>
  <c r="CG562" i="3"/>
  <c r="CF562" i="3"/>
  <c r="CE562" i="3"/>
  <c r="CD562" i="3"/>
  <c r="CC562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N554" i="3"/>
  <c r="BM554" i="3"/>
  <c r="BL554" i="3"/>
  <c r="CL553" i="3"/>
  <c r="CK553" i="3"/>
  <c r="CG553" i="3"/>
  <c r="CA553" i="3" s="1"/>
  <c r="BN553" i="3"/>
  <c r="BM553" i="3"/>
  <c r="BL553" i="3"/>
  <c r="CG551" i="3"/>
  <c r="CG556" i="3" s="1"/>
  <c r="CM549" i="3"/>
  <c r="CJ549" i="3"/>
  <c r="CD549" i="3"/>
  <c r="BX549" i="3"/>
  <c r="BU549" i="3"/>
  <c r="BR549" i="3"/>
  <c r="BO549" i="3"/>
  <c r="BZ548" i="3"/>
  <c r="BY548" i="3"/>
  <c r="BW548" i="3"/>
  <c r="BV548" i="3"/>
  <c r="BT548" i="3"/>
  <c r="BS548" i="3"/>
  <c r="BQ548" i="3"/>
  <c r="BP548" i="3"/>
  <c r="BL548" i="3"/>
  <c r="CG547" i="3"/>
  <c r="BL547" i="3"/>
  <c r="CO546" i="3"/>
  <c r="CO549" i="3" s="1"/>
  <c r="CN546" i="3"/>
  <c r="CN549" i="3" s="1"/>
  <c r="CL546" i="3"/>
  <c r="CL549" i="3" s="1"/>
  <c r="CK546" i="3"/>
  <c r="CK549" i="3" s="1"/>
  <c r="CI546" i="3"/>
  <c r="CH546" i="3"/>
  <c r="CF546" i="3"/>
  <c r="CE546" i="3"/>
  <c r="CE549" i="3" s="1"/>
  <c r="CA546" i="3"/>
  <c r="BY546" i="3"/>
  <c r="BW546" i="3"/>
  <c r="BV546" i="3"/>
  <c r="BT546" i="3"/>
  <c r="BS546" i="3"/>
  <c r="BQ546" i="3"/>
  <c r="BP546" i="3"/>
  <c r="BL546" i="3"/>
  <c r="CO541" i="3"/>
  <c r="CN541" i="3"/>
  <c r="CL541" i="3"/>
  <c r="CK541" i="3"/>
  <c r="CI541" i="3"/>
  <c r="CH541" i="3"/>
  <c r="CF541" i="3"/>
  <c r="CE541" i="3"/>
  <c r="CC541" i="3"/>
  <c r="CB541" i="3"/>
  <c r="BZ541" i="3"/>
  <c r="BY541" i="3"/>
  <c r="BW541" i="3"/>
  <c r="BV541" i="3"/>
  <c r="BT541" i="3"/>
  <c r="BS541" i="3"/>
  <c r="BQ541" i="3"/>
  <c r="BP541" i="3"/>
  <c r="BN541" i="3"/>
  <c r="BM541" i="3"/>
  <c r="CO537" i="3"/>
  <c r="CN537" i="3"/>
  <c r="CM537" i="3"/>
  <c r="CL537" i="3"/>
  <c r="CK537" i="3"/>
  <c r="CJ537" i="3"/>
  <c r="CI537" i="3"/>
  <c r="CH537" i="3"/>
  <c r="CG537" i="3"/>
  <c r="CF537" i="3"/>
  <c r="CE537" i="3"/>
  <c r="CD537" i="3"/>
  <c r="CC537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CM533" i="3"/>
  <c r="CJ533" i="3"/>
  <c r="CG533" i="3"/>
  <c r="CD533" i="3"/>
  <c r="BX533" i="3"/>
  <c r="BU533" i="3"/>
  <c r="BR533" i="3"/>
  <c r="BO533" i="3"/>
  <c r="CO531" i="3"/>
  <c r="CO533" i="3" s="1"/>
  <c r="CN531" i="3"/>
  <c r="CN533" i="3" s="1"/>
  <c r="CL531" i="3"/>
  <c r="CL533" i="3" s="1"/>
  <c r="CK531" i="3"/>
  <c r="CK533" i="3" s="1"/>
  <c r="CI531" i="3"/>
  <c r="CI533" i="3" s="1"/>
  <c r="CH531" i="3"/>
  <c r="CH533" i="3" s="1"/>
  <c r="CF531" i="3"/>
  <c r="CF533" i="3" s="1"/>
  <c r="CE531" i="3"/>
  <c r="CE533" i="3" s="1"/>
  <c r="CA531" i="3"/>
  <c r="CA533" i="3" s="1"/>
  <c r="BZ531" i="3"/>
  <c r="BZ533" i="3" s="1"/>
  <c r="BY531" i="3"/>
  <c r="BY533" i="3" s="1"/>
  <c r="BW531" i="3"/>
  <c r="BW533" i="3" s="1"/>
  <c r="BV531" i="3"/>
  <c r="BV533" i="3" s="1"/>
  <c r="BT531" i="3"/>
  <c r="BT533" i="3" s="1"/>
  <c r="BS531" i="3"/>
  <c r="BS533" i="3" s="1"/>
  <c r="BQ531" i="3"/>
  <c r="BP531" i="3"/>
  <c r="BP533" i="3" s="1"/>
  <c r="BL531" i="3"/>
  <c r="BL533" i="3" s="1"/>
  <c r="CO528" i="3"/>
  <c r="CN528" i="3"/>
  <c r="CL528" i="3"/>
  <c r="CK528" i="3"/>
  <c r="CI528" i="3"/>
  <c r="CH528" i="3"/>
  <c r="CF528" i="3"/>
  <c r="CE528" i="3"/>
  <c r="CC528" i="3"/>
  <c r="CB528" i="3"/>
  <c r="BZ528" i="3"/>
  <c r="BY528" i="3"/>
  <c r="BW528" i="3"/>
  <c r="BV528" i="3"/>
  <c r="BT528" i="3"/>
  <c r="BS528" i="3"/>
  <c r="BQ528" i="3"/>
  <c r="BP528" i="3"/>
  <c r="BN528" i="3"/>
  <c r="BM528" i="3"/>
  <c r="CO524" i="3"/>
  <c r="CN524" i="3"/>
  <c r="CM524" i="3"/>
  <c r="CL524" i="3"/>
  <c r="CK524" i="3"/>
  <c r="CJ524" i="3"/>
  <c r="CI524" i="3"/>
  <c r="CH524" i="3"/>
  <c r="CG524" i="3"/>
  <c r="CF524" i="3"/>
  <c r="CE524" i="3"/>
  <c r="CD524" i="3"/>
  <c r="CC524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CO520" i="3"/>
  <c r="CN520" i="3"/>
  <c r="CM520" i="3"/>
  <c r="CL520" i="3"/>
  <c r="CK520" i="3"/>
  <c r="CJ520" i="3"/>
  <c r="CI520" i="3"/>
  <c r="CH520" i="3"/>
  <c r="CG520" i="3"/>
  <c r="CF520" i="3"/>
  <c r="CE520" i="3"/>
  <c r="CD520" i="3"/>
  <c r="CC520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CN514" i="3"/>
  <c r="CM514" i="3"/>
  <c r="CK514" i="3"/>
  <c r="CJ514" i="3"/>
  <c r="CH514" i="3"/>
  <c r="CG514" i="3"/>
  <c r="CE514" i="3"/>
  <c r="CD514" i="3"/>
  <c r="BY514" i="3"/>
  <c r="BX514" i="3"/>
  <c r="BV514" i="3"/>
  <c r="BU514" i="3"/>
  <c r="BS514" i="3"/>
  <c r="BR514" i="3"/>
  <c r="BP514" i="3"/>
  <c r="BO514" i="3"/>
  <c r="CO512" i="3"/>
  <c r="CL512" i="3"/>
  <c r="CI512" i="3"/>
  <c r="CF512" i="3"/>
  <c r="CB512" i="3"/>
  <c r="CA512" i="3"/>
  <c r="BZ512" i="3"/>
  <c r="BW512" i="3"/>
  <c r="BT512" i="3"/>
  <c r="BQ512" i="3"/>
  <c r="BM512" i="3"/>
  <c r="BL512" i="3"/>
  <c r="CO511" i="3"/>
  <c r="CO514" i="3" s="1"/>
  <c r="CL511" i="3"/>
  <c r="CI511" i="3"/>
  <c r="CI514" i="3" s="1"/>
  <c r="CF511" i="3"/>
  <c r="CB511" i="3"/>
  <c r="CB514" i="3" s="1"/>
  <c r="CA511" i="3"/>
  <c r="CA514" i="3" s="1"/>
  <c r="BZ511" i="3"/>
  <c r="BZ514" i="3" s="1"/>
  <c r="BW511" i="3"/>
  <c r="BW514" i="3" s="1"/>
  <c r="BT511" i="3"/>
  <c r="BT514" i="3" s="1"/>
  <c r="BQ511" i="3"/>
  <c r="BQ514" i="3" s="1"/>
  <c r="BM511" i="3"/>
  <c r="BM514" i="3" s="1"/>
  <c r="BL511" i="3"/>
  <c r="CM509" i="3"/>
  <c r="CJ509" i="3"/>
  <c r="CI509" i="3"/>
  <c r="CH509" i="3"/>
  <c r="CG509" i="3"/>
  <c r="CF509" i="3"/>
  <c r="CE509" i="3"/>
  <c r="CD509" i="3"/>
  <c r="BX509" i="3"/>
  <c r="BU509" i="3"/>
  <c r="BR509" i="3"/>
  <c r="BO509" i="3"/>
  <c r="CO506" i="3"/>
  <c r="CO509" i="3" s="1"/>
  <c r="CN506" i="3"/>
  <c r="CN509" i="3" s="1"/>
  <c r="CL506" i="3"/>
  <c r="CL509" i="3" s="1"/>
  <c r="CK506" i="3"/>
  <c r="CA506" i="3"/>
  <c r="CA509" i="3" s="1"/>
  <c r="BZ506" i="3"/>
  <c r="BZ509" i="3" s="1"/>
  <c r="BY506" i="3"/>
  <c r="BY509" i="3" s="1"/>
  <c r="BW506" i="3"/>
  <c r="BW509" i="3" s="1"/>
  <c r="BV506" i="3"/>
  <c r="BV509" i="3" s="1"/>
  <c r="BT506" i="3"/>
  <c r="BT509" i="3" s="1"/>
  <c r="BS506" i="3"/>
  <c r="BS509" i="3" s="1"/>
  <c r="BQ506" i="3"/>
  <c r="BQ509" i="3" s="1"/>
  <c r="BP506" i="3"/>
  <c r="BL506" i="3"/>
  <c r="BL509" i="3" s="1"/>
  <c r="CO504" i="3"/>
  <c r="CN504" i="3"/>
  <c r="CL504" i="3"/>
  <c r="CK504" i="3"/>
  <c r="CI504" i="3"/>
  <c r="CH504" i="3"/>
  <c r="CF504" i="3"/>
  <c r="CE504" i="3"/>
  <c r="CC504" i="3"/>
  <c r="CB504" i="3"/>
  <c r="BZ504" i="3"/>
  <c r="BY504" i="3"/>
  <c r="BW504" i="3"/>
  <c r="BV504" i="3"/>
  <c r="BT504" i="3"/>
  <c r="BS504" i="3"/>
  <c r="BQ504" i="3"/>
  <c r="BP504" i="3"/>
  <c r="BN504" i="3"/>
  <c r="BM504" i="3"/>
  <c r="CO499" i="3"/>
  <c r="CN499" i="3"/>
  <c r="CM499" i="3"/>
  <c r="CL499" i="3"/>
  <c r="CK499" i="3"/>
  <c r="CJ499" i="3"/>
  <c r="CI499" i="3"/>
  <c r="CH499" i="3"/>
  <c r="CG499" i="3"/>
  <c r="CF499" i="3"/>
  <c r="CE499" i="3"/>
  <c r="CD499" i="3"/>
  <c r="CC499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CM494" i="3"/>
  <c r="CJ494" i="3"/>
  <c r="CG494" i="3"/>
  <c r="CD494" i="3"/>
  <c r="BX494" i="3"/>
  <c r="BU494" i="3"/>
  <c r="BR494" i="3"/>
  <c r="BO494" i="3"/>
  <c r="CO493" i="3"/>
  <c r="CC493" i="3" s="1"/>
  <c r="CN493" i="3"/>
  <c r="CA493" i="3"/>
  <c r="CL492" i="3"/>
  <c r="CL494" i="3" s="1"/>
  <c r="CK492" i="3"/>
  <c r="CK494" i="3" s="1"/>
  <c r="CI492" i="3"/>
  <c r="CH492" i="3"/>
  <c r="CA492" i="3"/>
  <c r="BZ492" i="3"/>
  <c r="BZ494" i="3" s="1"/>
  <c r="BY492" i="3"/>
  <c r="BY494" i="3" s="1"/>
  <c r="BW492" i="3"/>
  <c r="BV492" i="3"/>
  <c r="BT492" i="3"/>
  <c r="BS492" i="3"/>
  <c r="BQ492" i="3"/>
  <c r="BP492" i="3"/>
  <c r="BL492" i="3"/>
  <c r="CO491" i="3"/>
  <c r="CN491" i="3"/>
  <c r="CI491" i="3"/>
  <c r="CH491" i="3"/>
  <c r="CF491" i="3"/>
  <c r="CF494" i="3" s="1"/>
  <c r="CE491" i="3"/>
  <c r="CE494" i="3" s="1"/>
  <c r="CA491" i="3"/>
  <c r="CA494" i="3" s="1"/>
  <c r="BW491" i="3"/>
  <c r="BV491" i="3"/>
  <c r="BT491" i="3"/>
  <c r="BS491" i="3"/>
  <c r="BQ491" i="3"/>
  <c r="BP491" i="3"/>
  <c r="BL491" i="3"/>
  <c r="CM489" i="3"/>
  <c r="CJ489" i="3"/>
  <c r="CG489" i="3"/>
  <c r="CD489" i="3"/>
  <c r="CC488" i="3"/>
  <c r="CB488" i="3"/>
  <c r="CA488" i="3"/>
  <c r="BN488" i="3"/>
  <c r="BM488" i="3"/>
  <c r="BL488" i="3"/>
  <c r="CC487" i="3"/>
  <c r="CB487" i="3"/>
  <c r="CA487" i="3"/>
  <c r="BN487" i="3"/>
  <c r="BM487" i="3"/>
  <c r="BL487" i="3"/>
  <c r="CC486" i="3"/>
  <c r="CB486" i="3"/>
  <c r="CA486" i="3"/>
  <c r="BN486" i="3"/>
  <c r="BM486" i="3"/>
  <c r="BL486" i="3"/>
  <c r="CO485" i="3"/>
  <c r="CN485" i="3"/>
  <c r="CL485" i="3"/>
  <c r="CL489" i="3" s="1"/>
  <c r="CK485" i="3"/>
  <c r="CK489" i="3" s="1"/>
  <c r="CI485" i="3"/>
  <c r="CI489" i="3" s="1"/>
  <c r="CH485" i="3"/>
  <c r="CH489" i="3" s="1"/>
  <c r="CF485" i="3"/>
  <c r="CF489" i="3" s="1"/>
  <c r="CE485" i="3"/>
  <c r="CA485" i="3"/>
  <c r="BX489" i="3"/>
  <c r="BU489" i="3"/>
  <c r="BT485" i="3"/>
  <c r="BT489" i="3" s="1"/>
  <c r="BP485" i="3"/>
  <c r="CO482" i="3"/>
  <c r="CN482" i="3"/>
  <c r="CM482" i="3"/>
  <c r="CL482" i="3"/>
  <c r="CK482" i="3"/>
  <c r="CJ482" i="3"/>
  <c r="CI482" i="3"/>
  <c r="CH482" i="3"/>
  <c r="CG482" i="3"/>
  <c r="CF482" i="3"/>
  <c r="CE482" i="3"/>
  <c r="CD482" i="3"/>
  <c r="CC482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79" i="3"/>
  <c r="BN482" i="3" s="1"/>
  <c r="BM479" i="3"/>
  <c r="BM482" i="3" s="1"/>
  <c r="BL479" i="3"/>
  <c r="BL482" i="3" s="1"/>
  <c r="CO477" i="3"/>
  <c r="CN477" i="3"/>
  <c r="CM477" i="3"/>
  <c r="CL477" i="3"/>
  <c r="CK477" i="3"/>
  <c r="CJ477" i="3"/>
  <c r="CI477" i="3"/>
  <c r="CH477" i="3"/>
  <c r="CG477" i="3"/>
  <c r="CF477" i="3"/>
  <c r="CE477" i="3"/>
  <c r="CD477" i="3"/>
  <c r="CC477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CO472" i="3"/>
  <c r="CN472" i="3"/>
  <c r="CL472" i="3"/>
  <c r="CK472" i="3"/>
  <c r="CI472" i="3"/>
  <c r="CH472" i="3"/>
  <c r="CF472" i="3"/>
  <c r="CE472" i="3"/>
  <c r="CC472" i="3"/>
  <c r="CB472" i="3"/>
  <c r="BZ472" i="3"/>
  <c r="BY472" i="3"/>
  <c r="BW472" i="3"/>
  <c r="BV472" i="3"/>
  <c r="BT472" i="3"/>
  <c r="BS472" i="3"/>
  <c r="BQ472" i="3"/>
  <c r="BP472" i="3"/>
  <c r="BN472" i="3"/>
  <c r="BM472" i="3"/>
  <c r="CO467" i="3"/>
  <c r="CN467" i="3"/>
  <c r="CM467" i="3"/>
  <c r="CL467" i="3"/>
  <c r="CK467" i="3"/>
  <c r="CJ467" i="3"/>
  <c r="CI467" i="3"/>
  <c r="CH467" i="3"/>
  <c r="CG467" i="3"/>
  <c r="CF467" i="3"/>
  <c r="CE467" i="3"/>
  <c r="CD467" i="3"/>
  <c r="CC467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CO462" i="3"/>
  <c r="CN462" i="3"/>
  <c r="CM462" i="3"/>
  <c r="CL462" i="3"/>
  <c r="CK462" i="3"/>
  <c r="CJ462" i="3"/>
  <c r="CI462" i="3"/>
  <c r="CH462" i="3"/>
  <c r="CG462" i="3"/>
  <c r="CF462" i="3"/>
  <c r="CE462" i="3"/>
  <c r="CD462" i="3"/>
  <c r="CC462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CO457" i="3"/>
  <c r="CN457" i="3"/>
  <c r="CM457" i="3"/>
  <c r="CL457" i="3"/>
  <c r="CK457" i="3"/>
  <c r="CJ457" i="3"/>
  <c r="CI457" i="3"/>
  <c r="CH457" i="3"/>
  <c r="CG457" i="3"/>
  <c r="CF457" i="3"/>
  <c r="CE457" i="3"/>
  <c r="CD457" i="3"/>
  <c r="CC457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CO450" i="3"/>
  <c r="CN450" i="3"/>
  <c r="CM450" i="3"/>
  <c r="CL450" i="3"/>
  <c r="CK450" i="3"/>
  <c r="CJ450" i="3"/>
  <c r="CI450" i="3"/>
  <c r="CH450" i="3"/>
  <c r="CG450" i="3"/>
  <c r="CF450" i="3"/>
  <c r="CE450" i="3"/>
  <c r="CD450" i="3"/>
  <c r="CC450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CO445" i="3"/>
  <c r="CN445" i="3"/>
  <c r="CM445" i="3"/>
  <c r="CL445" i="3"/>
  <c r="CK445" i="3"/>
  <c r="CJ445" i="3"/>
  <c r="CI445" i="3"/>
  <c r="CH445" i="3"/>
  <c r="CG445" i="3"/>
  <c r="CF445" i="3"/>
  <c r="CE445" i="3"/>
  <c r="CD445" i="3"/>
  <c r="CC445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CI437" i="3"/>
  <c r="CC437" i="3" s="1"/>
  <c r="BN437" i="3"/>
  <c r="BM437" i="3"/>
  <c r="BL437" i="3"/>
  <c r="BN436" i="3"/>
  <c r="BM436" i="3"/>
  <c r="BL436" i="3"/>
  <c r="BZ431" i="3"/>
  <c r="BY431" i="3"/>
  <c r="BW431" i="3"/>
  <c r="BV431" i="3"/>
  <c r="BT431" i="3"/>
  <c r="BS431" i="3"/>
  <c r="BQ431" i="3"/>
  <c r="BP431" i="3"/>
  <c r="BL431" i="3"/>
  <c r="BZ430" i="3"/>
  <c r="BY430" i="3"/>
  <c r="BW430" i="3"/>
  <c r="BV430" i="3"/>
  <c r="BT430" i="3"/>
  <c r="BS430" i="3"/>
  <c r="BQ430" i="3"/>
  <c r="BP430" i="3"/>
  <c r="BL430" i="3"/>
  <c r="CO428" i="3"/>
  <c r="CN428" i="3"/>
  <c r="CL428" i="3"/>
  <c r="CK428" i="3"/>
  <c r="CI428" i="3"/>
  <c r="CH428" i="3"/>
  <c r="CF428" i="3"/>
  <c r="CE428" i="3"/>
  <c r="CA428" i="3"/>
  <c r="BZ428" i="3"/>
  <c r="BY428" i="3"/>
  <c r="BW428" i="3"/>
  <c r="BV428" i="3"/>
  <c r="BT428" i="3"/>
  <c r="BS428" i="3"/>
  <c r="BQ428" i="3"/>
  <c r="BP428" i="3"/>
  <c r="BL428" i="3"/>
  <c r="CO423" i="3"/>
  <c r="CN423" i="3"/>
  <c r="CL423" i="3"/>
  <c r="CK423" i="3"/>
  <c r="CI423" i="3"/>
  <c r="CH423" i="3"/>
  <c r="CF423" i="3"/>
  <c r="CE423" i="3"/>
  <c r="CC423" i="3"/>
  <c r="CB423" i="3"/>
  <c r="BZ423" i="3"/>
  <c r="BY423" i="3"/>
  <c r="BW423" i="3"/>
  <c r="BV423" i="3"/>
  <c r="BT423" i="3"/>
  <c r="BS423" i="3"/>
  <c r="BQ423" i="3"/>
  <c r="BP423" i="3"/>
  <c r="BN423" i="3"/>
  <c r="BM423" i="3"/>
  <c r="CM419" i="3"/>
  <c r="CJ419" i="3"/>
  <c r="CG419" i="3"/>
  <c r="CD419" i="3"/>
  <c r="BX419" i="3"/>
  <c r="BU419" i="3"/>
  <c r="BR419" i="3"/>
  <c r="BO419" i="3"/>
  <c r="CO417" i="3"/>
  <c r="CO419" i="3" s="1"/>
  <c r="CN417" i="3"/>
  <c r="CN419" i="3" s="1"/>
  <c r="CL417" i="3"/>
  <c r="CL419" i="3" s="1"/>
  <c r="CK417" i="3"/>
  <c r="CK419" i="3" s="1"/>
  <c r="CI417" i="3"/>
  <c r="CI419" i="3" s="1"/>
  <c r="CH417" i="3"/>
  <c r="CH419" i="3" s="1"/>
  <c r="CF417" i="3"/>
  <c r="CE417" i="3"/>
  <c r="CE419" i="3" s="1"/>
  <c r="CA417" i="3"/>
  <c r="CA419" i="3" s="1"/>
  <c r="BZ417" i="3"/>
  <c r="BZ419" i="3" s="1"/>
  <c r="BY417" i="3"/>
  <c r="BY419" i="3" s="1"/>
  <c r="BW417" i="3"/>
  <c r="BW419" i="3" s="1"/>
  <c r="BV417" i="3"/>
  <c r="BV419" i="3" s="1"/>
  <c r="BT417" i="3"/>
  <c r="BT419" i="3" s="1"/>
  <c r="BS417" i="3"/>
  <c r="BS419" i="3" s="1"/>
  <c r="BQ417" i="3"/>
  <c r="BP417" i="3"/>
  <c r="BL417" i="3"/>
  <c r="BL419" i="3" s="1"/>
  <c r="CM415" i="3"/>
  <c r="CJ415" i="3"/>
  <c r="CG415" i="3"/>
  <c r="CD415" i="3"/>
  <c r="BX415" i="3"/>
  <c r="BU415" i="3"/>
  <c r="BR415" i="3"/>
  <c r="BO415" i="3"/>
  <c r="CO413" i="3"/>
  <c r="CO415" i="3" s="1"/>
  <c r="CN413" i="3"/>
  <c r="CN415" i="3" s="1"/>
  <c r="CL413" i="3"/>
  <c r="CL415" i="3" s="1"/>
  <c r="CK413" i="3"/>
  <c r="CK415" i="3" s="1"/>
  <c r="CI413" i="3"/>
  <c r="CI415" i="3" s="1"/>
  <c r="CH413" i="3"/>
  <c r="CH415" i="3" s="1"/>
  <c r="CF413" i="3"/>
  <c r="CE413" i="3"/>
  <c r="CE415" i="3" s="1"/>
  <c r="CA413" i="3"/>
  <c r="CA415" i="3" s="1"/>
  <c r="BZ413" i="3"/>
  <c r="BZ415" i="3" s="1"/>
  <c r="BY413" i="3"/>
  <c r="BY415" i="3" s="1"/>
  <c r="BW413" i="3"/>
  <c r="BW415" i="3" s="1"/>
  <c r="BV413" i="3"/>
  <c r="BV415" i="3" s="1"/>
  <c r="BT413" i="3"/>
  <c r="BT415" i="3" s="1"/>
  <c r="BS413" i="3"/>
  <c r="BS415" i="3" s="1"/>
  <c r="BQ413" i="3"/>
  <c r="BP413" i="3"/>
  <c r="BL413" i="3"/>
  <c r="BL415" i="3" s="1"/>
  <c r="CO410" i="3"/>
  <c r="CN410" i="3"/>
  <c r="CL410" i="3"/>
  <c r="CK410" i="3"/>
  <c r="CI410" i="3"/>
  <c r="CH410" i="3"/>
  <c r="CF410" i="3"/>
  <c r="CE410" i="3"/>
  <c r="CC410" i="3"/>
  <c r="CB410" i="3"/>
  <c r="BZ410" i="3"/>
  <c r="BY410" i="3"/>
  <c r="BW410" i="3"/>
  <c r="BV410" i="3"/>
  <c r="BT410" i="3"/>
  <c r="BS410" i="3"/>
  <c r="BQ410" i="3"/>
  <c r="BP410" i="3"/>
  <c r="BN410" i="3"/>
  <c r="BM410" i="3"/>
  <c r="CO406" i="3"/>
  <c r="CN406" i="3"/>
  <c r="CM406" i="3"/>
  <c r="CL406" i="3"/>
  <c r="CK406" i="3"/>
  <c r="CJ406" i="3"/>
  <c r="CI406" i="3"/>
  <c r="CH406" i="3"/>
  <c r="CG406" i="3"/>
  <c r="CF406" i="3"/>
  <c r="CE406" i="3"/>
  <c r="CD406" i="3"/>
  <c r="CC406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CO402" i="3"/>
  <c r="CN402" i="3"/>
  <c r="CM402" i="3"/>
  <c r="CL402" i="3"/>
  <c r="CK402" i="3"/>
  <c r="CJ402" i="3"/>
  <c r="CI402" i="3"/>
  <c r="CH402" i="3"/>
  <c r="CG402" i="3"/>
  <c r="CF402" i="3"/>
  <c r="CE402" i="3"/>
  <c r="CD402" i="3"/>
  <c r="CC402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CN396" i="3"/>
  <c r="CM396" i="3"/>
  <c r="CK396" i="3"/>
  <c r="CJ396" i="3"/>
  <c r="CH396" i="3"/>
  <c r="CF396" i="3"/>
  <c r="CE396" i="3"/>
  <c r="CD396" i="3"/>
  <c r="BY396" i="3"/>
  <c r="BX396" i="3"/>
  <c r="BV396" i="3"/>
  <c r="BU396" i="3"/>
  <c r="BS396" i="3"/>
  <c r="BR396" i="3"/>
  <c r="BP396" i="3"/>
  <c r="BO396" i="3"/>
  <c r="CI395" i="3"/>
  <c r="CI396" i="3" s="1"/>
  <c r="CB395" i="3"/>
  <c r="BN395" i="3"/>
  <c r="BM395" i="3"/>
  <c r="BL395" i="3"/>
  <c r="CO394" i="3"/>
  <c r="CO396" i="3" s="1"/>
  <c r="CL394" i="3"/>
  <c r="CL396" i="3" s="1"/>
  <c r="CB394" i="3"/>
  <c r="CA394" i="3"/>
  <c r="BZ394" i="3"/>
  <c r="BZ396" i="3" s="1"/>
  <c r="BW394" i="3"/>
  <c r="BW396" i="3" s="1"/>
  <c r="BT394" i="3"/>
  <c r="BT396" i="3" s="1"/>
  <c r="BQ394" i="3"/>
  <c r="BQ396" i="3" s="1"/>
  <c r="BM394" i="3"/>
  <c r="BL394" i="3"/>
  <c r="CO392" i="3"/>
  <c r="CN392" i="3"/>
  <c r="CM392" i="3"/>
  <c r="CL392" i="3"/>
  <c r="CK392" i="3"/>
  <c r="CJ392" i="3"/>
  <c r="CI392" i="3"/>
  <c r="CH392" i="3"/>
  <c r="CG392" i="3"/>
  <c r="CF392" i="3"/>
  <c r="CE392" i="3"/>
  <c r="CD392" i="3"/>
  <c r="CC392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CO387" i="3"/>
  <c r="CN387" i="3"/>
  <c r="CL387" i="3"/>
  <c r="CK387" i="3"/>
  <c r="CI387" i="3"/>
  <c r="CH387" i="3"/>
  <c r="CF387" i="3"/>
  <c r="CE387" i="3"/>
  <c r="CC387" i="3"/>
  <c r="CB387" i="3"/>
  <c r="BZ387" i="3"/>
  <c r="BY387" i="3"/>
  <c r="BW387" i="3"/>
  <c r="BV387" i="3"/>
  <c r="BT387" i="3"/>
  <c r="BS387" i="3"/>
  <c r="BQ387" i="3"/>
  <c r="BP387" i="3"/>
  <c r="BN387" i="3"/>
  <c r="BM387" i="3"/>
  <c r="CO382" i="3"/>
  <c r="CN382" i="3"/>
  <c r="CM382" i="3"/>
  <c r="CL382" i="3"/>
  <c r="CK382" i="3"/>
  <c r="CJ382" i="3"/>
  <c r="CI382" i="3"/>
  <c r="CH382" i="3"/>
  <c r="CG382" i="3"/>
  <c r="CF382" i="3"/>
  <c r="CE382" i="3"/>
  <c r="CD382" i="3"/>
  <c r="CC382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CM377" i="3"/>
  <c r="CJ377" i="3"/>
  <c r="CG377" i="3"/>
  <c r="CD377" i="3"/>
  <c r="BX377" i="3"/>
  <c r="BR377" i="3"/>
  <c r="CI376" i="3"/>
  <c r="CH376" i="3"/>
  <c r="BN376" i="3"/>
  <c r="BM376" i="3"/>
  <c r="BL376" i="3"/>
  <c r="CI375" i="3"/>
  <c r="CC375" i="3" s="1"/>
  <c r="CH375" i="3"/>
  <c r="CB375" i="3" s="1"/>
  <c r="CA375" i="3"/>
  <c r="CC374" i="3"/>
  <c r="CB374" i="3"/>
  <c r="CA374" i="3"/>
  <c r="BZ374" i="3"/>
  <c r="BY374" i="3"/>
  <c r="BW374" i="3"/>
  <c r="BV374" i="3"/>
  <c r="BT374" i="3"/>
  <c r="BS374" i="3"/>
  <c r="BQ374" i="3"/>
  <c r="BP374" i="3"/>
  <c r="BL374" i="3"/>
  <c r="CC373" i="3"/>
  <c r="CB373" i="3"/>
  <c r="CA373" i="3"/>
  <c r="BZ373" i="3"/>
  <c r="BY373" i="3"/>
  <c r="BW373" i="3"/>
  <c r="BV373" i="3"/>
  <c r="BT373" i="3"/>
  <c r="BS373" i="3"/>
  <c r="BQ373" i="3"/>
  <c r="BP373" i="3"/>
  <c r="BL373" i="3"/>
  <c r="CO372" i="3"/>
  <c r="CO377" i="3" s="1"/>
  <c r="CN372" i="3"/>
  <c r="CN377" i="3" s="1"/>
  <c r="CL372" i="3"/>
  <c r="CL377" i="3" s="1"/>
  <c r="CK372" i="3"/>
  <c r="CK377" i="3" s="1"/>
  <c r="CI372" i="3"/>
  <c r="CH372" i="3"/>
  <c r="CF372" i="3"/>
  <c r="CF377" i="3" s="1"/>
  <c r="CE372" i="3"/>
  <c r="CE377" i="3" s="1"/>
  <c r="CA372" i="3"/>
  <c r="BZ372" i="3"/>
  <c r="BY372" i="3"/>
  <c r="BW372" i="3"/>
  <c r="BV372" i="3"/>
  <c r="BT372" i="3"/>
  <c r="BS372" i="3"/>
  <c r="BQ372" i="3"/>
  <c r="BP372" i="3"/>
  <c r="BL372" i="3"/>
  <c r="CM370" i="3"/>
  <c r="CJ370" i="3"/>
  <c r="CG370" i="3"/>
  <c r="BU370" i="3"/>
  <c r="CO369" i="3"/>
  <c r="CN369" i="3"/>
  <c r="CL369" i="3"/>
  <c r="CK369" i="3"/>
  <c r="CI369" i="3"/>
  <c r="CH369" i="3"/>
  <c r="CD369" i="3"/>
  <c r="CE369" i="3" s="1"/>
  <c r="BZ369" i="3"/>
  <c r="BY369" i="3"/>
  <c r="BW369" i="3"/>
  <c r="BV369" i="3"/>
  <c r="BT369" i="3"/>
  <c r="BS369" i="3"/>
  <c r="BQ369" i="3"/>
  <c r="BP369" i="3"/>
  <c r="BL369" i="3"/>
  <c r="CO368" i="3"/>
  <c r="CN368" i="3"/>
  <c r="CL368" i="3"/>
  <c r="CK368" i="3"/>
  <c r="CI368" i="3"/>
  <c r="CH368" i="3"/>
  <c r="CF368" i="3"/>
  <c r="CE368" i="3"/>
  <c r="CA368" i="3"/>
  <c r="BZ368" i="3"/>
  <c r="BY368" i="3"/>
  <c r="BW368" i="3"/>
  <c r="BV368" i="3"/>
  <c r="BT368" i="3"/>
  <c r="BS368" i="3"/>
  <c r="BQ368" i="3"/>
  <c r="BP368" i="3"/>
  <c r="BL368" i="3"/>
  <c r="CO367" i="3"/>
  <c r="CN367" i="3"/>
  <c r="CL367" i="3"/>
  <c r="CK367" i="3"/>
  <c r="CI367" i="3"/>
  <c r="CH367" i="3"/>
  <c r="CF367" i="3"/>
  <c r="CE367" i="3"/>
  <c r="CA367" i="3"/>
  <c r="BZ367" i="3"/>
  <c r="BY367" i="3"/>
  <c r="BW367" i="3"/>
  <c r="BV367" i="3"/>
  <c r="BO370" i="3"/>
  <c r="CO366" i="3"/>
  <c r="CN366" i="3"/>
  <c r="CL366" i="3"/>
  <c r="CK366" i="3"/>
  <c r="CI366" i="3"/>
  <c r="CH366" i="3"/>
  <c r="CF366" i="3"/>
  <c r="CE366" i="3"/>
  <c r="CA366" i="3"/>
  <c r="BW366" i="3"/>
  <c r="BV366" i="3"/>
  <c r="BT366" i="3"/>
  <c r="BS366" i="3"/>
  <c r="BQ366" i="3"/>
  <c r="BP366" i="3"/>
  <c r="CL365" i="3"/>
  <c r="CC365" i="3" s="1"/>
  <c r="CK365" i="3"/>
  <c r="CB365" i="3" s="1"/>
  <c r="CA365" i="3"/>
  <c r="BZ365" i="3"/>
  <c r="BY365" i="3"/>
  <c r="BW365" i="3"/>
  <c r="BV365" i="3"/>
  <c r="BT365" i="3"/>
  <c r="BS365" i="3"/>
  <c r="BL365" i="3"/>
  <c r="CO364" i="3"/>
  <c r="CN364" i="3"/>
  <c r="CL364" i="3"/>
  <c r="CK364" i="3"/>
  <c r="CI364" i="3"/>
  <c r="CH364" i="3"/>
  <c r="CF364" i="3"/>
  <c r="CE364" i="3"/>
  <c r="CA364" i="3"/>
  <c r="BY364" i="3"/>
  <c r="BW364" i="3"/>
  <c r="BV364" i="3"/>
  <c r="BT364" i="3"/>
  <c r="BS364" i="3"/>
  <c r="BQ364" i="3"/>
  <c r="BP364" i="3"/>
  <c r="BL364" i="3"/>
  <c r="CO361" i="3"/>
  <c r="CN361" i="3"/>
  <c r="CM361" i="3"/>
  <c r="CL361" i="3"/>
  <c r="CK361" i="3"/>
  <c r="CJ361" i="3"/>
  <c r="CI361" i="3"/>
  <c r="CH361" i="3"/>
  <c r="CG361" i="3"/>
  <c r="CF361" i="3"/>
  <c r="CE361" i="3"/>
  <c r="CD361" i="3"/>
  <c r="CC361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CO356" i="3"/>
  <c r="CN356" i="3"/>
  <c r="CM356" i="3"/>
  <c r="CL356" i="3"/>
  <c r="CK356" i="3"/>
  <c r="CJ356" i="3"/>
  <c r="CI356" i="3"/>
  <c r="CH356" i="3"/>
  <c r="CG356" i="3"/>
  <c r="CF356" i="3"/>
  <c r="CE356" i="3"/>
  <c r="CD356" i="3"/>
  <c r="CC356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CO351" i="3"/>
  <c r="CN351" i="3"/>
  <c r="CL351" i="3"/>
  <c r="CK351" i="3"/>
  <c r="CI351" i="3"/>
  <c r="CH351" i="3"/>
  <c r="CF351" i="3"/>
  <c r="CE351" i="3"/>
  <c r="CC351" i="3"/>
  <c r="CB351" i="3"/>
  <c r="BZ351" i="3"/>
  <c r="BY351" i="3"/>
  <c r="BW351" i="3"/>
  <c r="BV351" i="3"/>
  <c r="BT351" i="3"/>
  <c r="BS351" i="3"/>
  <c r="BQ351" i="3"/>
  <c r="BP351" i="3"/>
  <c r="BN351" i="3"/>
  <c r="BM351" i="3"/>
  <c r="CO346" i="3"/>
  <c r="CN346" i="3"/>
  <c r="CM346" i="3"/>
  <c r="CL346" i="3"/>
  <c r="CK346" i="3"/>
  <c r="CJ346" i="3"/>
  <c r="CI346" i="3"/>
  <c r="CH346" i="3"/>
  <c r="CG346" i="3"/>
  <c r="CF346" i="3"/>
  <c r="CE346" i="3"/>
  <c r="CD346" i="3"/>
  <c r="CC346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CN341" i="3"/>
  <c r="CM341" i="3"/>
  <c r="CJ341" i="3"/>
  <c r="CG341" i="3"/>
  <c r="CD341" i="3"/>
  <c r="BX341" i="3"/>
  <c r="BU341" i="3"/>
  <c r="BR341" i="3"/>
  <c r="BO341" i="3"/>
  <c r="CO339" i="3"/>
  <c r="CO341" i="3" s="1"/>
  <c r="CL339" i="3"/>
  <c r="CL341" i="3" s="1"/>
  <c r="CK339" i="3"/>
  <c r="CK341" i="3" s="1"/>
  <c r="CI339" i="3"/>
  <c r="CI341" i="3" s="1"/>
  <c r="CH339" i="3"/>
  <c r="CH341" i="3" s="1"/>
  <c r="CF339" i="3"/>
  <c r="CF341" i="3" s="1"/>
  <c r="CE339" i="3"/>
  <c r="CE341" i="3" s="1"/>
  <c r="CA339" i="3"/>
  <c r="CA341" i="3" s="1"/>
  <c r="BZ339" i="3"/>
  <c r="BZ341" i="3" s="1"/>
  <c r="BY339" i="3"/>
  <c r="BY341" i="3" s="1"/>
  <c r="BW339" i="3"/>
  <c r="BW341" i="3" s="1"/>
  <c r="BV339" i="3"/>
  <c r="BV341" i="3" s="1"/>
  <c r="BT339" i="3"/>
  <c r="BT341" i="3" s="1"/>
  <c r="BS339" i="3"/>
  <c r="BS341" i="3" s="1"/>
  <c r="BQ339" i="3"/>
  <c r="BP339" i="3"/>
  <c r="BP341" i="3" s="1"/>
  <c r="BL339" i="3"/>
  <c r="BL341" i="3" s="1"/>
  <c r="CO337" i="3"/>
  <c r="CN337" i="3"/>
  <c r="CM337" i="3"/>
  <c r="CL337" i="3"/>
  <c r="CK337" i="3"/>
  <c r="CJ337" i="3"/>
  <c r="CI337" i="3"/>
  <c r="CH337" i="3"/>
  <c r="CG337" i="3"/>
  <c r="CF337" i="3"/>
  <c r="CE337" i="3"/>
  <c r="CD337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CM330" i="3"/>
  <c r="CJ330" i="3"/>
  <c r="CG330" i="3"/>
  <c r="CI329" i="3"/>
  <c r="CH329" i="3"/>
  <c r="BN329" i="3"/>
  <c r="BM329" i="3"/>
  <c r="BL329" i="3"/>
  <c r="CI328" i="3"/>
  <c r="CH328" i="3"/>
  <c r="BN328" i="3"/>
  <c r="BM328" i="3"/>
  <c r="BL328" i="3"/>
  <c r="CI327" i="3"/>
  <c r="CH327" i="3"/>
  <c r="BN327" i="3"/>
  <c r="BM327" i="3"/>
  <c r="BL327" i="3"/>
  <c r="CF326" i="3"/>
  <c r="CC326" i="3" s="1"/>
  <c r="CA326" i="3"/>
  <c r="BN326" i="3"/>
  <c r="BM326" i="3"/>
  <c r="BL326" i="3"/>
  <c r="BN325" i="3"/>
  <c r="BM325" i="3"/>
  <c r="BL325" i="3"/>
  <c r="CO324" i="3"/>
  <c r="CN324" i="3"/>
  <c r="CL324" i="3"/>
  <c r="CK324" i="3"/>
  <c r="CI324" i="3"/>
  <c r="CH324" i="3"/>
  <c r="CF324" i="3"/>
  <c r="CE324" i="3"/>
  <c r="CA324" i="3"/>
  <c r="BZ324" i="3"/>
  <c r="BY324" i="3"/>
  <c r="BW324" i="3"/>
  <c r="BV324" i="3"/>
  <c r="BT324" i="3"/>
  <c r="BS324" i="3"/>
  <c r="BQ324" i="3"/>
  <c r="BP324" i="3"/>
  <c r="BL324" i="3"/>
  <c r="CO323" i="3"/>
  <c r="CN323" i="3"/>
  <c r="CL323" i="3"/>
  <c r="CK323" i="3"/>
  <c r="CI323" i="3"/>
  <c r="CH323" i="3"/>
  <c r="CF323" i="3"/>
  <c r="CE323" i="3"/>
  <c r="CA323" i="3"/>
  <c r="BZ323" i="3"/>
  <c r="BY323" i="3"/>
  <c r="BW323" i="3"/>
  <c r="BV323" i="3"/>
  <c r="BT323" i="3"/>
  <c r="BS323" i="3"/>
  <c r="BQ323" i="3"/>
  <c r="BP323" i="3"/>
  <c r="BL323" i="3"/>
  <c r="CO322" i="3"/>
  <c r="CN322" i="3"/>
  <c r="CL322" i="3"/>
  <c r="CK322" i="3"/>
  <c r="CI322" i="3"/>
  <c r="CH322" i="3"/>
  <c r="CF322" i="3"/>
  <c r="CE322" i="3"/>
  <c r="CA322" i="3"/>
  <c r="CO320" i="3"/>
  <c r="CN320" i="3"/>
  <c r="CM320" i="3"/>
  <c r="CL320" i="3"/>
  <c r="CK320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Z313" i="3"/>
  <c r="BY313" i="3"/>
  <c r="BW313" i="3"/>
  <c r="BV313" i="3"/>
  <c r="BT313" i="3"/>
  <c r="BQ313" i="3"/>
  <c r="BL313" i="3"/>
  <c r="CL311" i="3"/>
  <c r="CK311" i="3"/>
  <c r="CJ307" i="3"/>
  <c r="CC306" i="3"/>
  <c r="CB306" i="3"/>
  <c r="CA306" i="3"/>
  <c r="BZ306" i="3"/>
  <c r="BY306" i="3"/>
  <c r="BW306" i="3"/>
  <c r="BV306" i="3"/>
  <c r="BT306" i="3"/>
  <c r="BS306" i="3"/>
  <c r="BQ306" i="3"/>
  <c r="BP306" i="3"/>
  <c r="BL306" i="3"/>
  <c r="BZ305" i="3"/>
  <c r="BY305" i="3"/>
  <c r="BW305" i="3"/>
  <c r="BV305" i="3"/>
  <c r="BT305" i="3"/>
  <c r="BS305" i="3"/>
  <c r="BQ305" i="3"/>
  <c r="BP305" i="3"/>
  <c r="BL305" i="3"/>
  <c r="CO304" i="3"/>
  <c r="CN304" i="3"/>
  <c r="CL304" i="3"/>
  <c r="CK304" i="3"/>
  <c r="CA304" i="3"/>
  <c r="BZ304" i="3"/>
  <c r="BW304" i="3"/>
  <c r="BT304" i="3"/>
  <c r="BQ304" i="3"/>
  <c r="BM304" i="3"/>
  <c r="BL304" i="3"/>
  <c r="CO303" i="3"/>
  <c r="CN303" i="3"/>
  <c r="CL303" i="3"/>
  <c r="CK303" i="3"/>
  <c r="CI303" i="3"/>
  <c r="CH303" i="3"/>
  <c r="CF303" i="3"/>
  <c r="CE303" i="3"/>
  <c r="CA303" i="3"/>
  <c r="BZ303" i="3"/>
  <c r="BY303" i="3"/>
  <c r="BW303" i="3"/>
  <c r="BV303" i="3"/>
  <c r="BT303" i="3"/>
  <c r="BS303" i="3"/>
  <c r="BQ303" i="3"/>
  <c r="BP303" i="3"/>
  <c r="BL303" i="3"/>
  <c r="CL302" i="3"/>
  <c r="CK302" i="3"/>
  <c r="CO301" i="3"/>
  <c r="CN301" i="3"/>
  <c r="CL301" i="3"/>
  <c r="CK301" i="3"/>
  <c r="CI301" i="3"/>
  <c r="CH301" i="3"/>
  <c r="CF301" i="3"/>
  <c r="CE301" i="3"/>
  <c r="CA301" i="3"/>
  <c r="BZ301" i="3"/>
  <c r="BY301" i="3"/>
  <c r="BW301" i="3"/>
  <c r="BV301" i="3"/>
  <c r="BT301" i="3"/>
  <c r="BS301" i="3"/>
  <c r="BQ301" i="3"/>
  <c r="BP301" i="3"/>
  <c r="BL301" i="3"/>
  <c r="CO296" i="3"/>
  <c r="CN296" i="3"/>
  <c r="CL296" i="3"/>
  <c r="CK296" i="3"/>
  <c r="CI296" i="3"/>
  <c r="CH296" i="3"/>
  <c r="CF296" i="3"/>
  <c r="CE296" i="3"/>
  <c r="CC296" i="3"/>
  <c r="CB296" i="3"/>
  <c r="BZ296" i="3"/>
  <c r="BY296" i="3"/>
  <c r="BW296" i="3"/>
  <c r="BV296" i="3"/>
  <c r="BT296" i="3"/>
  <c r="BS296" i="3"/>
  <c r="BQ296" i="3"/>
  <c r="BP296" i="3"/>
  <c r="BN296" i="3"/>
  <c r="BM296" i="3"/>
  <c r="CO292" i="3"/>
  <c r="CN292" i="3"/>
  <c r="CM292" i="3"/>
  <c r="CL292" i="3"/>
  <c r="CK292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CO288" i="3"/>
  <c r="CN288" i="3"/>
  <c r="CM288" i="3"/>
  <c r="CL288" i="3"/>
  <c r="CK288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CO283" i="3"/>
  <c r="CN283" i="3"/>
  <c r="CL283" i="3"/>
  <c r="CK283" i="3"/>
  <c r="CI283" i="3"/>
  <c r="CH283" i="3"/>
  <c r="CF283" i="3"/>
  <c r="CE283" i="3"/>
  <c r="CC283" i="3"/>
  <c r="CB283" i="3"/>
  <c r="BZ283" i="3"/>
  <c r="BY283" i="3"/>
  <c r="BW283" i="3"/>
  <c r="BV283" i="3"/>
  <c r="BT283" i="3"/>
  <c r="BS283" i="3"/>
  <c r="BQ283" i="3"/>
  <c r="BP283" i="3"/>
  <c r="BN283" i="3"/>
  <c r="BM283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CC274" i="3"/>
  <c r="CC275" i="3" s="1"/>
  <c r="CB274" i="3"/>
  <c r="CB275" i="3" s="1"/>
  <c r="CA274" i="3"/>
  <c r="CA275" i="3" s="1"/>
  <c r="CC273" i="3"/>
  <c r="CB273" i="3"/>
  <c r="CA273" i="3"/>
  <c r="CC272" i="3"/>
  <c r="CB272" i="3"/>
  <c r="CA272" i="3"/>
  <c r="CN270" i="3"/>
  <c r="CM270" i="3"/>
  <c r="CK270" i="3"/>
  <c r="CJ270" i="3"/>
  <c r="CH270" i="3"/>
  <c r="CG270" i="3"/>
  <c r="CE270" i="3"/>
  <c r="CD270" i="3"/>
  <c r="BY270" i="3"/>
  <c r="BX270" i="3"/>
  <c r="BV270" i="3"/>
  <c r="BU270" i="3"/>
  <c r="BS270" i="3"/>
  <c r="BR270" i="3"/>
  <c r="BP270" i="3"/>
  <c r="BO270" i="3"/>
  <c r="CI268" i="3"/>
  <c r="CC268" i="3" s="1"/>
  <c r="CB268" i="3"/>
  <c r="CA268" i="3"/>
  <c r="BZ268" i="3"/>
  <c r="BW268" i="3"/>
  <c r="BT268" i="3"/>
  <c r="BM268" i="3"/>
  <c r="BL268" i="3"/>
  <c r="CO267" i="3"/>
  <c r="CO270" i="3" s="1"/>
  <c r="CL267" i="3"/>
  <c r="CL270" i="3" s="1"/>
  <c r="CI267" i="3"/>
  <c r="CF267" i="3"/>
  <c r="CF270" i="3" s="1"/>
  <c r="CB267" i="3"/>
  <c r="CA267" i="3"/>
  <c r="BZ267" i="3"/>
  <c r="BW267" i="3"/>
  <c r="BT267" i="3"/>
  <c r="BQ267" i="3"/>
  <c r="BM267" i="3"/>
  <c r="BM270" i="3" s="1"/>
  <c r="BL267" i="3"/>
  <c r="BL270" i="3" s="1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CC264" i="3"/>
  <c r="CB264" i="3"/>
  <c r="CA264" i="3"/>
  <c r="CC263" i="3"/>
  <c r="CB263" i="3"/>
  <c r="CA263" i="3"/>
  <c r="CO261" i="3"/>
  <c r="CN261" i="3"/>
  <c r="CL261" i="3"/>
  <c r="CK261" i="3"/>
  <c r="CI261" i="3"/>
  <c r="CH261" i="3"/>
  <c r="CF261" i="3"/>
  <c r="CE261" i="3"/>
  <c r="CC261" i="3"/>
  <c r="CB261" i="3"/>
  <c r="BZ261" i="3"/>
  <c r="BY261" i="3"/>
  <c r="BW261" i="3"/>
  <c r="BV261" i="3"/>
  <c r="BT261" i="3"/>
  <c r="BS261" i="3"/>
  <c r="BQ261" i="3"/>
  <c r="BP261" i="3"/>
  <c r="BN261" i="3"/>
  <c r="BM261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CM251" i="3"/>
  <c r="CJ251" i="3"/>
  <c r="CG251" i="3"/>
  <c r="CD251" i="3"/>
  <c r="BX251" i="3"/>
  <c r="BU251" i="3"/>
  <c r="BR251" i="3"/>
  <c r="BO251" i="3"/>
  <c r="BN250" i="3"/>
  <c r="BM250" i="3"/>
  <c r="BL250" i="3"/>
  <c r="BZ249" i="3"/>
  <c r="BY249" i="3"/>
  <c r="BW249" i="3"/>
  <c r="BV249" i="3"/>
  <c r="BT249" i="3"/>
  <c r="BS249" i="3"/>
  <c r="BQ249" i="3"/>
  <c r="BP249" i="3"/>
  <c r="BL249" i="3"/>
  <c r="CH248" i="3"/>
  <c r="CB248" i="3" s="1"/>
  <c r="CA248" i="3"/>
  <c r="BZ248" i="3"/>
  <c r="BY248" i="3"/>
  <c r="BW248" i="3"/>
  <c r="BV248" i="3"/>
  <c r="BT248" i="3"/>
  <c r="BS248" i="3"/>
  <c r="BQ248" i="3"/>
  <c r="BP248" i="3"/>
  <c r="BL248" i="3"/>
  <c r="CO247" i="3"/>
  <c r="CC247" i="3" s="1"/>
  <c r="CN247" i="3"/>
  <c r="CB247" i="3" s="1"/>
  <c r="CA247" i="3"/>
  <c r="BW247" i="3"/>
  <c r="BN247" i="3" s="1"/>
  <c r="BV247" i="3"/>
  <c r="BM247" i="3" s="1"/>
  <c r="BL247" i="3"/>
  <c r="CO246" i="3"/>
  <c r="CN246" i="3"/>
  <c r="CL246" i="3"/>
  <c r="CL251" i="3" s="1"/>
  <c r="CK246" i="3"/>
  <c r="CK251" i="3" s="1"/>
  <c r="CI246" i="3"/>
  <c r="CH246" i="3"/>
  <c r="CF246" i="3"/>
  <c r="CF251" i="3" s="1"/>
  <c r="CE246" i="3"/>
  <c r="CE251" i="3" s="1"/>
  <c r="CA246" i="3"/>
  <c r="CA251" i="3" s="1"/>
  <c r="BZ246" i="3"/>
  <c r="BY246" i="3"/>
  <c r="BW246" i="3"/>
  <c r="BV246" i="3"/>
  <c r="BT246" i="3"/>
  <c r="BS246" i="3"/>
  <c r="BQ246" i="3"/>
  <c r="BP246" i="3"/>
  <c r="BL246" i="3"/>
  <c r="CM244" i="3"/>
  <c r="CJ244" i="3"/>
  <c r="CG244" i="3"/>
  <c r="CD244" i="3"/>
  <c r="BX244" i="3"/>
  <c r="BU244" i="3"/>
  <c r="BR244" i="3"/>
  <c r="BO244" i="3"/>
  <c r="CC243" i="3"/>
  <c r="CB243" i="3"/>
  <c r="CA243" i="3"/>
  <c r="BN243" i="3"/>
  <c r="BM243" i="3"/>
  <c r="BL243" i="3"/>
  <c r="CO242" i="3"/>
  <c r="CC242" i="3" s="1"/>
  <c r="CN242" i="3"/>
  <c r="CB242" i="3" s="1"/>
  <c r="CA242" i="3"/>
  <c r="BT242" i="3"/>
  <c r="BN242" i="3" s="1"/>
  <c r="BS242" i="3"/>
  <c r="BM242" i="3" s="1"/>
  <c r="BL242" i="3"/>
  <c r="CO241" i="3"/>
  <c r="CN241" i="3"/>
  <c r="CI241" i="3"/>
  <c r="CH241" i="3"/>
  <c r="CF241" i="3"/>
  <c r="CE241" i="3"/>
  <c r="CA241" i="3"/>
  <c r="BN241" i="3"/>
  <c r="BM241" i="3"/>
  <c r="BL241" i="3"/>
  <c r="CO240" i="3"/>
  <c r="CN240" i="3"/>
  <c r="CL240" i="3"/>
  <c r="CL244" i="3" s="1"/>
  <c r="CK240" i="3"/>
  <c r="CK244" i="3" s="1"/>
  <c r="CI240" i="3"/>
  <c r="CI244" i="3" s="1"/>
  <c r="CH240" i="3"/>
  <c r="CH244" i="3" s="1"/>
  <c r="CF240" i="3"/>
  <c r="CF244" i="3" s="1"/>
  <c r="CE240" i="3"/>
  <c r="CE244" i="3" s="1"/>
  <c r="CA240" i="3"/>
  <c r="BZ240" i="3"/>
  <c r="BZ244" i="3" s="1"/>
  <c r="BY240" i="3"/>
  <c r="BY244" i="3" s="1"/>
  <c r="BW240" i="3"/>
  <c r="BW244" i="3" s="1"/>
  <c r="BV240" i="3"/>
  <c r="BV244" i="3" s="1"/>
  <c r="BT240" i="3"/>
  <c r="BS240" i="3"/>
  <c r="BQ240" i="3"/>
  <c r="BQ244" i="3" s="1"/>
  <c r="BP240" i="3"/>
  <c r="BP244" i="3" s="1"/>
  <c r="BL240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CO228" i="3"/>
  <c r="CN228" i="3"/>
  <c r="CL228" i="3"/>
  <c r="CK228" i="3"/>
  <c r="CI228" i="3"/>
  <c r="CH228" i="3"/>
  <c r="CF228" i="3"/>
  <c r="CE228" i="3"/>
  <c r="CC228" i="3"/>
  <c r="CB228" i="3"/>
  <c r="BZ228" i="3"/>
  <c r="BY228" i="3"/>
  <c r="BW228" i="3"/>
  <c r="BV228" i="3"/>
  <c r="BT228" i="3"/>
  <c r="BS228" i="3"/>
  <c r="BQ228" i="3"/>
  <c r="BP228" i="3"/>
  <c r="BN228" i="3"/>
  <c r="BM228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CO207" i="3"/>
  <c r="CN207" i="3"/>
  <c r="CM207" i="3"/>
  <c r="CL207" i="3"/>
  <c r="CK207" i="3"/>
  <c r="CJ207" i="3"/>
  <c r="CG207" i="3"/>
  <c r="CF207" i="3"/>
  <c r="CE207" i="3"/>
  <c r="CD207" i="3"/>
  <c r="BX207" i="3"/>
  <c r="BU207" i="3"/>
  <c r="BR207" i="3"/>
  <c r="BO207" i="3"/>
  <c r="CI206" i="3"/>
  <c r="CC206" i="3" s="1"/>
  <c r="CH206" i="3"/>
  <c r="CB206" i="3" s="1"/>
  <c r="CA206" i="3"/>
  <c r="BZ206" i="3"/>
  <c r="BY206" i="3"/>
  <c r="BW206" i="3"/>
  <c r="BV206" i="3"/>
  <c r="BS206" i="3"/>
  <c r="BQ206" i="3"/>
  <c r="BP206" i="3"/>
  <c r="BL206" i="3"/>
  <c r="CC205" i="3"/>
  <c r="CB205" i="3"/>
  <c r="CA205" i="3"/>
  <c r="BZ205" i="3"/>
  <c r="BY205" i="3"/>
  <c r="BW205" i="3"/>
  <c r="BV205" i="3"/>
  <c r="BS205" i="3"/>
  <c r="BQ205" i="3"/>
  <c r="BP205" i="3"/>
  <c r="BL205" i="3"/>
  <c r="CI204" i="3"/>
  <c r="CH204" i="3"/>
  <c r="CA204" i="3"/>
  <c r="BZ204" i="3"/>
  <c r="BY204" i="3"/>
  <c r="BW204" i="3"/>
  <c r="BV204" i="3"/>
  <c r="BT204" i="3"/>
  <c r="BT207" i="3" s="1"/>
  <c r="BS204" i="3"/>
  <c r="BQ204" i="3"/>
  <c r="BP204" i="3"/>
  <c r="BL204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Z195" i="3"/>
  <c r="BY195" i="3"/>
  <c r="BW195" i="3"/>
  <c r="BV195" i="3"/>
  <c r="BT195" i="3"/>
  <c r="BS195" i="3"/>
  <c r="BQ195" i="3"/>
  <c r="BP195" i="3"/>
  <c r="BL195" i="3"/>
  <c r="CL193" i="3"/>
  <c r="CK193" i="3"/>
  <c r="CL192" i="3"/>
  <c r="CK192" i="3"/>
  <c r="BZ188" i="3"/>
  <c r="BY188" i="3"/>
  <c r="BW188" i="3"/>
  <c r="BV188" i="3"/>
  <c r="BT188" i="3"/>
  <c r="BS188" i="3"/>
  <c r="BQ188" i="3"/>
  <c r="BP188" i="3"/>
  <c r="BL188" i="3"/>
  <c r="CC187" i="3"/>
  <c r="CB187" i="3"/>
  <c r="CA187" i="3"/>
  <c r="BZ187" i="3"/>
  <c r="BY187" i="3"/>
  <c r="BW187" i="3"/>
  <c r="BV187" i="3"/>
  <c r="BT187" i="3"/>
  <c r="BS187" i="3"/>
  <c r="BQ187" i="3"/>
  <c r="BP187" i="3"/>
  <c r="BL187" i="3"/>
  <c r="CL186" i="3"/>
  <c r="CC186" i="3" s="1"/>
  <c r="CK186" i="3"/>
  <c r="CB186" i="3" s="1"/>
  <c r="CA186" i="3"/>
  <c r="BZ186" i="3"/>
  <c r="BW186" i="3"/>
  <c r="BT186" i="3"/>
  <c r="BQ186" i="3"/>
  <c r="BM186" i="3"/>
  <c r="BL186" i="3"/>
  <c r="CO185" i="3"/>
  <c r="CN185" i="3"/>
  <c r="CL185" i="3"/>
  <c r="CK185" i="3"/>
  <c r="CI185" i="3"/>
  <c r="CH185" i="3"/>
  <c r="CF185" i="3"/>
  <c r="CE185" i="3"/>
  <c r="CA185" i="3"/>
  <c r="BZ185" i="3"/>
  <c r="BW185" i="3"/>
  <c r="BT185" i="3"/>
  <c r="BQ185" i="3"/>
  <c r="BM185" i="3"/>
  <c r="BL185" i="3"/>
  <c r="CO184" i="3"/>
  <c r="CN184" i="3"/>
  <c r="CO182" i="3"/>
  <c r="CN182" i="3"/>
  <c r="CL182" i="3"/>
  <c r="CK182" i="3"/>
  <c r="CI182" i="3"/>
  <c r="CH182" i="3"/>
  <c r="CF182" i="3"/>
  <c r="CE182" i="3"/>
  <c r="CA182" i="3"/>
  <c r="BZ182" i="3"/>
  <c r="BY182" i="3"/>
  <c r="BW182" i="3"/>
  <c r="BV182" i="3"/>
  <c r="BT182" i="3"/>
  <c r="BS182" i="3"/>
  <c r="BQ182" i="3"/>
  <c r="BP182" i="3"/>
  <c r="BL182" i="3"/>
  <c r="CO177" i="3"/>
  <c r="CN177" i="3"/>
  <c r="CL177" i="3"/>
  <c r="CK177" i="3"/>
  <c r="CI177" i="3"/>
  <c r="CH177" i="3"/>
  <c r="CF177" i="3"/>
  <c r="CE177" i="3"/>
  <c r="CC177" i="3"/>
  <c r="CB177" i="3"/>
  <c r="BZ177" i="3"/>
  <c r="BY177" i="3"/>
  <c r="BW177" i="3"/>
  <c r="BV177" i="3"/>
  <c r="BT177" i="3"/>
  <c r="BS177" i="3"/>
  <c r="BQ177" i="3"/>
  <c r="BP177" i="3"/>
  <c r="BN177" i="3"/>
  <c r="BM177" i="3"/>
  <c r="CM173" i="3"/>
  <c r="CJ173" i="3"/>
  <c r="CG173" i="3"/>
  <c r="CD173" i="3"/>
  <c r="BX173" i="3"/>
  <c r="BU173" i="3"/>
  <c r="BR173" i="3"/>
  <c r="BO173" i="3"/>
  <c r="CO170" i="3"/>
  <c r="CO173" i="3" s="1"/>
  <c r="CN170" i="3"/>
  <c r="CN173" i="3" s="1"/>
  <c r="CL170" i="3"/>
  <c r="CL173" i="3" s="1"/>
  <c r="CK170" i="3"/>
  <c r="CK173" i="3" s="1"/>
  <c r="CI170" i="3"/>
  <c r="CI173" i="3" s="1"/>
  <c r="CH170" i="3"/>
  <c r="CH173" i="3" s="1"/>
  <c r="CF170" i="3"/>
  <c r="CE170" i="3"/>
  <c r="CE173" i="3" s="1"/>
  <c r="CA170" i="3"/>
  <c r="CA173" i="3" s="1"/>
  <c r="BZ170" i="3"/>
  <c r="BZ173" i="3" s="1"/>
  <c r="BY170" i="3"/>
  <c r="BY173" i="3" s="1"/>
  <c r="BW170" i="3"/>
  <c r="BW173" i="3" s="1"/>
  <c r="BV170" i="3"/>
  <c r="BV173" i="3" s="1"/>
  <c r="BT170" i="3"/>
  <c r="BT173" i="3" s="1"/>
  <c r="BS170" i="3"/>
  <c r="BS173" i="3" s="1"/>
  <c r="BQ170" i="3"/>
  <c r="BQ173" i="3" s="1"/>
  <c r="BP170" i="3"/>
  <c r="BP173" i="3" s="1"/>
  <c r="BL170" i="3"/>
  <c r="BL173" i="3" s="1"/>
  <c r="CM168" i="3"/>
  <c r="CJ168" i="3"/>
  <c r="CG168" i="3"/>
  <c r="CD168" i="3"/>
  <c r="BX168" i="3"/>
  <c r="BU168" i="3"/>
  <c r="BR168" i="3"/>
  <c r="BO168" i="3"/>
  <c r="CO165" i="3"/>
  <c r="CO168" i="3" s="1"/>
  <c r="CN165" i="3"/>
  <c r="CN168" i="3" s="1"/>
  <c r="CL165" i="3"/>
  <c r="CL168" i="3" s="1"/>
  <c r="CK165" i="3"/>
  <c r="CK168" i="3" s="1"/>
  <c r="CI165" i="3"/>
  <c r="CI168" i="3" s="1"/>
  <c r="CH165" i="3"/>
  <c r="CH168" i="3" s="1"/>
  <c r="CF165" i="3"/>
  <c r="CF168" i="3" s="1"/>
  <c r="CE165" i="3"/>
  <c r="CE168" i="3" s="1"/>
  <c r="CA165" i="3"/>
  <c r="CA168" i="3" s="1"/>
  <c r="BZ165" i="3"/>
  <c r="BZ168" i="3" s="1"/>
  <c r="BY165" i="3"/>
  <c r="BY168" i="3" s="1"/>
  <c r="BW165" i="3"/>
  <c r="BW168" i="3" s="1"/>
  <c r="BV165" i="3"/>
  <c r="BV168" i="3" s="1"/>
  <c r="BT165" i="3"/>
  <c r="BT168" i="3" s="1"/>
  <c r="BS165" i="3"/>
  <c r="BS168" i="3" s="1"/>
  <c r="BQ165" i="3"/>
  <c r="BQ168" i="3" s="1"/>
  <c r="BP165" i="3"/>
  <c r="BP168" i="3" s="1"/>
  <c r="BL165" i="3"/>
  <c r="BL168" i="3" s="1"/>
  <c r="CO162" i="3"/>
  <c r="CN162" i="3"/>
  <c r="CL162" i="3"/>
  <c r="CK162" i="3"/>
  <c r="CI162" i="3"/>
  <c r="CH162" i="3"/>
  <c r="CF162" i="3"/>
  <c r="CE162" i="3"/>
  <c r="CC162" i="3"/>
  <c r="CB162" i="3"/>
  <c r="BZ162" i="3"/>
  <c r="BY162" i="3"/>
  <c r="BW162" i="3"/>
  <c r="BV162" i="3"/>
  <c r="BT162" i="3"/>
  <c r="BS162" i="3"/>
  <c r="BQ162" i="3"/>
  <c r="BP162" i="3"/>
  <c r="BN162" i="3"/>
  <c r="BM162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CN148" i="3"/>
  <c r="CM148" i="3"/>
  <c r="CK148" i="3"/>
  <c r="CJ148" i="3"/>
  <c r="CH148" i="3"/>
  <c r="CG148" i="3"/>
  <c r="CE148" i="3"/>
  <c r="CD148" i="3"/>
  <c r="BY148" i="3"/>
  <c r="BX148" i="3"/>
  <c r="BV148" i="3"/>
  <c r="BU148" i="3"/>
  <c r="BU33" i="3" s="1"/>
  <c r="BS148" i="3"/>
  <c r="BR148" i="3"/>
  <c r="BP148" i="3"/>
  <c r="BO148" i="3"/>
  <c r="BO33" i="3" s="1"/>
  <c r="CO147" i="3"/>
  <c r="CC147" i="3" s="1"/>
  <c r="CB147" i="3"/>
  <c r="CA147" i="3"/>
  <c r="CO146" i="3"/>
  <c r="CL146" i="3"/>
  <c r="CI146" i="3"/>
  <c r="CF146" i="3"/>
  <c r="CB146" i="3"/>
  <c r="CA146" i="3"/>
  <c r="BZ146" i="3"/>
  <c r="BW146" i="3"/>
  <c r="BT146" i="3"/>
  <c r="BQ146" i="3"/>
  <c r="BM146" i="3"/>
  <c r="BL146" i="3"/>
  <c r="CO145" i="3"/>
  <c r="CL145" i="3"/>
  <c r="CL148" i="3" s="1"/>
  <c r="CI145" i="3"/>
  <c r="CI148" i="3" s="1"/>
  <c r="CF145" i="3"/>
  <c r="CB145" i="3"/>
  <c r="CA145" i="3"/>
  <c r="BZ145" i="3"/>
  <c r="BW145" i="3"/>
  <c r="BW148" i="3" s="1"/>
  <c r="BT145" i="3"/>
  <c r="BT148" i="3" s="1"/>
  <c r="BQ145" i="3"/>
  <c r="BQ148" i="3" s="1"/>
  <c r="BM145" i="3"/>
  <c r="BL145" i="3"/>
  <c r="CO144" i="3"/>
  <c r="CB144" i="3"/>
  <c r="CA144" i="3"/>
  <c r="BZ144" i="3"/>
  <c r="BN144" i="3" s="1"/>
  <c r="BM144" i="3"/>
  <c r="BL144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CO137" i="3"/>
  <c r="CN137" i="3"/>
  <c r="CL137" i="3"/>
  <c r="CK137" i="3"/>
  <c r="CI137" i="3"/>
  <c r="CH137" i="3"/>
  <c r="CF137" i="3"/>
  <c r="CE137" i="3"/>
  <c r="CC137" i="3"/>
  <c r="CB137" i="3"/>
  <c r="BZ137" i="3"/>
  <c r="BY137" i="3"/>
  <c r="BW137" i="3"/>
  <c r="BV137" i="3"/>
  <c r="BT137" i="3"/>
  <c r="BS137" i="3"/>
  <c r="BQ137" i="3"/>
  <c r="BP137" i="3"/>
  <c r="BN137" i="3"/>
  <c r="BM137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CO127" i="3"/>
  <c r="CN127" i="3"/>
  <c r="CM127" i="3"/>
  <c r="CL127" i="3"/>
  <c r="CK127" i="3"/>
  <c r="CJ127" i="3"/>
  <c r="CI127" i="3"/>
  <c r="CH127" i="3"/>
  <c r="CG127" i="3"/>
  <c r="CF127" i="3"/>
  <c r="CE127" i="3"/>
  <c r="CE29" i="3" s="1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CJ122" i="3"/>
  <c r="CG122" i="3"/>
  <c r="CD122" i="3"/>
  <c r="BU122" i="3"/>
  <c r="BR122" i="3"/>
  <c r="BO122" i="3"/>
  <c r="CO121" i="3"/>
  <c r="CC121" i="3" s="1"/>
  <c r="CN121" i="3"/>
  <c r="CB121" i="3" s="1"/>
  <c r="CA121" i="3"/>
  <c r="CI120" i="3"/>
  <c r="CC120" i="3" s="1"/>
  <c r="CH120" i="3"/>
  <c r="CB120" i="3" s="1"/>
  <c r="CA120" i="3"/>
  <c r="BN120" i="3"/>
  <c r="BM120" i="3"/>
  <c r="BL120" i="3"/>
  <c r="CC119" i="3"/>
  <c r="CB119" i="3"/>
  <c r="CA119" i="3"/>
  <c r="BN119" i="3"/>
  <c r="BM119" i="3"/>
  <c r="BL119" i="3"/>
  <c r="CO118" i="3"/>
  <c r="CN118" i="3"/>
  <c r="CF118" i="3"/>
  <c r="CE118" i="3"/>
  <c r="CA118" i="3"/>
  <c r="BZ118" i="3"/>
  <c r="BW118" i="3"/>
  <c r="BV118" i="3"/>
  <c r="BT118" i="3"/>
  <c r="BS118" i="3"/>
  <c r="BQ118" i="3"/>
  <c r="BP118" i="3"/>
  <c r="BL118" i="3"/>
  <c r="CO117" i="3"/>
  <c r="CC117" i="3" s="1"/>
  <c r="CN117" i="3"/>
  <c r="CB117" i="3" s="1"/>
  <c r="CA117" i="3"/>
  <c r="BZ117" i="3"/>
  <c r="BN117" i="3" s="1"/>
  <c r="BM117" i="3"/>
  <c r="BL117" i="3"/>
  <c r="CC116" i="3"/>
  <c r="CB116" i="3"/>
  <c r="CA116" i="3"/>
  <c r="BZ116" i="3"/>
  <c r="BN116" i="3" s="1"/>
  <c r="BM116" i="3"/>
  <c r="BL116" i="3"/>
  <c r="CO115" i="3"/>
  <c r="CC115" i="3" s="1"/>
  <c r="CN115" i="3"/>
  <c r="CB115" i="3" s="1"/>
  <c r="CA115" i="3"/>
  <c r="BZ115" i="3"/>
  <c r="BN115" i="3" s="1"/>
  <c r="BM115" i="3"/>
  <c r="BL115" i="3"/>
  <c r="CO114" i="3"/>
  <c r="CN114" i="3"/>
  <c r="CB114" i="3" s="1"/>
  <c r="CL114" i="3"/>
  <c r="BM114" i="3"/>
  <c r="BZ114" i="3"/>
  <c r="BL114" i="3"/>
  <c r="CN113" i="3"/>
  <c r="CM122" i="3"/>
  <c r="CL113" i="3"/>
  <c r="CK113" i="3"/>
  <c r="CK122" i="3" s="1"/>
  <c r="CI113" i="3"/>
  <c r="CI122" i="3" s="1"/>
  <c r="CH113" i="3"/>
  <c r="CH122" i="3" s="1"/>
  <c r="CF113" i="3"/>
  <c r="CE113" i="3"/>
  <c r="CA113" i="3"/>
  <c r="BZ113" i="3"/>
  <c r="BX122" i="3"/>
  <c r="BW113" i="3"/>
  <c r="BV113" i="3"/>
  <c r="BT113" i="3"/>
  <c r="BS113" i="3"/>
  <c r="BQ113" i="3"/>
  <c r="BP113" i="3"/>
  <c r="BL113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CO100" i="3"/>
  <c r="CN100" i="3"/>
  <c r="CL100" i="3"/>
  <c r="CK100" i="3"/>
  <c r="CI100" i="3"/>
  <c r="CH100" i="3"/>
  <c r="CF100" i="3"/>
  <c r="CE100" i="3"/>
  <c r="CC100" i="3"/>
  <c r="CB100" i="3"/>
  <c r="BZ100" i="3"/>
  <c r="BY100" i="3"/>
  <c r="BW100" i="3"/>
  <c r="BV100" i="3"/>
  <c r="BT100" i="3"/>
  <c r="BS100" i="3"/>
  <c r="BQ100" i="3"/>
  <c r="BP100" i="3"/>
  <c r="BN100" i="3"/>
  <c r="BM100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CM77" i="3"/>
  <c r="CJ77" i="3"/>
  <c r="CG77" i="3"/>
  <c r="CD77" i="3"/>
  <c r="BU77" i="3"/>
  <c r="BR77" i="3"/>
  <c r="BO77" i="3"/>
  <c r="CO76" i="3"/>
  <c r="CC76" i="3" s="1"/>
  <c r="CN76" i="3"/>
  <c r="CB76" i="3" s="1"/>
  <c r="CA76" i="3"/>
  <c r="BN76" i="3"/>
  <c r="BM76" i="3"/>
  <c r="BL76" i="3"/>
  <c r="CI75" i="3"/>
  <c r="CC75" i="3" s="1"/>
  <c r="CH75" i="3"/>
  <c r="CA75" i="3"/>
  <c r="BT75" i="3"/>
  <c r="BS75" i="3"/>
  <c r="BQ75" i="3"/>
  <c r="BP75" i="3"/>
  <c r="BL75" i="3"/>
  <c r="CO74" i="3"/>
  <c r="CC74" i="3" s="1"/>
  <c r="CN74" i="3"/>
  <c r="CB74" i="3" s="1"/>
  <c r="CA74" i="3"/>
  <c r="BZ74" i="3"/>
  <c r="BY74" i="3"/>
  <c r="BT74" i="3"/>
  <c r="BS74" i="3"/>
  <c r="BQ74" i="3"/>
  <c r="BP74" i="3"/>
  <c r="BL74" i="3"/>
  <c r="CO72" i="3"/>
  <c r="CC72" i="3" s="1"/>
  <c r="CN72" i="3"/>
  <c r="CB72" i="3" s="1"/>
  <c r="CA72" i="3"/>
  <c r="BN72" i="3"/>
  <c r="BY72" i="3"/>
  <c r="BM72" i="3" s="1"/>
  <c r="BL72" i="3"/>
  <c r="CO71" i="3"/>
  <c r="CC71" i="3" s="1"/>
  <c r="CN71" i="3"/>
  <c r="CA71" i="3"/>
  <c r="BY71" i="3"/>
  <c r="BM71" i="3" s="1"/>
  <c r="CO70" i="3"/>
  <c r="CN70" i="3"/>
  <c r="CL70" i="3"/>
  <c r="CL77" i="3" s="1"/>
  <c r="CK70" i="3"/>
  <c r="CK77" i="3" s="1"/>
  <c r="CI70" i="3"/>
  <c r="CH70" i="3"/>
  <c r="CF70" i="3"/>
  <c r="CF77" i="3" s="1"/>
  <c r="CE70" i="3"/>
  <c r="CE77" i="3" s="1"/>
  <c r="CA70" i="3"/>
  <c r="BW70" i="3"/>
  <c r="BW77" i="3" s="1"/>
  <c r="BV70" i="3"/>
  <c r="BV77" i="3" s="1"/>
  <c r="BT70" i="3"/>
  <c r="BS70" i="3"/>
  <c r="BQ70" i="3"/>
  <c r="BP70" i="3"/>
  <c r="CM68" i="3"/>
  <c r="CL68" i="3"/>
  <c r="CK68" i="3"/>
  <c r="CJ68" i="3"/>
  <c r="CI68" i="3"/>
  <c r="CH68" i="3"/>
  <c r="CG68" i="3"/>
  <c r="CF68" i="3"/>
  <c r="CE68" i="3"/>
  <c r="CD68" i="3"/>
  <c r="BX68" i="3"/>
  <c r="BW68" i="3"/>
  <c r="BV68" i="3"/>
  <c r="BU68" i="3"/>
  <c r="BT68" i="3"/>
  <c r="BS68" i="3"/>
  <c r="BR68" i="3"/>
  <c r="BQ68" i="3"/>
  <c r="BP68" i="3"/>
  <c r="BO68" i="3"/>
  <c r="CO65" i="3"/>
  <c r="CO68" i="3" s="1"/>
  <c r="CN65" i="3"/>
  <c r="CN68" i="3" s="1"/>
  <c r="CA65" i="3"/>
  <c r="CA68" i="3" s="1"/>
  <c r="BZ68" i="3"/>
  <c r="BY65" i="3"/>
  <c r="BY68" i="3" s="1"/>
  <c r="BL65" i="3"/>
  <c r="BL68" i="3" s="1"/>
  <c r="BT61" i="3"/>
  <c r="BS61" i="3"/>
  <c r="BQ61" i="3"/>
  <c r="BP61" i="3"/>
  <c r="BL61" i="3"/>
  <c r="CL59" i="3"/>
  <c r="CK59" i="3"/>
  <c r="BZ59" i="3"/>
  <c r="BY59" i="3"/>
  <c r="CL58" i="3"/>
  <c r="CK58" i="3"/>
  <c r="CC53" i="3"/>
  <c r="CB53" i="3"/>
  <c r="CA53" i="3"/>
  <c r="BZ53" i="3"/>
  <c r="BY53" i="3"/>
  <c r="BW53" i="3"/>
  <c r="BV53" i="3"/>
  <c r="BT53" i="3"/>
  <c r="BS53" i="3"/>
  <c r="BQ53" i="3"/>
  <c r="BP53" i="3"/>
  <c r="BL53" i="3"/>
  <c r="CC52" i="3"/>
  <c r="CB52" i="3"/>
  <c r="CA52" i="3"/>
  <c r="BZ52" i="3"/>
  <c r="BY52" i="3"/>
  <c r="BW52" i="3"/>
  <c r="BV52" i="3"/>
  <c r="BT52" i="3"/>
  <c r="BS52" i="3"/>
  <c r="BQ52" i="3"/>
  <c r="BP52" i="3"/>
  <c r="BL52" i="3"/>
  <c r="CL51" i="3"/>
  <c r="CC51" i="3" s="1"/>
  <c r="CK51" i="3"/>
  <c r="CB51" i="3" s="1"/>
  <c r="CA51" i="3"/>
  <c r="BZ51" i="3"/>
  <c r="BW51" i="3"/>
  <c r="BT51" i="3"/>
  <c r="BQ51" i="3"/>
  <c r="BM51" i="3"/>
  <c r="BL51" i="3"/>
  <c r="CO50" i="3"/>
  <c r="CN50" i="3"/>
  <c r="CL50" i="3"/>
  <c r="CK50" i="3"/>
  <c r="CI50" i="3"/>
  <c r="CH50" i="3"/>
  <c r="CF50" i="3"/>
  <c r="CE50" i="3"/>
  <c r="CA50" i="3"/>
  <c r="BZ50" i="3"/>
  <c r="BY50" i="3"/>
  <c r="BW50" i="3"/>
  <c r="BV50" i="3"/>
  <c r="BT50" i="3"/>
  <c r="BS50" i="3"/>
  <c r="BQ50" i="3"/>
  <c r="BP50" i="3"/>
  <c r="BL50" i="3"/>
  <c r="CG49" i="3"/>
  <c r="CI49" i="3" s="1"/>
  <c r="CO47" i="3"/>
  <c r="CN47" i="3"/>
  <c r="CL47" i="3"/>
  <c r="CK47" i="3"/>
  <c r="CI47" i="3"/>
  <c r="CF47" i="3"/>
  <c r="CE47" i="3"/>
  <c r="CA47" i="3"/>
  <c r="BZ47" i="3"/>
  <c r="BY47" i="3"/>
  <c r="BW47" i="3"/>
  <c r="BV47" i="3"/>
  <c r="BT47" i="3"/>
  <c r="BS47" i="3"/>
  <c r="BQ47" i="3"/>
  <c r="BP47" i="3"/>
  <c r="BL47" i="3"/>
  <c r="CJ39" i="3"/>
  <c r="CM31" i="3"/>
  <c r="CJ31" i="3"/>
  <c r="CG31" i="3"/>
  <c r="CD31" i="3"/>
  <c r="CA31" i="3"/>
  <c r="BX31" i="3"/>
  <c r="BU31" i="3"/>
  <c r="BR31" i="3"/>
  <c r="BO31" i="3"/>
  <c r="BL31" i="3"/>
  <c r="AB37" i="2"/>
  <c r="AC15" i="2"/>
  <c r="AB15" i="2"/>
  <c r="AD20" i="2"/>
  <c r="AC20" i="2"/>
  <c r="AB20" i="2"/>
  <c r="AA20" i="2"/>
  <c r="AD19" i="2"/>
  <c r="AC19" i="2"/>
  <c r="AB19" i="2"/>
  <c r="AA19" i="2"/>
  <c r="Z12" i="2"/>
  <c r="D11" i="5" s="1"/>
  <c r="Z11" i="2"/>
  <c r="D10" i="5" s="1"/>
  <c r="Z10" i="2"/>
  <c r="D9" i="5" s="1"/>
  <c r="Z9" i="2"/>
  <c r="D8" i="5" s="1"/>
  <c r="Z8" i="2"/>
  <c r="D7" i="5" s="1"/>
  <c r="F7" i="5" s="1"/>
  <c r="AA1686" i="3"/>
  <c r="AA1685" i="3"/>
  <c r="AA1682" i="3"/>
  <c r="AA1681" i="3"/>
  <c r="AA1678" i="3"/>
  <c r="AA1677" i="3"/>
  <c r="AA1673" i="3"/>
  <c r="AA1672" i="3"/>
  <c r="AA1669" i="3"/>
  <c r="AA1668" i="3"/>
  <c r="AA1665" i="3"/>
  <c r="AA1664" i="3"/>
  <c r="AA1659" i="3"/>
  <c r="AA1658" i="3"/>
  <c r="AA1657" i="3"/>
  <c r="AA1654" i="3"/>
  <c r="AA1653" i="3"/>
  <c r="AA1652" i="3"/>
  <c r="AA1649" i="3"/>
  <c r="AA1648" i="3"/>
  <c r="AA1647" i="3"/>
  <c r="AA1644" i="3"/>
  <c r="AA1643" i="3"/>
  <c r="AA1642" i="3"/>
  <c r="AA1639" i="3"/>
  <c r="AA1638" i="3"/>
  <c r="AA1637" i="3"/>
  <c r="AA1634" i="3"/>
  <c r="AA1633" i="3"/>
  <c r="AA1632" i="3"/>
  <c r="AA1628" i="3"/>
  <c r="AA1627" i="3"/>
  <c r="AA1626" i="3"/>
  <c r="AA1623" i="3"/>
  <c r="AA1622" i="3"/>
  <c r="AA1621" i="3"/>
  <c r="AA1618" i="3"/>
  <c r="AA1617" i="3"/>
  <c r="AA1616" i="3"/>
  <c r="AA1613" i="3"/>
  <c r="AA1612" i="3"/>
  <c r="AA1611" i="3"/>
  <c r="AA1608" i="3"/>
  <c r="AA1607" i="3"/>
  <c r="AA1606" i="3"/>
  <c r="AA1603" i="3"/>
  <c r="AA1602" i="3"/>
  <c r="AA1601" i="3"/>
  <c r="AA1596" i="3"/>
  <c r="AA1595" i="3"/>
  <c r="AA1594" i="3"/>
  <c r="AA1591" i="3"/>
  <c r="AA1590" i="3"/>
  <c r="AA1589" i="3"/>
  <c r="AA1585" i="3"/>
  <c r="AA1584" i="3"/>
  <c r="AA1583" i="3"/>
  <c r="AA1580" i="3"/>
  <c r="AA1579" i="3"/>
  <c r="AA1578" i="3"/>
  <c r="AA1572" i="3"/>
  <c r="AA1571" i="3"/>
  <c r="AA1568" i="3"/>
  <c r="AA1567" i="3"/>
  <c r="AA1564" i="3"/>
  <c r="AA1563" i="3"/>
  <c r="AA1559" i="3"/>
  <c r="AA1558" i="3"/>
  <c r="AA1555" i="3"/>
  <c r="AA1554" i="3"/>
  <c r="AA1551" i="3"/>
  <c r="AA1550" i="3"/>
  <c r="AA1545" i="3"/>
  <c r="AA1544" i="3"/>
  <c r="AA1543" i="3"/>
  <c r="AA1540" i="3"/>
  <c r="AA1539" i="3"/>
  <c r="AA1538" i="3"/>
  <c r="AA1535" i="3"/>
  <c r="AA1534" i="3"/>
  <c r="AA1533" i="3"/>
  <c r="AA1530" i="3"/>
  <c r="AA1529" i="3"/>
  <c r="AA1528" i="3"/>
  <c r="AA1525" i="3"/>
  <c r="AA1524" i="3"/>
  <c r="AA1523" i="3"/>
  <c r="AA1520" i="3"/>
  <c r="AA1519" i="3"/>
  <c r="AA1518" i="3"/>
  <c r="AA1514" i="3"/>
  <c r="AA1513" i="3"/>
  <c r="AA1512" i="3"/>
  <c r="AA1509" i="3"/>
  <c r="AA1508" i="3"/>
  <c r="AA1507" i="3"/>
  <c r="AA1504" i="3"/>
  <c r="AA1503" i="3"/>
  <c r="AA1502" i="3"/>
  <c r="AA1499" i="3"/>
  <c r="AA1498" i="3"/>
  <c r="AA1497" i="3"/>
  <c r="AA1494" i="3"/>
  <c r="AA1493" i="3"/>
  <c r="AA1492" i="3"/>
  <c r="AA1489" i="3"/>
  <c r="AA1488" i="3"/>
  <c r="AA1487" i="3"/>
  <c r="AA1482" i="3"/>
  <c r="AA1481" i="3"/>
  <c r="AA1480" i="3"/>
  <c r="AA1477" i="3"/>
  <c r="AA1476" i="3"/>
  <c r="AA1475" i="3"/>
  <c r="AA1471" i="3"/>
  <c r="AA1470" i="3"/>
  <c r="AA1469" i="3"/>
  <c r="AA1466" i="3"/>
  <c r="AA1465" i="3"/>
  <c r="AA1464" i="3"/>
  <c r="AA1458" i="3"/>
  <c r="AA1457" i="3"/>
  <c r="AA1454" i="3"/>
  <c r="AA1453" i="3"/>
  <c r="AA1450" i="3"/>
  <c r="AA1449" i="3"/>
  <c r="AA1445" i="3"/>
  <c r="AA1444" i="3"/>
  <c r="AA1441" i="3"/>
  <c r="AA1440" i="3"/>
  <c r="AA1437" i="3"/>
  <c r="AA1436" i="3"/>
  <c r="AA1431" i="3"/>
  <c r="AA1430" i="3"/>
  <c r="AA1429" i="3"/>
  <c r="AA1426" i="3"/>
  <c r="AA1425" i="3"/>
  <c r="AA1424" i="3"/>
  <c r="AA1421" i="3"/>
  <c r="AA1420" i="3"/>
  <c r="AA1419" i="3"/>
  <c r="AA1416" i="3"/>
  <c r="AA1415" i="3"/>
  <c r="AA1414" i="3"/>
  <c r="AA1411" i="3"/>
  <c r="AA1410" i="3"/>
  <c r="AA1409" i="3"/>
  <c r="AA1406" i="3"/>
  <c r="AA1405" i="3"/>
  <c r="AA1404" i="3"/>
  <c r="AA1400" i="3"/>
  <c r="AA1399" i="3"/>
  <c r="AA1398" i="3"/>
  <c r="AA1395" i="3"/>
  <c r="AA1394" i="3"/>
  <c r="AA1393" i="3"/>
  <c r="AA1390" i="3"/>
  <c r="AA1389" i="3"/>
  <c r="AA1388" i="3"/>
  <c r="AA1385" i="3"/>
  <c r="AA1384" i="3"/>
  <c r="AA1383" i="3"/>
  <c r="AA1380" i="3"/>
  <c r="AA1379" i="3"/>
  <c r="AA1378" i="3"/>
  <c r="AA1375" i="3"/>
  <c r="AA1374" i="3"/>
  <c r="AA1373" i="3"/>
  <c r="AA1368" i="3"/>
  <c r="AA1367" i="3"/>
  <c r="AA1366" i="3"/>
  <c r="AA1363" i="3"/>
  <c r="AA1362" i="3"/>
  <c r="AA1361" i="3"/>
  <c r="AA1357" i="3"/>
  <c r="AA1356" i="3"/>
  <c r="AA1355" i="3"/>
  <c r="AA1352" i="3"/>
  <c r="AA1351" i="3"/>
  <c r="AA1350" i="3"/>
  <c r="AA1344" i="3"/>
  <c r="AA1343" i="3"/>
  <c r="AA1340" i="3"/>
  <c r="AA1339" i="3"/>
  <c r="AA1336" i="3"/>
  <c r="AA1335" i="3"/>
  <c r="AA1331" i="3"/>
  <c r="AA1330" i="3"/>
  <c r="AA1327" i="3"/>
  <c r="AA1326" i="3"/>
  <c r="AA1323" i="3"/>
  <c r="AA1322" i="3"/>
  <c r="AA1317" i="3"/>
  <c r="AA1316" i="3"/>
  <c r="AA1315" i="3"/>
  <c r="AA1312" i="3"/>
  <c r="AA1311" i="3"/>
  <c r="AA1310" i="3"/>
  <c r="AA1307" i="3"/>
  <c r="AA1306" i="3"/>
  <c r="AA1305" i="3"/>
  <c r="AA1302" i="3"/>
  <c r="AA1301" i="3"/>
  <c r="AA1300" i="3"/>
  <c r="AA1297" i="3"/>
  <c r="AA1296" i="3"/>
  <c r="AA1295" i="3"/>
  <c r="AA1292" i="3"/>
  <c r="AA1291" i="3"/>
  <c r="AA1290" i="3"/>
  <c r="AA1286" i="3"/>
  <c r="AA1285" i="3"/>
  <c r="AA1284" i="3"/>
  <c r="AA1281" i="3"/>
  <c r="AA1280" i="3"/>
  <c r="AA1279" i="3"/>
  <c r="AA1276" i="3"/>
  <c r="AA1275" i="3"/>
  <c r="AA1274" i="3"/>
  <c r="AA1271" i="3"/>
  <c r="AA1270" i="3"/>
  <c r="AA1269" i="3"/>
  <c r="AA1266" i="3"/>
  <c r="AA1265" i="3"/>
  <c r="AA1264" i="3"/>
  <c r="AA1261" i="3"/>
  <c r="AA1260" i="3"/>
  <c r="AA1259" i="3"/>
  <c r="AA1254" i="3"/>
  <c r="AA1253" i="3"/>
  <c r="AA1252" i="3"/>
  <c r="AA1249" i="3"/>
  <c r="AA1248" i="3"/>
  <c r="AA1247" i="3"/>
  <c r="AA1243" i="3"/>
  <c r="AA1242" i="3"/>
  <c r="AA1241" i="3"/>
  <c r="AA1238" i="3"/>
  <c r="AA1237" i="3"/>
  <c r="AA1236" i="3"/>
  <c r="AA1230" i="3"/>
  <c r="AA1229" i="3"/>
  <c r="AA1226" i="3"/>
  <c r="AA1225" i="3"/>
  <c r="AA1222" i="3"/>
  <c r="AA1221" i="3"/>
  <c r="AA1217" i="3"/>
  <c r="AA1216" i="3"/>
  <c r="AA1213" i="3"/>
  <c r="AA1212" i="3"/>
  <c r="AA1209" i="3"/>
  <c r="AA1208" i="3"/>
  <c r="AA1203" i="3"/>
  <c r="AA1202" i="3"/>
  <c r="AA1201" i="3"/>
  <c r="AA1198" i="3"/>
  <c r="AA1197" i="3"/>
  <c r="AA1196" i="3"/>
  <c r="AA1193" i="3"/>
  <c r="AA1192" i="3"/>
  <c r="AA1191" i="3"/>
  <c r="AA1188" i="3"/>
  <c r="AA1187" i="3"/>
  <c r="AA1186" i="3"/>
  <c r="AA1183" i="3"/>
  <c r="AA1182" i="3"/>
  <c r="AA1181" i="3"/>
  <c r="AA1178" i="3"/>
  <c r="AA1177" i="3"/>
  <c r="AA1176" i="3"/>
  <c r="AA1172" i="3"/>
  <c r="AA1171" i="3"/>
  <c r="AA1170" i="3"/>
  <c r="AA1167" i="3"/>
  <c r="AA1166" i="3"/>
  <c r="AA1165" i="3"/>
  <c r="AA1162" i="3"/>
  <c r="AA1161" i="3"/>
  <c r="AA1160" i="3"/>
  <c r="AA1157" i="3"/>
  <c r="AA1156" i="3"/>
  <c r="AA1155" i="3"/>
  <c r="AA1152" i="3"/>
  <c r="AA1151" i="3"/>
  <c r="AA1150" i="3"/>
  <c r="AA1147" i="3"/>
  <c r="AA1146" i="3"/>
  <c r="AA1145" i="3"/>
  <c r="AA1140" i="3"/>
  <c r="AA1139" i="3"/>
  <c r="AA1138" i="3"/>
  <c r="AA1135" i="3"/>
  <c r="AA1134" i="3"/>
  <c r="AA1133" i="3"/>
  <c r="AA1129" i="3"/>
  <c r="AA1128" i="3"/>
  <c r="AA1127" i="3"/>
  <c r="AA1124" i="3"/>
  <c r="AA1123" i="3"/>
  <c r="AA1122" i="3"/>
  <c r="AA1116" i="3"/>
  <c r="AA1115" i="3"/>
  <c r="AA1112" i="3"/>
  <c r="AA1111" i="3"/>
  <c r="AA1108" i="3"/>
  <c r="AA1107" i="3"/>
  <c r="AA1103" i="3"/>
  <c r="AA1102" i="3"/>
  <c r="AA1099" i="3"/>
  <c r="AA1098" i="3"/>
  <c r="AA1095" i="3"/>
  <c r="AA1094" i="3"/>
  <c r="AA1089" i="3"/>
  <c r="AA1088" i="3"/>
  <c r="AA1087" i="3"/>
  <c r="AA1084" i="3"/>
  <c r="AA1083" i="3"/>
  <c r="AA1082" i="3"/>
  <c r="AA1079" i="3"/>
  <c r="AA1078" i="3"/>
  <c r="AA1077" i="3"/>
  <c r="AA1074" i="3"/>
  <c r="AA1073" i="3"/>
  <c r="AA1072" i="3"/>
  <c r="AA1069" i="3"/>
  <c r="AA1068" i="3"/>
  <c r="AA1067" i="3"/>
  <c r="AA1064" i="3"/>
  <c r="AA1063" i="3"/>
  <c r="AA1062" i="3"/>
  <c r="AA1058" i="3"/>
  <c r="AA1057" i="3"/>
  <c r="AA1056" i="3"/>
  <c r="AA1053" i="3"/>
  <c r="AA1052" i="3"/>
  <c r="AA1051" i="3"/>
  <c r="AA1048" i="3"/>
  <c r="AA1047" i="3"/>
  <c r="AA1046" i="3"/>
  <c r="AA1043" i="3"/>
  <c r="AA1042" i="3"/>
  <c r="AA1041" i="3"/>
  <c r="AA1038" i="3"/>
  <c r="AA1037" i="3"/>
  <c r="AA1036" i="3"/>
  <c r="AA1033" i="3"/>
  <c r="AA1032" i="3"/>
  <c r="AA1031" i="3"/>
  <c r="AA1026" i="3"/>
  <c r="AA1025" i="3"/>
  <c r="AA1024" i="3"/>
  <c r="AA1021" i="3"/>
  <c r="AA1020" i="3"/>
  <c r="AA1019" i="3"/>
  <c r="AA1015" i="3"/>
  <c r="AA1014" i="3"/>
  <c r="AA1013" i="3"/>
  <c r="AA1010" i="3"/>
  <c r="AA1009" i="3"/>
  <c r="AA1008" i="3"/>
  <c r="AA1002" i="3"/>
  <c r="AA1001" i="3"/>
  <c r="AA998" i="3"/>
  <c r="AA997" i="3"/>
  <c r="AA994" i="3"/>
  <c r="AA993" i="3"/>
  <c r="AA989" i="3"/>
  <c r="AA988" i="3"/>
  <c r="AA985" i="3"/>
  <c r="AA984" i="3"/>
  <c r="AA981" i="3"/>
  <c r="AA980" i="3"/>
  <c r="AA975" i="3"/>
  <c r="AA974" i="3"/>
  <c r="AA973" i="3"/>
  <c r="AA970" i="3"/>
  <c r="AA969" i="3"/>
  <c r="AA968" i="3"/>
  <c r="AA965" i="3"/>
  <c r="AA964" i="3"/>
  <c r="AA963" i="3"/>
  <c r="AA960" i="3"/>
  <c r="AA959" i="3"/>
  <c r="AA958" i="3"/>
  <c r="AA954" i="3"/>
  <c r="AA952" i="3"/>
  <c r="AA948" i="3"/>
  <c r="AA947" i="3"/>
  <c r="AA943" i="3"/>
  <c r="AA942" i="3"/>
  <c r="AA941" i="3"/>
  <c r="AA938" i="3"/>
  <c r="AA937" i="3"/>
  <c r="AA936" i="3"/>
  <c r="AA933" i="3"/>
  <c r="AA932" i="3"/>
  <c r="AA931" i="3"/>
  <c r="AA928" i="3"/>
  <c r="AA927" i="3"/>
  <c r="AA926" i="3"/>
  <c r="AA923" i="3"/>
  <c r="AA922" i="3"/>
  <c r="AA921" i="3"/>
  <c r="AA918" i="3"/>
  <c r="AA917" i="3"/>
  <c r="AA916" i="3"/>
  <c r="AA911" i="3"/>
  <c r="AA910" i="3"/>
  <c r="AA909" i="3"/>
  <c r="AA906" i="3"/>
  <c r="AA905" i="3"/>
  <c r="AA904" i="3"/>
  <c r="AA900" i="3"/>
  <c r="AA899" i="3"/>
  <c r="AA898" i="3"/>
  <c r="AA895" i="3"/>
  <c r="AA894" i="3"/>
  <c r="AA893" i="3"/>
  <c r="AA887" i="3"/>
  <c r="AA886" i="3"/>
  <c r="AA883" i="3"/>
  <c r="AA882" i="3"/>
  <c r="AA879" i="3"/>
  <c r="AA878" i="3"/>
  <c r="AA874" i="3"/>
  <c r="AA873" i="3"/>
  <c r="AA870" i="3"/>
  <c r="AA869" i="3"/>
  <c r="AA866" i="3"/>
  <c r="AA865" i="3"/>
  <c r="AA860" i="3"/>
  <c r="AA859" i="3"/>
  <c r="AA856" i="3"/>
  <c r="AA855" i="3"/>
  <c r="AA854" i="3"/>
  <c r="AA851" i="3"/>
  <c r="AA850" i="3"/>
  <c r="AA849" i="3"/>
  <c r="AA846" i="3"/>
  <c r="AA845" i="3"/>
  <c r="AA844" i="3"/>
  <c r="AA841" i="3"/>
  <c r="AA840" i="3"/>
  <c r="AA839" i="3"/>
  <c r="AA836" i="3"/>
  <c r="AA835" i="3"/>
  <c r="AA834" i="3"/>
  <c r="AA830" i="3"/>
  <c r="AA829" i="3"/>
  <c r="AA828" i="3"/>
  <c r="AA825" i="3"/>
  <c r="AA824" i="3"/>
  <c r="AA823" i="3"/>
  <c r="AA820" i="3"/>
  <c r="AA819" i="3"/>
  <c r="AA818" i="3"/>
  <c r="AA815" i="3"/>
  <c r="AA814" i="3"/>
  <c r="AA813" i="3"/>
  <c r="AA810" i="3"/>
  <c r="AA809" i="3"/>
  <c r="AA808" i="3"/>
  <c r="AA805" i="3"/>
  <c r="AA804" i="3"/>
  <c r="AA803" i="3"/>
  <c r="AA798" i="3"/>
  <c r="AA797" i="3"/>
  <c r="AA796" i="3"/>
  <c r="AA793" i="3"/>
  <c r="AA792" i="3"/>
  <c r="AA791" i="3"/>
  <c r="AA787" i="3"/>
  <c r="AA786" i="3"/>
  <c r="AA785" i="3"/>
  <c r="AA782" i="3"/>
  <c r="AA781" i="3"/>
  <c r="AA780" i="3"/>
  <c r="AA774" i="3"/>
  <c r="AA773" i="3"/>
  <c r="AA770" i="3"/>
  <c r="AA769" i="3"/>
  <c r="AA766" i="3"/>
  <c r="AA765" i="3"/>
  <c r="AA761" i="3"/>
  <c r="AA760" i="3"/>
  <c r="AA757" i="3"/>
  <c r="AA756" i="3"/>
  <c r="AA753" i="3"/>
  <c r="AA752" i="3"/>
  <c r="AA747" i="3"/>
  <c r="AA746" i="3"/>
  <c r="AA745" i="3"/>
  <c r="AA742" i="3"/>
  <c r="AA741" i="3"/>
  <c r="AA740" i="3"/>
  <c r="AA737" i="3"/>
  <c r="AA736" i="3"/>
  <c r="AA735" i="3"/>
  <c r="AA732" i="3"/>
  <c r="AA731" i="3"/>
  <c r="AA730" i="3"/>
  <c r="AA727" i="3"/>
  <c r="AA726" i="3"/>
  <c r="AA723" i="3"/>
  <c r="AA722" i="3"/>
  <c r="AA721" i="3"/>
  <c r="AA720" i="3"/>
  <c r="AA719" i="3"/>
  <c r="AA715" i="3"/>
  <c r="AA714" i="3"/>
  <c r="AA713" i="3"/>
  <c r="AA710" i="3"/>
  <c r="AA709" i="3"/>
  <c r="AA708" i="3"/>
  <c r="AA705" i="3"/>
  <c r="AA704" i="3"/>
  <c r="AA703" i="3"/>
  <c r="AA700" i="3"/>
  <c r="AA699" i="3"/>
  <c r="AA698" i="3"/>
  <c r="AA695" i="3"/>
  <c r="AA694" i="3"/>
  <c r="AA693" i="3"/>
  <c r="AA690" i="3"/>
  <c r="AA689" i="3"/>
  <c r="AA688" i="3"/>
  <c r="AA683" i="3"/>
  <c r="AA682" i="3"/>
  <c r="AA681" i="3"/>
  <c r="AA678" i="3"/>
  <c r="AA677" i="3"/>
  <c r="AA676" i="3"/>
  <c r="AA672" i="3"/>
  <c r="AA671" i="3"/>
  <c r="AA670" i="3"/>
  <c r="AA669" i="3"/>
  <c r="AA666" i="3"/>
  <c r="AA664" i="3"/>
  <c r="AA663" i="3"/>
  <c r="AA662" i="3"/>
  <c r="AA656" i="3"/>
  <c r="AA655" i="3"/>
  <c r="AA652" i="3"/>
  <c r="AA651" i="3"/>
  <c r="AA648" i="3"/>
  <c r="AA644" i="3"/>
  <c r="AA643" i="3"/>
  <c r="AA640" i="3"/>
  <c r="AA639" i="3"/>
  <c r="AA636" i="3"/>
  <c r="AA635" i="3"/>
  <c r="AA630" i="3"/>
  <c r="AA629" i="3"/>
  <c r="AA628" i="3"/>
  <c r="AA625" i="3"/>
  <c r="AA624" i="3"/>
  <c r="AA623" i="3"/>
  <c r="AA620" i="3"/>
  <c r="AA619" i="3"/>
  <c r="AA618" i="3"/>
  <c r="AA615" i="3"/>
  <c r="AA614" i="3"/>
  <c r="AA613" i="3"/>
  <c r="AA609" i="3"/>
  <c r="AA608" i="3"/>
  <c r="AA607" i="3"/>
  <c r="AA604" i="3"/>
  <c r="AA603" i="3"/>
  <c r="AA602" i="3"/>
  <c r="AA598" i="3"/>
  <c r="AA597" i="3"/>
  <c r="AA596" i="3"/>
  <c r="AA593" i="3"/>
  <c r="AA592" i="3"/>
  <c r="AA591" i="3"/>
  <c r="AA588" i="3"/>
  <c r="AA587" i="3"/>
  <c r="AA586" i="3"/>
  <c r="AA583" i="3"/>
  <c r="AA582" i="3"/>
  <c r="AA581" i="3"/>
  <c r="AA578" i="3"/>
  <c r="AA577" i="3"/>
  <c r="AA576" i="3"/>
  <c r="AA573" i="3"/>
  <c r="AA572" i="3"/>
  <c r="AA571" i="3"/>
  <c r="AA566" i="3"/>
  <c r="AA565" i="3"/>
  <c r="AA564" i="3"/>
  <c r="AA561" i="3"/>
  <c r="AA560" i="3"/>
  <c r="AA559" i="3"/>
  <c r="AA554" i="3"/>
  <c r="AA553" i="3"/>
  <c r="AA551" i="3"/>
  <c r="AA548" i="3"/>
  <c r="AA546" i="3"/>
  <c r="AA540" i="3"/>
  <c r="AA539" i="3"/>
  <c r="AA536" i="3"/>
  <c r="AA535" i="3"/>
  <c r="AA532" i="3"/>
  <c r="AA531" i="3"/>
  <c r="AA527" i="3"/>
  <c r="AA526" i="3"/>
  <c r="AA523" i="3"/>
  <c r="AA522" i="3"/>
  <c r="AA519" i="3"/>
  <c r="AA518" i="3"/>
  <c r="AA513" i="3"/>
  <c r="AA512" i="3"/>
  <c r="AA511" i="3"/>
  <c r="AA508" i="3"/>
  <c r="AA507" i="3"/>
  <c r="AA506" i="3"/>
  <c r="AA503" i="3"/>
  <c r="AA502" i="3"/>
  <c r="AA501" i="3"/>
  <c r="AA498" i="3"/>
  <c r="AA497" i="3"/>
  <c r="AA496" i="3"/>
  <c r="AA493" i="3"/>
  <c r="AA492" i="3"/>
  <c r="AA491" i="3"/>
  <c r="AA488" i="3"/>
  <c r="AA487" i="3"/>
  <c r="AA486" i="3"/>
  <c r="AA485" i="3"/>
  <c r="AA481" i="3"/>
  <c r="AA480" i="3"/>
  <c r="AA479" i="3"/>
  <c r="AA476" i="3"/>
  <c r="AA475" i="3"/>
  <c r="AA474" i="3"/>
  <c r="AA471" i="3"/>
  <c r="AA470" i="3"/>
  <c r="AA469" i="3"/>
  <c r="AA466" i="3"/>
  <c r="AA465" i="3"/>
  <c r="AA464" i="3"/>
  <c r="AA461" i="3"/>
  <c r="AA460" i="3"/>
  <c r="AA459" i="3"/>
  <c r="AA456" i="3"/>
  <c r="AA455" i="3"/>
  <c r="AA454" i="3"/>
  <c r="AA449" i="3"/>
  <c r="AA448" i="3"/>
  <c r="AA447" i="3"/>
  <c r="AA444" i="3"/>
  <c r="AA443" i="3"/>
  <c r="AA442" i="3"/>
  <c r="AA431" i="3"/>
  <c r="AA430" i="3"/>
  <c r="AA428" i="3"/>
  <c r="AA422" i="3"/>
  <c r="AA421" i="3"/>
  <c r="AA418" i="3"/>
  <c r="AA417" i="3"/>
  <c r="AA414" i="3"/>
  <c r="AA413" i="3"/>
  <c r="AA409" i="3"/>
  <c r="AA408" i="3"/>
  <c r="AA405" i="3"/>
  <c r="AA404" i="3"/>
  <c r="AA401" i="3"/>
  <c r="AA400" i="3"/>
  <c r="AA395" i="3"/>
  <c r="AA394" i="3"/>
  <c r="AA391" i="3"/>
  <c r="AA390" i="3"/>
  <c r="AA389" i="3"/>
  <c r="AA386" i="3"/>
  <c r="AA385" i="3"/>
  <c r="AA384" i="3"/>
  <c r="AA381" i="3"/>
  <c r="AA380" i="3"/>
  <c r="AA379" i="3"/>
  <c r="AA376" i="3"/>
  <c r="AA375" i="3"/>
  <c r="AA374" i="3"/>
  <c r="AA373" i="3"/>
  <c r="AA372" i="3"/>
  <c r="AA369" i="3"/>
  <c r="AA368" i="3"/>
  <c r="AA367" i="3"/>
  <c r="AA366" i="3"/>
  <c r="AA365" i="3"/>
  <c r="AA364" i="3"/>
  <c r="AA360" i="3"/>
  <c r="AA359" i="3"/>
  <c r="AA358" i="3"/>
  <c r="AA355" i="3"/>
  <c r="AA354" i="3"/>
  <c r="AA353" i="3"/>
  <c r="AA350" i="3"/>
  <c r="AA349" i="3"/>
  <c r="AA348" i="3"/>
  <c r="AA345" i="3"/>
  <c r="AA344" i="3"/>
  <c r="AA343" i="3"/>
  <c r="AA340" i="3"/>
  <c r="AA339" i="3"/>
  <c r="AA336" i="3"/>
  <c r="AA335" i="3"/>
  <c r="AA334" i="3"/>
  <c r="AA329" i="3"/>
  <c r="AA328" i="3"/>
  <c r="AA327" i="3"/>
  <c r="AA326" i="3"/>
  <c r="AA325" i="3"/>
  <c r="AA324" i="3"/>
  <c r="AA323" i="3"/>
  <c r="AA322" i="3"/>
  <c r="AA319" i="3"/>
  <c r="AA318" i="3"/>
  <c r="AA317" i="3"/>
  <c r="AA313" i="3"/>
  <c r="AA312" i="3"/>
  <c r="AA311" i="3"/>
  <c r="AA310" i="3"/>
  <c r="AA309" i="3"/>
  <c r="AA304" i="3"/>
  <c r="AA303" i="3"/>
  <c r="AA302" i="3"/>
  <c r="AA301" i="3"/>
  <c r="AA295" i="3"/>
  <c r="AA294" i="3"/>
  <c r="AA291" i="3"/>
  <c r="AA290" i="3"/>
  <c r="AA287" i="3"/>
  <c r="AA286" i="3"/>
  <c r="AA282" i="3"/>
  <c r="AA281" i="3"/>
  <c r="AA278" i="3"/>
  <c r="AA277" i="3"/>
  <c r="AA274" i="3"/>
  <c r="AA269" i="3"/>
  <c r="AA268" i="3"/>
  <c r="AA267" i="3"/>
  <c r="AA264" i="3"/>
  <c r="AA263" i="3"/>
  <c r="AA260" i="3"/>
  <c r="AA259" i="3"/>
  <c r="AA258" i="3"/>
  <c r="AA255" i="3"/>
  <c r="AA254" i="3"/>
  <c r="AA253" i="3"/>
  <c r="AA248" i="3"/>
  <c r="AA247" i="3"/>
  <c r="AA246" i="3"/>
  <c r="AA242" i="3"/>
  <c r="AA241" i="3"/>
  <c r="AA240" i="3"/>
  <c r="AA236" i="3"/>
  <c r="AA235" i="3"/>
  <c r="AA232" i="3"/>
  <c r="AA231" i="3"/>
  <c r="AA230" i="3"/>
  <c r="AA227" i="3"/>
  <c r="AA226" i="3"/>
  <c r="AA225" i="3"/>
  <c r="AA222" i="3"/>
  <c r="AA221" i="3"/>
  <c r="AA220" i="3"/>
  <c r="AA217" i="3"/>
  <c r="AA216" i="3"/>
  <c r="AA215" i="3"/>
  <c r="AA212" i="3"/>
  <c r="AA211" i="3"/>
  <c r="AA206" i="3"/>
  <c r="AA205" i="3"/>
  <c r="AA204" i="3"/>
  <c r="AA201" i="3"/>
  <c r="AA200" i="3"/>
  <c r="AA199" i="3"/>
  <c r="AA195" i="3"/>
  <c r="AA194" i="3"/>
  <c r="AA193" i="3"/>
  <c r="AA192" i="3"/>
  <c r="AA191" i="3"/>
  <c r="AA186" i="3"/>
  <c r="AA185" i="3"/>
  <c r="AA184" i="3"/>
  <c r="AA183" i="3"/>
  <c r="AA182" i="3"/>
  <c r="AA176" i="3"/>
  <c r="AA175" i="3"/>
  <c r="AA171" i="3"/>
  <c r="AA170" i="3"/>
  <c r="AA166" i="3"/>
  <c r="AA165" i="3"/>
  <c r="AA161" i="3"/>
  <c r="AA160" i="3"/>
  <c r="AA157" i="3"/>
  <c r="AA156" i="3"/>
  <c r="AA153" i="3"/>
  <c r="AA152" i="3"/>
  <c r="AA147" i="3"/>
  <c r="AA146" i="3"/>
  <c r="AA145" i="3"/>
  <c r="AA144" i="3"/>
  <c r="AA141" i="3"/>
  <c r="AA140" i="3"/>
  <c r="AA139" i="3"/>
  <c r="AA136" i="3"/>
  <c r="AA135" i="3"/>
  <c r="AA134" i="3"/>
  <c r="AA131" i="3"/>
  <c r="AA130" i="3"/>
  <c r="AA129" i="3"/>
  <c r="AA126" i="3"/>
  <c r="AA125" i="3"/>
  <c r="AA124" i="3"/>
  <c r="AA121" i="3"/>
  <c r="AA120" i="3"/>
  <c r="AA119" i="3"/>
  <c r="AA118" i="3"/>
  <c r="AA117" i="3"/>
  <c r="AA116" i="3"/>
  <c r="AA115" i="3"/>
  <c r="AA114" i="3"/>
  <c r="AA113" i="3"/>
  <c r="AA109" i="3"/>
  <c r="AA108" i="3"/>
  <c r="AA107" i="3"/>
  <c r="AA104" i="3"/>
  <c r="AA103" i="3"/>
  <c r="AA102" i="3"/>
  <c r="AA99" i="3"/>
  <c r="AA98" i="3"/>
  <c r="AA97" i="3"/>
  <c r="AA94" i="3"/>
  <c r="AA93" i="3"/>
  <c r="AA92" i="3"/>
  <c r="AA89" i="3"/>
  <c r="AA88" i="3"/>
  <c r="AA87" i="3"/>
  <c r="AA84" i="3"/>
  <c r="AA83" i="3"/>
  <c r="AA82" i="3"/>
  <c r="AA81" i="3"/>
  <c r="AA76" i="3"/>
  <c r="AA75" i="3"/>
  <c r="AA74" i="3"/>
  <c r="AA72" i="3"/>
  <c r="AA71" i="3"/>
  <c r="AA70" i="3"/>
  <c r="AA67" i="3"/>
  <c r="AA66" i="3"/>
  <c r="AA65" i="3"/>
  <c r="AA61" i="3"/>
  <c r="AA59" i="3"/>
  <c r="AA58" i="3"/>
  <c r="AA57" i="3"/>
  <c r="AA56" i="3"/>
  <c r="AA51" i="3"/>
  <c r="AA50" i="3"/>
  <c r="AA49" i="3"/>
  <c r="AA48" i="3"/>
  <c r="AA47" i="3"/>
  <c r="DE551" i="3" l="1"/>
  <c r="DE556" i="3" s="1"/>
  <c r="DP556" i="3"/>
  <c r="DT32" i="3"/>
  <c r="DY32" i="3"/>
  <c r="DU31" i="3"/>
  <c r="DT33" i="3"/>
  <c r="DX29" i="3"/>
  <c r="DV32" i="3"/>
  <c r="DX28" i="3"/>
  <c r="DE434" i="3"/>
  <c r="DE439" i="3" s="1"/>
  <c r="DP439" i="3"/>
  <c r="DT861" i="3"/>
  <c r="DU976" i="3"/>
  <c r="CM29" i="3"/>
  <c r="CD33" i="3"/>
  <c r="CJ33" i="3"/>
  <c r="DY28" i="3"/>
  <c r="DS33" i="3"/>
  <c r="DR29" i="3"/>
  <c r="DW29" i="3"/>
  <c r="DP837" i="3"/>
  <c r="BT122" i="3"/>
  <c r="CJ29" i="3"/>
  <c r="BP33" i="3"/>
  <c r="BV33" i="3"/>
  <c r="CB324" i="3"/>
  <c r="BN891" i="3"/>
  <c r="BR891" i="3"/>
  <c r="BV891" i="3"/>
  <c r="BZ891" i="3"/>
  <c r="CD891" i="3"/>
  <c r="CH891" i="3"/>
  <c r="CL891" i="3"/>
  <c r="DQ28" i="3"/>
  <c r="DW28" i="3"/>
  <c r="DY33" i="3"/>
  <c r="DS29" i="3"/>
  <c r="DS27" i="3" s="1"/>
  <c r="DR28" i="3"/>
  <c r="DX27" i="3"/>
  <c r="DQ33" i="3"/>
  <c r="DV33" i="3"/>
  <c r="DV27" i="3" s="1"/>
  <c r="DT29" i="3"/>
  <c r="DY29" i="3"/>
  <c r="BO778" i="3"/>
  <c r="CE33" i="3"/>
  <c r="BX29" i="3"/>
  <c r="CK33" i="3"/>
  <c r="BT77" i="3"/>
  <c r="CG29" i="3"/>
  <c r="CK29" i="3"/>
  <c r="BR33" i="3"/>
  <c r="BX33" i="3"/>
  <c r="CM33" i="3"/>
  <c r="CH207" i="3"/>
  <c r="CH251" i="3"/>
  <c r="BR29" i="3"/>
  <c r="CD29" i="3"/>
  <c r="CL29" i="3"/>
  <c r="BS33" i="3"/>
  <c r="BY33" i="3"/>
  <c r="CH33" i="3"/>
  <c r="CN33" i="3"/>
  <c r="CA976" i="3"/>
  <c r="DP21" i="3"/>
  <c r="CB241" i="3"/>
  <c r="CB303" i="3"/>
  <c r="CC304" i="3"/>
  <c r="BP862" i="3"/>
  <c r="CB862" i="3"/>
  <c r="CN862" i="3"/>
  <c r="CO862" i="3"/>
  <c r="G10" i="5"/>
  <c r="H10" i="5" s="1"/>
  <c r="I10" i="5" s="1"/>
  <c r="F10" i="5"/>
  <c r="F11" i="5"/>
  <c r="G11" i="5"/>
  <c r="H11" i="5" s="1"/>
  <c r="I11" i="5" s="1"/>
  <c r="G8" i="5"/>
  <c r="H8" i="5" s="1"/>
  <c r="I8" i="5" s="1"/>
  <c r="F8" i="5"/>
  <c r="G9" i="5"/>
  <c r="H9" i="5" s="1"/>
  <c r="I9" i="5" s="1"/>
  <c r="F9" i="5"/>
  <c r="CF369" i="3"/>
  <c r="CF370" i="3" s="1"/>
  <c r="CF331" i="3" s="1"/>
  <c r="CD370" i="3"/>
  <c r="CE326" i="3"/>
  <c r="CB326" i="3" s="1"/>
  <c r="CA369" i="3"/>
  <c r="DQ271" i="3"/>
  <c r="CO1598" i="3"/>
  <c r="CO1661" i="3"/>
  <c r="DT685" i="3"/>
  <c r="DR568" i="3"/>
  <c r="CB165" i="3"/>
  <c r="CB168" i="3" s="1"/>
  <c r="BN74" i="3"/>
  <c r="BT26" i="3"/>
  <c r="BR32" i="3"/>
  <c r="BZ32" i="3"/>
  <c r="CI1484" i="3"/>
  <c r="CI1547" i="3"/>
  <c r="DR41" i="3"/>
  <c r="DV271" i="3"/>
  <c r="DX40" i="3"/>
  <c r="DX39" i="3" s="1"/>
  <c r="BW862" i="3"/>
  <c r="CI862" i="3"/>
  <c r="CA748" i="3"/>
  <c r="CC749" i="3"/>
  <c r="CO749" i="3"/>
  <c r="BT862" i="3"/>
  <c r="CF862" i="3"/>
  <c r="CJ17" i="3"/>
  <c r="CB977" i="3"/>
  <c r="BO1006" i="3"/>
  <c r="BS1006" i="3"/>
  <c r="CA1006" i="3"/>
  <c r="CE1006" i="3"/>
  <c r="CM1006" i="3"/>
  <c r="BV1256" i="3"/>
  <c r="CH1256" i="3"/>
  <c r="BZ25" i="3"/>
  <c r="BL1120" i="3"/>
  <c r="BP1120" i="3"/>
  <c r="BX1120" i="3"/>
  <c r="CB1120" i="3"/>
  <c r="CN1120" i="3"/>
  <c r="BW1142" i="3"/>
  <c r="CI1142" i="3"/>
  <c r="CJ18" i="3"/>
  <c r="BV21" i="3"/>
  <c r="BZ21" i="3"/>
  <c r="CD21" i="3"/>
  <c r="CD23" i="3"/>
  <c r="BM24" i="3"/>
  <c r="BL25" i="3"/>
  <c r="BR26" i="3"/>
  <c r="BV26" i="3"/>
  <c r="BZ26" i="3"/>
  <c r="CL26" i="3"/>
  <c r="BX41" i="3"/>
  <c r="BX21" i="3"/>
  <c r="CO1120" i="3"/>
  <c r="CB1142" i="3"/>
  <c r="CN1142" i="3"/>
  <c r="BX1234" i="3"/>
  <c r="CN1234" i="3"/>
  <c r="BP1256" i="3"/>
  <c r="BL1462" i="3"/>
  <c r="BX1462" i="3"/>
  <c r="CB1462" i="3"/>
  <c r="CF1462" i="3"/>
  <c r="CJ1462" i="3"/>
  <c r="CH1576" i="3"/>
  <c r="BP17" i="3"/>
  <c r="CJ23" i="3"/>
  <c r="CN24" i="3"/>
  <c r="CN26" i="3"/>
  <c r="CO1256" i="3"/>
  <c r="BQ1319" i="3"/>
  <c r="CC1319" i="3"/>
  <c r="CO1319" i="3"/>
  <c r="BQ1348" i="3"/>
  <c r="BQ1370" i="3"/>
  <c r="CC1370" i="3"/>
  <c r="CO1370" i="3"/>
  <c r="BQ1433" i="3"/>
  <c r="CC1433" i="3"/>
  <c r="CO1433" i="3"/>
  <c r="BW1547" i="3"/>
  <c r="DR1004" i="3"/>
  <c r="BR21" i="3"/>
  <c r="BL22" i="3"/>
  <c r="BT22" i="3"/>
  <c r="BX22" i="3"/>
  <c r="CJ22" i="3"/>
  <c r="CN22" i="3"/>
  <c r="CO611" i="3"/>
  <c r="CH1205" i="3"/>
  <c r="BS1370" i="3"/>
  <c r="BR1006" i="3"/>
  <c r="BL21" i="3"/>
  <c r="BT21" i="3"/>
  <c r="CJ21" i="3"/>
  <c r="CN21" i="3"/>
  <c r="BR22" i="3"/>
  <c r="BV22" i="3"/>
  <c r="BT23" i="3"/>
  <c r="BP24" i="3"/>
  <c r="BV24" i="3"/>
  <c r="CH24" i="3"/>
  <c r="BN25" i="3"/>
  <c r="BR25" i="3"/>
  <c r="BV25" i="3"/>
  <c r="CH25" i="3"/>
  <c r="BL26" i="3"/>
  <c r="BP26" i="3"/>
  <c r="BX26" i="3"/>
  <c r="CF26" i="3"/>
  <c r="CJ26" i="3"/>
  <c r="BO21" i="3"/>
  <c r="BZ24" i="3"/>
  <c r="CL24" i="3"/>
  <c r="BM25" i="3"/>
  <c r="CK25" i="3"/>
  <c r="DX149" i="3"/>
  <c r="BO22" i="3"/>
  <c r="BW22" i="3"/>
  <c r="CH547" i="3"/>
  <c r="CB547" i="3" s="1"/>
  <c r="CA547" i="3"/>
  <c r="CA549" i="3" s="1"/>
  <c r="BZ611" i="3"/>
  <c r="CM36" i="3"/>
  <c r="CB749" i="3"/>
  <c r="CN749" i="3"/>
  <c r="BW1091" i="3"/>
  <c r="BM74" i="3"/>
  <c r="CB367" i="3"/>
  <c r="CE17" i="3"/>
  <c r="BY31" i="3"/>
  <c r="CN32" i="3"/>
  <c r="CB663" i="3"/>
  <c r="BM891" i="3"/>
  <c r="BQ891" i="3"/>
  <c r="BU891" i="3"/>
  <c r="BY891" i="3"/>
  <c r="CC891" i="3"/>
  <c r="CG891" i="3"/>
  <c r="CK891" i="3"/>
  <c r="CO891" i="3"/>
  <c r="CA950" i="3"/>
  <c r="BN954" i="3"/>
  <c r="CO1205" i="3"/>
  <c r="CB1319" i="3"/>
  <c r="BW1661" i="3"/>
  <c r="CI1661" i="3"/>
  <c r="DQ45" i="3"/>
  <c r="DX78" i="3"/>
  <c r="BT611" i="3"/>
  <c r="CD25" i="3"/>
  <c r="CL25" i="3"/>
  <c r="BW25" i="3"/>
  <c r="CO26" i="3"/>
  <c r="BM31" i="3"/>
  <c r="CE31" i="3"/>
  <c r="CK31" i="3"/>
  <c r="CF32" i="3"/>
  <c r="CJ32" i="3"/>
  <c r="BS31" i="3"/>
  <c r="CN611" i="3"/>
  <c r="CN658" i="3" s="1"/>
  <c r="CL632" i="3"/>
  <c r="CB602" i="3"/>
  <c r="CC367" i="3"/>
  <c r="BM548" i="3"/>
  <c r="DU17" i="3"/>
  <c r="BT41" i="3"/>
  <c r="DS40" i="3"/>
  <c r="BS494" i="3"/>
  <c r="CI494" i="3"/>
  <c r="BU36" i="3"/>
  <c r="CM37" i="3"/>
  <c r="CK40" i="3"/>
  <c r="BW37" i="3"/>
  <c r="CF38" i="3"/>
  <c r="DS42" i="3"/>
  <c r="DP396" i="3"/>
  <c r="CB396" i="3"/>
  <c r="BP251" i="3"/>
  <c r="BP208" i="3" s="1"/>
  <c r="BW251" i="3"/>
  <c r="BN248" i="3"/>
  <c r="BT244" i="3"/>
  <c r="CM18" i="3"/>
  <c r="CI207" i="3"/>
  <c r="CF31" i="3"/>
  <c r="BV32" i="3"/>
  <c r="CG32" i="3"/>
  <c r="BQ122" i="3"/>
  <c r="BQ78" i="3" s="1"/>
  <c r="BW122" i="3"/>
  <c r="DQ78" i="3"/>
  <c r="CF122" i="3"/>
  <c r="BU21" i="3"/>
  <c r="BY21" i="3"/>
  <c r="CK21" i="3"/>
  <c r="CM22" i="3"/>
  <c r="BY23" i="3"/>
  <c r="CO23" i="3"/>
  <c r="BL40" i="3"/>
  <c r="BZ31" i="3"/>
  <c r="CL31" i="3"/>
  <c r="CN489" i="3"/>
  <c r="DY40" i="3"/>
  <c r="DY39" i="3" s="1"/>
  <c r="DX451" i="3"/>
  <c r="CJ28" i="3"/>
  <c r="BP31" i="3"/>
  <c r="CO489" i="3"/>
  <c r="CO494" i="3"/>
  <c r="BY251" i="3"/>
  <c r="BY208" i="3" s="1"/>
  <c r="CC265" i="3"/>
  <c r="CN251" i="3"/>
  <c r="BM249" i="3"/>
  <c r="BM369" i="3"/>
  <c r="CA377" i="3"/>
  <c r="CB428" i="3"/>
  <c r="BM428" i="3"/>
  <c r="CC1547" i="3"/>
  <c r="CA41" i="3"/>
  <c r="CE36" i="3"/>
  <c r="CC37" i="3"/>
  <c r="CK37" i="3"/>
  <c r="CI38" i="3"/>
  <c r="BW40" i="3"/>
  <c r="CG41" i="3"/>
  <c r="BQ42" i="3"/>
  <c r="CC42" i="3"/>
  <c r="CO42" i="3"/>
  <c r="BM36" i="3"/>
  <c r="BQ36" i="3"/>
  <c r="BY36" i="3"/>
  <c r="CG36" i="3"/>
  <c r="CK36" i="3"/>
  <c r="CO36" i="3"/>
  <c r="BO37" i="3"/>
  <c r="BS37" i="3"/>
  <c r="CA37" i="3"/>
  <c r="CE37" i="3"/>
  <c r="CI37" i="3"/>
  <c r="BN38" i="3"/>
  <c r="BT38" i="3"/>
  <c r="BZ38" i="3"/>
  <c r="CL38" i="3"/>
  <c r="CO40" i="3"/>
  <c r="BN42" i="3"/>
  <c r="BW1118" i="3"/>
  <c r="CI1118" i="3"/>
  <c r="CH1319" i="3"/>
  <c r="CH1006" i="3"/>
  <c r="BP1028" i="3"/>
  <c r="CB1028" i="3"/>
  <c r="CN1028" i="3"/>
  <c r="BV41" i="3"/>
  <c r="BQ24" i="3"/>
  <c r="CE25" i="3"/>
  <c r="CK26" i="3"/>
  <c r="CI22" i="3"/>
  <c r="CH685" i="3"/>
  <c r="CB605" i="3"/>
  <c r="BL605" i="3"/>
  <c r="CI17" i="3"/>
  <c r="CM17" i="3"/>
  <c r="CB492" i="3"/>
  <c r="BR17" i="3"/>
  <c r="BV17" i="3"/>
  <c r="DU148" i="3"/>
  <c r="CO148" i="3"/>
  <c r="CO33" i="3" s="1"/>
  <c r="DR45" i="3"/>
  <c r="CN122" i="3"/>
  <c r="CN78" i="3" s="1"/>
  <c r="CC322" i="3"/>
  <c r="CG18" i="3"/>
  <c r="CG21" i="3"/>
  <c r="BS22" i="3"/>
  <c r="BY22" i="3"/>
  <c r="CL22" i="3"/>
  <c r="BU22" i="3"/>
  <c r="BU23" i="3"/>
  <c r="CG23" i="3"/>
  <c r="CK23" i="3"/>
  <c r="BW24" i="3"/>
  <c r="CI24" i="3"/>
  <c r="CO24" i="3"/>
  <c r="BO25" i="3"/>
  <c r="BS25" i="3"/>
  <c r="CI25" i="3"/>
  <c r="CM25" i="3"/>
  <c r="BM26" i="3"/>
  <c r="BQ26" i="3"/>
  <c r="BU26" i="3"/>
  <c r="BY26" i="3"/>
  <c r="CG26" i="3"/>
  <c r="CB485" i="3"/>
  <c r="BW1370" i="3"/>
  <c r="CI1370" i="3"/>
  <c r="BO36" i="3"/>
  <c r="BS36" i="3"/>
  <c r="CA36" i="3"/>
  <c r="CI36" i="3"/>
  <c r="BM37" i="3"/>
  <c r="BQ37" i="3"/>
  <c r="BU37" i="3"/>
  <c r="BY37" i="3"/>
  <c r="CG37" i="3"/>
  <c r="CO37" i="3"/>
  <c r="BQ38" i="3"/>
  <c r="BW38" i="3"/>
  <c r="CC38" i="3"/>
  <c r="CO38" i="3"/>
  <c r="BO40" i="3"/>
  <c r="BS40" i="3"/>
  <c r="CA40" i="3"/>
  <c r="CE40" i="3"/>
  <c r="BY41" i="3"/>
  <c r="BW42" i="3"/>
  <c r="CI42" i="3"/>
  <c r="DP270" i="3"/>
  <c r="BM53" i="3"/>
  <c r="BZ148" i="3"/>
  <c r="BN369" i="3"/>
  <c r="CO41" i="3"/>
  <c r="CF21" i="3"/>
  <c r="BS21" i="3"/>
  <c r="CM21" i="3"/>
  <c r="CK22" i="3"/>
  <c r="BO23" i="3"/>
  <c r="BS23" i="3"/>
  <c r="BW23" i="3"/>
  <c r="CI23" i="3"/>
  <c r="BN24" i="3"/>
  <c r="BT24" i="3"/>
  <c r="CF24" i="3"/>
  <c r="BQ25" i="3"/>
  <c r="BU25" i="3"/>
  <c r="BY25" i="3"/>
  <c r="CG25" i="3"/>
  <c r="CO25" i="3"/>
  <c r="CE26" i="3"/>
  <c r="CM26" i="3"/>
  <c r="CE1234" i="3"/>
  <c r="BM38" i="3"/>
  <c r="BT40" i="3"/>
  <c r="CJ40" i="3"/>
  <c r="BR41" i="3"/>
  <c r="CD41" i="3"/>
  <c r="CH41" i="3"/>
  <c r="BM42" i="3"/>
  <c r="BQ1661" i="3"/>
  <c r="DP148" i="3"/>
  <c r="DU611" i="3"/>
  <c r="CO330" i="3"/>
  <c r="BN31" i="3"/>
  <c r="BT31" i="3"/>
  <c r="BL37" i="3"/>
  <c r="CB37" i="3"/>
  <c r="CB38" i="3"/>
  <c r="BL41" i="3"/>
  <c r="CJ41" i="3"/>
  <c r="CN41" i="3"/>
  <c r="BP42" i="3"/>
  <c r="BV42" i="3"/>
  <c r="CB42" i="3"/>
  <c r="CH42" i="3"/>
  <c r="CN42" i="3"/>
  <c r="BZ1348" i="3"/>
  <c r="BM188" i="3"/>
  <c r="BV31" i="3"/>
  <c r="CB31" i="3"/>
  <c r="CH31" i="3"/>
  <c r="CN31" i="3"/>
  <c r="BL32" i="3"/>
  <c r="BX32" i="3"/>
  <c r="CD28" i="3"/>
  <c r="CB748" i="3"/>
  <c r="BW21" i="3"/>
  <c r="CE21" i="3"/>
  <c r="CN23" i="3"/>
  <c r="BX23" i="3"/>
  <c r="CM23" i="3"/>
  <c r="CA891" i="3"/>
  <c r="CN1256" i="3"/>
  <c r="DU25" i="3"/>
  <c r="BN374" i="3"/>
  <c r="BN373" i="3"/>
  <c r="BM324" i="3"/>
  <c r="BN301" i="3"/>
  <c r="BW270" i="3"/>
  <c r="BW33" i="3" s="1"/>
  <c r="BZ270" i="3"/>
  <c r="BM204" i="3"/>
  <c r="CC182" i="3"/>
  <c r="CI26" i="3"/>
  <c r="CC165" i="3"/>
  <c r="CC168" i="3" s="1"/>
  <c r="CL40" i="3"/>
  <c r="BL122" i="3"/>
  <c r="DQ18" i="3"/>
  <c r="DQ16" i="3" s="1"/>
  <c r="DY78" i="3"/>
  <c r="DV45" i="3"/>
  <c r="CC114" i="3"/>
  <c r="CI21" i="3"/>
  <c r="CC368" i="3"/>
  <c r="CO21" i="3"/>
  <c r="BN182" i="3"/>
  <c r="BN187" i="3"/>
  <c r="BN188" i="3"/>
  <c r="BN204" i="3"/>
  <c r="BN205" i="3"/>
  <c r="BN47" i="3"/>
  <c r="BO17" i="3"/>
  <c r="BS17" i="3"/>
  <c r="BW17" i="3"/>
  <c r="CG17" i="3"/>
  <c r="CG16" i="3" s="1"/>
  <c r="BZ17" i="3"/>
  <c r="CK17" i="3"/>
  <c r="BL17" i="3"/>
  <c r="BT17" i="3"/>
  <c r="BX17" i="3"/>
  <c r="CF17" i="3"/>
  <c r="BN61" i="3"/>
  <c r="CC324" i="3"/>
  <c r="CG396" i="3"/>
  <c r="CG33" i="3" s="1"/>
  <c r="BQ806" i="3"/>
  <c r="BQ21" i="3" s="1"/>
  <c r="BN803" i="3"/>
  <c r="BN806" i="3" s="1"/>
  <c r="BW36" i="3"/>
  <c r="BN53" i="3"/>
  <c r="BN71" i="3"/>
  <c r="CM28" i="3"/>
  <c r="CC144" i="3"/>
  <c r="BS42" i="3"/>
  <c r="BY42" i="3"/>
  <c r="CE42" i="3"/>
  <c r="CK42" i="3"/>
  <c r="BS207" i="3"/>
  <c r="BL251" i="3"/>
  <c r="BT251" i="3"/>
  <c r="BZ251" i="3"/>
  <c r="CA270" i="3"/>
  <c r="BM271" i="3"/>
  <c r="BP367" i="3"/>
  <c r="BP370" i="3" s="1"/>
  <c r="BM368" i="3"/>
  <c r="BQ485" i="3"/>
  <c r="BQ489" i="3" s="1"/>
  <c r="CB489" i="3"/>
  <c r="BP611" i="3"/>
  <c r="BP568" i="3" s="1"/>
  <c r="CF693" i="3"/>
  <c r="CF696" i="3" s="1"/>
  <c r="CF22" i="3" s="1"/>
  <c r="CA693" i="3"/>
  <c r="CA696" i="3" s="1"/>
  <c r="BM1319" i="3"/>
  <c r="BY1319" i="3"/>
  <c r="CK1319" i="3"/>
  <c r="DS15" i="3"/>
  <c r="DR397" i="3"/>
  <c r="DR42" i="3"/>
  <c r="DV956" i="3"/>
  <c r="DU954" i="3"/>
  <c r="DU956" i="3" s="1"/>
  <c r="BL860" i="3"/>
  <c r="BZ860" i="3"/>
  <c r="BN860" i="3" s="1"/>
  <c r="BM47" i="3"/>
  <c r="BN50" i="3"/>
  <c r="CB50" i="3"/>
  <c r="CA17" i="3"/>
  <c r="CJ36" i="3"/>
  <c r="CN36" i="3"/>
  <c r="BN37" i="3"/>
  <c r="BR37" i="3"/>
  <c r="BZ37" i="3"/>
  <c r="CD37" i="3"/>
  <c r="CH37" i="3"/>
  <c r="CL37" i="3"/>
  <c r="BS38" i="3"/>
  <c r="BY38" i="3"/>
  <c r="CE38" i="3"/>
  <c r="CK38" i="3"/>
  <c r="CC170" i="3"/>
  <c r="CC173" i="3" s="1"/>
  <c r="CC149" i="3" s="1"/>
  <c r="CL41" i="3"/>
  <c r="BM182" i="3"/>
  <c r="BZ207" i="3"/>
  <c r="CB240" i="3"/>
  <c r="CB244" i="3" s="1"/>
  <c r="CO244" i="3"/>
  <c r="BV251" i="3"/>
  <c r="BV208" i="3" s="1"/>
  <c r="CO251" i="3"/>
  <c r="CO29" i="3" s="1"/>
  <c r="CK271" i="3"/>
  <c r="CO271" i="3"/>
  <c r="BM313" i="3"/>
  <c r="CB322" i="3"/>
  <c r="BN324" i="3"/>
  <c r="BM364" i="3"/>
  <c r="BM396" i="3"/>
  <c r="CA395" i="3"/>
  <c r="CA396" i="3" s="1"/>
  <c r="BN417" i="3"/>
  <c r="BN419" i="3" s="1"/>
  <c r="CC428" i="3"/>
  <c r="BM430" i="3"/>
  <c r="BY485" i="3"/>
  <c r="BY489" i="3" s="1"/>
  <c r="BY451" i="3" s="1"/>
  <c r="CC492" i="3"/>
  <c r="BQ549" i="3"/>
  <c r="BW549" i="3"/>
  <c r="BN548" i="3"/>
  <c r="BY602" i="3"/>
  <c r="BY605" i="3" s="1"/>
  <c r="BQ611" i="3"/>
  <c r="CI611" i="3"/>
  <c r="CI568" i="3" s="1"/>
  <c r="CC609" i="3"/>
  <c r="CE693" i="3"/>
  <c r="CE696" i="3" s="1"/>
  <c r="CE22" i="3" s="1"/>
  <c r="BM861" i="3"/>
  <c r="CH862" i="3"/>
  <c r="DT149" i="3"/>
  <c r="DT40" i="3"/>
  <c r="DS271" i="3"/>
  <c r="DS36" i="3"/>
  <c r="DS35" i="3" s="1"/>
  <c r="DW515" i="3"/>
  <c r="DW40" i="3"/>
  <c r="DW39" i="3" s="1"/>
  <c r="DQ397" i="3"/>
  <c r="DQ42" i="3"/>
  <c r="CN17" i="3"/>
  <c r="BQ17" i="3"/>
  <c r="BU17" i="3"/>
  <c r="CD17" i="3"/>
  <c r="CH17" i="3"/>
  <c r="CL17" i="3"/>
  <c r="CO113" i="3"/>
  <c r="CC113" i="3" s="1"/>
  <c r="CA114" i="3"/>
  <c r="CA122" i="3" s="1"/>
  <c r="BZ41" i="3"/>
  <c r="BM195" i="3"/>
  <c r="BW271" i="3"/>
  <c r="BM365" i="3"/>
  <c r="BM431" i="3"/>
  <c r="BS485" i="3"/>
  <c r="BS489" i="3" s="1"/>
  <c r="BZ485" i="3"/>
  <c r="BZ489" i="3" s="1"/>
  <c r="BZ451" i="3" s="1"/>
  <c r="CH494" i="3"/>
  <c r="BS549" i="3"/>
  <c r="BY549" i="3"/>
  <c r="BM547" i="3"/>
  <c r="BZ602" i="3"/>
  <c r="BZ605" i="3" s="1"/>
  <c r="BZ568" i="3" s="1"/>
  <c r="CA611" i="3"/>
  <c r="BX861" i="3"/>
  <c r="BS862" i="3"/>
  <c r="CE862" i="3"/>
  <c r="DV78" i="3"/>
  <c r="DW451" i="3"/>
  <c r="DU37" i="3"/>
  <c r="DP947" i="3"/>
  <c r="DT950" i="3"/>
  <c r="BU778" i="3"/>
  <c r="CG778" i="3"/>
  <c r="BN814" i="3"/>
  <c r="CB861" i="3"/>
  <c r="CB954" i="3"/>
  <c r="CB956" i="3" s="1"/>
  <c r="BP977" i="3"/>
  <c r="CN977" i="3"/>
  <c r="BM1028" i="3"/>
  <c r="BQ1028" i="3"/>
  <c r="BY1028" i="3"/>
  <c r="CC1028" i="3"/>
  <c r="CK1028" i="3"/>
  <c r="CO1028" i="3"/>
  <c r="BP1091" i="3"/>
  <c r="CB1091" i="3"/>
  <c r="CN1091" i="3"/>
  <c r="BR1120" i="3"/>
  <c r="BV1120" i="3"/>
  <c r="CD1120" i="3"/>
  <c r="BS1205" i="3"/>
  <c r="BW1205" i="3"/>
  <c r="CE1205" i="3"/>
  <c r="CI1205" i="3"/>
  <c r="BW1256" i="3"/>
  <c r="CI1256" i="3"/>
  <c r="CC1348" i="3"/>
  <c r="CK1348" i="3"/>
  <c r="CO1348" i="3"/>
  <c r="BM1462" i="3"/>
  <c r="BQ1574" i="3"/>
  <c r="BU1462" i="3"/>
  <c r="BY1462" i="3"/>
  <c r="CC1574" i="3"/>
  <c r="CG1462" i="3"/>
  <c r="CK1462" i="3"/>
  <c r="CO1574" i="3"/>
  <c r="BM1547" i="3"/>
  <c r="BQ1547" i="3"/>
  <c r="BY1547" i="3"/>
  <c r="CO1547" i="3"/>
  <c r="BL1576" i="3"/>
  <c r="BW1598" i="3"/>
  <c r="CI1598" i="3"/>
  <c r="DU62" i="3"/>
  <c r="DU21" i="3"/>
  <c r="DR78" i="3"/>
  <c r="DP40" i="3"/>
  <c r="DR40" i="3"/>
  <c r="DW208" i="3"/>
  <c r="DV299" i="3"/>
  <c r="DV426" i="3"/>
  <c r="DU509" i="3"/>
  <c r="BR778" i="3"/>
  <c r="CD778" i="3"/>
  <c r="BM803" i="3"/>
  <c r="BM806" i="3" s="1"/>
  <c r="BM21" i="3" s="1"/>
  <c r="CC861" i="3"/>
  <c r="BN862" i="3"/>
  <c r="BV862" i="3"/>
  <c r="BZ862" i="3"/>
  <c r="CL862" i="3"/>
  <c r="BL956" i="3"/>
  <c r="BM977" i="3"/>
  <c r="BQ977" i="3"/>
  <c r="BY977" i="3"/>
  <c r="CC977" i="3"/>
  <c r="CK977" i="3"/>
  <c r="CO977" i="3"/>
  <c r="BQ1091" i="3"/>
  <c r="CC1091" i="3"/>
  <c r="CO1091" i="3"/>
  <c r="BO1120" i="3"/>
  <c r="BS1120" i="3"/>
  <c r="BW1232" i="3"/>
  <c r="CA1120" i="3"/>
  <c r="CE1120" i="3"/>
  <c r="CM1120" i="3"/>
  <c r="BP1205" i="3"/>
  <c r="BT1205" i="3"/>
  <c r="CB1205" i="3"/>
  <c r="CF1205" i="3"/>
  <c r="CN1205" i="3"/>
  <c r="BO1234" i="3"/>
  <c r="BQ1484" i="3"/>
  <c r="CC1484" i="3"/>
  <c r="CO1484" i="3"/>
  <c r="BM1576" i="3"/>
  <c r="BU1576" i="3"/>
  <c r="BY1576" i="3"/>
  <c r="CG1576" i="3"/>
  <c r="CK1576" i="3"/>
  <c r="BP1598" i="3"/>
  <c r="CB1598" i="3"/>
  <c r="CN1598" i="3"/>
  <c r="DV35" i="3"/>
  <c r="DX180" i="3"/>
  <c r="DU251" i="3"/>
  <c r="DS330" i="3"/>
  <c r="DS299" i="3" s="1"/>
  <c r="DT776" i="3"/>
  <c r="BM1006" i="3"/>
  <c r="CK1006" i="3"/>
  <c r="BP1484" i="3"/>
  <c r="CC1661" i="3"/>
  <c r="BW1462" i="3"/>
  <c r="CA1462" i="3"/>
  <c r="CM1462" i="3"/>
  <c r="BS1028" i="3"/>
  <c r="BW1028" i="3"/>
  <c r="CE1028" i="3"/>
  <c r="CI1028" i="3"/>
  <c r="CH1120" i="3"/>
  <c r="BT1120" i="3"/>
  <c r="BQ1205" i="3"/>
  <c r="BY1205" i="3"/>
  <c r="BQ1256" i="3"/>
  <c r="BS977" i="3"/>
  <c r="CI977" i="3"/>
  <c r="BZ1006" i="3"/>
  <c r="BM1120" i="3"/>
  <c r="BQ1120" i="3"/>
  <c r="BU1120" i="3"/>
  <c r="BY1120" i="3"/>
  <c r="CC1120" i="3"/>
  <c r="CG1120" i="3"/>
  <c r="BQ1234" i="3"/>
  <c r="CC1234" i="3"/>
  <c r="BV1319" i="3"/>
  <c r="BO1348" i="3"/>
  <c r="BS1348" i="3"/>
  <c r="BW1460" i="3"/>
  <c r="CA1348" i="3"/>
  <c r="CE1348" i="3"/>
  <c r="CI1460" i="3"/>
  <c r="BP1370" i="3"/>
  <c r="BT1370" i="3"/>
  <c r="CB1370" i="3"/>
  <c r="CF1370" i="3"/>
  <c r="CN1370" i="3"/>
  <c r="CE1370" i="3"/>
  <c r="CB1547" i="3"/>
  <c r="BQ862" i="3"/>
  <c r="CC862" i="3"/>
  <c r="CB778" i="3"/>
  <c r="BZ632" i="3"/>
  <c r="DP514" i="3"/>
  <c r="BN491" i="3"/>
  <c r="DU489" i="3"/>
  <c r="CA489" i="3"/>
  <c r="DP489" i="3"/>
  <c r="BM306" i="3"/>
  <c r="BN271" i="3"/>
  <c r="DU38" i="3"/>
  <c r="DU24" i="3"/>
  <c r="DU26" i="3"/>
  <c r="DQ15" i="3"/>
  <c r="CC185" i="3"/>
  <c r="BL207" i="3"/>
  <c r="CC241" i="3"/>
  <c r="BM248" i="3"/>
  <c r="CC267" i="3"/>
  <c r="CC270" i="3" s="1"/>
  <c r="CN271" i="3"/>
  <c r="CC301" i="3"/>
  <c r="CC303" i="3"/>
  <c r="CH330" i="3"/>
  <c r="CN330" i="3"/>
  <c r="BN323" i="3"/>
  <c r="CB323" i="3"/>
  <c r="CK330" i="3"/>
  <c r="BN339" i="3"/>
  <c r="BN341" i="3" s="1"/>
  <c r="CC339" i="3"/>
  <c r="CC341" i="3" s="1"/>
  <c r="CC366" i="3"/>
  <c r="BS377" i="3"/>
  <c r="BY377" i="3"/>
  <c r="BM373" i="3"/>
  <c r="BM374" i="3"/>
  <c r="BL494" i="3"/>
  <c r="BT494" i="3"/>
  <c r="BT451" i="3" s="1"/>
  <c r="BN492" i="3"/>
  <c r="BM506" i="3"/>
  <c r="BM509" i="3" s="1"/>
  <c r="BM32" i="3" s="1"/>
  <c r="CC531" i="3"/>
  <c r="CC533" i="3" s="1"/>
  <c r="CC515" i="3" s="1"/>
  <c r="BN546" i="3"/>
  <c r="BT549" i="3"/>
  <c r="BZ549" i="3"/>
  <c r="CN544" i="3"/>
  <c r="BQ1462" i="3"/>
  <c r="CC47" i="3"/>
  <c r="BM52" i="3"/>
  <c r="BM61" i="3"/>
  <c r="CA61" i="3"/>
  <c r="BM113" i="3"/>
  <c r="BN145" i="3"/>
  <c r="BN268" i="3"/>
  <c r="CK41" i="3"/>
  <c r="BV494" i="3"/>
  <c r="BM492" i="3"/>
  <c r="CC506" i="3"/>
  <c r="CC509" i="3" s="1"/>
  <c r="CC32" i="3" s="1"/>
  <c r="BN512" i="3"/>
  <c r="BW1120" i="3"/>
  <c r="BM50" i="3"/>
  <c r="BN52" i="3"/>
  <c r="CF724" i="3"/>
  <c r="CC721" i="3"/>
  <c r="CO956" i="3"/>
  <c r="CC952" i="3"/>
  <c r="CI1232" i="3"/>
  <c r="CI1120" i="3"/>
  <c r="DQ20" i="3"/>
  <c r="CB61" i="3"/>
  <c r="BM65" i="3"/>
  <c r="BM68" i="3" s="1"/>
  <c r="BM17" i="3" s="1"/>
  <c r="CH77" i="3"/>
  <c r="BS122" i="3"/>
  <c r="BS78" i="3" s="1"/>
  <c r="BN118" i="3"/>
  <c r="CB118" i="3"/>
  <c r="BL148" i="3"/>
  <c r="BV207" i="3"/>
  <c r="CA207" i="3"/>
  <c r="BS244" i="3"/>
  <c r="BQ251" i="3"/>
  <c r="BM305" i="3"/>
  <c r="BM323" i="3"/>
  <c r="CH22" i="3"/>
  <c r="CO22" i="3"/>
  <c r="CH370" i="3"/>
  <c r="CH28" i="3" s="1"/>
  <c r="BN365" i="3"/>
  <c r="CB366" i="3"/>
  <c r="BN368" i="3"/>
  <c r="BQ31" i="3"/>
  <c r="BW31" i="3"/>
  <c r="CC31" i="3"/>
  <c r="CI31" i="3"/>
  <c r="CO31" i="3"/>
  <c r="CE32" i="3"/>
  <c r="CI32" i="3"/>
  <c r="CC394" i="3"/>
  <c r="BN413" i="3"/>
  <c r="BN415" i="3" s="1"/>
  <c r="CH437" i="3"/>
  <c r="CB437" i="3" s="1"/>
  <c r="BT32" i="3"/>
  <c r="CL32" i="3"/>
  <c r="BL549" i="3"/>
  <c r="BT605" i="3"/>
  <c r="BN602" i="3"/>
  <c r="BN605" i="3" s="1"/>
  <c r="BW847" i="3"/>
  <c r="BW30" i="3" s="1"/>
  <c r="BP956" i="3"/>
  <c r="BM954" i="3"/>
  <c r="DV658" i="3"/>
  <c r="BS611" i="3"/>
  <c r="BS568" i="3" s="1"/>
  <c r="CA724" i="3"/>
  <c r="CC727" i="3"/>
  <c r="CC728" i="3" s="1"/>
  <c r="BM1370" i="3"/>
  <c r="BY1370" i="3"/>
  <c r="CK1370" i="3"/>
  <c r="BS1433" i="3"/>
  <c r="BW1433" i="3"/>
  <c r="CE1433" i="3"/>
  <c r="CI1433" i="3"/>
  <c r="DV14" i="3"/>
  <c r="DQ35" i="3"/>
  <c r="DW35" i="3"/>
  <c r="DU54" i="3"/>
  <c r="DU14" i="3" s="1"/>
  <c r="DU207" i="3"/>
  <c r="DR299" i="3"/>
  <c r="DV568" i="3"/>
  <c r="DV800" i="3"/>
  <c r="DT800" i="3"/>
  <c r="CC607" i="3"/>
  <c r="CA728" i="3"/>
  <c r="CN800" i="3"/>
  <c r="BL891" i="3"/>
  <c r="BP891" i="3"/>
  <c r="BX891" i="3"/>
  <c r="CB891" i="3"/>
  <c r="CJ891" i="3"/>
  <c r="CN891" i="3"/>
  <c r="CA956" i="3"/>
  <c r="BL976" i="3"/>
  <c r="BQ1118" i="3"/>
  <c r="BU1006" i="3"/>
  <c r="BY1006" i="3"/>
  <c r="CC1118" i="3"/>
  <c r="CG1006" i="3"/>
  <c r="CO1118" i="3"/>
  <c r="BS1091" i="3"/>
  <c r="CE1091" i="3"/>
  <c r="CI1091" i="3"/>
  <c r="BN1142" i="3"/>
  <c r="BV1142" i="3"/>
  <c r="BZ1142" i="3"/>
  <c r="CH1142" i="3"/>
  <c r="CL1142" i="3"/>
  <c r="BM1234" i="3"/>
  <c r="BQ1346" i="3"/>
  <c r="BU1234" i="3"/>
  <c r="BY1234" i="3"/>
  <c r="CC1346" i="3"/>
  <c r="CG1234" i="3"/>
  <c r="CK1234" i="3"/>
  <c r="CB1484" i="3"/>
  <c r="CN1484" i="3"/>
  <c r="BP1547" i="3"/>
  <c r="DT20" i="3"/>
  <c r="DU77" i="3"/>
  <c r="DR18" i="3"/>
  <c r="DR16" i="3" s="1"/>
  <c r="DY18" i="3"/>
  <c r="DY16" i="3" s="1"/>
  <c r="DY149" i="3"/>
  <c r="DX208" i="3"/>
  <c r="DX568" i="3"/>
  <c r="DP728" i="3"/>
  <c r="BY611" i="3"/>
  <c r="CB847" i="3"/>
  <c r="CB30" i="3" s="1"/>
  <c r="CC929" i="3"/>
  <c r="BT1028" i="3"/>
  <c r="CF1028" i="3"/>
  <c r="BT1091" i="3"/>
  <c r="CF1091" i="3"/>
  <c r="BP1232" i="3"/>
  <c r="CB1232" i="3"/>
  <c r="CF1120" i="3"/>
  <c r="CJ1120" i="3"/>
  <c r="BN1256" i="3"/>
  <c r="BZ1256" i="3"/>
  <c r="CL1256" i="3"/>
  <c r="CM1348" i="3"/>
  <c r="BP1574" i="3"/>
  <c r="BT1574" i="3"/>
  <c r="CF1574" i="3"/>
  <c r="CN1574" i="3"/>
  <c r="BS1598" i="3"/>
  <c r="CE1598" i="3"/>
  <c r="DR297" i="3"/>
  <c r="DW297" i="3"/>
  <c r="DU196" i="3"/>
  <c r="DV331" i="3"/>
  <c r="DU861" i="3"/>
  <c r="Z19" i="2"/>
  <c r="Z20" i="2"/>
  <c r="K32" i="1" s="1"/>
  <c r="BW977" i="3"/>
  <c r="CE977" i="3"/>
  <c r="BQ1006" i="3"/>
  <c r="CC1006" i="3"/>
  <c r="BP1142" i="3"/>
  <c r="BT1142" i="3"/>
  <c r="CF1142" i="3"/>
  <c r="BM1205" i="3"/>
  <c r="CC1205" i="3"/>
  <c r="CK1205" i="3"/>
  <c r="CC1256" i="3"/>
  <c r="BS1319" i="3"/>
  <c r="BW1319" i="3"/>
  <c r="CE1319" i="3"/>
  <c r="CI1319" i="3"/>
  <c r="BN1370" i="3"/>
  <c r="BV1370" i="3"/>
  <c r="BZ1370" i="3"/>
  <c r="CH1370" i="3"/>
  <c r="CL1370" i="3"/>
  <c r="BY1460" i="3"/>
  <c r="BO1462" i="3"/>
  <c r="BS1462" i="3"/>
  <c r="CE1462" i="3"/>
  <c r="CI1462" i="3"/>
  <c r="BW1484" i="3"/>
  <c r="BN1091" i="3"/>
  <c r="CK1120" i="3"/>
  <c r="BQ1142" i="3"/>
  <c r="CC1142" i="3"/>
  <c r="BV1205" i="3"/>
  <c r="BP1319" i="3"/>
  <c r="CN1319" i="3"/>
  <c r="BS1547" i="3"/>
  <c r="CE1547" i="3"/>
  <c r="CN1232" i="3"/>
  <c r="BS1234" i="3"/>
  <c r="BW1234" i="3"/>
  <c r="CA1234" i="3"/>
  <c r="CI1234" i="3"/>
  <c r="CM1234" i="3"/>
  <c r="BR1348" i="3"/>
  <c r="CH1348" i="3"/>
  <c r="BP1462" i="3"/>
  <c r="BV977" i="3"/>
  <c r="BT1256" i="3"/>
  <c r="CB1256" i="3"/>
  <c r="CF1256" i="3"/>
  <c r="BM1348" i="3"/>
  <c r="BU1348" i="3"/>
  <c r="BY1348" i="3"/>
  <c r="CG1348" i="3"/>
  <c r="BM1598" i="3"/>
  <c r="BQ1598" i="3"/>
  <c r="BY1598" i="3"/>
  <c r="CC1598" i="3"/>
  <c r="CK1598" i="3"/>
  <c r="DX20" i="3"/>
  <c r="DR800" i="3"/>
  <c r="BL778" i="3"/>
  <c r="DU631" i="3"/>
  <c r="CB531" i="3"/>
  <c r="CB533" i="3" s="1"/>
  <c r="CB515" i="3" s="1"/>
  <c r="BZ40" i="3"/>
  <c r="CB491" i="3"/>
  <c r="DS451" i="3"/>
  <c r="BN430" i="3"/>
  <c r="BN431" i="3"/>
  <c r="BQ419" i="3"/>
  <c r="BQ41" i="3" s="1"/>
  <c r="DP22" i="3"/>
  <c r="DP20" i="3" s="1"/>
  <c r="BM339" i="3"/>
  <c r="BM341" i="3" s="1"/>
  <c r="BM22" i="3" s="1"/>
  <c r="DX331" i="3"/>
  <c r="DU341" i="3"/>
  <c r="DU22" i="3" s="1"/>
  <c r="BM303" i="3"/>
  <c r="BN305" i="3"/>
  <c r="CC271" i="3"/>
  <c r="CC36" i="3"/>
  <c r="CI271" i="3"/>
  <c r="CL271" i="3"/>
  <c r="CB246" i="3"/>
  <c r="CB251" i="3" s="1"/>
  <c r="BM246" i="3"/>
  <c r="CC246" i="3"/>
  <c r="DS208" i="3"/>
  <c r="BL244" i="3"/>
  <c r="CN244" i="3"/>
  <c r="DU243" i="3"/>
  <c r="DU244" i="3" s="1"/>
  <c r="DR14" i="3"/>
  <c r="DW180" i="3"/>
  <c r="BN186" i="3"/>
  <c r="BN185" i="3"/>
  <c r="DY35" i="3"/>
  <c r="CO149" i="3"/>
  <c r="DX35" i="3"/>
  <c r="DQ40" i="3"/>
  <c r="CA148" i="3"/>
  <c r="CA33" i="3" s="1"/>
  <c r="BO78" i="3"/>
  <c r="DR20" i="3"/>
  <c r="BN75" i="3"/>
  <c r="BP77" i="3"/>
  <c r="DT15" i="3"/>
  <c r="DQ14" i="3"/>
  <c r="DX45" i="3"/>
  <c r="CB271" i="3"/>
  <c r="CB36" i="3"/>
  <c r="BN51" i="3"/>
  <c r="BS77" i="3"/>
  <c r="BP122" i="3"/>
  <c r="BV122" i="3"/>
  <c r="BM148" i="3"/>
  <c r="BM33" i="3" s="1"/>
  <c r="CC146" i="3"/>
  <c r="BM170" i="3"/>
  <c r="BM173" i="3" s="1"/>
  <c r="CF173" i="3"/>
  <c r="CF149" i="3" s="1"/>
  <c r="BM205" i="3"/>
  <c r="CI248" i="3"/>
  <c r="CC248" i="3" s="1"/>
  <c r="BN249" i="3"/>
  <c r="CB265" i="3"/>
  <c r="BO32" i="3"/>
  <c r="BS32" i="3"/>
  <c r="BW32" i="3"/>
  <c r="CO32" i="3"/>
  <c r="BT270" i="3"/>
  <c r="BT208" i="3" s="1"/>
  <c r="CB270" i="3"/>
  <c r="BP149" i="3"/>
  <c r="CB182" i="3"/>
  <c r="BL36" i="3"/>
  <c r="BX36" i="3"/>
  <c r="CF271" i="3"/>
  <c r="BU40" i="3"/>
  <c r="CC50" i="3"/>
  <c r="CC61" i="3"/>
  <c r="CA77" i="3"/>
  <c r="CE122" i="3"/>
  <c r="CE78" i="3" s="1"/>
  <c r="CO122" i="3"/>
  <c r="CO78" i="3" s="1"/>
  <c r="CC118" i="3"/>
  <c r="BM165" i="3"/>
  <c r="BM168" i="3" s="1"/>
  <c r="CB170" i="3"/>
  <c r="CB173" i="3" s="1"/>
  <c r="CB149" i="3" s="1"/>
  <c r="BM187" i="3"/>
  <c r="BN195" i="3"/>
  <c r="CC240" i="3"/>
  <c r="CA244" i="3"/>
  <c r="CA265" i="3"/>
  <c r="CA32" i="3" s="1"/>
  <c r="BQ77" i="3"/>
  <c r="CB70" i="3"/>
  <c r="CI77" i="3"/>
  <c r="CO77" i="3"/>
  <c r="CO18" i="3" s="1"/>
  <c r="CN77" i="3"/>
  <c r="CN18" i="3" s="1"/>
  <c r="BM75" i="3"/>
  <c r="CH78" i="3"/>
  <c r="BY122" i="3"/>
  <c r="BY78" i="3" s="1"/>
  <c r="CL122" i="3"/>
  <c r="CL78" i="3" s="1"/>
  <c r="BN146" i="3"/>
  <c r="CB185" i="3"/>
  <c r="CC204" i="3"/>
  <c r="CC207" i="3" s="1"/>
  <c r="BM240" i="3"/>
  <c r="BM244" i="3" s="1"/>
  <c r="CL307" i="3"/>
  <c r="CI330" i="3"/>
  <c r="BQ341" i="3"/>
  <c r="CL370" i="3"/>
  <c r="CL331" i="3" s="1"/>
  <c r="CB413" i="3"/>
  <c r="CB415" i="3" s="1"/>
  <c r="CC485" i="3"/>
  <c r="CC489" i="3" s="1"/>
  <c r="CE489" i="3"/>
  <c r="CE451" i="3" s="1"/>
  <c r="BQ494" i="3"/>
  <c r="BW494" i="3"/>
  <c r="BN506" i="3"/>
  <c r="BN509" i="3" s="1"/>
  <c r="BN32" i="3" s="1"/>
  <c r="CL514" i="3"/>
  <c r="CL33" i="3" s="1"/>
  <c r="BM531" i="3"/>
  <c r="BM533" i="3" s="1"/>
  <c r="BM515" i="3" s="1"/>
  <c r="BV549" i="3"/>
  <c r="BN547" i="3"/>
  <c r="CI547" i="3"/>
  <c r="BY40" i="3"/>
  <c r="BQ32" i="3"/>
  <c r="BU32" i="3"/>
  <c r="BY32" i="3"/>
  <c r="BP509" i="3"/>
  <c r="BP32" i="3" s="1"/>
  <c r="BN36" i="3"/>
  <c r="BR36" i="3"/>
  <c r="BV36" i="3"/>
  <c r="CD36" i="3"/>
  <c r="CH36" i="3"/>
  <c r="CL36" i="3"/>
  <c r="BP37" i="3"/>
  <c r="BT37" i="3"/>
  <c r="BX37" i="3"/>
  <c r="CF37" i="3"/>
  <c r="CJ37" i="3"/>
  <c r="CN37" i="3"/>
  <c r="BP38" i="3"/>
  <c r="BV38" i="3"/>
  <c r="CH38" i="3"/>
  <c r="CN38" i="3"/>
  <c r="BX40" i="3"/>
  <c r="CG40" i="3"/>
  <c r="CM40" i="3"/>
  <c r="BO41" i="3"/>
  <c r="BS41" i="3"/>
  <c r="BW41" i="3"/>
  <c r="CE41" i="3"/>
  <c r="CI41" i="3"/>
  <c r="CM41" i="3"/>
  <c r="BT42" i="3"/>
  <c r="BZ42" i="3"/>
  <c r="CF42" i="3"/>
  <c r="CL42" i="3"/>
  <c r="CH271" i="3"/>
  <c r="BM301" i="3"/>
  <c r="BN303" i="3"/>
  <c r="BN313" i="3"/>
  <c r="CC323" i="3"/>
  <c r="CL330" i="3"/>
  <c r="CL18" i="3" s="1"/>
  <c r="CC364" i="3"/>
  <c r="CI370" i="3"/>
  <c r="CI28" i="3" s="1"/>
  <c r="CO370" i="3"/>
  <c r="CO331" i="3" s="1"/>
  <c r="BV370" i="3"/>
  <c r="BL396" i="3"/>
  <c r="BQ415" i="3"/>
  <c r="BQ397" i="3" s="1"/>
  <c r="CC546" i="3"/>
  <c r="CF549" i="3"/>
  <c r="BV271" i="3"/>
  <c r="CB304" i="3"/>
  <c r="BN306" i="3"/>
  <c r="CB368" i="3"/>
  <c r="CB369" i="3"/>
  <c r="CI377" i="3"/>
  <c r="CO397" i="3"/>
  <c r="BV40" i="3"/>
  <c r="BR40" i="3"/>
  <c r="BU41" i="3"/>
  <c r="CC491" i="3"/>
  <c r="CC494" i="3" s="1"/>
  <c r="CD32" i="3"/>
  <c r="CH32" i="3"/>
  <c r="CM32" i="3"/>
  <c r="BN511" i="3"/>
  <c r="BV568" i="3"/>
  <c r="BW568" i="3"/>
  <c r="CK568" i="3"/>
  <c r="BP632" i="3"/>
  <c r="CI662" i="3"/>
  <c r="CC688" i="3"/>
  <c r="CC691" i="3" s="1"/>
  <c r="BP22" i="3"/>
  <c r="CC748" i="3"/>
  <c r="CH749" i="3"/>
  <c r="CK749" i="3"/>
  <c r="BP778" i="3"/>
  <c r="BX778" i="3"/>
  <c r="CF778" i="3"/>
  <c r="CJ778" i="3"/>
  <c r="CN778" i="3"/>
  <c r="BP806" i="3"/>
  <c r="BP21" i="3" s="1"/>
  <c r="BQ816" i="3"/>
  <c r="BQ23" i="3" s="1"/>
  <c r="CK847" i="3"/>
  <c r="CK30" i="3" s="1"/>
  <c r="BM862" i="3"/>
  <c r="BY862" i="3"/>
  <c r="CK862" i="3"/>
  <c r="BO891" i="3"/>
  <c r="BS891" i="3"/>
  <c r="BW891" i="3"/>
  <c r="CE891" i="3"/>
  <c r="CI891" i="3"/>
  <c r="CM891" i="3"/>
  <c r="CB947" i="3"/>
  <c r="CB950" i="3" s="1"/>
  <c r="CE956" i="3"/>
  <c r="BV1091" i="3"/>
  <c r="BZ1091" i="3"/>
  <c r="CH1091" i="3"/>
  <c r="CL1091" i="3"/>
  <c r="BM1118" i="3"/>
  <c r="BY1091" i="3"/>
  <c r="CK1118" i="3"/>
  <c r="BS1118" i="3"/>
  <c r="BM1142" i="3"/>
  <c r="BS1142" i="3"/>
  <c r="BY1142" i="3"/>
  <c r="CE1142" i="3"/>
  <c r="CK1142" i="3"/>
  <c r="BM607" i="3"/>
  <c r="BL611" i="3"/>
  <c r="CF611" i="3"/>
  <c r="CF29" i="3" s="1"/>
  <c r="BZ859" i="3"/>
  <c r="CK950" i="3"/>
  <c r="CK913" i="3" s="1"/>
  <c r="BN1028" i="3"/>
  <c r="BV1028" i="3"/>
  <c r="BZ1028" i="3"/>
  <c r="CH1028" i="3"/>
  <c r="CL1028" i="3"/>
  <c r="BY1118" i="3"/>
  <c r="CE1118" i="3"/>
  <c r="BM609" i="3"/>
  <c r="CC629" i="3"/>
  <c r="CC631" i="3" s="1"/>
  <c r="BM648" i="3"/>
  <c r="BM649" i="3" s="1"/>
  <c r="BM632" i="3" s="1"/>
  <c r="CB632" i="3"/>
  <c r="CL21" i="3"/>
  <c r="CG22" i="3"/>
  <c r="BR23" i="3"/>
  <c r="BV23" i="3"/>
  <c r="BZ23" i="3"/>
  <c r="CH23" i="3"/>
  <c r="CL23" i="3"/>
  <c r="BS24" i="3"/>
  <c r="BY24" i="3"/>
  <c r="CE24" i="3"/>
  <c r="CK685" i="3"/>
  <c r="BP25" i="3"/>
  <c r="BT25" i="3"/>
  <c r="BX25" i="3"/>
  <c r="CF25" i="3"/>
  <c r="CJ25" i="3"/>
  <c r="CN25" i="3"/>
  <c r="BN26" i="3"/>
  <c r="BO26" i="3"/>
  <c r="BS26" i="3"/>
  <c r="BW26" i="3"/>
  <c r="CD26" i="3"/>
  <c r="CH26" i="3"/>
  <c r="BU28" i="3"/>
  <c r="CG28" i="3"/>
  <c r="CC803" i="3"/>
  <c r="CC806" i="3" s="1"/>
  <c r="BN816" i="3"/>
  <c r="BN23" i="3" s="1"/>
  <c r="BL859" i="3"/>
  <c r="CB944" i="3"/>
  <c r="CB26" i="3" s="1"/>
  <c r="BZ956" i="3"/>
  <c r="CB976" i="3"/>
  <c r="BN977" i="3"/>
  <c r="BZ977" i="3"/>
  <c r="CH977" i="3"/>
  <c r="CL977" i="3"/>
  <c r="BT977" i="3"/>
  <c r="CF977" i="3"/>
  <c r="BM1256" i="3"/>
  <c r="BS1256" i="3"/>
  <c r="BY1256" i="3"/>
  <c r="CE1256" i="3"/>
  <c r="CK1256" i="3"/>
  <c r="CO544" i="3"/>
  <c r="CM544" i="3"/>
  <c r="CE605" i="3"/>
  <c r="CE568" i="3" s="1"/>
  <c r="BN609" i="3"/>
  <c r="CB609" i="3"/>
  <c r="BN648" i="3"/>
  <c r="BN649" i="3" s="1"/>
  <c r="BN632" i="3" s="1"/>
  <c r="BN21" i="3"/>
  <c r="CB688" i="3"/>
  <c r="CB691" i="3" s="1"/>
  <c r="BS778" i="3"/>
  <c r="CA778" i="3"/>
  <c r="BY800" i="3"/>
  <c r="CA816" i="3"/>
  <c r="BN844" i="3"/>
  <c r="BN847" i="3" s="1"/>
  <c r="BN30" i="3" s="1"/>
  <c r="BL847" i="3"/>
  <c r="BL30" i="3" s="1"/>
  <c r="CC919" i="3"/>
  <c r="CA929" i="3"/>
  <c r="CB929" i="3"/>
  <c r="CC954" i="3"/>
  <c r="BM976" i="3"/>
  <c r="CC976" i="3"/>
  <c r="BL1006" i="3"/>
  <c r="BX1006" i="3"/>
  <c r="CJ1006" i="3"/>
  <c r="BN1006" i="3"/>
  <c r="BV1006" i="3"/>
  <c r="CD1006" i="3"/>
  <c r="CL1006" i="3"/>
  <c r="CO1346" i="3"/>
  <c r="CO1234" i="3"/>
  <c r="BT1232" i="3"/>
  <c r="CF1232" i="3"/>
  <c r="BN1346" i="3"/>
  <c r="BR1234" i="3"/>
  <c r="CD1234" i="3"/>
  <c r="CH1234" i="3"/>
  <c r="BL1234" i="3"/>
  <c r="BT1234" i="3"/>
  <c r="CF1234" i="3"/>
  <c r="CJ1234" i="3"/>
  <c r="CN1346" i="3"/>
  <c r="BL1348" i="3"/>
  <c r="BX1348" i="3"/>
  <c r="CJ1348" i="3"/>
  <c r="BN1348" i="3"/>
  <c r="BV1348" i="3"/>
  <c r="CD1348" i="3"/>
  <c r="CL1348" i="3"/>
  <c r="CC1462" i="3"/>
  <c r="CN1462" i="3"/>
  <c r="BR1462" i="3"/>
  <c r="BV1462" i="3"/>
  <c r="CD1462" i="3"/>
  <c r="CH1462" i="3"/>
  <c r="BN1484" i="3"/>
  <c r="BV1484" i="3"/>
  <c r="BZ1484" i="3"/>
  <c r="CH1484" i="3"/>
  <c r="CL1484" i="3"/>
  <c r="BT1484" i="3"/>
  <c r="CB1574" i="3"/>
  <c r="CF1484" i="3"/>
  <c r="BM1484" i="3"/>
  <c r="BS1484" i="3"/>
  <c r="BY1484" i="3"/>
  <c r="CE1484" i="3"/>
  <c r="CK1484" i="3"/>
  <c r="DV22" i="3"/>
  <c r="DV20" i="3" s="1"/>
  <c r="DY20" i="3"/>
  <c r="DU168" i="3"/>
  <c r="DV149" i="3"/>
  <c r="DQ149" i="3"/>
  <c r="DQ41" i="3"/>
  <c r="DQ178" i="3"/>
  <c r="DR542" i="3"/>
  <c r="DR426" i="3"/>
  <c r="DR15" i="3"/>
  <c r="DW542" i="3"/>
  <c r="DW15" i="3"/>
  <c r="DR441" i="3"/>
  <c r="DS776" i="3"/>
  <c r="DS660" i="3"/>
  <c r="DR913" i="3"/>
  <c r="BM1232" i="3"/>
  <c r="BQ1232" i="3"/>
  <c r="BY1232" i="3"/>
  <c r="CC1232" i="3"/>
  <c r="CK1232" i="3"/>
  <c r="CO1232" i="3"/>
  <c r="BN1205" i="3"/>
  <c r="BZ1205" i="3"/>
  <c r="CL1205" i="3"/>
  <c r="BW1346" i="3"/>
  <c r="CI1346" i="3"/>
  <c r="BQ1460" i="3"/>
  <c r="CC1460" i="3"/>
  <c r="CO1460" i="3"/>
  <c r="BP1433" i="3"/>
  <c r="BT1433" i="3"/>
  <c r="CB1433" i="3"/>
  <c r="CF1433" i="3"/>
  <c r="CN1433" i="3"/>
  <c r="BN1433" i="3"/>
  <c r="BV1433" i="3"/>
  <c r="BZ1433" i="3"/>
  <c r="CH1433" i="3"/>
  <c r="CL1433" i="3"/>
  <c r="BM1433" i="3"/>
  <c r="BY1433" i="3"/>
  <c r="CK1433" i="3"/>
  <c r="BS1460" i="3"/>
  <c r="BT1462" i="3"/>
  <c r="CO1462" i="3"/>
  <c r="BS1574" i="3"/>
  <c r="BW1574" i="3"/>
  <c r="CE1574" i="3"/>
  <c r="CI1574" i="3"/>
  <c r="BQ1688" i="3"/>
  <c r="BQ1576" i="3"/>
  <c r="CC1688" i="3"/>
  <c r="CC1576" i="3"/>
  <c r="CO1688" i="3"/>
  <c r="CO1576" i="3"/>
  <c r="DX297" i="3"/>
  <c r="DX14" i="3"/>
  <c r="DY15" i="3"/>
  <c r="DS180" i="3"/>
  <c r="DT208" i="3"/>
  <c r="DV40" i="3"/>
  <c r="DV39" i="3" s="1"/>
  <c r="DX542" i="3"/>
  <c r="DX516" i="3" s="1"/>
  <c r="DU516" i="3" s="1"/>
  <c r="DU724" i="3"/>
  <c r="DU685" i="3" s="1"/>
  <c r="DS800" i="3"/>
  <c r="DS21" i="3"/>
  <c r="DS20" i="3" s="1"/>
  <c r="CE1460" i="3"/>
  <c r="DW178" i="3"/>
  <c r="DW45" i="3"/>
  <c r="DW14" i="3"/>
  <c r="DT297" i="3"/>
  <c r="DT180" i="3"/>
  <c r="DT14" i="3"/>
  <c r="DP36" i="3"/>
  <c r="DP35" i="3" s="1"/>
  <c r="DP271" i="3"/>
  <c r="DT36" i="3"/>
  <c r="DT35" i="3" s="1"/>
  <c r="DT271" i="3"/>
  <c r="DY424" i="3"/>
  <c r="DY14" i="3"/>
  <c r="DQ299" i="3"/>
  <c r="DT397" i="3"/>
  <c r="DT42" i="3"/>
  <c r="BN1319" i="3"/>
  <c r="BZ1319" i="3"/>
  <c r="CL1319" i="3"/>
  <c r="BT1319" i="3"/>
  <c r="CF1319" i="3"/>
  <c r="BM1574" i="3"/>
  <c r="BY1574" i="3"/>
  <c r="CK1574" i="3"/>
  <c r="DW20" i="3"/>
  <c r="DS178" i="3"/>
  <c r="DS14" i="3"/>
  <c r="DW78" i="3"/>
  <c r="DP244" i="3"/>
  <c r="DY331" i="3"/>
  <c r="DU23" i="3"/>
  <c r="DR685" i="3"/>
  <c r="CK1547" i="3"/>
  <c r="BT1598" i="3"/>
  <c r="CF1598" i="3"/>
  <c r="BN1598" i="3"/>
  <c r="BV1598" i="3"/>
  <c r="BZ1598" i="3"/>
  <c r="CH1598" i="3"/>
  <c r="CL1598" i="3"/>
  <c r="DX178" i="3"/>
  <c r="DS45" i="3"/>
  <c r="DQ297" i="3"/>
  <c r="DP314" i="3"/>
  <c r="DY299" i="3"/>
  <c r="DP423" i="3"/>
  <c r="DP42" i="3" s="1"/>
  <c r="DR424" i="3"/>
  <c r="DS542" i="3"/>
  <c r="DS658" i="3"/>
  <c r="DP724" i="3"/>
  <c r="DP748" i="3"/>
  <c r="DT889" i="3"/>
  <c r="DS913" i="3"/>
  <c r="BN1547" i="3"/>
  <c r="BV1547" i="3"/>
  <c r="BZ1547" i="3"/>
  <c r="CH1547" i="3"/>
  <c r="CL1547" i="3"/>
  <c r="BT1547" i="3"/>
  <c r="CF1547" i="3"/>
  <c r="CN1547" i="3"/>
  <c r="BO1576" i="3"/>
  <c r="BS1576" i="3"/>
  <c r="BW1688" i="3"/>
  <c r="CA1576" i="3"/>
  <c r="CE1576" i="3"/>
  <c r="CI1688" i="3"/>
  <c r="CM1576" i="3"/>
  <c r="BP1661" i="3"/>
  <c r="BT1661" i="3"/>
  <c r="CB1661" i="3"/>
  <c r="CF1661" i="3"/>
  <c r="CN1661" i="3"/>
  <c r="BN1661" i="3"/>
  <c r="BV1661" i="3"/>
  <c r="BZ1661" i="3"/>
  <c r="CH1661" i="3"/>
  <c r="CL1661" i="3"/>
  <c r="BS1661" i="3"/>
  <c r="BY1661" i="3"/>
  <c r="CE1661" i="3"/>
  <c r="CK1661" i="3"/>
  <c r="DY45" i="3"/>
  <c r="DS149" i="3"/>
  <c r="DV297" i="3"/>
  <c r="DP196" i="3"/>
  <c r="DP207" i="3"/>
  <c r="DU270" i="3"/>
  <c r="DU314" i="3"/>
  <c r="DU377" i="3"/>
  <c r="DW331" i="3"/>
  <c r="DY658" i="3"/>
  <c r="DP605" i="3"/>
  <c r="DS568" i="3"/>
  <c r="DR658" i="3"/>
  <c r="DQ568" i="3"/>
  <c r="DY568" i="3"/>
  <c r="DP673" i="3"/>
  <c r="DV776" i="3"/>
  <c r="DS685" i="3"/>
  <c r="DQ889" i="3"/>
  <c r="BX1576" i="3"/>
  <c r="CJ1576" i="3"/>
  <c r="BN1576" i="3"/>
  <c r="BR1576" i="3"/>
  <c r="BV1576" i="3"/>
  <c r="BZ1576" i="3"/>
  <c r="CD1576" i="3"/>
  <c r="CL1576" i="3"/>
  <c r="DR178" i="3"/>
  <c r="DS297" i="3"/>
  <c r="DR180" i="3"/>
  <c r="DU396" i="3"/>
  <c r="DS331" i="3"/>
  <c r="DV542" i="3"/>
  <c r="DQ658" i="3"/>
  <c r="DP611" i="3"/>
  <c r="DU673" i="3"/>
  <c r="DU660" i="3" s="1"/>
  <c r="DR776" i="3"/>
  <c r="DQ685" i="3"/>
  <c r="DR889" i="3"/>
  <c r="DV889" i="3"/>
  <c r="DQ800" i="3"/>
  <c r="BZ515" i="3"/>
  <c r="BZ36" i="3"/>
  <c r="CK24" i="3"/>
  <c r="BZ271" i="3"/>
  <c r="BQ271" i="3"/>
  <c r="CH397" i="3"/>
  <c r="CH40" i="3"/>
  <c r="CN397" i="3"/>
  <c r="CN40" i="3"/>
  <c r="CD40" i="3"/>
  <c r="BS515" i="3"/>
  <c r="DU847" i="3"/>
  <c r="DU30" i="3" s="1"/>
  <c r="DP251" i="3"/>
  <c r="DQ208" i="3"/>
  <c r="DR208" i="3"/>
  <c r="BZ22" i="3"/>
  <c r="CF36" i="3"/>
  <c r="BV149" i="3"/>
  <c r="BV37" i="3"/>
  <c r="BS149" i="3"/>
  <c r="BY149" i="3"/>
  <c r="CI149" i="3"/>
  <c r="CI40" i="3"/>
  <c r="CL685" i="3"/>
  <c r="DV180" i="3"/>
  <c r="DV18" i="3"/>
  <c r="DV16" i="3" s="1"/>
  <c r="DY208" i="3"/>
  <c r="BP271" i="3"/>
  <c r="BP36" i="3"/>
  <c r="BT271" i="3"/>
  <c r="BT36" i="3"/>
  <c r="CE515" i="3"/>
  <c r="DX15" i="3"/>
  <c r="DW18" i="3"/>
  <c r="DW16" i="3" s="1"/>
  <c r="DW299" i="3"/>
  <c r="BY17" i="3"/>
  <c r="CO17" i="3"/>
  <c r="CK18" i="3"/>
  <c r="CE149" i="3"/>
  <c r="CK149" i="3"/>
  <c r="CH208" i="3"/>
  <c r="BY271" i="3"/>
  <c r="CI451" i="3"/>
  <c r="DU441" i="3"/>
  <c r="DY451" i="3"/>
  <c r="DU495" i="3"/>
  <c r="DX452" i="3"/>
  <c r="DU452" i="3" s="1"/>
  <c r="DT542" i="3"/>
  <c r="DT451" i="3"/>
  <c r="DU533" i="3"/>
  <c r="DV515" i="3"/>
  <c r="DP544" i="3"/>
  <c r="DQ776" i="3"/>
  <c r="CD78" i="3"/>
  <c r="BT78" i="3"/>
  <c r="BZ149" i="3"/>
  <c r="CL149" i="3"/>
  <c r="BS397" i="3"/>
  <c r="BW397" i="3"/>
  <c r="CE397" i="3"/>
  <c r="CI397" i="3"/>
  <c r="BY397" i="3"/>
  <c r="CK397" i="3"/>
  <c r="BP515" i="3"/>
  <c r="BT515" i="3"/>
  <c r="CF515" i="3"/>
  <c r="CN515" i="3"/>
  <c r="CH515" i="3"/>
  <c r="DU605" i="3"/>
  <c r="DW568" i="3"/>
  <c r="CE208" i="3"/>
  <c r="CK208" i="3"/>
  <c r="BZ208" i="3"/>
  <c r="CF208" i="3"/>
  <c r="CL208" i="3"/>
  <c r="BS271" i="3"/>
  <c r="CE271" i="3"/>
  <c r="BT397" i="3"/>
  <c r="BZ397" i="3"/>
  <c r="BT889" i="3"/>
  <c r="BT778" i="3"/>
  <c r="DR35" i="3"/>
  <c r="DS78" i="3"/>
  <c r="DY297" i="3"/>
  <c r="DX658" i="3"/>
  <c r="DX544" i="3"/>
  <c r="BW515" i="3"/>
  <c r="CI749" i="3"/>
  <c r="CF749" i="3"/>
  <c r="CL749" i="3"/>
  <c r="BT800" i="3"/>
  <c r="CA919" i="3"/>
  <c r="CA21" i="3" s="1"/>
  <c r="CC934" i="3"/>
  <c r="CC24" i="3" s="1"/>
  <c r="CC939" i="3"/>
  <c r="CC25" i="3" s="1"/>
  <c r="DU173" i="3"/>
  <c r="DU41" i="3" s="1"/>
  <c r="DW149" i="3"/>
  <c r="DU149" i="3" s="1"/>
  <c r="DW271" i="3"/>
  <c r="DU271" i="3" s="1"/>
  <c r="DU275" i="3"/>
  <c r="DU36" i="3" s="1"/>
  <c r="DP307" i="3"/>
  <c r="DU322" i="3"/>
  <c r="DU330" i="3" s="1"/>
  <c r="DP375" i="3"/>
  <c r="DQ377" i="3"/>
  <c r="DQ331" i="3" s="1"/>
  <c r="DV424" i="3"/>
  <c r="DU514" i="3"/>
  <c r="DT544" i="3"/>
  <c r="DX569" i="3"/>
  <c r="DU569" i="3" s="1"/>
  <c r="DP954" i="3"/>
  <c r="DQ956" i="3"/>
  <c r="BY515" i="3"/>
  <c r="CK515" i="3"/>
  <c r="CI515" i="3"/>
  <c r="CO515" i="3"/>
  <c r="BQ632" i="3"/>
  <c r="CC632" i="3"/>
  <c r="CK632" i="3"/>
  <c r="CO632" i="3"/>
  <c r="BS632" i="3"/>
  <c r="BW632" i="3"/>
  <c r="CE632" i="3"/>
  <c r="CI632" i="3"/>
  <c r="CF632" i="3"/>
  <c r="CN632" i="3"/>
  <c r="BV632" i="3"/>
  <c r="CH632" i="3"/>
  <c r="CI685" i="3"/>
  <c r="CI800" i="3"/>
  <c r="CB924" i="3"/>
  <c r="CA924" i="3"/>
  <c r="BV913" i="3"/>
  <c r="BS913" i="3"/>
  <c r="DY178" i="3"/>
  <c r="DW424" i="3"/>
  <c r="DU494" i="3"/>
  <c r="DV451" i="3"/>
  <c r="DU544" i="3"/>
  <c r="DS889" i="3"/>
  <c r="DV913" i="3"/>
  <c r="DP976" i="3"/>
  <c r="CE749" i="3"/>
  <c r="BW778" i="3"/>
  <c r="CE778" i="3"/>
  <c r="CI778" i="3"/>
  <c r="CM778" i="3"/>
  <c r="CH1004" i="3"/>
  <c r="CB919" i="3"/>
  <c r="CA939" i="3"/>
  <c r="CA25" i="3" s="1"/>
  <c r="CB939" i="3"/>
  <c r="CB25" i="3" s="1"/>
  <c r="DV178" i="3"/>
  <c r="DP189" i="3"/>
  <c r="DQ180" i="3"/>
  <c r="DY180" i="3"/>
  <c r="DU265" i="3"/>
  <c r="DU32" i="3" s="1"/>
  <c r="DV208" i="3"/>
  <c r="DR331" i="3"/>
  <c r="DU370" i="3"/>
  <c r="DT331" i="3"/>
  <c r="DP370" i="3"/>
  <c r="DQ441" i="3"/>
  <c r="DQ426" i="3"/>
  <c r="DY441" i="3"/>
  <c r="DY542" i="3"/>
  <c r="DP494" i="3"/>
  <c r="DR451" i="3"/>
  <c r="DQ509" i="3"/>
  <c r="DQ451" i="3" s="1"/>
  <c r="DP506" i="3"/>
  <c r="DW658" i="3"/>
  <c r="DT660" i="3"/>
  <c r="DP847" i="3"/>
  <c r="DS1004" i="3"/>
  <c r="DU113" i="3"/>
  <c r="DU122" i="3" s="1"/>
  <c r="DX330" i="3"/>
  <c r="DS441" i="3"/>
  <c r="DW441" i="3"/>
  <c r="DT605" i="3"/>
  <c r="DT568" i="3" s="1"/>
  <c r="DP859" i="3"/>
  <c r="DU947" i="3"/>
  <c r="DU950" i="3" s="1"/>
  <c r="BV78" i="3"/>
  <c r="CK78" i="3"/>
  <c r="BZ122" i="3"/>
  <c r="BN114" i="3"/>
  <c r="BP78" i="3"/>
  <c r="BW78" i="3"/>
  <c r="CI78" i="3"/>
  <c r="CH49" i="3"/>
  <c r="CB113" i="3"/>
  <c r="CB47" i="3"/>
  <c r="BN65" i="3"/>
  <c r="BN68" i="3" s="1"/>
  <c r="BN17" i="3" s="1"/>
  <c r="CB65" i="3"/>
  <c r="CB68" i="3" s="1"/>
  <c r="CB17" i="3" s="1"/>
  <c r="CC70" i="3"/>
  <c r="CC77" i="3" s="1"/>
  <c r="CB71" i="3"/>
  <c r="CB75" i="3"/>
  <c r="BN113" i="3"/>
  <c r="BM118" i="3"/>
  <c r="BQ149" i="3"/>
  <c r="BW149" i="3"/>
  <c r="CC65" i="3"/>
  <c r="CC68" i="3" s="1"/>
  <c r="CC17" i="3" s="1"/>
  <c r="BL71" i="3"/>
  <c r="CB148" i="3"/>
  <c r="CB33" i="3" s="1"/>
  <c r="CC145" i="3"/>
  <c r="CF148" i="3"/>
  <c r="BT149" i="3"/>
  <c r="CN149" i="3"/>
  <c r="CH149" i="3"/>
  <c r="BQ207" i="3"/>
  <c r="BY207" i="3"/>
  <c r="BX370" i="3"/>
  <c r="BL366" i="3"/>
  <c r="BZ366" i="3"/>
  <c r="BY366" i="3"/>
  <c r="BM366" i="3" s="1"/>
  <c r="CH377" i="3"/>
  <c r="CB372" i="3"/>
  <c r="CB377" i="3" s="1"/>
  <c r="BP419" i="3"/>
  <c r="BP41" i="3" s="1"/>
  <c r="BM417" i="3"/>
  <c r="BM419" i="3" s="1"/>
  <c r="BN629" i="3"/>
  <c r="BN631" i="3" s="1"/>
  <c r="BQ631" i="3"/>
  <c r="BW207" i="3"/>
  <c r="CB204" i="3"/>
  <c r="CB207" i="3" s="1"/>
  <c r="BN304" i="3"/>
  <c r="CF325" i="3"/>
  <c r="CC325" i="3" s="1"/>
  <c r="CD330" i="3"/>
  <c r="CD18" i="3" s="1"/>
  <c r="CE325" i="3"/>
  <c r="CB325" i="3" s="1"/>
  <c r="CA325" i="3"/>
  <c r="CA330" i="3" s="1"/>
  <c r="CA18" i="3" s="1"/>
  <c r="BP489" i="3"/>
  <c r="BW485" i="3"/>
  <c r="BW489" i="3" s="1"/>
  <c r="BV485" i="3"/>
  <c r="BV489" i="3" s="1"/>
  <c r="CH451" i="3"/>
  <c r="BP494" i="3"/>
  <c r="BM491" i="3"/>
  <c r="CL515" i="3"/>
  <c r="BN165" i="3"/>
  <c r="BN168" i="3" s="1"/>
  <c r="BN170" i="3"/>
  <c r="BN173" i="3" s="1"/>
  <c r="BP207" i="3"/>
  <c r="BM206" i="3"/>
  <c r="BS251" i="3"/>
  <c r="BS29" i="3" s="1"/>
  <c r="CB301" i="3"/>
  <c r="CK307" i="3"/>
  <c r="BN364" i="3"/>
  <c r="BW370" i="3"/>
  <c r="CI554" i="3"/>
  <c r="CH554" i="3"/>
  <c r="BN206" i="3"/>
  <c r="BN267" i="3"/>
  <c r="BN270" i="3" s="1"/>
  <c r="BQ270" i="3"/>
  <c r="BQ33" i="3" s="1"/>
  <c r="CI270" i="3"/>
  <c r="CI33" i="3" s="1"/>
  <c r="BR370" i="3"/>
  <c r="BT367" i="3"/>
  <c r="BT370" i="3" s="1"/>
  <c r="BL367" i="3"/>
  <c r="BS367" i="3"/>
  <c r="BM1661" i="3"/>
  <c r="BM1688" i="3"/>
  <c r="BN240" i="3"/>
  <c r="BN244" i="3" s="1"/>
  <c r="BN246" i="3"/>
  <c r="CE370" i="3"/>
  <c r="CK370" i="3"/>
  <c r="BN372" i="3"/>
  <c r="CC395" i="3"/>
  <c r="CF415" i="3"/>
  <c r="CC413" i="3"/>
  <c r="CC415" i="3" s="1"/>
  <c r="CL397" i="3"/>
  <c r="BL514" i="3"/>
  <c r="BQ533" i="3"/>
  <c r="BN531" i="3"/>
  <c r="BN533" i="3" s="1"/>
  <c r="CA370" i="3"/>
  <c r="BP415" i="3"/>
  <c r="BM413" i="3"/>
  <c r="BM415" i="3" s="1"/>
  <c r="BV397" i="3"/>
  <c r="CF419" i="3"/>
  <c r="CC417" i="3"/>
  <c r="CC419" i="3" s="1"/>
  <c r="CN494" i="3"/>
  <c r="CB493" i="3"/>
  <c r="CB506" i="3"/>
  <c r="CB509" i="3" s="1"/>
  <c r="CK509" i="3"/>
  <c r="CK32" i="3" s="1"/>
  <c r="CC511" i="3"/>
  <c r="CF514" i="3"/>
  <c r="CF451" i="3" s="1"/>
  <c r="CC512" i="3"/>
  <c r="BV515" i="3"/>
  <c r="CC602" i="3"/>
  <c r="CC605" i="3" s="1"/>
  <c r="CF605" i="3"/>
  <c r="CF568" i="3" s="1"/>
  <c r="CB339" i="3"/>
  <c r="CB341" i="3" s="1"/>
  <c r="CB364" i="3"/>
  <c r="CN370" i="3"/>
  <c r="CN331" i="3" s="1"/>
  <c r="BQ367" i="3"/>
  <c r="BT377" i="3"/>
  <c r="BZ377" i="3"/>
  <c r="BU377" i="3"/>
  <c r="BU29" i="3" s="1"/>
  <c r="BW375" i="3"/>
  <c r="BV375" i="3"/>
  <c r="BN394" i="3"/>
  <c r="BN396" i="3" s="1"/>
  <c r="BM546" i="3"/>
  <c r="BP549" i="3"/>
  <c r="CO658" i="3"/>
  <c r="BT632" i="3"/>
  <c r="BM372" i="3"/>
  <c r="CC372" i="3"/>
  <c r="CC377" i="3" s="1"/>
  <c r="CB417" i="3"/>
  <c r="CB419" i="3" s="1"/>
  <c r="CB41" i="3" s="1"/>
  <c r="BN428" i="3"/>
  <c r="BR489" i="3"/>
  <c r="CH611" i="3"/>
  <c r="CH568" i="3" s="1"/>
  <c r="CB607" i="3"/>
  <c r="CN728" i="3"/>
  <c r="CB727" i="3"/>
  <c r="CB728" i="3" s="1"/>
  <c r="BO489" i="3"/>
  <c r="BO28" i="3" s="1"/>
  <c r="CI551" i="3"/>
  <c r="CH551" i="3"/>
  <c r="CI553" i="3"/>
  <c r="CC553" i="3" s="1"/>
  <c r="CH553" i="3"/>
  <c r="CB553" i="3" s="1"/>
  <c r="CL568" i="3"/>
  <c r="CO568" i="3"/>
  <c r="BY632" i="3"/>
  <c r="CE724" i="3"/>
  <c r="CB721" i="3"/>
  <c r="BP816" i="3"/>
  <c r="BM814" i="3"/>
  <c r="BL485" i="3"/>
  <c r="BL489" i="3" s="1"/>
  <c r="BM778" i="3"/>
  <c r="BQ778" i="3"/>
  <c r="BY889" i="3"/>
  <c r="BY778" i="3"/>
  <c r="CC778" i="3"/>
  <c r="CK778" i="3"/>
  <c r="CO889" i="3"/>
  <c r="CO778" i="3"/>
  <c r="CB546" i="3"/>
  <c r="CG549" i="3"/>
  <c r="BN607" i="3"/>
  <c r="CC663" i="3"/>
  <c r="CC713" i="3"/>
  <c r="CC716" i="3" s="1"/>
  <c r="BN778" i="3"/>
  <c r="BV778" i="3"/>
  <c r="BZ778" i="3"/>
  <c r="CH778" i="3"/>
  <c r="CL778" i="3"/>
  <c r="CO800" i="3"/>
  <c r="CE816" i="3"/>
  <c r="CE23" i="3" s="1"/>
  <c r="CB814" i="3"/>
  <c r="CB816" i="3" s="1"/>
  <c r="CB23" i="3" s="1"/>
  <c r="BM844" i="3"/>
  <c r="BM847" i="3" s="1"/>
  <c r="BM30" i="3" s="1"/>
  <c r="BV847" i="3"/>
  <c r="BV30" i="3" s="1"/>
  <c r="CA861" i="3"/>
  <c r="CD696" i="3"/>
  <c r="CD22" i="3" s="1"/>
  <c r="BS800" i="3"/>
  <c r="CF816" i="3"/>
  <c r="CF23" i="3" s="1"/>
  <c r="CC814" i="3"/>
  <c r="CC816" i="3" s="1"/>
  <c r="BL816" i="3"/>
  <c r="BL23" i="3" s="1"/>
  <c r="BP837" i="3"/>
  <c r="BM834" i="3"/>
  <c r="BM837" i="3" s="1"/>
  <c r="CC845" i="3"/>
  <c r="CC847" i="3" s="1"/>
  <c r="CC30" i="3" s="1"/>
  <c r="CL847" i="3"/>
  <c r="CL30" i="3" s="1"/>
  <c r="CN889" i="3"/>
  <c r="CB803" i="3"/>
  <c r="CB806" i="3" s="1"/>
  <c r="BQ837" i="3"/>
  <c r="BN834" i="3"/>
  <c r="BN837" i="3" s="1"/>
  <c r="CB834" i="3"/>
  <c r="CB837" i="3" s="1"/>
  <c r="CA847" i="3"/>
  <c r="CA30" i="3" s="1"/>
  <c r="CH913" i="3"/>
  <c r="CB934" i="3"/>
  <c r="CB24" i="3" s="1"/>
  <c r="BV1004" i="3"/>
  <c r="BS889" i="3"/>
  <c r="CI889" i="3"/>
  <c r="CH806" i="3"/>
  <c r="CH889" i="3" s="1"/>
  <c r="CC834" i="3"/>
  <c r="CC837" i="3" s="1"/>
  <c r="BN859" i="3"/>
  <c r="BS1004" i="3"/>
  <c r="BW1004" i="3"/>
  <c r="CE1004" i="3"/>
  <c r="CI1004" i="3"/>
  <c r="BW913" i="3"/>
  <c r="BT913" i="3"/>
  <c r="CA944" i="3"/>
  <c r="CA26" i="3" s="1"/>
  <c r="BN1118" i="3"/>
  <c r="BV1118" i="3"/>
  <c r="BZ1118" i="3"/>
  <c r="CH1118" i="3"/>
  <c r="CL1118" i="3"/>
  <c r="BM1091" i="3"/>
  <c r="CK1091" i="3"/>
  <c r="BN1232" i="3"/>
  <c r="BN1120" i="3"/>
  <c r="BZ1232" i="3"/>
  <c r="BZ1120" i="3"/>
  <c r="CL1232" i="3"/>
  <c r="CL1120" i="3"/>
  <c r="BV1232" i="3"/>
  <c r="BV1234" i="3"/>
  <c r="BV1346" i="3"/>
  <c r="BZ1346" i="3"/>
  <c r="BZ1234" i="3"/>
  <c r="CL1346" i="3"/>
  <c r="CL1234" i="3"/>
  <c r="BP1234" i="3"/>
  <c r="BP1346" i="3"/>
  <c r="CB1346" i="3"/>
  <c r="CB1234" i="3"/>
  <c r="BS1688" i="3"/>
  <c r="BY1688" i="3"/>
  <c r="CE1688" i="3"/>
  <c r="BT1004" i="3"/>
  <c r="BT891" i="3"/>
  <c r="CF891" i="3"/>
  <c r="CF950" i="3"/>
  <c r="CF1004" i="3" s="1"/>
  <c r="BQ950" i="3"/>
  <c r="BQ1004" i="3" s="1"/>
  <c r="BS1232" i="3"/>
  <c r="CE1232" i="3"/>
  <c r="BN1234" i="3"/>
  <c r="CH1346" i="3"/>
  <c r="CO1004" i="3"/>
  <c r="CI913" i="3"/>
  <c r="CC924" i="3"/>
  <c r="CC944" i="3"/>
  <c r="BY956" i="3"/>
  <c r="BM952" i="3"/>
  <c r="BP1118" i="3"/>
  <c r="BP1006" i="3"/>
  <c r="BT1006" i="3"/>
  <c r="BT1118" i="3"/>
  <c r="CB1118" i="3"/>
  <c r="CB1006" i="3"/>
  <c r="CF1006" i="3"/>
  <c r="CF1118" i="3"/>
  <c r="CN1118" i="3"/>
  <c r="CN1006" i="3"/>
  <c r="CH1232" i="3"/>
  <c r="BP1688" i="3"/>
  <c r="BP1576" i="3"/>
  <c r="BT1576" i="3"/>
  <c r="BT1688" i="3"/>
  <c r="CB1688" i="3"/>
  <c r="CB1576" i="3"/>
  <c r="CF1576" i="3"/>
  <c r="CF1688" i="3"/>
  <c r="CN1688" i="3"/>
  <c r="CN1576" i="3"/>
  <c r="CN956" i="3"/>
  <c r="BN973" i="3"/>
  <c r="BN976" i="3" s="1"/>
  <c r="BW1006" i="3"/>
  <c r="CI1006" i="3"/>
  <c r="BS1346" i="3"/>
  <c r="CE1346" i="3"/>
  <c r="BP1460" i="3"/>
  <c r="BP1348" i="3"/>
  <c r="BT1348" i="3"/>
  <c r="BT1460" i="3"/>
  <c r="CB1460" i="3"/>
  <c r="CB1348" i="3"/>
  <c r="CF1348" i="3"/>
  <c r="CF1460" i="3"/>
  <c r="CN1460" i="3"/>
  <c r="CN1348" i="3"/>
  <c r="BM1460" i="3"/>
  <c r="CK1460" i="3"/>
  <c r="BV1574" i="3"/>
  <c r="BT1346" i="3"/>
  <c r="CF1346" i="3"/>
  <c r="BN1688" i="3"/>
  <c r="BV1688" i="3"/>
  <c r="BZ1688" i="3"/>
  <c r="CH1688" i="3"/>
  <c r="CL1688" i="3"/>
  <c r="CK1688" i="3"/>
  <c r="CL947" i="3"/>
  <c r="CL950" i="3" s="1"/>
  <c r="BN952" i="3"/>
  <c r="BM1346" i="3"/>
  <c r="BY1346" i="3"/>
  <c r="CK1346" i="3"/>
  <c r="BN1460" i="3"/>
  <c r="BV1460" i="3"/>
  <c r="BZ1460" i="3"/>
  <c r="CH1460" i="3"/>
  <c r="CL1460" i="3"/>
  <c r="BN1574" i="3"/>
  <c r="BN1462" i="3"/>
  <c r="BZ1574" i="3"/>
  <c r="BZ1462" i="3"/>
  <c r="CL1574" i="3"/>
  <c r="CL1462" i="3"/>
  <c r="CH1574" i="3"/>
  <c r="BW1348" i="3"/>
  <c r="CI1348" i="3"/>
  <c r="BW1576" i="3"/>
  <c r="CI1576" i="3"/>
  <c r="DU29" i="3" l="1"/>
  <c r="DP30" i="3"/>
  <c r="CO208" i="3"/>
  <c r="DQ32" i="3"/>
  <c r="DW27" i="3"/>
  <c r="DP861" i="3"/>
  <c r="DP956" i="3"/>
  <c r="DU33" i="3"/>
  <c r="DY27" i="3"/>
  <c r="DU28" i="3"/>
  <c r="DU27" i="3" s="1"/>
  <c r="DP658" i="3"/>
  <c r="BT29" i="3"/>
  <c r="DT28" i="3"/>
  <c r="DT27" i="3" s="1"/>
  <c r="DQ29" i="3"/>
  <c r="DQ27" i="3" s="1"/>
  <c r="DP950" i="3"/>
  <c r="DP28" i="3" s="1"/>
  <c r="DP33" i="3"/>
  <c r="CO451" i="3"/>
  <c r="DR27" i="3"/>
  <c r="CM16" i="3"/>
  <c r="CN29" i="3"/>
  <c r="CJ16" i="3"/>
  <c r="CH29" i="3"/>
  <c r="CA29" i="3"/>
  <c r="BZ29" i="3"/>
  <c r="CK16" i="3"/>
  <c r="BL861" i="3"/>
  <c r="BX39" i="3"/>
  <c r="CN208" i="3"/>
  <c r="CF33" i="3"/>
  <c r="Z21" i="2"/>
  <c r="J32" i="1" s="1"/>
  <c r="I32" i="1"/>
  <c r="CH549" i="3"/>
  <c r="BZ33" i="3"/>
  <c r="BT33" i="3"/>
  <c r="DU800" i="3"/>
  <c r="DU889" i="3"/>
  <c r="BL33" i="3"/>
  <c r="BY29" i="3"/>
  <c r="CB549" i="3"/>
  <c r="CA22" i="3"/>
  <c r="CN913" i="3"/>
  <c r="DQ913" i="3"/>
  <c r="CE913" i="3"/>
  <c r="BP913" i="3"/>
  <c r="CO913" i="3"/>
  <c r="DV1004" i="3"/>
  <c r="DV19" i="3"/>
  <c r="BN956" i="3"/>
  <c r="BM602" i="3"/>
  <c r="BM605" i="3" s="1"/>
  <c r="CF685" i="3"/>
  <c r="CB370" i="3"/>
  <c r="BW451" i="3"/>
  <c r="BM41" i="3"/>
  <c r="BZ78" i="3"/>
  <c r="BP1004" i="3"/>
  <c r="BY568" i="3"/>
  <c r="CC369" i="3"/>
  <c r="CF41" i="3"/>
  <c r="BT568" i="3"/>
  <c r="BL39" i="3"/>
  <c r="BW35" i="3"/>
  <c r="DU776" i="3"/>
  <c r="BN494" i="3"/>
  <c r="CA16" i="3"/>
  <c r="CK1004" i="3"/>
  <c r="CK28" i="3"/>
  <c r="BW889" i="3"/>
  <c r="BW800" i="3"/>
  <c r="BQ889" i="3"/>
  <c r="BV20" i="3"/>
  <c r="CK800" i="3"/>
  <c r="DP776" i="3"/>
  <c r="CC611" i="3"/>
  <c r="CC568" i="3" s="1"/>
  <c r="CI35" i="3"/>
  <c r="DU658" i="3"/>
  <c r="DT39" i="3"/>
  <c r="DT34" i="3" s="1"/>
  <c r="DV34" i="3"/>
  <c r="BN397" i="3"/>
  <c r="BN41" i="3"/>
  <c r="BM149" i="3"/>
  <c r="BQ913" i="3"/>
  <c r="CI549" i="3"/>
  <c r="CC547" i="3"/>
  <c r="CC549" i="3" s="1"/>
  <c r="DS39" i="3"/>
  <c r="DS34" i="3" s="1"/>
  <c r="BN611" i="3"/>
  <c r="BN568" i="3" s="1"/>
  <c r="CN568" i="3"/>
  <c r="CO39" i="3"/>
  <c r="BV39" i="3"/>
  <c r="BS35" i="3"/>
  <c r="CB611" i="3"/>
  <c r="CB568" i="3" s="1"/>
  <c r="DU568" i="3"/>
  <c r="CE35" i="3"/>
  <c r="BS451" i="3"/>
  <c r="BM122" i="3"/>
  <c r="BM78" i="3" s="1"/>
  <c r="BM367" i="3"/>
  <c r="BV451" i="3"/>
  <c r="CB330" i="3"/>
  <c r="DP426" i="3"/>
  <c r="CC40" i="3"/>
  <c r="DX18" i="3"/>
  <c r="DX16" i="3" s="1"/>
  <c r="DX13" i="3" s="1"/>
  <c r="CE39" i="3"/>
  <c r="CK39" i="3"/>
  <c r="CC251" i="3"/>
  <c r="BW208" i="3"/>
  <c r="DX19" i="3"/>
  <c r="BM251" i="3"/>
  <c r="CB122" i="3"/>
  <c r="CK20" i="3"/>
  <c r="DU18" i="3"/>
  <c r="DU16" i="3" s="1"/>
  <c r="BM40" i="3"/>
  <c r="BM39" i="3" s="1"/>
  <c r="BZ35" i="3"/>
  <c r="BN514" i="3"/>
  <c r="CB494" i="3"/>
  <c r="CB451" i="3" s="1"/>
  <c r="CO35" i="3"/>
  <c r="BQ35" i="3"/>
  <c r="CB40" i="3"/>
  <c r="CB39" i="3" s="1"/>
  <c r="CA39" i="3"/>
  <c r="DP441" i="3"/>
  <c r="CH18" i="3"/>
  <c r="CH16" i="3" s="1"/>
  <c r="BN367" i="3"/>
  <c r="CC396" i="3"/>
  <c r="BN251" i="3"/>
  <c r="CF330" i="3"/>
  <c r="CF18" i="3" s="1"/>
  <c r="CF16" i="3" s="1"/>
  <c r="DP377" i="3"/>
  <c r="DP29" i="3" s="1"/>
  <c r="CK35" i="3"/>
  <c r="CO20" i="3"/>
  <c r="CI20" i="3"/>
  <c r="BT39" i="3"/>
  <c r="CL35" i="3"/>
  <c r="BM35" i="3"/>
  <c r="DU35" i="3"/>
  <c r="CH39" i="3"/>
  <c r="DX34" i="3"/>
  <c r="CC35" i="3"/>
  <c r="BT20" i="3"/>
  <c r="BY20" i="3"/>
  <c r="BW20" i="3"/>
  <c r="CE20" i="3"/>
  <c r="BS39" i="3"/>
  <c r="CN20" i="3"/>
  <c r="DP397" i="3"/>
  <c r="DS19" i="3"/>
  <c r="CB35" i="3"/>
  <c r="BY35" i="3"/>
  <c r="BT35" i="3"/>
  <c r="BW39" i="3"/>
  <c r="CN39" i="3"/>
  <c r="BN35" i="3"/>
  <c r="DW34" i="3"/>
  <c r="DR39" i="3"/>
  <c r="DR34" i="3" s="1"/>
  <c r="BQ568" i="3"/>
  <c r="CL39" i="3"/>
  <c r="CN35" i="3"/>
  <c r="DP149" i="3"/>
  <c r="BN549" i="3"/>
  <c r="BQ451" i="3"/>
  <c r="CH331" i="3"/>
  <c r="BY370" i="3"/>
  <c r="BY331" i="3" s="1"/>
  <c r="BM370" i="3"/>
  <c r="DU208" i="3"/>
  <c r="BN207" i="3"/>
  <c r="DV13" i="3"/>
  <c r="CI39" i="3"/>
  <c r="CC41" i="3"/>
  <c r="CC956" i="3"/>
  <c r="CO16" i="3"/>
  <c r="DU45" i="3"/>
  <c r="CL16" i="3"/>
  <c r="DU78" i="3"/>
  <c r="DP39" i="3"/>
  <c r="DP34" i="3" s="1"/>
  <c r="CC370" i="3"/>
  <c r="CL28" i="3"/>
  <c r="CL27" i="3" s="1"/>
  <c r="CC244" i="3"/>
  <c r="CC122" i="3"/>
  <c r="BY39" i="3"/>
  <c r="BV35" i="3"/>
  <c r="BP35" i="3"/>
  <c r="CN16" i="3"/>
  <c r="DP14" i="3"/>
  <c r="CB693" i="3"/>
  <c r="CB696" i="3" s="1"/>
  <c r="CF20" i="3"/>
  <c r="CL451" i="3"/>
  <c r="BM207" i="3"/>
  <c r="DU515" i="3"/>
  <c r="BZ20" i="3"/>
  <c r="DS18" i="3"/>
  <c r="DS16" i="3" s="1"/>
  <c r="DS13" i="3" s="1"/>
  <c r="DQ39" i="3"/>
  <c r="DQ34" i="3" s="1"/>
  <c r="CC693" i="3"/>
  <c r="CC696" i="3" s="1"/>
  <c r="CC22" i="3" s="1"/>
  <c r="DT1004" i="3"/>
  <c r="DT913" i="3"/>
  <c r="BN861" i="3"/>
  <c r="BN889" i="3" s="1"/>
  <c r="BP889" i="3"/>
  <c r="CK889" i="3"/>
  <c r="CE685" i="3"/>
  <c r="BT28" i="3"/>
  <c r="BM494" i="3"/>
  <c r="CD16" i="3"/>
  <c r="CC148" i="3"/>
  <c r="BN122" i="3"/>
  <c r="DW19" i="3"/>
  <c r="DU40" i="3"/>
  <c r="DU39" i="3" s="1"/>
  <c r="DS424" i="3"/>
  <c r="BZ861" i="3"/>
  <c r="BN148" i="3"/>
  <c r="BM956" i="3"/>
  <c r="BM549" i="3"/>
  <c r="CB32" i="3"/>
  <c r="CC330" i="3"/>
  <c r="DP660" i="3"/>
  <c r="CF35" i="3"/>
  <c r="DU331" i="3"/>
  <c r="DU20" i="3"/>
  <c r="BZ39" i="3"/>
  <c r="DP685" i="3"/>
  <c r="CI331" i="3"/>
  <c r="BN40" i="3"/>
  <c r="DR13" i="3"/>
  <c r="CB208" i="3"/>
  <c r="DY13" i="3"/>
  <c r="DQ13" i="3"/>
  <c r="DU451" i="3"/>
  <c r="CB397" i="3"/>
  <c r="DY34" i="3"/>
  <c r="CI251" i="3"/>
  <c r="CA28" i="3"/>
  <c r="DR19" i="3"/>
  <c r="DW13" i="3"/>
  <c r="CH35" i="3"/>
  <c r="DY19" i="3"/>
  <c r="CL20" i="3"/>
  <c r="CB77" i="3"/>
  <c r="CB18" i="3" s="1"/>
  <c r="CB16" i="3" s="1"/>
  <c r="DP568" i="3"/>
  <c r="CI18" i="3"/>
  <c r="CI16" i="3" s="1"/>
  <c r="CC514" i="3"/>
  <c r="CC451" i="3" s="1"/>
  <c r="CA23" i="3"/>
  <c r="CM39" i="3"/>
  <c r="BN485" i="3"/>
  <c r="BN489" i="3" s="1"/>
  <c r="BS208" i="3"/>
  <c r="CC21" i="3"/>
  <c r="BU39" i="3"/>
  <c r="BV889" i="3"/>
  <c r="CC26" i="3"/>
  <c r="DP1004" i="3"/>
  <c r="DP15" i="3"/>
  <c r="BS20" i="3"/>
  <c r="BM611" i="3"/>
  <c r="BM568" i="3" s="1"/>
  <c r="BN149" i="3"/>
  <c r="DU1004" i="3"/>
  <c r="DU913" i="3"/>
  <c r="DQ1004" i="3"/>
  <c r="DQ542" i="3"/>
  <c r="DP297" i="3"/>
  <c r="DP180" i="3"/>
  <c r="DT658" i="3"/>
  <c r="DU424" i="3"/>
  <c r="DP208" i="3"/>
  <c r="CF889" i="3"/>
  <c r="CL913" i="3"/>
  <c r="CE889" i="3"/>
  <c r="CK27" i="3"/>
  <c r="DP800" i="3"/>
  <c r="DT78" i="3"/>
  <c r="DP78" i="3" s="1"/>
  <c r="DT19" i="3"/>
  <c r="DU297" i="3"/>
  <c r="DQ424" i="3"/>
  <c r="DP913" i="3"/>
  <c r="DU180" i="3"/>
  <c r="CL800" i="3"/>
  <c r="CF28" i="3"/>
  <c r="CE28" i="3"/>
  <c r="CE27" i="3" s="1"/>
  <c r="BP28" i="3"/>
  <c r="BP451" i="3"/>
  <c r="DP509" i="3"/>
  <c r="DP32" i="3" s="1"/>
  <c r="DX424" i="3"/>
  <c r="DU542" i="3"/>
  <c r="DU426" i="3"/>
  <c r="DU15" i="3"/>
  <c r="DX299" i="3"/>
  <c r="DU299" i="3" s="1"/>
  <c r="DU178" i="3"/>
  <c r="DP889" i="3"/>
  <c r="CC23" i="3"/>
  <c r="CC800" i="3"/>
  <c r="CC889" i="3"/>
  <c r="CF913" i="3"/>
  <c r="CN1004" i="3"/>
  <c r="CB800" i="3"/>
  <c r="CB889" i="3"/>
  <c r="CB21" i="3"/>
  <c r="CL1004" i="3"/>
  <c r="CE800" i="3"/>
  <c r="BM816" i="3"/>
  <c r="BP800" i="3"/>
  <c r="BP23" i="3"/>
  <c r="BP20" i="3" s="1"/>
  <c r="CF800" i="3"/>
  <c r="CB1004" i="3"/>
  <c r="BW377" i="3"/>
  <c r="BW29" i="3" s="1"/>
  <c r="CB22" i="3"/>
  <c r="BP397" i="3"/>
  <c r="BP40" i="3"/>
  <c r="BP39" i="3" s="1"/>
  <c r="CE331" i="3"/>
  <c r="BV377" i="3"/>
  <c r="BV29" i="3" s="1"/>
  <c r="CN451" i="3"/>
  <c r="CC947" i="3"/>
  <c r="CC950" i="3" s="1"/>
  <c r="CH800" i="3"/>
  <c r="CH21" i="3"/>
  <c r="CH20" i="3" s="1"/>
  <c r="CL889" i="3"/>
  <c r="CK451" i="3"/>
  <c r="CF397" i="3"/>
  <c r="CF40" i="3"/>
  <c r="BS370" i="3"/>
  <c r="BR28" i="3"/>
  <c r="CE330" i="3"/>
  <c r="CE18" i="3" s="1"/>
  <c r="CE16" i="3" s="1"/>
  <c r="BM485" i="3"/>
  <c r="BM489" i="3" s="1"/>
  <c r="BN366" i="3"/>
  <c r="BZ370" i="3"/>
  <c r="BZ331" i="3" s="1"/>
  <c r="BT331" i="3"/>
  <c r="BV28" i="3"/>
  <c r="CB913" i="3"/>
  <c r="BQ800" i="3"/>
  <c r="CC397" i="3"/>
  <c r="CK331" i="3"/>
  <c r="BL370" i="3"/>
  <c r="CF78" i="3"/>
  <c r="CO724" i="3"/>
  <c r="CC723" i="3"/>
  <c r="CC724" i="3" s="1"/>
  <c r="CB723" i="3"/>
  <c r="CB724" i="3" s="1"/>
  <c r="CN724" i="3"/>
  <c r="CN685" i="3" s="1"/>
  <c r="BV800" i="3"/>
  <c r="BQ515" i="3"/>
  <c r="BQ40" i="3"/>
  <c r="BQ39" i="3" s="1"/>
  <c r="BQ208" i="3"/>
  <c r="BQ370" i="3"/>
  <c r="BN515" i="3"/>
  <c r="BM397" i="3"/>
  <c r="CH27" i="3"/>
  <c r="CB331" i="3"/>
  <c r="CI208" i="3"/>
  <c r="CC18" i="3"/>
  <c r="CC16" i="3" s="1"/>
  <c r="CB78" i="3"/>
  <c r="AE379" i="2"/>
  <c r="AE373" i="2"/>
  <c r="AE369" i="2"/>
  <c r="AE368" i="2"/>
  <c r="AE367" i="2"/>
  <c r="AE366" i="2"/>
  <c r="AE365" i="2"/>
  <c r="AE394" i="2"/>
  <c r="AE393" i="2"/>
  <c r="AE261" i="2"/>
  <c r="AE260" i="2"/>
  <c r="AE259" i="2"/>
  <c r="AE258" i="2"/>
  <c r="AE257" i="2"/>
  <c r="DP27" i="3" l="1"/>
  <c r="CC33" i="3"/>
  <c r="BN33" i="3"/>
  <c r="CI29" i="3"/>
  <c r="CI27" i="3" s="1"/>
  <c r="CI19" i="3" s="1"/>
  <c r="BN208" i="3"/>
  <c r="BM208" i="3"/>
  <c r="CC29" i="3"/>
  <c r="CB29" i="3"/>
  <c r="CF39" i="3"/>
  <c r="BW34" i="3"/>
  <c r="CC1004" i="3"/>
  <c r="BN370" i="3"/>
  <c r="CK34" i="3"/>
  <c r="CC78" i="3"/>
  <c r="BS34" i="3"/>
  <c r="CK19" i="3"/>
  <c r="CI34" i="3"/>
  <c r="BV34" i="3"/>
  <c r="BN39" i="3"/>
  <c r="BN34" i="3" s="1"/>
  <c r="CC39" i="3"/>
  <c r="CC34" i="3" s="1"/>
  <c r="DU13" i="3"/>
  <c r="CC208" i="3"/>
  <c r="CO34" i="3"/>
  <c r="CN34" i="3"/>
  <c r="CE34" i="3"/>
  <c r="BM451" i="3"/>
  <c r="BT34" i="3"/>
  <c r="BQ34" i="3"/>
  <c r="BN451" i="3"/>
  <c r="DU34" i="3"/>
  <c r="CL34" i="3"/>
  <c r="CH34" i="3"/>
  <c r="BZ34" i="3"/>
  <c r="CB34" i="3"/>
  <c r="CC331" i="3"/>
  <c r="DP331" i="3"/>
  <c r="DP19" i="3"/>
  <c r="CF34" i="3"/>
  <c r="BN800" i="3"/>
  <c r="BM34" i="3"/>
  <c r="CE19" i="3"/>
  <c r="BY34" i="3"/>
  <c r="BP34" i="3"/>
  <c r="DU19" i="3"/>
  <c r="BN78" i="3"/>
  <c r="BT27" i="3"/>
  <c r="BT19" i="3" s="1"/>
  <c r="DV43" i="3"/>
  <c r="DW43" i="3"/>
  <c r="DX43" i="3"/>
  <c r="CC28" i="3"/>
  <c r="BW331" i="3"/>
  <c r="DS43" i="3"/>
  <c r="BZ889" i="3"/>
  <c r="BZ800" i="3"/>
  <c r="CC913" i="3"/>
  <c r="DR43" i="3"/>
  <c r="CF27" i="3"/>
  <c r="CF19" i="3" s="1"/>
  <c r="CL19" i="3"/>
  <c r="DY43" i="3"/>
  <c r="CC20" i="3"/>
  <c r="CB685" i="3"/>
  <c r="CB28" i="3"/>
  <c r="DQ19" i="3"/>
  <c r="DQ43" i="3" s="1"/>
  <c r="DP451" i="3"/>
  <c r="DP542" i="3"/>
  <c r="BQ28" i="3"/>
  <c r="BV27" i="3"/>
  <c r="BV19" i="3" s="1"/>
  <c r="BV331" i="3"/>
  <c r="CB20" i="3"/>
  <c r="BW28" i="3"/>
  <c r="BW27" i="3" s="1"/>
  <c r="BW19" i="3" s="1"/>
  <c r="BN22" i="3"/>
  <c r="BN20" i="3" s="1"/>
  <c r="CC685" i="3"/>
  <c r="BM23" i="3"/>
  <c r="BM20" i="3" s="1"/>
  <c r="BM800" i="3"/>
  <c r="BM889" i="3"/>
  <c r="CN28" i="3"/>
  <c r="CN27" i="3" s="1"/>
  <c r="CN19" i="3" s="1"/>
  <c r="BQ22" i="3"/>
  <c r="BQ20" i="3" s="1"/>
  <c r="CO685" i="3"/>
  <c r="CO28" i="3"/>
  <c r="CO27" i="3" s="1"/>
  <c r="CO19" i="3" s="1"/>
  <c r="BS331" i="3"/>
  <c r="BS28" i="3"/>
  <c r="BS27" i="3" s="1"/>
  <c r="BS19" i="3" s="1"/>
  <c r="CH19" i="3"/>
  <c r="D71" i="6"/>
  <c r="D68" i="6"/>
  <c r="D66" i="6"/>
  <c r="D64" i="6"/>
  <c r="D59" i="6"/>
  <c r="D70" i="6" s="1"/>
  <c r="D53" i="6"/>
  <c r="D46" i="6"/>
  <c r="D26" i="6"/>
  <c r="D24" i="6"/>
  <c r="D22" i="6"/>
  <c r="D20" i="6"/>
  <c r="D18" i="6"/>
  <c r="D17" i="6"/>
  <c r="D15" i="6"/>
  <c r="D13" i="6"/>
  <c r="D12" i="6"/>
  <c r="D11" i="6"/>
  <c r="D9" i="6"/>
  <c r="CB27" i="3" l="1"/>
  <c r="CB19" i="3" s="1"/>
  <c r="DU43" i="3"/>
  <c r="CC27" i="3"/>
  <c r="CC19" i="3" s="1"/>
  <c r="D60" i="6"/>
  <c r="D62" i="6"/>
  <c r="AE1609" i="2" l="1"/>
  <c r="AE1608" i="2"/>
  <c r="AE1607" i="2"/>
  <c r="AE1603" i="2" s="1"/>
  <c r="AE1599" i="2" s="1"/>
  <c r="AE1595" i="2" s="1"/>
  <c r="AE1591" i="2" s="1"/>
  <c r="AE1606" i="2"/>
  <c r="AE1602" i="2" s="1"/>
  <c r="AE1598" i="2" s="1"/>
  <c r="AE1594" i="2" s="1"/>
  <c r="AE1590" i="2" s="1"/>
  <c r="AI1605" i="2"/>
  <c r="AH1605" i="2"/>
  <c r="AG1605" i="2"/>
  <c r="AF1605" i="2"/>
  <c r="AE1605" i="2"/>
  <c r="AE1597" i="2" s="1"/>
  <c r="AE1593" i="2" s="1"/>
  <c r="AE1604" i="2"/>
  <c r="AI1601" i="2"/>
  <c r="AH1601" i="2"/>
  <c r="AG1601" i="2"/>
  <c r="AF1601" i="2"/>
  <c r="AI1597" i="2"/>
  <c r="AH1597" i="2"/>
  <c r="AG1597" i="2"/>
  <c r="AF1597" i="2"/>
  <c r="AF1589" i="2" s="1"/>
  <c r="AI1593" i="2"/>
  <c r="AH1593" i="2"/>
  <c r="AG1593" i="2"/>
  <c r="AI1591" i="2"/>
  <c r="AH1591" i="2"/>
  <c r="AG1591" i="2"/>
  <c r="AF1591" i="2"/>
  <c r="AI1589" i="2"/>
  <c r="AH1589" i="2"/>
  <c r="AG1589" i="2"/>
  <c r="AE1589" i="2"/>
  <c r="AI1587" i="2"/>
  <c r="AH1587" i="2"/>
  <c r="AG1587" i="2"/>
  <c r="AF1587" i="2"/>
  <c r="AI1585" i="2"/>
  <c r="AH1585" i="2"/>
  <c r="AG1585" i="2"/>
  <c r="AF1585" i="2"/>
  <c r="AE1585" i="2"/>
  <c r="AI1584" i="2"/>
  <c r="AH1584" i="2"/>
  <c r="AG1584" i="2"/>
  <c r="AF1584" i="2"/>
  <c r="AE1584" i="2"/>
  <c r="AI1581" i="2"/>
  <c r="AH1581" i="2"/>
  <c r="AG1581" i="2"/>
  <c r="AF1581" i="2"/>
  <c r="AE1581" i="2"/>
  <c r="AI1580" i="2"/>
  <c r="AH1580" i="2"/>
  <c r="AG1580" i="2"/>
  <c r="AF1580" i="2"/>
  <c r="AE1580" i="2"/>
  <c r="AI1577" i="2"/>
  <c r="AH1577" i="2"/>
  <c r="AG1577" i="2"/>
  <c r="AF1577" i="2"/>
  <c r="AE1577" i="2"/>
  <c r="AI1576" i="2"/>
  <c r="AH1576" i="2"/>
  <c r="AG1576" i="2"/>
  <c r="AI1573" i="2"/>
  <c r="AH1573" i="2"/>
  <c r="AG1573" i="2"/>
  <c r="AF1573" i="2"/>
  <c r="AE1573" i="2"/>
  <c r="AI1572" i="2"/>
  <c r="AH1572" i="2"/>
  <c r="AG1572" i="2"/>
  <c r="AF1572" i="2"/>
  <c r="AE1572" i="2"/>
  <c r="AI1569" i="2"/>
  <c r="AH1569" i="2"/>
  <c r="AG1569" i="2"/>
  <c r="AF1569" i="2"/>
  <c r="AE1569" i="2"/>
  <c r="AI1568" i="2"/>
  <c r="AH1568" i="2"/>
  <c r="AG1568" i="2"/>
  <c r="AF1568" i="2"/>
  <c r="AE1568" i="2"/>
  <c r="AI1552" i="2"/>
  <c r="AH1552" i="2"/>
  <c r="AG1552" i="2"/>
  <c r="AF1552" i="2"/>
  <c r="AE1552" i="2"/>
  <c r="AI1549" i="2"/>
  <c r="AH1549" i="2"/>
  <c r="AG1549" i="2"/>
  <c r="AF1549" i="2"/>
  <c r="AF1546" i="2" s="1"/>
  <c r="AE1549" i="2"/>
  <c r="AI1547" i="2"/>
  <c r="AH1547" i="2"/>
  <c r="AG1547" i="2"/>
  <c r="AF1547" i="2"/>
  <c r="AE1547" i="2"/>
  <c r="AI1542" i="2"/>
  <c r="AH1542" i="2"/>
  <c r="AG1542" i="2"/>
  <c r="AF1542" i="2"/>
  <c r="AE1542" i="2"/>
  <c r="AI1538" i="2"/>
  <c r="AH1538" i="2"/>
  <c r="AG1538" i="2"/>
  <c r="AF1538" i="2"/>
  <c r="AE1538" i="2"/>
  <c r="AI1535" i="2"/>
  <c r="AH1535" i="2"/>
  <c r="AG1535" i="2"/>
  <c r="AF1535" i="2"/>
  <c r="AE1535" i="2"/>
  <c r="AI1533" i="2"/>
  <c r="AH1533" i="2"/>
  <c r="AG1533" i="2"/>
  <c r="AF1533" i="2"/>
  <c r="AE1533" i="2"/>
  <c r="AI1529" i="2"/>
  <c r="AH1529" i="2"/>
  <c r="AG1529" i="2"/>
  <c r="AF1529" i="2"/>
  <c r="AE1529" i="2"/>
  <c r="AI1525" i="2"/>
  <c r="AH1525" i="2"/>
  <c r="AG1525" i="2"/>
  <c r="AG1521" i="2" s="1"/>
  <c r="AF1525" i="2"/>
  <c r="AE1525" i="2"/>
  <c r="AI1522" i="2"/>
  <c r="AH1522" i="2"/>
  <c r="AH1519" i="2" s="1"/>
  <c r="AG1522" i="2"/>
  <c r="AF1522" i="2"/>
  <c r="AE1522" i="2"/>
  <c r="AI1520" i="2"/>
  <c r="AH1520" i="2"/>
  <c r="AG1520" i="2"/>
  <c r="AF1520" i="2"/>
  <c r="AF1517" i="2" s="1"/>
  <c r="AE1520" i="2"/>
  <c r="AI1507" i="2"/>
  <c r="AH1507" i="2"/>
  <c r="AG1507" i="2"/>
  <c r="AF1507" i="2"/>
  <c r="AE1507" i="2"/>
  <c r="AI1500" i="2"/>
  <c r="AH1500" i="2"/>
  <c r="AG1500" i="2"/>
  <c r="AF1500" i="2"/>
  <c r="AE1500" i="2"/>
  <c r="AI1496" i="2"/>
  <c r="AH1496" i="2"/>
  <c r="AG1496" i="2"/>
  <c r="AF1496" i="2"/>
  <c r="AE1496" i="2"/>
  <c r="AI1492" i="2"/>
  <c r="AH1492" i="2"/>
  <c r="AG1492" i="2"/>
  <c r="AF1492" i="2"/>
  <c r="AE1492" i="2"/>
  <c r="AI1489" i="2"/>
  <c r="AH1489" i="2"/>
  <c r="AG1489" i="2"/>
  <c r="AF1489" i="2"/>
  <c r="AE1489" i="2"/>
  <c r="AI1488" i="2"/>
  <c r="AH1488" i="2"/>
  <c r="AG1488" i="2"/>
  <c r="AF1488" i="2"/>
  <c r="AE1488" i="2"/>
  <c r="AI1486" i="2"/>
  <c r="AH1486" i="2"/>
  <c r="AG1486" i="2"/>
  <c r="AF1486" i="2"/>
  <c r="AE1486" i="2"/>
  <c r="AI1484" i="2"/>
  <c r="AH1484" i="2"/>
  <c r="AG1484" i="2"/>
  <c r="AF1484" i="2"/>
  <c r="AE1484" i="2"/>
  <c r="AI1482" i="2"/>
  <c r="AH1482" i="2"/>
  <c r="AG1482" i="2"/>
  <c r="AF1482" i="2"/>
  <c r="AE1482" i="2"/>
  <c r="AI1480" i="2"/>
  <c r="AH1480" i="2"/>
  <c r="AG1480" i="2"/>
  <c r="AF1480" i="2"/>
  <c r="AE1480" i="2"/>
  <c r="AI1479" i="2"/>
  <c r="AH1479" i="2"/>
  <c r="AG1479" i="2"/>
  <c r="AI1476" i="2"/>
  <c r="AH1476" i="2"/>
  <c r="AG1476" i="2"/>
  <c r="AF1476" i="2"/>
  <c r="AE1476" i="2"/>
  <c r="AI1475" i="2"/>
  <c r="AH1475" i="2"/>
  <c r="AG1475" i="2"/>
  <c r="AF1475" i="2"/>
  <c r="AE1475" i="2"/>
  <c r="AI1472" i="2"/>
  <c r="AH1472" i="2"/>
  <c r="AG1472" i="2"/>
  <c r="AF1472" i="2"/>
  <c r="AE1472" i="2"/>
  <c r="AI1471" i="2"/>
  <c r="AH1471" i="2"/>
  <c r="AG1471" i="2"/>
  <c r="AF1471" i="2"/>
  <c r="AE1471" i="2"/>
  <c r="AI1468" i="2"/>
  <c r="AH1468" i="2"/>
  <c r="AG1468" i="2"/>
  <c r="AF1468" i="2"/>
  <c r="AE1468" i="2"/>
  <c r="AI1467" i="2"/>
  <c r="AH1467" i="2"/>
  <c r="AG1467" i="2"/>
  <c r="AF1467" i="2"/>
  <c r="AE1467" i="2"/>
  <c r="AI1464" i="2"/>
  <c r="AH1464" i="2"/>
  <c r="AG1464" i="2"/>
  <c r="AF1464" i="2"/>
  <c r="AE1464" i="2"/>
  <c r="AI1463" i="2"/>
  <c r="AH1463" i="2"/>
  <c r="AG1463" i="2"/>
  <c r="AF1463" i="2"/>
  <c r="AE1463" i="2"/>
  <c r="AI1447" i="2"/>
  <c r="AH1447" i="2"/>
  <c r="AG1447" i="2"/>
  <c r="AF1447" i="2"/>
  <c r="AE1447" i="2"/>
  <c r="AI1444" i="2"/>
  <c r="AH1444" i="2"/>
  <c r="AG1444" i="2"/>
  <c r="AF1444" i="2"/>
  <c r="AE1444" i="2"/>
  <c r="AI1442" i="2"/>
  <c r="AH1442" i="2"/>
  <c r="AG1442" i="2"/>
  <c r="AF1442" i="2"/>
  <c r="AE1442" i="2"/>
  <c r="AI1437" i="2"/>
  <c r="AH1437" i="2"/>
  <c r="AG1437" i="2"/>
  <c r="AF1437" i="2"/>
  <c r="AE1437" i="2"/>
  <c r="AI1433" i="2"/>
  <c r="AH1433" i="2"/>
  <c r="AG1433" i="2"/>
  <c r="AF1433" i="2"/>
  <c r="AE1433" i="2"/>
  <c r="AI1430" i="2"/>
  <c r="AH1430" i="2"/>
  <c r="AG1430" i="2"/>
  <c r="AF1430" i="2"/>
  <c r="AE1430" i="2"/>
  <c r="AI1428" i="2"/>
  <c r="AH1428" i="2"/>
  <c r="AG1428" i="2"/>
  <c r="AF1428" i="2"/>
  <c r="AE1428" i="2"/>
  <c r="AI1424" i="2"/>
  <c r="AH1424" i="2"/>
  <c r="AG1424" i="2"/>
  <c r="AF1424" i="2"/>
  <c r="AE1424" i="2"/>
  <c r="AI1420" i="2"/>
  <c r="AH1420" i="2"/>
  <c r="AG1420" i="2"/>
  <c r="AF1420" i="2"/>
  <c r="AE1420" i="2"/>
  <c r="AI1417" i="2"/>
  <c r="AH1417" i="2"/>
  <c r="AH1414" i="2" s="1"/>
  <c r="AG1417" i="2"/>
  <c r="AF1417" i="2"/>
  <c r="AE1417" i="2"/>
  <c r="AI1415" i="2"/>
  <c r="AH1415" i="2"/>
  <c r="AH1412" i="2" s="1"/>
  <c r="AG1415" i="2"/>
  <c r="AF1415" i="2"/>
  <c r="AF1412" i="2" s="1"/>
  <c r="AE1415" i="2"/>
  <c r="AI1402" i="2"/>
  <c r="AH1402" i="2"/>
  <c r="AG1402" i="2"/>
  <c r="AF1402" i="2"/>
  <c r="AE1402" i="2"/>
  <c r="AI1395" i="2"/>
  <c r="AH1395" i="2"/>
  <c r="AG1395" i="2"/>
  <c r="AF1395" i="2"/>
  <c r="AE1395" i="2"/>
  <c r="AI1391" i="2"/>
  <c r="AH1391" i="2"/>
  <c r="AG1391" i="2"/>
  <c r="AF1391" i="2"/>
  <c r="AE1391" i="2"/>
  <c r="AI1387" i="2"/>
  <c r="AH1387" i="2"/>
  <c r="AG1387" i="2"/>
  <c r="AF1387" i="2"/>
  <c r="AE1387" i="2"/>
  <c r="AI1384" i="2"/>
  <c r="AH1384" i="2"/>
  <c r="AG1384" i="2"/>
  <c r="AF1384" i="2"/>
  <c r="AE1384" i="2"/>
  <c r="AI1383" i="2"/>
  <c r="AH1383" i="2"/>
  <c r="AG1383" i="2"/>
  <c r="AF1383" i="2"/>
  <c r="AE1383" i="2"/>
  <c r="AI1381" i="2"/>
  <c r="AH1381" i="2"/>
  <c r="AG1381" i="2"/>
  <c r="AF1381" i="2"/>
  <c r="AE1381" i="2"/>
  <c r="AI1379" i="2"/>
  <c r="AH1379" i="2"/>
  <c r="AG1379" i="2"/>
  <c r="AF1379" i="2"/>
  <c r="AE1379" i="2"/>
  <c r="AI1377" i="2"/>
  <c r="AH1377" i="2"/>
  <c r="AG1377" i="2"/>
  <c r="AF1377" i="2"/>
  <c r="AE1377" i="2"/>
  <c r="AI1375" i="2"/>
  <c r="AH1375" i="2"/>
  <c r="AG1375" i="2"/>
  <c r="AF1375" i="2"/>
  <c r="AE1375" i="2"/>
  <c r="AI1374" i="2"/>
  <c r="AH1374" i="2"/>
  <c r="AG1374" i="2"/>
  <c r="AI1371" i="2"/>
  <c r="AH1371" i="2"/>
  <c r="AG1371" i="2"/>
  <c r="AF1371" i="2"/>
  <c r="AE1371" i="2"/>
  <c r="AI1370" i="2"/>
  <c r="AH1370" i="2"/>
  <c r="AG1370" i="2"/>
  <c r="AF1370" i="2"/>
  <c r="AE1370" i="2"/>
  <c r="AI1367" i="2"/>
  <c r="AH1367" i="2"/>
  <c r="AG1367" i="2"/>
  <c r="AF1367" i="2"/>
  <c r="AE1367" i="2"/>
  <c r="AI1366" i="2"/>
  <c r="AH1366" i="2"/>
  <c r="AG1366" i="2"/>
  <c r="AF1366" i="2"/>
  <c r="AE1366" i="2"/>
  <c r="AI1363" i="2"/>
  <c r="AH1363" i="2"/>
  <c r="AG1363" i="2"/>
  <c r="AF1363" i="2"/>
  <c r="AE1363" i="2"/>
  <c r="AI1362" i="2"/>
  <c r="AH1362" i="2"/>
  <c r="AG1362" i="2"/>
  <c r="AF1362" i="2"/>
  <c r="AE1362" i="2"/>
  <c r="AI1359" i="2"/>
  <c r="AH1359" i="2"/>
  <c r="AG1359" i="2"/>
  <c r="AF1359" i="2"/>
  <c r="AE1359" i="2"/>
  <c r="AI1358" i="2"/>
  <c r="AH1358" i="2"/>
  <c r="AG1358" i="2"/>
  <c r="AF1358" i="2"/>
  <c r="AE1358" i="2"/>
  <c r="AI1342" i="2"/>
  <c r="AH1342" i="2"/>
  <c r="AG1342" i="2"/>
  <c r="AF1342" i="2"/>
  <c r="AE1342" i="2"/>
  <c r="AI1339" i="2"/>
  <c r="AH1339" i="2"/>
  <c r="AG1339" i="2"/>
  <c r="AF1339" i="2"/>
  <c r="AE1339" i="2"/>
  <c r="AI1337" i="2"/>
  <c r="AH1337" i="2"/>
  <c r="AG1337" i="2"/>
  <c r="AF1337" i="2"/>
  <c r="AE1337" i="2"/>
  <c r="AI1332" i="2"/>
  <c r="AH1332" i="2"/>
  <c r="AG1332" i="2"/>
  <c r="AF1332" i="2"/>
  <c r="AE1332" i="2"/>
  <c r="AI1328" i="2"/>
  <c r="AH1328" i="2"/>
  <c r="AG1328" i="2"/>
  <c r="AF1328" i="2"/>
  <c r="AE1328" i="2"/>
  <c r="AI1325" i="2"/>
  <c r="AH1325" i="2"/>
  <c r="AG1325" i="2"/>
  <c r="AF1325" i="2"/>
  <c r="AE1325" i="2"/>
  <c r="AI1323" i="2"/>
  <c r="AH1323" i="2"/>
  <c r="AG1323" i="2"/>
  <c r="AF1323" i="2"/>
  <c r="AE1323" i="2"/>
  <c r="AI1319" i="2"/>
  <c r="AH1319" i="2"/>
  <c r="AG1319" i="2"/>
  <c r="AF1319" i="2"/>
  <c r="AE1319" i="2"/>
  <c r="AI1315" i="2"/>
  <c r="AH1315" i="2"/>
  <c r="AG1315" i="2"/>
  <c r="AF1315" i="2"/>
  <c r="AE1315" i="2"/>
  <c r="AI1312" i="2"/>
  <c r="AH1312" i="2"/>
  <c r="AG1312" i="2"/>
  <c r="AG1309" i="2" s="1"/>
  <c r="AF1312" i="2"/>
  <c r="AE1312" i="2"/>
  <c r="AI1310" i="2"/>
  <c r="AI1307" i="2" s="1"/>
  <c r="AH1310" i="2"/>
  <c r="AG1310" i="2"/>
  <c r="AG1307" i="2" s="1"/>
  <c r="AF1310" i="2"/>
  <c r="AF1307" i="2" s="1"/>
  <c r="AE1310" i="2"/>
  <c r="AE1307" i="2" s="1"/>
  <c r="AI1297" i="2"/>
  <c r="AH1297" i="2"/>
  <c r="AG1297" i="2"/>
  <c r="AF1297" i="2"/>
  <c r="AE1297" i="2"/>
  <c r="AI1290" i="2"/>
  <c r="AH1290" i="2"/>
  <c r="AG1290" i="2"/>
  <c r="AF1290" i="2"/>
  <c r="AE1290" i="2"/>
  <c r="AI1286" i="2"/>
  <c r="AH1286" i="2"/>
  <c r="AG1286" i="2"/>
  <c r="AF1286" i="2"/>
  <c r="AE1286" i="2"/>
  <c r="AI1282" i="2"/>
  <c r="AH1282" i="2"/>
  <c r="AG1282" i="2"/>
  <c r="AF1282" i="2"/>
  <c r="AE1282" i="2"/>
  <c r="AI1279" i="2"/>
  <c r="AH1279" i="2"/>
  <c r="AG1279" i="2"/>
  <c r="AF1279" i="2"/>
  <c r="AE1279" i="2"/>
  <c r="AI1278" i="2"/>
  <c r="AH1278" i="2"/>
  <c r="AG1278" i="2"/>
  <c r="AF1278" i="2"/>
  <c r="AE1278" i="2"/>
  <c r="AI1276" i="2"/>
  <c r="AH1276" i="2"/>
  <c r="AG1276" i="2"/>
  <c r="AF1276" i="2"/>
  <c r="AE1276" i="2"/>
  <c r="AI1274" i="2"/>
  <c r="AH1274" i="2"/>
  <c r="AG1274" i="2"/>
  <c r="AF1274" i="2"/>
  <c r="AE1274" i="2"/>
  <c r="AI1272" i="2"/>
  <c r="AH1272" i="2"/>
  <c r="AG1272" i="2"/>
  <c r="AF1272" i="2"/>
  <c r="AE1272" i="2"/>
  <c r="AI1270" i="2"/>
  <c r="AH1270" i="2"/>
  <c r="AG1270" i="2"/>
  <c r="AF1270" i="2"/>
  <c r="AE1270" i="2"/>
  <c r="AI1269" i="2"/>
  <c r="AH1269" i="2"/>
  <c r="AG1269" i="2"/>
  <c r="AI1266" i="2"/>
  <c r="AH1266" i="2"/>
  <c r="AG1266" i="2"/>
  <c r="AF1266" i="2"/>
  <c r="AE1266" i="2"/>
  <c r="AI1265" i="2"/>
  <c r="AH1265" i="2"/>
  <c r="AG1265" i="2"/>
  <c r="AF1265" i="2"/>
  <c r="AE1265" i="2"/>
  <c r="AI1262" i="2"/>
  <c r="AH1262" i="2"/>
  <c r="AG1262" i="2"/>
  <c r="AF1262" i="2"/>
  <c r="AE1262" i="2"/>
  <c r="AI1261" i="2"/>
  <c r="AH1261" i="2"/>
  <c r="AG1261" i="2"/>
  <c r="AF1261" i="2"/>
  <c r="AE1261" i="2"/>
  <c r="AI1258" i="2"/>
  <c r="AH1258" i="2"/>
  <c r="AG1258" i="2"/>
  <c r="AF1258" i="2"/>
  <c r="AE1258" i="2"/>
  <c r="AI1257" i="2"/>
  <c r="AH1257" i="2"/>
  <c r="AG1257" i="2"/>
  <c r="AF1257" i="2"/>
  <c r="AE1257" i="2"/>
  <c r="AI1254" i="2"/>
  <c r="AH1254" i="2"/>
  <c r="AG1254" i="2"/>
  <c r="AF1254" i="2"/>
  <c r="AE1254" i="2"/>
  <c r="AI1253" i="2"/>
  <c r="AH1253" i="2"/>
  <c r="AG1253" i="2"/>
  <c r="AF1253" i="2"/>
  <c r="AE1253" i="2"/>
  <c r="AI1237" i="2"/>
  <c r="AH1237" i="2"/>
  <c r="AG1237" i="2"/>
  <c r="AF1237" i="2"/>
  <c r="AE1237" i="2"/>
  <c r="AI1234" i="2"/>
  <c r="AH1234" i="2"/>
  <c r="AG1234" i="2"/>
  <c r="AF1234" i="2"/>
  <c r="AE1234" i="2"/>
  <c r="AI1232" i="2"/>
  <c r="AH1232" i="2"/>
  <c r="AG1232" i="2"/>
  <c r="AF1232" i="2"/>
  <c r="AE1232" i="2"/>
  <c r="AI1227" i="2"/>
  <c r="AH1227" i="2"/>
  <c r="AG1227" i="2"/>
  <c r="AF1227" i="2"/>
  <c r="AE1227" i="2"/>
  <c r="AI1223" i="2"/>
  <c r="AH1223" i="2"/>
  <c r="AG1223" i="2"/>
  <c r="AF1223" i="2"/>
  <c r="AE1223" i="2"/>
  <c r="AI1220" i="2"/>
  <c r="AH1220" i="2"/>
  <c r="AG1220" i="2"/>
  <c r="AF1220" i="2"/>
  <c r="AE1220" i="2"/>
  <c r="AI1218" i="2"/>
  <c r="AH1218" i="2"/>
  <c r="AG1218" i="2"/>
  <c r="AF1218" i="2"/>
  <c r="AE1218" i="2"/>
  <c r="AI1214" i="2"/>
  <c r="AH1214" i="2"/>
  <c r="AG1214" i="2"/>
  <c r="AF1214" i="2"/>
  <c r="AE1214" i="2"/>
  <c r="AI1210" i="2"/>
  <c r="AH1210" i="2"/>
  <c r="AG1210" i="2"/>
  <c r="AF1210" i="2"/>
  <c r="AE1210" i="2"/>
  <c r="AI1207" i="2"/>
  <c r="AH1207" i="2"/>
  <c r="AG1207" i="2"/>
  <c r="AF1207" i="2"/>
  <c r="AE1207" i="2"/>
  <c r="AI1205" i="2"/>
  <c r="AH1205" i="2"/>
  <c r="AG1205" i="2"/>
  <c r="AF1205" i="2"/>
  <c r="AE1205" i="2"/>
  <c r="AE1202" i="2" s="1"/>
  <c r="AI1192" i="2"/>
  <c r="AH1192" i="2"/>
  <c r="AG1192" i="2"/>
  <c r="AF1192" i="2"/>
  <c r="AE1192" i="2"/>
  <c r="AI1185" i="2"/>
  <c r="AH1185" i="2"/>
  <c r="AG1185" i="2"/>
  <c r="AF1185" i="2"/>
  <c r="AE1185" i="2"/>
  <c r="AI1181" i="2"/>
  <c r="AH1181" i="2"/>
  <c r="AG1181" i="2"/>
  <c r="AF1181" i="2"/>
  <c r="AE1181" i="2"/>
  <c r="AI1177" i="2"/>
  <c r="AH1177" i="2"/>
  <c r="AG1177" i="2"/>
  <c r="AF1177" i="2"/>
  <c r="AF1169" i="2" s="1"/>
  <c r="AE1177" i="2"/>
  <c r="AI1174" i="2"/>
  <c r="AH1174" i="2"/>
  <c r="AG1174" i="2"/>
  <c r="AF1174" i="2"/>
  <c r="AE1174" i="2"/>
  <c r="AI1173" i="2"/>
  <c r="AH1173" i="2"/>
  <c r="AG1173" i="2"/>
  <c r="AI1171" i="2"/>
  <c r="AH1171" i="2"/>
  <c r="AG1171" i="2"/>
  <c r="AF1171" i="2"/>
  <c r="AE1171" i="2"/>
  <c r="AI1169" i="2"/>
  <c r="AH1169" i="2"/>
  <c r="AG1169" i="2"/>
  <c r="AI1165" i="2"/>
  <c r="AH1165" i="2"/>
  <c r="AG1165" i="2"/>
  <c r="AF1165" i="2"/>
  <c r="AE1165" i="2"/>
  <c r="AI1164" i="2"/>
  <c r="AH1164" i="2"/>
  <c r="AG1164" i="2"/>
  <c r="AG86" i="2" s="1"/>
  <c r="AG87" i="2" s="1"/>
  <c r="AF1164" i="2"/>
  <c r="AE1164" i="2"/>
  <c r="AI1161" i="2"/>
  <c r="AH1161" i="2"/>
  <c r="AG1161" i="2"/>
  <c r="AF1161" i="2"/>
  <c r="AE1161" i="2"/>
  <c r="AI1160" i="2"/>
  <c r="AH1160" i="2"/>
  <c r="AG1160" i="2"/>
  <c r="AF1160" i="2"/>
  <c r="AE1160" i="2"/>
  <c r="AI1157" i="2"/>
  <c r="AH1157" i="2"/>
  <c r="AG1157" i="2"/>
  <c r="AF1157" i="2"/>
  <c r="AE1157" i="2"/>
  <c r="AI1156" i="2"/>
  <c r="AH1156" i="2"/>
  <c r="AG1156" i="2"/>
  <c r="AF1156" i="2"/>
  <c r="AE1156" i="2"/>
  <c r="AI1153" i="2"/>
  <c r="AH1153" i="2"/>
  <c r="AG1153" i="2"/>
  <c r="AF1153" i="2"/>
  <c r="AE1153" i="2"/>
  <c r="AI1152" i="2"/>
  <c r="AH1152" i="2"/>
  <c r="AG1152" i="2"/>
  <c r="AF1152" i="2"/>
  <c r="AE1152" i="2"/>
  <c r="AI1149" i="2"/>
  <c r="AH1149" i="2"/>
  <c r="AG1149" i="2"/>
  <c r="AF1149" i="2"/>
  <c r="AE1149" i="2"/>
  <c r="AI1148" i="2"/>
  <c r="AH1148" i="2"/>
  <c r="AG1148" i="2"/>
  <c r="AF1148" i="2"/>
  <c r="AE1148" i="2"/>
  <c r="AI1132" i="2"/>
  <c r="AH1132" i="2"/>
  <c r="AG1132" i="2"/>
  <c r="AF1132" i="2"/>
  <c r="AE1132" i="2"/>
  <c r="AI1129" i="2"/>
  <c r="AH1129" i="2"/>
  <c r="AG1129" i="2"/>
  <c r="AF1129" i="2"/>
  <c r="AE1129" i="2"/>
  <c r="AI1127" i="2"/>
  <c r="AH1127" i="2"/>
  <c r="AG1127" i="2"/>
  <c r="AF1127" i="2"/>
  <c r="AE1127" i="2"/>
  <c r="AI1122" i="2"/>
  <c r="AH1122" i="2"/>
  <c r="AG1122" i="2"/>
  <c r="AF1122" i="2"/>
  <c r="AE1122" i="2"/>
  <c r="AI1118" i="2"/>
  <c r="AH1118" i="2"/>
  <c r="AG1118" i="2"/>
  <c r="AF1118" i="2"/>
  <c r="AE1118" i="2"/>
  <c r="AI1115" i="2"/>
  <c r="AH1115" i="2"/>
  <c r="AG1115" i="2"/>
  <c r="AF1115" i="2"/>
  <c r="AE1115" i="2"/>
  <c r="AI1113" i="2"/>
  <c r="AH1113" i="2"/>
  <c r="AG1113" i="2"/>
  <c r="AF1113" i="2"/>
  <c r="AE1113" i="2"/>
  <c r="AI1109" i="2"/>
  <c r="AH1109" i="2"/>
  <c r="AG1109" i="2"/>
  <c r="AF1109" i="2"/>
  <c r="AE1109" i="2"/>
  <c r="AI1105" i="2"/>
  <c r="AH1105" i="2"/>
  <c r="AG1105" i="2"/>
  <c r="AF1105" i="2"/>
  <c r="AE1105" i="2"/>
  <c r="AI1102" i="2"/>
  <c r="AH1102" i="2"/>
  <c r="AH1099" i="2" s="1"/>
  <c r="AG1102" i="2"/>
  <c r="AG1099" i="2" s="1"/>
  <c r="AF1102" i="2"/>
  <c r="AE1102" i="2"/>
  <c r="AI1100" i="2"/>
  <c r="AH1100" i="2"/>
  <c r="AG1100" i="2"/>
  <c r="AF1100" i="2"/>
  <c r="AE1100" i="2"/>
  <c r="AI1087" i="2"/>
  <c r="AH1087" i="2"/>
  <c r="AG1087" i="2"/>
  <c r="AF1087" i="2"/>
  <c r="AE1087" i="2"/>
  <c r="AI1084" i="2"/>
  <c r="AH1084" i="2"/>
  <c r="AG1084" i="2"/>
  <c r="AF1084" i="2"/>
  <c r="AE1084" i="2"/>
  <c r="AI1077" i="2"/>
  <c r="AH1077" i="2"/>
  <c r="AG1077" i="2"/>
  <c r="AF1077" i="2"/>
  <c r="AE1077" i="2"/>
  <c r="AE1073" i="2"/>
  <c r="AE1071" i="2"/>
  <c r="AE1070" i="2"/>
  <c r="AE1069" i="2"/>
  <c r="AE1067" i="2"/>
  <c r="AE1066" i="2"/>
  <c r="AE1065" i="2"/>
  <c r="AI1063" i="2"/>
  <c r="AH1063" i="2"/>
  <c r="AG1063" i="2"/>
  <c r="AF1063" i="2"/>
  <c r="AI1062" i="2"/>
  <c r="AH1062" i="2"/>
  <c r="AG1062" i="2"/>
  <c r="AF1062" i="2"/>
  <c r="AI1061" i="2"/>
  <c r="AH1061" i="2"/>
  <c r="AG1061" i="2"/>
  <c r="AF1061" i="2"/>
  <c r="AE1058" i="2"/>
  <c r="AE1057" i="2"/>
  <c r="AE1056" i="2"/>
  <c r="AE1054" i="2"/>
  <c r="AI1053" i="2"/>
  <c r="AI1049" i="2" s="1"/>
  <c r="AH1053" i="2"/>
  <c r="AG1053" i="2"/>
  <c r="AF1053" i="2"/>
  <c r="AF1049" i="2" s="1"/>
  <c r="AE1052" i="2"/>
  <c r="AI1050" i="2"/>
  <c r="AH1050" i="2"/>
  <c r="AG1050" i="2"/>
  <c r="AF1050" i="2"/>
  <c r="AH1049" i="2"/>
  <c r="AI1048" i="2"/>
  <c r="AH1048" i="2"/>
  <c r="AG1048" i="2"/>
  <c r="AF1048" i="2"/>
  <c r="AE1046" i="2"/>
  <c r="AE1045" i="2"/>
  <c r="AI1044" i="2"/>
  <c r="AH1044" i="2"/>
  <c r="AG1044" i="2"/>
  <c r="AE1044" i="2"/>
  <c r="AI1041" i="2"/>
  <c r="AH1041" i="2"/>
  <c r="AG1041" i="2"/>
  <c r="AE1041" i="2"/>
  <c r="AE1040" i="2"/>
  <c r="AE1035" i="2" s="1"/>
  <c r="AE1039" i="2"/>
  <c r="AE1036" i="2" s="1"/>
  <c r="AI1036" i="2"/>
  <c r="AH1036" i="2"/>
  <c r="AG1036" i="2"/>
  <c r="AF1036" i="2"/>
  <c r="AI1035" i="2"/>
  <c r="AH1035" i="2"/>
  <c r="AG1035" i="2"/>
  <c r="AF1035" i="2"/>
  <c r="AI1024" i="2"/>
  <c r="AH1024" i="2"/>
  <c r="AG1024" i="2"/>
  <c r="AF1024" i="2"/>
  <c r="AE1024" i="2"/>
  <c r="AI1021" i="2"/>
  <c r="AH1021" i="2"/>
  <c r="AG1021" i="2"/>
  <c r="AF1021" i="2"/>
  <c r="AE1021" i="2"/>
  <c r="AI1019" i="2"/>
  <c r="AH1019" i="2"/>
  <c r="AG1019" i="2"/>
  <c r="AF1019" i="2"/>
  <c r="AE1019" i="2"/>
  <c r="AE1017" i="2"/>
  <c r="AI1014" i="2"/>
  <c r="AH1014" i="2"/>
  <c r="AG1014" i="2"/>
  <c r="AF1014" i="2"/>
  <c r="AE1014" i="2"/>
  <c r="AI1010" i="2"/>
  <c r="AH1010" i="2"/>
  <c r="AG1010" i="2"/>
  <c r="AF1010" i="2"/>
  <c r="AE1010" i="2"/>
  <c r="AI1007" i="2"/>
  <c r="AH1007" i="2"/>
  <c r="AG1007" i="2"/>
  <c r="AF1007" i="2"/>
  <c r="AE1007" i="2"/>
  <c r="AI1005" i="2"/>
  <c r="AH1005" i="2"/>
  <c r="AG1005" i="2"/>
  <c r="AF1005" i="2"/>
  <c r="AE1005" i="2"/>
  <c r="AI1001" i="2"/>
  <c r="AH1001" i="2"/>
  <c r="AG1001" i="2"/>
  <c r="AF1001" i="2"/>
  <c r="AE1001" i="2"/>
  <c r="AI997" i="2"/>
  <c r="AH997" i="2"/>
  <c r="AG997" i="2"/>
  <c r="AF997" i="2"/>
  <c r="AE997" i="2"/>
  <c r="AI994" i="2"/>
  <c r="AI991" i="2" s="1"/>
  <c r="AH994" i="2"/>
  <c r="AG994" i="2"/>
  <c r="AG991" i="2" s="1"/>
  <c r="AF994" i="2"/>
  <c r="AE994" i="2"/>
  <c r="AE991" i="2" s="1"/>
  <c r="AI992" i="2"/>
  <c r="AH992" i="2"/>
  <c r="AG992" i="2"/>
  <c r="AG989" i="2" s="1"/>
  <c r="AF992" i="2"/>
  <c r="AE992" i="2"/>
  <c r="AI979" i="2"/>
  <c r="AH979" i="2"/>
  <c r="AG979" i="2"/>
  <c r="AF979" i="2"/>
  <c r="AE979" i="2"/>
  <c r="AF974" i="2"/>
  <c r="AG974" i="2" s="1"/>
  <c r="AI969" i="2"/>
  <c r="AH969" i="2"/>
  <c r="AG969" i="2"/>
  <c r="AF969" i="2"/>
  <c r="AE969" i="2"/>
  <c r="AI965" i="2"/>
  <c r="AH965" i="2"/>
  <c r="AG965" i="2"/>
  <c r="AF965" i="2"/>
  <c r="AE965" i="2"/>
  <c r="AI961" i="2"/>
  <c r="AH961" i="2"/>
  <c r="AG961" i="2"/>
  <c r="AF961" i="2"/>
  <c r="AE961" i="2"/>
  <c r="AH956" i="2"/>
  <c r="AG956" i="2"/>
  <c r="AF956" i="2"/>
  <c r="AH955" i="2"/>
  <c r="AG955" i="2"/>
  <c r="AF955" i="2"/>
  <c r="AE955" i="2" s="1"/>
  <c r="AH954" i="2"/>
  <c r="AG954" i="2"/>
  <c r="AF954" i="2"/>
  <c r="AE954" i="2" s="1"/>
  <c r="AH953" i="2"/>
  <c r="AG953" i="2"/>
  <c r="AF953" i="2"/>
  <c r="AE953" i="2" s="1"/>
  <c r="AE946" i="2"/>
  <c r="AI945" i="2"/>
  <c r="AI941" i="2" s="1"/>
  <c r="AH945" i="2"/>
  <c r="AH941" i="2" s="1"/>
  <c r="AG945" i="2"/>
  <c r="AG941" i="2" s="1"/>
  <c r="AF945" i="2"/>
  <c r="AF941" i="2" s="1"/>
  <c r="AE944" i="2"/>
  <c r="AI943" i="2"/>
  <c r="AG943" i="2"/>
  <c r="AI942" i="2"/>
  <c r="AH942" i="2"/>
  <c r="AG942" i="2"/>
  <c r="AF942" i="2"/>
  <c r="AI940" i="2"/>
  <c r="AH940" i="2"/>
  <c r="AG940" i="2"/>
  <c r="AF940" i="2"/>
  <c r="AI936" i="2"/>
  <c r="AH936" i="2"/>
  <c r="AG936" i="2"/>
  <c r="AF936" i="2"/>
  <c r="AE936" i="2"/>
  <c r="AI933" i="2"/>
  <c r="AH933" i="2"/>
  <c r="AG933" i="2"/>
  <c r="AF933" i="2"/>
  <c r="AE933" i="2"/>
  <c r="AE932" i="2"/>
  <c r="AE931" i="2"/>
  <c r="AE928" i="2" s="1"/>
  <c r="AE930" i="2"/>
  <c r="AE929" i="2"/>
  <c r="AI928" i="2"/>
  <c r="AH928" i="2"/>
  <c r="AG928" i="2"/>
  <c r="AF928" i="2"/>
  <c r="AI927" i="2"/>
  <c r="AH927" i="2"/>
  <c r="AG927" i="2"/>
  <c r="AF927" i="2"/>
  <c r="AI918" i="2"/>
  <c r="AH918" i="2"/>
  <c r="AG918" i="2"/>
  <c r="AF918" i="2"/>
  <c r="AE917" i="2"/>
  <c r="AI916" i="2"/>
  <c r="AH916" i="2"/>
  <c r="AG916" i="2"/>
  <c r="AF916" i="2"/>
  <c r="AE915" i="2"/>
  <c r="AE918" i="2" s="1"/>
  <c r="AI914" i="2"/>
  <c r="AH914" i="2"/>
  <c r="AG914" i="2"/>
  <c r="AF914" i="2"/>
  <c r="AE913" i="2"/>
  <c r="AE914" i="2" s="1"/>
  <c r="AI912" i="2"/>
  <c r="AH912" i="2"/>
  <c r="AG912" i="2"/>
  <c r="AF912" i="2"/>
  <c r="AE911" i="2"/>
  <c r="AE912" i="2" s="1"/>
  <c r="AI909" i="2"/>
  <c r="AH909" i="2"/>
  <c r="AG909" i="2"/>
  <c r="AF909" i="2"/>
  <c r="AI906" i="2"/>
  <c r="AH906" i="2"/>
  <c r="AG906" i="2"/>
  <c r="AF906" i="2"/>
  <c r="AE906" i="2"/>
  <c r="AI902" i="2"/>
  <c r="AH902" i="2"/>
  <c r="AG902" i="2"/>
  <c r="AF902" i="2"/>
  <c r="AE902" i="2"/>
  <c r="AI899" i="2"/>
  <c r="AH899" i="2"/>
  <c r="AG899" i="2"/>
  <c r="AF899" i="2"/>
  <c r="AE899" i="2"/>
  <c r="AI897" i="2"/>
  <c r="AH897" i="2"/>
  <c r="AG897" i="2"/>
  <c r="AF897" i="2"/>
  <c r="AE897" i="2"/>
  <c r="AI893" i="2"/>
  <c r="AH893" i="2"/>
  <c r="AG893" i="2"/>
  <c r="AF893" i="2"/>
  <c r="AE893" i="2"/>
  <c r="AI889" i="2"/>
  <c r="AH889" i="2"/>
  <c r="AG889" i="2"/>
  <c r="AF889" i="2"/>
  <c r="AE889" i="2"/>
  <c r="AI886" i="2"/>
  <c r="AH886" i="2"/>
  <c r="AH883" i="2" s="1"/>
  <c r="AG886" i="2"/>
  <c r="AF886" i="2"/>
  <c r="AF883" i="2" s="1"/>
  <c r="AE886" i="2"/>
  <c r="AI884" i="2"/>
  <c r="AH884" i="2"/>
  <c r="AG884" i="2"/>
  <c r="AG881" i="2" s="1"/>
  <c r="AF884" i="2"/>
  <c r="AF881" i="2" s="1"/>
  <c r="AE884" i="2"/>
  <c r="AE881" i="2" s="1"/>
  <c r="AI871" i="2"/>
  <c r="AH871" i="2"/>
  <c r="AG871" i="2"/>
  <c r="AF871" i="2"/>
  <c r="AE871" i="2"/>
  <c r="AI868" i="2"/>
  <c r="AH868" i="2"/>
  <c r="AG868" i="2"/>
  <c r="AF868" i="2"/>
  <c r="AE867" i="2"/>
  <c r="AE868" i="2" s="1"/>
  <c r="AI861" i="2"/>
  <c r="AH861" i="2"/>
  <c r="AG861" i="2"/>
  <c r="AF861" i="2"/>
  <c r="AE861" i="2"/>
  <c r="AE855" i="2"/>
  <c r="AI854" i="2"/>
  <c r="AH854" i="2"/>
  <c r="AG854" i="2"/>
  <c r="AF854" i="2"/>
  <c r="AE853" i="2"/>
  <c r="AI850" i="2"/>
  <c r="AH850" i="2"/>
  <c r="AG850" i="2"/>
  <c r="AF850" i="2"/>
  <c r="AE849" i="2"/>
  <c r="AI848" i="2"/>
  <c r="AH848" i="2"/>
  <c r="AG848" i="2"/>
  <c r="AF848" i="2"/>
  <c r="AE848" i="2"/>
  <c r="AI847" i="2"/>
  <c r="AH847" i="2"/>
  <c r="AG847" i="2"/>
  <c r="AI845" i="2"/>
  <c r="AH845" i="2"/>
  <c r="AG845" i="2"/>
  <c r="AF845" i="2"/>
  <c r="AE842" i="2"/>
  <c r="AI841" i="2"/>
  <c r="AH841" i="2"/>
  <c r="AG841" i="2"/>
  <c r="AF841" i="2"/>
  <c r="AE840" i="2"/>
  <c r="AI837" i="2"/>
  <c r="AI833" i="2" s="1"/>
  <c r="AH837" i="2"/>
  <c r="AG837" i="2"/>
  <c r="AG833" i="2" s="1"/>
  <c r="AF837" i="2"/>
  <c r="AF833" i="2" s="1"/>
  <c r="AE836" i="2"/>
  <c r="AI834" i="2"/>
  <c r="AH834" i="2"/>
  <c r="AG834" i="2"/>
  <c r="AG831" i="2" s="1"/>
  <c r="AF834" i="2"/>
  <c r="AI832" i="2"/>
  <c r="AH832" i="2"/>
  <c r="AG832" i="2"/>
  <c r="AF832" i="2"/>
  <c r="AI828" i="2"/>
  <c r="AH828" i="2"/>
  <c r="AG828" i="2"/>
  <c r="AE827" i="2"/>
  <c r="AE826" i="2"/>
  <c r="AI825" i="2"/>
  <c r="AH825" i="2"/>
  <c r="AG825" i="2"/>
  <c r="AE823" i="2"/>
  <c r="AI820" i="2"/>
  <c r="AH820" i="2"/>
  <c r="AG820" i="2"/>
  <c r="AF820" i="2"/>
  <c r="AI819" i="2"/>
  <c r="AG819" i="2"/>
  <c r="AF819" i="2"/>
  <c r="AI810" i="2"/>
  <c r="AH810" i="2"/>
  <c r="AG810" i="2"/>
  <c r="AF810" i="2"/>
  <c r="AE809" i="2"/>
  <c r="AI808" i="2"/>
  <c r="AH808" i="2"/>
  <c r="AG808" i="2"/>
  <c r="AF808" i="2"/>
  <c r="AE807" i="2"/>
  <c r="AE810" i="2" s="1"/>
  <c r="AH806" i="2"/>
  <c r="AG806" i="2"/>
  <c r="AF806" i="2"/>
  <c r="AH804" i="2"/>
  <c r="AG804" i="2"/>
  <c r="AF804" i="2"/>
  <c r="AI801" i="2"/>
  <c r="AH801" i="2"/>
  <c r="AG801" i="2"/>
  <c r="AF801" i="2"/>
  <c r="AE800" i="2"/>
  <c r="AE799" i="2"/>
  <c r="AI798" i="2"/>
  <c r="AH798" i="2"/>
  <c r="AG798" i="2"/>
  <c r="AF798" i="2"/>
  <c r="AE797" i="2"/>
  <c r="AE796" i="2"/>
  <c r="AE795" i="2"/>
  <c r="AI794" i="2"/>
  <c r="AH794" i="2"/>
  <c r="AF794" i="2"/>
  <c r="AG793" i="2"/>
  <c r="AG794" i="2" s="1"/>
  <c r="AF793" i="2"/>
  <c r="AI791" i="2"/>
  <c r="AH791" i="2"/>
  <c r="AG791" i="2"/>
  <c r="AF791" i="2"/>
  <c r="AI789" i="2"/>
  <c r="AH789" i="2"/>
  <c r="AF789" i="2"/>
  <c r="AI785" i="2"/>
  <c r="AH785" i="2"/>
  <c r="AG785" i="2"/>
  <c r="AF785" i="2"/>
  <c r="AE785" i="2"/>
  <c r="AI781" i="2"/>
  <c r="AH781" i="2"/>
  <c r="AG781" i="2"/>
  <c r="AF781" i="2"/>
  <c r="AE781" i="2"/>
  <c r="AI778" i="2"/>
  <c r="AH778" i="2"/>
  <c r="AG778" i="2"/>
  <c r="AF778" i="2"/>
  <c r="AE778" i="2"/>
  <c r="AI776" i="2"/>
  <c r="AH776" i="2"/>
  <c r="AG776" i="2"/>
  <c r="AF776" i="2"/>
  <c r="AE776" i="2"/>
  <c r="AI762" i="2"/>
  <c r="AH762" i="2"/>
  <c r="AH760" i="2"/>
  <c r="AG760" i="2"/>
  <c r="AG762" i="2" s="1"/>
  <c r="AF760" i="2"/>
  <c r="AF762" i="2" s="1"/>
  <c r="AE760" i="2"/>
  <c r="AE762" i="2" s="1"/>
  <c r="AE759" i="2"/>
  <c r="AE758" i="2"/>
  <c r="AE757" i="2"/>
  <c r="AE756" i="2"/>
  <c r="AI755" i="2"/>
  <c r="AH755" i="2"/>
  <c r="AG755" i="2"/>
  <c r="AF755" i="2"/>
  <c r="AE754" i="2"/>
  <c r="AE753" i="2"/>
  <c r="AE752" i="2"/>
  <c r="AI751" i="2"/>
  <c r="AH751" i="2"/>
  <c r="AG751" i="2"/>
  <c r="AF751" i="2"/>
  <c r="AE750" i="2"/>
  <c r="AI748" i="2"/>
  <c r="AH748" i="2"/>
  <c r="AG748" i="2"/>
  <c r="AE746" i="2"/>
  <c r="AE745" i="2"/>
  <c r="AI744" i="2"/>
  <c r="AH744" i="2"/>
  <c r="AG744" i="2"/>
  <c r="AE742" i="2"/>
  <c r="AI741" i="2"/>
  <c r="AH741" i="2"/>
  <c r="AG741" i="2"/>
  <c r="AI739" i="2"/>
  <c r="AH739" i="2"/>
  <c r="AG739" i="2"/>
  <c r="AE738" i="2"/>
  <c r="AI737" i="2"/>
  <c r="AH737" i="2"/>
  <c r="AG737" i="2"/>
  <c r="AI735" i="2"/>
  <c r="AH735" i="2"/>
  <c r="AG735" i="2"/>
  <c r="AE733" i="2"/>
  <c r="AI731" i="2"/>
  <c r="AH731" i="2"/>
  <c r="AG731" i="2"/>
  <c r="AE729" i="2"/>
  <c r="AI728" i="2"/>
  <c r="AH728" i="2"/>
  <c r="AG728" i="2"/>
  <c r="AI726" i="2"/>
  <c r="AH726" i="2"/>
  <c r="AG726" i="2"/>
  <c r="AE722" i="2"/>
  <c r="AE721" i="2"/>
  <c r="AE720" i="2"/>
  <c r="AE719" i="2"/>
  <c r="AE718" i="2"/>
  <c r="AE717" i="2"/>
  <c r="AE714" i="2" s="1"/>
  <c r="AE716" i="2"/>
  <c r="AE715" i="2"/>
  <c r="AI714" i="2"/>
  <c r="AH714" i="2"/>
  <c r="AG714" i="2"/>
  <c r="AF714" i="2"/>
  <c r="AI713" i="2"/>
  <c r="AH713" i="2"/>
  <c r="AG713" i="2"/>
  <c r="AF713" i="2"/>
  <c r="AE712" i="2"/>
  <c r="AE711" i="2"/>
  <c r="AE710" i="2"/>
  <c r="AE709" i="2"/>
  <c r="AE708" i="2"/>
  <c r="AE707" i="2"/>
  <c r="AI706" i="2"/>
  <c r="AH706" i="2"/>
  <c r="AG706" i="2"/>
  <c r="AF706" i="2"/>
  <c r="AE705" i="2"/>
  <c r="AE706" i="2" s="1"/>
  <c r="AI704" i="2"/>
  <c r="AH704" i="2"/>
  <c r="AG704" i="2"/>
  <c r="AF704" i="2"/>
  <c r="AE703" i="2"/>
  <c r="AI702" i="2"/>
  <c r="AH702" i="2"/>
  <c r="AG702" i="2"/>
  <c r="AF702" i="2"/>
  <c r="AE701" i="2"/>
  <c r="AE702" i="2" s="1"/>
  <c r="AI700" i="2"/>
  <c r="AH700" i="2"/>
  <c r="AG700" i="2"/>
  <c r="AF700" i="2"/>
  <c r="AE699" i="2"/>
  <c r="AI698" i="2"/>
  <c r="AH698" i="2"/>
  <c r="AG698" i="2"/>
  <c r="AF698" i="2"/>
  <c r="AE697" i="2"/>
  <c r="AE698" i="2" s="1"/>
  <c r="AI695" i="2"/>
  <c r="AH695" i="2"/>
  <c r="AG695" i="2"/>
  <c r="AF695" i="2"/>
  <c r="AI692" i="2"/>
  <c r="AH692" i="2"/>
  <c r="AG692" i="2"/>
  <c r="AF692" i="2"/>
  <c r="AE692" i="2"/>
  <c r="AI688" i="2"/>
  <c r="AH688" i="2"/>
  <c r="AG688" i="2"/>
  <c r="AF688" i="2"/>
  <c r="AE688" i="2"/>
  <c r="AI685" i="2"/>
  <c r="AH685" i="2"/>
  <c r="AG685" i="2"/>
  <c r="AF685" i="2"/>
  <c r="AE685" i="2"/>
  <c r="AI683" i="2"/>
  <c r="AH683" i="2"/>
  <c r="AG683" i="2"/>
  <c r="AF683" i="2"/>
  <c r="AE683" i="2"/>
  <c r="AI679" i="2"/>
  <c r="AH679" i="2"/>
  <c r="AG679" i="2"/>
  <c r="AF679" i="2"/>
  <c r="AE679" i="2"/>
  <c r="AI675" i="2"/>
  <c r="AH675" i="2"/>
  <c r="AG675" i="2"/>
  <c r="AF675" i="2"/>
  <c r="AE675" i="2"/>
  <c r="AI672" i="2"/>
  <c r="AI669" i="2" s="1"/>
  <c r="AH672" i="2"/>
  <c r="AH669" i="2" s="1"/>
  <c r="AG672" i="2"/>
  <c r="AF672" i="2"/>
  <c r="AE672" i="2"/>
  <c r="AE669" i="2" s="1"/>
  <c r="AI670" i="2"/>
  <c r="AI667" i="2" s="1"/>
  <c r="AH670" i="2"/>
  <c r="AG670" i="2"/>
  <c r="AG667" i="2" s="1"/>
  <c r="AF670" i="2"/>
  <c r="AE670" i="2"/>
  <c r="AE667" i="2" s="1"/>
  <c r="AI657" i="2"/>
  <c r="AH657" i="2"/>
  <c r="AG657" i="2"/>
  <c r="AF657" i="2"/>
  <c r="AE657" i="2"/>
  <c r="AI654" i="2"/>
  <c r="AH654" i="2"/>
  <c r="AG654" i="2"/>
  <c r="AF654" i="2"/>
  <c r="AE654" i="2"/>
  <c r="AE651" i="2"/>
  <c r="AI650" i="2"/>
  <c r="AH650" i="2"/>
  <c r="AG650" i="2"/>
  <c r="AF650" i="2"/>
  <c r="AE649" i="2"/>
  <c r="AE650" i="2" s="1"/>
  <c r="AE648" i="2"/>
  <c r="AI647" i="2"/>
  <c r="AH647" i="2"/>
  <c r="AH644" i="2" s="1"/>
  <c r="AG647" i="2"/>
  <c r="AF647" i="2"/>
  <c r="AE646" i="2"/>
  <c r="AE647" i="2" s="1"/>
  <c r="AI645" i="2"/>
  <c r="AH645" i="2"/>
  <c r="AG645" i="2"/>
  <c r="AF645" i="2"/>
  <c r="AE641" i="2"/>
  <c r="AI640" i="2"/>
  <c r="AH640" i="2"/>
  <c r="AG640" i="2"/>
  <c r="AF640" i="2"/>
  <c r="AE639" i="2"/>
  <c r="AE640" i="2" s="1"/>
  <c r="AE637" i="2"/>
  <c r="AI636" i="2"/>
  <c r="AH636" i="2"/>
  <c r="AG636" i="2"/>
  <c r="AF636" i="2"/>
  <c r="AE635" i="2"/>
  <c r="AE636" i="2" s="1"/>
  <c r="AI631" i="2"/>
  <c r="AH631" i="2"/>
  <c r="AG631" i="2"/>
  <c r="AF631" i="2"/>
  <c r="AE628" i="2"/>
  <c r="AI627" i="2"/>
  <c r="AH627" i="2"/>
  <c r="AG627" i="2"/>
  <c r="AF627" i="2"/>
  <c r="AE626" i="2"/>
  <c r="AE627" i="2" s="1"/>
  <c r="AE624" i="2"/>
  <c r="AI623" i="2"/>
  <c r="AH623" i="2"/>
  <c r="AG623" i="2"/>
  <c r="AF623" i="2"/>
  <c r="AE622" i="2"/>
  <c r="AE623" i="2" s="1"/>
  <c r="AI620" i="2"/>
  <c r="AH620" i="2"/>
  <c r="AG620" i="2"/>
  <c r="AG617" i="2" s="1"/>
  <c r="AF620" i="2"/>
  <c r="AF617" i="2" s="1"/>
  <c r="AI618" i="2"/>
  <c r="AH618" i="2"/>
  <c r="AG618" i="2"/>
  <c r="AG615" i="2" s="1"/>
  <c r="AF618" i="2"/>
  <c r="AI617" i="2"/>
  <c r="AE614" i="2"/>
  <c r="AE613" i="2"/>
  <c r="AE612" i="2"/>
  <c r="AE611" i="2"/>
  <c r="AE610" i="2"/>
  <c r="AE609" i="2"/>
  <c r="AE608" i="2"/>
  <c r="AE607" i="2"/>
  <c r="AI606" i="2"/>
  <c r="AH606" i="2"/>
  <c r="AG606" i="2"/>
  <c r="AF606" i="2"/>
  <c r="AI605" i="2"/>
  <c r="AH605" i="2"/>
  <c r="AG605" i="2"/>
  <c r="AF605" i="2"/>
  <c r="AE604" i="2"/>
  <c r="AE603" i="2"/>
  <c r="AE602" i="2"/>
  <c r="AE601" i="2"/>
  <c r="AE600" i="2"/>
  <c r="AE599" i="2"/>
  <c r="AI598" i="2"/>
  <c r="AH598" i="2"/>
  <c r="AG598" i="2"/>
  <c r="AF598" i="2"/>
  <c r="AE597" i="2"/>
  <c r="AE598" i="2" s="1"/>
  <c r="AI596" i="2"/>
  <c r="AH596" i="2"/>
  <c r="AG596" i="2"/>
  <c r="AF596" i="2"/>
  <c r="AE595" i="2"/>
  <c r="AI594" i="2"/>
  <c r="AH594" i="2"/>
  <c r="AG594" i="2"/>
  <c r="AF594" i="2"/>
  <c r="AE593" i="2"/>
  <c r="AE594" i="2" s="1"/>
  <c r="AI592" i="2"/>
  <c r="AH592" i="2"/>
  <c r="AG592" i="2"/>
  <c r="AF592" i="2"/>
  <c r="AE591" i="2"/>
  <c r="AI590" i="2"/>
  <c r="AH590" i="2"/>
  <c r="AG590" i="2"/>
  <c r="AF590" i="2"/>
  <c r="AE589" i="2"/>
  <c r="AE592" i="2" s="1"/>
  <c r="AI587" i="2"/>
  <c r="AH587" i="2"/>
  <c r="AG587" i="2"/>
  <c r="AF587" i="2"/>
  <c r="AE586" i="2"/>
  <c r="AE585" i="2"/>
  <c r="AE584" i="2"/>
  <c r="AE583" i="2"/>
  <c r="AE582" i="2"/>
  <c r="AE581" i="2"/>
  <c r="AE580" i="2"/>
  <c r="AI579" i="2"/>
  <c r="AG579" i="2"/>
  <c r="AF579" i="2"/>
  <c r="AF546" i="2"/>
  <c r="AH546" i="2"/>
  <c r="AG544" i="2"/>
  <c r="AE543" i="2"/>
  <c r="AI542" i="2"/>
  <c r="AH542" i="2"/>
  <c r="AG542" i="2"/>
  <c r="AF542" i="2"/>
  <c r="AE541" i="2"/>
  <c r="AE542" i="2" s="1"/>
  <c r="AE540" i="2"/>
  <c r="AE537" i="2" s="1"/>
  <c r="AI539" i="2"/>
  <c r="AH539" i="2"/>
  <c r="AG539" i="2"/>
  <c r="AF539" i="2"/>
  <c r="AF536" i="2" s="1"/>
  <c r="AE538" i="2"/>
  <c r="AE539" i="2" s="1"/>
  <c r="AI537" i="2"/>
  <c r="AH537" i="2"/>
  <c r="AG537" i="2"/>
  <c r="AF537" i="2"/>
  <c r="AI532" i="2"/>
  <c r="AH532" i="2"/>
  <c r="AG532" i="2"/>
  <c r="AF532" i="2"/>
  <c r="AE532" i="2"/>
  <c r="AE529" i="2"/>
  <c r="AE525" i="2" s="1"/>
  <c r="AI528" i="2"/>
  <c r="AH528" i="2"/>
  <c r="AG528" i="2"/>
  <c r="AF528" i="2"/>
  <c r="AE527" i="2"/>
  <c r="AE528" i="2" s="1"/>
  <c r="AI523" i="2"/>
  <c r="AH523" i="2"/>
  <c r="AG523" i="2"/>
  <c r="AF523" i="2"/>
  <c r="AE520" i="2"/>
  <c r="AI519" i="2"/>
  <c r="AH519" i="2"/>
  <c r="AG519" i="2"/>
  <c r="AF519" i="2"/>
  <c r="AE518" i="2"/>
  <c r="AE519" i="2" s="1"/>
  <c r="AE516" i="2"/>
  <c r="AI515" i="2"/>
  <c r="AH515" i="2"/>
  <c r="AG515" i="2"/>
  <c r="AF515" i="2"/>
  <c r="AE514" i="2"/>
  <c r="AE515" i="2" s="1"/>
  <c r="AI512" i="2"/>
  <c r="AH512" i="2"/>
  <c r="AG512" i="2"/>
  <c r="AF512" i="2"/>
  <c r="AI510" i="2"/>
  <c r="AH510" i="2"/>
  <c r="AG510" i="2"/>
  <c r="AF510" i="2"/>
  <c r="AE506" i="2"/>
  <c r="AE505" i="2"/>
  <c r="AE504" i="2"/>
  <c r="AE503" i="2"/>
  <c r="AE502" i="2"/>
  <c r="AE501" i="2"/>
  <c r="AE498" i="2" s="1"/>
  <c r="AE500" i="2"/>
  <c r="AE499" i="2"/>
  <c r="AI498" i="2"/>
  <c r="AH498" i="2"/>
  <c r="AG498" i="2"/>
  <c r="AF498" i="2"/>
  <c r="AI497" i="2"/>
  <c r="AH497" i="2"/>
  <c r="AG497" i="2"/>
  <c r="AF497" i="2"/>
  <c r="AE496" i="2"/>
  <c r="AE495" i="2"/>
  <c r="AE494" i="2"/>
  <c r="AE493" i="2"/>
  <c r="AE492" i="2"/>
  <c r="AE491" i="2"/>
  <c r="AI490" i="2"/>
  <c r="AH490" i="2"/>
  <c r="AG490" i="2"/>
  <c r="AF490" i="2"/>
  <c r="AE489" i="2"/>
  <c r="AE490" i="2" s="1"/>
  <c r="AI488" i="2"/>
  <c r="AH488" i="2"/>
  <c r="AG488" i="2"/>
  <c r="AF488" i="2"/>
  <c r="AE487" i="2"/>
  <c r="AI486" i="2"/>
  <c r="AH486" i="2"/>
  <c r="AG486" i="2"/>
  <c r="AF486" i="2"/>
  <c r="AE485" i="2"/>
  <c r="AE486" i="2" s="1"/>
  <c r="AI484" i="2"/>
  <c r="AH484" i="2"/>
  <c r="AG484" i="2"/>
  <c r="AF484" i="2"/>
  <c r="AI482" i="2"/>
  <c r="AH482" i="2"/>
  <c r="AG482" i="2"/>
  <c r="AF482" i="2"/>
  <c r="AE482" i="2"/>
  <c r="AI479" i="2"/>
  <c r="AH479" i="2"/>
  <c r="AG479" i="2"/>
  <c r="AF479" i="2"/>
  <c r="AE476" i="2"/>
  <c r="AE475" i="2"/>
  <c r="AE474" i="2"/>
  <c r="AE473" i="2"/>
  <c r="AE472" i="2"/>
  <c r="AI471" i="2"/>
  <c r="AG471" i="2"/>
  <c r="AF471" i="2"/>
  <c r="AE435" i="2"/>
  <c r="AI434" i="2"/>
  <c r="AH434" i="2"/>
  <c r="AG434" i="2"/>
  <c r="AF434" i="2"/>
  <c r="AE433" i="2"/>
  <c r="AE434" i="2" s="1"/>
  <c r="AE432" i="2"/>
  <c r="AI431" i="2"/>
  <c r="AI428" i="2" s="1"/>
  <c r="AH431" i="2"/>
  <c r="AG431" i="2"/>
  <c r="AF431" i="2"/>
  <c r="AE430" i="2"/>
  <c r="AE431" i="2" s="1"/>
  <c r="AI429" i="2"/>
  <c r="AH429" i="2"/>
  <c r="AG429" i="2"/>
  <c r="AF429" i="2"/>
  <c r="AE425" i="2"/>
  <c r="AI424" i="2"/>
  <c r="AH424" i="2"/>
  <c r="AG424" i="2"/>
  <c r="AF424" i="2"/>
  <c r="AE423" i="2"/>
  <c r="AE424" i="2" s="1"/>
  <c r="AE421" i="2"/>
  <c r="AI420" i="2"/>
  <c r="AH420" i="2"/>
  <c r="AG420" i="2"/>
  <c r="AF420" i="2"/>
  <c r="AE419" i="2"/>
  <c r="AI417" i="2"/>
  <c r="AH417" i="2"/>
  <c r="AG417" i="2"/>
  <c r="AF417" i="2"/>
  <c r="AI415" i="2"/>
  <c r="AH415" i="2"/>
  <c r="AG415" i="2"/>
  <c r="AF415" i="2"/>
  <c r="AE412" i="2"/>
  <c r="AI411" i="2"/>
  <c r="AH411" i="2"/>
  <c r="AG411" i="2"/>
  <c r="AF411" i="2"/>
  <c r="AE410" i="2"/>
  <c r="AE411" i="2" s="1"/>
  <c r="AE408" i="2"/>
  <c r="AI407" i="2"/>
  <c r="AH407" i="2"/>
  <c r="AG407" i="2"/>
  <c r="AF407" i="2"/>
  <c r="AE406" i="2"/>
  <c r="AE407" i="2" s="1"/>
  <c r="AG401" i="2"/>
  <c r="AI402" i="2"/>
  <c r="AH402" i="2"/>
  <c r="AG402" i="2"/>
  <c r="AF402" i="2"/>
  <c r="AE398" i="2"/>
  <c r="AE397" i="2"/>
  <c r="AE396" i="2"/>
  <c r="AE395" i="2"/>
  <c r="AE392" i="2"/>
  <c r="AE389" i="2" s="1"/>
  <c r="AE391" i="2"/>
  <c r="AI390" i="2"/>
  <c r="AH390" i="2"/>
  <c r="AG390" i="2"/>
  <c r="AF390" i="2"/>
  <c r="AE390" i="2"/>
  <c r="AI389" i="2"/>
  <c r="AH389" i="2"/>
  <c r="AG389" i="2"/>
  <c r="AF389" i="2"/>
  <c r="AE388" i="2"/>
  <c r="AE387" i="2"/>
  <c r="AE386" i="2"/>
  <c r="AE385" i="2"/>
  <c r="AE384" i="2"/>
  <c r="AE383" i="2"/>
  <c r="AI382" i="2"/>
  <c r="AH382" i="2"/>
  <c r="AG382" i="2"/>
  <c r="AF382" i="2"/>
  <c r="AE381" i="2"/>
  <c r="AE382" i="2" s="1"/>
  <c r="AI380" i="2"/>
  <c r="AH380" i="2"/>
  <c r="AG380" i="2"/>
  <c r="AF380" i="2"/>
  <c r="AI378" i="2"/>
  <c r="AH378" i="2"/>
  <c r="AG378" i="2"/>
  <c r="AF378" i="2"/>
  <c r="AE377" i="2"/>
  <c r="AI376" i="2"/>
  <c r="AH376" i="2"/>
  <c r="AG376" i="2"/>
  <c r="AF376" i="2"/>
  <c r="AE376" i="2"/>
  <c r="AI374" i="2"/>
  <c r="AH374" i="2"/>
  <c r="AG374" i="2"/>
  <c r="AF374" i="2"/>
  <c r="AE374" i="2"/>
  <c r="AI371" i="2"/>
  <c r="AH371" i="2"/>
  <c r="AG371" i="2"/>
  <c r="AF371" i="2"/>
  <c r="AH370" i="2"/>
  <c r="AG370" i="2"/>
  <c r="AF370" i="2"/>
  <c r="AE370" i="2"/>
  <c r="AG363" i="2"/>
  <c r="AH364" i="2"/>
  <c r="AG364" i="2"/>
  <c r="AF364" i="2"/>
  <c r="AE364" i="2"/>
  <c r="AI363" i="2"/>
  <c r="AH363" i="2"/>
  <c r="AF330" i="2"/>
  <c r="AE327" i="2"/>
  <c r="AI326" i="2"/>
  <c r="AH326" i="2"/>
  <c r="AG326" i="2"/>
  <c r="AF326" i="2"/>
  <c r="AE325" i="2"/>
  <c r="AE326" i="2" s="1"/>
  <c r="AE324" i="2"/>
  <c r="AI323" i="2"/>
  <c r="AH323" i="2"/>
  <c r="AG323" i="2"/>
  <c r="AG320" i="2" s="1"/>
  <c r="AF323" i="2"/>
  <c r="AE322" i="2"/>
  <c r="AE323" i="2" s="1"/>
  <c r="AI321" i="2"/>
  <c r="AH321" i="2"/>
  <c r="AG321" i="2"/>
  <c r="AF321" i="2"/>
  <c r="AE317" i="2"/>
  <c r="AI316" i="2"/>
  <c r="AH316" i="2"/>
  <c r="AG316" i="2"/>
  <c r="AF316" i="2"/>
  <c r="AE315" i="2"/>
  <c r="AE316" i="2" s="1"/>
  <c r="AE313" i="2"/>
  <c r="AI312" i="2"/>
  <c r="AH312" i="2"/>
  <c r="AG312" i="2"/>
  <c r="AF312" i="2"/>
  <c r="AE311" i="2"/>
  <c r="AE312" i="2" s="1"/>
  <c r="AI307" i="2"/>
  <c r="AH307" i="2"/>
  <c r="AG307" i="2"/>
  <c r="AF307" i="2"/>
  <c r="AE304" i="2"/>
  <c r="AI303" i="2"/>
  <c r="AH303" i="2"/>
  <c r="AG303" i="2"/>
  <c r="AF303" i="2"/>
  <c r="AE302" i="2"/>
  <c r="AE303" i="2" s="1"/>
  <c r="AE300" i="2"/>
  <c r="AI299" i="2"/>
  <c r="AH299" i="2"/>
  <c r="AG299" i="2"/>
  <c r="AF299" i="2"/>
  <c r="AE298" i="2"/>
  <c r="AE299" i="2" s="1"/>
  <c r="AI296" i="2"/>
  <c r="AH296" i="2"/>
  <c r="AG296" i="2"/>
  <c r="AF296" i="2"/>
  <c r="AF293" i="2" s="1"/>
  <c r="AI294" i="2"/>
  <c r="AH294" i="2"/>
  <c r="AH291" i="2" s="1"/>
  <c r="AG294" i="2"/>
  <c r="AF294" i="2"/>
  <c r="AI293" i="2"/>
  <c r="AE290" i="2"/>
  <c r="AE289" i="2"/>
  <c r="AE288" i="2"/>
  <c r="AE287" i="2"/>
  <c r="AE286" i="2"/>
  <c r="AE285" i="2"/>
  <c r="AE282" i="2" s="1"/>
  <c r="AE284" i="2"/>
  <c r="AE283" i="2"/>
  <c r="AI282" i="2"/>
  <c r="AH282" i="2"/>
  <c r="AG282" i="2"/>
  <c r="AF282" i="2"/>
  <c r="AI281" i="2"/>
  <c r="AH281" i="2"/>
  <c r="AG281" i="2"/>
  <c r="AF281" i="2"/>
  <c r="AE280" i="2"/>
  <c r="AE279" i="2"/>
  <c r="AE278" i="2"/>
  <c r="AE277" i="2"/>
  <c r="AE276" i="2"/>
  <c r="AE275" i="2"/>
  <c r="AI274" i="2"/>
  <c r="AH274" i="2"/>
  <c r="AG274" i="2"/>
  <c r="AF274" i="2"/>
  <c r="AE273" i="2"/>
  <c r="AE274" i="2" s="1"/>
  <c r="AI272" i="2"/>
  <c r="AH272" i="2"/>
  <c r="AG272" i="2"/>
  <c r="AE271" i="2"/>
  <c r="AI270" i="2"/>
  <c r="AH270" i="2"/>
  <c r="AG270" i="2"/>
  <c r="AF270" i="2"/>
  <c r="AE269" i="2"/>
  <c r="AF272" i="2" s="1"/>
  <c r="AI268" i="2"/>
  <c r="AH268" i="2"/>
  <c r="AG268" i="2"/>
  <c r="AF268" i="2"/>
  <c r="AI266" i="2"/>
  <c r="AH266" i="2"/>
  <c r="AG266" i="2"/>
  <c r="AF266" i="2"/>
  <c r="AE265" i="2"/>
  <c r="AE268" i="2" s="1"/>
  <c r="AI263" i="2"/>
  <c r="AH263" i="2"/>
  <c r="AG263" i="2"/>
  <c r="AF263" i="2"/>
  <c r="AI262" i="2"/>
  <c r="AH262" i="2"/>
  <c r="AG262" i="2"/>
  <c r="AF262" i="2"/>
  <c r="AE262" i="2"/>
  <c r="AI256" i="2"/>
  <c r="AH256" i="2"/>
  <c r="AG256" i="2"/>
  <c r="AF256" i="2"/>
  <c r="AE256" i="2"/>
  <c r="AI255" i="2"/>
  <c r="AH255" i="2"/>
  <c r="AG255" i="2"/>
  <c r="AF255" i="2"/>
  <c r="AF222" i="2"/>
  <c r="AE220" i="2"/>
  <c r="AE112" i="2" s="1"/>
  <c r="AE219" i="2"/>
  <c r="AI218" i="2"/>
  <c r="AH218" i="2"/>
  <c r="AG218" i="2"/>
  <c r="AF218" i="2"/>
  <c r="AE217" i="2"/>
  <c r="AE218" i="2" s="1"/>
  <c r="AE216" i="2"/>
  <c r="AI215" i="2"/>
  <c r="AH215" i="2"/>
  <c r="AG215" i="2"/>
  <c r="AF215" i="2"/>
  <c r="AE214" i="2"/>
  <c r="AE215" i="2" s="1"/>
  <c r="AI213" i="2"/>
  <c r="AH213" i="2"/>
  <c r="AG213" i="2"/>
  <c r="AF213" i="2"/>
  <c r="AE209" i="2"/>
  <c r="AI208" i="2"/>
  <c r="AH208" i="2"/>
  <c r="AG208" i="2"/>
  <c r="AF208" i="2"/>
  <c r="AE207" i="2"/>
  <c r="AE208" i="2" s="1"/>
  <c r="AE205" i="2"/>
  <c r="AI204" i="2"/>
  <c r="AH204" i="2"/>
  <c r="AG204" i="2"/>
  <c r="AF204" i="2"/>
  <c r="AE203" i="2"/>
  <c r="AE204" i="2" s="1"/>
  <c r="AI201" i="2"/>
  <c r="AH201" i="2"/>
  <c r="AG201" i="2"/>
  <c r="AF201" i="2"/>
  <c r="AF185" i="2" s="1"/>
  <c r="AI199" i="2"/>
  <c r="AH199" i="2"/>
  <c r="AG199" i="2"/>
  <c r="AF199" i="2"/>
  <c r="AE196" i="2"/>
  <c r="AI195" i="2"/>
  <c r="AH195" i="2"/>
  <c r="AG195" i="2"/>
  <c r="AF195" i="2"/>
  <c r="AE194" i="2"/>
  <c r="AE195" i="2" s="1"/>
  <c r="AE192" i="2"/>
  <c r="AI191" i="2"/>
  <c r="AH191" i="2"/>
  <c r="AG191" i="2"/>
  <c r="AF191" i="2"/>
  <c r="AE190" i="2"/>
  <c r="AE191" i="2" s="1"/>
  <c r="AI185" i="2"/>
  <c r="AI186" i="2"/>
  <c r="AH186" i="2"/>
  <c r="AH183" i="2" s="1"/>
  <c r="AG186" i="2"/>
  <c r="AG183" i="2" s="1"/>
  <c r="AF186" i="2"/>
  <c r="AE182" i="2"/>
  <c r="AE181" i="2"/>
  <c r="AE180" i="2"/>
  <c r="AE179" i="2"/>
  <c r="AE178" i="2"/>
  <c r="AE177" i="2"/>
  <c r="AE174" i="2" s="1"/>
  <c r="AE176" i="2"/>
  <c r="AE175" i="2"/>
  <c r="AI174" i="2"/>
  <c r="AH174" i="2"/>
  <c r="AG174" i="2"/>
  <c r="AF174" i="2"/>
  <c r="AI173" i="2"/>
  <c r="AH173" i="2"/>
  <c r="AG173" i="2"/>
  <c r="AF173" i="2"/>
  <c r="AE172" i="2"/>
  <c r="AE171" i="2"/>
  <c r="AE170" i="2"/>
  <c r="AE169" i="2"/>
  <c r="AE168" i="2"/>
  <c r="AE167" i="2"/>
  <c r="AI166" i="2"/>
  <c r="AH166" i="2"/>
  <c r="AG166" i="2"/>
  <c r="AF166" i="2"/>
  <c r="AE165" i="2"/>
  <c r="AE166" i="2" s="1"/>
  <c r="AI164" i="2"/>
  <c r="AH164" i="2"/>
  <c r="AG164" i="2"/>
  <c r="AF164" i="2"/>
  <c r="AE163" i="2"/>
  <c r="AI162" i="2"/>
  <c r="AH162" i="2"/>
  <c r="AG162" i="2"/>
  <c r="AF162" i="2"/>
  <c r="AE161" i="2"/>
  <c r="AE164" i="2" s="1"/>
  <c r="AE159" i="2"/>
  <c r="AI158" i="2"/>
  <c r="AH158" i="2"/>
  <c r="AG158" i="2"/>
  <c r="AF158" i="2"/>
  <c r="AE157" i="2"/>
  <c r="AE158" i="2" s="1"/>
  <c r="AI155" i="2"/>
  <c r="AI160" i="2" s="1"/>
  <c r="AH155" i="2"/>
  <c r="AH160" i="2" s="1"/>
  <c r="AG155" i="2"/>
  <c r="AG160" i="2" s="1"/>
  <c r="AF155" i="2"/>
  <c r="AF160" i="2" s="1"/>
  <c r="AI154" i="2"/>
  <c r="AH154" i="2"/>
  <c r="AG154" i="2"/>
  <c r="AF154" i="2"/>
  <c r="AE154" i="2"/>
  <c r="AG147" i="2"/>
  <c r="AE153" i="2"/>
  <c r="AE152" i="2"/>
  <c r="AE151" i="2"/>
  <c r="AE150" i="2"/>
  <c r="AE149" i="2"/>
  <c r="AI148" i="2"/>
  <c r="AH148" i="2"/>
  <c r="AG148" i="2"/>
  <c r="AF148" i="2"/>
  <c r="AE148" i="2"/>
  <c r="AI147" i="2"/>
  <c r="AH147" i="2"/>
  <c r="AI112" i="2"/>
  <c r="AH112" i="2"/>
  <c r="AI111" i="2"/>
  <c r="AH111" i="2"/>
  <c r="AG111" i="2"/>
  <c r="AF111" i="2"/>
  <c r="AI109" i="2"/>
  <c r="AI110" i="2" s="1"/>
  <c r="AH109" i="2"/>
  <c r="AH110" i="2" s="1"/>
  <c r="AG109" i="2"/>
  <c r="AG110" i="2" s="1"/>
  <c r="AF109" i="2"/>
  <c r="AF110" i="2" s="1"/>
  <c r="AI108" i="2"/>
  <c r="AH108" i="2"/>
  <c r="AG108" i="2"/>
  <c r="AF108" i="2"/>
  <c r="AF105" i="2" s="1"/>
  <c r="AI106" i="2"/>
  <c r="AI107" i="2" s="1"/>
  <c r="AH106" i="2"/>
  <c r="AH107" i="2" s="1"/>
  <c r="AH104" i="2" s="1"/>
  <c r="AG106" i="2"/>
  <c r="AG107" i="2" s="1"/>
  <c r="AF106" i="2"/>
  <c r="AI73" i="2"/>
  <c r="AH73" i="2"/>
  <c r="AG73" i="2"/>
  <c r="AF73" i="2"/>
  <c r="AI72" i="2"/>
  <c r="AH72" i="2"/>
  <c r="AG72" i="2"/>
  <c r="AF72" i="2"/>
  <c r="AI69" i="2"/>
  <c r="AH69" i="2"/>
  <c r="AG69" i="2"/>
  <c r="AI68" i="2"/>
  <c r="AH68" i="2"/>
  <c r="AG68" i="2"/>
  <c r="AF68" i="2"/>
  <c r="AI67" i="2"/>
  <c r="AH67" i="2"/>
  <c r="AG67" i="2"/>
  <c r="AF67" i="2"/>
  <c r="AI64" i="2"/>
  <c r="AH64" i="2"/>
  <c r="AG64" i="2"/>
  <c r="AF64" i="2"/>
  <c r="AI63" i="2"/>
  <c r="AH63" i="2"/>
  <c r="AG63" i="2"/>
  <c r="AF63" i="2"/>
  <c r="AI62" i="2"/>
  <c r="AH62" i="2"/>
  <c r="AG62" i="2"/>
  <c r="AF62" i="2"/>
  <c r="AI61" i="2"/>
  <c r="AH61" i="2"/>
  <c r="AG61" i="2"/>
  <c r="AF61" i="2"/>
  <c r="AI60" i="2"/>
  <c r="AH60" i="2"/>
  <c r="AG60" i="2"/>
  <c r="AF60" i="2"/>
  <c r="AI59" i="2"/>
  <c r="AH59" i="2"/>
  <c r="AG59" i="2"/>
  <c r="AF59" i="2"/>
  <c r="AI57" i="2"/>
  <c r="AH57" i="2"/>
  <c r="AH58" i="2" s="1"/>
  <c r="AG57" i="2"/>
  <c r="AG58" i="2" s="1"/>
  <c r="AF57" i="2"/>
  <c r="AF58" i="2" s="1"/>
  <c r="AI55" i="2"/>
  <c r="AH55" i="2"/>
  <c r="AG55" i="2"/>
  <c r="AF55" i="2"/>
  <c r="AI53" i="2"/>
  <c r="AI56" i="2" s="1"/>
  <c r="AH53" i="2"/>
  <c r="AH56" i="2" s="1"/>
  <c r="AG53" i="2"/>
  <c r="AG54" i="2" s="1"/>
  <c r="AF53" i="2"/>
  <c r="AF54" i="2" s="1"/>
  <c r="AH46" i="2"/>
  <c r="AI45" i="2"/>
  <c r="AH45" i="2"/>
  <c r="AG45" i="2"/>
  <c r="AG46" i="2" s="1"/>
  <c r="AF45" i="2"/>
  <c r="AF46" i="2" s="1"/>
  <c r="AI43" i="2"/>
  <c r="AI44" i="2" s="1"/>
  <c r="AH43" i="2"/>
  <c r="AH44" i="2" s="1"/>
  <c r="AG43" i="2"/>
  <c r="AG44" i="2" s="1"/>
  <c r="AF43" i="2"/>
  <c r="AH42" i="2"/>
  <c r="AI41" i="2"/>
  <c r="AH41" i="2"/>
  <c r="AG41" i="2"/>
  <c r="AG42" i="2" s="1"/>
  <c r="AF41" i="2"/>
  <c r="AF42" i="2" s="1"/>
  <c r="AI38" i="2"/>
  <c r="AH38" i="2"/>
  <c r="AG38" i="2"/>
  <c r="AF38" i="2"/>
  <c r="AI37" i="2"/>
  <c r="AH37" i="2"/>
  <c r="AG37" i="2"/>
  <c r="AF37" i="2"/>
  <c r="AE36" i="2"/>
  <c r="AE35" i="2"/>
  <c r="AI34" i="2"/>
  <c r="AH34" i="2"/>
  <c r="AG34" i="2"/>
  <c r="AF34" i="2"/>
  <c r="AI33" i="2"/>
  <c r="AH33" i="2"/>
  <c r="AG33" i="2"/>
  <c r="AF33" i="2"/>
  <c r="AE32" i="2"/>
  <c r="AE31" i="2"/>
  <c r="AH30" i="2"/>
  <c r="AE28" i="2"/>
  <c r="AE27" i="2"/>
  <c r="AI25" i="2"/>
  <c r="AH25" i="2"/>
  <c r="AG25" i="2"/>
  <c r="AF25" i="2"/>
  <c r="AE24" i="2"/>
  <c r="AE23" i="2"/>
  <c r="AI21" i="2"/>
  <c r="AE20" i="2"/>
  <c r="AI40" i="2"/>
  <c r="AH21" i="2"/>
  <c r="AE18" i="2"/>
  <c r="AE38" i="2" s="1"/>
  <c r="AE17" i="2"/>
  <c r="AE34" i="2" s="1"/>
  <c r="AE16" i="2"/>
  <c r="AI15" i="2"/>
  <c r="AI26" i="2" s="1"/>
  <c r="AH15" i="2"/>
  <c r="AH26" i="2" s="1"/>
  <c r="AG15" i="2"/>
  <c r="AG26" i="2" s="1"/>
  <c r="AF15" i="2"/>
  <c r="AF26" i="2" s="1"/>
  <c r="AI14" i="2"/>
  <c r="AH14" i="2"/>
  <c r="AG14" i="2"/>
  <c r="AF14" i="2"/>
  <c r="AI13" i="2"/>
  <c r="AI22" i="2" s="1"/>
  <c r="AH13" i="2"/>
  <c r="AG13" i="2"/>
  <c r="AG22" i="2" s="1"/>
  <c r="AF13" i="2"/>
  <c r="AF22" i="2" s="1"/>
  <c r="AE12" i="2"/>
  <c r="AE37" i="2" s="1"/>
  <c r="AE11" i="2"/>
  <c r="AE33" i="2" s="1"/>
  <c r="AE10" i="2"/>
  <c r="AE9" i="2"/>
  <c r="AE25" i="2" s="1"/>
  <c r="AE8" i="2"/>
  <c r="AI5" i="2"/>
  <c r="AH5" i="2"/>
  <c r="AG5" i="2"/>
  <c r="AF5" i="2"/>
  <c r="Z1609" i="2"/>
  <c r="AD1608" i="2"/>
  <c r="AC1608" i="2"/>
  <c r="AB1608" i="2"/>
  <c r="AA1608" i="2"/>
  <c r="Z1607" i="2"/>
  <c r="Z1608" i="2" s="1"/>
  <c r="Z1606" i="2"/>
  <c r="AD1605" i="2"/>
  <c r="AC1605" i="2"/>
  <c r="AB1605" i="2"/>
  <c r="AA1605" i="2"/>
  <c r="Z1604" i="2"/>
  <c r="Z1605" i="2" s="1"/>
  <c r="AD1603" i="2"/>
  <c r="AC1603" i="2"/>
  <c r="AB1603" i="2"/>
  <c r="AA1603" i="2"/>
  <c r="Z1599" i="2"/>
  <c r="AD1598" i="2"/>
  <c r="AC1598" i="2"/>
  <c r="AB1598" i="2"/>
  <c r="AA1598" i="2"/>
  <c r="Z1597" i="2"/>
  <c r="Z1595" i="2"/>
  <c r="AD1594" i="2"/>
  <c r="AC1594" i="2"/>
  <c r="AB1594" i="2"/>
  <c r="AA1594" i="2"/>
  <c r="Z1593" i="2"/>
  <c r="Z1594" i="2" s="1"/>
  <c r="AD1591" i="2"/>
  <c r="AC1591" i="2"/>
  <c r="AB1591" i="2"/>
  <c r="AA1591" i="2"/>
  <c r="AD1589" i="2"/>
  <c r="AC1589" i="2"/>
  <c r="AB1589" i="2"/>
  <c r="AA1589" i="2"/>
  <c r="Z1586" i="2"/>
  <c r="AD1585" i="2"/>
  <c r="AC1585" i="2"/>
  <c r="AB1585" i="2"/>
  <c r="AA1585" i="2"/>
  <c r="Z1584" i="2"/>
  <c r="Z1585" i="2" s="1"/>
  <c r="Z1582" i="2"/>
  <c r="AD1581" i="2"/>
  <c r="AC1581" i="2"/>
  <c r="AB1581" i="2"/>
  <c r="AA1581" i="2"/>
  <c r="Z1580" i="2"/>
  <c r="AD1578" i="2"/>
  <c r="AD1575" i="2" s="1"/>
  <c r="AC1578" i="2"/>
  <c r="AC1575" i="2" s="1"/>
  <c r="AB1578" i="2"/>
  <c r="AB1575" i="2" s="1"/>
  <c r="AA1578" i="2"/>
  <c r="AD1576" i="2"/>
  <c r="AD1573" i="2" s="1"/>
  <c r="AC1576" i="2"/>
  <c r="AB1576" i="2"/>
  <c r="AA1576" i="2"/>
  <c r="Z1572" i="2"/>
  <c r="Z1571" i="2"/>
  <c r="Z1570" i="2"/>
  <c r="Z1569" i="2"/>
  <c r="Z1568" i="2"/>
  <c r="Z1567" i="2"/>
  <c r="Z1566" i="2"/>
  <c r="Z1565" i="2"/>
  <c r="Z1564" i="2"/>
  <c r="AD1563" i="2"/>
  <c r="AC1563" i="2"/>
  <c r="AB1563" i="2"/>
  <c r="AA1563" i="2"/>
  <c r="Z1562" i="2"/>
  <c r="Z1561" i="2"/>
  <c r="Z1560" i="2"/>
  <c r="Z1559" i="2"/>
  <c r="Z1558" i="2"/>
  <c r="Z1557" i="2"/>
  <c r="AD1556" i="2"/>
  <c r="AC1556" i="2"/>
  <c r="AB1556" i="2"/>
  <c r="AA1556" i="2"/>
  <c r="Z1555" i="2"/>
  <c r="Z1556" i="2" s="1"/>
  <c r="Z1553" i="2"/>
  <c r="AD1552" i="2"/>
  <c r="AC1552" i="2"/>
  <c r="AB1552" i="2"/>
  <c r="AA1552" i="2"/>
  <c r="Z1551" i="2"/>
  <c r="Z1552" i="2" s="1"/>
  <c r="Z1549" i="2"/>
  <c r="AD1548" i="2"/>
  <c r="AC1548" i="2"/>
  <c r="AB1548" i="2"/>
  <c r="AA1548" i="2"/>
  <c r="Z1547" i="2"/>
  <c r="Z1548" i="2" s="1"/>
  <c r="AD1545" i="2"/>
  <c r="AC1545" i="2"/>
  <c r="AB1545" i="2"/>
  <c r="AA1545" i="2"/>
  <c r="AD1544" i="2"/>
  <c r="AC1544" i="2"/>
  <c r="AB1544" i="2"/>
  <c r="AA1544" i="2"/>
  <c r="Z1543" i="2"/>
  <c r="AD1542" i="2"/>
  <c r="AC1542" i="2"/>
  <c r="AB1542" i="2"/>
  <c r="AA1542" i="2"/>
  <c r="Z1541" i="2"/>
  <c r="AD1540" i="2"/>
  <c r="AC1540" i="2"/>
  <c r="AB1540" i="2"/>
  <c r="AA1540" i="2"/>
  <c r="Z1539" i="2"/>
  <c r="AD1538" i="2"/>
  <c r="AC1538" i="2"/>
  <c r="AB1538" i="2"/>
  <c r="AA1538" i="2"/>
  <c r="Z1537" i="2"/>
  <c r="AD1536" i="2"/>
  <c r="AC1536" i="2"/>
  <c r="AB1536" i="2"/>
  <c r="AA1536" i="2"/>
  <c r="AD1535" i="2"/>
  <c r="AC1535" i="2"/>
  <c r="AB1535" i="2"/>
  <c r="AA1535" i="2"/>
  <c r="Z1534" i="2"/>
  <c r="Z1533" i="2"/>
  <c r="AD1532" i="2"/>
  <c r="AC1532" i="2"/>
  <c r="AB1532" i="2"/>
  <c r="AA1532" i="2"/>
  <c r="AD1531" i="2"/>
  <c r="AC1531" i="2"/>
  <c r="AB1531" i="2"/>
  <c r="AA1531" i="2"/>
  <c r="Z1530" i="2"/>
  <c r="Z1529" i="2"/>
  <c r="Z1544" i="2" s="1"/>
  <c r="AD1528" i="2"/>
  <c r="AC1528" i="2"/>
  <c r="AB1528" i="2"/>
  <c r="AA1528" i="2"/>
  <c r="AD1527" i="2"/>
  <c r="AC1527" i="2"/>
  <c r="AB1527" i="2"/>
  <c r="AA1527" i="2"/>
  <c r="Z1526" i="2"/>
  <c r="Z1525" i="2"/>
  <c r="Z1542" i="2" s="1"/>
  <c r="AD1524" i="2"/>
  <c r="AC1524" i="2"/>
  <c r="AB1524" i="2"/>
  <c r="AA1524" i="2"/>
  <c r="AD1523" i="2"/>
  <c r="AC1523" i="2"/>
  <c r="AB1523" i="2"/>
  <c r="AA1523" i="2"/>
  <c r="Z1522" i="2"/>
  <c r="Z1521" i="2"/>
  <c r="Z1540" i="2" s="1"/>
  <c r="AD1520" i="2"/>
  <c r="AC1520" i="2"/>
  <c r="AB1520" i="2"/>
  <c r="AA1520" i="2"/>
  <c r="AD1519" i="2"/>
  <c r="AC1519" i="2"/>
  <c r="AB1519" i="2"/>
  <c r="AA1519" i="2"/>
  <c r="Z1518" i="2"/>
  <c r="Z1517" i="2"/>
  <c r="Z1538" i="2" s="1"/>
  <c r="Z1516" i="2"/>
  <c r="Z1536" i="2" s="1"/>
  <c r="Z1515" i="2"/>
  <c r="Z1532" i="2" s="1"/>
  <c r="Z1514" i="2"/>
  <c r="Z1528" i="2" s="1"/>
  <c r="Z1513" i="2"/>
  <c r="Z1524" i="2" s="1"/>
  <c r="Z1512" i="2"/>
  <c r="Z1511" i="2"/>
  <c r="Z1520" i="2" s="1"/>
  <c r="Z1510" i="2"/>
  <c r="Z1535" i="2" s="1"/>
  <c r="Z1509" i="2"/>
  <c r="Z1531" i="2" s="1"/>
  <c r="Z1508" i="2"/>
  <c r="Z1527" i="2" s="1"/>
  <c r="Z1507" i="2"/>
  <c r="Z1523" i="2" s="1"/>
  <c r="Z1506" i="2"/>
  <c r="Z1519" i="2" s="1"/>
  <c r="Z1504" i="2"/>
  <c r="AD1503" i="2"/>
  <c r="AC1503" i="2"/>
  <c r="AB1503" i="2"/>
  <c r="AA1503" i="2"/>
  <c r="Z1502" i="2"/>
  <c r="Z1503" i="2" s="1"/>
  <c r="Z1501" i="2"/>
  <c r="AD1500" i="2"/>
  <c r="AC1500" i="2"/>
  <c r="AB1500" i="2"/>
  <c r="AA1500" i="2"/>
  <c r="Z1499" i="2"/>
  <c r="Z1500" i="2" s="1"/>
  <c r="AD1498" i="2"/>
  <c r="AC1498" i="2"/>
  <c r="AB1498" i="2"/>
  <c r="AA1498" i="2"/>
  <c r="Z1494" i="2"/>
  <c r="AD1493" i="2"/>
  <c r="AC1493" i="2"/>
  <c r="AB1493" i="2"/>
  <c r="AA1493" i="2"/>
  <c r="Z1492" i="2"/>
  <c r="Z1493" i="2" s="1"/>
  <c r="Z1490" i="2"/>
  <c r="AD1489" i="2"/>
  <c r="AC1489" i="2"/>
  <c r="AB1489" i="2"/>
  <c r="AA1489" i="2"/>
  <c r="Z1488" i="2"/>
  <c r="AD1486" i="2"/>
  <c r="AC1486" i="2"/>
  <c r="AB1486" i="2"/>
  <c r="AA1486" i="2"/>
  <c r="AD1484" i="2"/>
  <c r="AC1484" i="2"/>
  <c r="AB1484" i="2"/>
  <c r="AA1484" i="2"/>
  <c r="Z1481" i="2"/>
  <c r="AD1480" i="2"/>
  <c r="AC1480" i="2"/>
  <c r="AB1480" i="2"/>
  <c r="AA1480" i="2"/>
  <c r="Z1479" i="2"/>
  <c r="Z1480" i="2" s="1"/>
  <c r="Z1477" i="2"/>
  <c r="AD1476" i="2"/>
  <c r="AC1476" i="2"/>
  <c r="AB1476" i="2"/>
  <c r="AA1476" i="2"/>
  <c r="Z1475" i="2"/>
  <c r="AD1473" i="2"/>
  <c r="AC1473" i="2"/>
  <c r="AC1470" i="2" s="1"/>
  <c r="AB1473" i="2"/>
  <c r="AA1473" i="2"/>
  <c r="AD1471" i="2"/>
  <c r="AD1468" i="2" s="1"/>
  <c r="AC1471" i="2"/>
  <c r="AB1471" i="2"/>
  <c r="AB1468" i="2" s="1"/>
  <c r="AA1471" i="2"/>
  <c r="AD1470" i="2"/>
  <c r="Z1467" i="2"/>
  <c r="Z1466" i="2"/>
  <c r="Z1465" i="2"/>
  <c r="Z1464" i="2"/>
  <c r="Z1463" i="2"/>
  <c r="Z1462" i="2"/>
  <c r="Z1461" i="2"/>
  <c r="Z1460" i="2"/>
  <c r="Z1459" i="2"/>
  <c r="AD1458" i="2"/>
  <c r="AC1458" i="2"/>
  <c r="AB1458" i="2"/>
  <c r="AA1458" i="2"/>
  <c r="Z1457" i="2"/>
  <c r="Z1456" i="2"/>
  <c r="Z1455" i="2"/>
  <c r="Z1454" i="2"/>
  <c r="Z1453" i="2"/>
  <c r="Z1452" i="2"/>
  <c r="AD1451" i="2"/>
  <c r="AC1451" i="2"/>
  <c r="AB1451" i="2"/>
  <c r="AA1451" i="2"/>
  <c r="Z1450" i="2"/>
  <c r="Z1451" i="2" s="1"/>
  <c r="Z1448" i="2"/>
  <c r="AD1447" i="2"/>
  <c r="AC1447" i="2"/>
  <c r="AB1447" i="2"/>
  <c r="AA1447" i="2"/>
  <c r="Z1446" i="2"/>
  <c r="Z1447" i="2" s="1"/>
  <c r="Z1444" i="2"/>
  <c r="AD1443" i="2"/>
  <c r="AC1443" i="2"/>
  <c r="AB1443" i="2"/>
  <c r="AA1443" i="2"/>
  <c r="Z1442" i="2"/>
  <c r="Z1443" i="2" s="1"/>
  <c r="AD1440" i="2"/>
  <c r="AC1440" i="2"/>
  <c r="AB1440" i="2"/>
  <c r="AA1440" i="2"/>
  <c r="AD1439" i="2"/>
  <c r="AC1439" i="2"/>
  <c r="AB1439" i="2"/>
  <c r="AA1439" i="2"/>
  <c r="Z1438" i="2"/>
  <c r="AD1437" i="2"/>
  <c r="AC1437" i="2"/>
  <c r="AB1437" i="2"/>
  <c r="AA1437" i="2"/>
  <c r="Z1436" i="2"/>
  <c r="AD1435" i="2"/>
  <c r="AC1435" i="2"/>
  <c r="AB1435" i="2"/>
  <c r="AA1435" i="2"/>
  <c r="Z1434" i="2"/>
  <c r="AD1433" i="2"/>
  <c r="AC1433" i="2"/>
  <c r="AB1433" i="2"/>
  <c r="AA1433" i="2"/>
  <c r="Z1432" i="2"/>
  <c r="AD1431" i="2"/>
  <c r="AC1431" i="2"/>
  <c r="AB1431" i="2"/>
  <c r="AA1431" i="2"/>
  <c r="AD1430" i="2"/>
  <c r="AC1430" i="2"/>
  <c r="AB1430" i="2"/>
  <c r="AA1430" i="2"/>
  <c r="Z1429" i="2"/>
  <c r="Z1428" i="2"/>
  <c r="AD1427" i="2"/>
  <c r="AC1427" i="2"/>
  <c r="AB1427" i="2"/>
  <c r="AA1427" i="2"/>
  <c r="AD1426" i="2"/>
  <c r="AC1426" i="2"/>
  <c r="AB1426" i="2"/>
  <c r="AA1426" i="2"/>
  <c r="Z1425" i="2"/>
  <c r="Z1424" i="2"/>
  <c r="Z1439" i="2" s="1"/>
  <c r="AD1423" i="2"/>
  <c r="AC1423" i="2"/>
  <c r="AB1423" i="2"/>
  <c r="AA1423" i="2"/>
  <c r="AD1422" i="2"/>
  <c r="AC1422" i="2"/>
  <c r="AB1422" i="2"/>
  <c r="AA1422" i="2"/>
  <c r="Z1421" i="2"/>
  <c r="Z1420" i="2"/>
  <c r="Z1437" i="2" s="1"/>
  <c r="AD1419" i="2"/>
  <c r="AC1419" i="2"/>
  <c r="AB1419" i="2"/>
  <c r="AA1419" i="2"/>
  <c r="AD1418" i="2"/>
  <c r="AC1418" i="2"/>
  <c r="AB1418" i="2"/>
  <c r="AA1418" i="2"/>
  <c r="Z1417" i="2"/>
  <c r="Z1416" i="2"/>
  <c r="Z1435" i="2" s="1"/>
  <c r="AD1415" i="2"/>
  <c r="AC1415" i="2"/>
  <c r="AB1415" i="2"/>
  <c r="AA1415" i="2"/>
  <c r="AD1414" i="2"/>
  <c r="AC1414" i="2"/>
  <c r="AB1414" i="2"/>
  <c r="AA1414" i="2"/>
  <c r="Z1413" i="2"/>
  <c r="Z1412" i="2"/>
  <c r="Z1433" i="2" s="1"/>
  <c r="Z1411" i="2"/>
  <c r="Z1431" i="2" s="1"/>
  <c r="Z1410" i="2"/>
  <c r="Z1427" i="2" s="1"/>
  <c r="Z1409" i="2"/>
  <c r="Z1423" i="2" s="1"/>
  <c r="Z1408" i="2"/>
  <c r="Z1419" i="2" s="1"/>
  <c r="Z1407" i="2"/>
  <c r="Z1406" i="2"/>
  <c r="Z1415" i="2" s="1"/>
  <c r="Z1405" i="2"/>
  <c r="Z1430" i="2" s="1"/>
  <c r="Z1404" i="2"/>
  <c r="Z1426" i="2" s="1"/>
  <c r="Z1403" i="2"/>
  <c r="Z1422" i="2" s="1"/>
  <c r="Z1402" i="2"/>
  <c r="Z1418" i="2" s="1"/>
  <c r="Z1401" i="2"/>
  <c r="Z1414" i="2" s="1"/>
  <c r="Z1399" i="2"/>
  <c r="AD1398" i="2"/>
  <c r="AC1398" i="2"/>
  <c r="AB1398" i="2"/>
  <c r="AA1398" i="2"/>
  <c r="Z1397" i="2"/>
  <c r="Z1398" i="2" s="1"/>
  <c r="Z1396" i="2"/>
  <c r="AD1395" i="2"/>
  <c r="AC1395" i="2"/>
  <c r="AB1395" i="2"/>
  <c r="AA1395" i="2"/>
  <c r="Z1394" i="2"/>
  <c r="Z1395" i="2" s="1"/>
  <c r="AD1393" i="2"/>
  <c r="AC1393" i="2"/>
  <c r="AB1393" i="2"/>
  <c r="AA1393" i="2"/>
  <c r="Z1389" i="2"/>
  <c r="AD1388" i="2"/>
  <c r="AC1388" i="2"/>
  <c r="AB1388" i="2"/>
  <c r="AA1388" i="2"/>
  <c r="Z1387" i="2"/>
  <c r="Z1388" i="2" s="1"/>
  <c r="Z1385" i="2"/>
  <c r="AD1384" i="2"/>
  <c r="AC1384" i="2"/>
  <c r="AB1384" i="2"/>
  <c r="AA1384" i="2"/>
  <c r="Z1383" i="2"/>
  <c r="Z1384" i="2" s="1"/>
  <c r="AD1381" i="2"/>
  <c r="AC1381" i="2"/>
  <c r="AB1381" i="2"/>
  <c r="AA1381" i="2"/>
  <c r="AD1379" i="2"/>
  <c r="AC1379" i="2"/>
  <c r="AB1379" i="2"/>
  <c r="AA1379" i="2"/>
  <c r="Z1376" i="2"/>
  <c r="AD1375" i="2"/>
  <c r="AC1375" i="2"/>
  <c r="AB1375" i="2"/>
  <c r="AA1375" i="2"/>
  <c r="Z1374" i="2"/>
  <c r="Z1375" i="2" s="1"/>
  <c r="Z1372" i="2"/>
  <c r="AD1371" i="2"/>
  <c r="AC1371" i="2"/>
  <c r="AB1371" i="2"/>
  <c r="AA1371" i="2"/>
  <c r="Z1370" i="2"/>
  <c r="AD1368" i="2"/>
  <c r="AD1365" i="2" s="1"/>
  <c r="AC1368" i="2"/>
  <c r="AC1365" i="2" s="1"/>
  <c r="AB1368" i="2"/>
  <c r="AA1368" i="2"/>
  <c r="AD1366" i="2"/>
  <c r="AC1366" i="2"/>
  <c r="AB1366" i="2"/>
  <c r="AA1366" i="2"/>
  <c r="AA1363" i="2" s="1"/>
  <c r="Z1362" i="2"/>
  <c r="Z1361" i="2"/>
  <c r="Z1360" i="2"/>
  <c r="Z1359" i="2"/>
  <c r="Z1358" i="2"/>
  <c r="Z1357" i="2"/>
  <c r="Z1356" i="2"/>
  <c r="Z1355" i="2"/>
  <c r="Z1354" i="2"/>
  <c r="AD1353" i="2"/>
  <c r="AC1353" i="2"/>
  <c r="AB1353" i="2"/>
  <c r="AA1353" i="2"/>
  <c r="Z1352" i="2"/>
  <c r="Z1351" i="2"/>
  <c r="Z1350" i="2"/>
  <c r="Z1349" i="2"/>
  <c r="Z1348" i="2"/>
  <c r="Z1347" i="2"/>
  <c r="AD1346" i="2"/>
  <c r="AC1346" i="2"/>
  <c r="AB1346" i="2"/>
  <c r="AA1346" i="2"/>
  <c r="Z1345" i="2"/>
  <c r="Z1346" i="2" s="1"/>
  <c r="Z1343" i="2"/>
  <c r="AD1342" i="2"/>
  <c r="AC1342" i="2"/>
  <c r="AB1342" i="2"/>
  <c r="AA1342" i="2"/>
  <c r="Z1341" i="2"/>
  <c r="Z1342" i="2" s="1"/>
  <c r="Z1339" i="2"/>
  <c r="AD1338" i="2"/>
  <c r="AC1338" i="2"/>
  <c r="AB1338" i="2"/>
  <c r="AA1338" i="2"/>
  <c r="Z1337" i="2"/>
  <c r="Z1338" i="2" s="1"/>
  <c r="AD1335" i="2"/>
  <c r="AC1335" i="2"/>
  <c r="AB1335" i="2"/>
  <c r="AA1335" i="2"/>
  <c r="AD1334" i="2"/>
  <c r="AC1334" i="2"/>
  <c r="AB1334" i="2"/>
  <c r="AA1334" i="2"/>
  <c r="Z1333" i="2"/>
  <c r="AD1332" i="2"/>
  <c r="AC1332" i="2"/>
  <c r="AB1332" i="2"/>
  <c r="AA1332" i="2"/>
  <c r="Z1331" i="2"/>
  <c r="AD1330" i="2"/>
  <c r="AC1330" i="2"/>
  <c r="AB1330" i="2"/>
  <c r="AA1330" i="2"/>
  <c r="Z1329" i="2"/>
  <c r="AD1328" i="2"/>
  <c r="AC1328" i="2"/>
  <c r="AB1328" i="2"/>
  <c r="AA1328" i="2"/>
  <c r="Z1327" i="2"/>
  <c r="AD1326" i="2"/>
  <c r="AC1326" i="2"/>
  <c r="AB1326" i="2"/>
  <c r="AA1326" i="2"/>
  <c r="AD1325" i="2"/>
  <c r="AC1325" i="2"/>
  <c r="AB1325" i="2"/>
  <c r="AA1325" i="2"/>
  <c r="Z1324" i="2"/>
  <c r="Z1323" i="2"/>
  <c r="AD1322" i="2"/>
  <c r="AC1322" i="2"/>
  <c r="AB1322" i="2"/>
  <c r="AA1322" i="2"/>
  <c r="AD1321" i="2"/>
  <c r="AC1321" i="2"/>
  <c r="AB1321" i="2"/>
  <c r="AA1321" i="2"/>
  <c r="Z1320" i="2"/>
  <c r="Z1319" i="2"/>
  <c r="Z1334" i="2" s="1"/>
  <c r="AD1318" i="2"/>
  <c r="AC1318" i="2"/>
  <c r="AB1318" i="2"/>
  <c r="AA1318" i="2"/>
  <c r="AD1317" i="2"/>
  <c r="AC1317" i="2"/>
  <c r="AB1317" i="2"/>
  <c r="AA1317" i="2"/>
  <c r="Z1316" i="2"/>
  <c r="Z1315" i="2"/>
  <c r="Z1332" i="2" s="1"/>
  <c r="AD1314" i="2"/>
  <c r="AC1314" i="2"/>
  <c r="AB1314" i="2"/>
  <c r="AA1314" i="2"/>
  <c r="AD1313" i="2"/>
  <c r="AC1313" i="2"/>
  <c r="AB1313" i="2"/>
  <c r="AA1313" i="2"/>
  <c r="Z1312" i="2"/>
  <c r="Z1311" i="2"/>
  <c r="Z1330" i="2" s="1"/>
  <c r="AD1310" i="2"/>
  <c r="AC1310" i="2"/>
  <c r="AB1310" i="2"/>
  <c r="AA1310" i="2"/>
  <c r="AD1309" i="2"/>
  <c r="AC1309" i="2"/>
  <c r="AB1309" i="2"/>
  <c r="AA1309" i="2"/>
  <c r="Z1308" i="2"/>
  <c r="Z1307" i="2"/>
  <c r="Z1328" i="2" s="1"/>
  <c r="Z1306" i="2"/>
  <c r="Z1326" i="2" s="1"/>
  <c r="Z1305" i="2"/>
  <c r="Z1322" i="2" s="1"/>
  <c r="Z1304" i="2"/>
  <c r="Z1318" i="2" s="1"/>
  <c r="Z1303" i="2"/>
  <c r="Z1314" i="2" s="1"/>
  <c r="Z1302" i="2"/>
  <c r="Z1301" i="2"/>
  <c r="Z1310" i="2" s="1"/>
  <c r="Z1300" i="2"/>
  <c r="Z1325" i="2" s="1"/>
  <c r="Z1299" i="2"/>
  <c r="Z1321" i="2" s="1"/>
  <c r="Z1298" i="2"/>
  <c r="Z1317" i="2" s="1"/>
  <c r="Z1297" i="2"/>
  <c r="Z1313" i="2" s="1"/>
  <c r="Z1296" i="2"/>
  <c r="Z1309" i="2" s="1"/>
  <c r="Z1294" i="2"/>
  <c r="AD1293" i="2"/>
  <c r="AC1293" i="2"/>
  <c r="AB1293" i="2"/>
  <c r="AA1293" i="2"/>
  <c r="Z1292" i="2"/>
  <c r="Z1293" i="2" s="1"/>
  <c r="Z1291" i="2"/>
  <c r="AD1290" i="2"/>
  <c r="AC1290" i="2"/>
  <c r="AB1290" i="2"/>
  <c r="AA1290" i="2"/>
  <c r="Z1289" i="2"/>
  <c r="Z1290" i="2" s="1"/>
  <c r="AD1288" i="2"/>
  <c r="AC1288" i="2"/>
  <c r="AB1288" i="2"/>
  <c r="AA1288" i="2"/>
  <c r="Z1284" i="2"/>
  <c r="AD1283" i="2"/>
  <c r="AC1283" i="2"/>
  <c r="AB1283" i="2"/>
  <c r="AA1283" i="2"/>
  <c r="Z1282" i="2"/>
  <c r="Z1283" i="2" s="1"/>
  <c r="Z1280" i="2"/>
  <c r="AD1279" i="2"/>
  <c r="AC1279" i="2"/>
  <c r="AB1279" i="2"/>
  <c r="AA1279" i="2"/>
  <c r="Z1278" i="2"/>
  <c r="AD1276" i="2"/>
  <c r="AC1276" i="2"/>
  <c r="AB1276" i="2"/>
  <c r="AA1276" i="2"/>
  <c r="AD1274" i="2"/>
  <c r="AC1274" i="2"/>
  <c r="AB1274" i="2"/>
  <c r="AA1274" i="2"/>
  <c r="Z1271" i="2"/>
  <c r="AD1270" i="2"/>
  <c r="AC1270" i="2"/>
  <c r="AB1270" i="2"/>
  <c r="AA1270" i="2"/>
  <c r="Z1269" i="2"/>
  <c r="Z1270" i="2" s="1"/>
  <c r="Z1267" i="2"/>
  <c r="AD1266" i="2"/>
  <c r="AC1266" i="2"/>
  <c r="AB1266" i="2"/>
  <c r="AA1266" i="2"/>
  <c r="Z1265" i="2"/>
  <c r="AD1263" i="2"/>
  <c r="AC1263" i="2"/>
  <c r="AB1263" i="2"/>
  <c r="AB1260" i="2" s="1"/>
  <c r="AA1263" i="2"/>
  <c r="AD1261" i="2"/>
  <c r="AC1261" i="2"/>
  <c r="AB1261" i="2"/>
  <c r="AA1261" i="2"/>
  <c r="Z1257" i="2"/>
  <c r="Z1256" i="2"/>
  <c r="Z1255" i="2"/>
  <c r="Z1254" i="2"/>
  <c r="Z1253" i="2"/>
  <c r="Z1252" i="2"/>
  <c r="Z1251" i="2"/>
  <c r="Z1250" i="2"/>
  <c r="Z1249" i="2"/>
  <c r="AD1248" i="2"/>
  <c r="AC1248" i="2"/>
  <c r="AB1248" i="2"/>
  <c r="AA1248" i="2"/>
  <c r="Z1247" i="2"/>
  <c r="Z1246" i="2"/>
  <c r="Z1245" i="2"/>
  <c r="Z1244" i="2"/>
  <c r="Z1243" i="2"/>
  <c r="Z1242" i="2"/>
  <c r="AD1241" i="2"/>
  <c r="AC1241" i="2"/>
  <c r="AB1241" i="2"/>
  <c r="AA1241" i="2"/>
  <c r="Z1240" i="2"/>
  <c r="Z1241" i="2" s="1"/>
  <c r="Z1238" i="2"/>
  <c r="AD1237" i="2"/>
  <c r="AC1237" i="2"/>
  <c r="AB1237" i="2"/>
  <c r="AA1237" i="2"/>
  <c r="Z1236" i="2"/>
  <c r="Z1237" i="2" s="1"/>
  <c r="Z1234" i="2"/>
  <c r="AD1233" i="2"/>
  <c r="AC1233" i="2"/>
  <c r="AB1233" i="2"/>
  <c r="AA1233" i="2"/>
  <c r="Z1232" i="2"/>
  <c r="Z1233" i="2" s="1"/>
  <c r="AD1230" i="2"/>
  <c r="AC1230" i="2"/>
  <c r="AB1230" i="2"/>
  <c r="AA1230" i="2"/>
  <c r="AD1229" i="2"/>
  <c r="AC1229" i="2"/>
  <c r="AB1229" i="2"/>
  <c r="AA1229" i="2"/>
  <c r="Z1228" i="2"/>
  <c r="AD1227" i="2"/>
  <c r="AC1227" i="2"/>
  <c r="AB1227" i="2"/>
  <c r="AA1227" i="2"/>
  <c r="Z1226" i="2"/>
  <c r="AD1225" i="2"/>
  <c r="AC1225" i="2"/>
  <c r="AB1225" i="2"/>
  <c r="AA1225" i="2"/>
  <c r="Z1224" i="2"/>
  <c r="AD1223" i="2"/>
  <c r="AC1223" i="2"/>
  <c r="AB1223" i="2"/>
  <c r="AA1223" i="2"/>
  <c r="Z1222" i="2"/>
  <c r="AD1221" i="2"/>
  <c r="AC1221" i="2"/>
  <c r="AB1221" i="2"/>
  <c r="AA1221" i="2"/>
  <c r="AD1220" i="2"/>
  <c r="AC1220" i="2"/>
  <c r="AB1220" i="2"/>
  <c r="AA1220" i="2"/>
  <c r="Z1219" i="2"/>
  <c r="Z1218" i="2"/>
  <c r="AD1217" i="2"/>
  <c r="AC1217" i="2"/>
  <c r="AB1217" i="2"/>
  <c r="AA1217" i="2"/>
  <c r="AD1216" i="2"/>
  <c r="AC1216" i="2"/>
  <c r="AB1216" i="2"/>
  <c r="AA1216" i="2"/>
  <c r="Z1215" i="2"/>
  <c r="Z1214" i="2"/>
  <c r="Z1229" i="2" s="1"/>
  <c r="AD1213" i="2"/>
  <c r="AC1213" i="2"/>
  <c r="AB1213" i="2"/>
  <c r="AA1213" i="2"/>
  <c r="AD1212" i="2"/>
  <c r="AC1212" i="2"/>
  <c r="AB1212" i="2"/>
  <c r="AA1212" i="2"/>
  <c r="Z1211" i="2"/>
  <c r="Z1210" i="2"/>
  <c r="Z1227" i="2" s="1"/>
  <c r="AD1209" i="2"/>
  <c r="AC1209" i="2"/>
  <c r="AB1209" i="2"/>
  <c r="AA1209" i="2"/>
  <c r="AD1208" i="2"/>
  <c r="AC1208" i="2"/>
  <c r="AB1208" i="2"/>
  <c r="AA1208" i="2"/>
  <c r="Z1207" i="2"/>
  <c r="Z1206" i="2"/>
  <c r="Z1225" i="2" s="1"/>
  <c r="AD1205" i="2"/>
  <c r="AC1205" i="2"/>
  <c r="AB1205" i="2"/>
  <c r="AA1205" i="2"/>
  <c r="AD1204" i="2"/>
  <c r="AC1204" i="2"/>
  <c r="AB1204" i="2"/>
  <c r="AA1204" i="2"/>
  <c r="Z1203" i="2"/>
  <c r="Z1202" i="2"/>
  <c r="Z1223" i="2" s="1"/>
  <c r="Z1201" i="2"/>
  <c r="Z1221" i="2" s="1"/>
  <c r="Z1200" i="2"/>
  <c r="Z1217" i="2" s="1"/>
  <c r="Z1199" i="2"/>
  <c r="Z1213" i="2" s="1"/>
  <c r="Z1198" i="2"/>
  <c r="Z1209" i="2" s="1"/>
  <c r="Z1197" i="2"/>
  <c r="Z1196" i="2"/>
  <c r="Z1205" i="2" s="1"/>
  <c r="Z1195" i="2"/>
  <c r="Z1220" i="2" s="1"/>
  <c r="Z1194" i="2"/>
  <c r="Z1216" i="2" s="1"/>
  <c r="Z1193" i="2"/>
  <c r="Z1212" i="2" s="1"/>
  <c r="Z1192" i="2"/>
  <c r="Z1208" i="2" s="1"/>
  <c r="Z1191" i="2"/>
  <c r="Z1204" i="2" s="1"/>
  <c r="Z1189" i="2"/>
  <c r="AD1188" i="2"/>
  <c r="AC1188" i="2"/>
  <c r="AB1188" i="2"/>
  <c r="AA1188" i="2"/>
  <c r="Z1187" i="2"/>
  <c r="Z1188" i="2" s="1"/>
  <c r="Z1186" i="2"/>
  <c r="AD1185" i="2"/>
  <c r="AC1185" i="2"/>
  <c r="AB1185" i="2"/>
  <c r="AA1185" i="2"/>
  <c r="Z1184" i="2"/>
  <c r="Z1185" i="2" s="1"/>
  <c r="AD1183" i="2"/>
  <c r="AC1183" i="2"/>
  <c r="AB1183" i="2"/>
  <c r="AA1183" i="2"/>
  <c r="Z1179" i="2"/>
  <c r="AD1178" i="2"/>
  <c r="AC1178" i="2"/>
  <c r="AB1178" i="2"/>
  <c r="AA1178" i="2"/>
  <c r="Z1177" i="2"/>
  <c r="Z1175" i="2"/>
  <c r="AD1174" i="2"/>
  <c r="AC1174" i="2"/>
  <c r="AB1174" i="2"/>
  <c r="AA1174" i="2"/>
  <c r="Z1173" i="2"/>
  <c r="Z1174" i="2" s="1"/>
  <c r="AD1171" i="2"/>
  <c r="AC1171" i="2"/>
  <c r="AB1171" i="2"/>
  <c r="AA1171" i="2"/>
  <c r="AD1169" i="2"/>
  <c r="AC1169" i="2"/>
  <c r="AB1169" i="2"/>
  <c r="AA1169" i="2"/>
  <c r="Z1166" i="2"/>
  <c r="AD1165" i="2"/>
  <c r="AC1165" i="2"/>
  <c r="AB1165" i="2"/>
  <c r="AA1165" i="2"/>
  <c r="Z1164" i="2"/>
  <c r="Z1165" i="2" s="1"/>
  <c r="Z1162" i="2"/>
  <c r="AD1161" i="2"/>
  <c r="AC1161" i="2"/>
  <c r="AB1161" i="2"/>
  <c r="AA1161" i="2"/>
  <c r="Z1160" i="2"/>
  <c r="AD1158" i="2"/>
  <c r="AD1155" i="2" s="1"/>
  <c r="AC1158" i="2"/>
  <c r="AB1158" i="2"/>
  <c r="AA1158" i="2"/>
  <c r="AD1156" i="2"/>
  <c r="AC1156" i="2"/>
  <c r="AB1156" i="2"/>
  <c r="AA1156" i="2"/>
  <c r="AD1153" i="2"/>
  <c r="Z1152" i="2"/>
  <c r="Z1151" i="2"/>
  <c r="Z1150" i="2"/>
  <c r="Z1149" i="2"/>
  <c r="Z1148" i="2"/>
  <c r="Z1147" i="2"/>
  <c r="Z1146" i="2"/>
  <c r="Z1145" i="2"/>
  <c r="Z1144" i="2"/>
  <c r="AD1143" i="2"/>
  <c r="AC1143" i="2"/>
  <c r="AB1143" i="2"/>
  <c r="AA1143" i="2"/>
  <c r="Z1142" i="2"/>
  <c r="Z1141" i="2"/>
  <c r="Z1140" i="2"/>
  <c r="Z1139" i="2"/>
  <c r="Z1138" i="2"/>
  <c r="Z1137" i="2"/>
  <c r="AD1136" i="2"/>
  <c r="AC1136" i="2"/>
  <c r="AB1136" i="2"/>
  <c r="AA1136" i="2"/>
  <c r="Z1135" i="2"/>
  <c r="Z1136" i="2" s="1"/>
  <c r="Z1133" i="2"/>
  <c r="AD1132" i="2"/>
  <c r="AC1132" i="2"/>
  <c r="AB1132" i="2"/>
  <c r="AA1132" i="2"/>
  <c r="Z1131" i="2"/>
  <c r="Z1132" i="2" s="1"/>
  <c r="Z1129" i="2"/>
  <c r="AD1128" i="2"/>
  <c r="AC1128" i="2"/>
  <c r="AB1128" i="2"/>
  <c r="AA1128" i="2"/>
  <c r="Z1127" i="2"/>
  <c r="Z1128" i="2" s="1"/>
  <c r="AD1125" i="2"/>
  <c r="AC1125" i="2"/>
  <c r="AB1125" i="2"/>
  <c r="AA1125" i="2"/>
  <c r="AD1124" i="2"/>
  <c r="AC1124" i="2"/>
  <c r="AB1124" i="2"/>
  <c r="AA1124" i="2"/>
  <c r="Z1123" i="2"/>
  <c r="AD1122" i="2"/>
  <c r="AC1122" i="2"/>
  <c r="AB1122" i="2"/>
  <c r="AA1122" i="2"/>
  <c r="Z1121" i="2"/>
  <c r="AD1120" i="2"/>
  <c r="AC1120" i="2"/>
  <c r="AB1120" i="2"/>
  <c r="AA1120" i="2"/>
  <c r="Z1119" i="2"/>
  <c r="AD1118" i="2"/>
  <c r="AC1118" i="2"/>
  <c r="AB1118" i="2"/>
  <c r="AA1118" i="2"/>
  <c r="Z1117" i="2"/>
  <c r="AD1116" i="2"/>
  <c r="AC1116" i="2"/>
  <c r="AB1116" i="2"/>
  <c r="AA1116" i="2"/>
  <c r="AD1115" i="2"/>
  <c r="AC1115" i="2"/>
  <c r="AB1115" i="2"/>
  <c r="AA1115" i="2"/>
  <c r="Z1114" i="2"/>
  <c r="Z1113" i="2"/>
  <c r="AD1112" i="2"/>
  <c r="AC1112" i="2"/>
  <c r="AB1112" i="2"/>
  <c r="AA1112" i="2"/>
  <c r="AD1111" i="2"/>
  <c r="AC1111" i="2"/>
  <c r="AB1111" i="2"/>
  <c r="AA1111" i="2"/>
  <c r="Z1110" i="2"/>
  <c r="Z1109" i="2"/>
  <c r="Z1124" i="2" s="1"/>
  <c r="AD1108" i="2"/>
  <c r="AC1108" i="2"/>
  <c r="AB1108" i="2"/>
  <c r="AA1108" i="2"/>
  <c r="AD1107" i="2"/>
  <c r="AC1107" i="2"/>
  <c r="AB1107" i="2"/>
  <c r="AA1107" i="2"/>
  <c r="Z1106" i="2"/>
  <c r="Z1105" i="2"/>
  <c r="Z1122" i="2" s="1"/>
  <c r="AD1104" i="2"/>
  <c r="AC1104" i="2"/>
  <c r="AB1104" i="2"/>
  <c r="AA1104" i="2"/>
  <c r="AD1103" i="2"/>
  <c r="AC1103" i="2"/>
  <c r="AB1103" i="2"/>
  <c r="AA1103" i="2"/>
  <c r="Z1102" i="2"/>
  <c r="Z1101" i="2"/>
  <c r="Z1120" i="2" s="1"/>
  <c r="AD1100" i="2"/>
  <c r="AC1100" i="2"/>
  <c r="AB1100" i="2"/>
  <c r="AA1100" i="2"/>
  <c r="AD1099" i="2"/>
  <c r="AC1099" i="2"/>
  <c r="AB1099" i="2"/>
  <c r="AA1099" i="2"/>
  <c r="Z1098" i="2"/>
  <c r="Z1097" i="2"/>
  <c r="Z1118" i="2" s="1"/>
  <c r="Z1096" i="2"/>
  <c r="Z1116" i="2" s="1"/>
  <c r="Z1095" i="2"/>
  <c r="Z1112" i="2" s="1"/>
  <c r="Z1094" i="2"/>
  <c r="Z1108" i="2" s="1"/>
  <c r="Z1093" i="2"/>
  <c r="Z1104" i="2" s="1"/>
  <c r="Z1092" i="2"/>
  <c r="Z1091" i="2"/>
  <c r="Z1100" i="2" s="1"/>
  <c r="Z1090" i="2"/>
  <c r="Z1115" i="2" s="1"/>
  <c r="Z1089" i="2"/>
  <c r="Z1111" i="2" s="1"/>
  <c r="Z1088" i="2"/>
  <c r="Z1107" i="2" s="1"/>
  <c r="Z1087" i="2"/>
  <c r="Z1103" i="2" s="1"/>
  <c r="Z1086" i="2"/>
  <c r="Z1099" i="2" s="1"/>
  <c r="Z1081" i="2"/>
  <c r="AD1080" i="2"/>
  <c r="AC1080" i="2"/>
  <c r="AB1080" i="2"/>
  <c r="AA1080" i="2"/>
  <c r="Z1079" i="2"/>
  <c r="Z1080" i="2" s="1"/>
  <c r="Z1078" i="2"/>
  <c r="AD1077" i="2"/>
  <c r="AC1077" i="2"/>
  <c r="AB1077" i="2"/>
  <c r="AA1077" i="2"/>
  <c r="Z1076" i="2"/>
  <c r="Z1077" i="2" s="1"/>
  <c r="AD1075" i="2"/>
  <c r="AC1075" i="2"/>
  <c r="AB1075" i="2"/>
  <c r="AA1075" i="2"/>
  <c r="Z1071" i="2"/>
  <c r="AD1070" i="2"/>
  <c r="AC1070" i="2"/>
  <c r="AB1070" i="2"/>
  <c r="AA1070" i="2"/>
  <c r="Z1069" i="2"/>
  <c r="Z1070" i="2" s="1"/>
  <c r="Z1067" i="2"/>
  <c r="AD1066" i="2"/>
  <c r="AC1066" i="2"/>
  <c r="AB1066" i="2"/>
  <c r="AA1066" i="2"/>
  <c r="Z1065" i="2"/>
  <c r="Z1066" i="2" s="1"/>
  <c r="AD1063" i="2"/>
  <c r="AC1063" i="2"/>
  <c r="AB1063" i="2"/>
  <c r="AA1063" i="2"/>
  <c r="AD1061" i="2"/>
  <c r="AC1061" i="2"/>
  <c r="AB1061" i="2"/>
  <c r="AA1061" i="2"/>
  <c r="Z1058" i="2"/>
  <c r="AD1057" i="2"/>
  <c r="AC1057" i="2"/>
  <c r="AB1057" i="2"/>
  <c r="AA1057" i="2"/>
  <c r="Z1056" i="2"/>
  <c r="Z1057" i="2" s="1"/>
  <c r="Z1054" i="2"/>
  <c r="AD1053" i="2"/>
  <c r="AC1053" i="2"/>
  <c r="AB1053" i="2"/>
  <c r="AA1053" i="2"/>
  <c r="Z1052" i="2"/>
  <c r="AD1050" i="2"/>
  <c r="AC1050" i="2"/>
  <c r="AC1047" i="2" s="1"/>
  <c r="AB1050" i="2"/>
  <c r="AA1050" i="2"/>
  <c r="AA1047" i="2" s="1"/>
  <c r="AD1048" i="2"/>
  <c r="AC1048" i="2"/>
  <c r="AB1048" i="2"/>
  <c r="AA1048" i="2"/>
  <c r="AD1047" i="2"/>
  <c r="Z1044" i="2"/>
  <c r="Z1043" i="2"/>
  <c r="Z1042" i="2"/>
  <c r="Z1041" i="2"/>
  <c r="Z1040" i="2"/>
  <c r="Z1039" i="2"/>
  <c r="Z1038" i="2"/>
  <c r="Z1037" i="2"/>
  <c r="Z1036" i="2"/>
  <c r="AD1035" i="2"/>
  <c r="AC1035" i="2"/>
  <c r="AB1035" i="2"/>
  <c r="AA1035" i="2"/>
  <c r="Z1034" i="2"/>
  <c r="Z1033" i="2"/>
  <c r="Z1032" i="2"/>
  <c r="Z1031" i="2"/>
  <c r="Z1030" i="2"/>
  <c r="Z1029" i="2"/>
  <c r="AD1028" i="2"/>
  <c r="AC1028" i="2"/>
  <c r="AB1028" i="2"/>
  <c r="AA1028" i="2"/>
  <c r="Z1027" i="2"/>
  <c r="Z1028" i="2" s="1"/>
  <c r="Z1025" i="2"/>
  <c r="AD1024" i="2"/>
  <c r="AC1024" i="2"/>
  <c r="AB1024" i="2"/>
  <c r="AA1024" i="2"/>
  <c r="Z1023" i="2"/>
  <c r="Z1024" i="2" s="1"/>
  <c r="Z1021" i="2"/>
  <c r="AD1020" i="2"/>
  <c r="AC1020" i="2"/>
  <c r="AB1020" i="2"/>
  <c r="AA1020" i="2"/>
  <c r="Z1019" i="2"/>
  <c r="Z1020" i="2" s="1"/>
  <c r="AD1017" i="2"/>
  <c r="AC1017" i="2"/>
  <c r="AB1017" i="2"/>
  <c r="AA1017" i="2"/>
  <c r="AD1016" i="2"/>
  <c r="AC1016" i="2"/>
  <c r="AB1016" i="2"/>
  <c r="AA1016" i="2"/>
  <c r="Z1015" i="2"/>
  <c r="AD1014" i="2"/>
  <c r="AC1014" i="2"/>
  <c r="AB1014" i="2"/>
  <c r="AA1014" i="2"/>
  <c r="Z1013" i="2"/>
  <c r="AD1012" i="2"/>
  <c r="AC1012" i="2"/>
  <c r="AB1012" i="2"/>
  <c r="AA1012" i="2"/>
  <c r="Z1011" i="2"/>
  <c r="AD1010" i="2"/>
  <c r="AC1010" i="2"/>
  <c r="AB1010" i="2"/>
  <c r="AA1010" i="2"/>
  <c r="Z1009" i="2"/>
  <c r="AD1008" i="2"/>
  <c r="AC1008" i="2"/>
  <c r="AB1008" i="2"/>
  <c r="AA1008" i="2"/>
  <c r="AD1007" i="2"/>
  <c r="AC1007" i="2"/>
  <c r="AB1007" i="2"/>
  <c r="AA1007" i="2"/>
  <c r="Z1006" i="2"/>
  <c r="Z1005" i="2"/>
  <c r="AD1004" i="2"/>
  <c r="AC1004" i="2"/>
  <c r="AB1004" i="2"/>
  <c r="AA1004" i="2"/>
  <c r="AD1003" i="2"/>
  <c r="AC1003" i="2"/>
  <c r="AB1003" i="2"/>
  <c r="AA1003" i="2"/>
  <c r="Z1002" i="2"/>
  <c r="Z1001" i="2"/>
  <c r="Z1016" i="2" s="1"/>
  <c r="AD1000" i="2"/>
  <c r="AC1000" i="2"/>
  <c r="AB1000" i="2"/>
  <c r="AA1000" i="2"/>
  <c r="AD999" i="2"/>
  <c r="AC999" i="2"/>
  <c r="AB999" i="2"/>
  <c r="AA999" i="2"/>
  <c r="Z998" i="2"/>
  <c r="Z997" i="2"/>
  <c r="Z1014" i="2" s="1"/>
  <c r="AD996" i="2"/>
  <c r="AC996" i="2"/>
  <c r="AB996" i="2"/>
  <c r="AA996" i="2"/>
  <c r="AD995" i="2"/>
  <c r="AC995" i="2"/>
  <c r="AB995" i="2"/>
  <c r="AA995" i="2"/>
  <c r="Z994" i="2"/>
  <c r="Z993" i="2"/>
  <c r="Z1012" i="2" s="1"/>
  <c r="AD992" i="2"/>
  <c r="AC992" i="2"/>
  <c r="AB992" i="2"/>
  <c r="AA992" i="2"/>
  <c r="AD991" i="2"/>
  <c r="AC991" i="2"/>
  <c r="AB991" i="2"/>
  <c r="AA991" i="2"/>
  <c r="Z990" i="2"/>
  <c r="Z989" i="2"/>
  <c r="Z1010" i="2" s="1"/>
  <c r="Z988" i="2"/>
  <c r="Z1008" i="2" s="1"/>
  <c r="Z987" i="2"/>
  <c r="Z1004" i="2" s="1"/>
  <c r="Z986" i="2"/>
  <c r="Z1000" i="2" s="1"/>
  <c r="Z985" i="2"/>
  <c r="Z996" i="2" s="1"/>
  <c r="Z984" i="2"/>
  <c r="Z983" i="2"/>
  <c r="Z992" i="2" s="1"/>
  <c r="Z982" i="2"/>
  <c r="Z1007" i="2" s="1"/>
  <c r="Z981" i="2"/>
  <c r="Z1003" i="2" s="1"/>
  <c r="Z980" i="2"/>
  <c r="Z999" i="2" s="1"/>
  <c r="Z979" i="2"/>
  <c r="Z995" i="2" s="1"/>
  <c r="Z978" i="2"/>
  <c r="Z991" i="2" s="1"/>
  <c r="AC976" i="2"/>
  <c r="AB976" i="2"/>
  <c r="Z975" i="2"/>
  <c r="Z973" i="2"/>
  <c r="AD972" i="2"/>
  <c r="AC972" i="2"/>
  <c r="AB972" i="2"/>
  <c r="AA972" i="2"/>
  <c r="Z971" i="2"/>
  <c r="Z972" i="2" s="1"/>
  <c r="Z970" i="2"/>
  <c r="AD969" i="2"/>
  <c r="AC969" i="2"/>
  <c r="AB969" i="2"/>
  <c r="AB966" i="2" s="1"/>
  <c r="AA969" i="2"/>
  <c r="Z968" i="2"/>
  <c r="Z969" i="2" s="1"/>
  <c r="AD967" i="2"/>
  <c r="AC967" i="2"/>
  <c r="AB967" i="2"/>
  <c r="AA967" i="2"/>
  <c r="Z963" i="2"/>
  <c r="AD962" i="2"/>
  <c r="AD954" i="2" s="1"/>
  <c r="AD938" i="2" s="1"/>
  <c r="AC962" i="2"/>
  <c r="AC954" i="2" s="1"/>
  <c r="AC938" i="2" s="1"/>
  <c r="AB962" i="2"/>
  <c r="AB954" i="2" s="1"/>
  <c r="AB938" i="2" s="1"/>
  <c r="AA962" i="2"/>
  <c r="AA954" i="2" s="1"/>
  <c r="AA938" i="2" s="1"/>
  <c r="Z961" i="2"/>
  <c r="Z962" i="2" s="1"/>
  <c r="Z957" i="2"/>
  <c r="Z950" i="2"/>
  <c r="Z948" i="2"/>
  <c r="Z944" i="2"/>
  <c r="Z945" i="2" s="1"/>
  <c r="Z936" i="2"/>
  <c r="Z935" i="2"/>
  <c r="Z934" i="2"/>
  <c r="Z933" i="2"/>
  <c r="Z931" i="2"/>
  <c r="Z930" i="2"/>
  <c r="Z929" i="2"/>
  <c r="Z926" i="2"/>
  <c r="Z925" i="2"/>
  <c r="Z924" i="2"/>
  <c r="Z923" i="2"/>
  <c r="Z922" i="2"/>
  <c r="Z921" i="2"/>
  <c r="Z919" i="2"/>
  <c r="Z920" i="2" s="1"/>
  <c r="Z915" i="2"/>
  <c r="Z918" i="2" s="1"/>
  <c r="Z911" i="2"/>
  <c r="Z912" i="2" s="1"/>
  <c r="AD908" i="2"/>
  <c r="AC908" i="2"/>
  <c r="AB908" i="2"/>
  <c r="AA908" i="2"/>
  <c r="Z907" i="2"/>
  <c r="AD906" i="2"/>
  <c r="AC906" i="2"/>
  <c r="AB906" i="2"/>
  <c r="AA906" i="2"/>
  <c r="Z905" i="2"/>
  <c r="AD904" i="2"/>
  <c r="AC904" i="2"/>
  <c r="AB904" i="2"/>
  <c r="AA904" i="2"/>
  <c r="Z903" i="2"/>
  <c r="AD902" i="2"/>
  <c r="AC902" i="2"/>
  <c r="AB902" i="2"/>
  <c r="AA902" i="2"/>
  <c r="Z901" i="2"/>
  <c r="AD900" i="2"/>
  <c r="AC900" i="2"/>
  <c r="AB900" i="2"/>
  <c r="AA900" i="2"/>
  <c r="AD899" i="2"/>
  <c r="AC899" i="2"/>
  <c r="AB899" i="2"/>
  <c r="AA899" i="2"/>
  <c r="Z898" i="2"/>
  <c r="Z897" i="2"/>
  <c r="AD896" i="2"/>
  <c r="AC896" i="2"/>
  <c r="AB896" i="2"/>
  <c r="AA896" i="2"/>
  <c r="AD895" i="2"/>
  <c r="AC895" i="2"/>
  <c r="AB895" i="2"/>
  <c r="AA895" i="2"/>
  <c r="Z894" i="2"/>
  <c r="Z893" i="2"/>
  <c r="Z908" i="2" s="1"/>
  <c r="AD892" i="2"/>
  <c r="AC892" i="2"/>
  <c r="AB892" i="2"/>
  <c r="AA892" i="2"/>
  <c r="AD891" i="2"/>
  <c r="AC891" i="2"/>
  <c r="AB891" i="2"/>
  <c r="AA891" i="2"/>
  <c r="Z890" i="2"/>
  <c r="Z889" i="2"/>
  <c r="Z906" i="2" s="1"/>
  <c r="AD888" i="2"/>
  <c r="AC888" i="2"/>
  <c r="AB888" i="2"/>
  <c r="AA888" i="2"/>
  <c r="AD887" i="2"/>
  <c r="AC887" i="2"/>
  <c r="AB887" i="2"/>
  <c r="AA887" i="2"/>
  <c r="Z886" i="2"/>
  <c r="Z885" i="2"/>
  <c r="Z904" i="2" s="1"/>
  <c r="AD884" i="2"/>
  <c r="AC884" i="2"/>
  <c r="AB884" i="2"/>
  <c r="AA884" i="2"/>
  <c r="AD883" i="2"/>
  <c r="AC883" i="2"/>
  <c r="AB883" i="2"/>
  <c r="AA883" i="2"/>
  <c r="Z882" i="2"/>
  <c r="Z881" i="2"/>
  <c r="Z902" i="2" s="1"/>
  <c r="Z880" i="2"/>
  <c r="Z900" i="2" s="1"/>
  <c r="Z879" i="2"/>
  <c r="Z896" i="2" s="1"/>
  <c r="Z878" i="2"/>
  <c r="Z892" i="2" s="1"/>
  <c r="Z877" i="2"/>
  <c r="Z888" i="2" s="1"/>
  <c r="Z876" i="2"/>
  <c r="Z875" i="2"/>
  <c r="Z884" i="2" s="1"/>
  <c r="Z874" i="2"/>
  <c r="Z899" i="2" s="1"/>
  <c r="Z873" i="2"/>
  <c r="Z895" i="2" s="1"/>
  <c r="Z872" i="2"/>
  <c r="Z891" i="2" s="1"/>
  <c r="Z871" i="2"/>
  <c r="Z887" i="2" s="1"/>
  <c r="Z870" i="2"/>
  <c r="Z883" i="2" s="1"/>
  <c r="AB868" i="2"/>
  <c r="Z865" i="2"/>
  <c r="AD864" i="2"/>
  <c r="AC864" i="2"/>
  <c r="AB864" i="2"/>
  <c r="AA864" i="2"/>
  <c r="Z863" i="2"/>
  <c r="Z864" i="2" s="1"/>
  <c r="Z862" i="2"/>
  <c r="AD861" i="2"/>
  <c r="AC861" i="2"/>
  <c r="AB861" i="2"/>
  <c r="AA861" i="2"/>
  <c r="Z860" i="2"/>
  <c r="Z861" i="2" s="1"/>
  <c r="AD859" i="2"/>
  <c r="AC859" i="2"/>
  <c r="AB859" i="2"/>
  <c r="AA859" i="2"/>
  <c r="AD855" i="2"/>
  <c r="AC855" i="2"/>
  <c r="AB855" i="2"/>
  <c r="AD854" i="2"/>
  <c r="AC854" i="2"/>
  <c r="AB854" i="2"/>
  <c r="Z853" i="2"/>
  <c r="Z854" i="2" s="1"/>
  <c r="Z849" i="2"/>
  <c r="Z842" i="2"/>
  <c r="Z840" i="2"/>
  <c r="Z841" i="2" s="1"/>
  <c r="Z836" i="2"/>
  <c r="Z828" i="2"/>
  <c r="Z827" i="2"/>
  <c r="Z826" i="2"/>
  <c r="Z825" i="2"/>
  <c r="Z823" i="2"/>
  <c r="Z822" i="2"/>
  <c r="Z821" i="2"/>
  <c r="Z818" i="2"/>
  <c r="Z817" i="2"/>
  <c r="Z816" i="2"/>
  <c r="Z815" i="2"/>
  <c r="Z814" i="2"/>
  <c r="Z813" i="2"/>
  <c r="Z811" i="2"/>
  <c r="Z812" i="2" s="1"/>
  <c r="Z807" i="2"/>
  <c r="Z808" i="2" s="1"/>
  <c r="Z803" i="2"/>
  <c r="Z804" i="2" s="1"/>
  <c r="AD800" i="2"/>
  <c r="AC800" i="2"/>
  <c r="AB800" i="2"/>
  <c r="AA800" i="2"/>
  <c r="Z799" i="2"/>
  <c r="AD798" i="2"/>
  <c r="AC798" i="2"/>
  <c r="AB798" i="2"/>
  <c r="AA798" i="2"/>
  <c r="Z797" i="2"/>
  <c r="AD796" i="2"/>
  <c r="AC796" i="2"/>
  <c r="AB796" i="2"/>
  <c r="AA796" i="2"/>
  <c r="Z795" i="2"/>
  <c r="AD794" i="2"/>
  <c r="AC794" i="2"/>
  <c r="AB794" i="2"/>
  <c r="AA794" i="2"/>
  <c r="AD793" i="2"/>
  <c r="AC793" i="2"/>
  <c r="AB793" i="2"/>
  <c r="AA793" i="2"/>
  <c r="AD792" i="2"/>
  <c r="AC792" i="2"/>
  <c r="AB792" i="2"/>
  <c r="AA792" i="2"/>
  <c r="AD791" i="2"/>
  <c r="AC791" i="2"/>
  <c r="AB791" i="2"/>
  <c r="AA791" i="2"/>
  <c r="Z790" i="2"/>
  <c r="Z789" i="2"/>
  <c r="AD788" i="2"/>
  <c r="AC788" i="2"/>
  <c r="AB788" i="2"/>
  <c r="AA788" i="2"/>
  <c r="AD787" i="2"/>
  <c r="AC787" i="2"/>
  <c r="AB787" i="2"/>
  <c r="AA787" i="2"/>
  <c r="Z786" i="2"/>
  <c r="Z785" i="2"/>
  <c r="Z800" i="2" s="1"/>
  <c r="AD784" i="2"/>
  <c r="AC784" i="2"/>
  <c r="AB784" i="2"/>
  <c r="AA784" i="2"/>
  <c r="AD783" i="2"/>
  <c r="AC783" i="2"/>
  <c r="AB783" i="2"/>
  <c r="AA783" i="2"/>
  <c r="Z782" i="2"/>
  <c r="Z781" i="2"/>
  <c r="Z798" i="2" s="1"/>
  <c r="AD780" i="2"/>
  <c r="AC780" i="2"/>
  <c r="AB780" i="2"/>
  <c r="AA780" i="2"/>
  <c r="Z778" i="2"/>
  <c r="Z777" i="2"/>
  <c r="Z796" i="2" s="1"/>
  <c r="AD776" i="2"/>
  <c r="AC776" i="2"/>
  <c r="AB776" i="2"/>
  <c r="AA776" i="2"/>
  <c r="AC775" i="2"/>
  <c r="AB775" i="2"/>
  <c r="Z774" i="2"/>
  <c r="Z773" i="2"/>
  <c r="Z794" i="2" s="1"/>
  <c r="Z772" i="2"/>
  <c r="Z792" i="2" s="1"/>
  <c r="Z771" i="2"/>
  <c r="Z788" i="2" s="1"/>
  <c r="Z770" i="2"/>
  <c r="Z784" i="2" s="1"/>
  <c r="Z769" i="2"/>
  <c r="Z780" i="2" s="1"/>
  <c r="Z768" i="2"/>
  <c r="Z767" i="2"/>
  <c r="Z776" i="2" s="1"/>
  <c r="Z766" i="2"/>
  <c r="Z791" i="2" s="1"/>
  <c r="Z765" i="2"/>
  <c r="Z787" i="2" s="1"/>
  <c r="Z764" i="2"/>
  <c r="Z783" i="2" s="1"/>
  <c r="AC762" i="2"/>
  <c r="AC779" i="2" s="1"/>
  <c r="AB762" i="2"/>
  <c r="AB779" i="2" s="1"/>
  <c r="Z762" i="2"/>
  <c r="Z779" i="2" s="1"/>
  <c r="AD775" i="2"/>
  <c r="Z759" i="2"/>
  <c r="AD758" i="2"/>
  <c r="AC758" i="2"/>
  <c r="AB758" i="2"/>
  <c r="AA758" i="2"/>
  <c r="Z757" i="2"/>
  <c r="Z758" i="2" s="1"/>
  <c r="Z756" i="2"/>
  <c r="AD755" i="2"/>
  <c r="AC755" i="2"/>
  <c r="AB755" i="2"/>
  <c r="AA755" i="2"/>
  <c r="Z754" i="2"/>
  <c r="Z755" i="2" s="1"/>
  <c r="AD753" i="2"/>
  <c r="AC753" i="2"/>
  <c r="AB753" i="2"/>
  <c r="AA753" i="2"/>
  <c r="Z749" i="2"/>
  <c r="AD748" i="2"/>
  <c r="AC748" i="2"/>
  <c r="AB748" i="2"/>
  <c r="AA748" i="2"/>
  <c r="Z747" i="2"/>
  <c r="Z748" i="2" s="1"/>
  <c r="Z745" i="2"/>
  <c r="AD744" i="2"/>
  <c r="AC744" i="2"/>
  <c r="AB744" i="2"/>
  <c r="AA744" i="2"/>
  <c r="Z743" i="2"/>
  <c r="Z744" i="2" s="1"/>
  <c r="AD741" i="2"/>
  <c r="AC741" i="2"/>
  <c r="AB741" i="2"/>
  <c r="AA741" i="2"/>
  <c r="AD739" i="2"/>
  <c r="AC739" i="2"/>
  <c r="AB739" i="2"/>
  <c r="AA739" i="2"/>
  <c r="Z736" i="2"/>
  <c r="AD735" i="2"/>
  <c r="AC735" i="2"/>
  <c r="AB735" i="2"/>
  <c r="AA735" i="2"/>
  <c r="Z734" i="2"/>
  <c r="Z735" i="2" s="1"/>
  <c r="Z732" i="2"/>
  <c r="Z728" i="2" s="1"/>
  <c r="AD731" i="2"/>
  <c r="AC731" i="2"/>
  <c r="AB731" i="2"/>
  <c r="AA731" i="2"/>
  <c r="Z730" i="2"/>
  <c r="Z731" i="2" s="1"/>
  <c r="Z727" i="2" s="1"/>
  <c r="AD728" i="2"/>
  <c r="AC728" i="2"/>
  <c r="AB728" i="2"/>
  <c r="AA728" i="2"/>
  <c r="AD726" i="2"/>
  <c r="AC726" i="2"/>
  <c r="AB726" i="2"/>
  <c r="AA726" i="2"/>
  <c r="Z722" i="2"/>
  <c r="Z721" i="2"/>
  <c r="Z720" i="2"/>
  <c r="Z719" i="2"/>
  <c r="Z717" i="2"/>
  <c r="Z714" i="2" s="1"/>
  <c r="Z716" i="2"/>
  <c r="Z715" i="2"/>
  <c r="Z712" i="2"/>
  <c r="Z711" i="2"/>
  <c r="Z710" i="2"/>
  <c r="Z709" i="2"/>
  <c r="Z708" i="2"/>
  <c r="AC59" i="2"/>
  <c r="AB59" i="2"/>
  <c r="Z705" i="2"/>
  <c r="Z706" i="2" s="1"/>
  <c r="Z703" i="2"/>
  <c r="Z701" i="2"/>
  <c r="Z704" i="2" s="1"/>
  <c r="Z697" i="2"/>
  <c r="Z700" i="2" s="1"/>
  <c r="AD694" i="2"/>
  <c r="AC694" i="2"/>
  <c r="AB694" i="2"/>
  <c r="AA694" i="2"/>
  <c r="Z693" i="2"/>
  <c r="AD692" i="2"/>
  <c r="AC692" i="2"/>
  <c r="AB692" i="2"/>
  <c r="AA692" i="2"/>
  <c r="Z691" i="2"/>
  <c r="AD690" i="2"/>
  <c r="AC690" i="2"/>
  <c r="AB690" i="2"/>
  <c r="AA690" i="2"/>
  <c r="Z689" i="2"/>
  <c r="AD688" i="2"/>
  <c r="AC688" i="2"/>
  <c r="AB688" i="2"/>
  <c r="AA688" i="2"/>
  <c r="Z687" i="2"/>
  <c r="AD686" i="2"/>
  <c r="AC686" i="2"/>
  <c r="AB686" i="2"/>
  <c r="AA686" i="2"/>
  <c r="AD685" i="2"/>
  <c r="AC685" i="2"/>
  <c r="AB685" i="2"/>
  <c r="AA685" i="2"/>
  <c r="Z684" i="2"/>
  <c r="Z683" i="2"/>
  <c r="AD682" i="2"/>
  <c r="AC682" i="2"/>
  <c r="AB682" i="2"/>
  <c r="AA682" i="2"/>
  <c r="AD681" i="2"/>
  <c r="AC681" i="2"/>
  <c r="AB681" i="2"/>
  <c r="AA681" i="2"/>
  <c r="Z680" i="2"/>
  <c r="Z679" i="2"/>
  <c r="Z694" i="2" s="1"/>
  <c r="AD678" i="2"/>
  <c r="AC678" i="2"/>
  <c r="AB678" i="2"/>
  <c r="AA678" i="2"/>
  <c r="AD677" i="2"/>
  <c r="AC677" i="2"/>
  <c r="AB677" i="2"/>
  <c r="AA677" i="2"/>
  <c r="Z676" i="2"/>
  <c r="Z675" i="2"/>
  <c r="Z692" i="2" s="1"/>
  <c r="AD674" i="2"/>
  <c r="AC674" i="2"/>
  <c r="AB674" i="2"/>
  <c r="AA674" i="2"/>
  <c r="AD673" i="2"/>
  <c r="AC673" i="2"/>
  <c r="AB673" i="2"/>
  <c r="AA673" i="2"/>
  <c r="Z672" i="2"/>
  <c r="Z671" i="2"/>
  <c r="Z690" i="2" s="1"/>
  <c r="AD670" i="2"/>
  <c r="AC670" i="2"/>
  <c r="AB670" i="2"/>
  <c r="AA670" i="2"/>
  <c r="AD669" i="2"/>
  <c r="AC669" i="2"/>
  <c r="AB669" i="2"/>
  <c r="AA669" i="2"/>
  <c r="Z668" i="2"/>
  <c r="Z667" i="2"/>
  <c r="Z688" i="2" s="1"/>
  <c r="Z666" i="2"/>
  <c r="Z686" i="2" s="1"/>
  <c r="Z665" i="2"/>
  <c r="Z682" i="2" s="1"/>
  <c r="Z664" i="2"/>
  <c r="Z678" i="2" s="1"/>
  <c r="Z663" i="2"/>
  <c r="Z674" i="2" s="1"/>
  <c r="Z662" i="2"/>
  <c r="Z661" i="2"/>
  <c r="Z670" i="2" s="1"/>
  <c r="Z660" i="2"/>
  <c r="Z685" i="2" s="1"/>
  <c r="Z659" i="2"/>
  <c r="Z681" i="2" s="1"/>
  <c r="Z658" i="2"/>
  <c r="Z677" i="2" s="1"/>
  <c r="Z657" i="2"/>
  <c r="Z673" i="2" s="1"/>
  <c r="Z656" i="2"/>
  <c r="Z669" i="2" s="1"/>
  <c r="AC654" i="2"/>
  <c r="AA654" i="2"/>
  <c r="AD654" i="2"/>
  <c r="AB654" i="2"/>
  <c r="Z654" i="2"/>
  <c r="Z651" i="2"/>
  <c r="AD650" i="2"/>
  <c r="AC650" i="2"/>
  <c r="AB650" i="2"/>
  <c r="AA650" i="2"/>
  <c r="Z649" i="2"/>
  <c r="Z650" i="2" s="1"/>
  <c r="Z648" i="2"/>
  <c r="AD647" i="2"/>
  <c r="AC647" i="2"/>
  <c r="AB647" i="2"/>
  <c r="AA647" i="2"/>
  <c r="Z646" i="2"/>
  <c r="Z647" i="2" s="1"/>
  <c r="AD645" i="2"/>
  <c r="AC645" i="2"/>
  <c r="AB645" i="2"/>
  <c r="AA645" i="2"/>
  <c r="Z639" i="2"/>
  <c r="Z640" i="2" s="1"/>
  <c r="Z635" i="2"/>
  <c r="Z636" i="2" s="1"/>
  <c r="Z626" i="2"/>
  <c r="Z627" i="2" s="1"/>
  <c r="Z622" i="2"/>
  <c r="Z614" i="2"/>
  <c r="Z613" i="2"/>
  <c r="Z612" i="2"/>
  <c r="Z611" i="2"/>
  <c r="Z609" i="2"/>
  <c r="Z608" i="2"/>
  <c r="Z607" i="2"/>
  <c r="Z604" i="2"/>
  <c r="Z603" i="2"/>
  <c r="Z602" i="2"/>
  <c r="Z601" i="2"/>
  <c r="Z600" i="2"/>
  <c r="Z599" i="2"/>
  <c r="Z597" i="2"/>
  <c r="Z598" i="2" s="1"/>
  <c r="Z593" i="2"/>
  <c r="Z594" i="2" s="1"/>
  <c r="Z589" i="2"/>
  <c r="Z590" i="2" s="1"/>
  <c r="AD586" i="2"/>
  <c r="AC586" i="2"/>
  <c r="AB586" i="2"/>
  <c r="AA586" i="2"/>
  <c r="Z585" i="2"/>
  <c r="AD584" i="2"/>
  <c r="AC584" i="2"/>
  <c r="AB584" i="2"/>
  <c r="AA584" i="2"/>
  <c r="Z583" i="2"/>
  <c r="AD582" i="2"/>
  <c r="AC582" i="2"/>
  <c r="AB582" i="2"/>
  <c r="AA582" i="2"/>
  <c r="Z581" i="2"/>
  <c r="AD580" i="2"/>
  <c r="AC580" i="2"/>
  <c r="AB580" i="2"/>
  <c r="AA580" i="2"/>
  <c r="AD579" i="2"/>
  <c r="AC579" i="2"/>
  <c r="AB579" i="2"/>
  <c r="AA579" i="2"/>
  <c r="AD578" i="2"/>
  <c r="AC578" i="2"/>
  <c r="AB578" i="2"/>
  <c r="AA578" i="2"/>
  <c r="AD577" i="2"/>
  <c r="AC577" i="2"/>
  <c r="AB577" i="2"/>
  <c r="AA577" i="2"/>
  <c r="Z576" i="2"/>
  <c r="Z575" i="2"/>
  <c r="AD574" i="2"/>
  <c r="AC574" i="2"/>
  <c r="AB574" i="2"/>
  <c r="AA574" i="2"/>
  <c r="AD573" i="2"/>
  <c r="AC573" i="2"/>
  <c r="AB573" i="2"/>
  <c r="AA573" i="2"/>
  <c r="Z572" i="2"/>
  <c r="Z571" i="2"/>
  <c r="Z586" i="2" s="1"/>
  <c r="AD570" i="2"/>
  <c r="AC570" i="2"/>
  <c r="AB570" i="2"/>
  <c r="AA570" i="2"/>
  <c r="AD569" i="2"/>
  <c r="AC569" i="2"/>
  <c r="AB569" i="2"/>
  <c r="AA569" i="2"/>
  <c r="Z568" i="2"/>
  <c r="Z567" i="2"/>
  <c r="Z584" i="2" s="1"/>
  <c r="AD566" i="2"/>
  <c r="AC566" i="2"/>
  <c r="AB566" i="2"/>
  <c r="AA566" i="2"/>
  <c r="AD565" i="2"/>
  <c r="AC565" i="2"/>
  <c r="AB565" i="2"/>
  <c r="AA565" i="2"/>
  <c r="Z564" i="2"/>
  <c r="Z563" i="2"/>
  <c r="Z582" i="2" s="1"/>
  <c r="AD562" i="2"/>
  <c r="AC562" i="2"/>
  <c r="AB562" i="2"/>
  <c r="AA562" i="2"/>
  <c r="AD561" i="2"/>
  <c r="AC561" i="2"/>
  <c r="AB561" i="2"/>
  <c r="AA561" i="2"/>
  <c r="Z560" i="2"/>
  <c r="Z559" i="2"/>
  <c r="Z580" i="2" s="1"/>
  <c r="Z558" i="2"/>
  <c r="Z578" i="2" s="1"/>
  <c r="Z557" i="2"/>
  <c r="Z574" i="2" s="1"/>
  <c r="Z556" i="2"/>
  <c r="Z570" i="2" s="1"/>
  <c r="Z555" i="2"/>
  <c r="Z566" i="2" s="1"/>
  <c r="Z554" i="2"/>
  <c r="Z553" i="2"/>
  <c r="Z562" i="2" s="1"/>
  <c r="Z552" i="2"/>
  <c r="Z577" i="2" s="1"/>
  <c r="Z551" i="2"/>
  <c r="Z573" i="2" s="1"/>
  <c r="Z550" i="2"/>
  <c r="Z569" i="2" s="1"/>
  <c r="Z549" i="2"/>
  <c r="Z565" i="2" s="1"/>
  <c r="Z548" i="2"/>
  <c r="Z561" i="2" s="1"/>
  <c r="AC546" i="2"/>
  <c r="AB546" i="2"/>
  <c r="Z543" i="2"/>
  <c r="AD542" i="2"/>
  <c r="AC542" i="2"/>
  <c r="AB542" i="2"/>
  <c r="AA542" i="2"/>
  <c r="Z541" i="2"/>
  <c r="Z542" i="2" s="1"/>
  <c r="Z540" i="2"/>
  <c r="AD539" i="2"/>
  <c r="AC539" i="2"/>
  <c r="AB539" i="2"/>
  <c r="AA539" i="2"/>
  <c r="Z538" i="2"/>
  <c r="Z539" i="2" s="1"/>
  <c r="AD537" i="2"/>
  <c r="AC537" i="2"/>
  <c r="AB537" i="2"/>
  <c r="AA537" i="2"/>
  <c r="Z531" i="2"/>
  <c r="Z532" i="2" s="1"/>
  <c r="Z527" i="2"/>
  <c r="Z518" i="2"/>
  <c r="Z519" i="2" s="1"/>
  <c r="Z514" i="2"/>
  <c r="Z515" i="2" s="1"/>
  <c r="Z506" i="2"/>
  <c r="Z505" i="2"/>
  <c r="Z504" i="2"/>
  <c r="Z503" i="2"/>
  <c r="Z501" i="2"/>
  <c r="Z498" i="2" s="1"/>
  <c r="Z500" i="2"/>
  <c r="Z499" i="2"/>
  <c r="Z496" i="2"/>
  <c r="Z495" i="2"/>
  <c r="Z494" i="2"/>
  <c r="Z493" i="2"/>
  <c r="Z492" i="2"/>
  <c r="Z491" i="2"/>
  <c r="Z489" i="2"/>
  <c r="Z490" i="2" s="1"/>
  <c r="Z485" i="2"/>
  <c r="Z486" i="2" s="1"/>
  <c r="Z481" i="2"/>
  <c r="Z482" i="2" s="1"/>
  <c r="AD478" i="2"/>
  <c r="AC478" i="2"/>
  <c r="AB478" i="2"/>
  <c r="AA478" i="2"/>
  <c r="Z477" i="2"/>
  <c r="AD476" i="2"/>
  <c r="AC476" i="2"/>
  <c r="AB476" i="2"/>
  <c r="AA476" i="2"/>
  <c r="Z475" i="2"/>
  <c r="AD474" i="2"/>
  <c r="AC474" i="2"/>
  <c r="AB474" i="2"/>
  <c r="AA474" i="2"/>
  <c r="Z473" i="2"/>
  <c r="AD472" i="2"/>
  <c r="AC472" i="2"/>
  <c r="AB472" i="2"/>
  <c r="AA472" i="2"/>
  <c r="AD471" i="2"/>
  <c r="AC471" i="2"/>
  <c r="AB471" i="2"/>
  <c r="AA471" i="2"/>
  <c r="AD470" i="2"/>
  <c r="AC470" i="2"/>
  <c r="AB470" i="2"/>
  <c r="AA470" i="2"/>
  <c r="AD469" i="2"/>
  <c r="AC469" i="2"/>
  <c r="AB469" i="2"/>
  <c r="AA469" i="2"/>
  <c r="Z468" i="2"/>
  <c r="Z467" i="2"/>
  <c r="AD466" i="2"/>
  <c r="AC466" i="2"/>
  <c r="AB466" i="2"/>
  <c r="AA466" i="2"/>
  <c r="AD465" i="2"/>
  <c r="AC465" i="2"/>
  <c r="AB465" i="2"/>
  <c r="AA465" i="2"/>
  <c r="Z464" i="2"/>
  <c r="Z463" i="2"/>
  <c r="Z478" i="2" s="1"/>
  <c r="AD462" i="2"/>
  <c r="AC462" i="2"/>
  <c r="AB462" i="2"/>
  <c r="AA462" i="2"/>
  <c r="AD461" i="2"/>
  <c r="AC461" i="2"/>
  <c r="AB461" i="2"/>
  <c r="AA461" i="2"/>
  <c r="Z460" i="2"/>
  <c r="Z459" i="2"/>
  <c r="Z476" i="2" s="1"/>
  <c r="AD458" i="2"/>
  <c r="AC458" i="2"/>
  <c r="AB458" i="2"/>
  <c r="AA458" i="2"/>
  <c r="AD457" i="2"/>
  <c r="AC457" i="2"/>
  <c r="AB457" i="2"/>
  <c r="AA457" i="2"/>
  <c r="Z456" i="2"/>
  <c r="Z455" i="2"/>
  <c r="Z474" i="2" s="1"/>
  <c r="AD454" i="2"/>
  <c r="AC454" i="2"/>
  <c r="AB454" i="2"/>
  <c r="AA454" i="2"/>
  <c r="AD453" i="2"/>
  <c r="AC453" i="2"/>
  <c r="AB453" i="2"/>
  <c r="AA453" i="2"/>
  <c r="Z452" i="2"/>
  <c r="Z451" i="2"/>
  <c r="Z472" i="2" s="1"/>
  <c r="Z450" i="2"/>
  <c r="Z470" i="2" s="1"/>
  <c r="Z449" i="2"/>
  <c r="Z466" i="2" s="1"/>
  <c r="Z448" i="2"/>
  <c r="Z462" i="2" s="1"/>
  <c r="Z447" i="2"/>
  <c r="Z458" i="2" s="1"/>
  <c r="Z446" i="2"/>
  <c r="Z445" i="2"/>
  <c r="Z454" i="2" s="1"/>
  <c r="Z444" i="2"/>
  <c r="Z469" i="2" s="1"/>
  <c r="Z443" i="2"/>
  <c r="Z465" i="2" s="1"/>
  <c r="Z442" i="2"/>
  <c r="Z461" i="2" s="1"/>
  <c r="Z441" i="2"/>
  <c r="Z457" i="2" s="1"/>
  <c r="Z440" i="2"/>
  <c r="Z453" i="2" s="1"/>
  <c r="AC438" i="2"/>
  <c r="AB438" i="2"/>
  <c r="Z437" i="2"/>
  <c r="Z435" i="2"/>
  <c r="AD434" i="2"/>
  <c r="AC434" i="2"/>
  <c r="AB434" i="2"/>
  <c r="AA434" i="2"/>
  <c r="Z433" i="2"/>
  <c r="Z434" i="2" s="1"/>
  <c r="Z432" i="2"/>
  <c r="AD431" i="2"/>
  <c r="AC431" i="2"/>
  <c r="AB431" i="2"/>
  <c r="AA431" i="2"/>
  <c r="Z430" i="2"/>
  <c r="Z431" i="2" s="1"/>
  <c r="AD429" i="2"/>
  <c r="AC429" i="2"/>
  <c r="AB429" i="2"/>
  <c r="AA429" i="2"/>
  <c r="Z423" i="2"/>
  <c r="Z424" i="2" s="1"/>
  <c r="Z419" i="2"/>
  <c r="Z410" i="2"/>
  <c r="Z406" i="2"/>
  <c r="Z407" i="2" s="1"/>
  <c r="Z398" i="2"/>
  <c r="Z397" i="2"/>
  <c r="Z396" i="2"/>
  <c r="Z395" i="2"/>
  <c r="Z393" i="2"/>
  <c r="Z390" i="2" s="1"/>
  <c r="Z392" i="2"/>
  <c r="Z391" i="2"/>
  <c r="Z388" i="2"/>
  <c r="Z387" i="2"/>
  <c r="Z386" i="2"/>
  <c r="Z385" i="2"/>
  <c r="Z384" i="2"/>
  <c r="Z383" i="2"/>
  <c r="Z381" i="2"/>
  <c r="Z382" i="2" s="1"/>
  <c r="Z377" i="2"/>
  <c r="Z380" i="2" s="1"/>
  <c r="Z373" i="2"/>
  <c r="Z374" i="2" s="1"/>
  <c r="AD370" i="2"/>
  <c r="AC370" i="2"/>
  <c r="AB370" i="2"/>
  <c r="AA370" i="2"/>
  <c r="AB363" i="2"/>
  <c r="Z367" i="2"/>
  <c r="Z365" i="2"/>
  <c r="AD364" i="2"/>
  <c r="AC364" i="2"/>
  <c r="AB364" i="2"/>
  <c r="AA364" i="2"/>
  <c r="AD363" i="2"/>
  <c r="AC363" i="2"/>
  <c r="AD362" i="2"/>
  <c r="AC362" i="2"/>
  <c r="AB362" i="2"/>
  <c r="AA362" i="2"/>
  <c r="AD361" i="2"/>
  <c r="AC361" i="2"/>
  <c r="AB361" i="2"/>
  <c r="AA361" i="2"/>
  <c r="Z360" i="2"/>
  <c r="Z359" i="2"/>
  <c r="AD358" i="2"/>
  <c r="AC358" i="2"/>
  <c r="AB358" i="2"/>
  <c r="AA358" i="2"/>
  <c r="AD357" i="2"/>
  <c r="AC357" i="2"/>
  <c r="AB357" i="2"/>
  <c r="AA357" i="2"/>
  <c r="Z356" i="2"/>
  <c r="Z355" i="2"/>
  <c r="Z370" i="2" s="1"/>
  <c r="AD354" i="2"/>
  <c r="AC354" i="2"/>
  <c r="AB354" i="2"/>
  <c r="AA354" i="2"/>
  <c r="AD353" i="2"/>
  <c r="AC353" i="2"/>
  <c r="AB353" i="2"/>
  <c r="AA353" i="2"/>
  <c r="Z352" i="2"/>
  <c r="Z351" i="2"/>
  <c r="Z368" i="2" s="1"/>
  <c r="AD350" i="2"/>
  <c r="AC350" i="2"/>
  <c r="AB350" i="2"/>
  <c r="AA350" i="2"/>
  <c r="AD349" i="2"/>
  <c r="AC349" i="2"/>
  <c r="AB349" i="2"/>
  <c r="AA349" i="2"/>
  <c r="Z348" i="2"/>
  <c r="Z347" i="2"/>
  <c r="Z366" i="2" s="1"/>
  <c r="AD346" i="2"/>
  <c r="AC346" i="2"/>
  <c r="AB346" i="2"/>
  <c r="AA346" i="2"/>
  <c r="AD345" i="2"/>
  <c r="AC345" i="2"/>
  <c r="AB345" i="2"/>
  <c r="AA345" i="2"/>
  <c r="Z344" i="2"/>
  <c r="Z343" i="2"/>
  <c r="Z364" i="2" s="1"/>
  <c r="Z342" i="2"/>
  <c r="Z362" i="2" s="1"/>
  <c r="Z341" i="2"/>
  <c r="Z358" i="2" s="1"/>
  <c r="Z340" i="2"/>
  <c r="Z354" i="2" s="1"/>
  <c r="Z339" i="2"/>
  <c r="Z350" i="2" s="1"/>
  <c r="Z338" i="2"/>
  <c r="Z337" i="2"/>
  <c r="Z346" i="2" s="1"/>
  <c r="Z336" i="2"/>
  <c r="Z361" i="2" s="1"/>
  <c r="Z335" i="2"/>
  <c r="Z357" i="2" s="1"/>
  <c r="Z334" i="2"/>
  <c r="Z353" i="2" s="1"/>
  <c r="Z333" i="2"/>
  <c r="Z349" i="2" s="1"/>
  <c r="Z332" i="2"/>
  <c r="Z345" i="2" s="1"/>
  <c r="AC330" i="2"/>
  <c r="AB330" i="2"/>
  <c r="AA330" i="2"/>
  <c r="Z327" i="2"/>
  <c r="AD326" i="2"/>
  <c r="AC326" i="2"/>
  <c r="AB326" i="2"/>
  <c r="AA326" i="2"/>
  <c r="Z325" i="2"/>
  <c r="Z326" i="2" s="1"/>
  <c r="Z324" i="2"/>
  <c r="AD323" i="2"/>
  <c r="AC323" i="2"/>
  <c r="AB323" i="2"/>
  <c r="AA323" i="2"/>
  <c r="Z322" i="2"/>
  <c r="Z323" i="2" s="1"/>
  <c r="AD321" i="2"/>
  <c r="AC321" i="2"/>
  <c r="AB321" i="2"/>
  <c r="AA321" i="2"/>
  <c r="Z315" i="2"/>
  <c r="Z316" i="2" s="1"/>
  <c r="Z311" i="2"/>
  <c r="Z302" i="2"/>
  <c r="Z303" i="2" s="1"/>
  <c r="Z298" i="2"/>
  <c r="Z290" i="2"/>
  <c r="Z289" i="2"/>
  <c r="Z288" i="2"/>
  <c r="Z287" i="2"/>
  <c r="Z285" i="2"/>
  <c r="Z282" i="2" s="1"/>
  <c r="Z284" i="2"/>
  <c r="Z283" i="2"/>
  <c r="Z280" i="2"/>
  <c r="Z279" i="2"/>
  <c r="Z278" i="2"/>
  <c r="Z277" i="2"/>
  <c r="Z276" i="2"/>
  <c r="Z275" i="2"/>
  <c r="Z273" i="2"/>
  <c r="Z274" i="2" s="1"/>
  <c r="Z269" i="2"/>
  <c r="Z265" i="2"/>
  <c r="Z268" i="2" s="1"/>
  <c r="AD262" i="2"/>
  <c r="AC262" i="2"/>
  <c r="AB262" i="2"/>
  <c r="AA262" i="2"/>
  <c r="AA255" i="2"/>
  <c r="Z261" i="2"/>
  <c r="Z259" i="2"/>
  <c r="Z257" i="2"/>
  <c r="AD256" i="2"/>
  <c r="AC256" i="2"/>
  <c r="AB256" i="2"/>
  <c r="AA256" i="2"/>
  <c r="AD255" i="2"/>
  <c r="AC255" i="2"/>
  <c r="AB255" i="2"/>
  <c r="AD254" i="2"/>
  <c r="AC254" i="2"/>
  <c r="AB254" i="2"/>
  <c r="AA254" i="2"/>
  <c r="AD253" i="2"/>
  <c r="AC253" i="2"/>
  <c r="AB253" i="2"/>
  <c r="AA253" i="2"/>
  <c r="Z252" i="2"/>
  <c r="Z251" i="2"/>
  <c r="AD250" i="2"/>
  <c r="AC250" i="2"/>
  <c r="AB250" i="2"/>
  <c r="AA250" i="2"/>
  <c r="AD249" i="2"/>
  <c r="AC249" i="2"/>
  <c r="AB249" i="2"/>
  <c r="AA249" i="2"/>
  <c r="Z248" i="2"/>
  <c r="Z247" i="2"/>
  <c r="Z262" i="2" s="1"/>
  <c r="AD246" i="2"/>
  <c r="AC246" i="2"/>
  <c r="AB246" i="2"/>
  <c r="AA246" i="2"/>
  <c r="AD245" i="2"/>
  <c r="AC245" i="2"/>
  <c r="AB245" i="2"/>
  <c r="AA245" i="2"/>
  <c r="Z244" i="2"/>
  <c r="Z243" i="2"/>
  <c r="Z260" i="2" s="1"/>
  <c r="AD242" i="2"/>
  <c r="AC242" i="2"/>
  <c r="AB242" i="2"/>
  <c r="AA242" i="2"/>
  <c r="AD241" i="2"/>
  <c r="AC241" i="2"/>
  <c r="AB241" i="2"/>
  <c r="AA241" i="2"/>
  <c r="Z240" i="2"/>
  <c r="Z239" i="2"/>
  <c r="Z258" i="2" s="1"/>
  <c r="AD238" i="2"/>
  <c r="AC238" i="2"/>
  <c r="AB238" i="2"/>
  <c r="AA238" i="2"/>
  <c r="AD237" i="2"/>
  <c r="AC237" i="2"/>
  <c r="AB237" i="2"/>
  <c r="AA237" i="2"/>
  <c r="Z236" i="2"/>
  <c r="Z235" i="2"/>
  <c r="Z256" i="2" s="1"/>
  <c r="Z234" i="2"/>
  <c r="Z254" i="2" s="1"/>
  <c r="Z233" i="2"/>
  <c r="Z250" i="2" s="1"/>
  <c r="Z232" i="2"/>
  <c r="Z246" i="2" s="1"/>
  <c r="Z231" i="2"/>
  <c r="Z242" i="2" s="1"/>
  <c r="Z230" i="2"/>
  <c r="Z229" i="2"/>
  <c r="Z238" i="2" s="1"/>
  <c r="Z228" i="2"/>
  <c r="Z253" i="2" s="1"/>
  <c r="Z227" i="2"/>
  <c r="Z249" i="2" s="1"/>
  <c r="Z226" i="2"/>
  <c r="Z245" i="2" s="1"/>
  <c r="Z225" i="2"/>
  <c r="Z241" i="2" s="1"/>
  <c r="Z224" i="2"/>
  <c r="Z237" i="2" s="1"/>
  <c r="AC222" i="2"/>
  <c r="AB222" i="2"/>
  <c r="Z219" i="2"/>
  <c r="AD218" i="2"/>
  <c r="AC218" i="2"/>
  <c r="AB218" i="2"/>
  <c r="AA218" i="2"/>
  <c r="Z217" i="2"/>
  <c r="Z218" i="2" s="1"/>
  <c r="Z216" i="2"/>
  <c r="AD215" i="2"/>
  <c r="AC215" i="2"/>
  <c r="AB215" i="2"/>
  <c r="AA215" i="2"/>
  <c r="Z214" i="2"/>
  <c r="Z215" i="2" s="1"/>
  <c r="AD213" i="2"/>
  <c r="AC213" i="2"/>
  <c r="AB213" i="2"/>
  <c r="AA213" i="2"/>
  <c r="Z207" i="2"/>
  <c r="Z208" i="2" s="1"/>
  <c r="Z203" i="2"/>
  <c r="Z204" i="2" s="1"/>
  <c r="Z194" i="2"/>
  <c r="Z195" i="2" s="1"/>
  <c r="Z190" i="2"/>
  <c r="Z182" i="2"/>
  <c r="Z181" i="2"/>
  <c r="Z180" i="2"/>
  <c r="Z179" i="2"/>
  <c r="Z177" i="2"/>
  <c r="Z176" i="2"/>
  <c r="Z175" i="2"/>
  <c r="Z172" i="2"/>
  <c r="Z171" i="2"/>
  <c r="Z170" i="2"/>
  <c r="Z169" i="2"/>
  <c r="Z168" i="2"/>
  <c r="Z167" i="2"/>
  <c r="Z165" i="2"/>
  <c r="Z166" i="2" s="1"/>
  <c r="Z163" i="2"/>
  <c r="Z161" i="2"/>
  <c r="Z164" i="2" s="1"/>
  <c r="Z157" i="2"/>
  <c r="Z158" i="2" s="1"/>
  <c r="Z151" i="2"/>
  <c r="Z149" i="2"/>
  <c r="AD146" i="2"/>
  <c r="AC146" i="2"/>
  <c r="AB146" i="2"/>
  <c r="AA146" i="2"/>
  <c r="AD145" i="2"/>
  <c r="AC145" i="2"/>
  <c r="AB145" i="2"/>
  <c r="AA145" i="2"/>
  <c r="Z144" i="2"/>
  <c r="Z143" i="2"/>
  <c r="AD142" i="2"/>
  <c r="AC142" i="2"/>
  <c r="AB142" i="2"/>
  <c r="AA142" i="2"/>
  <c r="AD141" i="2"/>
  <c r="AC141" i="2"/>
  <c r="AB141" i="2"/>
  <c r="AA141" i="2"/>
  <c r="Z140" i="2"/>
  <c r="Z139" i="2"/>
  <c r="Z154" i="2" s="1"/>
  <c r="AD138" i="2"/>
  <c r="AC138" i="2"/>
  <c r="AB138" i="2"/>
  <c r="AA138" i="2"/>
  <c r="AD137" i="2"/>
  <c r="AC137" i="2"/>
  <c r="AB137" i="2"/>
  <c r="AA137" i="2"/>
  <c r="Z136" i="2"/>
  <c r="Z135" i="2"/>
  <c r="Z152" i="2" s="1"/>
  <c r="AD134" i="2"/>
  <c r="AC134" i="2"/>
  <c r="AB134" i="2"/>
  <c r="AA134" i="2"/>
  <c r="AD133" i="2"/>
  <c r="AC133" i="2"/>
  <c r="AB133" i="2"/>
  <c r="AA133" i="2"/>
  <c r="Z132" i="2"/>
  <c r="Z131" i="2"/>
  <c r="Z150" i="2" s="1"/>
  <c r="AD130" i="2"/>
  <c r="AC130" i="2"/>
  <c r="AB130" i="2"/>
  <c r="AA130" i="2"/>
  <c r="AD129" i="2"/>
  <c r="AC129" i="2"/>
  <c r="AB129" i="2"/>
  <c r="AA129" i="2"/>
  <c r="Z128" i="2"/>
  <c r="Z127" i="2"/>
  <c r="Z148" i="2" s="1"/>
  <c r="Z126" i="2"/>
  <c r="Z146" i="2" s="1"/>
  <c r="Z125" i="2"/>
  <c r="Z142" i="2" s="1"/>
  <c r="Z124" i="2"/>
  <c r="Z138" i="2" s="1"/>
  <c r="Z123" i="2"/>
  <c r="Z134" i="2" s="1"/>
  <c r="Z122" i="2"/>
  <c r="Z121" i="2"/>
  <c r="Z130" i="2" s="1"/>
  <c r="Z120" i="2"/>
  <c r="Z145" i="2" s="1"/>
  <c r="Z119" i="2"/>
  <c r="Z141" i="2" s="1"/>
  <c r="Z118" i="2"/>
  <c r="Z137" i="2" s="1"/>
  <c r="Z117" i="2"/>
  <c r="Z133" i="2" s="1"/>
  <c r="Z116" i="2"/>
  <c r="Z129" i="2" s="1"/>
  <c r="AB113" i="2"/>
  <c r="AD112" i="2"/>
  <c r="AC112" i="2"/>
  <c r="AB112" i="2"/>
  <c r="AA112" i="2"/>
  <c r="Z112" i="2"/>
  <c r="AD111" i="2"/>
  <c r="AC111" i="2"/>
  <c r="AB111" i="2"/>
  <c r="AA111" i="2"/>
  <c r="AD109" i="2"/>
  <c r="AD110" i="2" s="1"/>
  <c r="AC109" i="2"/>
  <c r="AB109" i="2"/>
  <c r="AB110" i="2" s="1"/>
  <c r="AA109" i="2"/>
  <c r="AA110" i="2" s="1"/>
  <c r="AD108" i="2"/>
  <c r="AC108" i="2"/>
  <c r="AB108" i="2"/>
  <c r="AA108" i="2"/>
  <c r="AD106" i="2"/>
  <c r="AD107" i="2" s="1"/>
  <c r="AD104" i="2" s="1"/>
  <c r="AC106" i="2"/>
  <c r="AC107" i="2" s="1"/>
  <c r="AB106" i="2"/>
  <c r="AA106" i="2"/>
  <c r="AA107" i="2" s="1"/>
  <c r="AD99" i="2"/>
  <c r="AD100" i="2" s="1"/>
  <c r="AC99" i="2"/>
  <c r="AC100" i="2" s="1"/>
  <c r="AB99" i="2"/>
  <c r="AB100" i="2" s="1"/>
  <c r="AA99" i="2"/>
  <c r="AA100" i="2" s="1"/>
  <c r="AD95" i="2"/>
  <c r="AD96" i="2" s="1"/>
  <c r="AC95" i="2"/>
  <c r="AB95" i="2"/>
  <c r="AA95" i="2"/>
  <c r="AD86" i="2"/>
  <c r="AC86" i="2"/>
  <c r="AC87" i="2" s="1"/>
  <c r="AB86" i="2"/>
  <c r="AB87" i="2" s="1"/>
  <c r="AA86" i="2"/>
  <c r="AA87" i="2" s="1"/>
  <c r="AD82" i="2"/>
  <c r="AC82" i="2"/>
  <c r="AC83" i="2" s="1"/>
  <c r="AB82" i="2"/>
  <c r="AA82" i="2"/>
  <c r="AA83" i="2" s="1"/>
  <c r="AD74" i="2"/>
  <c r="AC74" i="2"/>
  <c r="AB74" i="2"/>
  <c r="AA74" i="2"/>
  <c r="AD73" i="2"/>
  <c r="AC73" i="2"/>
  <c r="AB73" i="2"/>
  <c r="AA73" i="2"/>
  <c r="AD72" i="2"/>
  <c r="AC72" i="2"/>
  <c r="AB72" i="2"/>
  <c r="AA72" i="2"/>
  <c r="AD71" i="2"/>
  <c r="AC71" i="2"/>
  <c r="AB71" i="2"/>
  <c r="AA71" i="2"/>
  <c r="AD69" i="2"/>
  <c r="AC69" i="2"/>
  <c r="AB69" i="2"/>
  <c r="AA69" i="2"/>
  <c r="AD68" i="2"/>
  <c r="AC68" i="2"/>
  <c r="AB68" i="2"/>
  <c r="AA68" i="2"/>
  <c r="AD67" i="2"/>
  <c r="AC67" i="2"/>
  <c r="AB67" i="2"/>
  <c r="AA67" i="2"/>
  <c r="AD64" i="2"/>
  <c r="AC64" i="2"/>
  <c r="AB64" i="2"/>
  <c r="AA64" i="2"/>
  <c r="AD63" i="2"/>
  <c r="AC63" i="2"/>
  <c r="AB63" i="2"/>
  <c r="AA63" i="2"/>
  <c r="AD62" i="2"/>
  <c r="AC62" i="2"/>
  <c r="AB62" i="2"/>
  <c r="AA62" i="2"/>
  <c r="AD61" i="2"/>
  <c r="AC61" i="2"/>
  <c r="AB61" i="2"/>
  <c r="AA61" i="2"/>
  <c r="AD60" i="2"/>
  <c r="AC60" i="2"/>
  <c r="AB60" i="2"/>
  <c r="AA60" i="2"/>
  <c r="AD59" i="2"/>
  <c r="AA59" i="2"/>
  <c r="AD57" i="2"/>
  <c r="AD58" i="2" s="1"/>
  <c r="AC57" i="2"/>
  <c r="AC58" i="2" s="1"/>
  <c r="AB57" i="2"/>
  <c r="AB58" i="2" s="1"/>
  <c r="AA57" i="2"/>
  <c r="AA58" i="2" s="1"/>
  <c r="AD53" i="2"/>
  <c r="AD54" i="2" s="1"/>
  <c r="AC53" i="2"/>
  <c r="AC56" i="2" s="1"/>
  <c r="AB53" i="2"/>
  <c r="AB56" i="2" s="1"/>
  <c r="AA53" i="2"/>
  <c r="AA54" i="2" s="1"/>
  <c r="AD49" i="2"/>
  <c r="AD50" i="2" s="1"/>
  <c r="AC49" i="2"/>
  <c r="AC52" i="2" s="1"/>
  <c r="AB49" i="2"/>
  <c r="AB50" i="2" s="1"/>
  <c r="AA49" i="2"/>
  <c r="AA50" i="2" s="1"/>
  <c r="AD45" i="2"/>
  <c r="AD46" i="2" s="1"/>
  <c r="AC45" i="2"/>
  <c r="AC46" i="2" s="1"/>
  <c r="AD43" i="2"/>
  <c r="AD44" i="2" s="1"/>
  <c r="AC43" i="2"/>
  <c r="AC44" i="2" s="1"/>
  <c r="AB43" i="2"/>
  <c r="AB44" i="2" s="1"/>
  <c r="AA43" i="2"/>
  <c r="AA44" i="2" s="1"/>
  <c r="AD41" i="2"/>
  <c r="AD42" i="2" s="1"/>
  <c r="AC41" i="2"/>
  <c r="AC42" i="2" s="1"/>
  <c r="AB41" i="2"/>
  <c r="AB42" i="2" s="1"/>
  <c r="AA41" i="2"/>
  <c r="AA42" i="2" s="1"/>
  <c r="AD38" i="2"/>
  <c r="AC38" i="2"/>
  <c r="AB38" i="2"/>
  <c r="AA38" i="2"/>
  <c r="AD37" i="2"/>
  <c r="AC37" i="2"/>
  <c r="AA37" i="2"/>
  <c r="Z35" i="2"/>
  <c r="AD34" i="2"/>
  <c r="AC34" i="2"/>
  <c r="AB34" i="2"/>
  <c r="AA34" i="2"/>
  <c r="AD33" i="2"/>
  <c r="AC33" i="2"/>
  <c r="AB33" i="2"/>
  <c r="AA33" i="2"/>
  <c r="Z32" i="2"/>
  <c r="Z31" i="2"/>
  <c r="AD30" i="2"/>
  <c r="AC30" i="2"/>
  <c r="AB30" i="2"/>
  <c r="AA30" i="2"/>
  <c r="AD29" i="2"/>
  <c r="AC29" i="2"/>
  <c r="AB29" i="2"/>
  <c r="Z28" i="2"/>
  <c r="Z27" i="2"/>
  <c r="D29" i="5" s="1"/>
  <c r="AD25" i="2"/>
  <c r="AC25" i="2"/>
  <c r="AB25" i="2"/>
  <c r="AA25" i="2"/>
  <c r="Z23" i="2"/>
  <c r="D26" i="5" s="1"/>
  <c r="F26" i="5" s="1"/>
  <c r="AD21" i="2"/>
  <c r="AC21" i="2"/>
  <c r="AB21" i="2"/>
  <c r="AA21" i="2"/>
  <c r="Z18" i="2"/>
  <c r="D22" i="5" s="1"/>
  <c r="F22" i="5" s="1"/>
  <c r="Z17" i="2"/>
  <c r="D21" i="5" s="1"/>
  <c r="F21" i="5" s="1"/>
  <c r="Z16" i="2"/>
  <c r="AD15" i="2"/>
  <c r="AD26" i="2" s="1"/>
  <c r="AC26" i="2"/>
  <c r="AB26" i="2"/>
  <c r="AA15" i="2"/>
  <c r="AA26" i="2" s="1"/>
  <c r="AD14" i="2"/>
  <c r="AC14" i="2"/>
  <c r="AB14" i="2"/>
  <c r="AA14" i="2"/>
  <c r="AD13" i="2"/>
  <c r="AD22" i="2" s="1"/>
  <c r="AC13" i="2"/>
  <c r="AC22" i="2" s="1"/>
  <c r="AB13" i="2"/>
  <c r="AB22" i="2" s="1"/>
  <c r="AA13" i="2"/>
  <c r="AA22" i="2" s="1"/>
  <c r="Z13" i="2"/>
  <c r="Z22" i="2" s="1"/>
  <c r="Z15" i="2"/>
  <c r="D19" i="5" s="1"/>
  <c r="F19" i="5" s="1"/>
  <c r="Z14" i="2"/>
  <c r="Z6" i="2"/>
  <c r="AA6" i="2" s="1"/>
  <c r="AB6" i="2" s="1"/>
  <c r="AD5" i="2"/>
  <c r="AC5" i="2"/>
  <c r="AB5" i="2"/>
  <c r="AA5" i="2"/>
  <c r="AA91" i="2" l="1"/>
  <c r="AA1018" i="2"/>
  <c r="AF30" i="2"/>
  <c r="AG588" i="2"/>
  <c r="AC105" i="2"/>
  <c r="AH99" i="2"/>
  <c r="AH100" i="2" s="1"/>
  <c r="AF399" i="2"/>
  <c r="AF291" i="2"/>
  <c r="AF295" i="2"/>
  <c r="AE30" i="2"/>
  <c r="AE29" i="2"/>
  <c r="AI71" i="2"/>
  <c r="AH1521" i="2"/>
  <c r="Z438" i="2"/>
  <c r="AF437" i="2"/>
  <c r="AE793" i="2"/>
  <c r="Z33" i="2"/>
  <c r="D32" i="5"/>
  <c r="F32" i="5" s="1"/>
  <c r="F70" i="5" s="1"/>
  <c r="AC428" i="2"/>
  <c r="AF976" i="2"/>
  <c r="AC752" i="2"/>
  <c r="AF112" i="2"/>
  <c r="Z30" i="2"/>
  <c r="D20" i="5"/>
  <c r="F20" i="5" s="1"/>
  <c r="Z37" i="2"/>
  <c r="D35" i="5"/>
  <c r="F35" i="5" s="1"/>
  <c r="F74" i="5" s="1"/>
  <c r="AI399" i="2"/>
  <c r="AF777" i="2"/>
  <c r="D31" i="5"/>
  <c r="F29" i="5"/>
  <c r="D30" i="5"/>
  <c r="Z272" i="2"/>
  <c r="AA272" i="2"/>
  <c r="AB105" i="2"/>
  <c r="AB66" i="2"/>
  <c r="AH723" i="2"/>
  <c r="AI725" i="2"/>
  <c r="AE791" i="2"/>
  <c r="AG790" i="2"/>
  <c r="AG846" i="2"/>
  <c r="AH1219" i="2"/>
  <c r="AG1101" i="2"/>
  <c r="AG1534" i="2"/>
  <c r="AG1518" i="2" s="1"/>
  <c r="Z1441" i="2"/>
  <c r="AC1472" i="2"/>
  <c r="AI480" i="2"/>
  <c r="AE619" i="2"/>
  <c r="AI619" i="2"/>
  <c r="AE644" i="2"/>
  <c r="AI644" i="2"/>
  <c r="AG696" i="2"/>
  <c r="AF993" i="2"/>
  <c r="AF51" i="2"/>
  <c r="AF47" i="2" s="1"/>
  <c r="AE1576" i="2"/>
  <c r="Z174" i="2"/>
  <c r="AB88" i="2"/>
  <c r="Z266" i="2"/>
  <c r="Z415" i="2"/>
  <c r="AA1157" i="2"/>
  <c r="AA1182" i="2"/>
  <c r="Z1183" i="2"/>
  <c r="AD1231" i="2"/>
  <c r="AC1262" i="2"/>
  <c r="AF509" i="2"/>
  <c r="AI511" i="2"/>
  <c r="AE523" i="2"/>
  <c r="AF1114" i="2"/>
  <c r="AI70" i="2"/>
  <c r="AG82" i="2"/>
  <c r="AG83" i="2" s="1"/>
  <c r="AG79" i="2" s="1"/>
  <c r="AI1206" i="2"/>
  <c r="AE1324" i="2"/>
  <c r="AI1324" i="2"/>
  <c r="AG1517" i="2"/>
  <c r="AE1519" i="2"/>
  <c r="AI1519" i="2"/>
  <c r="AI775" i="2"/>
  <c r="AH51" i="2"/>
  <c r="AH47" i="2" s="1"/>
  <c r="AF1097" i="2"/>
  <c r="AF1311" i="2"/>
  <c r="AH95" i="2"/>
  <c r="AH96" i="2" s="1"/>
  <c r="Z520" i="2"/>
  <c r="Z579" i="2"/>
  <c r="AG480" i="2"/>
  <c r="AE479" i="2"/>
  <c r="AF939" i="2"/>
  <c r="AC320" i="2"/>
  <c r="AD536" i="2"/>
  <c r="AB536" i="2"/>
  <c r="Z606" i="2"/>
  <c r="AB1047" i="2"/>
  <c r="AD1126" i="2"/>
  <c r="AD1262" i="2"/>
  <c r="AC1336" i="2"/>
  <c r="Z1546" i="2"/>
  <c r="AD1546" i="2"/>
  <c r="AD1590" i="2"/>
  <c r="Z1602" i="2"/>
  <c r="AD1602" i="2"/>
  <c r="AI156" i="2"/>
  <c r="AH200" i="2"/>
  <c r="AH372" i="2"/>
  <c r="AF403" i="2"/>
  <c r="AE404" i="2"/>
  <c r="AF428" i="2"/>
  <c r="AE429" i="2"/>
  <c r="AE497" i="2"/>
  <c r="AH524" i="2"/>
  <c r="AH773" i="2"/>
  <c r="AH790" i="2"/>
  <c r="AI937" i="2"/>
  <c r="AE942" i="2"/>
  <c r="AE939" i="2" s="1"/>
  <c r="Z34" i="2"/>
  <c r="AB320" i="2"/>
  <c r="AD1049" i="2"/>
  <c r="AB1062" i="2"/>
  <c r="Z1125" i="2"/>
  <c r="Z1143" i="2"/>
  <c r="Z1392" i="2"/>
  <c r="AD1392" i="2"/>
  <c r="Z1458" i="2"/>
  <c r="AB1485" i="2"/>
  <c r="AA1577" i="2"/>
  <c r="Z1578" i="2"/>
  <c r="AA1590" i="2"/>
  <c r="Z1591" i="2"/>
  <c r="AG403" i="2"/>
  <c r="AG723" i="2"/>
  <c r="AH725" i="2"/>
  <c r="AI790" i="2"/>
  <c r="AF937" i="2"/>
  <c r="AI939" i="2"/>
  <c r="AI938" i="2"/>
  <c r="AG99" i="2"/>
  <c r="AH70" i="2"/>
  <c r="AH65" i="2" s="1"/>
  <c r="AH82" i="2"/>
  <c r="AH83" i="2" s="1"/>
  <c r="AD1170" i="2"/>
  <c r="AD1182" i="2"/>
  <c r="AG1231" i="2"/>
  <c r="AA723" i="2"/>
  <c r="AI536" i="2"/>
  <c r="AD428" i="2"/>
  <c r="AE371" i="2"/>
  <c r="AA104" i="2"/>
  <c r="AA212" i="2"/>
  <c r="Z213" i="2"/>
  <c r="Z26" i="2"/>
  <c r="Z304" i="2"/>
  <c r="Z610" i="2"/>
  <c r="Z605" i="2" s="1"/>
  <c r="Z739" i="2"/>
  <c r="AE266" i="2"/>
  <c r="AH480" i="2"/>
  <c r="AH775" i="2"/>
  <c r="AF790" i="2"/>
  <c r="AH1018" i="2"/>
  <c r="AD97" i="2"/>
  <c r="Z38" i="2"/>
  <c r="Z209" i="2"/>
  <c r="AC212" i="2"/>
  <c r="Z502" i="2"/>
  <c r="Z497" i="2" s="1"/>
  <c r="Z858" i="2"/>
  <c r="AD858" i="2"/>
  <c r="Z955" i="2"/>
  <c r="AB1045" i="2"/>
  <c r="Z1061" i="2"/>
  <c r="AA1062" i="2"/>
  <c r="AC1074" i="2"/>
  <c r="AA1275" i="2"/>
  <c r="Z1276" i="2"/>
  <c r="AD1336" i="2"/>
  <c r="Z1380" i="2"/>
  <c r="AD1380" i="2"/>
  <c r="AC1485" i="2"/>
  <c r="AC1497" i="2"/>
  <c r="AG156" i="2"/>
  <c r="AG308" i="2"/>
  <c r="AG372" i="2"/>
  <c r="AH416" i="2"/>
  <c r="AE684" i="2"/>
  <c r="AF696" i="2"/>
  <c r="AE695" i="2"/>
  <c r="AI723" i="2"/>
  <c r="AG789" i="2"/>
  <c r="AH885" i="2"/>
  <c r="AH898" i="2"/>
  <c r="AG1202" i="2"/>
  <c r="AE1204" i="2"/>
  <c r="AI1204" i="2"/>
  <c r="AG1219" i="2"/>
  <c r="Z487" i="2"/>
  <c r="Z855" i="2"/>
  <c r="AA858" i="2"/>
  <c r="Z859" i="2"/>
  <c r="AC1045" i="2"/>
  <c r="AA1049" i="2"/>
  <c r="AA1046" i="2" s="1"/>
  <c r="Z1050" i="2"/>
  <c r="Z1062" i="2"/>
  <c r="AA1170" i="2"/>
  <c r="Z1171" i="2"/>
  <c r="AB1262" i="2"/>
  <c r="AA1367" i="2"/>
  <c r="Z1368" i="2"/>
  <c r="Z1381" i="2"/>
  <c r="AB1470" i="2"/>
  <c r="AD1497" i="2"/>
  <c r="AH156" i="2"/>
  <c r="AH212" i="2"/>
  <c r="AG264" i="2"/>
  <c r="AH295" i="2"/>
  <c r="AI588" i="2"/>
  <c r="AG632" i="2"/>
  <c r="AF671" i="2"/>
  <c r="AE798" i="2"/>
  <c r="AF1126" i="2"/>
  <c r="AH1202" i="2"/>
  <c r="AF1204" i="2"/>
  <c r="AE1206" i="2"/>
  <c r="AH1441" i="2"/>
  <c r="AB114" i="2"/>
  <c r="Z1563" i="2"/>
  <c r="AE1429" i="2"/>
  <c r="AE1126" i="2"/>
  <c r="AH671" i="2"/>
  <c r="AF669" i="2"/>
  <c r="AH264" i="2"/>
  <c r="AG212" i="2"/>
  <c r="AE186" i="2"/>
  <c r="AI773" i="2"/>
  <c r="AH49" i="2"/>
  <c r="AH52" i="2" s="1"/>
  <c r="AG1416" i="2"/>
  <c r="Z1063" i="2"/>
  <c r="Z1047" i="2" s="1"/>
  <c r="AI187" i="2"/>
  <c r="AH320" i="2"/>
  <c r="AI416" i="2"/>
  <c r="AH428" i="2"/>
  <c r="AF480" i="2"/>
  <c r="AH536" i="2"/>
  <c r="AH740" i="2"/>
  <c r="AH777" i="2"/>
  <c r="AH774" i="2" s="1"/>
  <c r="AG829" i="2"/>
  <c r="AE841" i="2"/>
  <c r="AH846" i="2"/>
  <c r="AF898" i="2"/>
  <c r="AH989" i="2"/>
  <c r="AE993" i="2"/>
  <c r="AI993" i="2"/>
  <c r="AE1006" i="2"/>
  <c r="AI1006" i="2"/>
  <c r="AE1048" i="2"/>
  <c r="AH1126" i="2"/>
  <c r="AF1280" i="2"/>
  <c r="AF97" i="2" s="1"/>
  <c r="AE1309" i="2"/>
  <c r="AI1309" i="2"/>
  <c r="AH1311" i="2"/>
  <c r="AH1517" i="2"/>
  <c r="AF1576" i="2"/>
  <c r="Z159" i="2"/>
  <c r="Z155" i="2" s="1"/>
  <c r="Z160" i="2" s="1"/>
  <c r="AE57" i="2"/>
  <c r="AE58" i="2" s="1"/>
  <c r="AE61" i="2"/>
  <c r="AI264" i="2"/>
  <c r="AE471" i="2"/>
  <c r="AI507" i="2"/>
  <c r="AI740" i="2"/>
  <c r="AI846" i="2"/>
  <c r="AI830" i="2" s="1"/>
  <c r="AE989" i="2"/>
  <c r="AI989" i="2"/>
  <c r="AH1097" i="2"/>
  <c r="AF1099" i="2"/>
  <c r="AE1101" i="2"/>
  <c r="AI1101" i="2"/>
  <c r="AH1114" i="2"/>
  <c r="AH1204" i="2"/>
  <c r="AG1324" i="2"/>
  <c r="AG1414" i="2"/>
  <c r="AI1429" i="2"/>
  <c r="AF1441" i="2"/>
  <c r="AG1519" i="2"/>
  <c r="AE1534" i="2"/>
  <c r="AI1534" i="2"/>
  <c r="AE1546" i="2"/>
  <c r="AI1546" i="2"/>
  <c r="AI1126" i="2"/>
  <c r="AF1429" i="2"/>
  <c r="AH1101" i="2"/>
  <c r="AE1441" i="2"/>
  <c r="AG993" i="2"/>
  <c r="AG898" i="2"/>
  <c r="AE885" i="2"/>
  <c r="AE777" i="2"/>
  <c r="AE671" i="2"/>
  <c r="Z255" i="2"/>
  <c r="Z408" i="2"/>
  <c r="AC1182" i="2"/>
  <c r="AB1363" i="2"/>
  <c r="AG222" i="2"/>
  <c r="AG727" i="2"/>
  <c r="AE828" i="2"/>
  <c r="AF910" i="2"/>
  <c r="AF1101" i="2"/>
  <c r="AF1098" i="2" s="1"/>
  <c r="AE1114" i="2"/>
  <c r="AE1098" i="2" s="1"/>
  <c r="AI1114" i="2"/>
  <c r="AE1311" i="2"/>
  <c r="AE1308" i="2" s="1"/>
  <c r="AI1311" i="2"/>
  <c r="AI1308" i="2" s="1"/>
  <c r="AH1307" i="2"/>
  <c r="Z1017" i="2"/>
  <c r="AD1045" i="2"/>
  <c r="AI831" i="2"/>
  <c r="AF846" i="2"/>
  <c r="AE846" i="2" s="1"/>
  <c r="AG1126" i="2"/>
  <c r="AH1231" i="2"/>
  <c r="AF1309" i="2"/>
  <c r="AH1324" i="2"/>
  <c r="AF1534" i="2"/>
  <c r="Z376" i="2"/>
  <c r="Z698" i="2"/>
  <c r="AC1049" i="2"/>
  <c r="AB1153" i="2"/>
  <c r="Z1497" i="2"/>
  <c r="AF66" i="2"/>
  <c r="AI295" i="2"/>
  <c r="AE605" i="2"/>
  <c r="AI671" i="2"/>
  <c r="AI885" i="2"/>
  <c r="AE1099" i="2"/>
  <c r="AI1099" i="2"/>
  <c r="AG1114" i="2"/>
  <c r="AG1311" i="2"/>
  <c r="AG1308" i="2" s="1"/>
  <c r="Z628" i="2"/>
  <c r="AB1497" i="2"/>
  <c r="AE162" i="2"/>
  <c r="AE428" i="2"/>
  <c r="AI509" i="2"/>
  <c r="AF524" i="2"/>
  <c r="AE536" i="2"/>
  <c r="AE927" i="2"/>
  <c r="AG1006" i="2"/>
  <c r="AH1309" i="2"/>
  <c r="AI1441" i="2"/>
  <c r="Z29" i="2"/>
  <c r="AA1155" i="2"/>
  <c r="AB1157" i="2"/>
  <c r="Z1182" i="2"/>
  <c r="AC1275" i="2"/>
  <c r="AC1259" i="2" s="1"/>
  <c r="AB1287" i="2"/>
  <c r="AB1336" i="2"/>
  <c r="AD1363" i="2"/>
  <c r="AA1485" i="2"/>
  <c r="Z1486" i="2"/>
  <c r="AB1546" i="2"/>
  <c r="AE1097" i="2"/>
  <c r="AI1097" i="2"/>
  <c r="AI99" i="2"/>
  <c r="AI100" i="2" s="1"/>
  <c r="AE1336" i="2"/>
  <c r="AI1336" i="2"/>
  <c r="AH1336" i="2"/>
  <c r="AF1414" i="2"/>
  <c r="AE1416" i="2"/>
  <c r="AI1416" i="2"/>
  <c r="Z1158" i="2"/>
  <c r="Z1155" i="2" s="1"/>
  <c r="AC1170" i="2"/>
  <c r="AC1287" i="2"/>
  <c r="AA1497" i="2"/>
  <c r="Z1498" i="2"/>
  <c r="AC1590" i="2"/>
  <c r="AH1206" i="2"/>
  <c r="AG1204" i="2"/>
  <c r="AF1219" i="2"/>
  <c r="AE1219" i="2"/>
  <c r="AI1219" i="2"/>
  <c r="AF1231" i="2"/>
  <c r="AG1336" i="2"/>
  <c r="AF1416" i="2"/>
  <c r="AE1414" i="2"/>
  <c r="AI1414" i="2"/>
  <c r="AH1429" i="2"/>
  <c r="AE1490" i="2"/>
  <c r="AI49" i="2"/>
  <c r="AI52" i="2" s="1"/>
  <c r="AG1546" i="2"/>
  <c r="AF70" i="2"/>
  <c r="AB1275" i="2"/>
  <c r="AB1259" i="2" s="1"/>
  <c r="Z1545" i="2"/>
  <c r="AI1098" i="2"/>
  <c r="AI96" i="2"/>
  <c r="AF1519" i="2"/>
  <c r="AA1074" i="2"/>
  <c r="Z1075" i="2"/>
  <c r="AB1074" i="2"/>
  <c r="AH993" i="2"/>
  <c r="AF989" i="2"/>
  <c r="AF991" i="2"/>
  <c r="AH1006" i="2"/>
  <c r="AH881" i="2"/>
  <c r="AE898" i="2"/>
  <c r="AG885" i="2"/>
  <c r="AE883" i="2"/>
  <c r="AI883" i="2"/>
  <c r="AC858" i="2"/>
  <c r="AG74" i="2"/>
  <c r="AI777" i="2"/>
  <c r="AG777" i="2"/>
  <c r="AD105" i="2"/>
  <c r="AD723" i="2"/>
  <c r="Z752" i="2"/>
  <c r="AH727" i="2"/>
  <c r="AH724" i="2" s="1"/>
  <c r="AD725" i="2"/>
  <c r="AE713" i="2"/>
  <c r="Z702" i="2"/>
  <c r="AF667" i="2"/>
  <c r="AH667" i="2"/>
  <c r="AI684" i="2"/>
  <c r="Z644" i="2"/>
  <c r="AG536" i="2"/>
  <c r="Z488" i="2"/>
  <c r="AG428" i="2"/>
  <c r="AE320" i="2"/>
  <c r="AE270" i="2"/>
  <c r="AE212" i="2"/>
  <c r="AG105" i="2"/>
  <c r="AE173" i="2"/>
  <c r="Z162" i="2"/>
  <c r="Z156" i="2" s="1"/>
  <c r="AC6" i="2"/>
  <c r="AD6" i="2" s="1"/>
  <c r="AE6" i="2"/>
  <c r="AD868" i="2"/>
  <c r="Z867" i="2"/>
  <c r="Z868" i="2" s="1"/>
  <c r="Z375" i="2"/>
  <c r="AB428" i="2"/>
  <c r="Z480" i="2"/>
  <c r="AD644" i="2"/>
  <c r="Z726" i="2"/>
  <c r="AA868" i="2"/>
  <c r="AD976" i="2"/>
  <c r="Z1053" i="2"/>
  <c r="Z1049" i="2" s="1"/>
  <c r="Z1048" i="2"/>
  <c r="AG1018" i="2"/>
  <c r="AG51" i="2"/>
  <c r="AG47" i="2" s="1"/>
  <c r="Z270" i="2"/>
  <c r="Z1484" i="2"/>
  <c r="Z1489" i="2"/>
  <c r="Z1485" i="2" s="1"/>
  <c r="AG546" i="2"/>
  <c r="AG112" i="2"/>
  <c r="Z36" i="2"/>
  <c r="AD212" i="2"/>
  <c r="AA320" i="2"/>
  <c r="Z321" i="2"/>
  <c r="Z378" i="2"/>
  <c r="AA644" i="2"/>
  <c r="Z645" i="2"/>
  <c r="AB723" i="2"/>
  <c r="AA740" i="2"/>
  <c r="Z741" i="2"/>
  <c r="Z725" i="2" s="1"/>
  <c r="AD752" i="2"/>
  <c r="Z775" i="2"/>
  <c r="AB1155" i="2"/>
  <c r="AH29" i="2"/>
  <c r="AH22" i="2"/>
  <c r="AH330" i="2"/>
  <c r="Z63" i="2"/>
  <c r="Z294" i="2"/>
  <c r="Z428" i="2"/>
  <c r="Z537" i="2"/>
  <c r="Z718" i="2"/>
  <c r="Z713" i="2" s="1"/>
  <c r="AC723" i="2"/>
  <c r="AD727" i="2"/>
  <c r="Z723" i="2"/>
  <c r="Z740" i="2"/>
  <c r="Z724" i="2" s="1"/>
  <c r="Z940" i="2"/>
  <c r="AA966" i="2"/>
  <c r="Z967" i="2"/>
  <c r="AD1062" i="2"/>
  <c r="AD1046" i="2" s="1"/>
  <c r="AC1155" i="2"/>
  <c r="Z1266" i="2"/>
  <c r="Z1262" i="2" s="1"/>
  <c r="Z1261" i="2"/>
  <c r="AA1470" i="2"/>
  <c r="Z1476" i="2"/>
  <c r="Z1472" i="2" s="1"/>
  <c r="Z1471" i="2"/>
  <c r="AC1157" i="2"/>
  <c r="Z1231" i="2"/>
  <c r="Z1230" i="2"/>
  <c r="AD1258" i="2"/>
  <c r="AA1287" i="2"/>
  <c r="Z1288" i="2"/>
  <c r="AA1336" i="2"/>
  <c r="Z1335" i="2"/>
  <c r="Z1353" i="2"/>
  <c r="AA1441" i="2"/>
  <c r="AD1472" i="2"/>
  <c r="AC1468" i="2"/>
  <c r="AD1485" i="2"/>
  <c r="AB1573" i="2"/>
  <c r="AA1602" i="2"/>
  <c r="Z1603" i="2"/>
  <c r="AC1602" i="2"/>
  <c r="AE67" i="2"/>
  <c r="AE378" i="2"/>
  <c r="AE372" i="2" s="1"/>
  <c r="AE380" i="2"/>
  <c r="AG1049" i="2"/>
  <c r="AE1049" i="2" s="1"/>
  <c r="AE1053" i="2"/>
  <c r="AA727" i="2"/>
  <c r="AA725" i="2"/>
  <c r="AC740" i="2"/>
  <c r="AD740" i="2"/>
  <c r="Z928" i="2"/>
  <c r="Z932" i="2"/>
  <c r="Z927" i="2" s="1"/>
  <c r="Z1035" i="2"/>
  <c r="AC1126" i="2"/>
  <c r="AC1153" i="2"/>
  <c r="AA1231" i="2"/>
  <c r="AA1258" i="2"/>
  <c r="AC1260" i="2"/>
  <c r="AC1363" i="2"/>
  <c r="AA1365" i="2"/>
  <c r="AD1367" i="2"/>
  <c r="AB1367" i="2"/>
  <c r="AA1392" i="2"/>
  <c r="Z1393" i="2"/>
  <c r="AC1392" i="2"/>
  <c r="Z1440" i="2"/>
  <c r="AA1468" i="2"/>
  <c r="Z1473" i="2"/>
  <c r="AB1472" i="2"/>
  <c r="AC1573" i="2"/>
  <c r="AA1575" i="2"/>
  <c r="AB1577" i="2"/>
  <c r="AA1573" i="2"/>
  <c r="AG416" i="2"/>
  <c r="AG400" i="2" s="1"/>
  <c r="AI727" i="2"/>
  <c r="AG802" i="2"/>
  <c r="AG1280" i="2"/>
  <c r="AG97" i="2" s="1"/>
  <c r="AG49" i="2"/>
  <c r="AG50" i="2" s="1"/>
  <c r="AG48" i="2" s="1"/>
  <c r="AG71" i="2"/>
  <c r="AF74" i="2"/>
  <c r="AB1365" i="2"/>
  <c r="AH937" i="2"/>
  <c r="AE1412" i="2"/>
  <c r="AI1412" i="2"/>
  <c r="AE60" i="2"/>
  <c r="AE62" i="2"/>
  <c r="AE63" i="2"/>
  <c r="AE64" i="2"/>
  <c r="AE73" i="2"/>
  <c r="AF156" i="2"/>
  <c r="AE155" i="2"/>
  <c r="AE160" i="2" s="1"/>
  <c r="AI212" i="2"/>
  <c r="AF212" i="2"/>
  <c r="AE213" i="2"/>
  <c r="AE263" i="2"/>
  <c r="AI320" i="2"/>
  <c r="AF320" i="2"/>
  <c r="AE321" i="2"/>
  <c r="AI372" i="2"/>
  <c r="AF511" i="2"/>
  <c r="AF508" i="2" s="1"/>
  <c r="AG511" i="2"/>
  <c r="AF619" i="2"/>
  <c r="AE620" i="2"/>
  <c r="AG619" i="2"/>
  <c r="AG616" i="2" s="1"/>
  <c r="AE631" i="2"/>
  <c r="AE633" i="2"/>
  <c r="AG684" i="2"/>
  <c r="AG725" i="2"/>
  <c r="AG740" i="2"/>
  <c r="AE755" i="2"/>
  <c r="AH802" i="2"/>
  <c r="AE820" i="2"/>
  <c r="AE854" i="2"/>
  <c r="AF885" i="2"/>
  <c r="AI881" i="2"/>
  <c r="AE909" i="2"/>
  <c r="AH910" i="2"/>
  <c r="AE1061" i="2"/>
  <c r="AF1202" i="2"/>
  <c r="AE1231" i="2"/>
  <c r="AI1231" i="2"/>
  <c r="AE1280" i="2"/>
  <c r="AI1280" i="2"/>
  <c r="AI97" i="2" s="1"/>
  <c r="AH1280" i="2"/>
  <c r="AH97" i="2" s="1"/>
  <c r="AH71" i="2"/>
  <c r="AF49" i="2"/>
  <c r="AF52" i="2" s="1"/>
  <c r="AF187" i="2"/>
  <c r="AE188" i="2"/>
  <c r="AH187" i="2"/>
  <c r="AI200" i="2"/>
  <c r="AG200" i="2"/>
  <c r="AI308" i="2"/>
  <c r="AG330" i="2"/>
  <c r="AF372" i="2"/>
  <c r="AH403" i="2"/>
  <c r="AH400" i="2" s="1"/>
  <c r="AE587" i="2"/>
  <c r="AH588" i="2"/>
  <c r="AH617" i="2"/>
  <c r="AI632" i="2"/>
  <c r="AI616" i="2" s="1"/>
  <c r="AG644" i="2"/>
  <c r="AG669" i="2"/>
  <c r="AE668" i="2"/>
  <c r="AE751" i="2"/>
  <c r="AG883" i="2"/>
  <c r="AI898" i="2"/>
  <c r="AG910" i="2"/>
  <c r="AH991" i="2"/>
  <c r="AF1006" i="2"/>
  <c r="AE1050" i="2"/>
  <c r="AG1097" i="2"/>
  <c r="AG1412" i="2"/>
  <c r="AE1517" i="2"/>
  <c r="AI1517" i="2"/>
  <c r="AG114" i="2"/>
  <c r="AH185" i="2"/>
  <c r="AG185" i="2"/>
  <c r="AE281" i="2"/>
  <c r="AG291" i="2"/>
  <c r="AH308" i="2"/>
  <c r="AH511" i="2"/>
  <c r="AG507" i="2"/>
  <c r="AH619" i="2"/>
  <c r="AH632" i="2"/>
  <c r="AF644" i="2"/>
  <c r="AE645" i="2"/>
  <c r="AG671" i="2"/>
  <c r="AH684" i="2"/>
  <c r="AI696" i="2"/>
  <c r="AE789" i="2"/>
  <c r="AE801" i="2"/>
  <c r="AF802" i="2"/>
  <c r="AH939" i="2"/>
  <c r="AF1018" i="2"/>
  <c r="AE1018" i="2"/>
  <c r="AI1018" i="2"/>
  <c r="AI1203" i="2"/>
  <c r="AG1206" i="2"/>
  <c r="AG1203" i="2" s="1"/>
  <c r="AF1206" i="2"/>
  <c r="AI1202" i="2"/>
  <c r="AH86" i="2"/>
  <c r="AH87" i="2" s="1"/>
  <c r="AH79" i="2" s="1"/>
  <c r="AE1385" i="2"/>
  <c r="AI86" i="2"/>
  <c r="AI87" i="2" s="1"/>
  <c r="AF1521" i="2"/>
  <c r="AF1518" i="2" s="1"/>
  <c r="AI82" i="2"/>
  <c r="AI83" i="2" s="1"/>
  <c r="AG95" i="2"/>
  <c r="AG96" i="2" s="1"/>
  <c r="AH39" i="2"/>
  <c r="AG39" i="2"/>
  <c r="AE108" i="2"/>
  <c r="AI104" i="2"/>
  <c r="AE111" i="2"/>
  <c r="Z949" i="2"/>
  <c r="Z941" i="2" s="1"/>
  <c r="AH105" i="2"/>
  <c r="AI105" i="2"/>
  <c r="Z111" i="2"/>
  <c r="AG80" i="2"/>
  <c r="Z976" i="2"/>
  <c r="AH938" i="2"/>
  <c r="AG938" i="2"/>
  <c r="AG939" i="2"/>
  <c r="AE200" i="2"/>
  <c r="Z200" i="2"/>
  <c r="AA101" i="2"/>
  <c r="AE201" i="2"/>
  <c r="AF183" i="2"/>
  <c r="AE199" i="2"/>
  <c r="AF200" i="2"/>
  <c r="AE187" i="2"/>
  <c r="Z196" i="2"/>
  <c r="AC88" i="2"/>
  <c r="AG187" i="2"/>
  <c r="AI183" i="2"/>
  <c r="AG66" i="2"/>
  <c r="AH66" i="2"/>
  <c r="AE945" i="2"/>
  <c r="AB84" i="2"/>
  <c r="Z946" i="2"/>
  <c r="Z942" i="2" s="1"/>
  <c r="Z939" i="2" s="1"/>
  <c r="AI910" i="2"/>
  <c r="AE910" i="2" s="1"/>
  <c r="AE916" i="2"/>
  <c r="Z916" i="2"/>
  <c r="Z917" i="2"/>
  <c r="AI829" i="2"/>
  <c r="AF830" i="2"/>
  <c r="AE850" i="2"/>
  <c r="AG830" i="2"/>
  <c r="Z810" i="2"/>
  <c r="Z802" i="2"/>
  <c r="AE59" i="2"/>
  <c r="AH696" i="2"/>
  <c r="Z59" i="2"/>
  <c r="Z707" i="2"/>
  <c r="Z699" i="2"/>
  <c r="AH615" i="2"/>
  <c r="AB101" i="2"/>
  <c r="AI615" i="2"/>
  <c r="AF632" i="2"/>
  <c r="AF616" i="2" s="1"/>
  <c r="AF615" i="2"/>
  <c r="AB78" i="2"/>
  <c r="AH616" i="2"/>
  <c r="AI66" i="2"/>
  <c r="AE606" i="2"/>
  <c r="AE68" i="2"/>
  <c r="AF56" i="2"/>
  <c r="Z588" i="2"/>
  <c r="Z595" i="2"/>
  <c r="AE579" i="2"/>
  <c r="AE524" i="2"/>
  <c r="AI524" i="2"/>
  <c r="AB91" i="2"/>
  <c r="AH509" i="2"/>
  <c r="AH507" i="2"/>
  <c r="Z511" i="2"/>
  <c r="AG509" i="2"/>
  <c r="AA79" i="2"/>
  <c r="AI39" i="2"/>
  <c r="AE417" i="2"/>
  <c r="AI401" i="2"/>
  <c r="AF416" i="2"/>
  <c r="AF400" i="2" s="1"/>
  <c r="AG399" i="2"/>
  <c r="AD101" i="2"/>
  <c r="AF401" i="2"/>
  <c r="AH399" i="2"/>
  <c r="Z420" i="2"/>
  <c r="Z416" i="2" s="1"/>
  <c r="AD92" i="2"/>
  <c r="AC97" i="2"/>
  <c r="AH80" i="2"/>
  <c r="AH77" i="2" s="1"/>
  <c r="AH401" i="2"/>
  <c r="AE403" i="2"/>
  <c r="AI403" i="2"/>
  <c r="AI400" i="2" s="1"/>
  <c r="AA84" i="2"/>
  <c r="AA70" i="2"/>
  <c r="AA65" i="2" s="1"/>
  <c r="AE55" i="2"/>
  <c r="AH54" i="2"/>
  <c r="AA56" i="2"/>
  <c r="Z372" i="2"/>
  <c r="Z379" i="2"/>
  <c r="AC54" i="2"/>
  <c r="AH50" i="2"/>
  <c r="AH293" i="2"/>
  <c r="AE307" i="2"/>
  <c r="AF308" i="2"/>
  <c r="AI80" i="2"/>
  <c r="AG293" i="2"/>
  <c r="AE296" i="2"/>
  <c r="AE294" i="2"/>
  <c r="AE295" i="2"/>
  <c r="Z86" i="2"/>
  <c r="Z87" i="2" s="1"/>
  <c r="AG295" i="2"/>
  <c r="AI291" i="2"/>
  <c r="Z299" i="2"/>
  <c r="Z295" i="2" s="1"/>
  <c r="AE69" i="2"/>
  <c r="AB70" i="2"/>
  <c r="AB65" i="2" s="1"/>
  <c r="Z286" i="2"/>
  <c r="AC66" i="2"/>
  <c r="Z69" i="2"/>
  <c r="AA52" i="2"/>
  <c r="AB52" i="2"/>
  <c r="AE255" i="2"/>
  <c r="AE41" i="2"/>
  <c r="AE42" i="2" s="1"/>
  <c r="AE43" i="2"/>
  <c r="AE44" i="2" s="1"/>
  <c r="AF44" i="2"/>
  <c r="AE45" i="2"/>
  <c r="AE46" i="2" s="1"/>
  <c r="AH91" i="2"/>
  <c r="Z24" i="2"/>
  <c r="AI74" i="2"/>
  <c r="AG30" i="2"/>
  <c r="AE14" i="2"/>
  <c r="AG70" i="2"/>
  <c r="AF71" i="2"/>
  <c r="AE825" i="2"/>
  <c r="AD48" i="2"/>
  <c r="AE13" i="2"/>
  <c r="AI29" i="2"/>
  <c r="AE53" i="2"/>
  <c r="AA48" i="2"/>
  <c r="AB54" i="2"/>
  <c r="AB48" i="2" s="1"/>
  <c r="Z68" i="2"/>
  <c r="Z73" i="2"/>
  <c r="AB83" i="2"/>
  <c r="AB79" i="2" s="1"/>
  <c r="Z109" i="2"/>
  <c r="Z110" i="2" s="1"/>
  <c r="Z471" i="2"/>
  <c r="AC644" i="2"/>
  <c r="AC727" i="2"/>
  <c r="AB725" i="2"/>
  <c r="AB752" i="2"/>
  <c r="AD966" i="2"/>
  <c r="AC1062" i="2"/>
  <c r="Z1074" i="2"/>
  <c r="AD1074" i="2"/>
  <c r="AB1231" i="2"/>
  <c r="AB1258" i="2"/>
  <c r="AD1260" i="2"/>
  <c r="AC1258" i="2"/>
  <c r="AA1260" i="2"/>
  <c r="AD1441" i="2"/>
  <c r="AA1472" i="2"/>
  <c r="AF21" i="2"/>
  <c r="AF29" i="2"/>
  <c r="AI30" i="2"/>
  <c r="AG40" i="2"/>
  <c r="AI42" i="2"/>
  <c r="AI46" i="2"/>
  <c r="AI50" i="2"/>
  <c r="AI54" i="2"/>
  <c r="AG56" i="2"/>
  <c r="AI58" i="2"/>
  <c r="AG104" i="2"/>
  <c r="AD39" i="2"/>
  <c r="AD40" i="2" s="1"/>
  <c r="AE106" i="2"/>
  <c r="AE107" i="2" s="1"/>
  <c r="AF107" i="2"/>
  <c r="AF104" i="2" s="1"/>
  <c r="Z43" i="2"/>
  <c r="Z44" i="2" s="1"/>
  <c r="Z61" i="2"/>
  <c r="Z67" i="2"/>
  <c r="Z72" i="2"/>
  <c r="AA96" i="2"/>
  <c r="AA92" i="2" s="1"/>
  <c r="Z108" i="2"/>
  <c r="Z105" i="2" s="1"/>
  <c r="AB39" i="2"/>
  <c r="AB40" i="2" s="1"/>
  <c r="AB212" i="2"/>
  <c r="AA536" i="2"/>
  <c r="AA66" i="2"/>
  <c r="AB727" i="2"/>
  <c r="AC725" i="2"/>
  <c r="AB740" i="2"/>
  <c r="Z1018" i="2"/>
  <c r="AD1018" i="2"/>
  <c r="AA1045" i="2"/>
  <c r="AD1157" i="2"/>
  <c r="AC1231" i="2"/>
  <c r="AA1380" i="2"/>
  <c r="AC1380" i="2"/>
  <c r="AB1441" i="2"/>
  <c r="AD1577" i="2"/>
  <c r="AD1574" i="2" s="1"/>
  <c r="AE15" i="2"/>
  <c r="AE26" i="2" s="1"/>
  <c r="AE19" i="2"/>
  <c r="AG21" i="2"/>
  <c r="AG29" i="2"/>
  <c r="AH40" i="2"/>
  <c r="AI51" i="2"/>
  <c r="AI47" i="2" s="1"/>
  <c r="AI292" i="2"/>
  <c r="AE510" i="2"/>
  <c r="AE507" i="2" s="1"/>
  <c r="AF507" i="2"/>
  <c r="AA1153" i="2"/>
  <c r="Z60" i="2"/>
  <c r="Z64" i="2"/>
  <c r="Z71" i="2"/>
  <c r="AC79" i="2"/>
  <c r="AB644" i="2"/>
  <c r="AB858" i="2"/>
  <c r="AB1018" i="2"/>
  <c r="AB1049" i="2"/>
  <c r="AB1046" i="2" s="1"/>
  <c r="AB1126" i="2"/>
  <c r="AC1546" i="2"/>
  <c r="AE72" i="2"/>
  <c r="AG100" i="2"/>
  <c r="AE109" i="2"/>
  <c r="AE110" i="2" s="1"/>
  <c r="AE156" i="2"/>
  <c r="AH222" i="2"/>
  <c r="AF264" i="2"/>
  <c r="AE309" i="2"/>
  <c r="AI330" i="2"/>
  <c r="AI332" i="2" s="1"/>
  <c r="AI333" i="2" s="1"/>
  <c r="AI334" i="2" s="1"/>
  <c r="AI335" i="2" s="1"/>
  <c r="AI336" i="2" s="1"/>
  <c r="AI337" i="2" s="1"/>
  <c r="AI338" i="2" s="1"/>
  <c r="AI339" i="2" s="1"/>
  <c r="AI340" i="2" s="1"/>
  <c r="AI341" i="2" s="1"/>
  <c r="AI342" i="2" s="1"/>
  <c r="AI343" i="2" s="1"/>
  <c r="AI344" i="2" s="1"/>
  <c r="AI345" i="2" s="1"/>
  <c r="AI346" i="2" s="1"/>
  <c r="AI347" i="2" s="1"/>
  <c r="AI348" i="2" s="1"/>
  <c r="AI349" i="2" s="1"/>
  <c r="AI350" i="2" s="1"/>
  <c r="AI351" i="2" s="1"/>
  <c r="AI352" i="2" s="1"/>
  <c r="AI353" i="2" s="1"/>
  <c r="AI354" i="2" s="1"/>
  <c r="AI355" i="2" s="1"/>
  <c r="AE330" i="2"/>
  <c r="AF147" i="2"/>
  <c r="AE147" i="2" s="1"/>
  <c r="AE272" i="2"/>
  <c r="AF363" i="2"/>
  <c r="AE402" i="2"/>
  <c r="AE420" i="2"/>
  <c r="AE416" i="2" s="1"/>
  <c r="AE400" i="2" s="1"/>
  <c r="AE415" i="2"/>
  <c r="AE480" i="2"/>
  <c r="AG524" i="2"/>
  <c r="AG508" i="2" s="1"/>
  <c r="AE632" i="2"/>
  <c r="AE616" i="2" s="1"/>
  <c r="AH668" i="2"/>
  <c r="AF684" i="2"/>
  <c r="AE696" i="2"/>
  <c r="AE824" i="2"/>
  <c r="AH819" i="2"/>
  <c r="AE819" i="2" s="1"/>
  <c r="AE851" i="2"/>
  <c r="AF847" i="2"/>
  <c r="AG438" i="2"/>
  <c r="AE590" i="2"/>
  <c r="AF588" i="2"/>
  <c r="AE834" i="2"/>
  <c r="AH831" i="2"/>
  <c r="AH829" i="2"/>
  <c r="AE845" i="2"/>
  <c r="AE941" i="2"/>
  <c r="AE938" i="2" s="1"/>
  <c r="AF938" i="2"/>
  <c r="AE1175" i="2"/>
  <c r="AE1169" i="2"/>
  <c r="AE484" i="2"/>
  <c r="AE488" i="2"/>
  <c r="AE512" i="2"/>
  <c r="AE509" i="2" s="1"/>
  <c r="AE596" i="2"/>
  <c r="AE700" i="2"/>
  <c r="AE704" i="2"/>
  <c r="AE838" i="2"/>
  <c r="AE940" i="2"/>
  <c r="AE937" i="2" s="1"/>
  <c r="AG937" i="2"/>
  <c r="AF1336" i="2"/>
  <c r="AG1429" i="2"/>
  <c r="AG1413" i="2" s="1"/>
  <c r="AE1521" i="2"/>
  <c r="AI1521" i="2"/>
  <c r="AE803" i="2"/>
  <c r="AE804" i="2" s="1"/>
  <c r="AI804" i="2"/>
  <c r="AI802" i="2" s="1"/>
  <c r="AE832" i="2"/>
  <c r="AF829" i="2"/>
  <c r="AH1534" i="2"/>
  <c r="AH1518" i="2" s="1"/>
  <c r="AE618" i="2"/>
  <c r="AE615" i="2" s="1"/>
  <c r="AE794" i="2"/>
  <c r="AE805" i="2"/>
  <c r="AE806" i="2" s="1"/>
  <c r="AI806" i="2"/>
  <c r="AH833" i="2"/>
  <c r="AE837" i="2"/>
  <c r="AG976" i="2"/>
  <c r="AE1062" i="2"/>
  <c r="AE1063" i="2"/>
  <c r="AF1047" i="2"/>
  <c r="AF1324" i="2"/>
  <c r="AH1416" i="2"/>
  <c r="AG1441" i="2"/>
  <c r="AH1546" i="2"/>
  <c r="AE808" i="2"/>
  <c r="AH114" i="2"/>
  <c r="Z53" i="2"/>
  <c r="Z191" i="2"/>
  <c r="Z187" i="2" s="1"/>
  <c r="Z186" i="2"/>
  <c r="Z421" i="2"/>
  <c r="Z637" i="2"/>
  <c r="Z41" i="2"/>
  <c r="Z42" i="2" s="1"/>
  <c r="AC50" i="2"/>
  <c r="Z57" i="2"/>
  <c r="Z58" i="2" s="1"/>
  <c r="Z82" i="2"/>
  <c r="AD83" i="2"/>
  <c r="AD78" i="2"/>
  <c r="AD87" i="2"/>
  <c r="Z95" i="2"/>
  <c r="AB96" i="2"/>
  <c r="AB92" i="2" s="1"/>
  <c r="Z99" i="2"/>
  <c r="Z100" i="2" s="1"/>
  <c r="Z106" i="2"/>
  <c r="Z107" i="2" s="1"/>
  <c r="AB107" i="2"/>
  <c r="AB104" i="2" s="1"/>
  <c r="AC110" i="2"/>
  <c r="AC104" i="2" s="1"/>
  <c r="Z153" i="2"/>
  <c r="Z312" i="2"/>
  <c r="Z308" i="2" s="1"/>
  <c r="Z307" i="2"/>
  <c r="Z320" i="2"/>
  <c r="AD320" i="2"/>
  <c r="Z695" i="2"/>
  <c r="AD56" i="2"/>
  <c r="AD66" i="2"/>
  <c r="AC96" i="2"/>
  <c r="AC92" i="2" s="1"/>
  <c r="AC91" i="2"/>
  <c r="Z147" i="2"/>
  <c r="Z192" i="2"/>
  <c r="Z212" i="2"/>
  <c r="AA222" i="2"/>
  <c r="AC39" i="2"/>
  <c r="AC40" i="2" s="1"/>
  <c r="Z271" i="2"/>
  <c r="Z281" i="2"/>
  <c r="AC101" i="2"/>
  <c r="Z317" i="2"/>
  <c r="Z510" i="2"/>
  <c r="AC84" i="2"/>
  <c r="AD88" i="2"/>
  <c r="Z178" i="2"/>
  <c r="Z173" i="2" s="1"/>
  <c r="Z412" i="2"/>
  <c r="AA88" i="2"/>
  <c r="AD70" i="2"/>
  <c r="AD65" i="2" s="1"/>
  <c r="Z25" i="2"/>
  <c r="Z49" i="2"/>
  <c r="AD52" i="2"/>
  <c r="Z62" i="2"/>
  <c r="AC70" i="2"/>
  <c r="AC65" i="2" s="1"/>
  <c r="Z74" i="2"/>
  <c r="AC78" i="2"/>
  <c r="AA97" i="2"/>
  <c r="AA105" i="2"/>
  <c r="Z205" i="2"/>
  <c r="Z267" i="2"/>
  <c r="Z300" i="2"/>
  <c r="Z296" i="2" s="1"/>
  <c r="Z313" i="2"/>
  <c r="AB97" i="2"/>
  <c r="AD330" i="2"/>
  <c r="Z330" i="2"/>
  <c r="Z369" i="2"/>
  <c r="AA363" i="2"/>
  <c r="AA45" i="2"/>
  <c r="Z425" i="2"/>
  <c r="Z618" i="2"/>
  <c r="Z623" i="2"/>
  <c r="Z619" i="2" s="1"/>
  <c r="AD762" i="2"/>
  <c r="AD779" i="2" s="1"/>
  <c r="Z837" i="2"/>
  <c r="Z833" i="2" s="1"/>
  <c r="Z832" i="2"/>
  <c r="Z394" i="2"/>
  <c r="Z389" i="2" s="1"/>
  <c r="AA428" i="2"/>
  <c r="Z199" i="2"/>
  <c r="Z529" i="2"/>
  <c r="Z536" i="2"/>
  <c r="AA752" i="2"/>
  <c r="Z753" i="2"/>
  <c r="AA775" i="2"/>
  <c r="AA762" i="2"/>
  <c r="AA779" i="2" s="1"/>
  <c r="Z913" i="2"/>
  <c r="Z429" i="2"/>
  <c r="AB45" i="2"/>
  <c r="AB46" i="2" s="1"/>
  <c r="AA78" i="2"/>
  <c r="AA75" i="2" s="1"/>
  <c r="AD84" i="2"/>
  <c r="AD91" i="2"/>
  <c r="Z402" i="2"/>
  <c r="Z399" i="2" s="1"/>
  <c r="Z411" i="2"/>
  <c r="Z403" i="2" s="1"/>
  <c r="Z400" i="2" s="1"/>
  <c r="AD438" i="2"/>
  <c r="AA546" i="2"/>
  <c r="Z624" i="2"/>
  <c r="Z809" i="2"/>
  <c r="Z483" i="2"/>
  <c r="Z528" i="2"/>
  <c r="Z524" i="2" s="1"/>
  <c r="Z523" i="2"/>
  <c r="Z533" i="2"/>
  <c r="AC536" i="2"/>
  <c r="Z591" i="2"/>
  <c r="Z631" i="2"/>
  <c r="Z793" i="2"/>
  <c r="Z824" i="2"/>
  <c r="Z819" i="2" s="1"/>
  <c r="Z838" i="2"/>
  <c r="Z834" i="2" s="1"/>
  <c r="Z850" i="2"/>
  <c r="Z846" i="2" s="1"/>
  <c r="Z845" i="2"/>
  <c r="AC966" i="2"/>
  <c r="AC1018" i="2"/>
  <c r="Z1161" i="2"/>
  <c r="Z1157" i="2" s="1"/>
  <c r="Z1156" i="2"/>
  <c r="Z1287" i="2"/>
  <c r="Z516" i="2"/>
  <c r="Z632" i="2"/>
  <c r="Z641" i="2"/>
  <c r="Z805" i="2"/>
  <c r="Z806" i="2" s="1"/>
  <c r="Z820" i="2"/>
  <c r="Z851" i="2"/>
  <c r="Z910" i="2"/>
  <c r="Z958" i="2"/>
  <c r="Z954" i="2" s="1"/>
  <c r="Z953" i="2"/>
  <c r="Z966" i="2"/>
  <c r="Z1046" i="2"/>
  <c r="Z1279" i="2"/>
  <c r="Z1275" i="2" s="1"/>
  <c r="Z1274" i="2"/>
  <c r="Z1126" i="2"/>
  <c r="AD1275" i="2"/>
  <c r="AD1287" i="2"/>
  <c r="AC1367" i="2"/>
  <c r="AC1364" i="2" s="1"/>
  <c r="AB1380" i="2"/>
  <c r="AB1392" i="2"/>
  <c r="AC1441" i="2"/>
  <c r="AA1546" i="2"/>
  <c r="AC1577" i="2"/>
  <c r="AB1590" i="2"/>
  <c r="AB1574" i="2" s="1"/>
  <c r="Z1589" i="2"/>
  <c r="Z1598" i="2"/>
  <c r="Z1590" i="2" s="1"/>
  <c r="AB1602" i="2"/>
  <c r="AA1126" i="2"/>
  <c r="AB1170" i="2"/>
  <c r="AB1154" i="2" s="1"/>
  <c r="Z1169" i="2"/>
  <c r="Z1178" i="2"/>
  <c r="Z1170" i="2" s="1"/>
  <c r="AB1182" i="2"/>
  <c r="Z1248" i="2"/>
  <c r="AA1262" i="2"/>
  <c r="AA1259" i="2" s="1"/>
  <c r="Z1263" i="2"/>
  <c r="Z1260" i="2" s="1"/>
  <c r="Z1336" i="2"/>
  <c r="Z1371" i="2"/>
  <c r="Z1367" i="2" s="1"/>
  <c r="Z1366" i="2"/>
  <c r="Z1581" i="2"/>
  <c r="Z1577" i="2" s="1"/>
  <c r="Z1576" i="2"/>
  <c r="Z1379" i="2"/>
  <c r="Y1593" i="2"/>
  <c r="Y1488" i="2"/>
  <c r="Y1383" i="2"/>
  <c r="Y1278" i="2"/>
  <c r="Y1173" i="2"/>
  <c r="Y1584" i="2"/>
  <c r="Y1479" i="2"/>
  <c r="Y1374" i="2"/>
  <c r="Y1269" i="2"/>
  <c r="Y1164" i="2"/>
  <c r="Y1580" i="2"/>
  <c r="Y1475" i="2"/>
  <c r="Y1370" i="2"/>
  <c r="Y1265" i="2"/>
  <c r="Y1160" i="2"/>
  <c r="X1593" i="2"/>
  <c r="X1488" i="2"/>
  <c r="X1383" i="2"/>
  <c r="X1278" i="2"/>
  <c r="X1173" i="2"/>
  <c r="W1580" i="2"/>
  <c r="W1475" i="2"/>
  <c r="W1370" i="2"/>
  <c r="W1265" i="2"/>
  <c r="W1160" i="2"/>
  <c r="W1584" i="2"/>
  <c r="W1479" i="2"/>
  <c r="W1374" i="2"/>
  <c r="W1269" i="2"/>
  <c r="W1164" i="2"/>
  <c r="W1593" i="2"/>
  <c r="W1488" i="2"/>
  <c r="W1383" i="2"/>
  <c r="W1278" i="2"/>
  <c r="W1173" i="2"/>
  <c r="W1597" i="2"/>
  <c r="W1492" i="2"/>
  <c r="W1387" i="2"/>
  <c r="W1282" i="2"/>
  <c r="W1177" i="2"/>
  <c r="W961" i="2"/>
  <c r="W329" i="2"/>
  <c r="X329" i="2" s="1"/>
  <c r="Y329" i="2" s="1"/>
  <c r="V222" i="2"/>
  <c r="W221" i="2"/>
  <c r="X545" i="2"/>
  <c r="Y545" i="2" s="1"/>
  <c r="U545" i="2" s="1"/>
  <c r="U867" i="2"/>
  <c r="U868" i="2" s="1"/>
  <c r="U220" i="2"/>
  <c r="Y112" i="2"/>
  <c r="W1568" i="2"/>
  <c r="W1463" i="2"/>
  <c r="W1358" i="2"/>
  <c r="W1253" i="2"/>
  <c r="W1148" i="2"/>
  <c r="N178" i="2"/>
  <c r="N173" i="2" s="1"/>
  <c r="N932" i="2"/>
  <c r="N824" i="2"/>
  <c r="N718" i="2"/>
  <c r="N713" i="2" s="1"/>
  <c r="N610" i="2"/>
  <c r="N605" i="2" s="1"/>
  <c r="N502" i="2"/>
  <c r="Q394" i="2"/>
  <c r="Q389" i="2" s="1"/>
  <c r="N286" i="2"/>
  <c r="N281" i="2" s="1"/>
  <c r="V1568" i="2"/>
  <c r="V1463" i="2"/>
  <c r="V1358" i="2"/>
  <c r="V1253" i="2"/>
  <c r="V1148" i="2"/>
  <c r="X1568" i="2"/>
  <c r="X1463" i="2"/>
  <c r="X1358" i="2"/>
  <c r="X1253" i="2"/>
  <c r="X1148" i="2"/>
  <c r="Y1568" i="2"/>
  <c r="Y1463" i="2"/>
  <c r="Y1358" i="2"/>
  <c r="Y1253" i="2"/>
  <c r="Y1148" i="2"/>
  <c r="U641" i="2"/>
  <c r="U639" i="2"/>
  <c r="U640" i="2" s="1"/>
  <c r="H814" i="3"/>
  <c r="H803" i="3"/>
  <c r="Q662" i="3"/>
  <c r="Q664" i="3"/>
  <c r="Q546" i="3"/>
  <c r="W69" i="2"/>
  <c r="X55" i="2"/>
  <c r="H437" i="3"/>
  <c r="H436" i="3"/>
  <c r="Q242" i="3"/>
  <c r="G242" i="3" s="1"/>
  <c r="Q268" i="3"/>
  <c r="G268" i="3" s="1"/>
  <c r="Y69" i="2"/>
  <c r="Y53" i="2"/>
  <c r="Y54" i="2" s="1"/>
  <c r="Q195" i="3"/>
  <c r="G195" i="3" s="1"/>
  <c r="Q194" i="3"/>
  <c r="G194" i="3" s="1"/>
  <c r="P809" i="2"/>
  <c r="Y958" i="2"/>
  <c r="Y954" i="2" s="1"/>
  <c r="W956" i="2"/>
  <c r="X956" i="2"/>
  <c r="V956" i="2"/>
  <c r="W955" i="2"/>
  <c r="X955" i="2"/>
  <c r="Y955" i="2"/>
  <c r="V955" i="2"/>
  <c r="W954" i="2"/>
  <c r="X954" i="2"/>
  <c r="V954" i="2"/>
  <c r="W953" i="2"/>
  <c r="X953" i="2"/>
  <c r="Y953" i="2"/>
  <c r="V953" i="2"/>
  <c r="U23" i="2"/>
  <c r="U31" i="2"/>
  <c r="U35" i="2"/>
  <c r="E57" i="5" s="1"/>
  <c r="U27" i="2"/>
  <c r="U18" i="2"/>
  <c r="U17" i="2"/>
  <c r="U16" i="2"/>
  <c r="E48" i="5" s="1"/>
  <c r="V15" i="2"/>
  <c r="V26" i="2" s="1"/>
  <c r="W15" i="2"/>
  <c r="N15" i="2"/>
  <c r="X15" i="2"/>
  <c r="Y15" i="2"/>
  <c r="U12" i="2"/>
  <c r="U11" i="2"/>
  <c r="E51" i="5"/>
  <c r="U10" i="2"/>
  <c r="E47" i="5"/>
  <c r="U9" i="2"/>
  <c r="E43" i="5" s="1"/>
  <c r="U8" i="2"/>
  <c r="E18" i="5" s="1"/>
  <c r="Y19" i="2"/>
  <c r="Y21" i="2" s="1"/>
  <c r="Y13" i="2"/>
  <c r="Y29" i="2" s="1"/>
  <c r="CH135" i="4"/>
  <c r="CH134" i="4"/>
  <c r="CH133" i="4"/>
  <c r="CB133" i="4" s="1"/>
  <c r="CH132" i="4"/>
  <c r="CB132" i="4" s="1"/>
  <c r="CL131" i="4"/>
  <c r="CK131" i="4" s="1"/>
  <c r="CJ131" i="4" s="1"/>
  <c r="CI131" i="4" s="1"/>
  <c r="CH131" i="4" s="1"/>
  <c r="CB131" i="4" s="1"/>
  <c r="AK151" i="4"/>
  <c r="AJ151" i="4"/>
  <c r="AI151" i="4"/>
  <c r="AH151" i="4"/>
  <c r="AG151" i="4"/>
  <c r="AF151" i="4"/>
  <c r="AE151" i="4"/>
  <c r="AD151" i="4"/>
  <c r="AC151" i="4"/>
  <c r="Z151" i="4"/>
  <c r="Y838" i="2"/>
  <c r="Y824" i="2"/>
  <c r="Y809" i="2"/>
  <c r="Y805" i="2"/>
  <c r="Y803" i="2"/>
  <c r="Y804" i="2" s="1"/>
  <c r="Y799" i="2"/>
  <c r="Y793" i="2"/>
  <c r="Q803" i="3"/>
  <c r="Q603" i="3"/>
  <c r="DD77" i="3"/>
  <c r="DC77" i="3"/>
  <c r="DB77" i="3"/>
  <c r="CY77" i="3"/>
  <c r="AG76" i="3"/>
  <c r="Q76" i="3"/>
  <c r="G76" i="3" s="1"/>
  <c r="Y369" i="2"/>
  <c r="Y363" i="2" s="1"/>
  <c r="Y579" i="2"/>
  <c r="Y471" i="2"/>
  <c r="Y261" i="2"/>
  <c r="Y255" i="2" s="1"/>
  <c r="Y153" i="2"/>
  <c r="Y147" i="2" s="1"/>
  <c r="V153" i="2"/>
  <c r="V147" i="2" s="1"/>
  <c r="J61" i="5"/>
  <c r="J58" i="5"/>
  <c r="D47" i="5"/>
  <c r="J41" i="5"/>
  <c r="J35" i="5"/>
  <c r="J77" i="5" s="1"/>
  <c r="D57" i="5"/>
  <c r="J32" i="5"/>
  <c r="J29" i="5"/>
  <c r="J69" i="5" s="1"/>
  <c r="F66" i="5"/>
  <c r="F67" i="5" s="1"/>
  <c r="J26" i="5"/>
  <c r="F42" i="5"/>
  <c r="J22" i="5"/>
  <c r="J56" i="5" s="1"/>
  <c r="D56" i="5"/>
  <c r="J21" i="5"/>
  <c r="J52" i="5" s="1"/>
  <c r="D52" i="5"/>
  <c r="J20" i="5"/>
  <c r="J19" i="5"/>
  <c r="J44" i="5" s="1"/>
  <c r="J12" i="5"/>
  <c r="E12" i="5"/>
  <c r="J11" i="5"/>
  <c r="J36" i="5" s="1"/>
  <c r="I55" i="5"/>
  <c r="H55" i="5"/>
  <c r="G55" i="5"/>
  <c r="D55" i="5"/>
  <c r="J10" i="5"/>
  <c r="I51" i="5"/>
  <c r="F51" i="5"/>
  <c r="D51" i="5"/>
  <c r="J9" i="5"/>
  <c r="J47" i="5" s="1"/>
  <c r="I47" i="5"/>
  <c r="G47" i="5"/>
  <c r="F30" i="5"/>
  <c r="J8" i="5"/>
  <c r="J43" i="5" s="1"/>
  <c r="J7" i="5"/>
  <c r="J17" i="5" s="1"/>
  <c r="D18" i="5"/>
  <c r="J28" i="5"/>
  <c r="J24" i="5"/>
  <c r="J74" i="5"/>
  <c r="DA867" i="3"/>
  <c r="DA871" i="3"/>
  <c r="DA875" i="3"/>
  <c r="DA880" i="3"/>
  <c r="DA884" i="3"/>
  <c r="DA888" i="3"/>
  <c r="H865" i="3"/>
  <c r="Q865" i="3"/>
  <c r="H866" i="3"/>
  <c r="Q866" i="3"/>
  <c r="CP867" i="3"/>
  <c r="CQ867" i="3"/>
  <c r="CR867" i="3"/>
  <c r="CS867" i="3"/>
  <c r="CT867" i="3"/>
  <c r="CT871" i="3"/>
  <c r="CT875" i="3"/>
  <c r="CT880" i="3"/>
  <c r="CT884" i="3"/>
  <c r="CT888" i="3"/>
  <c r="CU867" i="3"/>
  <c r="CV867" i="3"/>
  <c r="CW867" i="3"/>
  <c r="CX867" i="3"/>
  <c r="CY867" i="3"/>
  <c r="CZ867" i="3"/>
  <c r="DE867" i="3"/>
  <c r="DZ867" i="3"/>
  <c r="EA867" i="3"/>
  <c r="EB867" i="3"/>
  <c r="EB871" i="3"/>
  <c r="EB875" i="3"/>
  <c r="EB880" i="3"/>
  <c r="EB884" i="3"/>
  <c r="EB888" i="3"/>
  <c r="EC867" i="3"/>
  <c r="H869" i="3"/>
  <c r="Q869" i="3"/>
  <c r="H870" i="3"/>
  <c r="Q870" i="3"/>
  <c r="CP871" i="3"/>
  <c r="CQ871" i="3"/>
  <c r="CR871" i="3"/>
  <c r="CS871" i="3"/>
  <c r="CU871" i="3"/>
  <c r="CV871" i="3"/>
  <c r="CW871" i="3"/>
  <c r="CX871" i="3"/>
  <c r="CY871" i="3"/>
  <c r="CZ871" i="3"/>
  <c r="DE871" i="3"/>
  <c r="DZ871" i="3"/>
  <c r="EA871" i="3"/>
  <c r="EC871" i="3"/>
  <c r="H873" i="3"/>
  <c r="Q873" i="3"/>
  <c r="H874" i="3"/>
  <c r="Q874" i="3"/>
  <c r="CQ875" i="3"/>
  <c r="CR875" i="3"/>
  <c r="CU875" i="3"/>
  <c r="CW875" i="3"/>
  <c r="CX875" i="3"/>
  <c r="CZ875" i="3"/>
  <c r="DE875" i="3"/>
  <c r="DZ875" i="3"/>
  <c r="EA875" i="3"/>
  <c r="EC875" i="3"/>
  <c r="H878" i="3"/>
  <c r="Q878" i="3"/>
  <c r="H879" i="3"/>
  <c r="Q879" i="3"/>
  <c r="CP880" i="3"/>
  <c r="CQ880" i="3"/>
  <c r="CR880" i="3"/>
  <c r="CS880" i="3"/>
  <c r="CU880" i="3"/>
  <c r="CV880" i="3"/>
  <c r="CW880" i="3"/>
  <c r="CX880" i="3"/>
  <c r="CY880" i="3"/>
  <c r="CZ880" i="3"/>
  <c r="DE880" i="3"/>
  <c r="DZ880" i="3"/>
  <c r="EA880" i="3"/>
  <c r="EC880" i="3"/>
  <c r="H882" i="3"/>
  <c r="Q882" i="3"/>
  <c r="H883" i="3"/>
  <c r="Q883" i="3"/>
  <c r="CP884" i="3"/>
  <c r="CQ884" i="3"/>
  <c r="CR884" i="3"/>
  <c r="CS884" i="3"/>
  <c r="CU884" i="3"/>
  <c r="CV884" i="3"/>
  <c r="CW884" i="3"/>
  <c r="CX884" i="3"/>
  <c r="CY884" i="3"/>
  <c r="CZ884" i="3"/>
  <c r="DE884" i="3"/>
  <c r="DZ884" i="3"/>
  <c r="EA884" i="3"/>
  <c r="EC884" i="3"/>
  <c r="H886" i="3"/>
  <c r="Q886" i="3"/>
  <c r="H887" i="3"/>
  <c r="Q887" i="3"/>
  <c r="CQ888" i="3"/>
  <c r="CR888" i="3"/>
  <c r="CU888" i="3"/>
  <c r="CW888" i="3"/>
  <c r="CX888" i="3"/>
  <c r="CZ888" i="3"/>
  <c r="DE888" i="3"/>
  <c r="DZ888" i="3"/>
  <c r="EA888" i="3"/>
  <c r="EC888" i="3"/>
  <c r="Q488" i="3"/>
  <c r="G488" i="3" s="1"/>
  <c r="Q487" i="3"/>
  <c r="G487" i="3" s="1"/>
  <c r="Q486" i="3"/>
  <c r="G486" i="3" s="1"/>
  <c r="Q491" i="3"/>
  <c r="Q366" i="3"/>
  <c r="G366" i="3" s="1"/>
  <c r="Q313" i="3"/>
  <c r="X19" i="2"/>
  <c r="AN19" i="2" s="1"/>
  <c r="AO19" i="2" s="1"/>
  <c r="AP19" i="2" s="1"/>
  <c r="AQ19" i="2" s="1"/>
  <c r="AR19" i="2" s="1"/>
  <c r="V19" i="2"/>
  <c r="V30" i="2" s="1"/>
  <c r="W19" i="2"/>
  <c r="BP19" i="2" s="1"/>
  <c r="BQ19" i="2" s="1"/>
  <c r="AU98" i="2"/>
  <c r="AV98" i="2" s="1"/>
  <c r="AU102" i="2"/>
  <c r="AV102" i="2" s="1"/>
  <c r="AU103" i="2"/>
  <c r="AV103" i="2" s="1"/>
  <c r="AU85" i="2"/>
  <c r="AV85" i="2" s="1"/>
  <c r="AU89" i="2"/>
  <c r="AV89" i="2" s="1"/>
  <c r="AU90" i="2"/>
  <c r="AV90" i="2" s="1"/>
  <c r="AU94" i="2"/>
  <c r="AV94" i="2" s="1"/>
  <c r="AU81" i="2"/>
  <c r="AV81" i="2" s="1"/>
  <c r="AU35" i="2"/>
  <c r="AV35" i="2" s="1"/>
  <c r="AU16" i="2"/>
  <c r="AV16" i="2" s="1"/>
  <c r="AU17" i="2"/>
  <c r="AV17" i="2" s="1"/>
  <c r="AU18" i="2"/>
  <c r="AV18" i="2" s="1"/>
  <c r="AU23" i="2"/>
  <c r="AV23" i="2" s="1"/>
  <c r="AU27" i="2"/>
  <c r="AV27" i="2" s="1"/>
  <c r="AU28" i="2"/>
  <c r="AV28" i="2" s="1"/>
  <c r="AU31" i="2"/>
  <c r="AV31" i="2" s="1"/>
  <c r="AU9" i="2"/>
  <c r="AV9" i="2" s="1"/>
  <c r="AU10" i="2"/>
  <c r="AV10" i="2" s="1"/>
  <c r="AU11" i="2"/>
  <c r="AV11" i="2" s="1"/>
  <c r="AU12" i="2"/>
  <c r="AV12" i="2" s="1"/>
  <c r="AU8" i="2"/>
  <c r="AV8" i="2" s="1"/>
  <c r="X838" i="2"/>
  <c r="X824" i="2"/>
  <c r="X805" i="2"/>
  <c r="X803" i="2"/>
  <c r="X804" i="2" s="1"/>
  <c r="X369" i="2"/>
  <c r="X153" i="2"/>
  <c r="X147" i="2" s="1"/>
  <c r="M317" i="2"/>
  <c r="M313" i="2"/>
  <c r="M316" i="2"/>
  <c r="M312" i="2"/>
  <c r="M307" i="2"/>
  <c r="M294" i="2"/>
  <c r="M304" i="2"/>
  <c r="M300" i="2"/>
  <c r="M303" i="2"/>
  <c r="M299" i="2"/>
  <c r="M286" i="2"/>
  <c r="M281" i="2" s="1"/>
  <c r="M282" i="2"/>
  <c r="M274" i="2"/>
  <c r="M272" i="2"/>
  <c r="M271" i="2"/>
  <c r="M270" i="2"/>
  <c r="M268" i="2"/>
  <c r="M267" i="2"/>
  <c r="N268" i="2" s="1"/>
  <c r="M266" i="2"/>
  <c r="M262" i="2"/>
  <c r="M261" i="2"/>
  <c r="M255" i="2" s="1"/>
  <c r="M256" i="2"/>
  <c r="W760" i="2"/>
  <c r="W762" i="2" s="1"/>
  <c r="V760" i="2"/>
  <c r="U760" i="2"/>
  <c r="U762" i="2" s="1"/>
  <c r="X761" i="2"/>
  <c r="X760" i="2"/>
  <c r="X112" i="2" s="1"/>
  <c r="Q723" i="3"/>
  <c r="Q722" i="3"/>
  <c r="Q721" i="3"/>
  <c r="Q117" i="3"/>
  <c r="G117" i="3" s="1"/>
  <c r="Q116" i="3"/>
  <c r="G116" i="3" s="1"/>
  <c r="Q115" i="3"/>
  <c r="G115" i="3" s="1"/>
  <c r="Q114" i="3"/>
  <c r="G114" i="3" s="1"/>
  <c r="Q57" i="3"/>
  <c r="G57" i="3" s="1"/>
  <c r="Q58" i="3"/>
  <c r="G58" i="3" s="1"/>
  <c r="Q59" i="3"/>
  <c r="G59" i="3" s="1"/>
  <c r="Q61" i="3"/>
  <c r="G61" i="3" s="1"/>
  <c r="BP9" i="2"/>
  <c r="BQ9" i="2" s="1"/>
  <c r="BP10" i="2"/>
  <c r="BQ10" i="2" s="1"/>
  <c r="BP11" i="2"/>
  <c r="BQ11" i="2" s="1"/>
  <c r="BP12" i="2"/>
  <c r="BQ12" i="2" s="1"/>
  <c r="BP16" i="2"/>
  <c r="BQ16" i="2" s="1"/>
  <c r="BP17" i="2"/>
  <c r="BQ17" i="2" s="1"/>
  <c r="BP18" i="2"/>
  <c r="BQ18" i="2" s="1"/>
  <c r="BP23" i="2"/>
  <c r="BQ23" i="2" s="1"/>
  <c r="BP27" i="2"/>
  <c r="BQ27" i="2" s="1"/>
  <c r="BP28" i="2"/>
  <c r="BQ28" i="2" s="1"/>
  <c r="BP31" i="2"/>
  <c r="BQ31" i="2" s="1"/>
  <c r="BP35" i="2"/>
  <c r="BQ35" i="2" s="1"/>
  <c r="BP81" i="2"/>
  <c r="BQ81" i="2" s="1"/>
  <c r="BP85" i="2"/>
  <c r="BQ85" i="2" s="1"/>
  <c r="BP89" i="2"/>
  <c r="BQ89" i="2" s="1"/>
  <c r="BP90" i="2"/>
  <c r="BQ90" i="2" s="1"/>
  <c r="BP94" i="2"/>
  <c r="BQ94" i="2" s="1"/>
  <c r="BP98" i="2"/>
  <c r="BQ98" i="2" s="1"/>
  <c r="BP102" i="2"/>
  <c r="BQ102" i="2" s="1"/>
  <c r="BP103" i="2"/>
  <c r="BQ103" i="2" s="1"/>
  <c r="BP8" i="2"/>
  <c r="BQ8" i="2" s="1"/>
  <c r="W943" i="2"/>
  <c r="DD377" i="3"/>
  <c r="DD29" i="3" s="1"/>
  <c r="DC377" i="3"/>
  <c r="DC29" i="3" s="1"/>
  <c r="DB377" i="3"/>
  <c r="DB29" i="3" s="1"/>
  <c r="AG376" i="3"/>
  <c r="Q376" i="3"/>
  <c r="G376" i="3" s="1"/>
  <c r="V20" i="2"/>
  <c r="W20" i="2"/>
  <c r="BP20" i="2" s="1"/>
  <c r="BQ20" i="2" s="1"/>
  <c r="Q369" i="3"/>
  <c r="G369" i="3" s="1"/>
  <c r="Q693" i="3"/>
  <c r="DD396" i="3"/>
  <c r="DD33" i="3" s="1"/>
  <c r="DC396" i="3"/>
  <c r="DC33" i="3" s="1"/>
  <c r="DB396" i="3"/>
  <c r="DB33" i="3" s="1"/>
  <c r="CZ396" i="3"/>
  <c r="CY396" i="3"/>
  <c r="CW396" i="3"/>
  <c r="CV396" i="3"/>
  <c r="CT396" i="3"/>
  <c r="CS396" i="3"/>
  <c r="CQ396" i="3"/>
  <c r="CP396" i="3"/>
  <c r="AG395" i="3"/>
  <c r="Q395" i="3"/>
  <c r="G395" i="3" s="1"/>
  <c r="W793" i="2"/>
  <c r="W579" i="2"/>
  <c r="W544" i="2"/>
  <c r="W471" i="2"/>
  <c r="W436" i="2"/>
  <c r="W369" i="2"/>
  <c r="W153" i="2"/>
  <c r="W835" i="2"/>
  <c r="DD330" i="3"/>
  <c r="DC330" i="3"/>
  <c r="DB330" i="3"/>
  <c r="AG329" i="3"/>
  <c r="Q329" i="3"/>
  <c r="G329" i="3" s="1"/>
  <c r="AG328" i="3"/>
  <c r="AG327" i="3"/>
  <c r="AG326" i="3"/>
  <c r="AG325" i="3"/>
  <c r="Q328" i="3"/>
  <c r="G328" i="3" s="1"/>
  <c r="Q327" i="3"/>
  <c r="G327" i="3" s="1"/>
  <c r="Q326" i="3"/>
  <c r="G326" i="3" s="1"/>
  <c r="AG437" i="3"/>
  <c r="Q437" i="3"/>
  <c r="G437" i="3" s="1"/>
  <c r="Q554" i="3"/>
  <c r="G554" i="3"/>
  <c r="CJ551" i="3"/>
  <c r="CJ556" i="3" s="1"/>
  <c r="Q671" i="3"/>
  <c r="Q428" i="3"/>
  <c r="G428" i="3" s="1"/>
  <c r="CJ662" i="3"/>
  <c r="M112" i="2"/>
  <c r="V437" i="2"/>
  <c r="V436" i="2"/>
  <c r="DJ21" i="3"/>
  <c r="DG21" i="3"/>
  <c r="V974" i="2"/>
  <c r="W974" i="2" s="1"/>
  <c r="V975" i="2"/>
  <c r="Q429" i="3"/>
  <c r="G429" i="3" s="1"/>
  <c r="DL26" i="3"/>
  <c r="AW19" i="2"/>
  <c r="V69" i="2"/>
  <c r="V53" i="2"/>
  <c r="V54" i="2" s="1"/>
  <c r="V188" i="2"/>
  <c r="W940" i="2"/>
  <c r="X940" i="2"/>
  <c r="Y940" i="2"/>
  <c r="W942" i="2"/>
  <c r="X942" i="2"/>
  <c r="Y942" i="2"/>
  <c r="V942" i="2"/>
  <c r="Y943" i="2"/>
  <c r="V943" i="2"/>
  <c r="V940" i="2"/>
  <c r="U917" i="2"/>
  <c r="U915" i="2"/>
  <c r="U375" i="2"/>
  <c r="Y299" i="2"/>
  <c r="X299" i="2"/>
  <c r="W299" i="2"/>
  <c r="W303" i="2"/>
  <c r="Y296" i="2"/>
  <c r="X296" i="2"/>
  <c r="W296" i="2"/>
  <c r="V296" i="2"/>
  <c r="Y294" i="2"/>
  <c r="X294" i="2"/>
  <c r="W294" i="2"/>
  <c r="V155" i="2"/>
  <c r="V160" i="2" s="1"/>
  <c r="U518" i="2"/>
  <c r="W510" i="2"/>
  <c r="X510" i="2"/>
  <c r="Y510" i="2"/>
  <c r="W512" i="2"/>
  <c r="X512" i="2"/>
  <c r="Y512" i="2"/>
  <c r="V510" i="2"/>
  <c r="V916" i="2"/>
  <c r="W916" i="2"/>
  <c r="X916" i="2"/>
  <c r="Y916" i="2"/>
  <c r="Y808" i="2"/>
  <c r="X808" i="2"/>
  <c r="W808" i="2"/>
  <c r="V808" i="2"/>
  <c r="W834" i="2"/>
  <c r="Y834" i="2"/>
  <c r="V640" i="2"/>
  <c r="U580" i="2"/>
  <c r="U581" i="2"/>
  <c r="U582" i="2"/>
  <c r="U583" i="2"/>
  <c r="U584" i="2"/>
  <c r="U585" i="2"/>
  <c r="U586" i="2"/>
  <c r="U589" i="2"/>
  <c r="U591" i="2"/>
  <c r="U1609" i="2"/>
  <c r="U1606" i="2"/>
  <c r="U1602" i="2" s="1"/>
  <c r="U1598" i="2" s="1"/>
  <c r="U1594" i="2" s="1"/>
  <c r="U1607" i="2"/>
  <c r="U1603" i="2" s="1"/>
  <c r="U1599" i="2" s="1"/>
  <c r="U1595" i="2" s="1"/>
  <c r="U1591" i="2" s="1"/>
  <c r="U1608" i="2"/>
  <c r="U1604" i="2" s="1"/>
  <c r="U745" i="2"/>
  <c r="AK748" i="2"/>
  <c r="AP748" i="2" s="1"/>
  <c r="Y748" i="2"/>
  <c r="X748" i="2"/>
  <c r="W748" i="2"/>
  <c r="W744" i="2"/>
  <c r="W731" i="2"/>
  <c r="W735" i="2"/>
  <c r="AK744" i="2"/>
  <c r="Y744" i="2"/>
  <c r="X744" i="2"/>
  <c r="AK741" i="2"/>
  <c r="AP741" i="2" s="1"/>
  <c r="Y741" i="2"/>
  <c r="X741" i="2"/>
  <c r="W741" i="2"/>
  <c r="AK739" i="2"/>
  <c r="AP739" i="2" s="1"/>
  <c r="Y739" i="2"/>
  <c r="X739" i="2"/>
  <c r="W739" i="2"/>
  <c r="AK737" i="2"/>
  <c r="AP737" i="2" s="1"/>
  <c r="Y737" i="2"/>
  <c r="X737" i="2"/>
  <c r="W737" i="2"/>
  <c r="AK735" i="2"/>
  <c r="AP735" i="2" s="1"/>
  <c r="Y735" i="2"/>
  <c r="X735" i="2"/>
  <c r="X731" i="2"/>
  <c r="AK731" i="2"/>
  <c r="AP731" i="2" s="1"/>
  <c r="Y731" i="2"/>
  <c r="AK728" i="2"/>
  <c r="Y728" i="2"/>
  <c r="X728" i="2"/>
  <c r="W728" i="2"/>
  <c r="AK726" i="2"/>
  <c r="Y726" i="2"/>
  <c r="X726" i="2"/>
  <c r="X723" i="2" s="1"/>
  <c r="W726" i="2"/>
  <c r="U965" i="2"/>
  <c r="AK965" i="2" s="1"/>
  <c r="AP965" i="2" s="1"/>
  <c r="W640" i="2"/>
  <c r="X640" i="2"/>
  <c r="Y640" i="2"/>
  <c r="N528" i="2"/>
  <c r="O528" i="2"/>
  <c r="P528" i="2"/>
  <c r="Q528" i="2"/>
  <c r="R528" i="2"/>
  <c r="S528" i="2"/>
  <c r="T528" i="2"/>
  <c r="V528" i="2"/>
  <c r="W528" i="2"/>
  <c r="X528" i="2"/>
  <c r="Y528" i="2"/>
  <c r="U529" i="2"/>
  <c r="U501" i="2"/>
  <c r="U498" i="2" s="1"/>
  <c r="U472" i="2"/>
  <c r="U473" i="2"/>
  <c r="U474" i="2"/>
  <c r="U475" i="2"/>
  <c r="U476" i="2"/>
  <c r="U477" i="2"/>
  <c r="W316" i="2"/>
  <c r="X316" i="2"/>
  <c r="Y316" i="2"/>
  <c r="X303" i="2"/>
  <c r="Y303" i="2"/>
  <c r="M86" i="2"/>
  <c r="U848" i="2"/>
  <c r="W848" i="2"/>
  <c r="U849" i="2"/>
  <c r="W854" i="2"/>
  <c r="X854" i="2"/>
  <c r="Y854" i="2"/>
  <c r="V854" i="2"/>
  <c r="U855" i="2"/>
  <c r="V848" i="2"/>
  <c r="W847" i="2"/>
  <c r="X847" i="2"/>
  <c r="Y847" i="2"/>
  <c r="V845" i="2"/>
  <c r="W845" i="2"/>
  <c r="X845" i="2"/>
  <c r="Y845" i="2"/>
  <c r="W841" i="2"/>
  <c r="X841" i="2"/>
  <c r="Y841" i="2"/>
  <c r="V841" i="2"/>
  <c r="U840" i="2"/>
  <c r="U842" i="2"/>
  <c r="W837" i="2"/>
  <c r="W833" i="2" s="1"/>
  <c r="U836" i="2"/>
  <c r="U826" i="2"/>
  <c r="AK826" i="2" s="1"/>
  <c r="AP826" i="2" s="1"/>
  <c r="U827" i="2"/>
  <c r="U807" i="2"/>
  <c r="U810" i="2" s="1"/>
  <c r="W804" i="2"/>
  <c r="V804" i="2"/>
  <c r="V806" i="2"/>
  <c r="W806" i="2"/>
  <c r="Y806" i="2"/>
  <c r="U795" i="2"/>
  <c r="T795" i="2" s="1"/>
  <c r="T41" i="2" s="1"/>
  <c r="U796" i="2"/>
  <c r="U797" i="2"/>
  <c r="T797" i="2" s="1"/>
  <c r="U799" i="2"/>
  <c r="U800" i="2"/>
  <c r="W801" i="2"/>
  <c r="X801" i="2"/>
  <c r="Y801" i="2"/>
  <c r="U823" i="2"/>
  <c r="W850" i="2"/>
  <c r="X850" i="2"/>
  <c r="X846" i="2" s="1"/>
  <c r="Y850" i="2"/>
  <c r="X848" i="2"/>
  <c r="Y848" i="2"/>
  <c r="U1017" i="2"/>
  <c r="V1061" i="2"/>
  <c r="Y1063" i="2"/>
  <c r="X1063" i="2"/>
  <c r="W1063" i="2"/>
  <c r="V1063" i="2"/>
  <c r="Y1062" i="2"/>
  <c r="X1062" i="2"/>
  <c r="W1062" i="2"/>
  <c r="V1062" i="2"/>
  <c r="Y1061" i="2"/>
  <c r="X1061" i="2"/>
  <c r="W1061" i="2"/>
  <c r="U1071" i="2"/>
  <c r="U1070" i="2"/>
  <c r="U1069" i="2"/>
  <c r="U1067" i="2"/>
  <c r="U1066" i="2"/>
  <c r="AK1066" i="2" s="1"/>
  <c r="AP1066" i="2" s="1"/>
  <c r="U1065" i="2"/>
  <c r="U1058" i="2"/>
  <c r="U1057" i="2"/>
  <c r="U1056" i="2"/>
  <c r="AK1056" i="2" s="1"/>
  <c r="AP1056" i="2" s="1"/>
  <c r="Y1053" i="2"/>
  <c r="X1053" i="2"/>
  <c r="W1053" i="2"/>
  <c r="W1049" i="2" s="1"/>
  <c r="V1053" i="2"/>
  <c r="V1049" i="2" s="1"/>
  <c r="U1054" i="2"/>
  <c r="U1052" i="2"/>
  <c r="V1050" i="2"/>
  <c r="W1050" i="2"/>
  <c r="X1050" i="2"/>
  <c r="Y1050" i="2"/>
  <c r="V1048" i="2"/>
  <c r="U1046" i="2"/>
  <c r="AK1046" i="2" s="1"/>
  <c r="AP1046" i="2" s="1"/>
  <c r="U1045" i="2"/>
  <c r="U1040" i="2"/>
  <c r="U1035" i="2" s="1"/>
  <c r="U1039" i="2"/>
  <c r="U1036" i="2" s="1"/>
  <c r="V1035" i="2"/>
  <c r="W1035" i="2"/>
  <c r="X1035" i="2"/>
  <c r="Y1035" i="2"/>
  <c r="V1036" i="2"/>
  <c r="W1036" i="2"/>
  <c r="X1036" i="2"/>
  <c r="Y1036" i="2"/>
  <c r="W945" i="2"/>
  <c r="W941" i="2" s="1"/>
  <c r="X945" i="2"/>
  <c r="Y945" i="2"/>
  <c r="Y941" i="2" s="1"/>
  <c r="V945" i="2"/>
  <c r="W810" i="2"/>
  <c r="X810" i="2"/>
  <c r="Y810" i="2"/>
  <c r="V810" i="2"/>
  <c r="W819" i="2"/>
  <c r="Y819" i="2"/>
  <c r="W820" i="2"/>
  <c r="X820" i="2"/>
  <c r="Y820" i="2"/>
  <c r="W832" i="2"/>
  <c r="X832" i="2"/>
  <c r="Y832" i="2"/>
  <c r="X837" i="2"/>
  <c r="X833" i="2" s="1"/>
  <c r="Y837" i="2"/>
  <c r="U946" i="2"/>
  <c r="U944" i="2"/>
  <c r="V927" i="2"/>
  <c r="W927" i="2"/>
  <c r="X927" i="2"/>
  <c r="Y927" i="2"/>
  <c r="V928" i="2"/>
  <c r="W928" i="2"/>
  <c r="X928" i="2"/>
  <c r="Y928" i="2"/>
  <c r="U932" i="2"/>
  <c r="U929" i="2"/>
  <c r="U930" i="2"/>
  <c r="U931" i="2"/>
  <c r="N918" i="2"/>
  <c r="O918" i="2"/>
  <c r="P918" i="2"/>
  <c r="Q918" i="2"/>
  <c r="R918" i="2"/>
  <c r="S918" i="2"/>
  <c r="T918" i="2"/>
  <c r="V918" i="2"/>
  <c r="W918" i="2"/>
  <c r="X918" i="2"/>
  <c r="Y918" i="2"/>
  <c r="U1580" i="2"/>
  <c r="AK1580" i="2" s="1"/>
  <c r="AP1580" i="2" s="1"/>
  <c r="J834" i="2"/>
  <c r="V579" i="2"/>
  <c r="V471" i="2"/>
  <c r="V369" i="2"/>
  <c r="V45" i="2"/>
  <c r="V46" i="2" s="1"/>
  <c r="V820" i="2"/>
  <c r="V832" i="2"/>
  <c r="V835" i="2"/>
  <c r="M832" i="2"/>
  <c r="M845" i="2"/>
  <c r="V837" i="2"/>
  <c r="V833" i="2" s="1"/>
  <c r="V850" i="2"/>
  <c r="V851" i="2"/>
  <c r="V847" i="2" s="1"/>
  <c r="V838" i="2"/>
  <c r="V834" i="2" s="1"/>
  <c r="V809" i="2"/>
  <c r="M809" i="2"/>
  <c r="M804" i="2"/>
  <c r="V819" i="2"/>
  <c r="V793" i="2"/>
  <c r="V294" i="2"/>
  <c r="T204" i="2"/>
  <c r="S204" i="2"/>
  <c r="R204" i="2"/>
  <c r="Q204" i="2"/>
  <c r="M204" i="2"/>
  <c r="L20" i="2"/>
  <c r="M15" i="2"/>
  <c r="M26" i="2" s="1"/>
  <c r="K15" i="2"/>
  <c r="P36" i="2"/>
  <c r="P32" i="2"/>
  <c r="P24" i="2"/>
  <c r="O36" i="2"/>
  <c r="AU36" i="2" s="1"/>
  <c r="AV36" i="2" s="1"/>
  <c r="O32" i="2"/>
  <c r="AU32" i="2" s="1"/>
  <c r="AV32" i="2" s="1"/>
  <c r="O24" i="2"/>
  <c r="AU24" i="2" s="1"/>
  <c r="AV24" i="2" s="1"/>
  <c r="N32" i="2"/>
  <c r="BP32" i="2" s="1"/>
  <c r="BQ32" i="2" s="1"/>
  <c r="N36" i="2"/>
  <c r="BP36" i="2" s="1"/>
  <c r="BQ36" i="2" s="1"/>
  <c r="N24" i="2"/>
  <c r="BP24" i="2" s="1"/>
  <c r="BQ24" i="2" s="1"/>
  <c r="M36" i="2"/>
  <c r="M32" i="2"/>
  <c r="M24" i="2"/>
  <c r="Q9" i="2"/>
  <c r="Q15" i="2" s="1"/>
  <c r="Q18" i="2" s="1"/>
  <c r="L23" i="2"/>
  <c r="Q53" i="2"/>
  <c r="Q56" i="2" s="1"/>
  <c r="BV77" i="4"/>
  <c r="CC135" i="4"/>
  <c r="CC134" i="4"/>
  <c r="CC133" i="4"/>
  <c r="CC132" i="4"/>
  <c r="CC131" i="4"/>
  <c r="M154" i="4"/>
  <c r="L154" i="4"/>
  <c r="P154" i="4"/>
  <c r="O154" i="4"/>
  <c r="S154" i="4"/>
  <c r="R154" i="4"/>
  <c r="V154" i="4"/>
  <c r="U154" i="4"/>
  <c r="CZ59" i="4"/>
  <c r="CY59" i="4"/>
  <c r="CY62" i="4" s="1"/>
  <c r="CX59" i="4"/>
  <c r="CX62" i="4" s="1"/>
  <c r="CL59" i="4"/>
  <c r="CK59" i="4"/>
  <c r="CK62" i="4" s="1"/>
  <c r="CJ59" i="4"/>
  <c r="CJ62" i="4" s="1"/>
  <c r="CI59" i="4"/>
  <c r="CI62" i="4" s="1"/>
  <c r="CH59" i="4"/>
  <c r="CG59" i="4"/>
  <c r="CG62" i="4" s="1"/>
  <c r="CF59" i="4"/>
  <c r="CE59" i="4"/>
  <c r="CE62" i="4" s="1"/>
  <c r="CD59" i="4"/>
  <c r="CD62" i="4" s="1"/>
  <c r="BY59" i="4"/>
  <c r="BX59" i="4"/>
  <c r="BV59" i="4"/>
  <c r="BU59" i="4"/>
  <c r="BS59" i="4"/>
  <c r="CZ98" i="4"/>
  <c r="CY98" i="4"/>
  <c r="CX98" i="4"/>
  <c r="CM98" i="4"/>
  <c r="CL98" i="4"/>
  <c r="CK98" i="4"/>
  <c r="CJ98" i="4"/>
  <c r="CI98" i="4"/>
  <c r="CG98" i="4"/>
  <c r="CF98" i="4"/>
  <c r="CE98" i="4"/>
  <c r="CD98" i="4"/>
  <c r="CZ136" i="4"/>
  <c r="CY136" i="4"/>
  <c r="CX136" i="4"/>
  <c r="CM136" i="4"/>
  <c r="CL136" i="4"/>
  <c r="CK136" i="4"/>
  <c r="CJ136" i="4"/>
  <c r="CI136" i="4"/>
  <c r="CH136" i="4"/>
  <c r="CG136" i="4"/>
  <c r="CF136" i="4"/>
  <c r="CE136" i="4"/>
  <c r="CD136" i="4"/>
  <c r="CB152" i="4"/>
  <c r="CC153" i="4"/>
  <c r="CC152" i="4"/>
  <c r="CZ151" i="4"/>
  <c r="CZ154" i="4" s="1"/>
  <c r="CY151" i="4"/>
  <c r="CY154" i="4" s="1"/>
  <c r="CM151" i="4"/>
  <c r="CM154" i="4" s="1"/>
  <c r="CL151" i="4"/>
  <c r="CL154" i="4" s="1"/>
  <c r="CK151" i="4"/>
  <c r="CK154" i="4" s="1"/>
  <c r="CJ151" i="4"/>
  <c r="CJ154" i="4" s="1"/>
  <c r="CI151" i="4"/>
  <c r="CI154" i="4" s="1"/>
  <c r="CH151" i="4"/>
  <c r="CG151" i="4"/>
  <c r="CG154" i="4" s="1"/>
  <c r="CF151" i="4"/>
  <c r="CF154" i="4" s="1"/>
  <c r="CE151" i="4"/>
  <c r="CE154" i="4" s="1"/>
  <c r="CD151" i="4"/>
  <c r="CD154" i="4" s="1"/>
  <c r="BY151" i="4"/>
  <c r="BX151" i="4"/>
  <c r="BX154" i="4" s="1"/>
  <c r="BW151" i="4"/>
  <c r="BW154" i="4" s="1"/>
  <c r="BV151" i="4"/>
  <c r="BR151" i="4"/>
  <c r="BR154" i="4" s="1"/>
  <c r="BQ151" i="4"/>
  <c r="BQ154" i="4" s="1"/>
  <c r="BP151" i="4"/>
  <c r="CA152" i="4"/>
  <c r="CA151" i="4" s="1"/>
  <c r="BS152" i="4"/>
  <c r="BS151" i="4" s="1"/>
  <c r="H151" i="4"/>
  <c r="BZ152" i="4"/>
  <c r="BZ151" i="4" s="1"/>
  <c r="BZ154" i="4" s="1"/>
  <c r="CA115" i="4"/>
  <c r="CA113" i="4" s="1"/>
  <c r="CA116" i="4" s="1"/>
  <c r="BP115" i="4"/>
  <c r="CM115" i="4"/>
  <c r="CC115" i="4"/>
  <c r="CC114" i="4"/>
  <c r="CZ113" i="4"/>
  <c r="CZ116" i="4" s="1"/>
  <c r="CY113" i="4"/>
  <c r="CY116" i="4" s="1"/>
  <c r="CX113" i="4"/>
  <c r="CX116" i="4" s="1"/>
  <c r="CL113" i="4"/>
  <c r="CL116" i="4" s="1"/>
  <c r="CK113" i="4"/>
  <c r="CK116" i="4" s="1"/>
  <c r="CJ113" i="4"/>
  <c r="CJ116" i="4" s="1"/>
  <c r="CI113" i="4"/>
  <c r="CI116" i="4" s="1"/>
  <c r="CH113" i="4"/>
  <c r="CG113" i="4"/>
  <c r="CG116" i="4" s="1"/>
  <c r="CF113" i="4"/>
  <c r="CF116" i="4" s="1"/>
  <c r="CE113" i="4"/>
  <c r="CD113" i="4"/>
  <c r="CD116" i="4" s="1"/>
  <c r="BY113" i="4"/>
  <c r="BX113" i="4"/>
  <c r="BX116" i="4" s="1"/>
  <c r="BV113" i="4"/>
  <c r="BU113" i="4"/>
  <c r="BU116" i="4" s="1"/>
  <c r="BS113" i="4"/>
  <c r="BZ115" i="4"/>
  <c r="BZ114" i="4"/>
  <c r="BW115" i="4"/>
  <c r="BW114" i="4"/>
  <c r="BT115" i="4"/>
  <c r="BT114" i="4"/>
  <c r="BQ114" i="4"/>
  <c r="BR79" i="4"/>
  <c r="BR77" i="4" s="1"/>
  <c r="CZ77" i="4"/>
  <c r="CZ80" i="4" s="1"/>
  <c r="CY77" i="4"/>
  <c r="CY80" i="4" s="1"/>
  <c r="CX77" i="4"/>
  <c r="CX80" i="4" s="1"/>
  <c r="CM77" i="4"/>
  <c r="CM80" i="4" s="1"/>
  <c r="CL77" i="4"/>
  <c r="CL80" i="4" s="1"/>
  <c r="CK77" i="4"/>
  <c r="CK80" i="4" s="1"/>
  <c r="CJ77" i="4"/>
  <c r="CJ80" i="4" s="1"/>
  <c r="CI77" i="4"/>
  <c r="CH77" i="4"/>
  <c r="CG77" i="4"/>
  <c r="CG80" i="4" s="1"/>
  <c r="CF77" i="4"/>
  <c r="CF80" i="4" s="1"/>
  <c r="CE77" i="4"/>
  <c r="CE80" i="4" s="1"/>
  <c r="CD77" i="4"/>
  <c r="CD80" i="4" s="1"/>
  <c r="CA77" i="4"/>
  <c r="BY77" i="4"/>
  <c r="BX77" i="4"/>
  <c r="BU77" i="4"/>
  <c r="BS77" i="4"/>
  <c r="BP77" i="4"/>
  <c r="CC79" i="4"/>
  <c r="CC78" i="4"/>
  <c r="BZ79" i="4"/>
  <c r="BZ78" i="4"/>
  <c r="BW79" i="4"/>
  <c r="BW78" i="4"/>
  <c r="BT79" i="4"/>
  <c r="BT78" i="4"/>
  <c r="BQ79" i="4"/>
  <c r="BQ78" i="4"/>
  <c r="CM61" i="4"/>
  <c r="CM59" i="4" s="1"/>
  <c r="BP61" i="4"/>
  <c r="BQ61" i="4" s="1"/>
  <c r="CC61" i="4"/>
  <c r="CA61" i="4"/>
  <c r="CA59" i="4" s="1"/>
  <c r="BZ61" i="4"/>
  <c r="BZ60" i="4"/>
  <c r="BW61" i="4"/>
  <c r="BW60" i="4"/>
  <c r="BT61" i="4"/>
  <c r="BT60" i="4"/>
  <c r="BQ60" i="4"/>
  <c r="BV43" i="4"/>
  <c r="CB43" i="4"/>
  <c r="CC43" i="4"/>
  <c r="CC42" i="4"/>
  <c r="CC41" i="4" s="1"/>
  <c r="CZ22" i="4"/>
  <c r="CY22" i="4"/>
  <c r="CM22" i="4"/>
  <c r="CL22" i="4"/>
  <c r="CK22" i="4"/>
  <c r="CJ22" i="4"/>
  <c r="CI22" i="4"/>
  <c r="CG22" i="4"/>
  <c r="CF22" i="4"/>
  <c r="CE22" i="4"/>
  <c r="CD22" i="4"/>
  <c r="BY22" i="4"/>
  <c r="BX22" i="4"/>
  <c r="BV22" i="4"/>
  <c r="BR22" i="4"/>
  <c r="BP22" i="4"/>
  <c r="CZ23" i="4"/>
  <c r="CX23" i="4"/>
  <c r="CL23" i="4"/>
  <c r="CK23" i="4"/>
  <c r="CJ23" i="4"/>
  <c r="CI23" i="4"/>
  <c r="CG23" i="4"/>
  <c r="CF23" i="4"/>
  <c r="CE23" i="4"/>
  <c r="CD23" i="4"/>
  <c r="CD24" i="4"/>
  <c r="CD25" i="4"/>
  <c r="BY23" i="4"/>
  <c r="BS23" i="4"/>
  <c r="CA43" i="4"/>
  <c r="CA41" i="4" s="1"/>
  <c r="BU43" i="4"/>
  <c r="BU23" i="4" s="1"/>
  <c r="BQ43" i="4"/>
  <c r="BQ42" i="4"/>
  <c r="BZ43" i="4"/>
  <c r="BZ42" i="4"/>
  <c r="BZ41" i="4" s="1"/>
  <c r="BW42" i="4"/>
  <c r="BT43" i="4"/>
  <c r="BT42" i="4"/>
  <c r="BZ134" i="4"/>
  <c r="BZ131" i="4" s="1"/>
  <c r="BZ136" i="4" s="1"/>
  <c r="BZ135" i="4"/>
  <c r="BZ25" i="4" s="1"/>
  <c r="BW135" i="4"/>
  <c r="BW25" i="4" s="1"/>
  <c r="BW134" i="4"/>
  <c r="BW24" i="4" s="1"/>
  <c r="BT135" i="4"/>
  <c r="BT25" i="4" s="1"/>
  <c r="BT134" i="4"/>
  <c r="BQ135" i="4"/>
  <c r="BQ134" i="4"/>
  <c r="BQ24" i="4" s="1"/>
  <c r="CZ41" i="4"/>
  <c r="CZ44" i="4" s="1"/>
  <c r="CX41" i="4"/>
  <c r="CX44" i="4" s="1"/>
  <c r="CM41" i="4"/>
  <c r="CM44" i="4" s="1"/>
  <c r="CL41" i="4"/>
  <c r="CL44" i="4" s="1"/>
  <c r="CK41" i="4"/>
  <c r="CK44" i="4" s="1"/>
  <c r="CJ41" i="4"/>
  <c r="CJ44" i="4" s="1"/>
  <c r="CI41" i="4"/>
  <c r="CI44" i="4" s="1"/>
  <c r="CH41" i="4"/>
  <c r="CG41" i="4"/>
  <c r="CG44" i="4" s="1"/>
  <c r="CF41" i="4"/>
  <c r="CF44" i="4" s="1"/>
  <c r="CE41" i="4"/>
  <c r="CE44" i="4" s="1"/>
  <c r="CD41" i="4"/>
  <c r="CD44" i="4" s="1"/>
  <c r="BY41" i="4"/>
  <c r="BS41" i="4"/>
  <c r="BR41" i="4"/>
  <c r="BP41" i="4"/>
  <c r="BS22" i="4"/>
  <c r="G22" i="4" s="1"/>
  <c r="CY41" i="4"/>
  <c r="CY44" i="4" s="1"/>
  <c r="Q378" i="2"/>
  <c r="M53" i="2"/>
  <c r="M56" i="2" s="1"/>
  <c r="L915" i="2"/>
  <c r="J915" i="2"/>
  <c r="J917" i="2" s="1"/>
  <c r="J909" i="2" s="1"/>
  <c r="L377" i="2"/>
  <c r="L380" i="2" s="1"/>
  <c r="J377" i="2"/>
  <c r="J378" i="2" s="1"/>
  <c r="M653" i="2"/>
  <c r="P653" i="2" s="1"/>
  <c r="N653" i="2"/>
  <c r="O653" i="2"/>
  <c r="J153" i="4"/>
  <c r="I153" i="4"/>
  <c r="H153" i="4"/>
  <c r="J152" i="4"/>
  <c r="I152" i="4"/>
  <c r="H152" i="4"/>
  <c r="J151" i="4"/>
  <c r="J154" i="4" s="1"/>
  <c r="I151" i="4"/>
  <c r="I154" i="4" s="1"/>
  <c r="G130" i="4"/>
  <c r="G129" i="4"/>
  <c r="G128" i="4"/>
  <c r="G127" i="4"/>
  <c r="G126" i="4"/>
  <c r="G112" i="4"/>
  <c r="G111" i="4"/>
  <c r="G110" i="4"/>
  <c r="G109" i="4"/>
  <c r="G108" i="4"/>
  <c r="G94" i="4"/>
  <c r="G93" i="4"/>
  <c r="G92" i="4"/>
  <c r="G91" i="4"/>
  <c r="G90" i="4"/>
  <c r="G76" i="4"/>
  <c r="G75" i="4"/>
  <c r="G74" i="4"/>
  <c r="G73" i="4"/>
  <c r="G72" i="4"/>
  <c r="G58" i="4"/>
  <c r="G57" i="4"/>
  <c r="G56" i="4"/>
  <c r="G55" i="4"/>
  <c r="G54" i="4"/>
  <c r="CZ25" i="4"/>
  <c r="CY25" i="4"/>
  <c r="CX25" i="4"/>
  <c r="CM25" i="4"/>
  <c r="CL25" i="4"/>
  <c r="CK25" i="4"/>
  <c r="CJ25" i="4"/>
  <c r="CI25" i="4"/>
  <c r="CG25" i="4"/>
  <c r="CF25" i="4"/>
  <c r="CE25" i="4"/>
  <c r="CZ24" i="4"/>
  <c r="CY24" i="4"/>
  <c r="CX24" i="4"/>
  <c r="CM24" i="4"/>
  <c r="CL24" i="4"/>
  <c r="CK24" i="4"/>
  <c r="CJ24" i="4"/>
  <c r="CI24" i="4"/>
  <c r="CG24" i="4"/>
  <c r="CF24" i="4"/>
  <c r="CE24" i="4"/>
  <c r="BY25" i="4"/>
  <c r="BV25" i="4"/>
  <c r="BS25" i="4"/>
  <c r="BP25" i="4"/>
  <c r="BY24" i="4"/>
  <c r="BV24" i="4"/>
  <c r="BS24" i="4"/>
  <c r="BP24" i="4"/>
  <c r="CC60" i="4"/>
  <c r="CQ846" i="3"/>
  <c r="CQ845" i="3"/>
  <c r="CQ844" i="3"/>
  <c r="O178" i="2"/>
  <c r="AN178" i="2" s="1"/>
  <c r="CP183" i="3"/>
  <c r="CQ183" i="3" s="1"/>
  <c r="CX192" i="3"/>
  <c r="CR195" i="3"/>
  <c r="CC126" i="4"/>
  <c r="CC136" i="4" s="1"/>
  <c r="CS429" i="3"/>
  <c r="CU429" i="3" s="1"/>
  <c r="CP429" i="3"/>
  <c r="CR429" i="3" s="1"/>
  <c r="AG431" i="3"/>
  <c r="AG430" i="3"/>
  <c r="CS302" i="3"/>
  <c r="CP302" i="3"/>
  <c r="AG188" i="3"/>
  <c r="AG187" i="3"/>
  <c r="AG186" i="3"/>
  <c r="AG185" i="3"/>
  <c r="T12" i="2"/>
  <c r="S12" i="2"/>
  <c r="R12" i="2"/>
  <c r="Q12" i="2"/>
  <c r="T11" i="2"/>
  <c r="S11" i="2"/>
  <c r="R11" i="2"/>
  <c r="Q11" i="2"/>
  <c r="T9" i="2"/>
  <c r="S9" i="2"/>
  <c r="S18" i="2" s="1"/>
  <c r="R9" i="2"/>
  <c r="R18" i="2" s="1"/>
  <c r="L35" i="2"/>
  <c r="L19" i="2"/>
  <c r="O14" i="2"/>
  <c r="N14" i="2"/>
  <c r="CM16" i="4"/>
  <c r="H16" i="4"/>
  <c r="G16" i="4" s="1"/>
  <c r="CH76" i="4"/>
  <c r="CH75" i="4"/>
  <c r="CH74" i="4"/>
  <c r="CH73" i="4"/>
  <c r="CH95" i="4"/>
  <c r="CB95" i="4" s="1"/>
  <c r="CH94" i="4"/>
  <c r="CH93" i="4"/>
  <c r="CH92" i="4"/>
  <c r="CH91" i="4"/>
  <c r="CH98" i="4"/>
  <c r="CC94" i="4"/>
  <c r="CB94" i="4" s="1"/>
  <c r="CC93" i="4"/>
  <c r="CB93" i="4" s="1"/>
  <c r="CC92" i="4"/>
  <c r="CB92" i="4" s="1"/>
  <c r="CC91" i="4"/>
  <c r="CB91" i="4" s="1"/>
  <c r="CC90" i="4"/>
  <c r="CC98" i="4" s="1"/>
  <c r="CH112" i="4"/>
  <c r="CH111" i="4"/>
  <c r="CH110" i="4"/>
  <c r="CH109" i="4"/>
  <c r="CC112" i="4"/>
  <c r="CB112" i="4" s="1"/>
  <c r="CC111" i="4"/>
  <c r="CB111" i="4" s="1"/>
  <c r="CC110" i="4"/>
  <c r="CB110" i="4" s="1"/>
  <c r="CC109" i="4"/>
  <c r="CB109" i="4" s="1"/>
  <c r="CC108" i="4"/>
  <c r="CB108" i="4" s="1"/>
  <c r="DA665" i="3"/>
  <c r="CZ665" i="3"/>
  <c r="CX665" i="3"/>
  <c r="CW665" i="3"/>
  <c r="CU665" i="3"/>
  <c r="CT665" i="3"/>
  <c r="CR665" i="3"/>
  <c r="CQ665" i="3"/>
  <c r="CB130" i="4"/>
  <c r="CB129" i="4"/>
  <c r="CB128" i="4"/>
  <c r="CB127" i="4"/>
  <c r="CB76" i="4"/>
  <c r="CB75" i="4"/>
  <c r="CB74" i="4"/>
  <c r="CB73" i="4"/>
  <c r="CB58" i="4"/>
  <c r="CB57" i="4"/>
  <c r="CB56" i="4"/>
  <c r="CB55" i="4"/>
  <c r="BR126" i="4"/>
  <c r="BQ126" i="4"/>
  <c r="CC36" i="4"/>
  <c r="CB36" i="4" s="1"/>
  <c r="J16" i="4"/>
  <c r="I16" i="4"/>
  <c r="AA153" i="4"/>
  <c r="X153" i="4" s="1"/>
  <c r="AB153" i="4"/>
  <c r="Y153" i="4" s="1"/>
  <c r="AB152" i="4"/>
  <c r="Y152" i="4" s="1"/>
  <c r="AA152" i="4"/>
  <c r="X152" i="4" s="1"/>
  <c r="CH97" i="4"/>
  <c r="CB97" i="4" s="1"/>
  <c r="CH96" i="4"/>
  <c r="W153" i="4"/>
  <c r="G153" i="4" s="1"/>
  <c r="W152" i="4"/>
  <c r="EC673" i="3"/>
  <c r="EB673" i="3"/>
  <c r="EA673" i="3"/>
  <c r="DZ673" i="3"/>
  <c r="CD672" i="3"/>
  <c r="CJ671" i="3"/>
  <c r="CY552" i="3"/>
  <c r="CV552" i="3"/>
  <c r="CW552" i="3" s="1"/>
  <c r="CS552" i="3"/>
  <c r="CY551" i="3"/>
  <c r="CV551" i="3"/>
  <c r="CS551" i="3"/>
  <c r="CS556" i="3" s="1"/>
  <c r="CX670" i="3"/>
  <c r="H672" i="3"/>
  <c r="G672" i="3" s="1"/>
  <c r="H671" i="3"/>
  <c r="G671" i="3" s="1"/>
  <c r="H670" i="3"/>
  <c r="G670" i="3" s="1"/>
  <c r="H669" i="3"/>
  <c r="G669" i="3" s="1"/>
  <c r="CX552" i="3"/>
  <c r="CG672" i="3"/>
  <c r="CW670" i="3"/>
  <c r="AG665" i="3"/>
  <c r="H666" i="3"/>
  <c r="G666" i="3" s="1"/>
  <c r="H665" i="3"/>
  <c r="G665" i="3" s="1"/>
  <c r="H664" i="3"/>
  <c r="G664" i="3" s="1"/>
  <c r="H663" i="3"/>
  <c r="G663" i="3" s="1"/>
  <c r="DA666" i="3"/>
  <c r="CZ666" i="3"/>
  <c r="DA663" i="3"/>
  <c r="CZ663" i="3"/>
  <c r="CZ662" i="3"/>
  <c r="CX666" i="3"/>
  <c r="CW666" i="3"/>
  <c r="CX663" i="3"/>
  <c r="CW663" i="3"/>
  <c r="CU666" i="3"/>
  <c r="CT666" i="3"/>
  <c r="CU663" i="3"/>
  <c r="CT663" i="3"/>
  <c r="CR666" i="3"/>
  <c r="CQ666" i="3"/>
  <c r="DA662" i="3"/>
  <c r="CX662" i="3"/>
  <c r="CU662" i="3"/>
  <c r="AG666" i="3"/>
  <c r="AG663" i="3"/>
  <c r="CW662" i="3"/>
  <c r="CT662" i="3"/>
  <c r="DA548" i="3"/>
  <c r="CZ548" i="3"/>
  <c r="CX548" i="3"/>
  <c r="CW548" i="3"/>
  <c r="CU548" i="3"/>
  <c r="CT548" i="3"/>
  <c r="CR548" i="3"/>
  <c r="CQ548" i="3"/>
  <c r="CR547" i="3"/>
  <c r="CQ547" i="3"/>
  <c r="DA546" i="3"/>
  <c r="CZ546" i="3"/>
  <c r="CX546" i="3"/>
  <c r="CW546" i="3"/>
  <c r="CU546" i="3"/>
  <c r="CT546" i="3"/>
  <c r="CY549" i="3"/>
  <c r="CV549" i="3"/>
  <c r="CS549" i="3"/>
  <c r="CP549" i="3"/>
  <c r="EC441" i="3"/>
  <c r="EB441" i="3"/>
  <c r="DZ441" i="3"/>
  <c r="CY435" i="3"/>
  <c r="CZ435" i="3" s="1"/>
  <c r="CV435" i="3"/>
  <c r="CS435" i="3"/>
  <c r="CU435" i="3" s="1"/>
  <c r="CY434" i="3"/>
  <c r="CV434" i="3"/>
  <c r="CV439" i="3" s="1"/>
  <c r="CS434" i="3"/>
  <c r="DA431" i="3"/>
  <c r="CZ431" i="3"/>
  <c r="DA430" i="3"/>
  <c r="CZ430" i="3"/>
  <c r="CX431" i="3"/>
  <c r="CW431" i="3"/>
  <c r="CX430" i="3"/>
  <c r="CW430" i="3"/>
  <c r="CU431" i="3"/>
  <c r="CT431" i="3"/>
  <c r="CU430" i="3"/>
  <c r="CT430" i="3"/>
  <c r="CR431" i="3"/>
  <c r="CQ431" i="3"/>
  <c r="CQ430" i="3"/>
  <c r="CR430" i="3"/>
  <c r="H428" i="3"/>
  <c r="CY429" i="3"/>
  <c r="CZ429" i="3" s="1"/>
  <c r="CV429" i="3"/>
  <c r="CJ429" i="3"/>
  <c r="DA428" i="3"/>
  <c r="CZ428" i="3"/>
  <c r="CX428" i="3"/>
  <c r="CW428" i="3"/>
  <c r="CU428" i="3"/>
  <c r="CT428" i="3"/>
  <c r="CR428" i="3"/>
  <c r="AG436" i="3"/>
  <c r="H431" i="3"/>
  <c r="G431" i="3" s="1"/>
  <c r="Q431" i="3"/>
  <c r="EC314" i="3"/>
  <c r="EB314" i="3"/>
  <c r="EA314" i="3"/>
  <c r="DZ314" i="3"/>
  <c r="CY310" i="3"/>
  <c r="CV310" i="3"/>
  <c r="CS310" i="3"/>
  <c r="CU310" i="3" s="1"/>
  <c r="CP310" i="3"/>
  <c r="DA313" i="3"/>
  <c r="CX313" i="3"/>
  <c r="CU313" i="3"/>
  <c r="CU312" i="3"/>
  <c r="CU311" i="3"/>
  <c r="CR313" i="3"/>
  <c r="CR312" i="3"/>
  <c r="CR311" i="3"/>
  <c r="CY309" i="3"/>
  <c r="DA309" i="3" s="1"/>
  <c r="CV309" i="3"/>
  <c r="CX309" i="3" s="1"/>
  <c r="CS309" i="3"/>
  <c r="CU309" i="3" s="1"/>
  <c r="CP309" i="3"/>
  <c r="DA435" i="3"/>
  <c r="CY244" i="3"/>
  <c r="EB307" i="3"/>
  <c r="EA307" i="3"/>
  <c r="EA54" i="3"/>
  <c r="EA189" i="3"/>
  <c r="EA783" i="3"/>
  <c r="EA896" i="3"/>
  <c r="EA1011" i="3"/>
  <c r="EA1125" i="3"/>
  <c r="EA1239" i="3"/>
  <c r="EA1353" i="3"/>
  <c r="EA1467" i="3"/>
  <c r="EA1581" i="3"/>
  <c r="DZ307" i="3"/>
  <c r="DM22" i="3"/>
  <c r="CR305" i="3"/>
  <c r="CY302" i="3"/>
  <c r="CY307" i="3" s="1"/>
  <c r="CV302" i="3"/>
  <c r="CV307" i="3" s="1"/>
  <c r="CZ306" i="3"/>
  <c r="CZ305" i="3"/>
  <c r="CZ304" i="3"/>
  <c r="CZ303" i="3"/>
  <c r="CZ301" i="3"/>
  <c r="CW306" i="3"/>
  <c r="CW305" i="3"/>
  <c r="CW304" i="3"/>
  <c r="CW303" i="3"/>
  <c r="CW301" i="3"/>
  <c r="DA306" i="3"/>
  <c r="DA305" i="3"/>
  <c r="DA304" i="3"/>
  <c r="DA303" i="3"/>
  <c r="DA301" i="3"/>
  <c r="CX306" i="3"/>
  <c r="CX305" i="3"/>
  <c r="CX304" i="3"/>
  <c r="CX303" i="3"/>
  <c r="CX301" i="3"/>
  <c r="CU306" i="3"/>
  <c r="CU305" i="3"/>
  <c r="CU304" i="3"/>
  <c r="CU303" i="3"/>
  <c r="CU301" i="3"/>
  <c r="CR306" i="3"/>
  <c r="CR304" i="3"/>
  <c r="CR303" i="3"/>
  <c r="CT306" i="3"/>
  <c r="CT305" i="3"/>
  <c r="CT304" i="3"/>
  <c r="CT303" i="3"/>
  <c r="CT301" i="3"/>
  <c r="CQ306" i="3"/>
  <c r="CQ305" i="3"/>
  <c r="CQ304" i="3"/>
  <c r="CQ303" i="3"/>
  <c r="EC196" i="3"/>
  <c r="EC62" i="3"/>
  <c r="EC788" i="3"/>
  <c r="EC901" i="3"/>
  <c r="EC1016" i="3"/>
  <c r="EC1130" i="3"/>
  <c r="EC1244" i="3"/>
  <c r="EC1358" i="3"/>
  <c r="EC1472" i="3"/>
  <c r="EC1586" i="3"/>
  <c r="EB196" i="3"/>
  <c r="EA196" i="3"/>
  <c r="DZ196" i="3"/>
  <c r="DA195" i="3"/>
  <c r="CZ195" i="3"/>
  <c r="CX195" i="3"/>
  <c r="CW195" i="3"/>
  <c r="CU195" i="3"/>
  <c r="CT195" i="3"/>
  <c r="CQ195" i="3"/>
  <c r="CP194" i="3"/>
  <c r="CQ194" i="3" s="1"/>
  <c r="AG195" i="3"/>
  <c r="H195" i="3"/>
  <c r="H194" i="3"/>
  <c r="CP191" i="3"/>
  <c r="EB189" i="3"/>
  <c r="DZ189" i="3"/>
  <c r="DA188" i="3"/>
  <c r="CZ188" i="3"/>
  <c r="CX188" i="3"/>
  <c r="CW188" i="3"/>
  <c r="CU188" i="3"/>
  <c r="CT188" i="3"/>
  <c r="CR188" i="3"/>
  <c r="CQ188" i="3"/>
  <c r="H188" i="3"/>
  <c r="CZ187" i="3"/>
  <c r="CW187" i="3"/>
  <c r="CY183" i="3"/>
  <c r="CY189" i="3" s="1"/>
  <c r="CV183" i="3"/>
  <c r="CV189" i="3" s="1"/>
  <c r="CS183" i="3"/>
  <c r="CU183" i="3" s="1"/>
  <c r="DA187" i="3"/>
  <c r="DA186" i="3"/>
  <c r="DA185" i="3"/>
  <c r="DA184" i="3"/>
  <c r="DA182" i="3"/>
  <c r="CZ182" i="3"/>
  <c r="CX187" i="3"/>
  <c r="CX186" i="3"/>
  <c r="CX185" i="3"/>
  <c r="CX184" i="3"/>
  <c r="CX182" i="3"/>
  <c r="CU192" i="3"/>
  <c r="CU187" i="3"/>
  <c r="CU186" i="3"/>
  <c r="CU185" i="3"/>
  <c r="CU182" i="3"/>
  <c r="CQ182" i="3"/>
  <c r="CR187" i="3"/>
  <c r="CR186" i="3"/>
  <c r="CR185" i="3"/>
  <c r="CR182" i="3"/>
  <c r="CY122" i="3"/>
  <c r="DA61" i="3"/>
  <c r="CZ61" i="3"/>
  <c r="CX61" i="3"/>
  <c r="CW61" i="3"/>
  <c r="CU61" i="3"/>
  <c r="CT61" i="3"/>
  <c r="CR61" i="3"/>
  <c r="CQ61" i="3"/>
  <c r="EB62" i="3"/>
  <c r="EA62" i="3"/>
  <c r="DZ62" i="3"/>
  <c r="AG61" i="3"/>
  <c r="H61" i="3"/>
  <c r="CY57" i="3"/>
  <c r="CV57" i="3"/>
  <c r="CX57" i="3" s="1"/>
  <c r="CV56" i="3"/>
  <c r="CX56" i="3" s="1"/>
  <c r="CS57" i="3"/>
  <c r="CP57" i="3"/>
  <c r="CR57" i="3" s="1"/>
  <c r="CU59" i="3"/>
  <c r="CU58" i="3"/>
  <c r="CS56" i="3"/>
  <c r="CU56" i="3" s="1"/>
  <c r="CR59" i="3"/>
  <c r="CR58" i="3"/>
  <c r="CP56" i="3"/>
  <c r="EC54" i="3"/>
  <c r="EB54" i="3"/>
  <c r="DZ54" i="3"/>
  <c r="DA53" i="3"/>
  <c r="CQ53" i="3"/>
  <c r="CT53" i="3"/>
  <c r="CW53" i="3"/>
  <c r="CZ53" i="3"/>
  <c r="CX53" i="3"/>
  <c r="CU53" i="3"/>
  <c r="CR53" i="3"/>
  <c r="CR52" i="3"/>
  <c r="CU52" i="3"/>
  <c r="CX52" i="3"/>
  <c r="DA52" i="3"/>
  <c r="CZ52" i="3"/>
  <c r="CW52" i="3"/>
  <c r="CT52" i="3"/>
  <c r="CQ52" i="3"/>
  <c r="CS48" i="3"/>
  <c r="CT48" i="3" s="1"/>
  <c r="CP48" i="3"/>
  <c r="CQ48" i="3" s="1"/>
  <c r="DA47" i="3"/>
  <c r="CX47" i="3"/>
  <c r="CU47" i="3"/>
  <c r="CR47" i="3"/>
  <c r="CZ47" i="3"/>
  <c r="CW47" i="3"/>
  <c r="CT47" i="3"/>
  <c r="CQ47" i="3"/>
  <c r="CX948" i="3"/>
  <c r="CW948" i="3"/>
  <c r="CR488" i="3"/>
  <c r="M159" i="2"/>
  <c r="Q57" i="2"/>
  <c r="Q58" i="2" s="1"/>
  <c r="P82" i="2"/>
  <c r="P83" i="2" s="1"/>
  <c r="P294" i="2"/>
  <c r="M99" i="2"/>
  <c r="M100" i="2" s="1"/>
  <c r="P95" i="2"/>
  <c r="O95" i="2"/>
  <c r="O96" i="2" s="1"/>
  <c r="M95" i="2"/>
  <c r="M96" i="2" s="1"/>
  <c r="M82" i="2"/>
  <c r="M83" i="2" s="1"/>
  <c r="Q49" i="2"/>
  <c r="Q52" i="2" s="1"/>
  <c r="N49" i="2"/>
  <c r="O49" i="2"/>
  <c r="P49" i="2"/>
  <c r="M49" i="2"/>
  <c r="M52" i="2" s="1"/>
  <c r="DZ724" i="3"/>
  <c r="CY724" i="3"/>
  <c r="CV724" i="3"/>
  <c r="CS724" i="3"/>
  <c r="CP724" i="3"/>
  <c r="H723" i="3"/>
  <c r="G723" i="3" s="1"/>
  <c r="EC953" i="3"/>
  <c r="EB953" i="3"/>
  <c r="EA953" i="3"/>
  <c r="DZ953" i="3"/>
  <c r="EC952" i="3"/>
  <c r="EB952" i="3"/>
  <c r="EA952" i="3"/>
  <c r="DZ952" i="3"/>
  <c r="EC955" i="3"/>
  <c r="EB955" i="3"/>
  <c r="EA955" i="3"/>
  <c r="DZ955" i="3"/>
  <c r="CY956" i="3"/>
  <c r="CV956" i="3"/>
  <c r="CS956" i="3"/>
  <c r="CP956" i="3"/>
  <c r="DA955" i="3"/>
  <c r="DA953" i="3"/>
  <c r="DA952" i="3"/>
  <c r="CZ955" i="3"/>
  <c r="CZ953" i="3"/>
  <c r="CZ952" i="3"/>
  <c r="CX955" i="3"/>
  <c r="CX953" i="3"/>
  <c r="CX952" i="3"/>
  <c r="CW955" i="3"/>
  <c r="CW953" i="3"/>
  <c r="CW952" i="3"/>
  <c r="CW954" i="3"/>
  <c r="CU955" i="3"/>
  <c r="CU953" i="3"/>
  <c r="CU952" i="3"/>
  <c r="CT955" i="3"/>
  <c r="CT953" i="3"/>
  <c r="CT952" i="3"/>
  <c r="CR955" i="3"/>
  <c r="CQ955" i="3"/>
  <c r="CR953" i="3"/>
  <c r="CQ953" i="3"/>
  <c r="CR952" i="3"/>
  <c r="CQ952" i="3"/>
  <c r="CQ954" i="3"/>
  <c r="EC846" i="3"/>
  <c r="EB846" i="3"/>
  <c r="DZ846" i="3"/>
  <c r="EA846" i="3"/>
  <c r="DE846" i="3" s="1"/>
  <c r="DA846" i="3"/>
  <c r="CZ846" i="3"/>
  <c r="CX846" i="3"/>
  <c r="CW846" i="3"/>
  <c r="CU846" i="3"/>
  <c r="CT846" i="3"/>
  <c r="EC845" i="3"/>
  <c r="EB845" i="3"/>
  <c r="EA845" i="3"/>
  <c r="DZ845" i="3"/>
  <c r="EC844" i="3"/>
  <c r="EB844" i="3"/>
  <c r="EA844" i="3"/>
  <c r="DZ844" i="3"/>
  <c r="CR846" i="3"/>
  <c r="CR845" i="3"/>
  <c r="CR844" i="3"/>
  <c r="P286" i="2"/>
  <c r="L190" i="2"/>
  <c r="P69" i="2"/>
  <c r="O69" i="2"/>
  <c r="N69" i="2"/>
  <c r="M918" i="2"/>
  <c r="Q917" i="2"/>
  <c r="P917" i="2"/>
  <c r="O917" i="2"/>
  <c r="N917" i="2"/>
  <c r="M917" i="2"/>
  <c r="P53" i="2"/>
  <c r="P56" i="2" s="1"/>
  <c r="O53" i="2"/>
  <c r="N53" i="2"/>
  <c r="N56" i="2" s="1"/>
  <c r="T855" i="2"/>
  <c r="S855" i="2"/>
  <c r="R855" i="2"/>
  <c r="AN855" i="2" s="1"/>
  <c r="AS855" i="2" s="1"/>
  <c r="Q855" i="2"/>
  <c r="P855" i="2"/>
  <c r="O855" i="2"/>
  <c r="N855" i="2"/>
  <c r="T628" i="2"/>
  <c r="S628" i="2"/>
  <c r="R628" i="2"/>
  <c r="Q628" i="2"/>
  <c r="AM628" i="2" s="1"/>
  <c r="AR628" i="2" s="1"/>
  <c r="P628" i="2"/>
  <c r="O628" i="2"/>
  <c r="N628" i="2"/>
  <c r="M628" i="2"/>
  <c r="AG955" i="3"/>
  <c r="H955" i="3"/>
  <c r="G955" i="3" s="1"/>
  <c r="CS603" i="3"/>
  <c r="AG603" i="3" s="1"/>
  <c r="DZ603" i="3"/>
  <c r="CZ603" i="3"/>
  <c r="CX603" i="3"/>
  <c r="CW603" i="3"/>
  <c r="CR603" i="3"/>
  <c r="CQ603" i="3"/>
  <c r="DZ746" i="3"/>
  <c r="EC954" i="3"/>
  <c r="EB954" i="3"/>
  <c r="EA954" i="3"/>
  <c r="DZ954" i="3"/>
  <c r="DA954" i="3"/>
  <c r="CX954" i="3"/>
  <c r="CU954" i="3"/>
  <c r="CZ954" i="3"/>
  <c r="CT954" i="3"/>
  <c r="CR954" i="3"/>
  <c r="L959" i="2"/>
  <c r="EA323" i="3"/>
  <c r="DE323" i="3" s="1"/>
  <c r="DZ323" i="3"/>
  <c r="EB116" i="3"/>
  <c r="DZ116" i="3"/>
  <c r="DZ113" i="3"/>
  <c r="EA721" i="3"/>
  <c r="DZ485" i="3"/>
  <c r="EB485" i="3"/>
  <c r="EB489" i="3"/>
  <c r="T369" i="2"/>
  <c r="T261" i="2"/>
  <c r="T255" i="2" s="1"/>
  <c r="S261" i="2"/>
  <c r="R261" i="2"/>
  <c r="R255" i="2" s="1"/>
  <c r="R369" i="2"/>
  <c r="S369" i="2"/>
  <c r="S363" i="2" s="1"/>
  <c r="Q369" i="2"/>
  <c r="R153" i="2"/>
  <c r="P369" i="2"/>
  <c r="Q153" i="2"/>
  <c r="Q147" i="2" s="1"/>
  <c r="M153" i="2"/>
  <c r="T793" i="2"/>
  <c r="S793" i="2"/>
  <c r="R793" i="2"/>
  <c r="Q793" i="2"/>
  <c r="T153" i="2"/>
  <c r="T147" i="2" s="1"/>
  <c r="S153" i="2"/>
  <c r="S147" i="2" s="1"/>
  <c r="P153" i="2"/>
  <c r="O153" i="2"/>
  <c r="N153" i="2"/>
  <c r="EA72" i="3"/>
  <c r="DE72" i="3" s="1"/>
  <c r="DZ72" i="3"/>
  <c r="CQ373" i="3"/>
  <c r="CZ374" i="3"/>
  <c r="CQ115" i="3"/>
  <c r="T579" i="2"/>
  <c r="S579" i="2"/>
  <c r="R579" i="2"/>
  <c r="Q579" i="2"/>
  <c r="P579" i="2"/>
  <c r="O579" i="2"/>
  <c r="N579" i="2"/>
  <c r="M579" i="2"/>
  <c r="Q261" i="2"/>
  <c r="Q255" i="2" s="1"/>
  <c r="P261" i="2"/>
  <c r="P255" i="2"/>
  <c r="N261" i="2"/>
  <c r="N255" i="2" s="1"/>
  <c r="CP485" i="3"/>
  <c r="CQ485" i="3" s="1"/>
  <c r="CT240" i="3"/>
  <c r="CT244" i="3" s="1"/>
  <c r="CQ240" i="3"/>
  <c r="CQ244" i="3" s="1"/>
  <c r="EB204" i="3"/>
  <c r="CT187" i="3"/>
  <c r="CT186" i="3"/>
  <c r="CT185" i="3"/>
  <c r="CT182" i="3"/>
  <c r="CT181" i="3"/>
  <c r="CQ187" i="3"/>
  <c r="CQ186" i="3"/>
  <c r="CQ185" i="3"/>
  <c r="CQ193" i="3"/>
  <c r="CQ192" i="3"/>
  <c r="CT192" i="3"/>
  <c r="CV113" i="3"/>
  <c r="CW113" i="3" s="1"/>
  <c r="CP113" i="3"/>
  <c r="CQ59" i="3"/>
  <c r="CQ58" i="3"/>
  <c r="CQ57" i="3"/>
  <c r="CT72" i="3"/>
  <c r="CT59" i="3"/>
  <c r="CT58" i="3"/>
  <c r="P793" i="2"/>
  <c r="O793" i="2"/>
  <c r="N793" i="2"/>
  <c r="M793" i="2"/>
  <c r="Q267" i="2"/>
  <c r="Q263" i="2" s="1"/>
  <c r="R267" i="2"/>
  <c r="S267" i="2"/>
  <c r="T267" i="2"/>
  <c r="Q266" i="2"/>
  <c r="R266" i="2"/>
  <c r="S266" i="2"/>
  <c r="T266" i="2"/>
  <c r="DZ324" i="3"/>
  <c r="N369" i="2"/>
  <c r="M369" i="2"/>
  <c r="J369" i="2"/>
  <c r="J363" i="2" s="1"/>
  <c r="N363" i="2"/>
  <c r="O363" i="2"/>
  <c r="L531" i="2"/>
  <c r="L532" i="2" s="1"/>
  <c r="T471" i="2"/>
  <c r="S471" i="2"/>
  <c r="R471" i="2"/>
  <c r="Q471" i="2"/>
  <c r="P471" i="2"/>
  <c r="O471" i="2"/>
  <c r="N471" i="2"/>
  <c r="M471" i="2"/>
  <c r="O255" i="2"/>
  <c r="J153" i="2"/>
  <c r="J147" i="2" s="1"/>
  <c r="H608" i="3"/>
  <c r="G608" i="3" s="1"/>
  <c r="AG366" i="3"/>
  <c r="L366" i="3"/>
  <c r="H366" i="3" s="1"/>
  <c r="EC368" i="3"/>
  <c r="EC370" i="3" s="1"/>
  <c r="EB368" i="3"/>
  <c r="EB370" i="3" s="1"/>
  <c r="EA368" i="3"/>
  <c r="EA370" i="3" s="1"/>
  <c r="DZ368" i="3"/>
  <c r="CY368" i="3"/>
  <c r="DA368" i="3" s="1"/>
  <c r="DA370" i="3" s="1"/>
  <c r="CV368" i="3"/>
  <c r="CV370" i="3" s="1"/>
  <c r="CS368" i="3"/>
  <c r="CS370" i="3" s="1"/>
  <c r="CP368" i="3"/>
  <c r="L947" i="3"/>
  <c r="M437" i="2"/>
  <c r="M438" i="2" s="1"/>
  <c r="P437" i="2"/>
  <c r="Q437" i="2" s="1"/>
  <c r="P947" i="3"/>
  <c r="CY947" i="3" s="1"/>
  <c r="O947" i="3"/>
  <c r="CV947" i="3" s="1"/>
  <c r="N947" i="3"/>
  <c r="CS947" i="3" s="1"/>
  <c r="M947" i="3"/>
  <c r="CP947" i="3" s="1"/>
  <c r="P975" i="2"/>
  <c r="Q975" i="2" s="1"/>
  <c r="R975" i="2" s="1"/>
  <c r="M975" i="2"/>
  <c r="L974" i="2"/>
  <c r="T415" i="2"/>
  <c r="S415" i="2"/>
  <c r="R415" i="2"/>
  <c r="Q415" i="2"/>
  <c r="EC947" i="3"/>
  <c r="EC950" i="3" s="1"/>
  <c r="EB947" i="3"/>
  <c r="EA947" i="3"/>
  <c r="DZ947" i="3"/>
  <c r="N867" i="2"/>
  <c r="L436" i="2"/>
  <c r="L911" i="2"/>
  <c r="L912" i="2" s="1"/>
  <c r="R53" i="2"/>
  <c r="R56" i="2" s="1"/>
  <c r="R393" i="2"/>
  <c r="L423" i="2"/>
  <c r="L424" i="2" s="1"/>
  <c r="T761" i="2"/>
  <c r="T762" i="2" s="1"/>
  <c r="S761" i="2"/>
  <c r="S762" i="2" s="1"/>
  <c r="R761" i="2"/>
  <c r="Q762" i="2"/>
  <c r="P761" i="2"/>
  <c r="O761" i="2"/>
  <c r="O775" i="2" s="1"/>
  <c r="N761" i="2"/>
  <c r="N762" i="2" s="1"/>
  <c r="N779" i="2" s="1"/>
  <c r="M761" i="2"/>
  <c r="M762" i="2" s="1"/>
  <c r="M779" i="2" s="1"/>
  <c r="R944" i="2"/>
  <c r="R945" i="2" s="1"/>
  <c r="Q946" i="2"/>
  <c r="AM946" i="2" s="1"/>
  <c r="AR946" i="2" s="1"/>
  <c r="P946" i="2"/>
  <c r="P942" i="2" s="1"/>
  <c r="O946" i="2"/>
  <c r="O942" i="2" s="1"/>
  <c r="N946" i="2"/>
  <c r="N942" i="2" s="1"/>
  <c r="M946" i="2"/>
  <c r="M942" i="2" s="1"/>
  <c r="R931" i="2"/>
  <c r="R928" i="2" s="1"/>
  <c r="AN928" i="2" s="1"/>
  <c r="AS928" i="2" s="1"/>
  <c r="Q928" i="2"/>
  <c r="AM928" i="2" s="1"/>
  <c r="AR928" i="2" s="1"/>
  <c r="P928" i="2"/>
  <c r="O928" i="2"/>
  <c r="N928" i="2"/>
  <c r="M928" i="2"/>
  <c r="Q932" i="2"/>
  <c r="Q927" i="2" s="1"/>
  <c r="AM927" i="2" s="1"/>
  <c r="AR927" i="2" s="1"/>
  <c r="P932" i="2"/>
  <c r="P927" i="2" s="1"/>
  <c r="O932" i="2"/>
  <c r="M932" i="2"/>
  <c r="R49" i="2"/>
  <c r="Q913" i="2"/>
  <c r="Q914" i="2" s="1"/>
  <c r="AM914" i="2" s="1"/>
  <c r="AR914" i="2" s="1"/>
  <c r="P913" i="2"/>
  <c r="P914" i="2" s="1"/>
  <c r="O913" i="2"/>
  <c r="O914" i="2" s="1"/>
  <c r="N913" i="2"/>
  <c r="N914" i="2" s="1"/>
  <c r="M913" i="2"/>
  <c r="Q912" i="2"/>
  <c r="M867" i="2"/>
  <c r="P867" i="2" s="1"/>
  <c r="T851" i="2"/>
  <c r="S851" i="2"/>
  <c r="R851" i="2"/>
  <c r="Q851" i="2"/>
  <c r="P851" i="2"/>
  <c r="O851" i="2"/>
  <c r="N851" i="2"/>
  <c r="M851" i="2"/>
  <c r="M847" i="2" s="1"/>
  <c r="T838" i="2"/>
  <c r="T834" i="2" s="1"/>
  <c r="S838" i="2"/>
  <c r="S834" i="2" s="1"/>
  <c r="R838" i="2"/>
  <c r="R834" i="2" s="1"/>
  <c r="Q838" i="2"/>
  <c r="Q834" i="2" s="1"/>
  <c r="P838" i="2"/>
  <c r="O838" i="2"/>
  <c r="O834" i="2" s="1"/>
  <c r="N838" i="2"/>
  <c r="N834" i="2" s="1"/>
  <c r="M838" i="2"/>
  <c r="M834" i="2" s="1"/>
  <c r="T820" i="2"/>
  <c r="S820" i="2"/>
  <c r="R820" i="2"/>
  <c r="Q820" i="2"/>
  <c r="AM820" i="2" s="1"/>
  <c r="AR820" i="2" s="1"/>
  <c r="P820" i="2"/>
  <c r="O820" i="2"/>
  <c r="N820" i="2"/>
  <c r="M820" i="2"/>
  <c r="T824" i="2"/>
  <c r="T819" i="2" s="1"/>
  <c r="S824" i="2"/>
  <c r="S819" i="2" s="1"/>
  <c r="R824" i="2"/>
  <c r="R819" i="2" s="1"/>
  <c r="AN819" i="2" s="1"/>
  <c r="AS819" i="2" s="1"/>
  <c r="Q824" i="2"/>
  <c r="Q819" i="2" s="1"/>
  <c r="AM819" i="2" s="1"/>
  <c r="AR819" i="2" s="1"/>
  <c r="P824" i="2"/>
  <c r="O824" i="2"/>
  <c r="O819" i="2" s="1"/>
  <c r="M824" i="2"/>
  <c r="M819" i="2" s="1"/>
  <c r="T809" i="2"/>
  <c r="S809" i="2"/>
  <c r="R809" i="2"/>
  <c r="AN809" i="2" s="1"/>
  <c r="AS809" i="2" s="1"/>
  <c r="Q809" i="2"/>
  <c r="O809" i="2"/>
  <c r="N809" i="2"/>
  <c r="T805" i="2"/>
  <c r="T806" i="2" s="1"/>
  <c r="S805" i="2"/>
  <c r="S806" i="2" s="1"/>
  <c r="R805" i="2"/>
  <c r="R806" i="2" s="1"/>
  <c r="AN806" i="2" s="1"/>
  <c r="AS806" i="2" s="1"/>
  <c r="Q805" i="2"/>
  <c r="Q806" i="2" s="1"/>
  <c r="P805" i="2"/>
  <c r="P806" i="2" s="1"/>
  <c r="O805" i="2"/>
  <c r="O806" i="2" s="1"/>
  <c r="N805" i="2"/>
  <c r="N806" i="2" s="1"/>
  <c r="M805" i="2"/>
  <c r="T718" i="2"/>
  <c r="T713" i="2" s="1"/>
  <c r="S718" i="2"/>
  <c r="S713" i="2" s="1"/>
  <c r="R718" i="2"/>
  <c r="R713" i="2" s="1"/>
  <c r="AN713" i="2" s="1"/>
  <c r="AS713" i="2" s="1"/>
  <c r="Q718" i="2"/>
  <c r="Q713" i="2" s="1"/>
  <c r="AM713" i="2" s="1"/>
  <c r="AR713" i="2" s="1"/>
  <c r="P718" i="2"/>
  <c r="O718" i="2"/>
  <c r="O713" i="2" s="1"/>
  <c r="M718" i="2"/>
  <c r="M713" i="2" s="1"/>
  <c r="T707" i="2"/>
  <c r="T59" i="2" s="1"/>
  <c r="S707" i="2"/>
  <c r="S59" i="2" s="1"/>
  <c r="R707" i="2"/>
  <c r="R59" i="2" s="1"/>
  <c r="Q707" i="2"/>
  <c r="Q59" i="2" s="1"/>
  <c r="P707" i="2"/>
  <c r="O707" i="2"/>
  <c r="O59" i="2" s="1"/>
  <c r="N707" i="2"/>
  <c r="N59" i="2" s="1"/>
  <c r="M707" i="2"/>
  <c r="M59" i="2" s="1"/>
  <c r="T699" i="2"/>
  <c r="S699" i="2"/>
  <c r="R699" i="2"/>
  <c r="AN699" i="2" s="1"/>
  <c r="AS699" i="2" s="1"/>
  <c r="Q699" i="2"/>
  <c r="P699" i="2"/>
  <c r="O699" i="2"/>
  <c r="N699" i="2"/>
  <c r="M699" i="2"/>
  <c r="T641" i="2"/>
  <c r="S641" i="2"/>
  <c r="R641" i="2"/>
  <c r="AN641" i="2" s="1"/>
  <c r="AS641" i="2" s="1"/>
  <c r="Q641" i="2"/>
  <c r="P641" i="2"/>
  <c r="O641" i="2"/>
  <c r="N641" i="2"/>
  <c r="M641" i="2"/>
  <c r="T637" i="2"/>
  <c r="T633" i="2" s="1"/>
  <c r="S637" i="2"/>
  <c r="R637" i="2"/>
  <c r="AN637" i="2" s="1"/>
  <c r="AS637" i="2" s="1"/>
  <c r="Q637" i="2"/>
  <c r="Q633" i="2" s="1"/>
  <c r="P637" i="2"/>
  <c r="O637" i="2"/>
  <c r="N637" i="2"/>
  <c r="M637" i="2"/>
  <c r="M633" i="2" s="1"/>
  <c r="T624" i="2"/>
  <c r="T620" i="2" s="1"/>
  <c r="T617" i="2" s="1"/>
  <c r="S624" i="2"/>
  <c r="R624" i="2"/>
  <c r="AN624" i="2" s="1"/>
  <c r="AS624" i="2" s="1"/>
  <c r="Q624" i="2"/>
  <c r="P624" i="2"/>
  <c r="P620" i="2" s="1"/>
  <c r="O624" i="2"/>
  <c r="N624" i="2"/>
  <c r="M624" i="2"/>
  <c r="T610" i="2"/>
  <c r="T605" i="2" s="1"/>
  <c r="S610" i="2"/>
  <c r="S605" i="2" s="1"/>
  <c r="R610" i="2"/>
  <c r="AN610" i="2" s="1"/>
  <c r="AS610" i="2" s="1"/>
  <c r="Q610" i="2"/>
  <c r="Q605" i="2" s="1"/>
  <c r="AM605" i="2" s="1"/>
  <c r="AR605" i="2" s="1"/>
  <c r="P610" i="2"/>
  <c r="O610" i="2"/>
  <c r="O605" i="2" s="1"/>
  <c r="M610" i="2"/>
  <c r="T595" i="2"/>
  <c r="S595" i="2"/>
  <c r="R595" i="2"/>
  <c r="Q595" i="2"/>
  <c r="P595" i="2"/>
  <c r="O595" i="2"/>
  <c r="N595" i="2"/>
  <c r="M595" i="2"/>
  <c r="T591" i="2"/>
  <c r="S591" i="2"/>
  <c r="S587" i="2" s="1"/>
  <c r="R591" i="2"/>
  <c r="R592" i="2" s="1"/>
  <c r="Q591" i="2"/>
  <c r="Q592" i="2" s="1"/>
  <c r="P591" i="2"/>
  <c r="O591" i="2"/>
  <c r="O592" i="2" s="1"/>
  <c r="N591" i="2"/>
  <c r="M591" i="2"/>
  <c r="M592" i="2" s="1"/>
  <c r="M545" i="2"/>
  <c r="P545" i="2" s="1"/>
  <c r="P546" i="2" s="1"/>
  <c r="M483" i="2"/>
  <c r="M484" i="2" s="1"/>
  <c r="N483" i="2"/>
  <c r="N484" i="2" s="1"/>
  <c r="O483" i="2"/>
  <c r="O484" i="2" s="1"/>
  <c r="P483" i="2"/>
  <c r="T533" i="2"/>
  <c r="S533" i="2"/>
  <c r="R533" i="2"/>
  <c r="Q533" i="2"/>
  <c r="P533" i="2"/>
  <c r="O533" i="2"/>
  <c r="N533" i="2"/>
  <c r="M533" i="2"/>
  <c r="T529" i="2"/>
  <c r="T525" i="2" s="1"/>
  <c r="S529" i="2"/>
  <c r="R529" i="2"/>
  <c r="R525" i="2" s="1"/>
  <c r="Q529" i="2"/>
  <c r="Q525" i="2" s="1"/>
  <c r="P529" i="2"/>
  <c r="P525" i="2" s="1"/>
  <c r="O529" i="2"/>
  <c r="N529" i="2"/>
  <c r="M529" i="2"/>
  <c r="T520" i="2"/>
  <c r="S520" i="2"/>
  <c r="R520" i="2"/>
  <c r="Q520" i="2"/>
  <c r="P520" i="2"/>
  <c r="O520" i="2"/>
  <c r="N520" i="2"/>
  <c r="M520" i="2"/>
  <c r="T516" i="2"/>
  <c r="T512" i="2" s="1"/>
  <c r="S516" i="2"/>
  <c r="S512" i="2" s="1"/>
  <c r="R516" i="2"/>
  <c r="R512" i="2" s="1"/>
  <c r="Q516" i="2"/>
  <c r="Q512" i="2" s="1"/>
  <c r="P516" i="2"/>
  <c r="O516" i="2"/>
  <c r="N516" i="2"/>
  <c r="M516" i="2"/>
  <c r="T502" i="2"/>
  <c r="T497" i="2" s="1"/>
  <c r="S502" i="2"/>
  <c r="S497" i="2" s="1"/>
  <c r="R502" i="2"/>
  <c r="Q502" i="2"/>
  <c r="Q497" i="2" s="1"/>
  <c r="P502" i="2"/>
  <c r="O502" i="2"/>
  <c r="O497" i="2" s="1"/>
  <c r="N497" i="2"/>
  <c r="M502" i="2"/>
  <c r="T483" i="2"/>
  <c r="T484" i="2" s="1"/>
  <c r="S483" i="2"/>
  <c r="S484" i="2" s="1"/>
  <c r="R483" i="2"/>
  <c r="R484" i="2" s="1"/>
  <c r="Q483" i="2"/>
  <c r="N438" i="2"/>
  <c r="T425" i="2"/>
  <c r="S425" i="2"/>
  <c r="R425" i="2"/>
  <c r="Q425" i="2"/>
  <c r="P425" i="2"/>
  <c r="O425" i="2"/>
  <c r="N425" i="2"/>
  <c r="M425" i="2"/>
  <c r="T421" i="2"/>
  <c r="T417" i="2" s="1"/>
  <c r="S421" i="2"/>
  <c r="R421" i="2"/>
  <c r="R417" i="2" s="1"/>
  <c r="Q421" i="2"/>
  <c r="Q417" i="2" s="1"/>
  <c r="P421" i="2"/>
  <c r="O421" i="2"/>
  <c r="N421" i="2"/>
  <c r="N417" i="2" s="1"/>
  <c r="M421" i="2"/>
  <c r="T412" i="2"/>
  <c r="S412" i="2"/>
  <c r="R412" i="2"/>
  <c r="Q412" i="2"/>
  <c r="Q408" i="2"/>
  <c r="P412" i="2"/>
  <c r="O412" i="2"/>
  <c r="O404" i="2" s="1"/>
  <c r="N412" i="2"/>
  <c r="M412" i="2"/>
  <c r="T408" i="2"/>
  <c r="S408" i="2"/>
  <c r="S404" i="2" s="1"/>
  <c r="R408" i="2"/>
  <c r="P408" i="2"/>
  <c r="O408" i="2"/>
  <c r="N408" i="2"/>
  <c r="M408" i="2"/>
  <c r="P394" i="2"/>
  <c r="O394" i="2"/>
  <c r="O389" i="2" s="1"/>
  <c r="N394" i="2"/>
  <c r="N389" i="2" s="1"/>
  <c r="M394" i="2"/>
  <c r="M389" i="2" s="1"/>
  <c r="T379" i="2"/>
  <c r="S379" i="2"/>
  <c r="R379" i="2"/>
  <c r="Q379" i="2"/>
  <c r="P379" i="2"/>
  <c r="O379" i="2"/>
  <c r="N379" i="2"/>
  <c r="M379" i="2"/>
  <c r="T375" i="2"/>
  <c r="S375" i="2"/>
  <c r="R375" i="2"/>
  <c r="R371" i="2" s="1"/>
  <c r="Q375" i="2"/>
  <c r="P375" i="2"/>
  <c r="O375" i="2"/>
  <c r="N375" i="2"/>
  <c r="M375" i="2"/>
  <c r="M329" i="2"/>
  <c r="P329" i="2" s="1"/>
  <c r="T317" i="2"/>
  <c r="S317" i="2"/>
  <c r="R317" i="2"/>
  <c r="Q317" i="2"/>
  <c r="P317" i="2"/>
  <c r="O317" i="2"/>
  <c r="AN317" i="2" s="1"/>
  <c r="AS317" i="2" s="1"/>
  <c r="N317" i="2"/>
  <c r="T313" i="2"/>
  <c r="S313" i="2"/>
  <c r="R313" i="2"/>
  <c r="Q313" i="2"/>
  <c r="P313" i="2"/>
  <c r="O313" i="2"/>
  <c r="N313" i="2"/>
  <c r="L313" i="2" s="1"/>
  <c r="P312" i="2"/>
  <c r="O312" i="2"/>
  <c r="P303" i="2"/>
  <c r="O303" i="2"/>
  <c r="N303" i="2"/>
  <c r="T304" i="2"/>
  <c r="S304" i="2"/>
  <c r="R304" i="2"/>
  <c r="Q304" i="2"/>
  <c r="P304" i="2"/>
  <c r="O304" i="2"/>
  <c r="AN304" i="2" s="1"/>
  <c r="AO304" i="2" s="1"/>
  <c r="AP304" i="2" s="1"/>
  <c r="AQ304" i="2" s="1"/>
  <c r="AR304" i="2" s="1"/>
  <c r="N304" i="2"/>
  <c r="T300" i="2"/>
  <c r="S300" i="2"/>
  <c r="R300" i="2"/>
  <c r="Q300" i="2"/>
  <c r="P300" i="2"/>
  <c r="O300" i="2"/>
  <c r="N300" i="2"/>
  <c r="Q192" i="2"/>
  <c r="T286" i="2"/>
  <c r="T281" i="2" s="1"/>
  <c r="S286" i="2"/>
  <c r="S281" i="2" s="1"/>
  <c r="R286" i="2"/>
  <c r="R281" i="2" s="1"/>
  <c r="Q286" i="2"/>
  <c r="Q281" i="2" s="1"/>
  <c r="O286" i="2"/>
  <c r="AN286" i="2" s="1"/>
  <c r="T178" i="2"/>
  <c r="S178" i="2"/>
  <c r="S173" i="2" s="1"/>
  <c r="R178" i="2"/>
  <c r="R173" i="2" s="1"/>
  <c r="Q178" i="2"/>
  <c r="Q173" i="2" s="1"/>
  <c r="P178" i="2"/>
  <c r="P173" i="2" s="1"/>
  <c r="M178" i="2"/>
  <c r="M173" i="2" s="1"/>
  <c r="J268" i="2"/>
  <c r="P267" i="2"/>
  <c r="O267" i="2"/>
  <c r="N267" i="2"/>
  <c r="T209" i="2"/>
  <c r="S209" i="2"/>
  <c r="R209" i="2"/>
  <c r="Q209" i="2"/>
  <c r="P209" i="2"/>
  <c r="O209" i="2"/>
  <c r="AN209" i="2" s="1"/>
  <c r="AS209" i="2" s="1"/>
  <c r="N209" i="2"/>
  <c r="M209" i="2"/>
  <c r="T205" i="2"/>
  <c r="S205" i="2"/>
  <c r="S201" i="2" s="1"/>
  <c r="R205" i="2"/>
  <c r="Q205" i="2"/>
  <c r="P205" i="2"/>
  <c r="P201" i="2" s="1"/>
  <c r="O205" i="2"/>
  <c r="AN205" i="2" s="1"/>
  <c r="AO205" i="2" s="1"/>
  <c r="AP205" i="2" s="1"/>
  <c r="AQ205" i="2" s="1"/>
  <c r="AR205" i="2" s="1"/>
  <c r="N205" i="2"/>
  <c r="M205" i="2"/>
  <c r="T196" i="2"/>
  <c r="S196" i="2"/>
  <c r="R196" i="2"/>
  <c r="Q196" i="2"/>
  <c r="P196" i="2"/>
  <c r="O196" i="2"/>
  <c r="AN196" i="2" s="1"/>
  <c r="AS196" i="2" s="1"/>
  <c r="N196" i="2"/>
  <c r="M196" i="2"/>
  <c r="T192" i="2"/>
  <c r="S192" i="2"/>
  <c r="R192" i="2"/>
  <c r="R188" i="2" s="1"/>
  <c r="P192" i="2"/>
  <c r="O192" i="2"/>
  <c r="AN192" i="2" s="1"/>
  <c r="AS192" i="2" s="1"/>
  <c r="N192" i="2"/>
  <c r="M192" i="2"/>
  <c r="J160" i="2"/>
  <c r="T159" i="2"/>
  <c r="T155" i="2" s="1"/>
  <c r="T160" i="2" s="1"/>
  <c r="S159" i="2"/>
  <c r="S155" i="2" s="1"/>
  <c r="S160" i="2" s="1"/>
  <c r="Q159" i="2"/>
  <c r="Q155" i="2" s="1"/>
  <c r="Q160" i="2" s="1"/>
  <c r="P159" i="2"/>
  <c r="P155" i="2" s="1"/>
  <c r="P160" i="2" s="1"/>
  <c r="O159" i="2"/>
  <c r="AN159" i="2" s="1"/>
  <c r="N159" i="2"/>
  <c r="M155" i="2"/>
  <c r="M160" i="2" s="1"/>
  <c r="T299" i="2"/>
  <c r="S299" i="2"/>
  <c r="R299" i="2"/>
  <c r="M221" i="2"/>
  <c r="EC144" i="3"/>
  <c r="EC148" i="3" s="1"/>
  <c r="EB144" i="3"/>
  <c r="EA144" i="3"/>
  <c r="DZ144" i="3"/>
  <c r="DZ148" i="3" s="1"/>
  <c r="EB71" i="3"/>
  <c r="EA71" i="3"/>
  <c r="DZ71" i="3"/>
  <c r="J56" i="2"/>
  <c r="J52" i="2"/>
  <c r="P52" i="2"/>
  <c r="EB113" i="3"/>
  <c r="EA113" i="3"/>
  <c r="CS113" i="3"/>
  <c r="CU113" i="3" s="1"/>
  <c r="AH1059" i="3"/>
  <c r="AH1173" i="3"/>
  <c r="AH1287" i="3"/>
  <c r="AH1401" i="3"/>
  <c r="AH1515" i="3"/>
  <c r="AH1629" i="3"/>
  <c r="CP110" i="3"/>
  <c r="CP237" i="3"/>
  <c r="CP361" i="3"/>
  <c r="CP482" i="3"/>
  <c r="CP599" i="3"/>
  <c r="CP716" i="3"/>
  <c r="CP831" i="3"/>
  <c r="CP944" i="3"/>
  <c r="CP1059" i="3"/>
  <c r="CP1173" i="3"/>
  <c r="CP1287" i="3"/>
  <c r="CP1401" i="3"/>
  <c r="CP1515" i="3"/>
  <c r="CP1629" i="3"/>
  <c r="CS110" i="3"/>
  <c r="CS237" i="3"/>
  <c r="CS361" i="3"/>
  <c r="CS482" i="3"/>
  <c r="CS599" i="3"/>
  <c r="CS716" i="3"/>
  <c r="CS831" i="3"/>
  <c r="CS944" i="3"/>
  <c r="CS1059" i="3"/>
  <c r="CS1173" i="3"/>
  <c r="CS1287" i="3"/>
  <c r="CS1401" i="3"/>
  <c r="CS1515" i="3"/>
  <c r="CS1629" i="3"/>
  <c r="CV110" i="3"/>
  <c r="CV237" i="3"/>
  <c r="CV361" i="3"/>
  <c r="CV482" i="3"/>
  <c r="CV599" i="3"/>
  <c r="CV716" i="3"/>
  <c r="CV831" i="3"/>
  <c r="CV944" i="3"/>
  <c r="CV1059" i="3"/>
  <c r="CV1173" i="3"/>
  <c r="CV1287" i="3"/>
  <c r="CV1401" i="3"/>
  <c r="CV1515" i="3"/>
  <c r="CV1629" i="3"/>
  <c r="CY110" i="3"/>
  <c r="CY237" i="3"/>
  <c r="CY361" i="3"/>
  <c r="CY482" i="3"/>
  <c r="CY599" i="3"/>
  <c r="CY716" i="3"/>
  <c r="CY831" i="3"/>
  <c r="CY944" i="3"/>
  <c r="CY1059" i="3"/>
  <c r="CY1173" i="3"/>
  <c r="CY1287" i="3"/>
  <c r="CY1401" i="3"/>
  <c r="CY1515" i="3"/>
  <c r="CY1629" i="3"/>
  <c r="DJ30" i="3"/>
  <c r="DI30" i="3"/>
  <c r="DH30" i="3"/>
  <c r="DG30" i="3"/>
  <c r="DA844" i="3"/>
  <c r="DA845" i="3"/>
  <c r="CZ844" i="3"/>
  <c r="CZ845" i="3"/>
  <c r="CY847" i="3"/>
  <c r="CY30" i="3" s="1"/>
  <c r="CX844" i="3"/>
  <c r="CX845" i="3"/>
  <c r="CW844" i="3"/>
  <c r="CW845" i="3"/>
  <c r="CV847" i="3"/>
  <c r="CV30" i="3" s="1"/>
  <c r="CU844" i="3"/>
  <c r="CU845" i="3"/>
  <c r="CT844" i="3"/>
  <c r="CT845" i="3"/>
  <c r="CS847" i="3"/>
  <c r="CS30" i="3" s="1"/>
  <c r="CP847" i="3"/>
  <c r="CP30" i="3" s="1"/>
  <c r="BK30" i="3"/>
  <c r="BJ30" i="3"/>
  <c r="BI30" i="3"/>
  <c r="BF30" i="3"/>
  <c r="BE30" i="3"/>
  <c r="BD30" i="3"/>
  <c r="BC30" i="3"/>
  <c r="BB30" i="3"/>
  <c r="BA30" i="3"/>
  <c r="AZ30" i="3"/>
  <c r="AT30" i="3"/>
  <c r="AQ30" i="3"/>
  <c r="AP30" i="3"/>
  <c r="AO30" i="3"/>
  <c r="AN30" i="3"/>
  <c r="AM30" i="3"/>
  <c r="AL30" i="3"/>
  <c r="AK30" i="3"/>
  <c r="AG844" i="3"/>
  <c r="AG845" i="3"/>
  <c r="AG846" i="3"/>
  <c r="AK1039" i="3"/>
  <c r="AK1153" i="3"/>
  <c r="AK1267" i="3"/>
  <c r="AK1381" i="3"/>
  <c r="AK1495" i="3"/>
  <c r="AK1609" i="3"/>
  <c r="AH1044" i="3"/>
  <c r="AH1158" i="3"/>
  <c r="AH1272" i="3"/>
  <c r="AH1386" i="3"/>
  <c r="AH1500" i="3"/>
  <c r="AH1614" i="3"/>
  <c r="CP95" i="3"/>
  <c r="CP223" i="3"/>
  <c r="CP346" i="3"/>
  <c r="CP467" i="3"/>
  <c r="CP584" i="3"/>
  <c r="CP701" i="3"/>
  <c r="CP816" i="3"/>
  <c r="CP929" i="3"/>
  <c r="CP1044" i="3"/>
  <c r="CP1158" i="3"/>
  <c r="CP1272" i="3"/>
  <c r="CP1386" i="3"/>
  <c r="CP1500" i="3"/>
  <c r="CP1614" i="3"/>
  <c r="CS95" i="3"/>
  <c r="CS223" i="3"/>
  <c r="CS346" i="3"/>
  <c r="CS467" i="3"/>
  <c r="CS584" i="3"/>
  <c r="CS701" i="3"/>
  <c r="CS816" i="3"/>
  <c r="CS929" i="3"/>
  <c r="CS1044" i="3"/>
  <c r="CS1158" i="3"/>
  <c r="CS1272" i="3"/>
  <c r="CS1386" i="3"/>
  <c r="CS1500" i="3"/>
  <c r="CS1614" i="3"/>
  <c r="CV95" i="3"/>
  <c r="CV223" i="3"/>
  <c r="CV346" i="3"/>
  <c r="CV467" i="3"/>
  <c r="CV584" i="3"/>
  <c r="CV701" i="3"/>
  <c r="CV816" i="3"/>
  <c r="CV929" i="3"/>
  <c r="CV1044" i="3"/>
  <c r="CV1158" i="3"/>
  <c r="CV1272" i="3"/>
  <c r="CV1386" i="3"/>
  <c r="CV1500" i="3"/>
  <c r="CV1614" i="3"/>
  <c r="CY95" i="3"/>
  <c r="CY223" i="3"/>
  <c r="CY346" i="3"/>
  <c r="CY467" i="3"/>
  <c r="CY584" i="3"/>
  <c r="CY701" i="3"/>
  <c r="CY816" i="3"/>
  <c r="CY929" i="3"/>
  <c r="CY1044" i="3"/>
  <c r="CY1158" i="3"/>
  <c r="CY1272" i="3"/>
  <c r="CY1386" i="3"/>
  <c r="CY1500" i="3"/>
  <c r="CY1614" i="3"/>
  <c r="P487" i="2"/>
  <c r="P271" i="2"/>
  <c r="O487" i="2"/>
  <c r="O271" i="2"/>
  <c r="N487" i="2"/>
  <c r="N271" i="2"/>
  <c r="M487" i="2"/>
  <c r="T68" i="2"/>
  <c r="T74" i="2"/>
  <c r="T64" i="2"/>
  <c r="S68" i="2"/>
  <c r="S74" i="2"/>
  <c r="S64" i="2"/>
  <c r="R68" i="2"/>
  <c r="R74" i="2"/>
  <c r="R64" i="2"/>
  <c r="Q64" i="2"/>
  <c r="Q68" i="2"/>
  <c r="Q74" i="2"/>
  <c r="T95" i="2"/>
  <c r="T96" i="2" s="1"/>
  <c r="T99" i="2"/>
  <c r="T100" i="2" s="1"/>
  <c r="S95" i="2"/>
  <c r="S96" i="2" s="1"/>
  <c r="S99" i="2"/>
  <c r="R95" i="2"/>
  <c r="R96" i="2" s="1"/>
  <c r="R99" i="2"/>
  <c r="R100" i="2" s="1"/>
  <c r="Q82" i="2"/>
  <c r="Q83" i="2" s="1"/>
  <c r="Q86" i="2"/>
  <c r="Q87" i="2" s="1"/>
  <c r="Q95" i="2"/>
  <c r="Q96" i="2" s="1"/>
  <c r="Q99" i="2"/>
  <c r="Q100" i="2" s="1"/>
  <c r="T57" i="2"/>
  <c r="T58" i="2" s="1"/>
  <c r="T63" i="2"/>
  <c r="S57" i="2"/>
  <c r="S58" i="2" s="1"/>
  <c r="S63" i="2"/>
  <c r="R57" i="2"/>
  <c r="R58" i="2" s="1"/>
  <c r="R63" i="2"/>
  <c r="Q63" i="2"/>
  <c r="M57" i="2"/>
  <c r="M58" i="2" s="1"/>
  <c r="N57" i="2"/>
  <c r="N58" i="2" s="1"/>
  <c r="O57" i="2"/>
  <c r="O58" i="2" s="1"/>
  <c r="P57" i="2"/>
  <c r="P58" i="2" s="1"/>
  <c r="DA974" i="3"/>
  <c r="DA976" i="3" s="1"/>
  <c r="CX974" i="3"/>
  <c r="CX976" i="3" s="1"/>
  <c r="CU974" i="3"/>
  <c r="CU976" i="3" s="1"/>
  <c r="CR974" i="3"/>
  <c r="CR976" i="3" s="1"/>
  <c r="AG973" i="3"/>
  <c r="AG974" i="3"/>
  <c r="AG953" i="3"/>
  <c r="AG954" i="3"/>
  <c r="H974" i="3"/>
  <c r="G974" i="3" s="1"/>
  <c r="H973" i="3"/>
  <c r="G973" i="3" s="1"/>
  <c r="H954" i="3"/>
  <c r="G954" i="3" s="1"/>
  <c r="H953" i="3"/>
  <c r="G953" i="3" s="1"/>
  <c r="H952" i="3"/>
  <c r="G952" i="3" s="1"/>
  <c r="AG949" i="3"/>
  <c r="H949" i="3"/>
  <c r="G949" i="3" s="1"/>
  <c r="H948" i="3"/>
  <c r="G948" i="3" s="1"/>
  <c r="DE961" i="3"/>
  <c r="DE966" i="3"/>
  <c r="DE971" i="3"/>
  <c r="DE919" i="3"/>
  <c r="DE924" i="3"/>
  <c r="DE929" i="3"/>
  <c r="DE934" i="3"/>
  <c r="DE939" i="3"/>
  <c r="DE944" i="3"/>
  <c r="AG859" i="3"/>
  <c r="CV860" i="3"/>
  <c r="CX860" i="3" s="1"/>
  <c r="CY860" i="3"/>
  <c r="DA860" i="3" s="1"/>
  <c r="H813" i="3"/>
  <c r="G813" i="3" s="1"/>
  <c r="H846" i="3"/>
  <c r="G846" i="3" s="1"/>
  <c r="H845" i="3"/>
  <c r="G845" i="3" s="1"/>
  <c r="H844" i="3"/>
  <c r="G844" i="3" s="1"/>
  <c r="DA803" i="3"/>
  <c r="DA806" i="3" s="1"/>
  <c r="CZ803" i="3"/>
  <c r="CZ806" i="3" s="1"/>
  <c r="CX803" i="3"/>
  <c r="CX806" i="3" s="1"/>
  <c r="CW803" i="3"/>
  <c r="CW806" i="3" s="1"/>
  <c r="CU803" i="3"/>
  <c r="CU806" i="3" s="1"/>
  <c r="CT803" i="3"/>
  <c r="CT806" i="3" s="1"/>
  <c r="CR803" i="3"/>
  <c r="CR806" i="3" s="1"/>
  <c r="CQ803" i="3"/>
  <c r="CQ806" i="3" s="1"/>
  <c r="CP806" i="3"/>
  <c r="CS806" i="3"/>
  <c r="CV806" i="3"/>
  <c r="CY806" i="3"/>
  <c r="AG815" i="3"/>
  <c r="AG814" i="3"/>
  <c r="AG813" i="3"/>
  <c r="DA814" i="3"/>
  <c r="CZ814" i="3"/>
  <c r="CX814" i="3"/>
  <c r="CW814" i="3"/>
  <c r="CU814" i="3"/>
  <c r="CT814" i="3"/>
  <c r="CR814" i="3"/>
  <c r="CQ814" i="3"/>
  <c r="DA144" i="3"/>
  <c r="EC116" i="3"/>
  <c r="EC122" i="3" s="1"/>
  <c r="EA116" i="3"/>
  <c r="DA116" i="3"/>
  <c r="CZ116" i="3"/>
  <c r="CX116" i="3"/>
  <c r="CW116" i="3"/>
  <c r="CT116" i="3"/>
  <c r="CR116" i="3"/>
  <c r="CQ116" i="3"/>
  <c r="DZ511" i="3"/>
  <c r="DZ514" i="3" s="1"/>
  <c r="EB511" i="3"/>
  <c r="DE511" i="3" s="1"/>
  <c r="EC394" i="3"/>
  <c r="EC396" i="3" s="1"/>
  <c r="EB394" i="3"/>
  <c r="EB396" i="3" s="1"/>
  <c r="EA394" i="3"/>
  <c r="DZ394" i="3"/>
  <c r="DZ396" i="3" s="1"/>
  <c r="EC374" i="3"/>
  <c r="EB374" i="3"/>
  <c r="EA374" i="3"/>
  <c r="EA373" i="3"/>
  <c r="DE373" i="3" s="1"/>
  <c r="EC372" i="3"/>
  <c r="EB372" i="3"/>
  <c r="EA372" i="3"/>
  <c r="DZ372" i="3"/>
  <c r="DZ367" i="3"/>
  <c r="DZ365" i="3"/>
  <c r="DZ364" i="3"/>
  <c r="EC322" i="3"/>
  <c r="EB322" i="3"/>
  <c r="EB330" i="3" s="1"/>
  <c r="EA322" i="3"/>
  <c r="DZ322" i="3"/>
  <c r="DZ268" i="3"/>
  <c r="EA268" i="3"/>
  <c r="EB268" i="3"/>
  <c r="EC268" i="3"/>
  <c r="EC267" i="3"/>
  <c r="EB267" i="3"/>
  <c r="EA267" i="3"/>
  <c r="DZ267" i="3"/>
  <c r="EB241" i="3"/>
  <c r="EA240" i="3"/>
  <c r="DZ240" i="3"/>
  <c r="DZ244" i="3" s="1"/>
  <c r="DZ206" i="3"/>
  <c r="EA206" i="3"/>
  <c r="EB206" i="3"/>
  <c r="EC206" i="3"/>
  <c r="EC204" i="3"/>
  <c r="EA204" i="3"/>
  <c r="DZ204" i="3"/>
  <c r="CX144" i="3"/>
  <c r="CU148" i="3"/>
  <c r="CR144" i="3"/>
  <c r="CR148" i="3" s="1"/>
  <c r="CZ117" i="3"/>
  <c r="CX117" i="3"/>
  <c r="CW117" i="3"/>
  <c r="CT117" i="3"/>
  <c r="CR117" i="3"/>
  <c r="CQ117" i="3"/>
  <c r="AG117" i="3"/>
  <c r="AG116" i="3"/>
  <c r="H116" i="3"/>
  <c r="H117" i="3"/>
  <c r="CT115" i="3"/>
  <c r="CR72" i="3"/>
  <c r="CR115" i="3"/>
  <c r="AG115" i="3"/>
  <c r="H115" i="3"/>
  <c r="H114" i="3"/>
  <c r="DA72" i="3"/>
  <c r="DA71" i="3"/>
  <c r="CX72" i="3"/>
  <c r="CU72" i="3"/>
  <c r="AG72" i="3"/>
  <c r="CV71" i="3"/>
  <c r="CS71" i="3"/>
  <c r="CT71" i="3" s="1"/>
  <c r="CP71" i="3"/>
  <c r="CQ71" i="3" s="1"/>
  <c r="EB70" i="3"/>
  <c r="EA70" i="3"/>
  <c r="DZ70" i="3"/>
  <c r="CV70" i="3"/>
  <c r="CS70" i="3"/>
  <c r="CS77" i="3" s="1"/>
  <c r="CP70" i="3"/>
  <c r="DA70" i="3"/>
  <c r="DA813" i="3"/>
  <c r="CZ813" i="3"/>
  <c r="CZ816" i="3" s="1"/>
  <c r="CX813" i="3"/>
  <c r="CW813" i="3"/>
  <c r="CU813" i="3"/>
  <c r="CT813" i="3"/>
  <c r="CT816" i="3" s="1"/>
  <c r="CR813" i="3"/>
  <c r="CQ813" i="3"/>
  <c r="AJ1039" i="3"/>
  <c r="AJ1153" i="3"/>
  <c r="AJ1267" i="3"/>
  <c r="AJ1381" i="3"/>
  <c r="AJ1495" i="3"/>
  <c r="AJ1609" i="3"/>
  <c r="AJ1044" i="3"/>
  <c r="AJ1158" i="3"/>
  <c r="AJ1272" i="3"/>
  <c r="AJ1386" i="3"/>
  <c r="AJ1500" i="3"/>
  <c r="AJ1614" i="3"/>
  <c r="AJ1049" i="3"/>
  <c r="AJ1163" i="3"/>
  <c r="AJ1277" i="3"/>
  <c r="AJ1391" i="3"/>
  <c r="AJ1505" i="3"/>
  <c r="AJ1619" i="3"/>
  <c r="AJ1054" i="3"/>
  <c r="AJ1168" i="3"/>
  <c r="AJ1282" i="3"/>
  <c r="AJ1396" i="3"/>
  <c r="AJ1510" i="3"/>
  <c r="AJ1624" i="3"/>
  <c r="AJ1059" i="3"/>
  <c r="AJ1173" i="3"/>
  <c r="AJ1287" i="3"/>
  <c r="AJ1401" i="3"/>
  <c r="AJ1515" i="3"/>
  <c r="AJ1629" i="3"/>
  <c r="AH1039" i="3"/>
  <c r="AH1153" i="3"/>
  <c r="AH1267" i="3"/>
  <c r="AH1381" i="3"/>
  <c r="AH1495" i="3"/>
  <c r="AH1609" i="3"/>
  <c r="CP811" i="3"/>
  <c r="CP90" i="3"/>
  <c r="CP218" i="3"/>
  <c r="CP341" i="3"/>
  <c r="CP462" i="3"/>
  <c r="CP579" i="3"/>
  <c r="CP696" i="3"/>
  <c r="CP924" i="3"/>
  <c r="CP1039" i="3"/>
  <c r="CP1153" i="3"/>
  <c r="CP1267" i="3"/>
  <c r="CP1381" i="3"/>
  <c r="CP1495" i="3"/>
  <c r="CP1609" i="3"/>
  <c r="CS811" i="3"/>
  <c r="CS90" i="3"/>
  <c r="CS218" i="3"/>
  <c r="CS341" i="3"/>
  <c r="CS462" i="3"/>
  <c r="CS579" i="3"/>
  <c r="CS696" i="3"/>
  <c r="CS924" i="3"/>
  <c r="CS1039" i="3"/>
  <c r="CS1153" i="3"/>
  <c r="CS1267" i="3"/>
  <c r="CS1381" i="3"/>
  <c r="CS1495" i="3"/>
  <c r="CS1609" i="3"/>
  <c r="CV811" i="3"/>
  <c r="CV90" i="3"/>
  <c r="CV218" i="3"/>
  <c r="CV341" i="3"/>
  <c r="CV462" i="3"/>
  <c r="CV579" i="3"/>
  <c r="CV696" i="3"/>
  <c r="CV924" i="3"/>
  <c r="CV1039" i="3"/>
  <c r="CV1153" i="3"/>
  <c r="CV1267" i="3"/>
  <c r="CV1381" i="3"/>
  <c r="CV1495" i="3"/>
  <c r="CV1609" i="3"/>
  <c r="CY811" i="3"/>
  <c r="CY90" i="3"/>
  <c r="CY218" i="3"/>
  <c r="CY341" i="3"/>
  <c r="CY462" i="3"/>
  <c r="CY579" i="3"/>
  <c r="CY696" i="3"/>
  <c r="CY924" i="3"/>
  <c r="CY1039" i="3"/>
  <c r="CY1153" i="3"/>
  <c r="CY1267" i="3"/>
  <c r="CY1381" i="3"/>
  <c r="CY1495" i="3"/>
  <c r="CY1609" i="3"/>
  <c r="AH1034" i="3"/>
  <c r="AH1148" i="3"/>
  <c r="AH1262" i="3"/>
  <c r="AH1376" i="3"/>
  <c r="AH1490" i="3"/>
  <c r="AH1604" i="3"/>
  <c r="CP85" i="3"/>
  <c r="CP213" i="3"/>
  <c r="CP337" i="3"/>
  <c r="CP457" i="3"/>
  <c r="CP574" i="3"/>
  <c r="CP691" i="3"/>
  <c r="CP919" i="3"/>
  <c r="CP1034" i="3"/>
  <c r="CP1148" i="3"/>
  <c r="CP1262" i="3"/>
  <c r="CP1376" i="3"/>
  <c r="CP1490" i="3"/>
  <c r="CP1604" i="3"/>
  <c r="CS85" i="3"/>
  <c r="CS213" i="3"/>
  <c r="CS337" i="3"/>
  <c r="CS457" i="3"/>
  <c r="CS574" i="3"/>
  <c r="CS691" i="3"/>
  <c r="CS919" i="3"/>
  <c r="CS1034" i="3"/>
  <c r="CS1148" i="3"/>
  <c r="CS1262" i="3"/>
  <c r="CS1376" i="3"/>
  <c r="CS1490" i="3"/>
  <c r="CS1604" i="3"/>
  <c r="CV85" i="3"/>
  <c r="CV213" i="3"/>
  <c r="CV337" i="3"/>
  <c r="CV457" i="3"/>
  <c r="CV574" i="3"/>
  <c r="CV691" i="3"/>
  <c r="CV919" i="3"/>
  <c r="CV1034" i="3"/>
  <c r="CV1148" i="3"/>
  <c r="CV1262" i="3"/>
  <c r="CV1376" i="3"/>
  <c r="CV1490" i="3"/>
  <c r="CV1604" i="3"/>
  <c r="CY85" i="3"/>
  <c r="CY213" i="3"/>
  <c r="CY337" i="3"/>
  <c r="CY457" i="3"/>
  <c r="CY574" i="3"/>
  <c r="CY691" i="3"/>
  <c r="CY919" i="3"/>
  <c r="CY1034" i="3"/>
  <c r="CY1148" i="3"/>
  <c r="CY1262" i="3"/>
  <c r="CY1376" i="3"/>
  <c r="CY1490" i="3"/>
  <c r="CY1604" i="3"/>
  <c r="EC860" i="3"/>
  <c r="EB860" i="3"/>
  <c r="EA860" i="3"/>
  <c r="DE860" i="3" s="1"/>
  <c r="DZ860" i="3"/>
  <c r="EC859" i="3"/>
  <c r="EC861" i="3" s="1"/>
  <c r="EB859" i="3"/>
  <c r="EA859" i="3"/>
  <c r="DZ859" i="3"/>
  <c r="EC834" i="3"/>
  <c r="EC837" i="3" s="1"/>
  <c r="EB834" i="3"/>
  <c r="EB837" i="3" s="1"/>
  <c r="EA834" i="3"/>
  <c r="DZ834" i="3"/>
  <c r="DZ837" i="3" s="1"/>
  <c r="DA859" i="3"/>
  <c r="CX859" i="3"/>
  <c r="CU860" i="3"/>
  <c r="CU859" i="3"/>
  <c r="CR860" i="3"/>
  <c r="CR861" i="3" s="1"/>
  <c r="CR859" i="3"/>
  <c r="H860" i="3"/>
  <c r="G860" i="3" s="1"/>
  <c r="H859" i="3"/>
  <c r="G859" i="3" s="1"/>
  <c r="AG834" i="3"/>
  <c r="AG837" i="3" s="1"/>
  <c r="DA834" i="3"/>
  <c r="DA837" i="3" s="1"/>
  <c r="CX834" i="3"/>
  <c r="CX837" i="3" s="1"/>
  <c r="CU834" i="3"/>
  <c r="CU837" i="3" s="1"/>
  <c r="CZ834" i="3"/>
  <c r="CZ837" i="3" s="1"/>
  <c r="CW834" i="3"/>
  <c r="CW837" i="3" s="1"/>
  <c r="CT834" i="3"/>
  <c r="CT837" i="3" s="1"/>
  <c r="CR834" i="3"/>
  <c r="CR837" i="3" s="1"/>
  <c r="CQ834" i="3"/>
  <c r="CQ837" i="3" s="1"/>
  <c r="H834" i="3"/>
  <c r="G834" i="3" s="1"/>
  <c r="EC605" i="3"/>
  <c r="EB605" i="3"/>
  <c r="EA605" i="3"/>
  <c r="DA602" i="3"/>
  <c r="DA605" i="3" s="1"/>
  <c r="CP605" i="3"/>
  <c r="CU602" i="3"/>
  <c r="CV485" i="3"/>
  <c r="CW602" i="3"/>
  <c r="DA607" i="3"/>
  <c r="DA611" i="3" s="1"/>
  <c r="CZ607" i="3"/>
  <c r="CZ611" i="3" s="1"/>
  <c r="CY611" i="3"/>
  <c r="CX607" i="3"/>
  <c r="CX611" i="3" s="1"/>
  <c r="CW607" i="3"/>
  <c r="CW611" i="3" s="1"/>
  <c r="CV611" i="3"/>
  <c r="CU394" i="3"/>
  <c r="CU396" i="3" s="1"/>
  <c r="CR511" i="3"/>
  <c r="CX511" i="3"/>
  <c r="DZ488" i="3"/>
  <c r="CQ488" i="3"/>
  <c r="CU487" i="3"/>
  <c r="CT487" i="3"/>
  <c r="CY485" i="3"/>
  <c r="CZ485" i="3" s="1"/>
  <c r="CZ489" i="3" s="1"/>
  <c r="CS485" i="3"/>
  <c r="CT485" i="3" s="1"/>
  <c r="EC485" i="3"/>
  <c r="EC489" i="3" s="1"/>
  <c r="EA485" i="3"/>
  <c r="EA489" i="3" s="1"/>
  <c r="AG488" i="3"/>
  <c r="AG486" i="3"/>
  <c r="AG487" i="3"/>
  <c r="H488" i="3"/>
  <c r="M488" i="3"/>
  <c r="EC375" i="3"/>
  <c r="EB375" i="3"/>
  <c r="EA375" i="3"/>
  <c r="DZ375" i="3"/>
  <c r="CY375" i="3"/>
  <c r="CV375" i="3"/>
  <c r="CV377" i="3" s="1"/>
  <c r="CS375" i="3"/>
  <c r="CU374" i="3"/>
  <c r="CU373" i="3"/>
  <c r="CU372" i="3"/>
  <c r="CT374" i="3"/>
  <c r="CT373" i="3"/>
  <c r="CT372" i="3"/>
  <c r="M375" i="3"/>
  <c r="CP375" i="3" s="1"/>
  <c r="CP377" i="3" s="1"/>
  <c r="K375" i="3"/>
  <c r="P375" i="3"/>
  <c r="O375" i="3"/>
  <c r="N375" i="3"/>
  <c r="DA394" i="3"/>
  <c r="DA396" i="3" s="1"/>
  <c r="CX394" i="3"/>
  <c r="CX396" i="3" s="1"/>
  <c r="CR394" i="3"/>
  <c r="CR396" i="3" s="1"/>
  <c r="DZ373" i="3"/>
  <c r="DZ374" i="3"/>
  <c r="DA374" i="3"/>
  <c r="CX374" i="3"/>
  <c r="CW374" i="3"/>
  <c r="CR374" i="3"/>
  <c r="CQ374" i="3"/>
  <c r="CR373" i="3"/>
  <c r="H374" i="3"/>
  <c r="H373" i="3"/>
  <c r="CP367" i="3"/>
  <c r="CR367" i="3" s="1"/>
  <c r="CR366" i="3"/>
  <c r="CQ366" i="3"/>
  <c r="CP365" i="3"/>
  <c r="CQ365" i="3" s="1"/>
  <c r="CR364" i="3"/>
  <c r="CQ364" i="3"/>
  <c r="CQ719" i="3"/>
  <c r="H369" i="3"/>
  <c r="H368" i="3"/>
  <c r="H367" i="3"/>
  <c r="EC341" i="3"/>
  <c r="EB341" i="3"/>
  <c r="EA341" i="3"/>
  <c r="DZ341" i="3"/>
  <c r="DO22" i="3"/>
  <c r="DN22" i="3"/>
  <c r="DI22" i="3"/>
  <c r="DH22" i="3"/>
  <c r="DA339" i="3"/>
  <c r="DA341" i="3" s="1"/>
  <c r="CZ339" i="3"/>
  <c r="CZ341" i="3" s="1"/>
  <c r="CX339" i="3"/>
  <c r="CX341" i="3" s="1"/>
  <c r="CU339" i="3"/>
  <c r="CU341" i="3" s="1"/>
  <c r="CR339" i="3"/>
  <c r="CR341" i="3" s="1"/>
  <c r="CW339" i="3"/>
  <c r="CW341" i="3" s="1"/>
  <c r="CT339" i="3"/>
  <c r="CT341" i="3" s="1"/>
  <c r="CQ339" i="3"/>
  <c r="CQ341" i="3" s="1"/>
  <c r="DZ205" i="3"/>
  <c r="CY322" i="3"/>
  <c r="CY330" i="3" s="1"/>
  <c r="CV322" i="3"/>
  <c r="CS322" i="3"/>
  <c r="CS330" i="3" s="1"/>
  <c r="CP322" i="3"/>
  <c r="CP330" i="3" s="1"/>
  <c r="DA324" i="3"/>
  <c r="DA323" i="3"/>
  <c r="CZ324" i="3"/>
  <c r="CZ323" i="3"/>
  <c r="CX324" i="3"/>
  <c r="CX323" i="3"/>
  <c r="CW324" i="3"/>
  <c r="CW323" i="3"/>
  <c r="CU324" i="3"/>
  <c r="CU323" i="3"/>
  <c r="CT324" i="3"/>
  <c r="CT323" i="3"/>
  <c r="CR324" i="3"/>
  <c r="CR323" i="3"/>
  <c r="CQ324" i="3"/>
  <c r="CQ323" i="3"/>
  <c r="AG324" i="3"/>
  <c r="H324" i="3"/>
  <c r="DA268" i="3"/>
  <c r="CX268" i="3"/>
  <c r="CU268" i="3"/>
  <c r="CU267" i="3"/>
  <c r="CR268" i="3"/>
  <c r="CR267" i="3"/>
  <c r="AG268" i="3"/>
  <c r="DA267" i="3"/>
  <c r="CZ270" i="3"/>
  <c r="CZ148" i="3"/>
  <c r="CZ514" i="3"/>
  <c r="CZ631" i="3"/>
  <c r="CY270" i="3"/>
  <c r="CX267" i="3"/>
  <c r="CW270" i="3"/>
  <c r="CV270" i="3"/>
  <c r="CT270" i="3"/>
  <c r="CS270" i="3"/>
  <c r="CQ270" i="3"/>
  <c r="CP270" i="3"/>
  <c r="DA243" i="3"/>
  <c r="CZ243" i="3"/>
  <c r="EC244" i="3"/>
  <c r="CX241" i="3"/>
  <c r="CX244" i="3" s="1"/>
  <c r="CW241" i="3"/>
  <c r="CW244" i="3" s="1"/>
  <c r="CV244" i="3"/>
  <c r="CU240" i="3"/>
  <c r="CU244" i="3" s="1"/>
  <c r="CS244" i="3"/>
  <c r="CR240" i="3"/>
  <c r="CR244" i="3" s="1"/>
  <c r="CP244" i="3"/>
  <c r="AG240" i="3"/>
  <c r="AG243" i="3"/>
  <c r="H243" i="3"/>
  <c r="EC202" i="3"/>
  <c r="EB202" i="3"/>
  <c r="EA202" i="3"/>
  <c r="DZ202" i="3"/>
  <c r="H241" i="3"/>
  <c r="H242" i="3"/>
  <c r="CR206" i="3"/>
  <c r="CR205" i="3"/>
  <c r="CU206" i="3"/>
  <c r="CU205" i="3"/>
  <c r="CU204" i="3"/>
  <c r="CX206" i="3"/>
  <c r="CX205" i="3"/>
  <c r="DA206" i="3"/>
  <c r="DA205" i="3"/>
  <c r="DA204" i="3"/>
  <c r="CX204" i="3"/>
  <c r="CR204" i="3"/>
  <c r="AG204" i="3"/>
  <c r="AG206" i="3"/>
  <c r="CP207" i="3"/>
  <c r="CS207" i="3"/>
  <c r="CV207" i="3"/>
  <c r="CY207" i="3"/>
  <c r="CZ206" i="3"/>
  <c r="CZ205" i="3"/>
  <c r="CZ204" i="3"/>
  <c r="CW206" i="3"/>
  <c r="CW205" i="3"/>
  <c r="CW204" i="3"/>
  <c r="CT206" i="3"/>
  <c r="CT205" i="3"/>
  <c r="CT204" i="3"/>
  <c r="CQ206" i="3"/>
  <c r="CQ205" i="3"/>
  <c r="CQ204" i="3"/>
  <c r="CA135" i="4"/>
  <c r="CA25" i="4" s="1"/>
  <c r="CA134" i="4"/>
  <c r="CA24" i="4" s="1"/>
  <c r="BX135" i="4"/>
  <c r="BX25" i="4" s="1"/>
  <c r="BX134" i="4"/>
  <c r="BX24" i="4" s="1"/>
  <c r="BU135" i="4"/>
  <c r="BU25" i="4" s="1"/>
  <c r="BU134" i="4"/>
  <c r="BU24" i="4" s="1"/>
  <c r="BR135" i="4"/>
  <c r="BR25" i="4" s="1"/>
  <c r="BR134" i="4"/>
  <c r="BY131" i="4"/>
  <c r="BV131" i="4"/>
  <c r="BS131" i="4"/>
  <c r="BP131" i="4"/>
  <c r="DA726" i="3"/>
  <c r="DA728" i="3" s="1"/>
  <c r="CZ726" i="3"/>
  <c r="CZ728" i="3" s="1"/>
  <c r="CX728" i="3"/>
  <c r="CW728" i="3"/>
  <c r="CU726" i="3"/>
  <c r="CU728" i="3" s="1"/>
  <c r="CT726" i="3"/>
  <c r="CT728" i="3" s="1"/>
  <c r="CR746" i="3"/>
  <c r="CR745" i="3"/>
  <c r="AG745" i="3"/>
  <c r="AG726" i="3"/>
  <c r="AG727" i="3"/>
  <c r="H746" i="3"/>
  <c r="G746" i="3" s="1"/>
  <c r="H745" i="3"/>
  <c r="G745" i="3" s="1"/>
  <c r="H727" i="3"/>
  <c r="G727" i="3" s="1"/>
  <c r="H726" i="3"/>
  <c r="G726" i="3" s="1"/>
  <c r="DA721" i="3"/>
  <c r="DA722" i="3"/>
  <c r="CZ721" i="3"/>
  <c r="CZ722" i="3"/>
  <c r="CX721" i="3"/>
  <c r="CX722" i="3"/>
  <c r="CW721" i="3"/>
  <c r="CW722" i="3"/>
  <c r="CU720" i="3"/>
  <c r="CU721" i="3"/>
  <c r="CT720" i="3"/>
  <c r="CT721" i="3"/>
  <c r="CR719" i="3"/>
  <c r="CR721" i="3"/>
  <c r="CQ721" i="3"/>
  <c r="CQ724" i="3" s="1"/>
  <c r="AG720" i="3"/>
  <c r="AG721" i="3"/>
  <c r="AG722" i="3"/>
  <c r="DA693" i="3"/>
  <c r="DA696" i="3" s="1"/>
  <c r="CX693" i="3"/>
  <c r="CX696" i="3" s="1"/>
  <c r="CU693" i="3"/>
  <c r="CU696" i="3" s="1"/>
  <c r="DA713" i="3"/>
  <c r="DA716" i="3" s="1"/>
  <c r="CX713" i="3"/>
  <c r="CX716" i="3" s="1"/>
  <c r="CU713" i="3"/>
  <c r="CU716" i="3" s="1"/>
  <c r="CR713" i="3"/>
  <c r="H722" i="3"/>
  <c r="G722" i="3" s="1"/>
  <c r="H721" i="3"/>
  <c r="G721" i="3" s="1"/>
  <c r="Q726" i="3"/>
  <c r="Q727" i="3"/>
  <c r="H720" i="3"/>
  <c r="G720" i="3" s="1"/>
  <c r="H719" i="3"/>
  <c r="G719" i="3" s="1"/>
  <c r="H693" i="3"/>
  <c r="G693" i="3" s="1"/>
  <c r="H688" i="3"/>
  <c r="G688" i="3" s="1"/>
  <c r="CZ693" i="3"/>
  <c r="CZ696" i="3" s="1"/>
  <c r="CW693" i="3"/>
  <c r="CW696" i="3" s="1"/>
  <c r="CT693" i="3"/>
  <c r="CR693" i="3"/>
  <c r="CR696" i="3" s="1"/>
  <c r="CQ693" i="3"/>
  <c r="CQ696" i="3" s="1"/>
  <c r="T112" i="2"/>
  <c r="S112" i="2"/>
  <c r="R112" i="2"/>
  <c r="Q112" i="2"/>
  <c r="P112" i="2"/>
  <c r="O112" i="2"/>
  <c r="N112" i="2"/>
  <c r="J113" i="2"/>
  <c r="J114" i="2" s="1"/>
  <c r="J112" i="2"/>
  <c r="J1084" i="2"/>
  <c r="R1036" i="2"/>
  <c r="AN1036" i="2" s="1"/>
  <c r="AS1036" i="2" s="1"/>
  <c r="Q1036" i="2"/>
  <c r="AM1036" i="2" s="1"/>
  <c r="AR1036" i="2" s="1"/>
  <c r="R1024" i="2"/>
  <c r="AN1024" i="2" s="1"/>
  <c r="AS1024" i="2" s="1"/>
  <c r="R1020" i="2"/>
  <c r="AN1020" i="2" s="1"/>
  <c r="AS1020" i="2" s="1"/>
  <c r="T1080" i="2"/>
  <c r="T1077" i="2"/>
  <c r="S1080" i="2"/>
  <c r="R1080" i="2"/>
  <c r="AN1080" i="2" s="1"/>
  <c r="AS1080" i="2" s="1"/>
  <c r="Q1080" i="2"/>
  <c r="S1077" i="2"/>
  <c r="R1077" i="2"/>
  <c r="AN1077" i="2" s="1"/>
  <c r="AS1077" i="2" s="1"/>
  <c r="Q1077" i="2"/>
  <c r="AM1077" i="2" s="1"/>
  <c r="AR1077" i="2" s="1"/>
  <c r="T1075" i="2"/>
  <c r="S1075" i="2"/>
  <c r="R1075" i="2"/>
  <c r="AN1075" i="2" s="1"/>
  <c r="AS1075" i="2" s="1"/>
  <c r="Q1075" i="2"/>
  <c r="AM1075" i="2" s="1"/>
  <c r="AR1075" i="2" s="1"/>
  <c r="T1070" i="2"/>
  <c r="S1070" i="2"/>
  <c r="R1070" i="2"/>
  <c r="AN1070" i="2" s="1"/>
  <c r="AS1070" i="2" s="1"/>
  <c r="Q1070" i="2"/>
  <c r="AM1070" i="2" s="1"/>
  <c r="AR1070" i="2" s="1"/>
  <c r="T1066" i="2"/>
  <c r="T1062" i="2" s="1"/>
  <c r="S1066" i="2"/>
  <c r="R1066" i="2"/>
  <c r="Q1066" i="2"/>
  <c r="Q1053" i="2"/>
  <c r="AM1053" i="2" s="1"/>
  <c r="AR1053" i="2" s="1"/>
  <c r="Q1057" i="2"/>
  <c r="AM1057" i="2" s="1"/>
  <c r="AR1057" i="2" s="1"/>
  <c r="T1063" i="2"/>
  <c r="S1063" i="2"/>
  <c r="R1063" i="2"/>
  <c r="AN1063" i="2" s="1"/>
  <c r="AS1063" i="2" s="1"/>
  <c r="Q1063" i="2"/>
  <c r="AM1063" i="2" s="1"/>
  <c r="AR1063" i="2" s="1"/>
  <c r="T1061" i="2"/>
  <c r="S1061" i="2"/>
  <c r="R1061" i="2"/>
  <c r="AN1061" i="2" s="1"/>
  <c r="AS1061" i="2" s="1"/>
  <c r="Q1061" i="2"/>
  <c r="AM1061" i="2" s="1"/>
  <c r="AR1061" i="2" s="1"/>
  <c r="T1057" i="2"/>
  <c r="S1057" i="2"/>
  <c r="R1057" i="2"/>
  <c r="AN1057" i="2" s="1"/>
  <c r="AS1057" i="2" s="1"/>
  <c r="T1053" i="2"/>
  <c r="T1049" i="2" s="1"/>
  <c r="T1046" i="2" s="1"/>
  <c r="S1053" i="2"/>
  <c r="R1053" i="2"/>
  <c r="AN1053" i="2" s="1"/>
  <c r="AS1053" i="2" s="1"/>
  <c r="T1050" i="2"/>
  <c r="S1050" i="2"/>
  <c r="S1047" i="2" s="1"/>
  <c r="R1050" i="2"/>
  <c r="AN1050" i="2" s="1"/>
  <c r="AS1050" i="2" s="1"/>
  <c r="Q1050" i="2"/>
  <c r="AM1050" i="2" s="1"/>
  <c r="AR1050" i="2" s="1"/>
  <c r="T1048" i="2"/>
  <c r="S1048" i="2"/>
  <c r="S1045" i="2" s="1"/>
  <c r="R1048" i="2"/>
  <c r="AN1048" i="2" s="1"/>
  <c r="AS1048" i="2" s="1"/>
  <c r="Q1048" i="2"/>
  <c r="AM1048" i="2" s="1"/>
  <c r="AR1048" i="2" s="1"/>
  <c r="T1035" i="2"/>
  <c r="S1035" i="2"/>
  <c r="R1035" i="2"/>
  <c r="AN1035" i="2" s="1"/>
  <c r="AS1035" i="2" s="1"/>
  <c r="Q1035" i="2"/>
  <c r="AM1035" i="2" s="1"/>
  <c r="AR1035" i="2" s="1"/>
  <c r="T1028" i="2"/>
  <c r="S1028" i="2"/>
  <c r="R1028" i="2"/>
  <c r="AN1028" i="2" s="1"/>
  <c r="AS1028" i="2" s="1"/>
  <c r="Q1028" i="2"/>
  <c r="AM1028" i="2" s="1"/>
  <c r="AR1028" i="2" s="1"/>
  <c r="Q1024" i="2"/>
  <c r="Q1020" i="2"/>
  <c r="AM1020" i="2" s="1"/>
  <c r="AR1020" i="2" s="1"/>
  <c r="T1017" i="2"/>
  <c r="S1017" i="2"/>
  <c r="R1017" i="2"/>
  <c r="Q1017" i="2"/>
  <c r="AM1017" i="2" s="1"/>
  <c r="J976" i="2"/>
  <c r="T972" i="2"/>
  <c r="S972" i="2"/>
  <c r="R972" i="2"/>
  <c r="AN972" i="2" s="1"/>
  <c r="AS972" i="2" s="1"/>
  <c r="Q972" i="2"/>
  <c r="AM972" i="2" s="1"/>
  <c r="AR972" i="2" s="1"/>
  <c r="T969" i="2"/>
  <c r="S969" i="2"/>
  <c r="S966" i="2" s="1"/>
  <c r="R969" i="2"/>
  <c r="R966" i="2" s="1"/>
  <c r="AN966" i="2" s="1"/>
  <c r="AS966" i="2" s="1"/>
  <c r="Q969" i="2"/>
  <c r="T967" i="2"/>
  <c r="S967" i="2"/>
  <c r="R967" i="2"/>
  <c r="AN967" i="2" s="1"/>
  <c r="AS967" i="2" s="1"/>
  <c r="Q967" i="2"/>
  <c r="AM967" i="2" s="1"/>
  <c r="AR967" i="2" s="1"/>
  <c r="T962" i="2"/>
  <c r="S962" i="2"/>
  <c r="R962" i="2"/>
  <c r="AN962" i="2" s="1"/>
  <c r="AS962" i="2" s="1"/>
  <c r="Q962" i="2"/>
  <c r="AM962" i="2" s="1"/>
  <c r="AR962" i="2" s="1"/>
  <c r="T958" i="2"/>
  <c r="S958" i="2"/>
  <c r="S954" i="2" s="1"/>
  <c r="R958" i="2"/>
  <c r="AN958" i="2" s="1"/>
  <c r="AS958" i="2" s="1"/>
  <c r="Q958" i="2"/>
  <c r="AM958" i="2" s="1"/>
  <c r="AR958" i="2" s="1"/>
  <c r="T955" i="2"/>
  <c r="S955" i="2"/>
  <c r="R955" i="2"/>
  <c r="AN955" i="2" s="1"/>
  <c r="AS955" i="2" s="1"/>
  <c r="Q955" i="2"/>
  <c r="AM955" i="2" s="1"/>
  <c r="AR955" i="2" s="1"/>
  <c r="T953" i="2"/>
  <c r="S953" i="2"/>
  <c r="R953" i="2"/>
  <c r="AN953" i="2" s="1"/>
  <c r="AS953" i="2" s="1"/>
  <c r="Q953" i="2"/>
  <c r="AM953" i="2" s="1"/>
  <c r="AR953" i="2" s="1"/>
  <c r="T949" i="2"/>
  <c r="S949" i="2"/>
  <c r="R949" i="2"/>
  <c r="AN949" i="2" s="1"/>
  <c r="AS949" i="2" s="1"/>
  <c r="Q949" i="2"/>
  <c r="AM949" i="2" s="1"/>
  <c r="AR949" i="2" s="1"/>
  <c r="Q945" i="2"/>
  <c r="AM945" i="2" s="1"/>
  <c r="AR945" i="2" s="1"/>
  <c r="Q940" i="2"/>
  <c r="AM940" i="2" s="1"/>
  <c r="AR940" i="2" s="1"/>
  <c r="T920" i="2"/>
  <c r="S920" i="2"/>
  <c r="R920" i="2"/>
  <c r="AN920" i="2" s="1"/>
  <c r="AS920" i="2" s="1"/>
  <c r="Q920" i="2"/>
  <c r="Q916" i="2"/>
  <c r="AM916" i="2" s="1"/>
  <c r="AR916" i="2" s="1"/>
  <c r="J868" i="2"/>
  <c r="T864" i="2"/>
  <c r="S864" i="2"/>
  <c r="R864" i="2"/>
  <c r="AN864" i="2" s="1"/>
  <c r="AS864" i="2" s="1"/>
  <c r="Q864" i="2"/>
  <c r="AM864" i="2" s="1"/>
  <c r="AR864" i="2" s="1"/>
  <c r="T861" i="2"/>
  <c r="T858" i="2" s="1"/>
  <c r="S861" i="2"/>
  <c r="R861" i="2"/>
  <c r="Q861" i="2"/>
  <c r="AM861" i="2" s="1"/>
  <c r="AR861" i="2" s="1"/>
  <c r="T859" i="2"/>
  <c r="S859" i="2"/>
  <c r="R859" i="2"/>
  <c r="AN859" i="2" s="1"/>
  <c r="AS859" i="2" s="1"/>
  <c r="Q859" i="2"/>
  <c r="AM859" i="2" s="1"/>
  <c r="AR859" i="2" s="1"/>
  <c r="T854" i="2"/>
  <c r="S854" i="2"/>
  <c r="R854" i="2"/>
  <c r="Q854" i="2"/>
  <c r="AM854" i="2" s="1"/>
  <c r="AR854" i="2" s="1"/>
  <c r="T850" i="2"/>
  <c r="S850" i="2"/>
  <c r="R850" i="2"/>
  <c r="AN850" i="2" s="1"/>
  <c r="AS850" i="2" s="1"/>
  <c r="Q850" i="2"/>
  <c r="Q846" i="2" s="1"/>
  <c r="AM846" i="2" s="1"/>
  <c r="AR846" i="2" s="1"/>
  <c r="T845" i="2"/>
  <c r="S845" i="2"/>
  <c r="S832" i="2"/>
  <c r="R845" i="2"/>
  <c r="AN845" i="2" s="1"/>
  <c r="AS845" i="2" s="1"/>
  <c r="Q845" i="2"/>
  <c r="T841" i="2"/>
  <c r="S841" i="2"/>
  <c r="R841" i="2"/>
  <c r="AN841" i="2" s="1"/>
  <c r="AS841" i="2" s="1"/>
  <c r="Q841" i="2"/>
  <c r="AM841" i="2" s="1"/>
  <c r="AR841" i="2" s="1"/>
  <c r="T837" i="2"/>
  <c r="S837" i="2"/>
  <c r="R837" i="2"/>
  <c r="Q837" i="2"/>
  <c r="Q833" i="2" s="1"/>
  <c r="T832" i="2"/>
  <c r="R832" i="2"/>
  <c r="AN832" i="2" s="1"/>
  <c r="AS832" i="2" s="1"/>
  <c r="Q832" i="2"/>
  <c r="AM832" i="2" s="1"/>
  <c r="AR832" i="2" s="1"/>
  <c r="T810" i="2"/>
  <c r="S810" i="2"/>
  <c r="R810" i="2"/>
  <c r="Q810" i="2"/>
  <c r="P810" i="2"/>
  <c r="O810" i="2"/>
  <c r="N810" i="2"/>
  <c r="M810" i="2"/>
  <c r="L807" i="2"/>
  <c r="L810" i="2" s="1"/>
  <c r="T808" i="2"/>
  <c r="S808" i="2"/>
  <c r="R808" i="2"/>
  <c r="Q808" i="2"/>
  <c r="T804" i="2"/>
  <c r="S804" i="2"/>
  <c r="R804" i="2"/>
  <c r="AN804" i="2" s="1"/>
  <c r="AS804" i="2" s="1"/>
  <c r="Q804" i="2"/>
  <c r="AM804" i="2" s="1"/>
  <c r="AR804" i="2" s="1"/>
  <c r="T798" i="2"/>
  <c r="S798" i="2"/>
  <c r="R798" i="2"/>
  <c r="AN798" i="2" s="1"/>
  <c r="AS798" i="2" s="1"/>
  <c r="Q798" i="2"/>
  <c r="AM798" i="2" s="1"/>
  <c r="AR798" i="2" s="1"/>
  <c r="T796" i="2"/>
  <c r="S796" i="2"/>
  <c r="R796" i="2"/>
  <c r="AN796" i="2" s="1"/>
  <c r="AS796" i="2" s="1"/>
  <c r="Q796" i="2"/>
  <c r="AM796" i="2" s="1"/>
  <c r="AR796" i="2" s="1"/>
  <c r="T794" i="2"/>
  <c r="S794" i="2"/>
  <c r="R794" i="2"/>
  <c r="AN794" i="2" s="1"/>
  <c r="AS794" i="2" s="1"/>
  <c r="Q794" i="2"/>
  <c r="AM794" i="2" s="1"/>
  <c r="AR794" i="2" s="1"/>
  <c r="J654" i="2"/>
  <c r="K546" i="2"/>
  <c r="J546" i="2"/>
  <c r="J438" i="2"/>
  <c r="J330" i="2"/>
  <c r="T1036" i="2"/>
  <c r="S1036" i="2"/>
  <c r="T1024" i="2"/>
  <c r="S1024" i="2"/>
  <c r="T1020" i="2"/>
  <c r="S1020" i="2"/>
  <c r="J222" i="2"/>
  <c r="J837" i="2"/>
  <c r="J833" i="2" s="1"/>
  <c r="J528" i="2"/>
  <c r="J41" i="2"/>
  <c r="J579" i="2"/>
  <c r="J471" i="2"/>
  <c r="J261" i="2"/>
  <c r="J255" i="2" s="1"/>
  <c r="J1018" i="2"/>
  <c r="J1017" i="2"/>
  <c r="J793" i="2"/>
  <c r="J204" i="2"/>
  <c r="J208" i="2"/>
  <c r="J201" i="2"/>
  <c r="J199" i="2"/>
  <c r="J195" i="2"/>
  <c r="J191" i="2"/>
  <c r="J186" i="2"/>
  <c r="J316" i="2"/>
  <c r="J312" i="2"/>
  <c r="J309" i="2"/>
  <c r="J307" i="2"/>
  <c r="J303" i="2"/>
  <c r="J299" i="2"/>
  <c r="J296" i="2"/>
  <c r="J293" i="2" s="1"/>
  <c r="J294" i="2"/>
  <c r="J263" i="2"/>
  <c r="J155" i="2"/>
  <c r="J174" i="2"/>
  <c r="J173" i="2"/>
  <c r="J282" i="2"/>
  <c r="J281" i="2"/>
  <c r="J266" i="2"/>
  <c r="J264" i="2" s="1"/>
  <c r="J158" i="2"/>
  <c r="J156" i="2" s="1"/>
  <c r="J371" i="2"/>
  <c r="T86" i="2"/>
  <c r="T87" i="2" s="1"/>
  <c r="S86" i="2"/>
  <c r="S87" i="2" s="1"/>
  <c r="R86" i="2"/>
  <c r="R87" i="2" s="1"/>
  <c r="J1026" i="2"/>
  <c r="J1022" i="2"/>
  <c r="Y1084" i="2"/>
  <c r="X1084" i="2"/>
  <c r="W1084" i="2"/>
  <c r="V1084" i="2"/>
  <c r="U1084" i="2"/>
  <c r="G1084" i="2"/>
  <c r="O976" i="2"/>
  <c r="N976" i="2"/>
  <c r="M976" i="2"/>
  <c r="G976" i="2"/>
  <c r="J939" i="2"/>
  <c r="J938" i="2"/>
  <c r="J937" i="2"/>
  <c r="J928" i="2"/>
  <c r="J927" i="2"/>
  <c r="J918" i="2"/>
  <c r="J914" i="2"/>
  <c r="J912" i="2"/>
  <c r="Y868" i="2"/>
  <c r="X868" i="2"/>
  <c r="W868" i="2"/>
  <c r="V868" i="2"/>
  <c r="T868" i="2"/>
  <c r="G868" i="2"/>
  <c r="J850" i="2"/>
  <c r="J846" i="2" s="1"/>
  <c r="J847" i="2"/>
  <c r="J845" i="2"/>
  <c r="J832" i="2"/>
  <c r="J820" i="2"/>
  <c r="J819" i="2"/>
  <c r="J810" i="2"/>
  <c r="J808" i="2"/>
  <c r="J806" i="2"/>
  <c r="J804" i="2"/>
  <c r="J801" i="2"/>
  <c r="J640" i="2"/>
  <c r="J636" i="2"/>
  <c r="J633" i="2"/>
  <c r="J631" i="2"/>
  <c r="J623" i="2"/>
  <c r="J619" i="2" s="1"/>
  <c r="J620" i="2"/>
  <c r="J618" i="2"/>
  <c r="J587" i="2"/>
  <c r="J532" i="2"/>
  <c r="J524" i="2" s="1"/>
  <c r="J525" i="2"/>
  <c r="J523" i="2"/>
  <c r="J519" i="2"/>
  <c r="J512" i="2"/>
  <c r="J510" i="2"/>
  <c r="J515" i="2"/>
  <c r="J479" i="2"/>
  <c r="J417" i="2"/>
  <c r="J415" i="2"/>
  <c r="J404" i="2"/>
  <c r="J402" i="2"/>
  <c r="J424" i="2"/>
  <c r="J420" i="2"/>
  <c r="J411" i="2"/>
  <c r="J407" i="2"/>
  <c r="J484" i="2"/>
  <c r="J482" i="2"/>
  <c r="J480" i="2" s="1"/>
  <c r="J592" i="2"/>
  <c r="J590" i="2"/>
  <c r="J374" i="2"/>
  <c r="J498" i="2"/>
  <c r="J497" i="2"/>
  <c r="J605" i="2"/>
  <c r="J606" i="2"/>
  <c r="J389" i="2"/>
  <c r="J390" i="2"/>
  <c r="J594" i="2"/>
  <c r="Q376" i="2"/>
  <c r="M376" i="2"/>
  <c r="T376" i="2"/>
  <c r="S376" i="2"/>
  <c r="R376" i="2"/>
  <c r="P376" i="2"/>
  <c r="O376" i="2"/>
  <c r="N376" i="2"/>
  <c r="J376" i="2"/>
  <c r="J188" i="2"/>
  <c r="CZ234" i="4"/>
  <c r="CZ218" i="4"/>
  <c r="CZ202" i="4"/>
  <c r="CZ186" i="4"/>
  <c r="CZ170" i="4"/>
  <c r="CZ15" i="4"/>
  <c r="CY15" i="4"/>
  <c r="CZ14" i="4"/>
  <c r="CY14" i="4"/>
  <c r="CZ13" i="4"/>
  <c r="CY13" i="4"/>
  <c r="CZ12" i="4"/>
  <c r="CY12" i="4"/>
  <c r="CZ11" i="4"/>
  <c r="CY11" i="4"/>
  <c r="CZ10" i="4"/>
  <c r="CY10" i="4"/>
  <c r="CA234" i="4"/>
  <c r="BZ234" i="4"/>
  <c r="CA218" i="4"/>
  <c r="BZ218" i="4"/>
  <c r="CA202" i="4"/>
  <c r="BZ202" i="4"/>
  <c r="CA186" i="4"/>
  <c r="BZ186" i="4"/>
  <c r="CA170" i="4"/>
  <c r="BZ170" i="4"/>
  <c r="CA98" i="4"/>
  <c r="BZ98" i="4"/>
  <c r="CA64" i="4"/>
  <c r="BZ64" i="4"/>
  <c r="CA46" i="4"/>
  <c r="BZ46" i="4"/>
  <c r="CA28" i="4"/>
  <c r="BZ28" i="4"/>
  <c r="BX234" i="4"/>
  <c r="BW234" i="4"/>
  <c r="BX218" i="4"/>
  <c r="BW218" i="4"/>
  <c r="BX202" i="4"/>
  <c r="BW202" i="4"/>
  <c r="BX186" i="4"/>
  <c r="BW186" i="4"/>
  <c r="BX170" i="4"/>
  <c r="BW170" i="4"/>
  <c r="BX98" i="4"/>
  <c r="BW98" i="4"/>
  <c r="BX64" i="4"/>
  <c r="BW64" i="4"/>
  <c r="BX46" i="4"/>
  <c r="BW46" i="4"/>
  <c r="BX28" i="4"/>
  <c r="BW28" i="4"/>
  <c r="T758" i="2"/>
  <c r="T755" i="2"/>
  <c r="T753" i="2"/>
  <c r="T748" i="2"/>
  <c r="T744" i="2"/>
  <c r="T741" i="2"/>
  <c r="T739" i="2"/>
  <c r="T735" i="2"/>
  <c r="T731" i="2"/>
  <c r="T728" i="2"/>
  <c r="T725" i="2" s="1"/>
  <c r="T726" i="2"/>
  <c r="T723" i="2" s="1"/>
  <c r="T714" i="2"/>
  <c r="T706" i="2"/>
  <c r="T704" i="2"/>
  <c r="T702" i="2"/>
  <c r="T700" i="2"/>
  <c r="T698" i="2"/>
  <c r="T694" i="2"/>
  <c r="T692" i="2"/>
  <c r="T690" i="2"/>
  <c r="T688" i="2"/>
  <c r="T686" i="2"/>
  <c r="T685" i="2"/>
  <c r="T682" i="2"/>
  <c r="T681" i="2"/>
  <c r="T678" i="2"/>
  <c r="T677" i="2"/>
  <c r="T674" i="2"/>
  <c r="T673" i="2"/>
  <c r="T670" i="2"/>
  <c r="T669" i="2"/>
  <c r="T650" i="2"/>
  <c r="T647" i="2"/>
  <c r="T645" i="2"/>
  <c r="T640" i="2"/>
  <c r="T636" i="2"/>
  <c r="T634" i="2"/>
  <c r="T631" i="2"/>
  <c r="T627" i="2"/>
  <c r="T623" i="2"/>
  <c r="T618" i="2"/>
  <c r="T606" i="2"/>
  <c r="T598" i="2"/>
  <c r="T594" i="2"/>
  <c r="T590" i="2"/>
  <c r="T586" i="2"/>
  <c r="T584" i="2"/>
  <c r="T582" i="2"/>
  <c r="T580" i="2"/>
  <c r="T578" i="2"/>
  <c r="T577" i="2"/>
  <c r="T574" i="2"/>
  <c r="T573" i="2"/>
  <c r="T570" i="2"/>
  <c r="T569" i="2"/>
  <c r="T566" i="2"/>
  <c r="T565" i="2"/>
  <c r="T562" i="2"/>
  <c r="T561" i="2"/>
  <c r="T542" i="2"/>
  <c r="T539" i="2"/>
  <c r="T537" i="2"/>
  <c r="T532" i="2"/>
  <c r="T523" i="2"/>
  <c r="T521" i="2"/>
  <c r="T519" i="2"/>
  <c r="T515" i="2"/>
  <c r="T510" i="2"/>
  <c r="T498" i="2"/>
  <c r="T490" i="2"/>
  <c r="T488" i="2"/>
  <c r="T487" i="2"/>
  <c r="T486" i="2"/>
  <c r="T482" i="2"/>
  <c r="T478" i="2"/>
  <c r="T476" i="2"/>
  <c r="T474" i="2"/>
  <c r="T472" i="2"/>
  <c r="T470" i="2"/>
  <c r="T469" i="2"/>
  <c r="T466" i="2"/>
  <c r="T465" i="2"/>
  <c r="T462" i="2"/>
  <c r="T461" i="2"/>
  <c r="T458" i="2"/>
  <c r="T457" i="2"/>
  <c r="T454" i="2"/>
  <c r="T453" i="2"/>
  <c r="T434" i="2"/>
  <c r="T431" i="2"/>
  <c r="T429" i="2"/>
  <c r="T424" i="2"/>
  <c r="T420" i="2"/>
  <c r="T411" i="2"/>
  <c r="T407" i="2"/>
  <c r="T402" i="2"/>
  <c r="T382" i="2"/>
  <c r="T380" i="2"/>
  <c r="T378" i="2"/>
  <c r="T374" i="2"/>
  <c r="T370" i="2"/>
  <c r="T364" i="2"/>
  <c r="T362" i="2"/>
  <c r="T361" i="2"/>
  <c r="T358" i="2"/>
  <c r="T357" i="2"/>
  <c r="T354" i="2"/>
  <c r="T353" i="2"/>
  <c r="T350" i="2"/>
  <c r="T349" i="2"/>
  <c r="T346" i="2"/>
  <c r="T345" i="2"/>
  <c r="T326" i="2"/>
  <c r="T323" i="2"/>
  <c r="T321" i="2"/>
  <c r="T316" i="2"/>
  <c r="T312" i="2"/>
  <c r="T307" i="2"/>
  <c r="T303" i="2"/>
  <c r="T294" i="2"/>
  <c r="T282" i="2"/>
  <c r="T274" i="2"/>
  <c r="T272" i="2"/>
  <c r="T271" i="2"/>
  <c r="T270" i="2"/>
  <c r="T268" i="2"/>
  <c r="T262" i="2"/>
  <c r="T256" i="2"/>
  <c r="T254" i="2"/>
  <c r="T253" i="2"/>
  <c r="T250" i="2"/>
  <c r="T249" i="2"/>
  <c r="T246" i="2"/>
  <c r="T245" i="2"/>
  <c r="T242" i="2"/>
  <c r="T241" i="2"/>
  <c r="T238" i="2"/>
  <c r="T237" i="2"/>
  <c r="T218" i="2"/>
  <c r="T215" i="2"/>
  <c r="T213" i="2"/>
  <c r="T208" i="2"/>
  <c r="T199" i="2"/>
  <c r="T195" i="2"/>
  <c r="T191" i="2"/>
  <c r="T186" i="2"/>
  <c r="T174" i="2"/>
  <c r="T166" i="2"/>
  <c r="T158" i="2"/>
  <c r="T162" i="2"/>
  <c r="T164" i="2"/>
  <c r="T154" i="2"/>
  <c r="T148" i="2"/>
  <c r="T146" i="2"/>
  <c r="T145" i="2"/>
  <c r="T142" i="2"/>
  <c r="T141" i="2"/>
  <c r="T138" i="2"/>
  <c r="T137" i="2"/>
  <c r="T134" i="2"/>
  <c r="T133" i="2"/>
  <c r="T130" i="2"/>
  <c r="T129" i="2"/>
  <c r="T111" i="2"/>
  <c r="T109" i="2"/>
  <c r="T110" i="2" s="1"/>
  <c r="T108" i="2"/>
  <c r="T106" i="2"/>
  <c r="T107" i="2" s="1"/>
  <c r="T73" i="2"/>
  <c r="T72" i="2"/>
  <c r="T71" i="2"/>
  <c r="T67" i="2"/>
  <c r="T62" i="2"/>
  <c r="T61" i="2"/>
  <c r="T60" i="2"/>
  <c r="T44" i="2"/>
  <c r="T30" i="2"/>
  <c r="T29" i="2"/>
  <c r="T21" i="2"/>
  <c r="J35" i="1" s="1"/>
  <c r="T14" i="2"/>
  <c r="T13" i="2"/>
  <c r="T22" i="2" s="1"/>
  <c r="S758" i="2"/>
  <c r="S755" i="2"/>
  <c r="S753" i="2"/>
  <c r="S748" i="2"/>
  <c r="S744" i="2"/>
  <c r="S741" i="2"/>
  <c r="S739" i="2"/>
  <c r="S735" i="2"/>
  <c r="S731" i="2"/>
  <c r="S728" i="2"/>
  <c r="S725" i="2" s="1"/>
  <c r="S726" i="2"/>
  <c r="S714" i="2"/>
  <c r="S706" i="2"/>
  <c r="S704" i="2"/>
  <c r="S702" i="2"/>
  <c r="S700" i="2"/>
  <c r="S698" i="2"/>
  <c r="S694" i="2"/>
  <c r="S692" i="2"/>
  <c r="S690" i="2"/>
  <c r="S688" i="2"/>
  <c r="S686" i="2"/>
  <c r="S685" i="2"/>
  <c r="S682" i="2"/>
  <c r="S681" i="2"/>
  <c r="S678" i="2"/>
  <c r="S677" i="2"/>
  <c r="S674" i="2"/>
  <c r="S673" i="2"/>
  <c r="S670" i="2"/>
  <c r="S669" i="2"/>
  <c r="S650" i="2"/>
  <c r="S647" i="2"/>
  <c r="S645" i="2"/>
  <c r="S640" i="2"/>
  <c r="S636" i="2"/>
  <c r="S634" i="2"/>
  <c r="S631" i="2"/>
  <c r="S627" i="2"/>
  <c r="S623" i="2"/>
  <c r="S618" i="2"/>
  <c r="S606" i="2"/>
  <c r="S598" i="2"/>
  <c r="S594" i="2"/>
  <c r="S590" i="2"/>
  <c r="S586" i="2"/>
  <c r="S584" i="2"/>
  <c r="S582" i="2"/>
  <c r="S580" i="2"/>
  <c r="S578" i="2"/>
  <c r="S577" i="2"/>
  <c r="S574" i="2"/>
  <c r="S573" i="2"/>
  <c r="S570" i="2"/>
  <c r="S569" i="2"/>
  <c r="S566" i="2"/>
  <c r="S565" i="2"/>
  <c r="S562" i="2"/>
  <c r="S561" i="2"/>
  <c r="S542" i="2"/>
  <c r="S539" i="2"/>
  <c r="S537" i="2"/>
  <c r="S532" i="2"/>
  <c r="S523" i="2"/>
  <c r="S521" i="2"/>
  <c r="S519" i="2"/>
  <c r="S515" i="2"/>
  <c r="S510" i="2"/>
  <c r="S498" i="2"/>
  <c r="S490" i="2"/>
  <c r="S488" i="2"/>
  <c r="S487" i="2"/>
  <c r="S486" i="2"/>
  <c r="S482" i="2"/>
  <c r="S478" i="2"/>
  <c r="S476" i="2"/>
  <c r="S474" i="2"/>
  <c r="S472" i="2"/>
  <c r="S470" i="2"/>
  <c r="S469" i="2"/>
  <c r="S466" i="2"/>
  <c r="S465" i="2"/>
  <c r="S462" i="2"/>
  <c r="S461" i="2"/>
  <c r="S458" i="2"/>
  <c r="S457" i="2"/>
  <c r="S454" i="2"/>
  <c r="S453" i="2"/>
  <c r="S434" i="2"/>
  <c r="S431" i="2"/>
  <c r="S429" i="2"/>
  <c r="S424" i="2"/>
  <c r="S420" i="2"/>
  <c r="S411" i="2"/>
  <c r="S407" i="2"/>
  <c r="S402" i="2"/>
  <c r="S382" i="2"/>
  <c r="S380" i="2"/>
  <c r="S378" i="2"/>
  <c r="S374" i="2"/>
  <c r="S370" i="2"/>
  <c r="S364" i="2"/>
  <c r="S362" i="2"/>
  <c r="S361" i="2"/>
  <c r="S358" i="2"/>
  <c r="S357" i="2"/>
  <c r="S354" i="2"/>
  <c r="S353" i="2"/>
  <c r="S350" i="2"/>
  <c r="S349" i="2"/>
  <c r="S346" i="2"/>
  <c r="S345" i="2"/>
  <c r="S326" i="2"/>
  <c r="S323" i="2"/>
  <c r="S321" i="2"/>
  <c r="S316" i="2"/>
  <c r="S312" i="2"/>
  <c r="S307" i="2"/>
  <c r="S303" i="2"/>
  <c r="S294" i="2"/>
  <c r="S282" i="2"/>
  <c r="S274" i="2"/>
  <c r="S272" i="2"/>
  <c r="S271" i="2"/>
  <c r="S270" i="2"/>
  <c r="S268" i="2"/>
  <c r="S262" i="2"/>
  <c r="S256" i="2"/>
  <c r="S254" i="2"/>
  <c r="S253" i="2"/>
  <c r="S250" i="2"/>
  <c r="S249" i="2"/>
  <c r="S246" i="2"/>
  <c r="S245" i="2"/>
  <c r="S242" i="2"/>
  <c r="S241" i="2"/>
  <c r="S238" i="2"/>
  <c r="S237" i="2"/>
  <c r="S218" i="2"/>
  <c r="S215" i="2"/>
  <c r="S213" i="2"/>
  <c r="S208" i="2"/>
  <c r="S199" i="2"/>
  <c r="S195" i="2"/>
  <c r="S191" i="2"/>
  <c r="S186" i="2"/>
  <c r="S174" i="2"/>
  <c r="S166" i="2"/>
  <c r="S164" i="2"/>
  <c r="S162" i="2"/>
  <c r="S158" i="2"/>
  <c r="S154" i="2"/>
  <c r="S148" i="2"/>
  <c r="S146" i="2"/>
  <c r="S145" i="2"/>
  <c r="S142" i="2"/>
  <c r="S141" i="2"/>
  <c r="S138" i="2"/>
  <c r="S137" i="2"/>
  <c r="S134" i="2"/>
  <c r="S133" i="2"/>
  <c r="S130" i="2"/>
  <c r="S129" i="2"/>
  <c r="S111" i="2"/>
  <c r="S109" i="2"/>
  <c r="S110" i="2" s="1"/>
  <c r="S108" i="2"/>
  <c r="S106" i="2"/>
  <c r="S107" i="2" s="1"/>
  <c r="S73" i="2"/>
  <c r="S72" i="2"/>
  <c r="S71" i="2"/>
  <c r="S67" i="2"/>
  <c r="S62" i="2"/>
  <c r="S61" i="2"/>
  <c r="S60" i="2"/>
  <c r="S44" i="2"/>
  <c r="S30" i="2"/>
  <c r="S29" i="2"/>
  <c r="S21" i="2"/>
  <c r="J34" i="1" s="1"/>
  <c r="S14" i="2"/>
  <c r="S13" i="2"/>
  <c r="S22" i="2" s="1"/>
  <c r="R268" i="2"/>
  <c r="R272" i="2"/>
  <c r="R510" i="2"/>
  <c r="L501" i="2"/>
  <c r="L498" i="2" s="1"/>
  <c r="R700" i="2"/>
  <c r="AN700" i="2" s="1"/>
  <c r="AS700" i="2" s="1"/>
  <c r="AN621" i="2"/>
  <c r="AS621" i="2" s="1"/>
  <c r="R618" i="2"/>
  <c r="AN618" i="2" s="1"/>
  <c r="AS618" i="2" s="1"/>
  <c r="M623" i="2"/>
  <c r="R271" i="2"/>
  <c r="R487" i="2"/>
  <c r="R159" i="2"/>
  <c r="R155" i="2" s="1"/>
  <c r="R160" i="2" s="1"/>
  <c r="U483" i="2"/>
  <c r="L311" i="2"/>
  <c r="L312" i="2" s="1"/>
  <c r="R380" i="2"/>
  <c r="R303" i="2"/>
  <c r="N312" i="2"/>
  <c r="R270" i="2"/>
  <c r="L269" i="2"/>
  <c r="L272" i="2" s="1"/>
  <c r="DN17" i="3"/>
  <c r="BI799" i="3"/>
  <c r="BI912" i="3"/>
  <c r="BI1027" i="3"/>
  <c r="BI1141" i="3"/>
  <c r="BI1255" i="3"/>
  <c r="BI1369" i="3"/>
  <c r="BI1483" i="3"/>
  <c r="BI1597" i="3"/>
  <c r="BF799" i="3"/>
  <c r="BF912" i="3"/>
  <c r="BF1027" i="3"/>
  <c r="BF1141" i="3"/>
  <c r="BF1255" i="3"/>
  <c r="BF1369" i="3"/>
  <c r="BF1483" i="3"/>
  <c r="BF1597" i="3"/>
  <c r="BF794" i="3"/>
  <c r="BF907" i="3"/>
  <c r="BF1022" i="3"/>
  <c r="BF1136" i="3"/>
  <c r="BF1250" i="3"/>
  <c r="BF1364" i="3"/>
  <c r="BF1478" i="3"/>
  <c r="BF1592" i="3"/>
  <c r="BF783" i="3"/>
  <c r="BF896" i="3"/>
  <c r="BF1011" i="3"/>
  <c r="BF1125" i="3"/>
  <c r="BF1239" i="3"/>
  <c r="BF1353" i="3"/>
  <c r="BF1467" i="3"/>
  <c r="BF1581" i="3"/>
  <c r="BF788" i="3"/>
  <c r="BF901" i="3"/>
  <c r="BF1016" i="3"/>
  <c r="BF1130" i="3"/>
  <c r="BF1244" i="3"/>
  <c r="BF1358" i="3"/>
  <c r="BF1348" i="3" s="1"/>
  <c r="BF1472" i="3"/>
  <c r="BF1586" i="3"/>
  <c r="AQ799" i="3"/>
  <c r="AQ912" i="3"/>
  <c r="AQ1027" i="3"/>
  <c r="AQ1141" i="3"/>
  <c r="AQ1255" i="3"/>
  <c r="AQ1369" i="3"/>
  <c r="AQ1483" i="3"/>
  <c r="AQ1597" i="3"/>
  <c r="H75" i="3"/>
  <c r="AG610" i="3"/>
  <c r="H610" i="3"/>
  <c r="G610" i="3" s="1"/>
  <c r="AK187" i="2"/>
  <c r="AL187" i="2"/>
  <c r="AM187" i="2"/>
  <c r="AT187" i="2"/>
  <c r="AU187" i="2"/>
  <c r="AV187" i="2"/>
  <c r="R199" i="2"/>
  <c r="L11" i="2"/>
  <c r="O15" i="2"/>
  <c r="O26" i="2" s="1"/>
  <c r="CC47" i="4"/>
  <c r="CF46" i="4"/>
  <c r="CC46" i="4" s="1"/>
  <c r="AG313" i="3"/>
  <c r="H313" i="3"/>
  <c r="G313" i="3" s="1"/>
  <c r="AG306" i="3"/>
  <c r="H306" i="3"/>
  <c r="G306" i="3" s="1"/>
  <c r="H187" i="3"/>
  <c r="AG53" i="3"/>
  <c r="H53" i="3"/>
  <c r="G53" i="3" s="1"/>
  <c r="AG305" i="3"/>
  <c r="H305" i="3"/>
  <c r="G305" i="3" s="1"/>
  <c r="AG52" i="3"/>
  <c r="H52" i="3"/>
  <c r="G52" i="3" s="1"/>
  <c r="H56" i="3"/>
  <c r="H57" i="3"/>
  <c r="H58" i="3"/>
  <c r="M498" i="2"/>
  <c r="N498" i="2"/>
  <c r="O498" i="2"/>
  <c r="P498" i="2"/>
  <c r="Q13" i="2"/>
  <c r="Q22" i="2" s="1"/>
  <c r="Q14" i="2"/>
  <c r="Q21" i="2"/>
  <c r="Q29" i="2"/>
  <c r="Q30" i="2"/>
  <c r="Q44" i="2"/>
  <c r="Q60" i="2"/>
  <c r="Q61" i="2"/>
  <c r="Q62" i="2"/>
  <c r="Q67" i="2"/>
  <c r="Q69" i="2"/>
  <c r="Q71" i="2"/>
  <c r="Q72" i="2"/>
  <c r="Q73" i="2"/>
  <c r="Q106" i="2"/>
  <c r="Q107" i="2" s="1"/>
  <c r="Q108" i="2"/>
  <c r="Q109" i="2"/>
  <c r="Q110" i="2" s="1"/>
  <c r="Q111" i="2"/>
  <c r="Q129" i="2"/>
  <c r="Q130" i="2"/>
  <c r="Q133" i="2"/>
  <c r="Q134" i="2"/>
  <c r="Q137" i="2"/>
  <c r="Q138" i="2"/>
  <c r="Q141" i="2"/>
  <c r="Q142" i="2"/>
  <c r="Q145" i="2"/>
  <c r="Q146" i="2"/>
  <c r="Q148" i="2"/>
  <c r="Q154" i="2"/>
  <c r="Q158" i="2"/>
  <c r="Q162" i="2"/>
  <c r="Q164" i="2"/>
  <c r="Q166" i="2"/>
  <c r="Q174" i="2"/>
  <c r="Q186" i="2"/>
  <c r="Q191" i="2"/>
  <c r="Q195" i="2"/>
  <c r="Q199" i="2"/>
  <c r="Q208" i="2"/>
  <c r="Q213" i="2"/>
  <c r="Q215" i="2"/>
  <c r="Q218" i="2"/>
  <c r="Q237" i="2"/>
  <c r="Q238" i="2"/>
  <c r="Q241" i="2"/>
  <c r="Q242" i="2"/>
  <c r="Q245" i="2"/>
  <c r="Q246" i="2"/>
  <c r="Q249" i="2"/>
  <c r="Q250" i="2"/>
  <c r="Q253" i="2"/>
  <c r="Q254" i="2"/>
  <c r="Q256" i="2"/>
  <c r="Q262" i="2"/>
  <c r="Q268" i="2"/>
  <c r="Q270" i="2"/>
  <c r="Q272" i="2"/>
  <c r="Q274" i="2"/>
  <c r="Q282" i="2"/>
  <c r="Q294" i="2"/>
  <c r="Q299" i="2"/>
  <c r="Q303" i="2"/>
  <c r="Q307" i="2"/>
  <c r="Q312" i="2"/>
  <c r="Q316" i="2"/>
  <c r="Q321" i="2"/>
  <c r="Q323" i="2"/>
  <c r="Q326" i="2"/>
  <c r="Q345" i="2"/>
  <c r="Q346" i="2"/>
  <c r="Q349" i="2"/>
  <c r="Q350" i="2"/>
  <c r="Q353" i="2"/>
  <c r="Q354" i="2"/>
  <c r="Q357" i="2"/>
  <c r="Q358" i="2"/>
  <c r="Q361" i="2"/>
  <c r="Q362" i="2"/>
  <c r="Q364" i="2"/>
  <c r="Q370" i="2"/>
  <c r="Q374" i="2"/>
  <c r="Q380" i="2"/>
  <c r="Q382" i="2"/>
  <c r="Q402" i="2"/>
  <c r="Q407" i="2"/>
  <c r="Q411" i="2"/>
  <c r="Q420" i="2"/>
  <c r="Q424" i="2"/>
  <c r="Q429" i="2"/>
  <c r="Q431" i="2"/>
  <c r="Q434" i="2"/>
  <c r="Q453" i="2"/>
  <c r="Q454" i="2"/>
  <c r="Q457" i="2"/>
  <c r="Q458" i="2"/>
  <c r="Q461" i="2"/>
  <c r="Q462" i="2"/>
  <c r="Q465" i="2"/>
  <c r="Q466" i="2"/>
  <c r="Q469" i="2"/>
  <c r="Q470" i="2"/>
  <c r="Q472" i="2"/>
  <c r="Q474" i="2"/>
  <c r="Q476" i="2"/>
  <c r="Q478" i="2"/>
  <c r="Q482" i="2"/>
  <c r="Q486" i="2"/>
  <c r="Q488" i="2"/>
  <c r="Q490" i="2"/>
  <c r="Q498" i="2"/>
  <c r="Q510" i="2"/>
  <c r="Q515" i="2"/>
  <c r="Q519" i="2"/>
  <c r="Q521" i="2"/>
  <c r="Q523" i="2"/>
  <c r="Q532" i="2"/>
  <c r="Q537" i="2"/>
  <c r="Q539" i="2"/>
  <c r="Q542" i="2"/>
  <c r="Q561" i="2"/>
  <c r="Q562" i="2"/>
  <c r="Q565" i="2"/>
  <c r="Q566" i="2"/>
  <c r="Q569" i="2"/>
  <c r="Q570" i="2"/>
  <c r="Q573" i="2"/>
  <c r="Q574" i="2"/>
  <c r="Q577" i="2"/>
  <c r="Q578" i="2"/>
  <c r="Q580" i="2"/>
  <c r="Q582" i="2"/>
  <c r="Q584" i="2"/>
  <c r="Q586" i="2"/>
  <c r="Q590" i="2"/>
  <c r="Q594" i="2"/>
  <c r="Q598" i="2"/>
  <c r="AM598" i="2" s="1"/>
  <c r="AR598" i="2" s="1"/>
  <c r="Q606" i="2"/>
  <c r="AM606" i="2" s="1"/>
  <c r="AR606" i="2" s="1"/>
  <c r="Q618" i="2"/>
  <c r="AM618" i="2" s="1"/>
  <c r="AR618" i="2" s="1"/>
  <c r="Q623" i="2"/>
  <c r="AM623" i="2" s="1"/>
  <c r="AR623" i="2" s="1"/>
  <c r="Q627" i="2"/>
  <c r="AM627" i="2" s="1"/>
  <c r="AR627" i="2" s="1"/>
  <c r="AM629" i="2"/>
  <c r="AR629" i="2" s="1"/>
  <c r="Q631" i="2"/>
  <c r="AM631" i="2" s="1"/>
  <c r="AR631" i="2" s="1"/>
  <c r="Q634" i="2"/>
  <c r="AM634" i="2" s="1"/>
  <c r="AR634" i="2" s="1"/>
  <c r="Q636" i="2"/>
  <c r="AM636" i="2" s="1"/>
  <c r="AR636" i="2" s="1"/>
  <c r="Q640" i="2"/>
  <c r="AM640" i="2" s="1"/>
  <c r="AR640" i="2" s="1"/>
  <c r="AM642" i="2"/>
  <c r="AR642" i="2" s="1"/>
  <c r="Q645" i="2"/>
  <c r="AM645" i="2" s="1"/>
  <c r="AR645" i="2" s="1"/>
  <c r="Q647" i="2"/>
  <c r="AM647" i="2" s="1"/>
  <c r="AR647" i="2" s="1"/>
  <c r="Q650" i="2"/>
  <c r="AM650" i="2" s="1"/>
  <c r="AR650" i="2" s="1"/>
  <c r="Q654" i="2"/>
  <c r="Q669" i="2"/>
  <c r="AM669" i="2" s="1"/>
  <c r="AR669" i="2" s="1"/>
  <c r="Q670" i="2"/>
  <c r="AM670" i="2" s="1"/>
  <c r="AR670" i="2" s="1"/>
  <c r="Q673" i="2"/>
  <c r="AM673" i="2" s="1"/>
  <c r="AR673" i="2" s="1"/>
  <c r="Q674" i="2"/>
  <c r="AM674" i="2" s="1"/>
  <c r="AR674" i="2" s="1"/>
  <c r="Q677" i="2"/>
  <c r="AM677" i="2" s="1"/>
  <c r="AR677" i="2" s="1"/>
  <c r="Q678" i="2"/>
  <c r="AM678" i="2" s="1"/>
  <c r="AR678" i="2" s="1"/>
  <c r="Q681" i="2"/>
  <c r="AM681" i="2" s="1"/>
  <c r="AR681" i="2" s="1"/>
  <c r="Q682" i="2"/>
  <c r="AM682" i="2" s="1"/>
  <c r="AR682" i="2" s="1"/>
  <c r="Q685" i="2"/>
  <c r="AM685" i="2" s="1"/>
  <c r="AR685" i="2" s="1"/>
  <c r="Q686" i="2"/>
  <c r="AM686" i="2" s="1"/>
  <c r="AR686" i="2" s="1"/>
  <c r="Q688" i="2"/>
  <c r="AM688" i="2" s="1"/>
  <c r="AR688" i="2" s="1"/>
  <c r="Q690" i="2"/>
  <c r="AM690" i="2" s="1"/>
  <c r="AR690" i="2" s="1"/>
  <c r="Q692" i="2"/>
  <c r="AM692" i="2" s="1"/>
  <c r="AR692" i="2" s="1"/>
  <c r="Q694" i="2"/>
  <c r="AM694" i="2" s="1"/>
  <c r="AR694" i="2" s="1"/>
  <c r="Q698" i="2"/>
  <c r="AM698" i="2" s="1"/>
  <c r="AR698" i="2" s="1"/>
  <c r="Q700" i="2"/>
  <c r="AM700" i="2" s="1"/>
  <c r="AR700" i="2" s="1"/>
  <c r="Q702" i="2"/>
  <c r="AM702" i="2" s="1"/>
  <c r="AR702" i="2" s="1"/>
  <c r="Q704" i="2"/>
  <c r="Q706" i="2"/>
  <c r="AM706" i="2" s="1"/>
  <c r="AR706" i="2" s="1"/>
  <c r="Q714" i="2"/>
  <c r="AM714" i="2" s="1"/>
  <c r="AR714" i="2" s="1"/>
  <c r="Q726" i="2"/>
  <c r="AM726" i="2" s="1"/>
  <c r="AR726" i="2" s="1"/>
  <c r="Q728" i="2"/>
  <c r="Q731" i="2"/>
  <c r="Q735" i="2"/>
  <c r="AM735" i="2" s="1"/>
  <c r="AR735" i="2" s="1"/>
  <c r="Q739" i="2"/>
  <c r="AM739" i="2" s="1"/>
  <c r="AR739" i="2" s="1"/>
  <c r="Q741" i="2"/>
  <c r="AM741" i="2" s="1"/>
  <c r="AR741" i="2" s="1"/>
  <c r="Q744" i="2"/>
  <c r="AM744" i="2" s="1"/>
  <c r="AR744" i="2" s="1"/>
  <c r="Q748" i="2"/>
  <c r="AM748" i="2" s="1"/>
  <c r="AR748" i="2" s="1"/>
  <c r="Q753" i="2"/>
  <c r="AM753" i="2" s="1"/>
  <c r="AR753" i="2" s="1"/>
  <c r="Q755" i="2"/>
  <c r="Q758" i="2"/>
  <c r="AM758" i="2" s="1"/>
  <c r="AR758" i="2" s="1"/>
  <c r="AG304" i="3"/>
  <c r="Q304" i="3"/>
  <c r="H304" i="3"/>
  <c r="Q186" i="3"/>
  <c r="G186" i="3" s="1"/>
  <c r="H186" i="3"/>
  <c r="H185" i="3"/>
  <c r="AG51" i="3"/>
  <c r="Q51" i="3"/>
  <c r="H51" i="3"/>
  <c r="G51" i="3" s="1"/>
  <c r="H50" i="3"/>
  <c r="G50" i="3" s="1"/>
  <c r="V268" i="2"/>
  <c r="W268" i="2"/>
  <c r="V33" i="2"/>
  <c r="X38" i="2"/>
  <c r="AN11" i="2"/>
  <c r="Q50" i="3"/>
  <c r="DM41" i="3"/>
  <c r="BC1065" i="3"/>
  <c r="BC1179" i="3"/>
  <c r="BC1293" i="3"/>
  <c r="BC1407" i="3"/>
  <c r="BC1521" i="3"/>
  <c r="BC1635" i="3"/>
  <c r="Q121" i="3"/>
  <c r="Q147" i="3"/>
  <c r="U654" i="2"/>
  <c r="Q493" i="3"/>
  <c r="U300" i="2"/>
  <c r="U514" i="2"/>
  <c r="U515" i="2" s="1"/>
  <c r="Y484" i="2"/>
  <c r="X623" i="2"/>
  <c r="AN23" i="2"/>
  <c r="AN17" i="2"/>
  <c r="AO17" i="2" s="1"/>
  <c r="AP17" i="2" s="1"/>
  <c r="AQ17" i="2" s="1"/>
  <c r="AR17" i="2" s="1"/>
  <c r="X37" i="2"/>
  <c r="AN297" i="2"/>
  <c r="AO297" i="2" s="1"/>
  <c r="AP297" i="2" s="1"/>
  <c r="AQ297" i="2" s="1"/>
  <c r="AR297" i="2" s="1"/>
  <c r="U265" i="2"/>
  <c r="U266" i="2" s="1"/>
  <c r="X255" i="2"/>
  <c r="AG303" i="3"/>
  <c r="H303" i="3"/>
  <c r="G303" i="3" s="1"/>
  <c r="Q303" i="3"/>
  <c r="AG50" i="3"/>
  <c r="Q185" i="3"/>
  <c r="G185" i="3" s="1"/>
  <c r="X484" i="2"/>
  <c r="Q324" i="3"/>
  <c r="G324" i="3" s="1"/>
  <c r="V37" i="2"/>
  <c r="Q75" i="3"/>
  <c r="W281" i="2"/>
  <c r="W272" i="2"/>
  <c r="W484" i="2"/>
  <c r="AW1065" i="3"/>
  <c r="AW1179" i="3"/>
  <c r="AW1293" i="3"/>
  <c r="AW1407" i="3"/>
  <c r="AW1521" i="3"/>
  <c r="AW1635" i="3"/>
  <c r="AG120" i="3"/>
  <c r="AG119" i="3"/>
  <c r="Q120" i="3"/>
  <c r="Q119" i="3"/>
  <c r="CJ49" i="3"/>
  <c r="CM58" i="3"/>
  <c r="AG75" i="3"/>
  <c r="Q375" i="3"/>
  <c r="Q374" i="3"/>
  <c r="G374" i="3" s="1"/>
  <c r="Q373" i="3"/>
  <c r="G373" i="3" s="1"/>
  <c r="Q372" i="3"/>
  <c r="G372" i="3" s="1"/>
  <c r="AN310" i="2"/>
  <c r="V309" i="2"/>
  <c r="N307" i="2"/>
  <c r="O307" i="2"/>
  <c r="P307" i="2"/>
  <c r="P291" i="2" s="1"/>
  <c r="R307" i="2"/>
  <c r="V307" i="2"/>
  <c r="U285" i="2"/>
  <c r="U282" i="2" s="1"/>
  <c r="U286" i="2"/>
  <c r="V592" i="2"/>
  <c r="U718" i="2"/>
  <c r="AK718" i="2" s="1"/>
  <c r="AP718" i="2" s="1"/>
  <c r="U717" i="2"/>
  <c r="U714" i="2" s="1"/>
  <c r="AK714" i="2" s="1"/>
  <c r="AP714" i="2" s="1"/>
  <c r="U759" i="2"/>
  <c r="AK759" i="2" s="1"/>
  <c r="AP759" i="2" s="1"/>
  <c r="U758" i="2"/>
  <c r="AK758" i="2" s="1"/>
  <c r="AP758" i="2" s="1"/>
  <c r="U757" i="2"/>
  <c r="AK757" i="2" s="1"/>
  <c r="AP757" i="2" s="1"/>
  <c r="U756" i="2"/>
  <c r="AK756" i="2" s="1"/>
  <c r="AP756" i="2" s="1"/>
  <c r="U754" i="2"/>
  <c r="AK754" i="2" s="1"/>
  <c r="AP754" i="2" s="1"/>
  <c r="U753" i="2"/>
  <c r="AK753" i="2" s="1"/>
  <c r="AP753" i="2" s="1"/>
  <c r="U752" i="2"/>
  <c r="AK752" i="2" s="1"/>
  <c r="AP752" i="2" s="1"/>
  <c r="U750" i="2"/>
  <c r="AP750" i="2"/>
  <c r="AP749" i="2"/>
  <c r="U746" i="2"/>
  <c r="AP746" i="2"/>
  <c r="AP745" i="2"/>
  <c r="U742" i="2"/>
  <c r="AP742" i="2"/>
  <c r="U738" i="2"/>
  <c r="AP738" i="2"/>
  <c r="AP736" i="2"/>
  <c r="U733" i="2"/>
  <c r="AP733" i="2"/>
  <c r="AP732" i="2"/>
  <c r="V714" i="2"/>
  <c r="U729" i="2"/>
  <c r="AP729" i="2"/>
  <c r="V713" i="2"/>
  <c r="U721" i="2"/>
  <c r="AK721" i="2" s="1"/>
  <c r="AP721" i="2" s="1"/>
  <c r="U720" i="2"/>
  <c r="AK720" i="2" s="1"/>
  <c r="AP720" i="2" s="1"/>
  <c r="AZ799" i="3"/>
  <c r="AZ912" i="3"/>
  <c r="AZ1027" i="3"/>
  <c r="AZ1141" i="3"/>
  <c r="AZ1255" i="3"/>
  <c r="AZ1369" i="3"/>
  <c r="AZ1483" i="3"/>
  <c r="AZ1597" i="3"/>
  <c r="AZ794" i="3"/>
  <c r="AZ907" i="3"/>
  <c r="AZ1022" i="3"/>
  <c r="AZ1136" i="3"/>
  <c r="AZ1250" i="3"/>
  <c r="AZ1364" i="3"/>
  <c r="AZ1478" i="3"/>
  <c r="AZ1592" i="3"/>
  <c r="V484" i="2"/>
  <c r="V415" i="2"/>
  <c r="X53" i="2"/>
  <c r="I56" i="2"/>
  <c r="H56" i="2"/>
  <c r="G56" i="2"/>
  <c r="F56" i="2"/>
  <c r="Y488" i="2"/>
  <c r="X488" i="2"/>
  <c r="W488" i="2"/>
  <c r="V488" i="2"/>
  <c r="U485" i="2"/>
  <c r="U488" i="2" s="1"/>
  <c r="R488" i="2"/>
  <c r="P488" i="2"/>
  <c r="O488" i="2"/>
  <c r="N488" i="2"/>
  <c r="M488" i="2"/>
  <c r="I488" i="2"/>
  <c r="H488" i="2"/>
  <c r="G488" i="2"/>
  <c r="F488" i="2"/>
  <c r="E488" i="2"/>
  <c r="I52" i="2"/>
  <c r="H52" i="2"/>
  <c r="G52" i="2"/>
  <c r="F52" i="2"/>
  <c r="W155" i="2"/>
  <c r="W160" i="2" s="1"/>
  <c r="I160" i="2"/>
  <c r="H160" i="2"/>
  <c r="F160" i="2"/>
  <c r="Y272" i="2"/>
  <c r="X272" i="2"/>
  <c r="P272" i="2"/>
  <c r="O272" i="2"/>
  <c r="N272" i="2"/>
  <c r="I272" i="2"/>
  <c r="H272" i="2"/>
  <c r="G272" i="2"/>
  <c r="F272" i="2"/>
  <c r="Y268" i="2"/>
  <c r="P268" i="2"/>
  <c r="O268" i="2"/>
  <c r="I268" i="2"/>
  <c r="H268" i="2"/>
  <c r="G268" i="2"/>
  <c r="F268" i="2"/>
  <c r="Y380" i="2"/>
  <c r="X380" i="2"/>
  <c r="W380" i="2"/>
  <c r="V380" i="2"/>
  <c r="U377" i="2"/>
  <c r="U380" i="2" s="1"/>
  <c r="P380" i="2"/>
  <c r="O380" i="2"/>
  <c r="N380" i="2"/>
  <c r="M380" i="2"/>
  <c r="I380" i="2"/>
  <c r="H380" i="2"/>
  <c r="G380" i="2"/>
  <c r="F380" i="2"/>
  <c r="Y376" i="2"/>
  <c r="X376" i="2"/>
  <c r="W376" i="2"/>
  <c r="V376" i="2"/>
  <c r="U373" i="2"/>
  <c r="U376" i="2" s="1"/>
  <c r="I376" i="2"/>
  <c r="H376" i="2"/>
  <c r="G376" i="2"/>
  <c r="F376" i="2"/>
  <c r="E376" i="2"/>
  <c r="U481" i="2"/>
  <c r="U482" i="2" s="1"/>
  <c r="I484" i="2"/>
  <c r="H484" i="2"/>
  <c r="G484" i="2"/>
  <c r="F484" i="2"/>
  <c r="Y596" i="2"/>
  <c r="X596" i="2"/>
  <c r="W596" i="2"/>
  <c r="V596" i="2"/>
  <c r="U593" i="2"/>
  <c r="U596" i="2" s="1"/>
  <c r="I596" i="2"/>
  <c r="H596" i="2"/>
  <c r="G596" i="2"/>
  <c r="F596" i="2"/>
  <c r="Y592" i="2"/>
  <c r="X592" i="2"/>
  <c r="W592" i="2"/>
  <c r="I592" i="2"/>
  <c r="H592" i="2"/>
  <c r="G592" i="2"/>
  <c r="F592" i="2"/>
  <c r="Y700" i="2"/>
  <c r="X700" i="2"/>
  <c r="W700" i="2"/>
  <c r="V700" i="2"/>
  <c r="U697" i="2"/>
  <c r="P700" i="2"/>
  <c r="O700" i="2"/>
  <c r="N700" i="2"/>
  <c r="M700" i="2"/>
  <c r="I700" i="2"/>
  <c r="H700" i="2"/>
  <c r="G700" i="2"/>
  <c r="F700" i="2"/>
  <c r="E700" i="2"/>
  <c r="V590" i="2"/>
  <c r="V594" i="2"/>
  <c r="AN210" i="2"/>
  <c r="AS210" i="2" s="1"/>
  <c r="U313" i="2"/>
  <c r="W307" i="2"/>
  <c r="X307" i="2"/>
  <c r="Y307" i="2"/>
  <c r="L593" i="2"/>
  <c r="L594" i="2" s="1"/>
  <c r="L622" i="2"/>
  <c r="L623" i="2" s="1"/>
  <c r="L485" i="2"/>
  <c r="L488" i="2" s="1"/>
  <c r="BR312" i="3"/>
  <c r="BO312" i="3"/>
  <c r="AG144" i="3"/>
  <c r="Q144" i="3"/>
  <c r="G144" i="3" s="1"/>
  <c r="Y174" i="2"/>
  <c r="Y497" i="2"/>
  <c r="Y309" i="2"/>
  <c r="V255" i="2"/>
  <c r="AK621" i="2"/>
  <c r="AP621" i="2" s="1"/>
  <c r="Y762" i="2"/>
  <c r="Y654" i="2"/>
  <c r="AN81" i="2"/>
  <c r="AN85" i="2"/>
  <c r="AO85" i="2" s="1"/>
  <c r="AP85" i="2" s="1"/>
  <c r="AQ85" i="2" s="1"/>
  <c r="AR85" i="2" s="1"/>
  <c r="AN89" i="2"/>
  <c r="AO89" i="2" s="1"/>
  <c r="AP89" i="2" s="1"/>
  <c r="AQ89" i="2" s="1"/>
  <c r="AR89" i="2" s="1"/>
  <c r="AN90" i="2"/>
  <c r="AS90" i="2" s="1"/>
  <c r="AN94" i="2"/>
  <c r="AN98" i="2"/>
  <c r="AS98" i="2" s="1"/>
  <c r="AN102" i="2"/>
  <c r="AS102" i="2" s="1"/>
  <c r="AN103" i="2"/>
  <c r="AO103" i="2" s="1"/>
  <c r="AP103" i="2" s="1"/>
  <c r="AQ103" i="2" s="1"/>
  <c r="AR103" i="2" s="1"/>
  <c r="AN116" i="2"/>
  <c r="AS116" i="2" s="1"/>
  <c r="AN117" i="2"/>
  <c r="AN118" i="2"/>
  <c r="AO118" i="2" s="1"/>
  <c r="AP118" i="2" s="1"/>
  <c r="AQ118" i="2" s="1"/>
  <c r="AR118" i="2" s="1"/>
  <c r="AN119" i="2"/>
  <c r="AN120" i="2"/>
  <c r="AO120" i="2" s="1"/>
  <c r="AP120" i="2" s="1"/>
  <c r="AQ120" i="2" s="1"/>
  <c r="AR120" i="2" s="1"/>
  <c r="AN121" i="2"/>
  <c r="AO121" i="2" s="1"/>
  <c r="AP121" i="2" s="1"/>
  <c r="AQ121" i="2" s="1"/>
  <c r="AR121" i="2" s="1"/>
  <c r="AN122" i="2"/>
  <c r="AS122" i="2" s="1"/>
  <c r="AN123" i="2"/>
  <c r="AO123" i="2" s="1"/>
  <c r="AP123" i="2" s="1"/>
  <c r="AQ123" i="2" s="1"/>
  <c r="AR123" i="2" s="1"/>
  <c r="AN124" i="2"/>
  <c r="AS124" i="2" s="1"/>
  <c r="AN125" i="2"/>
  <c r="AN126" i="2"/>
  <c r="AS126" i="2" s="1"/>
  <c r="AN127" i="2"/>
  <c r="AN128" i="2"/>
  <c r="AO128" i="2" s="1"/>
  <c r="AP128" i="2" s="1"/>
  <c r="AQ128" i="2" s="1"/>
  <c r="AR128" i="2" s="1"/>
  <c r="AN131" i="2"/>
  <c r="AN132" i="2"/>
  <c r="AO132" i="2" s="1"/>
  <c r="AP132" i="2" s="1"/>
  <c r="AQ132" i="2" s="1"/>
  <c r="AR132" i="2" s="1"/>
  <c r="AN135" i="2"/>
  <c r="AO135" i="2" s="1"/>
  <c r="AP135" i="2" s="1"/>
  <c r="AQ135" i="2" s="1"/>
  <c r="AR135" i="2" s="1"/>
  <c r="AN136" i="2"/>
  <c r="AO136" i="2" s="1"/>
  <c r="AP136" i="2" s="1"/>
  <c r="AQ136" i="2" s="1"/>
  <c r="AR136" i="2" s="1"/>
  <c r="AN139" i="2"/>
  <c r="AO139" i="2" s="1"/>
  <c r="AP139" i="2" s="1"/>
  <c r="AQ139" i="2" s="1"/>
  <c r="AR139" i="2" s="1"/>
  <c r="AN140" i="2"/>
  <c r="AS140" i="2" s="1"/>
  <c r="AN143" i="2"/>
  <c r="AN144" i="2"/>
  <c r="AS144" i="2" s="1"/>
  <c r="AN149" i="2"/>
  <c r="AN150" i="2"/>
  <c r="AO150" i="2" s="1"/>
  <c r="AP150" i="2" s="1"/>
  <c r="AQ150" i="2" s="1"/>
  <c r="AR150" i="2" s="1"/>
  <c r="AN151" i="2"/>
  <c r="AO151" i="2" s="1"/>
  <c r="AP151" i="2" s="1"/>
  <c r="AQ151" i="2" s="1"/>
  <c r="AR151" i="2" s="1"/>
  <c r="AN152" i="2"/>
  <c r="AO152" i="2" s="1"/>
  <c r="AP152" i="2" s="1"/>
  <c r="AQ152" i="2" s="1"/>
  <c r="AR152" i="2" s="1"/>
  <c r="AN157" i="2"/>
  <c r="AN161" i="2"/>
  <c r="AO161" i="2" s="1"/>
  <c r="AP161" i="2" s="1"/>
  <c r="AQ161" i="2" s="1"/>
  <c r="AR161" i="2" s="1"/>
  <c r="AN163" i="2"/>
  <c r="AN165" i="2"/>
  <c r="AS165" i="2" s="1"/>
  <c r="AN167" i="2"/>
  <c r="AO167" i="2" s="1"/>
  <c r="AP167" i="2" s="1"/>
  <c r="AQ167" i="2" s="1"/>
  <c r="AR167" i="2" s="1"/>
  <c r="AN168" i="2"/>
  <c r="AS168" i="2" s="1"/>
  <c r="AN169" i="2"/>
  <c r="AN170" i="2"/>
  <c r="AS170" i="2" s="1"/>
  <c r="AN171" i="2"/>
  <c r="AS171" i="2" s="1"/>
  <c r="AN172" i="2"/>
  <c r="AO172" i="2" s="1"/>
  <c r="AP172" i="2" s="1"/>
  <c r="AQ172" i="2" s="1"/>
  <c r="AR172" i="2" s="1"/>
  <c r="AN175" i="2"/>
  <c r="AN176" i="2"/>
  <c r="AO176" i="2" s="1"/>
  <c r="AP176" i="2" s="1"/>
  <c r="AQ176" i="2" s="1"/>
  <c r="AR176" i="2" s="1"/>
  <c r="AN177" i="2"/>
  <c r="AS177" i="2" s="1"/>
  <c r="AN179" i="2"/>
  <c r="AO179" i="2" s="1"/>
  <c r="AP179" i="2" s="1"/>
  <c r="AQ179" i="2" s="1"/>
  <c r="AR179" i="2" s="1"/>
  <c r="AN180" i="2"/>
  <c r="AO180" i="2" s="1"/>
  <c r="AP180" i="2" s="1"/>
  <c r="AQ180" i="2" s="1"/>
  <c r="AR180" i="2" s="1"/>
  <c r="AN181" i="2"/>
  <c r="AO181" i="2" s="1"/>
  <c r="AP181" i="2" s="1"/>
  <c r="AQ181" i="2" s="1"/>
  <c r="AR181" i="2" s="1"/>
  <c r="AN182" i="2"/>
  <c r="AS182" i="2" s="1"/>
  <c r="AN190" i="2"/>
  <c r="AO190" i="2" s="1"/>
  <c r="AP190" i="2" s="1"/>
  <c r="AQ190" i="2" s="1"/>
  <c r="AR190" i="2" s="1"/>
  <c r="AN194" i="2"/>
  <c r="AO194" i="2" s="1"/>
  <c r="AP194" i="2" s="1"/>
  <c r="AQ194" i="2" s="1"/>
  <c r="AR194" i="2" s="1"/>
  <c r="AN198" i="2"/>
  <c r="AO198" i="2" s="1"/>
  <c r="AP198" i="2" s="1"/>
  <c r="AQ198" i="2" s="1"/>
  <c r="AR198" i="2" s="1"/>
  <c r="AN203" i="2"/>
  <c r="AO203" i="2" s="1"/>
  <c r="AP203" i="2" s="1"/>
  <c r="AQ203" i="2" s="1"/>
  <c r="AR203" i="2" s="1"/>
  <c r="AN207" i="2"/>
  <c r="AS207" i="2" s="1"/>
  <c r="AN214" i="2"/>
  <c r="AS214" i="2" s="1"/>
  <c r="AN216" i="2"/>
  <c r="AO216" i="2" s="1"/>
  <c r="AP216" i="2" s="1"/>
  <c r="AQ216" i="2" s="1"/>
  <c r="AR216" i="2" s="1"/>
  <c r="AN217" i="2"/>
  <c r="AS217" i="2" s="1"/>
  <c r="AN219" i="2"/>
  <c r="AO219" i="2" s="1"/>
  <c r="AP219" i="2" s="1"/>
  <c r="AQ219" i="2" s="1"/>
  <c r="AR219" i="2" s="1"/>
  <c r="AN269" i="2"/>
  <c r="AN273" i="2"/>
  <c r="AO273" i="2" s="1"/>
  <c r="AP273" i="2" s="1"/>
  <c r="AQ273" i="2" s="1"/>
  <c r="AR273" i="2" s="1"/>
  <c r="AN275" i="2"/>
  <c r="AS275" i="2" s="1"/>
  <c r="AN276" i="2"/>
  <c r="AO276" i="2" s="1"/>
  <c r="AP276" i="2" s="1"/>
  <c r="AQ276" i="2" s="1"/>
  <c r="AR276" i="2" s="1"/>
  <c r="AN277" i="2"/>
  <c r="AS277" i="2" s="1"/>
  <c r="AN278" i="2"/>
  <c r="AS278" i="2" s="1"/>
  <c r="AN279" i="2"/>
  <c r="AO279" i="2" s="1"/>
  <c r="AP279" i="2" s="1"/>
  <c r="AQ279" i="2" s="1"/>
  <c r="AR279" i="2" s="1"/>
  <c r="AN280" i="2"/>
  <c r="AO280" i="2" s="1"/>
  <c r="AP280" i="2" s="1"/>
  <c r="AQ280" i="2" s="1"/>
  <c r="AR280" i="2" s="1"/>
  <c r="AN283" i="2"/>
  <c r="AO283" i="2" s="1"/>
  <c r="AP283" i="2" s="1"/>
  <c r="AQ283" i="2" s="1"/>
  <c r="AR283" i="2" s="1"/>
  <c r="AN284" i="2"/>
  <c r="AO284" i="2" s="1"/>
  <c r="AP284" i="2" s="1"/>
  <c r="AQ284" i="2" s="1"/>
  <c r="AR284" i="2" s="1"/>
  <c r="AN285" i="2"/>
  <c r="AS285" i="2" s="1"/>
  <c r="AN287" i="2"/>
  <c r="AO287" i="2" s="1"/>
  <c r="AP287" i="2" s="1"/>
  <c r="AQ287" i="2" s="1"/>
  <c r="AR287" i="2" s="1"/>
  <c r="AN288" i="2"/>
  <c r="AN289" i="2"/>
  <c r="AO289" i="2" s="1"/>
  <c r="AP289" i="2" s="1"/>
  <c r="AQ289" i="2" s="1"/>
  <c r="AR289" i="2" s="1"/>
  <c r="AN290" i="2"/>
  <c r="AO290" i="2" s="1"/>
  <c r="AP290" i="2" s="1"/>
  <c r="AQ290" i="2" s="1"/>
  <c r="AR290" i="2" s="1"/>
  <c r="AN298" i="2"/>
  <c r="AS298" i="2" s="1"/>
  <c r="AN301" i="2"/>
  <c r="AO301" i="2" s="1"/>
  <c r="AP301" i="2" s="1"/>
  <c r="AQ301" i="2" s="1"/>
  <c r="AR301" i="2" s="1"/>
  <c r="AN302" i="2"/>
  <c r="AS302" i="2" s="1"/>
  <c r="AN305" i="2"/>
  <c r="AN306" i="2"/>
  <c r="AO306" i="2" s="1"/>
  <c r="AP306" i="2" s="1"/>
  <c r="AQ306" i="2" s="1"/>
  <c r="AR306" i="2" s="1"/>
  <c r="AN311" i="2"/>
  <c r="AS311" i="2" s="1"/>
  <c r="AN314" i="2"/>
  <c r="AO314" i="2" s="1"/>
  <c r="AP314" i="2" s="1"/>
  <c r="AQ314" i="2" s="1"/>
  <c r="AR314" i="2" s="1"/>
  <c r="AN315" i="2"/>
  <c r="AN318" i="2"/>
  <c r="AO318" i="2" s="1"/>
  <c r="AP318" i="2" s="1"/>
  <c r="AQ318" i="2" s="1"/>
  <c r="AR318" i="2" s="1"/>
  <c r="AN319" i="2"/>
  <c r="AN322" i="2"/>
  <c r="AO322" i="2" s="1"/>
  <c r="AP322" i="2" s="1"/>
  <c r="AQ322" i="2" s="1"/>
  <c r="AR322" i="2" s="1"/>
  <c r="AN324" i="2"/>
  <c r="AN325" i="2"/>
  <c r="AS325" i="2" s="1"/>
  <c r="AN327" i="2"/>
  <c r="AO327" i="2" s="1"/>
  <c r="AP327" i="2" s="1"/>
  <c r="AQ327" i="2" s="1"/>
  <c r="AR327" i="2" s="1"/>
  <c r="AN328" i="2"/>
  <c r="AS328" i="2" s="1"/>
  <c r="AN35" i="2"/>
  <c r="Y38" i="2"/>
  <c r="AN16" i="2"/>
  <c r="AO16" i="2" s="1"/>
  <c r="AP16" i="2" s="1"/>
  <c r="AQ16" i="2" s="1"/>
  <c r="AR16" i="2" s="1"/>
  <c r="Y25" i="2"/>
  <c r="AN27" i="2"/>
  <c r="AO27" i="2" s="1"/>
  <c r="AP27" i="2" s="1"/>
  <c r="AQ27" i="2" s="1"/>
  <c r="AR27" i="2" s="1"/>
  <c r="AN28" i="2"/>
  <c r="AO28" i="2" s="1"/>
  <c r="AP28" i="2" s="1"/>
  <c r="AQ28" i="2" s="1"/>
  <c r="AR28" i="2" s="1"/>
  <c r="AN31" i="2"/>
  <c r="AS31" i="2" s="1"/>
  <c r="Y33" i="2"/>
  <c r="Y34" i="2"/>
  <c r="AN10" i="2"/>
  <c r="AO10" i="2" s="1"/>
  <c r="AP10" i="2" s="1"/>
  <c r="AQ10" i="2" s="1"/>
  <c r="AR10" i="2" s="1"/>
  <c r="Y14" i="2"/>
  <c r="V14" i="2"/>
  <c r="W14" i="2"/>
  <c r="X14" i="2"/>
  <c r="Y37" i="2"/>
  <c r="DN42" i="3"/>
  <c r="X13" i="2"/>
  <c r="X713" i="2"/>
  <c r="V751" i="2"/>
  <c r="G762" i="2"/>
  <c r="V762" i="2"/>
  <c r="X59" i="2"/>
  <c r="W59" i="2"/>
  <c r="X420" i="2"/>
  <c r="X174" i="2"/>
  <c r="W174" i="2"/>
  <c r="W55" i="2"/>
  <c r="W713" i="2"/>
  <c r="Q609" i="3"/>
  <c r="CG184" i="3"/>
  <c r="Q193" i="3"/>
  <c r="G193" i="3" s="1"/>
  <c r="Q184" i="3"/>
  <c r="G184" i="3" s="1"/>
  <c r="Q183" i="3"/>
  <c r="G183" i="3" s="1"/>
  <c r="Q182" i="3"/>
  <c r="G182" i="3" s="1"/>
  <c r="Q146" i="3"/>
  <c r="Q145" i="3"/>
  <c r="Q118" i="3"/>
  <c r="G118" i="3" s="1"/>
  <c r="Q113" i="3"/>
  <c r="G113" i="3" s="1"/>
  <c r="Q74" i="3"/>
  <c r="V546" i="2"/>
  <c r="V542" i="2"/>
  <c r="V539" i="2"/>
  <c r="V537" i="2"/>
  <c r="V532" i="2"/>
  <c r="V525" i="2"/>
  <c r="V523" i="2"/>
  <c r="V519" i="2"/>
  <c r="V515" i="2"/>
  <c r="V512" i="2"/>
  <c r="V498" i="2"/>
  <c r="V497" i="2"/>
  <c r="V490" i="2"/>
  <c r="V486" i="2"/>
  <c r="V482" i="2"/>
  <c r="V479" i="2"/>
  <c r="V434" i="2"/>
  <c r="V431" i="2"/>
  <c r="V429" i="2"/>
  <c r="V424" i="2"/>
  <c r="V420" i="2"/>
  <c r="V417" i="2"/>
  <c r="V411" i="2"/>
  <c r="V407" i="2"/>
  <c r="V402" i="2"/>
  <c r="V404" i="2"/>
  <c r="V401" i="2" s="1"/>
  <c r="V390" i="2"/>
  <c r="V389" i="2"/>
  <c r="V382" i="2"/>
  <c r="V378" i="2"/>
  <c r="V374" i="2"/>
  <c r="V371" i="2"/>
  <c r="V330" i="2"/>
  <c r="V326" i="2"/>
  <c r="V323" i="2"/>
  <c r="V321" i="2"/>
  <c r="V316" i="2"/>
  <c r="V312" i="2"/>
  <c r="V303" i="2"/>
  <c r="V299" i="2"/>
  <c r="V282" i="2"/>
  <c r="V606" i="2"/>
  <c r="V281" i="2"/>
  <c r="V274" i="2"/>
  <c r="V270" i="2"/>
  <c r="V266" i="2"/>
  <c r="V263" i="2"/>
  <c r="V262" i="2"/>
  <c r="V256" i="2"/>
  <c r="V199" i="2"/>
  <c r="V186" i="2"/>
  <c r="V174" i="2"/>
  <c r="EA611" i="3"/>
  <c r="DZ611" i="3"/>
  <c r="DE609" i="3"/>
  <c r="CU611" i="3"/>
  <c r="CT611" i="3"/>
  <c r="CS611" i="3"/>
  <c r="CP611" i="3"/>
  <c r="AG506" i="3"/>
  <c r="AG509" i="3" s="1"/>
  <c r="AG491" i="3"/>
  <c r="EA251" i="3"/>
  <c r="DZ251" i="3"/>
  <c r="CU249" i="3"/>
  <c r="CT249" i="3"/>
  <c r="CS251" i="3"/>
  <c r="CP251" i="3"/>
  <c r="AG248" i="3"/>
  <c r="DL41" i="3"/>
  <c r="DK17" i="3"/>
  <c r="DK24" i="3"/>
  <c r="EA1065" i="3"/>
  <c r="EA1179" i="3"/>
  <c r="EA1293" i="3"/>
  <c r="EA1407" i="3"/>
  <c r="EA1521" i="3"/>
  <c r="EA1635" i="3"/>
  <c r="EA514" i="3"/>
  <c r="EA631" i="3"/>
  <c r="EA127" i="3"/>
  <c r="EA494" i="3"/>
  <c r="EA137" i="3"/>
  <c r="EA261" i="3"/>
  <c r="EA387" i="3"/>
  <c r="EA504" i="3"/>
  <c r="EA621" i="3"/>
  <c r="EA142" i="3"/>
  <c r="EA265" i="3"/>
  <c r="EA392" i="3"/>
  <c r="EA509" i="3"/>
  <c r="EA626" i="3"/>
  <c r="EA85" i="3"/>
  <c r="EA213" i="3"/>
  <c r="EA337" i="3"/>
  <c r="EA457" i="3"/>
  <c r="EA574" i="3"/>
  <c r="EA806" i="3"/>
  <c r="EA919" i="3"/>
  <c r="EA1034" i="3"/>
  <c r="EA1148" i="3"/>
  <c r="EA1262" i="3"/>
  <c r="EA1376" i="3"/>
  <c r="EA1490" i="3"/>
  <c r="EA1604" i="3"/>
  <c r="EA90" i="3"/>
  <c r="EA218" i="3"/>
  <c r="EA462" i="3"/>
  <c r="EA579" i="3"/>
  <c r="EA811" i="3"/>
  <c r="EA924" i="3"/>
  <c r="EA1039" i="3"/>
  <c r="EA1153" i="3"/>
  <c r="EA1267" i="3"/>
  <c r="EA1381" i="3"/>
  <c r="EA1495" i="3"/>
  <c r="EA1609" i="3"/>
  <c r="EA95" i="3"/>
  <c r="EA223" i="3"/>
  <c r="EA346" i="3"/>
  <c r="EA467" i="3"/>
  <c r="EA584" i="3"/>
  <c r="EA816" i="3"/>
  <c r="EA929" i="3"/>
  <c r="EA1044" i="3"/>
  <c r="EA1158" i="3"/>
  <c r="EA1272" i="3"/>
  <c r="EA1386" i="3"/>
  <c r="EA1500" i="3"/>
  <c r="EA1614" i="3"/>
  <c r="EA100" i="3"/>
  <c r="EA228" i="3"/>
  <c r="EA351" i="3"/>
  <c r="EA472" i="3"/>
  <c r="EA589" i="3"/>
  <c r="EA821" i="3"/>
  <c r="EA934" i="3"/>
  <c r="EA1049" i="3"/>
  <c r="EA1163" i="3"/>
  <c r="EA1277" i="3"/>
  <c r="EA1391" i="3"/>
  <c r="EA1505" i="3"/>
  <c r="EA1619" i="3"/>
  <c r="EA105" i="3"/>
  <c r="EA233" i="3"/>
  <c r="EA356" i="3"/>
  <c r="EA477" i="3"/>
  <c r="EA594" i="3"/>
  <c r="EA826" i="3"/>
  <c r="EA939" i="3"/>
  <c r="EA1054" i="3"/>
  <c r="EA1168" i="3"/>
  <c r="EA1282" i="3"/>
  <c r="EA1396" i="3"/>
  <c r="EA1510" i="3"/>
  <c r="EA1624" i="3"/>
  <c r="EA110" i="3"/>
  <c r="EA237" i="3"/>
  <c r="EA361" i="3"/>
  <c r="EA482" i="3"/>
  <c r="EA599" i="3"/>
  <c r="EA831" i="3"/>
  <c r="EA944" i="3"/>
  <c r="EA1059" i="3"/>
  <c r="EA1173" i="3"/>
  <c r="EA1287" i="3"/>
  <c r="EA1401" i="3"/>
  <c r="EA1515" i="3"/>
  <c r="EA1629" i="3"/>
  <c r="EA450" i="3"/>
  <c r="EA567" i="3"/>
  <c r="EA684" i="3"/>
  <c r="EA799" i="3"/>
  <c r="EA912" i="3"/>
  <c r="EA901" i="3"/>
  <c r="EA907" i="3"/>
  <c r="EA1027" i="3"/>
  <c r="EA1141" i="3"/>
  <c r="EA1255" i="3"/>
  <c r="EA1369" i="3"/>
  <c r="EA1483" i="3"/>
  <c r="EA1597" i="3"/>
  <c r="EA68" i="3"/>
  <c r="EA320" i="3"/>
  <c r="EA445" i="3"/>
  <c r="EA562" i="3"/>
  <c r="EA679" i="3"/>
  <c r="EA794" i="3"/>
  <c r="EA1022" i="3"/>
  <c r="EA1136" i="3"/>
  <c r="EA1250" i="3"/>
  <c r="EA1364" i="3"/>
  <c r="EA1478" i="3"/>
  <c r="EA1592" i="3"/>
  <c r="EA788" i="3"/>
  <c r="EA1016" i="3"/>
  <c r="EA1130" i="3"/>
  <c r="EA1244" i="3"/>
  <c r="EA1358" i="3"/>
  <c r="EA1472" i="3"/>
  <c r="EA1586" i="3"/>
  <c r="EA1666" i="3"/>
  <c r="EA1552" i="3"/>
  <c r="EA1438" i="3"/>
  <c r="EA1324" i="3"/>
  <c r="EA1210" i="3"/>
  <c r="EA1096" i="3"/>
  <c r="EA982" i="3"/>
  <c r="EA754" i="3"/>
  <c r="EA637" i="3"/>
  <c r="EA520" i="3"/>
  <c r="EA402" i="3"/>
  <c r="EA275" i="3"/>
  <c r="EA154" i="3"/>
  <c r="EA1670" i="3"/>
  <c r="EA1556" i="3"/>
  <c r="EA1442" i="3"/>
  <c r="EA1328" i="3"/>
  <c r="EA1214" i="3"/>
  <c r="EA1100" i="3"/>
  <c r="EA986" i="3"/>
  <c r="EA758" i="3"/>
  <c r="EA641" i="3"/>
  <c r="EA524" i="3"/>
  <c r="EA406" i="3"/>
  <c r="EA279" i="3"/>
  <c r="EA158" i="3"/>
  <c r="EA1674" i="3"/>
  <c r="EA1560" i="3"/>
  <c r="EA1446" i="3"/>
  <c r="EA1332" i="3"/>
  <c r="EA1218" i="3"/>
  <c r="EA1104" i="3"/>
  <c r="EA990" i="3"/>
  <c r="EA762" i="3"/>
  <c r="EA645" i="3"/>
  <c r="EA528" i="3"/>
  <c r="EA410" i="3"/>
  <c r="EA283" i="3"/>
  <c r="EA162" i="3"/>
  <c r="EA1679" i="3"/>
  <c r="EA1565" i="3"/>
  <c r="EA1451" i="3"/>
  <c r="EA1337" i="3"/>
  <c r="EA1223" i="3"/>
  <c r="EA1109" i="3"/>
  <c r="EA995" i="3"/>
  <c r="EA767" i="3"/>
  <c r="EA649" i="3"/>
  <c r="EA533" i="3"/>
  <c r="EA288" i="3"/>
  <c r="EA168" i="3"/>
  <c r="EA1683" i="3"/>
  <c r="EA1569" i="3"/>
  <c r="EA1455" i="3"/>
  <c r="EA1341" i="3"/>
  <c r="EA1227" i="3"/>
  <c r="EA1113" i="3"/>
  <c r="EA999" i="3"/>
  <c r="EA771" i="3"/>
  <c r="EA653" i="3"/>
  <c r="EA537" i="3"/>
  <c r="EA292" i="3"/>
  <c r="EA173" i="3"/>
  <c r="EA1687" i="3"/>
  <c r="EA1573" i="3"/>
  <c r="EA1459" i="3"/>
  <c r="EA1345" i="3"/>
  <c r="EA1231" i="3"/>
  <c r="EA1117" i="3"/>
  <c r="EA1003" i="3"/>
  <c r="EA775" i="3"/>
  <c r="EA657" i="3"/>
  <c r="EA541" i="3"/>
  <c r="EA423" i="3"/>
  <c r="EA296" i="3"/>
  <c r="EA177" i="3"/>
  <c r="CU118" i="3"/>
  <c r="CT118" i="3"/>
  <c r="CR118" i="3"/>
  <c r="CQ118" i="3"/>
  <c r="AV1065" i="3"/>
  <c r="AV1179" i="3"/>
  <c r="AV1293" i="3"/>
  <c r="AV1407" i="3"/>
  <c r="AV1521" i="3"/>
  <c r="AV1635" i="3"/>
  <c r="AT1065" i="3"/>
  <c r="AT1179" i="3"/>
  <c r="AT1293" i="3"/>
  <c r="AT1407" i="3"/>
  <c r="AT1521" i="3"/>
  <c r="AT1635" i="3"/>
  <c r="AM1065" i="3"/>
  <c r="AM1179" i="3"/>
  <c r="AM1293" i="3"/>
  <c r="AM1407" i="3"/>
  <c r="AM1521" i="3"/>
  <c r="AM1635" i="3"/>
  <c r="AG118" i="3"/>
  <c r="CS450" i="3"/>
  <c r="CS567" i="3"/>
  <c r="CS684" i="3"/>
  <c r="CS799" i="3"/>
  <c r="CS912" i="3"/>
  <c r="CS1027" i="3"/>
  <c r="CS1141" i="3"/>
  <c r="CS1255" i="3"/>
  <c r="CS1369" i="3"/>
  <c r="CS1483" i="3"/>
  <c r="CS1597" i="3"/>
  <c r="CQ72" i="3"/>
  <c r="CP450" i="3"/>
  <c r="CP567" i="3"/>
  <c r="CP684" i="3"/>
  <c r="CP799" i="3"/>
  <c r="CP912" i="3"/>
  <c r="CP1027" i="3"/>
  <c r="CP1141" i="3"/>
  <c r="CP1255" i="3"/>
  <c r="CP1369" i="3"/>
  <c r="CP1483" i="3"/>
  <c r="CP1597" i="3"/>
  <c r="BE799" i="3"/>
  <c r="BE912" i="3"/>
  <c r="BE1027" i="3"/>
  <c r="BE1141" i="3"/>
  <c r="BE1255" i="3"/>
  <c r="BE1369" i="3"/>
  <c r="BE1483" i="3"/>
  <c r="BE1597" i="3"/>
  <c r="AU799" i="3"/>
  <c r="AU912" i="3"/>
  <c r="AU1027" i="3"/>
  <c r="AU1141" i="3"/>
  <c r="AU1255" i="3"/>
  <c r="AU1369" i="3"/>
  <c r="AU1483" i="3"/>
  <c r="AU1597" i="3"/>
  <c r="AG74" i="3"/>
  <c r="F65" i="2"/>
  <c r="G65" i="2"/>
  <c r="H65" i="2"/>
  <c r="CR512" i="3"/>
  <c r="CR631" i="3"/>
  <c r="R523" i="2"/>
  <c r="DZ509" i="3"/>
  <c r="CU506" i="3"/>
  <c r="CU509" i="3" s="1"/>
  <c r="CT506" i="3"/>
  <c r="CT509" i="3" s="1"/>
  <c r="CR506" i="3"/>
  <c r="CR509" i="3" s="1"/>
  <c r="CQ506" i="3"/>
  <c r="CQ509" i="3" s="1"/>
  <c r="H609" i="3"/>
  <c r="G609" i="3" s="1"/>
  <c r="CU248" i="3"/>
  <c r="CT248" i="3"/>
  <c r="CR248" i="3"/>
  <c r="CQ248" i="3"/>
  <c r="CR372" i="3"/>
  <c r="CQ372" i="3"/>
  <c r="CR369" i="3"/>
  <c r="CQ369" i="3"/>
  <c r="AG369" i="3"/>
  <c r="CU367" i="3"/>
  <c r="CT367" i="3"/>
  <c r="CU366" i="3"/>
  <c r="CT366" i="3"/>
  <c r="CU364" i="3"/>
  <c r="CT364" i="3"/>
  <c r="AG364" i="3"/>
  <c r="L176" i="2"/>
  <c r="L175" i="2"/>
  <c r="M174" i="2"/>
  <c r="N174" i="2"/>
  <c r="O174" i="2"/>
  <c r="P174" i="2"/>
  <c r="R174" i="2"/>
  <c r="R636" i="2"/>
  <c r="AN636" i="2" s="1"/>
  <c r="AS636" i="2" s="1"/>
  <c r="R623" i="2"/>
  <c r="L8" i="2"/>
  <c r="N21" i="2"/>
  <c r="O21" i="2"/>
  <c r="P21" i="2"/>
  <c r="CS184" i="3"/>
  <c r="CT184" i="3" s="1"/>
  <c r="CJ184" i="3"/>
  <c r="BO184" i="3"/>
  <c r="AN271" i="2"/>
  <c r="AS271" i="2" s="1"/>
  <c r="H250" i="3"/>
  <c r="H249" i="3"/>
  <c r="H248" i="3"/>
  <c r="CU247" i="3"/>
  <c r="CU246" i="3"/>
  <c r="CU245" i="3"/>
  <c r="CT247" i="3"/>
  <c r="CT246" i="3"/>
  <c r="CQ249" i="3"/>
  <c r="CQ247" i="3"/>
  <c r="CR249" i="3"/>
  <c r="H184" i="3"/>
  <c r="R634" i="2"/>
  <c r="AN634" i="2" s="1"/>
  <c r="AS634" i="2" s="1"/>
  <c r="M634" i="2"/>
  <c r="N634" i="2"/>
  <c r="O634" i="2"/>
  <c r="P634" i="2"/>
  <c r="L634" i="2"/>
  <c r="M606" i="2"/>
  <c r="V1488" i="2"/>
  <c r="V1383" i="2"/>
  <c r="V1278" i="2"/>
  <c r="L177" i="2"/>
  <c r="H118" i="3"/>
  <c r="H74" i="3"/>
  <c r="G74" i="3" s="1"/>
  <c r="H73" i="3"/>
  <c r="G73" i="3" s="1"/>
  <c r="H394" i="3"/>
  <c r="H401" i="3"/>
  <c r="G401" i="3" s="1"/>
  <c r="H400" i="3"/>
  <c r="G400" i="3" s="1"/>
  <c r="H405" i="3"/>
  <c r="G405" i="3" s="1"/>
  <c r="H404" i="3"/>
  <c r="G404" i="3" s="1"/>
  <c r="H414" i="3"/>
  <c r="G414" i="3" s="1"/>
  <c r="H418" i="3"/>
  <c r="G418" i="3" s="1"/>
  <c r="H456" i="3"/>
  <c r="G456" i="3" s="1"/>
  <c r="H455" i="3"/>
  <c r="G455" i="3" s="1"/>
  <c r="H454" i="3"/>
  <c r="G454" i="3" s="1"/>
  <c r="H461" i="3"/>
  <c r="G461" i="3" s="1"/>
  <c r="H460" i="3"/>
  <c r="G460" i="3" s="1"/>
  <c r="H459" i="3"/>
  <c r="G459" i="3" s="1"/>
  <c r="H476" i="3"/>
  <c r="G476" i="3" s="1"/>
  <c r="H475" i="3"/>
  <c r="G475" i="3" s="1"/>
  <c r="H474" i="3"/>
  <c r="G474" i="3" s="1"/>
  <c r="H481" i="3"/>
  <c r="G481" i="3" s="1"/>
  <c r="H480" i="3"/>
  <c r="G480" i="3" s="1"/>
  <c r="H479" i="3"/>
  <c r="G479" i="3" s="1"/>
  <c r="H487" i="3"/>
  <c r="H486" i="3"/>
  <c r="H508" i="3"/>
  <c r="G508" i="3" s="1"/>
  <c r="H507" i="3"/>
  <c r="G507" i="3" s="1"/>
  <c r="H513" i="3"/>
  <c r="G513" i="3" s="1"/>
  <c r="H519" i="3"/>
  <c r="G519" i="3" s="1"/>
  <c r="H518" i="3"/>
  <c r="G518" i="3" s="1"/>
  <c r="H523" i="3"/>
  <c r="G523" i="3" s="1"/>
  <c r="H522" i="3"/>
  <c r="G522" i="3" s="1"/>
  <c r="H536" i="3"/>
  <c r="G536" i="3" s="1"/>
  <c r="H535" i="3"/>
  <c r="G535" i="3" s="1"/>
  <c r="H532" i="3"/>
  <c r="G532" i="3" s="1"/>
  <c r="H573" i="3"/>
  <c r="G573" i="3" s="1"/>
  <c r="H572" i="3"/>
  <c r="G572" i="3" s="1"/>
  <c r="H571" i="3"/>
  <c r="G571" i="3" s="1"/>
  <c r="H578" i="3"/>
  <c r="G578" i="3" s="1"/>
  <c r="H577" i="3"/>
  <c r="G577" i="3" s="1"/>
  <c r="H576" i="3"/>
  <c r="G576" i="3" s="1"/>
  <c r="H593" i="3"/>
  <c r="G593" i="3" s="1"/>
  <c r="H592" i="3"/>
  <c r="G592" i="3" s="1"/>
  <c r="H591" i="3"/>
  <c r="G591" i="3" s="1"/>
  <c r="H598" i="3"/>
  <c r="G598" i="3" s="1"/>
  <c r="H597" i="3"/>
  <c r="G597" i="3" s="1"/>
  <c r="H596" i="3"/>
  <c r="G596" i="3" s="1"/>
  <c r="H604" i="3"/>
  <c r="G604" i="3" s="1"/>
  <c r="H603" i="3"/>
  <c r="G603" i="3" s="1"/>
  <c r="H625" i="3"/>
  <c r="G625" i="3" s="1"/>
  <c r="H624" i="3"/>
  <c r="G624" i="3" s="1"/>
  <c r="H623" i="3"/>
  <c r="G623" i="3" s="1"/>
  <c r="G637" i="3"/>
  <c r="H636" i="3"/>
  <c r="G636" i="3" s="1"/>
  <c r="H635" i="3"/>
  <c r="G635" i="3" s="1"/>
  <c r="G641" i="3"/>
  <c r="H640" i="3"/>
  <c r="G640" i="3" s="1"/>
  <c r="H639" i="3"/>
  <c r="G639" i="3" s="1"/>
  <c r="G645" i="3"/>
  <c r="H644" i="3"/>
  <c r="G644" i="3" s="1"/>
  <c r="H643" i="3"/>
  <c r="G643" i="3" s="1"/>
  <c r="G650" i="3"/>
  <c r="G649" i="3"/>
  <c r="H648" i="3"/>
  <c r="G648" i="3" s="1"/>
  <c r="G657" i="3"/>
  <c r="H656" i="3"/>
  <c r="G656" i="3" s="1"/>
  <c r="H655" i="3"/>
  <c r="G655" i="3" s="1"/>
  <c r="G653" i="3"/>
  <c r="H652" i="3"/>
  <c r="G652" i="3" s="1"/>
  <c r="H651" i="3"/>
  <c r="G651" i="3" s="1"/>
  <c r="H391" i="3"/>
  <c r="G391" i="3" s="1"/>
  <c r="H390" i="3"/>
  <c r="G390" i="3" s="1"/>
  <c r="H389" i="3"/>
  <c r="G389" i="3" s="1"/>
  <c r="H336" i="3"/>
  <c r="G336" i="3" s="1"/>
  <c r="H335" i="3"/>
  <c r="G335" i="3" s="1"/>
  <c r="H334" i="3"/>
  <c r="G334" i="3" s="1"/>
  <c r="H340" i="3"/>
  <c r="G340" i="3" s="1"/>
  <c r="H339" i="3"/>
  <c r="G339" i="3" s="1"/>
  <c r="H355" i="3"/>
  <c r="G355" i="3" s="1"/>
  <c r="H354" i="3"/>
  <c r="G354" i="3" s="1"/>
  <c r="H353" i="3"/>
  <c r="G353" i="3" s="1"/>
  <c r="H360" i="3"/>
  <c r="G360" i="3" s="1"/>
  <c r="H359" i="3"/>
  <c r="G359" i="3" s="1"/>
  <c r="H358" i="3"/>
  <c r="G358" i="3" s="1"/>
  <c r="H319" i="3"/>
  <c r="G319" i="3" s="1"/>
  <c r="H318" i="3"/>
  <c r="G318" i="3" s="1"/>
  <c r="H317" i="3"/>
  <c r="G317" i="3" s="1"/>
  <c r="H247" i="3"/>
  <c r="H246" i="3"/>
  <c r="G172" i="3"/>
  <c r="G167" i="3"/>
  <c r="H156" i="3"/>
  <c r="G156" i="3" s="1"/>
  <c r="H153" i="3"/>
  <c r="G153" i="3" s="1"/>
  <c r="H152" i="3"/>
  <c r="G152" i="3" s="1"/>
  <c r="H109" i="3"/>
  <c r="G109" i="3" s="1"/>
  <c r="H108" i="3"/>
  <c r="G108" i="3" s="1"/>
  <c r="H107" i="3"/>
  <c r="G107" i="3" s="1"/>
  <c r="H67" i="3"/>
  <c r="G67" i="3" s="1"/>
  <c r="H66" i="3"/>
  <c r="G66" i="3" s="1"/>
  <c r="H65" i="3"/>
  <c r="H84" i="3"/>
  <c r="G84" i="3" s="1"/>
  <c r="H83" i="3"/>
  <c r="G83" i="3" s="1"/>
  <c r="H82" i="3"/>
  <c r="G82" i="3" s="1"/>
  <c r="H81" i="3"/>
  <c r="G81" i="3" s="1"/>
  <c r="BU64" i="4"/>
  <c r="BR64" i="4"/>
  <c r="CH71" i="4"/>
  <c r="CH70" i="4"/>
  <c r="CH69" i="4"/>
  <c r="CH68" i="4"/>
  <c r="CH67" i="4"/>
  <c r="CH66" i="4"/>
  <c r="CH65" i="4"/>
  <c r="CH64" i="4"/>
  <c r="CC64" i="4"/>
  <c r="BT64" i="4"/>
  <c r="BQ64" i="4"/>
  <c r="BQ46" i="4"/>
  <c r="BQ28" i="4"/>
  <c r="CH56" i="4"/>
  <c r="CH55" i="4"/>
  <c r="CM62" i="4"/>
  <c r="CL62" i="4"/>
  <c r="CH53" i="4"/>
  <c r="CH52" i="4"/>
  <c r="CH51" i="4"/>
  <c r="CH50" i="4"/>
  <c r="CH49" i="4"/>
  <c r="CH48" i="4"/>
  <c r="CH47" i="4"/>
  <c r="CH46" i="4"/>
  <c r="CH62" i="4" s="1"/>
  <c r="BU46" i="4"/>
  <c r="BT46" i="4"/>
  <c r="BR46" i="4"/>
  <c r="BT28" i="4"/>
  <c r="BU28" i="4"/>
  <c r="BR28" i="4"/>
  <c r="AW799" i="3"/>
  <c r="AW912" i="3"/>
  <c r="AW1027" i="3"/>
  <c r="AW1141" i="3"/>
  <c r="AW1255" i="3"/>
  <c r="AW1369" i="3"/>
  <c r="AW1483" i="3"/>
  <c r="AW1597" i="3"/>
  <c r="AW794" i="3"/>
  <c r="AW907" i="3"/>
  <c r="AW1022" i="3"/>
  <c r="AW1136" i="3"/>
  <c r="AW1250" i="3"/>
  <c r="AW1364" i="3"/>
  <c r="AW1478" i="3"/>
  <c r="AW1592" i="3"/>
  <c r="H312" i="3"/>
  <c r="G312" i="3" s="1"/>
  <c r="H301" i="3"/>
  <c r="Q248" i="3"/>
  <c r="G248" i="3" s="1"/>
  <c r="Q247" i="3"/>
  <c r="G247" i="3" s="1"/>
  <c r="Q246" i="3"/>
  <c r="G246" i="3" s="1"/>
  <c r="Q241" i="3"/>
  <c r="G241" i="3" s="1"/>
  <c r="Q240" i="3"/>
  <c r="G240" i="3" s="1"/>
  <c r="H240" i="3"/>
  <c r="DE176" i="3"/>
  <c r="DE175" i="3"/>
  <c r="DE174" i="3"/>
  <c r="DE172" i="3"/>
  <c r="DE171" i="3"/>
  <c r="DE169" i="3"/>
  <c r="DE167" i="3"/>
  <c r="DE166" i="3"/>
  <c r="DE164" i="3"/>
  <c r="DE163" i="3"/>
  <c r="DE161" i="3"/>
  <c r="DE160" i="3"/>
  <c r="DE159" i="3"/>
  <c r="DZ158" i="3"/>
  <c r="DE157" i="3"/>
  <c r="DE156" i="3"/>
  <c r="DE155" i="3"/>
  <c r="DZ154" i="3"/>
  <c r="DZ402" i="3"/>
  <c r="EB402" i="3"/>
  <c r="EC402" i="3"/>
  <c r="DE520" i="3"/>
  <c r="DE637" i="3"/>
  <c r="DE153" i="3"/>
  <c r="DE152" i="3"/>
  <c r="DE151" i="3"/>
  <c r="DE150" i="3"/>
  <c r="DF31" i="3"/>
  <c r="DE621" i="3"/>
  <c r="DZ110" i="3"/>
  <c r="DZ482" i="3"/>
  <c r="EB482" i="3"/>
  <c r="EC482" i="3"/>
  <c r="DZ105" i="3"/>
  <c r="DZ477" i="3"/>
  <c r="EB477" i="3"/>
  <c r="EC477" i="3"/>
  <c r="DZ100" i="3"/>
  <c r="DZ95" i="3"/>
  <c r="DZ90" i="3"/>
  <c r="DZ462" i="3"/>
  <c r="EB462" i="3"/>
  <c r="EC462" i="3"/>
  <c r="DZ85" i="3"/>
  <c r="AG165" i="3"/>
  <c r="AG168" i="3" s="1"/>
  <c r="Q365" i="3"/>
  <c r="G365" i="3" s="1"/>
  <c r="CY31" i="3"/>
  <c r="CY48" i="3"/>
  <c r="CY49" i="3"/>
  <c r="DA49" i="3" s="1"/>
  <c r="CY56" i="3"/>
  <c r="DA57" i="3"/>
  <c r="CY58" i="3"/>
  <c r="DA58" i="3" s="1"/>
  <c r="CY59" i="3"/>
  <c r="DA59" i="3" s="1"/>
  <c r="CY68" i="3"/>
  <c r="CZ68" i="3"/>
  <c r="DA68" i="3"/>
  <c r="DA202" i="3"/>
  <c r="DA320" i="3"/>
  <c r="DA445" i="3"/>
  <c r="DA562" i="3"/>
  <c r="DA679" i="3"/>
  <c r="DA794" i="3"/>
  <c r="DA907" i="3"/>
  <c r="DA1022" i="3"/>
  <c r="DA1136" i="3"/>
  <c r="DA1250" i="3"/>
  <c r="DA1364" i="3"/>
  <c r="DA1478" i="3"/>
  <c r="DA1592" i="3"/>
  <c r="CZ70" i="3"/>
  <c r="CZ71" i="3"/>
  <c r="CZ72" i="3"/>
  <c r="CY450" i="3"/>
  <c r="CY567" i="3"/>
  <c r="CY684" i="3"/>
  <c r="CY799" i="3"/>
  <c r="CY912" i="3"/>
  <c r="CY1027" i="3"/>
  <c r="CY1141" i="3"/>
  <c r="CY1255" i="3"/>
  <c r="CY1369" i="3"/>
  <c r="CY1483" i="3"/>
  <c r="CY1597" i="3"/>
  <c r="CZ85" i="3"/>
  <c r="DA85" i="3"/>
  <c r="CZ90" i="3"/>
  <c r="DA90" i="3"/>
  <c r="CZ95" i="3"/>
  <c r="CZ467" i="3"/>
  <c r="DA95" i="3"/>
  <c r="DA467" i="3"/>
  <c r="CZ100" i="3"/>
  <c r="CZ472" i="3"/>
  <c r="DA100" i="3"/>
  <c r="CY105" i="3"/>
  <c r="CY477" i="3"/>
  <c r="CZ105" i="3"/>
  <c r="CZ477" i="3"/>
  <c r="DA105" i="3"/>
  <c r="DA477" i="3"/>
  <c r="CZ110" i="3"/>
  <c r="CZ482" i="3"/>
  <c r="DA110" i="3"/>
  <c r="DA482" i="3"/>
  <c r="CZ113" i="3"/>
  <c r="DA113" i="3"/>
  <c r="CY127" i="3"/>
  <c r="CZ127" i="3"/>
  <c r="CZ372" i="3"/>
  <c r="DA127" i="3"/>
  <c r="CY132" i="3"/>
  <c r="CY616" i="3"/>
  <c r="CZ132" i="3"/>
  <c r="DA132" i="3"/>
  <c r="DA616" i="3"/>
  <c r="CZ137" i="3"/>
  <c r="CZ621" i="3"/>
  <c r="DA137" i="3"/>
  <c r="CY142" i="3"/>
  <c r="CZ142" i="3"/>
  <c r="DA142" i="3"/>
  <c r="DA145" i="3"/>
  <c r="DA146" i="3"/>
  <c r="CY148" i="3"/>
  <c r="CY154" i="3"/>
  <c r="CZ154" i="3"/>
  <c r="DA154" i="3"/>
  <c r="CY158" i="3"/>
  <c r="CY406" i="3"/>
  <c r="CY524" i="3"/>
  <c r="CY1670" i="3"/>
  <c r="CY1556" i="3"/>
  <c r="CY1442" i="3"/>
  <c r="CY1328" i="3"/>
  <c r="CY1214" i="3"/>
  <c r="CY1100" i="3"/>
  <c r="CY986" i="3"/>
  <c r="CY758" i="3"/>
  <c r="CY641" i="3"/>
  <c r="CY279" i="3"/>
  <c r="CZ158" i="3"/>
  <c r="DA158" i="3"/>
  <c r="CZ162" i="3"/>
  <c r="DA162" i="3"/>
  <c r="DA410" i="3"/>
  <c r="DA528" i="3"/>
  <c r="DA645" i="3"/>
  <c r="DA1674" i="3"/>
  <c r="DA1560" i="3"/>
  <c r="DA1446" i="3"/>
  <c r="DA1332" i="3"/>
  <c r="DA1218" i="3"/>
  <c r="DA1104" i="3"/>
  <c r="DA990" i="3"/>
  <c r="DA762" i="3"/>
  <c r="DA283" i="3"/>
  <c r="CZ165" i="3"/>
  <c r="CZ168" i="3" s="1"/>
  <c r="DA165" i="3"/>
  <c r="DA168" i="3" s="1"/>
  <c r="CY168" i="3"/>
  <c r="CY173" i="3"/>
  <c r="CY419" i="3"/>
  <c r="CY537" i="3"/>
  <c r="CY1683" i="3"/>
  <c r="CY1569" i="3"/>
  <c r="CY1455" i="3"/>
  <c r="CY1341" i="3"/>
  <c r="CY1227" i="3"/>
  <c r="CY1113" i="3"/>
  <c r="CY999" i="3"/>
  <c r="CY771" i="3"/>
  <c r="CY653" i="3"/>
  <c r="CY292" i="3"/>
  <c r="CZ173" i="3"/>
  <c r="DA173" i="3"/>
  <c r="CZ177" i="3"/>
  <c r="DA177" i="3"/>
  <c r="CY202" i="3"/>
  <c r="CY320" i="3"/>
  <c r="CY445" i="3"/>
  <c r="CY562" i="3"/>
  <c r="CY679" i="3"/>
  <c r="CY794" i="3"/>
  <c r="CY907" i="3"/>
  <c r="CY1022" i="3"/>
  <c r="CY1136" i="3"/>
  <c r="CY1250" i="3"/>
  <c r="CY1364" i="3"/>
  <c r="CY1478" i="3"/>
  <c r="CY1592" i="3"/>
  <c r="CZ202" i="3"/>
  <c r="CZ213" i="3"/>
  <c r="DA213" i="3"/>
  <c r="DA337" i="3"/>
  <c r="DA457" i="3"/>
  <c r="DA574" i="3"/>
  <c r="DA691" i="3"/>
  <c r="DA919" i="3"/>
  <c r="DA1034" i="3"/>
  <c r="DA1039" i="3"/>
  <c r="DA1044" i="3"/>
  <c r="DA1049" i="3"/>
  <c r="DA1054" i="3"/>
  <c r="DA1059" i="3"/>
  <c r="DA1065" i="3"/>
  <c r="DA1070" i="3"/>
  <c r="DA1075" i="3"/>
  <c r="DA1080" i="3"/>
  <c r="DA1085" i="3"/>
  <c r="DA1090" i="3"/>
  <c r="DA1148" i="3"/>
  <c r="DA1262" i="3"/>
  <c r="DA1376" i="3"/>
  <c r="DA1490" i="3"/>
  <c r="DA1604" i="3"/>
  <c r="CZ218" i="3"/>
  <c r="CZ462" i="3"/>
  <c r="DA218" i="3"/>
  <c r="CZ223" i="3"/>
  <c r="DA223" i="3"/>
  <c r="DA346" i="3"/>
  <c r="DA584" i="3"/>
  <c r="DA701" i="3"/>
  <c r="DA929" i="3"/>
  <c r="DA1158" i="3"/>
  <c r="DA1272" i="3"/>
  <c r="DA1386" i="3"/>
  <c r="DA1500" i="3"/>
  <c r="DA1614" i="3"/>
  <c r="CZ228" i="3"/>
  <c r="DA228" i="3"/>
  <c r="DA472" i="3"/>
  <c r="CY233" i="3"/>
  <c r="CZ233" i="3"/>
  <c r="DA233" i="3"/>
  <c r="CZ237" i="3"/>
  <c r="DA237" i="3"/>
  <c r="CZ240" i="3"/>
  <c r="DA240" i="3"/>
  <c r="CZ241" i="3"/>
  <c r="DA241" i="3"/>
  <c r="CY837" i="3"/>
  <c r="CY1065" i="3"/>
  <c r="CY1179" i="3"/>
  <c r="CY1293" i="3"/>
  <c r="CY1407" i="3"/>
  <c r="CY1521" i="3"/>
  <c r="CY1635" i="3"/>
  <c r="CY251" i="3"/>
  <c r="CZ251" i="3"/>
  <c r="DA251" i="3"/>
  <c r="CY256" i="3"/>
  <c r="CZ256" i="3"/>
  <c r="DA256" i="3"/>
  <c r="CZ261" i="3"/>
  <c r="DA261" i="3"/>
  <c r="CY265" i="3"/>
  <c r="CY392" i="3"/>
  <c r="CY509" i="3"/>
  <c r="CY626" i="3"/>
  <c r="CZ265" i="3"/>
  <c r="CZ392" i="3"/>
  <c r="CZ509" i="3"/>
  <c r="CZ626" i="3"/>
  <c r="DA265" i="3"/>
  <c r="CY275" i="3"/>
  <c r="CZ275" i="3"/>
  <c r="DA275" i="3"/>
  <c r="DA279" i="3"/>
  <c r="DA286" i="3"/>
  <c r="DA288" i="3" s="1"/>
  <c r="DA292" i="3"/>
  <c r="DA296" i="3"/>
  <c r="CZ279" i="3"/>
  <c r="CZ283" i="3"/>
  <c r="CZ286" i="3"/>
  <c r="CZ288" i="3" s="1"/>
  <c r="CY288" i="3"/>
  <c r="CZ292" i="3"/>
  <c r="CZ1683" i="3"/>
  <c r="CZ1569" i="3"/>
  <c r="CZ1455" i="3"/>
  <c r="CZ1341" i="3"/>
  <c r="CZ1227" i="3"/>
  <c r="CZ1113" i="3"/>
  <c r="CZ999" i="3"/>
  <c r="CZ771" i="3"/>
  <c r="CZ653" i="3"/>
  <c r="CZ537" i="3"/>
  <c r="CZ417" i="3"/>
  <c r="CZ419" i="3" s="1"/>
  <c r="CZ296" i="3"/>
  <c r="EC307" i="3"/>
  <c r="CY311" i="3"/>
  <c r="CY312" i="3"/>
  <c r="DA312" i="3" s="1"/>
  <c r="CZ320" i="3"/>
  <c r="CZ337" i="3"/>
  <c r="CZ346" i="3"/>
  <c r="CZ584" i="3"/>
  <c r="CZ701" i="3"/>
  <c r="CZ929" i="3"/>
  <c r="CZ1044" i="3"/>
  <c r="CZ1158" i="3"/>
  <c r="CZ1272" i="3"/>
  <c r="CZ1386" i="3"/>
  <c r="CZ1500" i="3"/>
  <c r="CZ1614" i="3"/>
  <c r="CZ351" i="3"/>
  <c r="DA351" i="3"/>
  <c r="CY356" i="3"/>
  <c r="CZ356" i="3"/>
  <c r="DA356" i="3"/>
  <c r="CZ361" i="3"/>
  <c r="CZ599" i="3"/>
  <c r="CZ716" i="3"/>
  <c r="CZ831" i="3"/>
  <c r="CZ944" i="3"/>
  <c r="CZ1059" i="3"/>
  <c r="CZ1173" i="3"/>
  <c r="CZ1287" i="3"/>
  <c r="CZ1401" i="3"/>
  <c r="CZ1515" i="3"/>
  <c r="CZ1629" i="3"/>
  <c r="DA361" i="3"/>
  <c r="DA372" i="3"/>
  <c r="CY494" i="3"/>
  <c r="CY382" i="3"/>
  <c r="CZ382" i="3"/>
  <c r="DA382" i="3"/>
  <c r="CZ387" i="3"/>
  <c r="DA387" i="3"/>
  <c r="DA392" i="3"/>
  <c r="CY402" i="3"/>
  <c r="CZ402" i="3"/>
  <c r="DA402" i="3"/>
  <c r="CZ406" i="3"/>
  <c r="DA406" i="3"/>
  <c r="CZ410" i="3"/>
  <c r="CZ413" i="3"/>
  <c r="CZ415" i="3" s="1"/>
  <c r="DA413" i="3"/>
  <c r="DA415" i="3" s="1"/>
  <c r="CY415" i="3"/>
  <c r="DA417" i="3"/>
  <c r="DA419" i="3" s="1"/>
  <c r="CZ423" i="3"/>
  <c r="DA423" i="3"/>
  <c r="CZ445" i="3"/>
  <c r="CZ450" i="3"/>
  <c r="DA450" i="3"/>
  <c r="CZ457" i="3"/>
  <c r="DA462" i="3"/>
  <c r="CZ492" i="3"/>
  <c r="CZ494" i="3" s="1"/>
  <c r="DA492" i="3"/>
  <c r="DA494" i="3" s="1"/>
  <c r="CY499" i="3"/>
  <c r="CZ499" i="3"/>
  <c r="DA499" i="3"/>
  <c r="CZ504" i="3"/>
  <c r="DA504" i="3"/>
  <c r="DA509" i="3"/>
  <c r="CY514" i="3"/>
  <c r="DA514" i="3"/>
  <c r="CY520" i="3"/>
  <c r="CZ520" i="3"/>
  <c r="DA520" i="3"/>
  <c r="CZ524" i="3"/>
  <c r="DA524" i="3"/>
  <c r="CZ528" i="3"/>
  <c r="CZ531" i="3"/>
  <c r="CZ533" i="3" s="1"/>
  <c r="DA531" i="3"/>
  <c r="DA533" i="3" s="1"/>
  <c r="DA537" i="3"/>
  <c r="CZ541" i="3"/>
  <c r="DA541" i="3"/>
  <c r="DA567" i="3"/>
  <c r="CZ562" i="3"/>
  <c r="CZ567" i="3"/>
  <c r="CZ574" i="3"/>
  <c r="CZ579" i="3"/>
  <c r="DA579" i="3"/>
  <c r="CZ589" i="3"/>
  <c r="DA589" i="3"/>
  <c r="CY594" i="3"/>
  <c r="CZ594" i="3"/>
  <c r="CZ711" i="3"/>
  <c r="CZ826" i="3"/>
  <c r="CZ939" i="3"/>
  <c r="CZ1054" i="3"/>
  <c r="CZ1168" i="3"/>
  <c r="CZ1282" i="3"/>
  <c r="CZ1396" i="3"/>
  <c r="CZ1510" i="3"/>
  <c r="CZ1624" i="3"/>
  <c r="DA594" i="3"/>
  <c r="DA599" i="3"/>
  <c r="CZ616" i="3"/>
  <c r="DA621" i="3"/>
  <c r="DA626" i="3"/>
  <c r="CY628" i="3"/>
  <c r="DA628" i="3" s="1"/>
  <c r="CY629" i="3"/>
  <c r="CY637" i="3"/>
  <c r="CZ637" i="3"/>
  <c r="DA637" i="3"/>
  <c r="CZ641" i="3"/>
  <c r="DA641" i="3"/>
  <c r="CZ645" i="3"/>
  <c r="CY649" i="3"/>
  <c r="CZ649" i="3"/>
  <c r="DA649" i="3"/>
  <c r="DA653" i="3"/>
  <c r="CZ657" i="3"/>
  <c r="DA657" i="3"/>
  <c r="CZ679" i="3"/>
  <c r="CZ684" i="3"/>
  <c r="DA684" i="3"/>
  <c r="CZ691" i="3"/>
  <c r="CZ706" i="3"/>
  <c r="DA706" i="3"/>
  <c r="DA821" i="3"/>
  <c r="DA934" i="3"/>
  <c r="DA1163" i="3"/>
  <c r="DA1277" i="3"/>
  <c r="DA1391" i="3"/>
  <c r="DA1505" i="3"/>
  <c r="DA1619" i="3"/>
  <c r="CY711" i="3"/>
  <c r="DA711" i="3"/>
  <c r="CY728" i="3"/>
  <c r="CY733" i="3"/>
  <c r="CZ733" i="3"/>
  <c r="DA733" i="3"/>
  <c r="CZ738" i="3"/>
  <c r="DA738" i="3"/>
  <c r="CY743" i="3"/>
  <c r="CZ743" i="3"/>
  <c r="DA743" i="3"/>
  <c r="CY748" i="3"/>
  <c r="CZ748" i="3"/>
  <c r="DA748" i="3"/>
  <c r="CY754" i="3"/>
  <c r="CZ754" i="3"/>
  <c r="DA754" i="3"/>
  <c r="CZ758" i="3"/>
  <c r="DA758" i="3"/>
  <c r="CZ762" i="3"/>
  <c r="CY767" i="3"/>
  <c r="CZ767" i="3"/>
  <c r="DA767" i="3"/>
  <c r="DA771" i="3"/>
  <c r="CZ775" i="3"/>
  <c r="DA775" i="3"/>
  <c r="CY783" i="3"/>
  <c r="CY788" i="3"/>
  <c r="CZ783" i="3"/>
  <c r="DA783" i="3"/>
  <c r="CZ788" i="3"/>
  <c r="CZ794" i="3"/>
  <c r="CZ799" i="3"/>
  <c r="DA788" i="3"/>
  <c r="DA799" i="3"/>
  <c r="CZ811" i="3"/>
  <c r="CZ821" i="3"/>
  <c r="CZ842" i="3"/>
  <c r="CZ852" i="3"/>
  <c r="CZ857" i="3"/>
  <c r="CZ861" i="3"/>
  <c r="DA811" i="3"/>
  <c r="CY826" i="3"/>
  <c r="DA826" i="3"/>
  <c r="DA831" i="3"/>
  <c r="CY842" i="3"/>
  <c r="DA842" i="3"/>
  <c r="DA852" i="3"/>
  <c r="CY857" i="3"/>
  <c r="DA857" i="3"/>
  <c r="CY896" i="3"/>
  <c r="CY901" i="3"/>
  <c r="CZ896" i="3"/>
  <c r="DA896" i="3"/>
  <c r="CZ901" i="3"/>
  <c r="DA901" i="3"/>
  <c r="CZ907" i="3"/>
  <c r="CZ912" i="3"/>
  <c r="DA912" i="3"/>
  <c r="CZ919" i="3"/>
  <c r="DA924" i="3"/>
  <c r="DA939" i="3"/>
  <c r="DA944" i="3"/>
  <c r="DA961" i="3"/>
  <c r="DA966" i="3"/>
  <c r="DA971" i="3"/>
  <c r="CZ924" i="3"/>
  <c r="CZ934" i="3"/>
  <c r="CY939" i="3"/>
  <c r="CY961" i="3"/>
  <c r="CZ961" i="3"/>
  <c r="CZ966" i="3"/>
  <c r="CY971" i="3"/>
  <c r="CZ971" i="3"/>
  <c r="CY976" i="3"/>
  <c r="CZ976" i="3"/>
  <c r="CY982" i="3"/>
  <c r="CZ982" i="3"/>
  <c r="DA982" i="3"/>
  <c r="CZ986" i="3"/>
  <c r="CZ990" i="3"/>
  <c r="CZ995" i="3"/>
  <c r="CZ1003" i="3"/>
  <c r="DA986" i="3"/>
  <c r="DA1670" i="3"/>
  <c r="DA1556" i="3"/>
  <c r="DA1442" i="3"/>
  <c r="DA1328" i="3"/>
  <c r="DA1214" i="3"/>
  <c r="DA1100" i="3"/>
  <c r="CY995" i="3"/>
  <c r="DA995" i="3"/>
  <c r="DA999" i="3"/>
  <c r="DA1003" i="3"/>
  <c r="CY1011" i="3"/>
  <c r="CY1016" i="3"/>
  <c r="CZ1011" i="3"/>
  <c r="DA1011" i="3"/>
  <c r="CZ1016" i="3"/>
  <c r="DA1016" i="3"/>
  <c r="CZ1022" i="3"/>
  <c r="CZ1027" i="3"/>
  <c r="DA1027" i="3"/>
  <c r="CZ1034" i="3"/>
  <c r="CZ1039" i="3"/>
  <c r="CZ1049" i="3"/>
  <c r="CY1054" i="3"/>
  <c r="CZ1065" i="3"/>
  <c r="CY1070" i="3"/>
  <c r="CZ1070" i="3"/>
  <c r="CY1075" i="3"/>
  <c r="CZ1075" i="3"/>
  <c r="CZ1080" i="3"/>
  <c r="CY1085" i="3"/>
  <c r="CZ1085" i="3"/>
  <c r="CY1090" i="3"/>
  <c r="CZ1090" i="3"/>
  <c r="CY1096" i="3"/>
  <c r="CZ1096" i="3"/>
  <c r="DA1096" i="3"/>
  <c r="DA1109" i="3"/>
  <c r="DA1113" i="3"/>
  <c r="DA1117" i="3"/>
  <c r="CZ1100" i="3"/>
  <c r="CZ1104" i="3"/>
  <c r="CY1109" i="3"/>
  <c r="CZ1109" i="3"/>
  <c r="CZ1117" i="3"/>
  <c r="CY1125" i="3"/>
  <c r="CZ1125" i="3"/>
  <c r="DA1125" i="3"/>
  <c r="DA1130" i="3"/>
  <c r="DA1141" i="3"/>
  <c r="CY1130" i="3"/>
  <c r="CZ1130" i="3"/>
  <c r="CZ1136" i="3"/>
  <c r="CZ1141" i="3"/>
  <c r="CZ1148" i="3"/>
  <c r="DA1153" i="3"/>
  <c r="DA1168" i="3"/>
  <c r="DA1173" i="3"/>
  <c r="DA1179" i="3"/>
  <c r="DA1184" i="3"/>
  <c r="DA1189" i="3"/>
  <c r="DA1194" i="3"/>
  <c r="DA1199" i="3"/>
  <c r="DA1204" i="3"/>
  <c r="CZ1153" i="3"/>
  <c r="CZ1163" i="3"/>
  <c r="CY1168" i="3"/>
  <c r="CZ1179" i="3"/>
  <c r="CZ1184" i="3"/>
  <c r="CZ1189" i="3"/>
  <c r="CZ1194" i="3"/>
  <c r="CZ1199" i="3"/>
  <c r="CZ1204" i="3"/>
  <c r="CY1184" i="3"/>
  <c r="CY1189" i="3"/>
  <c r="CY1199" i="3"/>
  <c r="CY1204" i="3"/>
  <c r="CY1210" i="3"/>
  <c r="CZ1210" i="3"/>
  <c r="DA1210" i="3"/>
  <c r="CZ1214" i="3"/>
  <c r="CZ1218" i="3"/>
  <c r="CY1223" i="3"/>
  <c r="CZ1223" i="3"/>
  <c r="DA1223" i="3"/>
  <c r="DA1227" i="3"/>
  <c r="DA1231" i="3"/>
  <c r="CZ1231" i="3"/>
  <c r="CY1239" i="3"/>
  <c r="CY1244" i="3"/>
  <c r="CZ1239" i="3"/>
  <c r="DA1239" i="3"/>
  <c r="CZ1244" i="3"/>
  <c r="DA1244" i="3"/>
  <c r="CZ1250" i="3"/>
  <c r="CZ1255" i="3"/>
  <c r="DA1255" i="3"/>
  <c r="CZ1262" i="3"/>
  <c r="CZ1267" i="3"/>
  <c r="CZ1277" i="3"/>
  <c r="CZ1293" i="3"/>
  <c r="CZ1298" i="3"/>
  <c r="CZ1303" i="3"/>
  <c r="CZ1308" i="3"/>
  <c r="CZ1313" i="3"/>
  <c r="CZ1318" i="3"/>
  <c r="DA1267" i="3"/>
  <c r="DA1282" i="3"/>
  <c r="DA1287" i="3"/>
  <c r="DA1293" i="3"/>
  <c r="DA1298" i="3"/>
  <c r="DA1303" i="3"/>
  <c r="DA1308" i="3"/>
  <c r="DA1313" i="3"/>
  <c r="DA1318" i="3"/>
  <c r="CY1282" i="3"/>
  <c r="CY1298" i="3"/>
  <c r="CY1303" i="3"/>
  <c r="CY1313" i="3"/>
  <c r="CY1318" i="3"/>
  <c r="CY1324" i="3"/>
  <c r="CY1666" i="3"/>
  <c r="CY1552" i="3"/>
  <c r="CY1438" i="3"/>
  <c r="CZ1324" i="3"/>
  <c r="DA1324" i="3"/>
  <c r="DA1337" i="3"/>
  <c r="DA1341" i="3"/>
  <c r="DA1345" i="3"/>
  <c r="CZ1328" i="3"/>
  <c r="CZ1332" i="3"/>
  <c r="CY1337" i="3"/>
  <c r="CZ1337" i="3"/>
  <c r="CZ1345" i="3"/>
  <c r="CY1353" i="3"/>
  <c r="CY1358" i="3"/>
  <c r="CZ1353" i="3"/>
  <c r="DA1353" i="3"/>
  <c r="CZ1358" i="3"/>
  <c r="DA1358" i="3"/>
  <c r="CZ1364" i="3"/>
  <c r="CZ1478" i="3"/>
  <c r="CZ1592" i="3"/>
  <c r="CZ1369" i="3"/>
  <c r="DA1369" i="3"/>
  <c r="CZ1376" i="3"/>
  <c r="CZ1381" i="3"/>
  <c r="DA1381" i="3"/>
  <c r="CZ1391" i="3"/>
  <c r="CY1396" i="3"/>
  <c r="DA1396" i="3"/>
  <c r="DA1401" i="3"/>
  <c r="CZ1407" i="3"/>
  <c r="CZ1412" i="3"/>
  <c r="CZ1417" i="3"/>
  <c r="CZ1422" i="3"/>
  <c r="CZ1427" i="3"/>
  <c r="CZ1432" i="3"/>
  <c r="DA1407" i="3"/>
  <c r="CY1412" i="3"/>
  <c r="DA1412" i="3"/>
  <c r="CY1417" i="3"/>
  <c r="DA1417" i="3"/>
  <c r="DA1422" i="3"/>
  <c r="CY1427" i="3"/>
  <c r="DA1427" i="3"/>
  <c r="CY1432" i="3"/>
  <c r="DA1432" i="3"/>
  <c r="CZ1438" i="3"/>
  <c r="DA1438" i="3"/>
  <c r="CZ1442" i="3"/>
  <c r="CZ1446" i="3"/>
  <c r="CY1451" i="3"/>
  <c r="CZ1451" i="3"/>
  <c r="DA1451" i="3"/>
  <c r="DA1455" i="3"/>
  <c r="CZ1459" i="3"/>
  <c r="DA1459" i="3"/>
  <c r="DA1687" i="3"/>
  <c r="DA1573" i="3"/>
  <c r="CY1467" i="3"/>
  <c r="CY1472" i="3"/>
  <c r="CZ1467" i="3"/>
  <c r="DA1467" i="3"/>
  <c r="CZ1472" i="3"/>
  <c r="DA1472" i="3"/>
  <c r="DA1483" i="3"/>
  <c r="CZ1483" i="3"/>
  <c r="CZ1490" i="3"/>
  <c r="CZ1495" i="3"/>
  <c r="DA1495" i="3"/>
  <c r="CZ1505" i="3"/>
  <c r="CY1510" i="3"/>
  <c r="DA1510" i="3"/>
  <c r="DA1624" i="3"/>
  <c r="DA1515" i="3"/>
  <c r="CZ1521" i="3"/>
  <c r="DA1521" i="3"/>
  <c r="CY1526" i="3"/>
  <c r="CZ1526" i="3"/>
  <c r="DA1526" i="3"/>
  <c r="CY1531" i="3"/>
  <c r="CZ1531" i="3"/>
  <c r="DA1531" i="3"/>
  <c r="CZ1536" i="3"/>
  <c r="DA1536" i="3"/>
  <c r="CY1541" i="3"/>
  <c r="CZ1541" i="3"/>
  <c r="DA1541" i="3"/>
  <c r="CY1546" i="3"/>
  <c r="CZ1546" i="3"/>
  <c r="DA1546" i="3"/>
  <c r="CZ1552" i="3"/>
  <c r="DA1552" i="3"/>
  <c r="CZ1556" i="3"/>
  <c r="CZ1560" i="3"/>
  <c r="CY1565" i="3"/>
  <c r="CZ1565" i="3"/>
  <c r="DA1565" i="3"/>
  <c r="DA1569" i="3"/>
  <c r="CZ1573" i="3"/>
  <c r="CY1581" i="3"/>
  <c r="CZ1581" i="3"/>
  <c r="DA1581" i="3"/>
  <c r="DA1586" i="3"/>
  <c r="DA1597" i="3"/>
  <c r="DA1609" i="3"/>
  <c r="DA1629" i="3"/>
  <c r="DA1635" i="3"/>
  <c r="DA1640" i="3"/>
  <c r="DA1645" i="3"/>
  <c r="DA1650" i="3"/>
  <c r="DA1655" i="3"/>
  <c r="DA1660" i="3"/>
  <c r="DA1666" i="3"/>
  <c r="DA1679" i="3"/>
  <c r="DA1683" i="3"/>
  <c r="CY1586" i="3"/>
  <c r="CZ1586" i="3"/>
  <c r="CZ1597" i="3"/>
  <c r="CZ1604" i="3"/>
  <c r="CZ1609" i="3"/>
  <c r="CZ1619" i="3"/>
  <c r="CZ1635" i="3"/>
  <c r="CZ1640" i="3"/>
  <c r="CZ1645" i="3"/>
  <c r="CZ1650" i="3"/>
  <c r="CZ1655" i="3"/>
  <c r="CZ1660" i="3"/>
  <c r="CZ1666" i="3"/>
  <c r="CZ1670" i="3"/>
  <c r="CZ1674" i="3"/>
  <c r="CZ1679" i="3"/>
  <c r="CZ1687" i="3"/>
  <c r="CY1624" i="3"/>
  <c r="CY1640" i="3"/>
  <c r="CY1645" i="3"/>
  <c r="CY1655" i="3"/>
  <c r="CY1660" i="3"/>
  <c r="CY1679" i="3"/>
  <c r="CV31" i="3"/>
  <c r="AH31" i="3"/>
  <c r="CP31" i="3"/>
  <c r="CS31" i="3"/>
  <c r="CV48" i="3"/>
  <c r="CX48" i="3" s="1"/>
  <c r="CV49" i="3"/>
  <c r="CW49" i="3" s="1"/>
  <c r="CV58" i="3"/>
  <c r="CV59" i="3"/>
  <c r="AG59" i="3" s="1"/>
  <c r="CV68" i="3"/>
  <c r="CV202" i="3"/>
  <c r="CV320" i="3"/>
  <c r="CV445" i="3"/>
  <c r="CV562" i="3"/>
  <c r="CV679" i="3"/>
  <c r="CV794" i="3"/>
  <c r="CV907" i="3"/>
  <c r="CV1022" i="3"/>
  <c r="CV1136" i="3"/>
  <c r="CV1250" i="3"/>
  <c r="CV1364" i="3"/>
  <c r="CV1478" i="3"/>
  <c r="CV1592" i="3"/>
  <c r="CW68" i="3"/>
  <c r="CX68" i="3"/>
  <c r="CX450" i="3"/>
  <c r="CX567" i="3"/>
  <c r="CX684" i="3"/>
  <c r="CX799" i="3"/>
  <c r="CX912" i="3"/>
  <c r="CX1027" i="3"/>
  <c r="CX1141" i="3"/>
  <c r="CX1255" i="3"/>
  <c r="CX1369" i="3"/>
  <c r="CX1483" i="3"/>
  <c r="CX1597" i="3"/>
  <c r="CX202" i="3"/>
  <c r="CX320" i="3"/>
  <c r="CX445" i="3"/>
  <c r="CX562" i="3"/>
  <c r="CX679" i="3"/>
  <c r="CX794" i="3"/>
  <c r="CX907" i="3"/>
  <c r="CX1022" i="3"/>
  <c r="CX1136" i="3"/>
  <c r="CX1250" i="3"/>
  <c r="CX1364" i="3"/>
  <c r="CX1478" i="3"/>
  <c r="CX1592" i="3"/>
  <c r="CW72" i="3"/>
  <c r="CV450" i="3"/>
  <c r="CV567" i="3"/>
  <c r="CV684" i="3"/>
  <c r="CV799" i="3"/>
  <c r="CV912" i="3"/>
  <c r="CV1027" i="3"/>
  <c r="CV1141" i="3"/>
  <c r="CV1255" i="3"/>
  <c r="CV1369" i="3"/>
  <c r="CV1483" i="3"/>
  <c r="CV1597" i="3"/>
  <c r="CW85" i="3"/>
  <c r="CW457" i="3"/>
  <c r="CX85" i="3"/>
  <c r="CW90" i="3"/>
  <c r="CW462" i="3"/>
  <c r="CX90" i="3"/>
  <c r="CW95" i="3"/>
  <c r="CX95" i="3"/>
  <c r="CW100" i="3"/>
  <c r="CX100" i="3"/>
  <c r="CV105" i="3"/>
  <c r="CV477" i="3"/>
  <c r="CW105" i="3"/>
  <c r="CX105" i="3"/>
  <c r="CX477" i="3"/>
  <c r="CW110" i="3"/>
  <c r="CX110" i="3"/>
  <c r="CX364" i="3"/>
  <c r="CX367" i="3"/>
  <c r="CX369" i="3"/>
  <c r="CX1065" i="3"/>
  <c r="CX1179" i="3"/>
  <c r="CX1293" i="3"/>
  <c r="CX1407" i="3"/>
  <c r="CX1521" i="3"/>
  <c r="CX1635" i="3"/>
  <c r="CV127" i="3"/>
  <c r="CW127" i="3"/>
  <c r="CX127" i="3"/>
  <c r="CV132" i="3"/>
  <c r="CV616" i="3"/>
  <c r="CW132" i="3"/>
  <c r="CX132" i="3"/>
  <c r="CW137" i="3"/>
  <c r="CW621" i="3"/>
  <c r="CX137" i="3"/>
  <c r="CX621" i="3"/>
  <c r="CV142" i="3"/>
  <c r="CW142" i="3"/>
  <c r="CX142" i="3"/>
  <c r="CX145" i="3"/>
  <c r="CX146" i="3"/>
  <c r="CX512" i="3"/>
  <c r="CV628" i="3"/>
  <c r="CX628" i="3" s="1"/>
  <c r="CV629" i="3"/>
  <c r="CX629" i="3" s="1"/>
  <c r="CV148" i="3"/>
  <c r="CV514" i="3"/>
  <c r="CW148" i="3"/>
  <c r="CW514" i="3"/>
  <c r="CW631" i="3"/>
  <c r="CV154" i="3"/>
  <c r="CW154" i="3"/>
  <c r="CX154" i="3"/>
  <c r="CX402" i="3"/>
  <c r="CX520" i="3"/>
  <c r="CX637" i="3"/>
  <c r="CV158" i="3"/>
  <c r="CV406" i="3"/>
  <c r="CV524" i="3"/>
  <c r="CV641" i="3"/>
  <c r="CW158" i="3"/>
  <c r="CX158" i="3"/>
  <c r="CW162" i="3"/>
  <c r="CX162" i="3"/>
  <c r="CX410" i="3"/>
  <c r="CX528" i="3"/>
  <c r="CX645" i="3"/>
  <c r="CW165" i="3"/>
  <c r="CW168" i="3" s="1"/>
  <c r="CX165" i="3"/>
  <c r="CX168" i="3" s="1"/>
  <c r="CV168" i="3"/>
  <c r="CW170" i="3"/>
  <c r="CX170" i="3"/>
  <c r="CX173" i="3" s="1"/>
  <c r="CW171" i="3"/>
  <c r="CW417" i="3"/>
  <c r="CW418" i="3"/>
  <c r="CW537" i="3"/>
  <c r="CW653" i="3"/>
  <c r="CV173" i="3"/>
  <c r="CW177" i="3"/>
  <c r="CX177" i="3"/>
  <c r="CW182" i="3"/>
  <c r="CW202" i="3"/>
  <c r="CW213" i="3"/>
  <c r="CX213" i="3"/>
  <c r="CW218" i="3"/>
  <c r="CX218" i="3"/>
  <c r="CW223" i="3"/>
  <c r="CX223" i="3"/>
  <c r="CW228" i="3"/>
  <c r="CX228" i="3"/>
  <c r="CX472" i="3"/>
  <c r="CV233" i="3"/>
  <c r="CW233" i="3"/>
  <c r="CX233" i="3"/>
  <c r="CW237" i="3"/>
  <c r="CX237" i="3"/>
  <c r="CV251" i="3"/>
  <c r="CV494" i="3"/>
  <c r="CW251" i="3"/>
  <c r="CX251" i="3"/>
  <c r="CV256" i="3"/>
  <c r="CW256" i="3"/>
  <c r="CX256" i="3"/>
  <c r="CW261" i="3"/>
  <c r="CX261" i="3"/>
  <c r="CX387" i="3"/>
  <c r="CX504" i="3"/>
  <c r="CV265" i="3"/>
  <c r="CW265" i="3"/>
  <c r="CW626" i="3"/>
  <c r="CW392" i="3"/>
  <c r="CW509" i="3"/>
  <c r="CX265" i="3"/>
  <c r="CV275" i="3"/>
  <c r="CW275" i="3"/>
  <c r="CX275" i="3"/>
  <c r="CX1666" i="3"/>
  <c r="CX1552" i="3"/>
  <c r="CX1438" i="3"/>
  <c r="CX1324" i="3"/>
  <c r="CX1210" i="3"/>
  <c r="CX1096" i="3"/>
  <c r="CX982" i="3"/>
  <c r="CX754" i="3"/>
  <c r="CV279" i="3"/>
  <c r="CW279" i="3"/>
  <c r="CW406" i="3"/>
  <c r="CW524" i="3"/>
  <c r="CW641" i="3"/>
  <c r="CX279" i="3"/>
  <c r="CW283" i="3"/>
  <c r="CX283" i="3"/>
  <c r="CW286" i="3"/>
  <c r="CW288" i="3" s="1"/>
  <c r="CX286" i="3"/>
  <c r="CX288" i="3" s="1"/>
  <c r="CV288" i="3"/>
  <c r="CV292" i="3"/>
  <c r="CW292" i="3"/>
  <c r="CX292" i="3"/>
  <c r="CW296" i="3"/>
  <c r="CX296" i="3"/>
  <c r="CV311" i="3"/>
  <c r="CX311" i="3" s="1"/>
  <c r="CV312" i="3"/>
  <c r="CX312" i="3" s="1"/>
  <c r="CW320" i="3"/>
  <c r="CW337" i="3"/>
  <c r="CX337" i="3"/>
  <c r="CW346" i="3"/>
  <c r="CX346" i="3"/>
  <c r="CW351" i="3"/>
  <c r="CX351" i="3"/>
  <c r="CV356" i="3"/>
  <c r="CW356" i="3"/>
  <c r="CX356" i="3"/>
  <c r="CW361" i="3"/>
  <c r="CX361" i="3"/>
  <c r="CW364" i="3"/>
  <c r="CW369" i="3"/>
  <c r="CW372" i="3"/>
  <c r="CW491" i="3"/>
  <c r="CW494" i="3" s="1"/>
  <c r="CW1065" i="3"/>
  <c r="CW1179" i="3"/>
  <c r="CW1293" i="3"/>
  <c r="CW1407" i="3"/>
  <c r="CW1521" i="3"/>
  <c r="CW1635" i="3"/>
  <c r="CW382" i="3"/>
  <c r="CW499" i="3"/>
  <c r="CW616" i="3"/>
  <c r="CW387" i="3"/>
  <c r="CW504" i="3"/>
  <c r="CW574" i="3"/>
  <c r="CW691" i="3"/>
  <c r="CW919" i="3"/>
  <c r="CW1034" i="3"/>
  <c r="CW1148" i="3"/>
  <c r="CW1262" i="3"/>
  <c r="CW1376" i="3"/>
  <c r="CW1490" i="3"/>
  <c r="CW1604" i="3"/>
  <c r="CW579" i="3"/>
  <c r="CW811" i="3"/>
  <c r="CW924" i="3"/>
  <c r="CW1039" i="3"/>
  <c r="CW1153" i="3"/>
  <c r="CW1267" i="3"/>
  <c r="CW1381" i="3"/>
  <c r="CW1495" i="3"/>
  <c r="CW1609" i="3"/>
  <c r="CW467" i="3"/>
  <c r="CW584" i="3"/>
  <c r="CW701" i="3"/>
  <c r="CW929" i="3"/>
  <c r="CW1044" i="3"/>
  <c r="CW1158" i="3"/>
  <c r="CW1272" i="3"/>
  <c r="CW1386" i="3"/>
  <c r="CW1500" i="3"/>
  <c r="CW1614" i="3"/>
  <c r="CW472" i="3"/>
  <c r="CW589" i="3"/>
  <c r="CW706" i="3"/>
  <c r="CW821" i="3"/>
  <c r="CW934" i="3"/>
  <c r="CW1049" i="3"/>
  <c r="CW1163" i="3"/>
  <c r="CW1277" i="3"/>
  <c r="CW1391" i="3"/>
  <c r="CW1505" i="3"/>
  <c r="CW1619" i="3"/>
  <c r="CW477" i="3"/>
  <c r="CW594" i="3"/>
  <c r="CW711" i="3"/>
  <c r="CW826" i="3"/>
  <c r="CW939" i="3"/>
  <c r="CW1054" i="3"/>
  <c r="CW1168" i="3"/>
  <c r="CW1282" i="3"/>
  <c r="CW1396" i="3"/>
  <c r="CW1510" i="3"/>
  <c r="CW1624" i="3"/>
  <c r="CW482" i="3"/>
  <c r="CW599" i="3"/>
  <c r="CW716" i="3"/>
  <c r="CW831" i="3"/>
  <c r="CW944" i="3"/>
  <c r="CW1059" i="3"/>
  <c r="CW1173" i="3"/>
  <c r="CW1287" i="3"/>
  <c r="CW1401" i="3"/>
  <c r="CW1515" i="3"/>
  <c r="CW1629" i="3"/>
  <c r="CX372" i="3"/>
  <c r="CV382" i="3"/>
  <c r="CX382" i="3"/>
  <c r="CV392" i="3"/>
  <c r="CX392" i="3"/>
  <c r="CV402" i="3"/>
  <c r="CW402" i="3"/>
  <c r="CX406" i="3"/>
  <c r="CW410" i="3"/>
  <c r="CW413" i="3"/>
  <c r="CW414" i="3"/>
  <c r="CX413" i="3"/>
  <c r="CX415" i="3" s="1"/>
  <c r="CV415" i="3"/>
  <c r="CX417" i="3"/>
  <c r="CX419" i="3" s="1"/>
  <c r="CV419" i="3"/>
  <c r="CW423" i="3"/>
  <c r="CX423" i="3"/>
  <c r="CV667" i="3"/>
  <c r="CV783" i="3"/>
  <c r="CV896" i="3"/>
  <c r="CV1011" i="3"/>
  <c r="CV1125" i="3"/>
  <c r="CV1239" i="3"/>
  <c r="CV1353" i="3"/>
  <c r="CV1467" i="3"/>
  <c r="CV1472" i="3"/>
  <c r="CV1581" i="3"/>
  <c r="CW445" i="3"/>
  <c r="CW450" i="3"/>
  <c r="CX457" i="3"/>
  <c r="CX462" i="3"/>
  <c r="CX467" i="3"/>
  <c r="CX482" i="3"/>
  <c r="CX491" i="3"/>
  <c r="CX494" i="3" s="1"/>
  <c r="CV499" i="3"/>
  <c r="CX499" i="3"/>
  <c r="CV509" i="3"/>
  <c r="CX509" i="3"/>
  <c r="CV520" i="3"/>
  <c r="CW520" i="3"/>
  <c r="CX524" i="3"/>
  <c r="CW528" i="3"/>
  <c r="CW531" i="3"/>
  <c r="CW533" i="3" s="1"/>
  <c r="CX531" i="3"/>
  <c r="CX533" i="3" s="1"/>
  <c r="CV533" i="3"/>
  <c r="CV537" i="3"/>
  <c r="CX537" i="3"/>
  <c r="CW541" i="3"/>
  <c r="CX541" i="3"/>
  <c r="CW562" i="3"/>
  <c r="CW567" i="3"/>
  <c r="CX574" i="3"/>
  <c r="CX579" i="3"/>
  <c r="CX584" i="3"/>
  <c r="CX589" i="3"/>
  <c r="CV594" i="3"/>
  <c r="CX594" i="3"/>
  <c r="CX599" i="3"/>
  <c r="CX616" i="3"/>
  <c r="CV626" i="3"/>
  <c r="CX626" i="3"/>
  <c r="CV637" i="3"/>
  <c r="CW637" i="3"/>
  <c r="CX641" i="3"/>
  <c r="CW645" i="3"/>
  <c r="CV649" i="3"/>
  <c r="CW649" i="3"/>
  <c r="CX649" i="3"/>
  <c r="CV653" i="3"/>
  <c r="CX653" i="3"/>
  <c r="CW657" i="3"/>
  <c r="CX657" i="3"/>
  <c r="CW679" i="3"/>
  <c r="CW684" i="3"/>
  <c r="CW733" i="3"/>
  <c r="CW738" i="3"/>
  <c r="CW743" i="3"/>
  <c r="CW748" i="3"/>
  <c r="CW754" i="3"/>
  <c r="CW758" i="3"/>
  <c r="CW762" i="3"/>
  <c r="CW767" i="3"/>
  <c r="CW771" i="3"/>
  <c r="CW775" i="3"/>
  <c r="CX691" i="3"/>
  <c r="CX701" i="3"/>
  <c r="CX706" i="3"/>
  <c r="CV711" i="3"/>
  <c r="CX711" i="3"/>
  <c r="CV728" i="3"/>
  <c r="CV733" i="3"/>
  <c r="CX733" i="3"/>
  <c r="CX738" i="3"/>
  <c r="CV743" i="3"/>
  <c r="CX743" i="3"/>
  <c r="CV748" i="3"/>
  <c r="CX748" i="3"/>
  <c r="CV754" i="3"/>
  <c r="CV758" i="3"/>
  <c r="CX758" i="3"/>
  <c r="CX762" i="3"/>
  <c r="CX767" i="3"/>
  <c r="CX771" i="3"/>
  <c r="CX775" i="3"/>
  <c r="CV767" i="3"/>
  <c r="CV771" i="3"/>
  <c r="CW783" i="3"/>
  <c r="CX783" i="3"/>
  <c r="CV788" i="3"/>
  <c r="CW788" i="3"/>
  <c r="CW794" i="3"/>
  <c r="CW799" i="3"/>
  <c r="CX788" i="3"/>
  <c r="CX811" i="3"/>
  <c r="CX821" i="3"/>
  <c r="CX826" i="3"/>
  <c r="CX831" i="3"/>
  <c r="CX842" i="3"/>
  <c r="CX852" i="3"/>
  <c r="CX857" i="3"/>
  <c r="CW842" i="3"/>
  <c r="CW852" i="3"/>
  <c r="CW857" i="3"/>
  <c r="CW861" i="3"/>
  <c r="CV826" i="3"/>
  <c r="CV837" i="3"/>
  <c r="CV842" i="3"/>
  <c r="CV857" i="3"/>
  <c r="CW896" i="3"/>
  <c r="CX896" i="3"/>
  <c r="CX901" i="3"/>
  <c r="CV901" i="3"/>
  <c r="CW901" i="3"/>
  <c r="CW907" i="3"/>
  <c r="CW912" i="3"/>
  <c r="CX919" i="3"/>
  <c r="CX924" i="3"/>
  <c r="CW961" i="3"/>
  <c r="CW966" i="3"/>
  <c r="CW971" i="3"/>
  <c r="CW976" i="3"/>
  <c r="CX929" i="3"/>
  <c r="CX934" i="3"/>
  <c r="CV939" i="3"/>
  <c r="CX939" i="3"/>
  <c r="CX944" i="3"/>
  <c r="CX961" i="3"/>
  <c r="CX966" i="3"/>
  <c r="CX971" i="3"/>
  <c r="CV961" i="3"/>
  <c r="CV971" i="3"/>
  <c r="CV976" i="3"/>
  <c r="CV982" i="3"/>
  <c r="CW982" i="3"/>
  <c r="CV986" i="3"/>
  <c r="CW986" i="3"/>
  <c r="CX986" i="3"/>
  <c r="CX990" i="3"/>
  <c r="CX995" i="3"/>
  <c r="CX999" i="3"/>
  <c r="CX1003" i="3"/>
  <c r="CW990" i="3"/>
  <c r="CV995" i="3"/>
  <c r="CW995" i="3"/>
  <c r="CV999" i="3"/>
  <c r="CW999" i="3"/>
  <c r="CW1003" i="3"/>
  <c r="CW1011" i="3"/>
  <c r="CX1011" i="3"/>
  <c r="CV1016" i="3"/>
  <c r="CW1016" i="3"/>
  <c r="CX1016" i="3"/>
  <c r="CW1022" i="3"/>
  <c r="CW1027" i="3"/>
  <c r="CX1034" i="3"/>
  <c r="CX1039" i="3"/>
  <c r="CX1044" i="3"/>
  <c r="CX1049" i="3"/>
  <c r="CV1054" i="3"/>
  <c r="CX1054" i="3"/>
  <c r="CX1059" i="3"/>
  <c r="CV1065" i="3"/>
  <c r="CV1070" i="3"/>
  <c r="CW1070" i="3"/>
  <c r="CX1070" i="3"/>
  <c r="CV1075" i="3"/>
  <c r="CW1075" i="3"/>
  <c r="CX1075" i="3"/>
  <c r="CW1080" i="3"/>
  <c r="CX1080" i="3"/>
  <c r="CV1085" i="3"/>
  <c r="CW1085" i="3"/>
  <c r="CX1085" i="3"/>
  <c r="CV1090" i="3"/>
  <c r="CW1090" i="3"/>
  <c r="CX1090" i="3"/>
  <c r="CV1096" i="3"/>
  <c r="CW1096" i="3"/>
  <c r="CV1100" i="3"/>
  <c r="CW1100" i="3"/>
  <c r="CX1100" i="3"/>
  <c r="CW1104" i="3"/>
  <c r="CX1104" i="3"/>
  <c r="CV1109" i="3"/>
  <c r="CW1109" i="3"/>
  <c r="CX1109" i="3"/>
  <c r="CV1113" i="3"/>
  <c r="CW1113" i="3"/>
  <c r="CX1113" i="3"/>
  <c r="CW1117" i="3"/>
  <c r="CX1117" i="3"/>
  <c r="CW1125" i="3"/>
  <c r="CX1125" i="3"/>
  <c r="CV1130" i="3"/>
  <c r="CW1130" i="3"/>
  <c r="CX1130" i="3"/>
  <c r="CW1136" i="3"/>
  <c r="CW1141" i="3"/>
  <c r="CX1148" i="3"/>
  <c r="CX1153" i="3"/>
  <c r="CX1158" i="3"/>
  <c r="CX1163" i="3"/>
  <c r="CV1168" i="3"/>
  <c r="CX1168" i="3"/>
  <c r="CX1173" i="3"/>
  <c r="CV1179" i="3"/>
  <c r="CX1184" i="3"/>
  <c r="CX1189" i="3"/>
  <c r="CX1194" i="3"/>
  <c r="CX1199" i="3"/>
  <c r="CX1204" i="3"/>
  <c r="CV1184" i="3"/>
  <c r="CW1184" i="3"/>
  <c r="CV1189" i="3"/>
  <c r="CW1189" i="3"/>
  <c r="CW1194" i="3"/>
  <c r="CV1199" i="3"/>
  <c r="CW1199" i="3"/>
  <c r="CV1204" i="3"/>
  <c r="CW1204" i="3"/>
  <c r="CV1210" i="3"/>
  <c r="CW1210" i="3"/>
  <c r="CV1214" i="3"/>
  <c r="CW1214" i="3"/>
  <c r="CX1214" i="3"/>
  <c r="CX1218" i="3"/>
  <c r="CX1223" i="3"/>
  <c r="CX1227" i="3"/>
  <c r="CX1231" i="3"/>
  <c r="CW1218" i="3"/>
  <c r="CV1223" i="3"/>
  <c r="CW1223" i="3"/>
  <c r="CV1227" i="3"/>
  <c r="CW1227" i="3"/>
  <c r="CW1231" i="3"/>
  <c r="CW1239" i="3"/>
  <c r="CX1239" i="3"/>
  <c r="CV1244" i="3"/>
  <c r="CW1244" i="3"/>
  <c r="CX1244" i="3"/>
  <c r="CW1250" i="3"/>
  <c r="CW1255" i="3"/>
  <c r="CW1298" i="3"/>
  <c r="CW1303" i="3"/>
  <c r="CW1308" i="3"/>
  <c r="CW1313" i="3"/>
  <c r="CW1318" i="3"/>
  <c r="CX1262" i="3"/>
  <c r="CX1267" i="3"/>
  <c r="CX1272" i="3"/>
  <c r="CX1277" i="3"/>
  <c r="CV1282" i="3"/>
  <c r="CX1282" i="3"/>
  <c r="CX1287" i="3"/>
  <c r="CV1293" i="3"/>
  <c r="CV1298" i="3"/>
  <c r="CX1298" i="3"/>
  <c r="CV1303" i="3"/>
  <c r="CX1303" i="3"/>
  <c r="CX1308" i="3"/>
  <c r="CV1313" i="3"/>
  <c r="CX1313" i="3"/>
  <c r="CV1318" i="3"/>
  <c r="CX1318" i="3"/>
  <c r="CV1324" i="3"/>
  <c r="CW1324" i="3"/>
  <c r="CV1328" i="3"/>
  <c r="CW1328" i="3"/>
  <c r="CX1328" i="3"/>
  <c r="CW1332" i="3"/>
  <c r="CX1332" i="3"/>
  <c r="CV1337" i="3"/>
  <c r="CW1337" i="3"/>
  <c r="CX1337" i="3"/>
  <c r="CV1341" i="3"/>
  <c r="CW1341" i="3"/>
  <c r="CX1341" i="3"/>
  <c r="CW1345" i="3"/>
  <c r="CX1345" i="3"/>
  <c r="CW1353" i="3"/>
  <c r="CX1353" i="3"/>
  <c r="CV1358" i="3"/>
  <c r="CW1358" i="3"/>
  <c r="CX1358" i="3"/>
  <c r="CW1364" i="3"/>
  <c r="CW1369" i="3"/>
  <c r="CX1376" i="3"/>
  <c r="CX1381" i="3"/>
  <c r="CW1412" i="3"/>
  <c r="CW1417" i="3"/>
  <c r="CW1422" i="3"/>
  <c r="CW1427" i="3"/>
  <c r="CW1432" i="3"/>
  <c r="CX1386" i="3"/>
  <c r="CX1500" i="3"/>
  <c r="CX1614" i="3"/>
  <c r="CX1391" i="3"/>
  <c r="CV1396" i="3"/>
  <c r="CX1396" i="3"/>
  <c r="CX1401" i="3"/>
  <c r="CV1407" i="3"/>
  <c r="CV1412" i="3"/>
  <c r="CX1412" i="3"/>
  <c r="CV1417" i="3"/>
  <c r="CX1417" i="3"/>
  <c r="CX1422" i="3"/>
  <c r="CV1427" i="3"/>
  <c r="CX1427" i="3"/>
  <c r="CV1432" i="3"/>
  <c r="CX1432" i="3"/>
  <c r="CV1438" i="3"/>
  <c r="CW1438" i="3"/>
  <c r="CW1442" i="3"/>
  <c r="CW1446" i="3"/>
  <c r="CW1674" i="3"/>
  <c r="CW1560" i="3"/>
  <c r="CW1451" i="3"/>
  <c r="CW1455" i="3"/>
  <c r="CW1459" i="3"/>
  <c r="CV1442" i="3"/>
  <c r="CX1442" i="3"/>
  <c r="CX1446" i="3"/>
  <c r="CX1451" i="3"/>
  <c r="CX1455" i="3"/>
  <c r="CX1459" i="3"/>
  <c r="CV1451" i="3"/>
  <c r="CV1455" i="3"/>
  <c r="CW1467" i="3"/>
  <c r="CX1467" i="3"/>
  <c r="CW1472" i="3"/>
  <c r="CX1472" i="3"/>
  <c r="CW1478" i="3"/>
  <c r="CW1483" i="3"/>
  <c r="CW1526" i="3"/>
  <c r="CW1531" i="3"/>
  <c r="CW1536" i="3"/>
  <c r="CW1541" i="3"/>
  <c r="CW1546" i="3"/>
  <c r="CX1490" i="3"/>
  <c r="CX1495" i="3"/>
  <c r="CX1505" i="3"/>
  <c r="CV1510" i="3"/>
  <c r="CX1510" i="3"/>
  <c r="CX1515" i="3"/>
  <c r="CV1521" i="3"/>
  <c r="CV1526" i="3"/>
  <c r="CX1526" i="3"/>
  <c r="CV1531" i="3"/>
  <c r="CX1531" i="3"/>
  <c r="CX1536" i="3"/>
  <c r="CV1541" i="3"/>
  <c r="CX1541" i="3"/>
  <c r="CV1546" i="3"/>
  <c r="CX1546" i="3"/>
  <c r="CV1552" i="3"/>
  <c r="CW1552" i="3"/>
  <c r="CV1556" i="3"/>
  <c r="CW1556" i="3"/>
  <c r="CX1556" i="3"/>
  <c r="CX1560" i="3"/>
  <c r="CV1565" i="3"/>
  <c r="CW1565" i="3"/>
  <c r="CX1565" i="3"/>
  <c r="CV1569" i="3"/>
  <c r="CW1569" i="3"/>
  <c r="CX1569" i="3"/>
  <c r="CW1573" i="3"/>
  <c r="CX1573" i="3"/>
  <c r="CW1581" i="3"/>
  <c r="CX1581" i="3"/>
  <c r="CX1586" i="3"/>
  <c r="CV1586" i="3"/>
  <c r="CW1586" i="3"/>
  <c r="CW1592" i="3"/>
  <c r="CW1597" i="3"/>
  <c r="CX1604" i="3"/>
  <c r="CX1609" i="3"/>
  <c r="CX1619" i="3"/>
  <c r="CV1624" i="3"/>
  <c r="CX1624" i="3"/>
  <c r="CX1629" i="3"/>
  <c r="CV1635" i="3"/>
  <c r="CV1640" i="3"/>
  <c r="CW1640" i="3"/>
  <c r="CX1640" i="3"/>
  <c r="CV1645" i="3"/>
  <c r="CW1645" i="3"/>
  <c r="CX1645" i="3"/>
  <c r="CW1650" i="3"/>
  <c r="CX1650" i="3"/>
  <c r="CV1655" i="3"/>
  <c r="CW1655" i="3"/>
  <c r="CX1655" i="3"/>
  <c r="CV1660" i="3"/>
  <c r="CW1660" i="3"/>
  <c r="CX1660" i="3"/>
  <c r="CV1666" i="3"/>
  <c r="CW1666" i="3"/>
  <c r="CV1670" i="3"/>
  <c r="CW1670" i="3"/>
  <c r="CX1670" i="3"/>
  <c r="CX1674" i="3"/>
  <c r="CV1679" i="3"/>
  <c r="CW1679" i="3"/>
  <c r="CX1679" i="3"/>
  <c r="CV1683" i="3"/>
  <c r="CW1683" i="3"/>
  <c r="CX1683" i="3"/>
  <c r="CW1687" i="3"/>
  <c r="CX1687" i="3"/>
  <c r="CC28" i="4"/>
  <c r="C7" i="4"/>
  <c r="D7" i="4" s="1"/>
  <c r="E7" i="4" s="1"/>
  <c r="F7" i="4" s="1"/>
  <c r="G7" i="4" s="1"/>
  <c r="H7" i="4" s="1"/>
  <c r="I7" i="4" s="1"/>
  <c r="J7" i="4" s="1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L302" i="2"/>
  <c r="L303" i="2" s="1"/>
  <c r="Y5" i="2"/>
  <c r="X5" i="2"/>
  <c r="W5" i="2"/>
  <c r="V5" i="2"/>
  <c r="R532" i="2"/>
  <c r="P532" i="2"/>
  <c r="O532" i="2"/>
  <c r="N532" i="2"/>
  <c r="M532" i="2"/>
  <c r="P523" i="2"/>
  <c r="O523" i="2"/>
  <c r="O510" i="2"/>
  <c r="N523" i="2"/>
  <c r="M523" i="2"/>
  <c r="R515" i="2"/>
  <c r="P515" i="2"/>
  <c r="O515" i="2"/>
  <c r="N515" i="2"/>
  <c r="M515" i="2"/>
  <c r="L514" i="2"/>
  <c r="L515" i="2" s="1"/>
  <c r="P510" i="2"/>
  <c r="N510" i="2"/>
  <c r="M510" i="2"/>
  <c r="L499" i="2"/>
  <c r="L481" i="2"/>
  <c r="L482" i="2" s="1"/>
  <c r="R498" i="2"/>
  <c r="BF39" i="3"/>
  <c r="Q368" i="3"/>
  <c r="G368" i="3" s="1"/>
  <c r="X34" i="2"/>
  <c r="U393" i="2"/>
  <c r="U390" i="2" s="1"/>
  <c r="X523" i="2"/>
  <c r="X507" i="2" s="1"/>
  <c r="X402" i="2"/>
  <c r="W486" i="2"/>
  <c r="W33" i="2"/>
  <c r="W34" i="2"/>
  <c r="W37" i="2"/>
  <c r="W38" i="2"/>
  <c r="M402" i="2"/>
  <c r="N402" i="2"/>
  <c r="M407" i="2"/>
  <c r="N407" i="2"/>
  <c r="M411" i="2"/>
  <c r="N411" i="2"/>
  <c r="M415" i="2"/>
  <c r="N415" i="2"/>
  <c r="M420" i="2"/>
  <c r="N420" i="2"/>
  <c r="M424" i="2"/>
  <c r="N424" i="2"/>
  <c r="AO713" i="2"/>
  <c r="AT713" i="2" s="1"/>
  <c r="M390" i="2"/>
  <c r="N390" i="2"/>
  <c r="O390" i="2"/>
  <c r="P390" i="2"/>
  <c r="N82" i="2"/>
  <c r="O82" i="2"/>
  <c r="N99" i="2"/>
  <c r="N100" i="2" s="1"/>
  <c r="O99" i="2"/>
  <c r="P99" i="2"/>
  <c r="P100" i="2" s="1"/>
  <c r="N95" i="2"/>
  <c r="N96" i="2" s="1"/>
  <c r="P86" i="2"/>
  <c r="N86" i="2"/>
  <c r="O86" i="2"/>
  <c r="R402" i="2"/>
  <c r="R399" i="2" s="1"/>
  <c r="E713" i="2"/>
  <c r="E706" i="2"/>
  <c r="E702" i="2"/>
  <c r="E698" i="2"/>
  <c r="E695" i="2"/>
  <c r="E650" i="2"/>
  <c r="E647" i="2"/>
  <c r="E645" i="2"/>
  <c r="E640" i="2"/>
  <c r="E636" i="2"/>
  <c r="E633" i="2"/>
  <c r="E631" i="2"/>
  <c r="E627" i="2"/>
  <c r="E623" i="2"/>
  <c r="E620" i="2"/>
  <c r="E617" i="2" s="1"/>
  <c r="E618" i="2"/>
  <c r="E606" i="2"/>
  <c r="E605" i="2"/>
  <c r="E598" i="2"/>
  <c r="E596" i="2"/>
  <c r="E594" i="2"/>
  <c r="E592" i="2"/>
  <c r="E590" i="2"/>
  <c r="E587" i="2"/>
  <c r="E542" i="2"/>
  <c r="E539" i="2"/>
  <c r="E537" i="2"/>
  <c r="E532" i="2"/>
  <c r="E528" i="2"/>
  <c r="E525" i="2"/>
  <c r="E523" i="2"/>
  <c r="E519" i="2"/>
  <c r="E515" i="2"/>
  <c r="E512" i="2"/>
  <c r="E509" i="2" s="1"/>
  <c r="E510" i="2"/>
  <c r="E507" i="2" s="1"/>
  <c r="E498" i="2"/>
  <c r="E497" i="2"/>
  <c r="E490" i="2"/>
  <c r="E486" i="2"/>
  <c r="E483" i="2"/>
  <c r="E479" i="2" s="1"/>
  <c r="E481" i="2"/>
  <c r="E484" i="2" s="1"/>
  <c r="E434" i="2"/>
  <c r="E431" i="2"/>
  <c r="E429" i="2"/>
  <c r="E424" i="2"/>
  <c r="E420" i="2"/>
  <c r="E417" i="2"/>
  <c r="E415" i="2"/>
  <c r="E411" i="2"/>
  <c r="E407" i="2"/>
  <c r="E404" i="2"/>
  <c r="E401" i="2" s="1"/>
  <c r="E402" i="2"/>
  <c r="E390" i="2"/>
  <c r="E389" i="2"/>
  <c r="E382" i="2"/>
  <c r="E380" i="2"/>
  <c r="E378" i="2"/>
  <c r="E374" i="2"/>
  <c r="E371" i="2"/>
  <c r="E370" i="2"/>
  <c r="E369" i="2"/>
  <c r="E363" i="2" s="1"/>
  <c r="E326" i="2"/>
  <c r="E323" i="2"/>
  <c r="E321" i="2"/>
  <c r="E316" i="2"/>
  <c r="E312" i="2"/>
  <c r="E309" i="2"/>
  <c r="E307" i="2"/>
  <c r="E303" i="2"/>
  <c r="E299" i="2"/>
  <c r="E296" i="2"/>
  <c r="E293" i="2" s="1"/>
  <c r="E294" i="2"/>
  <c r="E282" i="2"/>
  <c r="E281" i="2"/>
  <c r="E274" i="2"/>
  <c r="E272" i="2"/>
  <c r="E270" i="2"/>
  <c r="E268" i="2"/>
  <c r="E266" i="2"/>
  <c r="E263" i="2"/>
  <c r="E262" i="2"/>
  <c r="E260" i="2"/>
  <c r="E258" i="2"/>
  <c r="E256" i="2"/>
  <c r="E255" i="2"/>
  <c r="E218" i="2"/>
  <c r="E215" i="2"/>
  <c r="E213" i="2"/>
  <c r="E208" i="2"/>
  <c r="E204" i="2"/>
  <c r="E201" i="2"/>
  <c r="E199" i="2"/>
  <c r="E195" i="2"/>
  <c r="E191" i="2"/>
  <c r="E188" i="2"/>
  <c r="E185" i="2" s="1"/>
  <c r="E186" i="2"/>
  <c r="E174" i="2"/>
  <c r="E173" i="2"/>
  <c r="E166" i="2"/>
  <c r="E162" i="2"/>
  <c r="E158" i="2"/>
  <c r="E155" i="2"/>
  <c r="E160" i="2" s="1"/>
  <c r="E154" i="2"/>
  <c r="E153" i="2"/>
  <c r="E152" i="2"/>
  <c r="E150" i="2"/>
  <c r="E148" i="2"/>
  <c r="E147" i="2"/>
  <c r="E111" i="2"/>
  <c r="E109" i="2"/>
  <c r="E110" i="2" s="1"/>
  <c r="E108" i="2"/>
  <c r="E106" i="2"/>
  <c r="E107" i="2" s="1"/>
  <c r="E101" i="2"/>
  <c r="E99" i="2"/>
  <c r="E100" i="2" s="1"/>
  <c r="E97" i="2"/>
  <c r="E95" i="2"/>
  <c r="E96" i="2" s="1"/>
  <c r="E88" i="2"/>
  <c r="E86" i="2"/>
  <c r="E87" i="2" s="1"/>
  <c r="E84" i="2"/>
  <c r="E82" i="2"/>
  <c r="E83" i="2" s="1"/>
  <c r="E69" i="2"/>
  <c r="E66" i="2" s="1"/>
  <c r="E65" i="2"/>
  <c r="E53" i="2"/>
  <c r="E56" i="2" s="1"/>
  <c r="E47" i="2"/>
  <c r="E46" i="2"/>
  <c r="E42" i="2"/>
  <c r="E39" i="2"/>
  <c r="E37" i="2"/>
  <c r="E33" i="2"/>
  <c r="E26" i="2"/>
  <c r="E25" i="2"/>
  <c r="E20" i="2"/>
  <c r="E19" i="2"/>
  <c r="E21" i="2" s="1"/>
  <c r="E18" i="2"/>
  <c r="E38" i="2" s="1"/>
  <c r="E17" i="2"/>
  <c r="E34" i="2" s="1"/>
  <c r="E14" i="2"/>
  <c r="E13" i="2"/>
  <c r="R363" i="2"/>
  <c r="EC628" i="3"/>
  <c r="EB628" i="3"/>
  <c r="CR492" i="3"/>
  <c r="CR494" i="3" s="1"/>
  <c r="CQ492" i="3"/>
  <c r="CQ494" i="3" s="1"/>
  <c r="CU392" i="3"/>
  <c r="CU142" i="3"/>
  <c r="CU265" i="3"/>
  <c r="CU626" i="3"/>
  <c r="L315" i="2"/>
  <c r="L316" i="2" s="1"/>
  <c r="G303" i="2"/>
  <c r="CH30" i="4"/>
  <c r="CH32" i="4"/>
  <c r="CH34" i="4"/>
  <c r="CH37" i="4"/>
  <c r="CM10" i="4"/>
  <c r="CM12" i="4"/>
  <c r="CM14" i="4"/>
  <c r="CX10" i="4"/>
  <c r="CX12" i="4"/>
  <c r="CX14" i="4"/>
  <c r="DZ533" i="3"/>
  <c r="EB533" i="3"/>
  <c r="EC533" i="3"/>
  <c r="CH28" i="4"/>
  <c r="H372" i="3"/>
  <c r="H365" i="3"/>
  <c r="H364" i="3"/>
  <c r="H323" i="3"/>
  <c r="H322" i="3"/>
  <c r="H311" i="3"/>
  <c r="H310" i="3"/>
  <c r="H309" i="3"/>
  <c r="H302" i="3"/>
  <c r="H417" i="3"/>
  <c r="G417" i="3" s="1"/>
  <c r="H413" i="3"/>
  <c r="G413" i="3" s="1"/>
  <c r="CQ246" i="3"/>
  <c r="L697" i="2"/>
  <c r="L700" i="2" s="1"/>
  <c r="L257" i="2"/>
  <c r="G255" i="2"/>
  <c r="EB950" i="3"/>
  <c r="EB1065" i="3"/>
  <c r="EB1179" i="3"/>
  <c r="EB1293" i="3"/>
  <c r="EB1407" i="3"/>
  <c r="EB1521" i="3"/>
  <c r="EB1635" i="3"/>
  <c r="EC337" i="3"/>
  <c r="EC346" i="3"/>
  <c r="EC351" i="3"/>
  <c r="EC356" i="3"/>
  <c r="EC361" i="3"/>
  <c r="EC382" i="3"/>
  <c r="EC387" i="3"/>
  <c r="EC392" i="3"/>
  <c r="EC1065" i="3"/>
  <c r="EC1179" i="3"/>
  <c r="EC1293" i="3"/>
  <c r="EC1407" i="3"/>
  <c r="EC1521" i="3"/>
  <c r="EC1635" i="3"/>
  <c r="G654" i="2"/>
  <c r="G113" i="2"/>
  <c r="G112" i="2"/>
  <c r="DE413" i="3"/>
  <c r="DE417" i="3"/>
  <c r="CU494" i="3"/>
  <c r="P67" i="2"/>
  <c r="R67" i="2"/>
  <c r="P15" i="2"/>
  <c r="P26" i="2" s="1"/>
  <c r="N26" i="2"/>
  <c r="EC629" i="3"/>
  <c r="EB629" i="3"/>
  <c r="H485" i="3"/>
  <c r="L298" i="2"/>
  <c r="L299" i="2" s="1"/>
  <c r="P606" i="2"/>
  <c r="L373" i="2"/>
  <c r="CR648" i="3"/>
  <c r="CR649" i="3" s="1"/>
  <c r="CQ648" i="3"/>
  <c r="CQ649" i="3" s="1"/>
  <c r="DE648" i="3"/>
  <c r="DE649" i="3" s="1"/>
  <c r="CU531" i="3"/>
  <c r="CU533" i="3" s="1"/>
  <c r="CU165" i="3"/>
  <c r="CU168" i="3" s="1"/>
  <c r="CU1679" i="3"/>
  <c r="CU1565" i="3"/>
  <c r="CU1451" i="3"/>
  <c r="CU1337" i="3"/>
  <c r="CU1223" i="3"/>
  <c r="CU1109" i="3"/>
  <c r="CU995" i="3"/>
  <c r="CU767" i="3"/>
  <c r="CU649" i="3"/>
  <c r="CU413" i="3"/>
  <c r="CU415" i="3" s="1"/>
  <c r="CU286" i="3"/>
  <c r="CU288" i="3" s="1"/>
  <c r="CR531" i="3"/>
  <c r="CR533" i="3" s="1"/>
  <c r="CP631" i="3"/>
  <c r="CR417" i="3"/>
  <c r="CR419" i="3" s="1"/>
  <c r="CR413" i="3"/>
  <c r="CR415" i="3" s="1"/>
  <c r="CU417" i="3"/>
  <c r="CU419" i="3" s="1"/>
  <c r="G47" i="2"/>
  <c r="G54" i="2"/>
  <c r="G50" i="2"/>
  <c r="G78" i="2"/>
  <c r="G80" i="2"/>
  <c r="G93" i="2"/>
  <c r="G91" i="2"/>
  <c r="G87" i="2"/>
  <c r="G79" i="2" s="1"/>
  <c r="G96" i="2"/>
  <c r="G100" i="2"/>
  <c r="G147" i="2"/>
  <c r="G158" i="2"/>
  <c r="G156" i="2" s="1"/>
  <c r="G155" i="2"/>
  <c r="G160" i="2" s="1"/>
  <c r="G195" i="2"/>
  <c r="G191" i="2"/>
  <c r="G186" i="2"/>
  <c r="G188" i="2"/>
  <c r="G208" i="2"/>
  <c r="G204" i="2"/>
  <c r="G199" i="2"/>
  <c r="G201" i="2"/>
  <c r="G281" i="2"/>
  <c r="G270" i="2"/>
  <c r="G266" i="2"/>
  <c r="G263" i="2"/>
  <c r="G299" i="2"/>
  <c r="G296" i="2"/>
  <c r="G294" i="2"/>
  <c r="G316" i="2"/>
  <c r="G312" i="2"/>
  <c r="G307" i="2"/>
  <c r="G309" i="2"/>
  <c r="G371" i="2"/>
  <c r="G374" i="2"/>
  <c r="G389" i="2"/>
  <c r="G378" i="2"/>
  <c r="G407" i="2"/>
  <c r="G402" i="2"/>
  <c r="G404" i="2"/>
  <c r="G424" i="2"/>
  <c r="G420" i="2"/>
  <c r="G415" i="2"/>
  <c r="G417" i="2"/>
  <c r="G411" i="2"/>
  <c r="G486" i="2"/>
  <c r="G482" i="2"/>
  <c r="G479" i="2"/>
  <c r="G515" i="2"/>
  <c r="G511" i="2" s="1"/>
  <c r="G510" i="2"/>
  <c r="G512" i="2"/>
  <c r="G523" i="2"/>
  <c r="G525" i="2"/>
  <c r="G532" i="2"/>
  <c r="G524" i="2" s="1"/>
  <c r="G605" i="2"/>
  <c r="G594" i="2"/>
  <c r="G590" i="2"/>
  <c r="G623" i="2"/>
  <c r="G618" i="2"/>
  <c r="G620" i="2"/>
  <c r="G636" i="2"/>
  <c r="G632" i="2" s="1"/>
  <c r="G633" i="2"/>
  <c r="G631" i="2"/>
  <c r="G695" i="2"/>
  <c r="G698" i="2"/>
  <c r="G706" i="2"/>
  <c r="G713" i="2"/>
  <c r="CT148" i="3"/>
  <c r="CT514" i="3"/>
  <c r="CT85" i="3"/>
  <c r="CT457" i="3"/>
  <c r="CT90" i="3"/>
  <c r="CT95" i="3"/>
  <c r="CT100" i="3"/>
  <c r="CT105" i="3"/>
  <c r="CT110" i="3"/>
  <c r="CT127" i="3"/>
  <c r="CT132" i="3"/>
  <c r="CT616" i="3"/>
  <c r="CT137" i="3"/>
  <c r="CT142" i="3"/>
  <c r="CS148" i="3"/>
  <c r="CS514" i="3"/>
  <c r="CS631" i="3"/>
  <c r="CQ148" i="3"/>
  <c r="CQ85" i="3"/>
  <c r="CQ90" i="3"/>
  <c r="CQ95" i="3"/>
  <c r="CQ467" i="3"/>
  <c r="CQ100" i="3"/>
  <c r="CQ105" i="3"/>
  <c r="CQ110" i="3"/>
  <c r="CQ127" i="3"/>
  <c r="CQ132" i="3"/>
  <c r="CQ137" i="3"/>
  <c r="CQ261" i="3"/>
  <c r="CQ387" i="3"/>
  <c r="CQ504" i="3"/>
  <c r="CQ621" i="3"/>
  <c r="CQ142" i="3"/>
  <c r="CP148" i="3"/>
  <c r="CP514" i="3"/>
  <c r="BA1044" i="3"/>
  <c r="BA1158" i="3"/>
  <c r="BA1272" i="3"/>
  <c r="BA1386" i="3"/>
  <c r="BA1500" i="3"/>
  <c r="BA1614" i="3"/>
  <c r="BA1034" i="3"/>
  <c r="BA1148" i="3"/>
  <c r="BA1262" i="3"/>
  <c r="BA1376" i="3"/>
  <c r="BA1490" i="3"/>
  <c r="BA1604" i="3"/>
  <c r="BA1039" i="3"/>
  <c r="BA1153" i="3"/>
  <c r="BA1267" i="3"/>
  <c r="BA1381" i="3"/>
  <c r="BA1495" i="3"/>
  <c r="BA1609" i="3"/>
  <c r="BA1049" i="3"/>
  <c r="BA1163" i="3"/>
  <c r="BA1277" i="3"/>
  <c r="BA1391" i="3"/>
  <c r="BA1505" i="3"/>
  <c r="BA1619" i="3"/>
  <c r="BA1054" i="3"/>
  <c r="BA1168" i="3"/>
  <c r="BA1282" i="3"/>
  <c r="BA1396" i="3"/>
  <c r="BA1510" i="3"/>
  <c r="BA1624" i="3"/>
  <c r="BA1059" i="3"/>
  <c r="BA1173" i="3"/>
  <c r="BA1287" i="3"/>
  <c r="BA1401" i="3"/>
  <c r="BA1515" i="3"/>
  <c r="BA1629" i="3"/>
  <c r="BA794" i="3"/>
  <c r="BA907" i="3"/>
  <c r="BA1022" i="3"/>
  <c r="BA1136" i="3"/>
  <c r="BA1250" i="3"/>
  <c r="BA1364" i="3"/>
  <c r="BA1478" i="3"/>
  <c r="BA1592" i="3"/>
  <c r="AU1044" i="3"/>
  <c r="AU1158" i="3"/>
  <c r="AU1272" i="3"/>
  <c r="AU1386" i="3"/>
  <c r="AU1500" i="3"/>
  <c r="AU1614" i="3"/>
  <c r="AU1059" i="3"/>
  <c r="AU1173" i="3"/>
  <c r="AU1287" i="3"/>
  <c r="AU1401" i="3"/>
  <c r="AU1515" i="3"/>
  <c r="AU1629" i="3"/>
  <c r="AR1044" i="3"/>
  <c r="AR1158" i="3"/>
  <c r="AR1272" i="3"/>
  <c r="AR1386" i="3"/>
  <c r="AR1500" i="3"/>
  <c r="AR1614" i="3"/>
  <c r="AO1044" i="3"/>
  <c r="AO1158" i="3"/>
  <c r="AO1272" i="3"/>
  <c r="AO1386" i="3"/>
  <c r="AO1500" i="3"/>
  <c r="AO1614" i="3"/>
  <c r="AO1059" i="3"/>
  <c r="AO1173" i="3"/>
  <c r="AO1287" i="3"/>
  <c r="AO1401" i="3"/>
  <c r="AO1515" i="3"/>
  <c r="AO1629" i="3"/>
  <c r="AK1034" i="3"/>
  <c r="AK1148" i="3"/>
  <c r="AK1262" i="3"/>
  <c r="AK1376" i="3"/>
  <c r="AK1490" i="3"/>
  <c r="AK1604" i="3"/>
  <c r="G41" i="2"/>
  <c r="G42" i="2" s="1"/>
  <c r="DE286" i="3"/>
  <c r="DE288" i="3" s="1"/>
  <c r="AG301" i="3"/>
  <c r="DE294" i="3"/>
  <c r="DE657" i="3"/>
  <c r="CR611" i="3"/>
  <c r="L157" i="2"/>
  <c r="L158" i="2" s="1"/>
  <c r="M158" i="2"/>
  <c r="N158" i="2"/>
  <c r="O158" i="2"/>
  <c r="P158" i="2"/>
  <c r="R158" i="2"/>
  <c r="L161" i="2"/>
  <c r="L162" i="2" s="1"/>
  <c r="M162" i="2"/>
  <c r="N162" i="2"/>
  <c r="O162" i="2"/>
  <c r="P162" i="2"/>
  <c r="R162" i="2"/>
  <c r="L163" i="2"/>
  <c r="M164" i="2"/>
  <c r="N164" i="2"/>
  <c r="O164" i="2"/>
  <c r="P164" i="2"/>
  <c r="R164" i="2"/>
  <c r="L165" i="2"/>
  <c r="M166" i="2"/>
  <c r="N166" i="2"/>
  <c r="O166" i="2"/>
  <c r="P166" i="2"/>
  <c r="R166" i="2"/>
  <c r="L167" i="2"/>
  <c r="L168" i="2"/>
  <c r="L169" i="2"/>
  <c r="L170" i="2"/>
  <c r="L171" i="2"/>
  <c r="L172" i="2"/>
  <c r="L179" i="2"/>
  <c r="L180" i="2"/>
  <c r="L181" i="2"/>
  <c r="L182" i="2"/>
  <c r="M186" i="2"/>
  <c r="N186" i="2"/>
  <c r="O186" i="2"/>
  <c r="AN189" i="2"/>
  <c r="AS189" i="2" s="1"/>
  <c r="P186" i="2"/>
  <c r="R186" i="2"/>
  <c r="M191" i="2"/>
  <c r="N191" i="2"/>
  <c r="O191" i="2"/>
  <c r="P191" i="2"/>
  <c r="R191" i="2"/>
  <c r="L194" i="2"/>
  <c r="L195" i="2" s="1"/>
  <c r="M195" i="2"/>
  <c r="N195" i="2"/>
  <c r="O195" i="2"/>
  <c r="P195" i="2"/>
  <c r="R195" i="2"/>
  <c r="M199" i="2"/>
  <c r="N199" i="2"/>
  <c r="O199" i="2"/>
  <c r="AN202" i="2"/>
  <c r="AO202" i="2" s="1"/>
  <c r="AP202" i="2" s="1"/>
  <c r="AQ202" i="2" s="1"/>
  <c r="AR202" i="2" s="1"/>
  <c r="P199" i="2"/>
  <c r="L203" i="2"/>
  <c r="L204" i="2" s="1"/>
  <c r="N204" i="2"/>
  <c r="O204" i="2"/>
  <c r="P204" i="2"/>
  <c r="L207" i="2"/>
  <c r="M208" i="2"/>
  <c r="N208" i="2"/>
  <c r="O208" i="2"/>
  <c r="P208" i="2"/>
  <c r="R208" i="2"/>
  <c r="F213" i="2"/>
  <c r="M213" i="2"/>
  <c r="N213" i="2"/>
  <c r="O213" i="2"/>
  <c r="P213" i="2"/>
  <c r="R213" i="2"/>
  <c r="L214" i="2"/>
  <c r="L215" i="2" s="1"/>
  <c r="F215" i="2"/>
  <c r="M215" i="2"/>
  <c r="N215" i="2"/>
  <c r="O215" i="2"/>
  <c r="P215" i="2"/>
  <c r="R215" i="2"/>
  <c r="L216" i="2"/>
  <c r="L217" i="2"/>
  <c r="L218" i="2" s="1"/>
  <c r="L212" i="2" s="1"/>
  <c r="F218" i="2"/>
  <c r="M218" i="2"/>
  <c r="N218" i="2"/>
  <c r="O218" i="2"/>
  <c r="P218" i="2"/>
  <c r="R218" i="2"/>
  <c r="L219" i="2"/>
  <c r="N222" i="2"/>
  <c r="O222" i="2"/>
  <c r="L224" i="2"/>
  <c r="L237" i="2" s="1"/>
  <c r="L225" i="2"/>
  <c r="L241" i="2" s="1"/>
  <c r="L226" i="2"/>
  <c r="L245" i="2" s="1"/>
  <c r="L227" i="2"/>
  <c r="L249" i="2" s="1"/>
  <c r="L228" i="2"/>
  <c r="L253" i="2" s="1"/>
  <c r="L229" i="2"/>
  <c r="L238" i="2" s="1"/>
  <c r="L230" i="2"/>
  <c r="EA616" i="3"/>
  <c r="CR286" i="3"/>
  <c r="CR288" i="3" s="1"/>
  <c r="CR537" i="3"/>
  <c r="CR653" i="3"/>
  <c r="CR657" i="3"/>
  <c r="CR247" i="3"/>
  <c r="CR246" i="3"/>
  <c r="CR170" i="3"/>
  <c r="CR173" i="3" s="1"/>
  <c r="L31" i="2"/>
  <c r="L33" i="2" s="1"/>
  <c r="L18" i="2"/>
  <c r="L17" i="2"/>
  <c r="L12" i="2"/>
  <c r="L10" i="2"/>
  <c r="L29" i="2" s="1"/>
  <c r="L9" i="2"/>
  <c r="L15" i="2" s="1"/>
  <c r="G15" i="2"/>
  <c r="G26" i="2" s="1"/>
  <c r="AG247" i="3"/>
  <c r="AG146" i="3"/>
  <c r="H113" i="3"/>
  <c r="EG33" i="3"/>
  <c r="EG32" i="3"/>
  <c r="EG31" i="3"/>
  <c r="EG30" i="3"/>
  <c r="EG29" i="3"/>
  <c r="DE513" i="3"/>
  <c r="DE512" i="3"/>
  <c r="DE510" i="3"/>
  <c r="DE508" i="3"/>
  <c r="DE507" i="3"/>
  <c r="DE505" i="3"/>
  <c r="DE503" i="3"/>
  <c r="DE502" i="3"/>
  <c r="DE501" i="3"/>
  <c r="DE500" i="3"/>
  <c r="DE498" i="3"/>
  <c r="DE497" i="3"/>
  <c r="DE496" i="3"/>
  <c r="DE495" i="3"/>
  <c r="DE492" i="3"/>
  <c r="DE491" i="3"/>
  <c r="DE484" i="3"/>
  <c r="DE483" i="3"/>
  <c r="DE481" i="3"/>
  <c r="DE480" i="3"/>
  <c r="DE479" i="3"/>
  <c r="DE478" i="3"/>
  <c r="DE476" i="3"/>
  <c r="DE475" i="3"/>
  <c r="DE474" i="3"/>
  <c r="DE473" i="3"/>
  <c r="DF24" i="3"/>
  <c r="DE471" i="3"/>
  <c r="DE470" i="3"/>
  <c r="DE469" i="3"/>
  <c r="DE468" i="3"/>
  <c r="DE466" i="3"/>
  <c r="DE465" i="3"/>
  <c r="DE464" i="3"/>
  <c r="DE463" i="3"/>
  <c r="DE461" i="3"/>
  <c r="DE460" i="3"/>
  <c r="DE459" i="3"/>
  <c r="DE458" i="3"/>
  <c r="DE456" i="3"/>
  <c r="DE455" i="3"/>
  <c r="DE454" i="3"/>
  <c r="DE453" i="3"/>
  <c r="DE452" i="3"/>
  <c r="DE422" i="3"/>
  <c r="DE421" i="3"/>
  <c r="DE420" i="3"/>
  <c r="DE419" i="3"/>
  <c r="DE418" i="3"/>
  <c r="DE416" i="3"/>
  <c r="DE415" i="3"/>
  <c r="DE414" i="3"/>
  <c r="DE412" i="3"/>
  <c r="DE411" i="3"/>
  <c r="DF38" i="3"/>
  <c r="DE409" i="3"/>
  <c r="DE408" i="3"/>
  <c r="DE407" i="3"/>
  <c r="DF37" i="3"/>
  <c r="DE405" i="3"/>
  <c r="DE404" i="3"/>
  <c r="DE403" i="3"/>
  <c r="DE401" i="3"/>
  <c r="DE400" i="3"/>
  <c r="DE399" i="3"/>
  <c r="DE398" i="3"/>
  <c r="DE218" i="3"/>
  <c r="DZ213" i="3"/>
  <c r="DZ218" i="3"/>
  <c r="DZ223" i="3"/>
  <c r="DZ228" i="3"/>
  <c r="DZ233" i="3"/>
  <c r="DZ237" i="3"/>
  <c r="DZ256" i="3"/>
  <c r="DZ261" i="3"/>
  <c r="DZ265" i="3"/>
  <c r="DZ132" i="3"/>
  <c r="DZ382" i="3"/>
  <c r="DZ499" i="3"/>
  <c r="DZ616" i="3"/>
  <c r="DZ168" i="3"/>
  <c r="DE168" i="3" s="1"/>
  <c r="EB168" i="3"/>
  <c r="EC168" i="3"/>
  <c r="DI41" i="3"/>
  <c r="DL42" i="3"/>
  <c r="DL37" i="3"/>
  <c r="DL38" i="3"/>
  <c r="DN41" i="3"/>
  <c r="DZ173" i="3"/>
  <c r="DZ162" i="3"/>
  <c r="DZ177" i="3"/>
  <c r="DE177" i="3" s="1"/>
  <c r="EB173" i="3"/>
  <c r="EC173" i="3"/>
  <c r="EC1683" i="3"/>
  <c r="EC1569" i="3"/>
  <c r="EC1455" i="3"/>
  <c r="EC1341" i="3"/>
  <c r="EC1227" i="3"/>
  <c r="EC1113" i="3"/>
  <c r="EC999" i="3"/>
  <c r="EC771" i="3"/>
  <c r="EC653" i="3"/>
  <c r="EC537" i="3"/>
  <c r="EC292" i="3"/>
  <c r="AG47" i="3"/>
  <c r="F650" i="2"/>
  <c r="F647" i="2"/>
  <c r="F645" i="2"/>
  <c r="F640" i="2"/>
  <c r="F542" i="2"/>
  <c r="F539" i="2"/>
  <c r="F537" i="2"/>
  <c r="F434" i="2"/>
  <c r="F431" i="2"/>
  <c r="F429" i="2"/>
  <c r="F326" i="2"/>
  <c r="F323" i="2"/>
  <c r="F321" i="2"/>
  <c r="R71" i="2"/>
  <c r="M64" i="2"/>
  <c r="N64" i="2"/>
  <c r="O64" i="2"/>
  <c r="P64" i="2"/>
  <c r="M63" i="2"/>
  <c r="N63" i="2"/>
  <c r="O63" i="2"/>
  <c r="P63" i="2"/>
  <c r="L28" i="2"/>
  <c r="R13" i="2"/>
  <c r="R22" i="2" s="1"/>
  <c r="G13" i="2"/>
  <c r="G19" i="2"/>
  <c r="G21" i="2" s="1"/>
  <c r="L16" i="2"/>
  <c r="L30" i="2" s="1"/>
  <c r="P14" i="2"/>
  <c r="M14" i="2"/>
  <c r="G14" i="2"/>
  <c r="P13" i="2"/>
  <c r="P22" i="2" s="1"/>
  <c r="O13" i="2"/>
  <c r="O22" i="2" s="1"/>
  <c r="N13" i="2"/>
  <c r="N22" i="2" s="1"/>
  <c r="M13" i="2"/>
  <c r="M22" i="2" s="1"/>
  <c r="AG532" i="3"/>
  <c r="AG513" i="3"/>
  <c r="AG418" i="3"/>
  <c r="AG414" i="3"/>
  <c r="AG287" i="3"/>
  <c r="AG286" i="3"/>
  <c r="AG274" i="3"/>
  <c r="AG269" i="3"/>
  <c r="AG266" i="3"/>
  <c r="AG264" i="3"/>
  <c r="AG263" i="3"/>
  <c r="AG262" i="3"/>
  <c r="AG261" i="3"/>
  <c r="AG260" i="3"/>
  <c r="AG259" i="3"/>
  <c r="AG258" i="3"/>
  <c r="AG257" i="3"/>
  <c r="AG255" i="3"/>
  <c r="AG254" i="3"/>
  <c r="AG253" i="3"/>
  <c r="AG252" i="3"/>
  <c r="AG245" i="3"/>
  <c r="AG55" i="3"/>
  <c r="AG42" i="3"/>
  <c r="AG38" i="3"/>
  <c r="B6" i="2"/>
  <c r="C6" i="2" s="1"/>
  <c r="D6" i="2" s="1"/>
  <c r="E6" i="2" s="1"/>
  <c r="F6" i="2" s="1"/>
  <c r="G6" i="2" s="1"/>
  <c r="H6" i="2" s="1"/>
  <c r="I6" i="2" s="1"/>
  <c r="K6" i="2"/>
  <c r="L6" i="2" s="1"/>
  <c r="M6" i="2" s="1"/>
  <c r="N6" i="2" s="1"/>
  <c r="O6" i="2" s="1"/>
  <c r="P6" i="2" s="1"/>
  <c r="Q6" i="2" s="1"/>
  <c r="R6" i="2" s="1"/>
  <c r="G20" i="2"/>
  <c r="O34" i="2"/>
  <c r="M34" i="2"/>
  <c r="AG323" i="3"/>
  <c r="AG413" i="3"/>
  <c r="CH35" i="4"/>
  <c r="CH33" i="4"/>
  <c r="CH31" i="4"/>
  <c r="CH29" i="4"/>
  <c r="CH38" i="4"/>
  <c r="CM11" i="4"/>
  <c r="CM13" i="4"/>
  <c r="CM15" i="4"/>
  <c r="CX234" i="4"/>
  <c r="CX218" i="4"/>
  <c r="CX202" i="4"/>
  <c r="CX186" i="4"/>
  <c r="CX170" i="4"/>
  <c r="CX15" i="4"/>
  <c r="CX13" i="4"/>
  <c r="CX11" i="4"/>
  <c r="CL234" i="4"/>
  <c r="CK234" i="4"/>
  <c r="CJ234" i="4"/>
  <c r="CI234" i="4"/>
  <c r="CL218" i="4"/>
  <c r="CK218" i="4"/>
  <c r="CJ218" i="4"/>
  <c r="CI218" i="4"/>
  <c r="CL202" i="4"/>
  <c r="CK202" i="4"/>
  <c r="CJ202" i="4"/>
  <c r="CI202" i="4"/>
  <c r="CL186" i="4"/>
  <c r="CK186" i="4"/>
  <c r="CJ186" i="4"/>
  <c r="CI186" i="4"/>
  <c r="CL170" i="4"/>
  <c r="CK170" i="4"/>
  <c r="CJ170" i="4"/>
  <c r="CI170" i="4"/>
  <c r="CE234" i="4"/>
  <c r="CE218" i="4"/>
  <c r="CE202" i="4"/>
  <c r="CE186" i="4"/>
  <c r="CE170" i="4"/>
  <c r="CF234" i="4"/>
  <c r="CF218" i="4"/>
  <c r="CF202" i="4"/>
  <c r="CF186" i="4"/>
  <c r="CF170" i="4"/>
  <c r="CG234" i="4"/>
  <c r="CD234" i="4"/>
  <c r="CG218" i="4"/>
  <c r="CD218" i="4"/>
  <c r="CG202" i="4"/>
  <c r="CD202" i="4"/>
  <c r="CG186" i="4"/>
  <c r="CD186" i="4"/>
  <c r="CG170" i="4"/>
  <c r="CD170" i="4"/>
  <c r="AK234" i="4"/>
  <c r="AJ234" i="4"/>
  <c r="AH234" i="4"/>
  <c r="AG234" i="4"/>
  <c r="AE234" i="4"/>
  <c r="AD234" i="4"/>
  <c r="AB234" i="4"/>
  <c r="AA234" i="4"/>
  <c r="Y234" i="4"/>
  <c r="X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AK218" i="4"/>
  <c r="AJ218" i="4"/>
  <c r="AH218" i="4"/>
  <c r="AG218" i="4"/>
  <c r="AE218" i="4"/>
  <c r="AD218" i="4"/>
  <c r="AB218" i="4"/>
  <c r="AA218" i="4"/>
  <c r="Y218" i="4"/>
  <c r="X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AK202" i="4"/>
  <c r="AJ202" i="4"/>
  <c r="AH202" i="4"/>
  <c r="AG202" i="4"/>
  <c r="AE202" i="4"/>
  <c r="AD202" i="4"/>
  <c r="AB202" i="4"/>
  <c r="AA202" i="4"/>
  <c r="Y202" i="4"/>
  <c r="X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AK186" i="4"/>
  <c r="AJ186" i="4"/>
  <c r="AH186" i="4"/>
  <c r="AG186" i="4"/>
  <c r="AE186" i="4"/>
  <c r="AD186" i="4"/>
  <c r="AB186" i="4"/>
  <c r="AA186" i="4"/>
  <c r="Y186" i="4"/>
  <c r="X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AK170" i="4"/>
  <c r="AJ170" i="4"/>
  <c r="AH170" i="4"/>
  <c r="AG170" i="4"/>
  <c r="AE170" i="4"/>
  <c r="AD170" i="4"/>
  <c r="AB170" i="4"/>
  <c r="AA170" i="4"/>
  <c r="Y170" i="4"/>
  <c r="X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V234" i="4"/>
  <c r="U234" i="4"/>
  <c r="S234" i="4"/>
  <c r="R234" i="4"/>
  <c r="P234" i="4"/>
  <c r="O234" i="4"/>
  <c r="M234" i="4"/>
  <c r="L234" i="4"/>
  <c r="J234" i="4"/>
  <c r="I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V218" i="4"/>
  <c r="U218" i="4"/>
  <c r="S218" i="4"/>
  <c r="R218" i="4"/>
  <c r="P218" i="4"/>
  <c r="O218" i="4"/>
  <c r="M218" i="4"/>
  <c r="L218" i="4"/>
  <c r="J218" i="4"/>
  <c r="I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V202" i="4"/>
  <c r="U202" i="4"/>
  <c r="S202" i="4"/>
  <c r="R202" i="4"/>
  <c r="P202" i="4"/>
  <c r="O202" i="4"/>
  <c r="M202" i="4"/>
  <c r="L202" i="4"/>
  <c r="J202" i="4"/>
  <c r="I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V186" i="4"/>
  <c r="U186" i="4"/>
  <c r="S186" i="4"/>
  <c r="R186" i="4"/>
  <c r="P186" i="4"/>
  <c r="O186" i="4"/>
  <c r="M186" i="4"/>
  <c r="L186" i="4"/>
  <c r="J186" i="4"/>
  <c r="I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V170" i="4"/>
  <c r="U170" i="4"/>
  <c r="S170" i="4"/>
  <c r="R170" i="4"/>
  <c r="P170" i="4"/>
  <c r="O170" i="4"/>
  <c r="M170" i="4"/>
  <c r="L170" i="4"/>
  <c r="J170" i="4"/>
  <c r="I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G37" i="4"/>
  <c r="G33" i="4"/>
  <c r="G32" i="4"/>
  <c r="AG511" i="3"/>
  <c r="DO42" i="3"/>
  <c r="DK42" i="3"/>
  <c r="BK1683" i="3"/>
  <c r="BK1569" i="3"/>
  <c r="BK1455" i="3"/>
  <c r="BK1341" i="3"/>
  <c r="BK1227" i="3"/>
  <c r="BK1113" i="3"/>
  <c r="BK999" i="3"/>
  <c r="BH1679" i="3"/>
  <c r="BH1565" i="3"/>
  <c r="BH1451" i="3"/>
  <c r="BH1337" i="3"/>
  <c r="BH1223" i="3"/>
  <c r="BH1109" i="3"/>
  <c r="BH995" i="3"/>
  <c r="BE1679" i="3"/>
  <c r="BE1565" i="3"/>
  <c r="BE1451" i="3"/>
  <c r="BE1337" i="3"/>
  <c r="BE1223" i="3"/>
  <c r="BE1109" i="3"/>
  <c r="BE995" i="3"/>
  <c r="AV1679" i="3"/>
  <c r="AV1565" i="3"/>
  <c r="AV1451" i="3"/>
  <c r="AV1337" i="3"/>
  <c r="AV1223" i="3"/>
  <c r="AV1109" i="3"/>
  <c r="AV995" i="3"/>
  <c r="AP1679" i="3"/>
  <c r="AP1565" i="3"/>
  <c r="AP1451" i="3"/>
  <c r="AP1337" i="3"/>
  <c r="AP1223" i="3"/>
  <c r="AP1109" i="3"/>
  <c r="AP995" i="3"/>
  <c r="AU1683" i="3"/>
  <c r="AU1569" i="3"/>
  <c r="AU1455" i="3"/>
  <c r="AU1341" i="3"/>
  <c r="AU1227" i="3"/>
  <c r="AU1113" i="3"/>
  <c r="AU999" i="3"/>
  <c r="AU1679" i="3"/>
  <c r="AU1565" i="3"/>
  <c r="AU1451" i="3"/>
  <c r="AU1337" i="3"/>
  <c r="AU1223" i="3"/>
  <c r="AU1109" i="3"/>
  <c r="AU995" i="3"/>
  <c r="AU1687" i="3"/>
  <c r="AU1573" i="3"/>
  <c r="AU1459" i="3"/>
  <c r="AU1345" i="3"/>
  <c r="AU1231" i="3"/>
  <c r="AU1117" i="3"/>
  <c r="AU1003" i="3"/>
  <c r="AO1683" i="3"/>
  <c r="AO1569" i="3"/>
  <c r="AO1455" i="3"/>
  <c r="AO1341" i="3"/>
  <c r="AO1227" i="3"/>
  <c r="AO1113" i="3"/>
  <c r="AO999" i="3"/>
  <c r="DH31" i="3"/>
  <c r="DH23" i="3"/>
  <c r="DH24" i="3"/>
  <c r="DH25" i="3"/>
  <c r="DH26" i="3"/>
  <c r="BH1065" i="3"/>
  <c r="BH1179" i="3"/>
  <c r="BH1293" i="3"/>
  <c r="BH1407" i="3"/>
  <c r="BH1521" i="3"/>
  <c r="BH1635" i="3"/>
  <c r="BH1034" i="3"/>
  <c r="BH1148" i="3"/>
  <c r="BH1262" i="3"/>
  <c r="BH1376" i="3"/>
  <c r="BH1490" i="3"/>
  <c r="BH1604" i="3"/>
  <c r="BH1039" i="3"/>
  <c r="BH1153" i="3"/>
  <c r="BH1267" i="3"/>
  <c r="BH1381" i="3"/>
  <c r="BH1495" i="3"/>
  <c r="BH1609" i="3"/>
  <c r="BH1044" i="3"/>
  <c r="BH1158" i="3"/>
  <c r="BH1272" i="3"/>
  <c r="BH1386" i="3"/>
  <c r="BH1500" i="3"/>
  <c r="BH1614" i="3"/>
  <c r="BH1049" i="3"/>
  <c r="BH1163" i="3"/>
  <c r="BH1277" i="3"/>
  <c r="BH1391" i="3"/>
  <c r="BH1505" i="3"/>
  <c r="BH1619" i="3"/>
  <c r="BH1054" i="3"/>
  <c r="BH1168" i="3"/>
  <c r="BH1282" i="3"/>
  <c r="BH1396" i="3"/>
  <c r="BH1510" i="3"/>
  <c r="BH1624" i="3"/>
  <c r="BH1059" i="3"/>
  <c r="BH1173" i="3"/>
  <c r="BH1287" i="3"/>
  <c r="BH1401" i="3"/>
  <c r="BH1515" i="3"/>
  <c r="BH1629" i="3"/>
  <c r="BJ1065" i="3"/>
  <c r="BJ1179" i="3"/>
  <c r="BJ1293" i="3"/>
  <c r="BJ1407" i="3"/>
  <c r="BJ1521" i="3"/>
  <c r="BJ1635" i="3"/>
  <c r="BJ1034" i="3"/>
  <c r="BJ1148" i="3"/>
  <c r="BJ1262" i="3"/>
  <c r="BJ1376" i="3"/>
  <c r="BJ1490" i="3"/>
  <c r="BJ1604" i="3"/>
  <c r="BJ1039" i="3"/>
  <c r="BJ1153" i="3"/>
  <c r="BJ1267" i="3"/>
  <c r="BJ1381" i="3"/>
  <c r="BJ1495" i="3"/>
  <c r="BJ1609" i="3"/>
  <c r="BJ1044" i="3"/>
  <c r="BJ1158" i="3"/>
  <c r="BJ1272" i="3"/>
  <c r="BJ1386" i="3"/>
  <c r="BJ1500" i="3"/>
  <c r="BJ1614" i="3"/>
  <c r="BJ1049" i="3"/>
  <c r="BJ1163" i="3"/>
  <c r="BJ1277" i="3"/>
  <c r="BJ1391" i="3"/>
  <c r="BJ1505" i="3"/>
  <c r="BJ1619" i="3"/>
  <c r="BJ1054" i="3"/>
  <c r="BJ1168" i="3"/>
  <c r="BJ1282" i="3"/>
  <c r="BJ1396" i="3"/>
  <c r="BJ1510" i="3"/>
  <c r="BJ1624" i="3"/>
  <c r="BJ1059" i="3"/>
  <c r="BJ1173" i="3"/>
  <c r="BJ1287" i="3"/>
  <c r="BJ1401" i="3"/>
  <c r="BJ1515" i="3"/>
  <c r="BJ1629" i="3"/>
  <c r="AG374" i="3"/>
  <c r="AG373" i="3"/>
  <c r="DO17" i="3"/>
  <c r="DJ17" i="3"/>
  <c r="DH17" i="3"/>
  <c r="DG17" i="3"/>
  <c r="AS799" i="3"/>
  <c r="AS912" i="3"/>
  <c r="AS1027" i="3"/>
  <c r="AS1141" i="3"/>
  <c r="AS1255" i="3"/>
  <c r="AS1369" i="3"/>
  <c r="AS1483" i="3"/>
  <c r="AS1597" i="3"/>
  <c r="AS794" i="3"/>
  <c r="AS907" i="3"/>
  <c r="AS1022" i="3"/>
  <c r="AS1136" i="3"/>
  <c r="AS1250" i="3"/>
  <c r="AS1364" i="3"/>
  <c r="AS1478" i="3"/>
  <c r="AS1592" i="3"/>
  <c r="AS783" i="3"/>
  <c r="AS896" i="3"/>
  <c r="AS1011" i="3"/>
  <c r="AS1125" i="3"/>
  <c r="AS1239" i="3"/>
  <c r="AS1353" i="3"/>
  <c r="AS1467" i="3"/>
  <c r="AS1581" i="3"/>
  <c r="AS788" i="3"/>
  <c r="AS901" i="3"/>
  <c r="AS1016" i="3"/>
  <c r="AS1130" i="3"/>
  <c r="AS1244" i="3"/>
  <c r="AS1358" i="3"/>
  <c r="AS1472" i="3"/>
  <c r="AS1586" i="3"/>
  <c r="CJ309" i="3"/>
  <c r="DJ36" i="3"/>
  <c r="DJ37" i="3"/>
  <c r="DJ38" i="3"/>
  <c r="DH37" i="3"/>
  <c r="DH38" i="3"/>
  <c r="DH41" i="3"/>
  <c r="BJ1666" i="3"/>
  <c r="BJ1552" i="3"/>
  <c r="BJ1438" i="3"/>
  <c r="BJ1324" i="3"/>
  <c r="BJ1328" i="3"/>
  <c r="BJ1332" i="3"/>
  <c r="BJ1337" i="3"/>
  <c r="BJ1341" i="3"/>
  <c r="BJ1345" i="3"/>
  <c r="BJ1210" i="3"/>
  <c r="BJ1096" i="3"/>
  <c r="BJ982" i="3"/>
  <c r="BJ1670" i="3"/>
  <c r="BJ1556" i="3"/>
  <c r="BJ1442" i="3"/>
  <c r="BJ1214" i="3"/>
  <c r="BJ1100" i="3"/>
  <c r="BJ986" i="3"/>
  <c r="BJ1674" i="3"/>
  <c r="BJ1679" i="3"/>
  <c r="BJ1683" i="3"/>
  <c r="BJ1687" i="3"/>
  <c r="BJ1560" i="3"/>
  <c r="BJ1446" i="3"/>
  <c r="BJ1218" i="3"/>
  <c r="BJ1223" i="3"/>
  <c r="BJ1227" i="3"/>
  <c r="BJ1231" i="3"/>
  <c r="BJ1104" i="3"/>
  <c r="BJ990" i="3"/>
  <c r="BJ1565" i="3"/>
  <c r="BJ1451" i="3"/>
  <c r="BJ1109" i="3"/>
  <c r="BJ995" i="3"/>
  <c r="BJ1569" i="3"/>
  <c r="BJ1455" i="3"/>
  <c r="BJ1113" i="3"/>
  <c r="BJ999" i="3"/>
  <c r="BJ1573" i="3"/>
  <c r="BJ1459" i="3"/>
  <c r="BJ1117" i="3"/>
  <c r="BJ1003" i="3"/>
  <c r="AU1666" i="3"/>
  <c r="AU1552" i="3"/>
  <c r="AU1438" i="3"/>
  <c r="AU1324" i="3"/>
  <c r="AU1210" i="3"/>
  <c r="AU1096" i="3"/>
  <c r="AU982" i="3"/>
  <c r="AG246" i="3"/>
  <c r="CM193" i="3"/>
  <c r="CG193" i="3"/>
  <c r="DG37" i="3"/>
  <c r="DG38" i="3"/>
  <c r="DE170" i="3"/>
  <c r="BK1679" i="3"/>
  <c r="BK1565" i="3"/>
  <c r="BK1451" i="3"/>
  <c r="BK1337" i="3"/>
  <c r="BK1223" i="3"/>
  <c r="BK1109" i="3"/>
  <c r="BK995" i="3"/>
  <c r="BK1687" i="3"/>
  <c r="BK1573" i="3"/>
  <c r="BK1459" i="3"/>
  <c r="BK1345" i="3"/>
  <c r="BK1231" i="3"/>
  <c r="BK1117" i="3"/>
  <c r="BK1003" i="3"/>
  <c r="BK1666" i="3"/>
  <c r="BK1552" i="3"/>
  <c r="BK1438" i="3"/>
  <c r="BK1324" i="3"/>
  <c r="BK1210" i="3"/>
  <c r="BK1096" i="3"/>
  <c r="BK982" i="3"/>
  <c r="BK1670" i="3"/>
  <c r="BK1556" i="3"/>
  <c r="BK1560" i="3"/>
  <c r="BK1442" i="3"/>
  <c r="BK1328" i="3"/>
  <c r="BK1214" i="3"/>
  <c r="BK1100" i="3"/>
  <c r="BK1104" i="3"/>
  <c r="BK986" i="3"/>
  <c r="BK1674" i="3"/>
  <c r="BK1446" i="3"/>
  <c r="BK1332" i="3"/>
  <c r="BK1218" i="3"/>
  <c r="BK990" i="3"/>
  <c r="BB1683" i="3"/>
  <c r="BB1569" i="3"/>
  <c r="BB1455" i="3"/>
  <c r="BB1341" i="3"/>
  <c r="BB1227" i="3"/>
  <c r="BB1113" i="3"/>
  <c r="BB999" i="3"/>
  <c r="BG1683" i="3"/>
  <c r="BG1569" i="3"/>
  <c r="BG1455" i="3"/>
  <c r="BG1341" i="3"/>
  <c r="BG1227" i="3"/>
  <c r="BG1113" i="3"/>
  <c r="BG999" i="3"/>
  <c r="BG1679" i="3"/>
  <c r="BG1565" i="3"/>
  <c r="BG1451" i="3"/>
  <c r="BG1337" i="3"/>
  <c r="BG1223" i="3"/>
  <c r="BG1109" i="3"/>
  <c r="BG995" i="3"/>
  <c r="BG1687" i="3"/>
  <c r="BG1573" i="3"/>
  <c r="BG1459" i="3"/>
  <c r="BG1345" i="3"/>
  <c r="BG1231" i="3"/>
  <c r="BG1117" i="3"/>
  <c r="BG1003" i="3"/>
  <c r="BD1683" i="3"/>
  <c r="BD1569" i="3"/>
  <c r="BD1455" i="3"/>
  <c r="BD1341" i="3"/>
  <c r="BD1227" i="3"/>
  <c r="BD1113" i="3"/>
  <c r="BD999" i="3"/>
  <c r="AW1683" i="3"/>
  <c r="AW1569" i="3"/>
  <c r="AW1455" i="3"/>
  <c r="AW1341" i="3"/>
  <c r="AW1227" i="3"/>
  <c r="AW1113" i="3"/>
  <c r="AW999" i="3"/>
  <c r="AS1683" i="3"/>
  <c r="AS1569" i="3"/>
  <c r="AS1455" i="3"/>
  <c r="AS1341" i="3"/>
  <c r="AS1227" i="3"/>
  <c r="AS1113" i="3"/>
  <c r="AS999" i="3"/>
  <c r="AP1683" i="3"/>
  <c r="AP1569" i="3"/>
  <c r="AP1455" i="3"/>
  <c r="AP1341" i="3"/>
  <c r="AP1227" i="3"/>
  <c r="AP1210" i="3"/>
  <c r="AP1214" i="3"/>
  <c r="AP1218" i="3"/>
  <c r="AP1231" i="3"/>
  <c r="AP1113" i="3"/>
  <c r="AP999" i="3"/>
  <c r="AR1683" i="3"/>
  <c r="AR1569" i="3"/>
  <c r="AR1455" i="3"/>
  <c r="AR1341" i="3"/>
  <c r="AR1227" i="3"/>
  <c r="AR1113" i="3"/>
  <c r="AR999" i="3"/>
  <c r="AL1679" i="3"/>
  <c r="AL1565" i="3"/>
  <c r="AL1451" i="3"/>
  <c r="AL1337" i="3"/>
  <c r="AL1223" i="3"/>
  <c r="AL1109" i="3"/>
  <c r="AL995" i="3"/>
  <c r="AL1670" i="3"/>
  <c r="AL1556" i="3"/>
  <c r="AL1442" i="3"/>
  <c r="AL1328" i="3"/>
  <c r="AL1214" i="3"/>
  <c r="AL1100" i="3"/>
  <c r="AL986" i="3"/>
  <c r="AL1666" i="3"/>
  <c r="AL1552" i="3"/>
  <c r="AL1438" i="3"/>
  <c r="AL1324" i="3"/>
  <c r="AL1210" i="3"/>
  <c r="AL1096" i="3"/>
  <c r="AL982" i="3"/>
  <c r="AL990" i="3"/>
  <c r="AL999" i="3"/>
  <c r="AL1003" i="3"/>
  <c r="AL1674" i="3"/>
  <c r="AL1560" i="3"/>
  <c r="AL1446" i="3"/>
  <c r="AL1332" i="3"/>
  <c r="AL1218" i="3"/>
  <c r="AL1104" i="3"/>
  <c r="AL1683" i="3"/>
  <c r="AL1569" i="3"/>
  <c r="AL1455" i="3"/>
  <c r="AL1341" i="3"/>
  <c r="AL1227" i="3"/>
  <c r="AL1113" i="3"/>
  <c r="AL1687" i="3"/>
  <c r="AL1573" i="3"/>
  <c r="AL1459" i="3"/>
  <c r="AL1345" i="3"/>
  <c r="AL1231" i="3"/>
  <c r="AL1117" i="3"/>
  <c r="AH1679" i="3"/>
  <c r="AH1565" i="3"/>
  <c r="AH1451" i="3"/>
  <c r="AH1337" i="3"/>
  <c r="AH1223" i="3"/>
  <c r="AH1109" i="3"/>
  <c r="AH995" i="3"/>
  <c r="BK1049" i="3"/>
  <c r="BK1163" i="3"/>
  <c r="BK1277" i="3"/>
  <c r="BK1391" i="3"/>
  <c r="BK1505" i="3"/>
  <c r="BK1619" i="3"/>
  <c r="AS1049" i="3"/>
  <c r="AS1163" i="3"/>
  <c r="AS1277" i="3"/>
  <c r="AS1391" i="3"/>
  <c r="AS1505" i="3"/>
  <c r="AS1619" i="3"/>
  <c r="AS1059" i="3"/>
  <c r="AS1173" i="3"/>
  <c r="AS1287" i="3"/>
  <c r="AS1401" i="3"/>
  <c r="AS1515" i="3"/>
  <c r="AS1629" i="3"/>
  <c r="AM1054" i="3"/>
  <c r="AM1168" i="3"/>
  <c r="AM1282" i="3"/>
  <c r="AM1396" i="3"/>
  <c r="AM1510" i="3"/>
  <c r="AM1624" i="3"/>
  <c r="AG145" i="3"/>
  <c r="BE794" i="3"/>
  <c r="BE907" i="3"/>
  <c r="BE1022" i="3"/>
  <c r="BE1136" i="3"/>
  <c r="BE1250" i="3"/>
  <c r="BE1364" i="3"/>
  <c r="BE1353" i="3"/>
  <c r="BE1358" i="3"/>
  <c r="BE1478" i="3"/>
  <c r="BE1592" i="3"/>
  <c r="BK799" i="3"/>
  <c r="BK912" i="3"/>
  <c r="BK1027" i="3"/>
  <c r="BK1141" i="3"/>
  <c r="BK1255" i="3"/>
  <c r="BK1369" i="3"/>
  <c r="BK1353" i="3"/>
  <c r="BK1358" i="3"/>
  <c r="BK1364" i="3"/>
  <c r="BK1483" i="3"/>
  <c r="BK1597" i="3"/>
  <c r="BK794" i="3"/>
  <c r="BK907" i="3"/>
  <c r="BK1022" i="3"/>
  <c r="BK1136" i="3"/>
  <c r="BK1250" i="3"/>
  <c r="BK1478" i="3"/>
  <c r="BK1592" i="3"/>
  <c r="DL17" i="3"/>
  <c r="DI17" i="3"/>
  <c r="AM799" i="3"/>
  <c r="AM912" i="3"/>
  <c r="AM1027" i="3"/>
  <c r="AM1141" i="3"/>
  <c r="AM1125" i="3"/>
  <c r="AM1130" i="3"/>
  <c r="AM1136" i="3"/>
  <c r="AM1255" i="3"/>
  <c r="AM1369" i="3"/>
  <c r="AM1483" i="3"/>
  <c r="AM1597" i="3"/>
  <c r="AM794" i="3"/>
  <c r="AM907" i="3"/>
  <c r="AM1022" i="3"/>
  <c r="AM1250" i="3"/>
  <c r="AM1364" i="3"/>
  <c r="AM1478" i="3"/>
  <c r="AM1592" i="3"/>
  <c r="DO38" i="3"/>
  <c r="DN38" i="3"/>
  <c r="DM38" i="3"/>
  <c r="DI38" i="3"/>
  <c r="DO37" i="3"/>
  <c r="DN37" i="3"/>
  <c r="DI37" i="3"/>
  <c r="DJ31" i="3"/>
  <c r="DI31" i="3"/>
  <c r="DG31" i="3"/>
  <c r="DO26" i="3"/>
  <c r="DN26" i="3"/>
  <c r="DM26" i="3"/>
  <c r="DJ26" i="3"/>
  <c r="DI26" i="3"/>
  <c r="DG26" i="3"/>
  <c r="DO25" i="3"/>
  <c r="DN25" i="3"/>
  <c r="DM25" i="3"/>
  <c r="DL25" i="3"/>
  <c r="DJ25" i="3"/>
  <c r="DI25" i="3"/>
  <c r="DG25" i="3"/>
  <c r="DO24" i="3"/>
  <c r="DN24" i="3"/>
  <c r="DM24" i="3"/>
  <c r="DL24" i="3"/>
  <c r="DJ24" i="3"/>
  <c r="DI24" i="3"/>
  <c r="DG24" i="3"/>
  <c r="DO23" i="3"/>
  <c r="DN23" i="3"/>
  <c r="DM23" i="3"/>
  <c r="DL23" i="3"/>
  <c r="DJ23" i="3"/>
  <c r="DI23" i="3"/>
  <c r="DI21" i="3"/>
  <c r="DN21" i="3"/>
  <c r="DM21" i="3"/>
  <c r="DO21" i="3"/>
  <c r="DM17" i="3"/>
  <c r="BH1687" i="3"/>
  <c r="BE1687" i="3"/>
  <c r="BD1687" i="3"/>
  <c r="BB1687" i="3"/>
  <c r="BA1687" i="3"/>
  <c r="AY1687" i="3"/>
  <c r="AX1687" i="3"/>
  <c r="BI1683" i="3"/>
  <c r="BH1683" i="3"/>
  <c r="BF1683" i="3"/>
  <c r="BE1683" i="3"/>
  <c r="BC1683" i="3"/>
  <c r="BA1683" i="3"/>
  <c r="AZ1683" i="3"/>
  <c r="AY1683" i="3"/>
  <c r="AX1683" i="3"/>
  <c r="BI1679" i="3"/>
  <c r="BF1679" i="3"/>
  <c r="BD1679" i="3"/>
  <c r="BC1679" i="3"/>
  <c r="BB1679" i="3"/>
  <c r="BA1679" i="3"/>
  <c r="BA1666" i="3"/>
  <c r="BA1670" i="3"/>
  <c r="BA1674" i="3"/>
  <c r="AZ1679" i="3"/>
  <c r="AY1679" i="3"/>
  <c r="AX1679" i="3"/>
  <c r="AW1679" i="3"/>
  <c r="BH1674" i="3"/>
  <c r="BG1674" i="3"/>
  <c r="BE1674" i="3"/>
  <c r="BD1674" i="3"/>
  <c r="BB1674" i="3"/>
  <c r="AY1674" i="3"/>
  <c r="AY1666" i="3"/>
  <c r="AY1670" i="3"/>
  <c r="AX1674" i="3"/>
  <c r="BI1670" i="3"/>
  <c r="BH1670" i="3"/>
  <c r="BH1666" i="3"/>
  <c r="BG1670" i="3"/>
  <c r="BF1670" i="3"/>
  <c r="BE1670" i="3"/>
  <c r="BD1670" i="3"/>
  <c r="BD1666" i="3"/>
  <c r="BC1670" i="3"/>
  <c r="BB1670" i="3"/>
  <c r="BB1666" i="3"/>
  <c r="AZ1670" i="3"/>
  <c r="AX1670" i="3"/>
  <c r="AW1670" i="3"/>
  <c r="BI1666" i="3"/>
  <c r="BG1666" i="3"/>
  <c r="BF1666" i="3"/>
  <c r="BE1666" i="3"/>
  <c r="BC1666" i="3"/>
  <c r="AZ1666" i="3"/>
  <c r="AX1666" i="3"/>
  <c r="AW1666" i="3"/>
  <c r="BK1660" i="3"/>
  <c r="BJ1660" i="3"/>
  <c r="BI1660" i="3"/>
  <c r="BH1660" i="3"/>
  <c r="BG1660" i="3"/>
  <c r="BF1660" i="3"/>
  <c r="BE1660" i="3"/>
  <c r="BD1660" i="3"/>
  <c r="BC1660" i="3"/>
  <c r="BB1660" i="3"/>
  <c r="BA1660" i="3"/>
  <c r="AZ1660" i="3"/>
  <c r="AY1660" i="3"/>
  <c r="AX1660" i="3"/>
  <c r="AW1660" i="3"/>
  <c r="BK1655" i="3"/>
  <c r="BJ1655" i="3"/>
  <c r="BI1655" i="3"/>
  <c r="BH1655" i="3"/>
  <c r="BG1655" i="3"/>
  <c r="BF1655" i="3"/>
  <c r="BE1655" i="3"/>
  <c r="BD1655" i="3"/>
  <c r="BC1655" i="3"/>
  <c r="BB1655" i="3"/>
  <c r="BA1655" i="3"/>
  <c r="AZ1655" i="3"/>
  <c r="AY1655" i="3"/>
  <c r="AX1655" i="3"/>
  <c r="AW1655" i="3"/>
  <c r="BK1650" i="3"/>
  <c r="BJ1650" i="3"/>
  <c r="BH1650" i="3"/>
  <c r="BG1650" i="3"/>
  <c r="BE1650" i="3"/>
  <c r="BD1650" i="3"/>
  <c r="BB1650" i="3"/>
  <c r="BA1650" i="3"/>
  <c r="AY1650" i="3"/>
  <c r="AX1650" i="3"/>
  <c r="BK1645" i="3"/>
  <c r="BJ1645" i="3"/>
  <c r="BI1645" i="3"/>
  <c r="BH1645" i="3"/>
  <c r="BG1645" i="3"/>
  <c r="BF1645" i="3"/>
  <c r="BE1645" i="3"/>
  <c r="BD1645" i="3"/>
  <c r="BC1645" i="3"/>
  <c r="BB1645" i="3"/>
  <c r="BA1645" i="3"/>
  <c r="AZ1645" i="3"/>
  <c r="AY1645" i="3"/>
  <c r="AX1645" i="3"/>
  <c r="AW1645" i="3"/>
  <c r="BK1640" i="3"/>
  <c r="BJ1640" i="3"/>
  <c r="BI1640" i="3"/>
  <c r="BH1640" i="3"/>
  <c r="BG1640" i="3"/>
  <c r="BG1604" i="3"/>
  <c r="BG1609" i="3"/>
  <c r="BG1614" i="3"/>
  <c r="BG1619" i="3"/>
  <c r="BG1624" i="3"/>
  <c r="BG1629" i="3"/>
  <c r="BG1635" i="3"/>
  <c r="BF1640" i="3"/>
  <c r="BE1640" i="3"/>
  <c r="BD1640" i="3"/>
  <c r="BC1640" i="3"/>
  <c r="BB1640" i="3"/>
  <c r="BA1640" i="3"/>
  <c r="AZ1640" i="3"/>
  <c r="AY1640" i="3"/>
  <c r="AX1640" i="3"/>
  <c r="AW1640" i="3"/>
  <c r="BK1635" i="3"/>
  <c r="BK1604" i="3"/>
  <c r="BK1609" i="3"/>
  <c r="BK1614" i="3"/>
  <c r="BK1624" i="3"/>
  <c r="BK1629" i="3"/>
  <c r="BI1635" i="3"/>
  <c r="BF1635" i="3"/>
  <c r="BE1635" i="3"/>
  <c r="BD1635" i="3"/>
  <c r="BB1635" i="3"/>
  <c r="BA1635" i="3"/>
  <c r="BA1581" i="3"/>
  <c r="BA1586" i="3"/>
  <c r="BA1597" i="3"/>
  <c r="AZ1635" i="3"/>
  <c r="AY1635" i="3"/>
  <c r="AX1635" i="3"/>
  <c r="BI1629" i="3"/>
  <c r="BF1629" i="3"/>
  <c r="BE1629" i="3"/>
  <c r="BD1629" i="3"/>
  <c r="BC1629" i="3"/>
  <c r="BB1629" i="3"/>
  <c r="AZ1629" i="3"/>
  <c r="AY1629" i="3"/>
  <c r="AX1629" i="3"/>
  <c r="AW1629" i="3"/>
  <c r="BI1624" i="3"/>
  <c r="BF1624" i="3"/>
  <c r="BE1624" i="3"/>
  <c r="BD1624" i="3"/>
  <c r="BC1624" i="3"/>
  <c r="BB1624" i="3"/>
  <c r="AZ1624" i="3"/>
  <c r="AY1624" i="3"/>
  <c r="AX1624" i="3"/>
  <c r="AW1624" i="3"/>
  <c r="BE1619" i="3"/>
  <c r="BD1619" i="3"/>
  <c r="BB1619" i="3"/>
  <c r="AY1619" i="3"/>
  <c r="AX1619" i="3"/>
  <c r="BI1614" i="3"/>
  <c r="BF1614" i="3"/>
  <c r="BE1614" i="3"/>
  <c r="BE1604" i="3"/>
  <c r="BE1609" i="3"/>
  <c r="BD1614" i="3"/>
  <c r="BC1614" i="3"/>
  <c r="BB1614" i="3"/>
  <c r="AZ1614" i="3"/>
  <c r="AY1614" i="3"/>
  <c r="AX1614" i="3"/>
  <c r="AX1604" i="3"/>
  <c r="AX1609" i="3"/>
  <c r="AW1614" i="3"/>
  <c r="BI1609" i="3"/>
  <c r="BF1609" i="3"/>
  <c r="BD1609" i="3"/>
  <c r="BC1609" i="3"/>
  <c r="BB1609" i="3"/>
  <c r="AZ1609" i="3"/>
  <c r="AY1609" i="3"/>
  <c r="AW1609" i="3"/>
  <c r="BI1604" i="3"/>
  <c r="BF1604" i="3"/>
  <c r="BD1604" i="3"/>
  <c r="BC1604" i="3"/>
  <c r="BB1604" i="3"/>
  <c r="AZ1604" i="3"/>
  <c r="AY1604" i="3"/>
  <c r="AW1604" i="3"/>
  <c r="BJ1597" i="3"/>
  <c r="BH1597" i="3"/>
  <c r="BH1581" i="3"/>
  <c r="BH1586" i="3"/>
  <c r="BH1592" i="3"/>
  <c r="BG1597" i="3"/>
  <c r="BD1597" i="3"/>
  <c r="BC1597" i="3"/>
  <c r="BB1597" i="3"/>
  <c r="AY1597" i="3"/>
  <c r="AX1597" i="3"/>
  <c r="BJ1592" i="3"/>
  <c r="BI1592" i="3"/>
  <c r="BG1592" i="3"/>
  <c r="BG1581" i="3"/>
  <c r="BG1586" i="3"/>
  <c r="BD1592" i="3"/>
  <c r="BC1592" i="3"/>
  <c r="BB1592" i="3"/>
  <c r="AY1592" i="3"/>
  <c r="AX1592" i="3"/>
  <c r="AX1581" i="3"/>
  <c r="AX1586" i="3"/>
  <c r="BK1586" i="3"/>
  <c r="BJ1586" i="3"/>
  <c r="BI1586" i="3"/>
  <c r="BI1581" i="3"/>
  <c r="BE1586" i="3"/>
  <c r="BE1581" i="3"/>
  <c r="BD1586" i="3"/>
  <c r="BC1586" i="3"/>
  <c r="BB1586" i="3"/>
  <c r="AZ1586" i="3"/>
  <c r="AZ1581" i="3"/>
  <c r="AY1586" i="3"/>
  <c r="AW1586" i="3"/>
  <c r="BK1581" i="3"/>
  <c r="BJ1581" i="3"/>
  <c r="BD1581" i="3"/>
  <c r="BC1581" i="3"/>
  <c r="BB1581" i="3"/>
  <c r="AY1581" i="3"/>
  <c r="AW1581" i="3"/>
  <c r="BH1573" i="3"/>
  <c r="BE1573" i="3"/>
  <c r="BD1573" i="3"/>
  <c r="BB1573" i="3"/>
  <c r="BA1573" i="3"/>
  <c r="AY1573" i="3"/>
  <c r="AX1573" i="3"/>
  <c r="BI1569" i="3"/>
  <c r="BH1569" i="3"/>
  <c r="BF1569" i="3"/>
  <c r="BE1569" i="3"/>
  <c r="BC1569" i="3"/>
  <c r="BA1569" i="3"/>
  <c r="AZ1569" i="3"/>
  <c r="AY1569" i="3"/>
  <c r="AX1569" i="3"/>
  <c r="BI1565" i="3"/>
  <c r="BF1565" i="3"/>
  <c r="BD1565" i="3"/>
  <c r="BC1565" i="3"/>
  <c r="BB1565" i="3"/>
  <c r="BA1565" i="3"/>
  <c r="AZ1565" i="3"/>
  <c r="AY1565" i="3"/>
  <c r="AY1552" i="3"/>
  <c r="AY1556" i="3"/>
  <c r="AY1560" i="3"/>
  <c r="AX1565" i="3"/>
  <c r="AW1565" i="3"/>
  <c r="BH1560" i="3"/>
  <c r="BG1560" i="3"/>
  <c r="BE1560" i="3"/>
  <c r="BD1560" i="3"/>
  <c r="BB1560" i="3"/>
  <c r="BA1560" i="3"/>
  <c r="AX1560" i="3"/>
  <c r="BI1556" i="3"/>
  <c r="BH1556" i="3"/>
  <c r="BG1556" i="3"/>
  <c r="BF1556" i="3"/>
  <c r="BE1556" i="3"/>
  <c r="BD1556" i="3"/>
  <c r="BC1556" i="3"/>
  <c r="BB1556" i="3"/>
  <c r="BA1556" i="3"/>
  <c r="AZ1556" i="3"/>
  <c r="AX1556" i="3"/>
  <c r="AW1556" i="3"/>
  <c r="BI1552" i="3"/>
  <c r="BH1552" i="3"/>
  <c r="BG1552" i="3"/>
  <c r="BF1552" i="3"/>
  <c r="BE1552" i="3"/>
  <c r="BD1552" i="3"/>
  <c r="BC1552" i="3"/>
  <c r="BB1552" i="3"/>
  <c r="BA1552" i="3"/>
  <c r="AZ1552" i="3"/>
  <c r="AX1552" i="3"/>
  <c r="AW1552" i="3"/>
  <c r="BK1546" i="3"/>
  <c r="BJ1546" i="3"/>
  <c r="BI1546" i="3"/>
  <c r="BH1546" i="3"/>
  <c r="BG1546" i="3"/>
  <c r="BF1546" i="3"/>
  <c r="BE1546" i="3"/>
  <c r="BD1546" i="3"/>
  <c r="BC1546" i="3"/>
  <c r="BB1546" i="3"/>
  <c r="BA1546" i="3"/>
  <c r="AZ1546" i="3"/>
  <c r="AY1546" i="3"/>
  <c r="AX1546" i="3"/>
  <c r="AW1546" i="3"/>
  <c r="BK1541" i="3"/>
  <c r="BJ1541" i="3"/>
  <c r="BI1541" i="3"/>
  <c r="BH1541" i="3"/>
  <c r="BG1541" i="3"/>
  <c r="BF1541" i="3"/>
  <c r="BE1541" i="3"/>
  <c r="BD1541" i="3"/>
  <c r="BC1541" i="3"/>
  <c r="BB1541" i="3"/>
  <c r="BA1541" i="3"/>
  <c r="AZ1541" i="3"/>
  <c r="AY1541" i="3"/>
  <c r="AX1541" i="3"/>
  <c r="AW1541" i="3"/>
  <c r="BK1536" i="3"/>
  <c r="BJ1536" i="3"/>
  <c r="BJ1526" i="3"/>
  <c r="BJ1531" i="3"/>
  <c r="BH1536" i="3"/>
  <c r="BG1536" i="3"/>
  <c r="BE1536" i="3"/>
  <c r="BD1536" i="3"/>
  <c r="BB1536" i="3"/>
  <c r="BA1536" i="3"/>
  <c r="AY1536" i="3"/>
  <c r="AX1536" i="3"/>
  <c r="BK1531" i="3"/>
  <c r="BI1531" i="3"/>
  <c r="BH1531" i="3"/>
  <c r="BG1531" i="3"/>
  <c r="BF1531" i="3"/>
  <c r="BE1531" i="3"/>
  <c r="BD1531" i="3"/>
  <c r="BC1531" i="3"/>
  <c r="BB1531" i="3"/>
  <c r="BA1531" i="3"/>
  <c r="AZ1531" i="3"/>
  <c r="AY1531" i="3"/>
  <c r="AX1531" i="3"/>
  <c r="AW1531" i="3"/>
  <c r="BK1526" i="3"/>
  <c r="BI1526" i="3"/>
  <c r="BH1526" i="3"/>
  <c r="BG1526" i="3"/>
  <c r="BF1526" i="3"/>
  <c r="BE1526" i="3"/>
  <c r="BD1526" i="3"/>
  <c r="BC1526" i="3"/>
  <c r="BB1526" i="3"/>
  <c r="BA1526" i="3"/>
  <c r="AZ1526" i="3"/>
  <c r="AY1526" i="3"/>
  <c r="AX1526" i="3"/>
  <c r="AW1526" i="3"/>
  <c r="BK1521" i="3"/>
  <c r="BI1521" i="3"/>
  <c r="BG1521" i="3"/>
  <c r="BF1521" i="3"/>
  <c r="BE1521" i="3"/>
  <c r="BD1521" i="3"/>
  <c r="BB1521" i="3"/>
  <c r="BA1521" i="3"/>
  <c r="AZ1521" i="3"/>
  <c r="AY1521" i="3"/>
  <c r="AX1521" i="3"/>
  <c r="BK1515" i="3"/>
  <c r="BI1515" i="3"/>
  <c r="BG1515" i="3"/>
  <c r="BF1515" i="3"/>
  <c r="BE1515" i="3"/>
  <c r="BD1515" i="3"/>
  <c r="BC1515" i="3"/>
  <c r="BB1515" i="3"/>
  <c r="AZ1515" i="3"/>
  <c r="AY1515" i="3"/>
  <c r="AX1515" i="3"/>
  <c r="AW1515" i="3"/>
  <c r="BK1510" i="3"/>
  <c r="BI1510" i="3"/>
  <c r="BG1510" i="3"/>
  <c r="BF1510" i="3"/>
  <c r="BE1510" i="3"/>
  <c r="BD1510" i="3"/>
  <c r="BC1510" i="3"/>
  <c r="BB1510" i="3"/>
  <c r="AZ1510" i="3"/>
  <c r="AY1510" i="3"/>
  <c r="AX1510" i="3"/>
  <c r="AW1510" i="3"/>
  <c r="BG1505" i="3"/>
  <c r="BE1505" i="3"/>
  <c r="BD1505" i="3"/>
  <c r="BB1505" i="3"/>
  <c r="AY1505" i="3"/>
  <c r="AX1505" i="3"/>
  <c r="BK1500" i="3"/>
  <c r="BI1500" i="3"/>
  <c r="BG1500" i="3"/>
  <c r="BF1500" i="3"/>
  <c r="BE1500" i="3"/>
  <c r="BD1500" i="3"/>
  <c r="BC1500" i="3"/>
  <c r="BB1500" i="3"/>
  <c r="AZ1500" i="3"/>
  <c r="AY1500" i="3"/>
  <c r="AX1500" i="3"/>
  <c r="AW1500" i="3"/>
  <c r="BK1495" i="3"/>
  <c r="BI1495" i="3"/>
  <c r="BG1495" i="3"/>
  <c r="BG1490" i="3"/>
  <c r="BF1495" i="3"/>
  <c r="BE1495" i="3"/>
  <c r="BD1495" i="3"/>
  <c r="BD1490" i="3"/>
  <c r="BC1495" i="3"/>
  <c r="BB1495" i="3"/>
  <c r="AZ1495" i="3"/>
  <c r="AY1495" i="3"/>
  <c r="AX1495" i="3"/>
  <c r="AW1495" i="3"/>
  <c r="BK1490" i="3"/>
  <c r="BI1490" i="3"/>
  <c r="BF1490" i="3"/>
  <c r="BE1490" i="3"/>
  <c r="BC1490" i="3"/>
  <c r="BB1490" i="3"/>
  <c r="AZ1490" i="3"/>
  <c r="AY1490" i="3"/>
  <c r="AX1490" i="3"/>
  <c r="AW1490" i="3"/>
  <c r="BJ1483" i="3"/>
  <c r="BH1483" i="3"/>
  <c r="BH1467" i="3"/>
  <c r="BH1472" i="3"/>
  <c r="BH1478" i="3"/>
  <c r="BG1483" i="3"/>
  <c r="BD1483" i="3"/>
  <c r="BC1483" i="3"/>
  <c r="BB1483" i="3"/>
  <c r="BA1483" i="3"/>
  <c r="AY1483" i="3"/>
  <c r="AX1483" i="3"/>
  <c r="BJ1478" i="3"/>
  <c r="BJ1467" i="3"/>
  <c r="BJ1472" i="3"/>
  <c r="BI1478" i="3"/>
  <c r="BI1467" i="3"/>
  <c r="BI1472" i="3"/>
  <c r="BG1478" i="3"/>
  <c r="BG1467" i="3"/>
  <c r="BG1472" i="3"/>
  <c r="BD1478" i="3"/>
  <c r="BD1467" i="3"/>
  <c r="BD1472" i="3"/>
  <c r="BC1478" i="3"/>
  <c r="BB1478" i="3"/>
  <c r="AY1478" i="3"/>
  <c r="AX1478" i="3"/>
  <c r="AX1467" i="3"/>
  <c r="AX1472" i="3"/>
  <c r="BK1472" i="3"/>
  <c r="BE1472" i="3"/>
  <c r="BC1472" i="3"/>
  <c r="BB1472" i="3"/>
  <c r="BA1472" i="3"/>
  <c r="AZ1472" i="3"/>
  <c r="AY1472" i="3"/>
  <c r="AW1472" i="3"/>
  <c r="BK1467" i="3"/>
  <c r="BE1467" i="3"/>
  <c r="BC1467" i="3"/>
  <c r="BB1467" i="3"/>
  <c r="BB1462" i="3" s="1"/>
  <c r="BA1467" i="3"/>
  <c r="AZ1467" i="3"/>
  <c r="AY1467" i="3"/>
  <c r="AW1467" i="3"/>
  <c r="BH1459" i="3"/>
  <c r="BE1459" i="3"/>
  <c r="BD1459" i="3"/>
  <c r="BB1459" i="3"/>
  <c r="BA1459" i="3"/>
  <c r="AY1459" i="3"/>
  <c r="AX1459" i="3"/>
  <c r="BI1455" i="3"/>
  <c r="BH1455" i="3"/>
  <c r="BF1455" i="3"/>
  <c r="BE1455" i="3"/>
  <c r="BC1455" i="3"/>
  <c r="BA1455" i="3"/>
  <c r="AZ1455" i="3"/>
  <c r="AY1455" i="3"/>
  <c r="AX1455" i="3"/>
  <c r="BI1451" i="3"/>
  <c r="BF1451" i="3"/>
  <c r="BD1451" i="3"/>
  <c r="BC1451" i="3"/>
  <c r="BB1451" i="3"/>
  <c r="BA1451" i="3"/>
  <c r="AZ1451" i="3"/>
  <c r="AY1451" i="3"/>
  <c r="AX1451" i="3"/>
  <c r="AW1451" i="3"/>
  <c r="BH1446" i="3"/>
  <c r="BG1446" i="3"/>
  <c r="BG1438" i="3"/>
  <c r="BG1442" i="3"/>
  <c r="BE1446" i="3"/>
  <c r="BE1438" i="3"/>
  <c r="BE1442" i="3"/>
  <c r="BD1446" i="3"/>
  <c r="BB1446" i="3"/>
  <c r="BA1446" i="3"/>
  <c r="AY1446" i="3"/>
  <c r="AX1446" i="3"/>
  <c r="BI1442" i="3"/>
  <c r="BH1442" i="3"/>
  <c r="BF1442" i="3"/>
  <c r="BD1442" i="3"/>
  <c r="BC1442" i="3"/>
  <c r="BB1442" i="3"/>
  <c r="BA1442" i="3"/>
  <c r="AZ1442" i="3"/>
  <c r="AY1442" i="3"/>
  <c r="AX1442" i="3"/>
  <c r="AW1442" i="3"/>
  <c r="BI1438" i="3"/>
  <c r="BH1438" i="3"/>
  <c r="BF1438" i="3"/>
  <c r="BD1438" i="3"/>
  <c r="BC1438" i="3"/>
  <c r="BB1438" i="3"/>
  <c r="BA1438" i="3"/>
  <c r="AZ1438" i="3"/>
  <c r="AY1438" i="3"/>
  <c r="AX1438" i="3"/>
  <c r="AW1438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BK1422" i="3"/>
  <c r="BJ1422" i="3"/>
  <c r="BJ1412" i="3"/>
  <c r="BJ1417" i="3"/>
  <c r="BH1422" i="3"/>
  <c r="BG1422" i="3"/>
  <c r="BE1422" i="3"/>
  <c r="BD1422" i="3"/>
  <c r="BB1422" i="3"/>
  <c r="BA1422" i="3"/>
  <c r="AY1422" i="3"/>
  <c r="AX1422" i="3"/>
  <c r="BK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BK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BK1407" i="3"/>
  <c r="BI1407" i="3"/>
  <c r="BG1407" i="3"/>
  <c r="BF1407" i="3"/>
  <c r="BE1407" i="3"/>
  <c r="BD1407" i="3"/>
  <c r="BD1376" i="3"/>
  <c r="BD1381" i="3"/>
  <c r="BD1386" i="3"/>
  <c r="BD1391" i="3"/>
  <c r="BD1396" i="3"/>
  <c r="BD1401" i="3"/>
  <c r="BB1407" i="3"/>
  <c r="BA1407" i="3"/>
  <c r="AZ1407" i="3"/>
  <c r="AY1407" i="3"/>
  <c r="AY1353" i="3"/>
  <c r="AY1358" i="3"/>
  <c r="AY1364" i="3"/>
  <c r="AY1369" i="3"/>
  <c r="AY1376" i="3"/>
  <c r="AY1381" i="3"/>
  <c r="AY1386" i="3"/>
  <c r="AY1391" i="3"/>
  <c r="AY1396" i="3"/>
  <c r="AY1401" i="3"/>
  <c r="AX1407" i="3"/>
  <c r="BK1401" i="3"/>
  <c r="BI1401" i="3"/>
  <c r="BG1401" i="3"/>
  <c r="BF1401" i="3"/>
  <c r="BE1401" i="3"/>
  <c r="BC1401" i="3"/>
  <c r="BB1401" i="3"/>
  <c r="AZ1401" i="3"/>
  <c r="AX1401" i="3"/>
  <c r="AW1401" i="3"/>
  <c r="BK1396" i="3"/>
  <c r="BI1396" i="3"/>
  <c r="BG1396" i="3"/>
  <c r="BF1396" i="3"/>
  <c r="BE1396" i="3"/>
  <c r="BC1396" i="3"/>
  <c r="BB1396" i="3"/>
  <c r="AZ1396" i="3"/>
  <c r="AX1396" i="3"/>
  <c r="AW1396" i="3"/>
  <c r="BG1391" i="3"/>
  <c r="BE1391" i="3"/>
  <c r="BB1391" i="3"/>
  <c r="AX1391" i="3"/>
  <c r="BK1386" i="3"/>
  <c r="BI1386" i="3"/>
  <c r="BG1386" i="3"/>
  <c r="BF1386" i="3"/>
  <c r="BE1386" i="3"/>
  <c r="BC1386" i="3"/>
  <c r="BB1386" i="3"/>
  <c r="AZ1386" i="3"/>
  <c r="AX1386" i="3"/>
  <c r="AX1376" i="3"/>
  <c r="AX1381" i="3"/>
  <c r="AW1386" i="3"/>
  <c r="BK1381" i="3"/>
  <c r="BI1381" i="3"/>
  <c r="BG1381" i="3"/>
  <c r="BG1376" i="3"/>
  <c r="BF1381" i="3"/>
  <c r="BE1381" i="3"/>
  <c r="BC1381" i="3"/>
  <c r="BB1381" i="3"/>
  <c r="AZ1381" i="3"/>
  <c r="AW1381" i="3"/>
  <c r="BK1376" i="3"/>
  <c r="BI1376" i="3"/>
  <c r="BF1376" i="3"/>
  <c r="BE1376" i="3"/>
  <c r="BC1376" i="3"/>
  <c r="BB1376" i="3"/>
  <c r="AZ1376" i="3"/>
  <c r="AW1376" i="3"/>
  <c r="BJ1369" i="3"/>
  <c r="BJ1353" i="3"/>
  <c r="BJ1358" i="3"/>
  <c r="BJ1364" i="3"/>
  <c r="BH1369" i="3"/>
  <c r="BG1369" i="3"/>
  <c r="BD1369" i="3"/>
  <c r="BC1369" i="3"/>
  <c r="BB1369" i="3"/>
  <c r="BA1369" i="3"/>
  <c r="BA1353" i="3"/>
  <c r="BA1358" i="3"/>
  <c r="AX1369" i="3"/>
  <c r="BI1364" i="3"/>
  <c r="BH1364" i="3"/>
  <c r="BG1364" i="3"/>
  <c r="BG1353" i="3"/>
  <c r="BG1358" i="3"/>
  <c r="BD1364" i="3"/>
  <c r="BC1364" i="3"/>
  <c r="BB1364" i="3"/>
  <c r="AX1364" i="3"/>
  <c r="AX1353" i="3"/>
  <c r="AX1358" i="3"/>
  <c r="BI1358" i="3"/>
  <c r="BI1353" i="3"/>
  <c r="BH1358" i="3"/>
  <c r="BH1353" i="3"/>
  <c r="BD1358" i="3"/>
  <c r="BC1358" i="3"/>
  <c r="BB1358" i="3"/>
  <c r="AZ1358" i="3"/>
  <c r="AW1358" i="3"/>
  <c r="BD1353" i="3"/>
  <c r="BC1353" i="3"/>
  <c r="BB1353" i="3"/>
  <c r="AZ1353" i="3"/>
  <c r="AW1353" i="3"/>
  <c r="BH1345" i="3"/>
  <c r="BE1345" i="3"/>
  <c r="BD1345" i="3"/>
  <c r="BB1345" i="3"/>
  <c r="BA1345" i="3"/>
  <c r="AY1345" i="3"/>
  <c r="AX1345" i="3"/>
  <c r="BI1341" i="3"/>
  <c r="BH1341" i="3"/>
  <c r="BF1341" i="3"/>
  <c r="BE1341" i="3"/>
  <c r="BC1341" i="3"/>
  <c r="BA1341" i="3"/>
  <c r="AZ1341" i="3"/>
  <c r="AY1341" i="3"/>
  <c r="AX1341" i="3"/>
  <c r="BI1337" i="3"/>
  <c r="BF1337" i="3"/>
  <c r="BD1337" i="3"/>
  <c r="BC1337" i="3"/>
  <c r="BB1337" i="3"/>
  <c r="BA1337" i="3"/>
  <c r="AZ1337" i="3"/>
  <c r="AY1337" i="3"/>
  <c r="AY1324" i="3"/>
  <c r="AY1328" i="3"/>
  <c r="AY1332" i="3"/>
  <c r="AX1337" i="3"/>
  <c r="AW1337" i="3"/>
  <c r="BH1332" i="3"/>
  <c r="BG1332" i="3"/>
  <c r="BG1324" i="3"/>
  <c r="BG1328" i="3"/>
  <c r="BE1332" i="3"/>
  <c r="BD1332" i="3"/>
  <c r="BB1332" i="3"/>
  <c r="BA1332" i="3"/>
  <c r="AX1332" i="3"/>
  <c r="BI1328" i="3"/>
  <c r="BH1328" i="3"/>
  <c r="BF1328" i="3"/>
  <c r="BE1328" i="3"/>
  <c r="BD1328" i="3"/>
  <c r="BD1324" i="3"/>
  <c r="BC1328" i="3"/>
  <c r="BB1328" i="3"/>
  <c r="BA1328" i="3"/>
  <c r="AZ1328" i="3"/>
  <c r="AX1328" i="3"/>
  <c r="AW1328" i="3"/>
  <c r="BI1324" i="3"/>
  <c r="BH1324" i="3"/>
  <c r="BF1324" i="3"/>
  <c r="BE1324" i="3"/>
  <c r="BC1324" i="3"/>
  <c r="BB1324" i="3"/>
  <c r="BA1324" i="3"/>
  <c r="AZ1324" i="3"/>
  <c r="AX1324" i="3"/>
  <c r="AW1324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BK1308" i="3"/>
  <c r="BJ1308" i="3"/>
  <c r="BJ1298" i="3"/>
  <c r="BJ1303" i="3"/>
  <c r="BH1308" i="3"/>
  <c r="BG1308" i="3"/>
  <c r="BE1308" i="3"/>
  <c r="BD1308" i="3"/>
  <c r="BB1308" i="3"/>
  <c r="BA1308" i="3"/>
  <c r="AY1308" i="3"/>
  <c r="AX1308" i="3"/>
  <c r="BK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BK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BK1293" i="3"/>
  <c r="BI1293" i="3"/>
  <c r="BG1293" i="3"/>
  <c r="BF1293" i="3"/>
  <c r="BE1293" i="3"/>
  <c r="BD1293" i="3"/>
  <c r="BD1262" i="3"/>
  <c r="BD1267" i="3"/>
  <c r="BD1272" i="3"/>
  <c r="BD1277" i="3"/>
  <c r="BD1282" i="3"/>
  <c r="BD1287" i="3"/>
  <c r="BB1293" i="3"/>
  <c r="BA1293" i="3"/>
  <c r="AZ1293" i="3"/>
  <c r="AY1293" i="3"/>
  <c r="AX1293" i="3"/>
  <c r="BK1287" i="3"/>
  <c r="BI1287" i="3"/>
  <c r="BG1287" i="3"/>
  <c r="BF1287" i="3"/>
  <c r="BE1287" i="3"/>
  <c r="BC1287" i="3"/>
  <c r="BB1287" i="3"/>
  <c r="AZ1287" i="3"/>
  <c r="AY1287" i="3"/>
  <c r="AX1287" i="3"/>
  <c r="AW1287" i="3"/>
  <c r="BK1282" i="3"/>
  <c r="BK1262" i="3"/>
  <c r="BK1267" i="3"/>
  <c r="BK1272" i="3"/>
  <c r="BI1282" i="3"/>
  <c r="BG1282" i="3"/>
  <c r="BF1282" i="3"/>
  <c r="BE1282" i="3"/>
  <c r="BE1262" i="3"/>
  <c r="BE1267" i="3"/>
  <c r="BE1272" i="3"/>
  <c r="BE1277" i="3"/>
  <c r="BC1282" i="3"/>
  <c r="BB1282" i="3"/>
  <c r="AZ1282" i="3"/>
  <c r="AY1282" i="3"/>
  <c r="AX1282" i="3"/>
  <c r="AW1282" i="3"/>
  <c r="BG1277" i="3"/>
  <c r="BB1277" i="3"/>
  <c r="AY1277" i="3"/>
  <c r="AY1239" i="3"/>
  <c r="AY1244" i="3"/>
  <c r="AY1250" i="3"/>
  <c r="AY1255" i="3"/>
  <c r="AY1262" i="3"/>
  <c r="AY1267" i="3"/>
  <c r="AY1272" i="3"/>
  <c r="AX1277" i="3"/>
  <c r="BI1272" i="3"/>
  <c r="BG1272" i="3"/>
  <c r="BF1272" i="3"/>
  <c r="BC1272" i="3"/>
  <c r="BB1272" i="3"/>
  <c r="AZ1272" i="3"/>
  <c r="AX1272" i="3"/>
  <c r="AW1272" i="3"/>
  <c r="BI1267" i="3"/>
  <c r="BG1267" i="3"/>
  <c r="BF1267" i="3"/>
  <c r="BC1267" i="3"/>
  <c r="BB1267" i="3"/>
  <c r="AZ1267" i="3"/>
  <c r="AX1267" i="3"/>
  <c r="AW1267" i="3"/>
  <c r="BI1262" i="3"/>
  <c r="BG1262" i="3"/>
  <c r="BF1262" i="3"/>
  <c r="BC1262" i="3"/>
  <c r="BB1262" i="3"/>
  <c r="AZ1262" i="3"/>
  <c r="AX1262" i="3"/>
  <c r="AW1262" i="3"/>
  <c r="BJ1255" i="3"/>
  <c r="BH1255" i="3"/>
  <c r="BH1239" i="3"/>
  <c r="BH1244" i="3"/>
  <c r="BH1250" i="3"/>
  <c r="BG1255" i="3"/>
  <c r="BD1255" i="3"/>
  <c r="BC1255" i="3"/>
  <c r="BB1255" i="3"/>
  <c r="BA1255" i="3"/>
  <c r="AX1255" i="3"/>
  <c r="BJ1250" i="3"/>
  <c r="BJ1239" i="3"/>
  <c r="BJ1244" i="3"/>
  <c r="BI1250" i="3"/>
  <c r="BG1250" i="3"/>
  <c r="BD1250" i="3"/>
  <c r="BC1250" i="3"/>
  <c r="BB1250" i="3"/>
  <c r="AX1250" i="3"/>
  <c r="BK1244" i="3"/>
  <c r="BK1239" i="3"/>
  <c r="BI1244" i="3"/>
  <c r="BG1244" i="3"/>
  <c r="BE1244" i="3"/>
  <c r="BD1244" i="3"/>
  <c r="BD1239" i="3"/>
  <c r="BC1244" i="3"/>
  <c r="BC1239" i="3"/>
  <c r="BB1244" i="3"/>
  <c r="BA1244" i="3"/>
  <c r="AZ1244" i="3"/>
  <c r="AX1244" i="3"/>
  <c r="AX1239" i="3"/>
  <c r="AW1244" i="3"/>
  <c r="BI1239" i="3"/>
  <c r="BG1239" i="3"/>
  <c r="BE1239" i="3"/>
  <c r="BB1239" i="3"/>
  <c r="BA1239" i="3"/>
  <c r="AZ1239" i="3"/>
  <c r="AW1239" i="3"/>
  <c r="BH1231" i="3"/>
  <c r="BE1231" i="3"/>
  <c r="BD1231" i="3"/>
  <c r="BB1231" i="3"/>
  <c r="BB1210" i="3"/>
  <c r="BB1214" i="3"/>
  <c r="BB1218" i="3"/>
  <c r="BB1223" i="3"/>
  <c r="BA1231" i="3"/>
  <c r="AY1231" i="3"/>
  <c r="AX1231" i="3"/>
  <c r="BI1227" i="3"/>
  <c r="BH1227" i="3"/>
  <c r="BF1227" i="3"/>
  <c r="BE1227" i="3"/>
  <c r="BC1227" i="3"/>
  <c r="BA1227" i="3"/>
  <c r="AZ1227" i="3"/>
  <c r="AY1227" i="3"/>
  <c r="AX1227" i="3"/>
  <c r="BI1223" i="3"/>
  <c r="BF1223" i="3"/>
  <c r="BD1223" i="3"/>
  <c r="BC1223" i="3"/>
  <c r="BA1223" i="3"/>
  <c r="AZ1223" i="3"/>
  <c r="AY1223" i="3"/>
  <c r="AY1210" i="3"/>
  <c r="AY1214" i="3"/>
  <c r="AY1218" i="3"/>
  <c r="AX1223" i="3"/>
  <c r="AW1223" i="3"/>
  <c r="BH1218" i="3"/>
  <c r="BG1218" i="3"/>
  <c r="BG1210" i="3"/>
  <c r="BG1214" i="3"/>
  <c r="BE1218" i="3"/>
  <c r="BE1210" i="3"/>
  <c r="BE1214" i="3"/>
  <c r="BD1218" i="3"/>
  <c r="BD1210" i="3"/>
  <c r="BD1214" i="3"/>
  <c r="BA1218" i="3"/>
  <c r="AX1218" i="3"/>
  <c r="BI1214" i="3"/>
  <c r="BH1214" i="3"/>
  <c r="BF1214" i="3"/>
  <c r="BC1214" i="3"/>
  <c r="BA1214" i="3"/>
  <c r="AZ1214" i="3"/>
  <c r="AX1214" i="3"/>
  <c r="AW1214" i="3"/>
  <c r="BI1210" i="3"/>
  <c r="BH1210" i="3"/>
  <c r="BF1210" i="3"/>
  <c r="BC1210" i="3"/>
  <c r="BA1210" i="3"/>
  <c r="AZ1210" i="3"/>
  <c r="AX1210" i="3"/>
  <c r="AW1210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BK1194" i="3"/>
  <c r="BJ1194" i="3"/>
  <c r="BJ1184" i="3"/>
  <c r="BJ1189" i="3"/>
  <c r="BH1194" i="3"/>
  <c r="BG1194" i="3"/>
  <c r="BE1194" i="3"/>
  <c r="BD1194" i="3"/>
  <c r="BB1194" i="3"/>
  <c r="BA1194" i="3"/>
  <c r="AY1194" i="3"/>
  <c r="AX1194" i="3"/>
  <c r="BK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BK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BK1179" i="3"/>
  <c r="BI1179" i="3"/>
  <c r="BG1179" i="3"/>
  <c r="BF1179" i="3"/>
  <c r="BE1179" i="3"/>
  <c r="BD1179" i="3"/>
  <c r="BD1125" i="3"/>
  <c r="BD1130" i="3"/>
  <c r="BD1136" i="3"/>
  <c r="BD1141" i="3"/>
  <c r="BD1148" i="3"/>
  <c r="BD1153" i="3"/>
  <c r="BD1158" i="3"/>
  <c r="BD1163" i="3"/>
  <c r="BD1168" i="3"/>
  <c r="BD1173" i="3"/>
  <c r="BB1179" i="3"/>
  <c r="BA1179" i="3"/>
  <c r="AZ1179" i="3"/>
  <c r="AY1179" i="3"/>
  <c r="AX1179" i="3"/>
  <c r="BK1173" i="3"/>
  <c r="BI1173" i="3"/>
  <c r="BG1173" i="3"/>
  <c r="BF1173" i="3"/>
  <c r="BE1173" i="3"/>
  <c r="BC1173" i="3"/>
  <c r="BB1173" i="3"/>
  <c r="AZ1173" i="3"/>
  <c r="AY1173" i="3"/>
  <c r="AX1173" i="3"/>
  <c r="AW1173" i="3"/>
  <c r="BK1168" i="3"/>
  <c r="BI1168" i="3"/>
  <c r="BG1168" i="3"/>
  <c r="BF1168" i="3"/>
  <c r="BE1168" i="3"/>
  <c r="BC1168" i="3"/>
  <c r="BB1168" i="3"/>
  <c r="AZ1168" i="3"/>
  <c r="AY1168" i="3"/>
  <c r="AX1168" i="3"/>
  <c r="AW1168" i="3"/>
  <c r="BG1163" i="3"/>
  <c r="BE1163" i="3"/>
  <c r="BB1163" i="3"/>
  <c r="AY1163" i="3"/>
  <c r="AY1125" i="3"/>
  <c r="AY1130" i="3"/>
  <c r="AY1136" i="3"/>
  <c r="AY1141" i="3"/>
  <c r="AY1148" i="3"/>
  <c r="AY1153" i="3"/>
  <c r="AY1158" i="3"/>
  <c r="AX1163" i="3"/>
  <c r="BK1158" i="3"/>
  <c r="BI1158" i="3"/>
  <c r="BG1158" i="3"/>
  <c r="BF1158" i="3"/>
  <c r="BE1158" i="3"/>
  <c r="BC1158" i="3"/>
  <c r="BB1158" i="3"/>
  <c r="AZ1158" i="3"/>
  <c r="AX1158" i="3"/>
  <c r="AW1158" i="3"/>
  <c r="BK1153" i="3"/>
  <c r="BI1153" i="3"/>
  <c r="BG1153" i="3"/>
  <c r="BF1153" i="3"/>
  <c r="BE1153" i="3"/>
  <c r="BC1153" i="3"/>
  <c r="BB1153" i="3"/>
  <c r="AZ1153" i="3"/>
  <c r="AX1153" i="3"/>
  <c r="AW1153" i="3"/>
  <c r="BK1148" i="3"/>
  <c r="BI1148" i="3"/>
  <c r="BG1148" i="3"/>
  <c r="BF1148" i="3"/>
  <c r="BE1148" i="3"/>
  <c r="BC1148" i="3"/>
  <c r="BB1148" i="3"/>
  <c r="AZ1148" i="3"/>
  <c r="AX1148" i="3"/>
  <c r="AW1148" i="3"/>
  <c r="BJ1141" i="3"/>
  <c r="BH1141" i="3"/>
  <c r="BG1141" i="3"/>
  <c r="BC1141" i="3"/>
  <c r="BC1125" i="3"/>
  <c r="BC1130" i="3"/>
  <c r="BC1136" i="3"/>
  <c r="BB1141" i="3"/>
  <c r="BA1141" i="3"/>
  <c r="AX1141" i="3"/>
  <c r="BJ1136" i="3"/>
  <c r="BI1136" i="3"/>
  <c r="BH1136" i="3"/>
  <c r="BG1136" i="3"/>
  <c r="BB1136" i="3"/>
  <c r="BB1125" i="3"/>
  <c r="BB1130" i="3"/>
  <c r="AX1136" i="3"/>
  <c r="AX1125" i="3"/>
  <c r="AX1130" i="3"/>
  <c r="BK1130" i="3"/>
  <c r="BJ1130" i="3"/>
  <c r="BI1130" i="3"/>
  <c r="BH1130" i="3"/>
  <c r="BG1130" i="3"/>
  <c r="BE1130" i="3"/>
  <c r="BE1125" i="3"/>
  <c r="BA1130" i="3"/>
  <c r="AZ1130" i="3"/>
  <c r="AZ1125" i="3"/>
  <c r="AW1130" i="3"/>
  <c r="BK1125" i="3"/>
  <c r="BJ1125" i="3"/>
  <c r="BI1125" i="3"/>
  <c r="BH1125" i="3"/>
  <c r="BG1125" i="3"/>
  <c r="BA1125" i="3"/>
  <c r="AW1125" i="3"/>
  <c r="BH1117" i="3"/>
  <c r="BE1117" i="3"/>
  <c r="BD1117" i="3"/>
  <c r="BB1117" i="3"/>
  <c r="BA1117" i="3"/>
  <c r="AY1117" i="3"/>
  <c r="AX1117" i="3"/>
  <c r="BI1113" i="3"/>
  <c r="BH1113" i="3"/>
  <c r="BF1113" i="3"/>
  <c r="BE1113" i="3"/>
  <c r="BC1113" i="3"/>
  <c r="BA1113" i="3"/>
  <c r="AZ1113" i="3"/>
  <c r="AY1113" i="3"/>
  <c r="AX1113" i="3"/>
  <c r="BI1109" i="3"/>
  <c r="BG1096" i="3"/>
  <c r="BG1100" i="3"/>
  <c r="BG1104" i="3"/>
  <c r="BF1109" i="3"/>
  <c r="BD1109" i="3"/>
  <c r="BC1109" i="3"/>
  <c r="BB1109" i="3"/>
  <c r="BA1109" i="3"/>
  <c r="AZ1109" i="3"/>
  <c r="AY1109" i="3"/>
  <c r="AX1109" i="3"/>
  <c r="AW1109" i="3"/>
  <c r="BH1104" i="3"/>
  <c r="BE1104" i="3"/>
  <c r="BD1104" i="3"/>
  <c r="BD1096" i="3"/>
  <c r="BD1100" i="3"/>
  <c r="BB1104" i="3"/>
  <c r="BA1104" i="3"/>
  <c r="AY1104" i="3"/>
  <c r="AX1104" i="3"/>
  <c r="BI1100" i="3"/>
  <c r="BH1100" i="3"/>
  <c r="BF1100" i="3"/>
  <c r="BE1100" i="3"/>
  <c r="BC1100" i="3"/>
  <c r="BB1100" i="3"/>
  <c r="BA1100" i="3"/>
  <c r="AZ1100" i="3"/>
  <c r="AY1100" i="3"/>
  <c r="AX1100" i="3"/>
  <c r="AX1096" i="3"/>
  <c r="AW1100" i="3"/>
  <c r="BI1096" i="3"/>
  <c r="BH1096" i="3"/>
  <c r="BF1096" i="3"/>
  <c r="BE1096" i="3"/>
  <c r="BC1096" i="3"/>
  <c r="BB1096" i="3"/>
  <c r="BA1096" i="3"/>
  <c r="BA1091" i="3" s="1"/>
  <c r="AZ1096" i="3"/>
  <c r="AY1096" i="3"/>
  <c r="AW1096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BK1080" i="3"/>
  <c r="BJ1080" i="3"/>
  <c r="BJ1070" i="3"/>
  <c r="BJ1075" i="3"/>
  <c r="BH1080" i="3"/>
  <c r="BG1080" i="3"/>
  <c r="BE1080" i="3"/>
  <c r="BD1080" i="3"/>
  <c r="BB1080" i="3"/>
  <c r="BA1080" i="3"/>
  <c r="AY1080" i="3"/>
  <c r="AX1080" i="3"/>
  <c r="BK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BK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BK1065" i="3"/>
  <c r="BI1065" i="3"/>
  <c r="BG1065" i="3"/>
  <c r="BF1065" i="3"/>
  <c r="BE1065" i="3"/>
  <c r="BD1065" i="3"/>
  <c r="BB1065" i="3"/>
  <c r="BA1065" i="3"/>
  <c r="AZ1065" i="3"/>
  <c r="AY1065" i="3"/>
  <c r="AX1065" i="3"/>
  <c r="BK1059" i="3"/>
  <c r="BI1059" i="3"/>
  <c r="BG1059" i="3"/>
  <c r="BF1059" i="3"/>
  <c r="BE1059" i="3"/>
  <c r="BD1059" i="3"/>
  <c r="BC1059" i="3"/>
  <c r="BB1059" i="3"/>
  <c r="AZ1059" i="3"/>
  <c r="AY1059" i="3"/>
  <c r="AX1059" i="3"/>
  <c r="AW1059" i="3"/>
  <c r="AW26" i="3" s="1"/>
  <c r="BK1054" i="3"/>
  <c r="BK1011" i="3"/>
  <c r="BK1016" i="3"/>
  <c r="BK1034" i="3"/>
  <c r="BK1039" i="3"/>
  <c r="BK1044" i="3"/>
  <c r="BI1054" i="3"/>
  <c r="BG1054" i="3"/>
  <c r="BF1054" i="3"/>
  <c r="BE1054" i="3"/>
  <c r="BE1011" i="3"/>
  <c r="BE1016" i="3"/>
  <c r="BE1034" i="3"/>
  <c r="BE1039" i="3"/>
  <c r="BE1044" i="3"/>
  <c r="BE1049" i="3"/>
  <c r="BD1054" i="3"/>
  <c r="BC1054" i="3"/>
  <c r="BB1054" i="3"/>
  <c r="AZ1054" i="3"/>
  <c r="AY1054" i="3"/>
  <c r="AX1054" i="3"/>
  <c r="AW1054" i="3"/>
  <c r="BG1049" i="3"/>
  <c r="BD1049" i="3"/>
  <c r="BB1049" i="3"/>
  <c r="AY1049" i="3"/>
  <c r="AX1049" i="3"/>
  <c r="BI1044" i="3"/>
  <c r="BG1044" i="3"/>
  <c r="BF1044" i="3"/>
  <c r="BD1044" i="3"/>
  <c r="BC1044" i="3"/>
  <c r="BB1044" i="3"/>
  <c r="AZ1044" i="3"/>
  <c r="AY1044" i="3"/>
  <c r="AX1044" i="3"/>
  <c r="AW1044" i="3"/>
  <c r="BI1039" i="3"/>
  <c r="BG1039" i="3"/>
  <c r="BF1039" i="3"/>
  <c r="BD1039" i="3"/>
  <c r="BD1034" i="3"/>
  <c r="BC1039" i="3"/>
  <c r="BB1039" i="3"/>
  <c r="AZ1039" i="3"/>
  <c r="AY1039" i="3"/>
  <c r="AY1034" i="3"/>
  <c r="AX1039" i="3"/>
  <c r="AW1039" i="3"/>
  <c r="BI1034" i="3"/>
  <c r="BG1034" i="3"/>
  <c r="BF1034" i="3"/>
  <c r="BC1034" i="3"/>
  <c r="BB1034" i="3"/>
  <c r="AZ1034" i="3"/>
  <c r="AX1034" i="3"/>
  <c r="AW1034" i="3"/>
  <c r="BJ1027" i="3"/>
  <c r="BH1027" i="3"/>
  <c r="BH1011" i="3"/>
  <c r="BH1016" i="3"/>
  <c r="BH1022" i="3"/>
  <c r="BG1027" i="3"/>
  <c r="BD1027" i="3"/>
  <c r="BC1027" i="3"/>
  <c r="BB1027" i="3"/>
  <c r="BB1011" i="3"/>
  <c r="BB1016" i="3"/>
  <c r="BB1022" i="3"/>
  <c r="BA1027" i="3"/>
  <c r="AY1027" i="3"/>
  <c r="AX1027" i="3"/>
  <c r="BJ1022" i="3"/>
  <c r="BI1022" i="3"/>
  <c r="BI1011" i="3"/>
  <c r="BI1016" i="3"/>
  <c r="BG1022" i="3"/>
  <c r="BG1011" i="3"/>
  <c r="BG1016" i="3"/>
  <c r="BD1022" i="3"/>
  <c r="BD1011" i="3"/>
  <c r="BD1016" i="3"/>
  <c r="BC1022" i="3"/>
  <c r="AZ1011" i="3"/>
  <c r="AZ1016" i="3"/>
  <c r="AY1022" i="3"/>
  <c r="AY1011" i="3"/>
  <c r="AY1016" i="3"/>
  <c r="AX1022" i="3"/>
  <c r="BJ1016" i="3"/>
  <c r="BC1016" i="3"/>
  <c r="BC1011" i="3"/>
  <c r="BA1016" i="3"/>
  <c r="AX1016" i="3"/>
  <c r="AW1016" i="3"/>
  <c r="BJ1011" i="3"/>
  <c r="BA1011" i="3"/>
  <c r="AX1011" i="3"/>
  <c r="AW1011" i="3"/>
  <c r="BH1003" i="3"/>
  <c r="BE1003" i="3"/>
  <c r="BD1003" i="3"/>
  <c r="BB1003" i="3"/>
  <c r="BA1003" i="3"/>
  <c r="AY1003" i="3"/>
  <c r="AX1003" i="3"/>
  <c r="BI999" i="3"/>
  <c r="BH999" i="3"/>
  <c r="BF999" i="3"/>
  <c r="BE999" i="3"/>
  <c r="BC999" i="3"/>
  <c r="BA999" i="3"/>
  <c r="AZ999" i="3"/>
  <c r="AY999" i="3"/>
  <c r="AX999" i="3"/>
  <c r="BI995" i="3"/>
  <c r="BF995" i="3"/>
  <c r="BD995" i="3"/>
  <c r="BC995" i="3"/>
  <c r="BB995" i="3"/>
  <c r="BA995" i="3"/>
  <c r="BA982" i="3"/>
  <c r="BA986" i="3"/>
  <c r="BA990" i="3"/>
  <c r="AZ995" i="3"/>
  <c r="AY995" i="3"/>
  <c r="AX995" i="3"/>
  <c r="AW995" i="3"/>
  <c r="BH990" i="3"/>
  <c r="BG990" i="3"/>
  <c r="BE990" i="3"/>
  <c r="BD990" i="3"/>
  <c r="BB990" i="3"/>
  <c r="BB982" i="3"/>
  <c r="BB986" i="3"/>
  <c r="AY990" i="3"/>
  <c r="AX990" i="3"/>
  <c r="BI986" i="3"/>
  <c r="BH986" i="3"/>
  <c r="BH982" i="3"/>
  <c r="BG986" i="3"/>
  <c r="BF986" i="3"/>
  <c r="BE986" i="3"/>
  <c r="BD986" i="3"/>
  <c r="BD982" i="3"/>
  <c r="BC986" i="3"/>
  <c r="AZ986" i="3"/>
  <c r="AY986" i="3"/>
  <c r="AX986" i="3"/>
  <c r="AX982" i="3"/>
  <c r="AW986" i="3"/>
  <c r="BI982" i="3"/>
  <c r="BG982" i="3"/>
  <c r="BF982" i="3"/>
  <c r="BE982" i="3"/>
  <c r="BC982" i="3"/>
  <c r="AZ982" i="3"/>
  <c r="AY982" i="3"/>
  <c r="AW982" i="3"/>
  <c r="BJ912" i="3"/>
  <c r="BH912" i="3"/>
  <c r="BG912" i="3"/>
  <c r="BD912" i="3"/>
  <c r="BC912" i="3"/>
  <c r="BB912" i="3"/>
  <c r="BA912" i="3"/>
  <c r="AY912" i="3"/>
  <c r="AX912" i="3"/>
  <c r="BJ907" i="3"/>
  <c r="BI907" i="3"/>
  <c r="BH907" i="3"/>
  <c r="BG907" i="3"/>
  <c r="BD907" i="3"/>
  <c r="BC907" i="3"/>
  <c r="BB907" i="3"/>
  <c r="BB896" i="3"/>
  <c r="BB901" i="3"/>
  <c r="AY907" i="3"/>
  <c r="AX907" i="3"/>
  <c r="BK901" i="3"/>
  <c r="BJ901" i="3"/>
  <c r="BI901" i="3"/>
  <c r="BI896" i="3"/>
  <c r="BH901" i="3"/>
  <c r="BG901" i="3"/>
  <c r="BE901" i="3"/>
  <c r="BE896" i="3"/>
  <c r="BD901" i="3"/>
  <c r="BC901" i="3"/>
  <c r="BA901" i="3"/>
  <c r="AZ901" i="3"/>
  <c r="AZ896" i="3"/>
  <c r="AY901" i="3"/>
  <c r="AX901" i="3"/>
  <c r="AW901" i="3"/>
  <c r="BK896" i="3"/>
  <c r="BJ896" i="3"/>
  <c r="BH896" i="3"/>
  <c r="BG896" i="3"/>
  <c r="BD896" i="3"/>
  <c r="BC896" i="3"/>
  <c r="BA896" i="3"/>
  <c r="AY896" i="3"/>
  <c r="AX896" i="3"/>
  <c r="AW896" i="3"/>
  <c r="BE783" i="3"/>
  <c r="BE788" i="3"/>
  <c r="BK783" i="3"/>
  <c r="BK788" i="3"/>
  <c r="BJ799" i="3"/>
  <c r="BH799" i="3"/>
  <c r="BH783" i="3"/>
  <c r="BH788" i="3"/>
  <c r="BH794" i="3"/>
  <c r="BG799" i="3"/>
  <c r="BD799" i="3"/>
  <c r="BC799" i="3"/>
  <c r="BB799" i="3"/>
  <c r="BA799" i="3"/>
  <c r="AY799" i="3"/>
  <c r="AX799" i="3"/>
  <c r="BJ794" i="3"/>
  <c r="BI794" i="3"/>
  <c r="BG794" i="3"/>
  <c r="BD794" i="3"/>
  <c r="BC794" i="3"/>
  <c r="BB794" i="3"/>
  <c r="AY794" i="3"/>
  <c r="AX794" i="3"/>
  <c r="BJ788" i="3"/>
  <c r="BJ783" i="3"/>
  <c r="BJ778" i="3" s="1"/>
  <c r="BI788" i="3"/>
  <c r="BG788" i="3"/>
  <c r="BG783" i="3"/>
  <c r="BD788" i="3"/>
  <c r="BC788" i="3"/>
  <c r="BC783" i="3"/>
  <c r="BB788" i="3"/>
  <c r="BB783" i="3"/>
  <c r="BA788" i="3"/>
  <c r="AZ788" i="3"/>
  <c r="AY788" i="3"/>
  <c r="AX788" i="3"/>
  <c r="AX783" i="3"/>
  <c r="AW788" i="3"/>
  <c r="BI783" i="3"/>
  <c r="BD783" i="3"/>
  <c r="BA783" i="3"/>
  <c r="AZ783" i="3"/>
  <c r="AZ778" i="3" s="1"/>
  <c r="AY783" i="3"/>
  <c r="AW783" i="3"/>
  <c r="AX31" i="3"/>
  <c r="BI31" i="3"/>
  <c r="BF31" i="3"/>
  <c r="BC31" i="3"/>
  <c r="AZ31" i="3"/>
  <c r="AW31" i="3"/>
  <c r="AG31" i="3" s="1"/>
  <c r="Q656" i="3"/>
  <c r="Q655" i="3"/>
  <c r="Q652" i="3"/>
  <c r="Q651" i="3"/>
  <c r="Q648" i="3"/>
  <c r="Q644" i="3"/>
  <c r="Q643" i="3"/>
  <c r="Q640" i="3"/>
  <c r="Q639" i="3"/>
  <c r="Q636" i="3"/>
  <c r="Q635" i="3"/>
  <c r="Q630" i="3"/>
  <c r="Q629" i="3"/>
  <c r="Q628" i="3"/>
  <c r="Q625" i="3"/>
  <c r="Q624" i="3"/>
  <c r="Q623" i="3"/>
  <c r="Q620" i="3"/>
  <c r="Q619" i="3"/>
  <c r="Q618" i="3"/>
  <c r="Q615" i="3"/>
  <c r="Q614" i="3"/>
  <c r="Q613" i="3"/>
  <c r="Q608" i="3"/>
  <c r="Q607" i="3"/>
  <c r="Q604" i="3"/>
  <c r="Q602" i="3"/>
  <c r="Q598" i="3"/>
  <c r="Q597" i="3"/>
  <c r="Q596" i="3"/>
  <c r="Q593" i="3"/>
  <c r="Q592" i="3"/>
  <c r="Q591" i="3"/>
  <c r="Q588" i="3"/>
  <c r="Q587" i="3"/>
  <c r="Q586" i="3"/>
  <c r="Q583" i="3"/>
  <c r="Q582" i="3"/>
  <c r="Q581" i="3"/>
  <c r="Q578" i="3"/>
  <c r="Q577" i="3"/>
  <c r="Q576" i="3"/>
  <c r="Q573" i="3"/>
  <c r="Q572" i="3"/>
  <c r="Q571" i="3"/>
  <c r="Q566" i="3"/>
  <c r="Q565" i="3"/>
  <c r="Q564" i="3"/>
  <c r="Q561" i="3"/>
  <c r="Q560" i="3"/>
  <c r="Q559" i="3"/>
  <c r="Q553" i="3"/>
  <c r="Q552" i="3"/>
  <c r="Q551" i="3"/>
  <c r="Q548" i="3"/>
  <c r="Q547" i="3"/>
  <c r="Q540" i="3"/>
  <c r="Q539" i="3"/>
  <c r="Q536" i="3"/>
  <c r="Q535" i="3"/>
  <c r="Q532" i="3"/>
  <c r="Q531" i="3"/>
  <c r="Q527" i="3"/>
  <c r="Q526" i="3"/>
  <c r="Q523" i="3"/>
  <c r="Q522" i="3"/>
  <c r="Q519" i="3"/>
  <c r="Q518" i="3"/>
  <c r="Q513" i="3"/>
  <c r="Q512" i="3"/>
  <c r="Q511" i="3"/>
  <c r="G511" i="3" s="1"/>
  <c r="Q508" i="3"/>
  <c r="Q507" i="3"/>
  <c r="Q506" i="3"/>
  <c r="Q503" i="3"/>
  <c r="Q502" i="3"/>
  <c r="Q501" i="3"/>
  <c r="Q498" i="3"/>
  <c r="Q497" i="3"/>
  <c r="Q496" i="3"/>
  <c r="Q492" i="3"/>
  <c r="Q485" i="3"/>
  <c r="G485" i="3" s="1"/>
  <c r="Q481" i="3"/>
  <c r="Q480" i="3"/>
  <c r="Q479" i="3"/>
  <c r="Q476" i="3"/>
  <c r="Q475" i="3"/>
  <c r="Q474" i="3"/>
  <c r="Q471" i="3"/>
  <c r="Q470" i="3"/>
  <c r="Q469" i="3"/>
  <c r="Q466" i="3"/>
  <c r="Q465" i="3"/>
  <c r="Q464" i="3"/>
  <c r="Q461" i="3"/>
  <c r="Q460" i="3"/>
  <c r="Q459" i="3"/>
  <c r="Q456" i="3"/>
  <c r="Q455" i="3"/>
  <c r="Q454" i="3"/>
  <c r="Q449" i="3"/>
  <c r="Q448" i="3"/>
  <c r="Q447" i="3"/>
  <c r="Q444" i="3"/>
  <c r="Q443" i="3"/>
  <c r="Q442" i="3"/>
  <c r="Q436" i="3"/>
  <c r="G436" i="3" s="1"/>
  <c r="Q435" i="3"/>
  <c r="G435" i="3" s="1"/>
  <c r="Q434" i="3"/>
  <c r="G434" i="3" s="1"/>
  <c r="Q430" i="3"/>
  <c r="Q422" i="3"/>
  <c r="Q421" i="3"/>
  <c r="Q418" i="3"/>
  <c r="Q417" i="3"/>
  <c r="Q414" i="3"/>
  <c r="Q413" i="3"/>
  <c r="Q409" i="3"/>
  <c r="Q408" i="3"/>
  <c r="Q405" i="3"/>
  <c r="Q404" i="3"/>
  <c r="Q401" i="3"/>
  <c r="Q400" i="3"/>
  <c r="G394" i="3"/>
  <c r="Q391" i="3"/>
  <c r="Q390" i="3"/>
  <c r="Q389" i="3"/>
  <c r="Q386" i="3"/>
  <c r="Q385" i="3"/>
  <c r="Q384" i="3"/>
  <c r="Q381" i="3"/>
  <c r="Q380" i="3"/>
  <c r="Q379" i="3"/>
  <c r="Q367" i="3"/>
  <c r="G367" i="3" s="1"/>
  <c r="Q364" i="3"/>
  <c r="G364" i="3" s="1"/>
  <c r="Q360" i="3"/>
  <c r="Q359" i="3"/>
  <c r="Q358" i="3"/>
  <c r="Q355" i="3"/>
  <c r="Q354" i="3"/>
  <c r="Q353" i="3"/>
  <c r="Q350" i="3"/>
  <c r="Q349" i="3"/>
  <c r="Q348" i="3"/>
  <c r="Q345" i="3"/>
  <c r="Q344" i="3"/>
  <c r="Q343" i="3"/>
  <c r="Q340" i="3"/>
  <c r="Q339" i="3"/>
  <c r="Q336" i="3"/>
  <c r="Q335" i="3"/>
  <c r="Q334" i="3"/>
  <c r="Q325" i="3"/>
  <c r="G325" i="3" s="1"/>
  <c r="Q323" i="3"/>
  <c r="G323" i="3" s="1"/>
  <c r="Q322" i="3"/>
  <c r="G322" i="3" s="1"/>
  <c r="Q319" i="3"/>
  <c r="Q318" i="3"/>
  <c r="Q317" i="3"/>
  <c r="Q312" i="3"/>
  <c r="Q310" i="3"/>
  <c r="G310" i="3" s="1"/>
  <c r="Q309" i="3"/>
  <c r="G309" i="3" s="1"/>
  <c r="Q302" i="3"/>
  <c r="G302" i="3" s="1"/>
  <c r="Q301" i="3"/>
  <c r="G301" i="3" s="1"/>
  <c r="Q295" i="3"/>
  <c r="Q294" i="3"/>
  <c r="Q291" i="3"/>
  <c r="Q290" i="3"/>
  <c r="Q287" i="3"/>
  <c r="Q286" i="3"/>
  <c r="Q282" i="3"/>
  <c r="Q281" i="3"/>
  <c r="Q278" i="3"/>
  <c r="Q277" i="3"/>
  <c r="Q274" i="3"/>
  <c r="Q269" i="3"/>
  <c r="Q267" i="3"/>
  <c r="G267" i="3" s="1"/>
  <c r="Q264" i="3"/>
  <c r="G264" i="3" s="1"/>
  <c r="Q263" i="3"/>
  <c r="G263" i="3" s="1"/>
  <c r="Q260" i="3"/>
  <c r="G260" i="3" s="1"/>
  <c r="Q259" i="3"/>
  <c r="G259" i="3" s="1"/>
  <c r="Q258" i="3"/>
  <c r="G258" i="3" s="1"/>
  <c r="Q255" i="3"/>
  <c r="G255" i="3" s="1"/>
  <c r="Q254" i="3"/>
  <c r="G254" i="3" s="1"/>
  <c r="Q253" i="3"/>
  <c r="G253" i="3" s="1"/>
  <c r="Q236" i="3"/>
  <c r="Q235" i="3"/>
  <c r="Q232" i="3"/>
  <c r="Q231" i="3"/>
  <c r="Q230" i="3"/>
  <c r="Q227" i="3"/>
  <c r="Q226" i="3"/>
  <c r="Q225" i="3"/>
  <c r="Q222" i="3"/>
  <c r="Q221" i="3"/>
  <c r="Q220" i="3"/>
  <c r="Q217" i="3"/>
  <c r="Q216" i="3"/>
  <c r="Q215" i="3"/>
  <c r="Q212" i="3"/>
  <c r="Q211" i="3"/>
  <c r="Q206" i="3"/>
  <c r="G206" i="3" s="1"/>
  <c r="Q205" i="3"/>
  <c r="G205" i="3" s="1"/>
  <c r="Q204" i="3"/>
  <c r="G204" i="3" s="1"/>
  <c r="Q201" i="3"/>
  <c r="Q200" i="3"/>
  <c r="Q199" i="3"/>
  <c r="Q192" i="3"/>
  <c r="G192" i="3" s="1"/>
  <c r="Q191" i="3"/>
  <c r="G191" i="3" s="1"/>
  <c r="Q176" i="3"/>
  <c r="Q175" i="3"/>
  <c r="Q171" i="3"/>
  <c r="Q170" i="3"/>
  <c r="Q166" i="3"/>
  <c r="Q165" i="3"/>
  <c r="Q161" i="3"/>
  <c r="Q160" i="3"/>
  <c r="Q157" i="3"/>
  <c r="Q156" i="3"/>
  <c r="Q153" i="3"/>
  <c r="Q152" i="3"/>
  <c r="Q141" i="3"/>
  <c r="Q140" i="3"/>
  <c r="Q139" i="3"/>
  <c r="Q136" i="3"/>
  <c r="Q135" i="3"/>
  <c r="Q134" i="3"/>
  <c r="Q131" i="3"/>
  <c r="Q130" i="3"/>
  <c r="Q129" i="3"/>
  <c r="Q126" i="3"/>
  <c r="Q125" i="3"/>
  <c r="Q124" i="3"/>
  <c r="Q109" i="3"/>
  <c r="Q108" i="3"/>
  <c r="Q107" i="3"/>
  <c r="Q104" i="3"/>
  <c r="Q103" i="3"/>
  <c r="Q102" i="3"/>
  <c r="Q99" i="3"/>
  <c r="Q98" i="3"/>
  <c r="Q97" i="3"/>
  <c r="Q94" i="3"/>
  <c r="Q93" i="3"/>
  <c r="Q92" i="3"/>
  <c r="Q89" i="3"/>
  <c r="Q88" i="3"/>
  <c r="Q87" i="3"/>
  <c r="Q84" i="3"/>
  <c r="Q83" i="3"/>
  <c r="Q82" i="3"/>
  <c r="Q81" i="3"/>
  <c r="Q72" i="3"/>
  <c r="G72" i="3" s="1"/>
  <c r="Q71" i="3"/>
  <c r="G71" i="3" s="1"/>
  <c r="Q70" i="3"/>
  <c r="G70" i="3" s="1"/>
  <c r="Q67" i="3"/>
  <c r="Q66" i="3"/>
  <c r="Q65" i="3"/>
  <c r="G65" i="3" s="1"/>
  <c r="Q56" i="3"/>
  <c r="G56" i="3" s="1"/>
  <c r="Q49" i="3"/>
  <c r="Q47" i="3"/>
  <c r="G47" i="3" s="1"/>
  <c r="U716" i="2"/>
  <c r="AK716" i="2" s="1"/>
  <c r="AP716" i="2" s="1"/>
  <c r="U705" i="2"/>
  <c r="U706" i="2" s="1"/>
  <c r="AK706" i="2" s="1"/>
  <c r="AP706" i="2" s="1"/>
  <c r="U715" i="2"/>
  <c r="AK715" i="2" s="1"/>
  <c r="AP715" i="2" s="1"/>
  <c r="Y714" i="2"/>
  <c r="X714" i="2"/>
  <c r="W714" i="2"/>
  <c r="U712" i="2"/>
  <c r="U711" i="2"/>
  <c r="AK711" i="2" s="1"/>
  <c r="AP711" i="2" s="1"/>
  <c r="U710" i="2"/>
  <c r="AK710" i="2" s="1"/>
  <c r="AP710" i="2" s="1"/>
  <c r="U709" i="2"/>
  <c r="AK709" i="2" s="1"/>
  <c r="AP709" i="2" s="1"/>
  <c r="U708" i="2"/>
  <c r="AK708" i="2" s="1"/>
  <c r="AP708" i="2" s="1"/>
  <c r="U707" i="2"/>
  <c r="AK707" i="2" s="1"/>
  <c r="AP707" i="2" s="1"/>
  <c r="Y706" i="2"/>
  <c r="X706" i="2"/>
  <c r="W706" i="2"/>
  <c r="V706" i="2"/>
  <c r="Y704" i="2"/>
  <c r="X704" i="2"/>
  <c r="W704" i="2"/>
  <c r="V704" i="2"/>
  <c r="U703" i="2"/>
  <c r="AK703" i="2" s="1"/>
  <c r="AP703" i="2" s="1"/>
  <c r="U699" i="2"/>
  <c r="AK699" i="2" s="1"/>
  <c r="AP699" i="2" s="1"/>
  <c r="Y702" i="2"/>
  <c r="X702" i="2"/>
  <c r="W702" i="2"/>
  <c r="W698" i="2"/>
  <c r="V702" i="2"/>
  <c r="V698" i="2"/>
  <c r="U701" i="2"/>
  <c r="U704" i="2" s="1"/>
  <c r="Y698" i="2"/>
  <c r="X698" i="2"/>
  <c r="Y695" i="2"/>
  <c r="X695" i="2"/>
  <c r="W695" i="2"/>
  <c r="V695" i="2"/>
  <c r="U651" i="2"/>
  <c r="AK651" i="2" s="1"/>
  <c r="AP651" i="2" s="1"/>
  <c r="U648" i="2"/>
  <c r="AK648" i="2" s="1"/>
  <c r="AP648" i="2" s="1"/>
  <c r="Y650" i="2"/>
  <c r="X650" i="2"/>
  <c r="X647" i="2"/>
  <c r="W650" i="2"/>
  <c r="V650" i="2"/>
  <c r="U649" i="2"/>
  <c r="U650" i="2" s="1"/>
  <c r="AK650" i="2" s="1"/>
  <c r="AP650" i="2" s="1"/>
  <c r="Y647" i="2"/>
  <c r="W647" i="2"/>
  <c r="V647" i="2"/>
  <c r="U646" i="2"/>
  <c r="U647" i="2" s="1"/>
  <c r="Y645" i="2"/>
  <c r="X645" i="2"/>
  <c r="W645" i="2"/>
  <c r="V645" i="2"/>
  <c r="AK642" i="2"/>
  <c r="AP642" i="2" s="1"/>
  <c r="AK641" i="2"/>
  <c r="AP641" i="2" s="1"/>
  <c r="W636" i="2"/>
  <c r="U637" i="2"/>
  <c r="Y636" i="2"/>
  <c r="Y632" i="2" s="1"/>
  <c r="X636" i="2"/>
  <c r="V636" i="2"/>
  <c r="V632" i="2" s="1"/>
  <c r="U635" i="2"/>
  <c r="U636" i="2" s="1"/>
  <c r="Y633" i="2"/>
  <c r="X633" i="2"/>
  <c r="W633" i="2"/>
  <c r="V633" i="2"/>
  <c r="Y631" i="2"/>
  <c r="X631" i="2"/>
  <c r="W631" i="2"/>
  <c r="V631" i="2"/>
  <c r="U626" i="2"/>
  <c r="U627" i="2" s="1"/>
  <c r="AK627" i="2" s="1"/>
  <c r="AP627" i="2" s="1"/>
  <c r="U622" i="2"/>
  <c r="U623" i="2" s="1"/>
  <c r="U628" i="2"/>
  <c r="Y627" i="2"/>
  <c r="Y623" i="2"/>
  <c r="X627" i="2"/>
  <c r="W627" i="2"/>
  <c r="W623" i="2"/>
  <c r="V627" i="2"/>
  <c r="U624" i="2"/>
  <c r="AK624" i="2" s="1"/>
  <c r="AP624" i="2" s="1"/>
  <c r="V623" i="2"/>
  <c r="Y620" i="2"/>
  <c r="X620" i="2"/>
  <c r="W620" i="2"/>
  <c r="V620" i="2"/>
  <c r="Y618" i="2"/>
  <c r="X618" i="2"/>
  <c r="W618" i="2"/>
  <c r="V618" i="2"/>
  <c r="U614" i="2"/>
  <c r="U610" i="2"/>
  <c r="AK610" i="2" s="1"/>
  <c r="AP610" i="2" s="1"/>
  <c r="U608" i="2"/>
  <c r="AK608" i="2" s="1"/>
  <c r="AP608" i="2" s="1"/>
  <c r="U613" i="2"/>
  <c r="AK613" i="2" s="1"/>
  <c r="AP613" i="2" s="1"/>
  <c r="U612" i="2"/>
  <c r="AK612" i="2" s="1"/>
  <c r="AP612" i="2" s="1"/>
  <c r="U611" i="2"/>
  <c r="AK611" i="2" s="1"/>
  <c r="AP611" i="2" s="1"/>
  <c r="U609" i="2"/>
  <c r="AK609" i="2" s="1"/>
  <c r="AP609" i="2" s="1"/>
  <c r="U607" i="2"/>
  <c r="AK607" i="2" s="1"/>
  <c r="AP607" i="2" s="1"/>
  <c r="Y606" i="2"/>
  <c r="X606" i="2"/>
  <c r="W606" i="2"/>
  <c r="Y605" i="2"/>
  <c r="X605" i="2"/>
  <c r="W605" i="2"/>
  <c r="V605" i="2"/>
  <c r="U604" i="2"/>
  <c r="U603" i="2"/>
  <c r="AK603" i="2" s="1"/>
  <c r="AP603" i="2" s="1"/>
  <c r="U602" i="2"/>
  <c r="AK602" i="2" s="1"/>
  <c r="AP602" i="2" s="1"/>
  <c r="U601" i="2"/>
  <c r="AK601" i="2" s="1"/>
  <c r="AP601" i="2" s="1"/>
  <c r="U600" i="2"/>
  <c r="AK600" i="2" s="1"/>
  <c r="AP600" i="2" s="1"/>
  <c r="U599" i="2"/>
  <c r="AK599" i="2" s="1"/>
  <c r="AP599" i="2" s="1"/>
  <c r="Y598" i="2"/>
  <c r="X598" i="2"/>
  <c r="W598" i="2"/>
  <c r="V598" i="2"/>
  <c r="U597" i="2"/>
  <c r="U598" i="2" s="1"/>
  <c r="AK598" i="2" s="1"/>
  <c r="AP598" i="2" s="1"/>
  <c r="U595" i="2"/>
  <c r="Y594" i="2"/>
  <c r="X594" i="2"/>
  <c r="W594" i="2"/>
  <c r="Y590" i="2"/>
  <c r="X590" i="2"/>
  <c r="W590" i="2"/>
  <c r="Y587" i="2"/>
  <c r="X587" i="2"/>
  <c r="W587" i="2"/>
  <c r="V587" i="2"/>
  <c r="U543" i="2"/>
  <c r="Y542" i="2"/>
  <c r="X542" i="2"/>
  <c r="X539" i="2"/>
  <c r="W542" i="2"/>
  <c r="U541" i="2"/>
  <c r="U542" i="2" s="1"/>
  <c r="U538" i="2"/>
  <c r="U539" i="2" s="1"/>
  <c r="U540" i="2"/>
  <c r="Y539" i="2"/>
  <c r="W539" i="2"/>
  <c r="Y537" i="2"/>
  <c r="X537" i="2"/>
  <c r="W537" i="2"/>
  <c r="U533" i="2"/>
  <c r="Y532" i="2"/>
  <c r="Y524" i="2" s="1"/>
  <c r="X532" i="2"/>
  <c r="W532" i="2"/>
  <c r="U532" i="2"/>
  <c r="U527" i="2"/>
  <c r="U528" i="2" s="1"/>
  <c r="Y515" i="2"/>
  <c r="Y519" i="2"/>
  <c r="Y525" i="2"/>
  <c r="X525" i="2"/>
  <c r="W525" i="2"/>
  <c r="Y523" i="2"/>
  <c r="W523" i="2"/>
  <c r="U520" i="2"/>
  <c r="X519" i="2"/>
  <c r="W519" i="2"/>
  <c r="U519" i="2"/>
  <c r="U516" i="2"/>
  <c r="X515" i="2"/>
  <c r="W515" i="2"/>
  <c r="W511" i="2" s="1"/>
  <c r="U506" i="2"/>
  <c r="U505" i="2"/>
  <c r="U504" i="2"/>
  <c r="U503" i="2"/>
  <c r="U502" i="2"/>
  <c r="U500" i="2"/>
  <c r="U499" i="2"/>
  <c r="Y498" i="2"/>
  <c r="X498" i="2"/>
  <c r="W498" i="2"/>
  <c r="X497" i="2"/>
  <c r="W497" i="2"/>
  <c r="U496" i="2"/>
  <c r="U495" i="2"/>
  <c r="U494" i="2"/>
  <c r="U493" i="2"/>
  <c r="U492" i="2"/>
  <c r="U491" i="2"/>
  <c r="Y490" i="2"/>
  <c r="X490" i="2"/>
  <c r="W490" i="2"/>
  <c r="U489" i="2"/>
  <c r="U490" i="2" s="1"/>
  <c r="U487" i="2"/>
  <c r="Y486" i="2"/>
  <c r="X486" i="2"/>
  <c r="Y482" i="2"/>
  <c r="X482" i="2"/>
  <c r="W482" i="2"/>
  <c r="Y479" i="2"/>
  <c r="X479" i="2"/>
  <c r="W479" i="2"/>
  <c r="U435" i="2"/>
  <c r="U432" i="2"/>
  <c r="Y434" i="2"/>
  <c r="X434" i="2"/>
  <c r="W434" i="2"/>
  <c r="U433" i="2"/>
  <c r="U434" i="2" s="1"/>
  <c r="Y431" i="2"/>
  <c r="Y428" i="2" s="1"/>
  <c r="X431" i="2"/>
  <c r="W431" i="2"/>
  <c r="W428" i="2" s="1"/>
  <c r="U430" i="2"/>
  <c r="U431" i="2" s="1"/>
  <c r="Y429" i="2"/>
  <c r="X429" i="2"/>
  <c r="W429" i="2"/>
  <c r="U425" i="2"/>
  <c r="Y424" i="2"/>
  <c r="X424" i="2"/>
  <c r="W424" i="2"/>
  <c r="U423" i="2"/>
  <c r="U424" i="2" s="1"/>
  <c r="U421" i="2"/>
  <c r="Y420" i="2"/>
  <c r="W420" i="2"/>
  <c r="W416" i="2" s="1"/>
  <c r="U419" i="2"/>
  <c r="U420" i="2" s="1"/>
  <c r="Y417" i="2"/>
  <c r="X417" i="2"/>
  <c r="X404" i="2"/>
  <c r="W417" i="2"/>
  <c r="Y415" i="2"/>
  <c r="Y402" i="2"/>
  <c r="X415" i="2"/>
  <c r="X399" i="2" s="1"/>
  <c r="W415" i="2"/>
  <c r="U412" i="2"/>
  <c r="Y411" i="2"/>
  <c r="X411" i="2"/>
  <c r="W411" i="2"/>
  <c r="U410" i="2"/>
  <c r="U411" i="2" s="1"/>
  <c r="U408" i="2"/>
  <c r="Y407" i="2"/>
  <c r="X407" i="2"/>
  <c r="W407" i="2"/>
  <c r="U406" i="2"/>
  <c r="U407" i="2" s="1"/>
  <c r="Y404" i="2"/>
  <c r="W404" i="2"/>
  <c r="W402" i="2"/>
  <c r="U398" i="2"/>
  <c r="U392" i="2"/>
  <c r="U394" i="2"/>
  <c r="U397" i="2"/>
  <c r="U396" i="2"/>
  <c r="U395" i="2"/>
  <c r="U391" i="2"/>
  <c r="Y390" i="2"/>
  <c r="Y282" i="2"/>
  <c r="X390" i="2"/>
  <c r="W390" i="2"/>
  <c r="Y389" i="2"/>
  <c r="X389" i="2"/>
  <c r="W389" i="2"/>
  <c r="U388" i="2"/>
  <c r="U387" i="2"/>
  <c r="U386" i="2"/>
  <c r="U385" i="2"/>
  <c r="U384" i="2"/>
  <c r="U383" i="2"/>
  <c r="Y382" i="2"/>
  <c r="Y374" i="2"/>
  <c r="Y378" i="2"/>
  <c r="X382" i="2"/>
  <c r="W382" i="2"/>
  <c r="U381" i="2"/>
  <c r="U382" i="2" s="1"/>
  <c r="X378" i="2"/>
  <c r="W378" i="2"/>
  <c r="X374" i="2"/>
  <c r="W374" i="2"/>
  <c r="X371" i="2"/>
  <c r="X370" i="2"/>
  <c r="W370" i="2"/>
  <c r="V370" i="2"/>
  <c r="U370" i="2"/>
  <c r="U369" i="2"/>
  <c r="U368" i="2"/>
  <c r="U367" i="2"/>
  <c r="U366" i="2"/>
  <c r="U365" i="2"/>
  <c r="X364" i="2"/>
  <c r="W364" i="2"/>
  <c r="V364" i="2"/>
  <c r="U364" i="2"/>
  <c r="X363" i="2"/>
  <c r="V363" i="2"/>
  <c r="W255" i="2"/>
  <c r="U327" i="2"/>
  <c r="Y326" i="2"/>
  <c r="Y323" i="2"/>
  <c r="X326" i="2"/>
  <c r="W326" i="2"/>
  <c r="U325" i="2"/>
  <c r="U326" i="2" s="1"/>
  <c r="U322" i="2"/>
  <c r="U323" i="2" s="1"/>
  <c r="U324" i="2"/>
  <c r="X323" i="2"/>
  <c r="W323" i="2"/>
  <c r="Y321" i="2"/>
  <c r="X321" i="2"/>
  <c r="W321" i="2"/>
  <c r="U317" i="2"/>
  <c r="U315" i="2"/>
  <c r="U316" i="2" s="1"/>
  <c r="Y312" i="2"/>
  <c r="X312" i="2"/>
  <c r="W312" i="2"/>
  <c r="U311" i="2"/>
  <c r="U312" i="2" s="1"/>
  <c r="X309" i="2"/>
  <c r="W309" i="2"/>
  <c r="W293" i="2" s="1"/>
  <c r="U304" i="2"/>
  <c r="U302" i="2"/>
  <c r="U303" i="2" s="1"/>
  <c r="U298" i="2"/>
  <c r="U299" i="2" s="1"/>
  <c r="U290" i="2"/>
  <c r="U289" i="2"/>
  <c r="U288" i="2"/>
  <c r="U287" i="2"/>
  <c r="U284" i="2"/>
  <c r="U283" i="2"/>
  <c r="X282" i="2"/>
  <c r="W282" i="2"/>
  <c r="Y281" i="2"/>
  <c r="X281" i="2"/>
  <c r="U280" i="2"/>
  <c r="U279" i="2"/>
  <c r="U278" i="2"/>
  <c r="U277" i="2"/>
  <c r="U276" i="2"/>
  <c r="U275" i="2"/>
  <c r="Y274" i="2"/>
  <c r="Y266" i="2"/>
  <c r="Y270" i="2"/>
  <c r="X274" i="2"/>
  <c r="W274" i="2"/>
  <c r="U273" i="2"/>
  <c r="U274" i="2" s="1"/>
  <c r="U269" i="2"/>
  <c r="U271" i="2"/>
  <c r="X270" i="2"/>
  <c r="W270" i="2"/>
  <c r="W266" i="2"/>
  <c r="U267" i="2"/>
  <c r="X266" i="2"/>
  <c r="O266" i="2"/>
  <c r="Y263" i="2"/>
  <c r="X263" i="2"/>
  <c r="W263" i="2"/>
  <c r="Y262" i="2"/>
  <c r="X262" i="2"/>
  <c r="W262" i="2"/>
  <c r="U262" i="2"/>
  <c r="U261" i="2"/>
  <c r="Y260" i="2"/>
  <c r="W260" i="2"/>
  <c r="U260" i="2"/>
  <c r="U259" i="2"/>
  <c r="Y258" i="2"/>
  <c r="W258" i="2"/>
  <c r="U258" i="2"/>
  <c r="U257" i="2"/>
  <c r="Y256" i="2"/>
  <c r="X256" i="2"/>
  <c r="W256" i="2"/>
  <c r="U256" i="2"/>
  <c r="U219" i="2"/>
  <c r="Y218" i="2"/>
  <c r="X218" i="2"/>
  <c r="X215" i="2"/>
  <c r="W218" i="2"/>
  <c r="V218" i="2"/>
  <c r="V215" i="2"/>
  <c r="U217" i="2"/>
  <c r="U218" i="2" s="1"/>
  <c r="U216" i="2"/>
  <c r="U213" i="2" s="1"/>
  <c r="Y215" i="2"/>
  <c r="W215" i="2"/>
  <c r="U214" i="2"/>
  <c r="U215" i="2" s="1"/>
  <c r="U212" i="2" s="1"/>
  <c r="Y213" i="2"/>
  <c r="X213" i="2"/>
  <c r="W213" i="2"/>
  <c r="V213" i="2"/>
  <c r="U209" i="2"/>
  <c r="Y208" i="2"/>
  <c r="Y204" i="2"/>
  <c r="X208" i="2"/>
  <c r="W208" i="2"/>
  <c r="V208" i="2"/>
  <c r="U207" i="2"/>
  <c r="U208" i="2" s="1"/>
  <c r="U205" i="2"/>
  <c r="X204" i="2"/>
  <c r="W204" i="2"/>
  <c r="V204" i="2"/>
  <c r="U203" i="2"/>
  <c r="U204" i="2" s="1"/>
  <c r="Y201" i="2"/>
  <c r="X201" i="2"/>
  <c r="W201" i="2"/>
  <c r="V201" i="2"/>
  <c r="Y199" i="2"/>
  <c r="X199" i="2"/>
  <c r="X186" i="2"/>
  <c r="W199" i="2"/>
  <c r="U196" i="2"/>
  <c r="Y195" i="2"/>
  <c r="X195" i="2"/>
  <c r="W195" i="2"/>
  <c r="V195" i="2"/>
  <c r="U194" i="2"/>
  <c r="U195" i="2" s="1"/>
  <c r="U190" i="2"/>
  <c r="U192" i="2"/>
  <c r="Y191" i="2"/>
  <c r="X191" i="2"/>
  <c r="W191" i="2"/>
  <c r="V191" i="2"/>
  <c r="Y188" i="2"/>
  <c r="X188" i="2"/>
  <c r="W188" i="2"/>
  <c r="Y186" i="2"/>
  <c r="W186" i="2"/>
  <c r="U182" i="2"/>
  <c r="U181" i="2"/>
  <c r="U180" i="2"/>
  <c r="U179" i="2"/>
  <c r="U178" i="2"/>
  <c r="U176" i="2"/>
  <c r="U177" i="2"/>
  <c r="U174" i="2" s="1"/>
  <c r="U175" i="2"/>
  <c r="Y173" i="2"/>
  <c r="X173" i="2"/>
  <c r="W173" i="2"/>
  <c r="V173" i="2"/>
  <c r="U172" i="2"/>
  <c r="U171" i="2"/>
  <c r="U170" i="2"/>
  <c r="U169" i="2"/>
  <c r="U168" i="2"/>
  <c r="U167" i="2"/>
  <c r="U159" i="2"/>
  <c r="U163" i="2"/>
  <c r="Y166" i="2"/>
  <c r="X166" i="2"/>
  <c r="W166" i="2"/>
  <c r="V166" i="2"/>
  <c r="V162" i="2"/>
  <c r="U165" i="2"/>
  <c r="U166" i="2" s="1"/>
  <c r="U161" i="2"/>
  <c r="U162" i="2" s="1"/>
  <c r="Y164" i="2"/>
  <c r="X164" i="2"/>
  <c r="W164" i="2"/>
  <c r="V164" i="2"/>
  <c r="Y162" i="2"/>
  <c r="X162" i="2"/>
  <c r="W162" i="2"/>
  <c r="W158" i="2"/>
  <c r="Y158" i="2"/>
  <c r="X158" i="2"/>
  <c r="Y155" i="2"/>
  <c r="Y160" i="2" s="1"/>
  <c r="X155" i="2"/>
  <c r="X160" i="2" s="1"/>
  <c r="Y154" i="2"/>
  <c r="X154" i="2"/>
  <c r="W154" i="2"/>
  <c r="V154" i="2"/>
  <c r="U154" i="2"/>
  <c r="U152" i="2"/>
  <c r="U151" i="2"/>
  <c r="U150" i="2"/>
  <c r="U149" i="2"/>
  <c r="Y148" i="2"/>
  <c r="X148" i="2"/>
  <c r="O148" i="2"/>
  <c r="W148" i="2"/>
  <c r="V148" i="2"/>
  <c r="U148" i="2"/>
  <c r="W147" i="2"/>
  <c r="Y111" i="2"/>
  <c r="X111" i="2"/>
  <c r="W111" i="2"/>
  <c r="V111" i="2"/>
  <c r="Y109" i="2"/>
  <c r="Y110" i="2" s="1"/>
  <c r="X109" i="2"/>
  <c r="W109" i="2"/>
  <c r="W110" i="2" s="1"/>
  <c r="V109" i="2"/>
  <c r="V110" i="2" s="1"/>
  <c r="Y108" i="2"/>
  <c r="Y105" i="2" s="1"/>
  <c r="X108" i="2"/>
  <c r="X105" i="2" s="1"/>
  <c r="W108" i="2"/>
  <c r="W105" i="2" s="1"/>
  <c r="V108" i="2"/>
  <c r="V105" i="2" s="1"/>
  <c r="Y106" i="2"/>
  <c r="Y107" i="2" s="1"/>
  <c r="Y104" i="2" s="1"/>
  <c r="X106" i="2"/>
  <c r="X107" i="2" s="1"/>
  <c r="W106" i="2"/>
  <c r="V106" i="2"/>
  <c r="V107" i="2" s="1"/>
  <c r="Y101" i="2"/>
  <c r="X101" i="2"/>
  <c r="W101" i="2"/>
  <c r="Y88" i="2"/>
  <c r="X88" i="2"/>
  <c r="W88" i="2"/>
  <c r="Y84" i="2"/>
  <c r="W84" i="2"/>
  <c r="Y73" i="2"/>
  <c r="X73" i="2"/>
  <c r="W73" i="2"/>
  <c r="V73" i="2"/>
  <c r="Y72" i="2"/>
  <c r="X72" i="2"/>
  <c r="W72" i="2"/>
  <c r="V72" i="2"/>
  <c r="X69" i="2"/>
  <c r="U69" i="2" s="1"/>
  <c r="Y68" i="2"/>
  <c r="X68" i="2"/>
  <c r="W68" i="2"/>
  <c r="V68" i="2"/>
  <c r="Y67" i="2"/>
  <c r="X67" i="2"/>
  <c r="W67" i="2"/>
  <c r="V67" i="2"/>
  <c r="Y64" i="2"/>
  <c r="X64" i="2"/>
  <c r="W64" i="2"/>
  <c r="V64" i="2"/>
  <c r="Y63" i="2"/>
  <c r="X63" i="2"/>
  <c r="W63" i="2"/>
  <c r="V63" i="2"/>
  <c r="Y62" i="2"/>
  <c r="X62" i="2"/>
  <c r="W62" i="2"/>
  <c r="V62" i="2"/>
  <c r="Y61" i="2"/>
  <c r="X61" i="2"/>
  <c r="W61" i="2"/>
  <c r="V61" i="2"/>
  <c r="Y60" i="2"/>
  <c r="X60" i="2"/>
  <c r="W60" i="2"/>
  <c r="V60" i="2"/>
  <c r="Y59" i="2"/>
  <c r="V59" i="2"/>
  <c r="Y57" i="2"/>
  <c r="Y58" i="2" s="1"/>
  <c r="X57" i="2"/>
  <c r="X58" i="2" s="1"/>
  <c r="W57" i="2"/>
  <c r="W58" i="2" s="1"/>
  <c r="V57" i="2"/>
  <c r="V58" i="2" s="1"/>
  <c r="V55" i="2"/>
  <c r="W53" i="2"/>
  <c r="W56" i="2" s="1"/>
  <c r="Y45" i="2"/>
  <c r="Y46" i="2" s="1"/>
  <c r="Y43" i="2"/>
  <c r="Y44" i="2" s="1"/>
  <c r="X43" i="2"/>
  <c r="X44" i="2" s="1"/>
  <c r="O43" i="2"/>
  <c r="W43" i="2"/>
  <c r="W44" i="2" s="1"/>
  <c r="V43" i="2"/>
  <c r="V44" i="2" s="1"/>
  <c r="Y41" i="2"/>
  <c r="Y42" i="2" s="1"/>
  <c r="X41" i="2"/>
  <c r="X42" i="2" s="1"/>
  <c r="W41" i="2"/>
  <c r="W42" i="2" s="1"/>
  <c r="V41" i="2"/>
  <c r="V42" i="2" s="1"/>
  <c r="U36" i="2"/>
  <c r="V25" i="2"/>
  <c r="W13" i="2"/>
  <c r="V13" i="2"/>
  <c r="U28" i="2"/>
  <c r="M25" i="2"/>
  <c r="O25" i="2"/>
  <c r="H1686" i="3"/>
  <c r="H1685" i="3"/>
  <c r="H1682" i="3"/>
  <c r="H1681" i="3"/>
  <c r="H1678" i="3"/>
  <c r="H1677" i="3"/>
  <c r="H1673" i="3"/>
  <c r="H1672" i="3"/>
  <c r="H1669" i="3"/>
  <c r="H1668" i="3"/>
  <c r="H1665" i="3"/>
  <c r="H1664" i="3"/>
  <c r="H1659" i="3"/>
  <c r="H1658" i="3"/>
  <c r="H1657" i="3"/>
  <c r="H1654" i="3"/>
  <c r="H1653" i="3"/>
  <c r="H1652" i="3"/>
  <c r="H1649" i="3"/>
  <c r="H1648" i="3"/>
  <c r="H1647" i="3"/>
  <c r="H1644" i="3"/>
  <c r="H1643" i="3"/>
  <c r="H1642" i="3"/>
  <c r="H1639" i="3"/>
  <c r="H1638" i="3"/>
  <c r="H1637" i="3"/>
  <c r="H1634" i="3"/>
  <c r="H1633" i="3"/>
  <c r="H1632" i="3"/>
  <c r="H1628" i="3"/>
  <c r="H1627" i="3"/>
  <c r="H1626" i="3"/>
  <c r="H1623" i="3"/>
  <c r="H1622" i="3"/>
  <c r="H1621" i="3"/>
  <c r="H1618" i="3"/>
  <c r="H1617" i="3"/>
  <c r="H1616" i="3"/>
  <c r="H1613" i="3"/>
  <c r="H1612" i="3"/>
  <c r="H1611" i="3"/>
  <c r="H1608" i="3"/>
  <c r="H1607" i="3"/>
  <c r="H1606" i="3"/>
  <c r="H1603" i="3"/>
  <c r="H1602" i="3"/>
  <c r="H1601" i="3"/>
  <c r="H1596" i="3"/>
  <c r="H1595" i="3"/>
  <c r="H1594" i="3"/>
  <c r="H1591" i="3"/>
  <c r="H1590" i="3"/>
  <c r="H1589" i="3"/>
  <c r="H1585" i="3"/>
  <c r="H1584" i="3"/>
  <c r="H1583" i="3"/>
  <c r="H1580" i="3"/>
  <c r="H1579" i="3"/>
  <c r="H1578" i="3"/>
  <c r="H1572" i="3"/>
  <c r="H1571" i="3"/>
  <c r="H1568" i="3"/>
  <c r="H1567" i="3"/>
  <c r="H1564" i="3"/>
  <c r="H1563" i="3"/>
  <c r="H1559" i="3"/>
  <c r="H1558" i="3"/>
  <c r="H1555" i="3"/>
  <c r="H1554" i="3"/>
  <c r="H1551" i="3"/>
  <c r="H1550" i="3"/>
  <c r="H1545" i="3"/>
  <c r="H1544" i="3"/>
  <c r="H1543" i="3"/>
  <c r="H1540" i="3"/>
  <c r="H1539" i="3"/>
  <c r="H1538" i="3"/>
  <c r="H1535" i="3"/>
  <c r="H1534" i="3"/>
  <c r="H1533" i="3"/>
  <c r="H1530" i="3"/>
  <c r="H1529" i="3"/>
  <c r="H1528" i="3"/>
  <c r="H1525" i="3"/>
  <c r="H1524" i="3"/>
  <c r="H1523" i="3"/>
  <c r="H1520" i="3"/>
  <c r="H1519" i="3"/>
  <c r="H1518" i="3"/>
  <c r="H1514" i="3"/>
  <c r="H1513" i="3"/>
  <c r="H1512" i="3"/>
  <c r="H1509" i="3"/>
  <c r="H1508" i="3"/>
  <c r="H1507" i="3"/>
  <c r="H1504" i="3"/>
  <c r="H1503" i="3"/>
  <c r="H1502" i="3"/>
  <c r="H1499" i="3"/>
  <c r="H1498" i="3"/>
  <c r="H1497" i="3"/>
  <c r="H1494" i="3"/>
  <c r="H1493" i="3"/>
  <c r="H1492" i="3"/>
  <c r="H1489" i="3"/>
  <c r="H1488" i="3"/>
  <c r="H1487" i="3"/>
  <c r="H1482" i="3"/>
  <c r="H1481" i="3"/>
  <c r="H1480" i="3"/>
  <c r="H1477" i="3"/>
  <c r="H1476" i="3"/>
  <c r="H1475" i="3"/>
  <c r="H1471" i="3"/>
  <c r="H1470" i="3"/>
  <c r="H1469" i="3"/>
  <c r="H1466" i="3"/>
  <c r="H1465" i="3"/>
  <c r="H1464" i="3"/>
  <c r="H1458" i="3"/>
  <c r="H1457" i="3"/>
  <c r="H1454" i="3"/>
  <c r="H1453" i="3"/>
  <c r="H1450" i="3"/>
  <c r="H1449" i="3"/>
  <c r="H1445" i="3"/>
  <c r="H1444" i="3"/>
  <c r="H1441" i="3"/>
  <c r="H1440" i="3"/>
  <c r="H1437" i="3"/>
  <c r="H1436" i="3"/>
  <c r="H1431" i="3"/>
  <c r="H1430" i="3"/>
  <c r="H1429" i="3"/>
  <c r="H1426" i="3"/>
  <c r="H1425" i="3"/>
  <c r="H1424" i="3"/>
  <c r="H1421" i="3"/>
  <c r="H1420" i="3"/>
  <c r="H1419" i="3"/>
  <c r="H1416" i="3"/>
  <c r="H1415" i="3"/>
  <c r="H1414" i="3"/>
  <c r="H1411" i="3"/>
  <c r="H1410" i="3"/>
  <c r="H1409" i="3"/>
  <c r="H1406" i="3"/>
  <c r="H1405" i="3"/>
  <c r="H1404" i="3"/>
  <c r="H1400" i="3"/>
  <c r="H1399" i="3"/>
  <c r="H1398" i="3"/>
  <c r="H1395" i="3"/>
  <c r="H1394" i="3"/>
  <c r="H1393" i="3"/>
  <c r="H1390" i="3"/>
  <c r="H1389" i="3"/>
  <c r="H1388" i="3"/>
  <c r="H1385" i="3"/>
  <c r="H1384" i="3"/>
  <c r="H1383" i="3"/>
  <c r="H1380" i="3"/>
  <c r="H1379" i="3"/>
  <c r="H1378" i="3"/>
  <c r="H1375" i="3"/>
  <c r="H1374" i="3"/>
  <c r="H1373" i="3"/>
  <c r="H1368" i="3"/>
  <c r="H1367" i="3"/>
  <c r="H1366" i="3"/>
  <c r="H1363" i="3"/>
  <c r="H1362" i="3"/>
  <c r="H1361" i="3"/>
  <c r="H1357" i="3"/>
  <c r="H1356" i="3"/>
  <c r="H1355" i="3"/>
  <c r="H1352" i="3"/>
  <c r="H1351" i="3"/>
  <c r="H1350" i="3"/>
  <c r="H1344" i="3"/>
  <c r="H1343" i="3"/>
  <c r="H1340" i="3"/>
  <c r="H1339" i="3"/>
  <c r="H1336" i="3"/>
  <c r="H1335" i="3"/>
  <c r="H1331" i="3"/>
  <c r="H1330" i="3"/>
  <c r="H1327" i="3"/>
  <c r="H1326" i="3"/>
  <c r="H1323" i="3"/>
  <c r="H1322" i="3"/>
  <c r="H1317" i="3"/>
  <c r="H1316" i="3"/>
  <c r="H1315" i="3"/>
  <c r="H1312" i="3"/>
  <c r="H1311" i="3"/>
  <c r="H1310" i="3"/>
  <c r="H1307" i="3"/>
  <c r="H1306" i="3"/>
  <c r="H1305" i="3"/>
  <c r="H1302" i="3"/>
  <c r="H1301" i="3"/>
  <c r="H1300" i="3"/>
  <c r="H1297" i="3"/>
  <c r="H1296" i="3"/>
  <c r="H1295" i="3"/>
  <c r="H1292" i="3"/>
  <c r="H1291" i="3"/>
  <c r="H1290" i="3"/>
  <c r="H1286" i="3"/>
  <c r="H1285" i="3"/>
  <c r="H1284" i="3"/>
  <c r="H1281" i="3"/>
  <c r="H1280" i="3"/>
  <c r="H1279" i="3"/>
  <c r="H1276" i="3"/>
  <c r="H1275" i="3"/>
  <c r="H1274" i="3"/>
  <c r="H1271" i="3"/>
  <c r="H1270" i="3"/>
  <c r="H1269" i="3"/>
  <c r="H1266" i="3"/>
  <c r="H1265" i="3"/>
  <c r="H1264" i="3"/>
  <c r="H1261" i="3"/>
  <c r="H1260" i="3"/>
  <c r="H1259" i="3"/>
  <c r="H1254" i="3"/>
  <c r="H1253" i="3"/>
  <c r="H1252" i="3"/>
  <c r="H1249" i="3"/>
  <c r="H1248" i="3"/>
  <c r="H1247" i="3"/>
  <c r="H1243" i="3"/>
  <c r="H1242" i="3"/>
  <c r="H1241" i="3"/>
  <c r="H1238" i="3"/>
  <c r="H1237" i="3"/>
  <c r="H1236" i="3"/>
  <c r="H1230" i="3"/>
  <c r="H1229" i="3"/>
  <c r="H1226" i="3"/>
  <c r="H1225" i="3"/>
  <c r="H1222" i="3"/>
  <c r="H1221" i="3"/>
  <c r="H1217" i="3"/>
  <c r="H1216" i="3"/>
  <c r="H1213" i="3"/>
  <c r="H1212" i="3"/>
  <c r="H1209" i="3"/>
  <c r="H1208" i="3"/>
  <c r="H1203" i="3"/>
  <c r="H1202" i="3"/>
  <c r="H1201" i="3"/>
  <c r="H1198" i="3"/>
  <c r="H1197" i="3"/>
  <c r="H1196" i="3"/>
  <c r="H1193" i="3"/>
  <c r="H1192" i="3"/>
  <c r="H1191" i="3"/>
  <c r="H1188" i="3"/>
  <c r="H1187" i="3"/>
  <c r="H1186" i="3"/>
  <c r="H1183" i="3"/>
  <c r="H1182" i="3"/>
  <c r="H1181" i="3"/>
  <c r="H1178" i="3"/>
  <c r="H1177" i="3"/>
  <c r="H1176" i="3"/>
  <c r="H1172" i="3"/>
  <c r="H1171" i="3"/>
  <c r="H1170" i="3"/>
  <c r="H1167" i="3"/>
  <c r="H1166" i="3"/>
  <c r="H1165" i="3"/>
  <c r="H1162" i="3"/>
  <c r="H1161" i="3"/>
  <c r="H1160" i="3"/>
  <c r="H1157" i="3"/>
  <c r="H1156" i="3"/>
  <c r="H1155" i="3"/>
  <c r="H1152" i="3"/>
  <c r="H1151" i="3"/>
  <c r="H1150" i="3"/>
  <c r="H1147" i="3"/>
  <c r="H1146" i="3"/>
  <c r="H1145" i="3"/>
  <c r="H1140" i="3"/>
  <c r="H1139" i="3"/>
  <c r="H1138" i="3"/>
  <c r="H1135" i="3"/>
  <c r="H1134" i="3"/>
  <c r="H1133" i="3"/>
  <c r="H1129" i="3"/>
  <c r="H1128" i="3"/>
  <c r="H1127" i="3"/>
  <c r="H1124" i="3"/>
  <c r="H1123" i="3"/>
  <c r="H1122" i="3"/>
  <c r="H1116" i="3"/>
  <c r="H1115" i="3"/>
  <c r="H1112" i="3"/>
  <c r="H1111" i="3"/>
  <c r="H1108" i="3"/>
  <c r="H1107" i="3"/>
  <c r="H1103" i="3"/>
  <c r="H1102" i="3"/>
  <c r="H1099" i="3"/>
  <c r="H1098" i="3"/>
  <c r="H1095" i="3"/>
  <c r="H1094" i="3"/>
  <c r="H1089" i="3"/>
  <c r="H1088" i="3"/>
  <c r="H1087" i="3"/>
  <c r="H1084" i="3"/>
  <c r="H1083" i="3"/>
  <c r="H1082" i="3"/>
  <c r="H1079" i="3"/>
  <c r="H1078" i="3"/>
  <c r="H1077" i="3"/>
  <c r="H1074" i="3"/>
  <c r="H1073" i="3"/>
  <c r="H1072" i="3"/>
  <c r="H1069" i="3"/>
  <c r="H1068" i="3"/>
  <c r="H1067" i="3"/>
  <c r="H1064" i="3"/>
  <c r="H1063" i="3"/>
  <c r="H1062" i="3"/>
  <c r="H1058" i="3"/>
  <c r="H1057" i="3"/>
  <c r="H1056" i="3"/>
  <c r="H1053" i="3"/>
  <c r="H1052" i="3"/>
  <c r="H1051" i="3"/>
  <c r="H1048" i="3"/>
  <c r="H1047" i="3"/>
  <c r="H1046" i="3"/>
  <c r="H1043" i="3"/>
  <c r="H1042" i="3"/>
  <c r="H1041" i="3"/>
  <c r="H1038" i="3"/>
  <c r="H1037" i="3"/>
  <c r="H1036" i="3"/>
  <c r="H1033" i="3"/>
  <c r="H1032" i="3"/>
  <c r="H1031" i="3"/>
  <c r="H1026" i="3"/>
  <c r="H1025" i="3"/>
  <c r="H1024" i="3"/>
  <c r="H1021" i="3"/>
  <c r="H1020" i="3"/>
  <c r="H1019" i="3"/>
  <c r="H1015" i="3"/>
  <c r="H1014" i="3"/>
  <c r="H1013" i="3"/>
  <c r="H1010" i="3"/>
  <c r="H1009" i="3"/>
  <c r="H1008" i="3"/>
  <c r="H1002" i="3"/>
  <c r="H1001" i="3"/>
  <c r="H998" i="3"/>
  <c r="H997" i="3"/>
  <c r="H994" i="3"/>
  <c r="H993" i="3"/>
  <c r="H989" i="3"/>
  <c r="H988" i="3"/>
  <c r="H985" i="3"/>
  <c r="H984" i="3"/>
  <c r="H981" i="3"/>
  <c r="H980" i="3"/>
  <c r="H975" i="3"/>
  <c r="H970" i="3"/>
  <c r="H969" i="3"/>
  <c r="H968" i="3"/>
  <c r="H965" i="3"/>
  <c r="H964" i="3"/>
  <c r="H963" i="3"/>
  <c r="H960" i="3"/>
  <c r="H959" i="3"/>
  <c r="H958" i="3"/>
  <c r="H943" i="3"/>
  <c r="H942" i="3"/>
  <c r="H941" i="3"/>
  <c r="H938" i="3"/>
  <c r="H937" i="3"/>
  <c r="H936" i="3"/>
  <c r="H933" i="3"/>
  <c r="H932" i="3"/>
  <c r="H931" i="3"/>
  <c r="H928" i="3"/>
  <c r="H927" i="3"/>
  <c r="H926" i="3"/>
  <c r="H923" i="3"/>
  <c r="H922" i="3"/>
  <c r="H921" i="3"/>
  <c r="H918" i="3"/>
  <c r="H917" i="3"/>
  <c r="H916" i="3"/>
  <c r="H911" i="3"/>
  <c r="H910" i="3"/>
  <c r="H909" i="3"/>
  <c r="H906" i="3"/>
  <c r="H905" i="3"/>
  <c r="H904" i="3"/>
  <c r="H900" i="3"/>
  <c r="H899" i="3"/>
  <c r="H898" i="3"/>
  <c r="H895" i="3"/>
  <c r="H894" i="3"/>
  <c r="H893" i="3"/>
  <c r="H856" i="3"/>
  <c r="H855" i="3"/>
  <c r="H854" i="3"/>
  <c r="H851" i="3"/>
  <c r="H850" i="3"/>
  <c r="H849" i="3"/>
  <c r="H841" i="3"/>
  <c r="H840" i="3"/>
  <c r="H839" i="3"/>
  <c r="H836" i="3"/>
  <c r="H835" i="3"/>
  <c r="H830" i="3"/>
  <c r="H829" i="3"/>
  <c r="H828" i="3"/>
  <c r="H825" i="3"/>
  <c r="H824" i="3"/>
  <c r="H823" i="3"/>
  <c r="H820" i="3"/>
  <c r="H819" i="3"/>
  <c r="H818" i="3"/>
  <c r="H815" i="3"/>
  <c r="H810" i="3"/>
  <c r="H809" i="3"/>
  <c r="H808" i="3"/>
  <c r="H805" i="3"/>
  <c r="H804" i="3"/>
  <c r="H798" i="3"/>
  <c r="H797" i="3"/>
  <c r="H796" i="3"/>
  <c r="H793" i="3"/>
  <c r="H792" i="3"/>
  <c r="H791" i="3"/>
  <c r="H787" i="3"/>
  <c r="H786" i="3"/>
  <c r="H785" i="3"/>
  <c r="H782" i="3"/>
  <c r="H781" i="3"/>
  <c r="H780" i="3"/>
  <c r="H774" i="3"/>
  <c r="H773" i="3"/>
  <c r="H770" i="3"/>
  <c r="H769" i="3"/>
  <c r="H766" i="3"/>
  <c r="H765" i="3"/>
  <c r="H761" i="3"/>
  <c r="H760" i="3"/>
  <c r="H757" i="3"/>
  <c r="H756" i="3"/>
  <c r="H753" i="3"/>
  <c r="H752" i="3"/>
  <c r="H747" i="3"/>
  <c r="H742" i="3"/>
  <c r="H741" i="3"/>
  <c r="H740" i="3"/>
  <c r="H737" i="3"/>
  <c r="H736" i="3"/>
  <c r="H735" i="3"/>
  <c r="H732" i="3"/>
  <c r="H731" i="3"/>
  <c r="H730" i="3"/>
  <c r="H715" i="3"/>
  <c r="H714" i="3"/>
  <c r="H713" i="3"/>
  <c r="H710" i="3"/>
  <c r="H709" i="3"/>
  <c r="H708" i="3"/>
  <c r="H705" i="3"/>
  <c r="H704" i="3"/>
  <c r="H703" i="3"/>
  <c r="H700" i="3"/>
  <c r="H699" i="3"/>
  <c r="H698" i="3"/>
  <c r="H695" i="3"/>
  <c r="H694" i="3"/>
  <c r="H690" i="3"/>
  <c r="H689" i="3"/>
  <c r="H683" i="3"/>
  <c r="H682" i="3"/>
  <c r="H681" i="3"/>
  <c r="H678" i="3"/>
  <c r="H677" i="3"/>
  <c r="H676" i="3"/>
  <c r="H662" i="3"/>
  <c r="G662" i="3" s="1"/>
  <c r="H630" i="3"/>
  <c r="G630" i="3" s="1"/>
  <c r="H629" i="3"/>
  <c r="G629" i="3" s="1"/>
  <c r="G628" i="3"/>
  <c r="H620" i="3"/>
  <c r="H619" i="3"/>
  <c r="H618" i="3"/>
  <c r="H615" i="3"/>
  <c r="H614" i="3"/>
  <c r="H613" i="3"/>
  <c r="H607" i="3"/>
  <c r="G607" i="3" s="1"/>
  <c r="H602" i="3"/>
  <c r="G602" i="3" s="1"/>
  <c r="H588" i="3"/>
  <c r="H587" i="3"/>
  <c r="H586" i="3"/>
  <c r="H583" i="3"/>
  <c r="H582" i="3"/>
  <c r="H581" i="3"/>
  <c r="H566" i="3"/>
  <c r="H565" i="3"/>
  <c r="H564" i="3"/>
  <c r="H561" i="3"/>
  <c r="H560" i="3"/>
  <c r="H559" i="3"/>
  <c r="G553" i="3"/>
  <c r="H552" i="3"/>
  <c r="G552" i="3" s="1"/>
  <c r="H551" i="3"/>
  <c r="G551" i="3" s="1"/>
  <c r="H548" i="3"/>
  <c r="G548" i="3" s="1"/>
  <c r="H547" i="3"/>
  <c r="G547" i="3" s="1"/>
  <c r="H546" i="3"/>
  <c r="G546" i="3" s="1"/>
  <c r="H540" i="3"/>
  <c r="H539" i="3"/>
  <c r="H531" i="3"/>
  <c r="G531" i="3" s="1"/>
  <c r="H527" i="3"/>
  <c r="H526" i="3"/>
  <c r="H512" i="3"/>
  <c r="G512" i="3" s="1"/>
  <c r="H511" i="3"/>
  <c r="H506" i="3"/>
  <c r="G506" i="3" s="1"/>
  <c r="H503" i="3"/>
  <c r="H502" i="3"/>
  <c r="H501" i="3"/>
  <c r="H498" i="3"/>
  <c r="H497" i="3"/>
  <c r="H496" i="3"/>
  <c r="H492" i="3"/>
  <c r="G492" i="3" s="1"/>
  <c r="H491" i="3"/>
  <c r="G491" i="3" s="1"/>
  <c r="H471" i="3"/>
  <c r="H470" i="3"/>
  <c r="H469" i="3"/>
  <c r="H466" i="3"/>
  <c r="H465" i="3"/>
  <c r="H464" i="3"/>
  <c r="H449" i="3"/>
  <c r="H448" i="3"/>
  <c r="H447" i="3"/>
  <c r="H444" i="3"/>
  <c r="H443" i="3"/>
  <c r="H442" i="3"/>
  <c r="H435" i="3"/>
  <c r="H434" i="3"/>
  <c r="H430" i="3"/>
  <c r="G430" i="3" s="1"/>
  <c r="H429" i="3"/>
  <c r="H422" i="3"/>
  <c r="H421" i="3"/>
  <c r="H409" i="3"/>
  <c r="H408" i="3"/>
  <c r="H386" i="3"/>
  <c r="H385" i="3"/>
  <c r="H384" i="3"/>
  <c r="H381" i="3"/>
  <c r="H380" i="3"/>
  <c r="H379" i="3"/>
  <c r="H350" i="3"/>
  <c r="H349" i="3"/>
  <c r="H348" i="3"/>
  <c r="H345" i="3"/>
  <c r="H344" i="3"/>
  <c r="H343" i="3"/>
  <c r="H325" i="3"/>
  <c r="H295" i="3"/>
  <c r="H294" i="3"/>
  <c r="H291" i="3"/>
  <c r="G291" i="3" s="1"/>
  <c r="H290" i="3"/>
  <c r="G290" i="3" s="1"/>
  <c r="H287" i="3"/>
  <c r="G287" i="3" s="1"/>
  <c r="H286" i="3"/>
  <c r="G286" i="3" s="1"/>
  <c r="H282" i="3"/>
  <c r="H281" i="3"/>
  <c r="H278" i="3"/>
  <c r="G278" i="3" s="1"/>
  <c r="H277" i="3"/>
  <c r="G277" i="3" s="1"/>
  <c r="H274" i="3"/>
  <c r="G274" i="3" s="1"/>
  <c r="H269" i="3"/>
  <c r="G269" i="3" s="1"/>
  <c r="H268" i="3"/>
  <c r="H267" i="3"/>
  <c r="H264" i="3"/>
  <c r="H263" i="3"/>
  <c r="H260" i="3"/>
  <c r="H259" i="3"/>
  <c r="H258" i="3"/>
  <c r="H255" i="3"/>
  <c r="H254" i="3"/>
  <c r="H253" i="3"/>
  <c r="H236" i="3"/>
  <c r="G236" i="3" s="1"/>
  <c r="H235" i="3"/>
  <c r="G235" i="3" s="1"/>
  <c r="H232" i="3"/>
  <c r="G232" i="3" s="1"/>
  <c r="H231" i="3"/>
  <c r="G231" i="3" s="1"/>
  <c r="H230" i="3"/>
  <c r="G230" i="3" s="1"/>
  <c r="H227" i="3"/>
  <c r="H226" i="3"/>
  <c r="H225" i="3"/>
  <c r="H222" i="3"/>
  <c r="H221" i="3"/>
  <c r="H220" i="3"/>
  <c r="H217" i="3"/>
  <c r="G217" i="3" s="1"/>
  <c r="H216" i="3"/>
  <c r="G216" i="3" s="1"/>
  <c r="H215" i="3"/>
  <c r="G215" i="3" s="1"/>
  <c r="H212" i="3"/>
  <c r="G212" i="3" s="1"/>
  <c r="H211" i="3"/>
  <c r="G211" i="3" s="1"/>
  <c r="H206" i="3"/>
  <c r="H205" i="3"/>
  <c r="H204" i="3"/>
  <c r="H201" i="3"/>
  <c r="G201" i="3" s="1"/>
  <c r="H200" i="3"/>
  <c r="G200" i="3" s="1"/>
  <c r="H199" i="3"/>
  <c r="G199" i="3" s="1"/>
  <c r="H193" i="3"/>
  <c r="H192" i="3"/>
  <c r="H191" i="3"/>
  <c r="H183" i="3"/>
  <c r="H182" i="3"/>
  <c r="H176" i="3"/>
  <c r="H175" i="3"/>
  <c r="H171" i="3"/>
  <c r="G171" i="3" s="1"/>
  <c r="H170" i="3"/>
  <c r="G170" i="3" s="1"/>
  <c r="H166" i="3"/>
  <c r="G166" i="3" s="1"/>
  <c r="H165" i="3"/>
  <c r="G165" i="3" s="1"/>
  <c r="H161" i="3"/>
  <c r="H160" i="3"/>
  <c r="H157" i="3"/>
  <c r="H146" i="3"/>
  <c r="G146" i="3" s="1"/>
  <c r="H145" i="3"/>
  <c r="G145" i="3" s="1"/>
  <c r="H144" i="3"/>
  <c r="H141" i="3"/>
  <c r="H140" i="3"/>
  <c r="H139" i="3"/>
  <c r="H136" i="3"/>
  <c r="H135" i="3"/>
  <c r="H134" i="3"/>
  <c r="H131" i="3"/>
  <c r="H130" i="3"/>
  <c r="H129" i="3"/>
  <c r="H126" i="3"/>
  <c r="H125" i="3"/>
  <c r="H124" i="3"/>
  <c r="H104" i="3"/>
  <c r="H103" i="3"/>
  <c r="H102" i="3"/>
  <c r="H99" i="3"/>
  <c r="H98" i="3"/>
  <c r="H97" i="3"/>
  <c r="H94" i="3"/>
  <c r="H93" i="3"/>
  <c r="H92" i="3"/>
  <c r="H89" i="3"/>
  <c r="H88" i="3"/>
  <c r="H87" i="3"/>
  <c r="H72" i="3"/>
  <c r="H71" i="3"/>
  <c r="H70" i="3"/>
  <c r="H49" i="3"/>
  <c r="G49" i="3" s="1"/>
  <c r="H48" i="3"/>
  <c r="H47" i="3"/>
  <c r="AV1687" i="3"/>
  <c r="AS1687" i="3"/>
  <c r="AR1687" i="3"/>
  <c r="AP1687" i="3"/>
  <c r="AO1687" i="3"/>
  <c r="AM1687" i="3"/>
  <c r="AJ1687" i="3"/>
  <c r="AI1687" i="3"/>
  <c r="AV1683" i="3"/>
  <c r="AT1683" i="3"/>
  <c r="AQ1683" i="3"/>
  <c r="AO1666" i="3"/>
  <c r="AO1670" i="3"/>
  <c r="AO1674" i="3"/>
  <c r="AO1679" i="3"/>
  <c r="AN1683" i="3"/>
  <c r="AM1683" i="3"/>
  <c r="AK1683" i="3"/>
  <c r="AJ1683" i="3"/>
  <c r="AI1683" i="3"/>
  <c r="AH1683" i="3"/>
  <c r="AT1679" i="3"/>
  <c r="AS1679" i="3"/>
  <c r="AR1679" i="3"/>
  <c r="AQ1679" i="3"/>
  <c r="AN1679" i="3"/>
  <c r="AM1679" i="3"/>
  <c r="AK1679" i="3"/>
  <c r="AJ1679" i="3"/>
  <c r="AI1679" i="3"/>
  <c r="AV1674" i="3"/>
  <c r="AU1674" i="3"/>
  <c r="AU1670" i="3"/>
  <c r="AS1674" i="3"/>
  <c r="AS1666" i="3"/>
  <c r="AS1670" i="3"/>
  <c r="AR1674" i="3"/>
  <c r="AP1674" i="3"/>
  <c r="AM1674" i="3"/>
  <c r="AJ1674" i="3"/>
  <c r="AI1674" i="3"/>
  <c r="AV1670" i="3"/>
  <c r="AV1666" i="3"/>
  <c r="AT1670" i="3"/>
  <c r="AR1670" i="3"/>
  <c r="AQ1670" i="3"/>
  <c r="AP1670" i="3"/>
  <c r="AN1670" i="3"/>
  <c r="AM1670" i="3"/>
  <c r="AK1670" i="3"/>
  <c r="AJ1670" i="3"/>
  <c r="AI1670" i="3"/>
  <c r="AI1666" i="3"/>
  <c r="AH1670" i="3"/>
  <c r="AT1666" i="3"/>
  <c r="AR1666" i="3"/>
  <c r="AQ1666" i="3"/>
  <c r="AP1666" i="3"/>
  <c r="AN1666" i="3"/>
  <c r="AM1666" i="3"/>
  <c r="AK1666" i="3"/>
  <c r="AJ1666" i="3"/>
  <c r="AH1666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V1650" i="3"/>
  <c r="AU1650" i="3"/>
  <c r="AS1650" i="3"/>
  <c r="AR1650" i="3"/>
  <c r="AP1650" i="3"/>
  <c r="AO1650" i="3"/>
  <c r="AM1650" i="3"/>
  <c r="AL1650" i="3"/>
  <c r="AJ1650" i="3"/>
  <c r="AI1650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V1604" i="3"/>
  <c r="AV1609" i="3"/>
  <c r="AV1614" i="3"/>
  <c r="AV1619" i="3"/>
  <c r="AV1624" i="3"/>
  <c r="AV1629" i="3"/>
  <c r="AU1635" i="3"/>
  <c r="AS1635" i="3"/>
  <c r="AR1635" i="3"/>
  <c r="AQ1635" i="3"/>
  <c r="AP1635" i="3"/>
  <c r="AO1635" i="3"/>
  <c r="AN1635" i="3"/>
  <c r="AL1635" i="3"/>
  <c r="AK1635" i="3"/>
  <c r="AJ1635" i="3"/>
  <c r="AI1635" i="3"/>
  <c r="AH1635" i="3"/>
  <c r="AT1629" i="3"/>
  <c r="AR1629" i="3"/>
  <c r="AQ1629" i="3"/>
  <c r="AP1629" i="3"/>
  <c r="AN1629" i="3"/>
  <c r="AM1629" i="3"/>
  <c r="AL1629" i="3"/>
  <c r="AK1629" i="3"/>
  <c r="AI1629" i="3"/>
  <c r="AU1624" i="3"/>
  <c r="AT1624" i="3"/>
  <c r="AS1624" i="3"/>
  <c r="AR1624" i="3"/>
  <c r="AQ1624" i="3"/>
  <c r="AP1624" i="3"/>
  <c r="AO1624" i="3"/>
  <c r="AO1604" i="3"/>
  <c r="AO1609" i="3"/>
  <c r="AO1619" i="3"/>
  <c r="AN1624" i="3"/>
  <c r="AL1624" i="3"/>
  <c r="AK1624" i="3"/>
  <c r="AI1624" i="3"/>
  <c r="AH1624" i="3"/>
  <c r="AU1619" i="3"/>
  <c r="AR1619" i="3"/>
  <c r="AP1619" i="3"/>
  <c r="AM1619" i="3"/>
  <c r="AL1619" i="3"/>
  <c r="AI1619" i="3"/>
  <c r="AT1614" i="3"/>
  <c r="AS1614" i="3"/>
  <c r="AQ1614" i="3"/>
  <c r="AP1614" i="3"/>
  <c r="AN1614" i="3"/>
  <c r="AM1614" i="3"/>
  <c r="AL1614" i="3"/>
  <c r="AL1604" i="3"/>
  <c r="AL1609" i="3"/>
  <c r="AK1614" i="3"/>
  <c r="AI1614" i="3"/>
  <c r="AI1604" i="3"/>
  <c r="AI1609" i="3"/>
  <c r="AI1581" i="3"/>
  <c r="AI1586" i="3"/>
  <c r="AI1592" i="3"/>
  <c r="AI1597" i="3"/>
  <c r="AU1609" i="3"/>
  <c r="AT1609" i="3"/>
  <c r="AS1609" i="3"/>
  <c r="AR1609" i="3"/>
  <c r="AR1604" i="3"/>
  <c r="AQ1609" i="3"/>
  <c r="AP1609" i="3"/>
  <c r="AN1609" i="3"/>
  <c r="AM1609" i="3"/>
  <c r="AU1604" i="3"/>
  <c r="AT1604" i="3"/>
  <c r="AS1604" i="3"/>
  <c r="AQ1604" i="3"/>
  <c r="AP1604" i="3"/>
  <c r="AN1604" i="3"/>
  <c r="AM1604" i="3"/>
  <c r="AJ1604" i="3"/>
  <c r="AV1597" i="3"/>
  <c r="AT1597" i="3"/>
  <c r="AR1597" i="3"/>
  <c r="AP1597" i="3"/>
  <c r="AO1597" i="3"/>
  <c r="AO1581" i="3"/>
  <c r="AO1586" i="3"/>
  <c r="AO1592" i="3"/>
  <c r="AN1597" i="3"/>
  <c r="AL1597" i="3"/>
  <c r="AK1597" i="3"/>
  <c r="AJ1597" i="3"/>
  <c r="AJ1581" i="3"/>
  <c r="AJ1586" i="3"/>
  <c r="AJ1592" i="3"/>
  <c r="AH1597" i="3"/>
  <c r="AV1592" i="3"/>
  <c r="AU1592" i="3"/>
  <c r="AU1581" i="3"/>
  <c r="AU1586" i="3"/>
  <c r="AT1592" i="3"/>
  <c r="AT1581" i="3"/>
  <c r="AT1586" i="3"/>
  <c r="AR1592" i="3"/>
  <c r="AQ1592" i="3"/>
  <c r="AP1592" i="3"/>
  <c r="AP1581" i="3"/>
  <c r="AP1586" i="3"/>
  <c r="AN1592" i="3"/>
  <c r="AL1592" i="3"/>
  <c r="AK1592" i="3"/>
  <c r="AK1581" i="3"/>
  <c r="AK1586" i="3"/>
  <c r="AH1592" i="3"/>
  <c r="AV1586" i="3"/>
  <c r="AR1586" i="3"/>
  <c r="AQ1586" i="3"/>
  <c r="AN1586" i="3"/>
  <c r="AN1581" i="3"/>
  <c r="AM1586" i="3"/>
  <c r="AM1581" i="3"/>
  <c r="AL1586" i="3"/>
  <c r="AH1586" i="3"/>
  <c r="AV1581" i="3"/>
  <c r="AR1581" i="3"/>
  <c r="AQ1581" i="3"/>
  <c r="AL1581" i="3"/>
  <c r="AH1581" i="3"/>
  <c r="AV1573" i="3"/>
  <c r="AS1573" i="3"/>
  <c r="AR1573" i="3"/>
  <c r="AP1573" i="3"/>
  <c r="AO1573" i="3"/>
  <c r="AM1573" i="3"/>
  <c r="AJ1573" i="3"/>
  <c r="AI1573" i="3"/>
  <c r="AV1569" i="3"/>
  <c r="AT1569" i="3"/>
  <c r="AQ1569" i="3"/>
  <c r="AO1552" i="3"/>
  <c r="AO1556" i="3"/>
  <c r="AO1560" i="3"/>
  <c r="AO1565" i="3"/>
  <c r="AN1569" i="3"/>
  <c r="AM1569" i="3"/>
  <c r="AM1552" i="3"/>
  <c r="AM1556" i="3"/>
  <c r="AM1560" i="3"/>
  <c r="AM1565" i="3"/>
  <c r="AK1569" i="3"/>
  <c r="AJ1569" i="3"/>
  <c r="AI1569" i="3"/>
  <c r="AH1569" i="3"/>
  <c r="AT1565" i="3"/>
  <c r="AS1565" i="3"/>
  <c r="AR1565" i="3"/>
  <c r="AQ1565" i="3"/>
  <c r="AN1565" i="3"/>
  <c r="AK1565" i="3"/>
  <c r="AJ1565" i="3"/>
  <c r="AJ1552" i="3"/>
  <c r="AJ1556" i="3"/>
  <c r="AJ1560" i="3"/>
  <c r="AI1565" i="3"/>
  <c r="AV1560" i="3"/>
  <c r="AU1560" i="3"/>
  <c r="AS1560" i="3"/>
  <c r="AS1552" i="3"/>
  <c r="AS1556" i="3"/>
  <c r="AR1560" i="3"/>
  <c r="AP1560" i="3"/>
  <c r="AP1552" i="3"/>
  <c r="AP1556" i="3"/>
  <c r="AI1560" i="3"/>
  <c r="AV1556" i="3"/>
  <c r="AV1552" i="3"/>
  <c r="AU1556" i="3"/>
  <c r="AT1556" i="3"/>
  <c r="AR1556" i="3"/>
  <c r="AQ1556" i="3"/>
  <c r="AN1556" i="3"/>
  <c r="AK1556" i="3"/>
  <c r="AI1556" i="3"/>
  <c r="AH1556" i="3"/>
  <c r="AT1552" i="3"/>
  <c r="AR1552" i="3"/>
  <c r="AQ1552" i="3"/>
  <c r="AN1552" i="3"/>
  <c r="AK1552" i="3"/>
  <c r="AI1552" i="3"/>
  <c r="AH1552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V1536" i="3"/>
  <c r="AU1536" i="3"/>
  <c r="AS1536" i="3"/>
  <c r="AR1536" i="3"/>
  <c r="AP1536" i="3"/>
  <c r="AO1536" i="3"/>
  <c r="AM1536" i="3"/>
  <c r="AL1536" i="3"/>
  <c r="AJ1536" i="3"/>
  <c r="AI1536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V1490" i="3"/>
  <c r="AV1495" i="3"/>
  <c r="AV1500" i="3"/>
  <c r="AV1505" i="3"/>
  <c r="AV1510" i="3"/>
  <c r="AV1515" i="3"/>
  <c r="AU1521" i="3"/>
  <c r="AS1521" i="3"/>
  <c r="AR1521" i="3"/>
  <c r="AQ1521" i="3"/>
  <c r="AP1521" i="3"/>
  <c r="AO1521" i="3"/>
  <c r="AO1490" i="3"/>
  <c r="AO1495" i="3"/>
  <c r="AO1505" i="3"/>
  <c r="AO1510" i="3"/>
  <c r="AN1521" i="3"/>
  <c r="AL1521" i="3"/>
  <c r="AK1521" i="3"/>
  <c r="AJ1521" i="3"/>
  <c r="AJ1490" i="3"/>
  <c r="AI1521" i="3"/>
  <c r="AH1521" i="3"/>
  <c r="AT1515" i="3"/>
  <c r="AR1515" i="3"/>
  <c r="AQ1515" i="3"/>
  <c r="AP1515" i="3"/>
  <c r="AN1515" i="3"/>
  <c r="AM1515" i="3"/>
  <c r="AM1467" i="3"/>
  <c r="AM1472" i="3"/>
  <c r="AM1490" i="3"/>
  <c r="AM1495" i="3"/>
  <c r="AM1500" i="3"/>
  <c r="AM1505" i="3"/>
  <c r="AL1515" i="3"/>
  <c r="AK1515" i="3"/>
  <c r="AI1515" i="3"/>
  <c r="AU1510" i="3"/>
  <c r="AT1510" i="3"/>
  <c r="AS1510" i="3"/>
  <c r="AR1510" i="3"/>
  <c r="AQ1510" i="3"/>
  <c r="AP1510" i="3"/>
  <c r="AN1510" i="3"/>
  <c r="AL1510" i="3"/>
  <c r="AK1510" i="3"/>
  <c r="AI1510" i="3"/>
  <c r="AH1510" i="3"/>
  <c r="AU1505" i="3"/>
  <c r="AR1505" i="3"/>
  <c r="AR1490" i="3"/>
  <c r="AR1495" i="3"/>
  <c r="AP1505" i="3"/>
  <c r="AL1505" i="3"/>
  <c r="AI1505" i="3"/>
  <c r="AT1500" i="3"/>
  <c r="AS1500" i="3"/>
  <c r="AQ1500" i="3"/>
  <c r="AP1500" i="3"/>
  <c r="AN1500" i="3"/>
  <c r="AL1500" i="3"/>
  <c r="AK1500" i="3"/>
  <c r="AI1500" i="3"/>
  <c r="AI1490" i="3"/>
  <c r="AI1495" i="3"/>
  <c r="AU1495" i="3"/>
  <c r="AU1490" i="3"/>
  <c r="AT1495" i="3"/>
  <c r="AS1495" i="3"/>
  <c r="AQ1495" i="3"/>
  <c r="AP1495" i="3"/>
  <c r="AP1490" i="3"/>
  <c r="AN1495" i="3"/>
  <c r="AL1495" i="3"/>
  <c r="AL1490" i="3"/>
  <c r="AL1467" i="3"/>
  <c r="AL1472" i="3"/>
  <c r="AL1478" i="3"/>
  <c r="AL1483" i="3"/>
  <c r="AT1490" i="3"/>
  <c r="AS1490" i="3"/>
  <c r="AQ1490" i="3"/>
  <c r="AN1490" i="3"/>
  <c r="AV1483" i="3"/>
  <c r="AT1483" i="3"/>
  <c r="AR1483" i="3"/>
  <c r="AP1483" i="3"/>
  <c r="AO1483" i="3"/>
  <c r="AN1483" i="3"/>
  <c r="AN1467" i="3"/>
  <c r="AN1472" i="3"/>
  <c r="AN1478" i="3"/>
  <c r="AK1483" i="3"/>
  <c r="AJ1483" i="3"/>
  <c r="AI1483" i="3"/>
  <c r="AH1483" i="3"/>
  <c r="AH1467" i="3"/>
  <c r="AH1472" i="3"/>
  <c r="AH1478" i="3"/>
  <c r="AV1478" i="3"/>
  <c r="AU1478" i="3"/>
  <c r="AT1478" i="3"/>
  <c r="AT1467" i="3"/>
  <c r="AT1472" i="3"/>
  <c r="AR1478" i="3"/>
  <c r="AQ1478" i="3"/>
  <c r="AP1478" i="3"/>
  <c r="AO1478" i="3"/>
  <c r="AO1467" i="3"/>
  <c r="AO1472" i="3"/>
  <c r="AK1478" i="3"/>
  <c r="AJ1478" i="3"/>
  <c r="AI1478" i="3"/>
  <c r="AV1472" i="3"/>
  <c r="AU1472" i="3"/>
  <c r="AU1467" i="3"/>
  <c r="AR1472" i="3"/>
  <c r="AR1467" i="3"/>
  <c r="AQ1472" i="3"/>
  <c r="AP1472" i="3"/>
  <c r="AK1472" i="3"/>
  <c r="AK1467" i="3"/>
  <c r="AJ1472" i="3"/>
  <c r="AI1472" i="3"/>
  <c r="AV1467" i="3"/>
  <c r="AQ1467" i="3"/>
  <c r="AP1467" i="3"/>
  <c r="AJ1467" i="3"/>
  <c r="AI1467" i="3"/>
  <c r="AV1459" i="3"/>
  <c r="AS1459" i="3"/>
  <c r="AR1459" i="3"/>
  <c r="AP1459" i="3"/>
  <c r="AO1459" i="3"/>
  <c r="AM1459" i="3"/>
  <c r="AJ1459" i="3"/>
  <c r="AI1459" i="3"/>
  <c r="AV1455" i="3"/>
  <c r="AT1455" i="3"/>
  <c r="AQ1455" i="3"/>
  <c r="AN1455" i="3"/>
  <c r="AM1455" i="3"/>
  <c r="AK1455" i="3"/>
  <c r="AJ1455" i="3"/>
  <c r="AI1455" i="3"/>
  <c r="AH1455" i="3"/>
  <c r="AT1451" i="3"/>
  <c r="AS1451" i="3"/>
  <c r="AR1451" i="3"/>
  <c r="AQ1451" i="3"/>
  <c r="AO1451" i="3"/>
  <c r="AN1451" i="3"/>
  <c r="AM1451" i="3"/>
  <c r="AK1451" i="3"/>
  <c r="AJ1451" i="3"/>
  <c r="AI1451" i="3"/>
  <c r="AV1446" i="3"/>
  <c r="AU1446" i="3"/>
  <c r="AS1446" i="3"/>
  <c r="AS1438" i="3"/>
  <c r="AS1442" i="3"/>
  <c r="AR1446" i="3"/>
  <c r="AP1446" i="3"/>
  <c r="AO1446" i="3"/>
  <c r="AM1446" i="3"/>
  <c r="AJ1446" i="3"/>
  <c r="AI1446" i="3"/>
  <c r="AV1442" i="3"/>
  <c r="AU1442" i="3"/>
  <c r="AT1442" i="3"/>
  <c r="AR1442" i="3"/>
  <c r="AQ1442" i="3"/>
  <c r="AP1442" i="3"/>
  <c r="AO1442" i="3"/>
  <c r="AN1442" i="3"/>
  <c r="AM1442" i="3"/>
  <c r="AK1442" i="3"/>
  <c r="AJ1442" i="3"/>
  <c r="AJ1438" i="3"/>
  <c r="AI1442" i="3"/>
  <c r="AH1442" i="3"/>
  <c r="AV1438" i="3"/>
  <c r="AT1438" i="3"/>
  <c r="AR1438" i="3"/>
  <c r="AQ1438" i="3"/>
  <c r="AP1438" i="3"/>
  <c r="AO1438" i="3"/>
  <c r="AN1438" i="3"/>
  <c r="AM1438" i="3"/>
  <c r="AK1438" i="3"/>
  <c r="AI1438" i="3"/>
  <c r="AH1438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V1422" i="3"/>
  <c r="AU1422" i="3"/>
  <c r="AS1422" i="3"/>
  <c r="AR1422" i="3"/>
  <c r="AP1422" i="3"/>
  <c r="AO1422" i="3"/>
  <c r="AM1422" i="3"/>
  <c r="AL1422" i="3"/>
  <c r="AJ1422" i="3"/>
  <c r="AJ1353" i="3"/>
  <c r="AJ1358" i="3"/>
  <c r="AJ1364" i="3"/>
  <c r="AJ1369" i="3"/>
  <c r="AJ1376" i="3"/>
  <c r="AJ1407" i="3"/>
  <c r="AJ1412" i="3"/>
  <c r="AJ1417" i="3"/>
  <c r="AI1422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I1417" i="3"/>
  <c r="AH1417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I1412" i="3"/>
  <c r="AH1412" i="3"/>
  <c r="AU1407" i="3"/>
  <c r="AS1407" i="3"/>
  <c r="AR1407" i="3"/>
  <c r="AQ1407" i="3"/>
  <c r="AP1407" i="3"/>
  <c r="AO1407" i="3"/>
  <c r="AN1407" i="3"/>
  <c r="AL1407" i="3"/>
  <c r="AK1407" i="3"/>
  <c r="AI1407" i="3"/>
  <c r="AH1407" i="3"/>
  <c r="AV1401" i="3"/>
  <c r="AT1401" i="3"/>
  <c r="AR1401" i="3"/>
  <c r="AQ1401" i="3"/>
  <c r="AP1401" i="3"/>
  <c r="AN1401" i="3"/>
  <c r="AM1401" i="3"/>
  <c r="AL1401" i="3"/>
  <c r="AK1401" i="3"/>
  <c r="AI1401" i="3"/>
  <c r="AV1396" i="3"/>
  <c r="AU1396" i="3"/>
  <c r="AT1396" i="3"/>
  <c r="AS1396" i="3"/>
  <c r="AR1396" i="3"/>
  <c r="AQ1396" i="3"/>
  <c r="AP1396" i="3"/>
  <c r="AP1376" i="3"/>
  <c r="AP1381" i="3"/>
  <c r="AP1386" i="3"/>
  <c r="AP1391" i="3"/>
  <c r="AO1396" i="3"/>
  <c r="AN1396" i="3"/>
  <c r="AL1396" i="3"/>
  <c r="AK1396" i="3"/>
  <c r="AI1396" i="3"/>
  <c r="AH1396" i="3"/>
  <c r="AV1391" i="3"/>
  <c r="AU1391" i="3"/>
  <c r="AR1391" i="3"/>
  <c r="AO1391" i="3"/>
  <c r="AM1391" i="3"/>
  <c r="AM1376" i="3"/>
  <c r="AM1381" i="3"/>
  <c r="AM1386" i="3"/>
  <c r="AL1391" i="3"/>
  <c r="AI1391" i="3"/>
  <c r="AV1386" i="3"/>
  <c r="AT1386" i="3"/>
  <c r="AS1386" i="3"/>
  <c r="AQ1386" i="3"/>
  <c r="AN1386" i="3"/>
  <c r="AL1386" i="3"/>
  <c r="AL1376" i="3"/>
  <c r="AL1381" i="3"/>
  <c r="AK1386" i="3"/>
  <c r="AI1386" i="3"/>
  <c r="AI1376" i="3"/>
  <c r="AI1381" i="3"/>
  <c r="AV1381" i="3"/>
  <c r="AU1381" i="3"/>
  <c r="AT1381" i="3"/>
  <c r="AS1381" i="3"/>
  <c r="AR1381" i="3"/>
  <c r="AQ1381" i="3"/>
  <c r="AO1381" i="3"/>
  <c r="AN1381" i="3"/>
  <c r="AV1376" i="3"/>
  <c r="AU1376" i="3"/>
  <c r="AT1376" i="3"/>
  <c r="AS1376" i="3"/>
  <c r="AR1376" i="3"/>
  <c r="AQ1376" i="3"/>
  <c r="AO1376" i="3"/>
  <c r="AN1376" i="3"/>
  <c r="AV1369" i="3"/>
  <c r="AT1369" i="3"/>
  <c r="AR1369" i="3"/>
  <c r="AP1369" i="3"/>
  <c r="AO1369" i="3"/>
  <c r="AN1369" i="3"/>
  <c r="AL1369" i="3"/>
  <c r="AK1369" i="3"/>
  <c r="AI1369" i="3"/>
  <c r="AH1369" i="3"/>
  <c r="AH1353" i="3"/>
  <c r="AH1358" i="3"/>
  <c r="AH1364" i="3"/>
  <c r="AV1364" i="3"/>
  <c r="AU1364" i="3"/>
  <c r="AT1364" i="3"/>
  <c r="AT1353" i="3"/>
  <c r="AT1358" i="3"/>
  <c r="AR1364" i="3"/>
  <c r="AQ1364" i="3"/>
  <c r="AP1364" i="3"/>
  <c r="AP1353" i="3"/>
  <c r="AP1358" i="3"/>
  <c r="AO1364" i="3"/>
  <c r="AN1364" i="3"/>
  <c r="AN1353" i="3"/>
  <c r="AN1358" i="3"/>
  <c r="AL1364" i="3"/>
  <c r="AK1364" i="3"/>
  <c r="AI1364" i="3"/>
  <c r="AV1358" i="3"/>
  <c r="AU1358" i="3"/>
  <c r="AR1358" i="3"/>
  <c r="AQ1358" i="3"/>
  <c r="AO1358" i="3"/>
  <c r="AM1358" i="3"/>
  <c r="AL1358" i="3"/>
  <c r="AK1358" i="3"/>
  <c r="AI1358" i="3"/>
  <c r="AV1353" i="3"/>
  <c r="AU1353" i="3"/>
  <c r="AR1353" i="3"/>
  <c r="AQ1353" i="3"/>
  <c r="AO1353" i="3"/>
  <c r="AM1353" i="3"/>
  <c r="AL1353" i="3"/>
  <c r="AK1353" i="3"/>
  <c r="AI1353" i="3"/>
  <c r="AV1345" i="3"/>
  <c r="AS1345" i="3"/>
  <c r="AR1345" i="3"/>
  <c r="AP1345" i="3"/>
  <c r="AO1345" i="3"/>
  <c r="AM1345" i="3"/>
  <c r="AJ1345" i="3"/>
  <c r="AI1345" i="3"/>
  <c r="AV1341" i="3"/>
  <c r="AT1341" i="3"/>
  <c r="AQ1341" i="3"/>
  <c r="AO1324" i="3"/>
  <c r="AO1328" i="3"/>
  <c r="AO1332" i="3"/>
  <c r="AO1337" i="3"/>
  <c r="AN1341" i="3"/>
  <c r="AM1341" i="3"/>
  <c r="AK1341" i="3"/>
  <c r="AJ1341" i="3"/>
  <c r="AI1341" i="3"/>
  <c r="AH1341" i="3"/>
  <c r="AT1337" i="3"/>
  <c r="AS1337" i="3"/>
  <c r="AR1337" i="3"/>
  <c r="AQ1337" i="3"/>
  <c r="AN1337" i="3"/>
  <c r="AM1337" i="3"/>
  <c r="AK1337" i="3"/>
  <c r="AJ1337" i="3"/>
  <c r="AI1337" i="3"/>
  <c r="AV1332" i="3"/>
  <c r="AU1332" i="3"/>
  <c r="AS1332" i="3"/>
  <c r="AR1332" i="3"/>
  <c r="AP1332" i="3"/>
  <c r="AP1324" i="3"/>
  <c r="AP1328" i="3"/>
  <c r="AM1332" i="3"/>
  <c r="AJ1332" i="3"/>
  <c r="AI1332" i="3"/>
  <c r="AV1328" i="3"/>
  <c r="AV1324" i="3"/>
  <c r="AU1328" i="3"/>
  <c r="AT1328" i="3"/>
  <c r="AS1328" i="3"/>
  <c r="AR1328" i="3"/>
  <c r="AQ1328" i="3"/>
  <c r="AN1328" i="3"/>
  <c r="AM1328" i="3"/>
  <c r="AK1328" i="3"/>
  <c r="AJ1328" i="3"/>
  <c r="AJ1324" i="3"/>
  <c r="AI1328" i="3"/>
  <c r="AH1328" i="3"/>
  <c r="AT1324" i="3"/>
  <c r="AS1324" i="3"/>
  <c r="AR1324" i="3"/>
  <c r="AQ1324" i="3"/>
  <c r="AN1324" i="3"/>
  <c r="AM1324" i="3"/>
  <c r="AK1324" i="3"/>
  <c r="AI1324" i="3"/>
  <c r="AH1324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V1308" i="3"/>
  <c r="AU1308" i="3"/>
  <c r="AS1308" i="3"/>
  <c r="AR1308" i="3"/>
  <c r="AP1308" i="3"/>
  <c r="AO1308" i="3"/>
  <c r="AM1308" i="3"/>
  <c r="AL1308" i="3"/>
  <c r="AJ1308" i="3"/>
  <c r="AI1308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U1293" i="3"/>
  <c r="AS1293" i="3"/>
  <c r="AR1293" i="3"/>
  <c r="AQ1293" i="3"/>
  <c r="AP1293" i="3"/>
  <c r="AO1293" i="3"/>
  <c r="AN1293" i="3"/>
  <c r="AL1293" i="3"/>
  <c r="AK1293" i="3"/>
  <c r="AJ1293" i="3"/>
  <c r="AJ1239" i="3"/>
  <c r="AJ1244" i="3"/>
  <c r="AJ1250" i="3"/>
  <c r="AJ1255" i="3"/>
  <c r="AJ1262" i="3"/>
  <c r="AI1293" i="3"/>
  <c r="AH1293" i="3"/>
  <c r="AV1287" i="3"/>
  <c r="AV1262" i="3"/>
  <c r="AV1267" i="3"/>
  <c r="AV1272" i="3"/>
  <c r="AV1277" i="3"/>
  <c r="AV1282" i="3"/>
  <c r="AT1287" i="3"/>
  <c r="AR1287" i="3"/>
  <c r="AQ1287" i="3"/>
  <c r="AP1287" i="3"/>
  <c r="AN1287" i="3"/>
  <c r="AM1287" i="3"/>
  <c r="AL1287" i="3"/>
  <c r="AK1287" i="3"/>
  <c r="AI1287" i="3"/>
  <c r="AU1282" i="3"/>
  <c r="AT1282" i="3"/>
  <c r="AS1282" i="3"/>
  <c r="AR1282" i="3"/>
  <c r="AQ1282" i="3"/>
  <c r="AP1282" i="3"/>
  <c r="AP1262" i="3"/>
  <c r="AP1267" i="3"/>
  <c r="AP1272" i="3"/>
  <c r="AP1277" i="3"/>
  <c r="AO1282" i="3"/>
  <c r="AN1282" i="3"/>
  <c r="AL1282" i="3"/>
  <c r="AK1282" i="3"/>
  <c r="AI1282" i="3"/>
  <c r="AH1282" i="3"/>
  <c r="AU1277" i="3"/>
  <c r="AU1262" i="3"/>
  <c r="AU1267" i="3"/>
  <c r="AR1277" i="3"/>
  <c r="AO1277" i="3"/>
  <c r="AM1277" i="3"/>
  <c r="AL1277" i="3"/>
  <c r="AI1277" i="3"/>
  <c r="AT1272" i="3"/>
  <c r="AS1272" i="3"/>
  <c r="AQ1272" i="3"/>
  <c r="AN1272" i="3"/>
  <c r="AM1272" i="3"/>
  <c r="AL1272" i="3"/>
  <c r="AK1272" i="3"/>
  <c r="AI1272" i="3"/>
  <c r="AT1267" i="3"/>
  <c r="AS1267" i="3"/>
  <c r="AR1267" i="3"/>
  <c r="AR1039" i="3"/>
  <c r="AR1153" i="3"/>
  <c r="AQ1267" i="3"/>
  <c r="AO1267" i="3"/>
  <c r="AN1267" i="3"/>
  <c r="AM1267" i="3"/>
  <c r="AL1267" i="3"/>
  <c r="AL1239" i="3"/>
  <c r="AL1244" i="3"/>
  <c r="AL1250" i="3"/>
  <c r="AL1255" i="3"/>
  <c r="AL1262" i="3"/>
  <c r="AI1267" i="3"/>
  <c r="AT1262" i="3"/>
  <c r="AS1262" i="3"/>
  <c r="AR1262" i="3"/>
  <c r="AQ1262" i="3"/>
  <c r="AO1262" i="3"/>
  <c r="AN1262" i="3"/>
  <c r="AM1262" i="3"/>
  <c r="AI1262" i="3"/>
  <c r="AV1255" i="3"/>
  <c r="AT1255" i="3"/>
  <c r="AR1255" i="3"/>
  <c r="AP1255" i="3"/>
  <c r="AO1255" i="3"/>
  <c r="AN1255" i="3"/>
  <c r="AK1255" i="3"/>
  <c r="AI1255" i="3"/>
  <c r="AH1255" i="3"/>
  <c r="AV1250" i="3"/>
  <c r="AU1250" i="3"/>
  <c r="AT1250" i="3"/>
  <c r="AR1250" i="3"/>
  <c r="AQ1250" i="3"/>
  <c r="AP1250" i="3"/>
  <c r="AP1239" i="3"/>
  <c r="AP1244" i="3"/>
  <c r="AO1250" i="3"/>
  <c r="AN1250" i="3"/>
  <c r="AK1250" i="3"/>
  <c r="AI1250" i="3"/>
  <c r="AI1239" i="3"/>
  <c r="AI1244" i="3"/>
  <c r="AH1250" i="3"/>
  <c r="AV1244" i="3"/>
  <c r="AU1244" i="3"/>
  <c r="AT1244" i="3"/>
  <c r="AT1239" i="3"/>
  <c r="AR1244" i="3"/>
  <c r="AR1239" i="3"/>
  <c r="AQ1244" i="3"/>
  <c r="AO1244" i="3"/>
  <c r="AN1244" i="3"/>
  <c r="AN1239" i="3"/>
  <c r="AM1244" i="3"/>
  <c r="AK1244" i="3"/>
  <c r="AK1239" i="3"/>
  <c r="AH1244" i="3"/>
  <c r="AV1239" i="3"/>
  <c r="AU1239" i="3"/>
  <c r="AQ1239" i="3"/>
  <c r="AO1239" i="3"/>
  <c r="AM1239" i="3"/>
  <c r="AH1239" i="3"/>
  <c r="AV1231" i="3"/>
  <c r="AV1210" i="3"/>
  <c r="AV1214" i="3"/>
  <c r="AV1218" i="3"/>
  <c r="AV1227" i="3"/>
  <c r="AS1231" i="3"/>
  <c r="AR1231" i="3"/>
  <c r="AO1231" i="3"/>
  <c r="AM1231" i="3"/>
  <c r="AJ1231" i="3"/>
  <c r="AI1231" i="3"/>
  <c r="AT1227" i="3"/>
  <c r="AQ1227" i="3"/>
  <c r="AN1227" i="3"/>
  <c r="AM1227" i="3"/>
  <c r="AK1227" i="3"/>
  <c r="AJ1227" i="3"/>
  <c r="AI1227" i="3"/>
  <c r="AH1227" i="3"/>
  <c r="AT1223" i="3"/>
  <c r="AS1223" i="3"/>
  <c r="AR1223" i="3"/>
  <c r="AQ1223" i="3"/>
  <c r="AO1223" i="3"/>
  <c r="AO1210" i="3"/>
  <c r="AO1214" i="3"/>
  <c r="AO1218" i="3"/>
  <c r="AN1223" i="3"/>
  <c r="AM1223" i="3"/>
  <c r="AK1223" i="3"/>
  <c r="AJ1223" i="3"/>
  <c r="AI1223" i="3"/>
  <c r="AU1218" i="3"/>
  <c r="AS1218" i="3"/>
  <c r="AS1210" i="3"/>
  <c r="AS1214" i="3"/>
  <c r="AR1218" i="3"/>
  <c r="AM1218" i="3"/>
  <c r="AJ1218" i="3"/>
  <c r="AI1218" i="3"/>
  <c r="AU1214" i="3"/>
  <c r="AT1214" i="3"/>
  <c r="AR1214" i="3"/>
  <c r="AR1210" i="3"/>
  <c r="AQ1214" i="3"/>
  <c r="AN1214" i="3"/>
  <c r="AM1214" i="3"/>
  <c r="AK1214" i="3"/>
  <c r="AJ1214" i="3"/>
  <c r="AJ1210" i="3"/>
  <c r="AI1214" i="3"/>
  <c r="AI1210" i="3"/>
  <c r="AH1214" i="3"/>
  <c r="AT1210" i="3"/>
  <c r="AQ1210" i="3"/>
  <c r="AN1210" i="3"/>
  <c r="AM1210" i="3"/>
  <c r="AK1210" i="3"/>
  <c r="AH1210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V1194" i="3"/>
  <c r="AU1194" i="3"/>
  <c r="AS1194" i="3"/>
  <c r="AR1194" i="3"/>
  <c r="AP1194" i="3"/>
  <c r="AO1194" i="3"/>
  <c r="AM1194" i="3"/>
  <c r="AL1194" i="3"/>
  <c r="AJ1194" i="3"/>
  <c r="AI1194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V1148" i="3"/>
  <c r="AV1153" i="3"/>
  <c r="AV1158" i="3"/>
  <c r="AV1163" i="3"/>
  <c r="AV1168" i="3"/>
  <c r="AV1173" i="3"/>
  <c r="AU1179" i="3"/>
  <c r="AS1179" i="3"/>
  <c r="AR1179" i="3"/>
  <c r="AQ1179" i="3"/>
  <c r="AP1179" i="3"/>
  <c r="AO1179" i="3"/>
  <c r="AN1179" i="3"/>
  <c r="AL1179" i="3"/>
  <c r="AK1179" i="3"/>
  <c r="AJ1179" i="3"/>
  <c r="AJ1125" i="3"/>
  <c r="AJ1130" i="3"/>
  <c r="AJ1136" i="3"/>
  <c r="AJ1141" i="3"/>
  <c r="AJ1148" i="3"/>
  <c r="AI1179" i="3"/>
  <c r="AH1179" i="3"/>
  <c r="AT1173" i="3"/>
  <c r="AR1173" i="3"/>
  <c r="AQ1173" i="3"/>
  <c r="AP1173" i="3"/>
  <c r="AN1173" i="3"/>
  <c r="AM1173" i="3"/>
  <c r="AL1173" i="3"/>
  <c r="AK1173" i="3"/>
  <c r="AI1173" i="3"/>
  <c r="AI1125" i="3"/>
  <c r="AI1130" i="3"/>
  <c r="AI1136" i="3"/>
  <c r="AI1141" i="3"/>
  <c r="AI1148" i="3"/>
  <c r="AI1153" i="3"/>
  <c r="AI1158" i="3"/>
  <c r="AI1163" i="3"/>
  <c r="AI1168" i="3"/>
  <c r="AU1168" i="3"/>
  <c r="AT1168" i="3"/>
  <c r="AS1168" i="3"/>
  <c r="AR1168" i="3"/>
  <c r="AQ1168" i="3"/>
  <c r="AP1168" i="3"/>
  <c r="AO1168" i="3"/>
  <c r="AN1168" i="3"/>
  <c r="AL1168" i="3"/>
  <c r="AK1168" i="3"/>
  <c r="AH1168" i="3"/>
  <c r="AU1163" i="3"/>
  <c r="AU1125" i="3"/>
  <c r="AU1130" i="3"/>
  <c r="AU1136" i="3"/>
  <c r="AU1148" i="3"/>
  <c r="AU1153" i="3"/>
  <c r="AR1163" i="3"/>
  <c r="AP1163" i="3"/>
  <c r="AO1163" i="3"/>
  <c r="AM1163" i="3"/>
  <c r="AL1163" i="3"/>
  <c r="AT1158" i="3"/>
  <c r="AS1158" i="3"/>
  <c r="AQ1158" i="3"/>
  <c r="AP1158" i="3"/>
  <c r="AN1158" i="3"/>
  <c r="AM1158" i="3"/>
  <c r="AL1158" i="3"/>
  <c r="AK1158" i="3"/>
  <c r="AT1153" i="3"/>
  <c r="AS1153" i="3"/>
  <c r="AQ1153" i="3"/>
  <c r="AP1153" i="3"/>
  <c r="AO1153" i="3"/>
  <c r="AO1148" i="3"/>
  <c r="AN1153" i="3"/>
  <c r="AM1153" i="3"/>
  <c r="AL1153" i="3"/>
  <c r="AT1148" i="3"/>
  <c r="AS1148" i="3"/>
  <c r="AR1148" i="3"/>
  <c r="AQ1148" i="3"/>
  <c r="AP1148" i="3"/>
  <c r="AO1125" i="3"/>
  <c r="AO1130" i="3"/>
  <c r="AO1136" i="3"/>
  <c r="AO1141" i="3"/>
  <c r="AN1148" i="3"/>
  <c r="AM1148" i="3"/>
  <c r="AL1148" i="3"/>
  <c r="AV1141" i="3"/>
  <c r="AT1141" i="3"/>
  <c r="AR1141" i="3"/>
  <c r="AP1141" i="3"/>
  <c r="AN1141" i="3"/>
  <c r="AL1141" i="3"/>
  <c r="AK1141" i="3"/>
  <c r="AH1141" i="3"/>
  <c r="AH1125" i="3"/>
  <c r="AH1130" i="3"/>
  <c r="AH1136" i="3"/>
  <c r="AV1136" i="3"/>
  <c r="AT1136" i="3"/>
  <c r="AT1125" i="3"/>
  <c r="AT1130" i="3"/>
  <c r="AR1136" i="3"/>
  <c r="AR1125" i="3"/>
  <c r="AR1130" i="3"/>
  <c r="AQ1136" i="3"/>
  <c r="AP1136" i="3"/>
  <c r="AP1125" i="3"/>
  <c r="AP1130" i="3"/>
  <c r="AN1136" i="3"/>
  <c r="AL1136" i="3"/>
  <c r="AK1136" i="3"/>
  <c r="AV1130" i="3"/>
  <c r="AV1125" i="3"/>
  <c r="AQ1130" i="3"/>
  <c r="AN1130" i="3"/>
  <c r="AL1130" i="3"/>
  <c r="AK1130" i="3"/>
  <c r="AK1125" i="3"/>
  <c r="AQ1125" i="3"/>
  <c r="AN1125" i="3"/>
  <c r="AL1125" i="3"/>
  <c r="AV1117" i="3"/>
  <c r="AS1117" i="3"/>
  <c r="AR1117" i="3"/>
  <c r="AP1117" i="3"/>
  <c r="AO1117" i="3"/>
  <c r="AM1117" i="3"/>
  <c r="AJ1117" i="3"/>
  <c r="AI1117" i="3"/>
  <c r="AV1113" i="3"/>
  <c r="AT1113" i="3"/>
  <c r="AQ1113" i="3"/>
  <c r="AN1113" i="3"/>
  <c r="AM1113" i="3"/>
  <c r="AM1096" i="3"/>
  <c r="AM1100" i="3"/>
  <c r="AM1104" i="3"/>
  <c r="AM1109" i="3"/>
  <c r="AK1113" i="3"/>
  <c r="AJ1113" i="3"/>
  <c r="AI1113" i="3"/>
  <c r="AH1113" i="3"/>
  <c r="AT1109" i="3"/>
  <c r="AS1109" i="3"/>
  <c r="AR1109" i="3"/>
  <c r="AQ1109" i="3"/>
  <c r="AO1109" i="3"/>
  <c r="AN1109" i="3"/>
  <c r="AK1109" i="3"/>
  <c r="AJ1109" i="3"/>
  <c r="AI1109" i="3"/>
  <c r="AV1104" i="3"/>
  <c r="AU1104" i="3"/>
  <c r="AS1104" i="3"/>
  <c r="AR1104" i="3"/>
  <c r="AP1104" i="3"/>
  <c r="AO1104" i="3"/>
  <c r="AJ1104" i="3"/>
  <c r="AI1104" i="3"/>
  <c r="AV1100" i="3"/>
  <c r="AU1100" i="3"/>
  <c r="AT1100" i="3"/>
  <c r="AS1100" i="3"/>
  <c r="AR1100" i="3"/>
  <c r="AR1096" i="3"/>
  <c r="AQ1100" i="3"/>
  <c r="AP1100" i="3"/>
  <c r="AP1096" i="3"/>
  <c r="AO1100" i="3"/>
  <c r="AN1100" i="3"/>
  <c r="AK1100" i="3"/>
  <c r="AJ1100" i="3"/>
  <c r="AI1100" i="3"/>
  <c r="AH1100" i="3"/>
  <c r="AV1096" i="3"/>
  <c r="AT1096" i="3"/>
  <c r="AS1096" i="3"/>
  <c r="AQ1096" i="3"/>
  <c r="AO1096" i="3"/>
  <c r="AN1096" i="3"/>
  <c r="AK1096" i="3"/>
  <c r="AJ1096" i="3"/>
  <c r="AI1096" i="3"/>
  <c r="AH1096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V1080" i="3"/>
  <c r="AU1080" i="3"/>
  <c r="AS1080" i="3"/>
  <c r="AR1080" i="3"/>
  <c r="AR1034" i="3"/>
  <c r="AR1049" i="3"/>
  <c r="AR1054" i="3"/>
  <c r="AR1059" i="3"/>
  <c r="AR1065" i="3"/>
  <c r="AR1070" i="3"/>
  <c r="AR1075" i="3"/>
  <c r="AP1080" i="3"/>
  <c r="AO1080" i="3"/>
  <c r="AM1080" i="3"/>
  <c r="AL1080" i="3"/>
  <c r="AJ1080" i="3"/>
  <c r="AI1080" i="3"/>
  <c r="AV1075" i="3"/>
  <c r="AU1075" i="3"/>
  <c r="AT1075" i="3"/>
  <c r="AS1075" i="3"/>
  <c r="AQ1075" i="3"/>
  <c r="AP1075" i="3"/>
  <c r="AO1075" i="3"/>
  <c r="AN1075" i="3"/>
  <c r="AM1075" i="3"/>
  <c r="AM1034" i="3"/>
  <c r="AM1039" i="3"/>
  <c r="AM1044" i="3"/>
  <c r="AM1049" i="3"/>
  <c r="AM1059" i="3"/>
  <c r="AM1070" i="3"/>
  <c r="AL1075" i="3"/>
  <c r="AK1075" i="3"/>
  <c r="AJ1075" i="3"/>
  <c r="AI1075" i="3"/>
  <c r="AI1034" i="3"/>
  <c r="AI1039" i="3"/>
  <c r="AI1044" i="3"/>
  <c r="AI1049" i="3"/>
  <c r="AI1054" i="3"/>
  <c r="AI1059" i="3"/>
  <c r="AI1065" i="3"/>
  <c r="AI1070" i="3"/>
  <c r="AH1075" i="3"/>
  <c r="AV1070" i="3"/>
  <c r="AU1070" i="3"/>
  <c r="AT1070" i="3"/>
  <c r="AS1070" i="3"/>
  <c r="AQ1070" i="3"/>
  <c r="AP1070" i="3"/>
  <c r="AO1070" i="3"/>
  <c r="AN1070" i="3"/>
  <c r="AL1070" i="3"/>
  <c r="AK1070" i="3"/>
  <c r="AJ1070" i="3"/>
  <c r="AH1070" i="3"/>
  <c r="AU1065" i="3"/>
  <c r="AS1065" i="3"/>
  <c r="AQ1065" i="3"/>
  <c r="AP1065" i="3"/>
  <c r="AO1065" i="3"/>
  <c r="AN1065" i="3"/>
  <c r="AL1065" i="3"/>
  <c r="AK1065" i="3"/>
  <c r="AJ1065" i="3"/>
  <c r="AH1065" i="3"/>
  <c r="AV1059" i="3"/>
  <c r="AT1059" i="3"/>
  <c r="AQ1059" i="3"/>
  <c r="AP1059" i="3"/>
  <c r="AN1059" i="3"/>
  <c r="AL1059" i="3"/>
  <c r="AK1059" i="3"/>
  <c r="AV1054" i="3"/>
  <c r="AU1054" i="3"/>
  <c r="AT1054" i="3"/>
  <c r="AS1054" i="3"/>
  <c r="AQ1054" i="3"/>
  <c r="AP1054" i="3"/>
  <c r="AO1054" i="3"/>
  <c r="AN1054" i="3"/>
  <c r="AL1054" i="3"/>
  <c r="AK1054" i="3"/>
  <c r="AH1054" i="3"/>
  <c r="AV1049" i="3"/>
  <c r="AU1049" i="3"/>
  <c r="AP1049" i="3"/>
  <c r="AO1049" i="3"/>
  <c r="AL1049" i="3"/>
  <c r="AV1044" i="3"/>
  <c r="AT1044" i="3"/>
  <c r="AS1044" i="3"/>
  <c r="AQ1044" i="3"/>
  <c r="AP1044" i="3"/>
  <c r="AN1044" i="3"/>
  <c r="AL1044" i="3"/>
  <c r="AK1044" i="3"/>
  <c r="AV1039" i="3"/>
  <c r="AU1039" i="3"/>
  <c r="AT1039" i="3"/>
  <c r="AS1039" i="3"/>
  <c r="AQ1039" i="3"/>
  <c r="AP1039" i="3"/>
  <c r="AP1034" i="3"/>
  <c r="AO1039" i="3"/>
  <c r="AN1039" i="3"/>
  <c r="AL1039" i="3"/>
  <c r="AL1034" i="3"/>
  <c r="AV1034" i="3"/>
  <c r="AU1034" i="3"/>
  <c r="AT1034" i="3"/>
  <c r="AS1034" i="3"/>
  <c r="AQ1034" i="3"/>
  <c r="AO1034" i="3"/>
  <c r="AN1034" i="3"/>
  <c r="AJ1034" i="3"/>
  <c r="AJ1011" i="3"/>
  <c r="AJ1016" i="3"/>
  <c r="AJ1022" i="3"/>
  <c r="AJ1027" i="3"/>
  <c r="AV1027" i="3"/>
  <c r="AT1027" i="3"/>
  <c r="AR1027" i="3"/>
  <c r="AP1027" i="3"/>
  <c r="AO1027" i="3"/>
  <c r="AN1027" i="3"/>
  <c r="AL1027" i="3"/>
  <c r="AK1027" i="3"/>
  <c r="AI1027" i="3"/>
  <c r="AH1027" i="3"/>
  <c r="AH1011" i="3"/>
  <c r="AH1016" i="3"/>
  <c r="AH1022" i="3"/>
  <c r="AV1022" i="3"/>
  <c r="AU1022" i="3"/>
  <c r="AT1022" i="3"/>
  <c r="AR1022" i="3"/>
  <c r="AQ1022" i="3"/>
  <c r="AP1022" i="3"/>
  <c r="AO1022" i="3"/>
  <c r="AN1022" i="3"/>
  <c r="AN1011" i="3"/>
  <c r="AN1016" i="3"/>
  <c r="AL1022" i="3"/>
  <c r="AK1022" i="3"/>
  <c r="AI1022" i="3"/>
  <c r="AV1016" i="3"/>
  <c r="AU1016" i="3"/>
  <c r="AT1016" i="3"/>
  <c r="AT1011" i="3"/>
  <c r="AR1016" i="3"/>
  <c r="AQ1016" i="3"/>
  <c r="AP1016" i="3"/>
  <c r="AO1016" i="3"/>
  <c r="AM1016" i="3"/>
  <c r="AL1016" i="3"/>
  <c r="AK1016" i="3"/>
  <c r="AK1011" i="3"/>
  <c r="AI1016" i="3"/>
  <c r="AV1011" i="3"/>
  <c r="AU1011" i="3"/>
  <c r="AR1011" i="3"/>
  <c r="AQ1011" i="3"/>
  <c r="AP1011" i="3"/>
  <c r="AO1011" i="3"/>
  <c r="AM1011" i="3"/>
  <c r="AL1011" i="3"/>
  <c r="AI1011" i="3"/>
  <c r="AV1003" i="3"/>
  <c r="AS1003" i="3"/>
  <c r="AR1003" i="3"/>
  <c r="AP1003" i="3"/>
  <c r="AO1003" i="3"/>
  <c r="AM1003" i="3"/>
  <c r="AJ1003" i="3"/>
  <c r="AI1003" i="3"/>
  <c r="AV999" i="3"/>
  <c r="AT999" i="3"/>
  <c r="AQ999" i="3"/>
  <c r="AN999" i="3"/>
  <c r="AM999" i="3"/>
  <c r="AK999" i="3"/>
  <c r="AJ999" i="3"/>
  <c r="AI999" i="3"/>
  <c r="AH999" i="3"/>
  <c r="AT995" i="3"/>
  <c r="AS995" i="3"/>
  <c r="AS982" i="3"/>
  <c r="AS986" i="3"/>
  <c r="AS990" i="3"/>
  <c r="AR995" i="3"/>
  <c r="AQ995" i="3"/>
  <c r="AO995" i="3"/>
  <c r="AN995" i="3"/>
  <c r="AM995" i="3"/>
  <c r="AK995" i="3"/>
  <c r="AJ995" i="3"/>
  <c r="AI995" i="3"/>
  <c r="AV990" i="3"/>
  <c r="AU990" i="3"/>
  <c r="AR990" i="3"/>
  <c r="AP990" i="3"/>
  <c r="AO990" i="3"/>
  <c r="AM990" i="3"/>
  <c r="AJ990" i="3"/>
  <c r="AJ982" i="3"/>
  <c r="AJ986" i="3"/>
  <c r="AI990" i="3"/>
  <c r="AV986" i="3"/>
  <c r="AV982" i="3"/>
  <c r="AU986" i="3"/>
  <c r="AT986" i="3"/>
  <c r="AR986" i="3"/>
  <c r="AR982" i="3"/>
  <c r="AQ986" i="3"/>
  <c r="AP986" i="3"/>
  <c r="AO986" i="3"/>
  <c r="AN986" i="3"/>
  <c r="AM986" i="3"/>
  <c r="AK986" i="3"/>
  <c r="AI986" i="3"/>
  <c r="AI982" i="3"/>
  <c r="AH986" i="3"/>
  <c r="AT982" i="3"/>
  <c r="AQ982" i="3"/>
  <c r="AP982" i="3"/>
  <c r="AO982" i="3"/>
  <c r="AN982" i="3"/>
  <c r="AM982" i="3"/>
  <c r="AK982" i="3"/>
  <c r="AH982" i="3"/>
  <c r="AV912" i="3"/>
  <c r="AT912" i="3"/>
  <c r="AR912" i="3"/>
  <c r="AP912" i="3"/>
  <c r="AP896" i="3"/>
  <c r="AP901" i="3"/>
  <c r="AP907" i="3"/>
  <c r="AO912" i="3"/>
  <c r="AN912" i="3"/>
  <c r="AL912" i="3"/>
  <c r="AK912" i="3"/>
  <c r="AJ912" i="3"/>
  <c r="AI912" i="3"/>
  <c r="AH912" i="3"/>
  <c r="AV907" i="3"/>
  <c r="AU907" i="3"/>
  <c r="AT907" i="3"/>
  <c r="AT896" i="3"/>
  <c r="AT901" i="3"/>
  <c r="AR907" i="3"/>
  <c r="AQ907" i="3"/>
  <c r="AO907" i="3"/>
  <c r="AN907" i="3"/>
  <c r="AL907" i="3"/>
  <c r="AK907" i="3"/>
  <c r="AJ907" i="3"/>
  <c r="AJ896" i="3"/>
  <c r="AJ901" i="3"/>
  <c r="AI907" i="3"/>
  <c r="AH907" i="3"/>
  <c r="AV901" i="3"/>
  <c r="AU901" i="3"/>
  <c r="AU896" i="3"/>
  <c r="AR901" i="3"/>
  <c r="AQ901" i="3"/>
  <c r="AO901" i="3"/>
  <c r="AO896" i="3"/>
  <c r="AN901" i="3"/>
  <c r="AM901" i="3"/>
  <c r="AM896" i="3"/>
  <c r="AL901" i="3"/>
  <c r="AK901" i="3"/>
  <c r="AI901" i="3"/>
  <c r="AH901" i="3"/>
  <c r="AV896" i="3"/>
  <c r="AR896" i="3"/>
  <c r="AQ896" i="3"/>
  <c r="AN896" i="3"/>
  <c r="AL896" i="3"/>
  <c r="AK896" i="3"/>
  <c r="AI896" i="3"/>
  <c r="AH896" i="3"/>
  <c r="AV799" i="3"/>
  <c r="AT799" i="3"/>
  <c r="AR799" i="3"/>
  <c r="AP799" i="3"/>
  <c r="AP783" i="3"/>
  <c r="AP788" i="3"/>
  <c r="AP794" i="3"/>
  <c r="AO799" i="3"/>
  <c r="AN799" i="3"/>
  <c r="AL799" i="3"/>
  <c r="AK799" i="3"/>
  <c r="AJ799" i="3"/>
  <c r="AI799" i="3"/>
  <c r="AH799" i="3"/>
  <c r="AV794" i="3"/>
  <c r="AV783" i="3"/>
  <c r="AV788" i="3"/>
  <c r="AU794" i="3"/>
  <c r="AT794" i="3"/>
  <c r="AT783" i="3"/>
  <c r="AT788" i="3"/>
  <c r="AR794" i="3"/>
  <c r="AQ794" i="3"/>
  <c r="AO794" i="3"/>
  <c r="AN794" i="3"/>
  <c r="AL794" i="3"/>
  <c r="AK794" i="3"/>
  <c r="AJ794" i="3"/>
  <c r="AI794" i="3"/>
  <c r="AI783" i="3"/>
  <c r="AI788" i="3"/>
  <c r="AH794" i="3"/>
  <c r="AU788" i="3"/>
  <c r="AU783" i="3"/>
  <c r="AR788" i="3"/>
  <c r="AQ788" i="3"/>
  <c r="AO788" i="3"/>
  <c r="AO783" i="3"/>
  <c r="AN788" i="3"/>
  <c r="AN783" i="3"/>
  <c r="AM788" i="3"/>
  <c r="AL788" i="3"/>
  <c r="AK788" i="3"/>
  <c r="AK783" i="3"/>
  <c r="AJ788" i="3"/>
  <c r="AH788" i="3"/>
  <c r="AH783" i="3"/>
  <c r="AR783" i="3"/>
  <c r="AQ783" i="3"/>
  <c r="AM783" i="3"/>
  <c r="AL783" i="3"/>
  <c r="AJ783" i="3"/>
  <c r="CP132" i="3"/>
  <c r="CP256" i="3"/>
  <c r="CP382" i="3"/>
  <c r="CP499" i="3"/>
  <c r="CP616" i="3"/>
  <c r="CS132" i="3"/>
  <c r="CS256" i="3"/>
  <c r="CS382" i="3"/>
  <c r="CS499" i="3"/>
  <c r="CS616" i="3"/>
  <c r="AT31" i="3"/>
  <c r="AQ31" i="3"/>
  <c r="AN31" i="3"/>
  <c r="AK31" i="3"/>
  <c r="L1609" i="2"/>
  <c r="P1608" i="2"/>
  <c r="P1605" i="2"/>
  <c r="O1608" i="2"/>
  <c r="O1605" i="2"/>
  <c r="N1608" i="2"/>
  <c r="M1608" i="2"/>
  <c r="L1607" i="2"/>
  <c r="L1608" i="2" s="1"/>
  <c r="L1606" i="2"/>
  <c r="L1603" i="2" s="1"/>
  <c r="N1605" i="2"/>
  <c r="N1602" i="2" s="1"/>
  <c r="M1605" i="2"/>
  <c r="L1604" i="2"/>
  <c r="L1605" i="2" s="1"/>
  <c r="P1603" i="2"/>
  <c r="O1603" i="2"/>
  <c r="N1603" i="2"/>
  <c r="M1603" i="2"/>
  <c r="L1599" i="2"/>
  <c r="P1598" i="2"/>
  <c r="O1598" i="2"/>
  <c r="O1594" i="2"/>
  <c r="O1581" i="2"/>
  <c r="O1585" i="2"/>
  <c r="N1598" i="2"/>
  <c r="M1598" i="2"/>
  <c r="L1597" i="2"/>
  <c r="L1598" i="2" s="1"/>
  <c r="L1595" i="2"/>
  <c r="P1594" i="2"/>
  <c r="N1594" i="2"/>
  <c r="M1594" i="2"/>
  <c r="L1593" i="2"/>
  <c r="L1594" i="2" s="1"/>
  <c r="P1591" i="2"/>
  <c r="O1591" i="2"/>
  <c r="N1591" i="2"/>
  <c r="M1591" i="2"/>
  <c r="P1589" i="2"/>
  <c r="O1589" i="2"/>
  <c r="N1589" i="2"/>
  <c r="M1589" i="2"/>
  <c r="L1586" i="2"/>
  <c r="P1585" i="2"/>
  <c r="N1585" i="2"/>
  <c r="M1585" i="2"/>
  <c r="L1584" i="2"/>
  <c r="L1585" i="2" s="1"/>
  <c r="L1582" i="2"/>
  <c r="P1581" i="2"/>
  <c r="N1581" i="2"/>
  <c r="M1581" i="2"/>
  <c r="L1580" i="2"/>
  <c r="L1581" i="2" s="1"/>
  <c r="P1578" i="2"/>
  <c r="O1578" i="2"/>
  <c r="N1578" i="2"/>
  <c r="M1578" i="2"/>
  <c r="P1576" i="2"/>
  <c r="O1576" i="2"/>
  <c r="N1576" i="2"/>
  <c r="M1576" i="2"/>
  <c r="L1572" i="2"/>
  <c r="L1571" i="2"/>
  <c r="L1570" i="2"/>
  <c r="L1569" i="2"/>
  <c r="L1568" i="2"/>
  <c r="L1566" i="2"/>
  <c r="L1567" i="2"/>
  <c r="L1565" i="2"/>
  <c r="L1564" i="2"/>
  <c r="P1563" i="2"/>
  <c r="O1563" i="2"/>
  <c r="N1563" i="2"/>
  <c r="M1563" i="2"/>
  <c r="L1562" i="2"/>
  <c r="L1561" i="2"/>
  <c r="L1560" i="2"/>
  <c r="L1559" i="2"/>
  <c r="L1558" i="2"/>
  <c r="L1557" i="2"/>
  <c r="P1556" i="2"/>
  <c r="O1556" i="2"/>
  <c r="N1556" i="2"/>
  <c r="M1556" i="2"/>
  <c r="L1555" i="2"/>
  <c r="L1556" i="2" s="1"/>
  <c r="L1553" i="2"/>
  <c r="L1549" i="2"/>
  <c r="P1552" i="2"/>
  <c r="O1552" i="2"/>
  <c r="N1552" i="2"/>
  <c r="M1552" i="2"/>
  <c r="M1548" i="2"/>
  <c r="L1551" i="2"/>
  <c r="L1552" i="2" s="1"/>
  <c r="P1548" i="2"/>
  <c r="O1548" i="2"/>
  <c r="N1548" i="2"/>
  <c r="L1547" i="2"/>
  <c r="L1548" i="2" s="1"/>
  <c r="P1545" i="2"/>
  <c r="O1545" i="2"/>
  <c r="N1545" i="2"/>
  <c r="M1545" i="2"/>
  <c r="P1544" i="2"/>
  <c r="O1544" i="2"/>
  <c r="N1544" i="2"/>
  <c r="M1544" i="2"/>
  <c r="L1543" i="2"/>
  <c r="P1542" i="2"/>
  <c r="O1542" i="2"/>
  <c r="N1542" i="2"/>
  <c r="M1542" i="2"/>
  <c r="L1541" i="2"/>
  <c r="P1540" i="2"/>
  <c r="O1540" i="2"/>
  <c r="N1540" i="2"/>
  <c r="M1540" i="2"/>
  <c r="L1539" i="2"/>
  <c r="P1538" i="2"/>
  <c r="O1538" i="2"/>
  <c r="N1538" i="2"/>
  <c r="M1538" i="2"/>
  <c r="L1537" i="2"/>
  <c r="P1536" i="2"/>
  <c r="O1536" i="2"/>
  <c r="N1536" i="2"/>
  <c r="M1536" i="2"/>
  <c r="P1535" i="2"/>
  <c r="O1535" i="2"/>
  <c r="N1535" i="2"/>
  <c r="M1535" i="2"/>
  <c r="L1534" i="2"/>
  <c r="L1533" i="2"/>
  <c r="P1532" i="2"/>
  <c r="O1532" i="2"/>
  <c r="N1532" i="2"/>
  <c r="M1532" i="2"/>
  <c r="P1531" i="2"/>
  <c r="O1531" i="2"/>
  <c r="N1531" i="2"/>
  <c r="M1531" i="2"/>
  <c r="L1530" i="2"/>
  <c r="L1529" i="2"/>
  <c r="L1544" i="2" s="1"/>
  <c r="P1528" i="2"/>
  <c r="O1528" i="2"/>
  <c r="N1528" i="2"/>
  <c r="M1528" i="2"/>
  <c r="P1527" i="2"/>
  <c r="O1527" i="2"/>
  <c r="N1527" i="2"/>
  <c r="M1527" i="2"/>
  <c r="L1526" i="2"/>
  <c r="L1525" i="2"/>
  <c r="L1542" i="2" s="1"/>
  <c r="P1524" i="2"/>
  <c r="O1524" i="2"/>
  <c r="N1524" i="2"/>
  <c r="M1524" i="2"/>
  <c r="P1523" i="2"/>
  <c r="O1523" i="2"/>
  <c r="N1523" i="2"/>
  <c r="M1523" i="2"/>
  <c r="L1522" i="2"/>
  <c r="L1521" i="2"/>
  <c r="L1540" i="2" s="1"/>
  <c r="P1520" i="2"/>
  <c r="O1520" i="2"/>
  <c r="N1520" i="2"/>
  <c r="M1520" i="2"/>
  <c r="P1519" i="2"/>
  <c r="O1519" i="2"/>
  <c r="N1519" i="2"/>
  <c r="M1519" i="2"/>
  <c r="L1518" i="2"/>
  <c r="L1517" i="2"/>
  <c r="L1538" i="2" s="1"/>
  <c r="L1516" i="2"/>
  <c r="L1536" i="2" s="1"/>
  <c r="L1515" i="2"/>
  <c r="L1532" i="2" s="1"/>
  <c r="L1514" i="2"/>
  <c r="L1528" i="2" s="1"/>
  <c r="L1513" i="2"/>
  <c r="L1524" i="2" s="1"/>
  <c r="L1512" i="2"/>
  <c r="L1511" i="2"/>
  <c r="L1520" i="2" s="1"/>
  <c r="L1510" i="2"/>
  <c r="L1535" i="2" s="1"/>
  <c r="L1509" i="2"/>
  <c r="L1531" i="2" s="1"/>
  <c r="L1508" i="2"/>
  <c r="L1527" i="2" s="1"/>
  <c r="L1507" i="2"/>
  <c r="L1523" i="2" s="1"/>
  <c r="L1506" i="2"/>
  <c r="L1519" i="2" s="1"/>
  <c r="L1504" i="2"/>
  <c r="P1503" i="2"/>
  <c r="P1500" i="2"/>
  <c r="O1503" i="2"/>
  <c r="N1503" i="2"/>
  <c r="M1503" i="2"/>
  <c r="L1502" i="2"/>
  <c r="L1503" i="2" s="1"/>
  <c r="L1501" i="2"/>
  <c r="O1500" i="2"/>
  <c r="N1500" i="2"/>
  <c r="M1500" i="2"/>
  <c r="L1499" i="2"/>
  <c r="L1500" i="2" s="1"/>
  <c r="P1498" i="2"/>
  <c r="O1498" i="2"/>
  <c r="N1498" i="2"/>
  <c r="M1498" i="2"/>
  <c r="L1494" i="2"/>
  <c r="P1493" i="2"/>
  <c r="P1489" i="2"/>
  <c r="O1493" i="2"/>
  <c r="O1489" i="2"/>
  <c r="N1493" i="2"/>
  <c r="M1493" i="2"/>
  <c r="L1492" i="2"/>
  <c r="L1493" i="2" s="1"/>
  <c r="L1490" i="2"/>
  <c r="L1486" i="2" s="1"/>
  <c r="N1489" i="2"/>
  <c r="N1485" i="2" s="1"/>
  <c r="N1476" i="2"/>
  <c r="N1480" i="2"/>
  <c r="M1489" i="2"/>
  <c r="L1488" i="2"/>
  <c r="L1489" i="2" s="1"/>
  <c r="P1486" i="2"/>
  <c r="O1486" i="2"/>
  <c r="N1486" i="2"/>
  <c r="M1486" i="2"/>
  <c r="P1484" i="2"/>
  <c r="O1484" i="2"/>
  <c r="O1471" i="2"/>
  <c r="N1484" i="2"/>
  <c r="M1484" i="2"/>
  <c r="L1481" i="2"/>
  <c r="L1477" i="2"/>
  <c r="P1480" i="2"/>
  <c r="O1480" i="2"/>
  <c r="M1480" i="2"/>
  <c r="L1479" i="2"/>
  <c r="L1480" i="2" s="1"/>
  <c r="P1476" i="2"/>
  <c r="P1472" i="2" s="1"/>
  <c r="O1476" i="2"/>
  <c r="M1476" i="2"/>
  <c r="M1472" i="2" s="1"/>
  <c r="L1475" i="2"/>
  <c r="L1476" i="2" s="1"/>
  <c r="P1473" i="2"/>
  <c r="O1473" i="2"/>
  <c r="N1473" i="2"/>
  <c r="M1473" i="2"/>
  <c r="P1471" i="2"/>
  <c r="N1471" i="2"/>
  <c r="M1471" i="2"/>
  <c r="L1467" i="2"/>
  <c r="L1466" i="2"/>
  <c r="L1465" i="2"/>
  <c r="L1464" i="2"/>
  <c r="L1463" i="2"/>
  <c r="L1458" i="2" s="1"/>
  <c r="L1462" i="2"/>
  <c r="L1461" i="2"/>
  <c r="L1460" i="2"/>
  <c r="L1459" i="2"/>
  <c r="P1458" i="2"/>
  <c r="O1458" i="2"/>
  <c r="N1458" i="2"/>
  <c r="M1458" i="2"/>
  <c r="L1457" i="2"/>
  <c r="L1456" i="2"/>
  <c r="L1455" i="2"/>
  <c r="L1454" i="2"/>
  <c r="L1453" i="2"/>
  <c r="L1452" i="2"/>
  <c r="P1451" i="2"/>
  <c r="O1451" i="2"/>
  <c r="N1451" i="2"/>
  <c r="M1451" i="2"/>
  <c r="L1450" i="2"/>
  <c r="L1451" i="2" s="1"/>
  <c r="L1448" i="2"/>
  <c r="P1447" i="2"/>
  <c r="O1447" i="2"/>
  <c r="N1447" i="2"/>
  <c r="M1447" i="2"/>
  <c r="L1446" i="2"/>
  <c r="L1447" i="2" s="1"/>
  <c r="L1444" i="2"/>
  <c r="P1443" i="2"/>
  <c r="O1443" i="2"/>
  <c r="N1443" i="2"/>
  <c r="M1443" i="2"/>
  <c r="L1442" i="2"/>
  <c r="L1443" i="2" s="1"/>
  <c r="P1440" i="2"/>
  <c r="O1440" i="2"/>
  <c r="N1440" i="2"/>
  <c r="M1440" i="2"/>
  <c r="P1439" i="2"/>
  <c r="O1439" i="2"/>
  <c r="N1439" i="2"/>
  <c r="M1439" i="2"/>
  <c r="L1438" i="2"/>
  <c r="P1437" i="2"/>
  <c r="O1437" i="2"/>
  <c r="N1437" i="2"/>
  <c r="M1437" i="2"/>
  <c r="L1436" i="2"/>
  <c r="P1435" i="2"/>
  <c r="O1435" i="2"/>
  <c r="N1435" i="2"/>
  <c r="M1435" i="2"/>
  <c r="L1434" i="2"/>
  <c r="P1433" i="2"/>
  <c r="O1433" i="2"/>
  <c r="N1433" i="2"/>
  <c r="M1433" i="2"/>
  <c r="L1432" i="2"/>
  <c r="P1431" i="2"/>
  <c r="O1431" i="2"/>
  <c r="N1431" i="2"/>
  <c r="M1431" i="2"/>
  <c r="P1430" i="2"/>
  <c r="O1430" i="2"/>
  <c r="N1430" i="2"/>
  <c r="M1430" i="2"/>
  <c r="L1429" i="2"/>
  <c r="L1428" i="2"/>
  <c r="P1427" i="2"/>
  <c r="O1427" i="2"/>
  <c r="N1427" i="2"/>
  <c r="M1427" i="2"/>
  <c r="P1426" i="2"/>
  <c r="O1426" i="2"/>
  <c r="N1426" i="2"/>
  <c r="M1426" i="2"/>
  <c r="L1425" i="2"/>
  <c r="L1424" i="2"/>
  <c r="L1439" i="2" s="1"/>
  <c r="P1423" i="2"/>
  <c r="O1423" i="2"/>
  <c r="N1423" i="2"/>
  <c r="M1423" i="2"/>
  <c r="P1422" i="2"/>
  <c r="O1422" i="2"/>
  <c r="N1422" i="2"/>
  <c r="M1422" i="2"/>
  <c r="L1421" i="2"/>
  <c r="L1420" i="2"/>
  <c r="L1437" i="2" s="1"/>
  <c r="P1419" i="2"/>
  <c r="O1419" i="2"/>
  <c r="N1419" i="2"/>
  <c r="M1419" i="2"/>
  <c r="P1418" i="2"/>
  <c r="O1418" i="2"/>
  <c r="N1418" i="2"/>
  <c r="M1418" i="2"/>
  <c r="L1417" i="2"/>
  <c r="L1416" i="2"/>
  <c r="L1435" i="2" s="1"/>
  <c r="P1415" i="2"/>
  <c r="O1415" i="2"/>
  <c r="N1415" i="2"/>
  <c r="M1415" i="2"/>
  <c r="P1414" i="2"/>
  <c r="O1414" i="2"/>
  <c r="N1414" i="2"/>
  <c r="M1414" i="2"/>
  <c r="L1413" i="2"/>
  <c r="L1412" i="2"/>
  <c r="L1433" i="2" s="1"/>
  <c r="L1411" i="2"/>
  <c r="L1431" i="2" s="1"/>
  <c r="L1410" i="2"/>
  <c r="L1427" i="2" s="1"/>
  <c r="L1409" i="2"/>
  <c r="L1423" i="2" s="1"/>
  <c r="L1408" i="2"/>
  <c r="L1419" i="2" s="1"/>
  <c r="L1407" i="2"/>
  <c r="L1406" i="2"/>
  <c r="L1415" i="2" s="1"/>
  <c r="L1405" i="2"/>
  <c r="L1430" i="2" s="1"/>
  <c r="L1404" i="2"/>
  <c r="L1426" i="2" s="1"/>
  <c r="L1403" i="2"/>
  <c r="L1422" i="2" s="1"/>
  <c r="L1402" i="2"/>
  <c r="L1418" i="2" s="1"/>
  <c r="L1401" i="2"/>
  <c r="L1414" i="2" s="1"/>
  <c r="L1399" i="2"/>
  <c r="P1398" i="2"/>
  <c r="O1398" i="2"/>
  <c r="N1398" i="2"/>
  <c r="M1398" i="2"/>
  <c r="M1395" i="2"/>
  <c r="L1397" i="2"/>
  <c r="L1398" i="2" s="1"/>
  <c r="L1396" i="2"/>
  <c r="L1393" i="2" s="1"/>
  <c r="P1395" i="2"/>
  <c r="O1395" i="2"/>
  <c r="N1395" i="2"/>
  <c r="L1394" i="2"/>
  <c r="L1395" i="2" s="1"/>
  <c r="P1393" i="2"/>
  <c r="O1393" i="2"/>
  <c r="N1393" i="2"/>
  <c r="M1393" i="2"/>
  <c r="L1389" i="2"/>
  <c r="P1388" i="2"/>
  <c r="O1388" i="2"/>
  <c r="O1384" i="2"/>
  <c r="O1371" i="2"/>
  <c r="O1375" i="2"/>
  <c r="N1388" i="2"/>
  <c r="N1384" i="2"/>
  <c r="M1388" i="2"/>
  <c r="L1387" i="2"/>
  <c r="L1385" i="2"/>
  <c r="L1381" i="2" s="1"/>
  <c r="P1384" i="2"/>
  <c r="M1384" i="2"/>
  <c r="M1380" i="2" s="1"/>
  <c r="L1383" i="2"/>
  <c r="L1384" i="2" s="1"/>
  <c r="P1381" i="2"/>
  <c r="O1381" i="2"/>
  <c r="N1381" i="2"/>
  <c r="M1381" i="2"/>
  <c r="P1379" i="2"/>
  <c r="O1379" i="2"/>
  <c r="N1379" i="2"/>
  <c r="M1379" i="2"/>
  <c r="L1376" i="2"/>
  <c r="L1372" i="2"/>
  <c r="P1375" i="2"/>
  <c r="N1375" i="2"/>
  <c r="M1375" i="2"/>
  <c r="L1374" i="2"/>
  <c r="L1375" i="2" s="1"/>
  <c r="P1371" i="2"/>
  <c r="P1367" i="2" s="1"/>
  <c r="N1371" i="2"/>
  <c r="N1367" i="2" s="1"/>
  <c r="M1371" i="2"/>
  <c r="M1367" i="2" s="1"/>
  <c r="L1370" i="2"/>
  <c r="L1366" i="2" s="1"/>
  <c r="P1368" i="2"/>
  <c r="O1368" i="2"/>
  <c r="N1368" i="2"/>
  <c r="M1368" i="2"/>
  <c r="P1366" i="2"/>
  <c r="O1366" i="2"/>
  <c r="N1366" i="2"/>
  <c r="M1366" i="2"/>
  <c r="L1362" i="2"/>
  <c r="L1361" i="2"/>
  <c r="L1360" i="2"/>
  <c r="L1359" i="2"/>
  <c r="L1358" i="2"/>
  <c r="L1357" i="2"/>
  <c r="L1356" i="2"/>
  <c r="L1355" i="2"/>
  <c r="L1354" i="2"/>
  <c r="P1353" i="2"/>
  <c r="O1353" i="2"/>
  <c r="N1353" i="2"/>
  <c r="M1353" i="2"/>
  <c r="L1352" i="2"/>
  <c r="L1351" i="2"/>
  <c r="L1350" i="2"/>
  <c r="L1349" i="2"/>
  <c r="L1348" i="2"/>
  <c r="L1347" i="2"/>
  <c r="P1346" i="2"/>
  <c r="O1346" i="2"/>
  <c r="N1346" i="2"/>
  <c r="M1346" i="2"/>
  <c r="L1345" i="2"/>
  <c r="L1346" i="2" s="1"/>
  <c r="L1343" i="2"/>
  <c r="P1342" i="2"/>
  <c r="O1342" i="2"/>
  <c r="N1342" i="2"/>
  <c r="M1342" i="2"/>
  <c r="L1341" i="2"/>
  <c r="L1342" i="2" s="1"/>
  <c r="L1339" i="2"/>
  <c r="P1338" i="2"/>
  <c r="O1338" i="2"/>
  <c r="N1338" i="2"/>
  <c r="M1338" i="2"/>
  <c r="L1337" i="2"/>
  <c r="L1338" i="2" s="1"/>
  <c r="P1335" i="2"/>
  <c r="O1335" i="2"/>
  <c r="N1335" i="2"/>
  <c r="M1335" i="2"/>
  <c r="P1334" i="2"/>
  <c r="O1334" i="2"/>
  <c r="N1334" i="2"/>
  <c r="M1334" i="2"/>
  <c r="L1333" i="2"/>
  <c r="P1332" i="2"/>
  <c r="O1332" i="2"/>
  <c r="N1332" i="2"/>
  <c r="M1332" i="2"/>
  <c r="L1331" i="2"/>
  <c r="P1330" i="2"/>
  <c r="O1330" i="2"/>
  <c r="N1330" i="2"/>
  <c r="M1330" i="2"/>
  <c r="L1329" i="2"/>
  <c r="P1328" i="2"/>
  <c r="O1328" i="2"/>
  <c r="N1328" i="2"/>
  <c r="M1328" i="2"/>
  <c r="L1327" i="2"/>
  <c r="P1326" i="2"/>
  <c r="O1326" i="2"/>
  <c r="N1326" i="2"/>
  <c r="M1326" i="2"/>
  <c r="P1325" i="2"/>
  <c r="O1325" i="2"/>
  <c r="N1325" i="2"/>
  <c r="M1325" i="2"/>
  <c r="L1324" i="2"/>
  <c r="L1323" i="2"/>
  <c r="P1322" i="2"/>
  <c r="O1322" i="2"/>
  <c r="N1322" i="2"/>
  <c r="M1322" i="2"/>
  <c r="P1321" i="2"/>
  <c r="O1321" i="2"/>
  <c r="N1321" i="2"/>
  <c r="M1321" i="2"/>
  <c r="L1320" i="2"/>
  <c r="L1319" i="2"/>
  <c r="L1334" i="2" s="1"/>
  <c r="P1318" i="2"/>
  <c r="O1318" i="2"/>
  <c r="N1318" i="2"/>
  <c r="M1318" i="2"/>
  <c r="P1317" i="2"/>
  <c r="O1317" i="2"/>
  <c r="N1317" i="2"/>
  <c r="M1317" i="2"/>
  <c r="L1316" i="2"/>
  <c r="L1315" i="2"/>
  <c r="L1332" i="2" s="1"/>
  <c r="P1314" i="2"/>
  <c r="O1314" i="2"/>
  <c r="N1314" i="2"/>
  <c r="M1314" i="2"/>
  <c r="P1313" i="2"/>
  <c r="O1313" i="2"/>
  <c r="N1313" i="2"/>
  <c r="M1313" i="2"/>
  <c r="L1312" i="2"/>
  <c r="L1311" i="2"/>
  <c r="L1330" i="2" s="1"/>
  <c r="P1310" i="2"/>
  <c r="O1310" i="2"/>
  <c r="N1310" i="2"/>
  <c r="M1310" i="2"/>
  <c r="P1309" i="2"/>
  <c r="O1309" i="2"/>
  <c r="N1309" i="2"/>
  <c r="M1309" i="2"/>
  <c r="L1308" i="2"/>
  <c r="L1307" i="2"/>
  <c r="L1328" i="2" s="1"/>
  <c r="L1306" i="2"/>
  <c r="L1326" i="2" s="1"/>
  <c r="L1305" i="2"/>
  <c r="L1322" i="2" s="1"/>
  <c r="L1304" i="2"/>
  <c r="L1318" i="2" s="1"/>
  <c r="L1303" i="2"/>
  <c r="L1314" i="2" s="1"/>
  <c r="L1302" i="2"/>
  <c r="L1301" i="2"/>
  <c r="L1310" i="2" s="1"/>
  <c r="L1300" i="2"/>
  <c r="L1325" i="2" s="1"/>
  <c r="L1299" i="2"/>
  <c r="L1321" i="2" s="1"/>
  <c r="L1298" i="2"/>
  <c r="L1317" i="2" s="1"/>
  <c r="L1297" i="2"/>
  <c r="L1313" i="2" s="1"/>
  <c r="L1296" i="2"/>
  <c r="L1309" i="2" s="1"/>
  <c r="L1294" i="2"/>
  <c r="P1293" i="2"/>
  <c r="O1293" i="2"/>
  <c r="N1293" i="2"/>
  <c r="M1293" i="2"/>
  <c r="L1292" i="2"/>
  <c r="L1293" i="2" s="1"/>
  <c r="L1291" i="2"/>
  <c r="L1288" i="2" s="1"/>
  <c r="P1290" i="2"/>
  <c r="O1290" i="2"/>
  <c r="N1290" i="2"/>
  <c r="M1290" i="2"/>
  <c r="L1289" i="2"/>
  <c r="L1290" i="2" s="1"/>
  <c r="P1288" i="2"/>
  <c r="O1288" i="2"/>
  <c r="N1288" i="2"/>
  <c r="M1288" i="2"/>
  <c r="L1284" i="2"/>
  <c r="P1283" i="2"/>
  <c r="O1283" i="2"/>
  <c r="N1283" i="2"/>
  <c r="M1283" i="2"/>
  <c r="L1282" i="2"/>
  <c r="L1283" i="2" s="1"/>
  <c r="L1280" i="2"/>
  <c r="L1276" i="2" s="1"/>
  <c r="P1279" i="2"/>
  <c r="O1279" i="2"/>
  <c r="N1279" i="2"/>
  <c r="M1279" i="2"/>
  <c r="L1278" i="2"/>
  <c r="L1279" i="2" s="1"/>
  <c r="P1276" i="2"/>
  <c r="O1276" i="2"/>
  <c r="N1276" i="2"/>
  <c r="M1276" i="2"/>
  <c r="P1274" i="2"/>
  <c r="O1274" i="2"/>
  <c r="N1274" i="2"/>
  <c r="M1274" i="2"/>
  <c r="M1261" i="2"/>
  <c r="L1271" i="2"/>
  <c r="P1270" i="2"/>
  <c r="O1270" i="2"/>
  <c r="N1270" i="2"/>
  <c r="N1266" i="2"/>
  <c r="M1270" i="2"/>
  <c r="L1269" i="2"/>
  <c r="L1267" i="2"/>
  <c r="P1266" i="2"/>
  <c r="O1266" i="2"/>
  <c r="M1266" i="2"/>
  <c r="L1265" i="2"/>
  <c r="P1263" i="2"/>
  <c r="O1263" i="2"/>
  <c r="N1263" i="2"/>
  <c r="M1263" i="2"/>
  <c r="P1261" i="2"/>
  <c r="O1261" i="2"/>
  <c r="N1261" i="2"/>
  <c r="L1257" i="2"/>
  <c r="L1256" i="2"/>
  <c r="L1255" i="2"/>
  <c r="L1254" i="2"/>
  <c r="L1253" i="2"/>
  <c r="L1251" i="2"/>
  <c r="L1252" i="2"/>
  <c r="L1250" i="2"/>
  <c r="L1249" i="2"/>
  <c r="P1248" i="2"/>
  <c r="O1248" i="2"/>
  <c r="N1248" i="2"/>
  <c r="M1248" i="2"/>
  <c r="L1247" i="2"/>
  <c r="L1246" i="2"/>
  <c r="L1245" i="2"/>
  <c r="L1244" i="2"/>
  <c r="L1243" i="2"/>
  <c r="L1242" i="2"/>
  <c r="P1241" i="2"/>
  <c r="O1241" i="2"/>
  <c r="N1241" i="2"/>
  <c r="M1241" i="2"/>
  <c r="L1240" i="2"/>
  <c r="L1241" i="2" s="1"/>
  <c r="L1238" i="2"/>
  <c r="P1237" i="2"/>
  <c r="O1237" i="2"/>
  <c r="N1237" i="2"/>
  <c r="M1237" i="2"/>
  <c r="L1236" i="2"/>
  <c r="L1237" i="2" s="1"/>
  <c r="L1234" i="2"/>
  <c r="P1233" i="2"/>
  <c r="O1233" i="2"/>
  <c r="N1233" i="2"/>
  <c r="M1233" i="2"/>
  <c r="L1232" i="2"/>
  <c r="L1233" i="2" s="1"/>
  <c r="P1230" i="2"/>
  <c r="O1230" i="2"/>
  <c r="N1230" i="2"/>
  <c r="M1230" i="2"/>
  <c r="P1229" i="2"/>
  <c r="O1229" i="2"/>
  <c r="N1229" i="2"/>
  <c r="M1229" i="2"/>
  <c r="L1228" i="2"/>
  <c r="P1227" i="2"/>
  <c r="O1227" i="2"/>
  <c r="N1227" i="2"/>
  <c r="M1227" i="2"/>
  <c r="L1226" i="2"/>
  <c r="P1225" i="2"/>
  <c r="O1225" i="2"/>
  <c r="N1225" i="2"/>
  <c r="M1225" i="2"/>
  <c r="L1224" i="2"/>
  <c r="P1223" i="2"/>
  <c r="O1223" i="2"/>
  <c r="N1223" i="2"/>
  <c r="M1223" i="2"/>
  <c r="L1222" i="2"/>
  <c r="P1221" i="2"/>
  <c r="O1221" i="2"/>
  <c r="N1221" i="2"/>
  <c r="M1221" i="2"/>
  <c r="P1220" i="2"/>
  <c r="O1220" i="2"/>
  <c r="N1220" i="2"/>
  <c r="M1220" i="2"/>
  <c r="L1219" i="2"/>
  <c r="L1218" i="2"/>
  <c r="P1217" i="2"/>
  <c r="O1217" i="2"/>
  <c r="N1217" i="2"/>
  <c r="M1217" i="2"/>
  <c r="P1216" i="2"/>
  <c r="O1216" i="2"/>
  <c r="N1216" i="2"/>
  <c r="M1216" i="2"/>
  <c r="L1215" i="2"/>
  <c r="L1214" i="2"/>
  <c r="L1229" i="2" s="1"/>
  <c r="P1213" i="2"/>
  <c r="O1213" i="2"/>
  <c r="N1213" i="2"/>
  <c r="M1213" i="2"/>
  <c r="P1212" i="2"/>
  <c r="O1212" i="2"/>
  <c r="N1212" i="2"/>
  <c r="M1212" i="2"/>
  <c r="L1211" i="2"/>
  <c r="L1210" i="2"/>
  <c r="L1227" i="2" s="1"/>
  <c r="P1209" i="2"/>
  <c r="O1209" i="2"/>
  <c r="N1209" i="2"/>
  <c r="M1209" i="2"/>
  <c r="P1208" i="2"/>
  <c r="O1208" i="2"/>
  <c r="N1208" i="2"/>
  <c r="M1208" i="2"/>
  <c r="L1207" i="2"/>
  <c r="L1206" i="2"/>
  <c r="L1225" i="2" s="1"/>
  <c r="P1205" i="2"/>
  <c r="O1205" i="2"/>
  <c r="N1205" i="2"/>
  <c r="M1205" i="2"/>
  <c r="P1204" i="2"/>
  <c r="O1204" i="2"/>
  <c r="N1204" i="2"/>
  <c r="M1204" i="2"/>
  <c r="L1203" i="2"/>
  <c r="L1202" i="2"/>
  <c r="L1223" i="2" s="1"/>
  <c r="L1201" i="2"/>
  <c r="L1221" i="2" s="1"/>
  <c r="L1200" i="2"/>
  <c r="L1217" i="2" s="1"/>
  <c r="L1199" i="2"/>
  <c r="L1213" i="2" s="1"/>
  <c r="L1198" i="2"/>
  <c r="L1209" i="2" s="1"/>
  <c r="L1197" i="2"/>
  <c r="L1196" i="2"/>
  <c r="L1205" i="2" s="1"/>
  <c r="L1195" i="2"/>
  <c r="L1220" i="2" s="1"/>
  <c r="L1194" i="2"/>
  <c r="L1216" i="2" s="1"/>
  <c r="L1193" i="2"/>
  <c r="L1212" i="2" s="1"/>
  <c r="L1192" i="2"/>
  <c r="L1208" i="2" s="1"/>
  <c r="L1191" i="2"/>
  <c r="L1204" i="2" s="1"/>
  <c r="L1189" i="2"/>
  <c r="P1188" i="2"/>
  <c r="O1188" i="2"/>
  <c r="N1188" i="2"/>
  <c r="M1188" i="2"/>
  <c r="L1187" i="2"/>
  <c r="L1188" i="2" s="1"/>
  <c r="L1186" i="2"/>
  <c r="P1185" i="2"/>
  <c r="O1185" i="2"/>
  <c r="N1185" i="2"/>
  <c r="M1185" i="2"/>
  <c r="L1184" i="2"/>
  <c r="L1185" i="2" s="1"/>
  <c r="P1183" i="2"/>
  <c r="O1183" i="2"/>
  <c r="N1183" i="2"/>
  <c r="M1183" i="2"/>
  <c r="L1179" i="2"/>
  <c r="P1178" i="2"/>
  <c r="O1178" i="2"/>
  <c r="N1178" i="2"/>
  <c r="M1178" i="2"/>
  <c r="L1177" i="2"/>
  <c r="L1178" i="2" s="1"/>
  <c r="L1175" i="2"/>
  <c r="L1162" i="2"/>
  <c r="L1166" i="2"/>
  <c r="L1158" i="2" s="1"/>
  <c r="P1174" i="2"/>
  <c r="O1174" i="2"/>
  <c r="O1170" i="2" s="1"/>
  <c r="N1174" i="2"/>
  <c r="N1170" i="2" s="1"/>
  <c r="M1174" i="2"/>
  <c r="M1170" i="2" s="1"/>
  <c r="L1173" i="2"/>
  <c r="P1171" i="2"/>
  <c r="O1171" i="2"/>
  <c r="N1171" i="2"/>
  <c r="M1171" i="2"/>
  <c r="P1169" i="2"/>
  <c r="O1169" i="2"/>
  <c r="O1156" i="2"/>
  <c r="N1169" i="2"/>
  <c r="M1169" i="2"/>
  <c r="P1165" i="2"/>
  <c r="O1165" i="2"/>
  <c r="N1165" i="2"/>
  <c r="M1165" i="2"/>
  <c r="L1164" i="2"/>
  <c r="L1165" i="2" s="1"/>
  <c r="P1161" i="2"/>
  <c r="O1161" i="2"/>
  <c r="N1161" i="2"/>
  <c r="M1161" i="2"/>
  <c r="L1160" i="2"/>
  <c r="L1156" i="2" s="1"/>
  <c r="P1158" i="2"/>
  <c r="O1158" i="2"/>
  <c r="N1158" i="2"/>
  <c r="M1158" i="2"/>
  <c r="P1156" i="2"/>
  <c r="N1156" i="2"/>
  <c r="M1156" i="2"/>
  <c r="L1152" i="2"/>
  <c r="L1151" i="2"/>
  <c r="L1150" i="2"/>
  <c r="L1149" i="2"/>
  <c r="L1148" i="2"/>
  <c r="L1147" i="2"/>
  <c r="L1146" i="2"/>
  <c r="L1145" i="2"/>
  <c r="L1144" i="2"/>
  <c r="P1143" i="2"/>
  <c r="O1143" i="2"/>
  <c r="N1143" i="2"/>
  <c r="M1143" i="2"/>
  <c r="L1142" i="2"/>
  <c r="L1141" i="2"/>
  <c r="L1140" i="2"/>
  <c r="L1139" i="2"/>
  <c r="L1138" i="2"/>
  <c r="L1137" i="2"/>
  <c r="P1136" i="2"/>
  <c r="O1136" i="2"/>
  <c r="N1136" i="2"/>
  <c r="M1136" i="2"/>
  <c r="L1135" i="2"/>
  <c r="L1136" i="2" s="1"/>
  <c r="L1133" i="2"/>
  <c r="P1132" i="2"/>
  <c r="O1132" i="2"/>
  <c r="N1132" i="2"/>
  <c r="M1132" i="2"/>
  <c r="L1131" i="2"/>
  <c r="L1132" i="2" s="1"/>
  <c r="L1129" i="2"/>
  <c r="P1128" i="2"/>
  <c r="O1128" i="2"/>
  <c r="N1128" i="2"/>
  <c r="M1128" i="2"/>
  <c r="L1127" i="2"/>
  <c r="L1128" i="2" s="1"/>
  <c r="P1125" i="2"/>
  <c r="O1125" i="2"/>
  <c r="N1125" i="2"/>
  <c r="M1125" i="2"/>
  <c r="P1124" i="2"/>
  <c r="O1124" i="2"/>
  <c r="N1124" i="2"/>
  <c r="M1124" i="2"/>
  <c r="L1123" i="2"/>
  <c r="P1122" i="2"/>
  <c r="O1122" i="2"/>
  <c r="N1122" i="2"/>
  <c r="M1122" i="2"/>
  <c r="L1121" i="2"/>
  <c r="P1120" i="2"/>
  <c r="O1120" i="2"/>
  <c r="N1120" i="2"/>
  <c r="M1120" i="2"/>
  <c r="L1119" i="2"/>
  <c r="P1118" i="2"/>
  <c r="O1118" i="2"/>
  <c r="N1118" i="2"/>
  <c r="M1118" i="2"/>
  <c r="L1117" i="2"/>
  <c r="P1116" i="2"/>
  <c r="O1116" i="2"/>
  <c r="N1116" i="2"/>
  <c r="M1116" i="2"/>
  <c r="P1115" i="2"/>
  <c r="O1115" i="2"/>
  <c r="N1115" i="2"/>
  <c r="M1115" i="2"/>
  <c r="L1114" i="2"/>
  <c r="L1113" i="2"/>
  <c r="P1112" i="2"/>
  <c r="O1112" i="2"/>
  <c r="N1112" i="2"/>
  <c r="M1112" i="2"/>
  <c r="P1111" i="2"/>
  <c r="O1111" i="2"/>
  <c r="N1111" i="2"/>
  <c r="M1111" i="2"/>
  <c r="L1110" i="2"/>
  <c r="L1109" i="2"/>
  <c r="L1124" i="2" s="1"/>
  <c r="P1108" i="2"/>
  <c r="O1108" i="2"/>
  <c r="N1108" i="2"/>
  <c r="M1108" i="2"/>
  <c r="P1107" i="2"/>
  <c r="O1107" i="2"/>
  <c r="N1107" i="2"/>
  <c r="M1107" i="2"/>
  <c r="L1106" i="2"/>
  <c r="L1105" i="2"/>
  <c r="L1122" i="2" s="1"/>
  <c r="P1104" i="2"/>
  <c r="O1104" i="2"/>
  <c r="N1104" i="2"/>
  <c r="M1104" i="2"/>
  <c r="P1103" i="2"/>
  <c r="O1103" i="2"/>
  <c r="N1103" i="2"/>
  <c r="M1103" i="2"/>
  <c r="L1102" i="2"/>
  <c r="L1101" i="2"/>
  <c r="L1120" i="2" s="1"/>
  <c r="P1100" i="2"/>
  <c r="O1100" i="2"/>
  <c r="N1100" i="2"/>
  <c r="M1100" i="2"/>
  <c r="P1099" i="2"/>
  <c r="O1099" i="2"/>
  <c r="N1099" i="2"/>
  <c r="M1099" i="2"/>
  <c r="L1098" i="2"/>
  <c r="L1097" i="2"/>
  <c r="L1118" i="2" s="1"/>
  <c r="L1096" i="2"/>
  <c r="L1116" i="2" s="1"/>
  <c r="L1095" i="2"/>
  <c r="L1112" i="2" s="1"/>
  <c r="L1094" i="2"/>
  <c r="L1108" i="2" s="1"/>
  <c r="L1093" i="2"/>
  <c r="L1104" i="2" s="1"/>
  <c r="L1092" i="2"/>
  <c r="L1091" i="2"/>
  <c r="L1100" i="2" s="1"/>
  <c r="L1090" i="2"/>
  <c r="L1115" i="2" s="1"/>
  <c r="L1089" i="2"/>
  <c r="L1111" i="2" s="1"/>
  <c r="L1088" i="2"/>
  <c r="L1107" i="2" s="1"/>
  <c r="L1087" i="2"/>
  <c r="L1103" i="2" s="1"/>
  <c r="L1086" i="2"/>
  <c r="L1099" i="2" s="1"/>
  <c r="L1081" i="2"/>
  <c r="P1080" i="2"/>
  <c r="P1077" i="2"/>
  <c r="O1080" i="2"/>
  <c r="N1080" i="2"/>
  <c r="M1080" i="2"/>
  <c r="L1079" i="2"/>
  <c r="L1080" i="2" s="1"/>
  <c r="L1076" i="2"/>
  <c r="L1077" i="2" s="1"/>
  <c r="L1078" i="2"/>
  <c r="L1075" i="2" s="1"/>
  <c r="O1077" i="2"/>
  <c r="N1077" i="2"/>
  <c r="M1077" i="2"/>
  <c r="P1075" i="2"/>
  <c r="O1075" i="2"/>
  <c r="N1075" i="2"/>
  <c r="M1075" i="2"/>
  <c r="L1071" i="2"/>
  <c r="P1070" i="2"/>
  <c r="P1066" i="2"/>
  <c r="O1070" i="2"/>
  <c r="N1070" i="2"/>
  <c r="M1070" i="2"/>
  <c r="L1069" i="2"/>
  <c r="L1067" i="2"/>
  <c r="O1066" i="2"/>
  <c r="N1066" i="2"/>
  <c r="M1066" i="2"/>
  <c r="L1065" i="2"/>
  <c r="L1066" i="2" s="1"/>
  <c r="P1063" i="2"/>
  <c r="P1050" i="2"/>
  <c r="O1063" i="2"/>
  <c r="N1063" i="2"/>
  <c r="M1063" i="2"/>
  <c r="P1061" i="2"/>
  <c r="O1061" i="2"/>
  <c r="N1061" i="2"/>
  <c r="M1061" i="2"/>
  <c r="L1058" i="2"/>
  <c r="P1057" i="2"/>
  <c r="O1057" i="2"/>
  <c r="N1057" i="2"/>
  <c r="M1057" i="2"/>
  <c r="L1056" i="2"/>
  <c r="L1057" i="2" s="1"/>
  <c r="L1054" i="2"/>
  <c r="P1053" i="2"/>
  <c r="O1053" i="2"/>
  <c r="N1053" i="2"/>
  <c r="M1053" i="2"/>
  <c r="L1052" i="2"/>
  <c r="L1053" i="2" s="1"/>
  <c r="O1050" i="2"/>
  <c r="N1050" i="2"/>
  <c r="M1050" i="2"/>
  <c r="P1048" i="2"/>
  <c r="O1048" i="2"/>
  <c r="N1048" i="2"/>
  <c r="M1048" i="2"/>
  <c r="L1044" i="2"/>
  <c r="L1043" i="2"/>
  <c r="L1042" i="2"/>
  <c r="L1041" i="2"/>
  <c r="L1040" i="2"/>
  <c r="L1035" i="2" s="1"/>
  <c r="L1039" i="2"/>
  <c r="L1038" i="2"/>
  <c r="L1037" i="2"/>
  <c r="L1036" i="2"/>
  <c r="P1035" i="2"/>
  <c r="O1035" i="2"/>
  <c r="N1035" i="2"/>
  <c r="M1035" i="2"/>
  <c r="L1034" i="2"/>
  <c r="L1033" i="2"/>
  <c r="L1032" i="2"/>
  <c r="L1031" i="2"/>
  <c r="L1030" i="2"/>
  <c r="L1029" i="2"/>
  <c r="P1028" i="2"/>
  <c r="O1028" i="2"/>
  <c r="N1028" i="2"/>
  <c r="M1028" i="2"/>
  <c r="L1027" i="2"/>
  <c r="L1028" i="2" s="1"/>
  <c r="L1025" i="2"/>
  <c r="L1017" i="2" s="1"/>
  <c r="P1024" i="2"/>
  <c r="O1024" i="2"/>
  <c r="N1024" i="2"/>
  <c r="M1024" i="2"/>
  <c r="L1023" i="2"/>
  <c r="L1024" i="2" s="1"/>
  <c r="L1021" i="2"/>
  <c r="P1020" i="2"/>
  <c r="O1020" i="2"/>
  <c r="N1020" i="2"/>
  <c r="M1020" i="2"/>
  <c r="L1019" i="2"/>
  <c r="L1020" i="2" s="1"/>
  <c r="P1017" i="2"/>
  <c r="O1017" i="2"/>
  <c r="N1017" i="2"/>
  <c r="M1017" i="2"/>
  <c r="P1016" i="2"/>
  <c r="O1016" i="2"/>
  <c r="N1016" i="2"/>
  <c r="M1016" i="2"/>
  <c r="L1015" i="2"/>
  <c r="P1014" i="2"/>
  <c r="O1014" i="2"/>
  <c r="N1014" i="2"/>
  <c r="M1014" i="2"/>
  <c r="L1013" i="2"/>
  <c r="P1012" i="2"/>
  <c r="O1012" i="2"/>
  <c r="N1012" i="2"/>
  <c r="M1012" i="2"/>
  <c r="L1011" i="2"/>
  <c r="P1010" i="2"/>
  <c r="O1010" i="2"/>
  <c r="N1010" i="2"/>
  <c r="M1010" i="2"/>
  <c r="L1009" i="2"/>
  <c r="P1008" i="2"/>
  <c r="O1008" i="2"/>
  <c r="N1008" i="2"/>
  <c r="M1008" i="2"/>
  <c r="P1007" i="2"/>
  <c r="O1007" i="2"/>
  <c r="N1007" i="2"/>
  <c r="M1007" i="2"/>
  <c r="L1006" i="2"/>
  <c r="L1005" i="2"/>
  <c r="P1004" i="2"/>
  <c r="O1004" i="2"/>
  <c r="N1004" i="2"/>
  <c r="M1004" i="2"/>
  <c r="P1003" i="2"/>
  <c r="O1003" i="2"/>
  <c r="N1003" i="2"/>
  <c r="M1003" i="2"/>
  <c r="L1002" i="2"/>
  <c r="L1001" i="2"/>
  <c r="L1016" i="2" s="1"/>
  <c r="P1000" i="2"/>
  <c r="O1000" i="2"/>
  <c r="N1000" i="2"/>
  <c r="M1000" i="2"/>
  <c r="P999" i="2"/>
  <c r="O999" i="2"/>
  <c r="N999" i="2"/>
  <c r="M999" i="2"/>
  <c r="L998" i="2"/>
  <c r="L997" i="2"/>
  <c r="L1014" i="2" s="1"/>
  <c r="P996" i="2"/>
  <c r="O996" i="2"/>
  <c r="N996" i="2"/>
  <c r="M996" i="2"/>
  <c r="P995" i="2"/>
  <c r="O995" i="2"/>
  <c r="N995" i="2"/>
  <c r="M995" i="2"/>
  <c r="L994" i="2"/>
  <c r="L993" i="2"/>
  <c r="L1012" i="2" s="1"/>
  <c r="P992" i="2"/>
  <c r="O992" i="2"/>
  <c r="N992" i="2"/>
  <c r="M992" i="2"/>
  <c r="P991" i="2"/>
  <c r="O991" i="2"/>
  <c r="N991" i="2"/>
  <c r="M991" i="2"/>
  <c r="L990" i="2"/>
  <c r="L989" i="2"/>
  <c r="L1010" i="2" s="1"/>
  <c r="L988" i="2"/>
  <c r="L1008" i="2" s="1"/>
  <c r="L987" i="2"/>
  <c r="L1004" i="2" s="1"/>
  <c r="L986" i="2"/>
  <c r="L1000" i="2" s="1"/>
  <c r="L985" i="2"/>
  <c r="L996" i="2" s="1"/>
  <c r="L984" i="2"/>
  <c r="L983" i="2"/>
  <c r="L992" i="2" s="1"/>
  <c r="L982" i="2"/>
  <c r="L1007" i="2" s="1"/>
  <c r="L981" i="2"/>
  <c r="L1003" i="2" s="1"/>
  <c r="L980" i="2"/>
  <c r="L999" i="2" s="1"/>
  <c r="L979" i="2"/>
  <c r="L995" i="2" s="1"/>
  <c r="L978" i="2"/>
  <c r="L991" i="2" s="1"/>
  <c r="L973" i="2"/>
  <c r="P972" i="2"/>
  <c r="O972" i="2"/>
  <c r="N972" i="2"/>
  <c r="M972" i="2"/>
  <c r="L971" i="2"/>
  <c r="L972" i="2" s="1"/>
  <c r="L970" i="2"/>
  <c r="P969" i="2"/>
  <c r="P966" i="2" s="1"/>
  <c r="O969" i="2"/>
  <c r="N969" i="2"/>
  <c r="M969" i="2"/>
  <c r="L968" i="2"/>
  <c r="L969" i="2" s="1"/>
  <c r="L966" i="2" s="1"/>
  <c r="P967" i="2"/>
  <c r="O967" i="2"/>
  <c r="N967" i="2"/>
  <c r="M967" i="2"/>
  <c r="L963" i="2"/>
  <c r="L955" i="2" s="1"/>
  <c r="P962" i="2"/>
  <c r="O962" i="2"/>
  <c r="N962" i="2"/>
  <c r="M962" i="2"/>
  <c r="L961" i="2"/>
  <c r="L962" i="2" s="1"/>
  <c r="P958" i="2"/>
  <c r="P954" i="2" s="1"/>
  <c r="O958" i="2"/>
  <c r="N958" i="2"/>
  <c r="M958" i="2"/>
  <c r="L957" i="2"/>
  <c r="L958" i="2" s="1"/>
  <c r="P955" i="2"/>
  <c r="O955" i="2"/>
  <c r="N955" i="2"/>
  <c r="M955" i="2"/>
  <c r="P953" i="2"/>
  <c r="O953" i="2"/>
  <c r="N953" i="2"/>
  <c r="M953" i="2"/>
  <c r="L950" i="2"/>
  <c r="P949" i="2"/>
  <c r="O949" i="2"/>
  <c r="O945" i="2"/>
  <c r="N949" i="2"/>
  <c r="M949" i="2"/>
  <c r="L948" i="2"/>
  <c r="L949" i="2" s="1"/>
  <c r="P945" i="2"/>
  <c r="N945" i="2"/>
  <c r="M945" i="2"/>
  <c r="L944" i="2"/>
  <c r="P940" i="2"/>
  <c r="O940" i="2"/>
  <c r="N940" i="2"/>
  <c r="N937" i="2" s="1"/>
  <c r="M940" i="2"/>
  <c r="L936" i="2"/>
  <c r="L935" i="2"/>
  <c r="L934" i="2"/>
  <c r="L933" i="2"/>
  <c r="L931" i="2"/>
  <c r="L930" i="2"/>
  <c r="L929" i="2"/>
  <c r="O927" i="2"/>
  <c r="L926" i="2"/>
  <c r="L925" i="2"/>
  <c r="L924" i="2"/>
  <c r="L923" i="2"/>
  <c r="L922" i="2"/>
  <c r="L921" i="2"/>
  <c r="P920" i="2"/>
  <c r="O920" i="2"/>
  <c r="N920" i="2"/>
  <c r="M920" i="2"/>
  <c r="L919" i="2"/>
  <c r="L920" i="2" s="1"/>
  <c r="P916" i="2"/>
  <c r="O916" i="2"/>
  <c r="N916" i="2"/>
  <c r="M916" i="2"/>
  <c r="P912" i="2"/>
  <c r="O912" i="2"/>
  <c r="O910" i="2" s="1"/>
  <c r="N912" i="2"/>
  <c r="M912" i="2"/>
  <c r="P908" i="2"/>
  <c r="O908" i="2"/>
  <c r="N908" i="2"/>
  <c r="M908" i="2"/>
  <c r="L907" i="2"/>
  <c r="P906" i="2"/>
  <c r="O906" i="2"/>
  <c r="N906" i="2"/>
  <c r="M906" i="2"/>
  <c r="L905" i="2"/>
  <c r="P904" i="2"/>
  <c r="O904" i="2"/>
  <c r="N904" i="2"/>
  <c r="M904" i="2"/>
  <c r="L903" i="2"/>
  <c r="P902" i="2"/>
  <c r="O902" i="2"/>
  <c r="N902" i="2"/>
  <c r="M902" i="2"/>
  <c r="L901" i="2"/>
  <c r="P900" i="2"/>
  <c r="O900" i="2"/>
  <c r="N900" i="2"/>
  <c r="M900" i="2"/>
  <c r="P899" i="2"/>
  <c r="O899" i="2"/>
  <c r="N899" i="2"/>
  <c r="M899" i="2"/>
  <c r="L898" i="2"/>
  <c r="L897" i="2"/>
  <c r="P896" i="2"/>
  <c r="O896" i="2"/>
  <c r="N896" i="2"/>
  <c r="M896" i="2"/>
  <c r="P895" i="2"/>
  <c r="O895" i="2"/>
  <c r="N895" i="2"/>
  <c r="M895" i="2"/>
  <c r="L894" i="2"/>
  <c r="L893" i="2"/>
  <c r="L908" i="2" s="1"/>
  <c r="P892" i="2"/>
  <c r="O892" i="2"/>
  <c r="N892" i="2"/>
  <c r="M892" i="2"/>
  <c r="P891" i="2"/>
  <c r="O891" i="2"/>
  <c r="N891" i="2"/>
  <c r="M891" i="2"/>
  <c r="L890" i="2"/>
  <c r="L889" i="2"/>
  <c r="L906" i="2" s="1"/>
  <c r="P888" i="2"/>
  <c r="O888" i="2"/>
  <c r="N888" i="2"/>
  <c r="M888" i="2"/>
  <c r="P887" i="2"/>
  <c r="O887" i="2"/>
  <c r="N887" i="2"/>
  <c r="M887" i="2"/>
  <c r="L886" i="2"/>
  <c r="L885" i="2"/>
  <c r="L904" i="2" s="1"/>
  <c r="P884" i="2"/>
  <c r="O884" i="2"/>
  <c r="N884" i="2"/>
  <c r="M884" i="2"/>
  <c r="P883" i="2"/>
  <c r="O883" i="2"/>
  <c r="N883" i="2"/>
  <c r="M883" i="2"/>
  <c r="L882" i="2"/>
  <c r="L881" i="2"/>
  <c r="L902" i="2" s="1"/>
  <c r="L880" i="2"/>
  <c r="L900" i="2" s="1"/>
  <c r="L879" i="2"/>
  <c r="L896" i="2" s="1"/>
  <c r="L878" i="2"/>
  <c r="L892" i="2" s="1"/>
  <c r="L877" i="2"/>
  <c r="L888" i="2" s="1"/>
  <c r="L876" i="2"/>
  <c r="L875" i="2"/>
  <c r="L884" i="2" s="1"/>
  <c r="L874" i="2"/>
  <c r="L899" i="2" s="1"/>
  <c r="L873" i="2"/>
  <c r="L895" i="2" s="1"/>
  <c r="L872" i="2"/>
  <c r="L891" i="2" s="1"/>
  <c r="L871" i="2"/>
  <c r="L887" i="2" s="1"/>
  <c r="L870" i="2"/>
  <c r="L883" i="2" s="1"/>
  <c r="L865" i="2"/>
  <c r="P864" i="2"/>
  <c r="O864" i="2"/>
  <c r="N864" i="2"/>
  <c r="M864" i="2"/>
  <c r="L863" i="2"/>
  <c r="L864" i="2" s="1"/>
  <c r="L862" i="2"/>
  <c r="P861" i="2"/>
  <c r="O861" i="2"/>
  <c r="N861" i="2"/>
  <c r="M861" i="2"/>
  <c r="L860" i="2"/>
  <c r="L861" i="2" s="1"/>
  <c r="P859" i="2"/>
  <c r="O859" i="2"/>
  <c r="N859" i="2"/>
  <c r="M859" i="2"/>
  <c r="P854" i="2"/>
  <c r="O854" i="2"/>
  <c r="N854" i="2"/>
  <c r="L853" i="2"/>
  <c r="L854" i="2" s="1"/>
  <c r="P850" i="2"/>
  <c r="P846" i="2" s="1"/>
  <c r="O850" i="2"/>
  <c r="N850" i="2"/>
  <c r="M850" i="2"/>
  <c r="M846" i="2" s="1"/>
  <c r="L849" i="2"/>
  <c r="L850" i="2" s="1"/>
  <c r="L846" i="2" s="1"/>
  <c r="P845" i="2"/>
  <c r="O845" i="2"/>
  <c r="O832" i="2"/>
  <c r="N845" i="2"/>
  <c r="L842" i="2"/>
  <c r="P841" i="2"/>
  <c r="O841" i="2"/>
  <c r="N841" i="2"/>
  <c r="L840" i="2"/>
  <c r="P837" i="2"/>
  <c r="P833" i="2" s="1"/>
  <c r="O837" i="2"/>
  <c r="O833" i="2" s="1"/>
  <c r="N837" i="2"/>
  <c r="N833" i="2" s="1"/>
  <c r="M837" i="2"/>
  <c r="M833" i="2" s="1"/>
  <c r="L836" i="2"/>
  <c r="L837" i="2" s="1"/>
  <c r="P832" i="2"/>
  <c r="N832" i="2"/>
  <c r="L828" i="2"/>
  <c r="L827" i="2"/>
  <c r="L826" i="2"/>
  <c r="L825" i="2"/>
  <c r="L823" i="2"/>
  <c r="L822" i="2"/>
  <c r="L821" i="2"/>
  <c r="N819" i="2"/>
  <c r="L818" i="2"/>
  <c r="L817" i="2"/>
  <c r="L816" i="2"/>
  <c r="L815" i="2"/>
  <c r="L814" i="2"/>
  <c r="L813" i="2"/>
  <c r="P812" i="2"/>
  <c r="O812" i="2"/>
  <c r="N812" i="2"/>
  <c r="M812" i="2"/>
  <c r="L811" i="2"/>
  <c r="L812" i="2" s="1"/>
  <c r="P808" i="2"/>
  <c r="O808" i="2"/>
  <c r="N808" i="2"/>
  <c r="M808" i="2"/>
  <c r="P804" i="2"/>
  <c r="O804" i="2"/>
  <c r="N804" i="2"/>
  <c r="L803" i="2"/>
  <c r="L804" i="2" s="1"/>
  <c r="P800" i="2"/>
  <c r="O800" i="2"/>
  <c r="N800" i="2"/>
  <c r="M800" i="2"/>
  <c r="L799" i="2"/>
  <c r="P798" i="2"/>
  <c r="O798" i="2"/>
  <c r="N798" i="2"/>
  <c r="M798" i="2"/>
  <c r="L797" i="2"/>
  <c r="P796" i="2"/>
  <c r="O796" i="2"/>
  <c r="N796" i="2"/>
  <c r="M796" i="2"/>
  <c r="L795" i="2"/>
  <c r="P794" i="2"/>
  <c r="O794" i="2"/>
  <c r="N794" i="2"/>
  <c r="M794" i="2"/>
  <c r="P792" i="2"/>
  <c r="O792" i="2"/>
  <c r="N792" i="2"/>
  <c r="M792" i="2"/>
  <c r="P791" i="2"/>
  <c r="O791" i="2"/>
  <c r="N791" i="2"/>
  <c r="M791" i="2"/>
  <c r="L790" i="2"/>
  <c r="L789" i="2"/>
  <c r="P788" i="2"/>
  <c r="O788" i="2"/>
  <c r="N788" i="2"/>
  <c r="M788" i="2"/>
  <c r="P787" i="2"/>
  <c r="O787" i="2"/>
  <c r="N787" i="2"/>
  <c r="M787" i="2"/>
  <c r="L786" i="2"/>
  <c r="L785" i="2"/>
  <c r="L800" i="2" s="1"/>
  <c r="P784" i="2"/>
  <c r="O784" i="2"/>
  <c r="N784" i="2"/>
  <c r="M784" i="2"/>
  <c r="P783" i="2"/>
  <c r="O783" i="2"/>
  <c r="N783" i="2"/>
  <c r="M783" i="2"/>
  <c r="L782" i="2"/>
  <c r="L781" i="2"/>
  <c r="L798" i="2" s="1"/>
  <c r="P780" i="2"/>
  <c r="O780" i="2"/>
  <c r="N780" i="2"/>
  <c r="M780" i="2"/>
  <c r="L778" i="2"/>
  <c r="L777" i="2"/>
  <c r="L796" i="2" s="1"/>
  <c r="P776" i="2"/>
  <c r="O776" i="2"/>
  <c r="N776" i="2"/>
  <c r="M776" i="2"/>
  <c r="P775" i="2"/>
  <c r="N775" i="2"/>
  <c r="M775" i="2"/>
  <c r="L774" i="2"/>
  <c r="L773" i="2"/>
  <c r="L794" i="2" s="1"/>
  <c r="L772" i="2"/>
  <c r="L792" i="2" s="1"/>
  <c r="L771" i="2"/>
  <c r="L788" i="2" s="1"/>
  <c r="L770" i="2"/>
  <c r="L784" i="2" s="1"/>
  <c r="L769" i="2"/>
  <c r="L780" i="2" s="1"/>
  <c r="L768" i="2"/>
  <c r="L767" i="2"/>
  <c r="L776" i="2" s="1"/>
  <c r="L766" i="2"/>
  <c r="L791" i="2" s="1"/>
  <c r="L765" i="2"/>
  <c r="L787" i="2" s="1"/>
  <c r="L764" i="2"/>
  <c r="L783" i="2" s="1"/>
  <c r="L759" i="2"/>
  <c r="P758" i="2"/>
  <c r="O758" i="2"/>
  <c r="N758" i="2"/>
  <c r="M758" i="2"/>
  <c r="L757" i="2"/>
  <c r="L758" i="2" s="1"/>
  <c r="L756" i="2"/>
  <c r="P755" i="2"/>
  <c r="O755" i="2"/>
  <c r="N755" i="2"/>
  <c r="M755" i="2"/>
  <c r="L754" i="2"/>
  <c r="L755" i="2" s="1"/>
  <c r="P753" i="2"/>
  <c r="O753" i="2"/>
  <c r="N753" i="2"/>
  <c r="M753" i="2"/>
  <c r="L749" i="2"/>
  <c r="P748" i="2"/>
  <c r="O748" i="2"/>
  <c r="N748" i="2"/>
  <c r="M748" i="2"/>
  <c r="L747" i="2"/>
  <c r="L748" i="2" s="1"/>
  <c r="L745" i="2"/>
  <c r="P744" i="2"/>
  <c r="O744" i="2"/>
  <c r="N744" i="2"/>
  <c r="M744" i="2"/>
  <c r="L743" i="2"/>
  <c r="L744" i="2" s="1"/>
  <c r="P741" i="2"/>
  <c r="P728" i="2"/>
  <c r="O741" i="2"/>
  <c r="N741" i="2"/>
  <c r="M741" i="2"/>
  <c r="P739" i="2"/>
  <c r="O739" i="2"/>
  <c r="N739" i="2"/>
  <c r="M739" i="2"/>
  <c r="L736" i="2"/>
  <c r="P735" i="2"/>
  <c r="O735" i="2"/>
  <c r="N735" i="2"/>
  <c r="M735" i="2"/>
  <c r="L734" i="2"/>
  <c r="L735" i="2" s="1"/>
  <c r="L732" i="2"/>
  <c r="P731" i="2"/>
  <c r="O731" i="2"/>
  <c r="N731" i="2"/>
  <c r="M731" i="2"/>
  <c r="L730" i="2"/>
  <c r="L731" i="2" s="1"/>
  <c r="O728" i="2"/>
  <c r="N728" i="2"/>
  <c r="M728" i="2"/>
  <c r="P726" i="2"/>
  <c r="O726" i="2"/>
  <c r="N726" i="2"/>
  <c r="M726" i="2"/>
  <c r="L722" i="2"/>
  <c r="L721" i="2"/>
  <c r="L720" i="2"/>
  <c r="L719" i="2"/>
  <c r="L717" i="2"/>
  <c r="L714" i="2" s="1"/>
  <c r="L716" i="2"/>
  <c r="L715" i="2"/>
  <c r="P714" i="2"/>
  <c r="O714" i="2"/>
  <c r="N714" i="2"/>
  <c r="M714" i="2"/>
  <c r="L712" i="2"/>
  <c r="L711" i="2"/>
  <c r="L710" i="2"/>
  <c r="L709" i="2"/>
  <c r="L708" i="2"/>
  <c r="P706" i="2"/>
  <c r="O706" i="2"/>
  <c r="N706" i="2"/>
  <c r="N698" i="2"/>
  <c r="M706" i="2"/>
  <c r="L705" i="2"/>
  <c r="L706" i="2" s="1"/>
  <c r="P704" i="2"/>
  <c r="O704" i="2"/>
  <c r="N704" i="2"/>
  <c r="M704" i="2"/>
  <c r="L703" i="2"/>
  <c r="P702" i="2"/>
  <c r="P698" i="2"/>
  <c r="O702" i="2"/>
  <c r="N702" i="2"/>
  <c r="M702" i="2"/>
  <c r="L701" i="2"/>
  <c r="O698" i="2"/>
  <c r="M698" i="2"/>
  <c r="P694" i="2"/>
  <c r="O694" i="2"/>
  <c r="N694" i="2"/>
  <c r="M694" i="2"/>
  <c r="L693" i="2"/>
  <c r="P692" i="2"/>
  <c r="O692" i="2"/>
  <c r="N692" i="2"/>
  <c r="M692" i="2"/>
  <c r="L691" i="2"/>
  <c r="P690" i="2"/>
  <c r="O690" i="2"/>
  <c r="N690" i="2"/>
  <c r="M690" i="2"/>
  <c r="L689" i="2"/>
  <c r="P688" i="2"/>
  <c r="O688" i="2"/>
  <c r="N688" i="2"/>
  <c r="M688" i="2"/>
  <c r="L687" i="2"/>
  <c r="P686" i="2"/>
  <c r="O686" i="2"/>
  <c r="N686" i="2"/>
  <c r="M686" i="2"/>
  <c r="P685" i="2"/>
  <c r="O685" i="2"/>
  <c r="N685" i="2"/>
  <c r="M685" i="2"/>
  <c r="L684" i="2"/>
  <c r="L683" i="2"/>
  <c r="P682" i="2"/>
  <c r="O682" i="2"/>
  <c r="N682" i="2"/>
  <c r="M682" i="2"/>
  <c r="P681" i="2"/>
  <c r="O681" i="2"/>
  <c r="N681" i="2"/>
  <c r="M681" i="2"/>
  <c r="L680" i="2"/>
  <c r="L679" i="2"/>
  <c r="L694" i="2" s="1"/>
  <c r="P678" i="2"/>
  <c r="O678" i="2"/>
  <c r="N678" i="2"/>
  <c r="M678" i="2"/>
  <c r="P677" i="2"/>
  <c r="O677" i="2"/>
  <c r="N677" i="2"/>
  <c r="M677" i="2"/>
  <c r="L676" i="2"/>
  <c r="L675" i="2"/>
  <c r="L692" i="2" s="1"/>
  <c r="P674" i="2"/>
  <c r="O674" i="2"/>
  <c r="N674" i="2"/>
  <c r="M674" i="2"/>
  <c r="P673" i="2"/>
  <c r="O673" i="2"/>
  <c r="N673" i="2"/>
  <c r="M673" i="2"/>
  <c r="L672" i="2"/>
  <c r="L671" i="2"/>
  <c r="L690" i="2" s="1"/>
  <c r="P670" i="2"/>
  <c r="O670" i="2"/>
  <c r="N670" i="2"/>
  <c r="M670" i="2"/>
  <c r="P669" i="2"/>
  <c r="O669" i="2"/>
  <c r="N669" i="2"/>
  <c r="M669" i="2"/>
  <c r="L668" i="2"/>
  <c r="L667" i="2"/>
  <c r="L688" i="2" s="1"/>
  <c r="L666" i="2"/>
  <c r="L686" i="2" s="1"/>
  <c r="L665" i="2"/>
  <c r="L682" i="2" s="1"/>
  <c r="L664" i="2"/>
  <c r="L678" i="2" s="1"/>
  <c r="L663" i="2"/>
  <c r="L674" i="2" s="1"/>
  <c r="L662" i="2"/>
  <c r="L661" i="2"/>
  <c r="L670" i="2" s="1"/>
  <c r="L660" i="2"/>
  <c r="L685" i="2" s="1"/>
  <c r="L659" i="2"/>
  <c r="L681" i="2" s="1"/>
  <c r="L658" i="2"/>
  <c r="L677" i="2" s="1"/>
  <c r="L657" i="2"/>
  <c r="L673" i="2" s="1"/>
  <c r="L656" i="2"/>
  <c r="L669" i="2" s="1"/>
  <c r="L651" i="2"/>
  <c r="P650" i="2"/>
  <c r="O650" i="2"/>
  <c r="N650" i="2"/>
  <c r="M650" i="2"/>
  <c r="L649" i="2"/>
  <c r="L650" i="2" s="1"/>
  <c r="L648" i="2"/>
  <c r="P647" i="2"/>
  <c r="O647" i="2"/>
  <c r="N647" i="2"/>
  <c r="M647" i="2"/>
  <c r="L646" i="2"/>
  <c r="L647" i="2" s="1"/>
  <c r="P645" i="2"/>
  <c r="O645" i="2"/>
  <c r="N645" i="2"/>
  <c r="M645" i="2"/>
  <c r="P640" i="2"/>
  <c r="O640" i="2"/>
  <c r="N640" i="2"/>
  <c r="M640" i="2"/>
  <c r="L639" i="2"/>
  <c r="P636" i="2"/>
  <c r="O636" i="2"/>
  <c r="N636" i="2"/>
  <c r="M636" i="2"/>
  <c r="L635" i="2"/>
  <c r="L636" i="2" s="1"/>
  <c r="P631" i="2"/>
  <c r="O631" i="2"/>
  <c r="N631" i="2"/>
  <c r="M631" i="2"/>
  <c r="M618" i="2"/>
  <c r="P627" i="2"/>
  <c r="O627" i="2"/>
  <c r="N627" i="2"/>
  <c r="M627" i="2"/>
  <c r="M619" i="2" s="1"/>
  <c r="L626" i="2"/>
  <c r="L627" i="2" s="1"/>
  <c r="P623" i="2"/>
  <c r="O623" i="2"/>
  <c r="N623" i="2"/>
  <c r="P618" i="2"/>
  <c r="O618" i="2"/>
  <c r="N618" i="2"/>
  <c r="L614" i="2"/>
  <c r="L613" i="2"/>
  <c r="L612" i="2"/>
  <c r="L611" i="2"/>
  <c r="L609" i="2"/>
  <c r="L608" i="2"/>
  <c r="L607" i="2"/>
  <c r="O606" i="2"/>
  <c r="N606" i="2"/>
  <c r="M605" i="2"/>
  <c r="L604" i="2"/>
  <c r="L603" i="2"/>
  <c r="L602" i="2"/>
  <c r="L601" i="2"/>
  <c r="L600" i="2"/>
  <c r="L599" i="2"/>
  <c r="P598" i="2"/>
  <c r="O598" i="2"/>
  <c r="N598" i="2"/>
  <c r="M598" i="2"/>
  <c r="L597" i="2"/>
  <c r="L598" i="2" s="1"/>
  <c r="P594" i="2"/>
  <c r="O594" i="2"/>
  <c r="N594" i="2"/>
  <c r="M594" i="2"/>
  <c r="P590" i="2"/>
  <c r="O590" i="2"/>
  <c r="N590" i="2"/>
  <c r="M590" i="2"/>
  <c r="L589" i="2"/>
  <c r="L590" i="2" s="1"/>
  <c r="P586" i="2"/>
  <c r="O586" i="2"/>
  <c r="N586" i="2"/>
  <c r="M586" i="2"/>
  <c r="L585" i="2"/>
  <c r="P584" i="2"/>
  <c r="O584" i="2"/>
  <c r="N584" i="2"/>
  <c r="M584" i="2"/>
  <c r="L583" i="2"/>
  <c r="P582" i="2"/>
  <c r="O582" i="2"/>
  <c r="N582" i="2"/>
  <c r="M582" i="2"/>
  <c r="L581" i="2"/>
  <c r="P580" i="2"/>
  <c r="O580" i="2"/>
  <c r="N580" i="2"/>
  <c r="M580" i="2"/>
  <c r="P578" i="2"/>
  <c r="O578" i="2"/>
  <c r="N578" i="2"/>
  <c r="M578" i="2"/>
  <c r="P577" i="2"/>
  <c r="O577" i="2"/>
  <c r="N577" i="2"/>
  <c r="M577" i="2"/>
  <c r="L576" i="2"/>
  <c r="L575" i="2"/>
  <c r="P574" i="2"/>
  <c r="O574" i="2"/>
  <c r="N574" i="2"/>
  <c r="M574" i="2"/>
  <c r="P573" i="2"/>
  <c r="O573" i="2"/>
  <c r="N573" i="2"/>
  <c r="M573" i="2"/>
  <c r="L572" i="2"/>
  <c r="L571" i="2"/>
  <c r="L586" i="2" s="1"/>
  <c r="P570" i="2"/>
  <c r="O570" i="2"/>
  <c r="N570" i="2"/>
  <c r="M570" i="2"/>
  <c r="P569" i="2"/>
  <c r="O569" i="2"/>
  <c r="N569" i="2"/>
  <c r="M569" i="2"/>
  <c r="L568" i="2"/>
  <c r="L567" i="2"/>
  <c r="L584" i="2" s="1"/>
  <c r="P566" i="2"/>
  <c r="O566" i="2"/>
  <c r="N566" i="2"/>
  <c r="M566" i="2"/>
  <c r="P565" i="2"/>
  <c r="O565" i="2"/>
  <c r="N565" i="2"/>
  <c r="M565" i="2"/>
  <c r="L564" i="2"/>
  <c r="L563" i="2"/>
  <c r="L582" i="2" s="1"/>
  <c r="P562" i="2"/>
  <c r="O562" i="2"/>
  <c r="N562" i="2"/>
  <c r="M562" i="2"/>
  <c r="P561" i="2"/>
  <c r="O561" i="2"/>
  <c r="N561" i="2"/>
  <c r="M561" i="2"/>
  <c r="L560" i="2"/>
  <c r="L559" i="2"/>
  <c r="L580" i="2" s="1"/>
  <c r="L558" i="2"/>
  <c r="L578" i="2" s="1"/>
  <c r="L557" i="2"/>
  <c r="L574" i="2" s="1"/>
  <c r="L556" i="2"/>
  <c r="L570" i="2" s="1"/>
  <c r="L555" i="2"/>
  <c r="L566" i="2" s="1"/>
  <c r="L554" i="2"/>
  <c r="L553" i="2"/>
  <c r="L562" i="2" s="1"/>
  <c r="L552" i="2"/>
  <c r="L577" i="2" s="1"/>
  <c r="L551" i="2"/>
  <c r="L573" i="2" s="1"/>
  <c r="L550" i="2"/>
  <c r="L569" i="2" s="1"/>
  <c r="L549" i="2"/>
  <c r="L565" i="2" s="1"/>
  <c r="L548" i="2"/>
  <c r="L561" i="2" s="1"/>
  <c r="L543" i="2"/>
  <c r="P542" i="2"/>
  <c r="O542" i="2"/>
  <c r="N542" i="2"/>
  <c r="M542" i="2"/>
  <c r="L541" i="2"/>
  <c r="L542" i="2" s="1"/>
  <c r="L540" i="2"/>
  <c r="P539" i="2"/>
  <c r="O539" i="2"/>
  <c r="N539" i="2"/>
  <c r="M539" i="2"/>
  <c r="L538" i="2"/>
  <c r="L539" i="2" s="1"/>
  <c r="P537" i="2"/>
  <c r="O537" i="2"/>
  <c r="N537" i="2"/>
  <c r="M537" i="2"/>
  <c r="M528" i="2"/>
  <c r="L527" i="2"/>
  <c r="L528" i="2" s="1"/>
  <c r="P519" i="2"/>
  <c r="P511" i="2" s="1"/>
  <c r="O519" i="2"/>
  <c r="O511" i="2" s="1"/>
  <c r="N519" i="2"/>
  <c r="M519" i="2"/>
  <c r="L518" i="2"/>
  <c r="L519" i="2" s="1"/>
  <c r="L511" i="2" s="1"/>
  <c r="L506" i="2"/>
  <c r="AW506" i="2" s="1"/>
  <c r="L505" i="2"/>
  <c r="AW505" i="2" s="1"/>
  <c r="L504" i="2"/>
  <c r="AW504" i="2" s="1"/>
  <c r="L503" i="2"/>
  <c r="AW503" i="2" s="1"/>
  <c r="L500" i="2"/>
  <c r="L496" i="2"/>
  <c r="L495" i="2"/>
  <c r="L494" i="2"/>
  <c r="L493" i="2"/>
  <c r="L492" i="2"/>
  <c r="L491" i="2"/>
  <c r="P490" i="2"/>
  <c r="O490" i="2"/>
  <c r="N490" i="2"/>
  <c r="M490" i="2"/>
  <c r="L489" i="2"/>
  <c r="L490" i="2" s="1"/>
  <c r="P486" i="2"/>
  <c r="O486" i="2"/>
  <c r="N486" i="2"/>
  <c r="M486" i="2"/>
  <c r="P482" i="2"/>
  <c r="N482" i="2"/>
  <c r="P478" i="2"/>
  <c r="O478" i="2"/>
  <c r="N478" i="2"/>
  <c r="M478" i="2"/>
  <c r="L477" i="2"/>
  <c r="P476" i="2"/>
  <c r="O476" i="2"/>
  <c r="N476" i="2"/>
  <c r="M476" i="2"/>
  <c r="L475" i="2"/>
  <c r="P474" i="2"/>
  <c r="O474" i="2"/>
  <c r="N474" i="2"/>
  <c r="M474" i="2"/>
  <c r="L473" i="2"/>
  <c r="P472" i="2"/>
  <c r="O472" i="2"/>
  <c r="N472" i="2"/>
  <c r="M472" i="2"/>
  <c r="P470" i="2"/>
  <c r="O470" i="2"/>
  <c r="N470" i="2"/>
  <c r="M470" i="2"/>
  <c r="P469" i="2"/>
  <c r="O469" i="2"/>
  <c r="N469" i="2"/>
  <c r="M469" i="2"/>
  <c r="L468" i="2"/>
  <c r="L467" i="2"/>
  <c r="P466" i="2"/>
  <c r="O466" i="2"/>
  <c r="N466" i="2"/>
  <c r="M466" i="2"/>
  <c r="P465" i="2"/>
  <c r="O465" i="2"/>
  <c r="N465" i="2"/>
  <c r="M465" i="2"/>
  <c r="L464" i="2"/>
  <c r="L463" i="2"/>
  <c r="L478" i="2" s="1"/>
  <c r="P462" i="2"/>
  <c r="O462" i="2"/>
  <c r="N462" i="2"/>
  <c r="M462" i="2"/>
  <c r="P461" i="2"/>
  <c r="O461" i="2"/>
  <c r="N461" i="2"/>
  <c r="M461" i="2"/>
  <c r="L460" i="2"/>
  <c r="L459" i="2"/>
  <c r="L476" i="2" s="1"/>
  <c r="P458" i="2"/>
  <c r="O458" i="2"/>
  <c r="N458" i="2"/>
  <c r="M458" i="2"/>
  <c r="P457" i="2"/>
  <c r="O457" i="2"/>
  <c r="N457" i="2"/>
  <c r="M457" i="2"/>
  <c r="L456" i="2"/>
  <c r="L455" i="2"/>
  <c r="L474" i="2" s="1"/>
  <c r="P454" i="2"/>
  <c r="O454" i="2"/>
  <c r="N454" i="2"/>
  <c r="M454" i="2"/>
  <c r="P453" i="2"/>
  <c r="O453" i="2"/>
  <c r="N453" i="2"/>
  <c r="M453" i="2"/>
  <c r="L452" i="2"/>
  <c r="L451" i="2"/>
  <c r="L472" i="2" s="1"/>
  <c r="L450" i="2"/>
  <c r="L470" i="2" s="1"/>
  <c r="L449" i="2"/>
  <c r="L466" i="2" s="1"/>
  <c r="L448" i="2"/>
  <c r="L462" i="2" s="1"/>
  <c r="L447" i="2"/>
  <c r="L458" i="2" s="1"/>
  <c r="L446" i="2"/>
  <c r="L445" i="2"/>
  <c r="L454" i="2" s="1"/>
  <c r="L444" i="2"/>
  <c r="L469" i="2" s="1"/>
  <c r="L443" i="2"/>
  <c r="L465" i="2" s="1"/>
  <c r="L442" i="2"/>
  <c r="L461" i="2" s="1"/>
  <c r="L441" i="2"/>
  <c r="L457" i="2" s="1"/>
  <c r="L440" i="2"/>
  <c r="L453" i="2" s="1"/>
  <c r="L435" i="2"/>
  <c r="P434" i="2"/>
  <c r="P431" i="2"/>
  <c r="O434" i="2"/>
  <c r="O431" i="2"/>
  <c r="N434" i="2"/>
  <c r="M434" i="2"/>
  <c r="L433" i="2"/>
  <c r="L434" i="2" s="1"/>
  <c r="L432" i="2"/>
  <c r="L429" i="2" s="1"/>
  <c r="N431" i="2"/>
  <c r="N428" i="2" s="1"/>
  <c r="M431" i="2"/>
  <c r="M428" i="2" s="1"/>
  <c r="L430" i="2"/>
  <c r="L431" i="2" s="1"/>
  <c r="L428" i="2" s="1"/>
  <c r="P429" i="2"/>
  <c r="O429" i="2"/>
  <c r="N429" i="2"/>
  <c r="M429" i="2"/>
  <c r="P424" i="2"/>
  <c r="O424" i="2"/>
  <c r="P420" i="2"/>
  <c r="O420" i="2"/>
  <c r="O416" i="2" s="1"/>
  <c r="L419" i="2"/>
  <c r="L415" i="2" s="1"/>
  <c r="P415" i="2"/>
  <c r="O415" i="2"/>
  <c r="P411" i="2"/>
  <c r="P407" i="2"/>
  <c r="O411" i="2"/>
  <c r="L410" i="2"/>
  <c r="L411" i="2" s="1"/>
  <c r="O407" i="2"/>
  <c r="L406" i="2"/>
  <c r="L407" i="2" s="1"/>
  <c r="P402" i="2"/>
  <c r="P399" i="2" s="1"/>
  <c r="O402" i="2"/>
  <c r="L398" i="2"/>
  <c r="L397" i="2"/>
  <c r="L396" i="2"/>
  <c r="L395" i="2"/>
  <c r="L393" i="2"/>
  <c r="L390" i="2" s="1"/>
  <c r="L392" i="2"/>
  <c r="L391" i="2"/>
  <c r="L388" i="2"/>
  <c r="L387" i="2"/>
  <c r="L386" i="2"/>
  <c r="L385" i="2"/>
  <c r="L384" i="2"/>
  <c r="L383" i="2"/>
  <c r="P382" i="2"/>
  <c r="O382" i="2"/>
  <c r="N382" i="2"/>
  <c r="M382" i="2"/>
  <c r="L381" i="2"/>
  <c r="L382" i="2" s="1"/>
  <c r="P378" i="2"/>
  <c r="O378" i="2"/>
  <c r="N378" i="2"/>
  <c r="M378" i="2"/>
  <c r="M374" i="2"/>
  <c r="P374" i="2"/>
  <c r="O374" i="2"/>
  <c r="N374" i="2"/>
  <c r="P370" i="2"/>
  <c r="O370" i="2"/>
  <c r="N370" i="2"/>
  <c r="M370" i="2"/>
  <c r="L367" i="2"/>
  <c r="L365" i="2"/>
  <c r="P364" i="2"/>
  <c r="O364" i="2"/>
  <c r="N364" i="2"/>
  <c r="M364" i="2"/>
  <c r="P362" i="2"/>
  <c r="O362" i="2"/>
  <c r="N362" i="2"/>
  <c r="M362" i="2"/>
  <c r="P361" i="2"/>
  <c r="O361" i="2"/>
  <c r="N361" i="2"/>
  <c r="M361" i="2"/>
  <c r="L360" i="2"/>
  <c r="L359" i="2"/>
  <c r="P358" i="2"/>
  <c r="O358" i="2"/>
  <c r="N358" i="2"/>
  <c r="M358" i="2"/>
  <c r="P357" i="2"/>
  <c r="O357" i="2"/>
  <c r="N357" i="2"/>
  <c r="M357" i="2"/>
  <c r="L356" i="2"/>
  <c r="L355" i="2"/>
  <c r="L370" i="2" s="1"/>
  <c r="P354" i="2"/>
  <c r="O354" i="2"/>
  <c r="N354" i="2"/>
  <c r="M354" i="2"/>
  <c r="P353" i="2"/>
  <c r="O353" i="2"/>
  <c r="N353" i="2"/>
  <c r="M353" i="2"/>
  <c r="L352" i="2"/>
  <c r="L351" i="2"/>
  <c r="L368" i="2" s="1"/>
  <c r="P350" i="2"/>
  <c r="O350" i="2"/>
  <c r="N350" i="2"/>
  <c r="M350" i="2"/>
  <c r="P349" i="2"/>
  <c r="O349" i="2"/>
  <c r="N349" i="2"/>
  <c r="M349" i="2"/>
  <c r="L348" i="2"/>
  <c r="L347" i="2"/>
  <c r="L366" i="2" s="1"/>
  <c r="P346" i="2"/>
  <c r="O346" i="2"/>
  <c r="N346" i="2"/>
  <c r="M346" i="2"/>
  <c r="P345" i="2"/>
  <c r="O345" i="2"/>
  <c r="N345" i="2"/>
  <c r="M345" i="2"/>
  <c r="L344" i="2"/>
  <c r="L343" i="2"/>
  <c r="L364" i="2" s="1"/>
  <c r="L342" i="2"/>
  <c r="L362" i="2" s="1"/>
  <c r="L341" i="2"/>
  <c r="L358" i="2" s="1"/>
  <c r="L340" i="2"/>
  <c r="L354" i="2" s="1"/>
  <c r="L339" i="2"/>
  <c r="L350" i="2" s="1"/>
  <c r="L338" i="2"/>
  <c r="L337" i="2"/>
  <c r="L346" i="2" s="1"/>
  <c r="L336" i="2"/>
  <c r="L361" i="2" s="1"/>
  <c r="L335" i="2"/>
  <c r="L357" i="2" s="1"/>
  <c r="L334" i="2"/>
  <c r="L353" i="2" s="1"/>
  <c r="L333" i="2"/>
  <c r="L349" i="2" s="1"/>
  <c r="L332" i="2"/>
  <c r="L345" i="2" s="1"/>
  <c r="L327" i="2"/>
  <c r="P326" i="2"/>
  <c r="O326" i="2"/>
  <c r="N326" i="2"/>
  <c r="M326" i="2"/>
  <c r="L325" i="2"/>
  <c r="L326" i="2" s="1"/>
  <c r="L324" i="2"/>
  <c r="P323" i="2"/>
  <c r="O323" i="2"/>
  <c r="N323" i="2"/>
  <c r="M323" i="2"/>
  <c r="L322" i="2"/>
  <c r="L323" i="2" s="1"/>
  <c r="P321" i="2"/>
  <c r="O321" i="2"/>
  <c r="N321" i="2"/>
  <c r="M321" i="2"/>
  <c r="P316" i="2"/>
  <c r="O316" i="2"/>
  <c r="AN316" i="2" s="1"/>
  <c r="N316" i="2"/>
  <c r="N308" i="2" s="1"/>
  <c r="O294" i="2"/>
  <c r="O291" i="2" s="1"/>
  <c r="P299" i="2"/>
  <c r="P295" i="2" s="1"/>
  <c r="O299" i="2"/>
  <c r="AN299" i="2" s="1"/>
  <c r="N299" i="2"/>
  <c r="N295" i="2" s="1"/>
  <c r="N294" i="2"/>
  <c r="L290" i="2"/>
  <c r="L289" i="2"/>
  <c r="L288" i="2"/>
  <c r="L287" i="2"/>
  <c r="L285" i="2"/>
  <c r="L282" i="2" s="1"/>
  <c r="L284" i="2"/>
  <c r="L283" i="2"/>
  <c r="P282" i="2"/>
  <c r="O282" i="2"/>
  <c r="AN282" i="2" s="1"/>
  <c r="N282" i="2"/>
  <c r="L280" i="2"/>
  <c r="L279" i="2"/>
  <c r="L278" i="2"/>
  <c r="L277" i="2"/>
  <c r="L276" i="2"/>
  <c r="L275" i="2"/>
  <c r="P274" i="2"/>
  <c r="O274" i="2"/>
  <c r="N274" i="2"/>
  <c r="L273" i="2"/>
  <c r="L274" i="2" s="1"/>
  <c r="P270" i="2"/>
  <c r="O270" i="2"/>
  <c r="N270" i="2"/>
  <c r="N266" i="2"/>
  <c r="P266" i="2"/>
  <c r="P264" i="2" s="1"/>
  <c r="L265" i="2"/>
  <c r="L268" i="2" s="1"/>
  <c r="P262" i="2"/>
  <c r="O262" i="2"/>
  <c r="N262" i="2"/>
  <c r="L259" i="2"/>
  <c r="P256" i="2"/>
  <c r="O256" i="2"/>
  <c r="N256" i="2"/>
  <c r="P254" i="2"/>
  <c r="O254" i="2"/>
  <c r="N254" i="2"/>
  <c r="M254" i="2"/>
  <c r="P253" i="2"/>
  <c r="O253" i="2"/>
  <c r="N253" i="2"/>
  <c r="M253" i="2"/>
  <c r="L252" i="2"/>
  <c r="L251" i="2"/>
  <c r="P250" i="2"/>
  <c r="O250" i="2"/>
  <c r="N250" i="2"/>
  <c r="M250" i="2"/>
  <c r="P249" i="2"/>
  <c r="O249" i="2"/>
  <c r="N249" i="2"/>
  <c r="M249" i="2"/>
  <c r="L248" i="2"/>
  <c r="L247" i="2"/>
  <c r="L262" i="2" s="1"/>
  <c r="P246" i="2"/>
  <c r="O246" i="2"/>
  <c r="N246" i="2"/>
  <c r="M246" i="2"/>
  <c r="P245" i="2"/>
  <c r="O245" i="2"/>
  <c r="N245" i="2"/>
  <c r="M245" i="2"/>
  <c r="L244" i="2"/>
  <c r="L243" i="2"/>
  <c r="L260" i="2" s="1"/>
  <c r="P242" i="2"/>
  <c r="O242" i="2"/>
  <c r="N242" i="2"/>
  <c r="M242" i="2"/>
  <c r="P241" i="2"/>
  <c r="O241" i="2"/>
  <c r="N241" i="2"/>
  <c r="M241" i="2"/>
  <c r="L240" i="2"/>
  <c r="L239" i="2"/>
  <c r="L258" i="2" s="1"/>
  <c r="P238" i="2"/>
  <c r="O238" i="2"/>
  <c r="N238" i="2"/>
  <c r="M238" i="2"/>
  <c r="P237" i="2"/>
  <c r="O237" i="2"/>
  <c r="N237" i="2"/>
  <c r="M237" i="2"/>
  <c r="L236" i="2"/>
  <c r="L235" i="2"/>
  <c r="L256" i="2" s="1"/>
  <c r="L234" i="2"/>
  <c r="L254" i="2" s="1"/>
  <c r="L233" i="2"/>
  <c r="L250" i="2" s="1"/>
  <c r="L232" i="2"/>
  <c r="L246" i="2" s="1"/>
  <c r="L231" i="2"/>
  <c r="L242" i="2" s="1"/>
  <c r="P154" i="2"/>
  <c r="O154" i="2"/>
  <c r="AN154" i="2" s="1"/>
  <c r="N154" i="2"/>
  <c r="M154" i="2"/>
  <c r="L153" i="2"/>
  <c r="L151" i="2"/>
  <c r="L149" i="2"/>
  <c r="P148" i="2"/>
  <c r="N148" i="2"/>
  <c r="M148" i="2"/>
  <c r="P147" i="2"/>
  <c r="O147" i="2"/>
  <c r="AN147" i="2" s="1"/>
  <c r="N147" i="2"/>
  <c r="M147" i="2"/>
  <c r="P146" i="2"/>
  <c r="O146" i="2"/>
  <c r="AN146" i="2" s="1"/>
  <c r="AO146" i="2" s="1"/>
  <c r="AP146" i="2" s="1"/>
  <c r="AQ146" i="2" s="1"/>
  <c r="AR146" i="2" s="1"/>
  <c r="N146" i="2"/>
  <c r="M146" i="2"/>
  <c r="P145" i="2"/>
  <c r="O145" i="2"/>
  <c r="AN145" i="2" s="1"/>
  <c r="N145" i="2"/>
  <c r="M145" i="2"/>
  <c r="L144" i="2"/>
  <c r="L143" i="2"/>
  <c r="P142" i="2"/>
  <c r="O142" i="2"/>
  <c r="AN142" i="2" s="1"/>
  <c r="N142" i="2"/>
  <c r="M142" i="2"/>
  <c r="P141" i="2"/>
  <c r="O141" i="2"/>
  <c r="AN141" i="2" s="1"/>
  <c r="N141" i="2"/>
  <c r="M141" i="2"/>
  <c r="L140" i="2"/>
  <c r="L139" i="2"/>
  <c r="L154" i="2" s="1"/>
  <c r="P138" i="2"/>
  <c r="O138" i="2"/>
  <c r="AN138" i="2" s="1"/>
  <c r="AO138" i="2" s="1"/>
  <c r="AP138" i="2" s="1"/>
  <c r="AQ138" i="2" s="1"/>
  <c r="AR138" i="2" s="1"/>
  <c r="N138" i="2"/>
  <c r="M138" i="2"/>
  <c r="P137" i="2"/>
  <c r="O137" i="2"/>
  <c r="AN137" i="2" s="1"/>
  <c r="AS137" i="2" s="1"/>
  <c r="N137" i="2"/>
  <c r="M137" i="2"/>
  <c r="L136" i="2"/>
  <c r="L135" i="2"/>
  <c r="L152" i="2" s="1"/>
  <c r="P134" i="2"/>
  <c r="O134" i="2"/>
  <c r="AN134" i="2" s="1"/>
  <c r="N134" i="2"/>
  <c r="M134" i="2"/>
  <c r="P133" i="2"/>
  <c r="O133" i="2"/>
  <c r="AN133" i="2" s="1"/>
  <c r="AO133" i="2" s="1"/>
  <c r="AP133" i="2" s="1"/>
  <c r="AQ133" i="2" s="1"/>
  <c r="AR133" i="2" s="1"/>
  <c r="N133" i="2"/>
  <c r="M133" i="2"/>
  <c r="L132" i="2"/>
  <c r="L131" i="2"/>
  <c r="L150" i="2" s="1"/>
  <c r="P130" i="2"/>
  <c r="O130" i="2"/>
  <c r="AN130" i="2" s="1"/>
  <c r="AO130" i="2" s="1"/>
  <c r="AP130" i="2" s="1"/>
  <c r="AQ130" i="2" s="1"/>
  <c r="AR130" i="2" s="1"/>
  <c r="N130" i="2"/>
  <c r="M130" i="2"/>
  <c r="P129" i="2"/>
  <c r="O129" i="2"/>
  <c r="AN129" i="2" s="1"/>
  <c r="N129" i="2"/>
  <c r="M129" i="2"/>
  <c r="L128" i="2"/>
  <c r="L127" i="2"/>
  <c r="L148" i="2" s="1"/>
  <c r="L126" i="2"/>
  <c r="L146" i="2" s="1"/>
  <c r="L125" i="2"/>
  <c r="L142" i="2" s="1"/>
  <c r="L124" i="2"/>
  <c r="L138" i="2" s="1"/>
  <c r="L123" i="2"/>
  <c r="L134" i="2" s="1"/>
  <c r="L122" i="2"/>
  <c r="L121" i="2"/>
  <c r="L130" i="2" s="1"/>
  <c r="L120" i="2"/>
  <c r="L145" i="2" s="1"/>
  <c r="L119" i="2"/>
  <c r="L141" i="2" s="1"/>
  <c r="L118" i="2"/>
  <c r="L137" i="2" s="1"/>
  <c r="L117" i="2"/>
  <c r="L133" i="2" s="1"/>
  <c r="L116" i="2"/>
  <c r="L129" i="2" s="1"/>
  <c r="P111" i="2"/>
  <c r="O111" i="2"/>
  <c r="N111" i="2"/>
  <c r="M111" i="2"/>
  <c r="P109" i="2"/>
  <c r="P110" i="2" s="1"/>
  <c r="O109" i="2"/>
  <c r="O110" i="2" s="1"/>
  <c r="N109" i="2"/>
  <c r="M109" i="2"/>
  <c r="M110" i="2" s="1"/>
  <c r="P108" i="2"/>
  <c r="O108" i="2"/>
  <c r="N108" i="2"/>
  <c r="M108" i="2"/>
  <c r="M105" i="2" s="1"/>
  <c r="P106" i="2"/>
  <c r="P107" i="2" s="1"/>
  <c r="P104" i="2" s="1"/>
  <c r="O106" i="2"/>
  <c r="O107" i="2" s="1"/>
  <c r="N106" i="2"/>
  <c r="M106" i="2"/>
  <c r="M107" i="2" s="1"/>
  <c r="P74" i="2"/>
  <c r="O74" i="2"/>
  <c r="N74" i="2"/>
  <c r="M74" i="2"/>
  <c r="P73" i="2"/>
  <c r="O73" i="2"/>
  <c r="N73" i="2"/>
  <c r="M73" i="2"/>
  <c r="P72" i="2"/>
  <c r="O72" i="2"/>
  <c r="N72" i="2"/>
  <c r="M72" i="2"/>
  <c r="P71" i="2"/>
  <c r="O71" i="2"/>
  <c r="N71" i="2"/>
  <c r="M71" i="2"/>
  <c r="M69" i="2"/>
  <c r="P68" i="2"/>
  <c r="O68" i="2"/>
  <c r="N68" i="2"/>
  <c r="M68" i="2"/>
  <c r="O67" i="2"/>
  <c r="N67" i="2"/>
  <c r="M67" i="2"/>
  <c r="P62" i="2"/>
  <c r="O62" i="2"/>
  <c r="AU62" i="2" s="1"/>
  <c r="AV62" i="2" s="1"/>
  <c r="N62" i="2"/>
  <c r="M62" i="2"/>
  <c r="P61" i="2"/>
  <c r="O61" i="2"/>
  <c r="AU61" i="2" s="1"/>
  <c r="AV61" i="2" s="1"/>
  <c r="N61" i="2"/>
  <c r="M61" i="2"/>
  <c r="P60" i="2"/>
  <c r="O60" i="2"/>
  <c r="N60" i="2"/>
  <c r="M60" i="2"/>
  <c r="N45" i="2"/>
  <c r="P44" i="2"/>
  <c r="O44" i="2"/>
  <c r="N44" i="2"/>
  <c r="M44" i="2"/>
  <c r="P43" i="2"/>
  <c r="N43" i="2"/>
  <c r="BP43" i="2" s="1"/>
  <c r="BQ43" i="2" s="1"/>
  <c r="M43" i="2"/>
  <c r="P41" i="2"/>
  <c r="P42" i="2" s="1"/>
  <c r="O41" i="2"/>
  <c r="N41" i="2"/>
  <c r="BP41" i="2" s="1"/>
  <c r="BQ41" i="2" s="1"/>
  <c r="M41" i="2"/>
  <c r="M42" i="2" s="1"/>
  <c r="P37" i="2"/>
  <c r="O37" i="2"/>
  <c r="N37" i="2"/>
  <c r="BP37" i="2" s="1"/>
  <c r="BQ37" i="2" s="1"/>
  <c r="M37" i="2"/>
  <c r="P33" i="2"/>
  <c r="O33" i="2"/>
  <c r="N33" i="2"/>
  <c r="BP33" i="2" s="1"/>
  <c r="BQ33" i="2" s="1"/>
  <c r="M33" i="2"/>
  <c r="P30" i="2"/>
  <c r="O30" i="2"/>
  <c r="N30" i="2"/>
  <c r="M30" i="2"/>
  <c r="P29" i="2"/>
  <c r="O29" i="2"/>
  <c r="N29" i="2"/>
  <c r="M29" i="2"/>
  <c r="L27" i="2"/>
  <c r="L44" i="2" s="1"/>
  <c r="M21" i="2"/>
  <c r="P38" i="2"/>
  <c r="O38" i="2"/>
  <c r="N38" i="2"/>
  <c r="BP38" i="2" s="1"/>
  <c r="BQ38" i="2" s="1"/>
  <c r="P34" i="2"/>
  <c r="N34" i="2"/>
  <c r="P25" i="2"/>
  <c r="N25" i="2"/>
  <c r="P5" i="2"/>
  <c r="O5" i="2"/>
  <c r="N5" i="2"/>
  <c r="M5" i="2"/>
  <c r="M482" i="2"/>
  <c r="O482" i="2"/>
  <c r="O330" i="2"/>
  <c r="CQ531" i="3"/>
  <c r="CQ533" i="3" s="1"/>
  <c r="CT286" i="3"/>
  <c r="CT288" i="3" s="1"/>
  <c r="CP288" i="3"/>
  <c r="CS288" i="3"/>
  <c r="CQ275" i="3"/>
  <c r="CQ279" i="3"/>
  <c r="CQ283" i="3"/>
  <c r="CQ286" i="3"/>
  <c r="CQ288" i="3" s="1"/>
  <c r="CQ292" i="3"/>
  <c r="CQ296" i="3"/>
  <c r="O546" i="2"/>
  <c r="CT165" i="3"/>
  <c r="CT168" i="3" s="1"/>
  <c r="CS127" i="3"/>
  <c r="CS494" i="3"/>
  <c r="EA382" i="3"/>
  <c r="DZ392" i="3"/>
  <c r="AO1609" i="2"/>
  <c r="AT1609" i="2" s="1"/>
  <c r="AN1609" i="2"/>
  <c r="AS1609" i="2" s="1"/>
  <c r="AM1609" i="2"/>
  <c r="AR1609" i="2" s="1"/>
  <c r="AL1609" i="2"/>
  <c r="AQ1609" i="2"/>
  <c r="AO1608" i="2"/>
  <c r="AT1608" i="2" s="1"/>
  <c r="AN1608" i="2"/>
  <c r="AS1608" i="2" s="1"/>
  <c r="AM1608" i="2"/>
  <c r="AR1608" i="2" s="1"/>
  <c r="AL1608" i="2"/>
  <c r="AQ1608" i="2" s="1"/>
  <c r="AO1607" i="2"/>
  <c r="AT1607" i="2" s="1"/>
  <c r="AN1607" i="2"/>
  <c r="AS1607" i="2" s="1"/>
  <c r="AM1607" i="2"/>
  <c r="AR1607" i="2" s="1"/>
  <c r="AL1607" i="2"/>
  <c r="AQ1607" i="2" s="1"/>
  <c r="AO1606" i="2"/>
  <c r="AT1606" i="2" s="1"/>
  <c r="AN1606" i="2"/>
  <c r="AS1606" i="2" s="1"/>
  <c r="AM1606" i="2"/>
  <c r="AR1606" i="2" s="1"/>
  <c r="AL1606" i="2"/>
  <c r="AQ1606" i="2" s="1"/>
  <c r="AO1605" i="2"/>
  <c r="AT1605" i="2" s="1"/>
  <c r="AN1605" i="2"/>
  <c r="AS1605" i="2" s="1"/>
  <c r="AL1605" i="2"/>
  <c r="AQ1605" i="2" s="1"/>
  <c r="Y1605" i="2"/>
  <c r="X1605" i="2"/>
  <c r="W1605" i="2"/>
  <c r="W1601" i="2"/>
  <c r="V1605" i="2"/>
  <c r="AO1604" i="2"/>
  <c r="AT1604" i="2" s="1"/>
  <c r="AN1604" i="2"/>
  <c r="AS1604" i="2" s="1"/>
  <c r="AM1604" i="2"/>
  <c r="AR1604" i="2" s="1"/>
  <c r="AL1604" i="2"/>
  <c r="AQ1604" i="2" s="1"/>
  <c r="AO1603" i="2"/>
  <c r="AT1603" i="2" s="1"/>
  <c r="AN1603" i="2"/>
  <c r="AS1603" i="2" s="1"/>
  <c r="AM1603" i="2"/>
  <c r="AR1603" i="2" s="1"/>
  <c r="AL1603" i="2"/>
  <c r="AQ1603" i="2" s="1"/>
  <c r="AO1602" i="2"/>
  <c r="AT1602" i="2" s="1"/>
  <c r="AN1602" i="2"/>
  <c r="AS1602" i="2" s="1"/>
  <c r="AM1602" i="2"/>
  <c r="AR1602" i="2" s="1"/>
  <c r="AL1602" i="2"/>
  <c r="AQ1602" i="2" s="1"/>
  <c r="AN1601" i="2"/>
  <c r="AS1601" i="2" s="1"/>
  <c r="AM1601" i="2"/>
  <c r="AR1601" i="2" s="1"/>
  <c r="AL1601" i="2"/>
  <c r="AQ1601" i="2" s="1"/>
  <c r="Y1601" i="2"/>
  <c r="X1601" i="2"/>
  <c r="V1601" i="2"/>
  <c r="AK1601" i="2"/>
  <c r="AP1601" i="2" s="1"/>
  <c r="AO1600" i="2"/>
  <c r="AT1600" i="2" s="1"/>
  <c r="AN1600" i="2"/>
  <c r="AS1600" i="2" s="1"/>
  <c r="AM1600" i="2"/>
  <c r="AR1600" i="2" s="1"/>
  <c r="AL1600" i="2"/>
  <c r="AQ1600" i="2" s="1"/>
  <c r="AK1600" i="2"/>
  <c r="AP1600" i="2" s="1"/>
  <c r="AO1599" i="2"/>
  <c r="AT1599" i="2" s="1"/>
  <c r="AN1599" i="2"/>
  <c r="AS1599" i="2" s="1"/>
  <c r="AM1599" i="2"/>
  <c r="AR1599" i="2" s="1"/>
  <c r="AL1599" i="2"/>
  <c r="AQ1599" i="2" s="1"/>
  <c r="AO1598" i="2"/>
  <c r="AT1598" i="2" s="1"/>
  <c r="AN1598" i="2"/>
  <c r="AS1598" i="2" s="1"/>
  <c r="AM1598" i="2"/>
  <c r="AR1598" i="2" s="1"/>
  <c r="AL1598" i="2"/>
  <c r="AQ1598" i="2" s="1"/>
  <c r="AO1597" i="2"/>
  <c r="AT1597" i="2" s="1"/>
  <c r="AN1597" i="2"/>
  <c r="AS1597" i="2" s="1"/>
  <c r="AL1597" i="2"/>
  <c r="AQ1597" i="2" s="1"/>
  <c r="Y1597" i="2"/>
  <c r="X1597" i="2"/>
  <c r="V1597" i="2"/>
  <c r="AK1596" i="2"/>
  <c r="AP1596" i="2" s="1"/>
  <c r="AO1596" i="2"/>
  <c r="AT1596" i="2" s="1"/>
  <c r="AN1596" i="2"/>
  <c r="AS1596" i="2" s="1"/>
  <c r="AM1596" i="2"/>
  <c r="AR1596" i="2" s="1"/>
  <c r="AL1596" i="2"/>
  <c r="AQ1596" i="2" s="1"/>
  <c r="AO1594" i="2"/>
  <c r="AT1594" i="2" s="1"/>
  <c r="AN1594" i="2"/>
  <c r="AS1594" i="2" s="1"/>
  <c r="AM1594" i="2"/>
  <c r="AR1594" i="2" s="1"/>
  <c r="AL1594" i="2"/>
  <c r="AQ1594" i="2" s="1"/>
  <c r="AO1593" i="2"/>
  <c r="AT1593" i="2" s="1"/>
  <c r="AN1593" i="2"/>
  <c r="AS1593" i="2" s="1"/>
  <c r="AM1593" i="2"/>
  <c r="AR1593" i="2" s="1"/>
  <c r="AL1593" i="2"/>
  <c r="AQ1593" i="2" s="1"/>
  <c r="AO1592" i="2"/>
  <c r="AT1592" i="2" s="1"/>
  <c r="AN1592" i="2"/>
  <c r="AS1592" i="2" s="1"/>
  <c r="AM1592" i="2"/>
  <c r="AR1592" i="2" s="1"/>
  <c r="AL1592" i="2"/>
  <c r="AQ1592" i="2" s="1"/>
  <c r="AK1592" i="2"/>
  <c r="AP1592" i="2" s="1"/>
  <c r="AO1591" i="2"/>
  <c r="AT1591" i="2" s="1"/>
  <c r="AN1591" i="2"/>
  <c r="AS1591" i="2" s="1"/>
  <c r="AM1591" i="2"/>
  <c r="AR1591" i="2" s="1"/>
  <c r="AL1591" i="2"/>
  <c r="AQ1591" i="2" s="1"/>
  <c r="Y1591" i="2"/>
  <c r="X1591" i="2"/>
  <c r="W1591" i="2"/>
  <c r="V1591" i="2"/>
  <c r="AK1591" i="2"/>
  <c r="AP1591" i="2" s="1"/>
  <c r="AO1590" i="2"/>
  <c r="AT1590" i="2" s="1"/>
  <c r="AN1590" i="2"/>
  <c r="AS1590" i="2" s="1"/>
  <c r="AM1590" i="2"/>
  <c r="AR1590" i="2" s="1"/>
  <c r="AL1590" i="2"/>
  <c r="AQ1590" i="2" s="1"/>
  <c r="AO1589" i="2"/>
  <c r="AT1589" i="2" s="1"/>
  <c r="AN1589" i="2"/>
  <c r="AS1589" i="2" s="1"/>
  <c r="AM1589" i="2"/>
  <c r="AR1589" i="2" s="1"/>
  <c r="AL1589" i="2"/>
  <c r="AQ1589" i="2" s="1"/>
  <c r="Y1589" i="2"/>
  <c r="X1589" i="2"/>
  <c r="W1589" i="2"/>
  <c r="AO1588" i="2"/>
  <c r="AT1588" i="2" s="1"/>
  <c r="AN1588" i="2"/>
  <c r="AS1588" i="2" s="1"/>
  <c r="AM1588" i="2"/>
  <c r="AR1588" i="2" s="1"/>
  <c r="AL1588" i="2"/>
  <c r="AQ1588" i="2" s="1"/>
  <c r="AK1588" i="2"/>
  <c r="AP1588" i="2" s="1"/>
  <c r="AO1587" i="2"/>
  <c r="AT1587" i="2" s="1"/>
  <c r="AN1587" i="2"/>
  <c r="AS1587" i="2" s="1"/>
  <c r="AM1587" i="2"/>
  <c r="AR1587" i="2" s="1"/>
  <c r="AL1587" i="2"/>
  <c r="AQ1587" i="2" s="1"/>
  <c r="Y1587" i="2"/>
  <c r="X1587" i="2"/>
  <c r="W1587" i="2"/>
  <c r="V1587" i="2"/>
  <c r="AK1587" i="2"/>
  <c r="AP1587" i="2" s="1"/>
  <c r="AO1586" i="2"/>
  <c r="AT1586" i="2" s="1"/>
  <c r="AN1586" i="2"/>
  <c r="AS1586" i="2" s="1"/>
  <c r="AM1586" i="2"/>
  <c r="AR1586" i="2" s="1"/>
  <c r="AL1586" i="2"/>
  <c r="AQ1586" i="2" s="1"/>
  <c r="AO1585" i="2"/>
  <c r="AT1585" i="2" s="1"/>
  <c r="AN1585" i="2"/>
  <c r="AS1585" i="2" s="1"/>
  <c r="AM1585" i="2"/>
  <c r="AR1585" i="2" s="1"/>
  <c r="AL1585" i="2"/>
  <c r="AQ1585" i="2" s="1"/>
  <c r="Y1585" i="2"/>
  <c r="X1585" i="2"/>
  <c r="W1585" i="2"/>
  <c r="V1585" i="2"/>
  <c r="U1585" i="2"/>
  <c r="AK1585" i="2" s="1"/>
  <c r="AP1585" i="2" s="1"/>
  <c r="AO1584" i="2"/>
  <c r="AT1584" i="2" s="1"/>
  <c r="AN1584" i="2"/>
  <c r="AS1584" i="2" s="1"/>
  <c r="AM1584" i="2"/>
  <c r="AR1584" i="2" s="1"/>
  <c r="AL1584" i="2"/>
  <c r="AQ1584" i="2" s="1"/>
  <c r="X1584" i="2"/>
  <c r="V1584" i="2"/>
  <c r="U1584" i="2"/>
  <c r="AK1584" i="2" s="1"/>
  <c r="AP1584" i="2" s="1"/>
  <c r="AO1583" i="2"/>
  <c r="AT1583" i="2" s="1"/>
  <c r="AN1583" i="2"/>
  <c r="AS1583" i="2" s="1"/>
  <c r="AM1583" i="2"/>
  <c r="AR1583" i="2" s="1"/>
  <c r="AL1583" i="2"/>
  <c r="AQ1583" i="2" s="1"/>
  <c r="AK1583" i="2"/>
  <c r="AP1583" i="2" s="1"/>
  <c r="AO1582" i="2"/>
  <c r="AT1582" i="2" s="1"/>
  <c r="AN1582" i="2"/>
  <c r="AS1582" i="2" s="1"/>
  <c r="AM1582" i="2"/>
  <c r="AR1582" i="2" s="1"/>
  <c r="AL1582" i="2"/>
  <c r="AQ1582" i="2" s="1"/>
  <c r="AO1581" i="2"/>
  <c r="AT1581" i="2" s="1"/>
  <c r="AN1581" i="2"/>
  <c r="AS1581" i="2" s="1"/>
  <c r="AM1581" i="2"/>
  <c r="AR1581" i="2" s="1"/>
  <c r="AL1581" i="2"/>
  <c r="AQ1581" i="2" s="1"/>
  <c r="Y1581" i="2"/>
  <c r="X1581" i="2"/>
  <c r="W1581" i="2"/>
  <c r="V1581" i="2"/>
  <c r="U1581" i="2"/>
  <c r="AK1581" i="2" s="1"/>
  <c r="AP1581" i="2" s="1"/>
  <c r="AO1580" i="2"/>
  <c r="AT1580" i="2" s="1"/>
  <c r="AN1580" i="2"/>
  <c r="AS1580" i="2" s="1"/>
  <c r="AM1580" i="2"/>
  <c r="AR1580" i="2" s="1"/>
  <c r="AL1580" i="2"/>
  <c r="AQ1580" i="2" s="1"/>
  <c r="X1580" i="2"/>
  <c r="V1580" i="2"/>
  <c r="AO1579" i="2"/>
  <c r="AT1579" i="2" s="1"/>
  <c r="AN1579" i="2"/>
  <c r="AS1579" i="2" s="1"/>
  <c r="AM1579" i="2"/>
  <c r="AR1579" i="2" s="1"/>
  <c r="AL1579" i="2"/>
  <c r="AQ1579" i="2" s="1"/>
  <c r="AK1579" i="2"/>
  <c r="AP1579" i="2" s="1"/>
  <c r="AO1578" i="2"/>
  <c r="AT1578" i="2" s="1"/>
  <c r="AN1578" i="2"/>
  <c r="AS1578" i="2" s="1"/>
  <c r="AM1578" i="2"/>
  <c r="AR1578" i="2" s="1"/>
  <c r="AL1578" i="2"/>
  <c r="AQ1578" i="2" s="1"/>
  <c r="AO1577" i="2"/>
  <c r="AT1577" i="2" s="1"/>
  <c r="AN1577" i="2"/>
  <c r="AS1577" i="2" s="1"/>
  <c r="AM1577" i="2"/>
  <c r="AR1577" i="2" s="1"/>
  <c r="AL1577" i="2"/>
  <c r="AQ1577" i="2" s="1"/>
  <c r="Y1577" i="2"/>
  <c r="X1577" i="2"/>
  <c r="W1577" i="2"/>
  <c r="V1577" i="2"/>
  <c r="U1577" i="2"/>
  <c r="AK1577" i="2" s="1"/>
  <c r="AP1577" i="2" s="1"/>
  <c r="AO1576" i="2"/>
  <c r="AT1576" i="2" s="1"/>
  <c r="AN1576" i="2"/>
  <c r="AS1576" i="2" s="1"/>
  <c r="AM1576" i="2"/>
  <c r="AR1576" i="2" s="1"/>
  <c r="AL1576" i="2"/>
  <c r="AQ1576" i="2" s="1"/>
  <c r="Y1576" i="2"/>
  <c r="X1576" i="2"/>
  <c r="W1576" i="2"/>
  <c r="AO1575" i="2"/>
  <c r="AT1575" i="2" s="1"/>
  <c r="AN1575" i="2"/>
  <c r="AS1575" i="2" s="1"/>
  <c r="AM1575" i="2"/>
  <c r="AR1575" i="2" s="1"/>
  <c r="AL1575" i="2"/>
  <c r="AQ1575" i="2" s="1"/>
  <c r="AO1574" i="2"/>
  <c r="AT1574" i="2" s="1"/>
  <c r="AN1574" i="2"/>
  <c r="AS1574" i="2" s="1"/>
  <c r="AM1574" i="2"/>
  <c r="AR1574" i="2" s="1"/>
  <c r="AL1574" i="2"/>
  <c r="AQ1574" i="2" s="1"/>
  <c r="AO1573" i="2"/>
  <c r="AT1573" i="2" s="1"/>
  <c r="AN1573" i="2"/>
  <c r="AS1573" i="2" s="1"/>
  <c r="AM1573" i="2"/>
  <c r="AR1573" i="2" s="1"/>
  <c r="AL1573" i="2"/>
  <c r="AQ1573" i="2" s="1"/>
  <c r="Y1573" i="2"/>
  <c r="X1573" i="2"/>
  <c r="W1573" i="2"/>
  <c r="V1573" i="2"/>
  <c r="U1573" i="2"/>
  <c r="AK1573" i="2" s="1"/>
  <c r="AP1573" i="2" s="1"/>
  <c r="AO1572" i="2"/>
  <c r="AT1572" i="2" s="1"/>
  <c r="AN1572" i="2"/>
  <c r="AS1572" i="2" s="1"/>
  <c r="AM1572" i="2"/>
  <c r="AR1572" i="2" s="1"/>
  <c r="AL1572" i="2"/>
  <c r="AQ1572" i="2" s="1"/>
  <c r="Y1572" i="2"/>
  <c r="X1572" i="2"/>
  <c r="W1572" i="2"/>
  <c r="V1572" i="2"/>
  <c r="U1572" i="2"/>
  <c r="AK1572" i="2" s="1"/>
  <c r="AP1572" i="2" s="1"/>
  <c r="AO1571" i="2"/>
  <c r="AT1571" i="2" s="1"/>
  <c r="AN1571" i="2"/>
  <c r="AS1571" i="2" s="1"/>
  <c r="AM1571" i="2"/>
  <c r="AR1571" i="2" s="1"/>
  <c r="AL1571" i="2"/>
  <c r="AQ1571" i="2" s="1"/>
  <c r="AO1570" i="2"/>
  <c r="AT1570" i="2" s="1"/>
  <c r="AN1570" i="2"/>
  <c r="AS1570" i="2" s="1"/>
  <c r="AM1570" i="2"/>
  <c r="AR1570" i="2" s="1"/>
  <c r="AL1570" i="2"/>
  <c r="AQ1570" i="2" s="1"/>
  <c r="AO1569" i="2"/>
  <c r="AT1569" i="2" s="1"/>
  <c r="AN1569" i="2"/>
  <c r="AS1569" i="2" s="1"/>
  <c r="AM1569" i="2"/>
  <c r="AR1569" i="2" s="1"/>
  <c r="AL1569" i="2"/>
  <c r="AQ1569" i="2" s="1"/>
  <c r="Y1569" i="2"/>
  <c r="X1569" i="2"/>
  <c r="W1569" i="2"/>
  <c r="V1569" i="2"/>
  <c r="U1569" i="2"/>
  <c r="AK1569" i="2" s="1"/>
  <c r="AP1569" i="2" s="1"/>
  <c r="AO1568" i="2"/>
  <c r="AT1568" i="2" s="1"/>
  <c r="AN1568" i="2"/>
  <c r="AS1568" i="2" s="1"/>
  <c r="AM1568" i="2"/>
  <c r="AR1568" i="2" s="1"/>
  <c r="AL1568" i="2"/>
  <c r="AQ1568" i="2" s="1"/>
  <c r="U1568" i="2"/>
  <c r="AK1568" i="2" s="1"/>
  <c r="AP1568" i="2" s="1"/>
  <c r="AO1567" i="2"/>
  <c r="AT1567" i="2" s="1"/>
  <c r="AN1567" i="2"/>
  <c r="AS1567" i="2" s="1"/>
  <c r="AM1567" i="2"/>
  <c r="AR1567" i="2" s="1"/>
  <c r="AL1567" i="2"/>
  <c r="AQ1567" i="2" s="1"/>
  <c r="AO1566" i="2"/>
  <c r="AT1566" i="2" s="1"/>
  <c r="AN1566" i="2"/>
  <c r="AS1566" i="2" s="1"/>
  <c r="AM1566" i="2"/>
  <c r="AR1566" i="2" s="1"/>
  <c r="AL1566" i="2"/>
  <c r="AQ1566" i="2" s="1"/>
  <c r="AO1565" i="2"/>
  <c r="AT1565" i="2"/>
  <c r="AN1565" i="2"/>
  <c r="AS1565" i="2" s="1"/>
  <c r="AM1565" i="2"/>
  <c r="AR1565" i="2" s="1"/>
  <c r="AL1565" i="2"/>
  <c r="AQ1565" i="2"/>
  <c r="AO1564" i="2"/>
  <c r="AT1564" i="2" s="1"/>
  <c r="AN1564" i="2"/>
  <c r="AS1564" i="2" s="1"/>
  <c r="AM1564" i="2"/>
  <c r="AR1564" i="2" s="1"/>
  <c r="AL1564" i="2"/>
  <c r="AQ1564" i="2" s="1"/>
  <c r="AO1563" i="2"/>
  <c r="AT1563" i="2" s="1"/>
  <c r="AN1563" i="2"/>
  <c r="AS1563" i="2" s="1"/>
  <c r="AM1563" i="2"/>
  <c r="AR1563" i="2" s="1"/>
  <c r="AL1563" i="2"/>
  <c r="AQ1563" i="2" s="1"/>
  <c r="AO1562" i="2"/>
  <c r="AT1562" i="2" s="1"/>
  <c r="AN1562" i="2"/>
  <c r="AS1562" i="2" s="1"/>
  <c r="AM1562" i="2"/>
  <c r="AR1562" i="2" s="1"/>
  <c r="AL1562" i="2"/>
  <c r="AQ1562" i="2" s="1"/>
  <c r="AO1561" i="2"/>
  <c r="AT1561" i="2" s="1"/>
  <c r="AN1561" i="2"/>
  <c r="AS1561" i="2" s="1"/>
  <c r="AM1561" i="2"/>
  <c r="AR1561" i="2" s="1"/>
  <c r="AL1561" i="2"/>
  <c r="AQ1561" i="2" s="1"/>
  <c r="AO1560" i="2"/>
  <c r="AT1560" i="2" s="1"/>
  <c r="AN1560" i="2"/>
  <c r="AS1560" i="2" s="1"/>
  <c r="AM1560" i="2"/>
  <c r="AR1560" i="2" s="1"/>
  <c r="AL1560" i="2"/>
  <c r="AQ1560" i="2" s="1"/>
  <c r="AO1559" i="2"/>
  <c r="AT1559" i="2" s="1"/>
  <c r="AN1559" i="2"/>
  <c r="AS1559" i="2" s="1"/>
  <c r="AM1559" i="2"/>
  <c r="AR1559" i="2" s="1"/>
  <c r="AL1559" i="2"/>
  <c r="AQ1559" i="2" s="1"/>
  <c r="AO1558" i="2"/>
  <c r="AT1558" i="2" s="1"/>
  <c r="AN1558" i="2"/>
  <c r="AS1558" i="2" s="1"/>
  <c r="AM1558" i="2"/>
  <c r="AR1558" i="2" s="1"/>
  <c r="AL1558" i="2"/>
  <c r="AQ1558" i="2" s="1"/>
  <c r="AO1557" i="2"/>
  <c r="AT1557" i="2" s="1"/>
  <c r="AN1557" i="2"/>
  <c r="AS1557" i="2" s="1"/>
  <c r="AM1557" i="2"/>
  <c r="AR1557" i="2" s="1"/>
  <c r="AL1557" i="2"/>
  <c r="AQ1557" i="2" s="1"/>
  <c r="AO1556" i="2"/>
  <c r="AT1556" i="2" s="1"/>
  <c r="AN1556" i="2"/>
  <c r="AS1556" i="2" s="1"/>
  <c r="AM1556" i="2"/>
  <c r="AR1556" i="2" s="1"/>
  <c r="AL1556" i="2"/>
  <c r="AQ1556" i="2" s="1"/>
  <c r="AO1555" i="2"/>
  <c r="AT1555" i="2" s="1"/>
  <c r="AN1555" i="2"/>
  <c r="AS1555" i="2" s="1"/>
  <c r="AM1555" i="2"/>
  <c r="AR1555" i="2" s="1"/>
  <c r="AL1555" i="2"/>
  <c r="AQ1555" i="2" s="1"/>
  <c r="AO1553" i="2"/>
  <c r="AT1553" i="2" s="1"/>
  <c r="AN1553" i="2"/>
  <c r="AS1553" i="2" s="1"/>
  <c r="AM1553" i="2"/>
  <c r="AR1553" i="2" s="1"/>
  <c r="AL1553" i="2"/>
  <c r="AQ1553" i="2" s="1"/>
  <c r="AN1552" i="2"/>
  <c r="AS1552" i="2" s="1"/>
  <c r="AL1552" i="2"/>
  <c r="AQ1552" i="2" s="1"/>
  <c r="Y1552" i="2"/>
  <c r="X1552" i="2"/>
  <c r="W1552" i="2"/>
  <c r="V1552" i="2"/>
  <c r="U1552" i="2"/>
  <c r="AK1552" i="2" s="1"/>
  <c r="AP1552" i="2" s="1"/>
  <c r="AO1551" i="2"/>
  <c r="AT1551" i="2" s="1"/>
  <c r="AN1551" i="2"/>
  <c r="AS1551" i="2" s="1"/>
  <c r="AM1551" i="2"/>
  <c r="AR1551" i="2" s="1"/>
  <c r="AL1551" i="2"/>
  <c r="AQ1551" i="2" s="1"/>
  <c r="AO1550" i="2"/>
  <c r="AT1550" i="2" s="1"/>
  <c r="AN1550" i="2"/>
  <c r="AS1550" i="2" s="1"/>
  <c r="AM1550" i="2"/>
  <c r="AR1550" i="2" s="1"/>
  <c r="AL1550" i="2"/>
  <c r="AQ1550" i="2" s="1"/>
  <c r="AK1550" i="2"/>
  <c r="AP1550" i="2" s="1"/>
  <c r="AO1549" i="2"/>
  <c r="AT1549" i="2" s="1"/>
  <c r="AN1549" i="2"/>
  <c r="AS1549" i="2" s="1"/>
  <c r="AM1549" i="2"/>
  <c r="AR1549" i="2" s="1"/>
  <c r="Y1549" i="2"/>
  <c r="X1549" i="2"/>
  <c r="W1549" i="2"/>
  <c r="V1549" i="2"/>
  <c r="U1549" i="2"/>
  <c r="AK1549" i="2" s="1"/>
  <c r="AP1549" i="2" s="1"/>
  <c r="AO1548" i="2"/>
  <c r="AT1548" i="2" s="1"/>
  <c r="AN1548" i="2"/>
  <c r="AS1548" i="2" s="1"/>
  <c r="AM1548" i="2"/>
  <c r="AR1548" i="2" s="1"/>
  <c r="AL1548" i="2"/>
  <c r="AQ1548" i="2" s="1"/>
  <c r="AO1547" i="2"/>
  <c r="AT1547" i="2" s="1"/>
  <c r="AN1547" i="2"/>
  <c r="AS1547" i="2" s="1"/>
  <c r="AM1547" i="2"/>
  <c r="AR1547" i="2" s="1"/>
  <c r="AL1547" i="2"/>
  <c r="AQ1547" i="2" s="1"/>
  <c r="Y1547" i="2"/>
  <c r="X1547" i="2"/>
  <c r="W1547" i="2"/>
  <c r="V1547" i="2"/>
  <c r="U1547" i="2"/>
  <c r="AK1547" i="2" s="1"/>
  <c r="AP1547" i="2" s="1"/>
  <c r="AO1545" i="2"/>
  <c r="AT1545" i="2" s="1"/>
  <c r="AN1545" i="2"/>
  <c r="AS1545" i="2" s="1"/>
  <c r="AM1545" i="2"/>
  <c r="AR1545" i="2" s="1"/>
  <c r="AL1545" i="2"/>
  <c r="AQ1545" i="2" s="1"/>
  <c r="AO1544" i="2"/>
  <c r="AT1544" i="2" s="1"/>
  <c r="AN1544" i="2"/>
  <c r="AS1544" i="2" s="1"/>
  <c r="AM1544" i="2"/>
  <c r="AR1544" i="2" s="1"/>
  <c r="AL1544" i="2"/>
  <c r="AQ1544" i="2" s="1"/>
  <c r="AO1543" i="2"/>
  <c r="AT1543" i="2" s="1"/>
  <c r="AN1543" i="2"/>
  <c r="AS1543" i="2" s="1"/>
  <c r="AM1543" i="2"/>
  <c r="AR1543" i="2" s="1"/>
  <c r="AL1543" i="2"/>
  <c r="AQ1543" i="2" s="1"/>
  <c r="AL1542" i="2"/>
  <c r="AQ1542" i="2" s="1"/>
  <c r="Y1542" i="2"/>
  <c r="X1542" i="2"/>
  <c r="W1542" i="2"/>
  <c r="V1542" i="2"/>
  <c r="U1542" i="2"/>
  <c r="AK1542" i="2" s="1"/>
  <c r="AP1542" i="2" s="1"/>
  <c r="AO1541" i="2"/>
  <c r="AT1541" i="2" s="1"/>
  <c r="AN1541" i="2"/>
  <c r="AS1541" i="2" s="1"/>
  <c r="AM1541" i="2"/>
  <c r="AR1541" i="2" s="1"/>
  <c r="AL1541" i="2"/>
  <c r="AQ1541" i="2" s="1"/>
  <c r="AO1540" i="2"/>
  <c r="AT1540" i="2" s="1"/>
  <c r="AN1540" i="2"/>
  <c r="AS1540" i="2" s="1"/>
  <c r="AM1540" i="2"/>
  <c r="AR1540" i="2" s="1"/>
  <c r="AL1540" i="2"/>
  <c r="AQ1540" i="2" s="1"/>
  <c r="AO1539" i="2"/>
  <c r="AT1539" i="2" s="1"/>
  <c r="AN1539" i="2"/>
  <c r="AS1539" i="2" s="1"/>
  <c r="AM1539" i="2"/>
  <c r="AR1539" i="2" s="1"/>
  <c r="AL1539" i="2"/>
  <c r="AQ1539" i="2" s="1"/>
  <c r="AO1538" i="2"/>
  <c r="AT1538" i="2" s="1"/>
  <c r="AN1538" i="2"/>
  <c r="AS1538" i="2" s="1"/>
  <c r="AL1538" i="2"/>
  <c r="AQ1538" i="2" s="1"/>
  <c r="Y1538" i="2"/>
  <c r="Y1534" i="2" s="1"/>
  <c r="X1538" i="2"/>
  <c r="X1534" i="2" s="1"/>
  <c r="W1538" i="2"/>
  <c r="V1538" i="2"/>
  <c r="U1538" i="2"/>
  <c r="AK1538" i="2" s="1"/>
  <c r="AP1538" i="2" s="1"/>
  <c r="AO1537" i="2"/>
  <c r="AT1537" i="2" s="1"/>
  <c r="AN1537" i="2"/>
  <c r="AS1537" i="2" s="1"/>
  <c r="AM1537" i="2"/>
  <c r="AR1537" i="2" s="1"/>
  <c r="AL1537" i="2"/>
  <c r="AQ1537" i="2" s="1"/>
  <c r="AO1536" i="2"/>
  <c r="AT1536" i="2" s="1"/>
  <c r="AN1536" i="2"/>
  <c r="AS1536" i="2" s="1"/>
  <c r="AM1536" i="2"/>
  <c r="AR1536" i="2" s="1"/>
  <c r="AL1536" i="2"/>
  <c r="AQ1536" i="2" s="1"/>
  <c r="AO1535" i="2"/>
  <c r="AT1535" i="2" s="1"/>
  <c r="AM1535" i="2"/>
  <c r="AR1535" i="2" s="1"/>
  <c r="AL1535" i="2"/>
  <c r="AQ1535" i="2" s="1"/>
  <c r="Y1535" i="2"/>
  <c r="X1535" i="2"/>
  <c r="W1535" i="2"/>
  <c r="V1535" i="2"/>
  <c r="U1535" i="2"/>
  <c r="AK1535" i="2" s="1"/>
  <c r="AP1535" i="2" s="1"/>
  <c r="AO1533" i="2"/>
  <c r="AT1533" i="2" s="1"/>
  <c r="AM1533" i="2"/>
  <c r="AR1533" i="2" s="1"/>
  <c r="AL1533" i="2"/>
  <c r="AQ1533" i="2" s="1"/>
  <c r="Y1533" i="2"/>
  <c r="X1533" i="2"/>
  <c r="W1533" i="2"/>
  <c r="V1533" i="2"/>
  <c r="U1533" i="2"/>
  <c r="AK1533" i="2" s="1"/>
  <c r="AP1533" i="2" s="1"/>
  <c r="AO1532" i="2"/>
  <c r="AT1532" i="2" s="1"/>
  <c r="AN1532" i="2"/>
  <c r="AS1532" i="2" s="1"/>
  <c r="AM1532" i="2"/>
  <c r="AR1532" i="2" s="1"/>
  <c r="AL1532" i="2"/>
  <c r="AQ1532" i="2" s="1"/>
  <c r="AO1531" i="2"/>
  <c r="AT1531" i="2" s="1"/>
  <c r="AN1531" i="2"/>
  <c r="AS1531" i="2" s="1"/>
  <c r="AM1531" i="2"/>
  <c r="AR1531" i="2" s="1"/>
  <c r="AL1531" i="2"/>
  <c r="AQ1531" i="2" s="1"/>
  <c r="AO1530" i="2"/>
  <c r="AT1530" i="2" s="1"/>
  <c r="AN1530" i="2"/>
  <c r="AS1530" i="2" s="1"/>
  <c r="AM1530" i="2"/>
  <c r="AR1530" i="2" s="1"/>
  <c r="AL1530" i="2"/>
  <c r="AQ1530" i="2" s="1"/>
  <c r="AO1529" i="2"/>
  <c r="AT1529" i="2" s="1"/>
  <c r="AL1529" i="2"/>
  <c r="AQ1529" i="2" s="1"/>
  <c r="Y1529" i="2"/>
  <c r="X1529" i="2"/>
  <c r="W1529" i="2"/>
  <c r="V1529" i="2"/>
  <c r="U1529" i="2"/>
  <c r="AK1529" i="2" s="1"/>
  <c r="AP1529" i="2" s="1"/>
  <c r="AO1528" i="2"/>
  <c r="AT1528" i="2" s="1"/>
  <c r="AN1528" i="2"/>
  <c r="AS1528" i="2" s="1"/>
  <c r="AM1528" i="2"/>
  <c r="AR1528" i="2" s="1"/>
  <c r="AL1528" i="2"/>
  <c r="AQ1528" i="2" s="1"/>
  <c r="AO1527" i="2"/>
  <c r="AT1527" i="2" s="1"/>
  <c r="AN1527" i="2"/>
  <c r="AS1527" i="2" s="1"/>
  <c r="AM1527" i="2"/>
  <c r="AR1527" i="2" s="1"/>
  <c r="AL1527" i="2"/>
  <c r="AQ1527" i="2" s="1"/>
  <c r="AO1526" i="2"/>
  <c r="AT1526" i="2" s="1"/>
  <c r="AN1526" i="2"/>
  <c r="AS1526" i="2" s="1"/>
  <c r="AM1526" i="2"/>
  <c r="AR1526" i="2" s="1"/>
  <c r="AL1526" i="2"/>
  <c r="AQ1526" i="2" s="1"/>
  <c r="AO1525" i="2"/>
  <c r="AT1525" i="2" s="1"/>
  <c r="Y1525" i="2"/>
  <c r="Y1521" i="2" s="1"/>
  <c r="X1525" i="2"/>
  <c r="W1525" i="2"/>
  <c r="V1525" i="2"/>
  <c r="V1521" i="2" s="1"/>
  <c r="U1525" i="2"/>
  <c r="AK1525" i="2" s="1"/>
  <c r="AP1525" i="2" s="1"/>
  <c r="AO1524" i="2"/>
  <c r="AT1524" i="2" s="1"/>
  <c r="AN1524" i="2"/>
  <c r="AS1524" i="2" s="1"/>
  <c r="AM1524" i="2"/>
  <c r="AR1524" i="2" s="1"/>
  <c r="AL1524" i="2"/>
  <c r="AQ1524" i="2" s="1"/>
  <c r="AO1523" i="2"/>
  <c r="AT1523" i="2" s="1"/>
  <c r="AN1523" i="2"/>
  <c r="AS1523" i="2" s="1"/>
  <c r="AM1523" i="2"/>
  <c r="AR1523" i="2" s="1"/>
  <c r="AL1523" i="2"/>
  <c r="AQ1523" i="2" s="1"/>
  <c r="AO1522" i="2"/>
  <c r="AT1522" i="2" s="1"/>
  <c r="AN1522" i="2"/>
  <c r="AS1522" i="2" s="1"/>
  <c r="AM1522" i="2"/>
  <c r="AR1522" i="2" s="1"/>
  <c r="AL1522" i="2"/>
  <c r="AQ1522" i="2" s="1"/>
  <c r="Y1522" i="2"/>
  <c r="X1522" i="2"/>
  <c r="W1522" i="2"/>
  <c r="W1519" i="2" s="1"/>
  <c r="V1522" i="2"/>
  <c r="U1522" i="2"/>
  <c r="AK1522" i="2" s="1"/>
  <c r="AP1522" i="2" s="1"/>
  <c r="AO1520" i="2"/>
  <c r="AT1520" i="2" s="1"/>
  <c r="AN1520" i="2"/>
  <c r="AS1520" i="2" s="1"/>
  <c r="AM1520" i="2"/>
  <c r="AR1520" i="2" s="1"/>
  <c r="AL1520" i="2"/>
  <c r="AQ1520" i="2" s="1"/>
  <c r="Y1520" i="2"/>
  <c r="X1520" i="2"/>
  <c r="W1520" i="2"/>
  <c r="V1520" i="2"/>
  <c r="U1520" i="2"/>
  <c r="AO1516" i="2"/>
  <c r="AT1516" i="2" s="1"/>
  <c r="AN1516" i="2"/>
  <c r="AS1516" i="2" s="1"/>
  <c r="AM1516" i="2"/>
  <c r="AR1516" i="2" s="1"/>
  <c r="AL1516" i="2"/>
  <c r="AQ1516" i="2" s="1"/>
  <c r="AO1515" i="2"/>
  <c r="AT1515" i="2" s="1"/>
  <c r="AN1515" i="2"/>
  <c r="AS1515" i="2" s="1"/>
  <c r="AM1515" i="2"/>
  <c r="AR1515" i="2" s="1"/>
  <c r="AL1515" i="2"/>
  <c r="AQ1515" i="2" s="1"/>
  <c r="AO1514" i="2"/>
  <c r="AT1514" i="2" s="1"/>
  <c r="AN1514" i="2"/>
  <c r="AS1514" i="2" s="1"/>
  <c r="AM1514" i="2"/>
  <c r="AR1514" i="2" s="1"/>
  <c r="AL1514" i="2"/>
  <c r="AQ1514" i="2" s="1"/>
  <c r="AO1513" i="2"/>
  <c r="AT1513" i="2" s="1"/>
  <c r="AN1513" i="2"/>
  <c r="AS1513" i="2" s="1"/>
  <c r="AM1513" i="2"/>
  <c r="AR1513" i="2" s="1"/>
  <c r="AL1513" i="2"/>
  <c r="AQ1513" i="2" s="1"/>
  <c r="AO1512" i="2"/>
  <c r="AT1512" i="2" s="1"/>
  <c r="AN1512" i="2"/>
  <c r="AS1512" i="2" s="1"/>
  <c r="AM1512" i="2"/>
  <c r="AR1512" i="2" s="1"/>
  <c r="AL1512" i="2"/>
  <c r="AQ1512" i="2" s="1"/>
  <c r="AO1511" i="2"/>
  <c r="AT1511" i="2" s="1"/>
  <c r="AN1511" i="2"/>
  <c r="AS1511" i="2" s="1"/>
  <c r="AM1511" i="2"/>
  <c r="AR1511" i="2" s="1"/>
  <c r="AL1511" i="2"/>
  <c r="AQ1511" i="2" s="1"/>
  <c r="AO1510" i="2"/>
  <c r="AT1510" i="2" s="1"/>
  <c r="AN1510" i="2"/>
  <c r="AS1510" i="2" s="1"/>
  <c r="AM1510" i="2"/>
  <c r="AR1510" i="2" s="1"/>
  <c r="AL1510" i="2"/>
  <c r="AQ1510" i="2" s="1"/>
  <c r="AO1509" i="2"/>
  <c r="AT1509" i="2" s="1"/>
  <c r="AN1509" i="2"/>
  <c r="AS1509" i="2" s="1"/>
  <c r="AM1509" i="2"/>
  <c r="AR1509" i="2" s="1"/>
  <c r="AL1509" i="2"/>
  <c r="AQ1509" i="2" s="1"/>
  <c r="AO1508" i="2"/>
  <c r="AT1508" i="2" s="1"/>
  <c r="AN1508" i="2"/>
  <c r="AS1508" i="2" s="1"/>
  <c r="AM1508" i="2"/>
  <c r="AR1508" i="2" s="1"/>
  <c r="AL1508" i="2"/>
  <c r="AQ1508" i="2" s="1"/>
  <c r="AO1507" i="2"/>
  <c r="AT1507" i="2" s="1"/>
  <c r="AN1507" i="2"/>
  <c r="AS1507" i="2" s="1"/>
  <c r="AM1507" i="2"/>
  <c r="AR1507" i="2" s="1"/>
  <c r="AL1507" i="2"/>
  <c r="AQ1507" i="2" s="1"/>
  <c r="Y1507" i="2"/>
  <c r="X1507" i="2"/>
  <c r="W1507" i="2"/>
  <c r="V1507" i="2"/>
  <c r="U1507" i="2"/>
  <c r="AK1507" i="2" s="1"/>
  <c r="AP1507" i="2" s="1"/>
  <c r="AO1506" i="2"/>
  <c r="AT1506" i="2" s="1"/>
  <c r="AN1506" i="2"/>
  <c r="AS1506" i="2" s="1"/>
  <c r="AM1506" i="2"/>
  <c r="AR1506" i="2" s="1"/>
  <c r="AL1506" i="2"/>
  <c r="AQ1506" i="2" s="1"/>
  <c r="AO1505" i="2"/>
  <c r="AT1505" i="2" s="1"/>
  <c r="AN1505" i="2"/>
  <c r="AS1505" i="2" s="1"/>
  <c r="AM1505" i="2"/>
  <c r="AR1505" i="2" s="1"/>
  <c r="AL1505" i="2"/>
  <c r="AQ1505" i="2" s="1"/>
  <c r="AK1505" i="2"/>
  <c r="AP1505" i="2" s="1"/>
  <c r="AO1504" i="2"/>
  <c r="AT1504" i="2" s="1"/>
  <c r="AN1504" i="2"/>
  <c r="AS1504" i="2" s="1"/>
  <c r="AM1504" i="2"/>
  <c r="AR1504" i="2" s="1"/>
  <c r="AL1504" i="2"/>
  <c r="AQ1504" i="2" s="1"/>
  <c r="AO1503" i="2"/>
  <c r="AT1503" i="2" s="1"/>
  <c r="AN1503" i="2"/>
  <c r="AS1503" i="2" s="1"/>
  <c r="AM1503" i="2"/>
  <c r="AR1503" i="2" s="1"/>
  <c r="AL1503" i="2"/>
  <c r="AQ1503" i="2" s="1"/>
  <c r="AO1502" i="2"/>
  <c r="AT1502" i="2" s="1"/>
  <c r="AN1502" i="2"/>
  <c r="AS1502" i="2" s="1"/>
  <c r="AM1502" i="2"/>
  <c r="AR1502" i="2" s="1"/>
  <c r="AL1502" i="2"/>
  <c r="AQ1502" i="2" s="1"/>
  <c r="AO1501" i="2"/>
  <c r="AT1501" i="2" s="1"/>
  <c r="AN1501" i="2"/>
  <c r="AS1501" i="2" s="1"/>
  <c r="AM1501" i="2"/>
  <c r="AR1501" i="2" s="1"/>
  <c r="AL1501" i="2"/>
  <c r="AQ1501" i="2" s="1"/>
  <c r="AN1500" i="2"/>
  <c r="AS1500" i="2" s="1"/>
  <c r="AM1500" i="2"/>
  <c r="AR1500" i="2" s="1"/>
  <c r="AL1500" i="2"/>
  <c r="AQ1500" i="2" s="1"/>
  <c r="Y1500" i="2"/>
  <c r="X1500" i="2"/>
  <c r="W1500" i="2"/>
  <c r="W1496" i="2"/>
  <c r="V1500" i="2"/>
  <c r="U1500" i="2"/>
  <c r="AK1500" i="2" s="1"/>
  <c r="AP1500" i="2" s="1"/>
  <c r="AO1499" i="2"/>
  <c r="AT1499" i="2" s="1"/>
  <c r="AN1499" i="2"/>
  <c r="AS1499" i="2" s="1"/>
  <c r="AM1499" i="2"/>
  <c r="AR1499" i="2" s="1"/>
  <c r="AL1499" i="2"/>
  <c r="AQ1499" i="2" s="1"/>
  <c r="AO1498" i="2"/>
  <c r="AT1498" i="2" s="1"/>
  <c r="AN1498" i="2"/>
  <c r="AS1498" i="2" s="1"/>
  <c r="AM1498" i="2"/>
  <c r="AR1498" i="2" s="1"/>
  <c r="AL1498" i="2"/>
  <c r="AQ1498" i="2" s="1"/>
  <c r="AO1497" i="2"/>
  <c r="AT1497" i="2" s="1"/>
  <c r="AN1497" i="2"/>
  <c r="AS1497" i="2" s="1"/>
  <c r="AM1497" i="2"/>
  <c r="AR1497" i="2" s="1"/>
  <c r="AL1497" i="2"/>
  <c r="AQ1497" i="2" s="1"/>
  <c r="AN1496" i="2"/>
  <c r="AS1496" i="2" s="1"/>
  <c r="AL1496" i="2"/>
  <c r="AQ1496" i="2" s="1"/>
  <c r="Y1496" i="2"/>
  <c r="X1496" i="2"/>
  <c r="V1496" i="2"/>
  <c r="U1496" i="2"/>
  <c r="AK1496" i="2" s="1"/>
  <c r="AP1496" i="2" s="1"/>
  <c r="AO1495" i="2"/>
  <c r="AT1495" i="2" s="1"/>
  <c r="AN1495" i="2"/>
  <c r="AS1495" i="2" s="1"/>
  <c r="AM1495" i="2"/>
  <c r="AR1495" i="2" s="1"/>
  <c r="AL1495" i="2"/>
  <c r="AQ1495" i="2" s="1"/>
  <c r="AK1495" i="2"/>
  <c r="AP1495" i="2" s="1"/>
  <c r="AO1494" i="2"/>
  <c r="AT1494" i="2" s="1"/>
  <c r="AN1494" i="2"/>
  <c r="AS1494" i="2" s="1"/>
  <c r="AM1494" i="2"/>
  <c r="AR1494" i="2" s="1"/>
  <c r="AL1494" i="2"/>
  <c r="AQ1494" i="2" s="1"/>
  <c r="AO1493" i="2"/>
  <c r="AT1493" i="2" s="1"/>
  <c r="AN1493" i="2"/>
  <c r="AS1493" i="2" s="1"/>
  <c r="AM1493" i="2"/>
  <c r="AR1493" i="2" s="1"/>
  <c r="AL1493" i="2"/>
  <c r="AQ1493" i="2" s="1"/>
  <c r="AO1492" i="2"/>
  <c r="AT1492" i="2" s="1"/>
  <c r="AN1492" i="2"/>
  <c r="AS1492" i="2" s="1"/>
  <c r="AM1492" i="2"/>
  <c r="AR1492" i="2" s="1"/>
  <c r="AL1492" i="2"/>
  <c r="AQ1492" i="2" s="1"/>
  <c r="Y1492" i="2"/>
  <c r="X1492" i="2"/>
  <c r="V1492" i="2"/>
  <c r="U1492" i="2"/>
  <c r="AK1492" i="2" s="1"/>
  <c r="AP1492" i="2" s="1"/>
  <c r="AO1491" i="2"/>
  <c r="AT1491" i="2" s="1"/>
  <c r="AN1491" i="2"/>
  <c r="AS1491" i="2" s="1"/>
  <c r="AM1491" i="2"/>
  <c r="AR1491" i="2" s="1"/>
  <c r="AL1491" i="2"/>
  <c r="AQ1491" i="2" s="1"/>
  <c r="AK1491" i="2"/>
  <c r="AP1491" i="2" s="1"/>
  <c r="AO1489" i="2"/>
  <c r="AT1489" i="2" s="1"/>
  <c r="AN1489" i="2"/>
  <c r="AS1489" i="2" s="1"/>
  <c r="AM1489" i="2"/>
  <c r="AR1489" i="2" s="1"/>
  <c r="AL1489" i="2"/>
  <c r="AQ1489" i="2" s="1"/>
  <c r="Y1489" i="2"/>
  <c r="X1489" i="2"/>
  <c r="W1489" i="2"/>
  <c r="V1489" i="2"/>
  <c r="U1489" i="2"/>
  <c r="AK1489" i="2" s="1"/>
  <c r="AP1489" i="2" s="1"/>
  <c r="AO1488" i="2"/>
  <c r="AT1488" i="2" s="1"/>
  <c r="AN1488" i="2"/>
  <c r="AS1488" i="2" s="1"/>
  <c r="AM1488" i="2"/>
  <c r="AR1488" i="2" s="1"/>
  <c r="AL1488" i="2"/>
  <c r="AQ1488" i="2" s="1"/>
  <c r="U1488" i="2"/>
  <c r="AK1488" i="2" s="1"/>
  <c r="AP1488" i="2" s="1"/>
  <c r="AO1487" i="2"/>
  <c r="AT1487" i="2" s="1"/>
  <c r="AN1487" i="2"/>
  <c r="AS1487" i="2" s="1"/>
  <c r="AM1487" i="2"/>
  <c r="AR1487" i="2" s="1"/>
  <c r="AL1487" i="2"/>
  <c r="AQ1487" i="2" s="1"/>
  <c r="AK1487" i="2"/>
  <c r="AP1487" i="2" s="1"/>
  <c r="AO1486" i="2"/>
  <c r="AT1486" i="2" s="1"/>
  <c r="AN1486" i="2"/>
  <c r="AS1486" i="2" s="1"/>
  <c r="AM1486" i="2"/>
  <c r="AR1486" i="2" s="1"/>
  <c r="AL1486" i="2"/>
  <c r="AQ1486" i="2" s="1"/>
  <c r="Y1486" i="2"/>
  <c r="X1486" i="2"/>
  <c r="W1486" i="2"/>
  <c r="V1486" i="2"/>
  <c r="U1486" i="2"/>
  <c r="AK1486" i="2" s="1"/>
  <c r="AP1486" i="2" s="1"/>
  <c r="AO1485" i="2"/>
  <c r="AT1485" i="2" s="1"/>
  <c r="AN1485" i="2"/>
  <c r="AS1485" i="2" s="1"/>
  <c r="AM1485" i="2"/>
  <c r="AR1485" i="2" s="1"/>
  <c r="AL1485" i="2"/>
  <c r="AQ1485" i="2" s="1"/>
  <c r="AO1484" i="2"/>
  <c r="AT1484" i="2" s="1"/>
  <c r="AN1484" i="2"/>
  <c r="AS1484" i="2" s="1"/>
  <c r="AM1484" i="2"/>
  <c r="AR1484" i="2" s="1"/>
  <c r="AL1484" i="2"/>
  <c r="AQ1484" i="2" s="1"/>
  <c r="Y1484" i="2"/>
  <c r="X1484" i="2"/>
  <c r="W1484" i="2"/>
  <c r="V1484" i="2"/>
  <c r="U1484" i="2"/>
  <c r="AK1484" i="2" s="1"/>
  <c r="AP1484" i="2" s="1"/>
  <c r="AO1483" i="2"/>
  <c r="AT1483" i="2" s="1"/>
  <c r="AN1483" i="2"/>
  <c r="AS1483" i="2" s="1"/>
  <c r="AM1483" i="2"/>
  <c r="AR1483" i="2" s="1"/>
  <c r="AL1483" i="2"/>
  <c r="AQ1483" i="2" s="1"/>
  <c r="AK1483" i="2"/>
  <c r="AP1483" i="2" s="1"/>
  <c r="AO1482" i="2"/>
  <c r="AT1482" i="2" s="1"/>
  <c r="AN1482" i="2"/>
  <c r="AS1482" i="2" s="1"/>
  <c r="AM1482" i="2"/>
  <c r="AR1482" i="2" s="1"/>
  <c r="AL1482" i="2"/>
  <c r="AQ1482" i="2" s="1"/>
  <c r="Y1482" i="2"/>
  <c r="X1482" i="2"/>
  <c r="W1482" i="2"/>
  <c r="V1482" i="2"/>
  <c r="U1482" i="2"/>
  <c r="AK1482" i="2" s="1"/>
  <c r="AP1482" i="2" s="1"/>
  <c r="AO1481" i="2"/>
  <c r="AT1481" i="2" s="1"/>
  <c r="AN1481" i="2"/>
  <c r="AS1481" i="2" s="1"/>
  <c r="AM1481" i="2"/>
  <c r="AR1481" i="2" s="1"/>
  <c r="AL1481" i="2"/>
  <c r="AQ1481" i="2" s="1"/>
  <c r="AO1480" i="2"/>
  <c r="AT1480" i="2" s="1"/>
  <c r="AN1480" i="2"/>
  <c r="AS1480" i="2" s="1"/>
  <c r="AM1480" i="2"/>
  <c r="AR1480" i="2" s="1"/>
  <c r="AL1480" i="2"/>
  <c r="AQ1480" i="2" s="1"/>
  <c r="Y1480" i="2"/>
  <c r="X1480" i="2"/>
  <c r="W1480" i="2"/>
  <c r="V1480" i="2"/>
  <c r="U1480" i="2"/>
  <c r="AK1480" i="2" s="1"/>
  <c r="AP1480" i="2" s="1"/>
  <c r="AO1479" i="2"/>
  <c r="AT1479" i="2" s="1"/>
  <c r="AN1479" i="2"/>
  <c r="AS1479" i="2" s="1"/>
  <c r="AM1479" i="2"/>
  <c r="AR1479" i="2" s="1"/>
  <c r="AL1479" i="2"/>
  <c r="AQ1479" i="2" s="1"/>
  <c r="X1479" i="2"/>
  <c r="AK1479" i="2"/>
  <c r="AP1479" i="2" s="1"/>
  <c r="AO1478" i="2"/>
  <c r="AT1478" i="2" s="1"/>
  <c r="AN1478" i="2"/>
  <c r="AS1478" i="2" s="1"/>
  <c r="AM1478" i="2"/>
  <c r="AR1478" i="2" s="1"/>
  <c r="AL1478" i="2"/>
  <c r="AQ1478" i="2" s="1"/>
  <c r="AK1478" i="2"/>
  <c r="AP1478" i="2" s="1"/>
  <c r="AO1477" i="2"/>
  <c r="AT1477" i="2" s="1"/>
  <c r="AN1477" i="2"/>
  <c r="AS1477" i="2" s="1"/>
  <c r="AM1477" i="2"/>
  <c r="AR1477" i="2" s="1"/>
  <c r="AL1477" i="2"/>
  <c r="AQ1477" i="2" s="1"/>
  <c r="AO1476" i="2"/>
  <c r="AT1476" i="2" s="1"/>
  <c r="AN1476" i="2"/>
  <c r="AS1476" i="2" s="1"/>
  <c r="AM1476" i="2"/>
  <c r="AR1476" i="2" s="1"/>
  <c r="AL1476" i="2"/>
  <c r="AQ1476" i="2" s="1"/>
  <c r="Y1476" i="2"/>
  <c r="X1476" i="2"/>
  <c r="W1476" i="2"/>
  <c r="V1476" i="2"/>
  <c r="U1476" i="2"/>
  <c r="AK1476" i="2" s="1"/>
  <c r="AP1476" i="2" s="1"/>
  <c r="AO1475" i="2"/>
  <c r="AT1475" i="2" s="1"/>
  <c r="AN1475" i="2"/>
  <c r="AS1475" i="2" s="1"/>
  <c r="AM1475" i="2"/>
  <c r="AR1475" i="2" s="1"/>
  <c r="AL1475" i="2"/>
  <c r="AQ1475" i="2" s="1"/>
  <c r="X1475" i="2"/>
  <c r="V1475" i="2"/>
  <c r="U1475" i="2"/>
  <c r="AK1475" i="2" s="1"/>
  <c r="AP1475" i="2" s="1"/>
  <c r="AO1474" i="2"/>
  <c r="AT1474" i="2" s="1"/>
  <c r="AN1474" i="2"/>
  <c r="AS1474" i="2" s="1"/>
  <c r="AM1474" i="2"/>
  <c r="AR1474" i="2" s="1"/>
  <c r="AL1474" i="2"/>
  <c r="AQ1474" i="2" s="1"/>
  <c r="AK1474" i="2"/>
  <c r="AP1474" i="2" s="1"/>
  <c r="AO1473" i="2"/>
  <c r="AT1473" i="2" s="1"/>
  <c r="AN1473" i="2"/>
  <c r="AS1473" i="2" s="1"/>
  <c r="AM1473" i="2"/>
  <c r="AR1473" i="2" s="1"/>
  <c r="AL1473" i="2"/>
  <c r="AQ1473" i="2" s="1"/>
  <c r="AO1472" i="2"/>
  <c r="AT1472" i="2" s="1"/>
  <c r="AN1472" i="2"/>
  <c r="AS1472" i="2" s="1"/>
  <c r="AM1472" i="2"/>
  <c r="AR1472" i="2" s="1"/>
  <c r="AL1472" i="2"/>
  <c r="AQ1472" i="2" s="1"/>
  <c r="Y1472" i="2"/>
  <c r="X1472" i="2"/>
  <c r="W1472" i="2"/>
  <c r="V1472" i="2"/>
  <c r="U1472" i="2"/>
  <c r="AK1472" i="2" s="1"/>
  <c r="AP1472" i="2" s="1"/>
  <c r="AO1471" i="2"/>
  <c r="AT1471" i="2" s="1"/>
  <c r="AN1471" i="2"/>
  <c r="AS1471" i="2" s="1"/>
  <c r="AM1471" i="2"/>
  <c r="AR1471" i="2" s="1"/>
  <c r="AL1471" i="2"/>
  <c r="AQ1471" i="2" s="1"/>
  <c r="Y1471" i="2"/>
  <c r="X1471" i="2"/>
  <c r="W1471" i="2"/>
  <c r="V1471" i="2"/>
  <c r="U1471" i="2"/>
  <c r="AK1471" i="2" s="1"/>
  <c r="AP1471" i="2" s="1"/>
  <c r="AO1470" i="2"/>
  <c r="AT1470" i="2" s="1"/>
  <c r="AN1470" i="2"/>
  <c r="AS1470" i="2" s="1"/>
  <c r="AM1470" i="2"/>
  <c r="AR1470" i="2" s="1"/>
  <c r="AL1470" i="2"/>
  <c r="AQ1470" i="2" s="1"/>
  <c r="AO1469" i="2"/>
  <c r="AT1469" i="2" s="1"/>
  <c r="AN1469" i="2"/>
  <c r="AS1469" i="2" s="1"/>
  <c r="AM1469" i="2"/>
  <c r="AR1469" i="2" s="1"/>
  <c r="AL1469" i="2"/>
  <c r="AQ1469" i="2" s="1"/>
  <c r="AO1468" i="2"/>
  <c r="AT1468" i="2" s="1"/>
  <c r="AN1468" i="2"/>
  <c r="AS1468" i="2" s="1"/>
  <c r="AM1468" i="2"/>
  <c r="AR1468" i="2" s="1"/>
  <c r="AL1468" i="2"/>
  <c r="AQ1468" i="2" s="1"/>
  <c r="Y1468" i="2"/>
  <c r="X1468" i="2"/>
  <c r="W1468" i="2"/>
  <c r="V1468" i="2"/>
  <c r="U1468" i="2"/>
  <c r="AK1468" i="2" s="1"/>
  <c r="AP1468" i="2" s="1"/>
  <c r="AO1467" i="2"/>
  <c r="AT1467" i="2" s="1"/>
  <c r="AN1467" i="2"/>
  <c r="AS1467" i="2" s="1"/>
  <c r="AM1467" i="2"/>
  <c r="AR1467" i="2" s="1"/>
  <c r="AL1467" i="2"/>
  <c r="AQ1467" i="2" s="1"/>
  <c r="Y1467" i="2"/>
  <c r="X1467" i="2"/>
  <c r="X1362" i="2"/>
  <c r="X1257" i="2"/>
  <c r="X1152" i="2"/>
  <c r="X1044" i="2"/>
  <c r="X936" i="2"/>
  <c r="X828" i="2"/>
  <c r="W1467" i="2"/>
  <c r="V1467" i="2"/>
  <c r="V1362" i="2"/>
  <c r="V1257" i="2"/>
  <c r="V1152" i="2"/>
  <c r="V936" i="2"/>
  <c r="W1362" i="2"/>
  <c r="W1257" i="2"/>
  <c r="W1152" i="2"/>
  <c r="W1044" i="2"/>
  <c r="W936" i="2"/>
  <c r="W828" i="2"/>
  <c r="Y1362" i="2"/>
  <c r="Y1257" i="2"/>
  <c r="Y1152" i="2"/>
  <c r="Y1044" i="2"/>
  <c r="Y936" i="2"/>
  <c r="Y828" i="2"/>
  <c r="U1467" i="2"/>
  <c r="AK1467" i="2" s="1"/>
  <c r="AP1467" i="2" s="1"/>
  <c r="AO1466" i="2"/>
  <c r="AT1466" i="2" s="1"/>
  <c r="AN1466" i="2"/>
  <c r="AS1466" i="2" s="1"/>
  <c r="AM1466" i="2"/>
  <c r="AR1466" i="2" s="1"/>
  <c r="AL1466" i="2"/>
  <c r="AQ1466" i="2" s="1"/>
  <c r="AO1465" i="2"/>
  <c r="AT1465" i="2" s="1"/>
  <c r="AN1465" i="2"/>
  <c r="AS1465" i="2" s="1"/>
  <c r="AM1465" i="2"/>
  <c r="AR1465" i="2" s="1"/>
  <c r="AL1465" i="2"/>
  <c r="AQ1465" i="2" s="1"/>
  <c r="AO1464" i="2"/>
  <c r="AT1464" i="2" s="1"/>
  <c r="AN1464" i="2"/>
  <c r="AS1464" i="2" s="1"/>
  <c r="AM1464" i="2"/>
  <c r="AR1464" i="2" s="1"/>
  <c r="AL1464" i="2"/>
  <c r="AQ1464" i="2" s="1"/>
  <c r="Y1464" i="2"/>
  <c r="X1464" i="2"/>
  <c r="W1464" i="2"/>
  <c r="V1464" i="2"/>
  <c r="U1464" i="2"/>
  <c r="AK1464" i="2" s="1"/>
  <c r="AP1464" i="2" s="1"/>
  <c r="AO1463" i="2"/>
  <c r="AT1463" i="2" s="1"/>
  <c r="AN1463" i="2"/>
  <c r="AS1463" i="2" s="1"/>
  <c r="AM1463" i="2"/>
  <c r="AR1463" i="2" s="1"/>
  <c r="AL1463" i="2"/>
  <c r="AQ1463" i="2" s="1"/>
  <c r="U1463" i="2"/>
  <c r="AK1463" i="2" s="1"/>
  <c r="AP1463" i="2" s="1"/>
  <c r="AO1462" i="2"/>
  <c r="AT1462" i="2" s="1"/>
  <c r="AN1462" i="2"/>
  <c r="AS1462" i="2" s="1"/>
  <c r="AM1462" i="2"/>
  <c r="AR1462" i="2" s="1"/>
  <c r="AL1462" i="2"/>
  <c r="AQ1462" i="2" s="1"/>
  <c r="AO1461" i="2"/>
  <c r="AT1461" i="2" s="1"/>
  <c r="AN1461" i="2"/>
  <c r="AS1461" i="2" s="1"/>
  <c r="AM1461" i="2"/>
  <c r="AR1461" i="2" s="1"/>
  <c r="AL1461" i="2"/>
  <c r="AQ1461" i="2" s="1"/>
  <c r="AO1460" i="2"/>
  <c r="AT1460" i="2" s="1"/>
  <c r="AN1460" i="2"/>
  <c r="AS1460" i="2" s="1"/>
  <c r="AM1460" i="2"/>
  <c r="AR1460" i="2" s="1"/>
  <c r="AL1460" i="2"/>
  <c r="AQ1460" i="2" s="1"/>
  <c r="AO1459" i="2"/>
  <c r="AT1459" i="2" s="1"/>
  <c r="AN1459" i="2"/>
  <c r="AS1459" i="2" s="1"/>
  <c r="AM1459" i="2"/>
  <c r="AR1459" i="2" s="1"/>
  <c r="AL1459" i="2"/>
  <c r="AQ1459" i="2" s="1"/>
  <c r="AO1458" i="2"/>
  <c r="AT1458" i="2" s="1"/>
  <c r="AN1458" i="2"/>
  <c r="AS1458" i="2" s="1"/>
  <c r="AM1458" i="2"/>
  <c r="AR1458" i="2" s="1"/>
  <c r="AL1458" i="2"/>
  <c r="AQ1458" i="2" s="1"/>
  <c r="AO1457" i="2"/>
  <c r="AT1457" i="2" s="1"/>
  <c r="AN1457" i="2"/>
  <c r="AS1457" i="2" s="1"/>
  <c r="AM1457" i="2"/>
  <c r="AR1457" i="2" s="1"/>
  <c r="AL1457" i="2"/>
  <c r="AQ1457" i="2" s="1"/>
  <c r="AO1456" i="2"/>
  <c r="AT1456" i="2" s="1"/>
  <c r="AN1456" i="2"/>
  <c r="AS1456" i="2" s="1"/>
  <c r="AM1456" i="2"/>
  <c r="AR1456" i="2" s="1"/>
  <c r="AL1456" i="2"/>
  <c r="AQ1456" i="2" s="1"/>
  <c r="AO1455" i="2"/>
  <c r="AT1455" i="2" s="1"/>
  <c r="AN1455" i="2"/>
  <c r="AS1455" i="2" s="1"/>
  <c r="AM1455" i="2"/>
  <c r="AR1455" i="2" s="1"/>
  <c r="AL1455" i="2"/>
  <c r="AQ1455" i="2" s="1"/>
  <c r="AO1454" i="2"/>
  <c r="AT1454" i="2" s="1"/>
  <c r="AN1454" i="2"/>
  <c r="AS1454" i="2" s="1"/>
  <c r="AM1454" i="2"/>
  <c r="AR1454" i="2" s="1"/>
  <c r="AL1454" i="2"/>
  <c r="AQ1454" i="2" s="1"/>
  <c r="AO1453" i="2"/>
  <c r="AT1453" i="2" s="1"/>
  <c r="AN1453" i="2"/>
  <c r="AS1453" i="2" s="1"/>
  <c r="AM1453" i="2"/>
  <c r="AR1453" i="2" s="1"/>
  <c r="AL1453" i="2"/>
  <c r="AQ1453" i="2" s="1"/>
  <c r="AO1452" i="2"/>
  <c r="AT1452" i="2" s="1"/>
  <c r="AN1452" i="2"/>
  <c r="AS1452" i="2" s="1"/>
  <c r="AM1452" i="2"/>
  <c r="AR1452" i="2" s="1"/>
  <c r="AL1452" i="2"/>
  <c r="AQ1452" i="2" s="1"/>
  <c r="AO1451" i="2"/>
  <c r="AT1451" i="2" s="1"/>
  <c r="AN1451" i="2"/>
  <c r="AS1451" i="2" s="1"/>
  <c r="AM1451" i="2"/>
  <c r="AR1451" i="2" s="1"/>
  <c r="AL1451" i="2"/>
  <c r="AQ1451" i="2" s="1"/>
  <c r="AO1450" i="2"/>
  <c r="AT1450" i="2" s="1"/>
  <c r="AN1450" i="2"/>
  <c r="AS1450" i="2" s="1"/>
  <c r="AM1450" i="2"/>
  <c r="AR1450" i="2" s="1"/>
  <c r="AL1450" i="2"/>
  <c r="AQ1450" i="2" s="1"/>
  <c r="AO1448" i="2"/>
  <c r="AT1448" i="2" s="1"/>
  <c r="AN1448" i="2"/>
  <c r="AS1448" i="2" s="1"/>
  <c r="AM1448" i="2"/>
  <c r="AR1448" i="2" s="1"/>
  <c r="AL1448" i="2"/>
  <c r="AQ1448" i="2" s="1"/>
  <c r="AO1447" i="2"/>
  <c r="AT1447" i="2" s="1"/>
  <c r="AN1447" i="2"/>
  <c r="AS1447" i="2" s="1"/>
  <c r="AM1447" i="2"/>
  <c r="AR1447" i="2" s="1"/>
  <c r="AL1447" i="2"/>
  <c r="AQ1447" i="2" s="1"/>
  <c r="Y1447" i="2"/>
  <c r="X1447" i="2"/>
  <c r="W1447" i="2"/>
  <c r="V1447" i="2"/>
  <c r="U1447" i="2"/>
  <c r="AK1447" i="2" s="1"/>
  <c r="AP1447" i="2" s="1"/>
  <c r="AO1446" i="2"/>
  <c r="AT1446" i="2" s="1"/>
  <c r="AN1446" i="2"/>
  <c r="AS1446" i="2" s="1"/>
  <c r="AM1446" i="2"/>
  <c r="AR1446" i="2" s="1"/>
  <c r="AL1446" i="2"/>
  <c r="AQ1446" i="2" s="1"/>
  <c r="AO1445" i="2"/>
  <c r="AT1445" i="2" s="1"/>
  <c r="AN1445" i="2"/>
  <c r="AS1445" i="2" s="1"/>
  <c r="AM1445" i="2"/>
  <c r="AR1445" i="2" s="1"/>
  <c r="AL1445" i="2"/>
  <c r="AQ1445" i="2" s="1"/>
  <c r="AK1445" i="2"/>
  <c r="AP1445" i="2" s="1"/>
  <c r="AN1444" i="2"/>
  <c r="AS1444" i="2" s="1"/>
  <c r="AL1444" i="2"/>
  <c r="AQ1444" i="2" s="1"/>
  <c r="Y1444" i="2"/>
  <c r="X1444" i="2"/>
  <c r="W1444" i="2"/>
  <c r="V1444" i="2"/>
  <c r="V1441" i="2" s="1"/>
  <c r="U1444" i="2"/>
  <c r="AK1444" i="2" s="1"/>
  <c r="AP1444" i="2" s="1"/>
  <c r="AO1443" i="2"/>
  <c r="AT1443" i="2" s="1"/>
  <c r="AN1443" i="2"/>
  <c r="AS1443" i="2" s="1"/>
  <c r="AM1443" i="2"/>
  <c r="AR1443" i="2" s="1"/>
  <c r="AL1443" i="2"/>
  <c r="AQ1443" i="2" s="1"/>
  <c r="AO1442" i="2"/>
  <c r="AT1442" i="2" s="1"/>
  <c r="AN1442" i="2"/>
  <c r="AS1442" i="2" s="1"/>
  <c r="AM1442" i="2"/>
  <c r="AR1442" i="2" s="1"/>
  <c r="AL1442" i="2"/>
  <c r="AQ1442" i="2" s="1"/>
  <c r="Y1442" i="2"/>
  <c r="X1442" i="2"/>
  <c r="W1442" i="2"/>
  <c r="V1442" i="2"/>
  <c r="U1442" i="2"/>
  <c r="AK1442" i="2" s="1"/>
  <c r="AP1442" i="2" s="1"/>
  <c r="AO1440" i="2"/>
  <c r="AT1440" i="2" s="1"/>
  <c r="AN1440" i="2"/>
  <c r="AS1440" i="2" s="1"/>
  <c r="AM1440" i="2"/>
  <c r="AR1440" i="2" s="1"/>
  <c r="AL1440" i="2"/>
  <c r="AQ1440" i="2" s="1"/>
  <c r="AO1439" i="2"/>
  <c r="AT1439" i="2" s="1"/>
  <c r="AN1439" i="2"/>
  <c r="AS1439" i="2" s="1"/>
  <c r="AM1439" i="2"/>
  <c r="AR1439" i="2" s="1"/>
  <c r="AL1439" i="2"/>
  <c r="AQ1439" i="2" s="1"/>
  <c r="AO1438" i="2"/>
  <c r="AT1438" i="2" s="1"/>
  <c r="AN1438" i="2"/>
  <c r="AS1438" i="2" s="1"/>
  <c r="AM1438" i="2"/>
  <c r="AR1438" i="2" s="1"/>
  <c r="AL1438" i="2"/>
  <c r="AQ1438" i="2" s="1"/>
  <c r="AO1437" i="2"/>
  <c r="AT1437" i="2" s="1"/>
  <c r="AN1437" i="2"/>
  <c r="AS1437" i="2" s="1"/>
  <c r="AM1437" i="2"/>
  <c r="AR1437" i="2" s="1"/>
  <c r="AL1437" i="2"/>
  <c r="AQ1437" i="2" s="1"/>
  <c r="Y1437" i="2"/>
  <c r="Y1433" i="2"/>
  <c r="X1437" i="2"/>
  <c r="W1437" i="2"/>
  <c r="V1437" i="2"/>
  <c r="U1437" i="2"/>
  <c r="AK1437" i="2" s="1"/>
  <c r="AP1437" i="2" s="1"/>
  <c r="U1433" i="2"/>
  <c r="AK1433" i="2" s="1"/>
  <c r="AP1433" i="2" s="1"/>
  <c r="AO1436" i="2"/>
  <c r="AT1436" i="2" s="1"/>
  <c r="AN1436" i="2"/>
  <c r="AS1436" i="2" s="1"/>
  <c r="AM1436" i="2"/>
  <c r="AR1436" i="2" s="1"/>
  <c r="AL1436" i="2"/>
  <c r="AQ1436" i="2" s="1"/>
  <c r="AO1435" i="2"/>
  <c r="AT1435" i="2" s="1"/>
  <c r="AN1435" i="2"/>
  <c r="AS1435" i="2" s="1"/>
  <c r="AM1435" i="2"/>
  <c r="AR1435" i="2" s="1"/>
  <c r="AL1435" i="2"/>
  <c r="AQ1435" i="2" s="1"/>
  <c r="AO1434" i="2"/>
  <c r="AT1434" i="2" s="1"/>
  <c r="AN1434" i="2"/>
  <c r="AS1434" i="2" s="1"/>
  <c r="AM1434" i="2"/>
  <c r="AR1434" i="2" s="1"/>
  <c r="AL1434" i="2"/>
  <c r="AQ1434" i="2" s="1"/>
  <c r="AO1433" i="2"/>
  <c r="AT1433" i="2" s="1"/>
  <c r="AN1433" i="2"/>
  <c r="AS1433" i="2" s="1"/>
  <c r="AM1433" i="2"/>
  <c r="AR1433" i="2" s="1"/>
  <c r="AL1433" i="2"/>
  <c r="AQ1433" i="2" s="1"/>
  <c r="X1433" i="2"/>
  <c r="W1433" i="2"/>
  <c r="V1433" i="2"/>
  <c r="AO1432" i="2"/>
  <c r="AT1432" i="2" s="1"/>
  <c r="AN1432" i="2"/>
  <c r="AS1432" i="2" s="1"/>
  <c r="AM1432" i="2"/>
  <c r="AR1432" i="2" s="1"/>
  <c r="AL1432" i="2"/>
  <c r="AQ1432" i="2" s="1"/>
  <c r="AO1431" i="2"/>
  <c r="AT1431" i="2" s="1"/>
  <c r="AN1431" i="2"/>
  <c r="AS1431" i="2" s="1"/>
  <c r="AM1431" i="2"/>
  <c r="AR1431" i="2" s="1"/>
  <c r="AL1431" i="2"/>
  <c r="AQ1431" i="2"/>
  <c r="AN1430" i="2"/>
  <c r="AS1430" i="2" s="1"/>
  <c r="AM1430" i="2"/>
  <c r="AR1430" i="2" s="1"/>
  <c r="AL1430" i="2"/>
  <c r="AQ1430" i="2" s="1"/>
  <c r="Y1430" i="2"/>
  <c r="Y1417" i="2"/>
  <c r="X1430" i="2"/>
  <c r="X1417" i="2"/>
  <c r="W1430" i="2"/>
  <c r="V1430" i="2"/>
  <c r="U1430" i="2"/>
  <c r="AO1428" i="2"/>
  <c r="AT1428" i="2" s="1"/>
  <c r="AN1428" i="2"/>
  <c r="AS1428" i="2" s="1"/>
  <c r="AM1428" i="2"/>
  <c r="AR1428" i="2" s="1"/>
  <c r="AL1428" i="2"/>
  <c r="AQ1428" i="2" s="1"/>
  <c r="Y1428" i="2"/>
  <c r="X1428" i="2"/>
  <c r="W1428" i="2"/>
  <c r="V1428" i="2"/>
  <c r="U1428" i="2"/>
  <c r="AK1428" i="2" s="1"/>
  <c r="AP1428" i="2" s="1"/>
  <c r="AO1427" i="2"/>
  <c r="AT1427" i="2" s="1"/>
  <c r="AN1427" i="2"/>
  <c r="AS1427" i="2" s="1"/>
  <c r="AM1427" i="2"/>
  <c r="AR1427" i="2" s="1"/>
  <c r="AL1427" i="2"/>
  <c r="AQ1427" i="2" s="1"/>
  <c r="AO1426" i="2"/>
  <c r="AT1426" i="2" s="1"/>
  <c r="AN1426" i="2"/>
  <c r="AS1426" i="2" s="1"/>
  <c r="AM1426" i="2"/>
  <c r="AR1426" i="2" s="1"/>
  <c r="AL1426" i="2"/>
  <c r="AQ1426" i="2" s="1"/>
  <c r="AO1425" i="2"/>
  <c r="AT1425" i="2" s="1"/>
  <c r="AN1425" i="2"/>
  <c r="AS1425" i="2" s="1"/>
  <c r="AM1425" i="2"/>
  <c r="AR1425" i="2" s="1"/>
  <c r="AL1425" i="2"/>
  <c r="AQ1425" i="2" s="1"/>
  <c r="AO1424" i="2"/>
  <c r="AT1424" i="2" s="1"/>
  <c r="AN1424" i="2"/>
  <c r="AS1424" i="2" s="1"/>
  <c r="AM1424" i="2"/>
  <c r="AR1424" i="2" s="1"/>
  <c r="AL1424" i="2"/>
  <c r="AQ1424" i="2" s="1"/>
  <c r="Y1424" i="2"/>
  <c r="X1424" i="2"/>
  <c r="W1424" i="2"/>
  <c r="V1424" i="2"/>
  <c r="V1420" i="2"/>
  <c r="U1424" i="2"/>
  <c r="AK1424" i="2" s="1"/>
  <c r="AP1424" i="2" s="1"/>
  <c r="AO1423" i="2"/>
  <c r="AT1423" i="2" s="1"/>
  <c r="AN1423" i="2"/>
  <c r="AS1423" i="2" s="1"/>
  <c r="AM1423" i="2"/>
  <c r="AR1423" i="2" s="1"/>
  <c r="AL1423" i="2"/>
  <c r="AQ1423" i="2" s="1"/>
  <c r="AO1422" i="2"/>
  <c r="AT1422" i="2" s="1"/>
  <c r="AN1422" i="2"/>
  <c r="AS1422" i="2" s="1"/>
  <c r="AM1422" i="2"/>
  <c r="AR1422" i="2" s="1"/>
  <c r="AL1422" i="2"/>
  <c r="AQ1422" i="2" s="1"/>
  <c r="AO1421" i="2"/>
  <c r="AT1421" i="2" s="1"/>
  <c r="AN1421" i="2"/>
  <c r="AS1421" i="2" s="1"/>
  <c r="AM1421" i="2"/>
  <c r="AR1421" i="2" s="1"/>
  <c r="AL1421" i="2"/>
  <c r="AQ1421" i="2" s="1"/>
  <c r="AO1420" i="2"/>
  <c r="AT1420" i="2" s="1"/>
  <c r="AM1420" i="2"/>
  <c r="AR1420" i="2" s="1"/>
  <c r="AL1420" i="2"/>
  <c r="AQ1420" i="2" s="1"/>
  <c r="Y1420" i="2"/>
  <c r="X1420" i="2"/>
  <c r="W1420" i="2"/>
  <c r="U1420" i="2"/>
  <c r="AK1420" i="2" s="1"/>
  <c r="AP1420" i="2" s="1"/>
  <c r="AO1419" i="2"/>
  <c r="AT1419" i="2" s="1"/>
  <c r="AN1419" i="2"/>
  <c r="AS1419" i="2" s="1"/>
  <c r="AM1419" i="2"/>
  <c r="AR1419" i="2" s="1"/>
  <c r="AL1419" i="2"/>
  <c r="AQ1419" i="2" s="1"/>
  <c r="AO1418" i="2"/>
  <c r="AT1418" i="2" s="1"/>
  <c r="AN1418" i="2"/>
  <c r="AS1418" i="2" s="1"/>
  <c r="AM1418" i="2"/>
  <c r="AR1418" i="2" s="1"/>
  <c r="AL1418" i="2"/>
  <c r="AQ1418" i="2" s="1"/>
  <c r="AO1417" i="2"/>
  <c r="AT1417" i="2" s="1"/>
  <c r="AN1417" i="2"/>
  <c r="AS1417" i="2" s="1"/>
  <c r="AM1417" i="2"/>
  <c r="AR1417" i="2" s="1"/>
  <c r="W1417" i="2"/>
  <c r="V1417" i="2"/>
  <c r="U1417" i="2"/>
  <c r="AK1417" i="2" s="1"/>
  <c r="AP1417" i="2" s="1"/>
  <c r="AO1415" i="2"/>
  <c r="AT1415" i="2" s="1"/>
  <c r="AM1415" i="2"/>
  <c r="AR1415" i="2" s="1"/>
  <c r="AL1415" i="2"/>
  <c r="AQ1415" i="2" s="1"/>
  <c r="Y1415" i="2"/>
  <c r="X1415" i="2"/>
  <c r="W1415" i="2"/>
  <c r="V1415" i="2"/>
  <c r="U1415" i="2"/>
  <c r="AO1411" i="2"/>
  <c r="AT1411" i="2" s="1"/>
  <c r="AN1411" i="2"/>
  <c r="AS1411" i="2" s="1"/>
  <c r="AM1411" i="2"/>
  <c r="AR1411" i="2" s="1"/>
  <c r="AL1411" i="2"/>
  <c r="AQ1411" i="2" s="1"/>
  <c r="AO1410" i="2"/>
  <c r="AT1410" i="2" s="1"/>
  <c r="AN1410" i="2"/>
  <c r="AS1410" i="2" s="1"/>
  <c r="AM1410" i="2"/>
  <c r="AR1410" i="2" s="1"/>
  <c r="AL1410" i="2"/>
  <c r="AQ1410" i="2" s="1"/>
  <c r="AO1409" i="2"/>
  <c r="AT1409" i="2" s="1"/>
  <c r="AN1409" i="2"/>
  <c r="AS1409" i="2" s="1"/>
  <c r="AM1409" i="2"/>
  <c r="AR1409" i="2" s="1"/>
  <c r="AL1409" i="2"/>
  <c r="AQ1409" i="2" s="1"/>
  <c r="AO1408" i="2"/>
  <c r="AT1408" i="2" s="1"/>
  <c r="AN1408" i="2"/>
  <c r="AS1408" i="2" s="1"/>
  <c r="AM1408" i="2"/>
  <c r="AR1408" i="2" s="1"/>
  <c r="AL1408" i="2"/>
  <c r="AQ1408" i="2" s="1"/>
  <c r="AO1407" i="2"/>
  <c r="AT1407" i="2" s="1"/>
  <c r="AN1407" i="2"/>
  <c r="AS1407" i="2" s="1"/>
  <c r="AM1407" i="2"/>
  <c r="AR1407" i="2" s="1"/>
  <c r="AL1407" i="2"/>
  <c r="AQ1407" i="2" s="1"/>
  <c r="AO1406" i="2"/>
  <c r="AT1406" i="2" s="1"/>
  <c r="AN1406" i="2"/>
  <c r="AS1406" i="2" s="1"/>
  <c r="AM1406" i="2"/>
  <c r="AR1406" i="2" s="1"/>
  <c r="AL1406" i="2"/>
  <c r="AQ1406" i="2" s="1"/>
  <c r="AO1405" i="2"/>
  <c r="AT1405" i="2" s="1"/>
  <c r="AN1405" i="2"/>
  <c r="AS1405" i="2" s="1"/>
  <c r="AM1405" i="2"/>
  <c r="AR1405" i="2" s="1"/>
  <c r="AL1405" i="2"/>
  <c r="AQ1405" i="2" s="1"/>
  <c r="AO1404" i="2"/>
  <c r="AT1404" i="2" s="1"/>
  <c r="AN1404" i="2"/>
  <c r="AS1404" i="2" s="1"/>
  <c r="AM1404" i="2"/>
  <c r="AR1404" i="2" s="1"/>
  <c r="AL1404" i="2"/>
  <c r="AQ1404" i="2" s="1"/>
  <c r="AO1403" i="2"/>
  <c r="AT1403" i="2" s="1"/>
  <c r="AN1403" i="2"/>
  <c r="AS1403" i="2" s="1"/>
  <c r="AM1403" i="2"/>
  <c r="AR1403" i="2" s="1"/>
  <c r="AL1403" i="2"/>
  <c r="AQ1403" i="2" s="1"/>
  <c r="AO1402" i="2"/>
  <c r="AT1402" i="2" s="1"/>
  <c r="AN1402" i="2"/>
  <c r="AS1402" i="2" s="1"/>
  <c r="AM1402" i="2"/>
  <c r="AR1402" i="2" s="1"/>
  <c r="AL1402" i="2"/>
  <c r="AQ1402" i="2" s="1"/>
  <c r="Y1402" i="2"/>
  <c r="X1402" i="2"/>
  <c r="W1402" i="2"/>
  <c r="V1402" i="2"/>
  <c r="U1402" i="2"/>
  <c r="AK1402" i="2" s="1"/>
  <c r="AP1402" i="2" s="1"/>
  <c r="AO1401" i="2"/>
  <c r="AT1401" i="2" s="1"/>
  <c r="AN1401" i="2"/>
  <c r="AS1401" i="2" s="1"/>
  <c r="AM1401" i="2"/>
  <c r="AR1401" i="2" s="1"/>
  <c r="AL1401" i="2"/>
  <c r="AQ1401" i="2" s="1"/>
  <c r="AO1400" i="2"/>
  <c r="AT1400" i="2" s="1"/>
  <c r="AN1400" i="2"/>
  <c r="AS1400" i="2" s="1"/>
  <c r="AM1400" i="2"/>
  <c r="AR1400" i="2" s="1"/>
  <c r="AL1400" i="2"/>
  <c r="AQ1400" i="2" s="1"/>
  <c r="AK1400" i="2"/>
  <c r="AP1400" i="2" s="1"/>
  <c r="AO1399" i="2"/>
  <c r="AT1399" i="2" s="1"/>
  <c r="AN1399" i="2"/>
  <c r="AS1399" i="2" s="1"/>
  <c r="AM1399" i="2"/>
  <c r="AR1399" i="2" s="1"/>
  <c r="AL1399" i="2"/>
  <c r="AQ1399" i="2" s="1"/>
  <c r="AO1398" i="2"/>
  <c r="AT1398" i="2" s="1"/>
  <c r="AN1398" i="2"/>
  <c r="AS1398" i="2" s="1"/>
  <c r="AM1398" i="2"/>
  <c r="AR1398" i="2" s="1"/>
  <c r="AL1398" i="2"/>
  <c r="AQ1398" i="2" s="1"/>
  <c r="AO1397" i="2"/>
  <c r="AT1397" i="2" s="1"/>
  <c r="AN1397" i="2"/>
  <c r="AS1397" i="2" s="1"/>
  <c r="AM1397" i="2"/>
  <c r="AR1397" i="2" s="1"/>
  <c r="AL1397" i="2"/>
  <c r="AQ1397" i="2" s="1"/>
  <c r="AO1396" i="2"/>
  <c r="AT1396" i="2" s="1"/>
  <c r="AN1396" i="2"/>
  <c r="AS1396" i="2" s="1"/>
  <c r="AM1396" i="2"/>
  <c r="AR1396" i="2" s="1"/>
  <c r="AL1396" i="2"/>
  <c r="AQ1396" i="2" s="1"/>
  <c r="AO1395" i="2"/>
  <c r="AT1395" i="2"/>
  <c r="AN1395" i="2"/>
  <c r="AS1395" i="2" s="1"/>
  <c r="AM1395" i="2"/>
  <c r="AR1395" i="2" s="1"/>
  <c r="AL1395" i="2"/>
  <c r="AQ1395" i="2" s="1"/>
  <c r="Y1395" i="2"/>
  <c r="X1395" i="2"/>
  <c r="W1395" i="2"/>
  <c r="V1395" i="2"/>
  <c r="U1395" i="2"/>
  <c r="AK1395" i="2" s="1"/>
  <c r="AP1395" i="2" s="1"/>
  <c r="AO1394" i="2"/>
  <c r="AT1394" i="2" s="1"/>
  <c r="AN1394" i="2"/>
  <c r="AS1394" i="2" s="1"/>
  <c r="AM1394" i="2"/>
  <c r="AR1394" i="2" s="1"/>
  <c r="AL1394" i="2"/>
  <c r="AQ1394" i="2" s="1"/>
  <c r="AO1393" i="2"/>
  <c r="AT1393" i="2" s="1"/>
  <c r="AN1393" i="2"/>
  <c r="AS1393" i="2" s="1"/>
  <c r="AM1393" i="2"/>
  <c r="AR1393" i="2" s="1"/>
  <c r="AL1393" i="2"/>
  <c r="AQ1393" i="2" s="1"/>
  <c r="AO1392" i="2"/>
  <c r="AT1392" i="2" s="1"/>
  <c r="AN1392" i="2"/>
  <c r="AS1392" i="2" s="1"/>
  <c r="AM1392" i="2"/>
  <c r="AR1392" i="2" s="1"/>
  <c r="AL1392" i="2"/>
  <c r="AQ1392" i="2" s="1"/>
  <c r="AO1391" i="2"/>
  <c r="AT1391" i="2" s="1"/>
  <c r="AN1391" i="2"/>
  <c r="AS1391" i="2" s="1"/>
  <c r="AM1391" i="2"/>
  <c r="AR1391" i="2" s="1"/>
  <c r="AL1391" i="2"/>
  <c r="AQ1391" i="2" s="1"/>
  <c r="Y1391" i="2"/>
  <c r="X1391" i="2"/>
  <c r="W1391" i="2"/>
  <c r="V1391" i="2"/>
  <c r="U1391" i="2"/>
  <c r="AK1391" i="2" s="1"/>
  <c r="AP1391" i="2" s="1"/>
  <c r="AO1390" i="2"/>
  <c r="AT1390" i="2" s="1"/>
  <c r="AN1390" i="2"/>
  <c r="AS1390" i="2" s="1"/>
  <c r="AM1390" i="2"/>
  <c r="AR1390" i="2" s="1"/>
  <c r="AL1390" i="2"/>
  <c r="AQ1390" i="2" s="1"/>
  <c r="AK1390" i="2"/>
  <c r="AP1390" i="2" s="1"/>
  <c r="AO1389" i="2"/>
  <c r="AT1389" i="2" s="1"/>
  <c r="AN1389" i="2"/>
  <c r="AS1389" i="2" s="1"/>
  <c r="AM1389" i="2"/>
  <c r="AR1389" i="2" s="1"/>
  <c r="AL1389" i="2"/>
  <c r="AQ1389" i="2" s="1"/>
  <c r="AO1388" i="2"/>
  <c r="AT1388" i="2" s="1"/>
  <c r="AN1388" i="2"/>
  <c r="AS1388" i="2" s="1"/>
  <c r="AM1388" i="2"/>
  <c r="AR1388" i="2" s="1"/>
  <c r="AL1388" i="2"/>
  <c r="AQ1388" i="2" s="1"/>
  <c r="AO1387" i="2"/>
  <c r="AT1387" i="2" s="1"/>
  <c r="AN1387" i="2"/>
  <c r="AS1387" i="2" s="1"/>
  <c r="AM1387" i="2"/>
  <c r="AR1387" i="2" s="1"/>
  <c r="Y1387" i="2"/>
  <c r="X1387" i="2"/>
  <c r="V1387" i="2"/>
  <c r="U1387" i="2"/>
  <c r="AK1387" i="2" s="1"/>
  <c r="AP1387" i="2" s="1"/>
  <c r="AO1386" i="2"/>
  <c r="AT1386" i="2" s="1"/>
  <c r="AN1386" i="2"/>
  <c r="AS1386" i="2" s="1"/>
  <c r="AM1386" i="2"/>
  <c r="AR1386" i="2" s="1"/>
  <c r="AL1386" i="2"/>
  <c r="AQ1386" i="2" s="1"/>
  <c r="AK1386" i="2"/>
  <c r="AP1386" i="2" s="1"/>
  <c r="AO1384" i="2"/>
  <c r="AT1384" i="2" s="1"/>
  <c r="AN1384" i="2"/>
  <c r="AS1384" i="2" s="1"/>
  <c r="AM1384" i="2"/>
  <c r="AR1384" i="2" s="1"/>
  <c r="AL1384" i="2"/>
  <c r="AQ1384" i="2" s="1"/>
  <c r="Y1384" i="2"/>
  <c r="X1384" i="2"/>
  <c r="W1384" i="2"/>
  <c r="V1384" i="2"/>
  <c r="U1384" i="2"/>
  <c r="AK1384" i="2" s="1"/>
  <c r="AP1384" i="2" s="1"/>
  <c r="AO1383" i="2"/>
  <c r="AT1383" i="2" s="1"/>
  <c r="AN1383" i="2"/>
  <c r="AS1383" i="2" s="1"/>
  <c r="AM1383" i="2"/>
  <c r="AR1383" i="2" s="1"/>
  <c r="AL1383" i="2"/>
  <c r="AQ1383" i="2" s="1"/>
  <c r="U1383" i="2"/>
  <c r="AK1383" i="2" s="1"/>
  <c r="AP1383" i="2" s="1"/>
  <c r="AO1382" i="2"/>
  <c r="AT1382" i="2" s="1"/>
  <c r="AN1382" i="2"/>
  <c r="AS1382" i="2" s="1"/>
  <c r="AM1382" i="2"/>
  <c r="AR1382" i="2" s="1"/>
  <c r="AL1382" i="2"/>
  <c r="AQ1382" i="2" s="1"/>
  <c r="AK1382" i="2"/>
  <c r="AP1382" i="2" s="1"/>
  <c r="AO1381" i="2"/>
  <c r="AT1381" i="2"/>
  <c r="AN1381" i="2"/>
  <c r="AS1381" i="2" s="1"/>
  <c r="AM1381" i="2"/>
  <c r="AR1381" i="2" s="1"/>
  <c r="AL1381" i="2"/>
  <c r="AQ1381" i="2" s="1"/>
  <c r="Y1381" i="2"/>
  <c r="X1381" i="2"/>
  <c r="W1381" i="2"/>
  <c r="V1381" i="2"/>
  <c r="U1381" i="2"/>
  <c r="AK1381" i="2" s="1"/>
  <c r="AP1381" i="2" s="1"/>
  <c r="AO1380" i="2"/>
  <c r="AT1380" i="2" s="1"/>
  <c r="AN1380" i="2"/>
  <c r="AS1380" i="2" s="1"/>
  <c r="AM1380" i="2"/>
  <c r="AR1380" i="2" s="1"/>
  <c r="AL1380" i="2"/>
  <c r="AQ1380" i="2" s="1"/>
  <c r="AO1379" i="2"/>
  <c r="AT1379" i="2" s="1"/>
  <c r="AN1379" i="2"/>
  <c r="AS1379" i="2" s="1"/>
  <c r="AM1379" i="2"/>
  <c r="AR1379" i="2" s="1"/>
  <c r="AL1379" i="2"/>
  <c r="AQ1379" i="2" s="1"/>
  <c r="Y1379" i="2"/>
  <c r="X1379" i="2"/>
  <c r="W1379" i="2"/>
  <c r="V1379" i="2"/>
  <c r="U1379" i="2"/>
  <c r="AK1379" i="2" s="1"/>
  <c r="AP1379" i="2" s="1"/>
  <c r="AO1378" i="2"/>
  <c r="AT1378" i="2" s="1"/>
  <c r="AN1378" i="2"/>
  <c r="AS1378" i="2" s="1"/>
  <c r="AM1378" i="2"/>
  <c r="AR1378" i="2" s="1"/>
  <c r="AL1378" i="2"/>
  <c r="AQ1378" i="2" s="1"/>
  <c r="AK1378" i="2"/>
  <c r="AP1378" i="2" s="1"/>
  <c r="AO1377" i="2"/>
  <c r="AT1377" i="2" s="1"/>
  <c r="AN1377" i="2"/>
  <c r="AS1377" i="2" s="1"/>
  <c r="AM1377" i="2"/>
  <c r="AR1377" i="2" s="1"/>
  <c r="AL1377" i="2"/>
  <c r="AQ1377" i="2" s="1"/>
  <c r="Y1377" i="2"/>
  <c r="X1377" i="2"/>
  <c r="W1377" i="2"/>
  <c r="V1377" i="2"/>
  <c r="U1377" i="2"/>
  <c r="AK1377" i="2" s="1"/>
  <c r="AP1377" i="2" s="1"/>
  <c r="AO1376" i="2"/>
  <c r="AT1376" i="2" s="1"/>
  <c r="AN1376" i="2"/>
  <c r="AS1376" i="2" s="1"/>
  <c r="AM1376" i="2"/>
  <c r="AR1376" i="2" s="1"/>
  <c r="AL1376" i="2"/>
  <c r="AQ1376" i="2" s="1"/>
  <c r="AO1375" i="2"/>
  <c r="AT1375" i="2" s="1"/>
  <c r="AN1375" i="2"/>
  <c r="AS1375" i="2" s="1"/>
  <c r="AM1375" i="2"/>
  <c r="AR1375" i="2" s="1"/>
  <c r="AL1375" i="2"/>
  <c r="AQ1375" i="2" s="1"/>
  <c r="Y1375" i="2"/>
  <c r="X1375" i="2"/>
  <c r="W1375" i="2"/>
  <c r="V1375" i="2"/>
  <c r="U1375" i="2"/>
  <c r="AK1375" i="2" s="1"/>
  <c r="AP1375" i="2" s="1"/>
  <c r="AO1374" i="2"/>
  <c r="AT1374" i="2" s="1"/>
  <c r="AN1374" i="2"/>
  <c r="AS1374" i="2" s="1"/>
  <c r="AM1374" i="2"/>
  <c r="AR1374" i="2" s="1"/>
  <c r="AL1374" i="2"/>
  <c r="AQ1374" i="2" s="1"/>
  <c r="X1374" i="2"/>
  <c r="AK1374" i="2"/>
  <c r="AP1374" i="2" s="1"/>
  <c r="AO1373" i="2"/>
  <c r="AT1373" i="2" s="1"/>
  <c r="AN1373" i="2"/>
  <c r="AS1373" i="2" s="1"/>
  <c r="AM1373" i="2"/>
  <c r="AR1373" i="2" s="1"/>
  <c r="AL1373" i="2"/>
  <c r="AQ1373" i="2" s="1"/>
  <c r="AK1373" i="2"/>
  <c r="AP1373" i="2" s="1"/>
  <c r="AO1372" i="2"/>
  <c r="AT1372" i="2" s="1"/>
  <c r="AN1372" i="2"/>
  <c r="AS1372" i="2" s="1"/>
  <c r="AM1372" i="2"/>
  <c r="AR1372" i="2" s="1"/>
  <c r="AL1372" i="2"/>
  <c r="AQ1372" i="2" s="1"/>
  <c r="AO1371" i="2"/>
  <c r="AT1371" i="2" s="1"/>
  <c r="AN1371" i="2"/>
  <c r="AS1371" i="2" s="1"/>
  <c r="AM1371" i="2"/>
  <c r="AR1371" i="2" s="1"/>
  <c r="AL1371" i="2"/>
  <c r="AQ1371" i="2" s="1"/>
  <c r="Y1371" i="2"/>
  <c r="X1371" i="2"/>
  <c r="W1371" i="2"/>
  <c r="V1371" i="2"/>
  <c r="U1371" i="2"/>
  <c r="AK1371" i="2" s="1"/>
  <c r="AP1371" i="2" s="1"/>
  <c r="AO1370" i="2"/>
  <c r="AT1370" i="2" s="1"/>
  <c r="AN1370" i="2"/>
  <c r="AS1370" i="2" s="1"/>
  <c r="AM1370" i="2"/>
  <c r="AR1370" i="2" s="1"/>
  <c r="AL1370" i="2"/>
  <c r="AQ1370" i="2" s="1"/>
  <c r="X1370" i="2"/>
  <c r="V1370" i="2"/>
  <c r="U1370" i="2"/>
  <c r="AK1370" i="2" s="1"/>
  <c r="AP1370" i="2" s="1"/>
  <c r="AO1369" i="2"/>
  <c r="AT1369" i="2" s="1"/>
  <c r="AN1369" i="2"/>
  <c r="AS1369" i="2" s="1"/>
  <c r="AM1369" i="2"/>
  <c r="AR1369" i="2" s="1"/>
  <c r="AL1369" i="2"/>
  <c r="AQ1369" i="2" s="1"/>
  <c r="AK1369" i="2"/>
  <c r="AP1369" i="2" s="1"/>
  <c r="AO1368" i="2"/>
  <c r="AT1368" i="2" s="1"/>
  <c r="AN1368" i="2"/>
  <c r="AS1368" i="2" s="1"/>
  <c r="AM1368" i="2"/>
  <c r="AR1368" i="2" s="1"/>
  <c r="AL1368" i="2"/>
  <c r="AQ1368" i="2" s="1"/>
  <c r="AO1367" i="2"/>
  <c r="AT1367" i="2" s="1"/>
  <c r="AN1367" i="2"/>
  <c r="AS1367" i="2" s="1"/>
  <c r="AM1367" i="2"/>
  <c r="AR1367" i="2" s="1"/>
  <c r="AL1367" i="2"/>
  <c r="AQ1367" i="2" s="1"/>
  <c r="Y1367" i="2"/>
  <c r="X1367" i="2"/>
  <c r="W1367" i="2"/>
  <c r="V1367" i="2"/>
  <c r="U1367" i="2"/>
  <c r="AK1367" i="2" s="1"/>
  <c r="AP1367" i="2" s="1"/>
  <c r="AO1366" i="2"/>
  <c r="AT1366" i="2" s="1"/>
  <c r="AN1366" i="2"/>
  <c r="AS1366" i="2" s="1"/>
  <c r="AM1366" i="2"/>
  <c r="AR1366" i="2" s="1"/>
  <c r="AL1366" i="2"/>
  <c r="AQ1366" i="2" s="1"/>
  <c r="Y1366" i="2"/>
  <c r="X1366" i="2"/>
  <c r="W1366" i="2"/>
  <c r="V1366" i="2"/>
  <c r="U1366" i="2"/>
  <c r="AK1366" i="2" s="1"/>
  <c r="AP1366" i="2" s="1"/>
  <c r="AO1365" i="2"/>
  <c r="AT1365" i="2" s="1"/>
  <c r="AN1365" i="2"/>
  <c r="AS1365" i="2" s="1"/>
  <c r="AM1365" i="2"/>
  <c r="AR1365" i="2" s="1"/>
  <c r="AL1365" i="2"/>
  <c r="AQ1365" i="2" s="1"/>
  <c r="AO1364" i="2"/>
  <c r="AT1364" i="2" s="1"/>
  <c r="AN1364" i="2"/>
  <c r="AS1364" i="2" s="1"/>
  <c r="AM1364" i="2"/>
  <c r="AR1364" i="2" s="1"/>
  <c r="AL1364" i="2"/>
  <c r="AQ1364" i="2" s="1"/>
  <c r="AO1363" i="2"/>
  <c r="AT1363" i="2" s="1"/>
  <c r="AN1363" i="2"/>
  <c r="AS1363" i="2" s="1"/>
  <c r="AM1363" i="2"/>
  <c r="AR1363" i="2" s="1"/>
  <c r="AL1363" i="2"/>
  <c r="AQ1363" i="2" s="1"/>
  <c r="Y1363" i="2"/>
  <c r="X1363" i="2"/>
  <c r="W1363" i="2"/>
  <c r="V1363" i="2"/>
  <c r="U1363" i="2"/>
  <c r="AK1363" i="2" s="1"/>
  <c r="AP1363" i="2" s="1"/>
  <c r="AO1362" i="2"/>
  <c r="AT1362" i="2" s="1"/>
  <c r="AN1362" i="2"/>
  <c r="AS1362" i="2" s="1"/>
  <c r="AM1362" i="2"/>
  <c r="AR1362" i="2" s="1"/>
  <c r="AL1362" i="2"/>
  <c r="AQ1362" i="2" s="1"/>
  <c r="U1362" i="2"/>
  <c r="AK1362" i="2" s="1"/>
  <c r="AP1362" i="2" s="1"/>
  <c r="AO1361" i="2"/>
  <c r="AT1361" i="2" s="1"/>
  <c r="AN1361" i="2"/>
  <c r="AS1361" i="2" s="1"/>
  <c r="AM1361" i="2"/>
  <c r="AR1361" i="2" s="1"/>
  <c r="AL1361" i="2"/>
  <c r="AQ1361" i="2" s="1"/>
  <c r="AO1360" i="2"/>
  <c r="AT1360" i="2" s="1"/>
  <c r="AN1360" i="2"/>
  <c r="AS1360" i="2" s="1"/>
  <c r="AM1360" i="2"/>
  <c r="AR1360" i="2" s="1"/>
  <c r="AL1360" i="2"/>
  <c r="AQ1360" i="2" s="1"/>
  <c r="AO1359" i="2"/>
  <c r="AT1359" i="2" s="1"/>
  <c r="AN1359" i="2"/>
  <c r="AS1359" i="2" s="1"/>
  <c r="AM1359" i="2"/>
  <c r="AR1359" i="2" s="1"/>
  <c r="AL1359" i="2"/>
  <c r="AQ1359" i="2" s="1"/>
  <c r="Y1359" i="2"/>
  <c r="X1359" i="2"/>
  <c r="W1359" i="2"/>
  <c r="V1359" i="2"/>
  <c r="U1359" i="2"/>
  <c r="AK1359" i="2" s="1"/>
  <c r="AP1359" i="2" s="1"/>
  <c r="AO1358" i="2"/>
  <c r="AT1358" i="2" s="1"/>
  <c r="AN1358" i="2"/>
  <c r="AS1358" i="2" s="1"/>
  <c r="AM1358" i="2"/>
  <c r="AR1358" i="2" s="1"/>
  <c r="AL1358" i="2"/>
  <c r="AQ1358" i="2" s="1"/>
  <c r="U1358" i="2"/>
  <c r="AK1358" i="2" s="1"/>
  <c r="AP1358" i="2" s="1"/>
  <c r="AO1357" i="2"/>
  <c r="AT1357" i="2" s="1"/>
  <c r="AN1357" i="2"/>
  <c r="AS1357" i="2" s="1"/>
  <c r="AM1357" i="2"/>
  <c r="AR1357" i="2" s="1"/>
  <c r="AL1357" i="2"/>
  <c r="AQ1357" i="2" s="1"/>
  <c r="AO1356" i="2"/>
  <c r="AT1356" i="2" s="1"/>
  <c r="AN1356" i="2"/>
  <c r="AS1356" i="2" s="1"/>
  <c r="AM1356" i="2"/>
  <c r="AR1356" i="2" s="1"/>
  <c r="AL1356" i="2"/>
  <c r="AQ1356" i="2" s="1"/>
  <c r="AO1355" i="2"/>
  <c r="AT1355" i="2" s="1"/>
  <c r="AN1355" i="2"/>
  <c r="AS1355" i="2" s="1"/>
  <c r="AM1355" i="2"/>
  <c r="AR1355" i="2" s="1"/>
  <c r="AL1355" i="2"/>
  <c r="AQ1355" i="2" s="1"/>
  <c r="AO1354" i="2"/>
  <c r="AT1354" i="2" s="1"/>
  <c r="AN1354" i="2"/>
  <c r="AS1354" i="2" s="1"/>
  <c r="AM1354" i="2"/>
  <c r="AR1354" i="2" s="1"/>
  <c r="AL1354" i="2"/>
  <c r="AQ1354" i="2" s="1"/>
  <c r="AO1353" i="2"/>
  <c r="AT1353" i="2" s="1"/>
  <c r="AN1353" i="2"/>
  <c r="AS1353" i="2" s="1"/>
  <c r="AM1353" i="2"/>
  <c r="AR1353" i="2" s="1"/>
  <c r="AL1353" i="2"/>
  <c r="AQ1353" i="2" s="1"/>
  <c r="AO1352" i="2"/>
  <c r="AT1352" i="2" s="1"/>
  <c r="AN1352" i="2"/>
  <c r="AS1352" i="2" s="1"/>
  <c r="AM1352" i="2"/>
  <c r="AR1352" i="2" s="1"/>
  <c r="AL1352" i="2"/>
  <c r="AQ1352" i="2" s="1"/>
  <c r="AO1351" i="2"/>
  <c r="AT1351" i="2" s="1"/>
  <c r="AN1351" i="2"/>
  <c r="AS1351" i="2" s="1"/>
  <c r="AM1351" i="2"/>
  <c r="AR1351" i="2" s="1"/>
  <c r="AL1351" i="2"/>
  <c r="AQ1351" i="2" s="1"/>
  <c r="AO1350" i="2"/>
  <c r="AT1350" i="2" s="1"/>
  <c r="AN1350" i="2"/>
  <c r="AS1350" i="2" s="1"/>
  <c r="AM1350" i="2"/>
  <c r="AR1350" i="2" s="1"/>
  <c r="AL1350" i="2"/>
  <c r="AQ1350" i="2" s="1"/>
  <c r="AO1349" i="2"/>
  <c r="AT1349" i="2" s="1"/>
  <c r="AN1349" i="2"/>
  <c r="AS1349" i="2" s="1"/>
  <c r="AM1349" i="2"/>
  <c r="AR1349" i="2" s="1"/>
  <c r="AL1349" i="2"/>
  <c r="AQ1349" i="2" s="1"/>
  <c r="AO1348" i="2"/>
  <c r="AT1348" i="2" s="1"/>
  <c r="AN1348" i="2"/>
  <c r="AS1348" i="2" s="1"/>
  <c r="AM1348" i="2"/>
  <c r="AR1348" i="2" s="1"/>
  <c r="AL1348" i="2"/>
  <c r="AQ1348" i="2" s="1"/>
  <c r="AO1347" i="2"/>
  <c r="AT1347" i="2" s="1"/>
  <c r="AN1347" i="2"/>
  <c r="AS1347" i="2" s="1"/>
  <c r="AM1347" i="2"/>
  <c r="AR1347" i="2" s="1"/>
  <c r="AL1347" i="2"/>
  <c r="AQ1347" i="2" s="1"/>
  <c r="AO1346" i="2"/>
  <c r="AT1346" i="2" s="1"/>
  <c r="AN1346" i="2"/>
  <c r="AS1346" i="2" s="1"/>
  <c r="AM1346" i="2"/>
  <c r="AR1346" i="2" s="1"/>
  <c r="AL1346" i="2"/>
  <c r="AQ1346" i="2" s="1"/>
  <c r="AO1345" i="2"/>
  <c r="AT1345" i="2" s="1"/>
  <c r="AN1345" i="2"/>
  <c r="AS1345" i="2" s="1"/>
  <c r="AM1345" i="2"/>
  <c r="AR1345" i="2" s="1"/>
  <c r="AL1345" i="2"/>
  <c r="AQ1345" i="2" s="1"/>
  <c r="AO1343" i="2"/>
  <c r="AT1343" i="2" s="1"/>
  <c r="AN1343" i="2"/>
  <c r="AS1343" i="2" s="1"/>
  <c r="AM1343" i="2"/>
  <c r="AR1343" i="2" s="1"/>
  <c r="AL1343" i="2"/>
  <c r="AQ1343" i="2" s="1"/>
  <c r="AO1342" i="2"/>
  <c r="AT1342" i="2" s="1"/>
  <c r="AM1342" i="2"/>
  <c r="AR1342" i="2" s="1"/>
  <c r="AL1342" i="2"/>
  <c r="AQ1342" i="2" s="1"/>
  <c r="Y1342" i="2"/>
  <c r="X1342" i="2"/>
  <c r="W1342" i="2"/>
  <c r="V1342" i="2"/>
  <c r="U1342" i="2"/>
  <c r="AK1342" i="2" s="1"/>
  <c r="AP1342" i="2" s="1"/>
  <c r="AO1341" i="2"/>
  <c r="AT1341" i="2" s="1"/>
  <c r="AN1341" i="2"/>
  <c r="AS1341" i="2" s="1"/>
  <c r="AM1341" i="2"/>
  <c r="AR1341" i="2" s="1"/>
  <c r="AL1341" i="2"/>
  <c r="AQ1341" i="2" s="1"/>
  <c r="AO1340" i="2"/>
  <c r="AT1340" i="2" s="1"/>
  <c r="AN1340" i="2"/>
  <c r="AS1340" i="2" s="1"/>
  <c r="AM1340" i="2"/>
  <c r="AR1340" i="2" s="1"/>
  <c r="AL1340" i="2"/>
  <c r="AQ1340" i="2" s="1"/>
  <c r="AK1340" i="2"/>
  <c r="AP1340" i="2" s="1"/>
  <c r="AN1339" i="2"/>
  <c r="AS1339" i="2" s="1"/>
  <c r="AM1339" i="2"/>
  <c r="AR1339" i="2" s="1"/>
  <c r="AL1339" i="2"/>
  <c r="AQ1339" i="2" s="1"/>
  <c r="Y1339" i="2"/>
  <c r="X1339" i="2"/>
  <c r="W1339" i="2"/>
  <c r="V1339" i="2"/>
  <c r="U1339" i="2"/>
  <c r="AO1338" i="2"/>
  <c r="AT1338" i="2" s="1"/>
  <c r="AN1338" i="2"/>
  <c r="AS1338" i="2" s="1"/>
  <c r="AM1338" i="2"/>
  <c r="AR1338" i="2" s="1"/>
  <c r="AL1338" i="2"/>
  <c r="AQ1338" i="2" s="1"/>
  <c r="AO1337" i="2"/>
  <c r="AT1337" i="2" s="1"/>
  <c r="AN1337" i="2"/>
  <c r="AS1337" i="2" s="1"/>
  <c r="AM1337" i="2"/>
  <c r="AR1337" i="2" s="1"/>
  <c r="AL1337" i="2"/>
  <c r="AQ1337" i="2" s="1"/>
  <c r="Y1337" i="2"/>
  <c r="X1337" i="2"/>
  <c r="W1337" i="2"/>
  <c r="V1337" i="2"/>
  <c r="U1337" i="2"/>
  <c r="AK1337" i="2" s="1"/>
  <c r="AP1337" i="2" s="1"/>
  <c r="AO1335" i="2"/>
  <c r="AT1335" i="2" s="1"/>
  <c r="AN1335" i="2"/>
  <c r="AS1335" i="2" s="1"/>
  <c r="AM1335" i="2"/>
  <c r="AR1335" i="2" s="1"/>
  <c r="AL1335" i="2"/>
  <c r="AQ1335" i="2" s="1"/>
  <c r="AO1334" i="2"/>
  <c r="AT1334" i="2" s="1"/>
  <c r="AN1334" i="2"/>
  <c r="AS1334" i="2" s="1"/>
  <c r="AM1334" i="2"/>
  <c r="AR1334" i="2" s="1"/>
  <c r="AL1334" i="2"/>
  <c r="AQ1334" i="2" s="1"/>
  <c r="AO1333" i="2"/>
  <c r="AT1333" i="2" s="1"/>
  <c r="AN1333" i="2"/>
  <c r="AS1333" i="2" s="1"/>
  <c r="AM1333" i="2"/>
  <c r="AR1333" i="2" s="1"/>
  <c r="AL1333" i="2"/>
  <c r="AQ1333" i="2" s="1"/>
  <c r="AO1332" i="2"/>
  <c r="AT1332" i="2" s="1"/>
  <c r="AL1332" i="2"/>
  <c r="AQ1332" i="2" s="1"/>
  <c r="Y1332" i="2"/>
  <c r="X1332" i="2"/>
  <c r="W1332" i="2"/>
  <c r="V1332" i="2"/>
  <c r="V1328" i="2"/>
  <c r="U1332" i="2"/>
  <c r="AK1332" i="2" s="1"/>
  <c r="AP1332" i="2" s="1"/>
  <c r="AO1331" i="2"/>
  <c r="AT1331" i="2" s="1"/>
  <c r="AN1331" i="2"/>
  <c r="AS1331" i="2" s="1"/>
  <c r="AM1331" i="2"/>
  <c r="AR1331" i="2" s="1"/>
  <c r="AL1331" i="2"/>
  <c r="AQ1331" i="2" s="1"/>
  <c r="AO1330" i="2"/>
  <c r="AT1330" i="2" s="1"/>
  <c r="AN1330" i="2"/>
  <c r="AS1330" i="2" s="1"/>
  <c r="AM1330" i="2"/>
  <c r="AR1330" i="2" s="1"/>
  <c r="AL1330" i="2"/>
  <c r="AQ1330" i="2" s="1"/>
  <c r="AO1329" i="2"/>
  <c r="AT1329" i="2" s="1"/>
  <c r="AN1329" i="2"/>
  <c r="AS1329" i="2" s="1"/>
  <c r="AM1329" i="2"/>
  <c r="AR1329" i="2" s="1"/>
  <c r="AL1329" i="2"/>
  <c r="AQ1329" i="2" s="1"/>
  <c r="AN1328" i="2"/>
  <c r="AS1328" i="2" s="1"/>
  <c r="AM1328" i="2"/>
  <c r="AR1328" i="2" s="1"/>
  <c r="Y1328" i="2"/>
  <c r="X1328" i="2"/>
  <c r="W1328" i="2"/>
  <c r="U1328" i="2"/>
  <c r="AK1328" i="2" s="1"/>
  <c r="AP1328" i="2" s="1"/>
  <c r="AO1327" i="2"/>
  <c r="AT1327" i="2" s="1"/>
  <c r="AN1327" i="2"/>
  <c r="AS1327" i="2" s="1"/>
  <c r="AM1327" i="2"/>
  <c r="AR1327" i="2" s="1"/>
  <c r="AL1327" i="2"/>
  <c r="AQ1327" i="2" s="1"/>
  <c r="AO1326" i="2"/>
  <c r="AT1326" i="2" s="1"/>
  <c r="AN1326" i="2"/>
  <c r="AS1326" i="2" s="1"/>
  <c r="AM1326" i="2"/>
  <c r="AR1326" i="2" s="1"/>
  <c r="AL1326" i="2"/>
  <c r="AQ1326" i="2" s="1"/>
  <c r="AO1325" i="2"/>
  <c r="AT1325" i="2" s="1"/>
  <c r="AN1325" i="2"/>
  <c r="AS1325" i="2" s="1"/>
  <c r="Y1325" i="2"/>
  <c r="Y1312" i="2"/>
  <c r="X1325" i="2"/>
  <c r="W1325" i="2"/>
  <c r="V1325" i="2"/>
  <c r="U1325" i="2"/>
  <c r="AK1325" i="2" s="1"/>
  <c r="AP1325" i="2" s="1"/>
  <c r="AO1323" i="2"/>
  <c r="AT1323" i="2" s="1"/>
  <c r="AN1323" i="2"/>
  <c r="AS1323" i="2" s="1"/>
  <c r="AM1323" i="2"/>
  <c r="AR1323" i="2" s="1"/>
  <c r="AL1323" i="2"/>
  <c r="AQ1323" i="2" s="1"/>
  <c r="Y1323" i="2"/>
  <c r="X1323" i="2"/>
  <c r="W1323" i="2"/>
  <c r="W1310" i="2"/>
  <c r="V1323" i="2"/>
  <c r="U1323" i="2"/>
  <c r="AK1323" i="2" s="1"/>
  <c r="AP1323" i="2" s="1"/>
  <c r="AO1322" i="2"/>
  <c r="AT1322" i="2" s="1"/>
  <c r="AN1322" i="2"/>
  <c r="AS1322" i="2" s="1"/>
  <c r="AM1322" i="2"/>
  <c r="AR1322" i="2" s="1"/>
  <c r="AL1322" i="2"/>
  <c r="AQ1322" i="2" s="1"/>
  <c r="AO1321" i="2"/>
  <c r="AT1321" i="2" s="1"/>
  <c r="AN1321" i="2"/>
  <c r="AS1321" i="2" s="1"/>
  <c r="AM1321" i="2"/>
  <c r="AR1321" i="2" s="1"/>
  <c r="AL1321" i="2"/>
  <c r="AQ1321" i="2" s="1"/>
  <c r="AO1320" i="2"/>
  <c r="AT1320" i="2" s="1"/>
  <c r="AN1320" i="2"/>
  <c r="AS1320" i="2" s="1"/>
  <c r="AM1320" i="2"/>
  <c r="AR1320" i="2" s="1"/>
  <c r="AL1320" i="2"/>
  <c r="AQ1320" i="2" s="1"/>
  <c r="AO1319" i="2"/>
  <c r="AT1319" i="2" s="1"/>
  <c r="AM1319" i="2"/>
  <c r="AR1319" i="2" s="1"/>
  <c r="Y1319" i="2"/>
  <c r="X1319" i="2"/>
  <c r="W1319" i="2"/>
  <c r="V1319" i="2"/>
  <c r="U1319" i="2"/>
  <c r="AK1319" i="2" s="1"/>
  <c r="AP1319" i="2" s="1"/>
  <c r="AO1318" i="2"/>
  <c r="AT1318" i="2" s="1"/>
  <c r="AN1318" i="2"/>
  <c r="AS1318" i="2" s="1"/>
  <c r="AM1318" i="2"/>
  <c r="AR1318" i="2" s="1"/>
  <c r="AL1318" i="2"/>
  <c r="AQ1318" i="2" s="1"/>
  <c r="AO1317" i="2"/>
  <c r="AT1317" i="2" s="1"/>
  <c r="AN1317" i="2"/>
  <c r="AS1317" i="2" s="1"/>
  <c r="AM1317" i="2"/>
  <c r="AR1317" i="2" s="1"/>
  <c r="AL1317" i="2"/>
  <c r="AQ1317" i="2" s="1"/>
  <c r="AO1316" i="2"/>
  <c r="AT1316" i="2" s="1"/>
  <c r="AN1316" i="2"/>
  <c r="AS1316" i="2" s="1"/>
  <c r="AM1316" i="2"/>
  <c r="AR1316" i="2" s="1"/>
  <c r="AL1316" i="2"/>
  <c r="AQ1316" i="2" s="1"/>
  <c r="AO1315" i="2"/>
  <c r="AT1315" i="2" s="1"/>
  <c r="AM1315" i="2"/>
  <c r="AR1315" i="2" s="1"/>
  <c r="Y1315" i="2"/>
  <c r="X1315" i="2"/>
  <c r="X1311" i="2" s="1"/>
  <c r="W1315" i="2"/>
  <c r="V1315" i="2"/>
  <c r="U1315" i="2"/>
  <c r="AK1315" i="2" s="1"/>
  <c r="AP1315" i="2" s="1"/>
  <c r="AO1314" i="2"/>
  <c r="AT1314" i="2" s="1"/>
  <c r="AN1314" i="2"/>
  <c r="AS1314" i="2" s="1"/>
  <c r="AM1314" i="2"/>
  <c r="AR1314" i="2" s="1"/>
  <c r="AL1314" i="2"/>
  <c r="AQ1314" i="2" s="1"/>
  <c r="AO1313" i="2"/>
  <c r="AT1313" i="2" s="1"/>
  <c r="AN1313" i="2"/>
  <c r="AS1313" i="2" s="1"/>
  <c r="AM1313" i="2"/>
  <c r="AR1313" i="2" s="1"/>
  <c r="AL1313" i="2"/>
  <c r="AQ1313" i="2" s="1"/>
  <c r="X1312" i="2"/>
  <c r="W1312" i="2"/>
  <c r="V1312" i="2"/>
  <c r="U1312" i="2"/>
  <c r="AK1312" i="2" s="1"/>
  <c r="AP1312" i="2" s="1"/>
  <c r="AN1310" i="2"/>
  <c r="AS1310" i="2" s="1"/>
  <c r="AM1310" i="2"/>
  <c r="AR1310" i="2" s="1"/>
  <c r="Y1310" i="2"/>
  <c r="X1310" i="2"/>
  <c r="V1310" i="2"/>
  <c r="U1310" i="2"/>
  <c r="AK1310" i="2" s="1"/>
  <c r="AP1310" i="2" s="1"/>
  <c r="AO1306" i="2"/>
  <c r="AT1306" i="2" s="1"/>
  <c r="AN1306" i="2"/>
  <c r="AS1306" i="2" s="1"/>
  <c r="AM1306" i="2"/>
  <c r="AR1306" i="2" s="1"/>
  <c r="AL1306" i="2"/>
  <c r="AQ1306" i="2" s="1"/>
  <c r="AO1305" i="2"/>
  <c r="AT1305" i="2"/>
  <c r="AN1305" i="2"/>
  <c r="AS1305" i="2" s="1"/>
  <c r="AM1305" i="2"/>
  <c r="AR1305" i="2" s="1"/>
  <c r="AL1305" i="2"/>
  <c r="AQ1305" i="2"/>
  <c r="AO1304" i="2"/>
  <c r="AT1304" i="2" s="1"/>
  <c r="AN1304" i="2"/>
  <c r="AS1304" i="2" s="1"/>
  <c r="AM1304" i="2"/>
  <c r="AR1304" i="2" s="1"/>
  <c r="AL1304" i="2"/>
  <c r="AQ1304" i="2" s="1"/>
  <c r="AO1303" i="2"/>
  <c r="AT1303" i="2" s="1"/>
  <c r="AN1303" i="2"/>
  <c r="AS1303" i="2" s="1"/>
  <c r="AM1303" i="2"/>
  <c r="AR1303" i="2" s="1"/>
  <c r="AL1303" i="2"/>
  <c r="AQ1303" i="2" s="1"/>
  <c r="AO1302" i="2"/>
  <c r="AT1302" i="2" s="1"/>
  <c r="AN1302" i="2"/>
  <c r="AS1302" i="2" s="1"/>
  <c r="AM1302" i="2"/>
  <c r="AR1302" i="2" s="1"/>
  <c r="AL1302" i="2"/>
  <c r="AQ1302" i="2" s="1"/>
  <c r="AO1301" i="2"/>
  <c r="AT1301" i="2" s="1"/>
  <c r="AN1301" i="2"/>
  <c r="AS1301" i="2" s="1"/>
  <c r="AM1301" i="2"/>
  <c r="AR1301" i="2" s="1"/>
  <c r="AL1301" i="2"/>
  <c r="AQ1301" i="2" s="1"/>
  <c r="AO1300" i="2"/>
  <c r="AT1300" i="2" s="1"/>
  <c r="AN1300" i="2"/>
  <c r="AS1300" i="2" s="1"/>
  <c r="AM1300" i="2"/>
  <c r="AR1300" i="2" s="1"/>
  <c r="AL1300" i="2"/>
  <c r="AQ1300" i="2" s="1"/>
  <c r="AO1299" i="2"/>
  <c r="AT1299" i="2" s="1"/>
  <c r="AN1299" i="2"/>
  <c r="AS1299" i="2" s="1"/>
  <c r="AM1299" i="2"/>
  <c r="AR1299" i="2" s="1"/>
  <c r="AL1299" i="2"/>
  <c r="AQ1299" i="2" s="1"/>
  <c r="AO1298" i="2"/>
  <c r="AT1298" i="2" s="1"/>
  <c r="AN1298" i="2"/>
  <c r="AS1298" i="2" s="1"/>
  <c r="AM1298" i="2"/>
  <c r="AR1298" i="2" s="1"/>
  <c r="AL1298" i="2"/>
  <c r="AQ1298" i="2" s="1"/>
  <c r="AO1297" i="2"/>
  <c r="AT1297" i="2" s="1"/>
  <c r="AN1297" i="2"/>
  <c r="AS1297" i="2" s="1"/>
  <c r="AM1297" i="2"/>
  <c r="AR1297" i="2" s="1"/>
  <c r="AL1297" i="2"/>
  <c r="AQ1297" i="2" s="1"/>
  <c r="Y1297" i="2"/>
  <c r="X1297" i="2"/>
  <c r="W1297" i="2"/>
  <c r="V1297" i="2"/>
  <c r="U1297" i="2"/>
  <c r="AK1297" i="2" s="1"/>
  <c r="AP1297" i="2" s="1"/>
  <c r="AO1296" i="2"/>
  <c r="AT1296" i="2" s="1"/>
  <c r="AN1296" i="2"/>
  <c r="AS1296" i="2" s="1"/>
  <c r="AM1296" i="2"/>
  <c r="AR1296" i="2" s="1"/>
  <c r="AL1296" i="2"/>
  <c r="AQ1296" i="2" s="1"/>
  <c r="AO1295" i="2"/>
  <c r="AT1295" i="2" s="1"/>
  <c r="AN1295" i="2"/>
  <c r="AS1295" i="2" s="1"/>
  <c r="AM1295" i="2"/>
  <c r="AR1295" i="2" s="1"/>
  <c r="AL1295" i="2"/>
  <c r="AQ1295" i="2" s="1"/>
  <c r="AK1295" i="2"/>
  <c r="AP1295" i="2" s="1"/>
  <c r="AO1294" i="2"/>
  <c r="AT1294" i="2" s="1"/>
  <c r="AN1294" i="2"/>
  <c r="AS1294" i="2" s="1"/>
  <c r="AM1294" i="2"/>
  <c r="AR1294" i="2" s="1"/>
  <c r="AL1294" i="2"/>
  <c r="AQ1294" i="2" s="1"/>
  <c r="AO1293" i="2"/>
  <c r="AT1293" i="2" s="1"/>
  <c r="AN1293" i="2"/>
  <c r="AS1293" i="2" s="1"/>
  <c r="AM1293" i="2"/>
  <c r="AR1293" i="2" s="1"/>
  <c r="AL1293" i="2"/>
  <c r="AQ1293" i="2" s="1"/>
  <c r="AO1292" i="2"/>
  <c r="AT1292" i="2" s="1"/>
  <c r="AN1292" i="2"/>
  <c r="AS1292" i="2" s="1"/>
  <c r="AM1292" i="2"/>
  <c r="AR1292" i="2" s="1"/>
  <c r="AL1292" i="2"/>
  <c r="AQ1292" i="2" s="1"/>
  <c r="AO1291" i="2"/>
  <c r="AT1291" i="2" s="1"/>
  <c r="AN1291" i="2"/>
  <c r="AS1291" i="2" s="1"/>
  <c r="AM1291" i="2"/>
  <c r="AR1291" i="2" s="1"/>
  <c r="AL1291" i="2"/>
  <c r="AQ1291" i="2" s="1"/>
  <c r="AO1290" i="2"/>
  <c r="AT1290" i="2" s="1"/>
  <c r="AN1290" i="2"/>
  <c r="AS1290" i="2" s="1"/>
  <c r="AM1290" i="2"/>
  <c r="AR1290" i="2" s="1"/>
  <c r="AL1290" i="2"/>
  <c r="AQ1290" i="2" s="1"/>
  <c r="Y1290" i="2"/>
  <c r="X1290" i="2"/>
  <c r="W1290" i="2"/>
  <c r="V1290" i="2"/>
  <c r="U1290" i="2"/>
  <c r="AK1290" i="2" s="1"/>
  <c r="AP1290" i="2" s="1"/>
  <c r="AO1289" i="2"/>
  <c r="AT1289" i="2" s="1"/>
  <c r="AN1289" i="2"/>
  <c r="AS1289" i="2" s="1"/>
  <c r="AM1289" i="2"/>
  <c r="AR1289" i="2" s="1"/>
  <c r="AL1289" i="2"/>
  <c r="AQ1289" i="2" s="1"/>
  <c r="AO1288" i="2"/>
  <c r="AT1288" i="2" s="1"/>
  <c r="AN1288" i="2"/>
  <c r="AS1288" i="2" s="1"/>
  <c r="AM1288" i="2"/>
  <c r="AR1288" i="2" s="1"/>
  <c r="AL1288" i="2"/>
  <c r="AQ1288" i="2" s="1"/>
  <c r="AO1287" i="2"/>
  <c r="AT1287" i="2" s="1"/>
  <c r="AN1287" i="2"/>
  <c r="AS1287" i="2" s="1"/>
  <c r="AM1287" i="2"/>
  <c r="AR1287" i="2" s="1"/>
  <c r="AL1287" i="2"/>
  <c r="AQ1287" i="2" s="1"/>
  <c r="AO1286" i="2"/>
  <c r="AT1286" i="2" s="1"/>
  <c r="AN1286" i="2"/>
  <c r="AS1286" i="2" s="1"/>
  <c r="AM1286" i="2"/>
  <c r="AR1286" i="2" s="1"/>
  <c r="AL1286" i="2"/>
  <c r="AQ1286" i="2" s="1"/>
  <c r="Y1286" i="2"/>
  <c r="X1286" i="2"/>
  <c r="W1286" i="2"/>
  <c r="V1286" i="2"/>
  <c r="U1286" i="2"/>
  <c r="AK1286" i="2" s="1"/>
  <c r="AP1286" i="2" s="1"/>
  <c r="AK1285" i="2"/>
  <c r="AP1285" i="2" s="1"/>
  <c r="AO1285" i="2"/>
  <c r="AT1285" i="2" s="1"/>
  <c r="AN1285" i="2"/>
  <c r="AS1285" i="2" s="1"/>
  <c r="AM1285" i="2"/>
  <c r="AR1285" i="2" s="1"/>
  <c r="AL1285" i="2"/>
  <c r="AQ1285" i="2" s="1"/>
  <c r="AO1284" i="2"/>
  <c r="AT1284" i="2" s="1"/>
  <c r="AN1284" i="2"/>
  <c r="AS1284" i="2" s="1"/>
  <c r="AM1284" i="2"/>
  <c r="AR1284" i="2" s="1"/>
  <c r="AL1284" i="2"/>
  <c r="AQ1284" i="2" s="1"/>
  <c r="AO1283" i="2"/>
  <c r="AT1283" i="2" s="1"/>
  <c r="AN1283" i="2"/>
  <c r="AS1283" i="2" s="1"/>
  <c r="AM1283" i="2"/>
  <c r="AR1283" i="2" s="1"/>
  <c r="AL1283" i="2"/>
  <c r="AQ1283" i="2" s="1"/>
  <c r="AO1282" i="2"/>
  <c r="AT1282" i="2" s="1"/>
  <c r="AL1282" i="2"/>
  <c r="AQ1282" i="2" s="1"/>
  <c r="Y1282" i="2"/>
  <c r="X1282" i="2"/>
  <c r="V1282" i="2"/>
  <c r="V1280" i="2" s="1"/>
  <c r="V97" i="2" s="1"/>
  <c r="U1282" i="2"/>
  <c r="AK1282" i="2" s="1"/>
  <c r="AP1282" i="2" s="1"/>
  <c r="AO1281" i="2"/>
  <c r="AT1281" i="2" s="1"/>
  <c r="AN1281" i="2"/>
  <c r="AS1281" i="2" s="1"/>
  <c r="AM1281" i="2"/>
  <c r="AR1281" i="2" s="1"/>
  <c r="AL1281" i="2"/>
  <c r="AQ1281" i="2" s="1"/>
  <c r="AK1281" i="2"/>
  <c r="AP1281" i="2" s="1"/>
  <c r="AO1279" i="2"/>
  <c r="AT1279" i="2" s="1"/>
  <c r="AN1279" i="2"/>
  <c r="AS1279" i="2" s="1"/>
  <c r="AM1279" i="2"/>
  <c r="AR1279" i="2" s="1"/>
  <c r="AL1279" i="2"/>
  <c r="AQ1279" i="2" s="1"/>
  <c r="Y1279" i="2"/>
  <c r="X1279" i="2"/>
  <c r="W1279" i="2"/>
  <c r="V1279" i="2"/>
  <c r="U1279" i="2"/>
  <c r="AK1279" i="2" s="1"/>
  <c r="AP1279" i="2" s="1"/>
  <c r="AO1278" i="2"/>
  <c r="AT1278" i="2" s="1"/>
  <c r="AN1278" i="2"/>
  <c r="AS1278" i="2" s="1"/>
  <c r="AM1278" i="2"/>
  <c r="AR1278" i="2" s="1"/>
  <c r="AL1278" i="2"/>
  <c r="AQ1278" i="2" s="1"/>
  <c r="U1278" i="2"/>
  <c r="AK1278" i="2" s="1"/>
  <c r="AP1278" i="2" s="1"/>
  <c r="AO1277" i="2"/>
  <c r="AT1277" i="2" s="1"/>
  <c r="AN1277" i="2"/>
  <c r="AS1277" i="2" s="1"/>
  <c r="AM1277" i="2"/>
  <c r="AR1277" i="2" s="1"/>
  <c r="AL1277" i="2"/>
  <c r="AQ1277" i="2" s="1"/>
  <c r="AK1277" i="2"/>
  <c r="AP1277" i="2" s="1"/>
  <c r="AO1276" i="2"/>
  <c r="AT1276" i="2" s="1"/>
  <c r="AN1276" i="2"/>
  <c r="AS1276" i="2" s="1"/>
  <c r="AM1276" i="2"/>
  <c r="AR1276" i="2" s="1"/>
  <c r="AL1276" i="2"/>
  <c r="AQ1276" i="2" s="1"/>
  <c r="Y1276" i="2"/>
  <c r="X1276" i="2"/>
  <c r="W1276" i="2"/>
  <c r="V1276" i="2"/>
  <c r="U1276" i="2"/>
  <c r="AK1276" i="2" s="1"/>
  <c r="AP1276" i="2" s="1"/>
  <c r="AO1275" i="2"/>
  <c r="AT1275" i="2" s="1"/>
  <c r="AN1275" i="2"/>
  <c r="AS1275" i="2" s="1"/>
  <c r="AM1275" i="2"/>
  <c r="AR1275" i="2" s="1"/>
  <c r="AL1275" i="2"/>
  <c r="AQ1275" i="2"/>
  <c r="AO1274" i="2"/>
  <c r="AT1274" i="2" s="1"/>
  <c r="AN1274" i="2"/>
  <c r="AS1274" i="2" s="1"/>
  <c r="AM1274" i="2"/>
  <c r="AR1274" i="2" s="1"/>
  <c r="AL1274" i="2"/>
  <c r="AQ1274" i="2" s="1"/>
  <c r="Y1274" i="2"/>
  <c r="X1274" i="2"/>
  <c r="W1274" i="2"/>
  <c r="V1274" i="2"/>
  <c r="U1274" i="2"/>
  <c r="AK1274" i="2" s="1"/>
  <c r="AP1274" i="2" s="1"/>
  <c r="AO1273" i="2"/>
  <c r="AT1273" i="2" s="1"/>
  <c r="AN1273" i="2"/>
  <c r="AS1273" i="2" s="1"/>
  <c r="AM1273" i="2"/>
  <c r="AR1273" i="2" s="1"/>
  <c r="AL1273" i="2"/>
  <c r="AQ1273" i="2" s="1"/>
  <c r="AK1273" i="2"/>
  <c r="AP1273" i="2" s="1"/>
  <c r="AO1272" i="2"/>
  <c r="AT1272" i="2" s="1"/>
  <c r="AN1272" i="2"/>
  <c r="AS1272" i="2" s="1"/>
  <c r="AM1272" i="2"/>
  <c r="AR1272" i="2" s="1"/>
  <c r="AL1272" i="2"/>
  <c r="AQ1272" i="2" s="1"/>
  <c r="Y1272" i="2"/>
  <c r="X1272" i="2"/>
  <c r="W1272" i="2"/>
  <c r="V1272" i="2"/>
  <c r="U1272" i="2"/>
  <c r="AK1272" i="2" s="1"/>
  <c r="AP1272" i="2" s="1"/>
  <c r="AO1271" i="2"/>
  <c r="AT1271" i="2" s="1"/>
  <c r="AN1271" i="2"/>
  <c r="AS1271" i="2" s="1"/>
  <c r="AM1271" i="2"/>
  <c r="AR1271" i="2" s="1"/>
  <c r="AL1271" i="2"/>
  <c r="AQ1271" i="2" s="1"/>
  <c r="AO1270" i="2"/>
  <c r="AT1270" i="2" s="1"/>
  <c r="AN1270" i="2"/>
  <c r="AS1270" i="2" s="1"/>
  <c r="AM1270" i="2"/>
  <c r="AR1270" i="2" s="1"/>
  <c r="AL1270" i="2"/>
  <c r="AQ1270" i="2" s="1"/>
  <c r="Y1270" i="2"/>
  <c r="X1270" i="2"/>
  <c r="W1270" i="2"/>
  <c r="V1270" i="2"/>
  <c r="U1270" i="2"/>
  <c r="AK1270" i="2" s="1"/>
  <c r="AP1270" i="2" s="1"/>
  <c r="AO1269" i="2"/>
  <c r="AT1269" i="2" s="1"/>
  <c r="AN1269" i="2"/>
  <c r="AS1269" i="2" s="1"/>
  <c r="AM1269" i="2"/>
  <c r="AR1269" i="2" s="1"/>
  <c r="AL1269" i="2"/>
  <c r="AQ1269" i="2" s="1"/>
  <c r="X1269" i="2"/>
  <c r="AK1269" i="2"/>
  <c r="AP1269" i="2" s="1"/>
  <c r="AO1268" i="2"/>
  <c r="AT1268" i="2" s="1"/>
  <c r="AN1268" i="2"/>
  <c r="AS1268" i="2" s="1"/>
  <c r="AM1268" i="2"/>
  <c r="AR1268" i="2" s="1"/>
  <c r="AL1268" i="2"/>
  <c r="AQ1268" i="2" s="1"/>
  <c r="AK1268" i="2"/>
  <c r="AP1268" i="2" s="1"/>
  <c r="AO1267" i="2"/>
  <c r="AT1267" i="2" s="1"/>
  <c r="AN1267" i="2"/>
  <c r="AS1267" i="2" s="1"/>
  <c r="AM1267" i="2"/>
  <c r="AR1267" i="2" s="1"/>
  <c r="AL1267" i="2"/>
  <c r="AQ1267" i="2" s="1"/>
  <c r="AO1266" i="2"/>
  <c r="AT1266" i="2" s="1"/>
  <c r="AN1266" i="2"/>
  <c r="AS1266" i="2" s="1"/>
  <c r="AM1266" i="2"/>
  <c r="AR1266" i="2" s="1"/>
  <c r="AL1266" i="2"/>
  <c r="AQ1266" i="2" s="1"/>
  <c r="Y1266" i="2"/>
  <c r="X1266" i="2"/>
  <c r="W1266" i="2"/>
  <c r="V1266" i="2"/>
  <c r="U1266" i="2"/>
  <c r="AK1266" i="2" s="1"/>
  <c r="AP1266" i="2" s="1"/>
  <c r="AO1265" i="2"/>
  <c r="AT1265" i="2" s="1"/>
  <c r="AN1265" i="2"/>
  <c r="AS1265" i="2" s="1"/>
  <c r="AM1265" i="2"/>
  <c r="AR1265" i="2" s="1"/>
  <c r="AL1265" i="2"/>
  <c r="AQ1265" i="2" s="1"/>
  <c r="X1265" i="2"/>
  <c r="V1265" i="2"/>
  <c r="U1265" i="2"/>
  <c r="AK1265" i="2" s="1"/>
  <c r="AP1265" i="2" s="1"/>
  <c r="AO1264" i="2"/>
  <c r="AT1264" i="2" s="1"/>
  <c r="AN1264" i="2"/>
  <c r="AS1264" i="2" s="1"/>
  <c r="AM1264" i="2"/>
  <c r="AR1264" i="2" s="1"/>
  <c r="AL1264" i="2"/>
  <c r="AQ1264" i="2" s="1"/>
  <c r="AK1264" i="2"/>
  <c r="AP1264" i="2" s="1"/>
  <c r="AO1263" i="2"/>
  <c r="AT1263" i="2" s="1"/>
  <c r="AN1263" i="2"/>
  <c r="AS1263" i="2" s="1"/>
  <c r="AM1263" i="2"/>
  <c r="AR1263" i="2" s="1"/>
  <c r="AL1263" i="2"/>
  <c r="AQ1263" i="2" s="1"/>
  <c r="AO1262" i="2"/>
  <c r="AT1262" i="2" s="1"/>
  <c r="AN1262" i="2"/>
  <c r="AS1262" i="2" s="1"/>
  <c r="AM1262" i="2"/>
  <c r="AR1262" i="2" s="1"/>
  <c r="AL1262" i="2"/>
  <c r="AQ1262" i="2" s="1"/>
  <c r="Y1262" i="2"/>
  <c r="X1262" i="2"/>
  <c r="W1262" i="2"/>
  <c r="V1262" i="2"/>
  <c r="U1262" i="2"/>
  <c r="AK1262" i="2" s="1"/>
  <c r="AP1262" i="2" s="1"/>
  <c r="AO1261" i="2"/>
  <c r="AT1261" i="2" s="1"/>
  <c r="AN1261" i="2"/>
  <c r="AS1261" i="2" s="1"/>
  <c r="AM1261" i="2"/>
  <c r="AR1261" i="2" s="1"/>
  <c r="AL1261" i="2"/>
  <c r="AQ1261" i="2" s="1"/>
  <c r="Y1261" i="2"/>
  <c r="X1261" i="2"/>
  <c r="W1261" i="2"/>
  <c r="V1261" i="2"/>
  <c r="U1261" i="2"/>
  <c r="AK1261" i="2" s="1"/>
  <c r="AP1261" i="2" s="1"/>
  <c r="AO1260" i="2"/>
  <c r="AT1260" i="2" s="1"/>
  <c r="AN1260" i="2"/>
  <c r="AS1260" i="2" s="1"/>
  <c r="AM1260" i="2"/>
  <c r="AR1260" i="2" s="1"/>
  <c r="AL1260" i="2"/>
  <c r="AQ1260" i="2" s="1"/>
  <c r="AO1259" i="2"/>
  <c r="AT1259" i="2" s="1"/>
  <c r="AN1259" i="2"/>
  <c r="AS1259" i="2" s="1"/>
  <c r="AM1259" i="2"/>
  <c r="AR1259" i="2" s="1"/>
  <c r="AL1259" i="2"/>
  <c r="AQ1259" i="2" s="1"/>
  <c r="AO1258" i="2"/>
  <c r="AT1258" i="2" s="1"/>
  <c r="AN1258" i="2"/>
  <c r="AS1258" i="2" s="1"/>
  <c r="AM1258" i="2"/>
  <c r="AR1258" i="2" s="1"/>
  <c r="AL1258" i="2"/>
  <c r="AQ1258" i="2" s="1"/>
  <c r="Y1258" i="2"/>
  <c r="X1258" i="2"/>
  <c r="W1258" i="2"/>
  <c r="V1258" i="2"/>
  <c r="U1258" i="2"/>
  <c r="AK1258" i="2" s="1"/>
  <c r="AP1258" i="2" s="1"/>
  <c r="AO1257" i="2"/>
  <c r="AT1257" i="2" s="1"/>
  <c r="AN1257" i="2"/>
  <c r="AS1257" i="2" s="1"/>
  <c r="AM1257" i="2"/>
  <c r="AR1257" i="2" s="1"/>
  <c r="AL1257" i="2"/>
  <c r="AQ1257" i="2" s="1"/>
  <c r="U1257" i="2"/>
  <c r="AK1257" i="2" s="1"/>
  <c r="AP1257" i="2" s="1"/>
  <c r="AO1256" i="2"/>
  <c r="AT1256" i="2" s="1"/>
  <c r="AN1256" i="2"/>
  <c r="AS1256" i="2" s="1"/>
  <c r="AM1256" i="2"/>
  <c r="AR1256" i="2" s="1"/>
  <c r="AL1256" i="2"/>
  <c r="AQ1256" i="2" s="1"/>
  <c r="AO1255" i="2"/>
  <c r="AT1255" i="2" s="1"/>
  <c r="AN1255" i="2"/>
  <c r="AS1255" i="2" s="1"/>
  <c r="AM1255" i="2"/>
  <c r="AR1255" i="2" s="1"/>
  <c r="AL1255" i="2"/>
  <c r="AQ1255" i="2" s="1"/>
  <c r="AO1254" i="2"/>
  <c r="AT1254" i="2" s="1"/>
  <c r="AN1254" i="2"/>
  <c r="AS1254" i="2" s="1"/>
  <c r="AM1254" i="2"/>
  <c r="AR1254" i="2" s="1"/>
  <c r="AL1254" i="2"/>
  <c r="AQ1254" i="2" s="1"/>
  <c r="Y1254" i="2"/>
  <c r="X1254" i="2"/>
  <c r="W1254" i="2"/>
  <c r="V1254" i="2"/>
  <c r="U1254" i="2"/>
  <c r="AK1254" i="2" s="1"/>
  <c r="AP1254" i="2" s="1"/>
  <c r="AO1253" i="2"/>
  <c r="AT1253" i="2" s="1"/>
  <c r="AN1253" i="2"/>
  <c r="AS1253" i="2" s="1"/>
  <c r="AM1253" i="2"/>
  <c r="AR1253" i="2" s="1"/>
  <c r="AL1253" i="2"/>
  <c r="AQ1253" i="2" s="1"/>
  <c r="U1253" i="2"/>
  <c r="AK1253" i="2" s="1"/>
  <c r="AP1253" i="2" s="1"/>
  <c r="AO1252" i="2"/>
  <c r="AT1252" i="2" s="1"/>
  <c r="AN1252" i="2"/>
  <c r="AS1252" i="2" s="1"/>
  <c r="AM1252" i="2"/>
  <c r="AR1252" i="2" s="1"/>
  <c r="AL1252" i="2"/>
  <c r="AQ1252" i="2" s="1"/>
  <c r="AO1251" i="2"/>
  <c r="AT1251" i="2" s="1"/>
  <c r="AN1251" i="2"/>
  <c r="AS1251" i="2" s="1"/>
  <c r="AM1251" i="2"/>
  <c r="AR1251" i="2" s="1"/>
  <c r="AL1251" i="2"/>
  <c r="AQ1251" i="2" s="1"/>
  <c r="AO1250" i="2"/>
  <c r="AT1250" i="2" s="1"/>
  <c r="AN1250" i="2"/>
  <c r="AS1250" i="2" s="1"/>
  <c r="AM1250" i="2"/>
  <c r="AR1250" i="2" s="1"/>
  <c r="AL1250" i="2"/>
  <c r="AQ1250" i="2" s="1"/>
  <c r="AO1249" i="2"/>
  <c r="AT1249" i="2" s="1"/>
  <c r="AN1249" i="2"/>
  <c r="AS1249" i="2" s="1"/>
  <c r="AM1249" i="2"/>
  <c r="AR1249" i="2" s="1"/>
  <c r="AL1249" i="2"/>
  <c r="AQ1249" i="2" s="1"/>
  <c r="AO1248" i="2"/>
  <c r="AT1248" i="2" s="1"/>
  <c r="AN1248" i="2"/>
  <c r="AS1248" i="2" s="1"/>
  <c r="AM1248" i="2"/>
  <c r="AR1248" i="2" s="1"/>
  <c r="AL1248" i="2"/>
  <c r="AQ1248" i="2" s="1"/>
  <c r="AO1247" i="2"/>
  <c r="AT1247" i="2" s="1"/>
  <c r="AN1247" i="2"/>
  <c r="AS1247" i="2" s="1"/>
  <c r="AM1247" i="2"/>
  <c r="AR1247" i="2" s="1"/>
  <c r="AL1247" i="2"/>
  <c r="AQ1247" i="2" s="1"/>
  <c r="AO1246" i="2"/>
  <c r="AT1246" i="2" s="1"/>
  <c r="AN1246" i="2"/>
  <c r="AS1246" i="2" s="1"/>
  <c r="AM1246" i="2"/>
  <c r="AR1246" i="2" s="1"/>
  <c r="AL1246" i="2"/>
  <c r="AQ1246" i="2" s="1"/>
  <c r="AO1245" i="2"/>
  <c r="AT1245" i="2" s="1"/>
  <c r="AN1245" i="2"/>
  <c r="AS1245" i="2" s="1"/>
  <c r="AM1245" i="2"/>
  <c r="AR1245" i="2" s="1"/>
  <c r="AL1245" i="2"/>
  <c r="AQ1245" i="2" s="1"/>
  <c r="AO1244" i="2"/>
  <c r="AT1244" i="2" s="1"/>
  <c r="AN1244" i="2"/>
  <c r="AS1244" i="2" s="1"/>
  <c r="AM1244" i="2"/>
  <c r="AR1244" i="2" s="1"/>
  <c r="AL1244" i="2"/>
  <c r="AQ1244" i="2" s="1"/>
  <c r="AO1243" i="2"/>
  <c r="AT1243" i="2" s="1"/>
  <c r="AN1243" i="2"/>
  <c r="AS1243" i="2" s="1"/>
  <c r="AM1243" i="2"/>
  <c r="AR1243" i="2" s="1"/>
  <c r="AL1243" i="2"/>
  <c r="AQ1243" i="2" s="1"/>
  <c r="AO1242" i="2"/>
  <c r="AT1242" i="2" s="1"/>
  <c r="AN1242" i="2"/>
  <c r="AS1242" i="2" s="1"/>
  <c r="AM1242" i="2"/>
  <c r="AR1242" i="2" s="1"/>
  <c r="AL1242" i="2"/>
  <c r="AQ1242" i="2" s="1"/>
  <c r="AO1241" i="2"/>
  <c r="AT1241" i="2" s="1"/>
  <c r="AN1241" i="2"/>
  <c r="AS1241" i="2" s="1"/>
  <c r="AM1241" i="2"/>
  <c r="AR1241" i="2" s="1"/>
  <c r="AL1241" i="2"/>
  <c r="AQ1241" i="2" s="1"/>
  <c r="AO1240" i="2"/>
  <c r="AT1240" i="2" s="1"/>
  <c r="AN1240" i="2"/>
  <c r="AS1240" i="2" s="1"/>
  <c r="AM1240" i="2"/>
  <c r="AR1240" i="2" s="1"/>
  <c r="AL1240" i="2"/>
  <c r="AQ1240" i="2" s="1"/>
  <c r="AO1238" i="2"/>
  <c r="AT1238" i="2" s="1"/>
  <c r="AN1238" i="2"/>
  <c r="AS1238" i="2" s="1"/>
  <c r="AM1238" i="2"/>
  <c r="AR1238" i="2" s="1"/>
  <c r="AL1238" i="2"/>
  <c r="AQ1238" i="2" s="1"/>
  <c r="AM1237" i="2"/>
  <c r="AR1237" i="2" s="1"/>
  <c r="AL1237" i="2"/>
  <c r="AQ1237" i="2" s="1"/>
  <c r="Y1237" i="2"/>
  <c r="X1237" i="2"/>
  <c r="X1234" i="2"/>
  <c r="W1237" i="2"/>
  <c r="W1234" i="2"/>
  <c r="V1237" i="2"/>
  <c r="U1237" i="2"/>
  <c r="AK1237" i="2" s="1"/>
  <c r="AP1237" i="2" s="1"/>
  <c r="AO1236" i="2"/>
  <c r="AT1236" i="2" s="1"/>
  <c r="AN1236" i="2"/>
  <c r="AS1236" i="2" s="1"/>
  <c r="AM1236" i="2"/>
  <c r="AR1236" i="2" s="1"/>
  <c r="AL1236" i="2"/>
  <c r="AQ1236" i="2" s="1"/>
  <c r="AK1235" i="2"/>
  <c r="AP1235" i="2" s="1"/>
  <c r="AO1235" i="2"/>
  <c r="AT1235" i="2" s="1"/>
  <c r="AN1235" i="2"/>
  <c r="AS1235" i="2" s="1"/>
  <c r="AM1235" i="2"/>
  <c r="AR1235" i="2" s="1"/>
  <c r="AL1235" i="2"/>
  <c r="AQ1235" i="2" s="1"/>
  <c r="AM1234" i="2"/>
  <c r="AR1234" i="2" s="1"/>
  <c r="AL1234" i="2"/>
  <c r="AQ1234" i="2" s="1"/>
  <c r="Y1234" i="2"/>
  <c r="V1234" i="2"/>
  <c r="V1231" i="2" s="1"/>
  <c r="U1234" i="2"/>
  <c r="AO1233" i="2"/>
  <c r="AT1233" i="2" s="1"/>
  <c r="AN1233" i="2"/>
  <c r="AS1233" i="2" s="1"/>
  <c r="AM1233" i="2"/>
  <c r="AR1233" i="2" s="1"/>
  <c r="AL1233" i="2"/>
  <c r="AQ1233" i="2" s="1"/>
  <c r="AO1232" i="2"/>
  <c r="AT1232" i="2" s="1"/>
  <c r="AN1232" i="2"/>
  <c r="AS1232" i="2" s="1"/>
  <c r="AM1232" i="2"/>
  <c r="AR1232" i="2" s="1"/>
  <c r="AL1232" i="2"/>
  <c r="AQ1232" i="2" s="1"/>
  <c r="Y1232" i="2"/>
  <c r="X1232" i="2"/>
  <c r="W1232" i="2"/>
  <c r="V1232" i="2"/>
  <c r="U1232" i="2"/>
  <c r="AK1232" i="2" s="1"/>
  <c r="AP1232" i="2" s="1"/>
  <c r="AO1230" i="2"/>
  <c r="AT1230" i="2" s="1"/>
  <c r="AN1230" i="2"/>
  <c r="AS1230" i="2" s="1"/>
  <c r="AM1230" i="2"/>
  <c r="AR1230" i="2" s="1"/>
  <c r="AL1230" i="2"/>
  <c r="AQ1230" i="2" s="1"/>
  <c r="AO1229" i="2"/>
  <c r="AT1229" i="2" s="1"/>
  <c r="AN1229" i="2"/>
  <c r="AS1229" i="2" s="1"/>
  <c r="AM1229" i="2"/>
  <c r="AR1229" i="2" s="1"/>
  <c r="AL1229" i="2"/>
  <c r="AQ1229" i="2" s="1"/>
  <c r="AO1228" i="2"/>
  <c r="AT1228" i="2" s="1"/>
  <c r="AN1228" i="2"/>
  <c r="AS1228" i="2" s="1"/>
  <c r="AM1228" i="2"/>
  <c r="AR1228" i="2" s="1"/>
  <c r="AL1228" i="2"/>
  <c r="AQ1228" i="2" s="1"/>
  <c r="AO1227" i="2"/>
  <c r="AT1227" i="2" s="1"/>
  <c r="AN1227" i="2"/>
  <c r="AS1227" i="2" s="1"/>
  <c r="AL1227" i="2"/>
  <c r="AQ1227" i="2" s="1"/>
  <c r="Y1227" i="2"/>
  <c r="Y1223" i="2"/>
  <c r="X1227" i="2"/>
  <c r="W1227" i="2"/>
  <c r="V1227" i="2"/>
  <c r="U1227" i="2"/>
  <c r="AK1227" i="2" s="1"/>
  <c r="AP1227" i="2" s="1"/>
  <c r="AO1226" i="2"/>
  <c r="AT1226" i="2" s="1"/>
  <c r="AN1226" i="2"/>
  <c r="AS1226" i="2" s="1"/>
  <c r="AM1226" i="2"/>
  <c r="AR1226" i="2" s="1"/>
  <c r="AL1226" i="2"/>
  <c r="AQ1226" i="2" s="1"/>
  <c r="AO1225" i="2"/>
  <c r="AT1225" i="2" s="1"/>
  <c r="AN1225" i="2"/>
  <c r="AS1225" i="2" s="1"/>
  <c r="AM1225" i="2"/>
  <c r="AR1225" i="2" s="1"/>
  <c r="AL1225" i="2"/>
  <c r="AQ1225" i="2" s="1"/>
  <c r="AO1224" i="2"/>
  <c r="AT1224" i="2" s="1"/>
  <c r="AN1224" i="2"/>
  <c r="AS1224" i="2" s="1"/>
  <c r="AM1224" i="2"/>
  <c r="AR1224" i="2" s="1"/>
  <c r="AL1224" i="2"/>
  <c r="AQ1224" i="2" s="1"/>
  <c r="AN1223" i="2"/>
  <c r="AS1223" i="2" s="1"/>
  <c r="AM1223" i="2"/>
  <c r="AR1223" i="2" s="1"/>
  <c r="AL1223" i="2"/>
  <c r="AQ1223" i="2" s="1"/>
  <c r="X1223" i="2"/>
  <c r="W1223" i="2"/>
  <c r="V1223" i="2"/>
  <c r="V1219" i="2" s="1"/>
  <c r="U1223" i="2"/>
  <c r="AK1223" i="2" s="1"/>
  <c r="AP1223" i="2" s="1"/>
  <c r="AO1222" i="2"/>
  <c r="AT1222" i="2" s="1"/>
  <c r="AN1222" i="2"/>
  <c r="AS1222" i="2" s="1"/>
  <c r="AM1222" i="2"/>
  <c r="AR1222" i="2" s="1"/>
  <c r="AL1222" i="2"/>
  <c r="AQ1222" i="2" s="1"/>
  <c r="AO1221" i="2"/>
  <c r="AT1221" i="2" s="1"/>
  <c r="AN1221" i="2"/>
  <c r="AS1221" i="2" s="1"/>
  <c r="AM1221" i="2"/>
  <c r="AR1221" i="2" s="1"/>
  <c r="AL1221" i="2"/>
  <c r="AQ1221" i="2" s="1"/>
  <c r="AO1220" i="2"/>
  <c r="AT1220" i="2" s="1"/>
  <c r="AN1220" i="2"/>
  <c r="AS1220" i="2" s="1"/>
  <c r="AL1220" i="2"/>
  <c r="AQ1220" i="2" s="1"/>
  <c r="Y1220" i="2"/>
  <c r="X1220" i="2"/>
  <c r="W1220" i="2"/>
  <c r="V1220" i="2"/>
  <c r="U1220" i="2"/>
  <c r="AO1218" i="2"/>
  <c r="AT1218" i="2" s="1"/>
  <c r="AN1218" i="2"/>
  <c r="AS1218" i="2" s="1"/>
  <c r="AM1218" i="2"/>
  <c r="AR1218" i="2" s="1"/>
  <c r="AL1218" i="2"/>
  <c r="AQ1218" i="2" s="1"/>
  <c r="Y1218" i="2"/>
  <c r="X1218" i="2"/>
  <c r="W1218" i="2"/>
  <c r="V1218" i="2"/>
  <c r="U1218" i="2"/>
  <c r="AK1218" i="2" s="1"/>
  <c r="AP1218" i="2" s="1"/>
  <c r="AO1217" i="2"/>
  <c r="AT1217" i="2" s="1"/>
  <c r="AN1217" i="2"/>
  <c r="AS1217" i="2" s="1"/>
  <c r="AM1217" i="2"/>
  <c r="AR1217" i="2" s="1"/>
  <c r="AL1217" i="2"/>
  <c r="AQ1217" i="2" s="1"/>
  <c r="AO1216" i="2"/>
  <c r="AT1216" i="2" s="1"/>
  <c r="AN1216" i="2"/>
  <c r="AS1216" i="2" s="1"/>
  <c r="AM1216" i="2"/>
  <c r="AR1216" i="2" s="1"/>
  <c r="AL1216" i="2"/>
  <c r="AQ1216" i="2" s="1"/>
  <c r="AO1215" i="2"/>
  <c r="AT1215" i="2" s="1"/>
  <c r="AN1215" i="2"/>
  <c r="AS1215" i="2" s="1"/>
  <c r="AM1215" i="2"/>
  <c r="AR1215" i="2" s="1"/>
  <c r="AL1215" i="2"/>
  <c r="AQ1215" i="2" s="1"/>
  <c r="AO1214" i="2"/>
  <c r="AT1214" i="2" s="1"/>
  <c r="AN1214" i="2"/>
  <c r="AS1214" i="2" s="1"/>
  <c r="AM1214" i="2"/>
  <c r="AR1214" i="2" s="1"/>
  <c r="AL1214" i="2"/>
  <c r="AQ1214" i="2" s="1"/>
  <c r="Y1214" i="2"/>
  <c r="X1214" i="2"/>
  <c r="X1206" i="2" s="1"/>
  <c r="X1210" i="2"/>
  <c r="W1214" i="2"/>
  <c r="W1210" i="2"/>
  <c r="V1214" i="2"/>
  <c r="U1214" i="2"/>
  <c r="AK1214" i="2" s="1"/>
  <c r="AP1214" i="2" s="1"/>
  <c r="AO1213" i="2"/>
  <c r="AT1213" i="2" s="1"/>
  <c r="AN1213" i="2"/>
  <c r="AS1213" i="2" s="1"/>
  <c r="AM1213" i="2"/>
  <c r="AR1213" i="2" s="1"/>
  <c r="AL1213" i="2"/>
  <c r="AQ1213" i="2" s="1"/>
  <c r="AO1212" i="2"/>
  <c r="AT1212" i="2" s="1"/>
  <c r="AN1212" i="2"/>
  <c r="AS1212" i="2" s="1"/>
  <c r="AM1212" i="2"/>
  <c r="AR1212" i="2" s="1"/>
  <c r="AL1212" i="2"/>
  <c r="AQ1212" i="2" s="1"/>
  <c r="AO1211" i="2"/>
  <c r="AT1211" i="2" s="1"/>
  <c r="AN1211" i="2"/>
  <c r="AS1211" i="2" s="1"/>
  <c r="AM1211" i="2"/>
  <c r="AR1211" i="2" s="1"/>
  <c r="AL1211" i="2"/>
  <c r="AQ1211" i="2" s="1"/>
  <c r="Y1210" i="2"/>
  <c r="V1210" i="2"/>
  <c r="U1210" i="2"/>
  <c r="AK1210" i="2" s="1"/>
  <c r="AP1210" i="2" s="1"/>
  <c r="AO1209" i="2"/>
  <c r="AT1209" i="2" s="1"/>
  <c r="AN1209" i="2"/>
  <c r="AS1209" i="2" s="1"/>
  <c r="AM1209" i="2"/>
  <c r="AR1209" i="2" s="1"/>
  <c r="AL1209" i="2"/>
  <c r="AQ1209" i="2" s="1"/>
  <c r="AO1208" i="2"/>
  <c r="AT1208" i="2" s="1"/>
  <c r="AN1208" i="2"/>
  <c r="AS1208" i="2" s="1"/>
  <c r="AM1208" i="2"/>
  <c r="AR1208" i="2" s="1"/>
  <c r="AL1208" i="2"/>
  <c r="AQ1208" i="2" s="1"/>
  <c r="AO1207" i="2"/>
  <c r="AT1207" i="2" s="1"/>
  <c r="AM1207" i="2"/>
  <c r="AR1207" i="2" s="1"/>
  <c r="AL1207" i="2"/>
  <c r="AQ1207" i="2" s="1"/>
  <c r="Y1207" i="2"/>
  <c r="Y1204" i="2" s="1"/>
  <c r="X1207" i="2"/>
  <c r="W1207" i="2"/>
  <c r="V1207" i="2"/>
  <c r="U1207" i="2"/>
  <c r="AK1207" i="2" s="1"/>
  <c r="AP1207" i="2" s="1"/>
  <c r="AO1205" i="2"/>
  <c r="AT1205" i="2" s="1"/>
  <c r="AM1205" i="2"/>
  <c r="AR1205" i="2" s="1"/>
  <c r="Y1205" i="2"/>
  <c r="X1205" i="2"/>
  <c r="W1205" i="2"/>
  <c r="V1205" i="2"/>
  <c r="U1205" i="2"/>
  <c r="U1202" i="2" s="1"/>
  <c r="AK1202" i="2" s="1"/>
  <c r="AP1202" i="2" s="1"/>
  <c r="AO1201" i="2"/>
  <c r="AT1201" i="2" s="1"/>
  <c r="AN1201" i="2"/>
  <c r="AS1201" i="2" s="1"/>
  <c r="AM1201" i="2"/>
  <c r="AR1201" i="2" s="1"/>
  <c r="AL1201" i="2"/>
  <c r="AQ1201" i="2" s="1"/>
  <c r="AO1200" i="2"/>
  <c r="AT1200" i="2" s="1"/>
  <c r="AN1200" i="2"/>
  <c r="AS1200" i="2" s="1"/>
  <c r="AM1200" i="2"/>
  <c r="AR1200" i="2" s="1"/>
  <c r="AL1200" i="2"/>
  <c r="AQ1200" i="2" s="1"/>
  <c r="AO1199" i="2"/>
  <c r="AT1199" i="2" s="1"/>
  <c r="AN1199" i="2"/>
  <c r="AS1199" i="2" s="1"/>
  <c r="AM1199" i="2"/>
  <c r="AR1199" i="2" s="1"/>
  <c r="AL1199" i="2"/>
  <c r="AQ1199" i="2" s="1"/>
  <c r="AO1198" i="2"/>
  <c r="AT1198" i="2" s="1"/>
  <c r="AN1198" i="2"/>
  <c r="AS1198" i="2" s="1"/>
  <c r="AM1198" i="2"/>
  <c r="AR1198" i="2" s="1"/>
  <c r="AL1198" i="2"/>
  <c r="AQ1198" i="2" s="1"/>
  <c r="AO1197" i="2"/>
  <c r="AT1197" i="2" s="1"/>
  <c r="AN1197" i="2"/>
  <c r="AS1197" i="2" s="1"/>
  <c r="AM1197" i="2"/>
  <c r="AR1197" i="2" s="1"/>
  <c r="AL1197" i="2"/>
  <c r="AQ1197" i="2" s="1"/>
  <c r="AO1196" i="2"/>
  <c r="AT1196" i="2" s="1"/>
  <c r="AN1196" i="2"/>
  <c r="AS1196" i="2" s="1"/>
  <c r="AM1196" i="2"/>
  <c r="AR1196" i="2" s="1"/>
  <c r="AL1196" i="2"/>
  <c r="AQ1196" i="2" s="1"/>
  <c r="AO1195" i="2"/>
  <c r="AT1195" i="2" s="1"/>
  <c r="AN1195" i="2"/>
  <c r="AS1195" i="2" s="1"/>
  <c r="AM1195" i="2"/>
  <c r="AR1195" i="2" s="1"/>
  <c r="AL1195" i="2"/>
  <c r="AQ1195" i="2" s="1"/>
  <c r="AO1194" i="2"/>
  <c r="AT1194" i="2" s="1"/>
  <c r="AN1194" i="2"/>
  <c r="AS1194" i="2" s="1"/>
  <c r="AM1194" i="2"/>
  <c r="AR1194" i="2" s="1"/>
  <c r="AL1194" i="2"/>
  <c r="AQ1194" i="2" s="1"/>
  <c r="AO1193" i="2"/>
  <c r="AT1193" i="2" s="1"/>
  <c r="AN1193" i="2"/>
  <c r="AS1193" i="2" s="1"/>
  <c r="AM1193" i="2"/>
  <c r="AR1193" i="2" s="1"/>
  <c r="AL1193" i="2"/>
  <c r="AQ1193" i="2" s="1"/>
  <c r="AO1192" i="2"/>
  <c r="AT1192" i="2" s="1"/>
  <c r="AN1192" i="2"/>
  <c r="AS1192" i="2" s="1"/>
  <c r="AM1192" i="2"/>
  <c r="AR1192" i="2" s="1"/>
  <c r="AL1192" i="2"/>
  <c r="AQ1192" i="2" s="1"/>
  <c r="Y1192" i="2"/>
  <c r="X1192" i="2"/>
  <c r="W1192" i="2"/>
  <c r="V1192" i="2"/>
  <c r="U1192" i="2"/>
  <c r="AK1192" i="2" s="1"/>
  <c r="AP1192" i="2" s="1"/>
  <c r="AO1191" i="2"/>
  <c r="AT1191" i="2" s="1"/>
  <c r="AN1191" i="2"/>
  <c r="AS1191" i="2" s="1"/>
  <c r="AM1191" i="2"/>
  <c r="AR1191" i="2" s="1"/>
  <c r="AL1191" i="2"/>
  <c r="AQ1191" i="2" s="1"/>
  <c r="AO1190" i="2"/>
  <c r="AT1190" i="2" s="1"/>
  <c r="AN1190" i="2"/>
  <c r="AS1190" i="2" s="1"/>
  <c r="AM1190" i="2"/>
  <c r="AR1190" i="2" s="1"/>
  <c r="AL1190" i="2"/>
  <c r="AQ1190" i="2" s="1"/>
  <c r="AK1190" i="2"/>
  <c r="AP1190" i="2" s="1"/>
  <c r="AO1189" i="2"/>
  <c r="AT1189" i="2" s="1"/>
  <c r="AN1189" i="2"/>
  <c r="AS1189" i="2" s="1"/>
  <c r="AM1189" i="2"/>
  <c r="AR1189" i="2" s="1"/>
  <c r="AL1189" i="2"/>
  <c r="AQ1189" i="2" s="1"/>
  <c r="AO1188" i="2"/>
  <c r="AT1188" i="2" s="1"/>
  <c r="AN1188" i="2"/>
  <c r="AS1188" i="2" s="1"/>
  <c r="AM1188" i="2"/>
  <c r="AR1188" i="2" s="1"/>
  <c r="AL1188" i="2"/>
  <c r="AQ1188" i="2" s="1"/>
  <c r="AO1187" i="2"/>
  <c r="AT1187" i="2" s="1"/>
  <c r="AN1187" i="2"/>
  <c r="AS1187" i="2" s="1"/>
  <c r="AM1187" i="2"/>
  <c r="AR1187" i="2" s="1"/>
  <c r="AL1187" i="2"/>
  <c r="AQ1187" i="2" s="1"/>
  <c r="AO1186" i="2"/>
  <c r="AT1186" i="2" s="1"/>
  <c r="AN1186" i="2"/>
  <c r="AS1186" i="2" s="1"/>
  <c r="AM1186" i="2"/>
  <c r="AR1186" i="2" s="1"/>
  <c r="AL1186" i="2"/>
  <c r="AQ1186" i="2" s="1"/>
  <c r="AO1185" i="2"/>
  <c r="AT1185" i="2" s="1"/>
  <c r="AM1185" i="2"/>
  <c r="AR1185" i="2" s="1"/>
  <c r="AL1185" i="2"/>
  <c r="AQ1185" i="2" s="1"/>
  <c r="Y1185" i="2"/>
  <c r="X1185" i="2"/>
  <c r="W1185" i="2"/>
  <c r="V1185" i="2"/>
  <c r="U1185" i="2"/>
  <c r="AO1184" i="2"/>
  <c r="AT1184" i="2" s="1"/>
  <c r="AN1184" i="2"/>
  <c r="AS1184" i="2" s="1"/>
  <c r="AM1184" i="2"/>
  <c r="AR1184" i="2" s="1"/>
  <c r="AL1184" i="2"/>
  <c r="AQ1184" i="2" s="1"/>
  <c r="AO1183" i="2"/>
  <c r="AT1183" i="2" s="1"/>
  <c r="AN1183" i="2"/>
  <c r="AS1183" i="2" s="1"/>
  <c r="AM1183" i="2"/>
  <c r="AR1183" i="2" s="1"/>
  <c r="AL1183" i="2"/>
  <c r="AQ1183" i="2" s="1"/>
  <c r="AO1182" i="2"/>
  <c r="AT1182" i="2" s="1"/>
  <c r="AN1182" i="2"/>
  <c r="AS1182" i="2" s="1"/>
  <c r="AM1182" i="2"/>
  <c r="AR1182" i="2" s="1"/>
  <c r="AL1182" i="2"/>
  <c r="AQ1182" i="2" s="1"/>
  <c r="AO1181" i="2"/>
  <c r="AT1181" i="2" s="1"/>
  <c r="AN1181" i="2"/>
  <c r="AS1181" i="2" s="1"/>
  <c r="AM1181" i="2"/>
  <c r="AR1181" i="2" s="1"/>
  <c r="AL1181" i="2"/>
  <c r="AQ1181" i="2" s="1"/>
  <c r="Y1181" i="2"/>
  <c r="X1181" i="2"/>
  <c r="W1181" i="2"/>
  <c r="V1181" i="2"/>
  <c r="U1181" i="2"/>
  <c r="AK1181" i="2" s="1"/>
  <c r="AP1181" i="2" s="1"/>
  <c r="AO1180" i="2"/>
  <c r="AT1180" i="2" s="1"/>
  <c r="AN1180" i="2"/>
  <c r="AS1180" i="2" s="1"/>
  <c r="AM1180" i="2"/>
  <c r="AR1180" i="2" s="1"/>
  <c r="AL1180" i="2"/>
  <c r="AQ1180" i="2" s="1"/>
  <c r="AK1180" i="2"/>
  <c r="AP1180" i="2" s="1"/>
  <c r="AO1179" i="2"/>
  <c r="AT1179" i="2" s="1"/>
  <c r="AN1179" i="2"/>
  <c r="AS1179" i="2" s="1"/>
  <c r="AM1179" i="2"/>
  <c r="AR1179" i="2" s="1"/>
  <c r="AL1179" i="2"/>
  <c r="AQ1179" i="2" s="1"/>
  <c r="AO1178" i="2"/>
  <c r="AT1178" i="2" s="1"/>
  <c r="AN1178" i="2"/>
  <c r="AS1178" i="2" s="1"/>
  <c r="AM1178" i="2"/>
  <c r="AR1178" i="2" s="1"/>
  <c r="AL1178" i="2"/>
  <c r="AQ1178" i="2" s="1"/>
  <c r="AO1177" i="2"/>
  <c r="AT1177" i="2" s="1"/>
  <c r="AN1177" i="2"/>
  <c r="AS1177" i="2" s="1"/>
  <c r="Y1177" i="2"/>
  <c r="X1177" i="2"/>
  <c r="V1177" i="2"/>
  <c r="V1169" i="2" s="1"/>
  <c r="U1177" i="2"/>
  <c r="AO1176" i="2"/>
  <c r="AT1176" i="2" s="1"/>
  <c r="AN1176" i="2"/>
  <c r="AS1176" i="2" s="1"/>
  <c r="AM1176" i="2"/>
  <c r="AR1176" i="2" s="1"/>
  <c r="AL1176" i="2"/>
  <c r="AQ1176" i="2" s="1"/>
  <c r="AK1176" i="2"/>
  <c r="AP1176" i="2" s="1"/>
  <c r="AO1174" i="2"/>
  <c r="AT1174" i="2" s="1"/>
  <c r="AN1174" i="2"/>
  <c r="AS1174" i="2" s="1"/>
  <c r="AM1174" i="2"/>
  <c r="AR1174" i="2" s="1"/>
  <c r="AL1174" i="2"/>
  <c r="AQ1174" i="2" s="1"/>
  <c r="Y1174" i="2"/>
  <c r="X1174" i="2"/>
  <c r="W1174" i="2"/>
  <c r="V1174" i="2"/>
  <c r="U1174" i="2"/>
  <c r="AK1174" i="2" s="1"/>
  <c r="AP1174" i="2" s="1"/>
  <c r="AO1173" i="2"/>
  <c r="AT1173" i="2" s="1"/>
  <c r="AN1173" i="2"/>
  <c r="AS1173" i="2" s="1"/>
  <c r="AM1173" i="2"/>
  <c r="AR1173" i="2" s="1"/>
  <c r="AL1173" i="2"/>
  <c r="AQ1173" i="2" s="1"/>
  <c r="AK1173" i="2"/>
  <c r="AP1173" i="2" s="1"/>
  <c r="AO1172" i="2"/>
  <c r="AT1172" i="2" s="1"/>
  <c r="AN1172" i="2"/>
  <c r="AS1172" i="2" s="1"/>
  <c r="AM1172" i="2"/>
  <c r="AR1172" i="2" s="1"/>
  <c r="AL1172" i="2"/>
  <c r="AQ1172" i="2" s="1"/>
  <c r="AK1172" i="2"/>
  <c r="AP1172" i="2" s="1"/>
  <c r="AO1171" i="2"/>
  <c r="AT1171" i="2" s="1"/>
  <c r="AN1171" i="2"/>
  <c r="AS1171" i="2" s="1"/>
  <c r="AM1171" i="2"/>
  <c r="AR1171" i="2" s="1"/>
  <c r="AL1171" i="2"/>
  <c r="AQ1171" i="2" s="1"/>
  <c r="Y1171" i="2"/>
  <c r="X1171" i="2"/>
  <c r="W1171" i="2"/>
  <c r="V1171" i="2"/>
  <c r="U1171" i="2"/>
  <c r="AK1171" i="2" s="1"/>
  <c r="AP1171" i="2" s="1"/>
  <c r="AO1170" i="2"/>
  <c r="AT1170" i="2" s="1"/>
  <c r="AN1170" i="2"/>
  <c r="AS1170" i="2" s="1"/>
  <c r="AM1170" i="2"/>
  <c r="AR1170" i="2" s="1"/>
  <c r="AL1170" i="2"/>
  <c r="AQ1170" i="2" s="1"/>
  <c r="AO1169" i="2"/>
  <c r="AT1169" i="2" s="1"/>
  <c r="AN1169" i="2"/>
  <c r="AS1169" i="2" s="1"/>
  <c r="AM1169" i="2"/>
  <c r="AR1169" i="2" s="1"/>
  <c r="AL1169" i="2"/>
  <c r="AQ1169" i="2" s="1"/>
  <c r="Y1169" i="2"/>
  <c r="X1169" i="2"/>
  <c r="W1169" i="2"/>
  <c r="AO1168" i="2"/>
  <c r="AT1168" i="2" s="1"/>
  <c r="AN1168" i="2"/>
  <c r="AS1168" i="2" s="1"/>
  <c r="AM1168" i="2"/>
  <c r="AR1168" i="2" s="1"/>
  <c r="AL1168" i="2"/>
  <c r="AQ1168" i="2" s="1"/>
  <c r="AK1168" i="2"/>
  <c r="AP1168" i="2" s="1"/>
  <c r="AO1167" i="2"/>
  <c r="AT1167" i="2" s="1"/>
  <c r="AN1167" i="2"/>
  <c r="AS1167" i="2" s="1"/>
  <c r="AM1167" i="2"/>
  <c r="AR1167" i="2" s="1"/>
  <c r="AL1167" i="2"/>
  <c r="AQ1167" i="2" s="1"/>
  <c r="AK1167" i="2"/>
  <c r="AP1167" i="2" s="1"/>
  <c r="AO1166" i="2"/>
  <c r="AT1166" i="2" s="1"/>
  <c r="AN1166" i="2"/>
  <c r="AS1166" i="2" s="1"/>
  <c r="AM1166" i="2"/>
  <c r="AR1166" i="2" s="1"/>
  <c r="AL1166" i="2"/>
  <c r="AQ1166" i="2" s="1"/>
  <c r="AO1165" i="2"/>
  <c r="AT1165" i="2" s="1"/>
  <c r="AN1165" i="2"/>
  <c r="AS1165" i="2" s="1"/>
  <c r="AM1165" i="2"/>
  <c r="AR1165" i="2" s="1"/>
  <c r="AL1165" i="2"/>
  <c r="AQ1165" i="2" s="1"/>
  <c r="Y1165" i="2"/>
  <c r="X1165" i="2"/>
  <c r="W1165" i="2"/>
  <c r="V1165" i="2"/>
  <c r="U1165" i="2"/>
  <c r="AK1165" i="2" s="1"/>
  <c r="AP1165" i="2" s="1"/>
  <c r="AO1164" i="2"/>
  <c r="AT1164" i="2" s="1"/>
  <c r="AN1164" i="2"/>
  <c r="AS1164" i="2" s="1"/>
  <c r="AM1164" i="2"/>
  <c r="AR1164" i="2" s="1"/>
  <c r="AL1164" i="2"/>
  <c r="AQ1164" i="2" s="1"/>
  <c r="X1164" i="2"/>
  <c r="V1164" i="2"/>
  <c r="U1164" i="2"/>
  <c r="AK1164" i="2" s="1"/>
  <c r="AP1164" i="2" s="1"/>
  <c r="AO1163" i="2"/>
  <c r="AT1163" i="2" s="1"/>
  <c r="AN1163" i="2"/>
  <c r="AS1163" i="2" s="1"/>
  <c r="AM1163" i="2"/>
  <c r="AR1163" i="2" s="1"/>
  <c r="AL1163" i="2"/>
  <c r="AQ1163" i="2" s="1"/>
  <c r="AK1163" i="2"/>
  <c r="AP1163" i="2" s="1"/>
  <c r="AO1162" i="2"/>
  <c r="AT1162" i="2" s="1"/>
  <c r="AN1162" i="2"/>
  <c r="AS1162" i="2" s="1"/>
  <c r="AM1162" i="2"/>
  <c r="AR1162" i="2" s="1"/>
  <c r="AL1162" i="2"/>
  <c r="AQ1162" i="2" s="1"/>
  <c r="AO1161" i="2"/>
  <c r="AT1161" i="2" s="1"/>
  <c r="AN1161" i="2"/>
  <c r="AS1161" i="2" s="1"/>
  <c r="AM1161" i="2"/>
  <c r="AR1161" i="2" s="1"/>
  <c r="AL1161" i="2"/>
  <c r="AQ1161" i="2" s="1"/>
  <c r="Y1161" i="2"/>
  <c r="X1161" i="2"/>
  <c r="W1161" i="2"/>
  <c r="V1161" i="2"/>
  <c r="U1161" i="2"/>
  <c r="AK1161" i="2" s="1"/>
  <c r="AP1161" i="2" s="1"/>
  <c r="AO1160" i="2"/>
  <c r="AT1160" i="2" s="1"/>
  <c r="AN1160" i="2"/>
  <c r="AS1160" i="2" s="1"/>
  <c r="AM1160" i="2"/>
  <c r="AR1160" i="2" s="1"/>
  <c r="AL1160" i="2"/>
  <c r="AQ1160" i="2" s="1"/>
  <c r="X1160" i="2"/>
  <c r="V1160" i="2"/>
  <c r="U1160" i="2"/>
  <c r="AK1160" i="2" s="1"/>
  <c r="AP1160" i="2" s="1"/>
  <c r="AO1159" i="2"/>
  <c r="AT1159" i="2" s="1"/>
  <c r="AN1159" i="2"/>
  <c r="AS1159" i="2" s="1"/>
  <c r="AM1159" i="2"/>
  <c r="AR1159" i="2" s="1"/>
  <c r="AL1159" i="2"/>
  <c r="AQ1159" i="2" s="1"/>
  <c r="AK1159" i="2"/>
  <c r="AP1159" i="2" s="1"/>
  <c r="AO1158" i="2"/>
  <c r="AT1158" i="2" s="1"/>
  <c r="AN1158" i="2"/>
  <c r="AS1158" i="2" s="1"/>
  <c r="AM1158" i="2"/>
  <c r="AR1158" i="2" s="1"/>
  <c r="AL1158" i="2"/>
  <c r="AQ1158" i="2" s="1"/>
  <c r="AO1157" i="2"/>
  <c r="AT1157" i="2" s="1"/>
  <c r="AN1157" i="2"/>
  <c r="AS1157" i="2" s="1"/>
  <c r="AM1157" i="2"/>
  <c r="AR1157" i="2" s="1"/>
  <c r="AL1157" i="2"/>
  <c r="AQ1157" i="2" s="1"/>
  <c r="Y1157" i="2"/>
  <c r="X1157" i="2"/>
  <c r="W1157" i="2"/>
  <c r="V1157" i="2"/>
  <c r="U1157" i="2"/>
  <c r="AK1157" i="2" s="1"/>
  <c r="AP1157" i="2" s="1"/>
  <c r="AO1156" i="2"/>
  <c r="AT1156" i="2" s="1"/>
  <c r="AN1156" i="2"/>
  <c r="AS1156" i="2" s="1"/>
  <c r="AM1156" i="2"/>
  <c r="AR1156" i="2" s="1"/>
  <c r="AL1156" i="2"/>
  <c r="AQ1156" i="2" s="1"/>
  <c r="Y1156" i="2"/>
  <c r="X1156" i="2"/>
  <c r="W1156" i="2"/>
  <c r="V1156" i="2"/>
  <c r="U1156" i="2"/>
  <c r="AK1156" i="2" s="1"/>
  <c r="AP1156" i="2" s="1"/>
  <c r="AO1155" i="2"/>
  <c r="AT1155" i="2" s="1"/>
  <c r="AN1155" i="2"/>
  <c r="AS1155" i="2" s="1"/>
  <c r="AM1155" i="2"/>
  <c r="AR1155" i="2" s="1"/>
  <c r="AL1155" i="2"/>
  <c r="AQ1155" i="2" s="1"/>
  <c r="AO1154" i="2"/>
  <c r="AT1154" i="2" s="1"/>
  <c r="AN1154" i="2"/>
  <c r="AS1154" i="2" s="1"/>
  <c r="AM1154" i="2"/>
  <c r="AR1154" i="2" s="1"/>
  <c r="AL1154" i="2"/>
  <c r="AQ1154" i="2" s="1"/>
  <c r="AO1153" i="2"/>
  <c r="AT1153" i="2" s="1"/>
  <c r="AN1153" i="2"/>
  <c r="AS1153" i="2" s="1"/>
  <c r="AM1153" i="2"/>
  <c r="AR1153" i="2" s="1"/>
  <c r="AL1153" i="2"/>
  <c r="AQ1153" i="2" s="1"/>
  <c r="Y1153" i="2"/>
  <c r="X1153" i="2"/>
  <c r="W1153" i="2"/>
  <c r="V1153" i="2"/>
  <c r="U1153" i="2"/>
  <c r="AK1153" i="2" s="1"/>
  <c r="AP1153" i="2" s="1"/>
  <c r="AO1152" i="2"/>
  <c r="AT1152" i="2" s="1"/>
  <c r="AN1152" i="2"/>
  <c r="AS1152" i="2" s="1"/>
  <c r="AM1152" i="2"/>
  <c r="AR1152" i="2" s="1"/>
  <c r="AL1152" i="2"/>
  <c r="AQ1152" i="2" s="1"/>
  <c r="U1152" i="2"/>
  <c r="AK1152" i="2" s="1"/>
  <c r="AP1152" i="2" s="1"/>
  <c r="AO1151" i="2"/>
  <c r="AT1151" i="2" s="1"/>
  <c r="AN1151" i="2"/>
  <c r="AS1151" i="2" s="1"/>
  <c r="AM1151" i="2"/>
  <c r="AR1151" i="2" s="1"/>
  <c r="AL1151" i="2"/>
  <c r="AQ1151" i="2" s="1"/>
  <c r="AO1150" i="2"/>
  <c r="AT1150" i="2" s="1"/>
  <c r="AN1150" i="2"/>
  <c r="AS1150" i="2" s="1"/>
  <c r="AM1150" i="2"/>
  <c r="AR1150" i="2" s="1"/>
  <c r="AL1150" i="2"/>
  <c r="AQ1150" i="2" s="1"/>
  <c r="AO1149" i="2"/>
  <c r="AT1149" i="2" s="1"/>
  <c r="AN1149" i="2"/>
  <c r="AS1149" i="2" s="1"/>
  <c r="AM1149" i="2"/>
  <c r="AR1149" i="2" s="1"/>
  <c r="AL1149" i="2"/>
  <c r="AQ1149" i="2" s="1"/>
  <c r="Y1149" i="2"/>
  <c r="X1149" i="2"/>
  <c r="W1149" i="2"/>
  <c r="V1149" i="2"/>
  <c r="U1149" i="2"/>
  <c r="AK1149" i="2" s="1"/>
  <c r="AP1149" i="2" s="1"/>
  <c r="AO1148" i="2"/>
  <c r="AT1148" i="2" s="1"/>
  <c r="AN1148" i="2"/>
  <c r="AS1148" i="2" s="1"/>
  <c r="AM1148" i="2"/>
  <c r="AR1148" i="2" s="1"/>
  <c r="AL1148" i="2"/>
  <c r="AQ1148" i="2" s="1"/>
  <c r="U1148" i="2"/>
  <c r="AK1148" i="2" s="1"/>
  <c r="AP1148" i="2" s="1"/>
  <c r="AO1147" i="2"/>
  <c r="AT1147" i="2" s="1"/>
  <c r="AN1147" i="2"/>
  <c r="AS1147" i="2" s="1"/>
  <c r="AM1147" i="2"/>
  <c r="AR1147" i="2" s="1"/>
  <c r="AL1147" i="2"/>
  <c r="AQ1147" i="2" s="1"/>
  <c r="AO1146" i="2"/>
  <c r="AT1146" i="2" s="1"/>
  <c r="AN1146" i="2"/>
  <c r="AS1146" i="2" s="1"/>
  <c r="AM1146" i="2"/>
  <c r="AR1146" i="2" s="1"/>
  <c r="AL1146" i="2"/>
  <c r="AQ1146" i="2" s="1"/>
  <c r="AO1145" i="2"/>
  <c r="AT1145" i="2" s="1"/>
  <c r="AN1145" i="2"/>
  <c r="AS1145" i="2" s="1"/>
  <c r="AM1145" i="2"/>
  <c r="AR1145" i="2" s="1"/>
  <c r="AL1145" i="2"/>
  <c r="AQ1145" i="2" s="1"/>
  <c r="AO1144" i="2"/>
  <c r="AT1144" i="2" s="1"/>
  <c r="AN1144" i="2"/>
  <c r="AS1144" i="2" s="1"/>
  <c r="AM1144" i="2"/>
  <c r="AR1144" i="2" s="1"/>
  <c r="AL1144" i="2"/>
  <c r="AQ1144" i="2" s="1"/>
  <c r="AO1143" i="2"/>
  <c r="AT1143" i="2" s="1"/>
  <c r="AN1143" i="2"/>
  <c r="AS1143" i="2" s="1"/>
  <c r="AM1143" i="2"/>
  <c r="AR1143" i="2" s="1"/>
  <c r="AL1143" i="2"/>
  <c r="AQ1143" i="2" s="1"/>
  <c r="AO1142" i="2"/>
  <c r="AT1142" i="2" s="1"/>
  <c r="AN1142" i="2"/>
  <c r="AS1142" i="2" s="1"/>
  <c r="AM1142" i="2"/>
  <c r="AR1142" i="2" s="1"/>
  <c r="AL1142" i="2"/>
  <c r="AQ1142" i="2" s="1"/>
  <c r="AO1141" i="2"/>
  <c r="AT1141" i="2" s="1"/>
  <c r="AN1141" i="2"/>
  <c r="AS1141" i="2" s="1"/>
  <c r="AM1141" i="2"/>
  <c r="AR1141" i="2" s="1"/>
  <c r="AL1141" i="2"/>
  <c r="AQ1141" i="2" s="1"/>
  <c r="AO1140" i="2"/>
  <c r="AT1140" i="2" s="1"/>
  <c r="AN1140" i="2"/>
  <c r="AS1140" i="2" s="1"/>
  <c r="AM1140" i="2"/>
  <c r="AR1140" i="2" s="1"/>
  <c r="AL1140" i="2"/>
  <c r="AQ1140" i="2" s="1"/>
  <c r="AO1139" i="2"/>
  <c r="AT1139" i="2" s="1"/>
  <c r="AN1139" i="2"/>
  <c r="AS1139" i="2" s="1"/>
  <c r="AM1139" i="2"/>
  <c r="AR1139" i="2" s="1"/>
  <c r="AL1139" i="2"/>
  <c r="AQ1139" i="2" s="1"/>
  <c r="AO1138" i="2"/>
  <c r="AT1138" i="2" s="1"/>
  <c r="AN1138" i="2"/>
  <c r="AS1138" i="2" s="1"/>
  <c r="AM1138" i="2"/>
  <c r="AR1138" i="2" s="1"/>
  <c r="AL1138" i="2"/>
  <c r="AQ1138" i="2" s="1"/>
  <c r="AO1137" i="2"/>
  <c r="AT1137" i="2" s="1"/>
  <c r="AN1137" i="2"/>
  <c r="AS1137" i="2" s="1"/>
  <c r="AM1137" i="2"/>
  <c r="AR1137" i="2" s="1"/>
  <c r="AL1137" i="2"/>
  <c r="AQ1137" i="2" s="1"/>
  <c r="AO1136" i="2"/>
  <c r="AT1136" i="2" s="1"/>
  <c r="AN1136" i="2"/>
  <c r="AS1136" i="2" s="1"/>
  <c r="AM1136" i="2"/>
  <c r="AR1136" i="2" s="1"/>
  <c r="AL1136" i="2"/>
  <c r="AQ1136" i="2" s="1"/>
  <c r="AO1135" i="2"/>
  <c r="AT1135" i="2" s="1"/>
  <c r="AN1135" i="2"/>
  <c r="AS1135" i="2" s="1"/>
  <c r="AM1135" i="2"/>
  <c r="AR1135" i="2" s="1"/>
  <c r="AL1135" i="2"/>
  <c r="AQ1135" i="2" s="1"/>
  <c r="AO1133" i="2"/>
  <c r="AT1133" i="2" s="1"/>
  <c r="AN1133" i="2"/>
  <c r="AS1133" i="2" s="1"/>
  <c r="AM1133" i="2"/>
  <c r="AR1133" i="2" s="1"/>
  <c r="AL1133" i="2"/>
  <c r="AQ1133" i="2" s="1"/>
  <c r="AO1132" i="2"/>
  <c r="AT1132" i="2" s="1"/>
  <c r="AN1132" i="2"/>
  <c r="AS1132" i="2" s="1"/>
  <c r="AM1132" i="2"/>
  <c r="AR1132" i="2" s="1"/>
  <c r="AL1132" i="2"/>
  <c r="AQ1132" i="2" s="1"/>
  <c r="Y1132" i="2"/>
  <c r="X1132" i="2"/>
  <c r="W1132" i="2"/>
  <c r="V1132" i="2"/>
  <c r="U1132" i="2"/>
  <c r="AK1132" i="2" s="1"/>
  <c r="AP1132" i="2" s="1"/>
  <c r="AO1131" i="2"/>
  <c r="AT1131" i="2" s="1"/>
  <c r="AN1131" i="2"/>
  <c r="AS1131" i="2" s="1"/>
  <c r="AM1131" i="2"/>
  <c r="AR1131" i="2" s="1"/>
  <c r="AL1131" i="2"/>
  <c r="AQ1131" i="2" s="1"/>
  <c r="AO1130" i="2"/>
  <c r="AT1130" i="2" s="1"/>
  <c r="AN1130" i="2"/>
  <c r="AS1130" i="2" s="1"/>
  <c r="AM1130" i="2"/>
  <c r="AR1130" i="2" s="1"/>
  <c r="AL1130" i="2"/>
  <c r="AQ1130" i="2" s="1"/>
  <c r="AK1130" i="2"/>
  <c r="AP1130" i="2" s="1"/>
  <c r="AN1129" i="2"/>
  <c r="AS1129" i="2" s="1"/>
  <c r="AM1129" i="2"/>
  <c r="AR1129" i="2" s="1"/>
  <c r="AL1129" i="2"/>
  <c r="AQ1129" i="2" s="1"/>
  <c r="Y1129" i="2"/>
  <c r="X1129" i="2"/>
  <c r="W1129" i="2"/>
  <c r="V1129" i="2"/>
  <c r="V1126" i="2" s="1"/>
  <c r="U1129" i="2"/>
  <c r="AK1129" i="2" s="1"/>
  <c r="AP1129" i="2" s="1"/>
  <c r="AO1128" i="2"/>
  <c r="AT1128" i="2" s="1"/>
  <c r="AN1128" i="2"/>
  <c r="AS1128" i="2" s="1"/>
  <c r="AM1128" i="2"/>
  <c r="AR1128" i="2" s="1"/>
  <c r="AL1128" i="2"/>
  <c r="AQ1128" i="2" s="1"/>
  <c r="AO1127" i="2"/>
  <c r="AT1127" i="2" s="1"/>
  <c r="AN1127" i="2"/>
  <c r="AS1127" i="2" s="1"/>
  <c r="AM1127" i="2"/>
  <c r="AR1127" i="2" s="1"/>
  <c r="AL1127" i="2"/>
  <c r="AQ1127" i="2" s="1"/>
  <c r="Y1127" i="2"/>
  <c r="X1127" i="2"/>
  <c r="W1127" i="2"/>
  <c r="V1127" i="2"/>
  <c r="U1127" i="2"/>
  <c r="AK1127" i="2" s="1"/>
  <c r="AP1127" i="2" s="1"/>
  <c r="AO1125" i="2"/>
  <c r="AT1125" i="2" s="1"/>
  <c r="AN1125" i="2"/>
  <c r="AS1125" i="2" s="1"/>
  <c r="AM1125" i="2"/>
  <c r="AR1125" i="2" s="1"/>
  <c r="AL1125" i="2"/>
  <c r="AQ1125" i="2" s="1"/>
  <c r="AO1124" i="2"/>
  <c r="AT1124" i="2" s="1"/>
  <c r="AN1124" i="2"/>
  <c r="AS1124" i="2" s="1"/>
  <c r="AM1124" i="2"/>
  <c r="AR1124" i="2" s="1"/>
  <c r="AL1124" i="2"/>
  <c r="AQ1124" i="2" s="1"/>
  <c r="AO1123" i="2"/>
  <c r="AT1123" i="2" s="1"/>
  <c r="AN1123" i="2"/>
  <c r="AS1123" i="2" s="1"/>
  <c r="AM1123" i="2"/>
  <c r="AR1123" i="2" s="1"/>
  <c r="AL1123" i="2"/>
  <c r="AQ1123" i="2" s="1"/>
  <c r="AO1122" i="2"/>
  <c r="AT1122" i="2" s="1"/>
  <c r="AN1122" i="2"/>
  <c r="AS1122" i="2" s="1"/>
  <c r="AL1122" i="2"/>
  <c r="AQ1122" i="2" s="1"/>
  <c r="Y1122" i="2"/>
  <c r="X1122" i="2"/>
  <c r="W1122" i="2"/>
  <c r="V1122" i="2"/>
  <c r="V1118" i="2"/>
  <c r="U1122" i="2"/>
  <c r="AK1122" i="2" s="1"/>
  <c r="AP1122" i="2" s="1"/>
  <c r="AO1121" i="2"/>
  <c r="AT1121" i="2" s="1"/>
  <c r="AN1121" i="2"/>
  <c r="AS1121" i="2" s="1"/>
  <c r="AM1121" i="2"/>
  <c r="AR1121" i="2" s="1"/>
  <c r="AL1121" i="2"/>
  <c r="AQ1121" i="2" s="1"/>
  <c r="AO1120" i="2"/>
  <c r="AT1120" i="2" s="1"/>
  <c r="AN1120" i="2"/>
  <c r="AS1120" i="2" s="1"/>
  <c r="AM1120" i="2"/>
  <c r="AR1120" i="2" s="1"/>
  <c r="AL1120" i="2"/>
  <c r="AQ1120" i="2" s="1"/>
  <c r="AO1119" i="2"/>
  <c r="AT1119" i="2" s="1"/>
  <c r="AN1119" i="2"/>
  <c r="AS1119" i="2" s="1"/>
  <c r="AM1119" i="2"/>
  <c r="AR1119" i="2" s="1"/>
  <c r="AL1119" i="2"/>
  <c r="AQ1119" i="2" s="1"/>
  <c r="AM1118" i="2"/>
  <c r="AR1118" i="2" s="1"/>
  <c r="AL1118" i="2"/>
  <c r="AQ1118" i="2" s="1"/>
  <c r="Y1118" i="2"/>
  <c r="X1118" i="2"/>
  <c r="W1118" i="2"/>
  <c r="W1114" i="2" s="1"/>
  <c r="W1105" i="2"/>
  <c r="W1109" i="2"/>
  <c r="U1118" i="2"/>
  <c r="AK1118" i="2" s="1"/>
  <c r="AP1118" i="2" s="1"/>
  <c r="AO1117" i="2"/>
  <c r="AT1117" i="2" s="1"/>
  <c r="AN1117" i="2"/>
  <c r="AS1117" i="2" s="1"/>
  <c r="AM1117" i="2"/>
  <c r="AR1117" i="2" s="1"/>
  <c r="AL1117" i="2"/>
  <c r="AQ1117" i="2" s="1"/>
  <c r="AO1116" i="2"/>
  <c r="AT1116" i="2" s="1"/>
  <c r="AN1116" i="2"/>
  <c r="AS1116" i="2" s="1"/>
  <c r="AM1116" i="2"/>
  <c r="AR1116" i="2" s="1"/>
  <c r="AL1116" i="2"/>
  <c r="AQ1116" i="2" s="1"/>
  <c r="AO1115" i="2"/>
  <c r="AT1115" i="2" s="1"/>
  <c r="AN1115" i="2"/>
  <c r="AS1115" i="2" s="1"/>
  <c r="AM1115" i="2"/>
  <c r="AR1115" i="2" s="1"/>
  <c r="AL1115" i="2"/>
  <c r="AQ1115" i="2" s="1"/>
  <c r="Y1115" i="2"/>
  <c r="Y1102" i="2"/>
  <c r="X1115" i="2"/>
  <c r="W1115" i="2"/>
  <c r="W1102" i="2"/>
  <c r="V1115" i="2"/>
  <c r="U1115" i="2"/>
  <c r="AM1113" i="2"/>
  <c r="AR1113" i="2" s="1"/>
  <c r="AL1113" i="2"/>
  <c r="AQ1113" i="2" s="1"/>
  <c r="Y1113" i="2"/>
  <c r="X1113" i="2"/>
  <c r="W1113" i="2"/>
  <c r="V1113" i="2"/>
  <c r="U1113" i="2"/>
  <c r="AK1113" i="2" s="1"/>
  <c r="AP1113" i="2" s="1"/>
  <c r="AO1112" i="2"/>
  <c r="AT1112" i="2" s="1"/>
  <c r="AN1112" i="2"/>
  <c r="AS1112" i="2" s="1"/>
  <c r="AM1112" i="2"/>
  <c r="AR1112" i="2" s="1"/>
  <c r="AL1112" i="2"/>
  <c r="AQ1112" i="2" s="1"/>
  <c r="AO1111" i="2"/>
  <c r="AT1111" i="2" s="1"/>
  <c r="AN1111" i="2"/>
  <c r="AS1111" i="2" s="1"/>
  <c r="AM1111" i="2"/>
  <c r="AR1111" i="2" s="1"/>
  <c r="AL1111" i="2"/>
  <c r="AQ1111" i="2" s="1"/>
  <c r="AO1110" i="2"/>
  <c r="AT1110" i="2" s="1"/>
  <c r="AN1110" i="2"/>
  <c r="AS1110" i="2" s="1"/>
  <c r="AM1110" i="2"/>
  <c r="AR1110" i="2" s="1"/>
  <c r="AL1110" i="2"/>
  <c r="AQ1110" i="2" s="1"/>
  <c r="AO1109" i="2"/>
  <c r="AT1109" i="2" s="1"/>
  <c r="AM1109" i="2"/>
  <c r="AR1109" i="2" s="1"/>
  <c r="AL1109" i="2"/>
  <c r="AQ1109" i="2" s="1"/>
  <c r="Y1109" i="2"/>
  <c r="X1109" i="2"/>
  <c r="V1109" i="2"/>
  <c r="V1105" i="2"/>
  <c r="V1101" i="2" s="1"/>
  <c r="U1109" i="2"/>
  <c r="AO1108" i="2"/>
  <c r="AT1108" i="2" s="1"/>
  <c r="AN1108" i="2"/>
  <c r="AS1108" i="2" s="1"/>
  <c r="AM1108" i="2"/>
  <c r="AR1108" i="2" s="1"/>
  <c r="AL1108" i="2"/>
  <c r="AQ1108" i="2" s="1"/>
  <c r="AO1107" i="2"/>
  <c r="AT1107" i="2" s="1"/>
  <c r="AN1107" i="2"/>
  <c r="AS1107" i="2" s="1"/>
  <c r="AM1107" i="2"/>
  <c r="AR1107" i="2" s="1"/>
  <c r="AL1107" i="2"/>
  <c r="AQ1107" i="2" s="1"/>
  <c r="AO1106" i="2"/>
  <c r="AT1106" i="2" s="1"/>
  <c r="AN1106" i="2"/>
  <c r="AS1106" i="2" s="1"/>
  <c r="AM1106" i="2"/>
  <c r="AR1106" i="2" s="1"/>
  <c r="AL1106" i="2"/>
  <c r="AQ1106" i="2" s="1"/>
  <c r="AN1105" i="2"/>
  <c r="AS1105" i="2" s="1"/>
  <c r="AM1105" i="2"/>
  <c r="AR1105" i="2" s="1"/>
  <c r="Y1105" i="2"/>
  <c r="Y1101" i="2" s="1"/>
  <c r="X1105" i="2"/>
  <c r="U1105" i="2"/>
  <c r="AK1105" i="2" s="1"/>
  <c r="AP1105" i="2" s="1"/>
  <c r="AO1104" i="2"/>
  <c r="AT1104" i="2" s="1"/>
  <c r="AN1104" i="2"/>
  <c r="AS1104" i="2" s="1"/>
  <c r="AM1104" i="2"/>
  <c r="AR1104" i="2" s="1"/>
  <c r="AL1104" i="2"/>
  <c r="AQ1104" i="2" s="1"/>
  <c r="AO1103" i="2"/>
  <c r="AT1103" i="2" s="1"/>
  <c r="AN1103" i="2"/>
  <c r="AS1103" i="2" s="1"/>
  <c r="AM1103" i="2"/>
  <c r="AR1103" i="2" s="1"/>
  <c r="AL1103" i="2"/>
  <c r="AQ1103" i="2" s="1"/>
  <c r="AO1102" i="2"/>
  <c r="AT1102" i="2" s="1"/>
  <c r="AN1102" i="2"/>
  <c r="AS1102" i="2" s="1"/>
  <c r="AM1102" i="2"/>
  <c r="AR1102" i="2" s="1"/>
  <c r="X1102" i="2"/>
  <c r="V1102" i="2"/>
  <c r="U1102" i="2"/>
  <c r="AO1100" i="2"/>
  <c r="AT1100" i="2" s="1"/>
  <c r="AN1100" i="2"/>
  <c r="AS1100" i="2" s="1"/>
  <c r="AM1100" i="2"/>
  <c r="AR1100" i="2" s="1"/>
  <c r="Y1100" i="2"/>
  <c r="X1100" i="2"/>
  <c r="W1100" i="2"/>
  <c r="V1100" i="2"/>
  <c r="U1100" i="2"/>
  <c r="AK1100" i="2" s="1"/>
  <c r="AP1100" i="2" s="1"/>
  <c r="AO1096" i="2"/>
  <c r="AT1096" i="2" s="1"/>
  <c r="AN1096" i="2"/>
  <c r="AS1096" i="2" s="1"/>
  <c r="AM1096" i="2"/>
  <c r="AR1096" i="2" s="1"/>
  <c r="AL1096" i="2"/>
  <c r="AQ1096" i="2" s="1"/>
  <c r="AO1095" i="2"/>
  <c r="AT1095" i="2" s="1"/>
  <c r="AN1095" i="2"/>
  <c r="AS1095" i="2" s="1"/>
  <c r="AM1095" i="2"/>
  <c r="AR1095" i="2" s="1"/>
  <c r="AL1095" i="2"/>
  <c r="AQ1095" i="2" s="1"/>
  <c r="AO1094" i="2"/>
  <c r="AT1094" i="2" s="1"/>
  <c r="AN1094" i="2"/>
  <c r="AS1094" i="2" s="1"/>
  <c r="AM1094" i="2"/>
  <c r="AR1094" i="2" s="1"/>
  <c r="AL1094" i="2"/>
  <c r="AQ1094" i="2" s="1"/>
  <c r="AO1093" i="2"/>
  <c r="AT1093" i="2" s="1"/>
  <c r="AN1093" i="2"/>
  <c r="AS1093" i="2" s="1"/>
  <c r="AM1093" i="2"/>
  <c r="AR1093" i="2" s="1"/>
  <c r="AL1093" i="2"/>
  <c r="AQ1093" i="2" s="1"/>
  <c r="AO1092" i="2"/>
  <c r="AT1092" i="2" s="1"/>
  <c r="AN1092" i="2"/>
  <c r="AS1092" i="2" s="1"/>
  <c r="AM1092" i="2"/>
  <c r="AR1092" i="2" s="1"/>
  <c r="AL1092" i="2"/>
  <c r="AQ1092" i="2" s="1"/>
  <c r="AO1091" i="2"/>
  <c r="AT1091" i="2" s="1"/>
  <c r="AN1091" i="2"/>
  <c r="AS1091" i="2" s="1"/>
  <c r="AM1091" i="2"/>
  <c r="AR1091" i="2" s="1"/>
  <c r="AL1091" i="2"/>
  <c r="AQ1091" i="2" s="1"/>
  <c r="AO1090" i="2"/>
  <c r="AT1090" i="2" s="1"/>
  <c r="AN1090" i="2"/>
  <c r="AS1090" i="2" s="1"/>
  <c r="AM1090" i="2"/>
  <c r="AR1090" i="2" s="1"/>
  <c r="AL1090" i="2"/>
  <c r="AQ1090" i="2" s="1"/>
  <c r="AO1089" i="2"/>
  <c r="AT1089" i="2" s="1"/>
  <c r="AN1089" i="2"/>
  <c r="AS1089" i="2" s="1"/>
  <c r="AM1089" i="2"/>
  <c r="AR1089" i="2" s="1"/>
  <c r="AL1089" i="2"/>
  <c r="AQ1089" i="2" s="1"/>
  <c r="AO1088" i="2"/>
  <c r="AT1088" i="2" s="1"/>
  <c r="AN1088" i="2"/>
  <c r="AS1088" i="2" s="1"/>
  <c r="AM1088" i="2"/>
  <c r="AR1088" i="2" s="1"/>
  <c r="AL1088" i="2"/>
  <c r="AQ1088" i="2" s="1"/>
  <c r="AO1087" i="2"/>
  <c r="AT1087" i="2" s="1"/>
  <c r="AN1087" i="2"/>
  <c r="AS1087" i="2" s="1"/>
  <c r="AM1087" i="2"/>
  <c r="AR1087" i="2" s="1"/>
  <c r="AL1087" i="2"/>
  <c r="AQ1087" i="2" s="1"/>
  <c r="Y1087" i="2"/>
  <c r="X1087" i="2"/>
  <c r="W1087" i="2"/>
  <c r="V1087" i="2"/>
  <c r="U1087" i="2"/>
  <c r="AK1087" i="2" s="1"/>
  <c r="AP1087" i="2" s="1"/>
  <c r="AO1086" i="2"/>
  <c r="AT1086" i="2" s="1"/>
  <c r="AN1086" i="2"/>
  <c r="AS1086" i="2" s="1"/>
  <c r="AM1086" i="2"/>
  <c r="AR1086" i="2" s="1"/>
  <c r="AL1086" i="2"/>
  <c r="AQ1086" i="2" s="1"/>
  <c r="AO1085" i="2"/>
  <c r="AT1085" i="2" s="1"/>
  <c r="AN1085" i="2"/>
  <c r="AS1085" i="2" s="1"/>
  <c r="AM1085" i="2"/>
  <c r="AR1085" i="2" s="1"/>
  <c r="AL1085" i="2"/>
  <c r="AQ1085" i="2" s="1"/>
  <c r="AK1085" i="2"/>
  <c r="AP1085" i="2" s="1"/>
  <c r="AO1081" i="2"/>
  <c r="AT1081" i="2" s="1"/>
  <c r="AN1081" i="2"/>
  <c r="AS1081" i="2" s="1"/>
  <c r="AM1081" i="2"/>
  <c r="AR1081" i="2" s="1"/>
  <c r="AL1081" i="2"/>
  <c r="AQ1081" i="2" s="1"/>
  <c r="AO1080" i="2"/>
  <c r="AT1080" i="2" s="1"/>
  <c r="AL1080" i="2"/>
  <c r="AQ1080" i="2" s="1"/>
  <c r="AO1079" i="2"/>
  <c r="AT1079" i="2" s="1"/>
  <c r="AN1079" i="2"/>
  <c r="AS1079" i="2" s="1"/>
  <c r="AM1079" i="2"/>
  <c r="AR1079" i="2" s="1"/>
  <c r="AL1079" i="2"/>
  <c r="AQ1079" i="2" s="1"/>
  <c r="AO1078" i="2"/>
  <c r="AT1078" i="2" s="1"/>
  <c r="AN1078" i="2"/>
  <c r="AS1078" i="2" s="1"/>
  <c r="AM1078" i="2"/>
  <c r="AR1078" i="2" s="1"/>
  <c r="AL1078" i="2"/>
  <c r="AQ1078" i="2" s="1"/>
  <c r="AO1077" i="2"/>
  <c r="AT1077" i="2" s="1"/>
  <c r="AL1077" i="2"/>
  <c r="AQ1077" i="2" s="1"/>
  <c r="Y1077" i="2"/>
  <c r="X1077" i="2"/>
  <c r="W1077" i="2"/>
  <c r="V1077" i="2"/>
  <c r="U1077" i="2"/>
  <c r="AK1077" i="2" s="1"/>
  <c r="AP1077" i="2" s="1"/>
  <c r="AO1076" i="2"/>
  <c r="AT1076" i="2" s="1"/>
  <c r="AN1076" i="2"/>
  <c r="AS1076" i="2" s="1"/>
  <c r="AM1076" i="2"/>
  <c r="AR1076" i="2" s="1"/>
  <c r="AL1076" i="2"/>
  <c r="AQ1076" i="2" s="1"/>
  <c r="AO1075" i="2"/>
  <c r="AT1075" i="2" s="1"/>
  <c r="AL1075" i="2"/>
  <c r="AQ1075" i="2" s="1"/>
  <c r="AO1074" i="2"/>
  <c r="AT1074" i="2" s="1"/>
  <c r="AL1074" i="2"/>
  <c r="AQ1074" i="2" s="1"/>
  <c r="AM1073" i="2"/>
  <c r="AR1073" i="2" s="1"/>
  <c r="AL1073" i="2"/>
  <c r="AQ1073" i="2" s="1"/>
  <c r="U1073" i="2"/>
  <c r="AK1073" i="2" s="1"/>
  <c r="AP1073" i="2" s="1"/>
  <c r="AO1072" i="2"/>
  <c r="AT1072" i="2" s="1"/>
  <c r="AN1072" i="2"/>
  <c r="AS1072" i="2" s="1"/>
  <c r="AM1072" i="2"/>
  <c r="AR1072" i="2" s="1"/>
  <c r="AL1072" i="2"/>
  <c r="AQ1072" i="2" s="1"/>
  <c r="AK1072" i="2"/>
  <c r="AP1072" i="2" s="1"/>
  <c r="AO1071" i="2"/>
  <c r="AT1071" i="2" s="1"/>
  <c r="AN1071" i="2"/>
  <c r="AS1071" i="2" s="1"/>
  <c r="AM1071" i="2"/>
  <c r="AR1071" i="2" s="1"/>
  <c r="AL1071" i="2"/>
  <c r="AQ1071" i="2" s="1"/>
  <c r="AO1070" i="2"/>
  <c r="AT1070" i="2" s="1"/>
  <c r="AL1070" i="2"/>
  <c r="AQ1070" i="2" s="1"/>
  <c r="AO1069" i="2"/>
  <c r="AT1069" i="2" s="1"/>
  <c r="AN1069" i="2"/>
  <c r="AS1069" i="2" s="1"/>
  <c r="AM1069" i="2"/>
  <c r="AR1069" i="2" s="1"/>
  <c r="AK1069" i="2"/>
  <c r="AP1069" i="2" s="1"/>
  <c r="AO1068" i="2"/>
  <c r="AT1068" i="2" s="1"/>
  <c r="AN1068" i="2"/>
  <c r="AS1068" i="2" s="1"/>
  <c r="AM1068" i="2"/>
  <c r="AR1068" i="2" s="1"/>
  <c r="AL1068" i="2"/>
  <c r="AQ1068" i="2" s="1"/>
  <c r="AK1068" i="2"/>
  <c r="AP1068" i="2" s="1"/>
  <c r="AO1066" i="2"/>
  <c r="AT1066" i="2" s="1"/>
  <c r="AL1066" i="2"/>
  <c r="AQ1066" i="2" s="1"/>
  <c r="AO1065" i="2"/>
  <c r="AT1065" i="2" s="1"/>
  <c r="AN1065" i="2"/>
  <c r="AS1065" i="2" s="1"/>
  <c r="AM1065" i="2"/>
  <c r="AR1065" i="2" s="1"/>
  <c r="AL1065" i="2"/>
  <c r="AQ1065" i="2" s="1"/>
  <c r="AK1065" i="2"/>
  <c r="AP1065" i="2" s="1"/>
  <c r="AO1064" i="2"/>
  <c r="AT1064" i="2" s="1"/>
  <c r="AN1064" i="2"/>
  <c r="AS1064" i="2" s="1"/>
  <c r="AM1064" i="2"/>
  <c r="AR1064" i="2" s="1"/>
  <c r="AL1064" i="2"/>
  <c r="AQ1064" i="2" s="1"/>
  <c r="AK1064" i="2"/>
  <c r="AP1064" i="2" s="1"/>
  <c r="AO1063" i="2"/>
  <c r="AT1063" i="2" s="1"/>
  <c r="AL1063" i="2"/>
  <c r="AQ1063" i="2" s="1"/>
  <c r="AO1062" i="2"/>
  <c r="AT1062" i="2" s="1"/>
  <c r="AL1062" i="2"/>
  <c r="AQ1062" i="2" s="1"/>
  <c r="AO1061" i="2"/>
  <c r="AT1061" i="2" s="1"/>
  <c r="AL1061" i="2"/>
  <c r="AQ1061" i="2" s="1"/>
  <c r="AO1060" i="2"/>
  <c r="AT1060" i="2" s="1"/>
  <c r="AN1060" i="2"/>
  <c r="AS1060" i="2" s="1"/>
  <c r="AM1060" i="2"/>
  <c r="AR1060" i="2" s="1"/>
  <c r="AL1060" i="2"/>
  <c r="AQ1060" i="2" s="1"/>
  <c r="AK1060" i="2"/>
  <c r="AP1060" i="2" s="1"/>
  <c r="AO1059" i="2"/>
  <c r="AT1059" i="2" s="1"/>
  <c r="AN1059" i="2"/>
  <c r="AS1059" i="2" s="1"/>
  <c r="AM1059" i="2"/>
  <c r="AR1059" i="2" s="1"/>
  <c r="AL1059" i="2"/>
  <c r="AQ1059" i="2" s="1"/>
  <c r="AK1059" i="2"/>
  <c r="AP1059" i="2" s="1"/>
  <c r="AO1058" i="2"/>
  <c r="AT1058" i="2" s="1"/>
  <c r="AN1058" i="2"/>
  <c r="AS1058" i="2" s="1"/>
  <c r="AM1058" i="2"/>
  <c r="AR1058" i="2" s="1"/>
  <c r="AL1058" i="2"/>
  <c r="AQ1058" i="2" s="1"/>
  <c r="AO1057" i="2"/>
  <c r="AT1057" i="2" s="1"/>
  <c r="AL1057" i="2"/>
  <c r="AQ1057" i="2" s="1"/>
  <c r="AK1057" i="2"/>
  <c r="AP1057" i="2" s="1"/>
  <c r="AO1056" i="2"/>
  <c r="AT1056" i="2" s="1"/>
  <c r="AN1056" i="2"/>
  <c r="AS1056" i="2" s="1"/>
  <c r="AM1056" i="2"/>
  <c r="AR1056" i="2" s="1"/>
  <c r="AL1056" i="2"/>
  <c r="AQ1056" i="2" s="1"/>
  <c r="AO1055" i="2"/>
  <c r="AT1055" i="2" s="1"/>
  <c r="AN1055" i="2"/>
  <c r="AS1055" i="2" s="1"/>
  <c r="AM1055" i="2"/>
  <c r="AR1055" i="2" s="1"/>
  <c r="AL1055" i="2"/>
  <c r="AQ1055" i="2" s="1"/>
  <c r="AK1055" i="2"/>
  <c r="AP1055" i="2" s="1"/>
  <c r="AO1054" i="2"/>
  <c r="AT1054" i="2" s="1"/>
  <c r="AN1054" i="2"/>
  <c r="AS1054" i="2" s="1"/>
  <c r="AM1054" i="2"/>
  <c r="AR1054" i="2" s="1"/>
  <c r="AL1054" i="2"/>
  <c r="AQ1054" i="2" s="1"/>
  <c r="AO1053" i="2"/>
  <c r="AT1053" i="2" s="1"/>
  <c r="AL1053" i="2"/>
  <c r="AQ1053" i="2" s="1"/>
  <c r="Y1049" i="2"/>
  <c r="X1049" i="2"/>
  <c r="AO1052" i="2"/>
  <c r="AT1052" i="2" s="1"/>
  <c r="AN1052" i="2"/>
  <c r="AS1052" i="2" s="1"/>
  <c r="AM1052" i="2"/>
  <c r="AR1052" i="2" s="1"/>
  <c r="AL1052" i="2"/>
  <c r="AQ1052" i="2" s="1"/>
  <c r="Y1048" i="2"/>
  <c r="X1048" i="2"/>
  <c r="W1048" i="2"/>
  <c r="AK1052" i="2"/>
  <c r="AP1052" i="2" s="1"/>
  <c r="AO1051" i="2"/>
  <c r="AT1051" i="2" s="1"/>
  <c r="AN1051" i="2"/>
  <c r="AS1051" i="2" s="1"/>
  <c r="AM1051" i="2"/>
  <c r="AR1051" i="2" s="1"/>
  <c r="AL1051" i="2"/>
  <c r="AQ1051" i="2" s="1"/>
  <c r="AK1051" i="2"/>
  <c r="AP1051" i="2" s="1"/>
  <c r="AO1050" i="2"/>
  <c r="AT1050" i="2" s="1"/>
  <c r="AL1050" i="2"/>
  <c r="AQ1050" i="2" s="1"/>
  <c r="AO1049" i="2"/>
  <c r="AT1049" i="2" s="1"/>
  <c r="AL1049" i="2"/>
  <c r="AQ1049" i="2" s="1"/>
  <c r="AO1048" i="2"/>
  <c r="AT1048" i="2" s="1"/>
  <c r="AL1048" i="2"/>
  <c r="AQ1048" i="2" s="1"/>
  <c r="AO1047" i="2"/>
  <c r="AT1047" i="2" s="1"/>
  <c r="AL1047" i="2"/>
  <c r="AQ1047" i="2" s="1"/>
  <c r="AO1046" i="2"/>
  <c r="AT1046" i="2" s="1"/>
  <c r="AL1046" i="2"/>
  <c r="AQ1046" i="2" s="1"/>
  <c r="AO1045" i="2"/>
  <c r="AT1045" i="2" s="1"/>
  <c r="AL1045" i="2"/>
  <c r="AQ1045" i="2" s="1"/>
  <c r="AK1045" i="2"/>
  <c r="AP1045" i="2" s="1"/>
  <c r="AO1044" i="2"/>
  <c r="AT1044" i="2" s="1"/>
  <c r="AN1044" i="2"/>
  <c r="AS1044" i="2" s="1"/>
  <c r="AM1044" i="2"/>
  <c r="AR1044" i="2" s="1"/>
  <c r="AL1044" i="2"/>
  <c r="AQ1044" i="2" s="1"/>
  <c r="U1044" i="2"/>
  <c r="AK1044" i="2" s="1"/>
  <c r="AP1044" i="2" s="1"/>
  <c r="AO1043" i="2"/>
  <c r="AT1043" i="2" s="1"/>
  <c r="AN1043" i="2"/>
  <c r="AS1043" i="2" s="1"/>
  <c r="AM1043" i="2"/>
  <c r="AR1043" i="2" s="1"/>
  <c r="AL1043" i="2"/>
  <c r="AQ1043" i="2" s="1"/>
  <c r="AO1042" i="2"/>
  <c r="AT1042" i="2" s="1"/>
  <c r="AN1042" i="2"/>
  <c r="AS1042" i="2" s="1"/>
  <c r="AM1042" i="2"/>
  <c r="AR1042" i="2" s="1"/>
  <c r="AL1042" i="2"/>
  <c r="AQ1042" i="2" s="1"/>
  <c r="AO1041" i="2"/>
  <c r="AT1041" i="2" s="1"/>
  <c r="AN1041" i="2"/>
  <c r="AS1041" i="2" s="1"/>
  <c r="AM1041" i="2"/>
  <c r="AR1041" i="2" s="1"/>
  <c r="AL1041" i="2"/>
  <c r="AQ1041" i="2" s="1"/>
  <c r="Y1041" i="2"/>
  <c r="X1041" i="2"/>
  <c r="W1041" i="2"/>
  <c r="U1041" i="2"/>
  <c r="AK1041" i="2" s="1"/>
  <c r="AP1041" i="2" s="1"/>
  <c r="AO1040" i="2"/>
  <c r="AT1040" i="2" s="1"/>
  <c r="AN1040" i="2"/>
  <c r="AS1040" i="2" s="1"/>
  <c r="AM1040" i="2"/>
  <c r="AR1040" i="2" s="1"/>
  <c r="AL1040" i="2"/>
  <c r="AQ1040" i="2" s="1"/>
  <c r="AK1040" i="2"/>
  <c r="AP1040" i="2" s="1"/>
  <c r="AO1039" i="2"/>
  <c r="AT1039" i="2" s="1"/>
  <c r="AN1039" i="2"/>
  <c r="AS1039" i="2" s="1"/>
  <c r="AM1039" i="2"/>
  <c r="AR1039" i="2" s="1"/>
  <c r="AL1039" i="2"/>
  <c r="AQ1039" i="2" s="1"/>
  <c r="AO1038" i="2"/>
  <c r="AT1038" i="2" s="1"/>
  <c r="AN1038" i="2"/>
  <c r="AS1038" i="2" s="1"/>
  <c r="AM1038" i="2"/>
  <c r="AR1038" i="2" s="1"/>
  <c r="AL1038" i="2"/>
  <c r="AQ1038" i="2" s="1"/>
  <c r="AO1037" i="2"/>
  <c r="AT1037" i="2" s="1"/>
  <c r="AN1037" i="2"/>
  <c r="AS1037" i="2" s="1"/>
  <c r="AM1037" i="2"/>
  <c r="AR1037" i="2" s="1"/>
  <c r="AL1037" i="2"/>
  <c r="AQ1037" i="2" s="1"/>
  <c r="AO1036" i="2"/>
  <c r="AT1036" i="2" s="1"/>
  <c r="AL1036" i="2"/>
  <c r="AQ1036" i="2" s="1"/>
  <c r="AO1035" i="2"/>
  <c r="AT1035" i="2" s="1"/>
  <c r="AL1035" i="2"/>
  <c r="AQ1035" i="2" s="1"/>
  <c r="AO1034" i="2"/>
  <c r="AT1034" i="2" s="1"/>
  <c r="AN1034" i="2"/>
  <c r="AS1034" i="2" s="1"/>
  <c r="AM1034" i="2"/>
  <c r="AR1034" i="2" s="1"/>
  <c r="AL1034" i="2"/>
  <c r="AQ1034" i="2" s="1"/>
  <c r="AO1033" i="2"/>
  <c r="AT1033" i="2" s="1"/>
  <c r="AN1033" i="2"/>
  <c r="AS1033" i="2" s="1"/>
  <c r="AM1033" i="2"/>
  <c r="AR1033" i="2" s="1"/>
  <c r="AL1033" i="2"/>
  <c r="AQ1033" i="2" s="1"/>
  <c r="AO1032" i="2"/>
  <c r="AT1032" i="2" s="1"/>
  <c r="AN1032" i="2"/>
  <c r="AS1032" i="2" s="1"/>
  <c r="AM1032" i="2"/>
  <c r="AR1032" i="2" s="1"/>
  <c r="AL1032" i="2"/>
  <c r="AQ1032" i="2" s="1"/>
  <c r="AO1031" i="2"/>
  <c r="AT1031" i="2" s="1"/>
  <c r="AN1031" i="2"/>
  <c r="AS1031" i="2" s="1"/>
  <c r="AM1031" i="2"/>
  <c r="AR1031" i="2" s="1"/>
  <c r="AL1031" i="2"/>
  <c r="AQ1031" i="2" s="1"/>
  <c r="AO1030" i="2"/>
  <c r="AT1030" i="2" s="1"/>
  <c r="AN1030" i="2"/>
  <c r="AS1030" i="2" s="1"/>
  <c r="AM1030" i="2"/>
  <c r="AR1030" i="2" s="1"/>
  <c r="AL1030" i="2"/>
  <c r="AQ1030" i="2" s="1"/>
  <c r="AO1029" i="2"/>
  <c r="AT1029" i="2" s="1"/>
  <c r="AN1029" i="2"/>
  <c r="AS1029" i="2" s="1"/>
  <c r="AM1029" i="2"/>
  <c r="AR1029" i="2" s="1"/>
  <c r="AL1029" i="2"/>
  <c r="AQ1029" i="2" s="1"/>
  <c r="AO1028" i="2"/>
  <c r="AT1028" i="2" s="1"/>
  <c r="AL1028" i="2"/>
  <c r="AQ1028" i="2" s="1"/>
  <c r="AO1027" i="2"/>
  <c r="AT1027" i="2" s="1"/>
  <c r="AN1027" i="2"/>
  <c r="AS1027" i="2" s="1"/>
  <c r="AM1027" i="2"/>
  <c r="AR1027" i="2" s="1"/>
  <c r="AL1027" i="2"/>
  <c r="AQ1027" i="2" s="1"/>
  <c r="AO1025" i="2"/>
  <c r="AT1025" i="2" s="1"/>
  <c r="AN1025" i="2"/>
  <c r="AS1025" i="2" s="1"/>
  <c r="AM1025" i="2"/>
  <c r="AR1025" i="2" s="1"/>
  <c r="AL1025" i="2"/>
  <c r="AQ1025" i="2" s="1"/>
  <c r="AO1024" i="2"/>
  <c r="AT1024" i="2" s="1"/>
  <c r="Y1024" i="2"/>
  <c r="X1024" i="2"/>
  <c r="X1021" i="2"/>
  <c r="X51" i="2" s="1"/>
  <c r="W1024" i="2"/>
  <c r="V1024" i="2"/>
  <c r="U1024" i="2"/>
  <c r="AK1024" i="2" s="1"/>
  <c r="AP1024" i="2" s="1"/>
  <c r="AO1023" i="2"/>
  <c r="AT1023" i="2" s="1"/>
  <c r="AN1023" i="2"/>
  <c r="AS1023" i="2" s="1"/>
  <c r="AM1023" i="2"/>
  <c r="AR1023" i="2" s="1"/>
  <c r="AL1023" i="2"/>
  <c r="AQ1023" i="2" s="1"/>
  <c r="AO1022" i="2"/>
  <c r="AT1022" i="2" s="1"/>
  <c r="AN1022" i="2"/>
  <c r="AS1022" i="2" s="1"/>
  <c r="AM1022" i="2"/>
  <c r="AR1022" i="2" s="1"/>
  <c r="AL1022" i="2"/>
  <c r="AQ1022" i="2" s="1"/>
  <c r="AK1022" i="2"/>
  <c r="AP1022" i="2" s="1"/>
  <c r="AO1021" i="2"/>
  <c r="AT1021" i="2" s="1"/>
  <c r="AM1021" i="2"/>
  <c r="AR1021" i="2" s="1"/>
  <c r="AL1021" i="2"/>
  <c r="AQ1021" i="2" s="1"/>
  <c r="Y1021" i="2"/>
  <c r="W1021" i="2"/>
  <c r="W1018" i="2" s="1"/>
  <c r="V1021" i="2"/>
  <c r="U1021" i="2"/>
  <c r="AO1020" i="2"/>
  <c r="AT1020" i="2" s="1"/>
  <c r="AL1020" i="2"/>
  <c r="AQ1020" i="2" s="1"/>
  <c r="AO1019" i="2"/>
  <c r="AT1019" i="2" s="1"/>
  <c r="AN1019" i="2"/>
  <c r="AS1019" i="2" s="1"/>
  <c r="AM1019" i="2"/>
  <c r="AR1019" i="2" s="1"/>
  <c r="AL1019" i="2"/>
  <c r="AQ1019" i="2" s="1"/>
  <c r="Y1019" i="2"/>
  <c r="X1019" i="2"/>
  <c r="W1019" i="2"/>
  <c r="V1019" i="2"/>
  <c r="U1019" i="2"/>
  <c r="AK1019" i="2" s="1"/>
  <c r="AP1019" i="2" s="1"/>
  <c r="AO1017" i="2"/>
  <c r="AT1017" i="2" s="1"/>
  <c r="AN1017" i="2"/>
  <c r="AS1017" i="2" s="1"/>
  <c r="AR1017" i="2"/>
  <c r="AL1017" i="2"/>
  <c r="AQ1017" i="2" s="1"/>
  <c r="AO1016" i="2"/>
  <c r="AT1016" i="2" s="1"/>
  <c r="AN1016" i="2"/>
  <c r="AS1016" i="2" s="1"/>
  <c r="AM1016" i="2"/>
  <c r="AR1016" i="2" s="1"/>
  <c r="AL1016" i="2"/>
  <c r="AQ1016" i="2" s="1"/>
  <c r="AO1015" i="2"/>
  <c r="AT1015" i="2" s="1"/>
  <c r="AN1015" i="2"/>
  <c r="AS1015" i="2" s="1"/>
  <c r="AM1015" i="2"/>
  <c r="AR1015" i="2" s="1"/>
  <c r="AL1015" i="2"/>
  <c r="AQ1015" i="2" s="1"/>
  <c r="AO1014" i="2"/>
  <c r="AT1014" i="2" s="1"/>
  <c r="AN1014" i="2"/>
  <c r="AS1014" i="2" s="1"/>
  <c r="AM1014" i="2"/>
  <c r="AR1014" i="2" s="1"/>
  <c r="AL1014" i="2"/>
  <c r="AQ1014" i="2" s="1"/>
  <c r="Y1014" i="2"/>
  <c r="X1014" i="2"/>
  <c r="W1014" i="2"/>
  <c r="V1014" i="2"/>
  <c r="U1014" i="2"/>
  <c r="AO1013" i="2"/>
  <c r="AT1013" i="2" s="1"/>
  <c r="AN1013" i="2"/>
  <c r="AS1013" i="2" s="1"/>
  <c r="AM1013" i="2"/>
  <c r="AR1013" i="2" s="1"/>
  <c r="AL1013" i="2"/>
  <c r="AQ1013" i="2" s="1"/>
  <c r="AO1012" i="2"/>
  <c r="AT1012" i="2" s="1"/>
  <c r="AN1012" i="2"/>
  <c r="AS1012" i="2" s="1"/>
  <c r="AM1012" i="2"/>
  <c r="AR1012" i="2" s="1"/>
  <c r="AL1012" i="2"/>
  <c r="AQ1012" i="2" s="1"/>
  <c r="AO1011" i="2"/>
  <c r="AT1011" i="2" s="1"/>
  <c r="AN1011" i="2"/>
  <c r="AS1011" i="2" s="1"/>
  <c r="AM1011" i="2"/>
  <c r="AR1011" i="2" s="1"/>
  <c r="AL1011" i="2"/>
  <c r="AQ1011" i="2" s="1"/>
  <c r="AO1010" i="2"/>
  <c r="AT1010" i="2" s="1"/>
  <c r="AN1010" i="2"/>
  <c r="AS1010" i="2" s="1"/>
  <c r="AM1010" i="2"/>
  <c r="AR1010" i="2" s="1"/>
  <c r="AL1010" i="2"/>
  <c r="AQ1010" i="2" s="1"/>
  <c r="Y1010" i="2"/>
  <c r="X1010" i="2"/>
  <c r="X997" i="2"/>
  <c r="X1001" i="2"/>
  <c r="W1010" i="2"/>
  <c r="W1006" i="2" s="1"/>
  <c r="V1010" i="2"/>
  <c r="U1010" i="2"/>
  <c r="AK1010" i="2" s="1"/>
  <c r="AP1010" i="2" s="1"/>
  <c r="AO1009" i="2"/>
  <c r="AT1009" i="2" s="1"/>
  <c r="AN1009" i="2"/>
  <c r="AS1009" i="2" s="1"/>
  <c r="AM1009" i="2"/>
  <c r="AR1009" i="2" s="1"/>
  <c r="AL1009" i="2"/>
  <c r="AQ1009" i="2" s="1"/>
  <c r="AO1008" i="2"/>
  <c r="AT1008" i="2" s="1"/>
  <c r="AN1008" i="2"/>
  <c r="AS1008" i="2" s="1"/>
  <c r="AM1008" i="2"/>
  <c r="AR1008" i="2" s="1"/>
  <c r="AL1008" i="2"/>
  <c r="AQ1008" i="2" s="1"/>
  <c r="AO1007" i="2"/>
  <c r="AT1007" i="2" s="1"/>
  <c r="AN1007" i="2"/>
  <c r="AS1007" i="2" s="1"/>
  <c r="AM1007" i="2"/>
  <c r="AR1007" i="2" s="1"/>
  <c r="AL1007" i="2"/>
  <c r="AQ1007" i="2" s="1"/>
  <c r="Y1007" i="2"/>
  <c r="X1007" i="2"/>
  <c r="W1007" i="2"/>
  <c r="V1007" i="2"/>
  <c r="U1007" i="2"/>
  <c r="AK1007" i="2" s="1"/>
  <c r="AP1007" i="2" s="1"/>
  <c r="AN1005" i="2"/>
  <c r="AS1005" i="2" s="1"/>
  <c r="AM1005" i="2"/>
  <c r="AR1005" i="2" s="1"/>
  <c r="AL1005" i="2"/>
  <c r="AQ1005" i="2" s="1"/>
  <c r="Y1005" i="2"/>
  <c r="X1005" i="2"/>
  <c r="W1005" i="2"/>
  <c r="V1005" i="2"/>
  <c r="U1005" i="2"/>
  <c r="AK1005" i="2" s="1"/>
  <c r="AP1005" i="2" s="1"/>
  <c r="AO1004" i="2"/>
  <c r="AT1004" i="2" s="1"/>
  <c r="AN1004" i="2"/>
  <c r="AS1004" i="2" s="1"/>
  <c r="AM1004" i="2"/>
  <c r="AR1004" i="2" s="1"/>
  <c r="AL1004" i="2"/>
  <c r="AQ1004" i="2" s="1"/>
  <c r="AO1003" i="2"/>
  <c r="AT1003" i="2" s="1"/>
  <c r="AN1003" i="2"/>
  <c r="AS1003" i="2" s="1"/>
  <c r="AM1003" i="2"/>
  <c r="AR1003" i="2" s="1"/>
  <c r="AL1003" i="2"/>
  <c r="AQ1003" i="2" s="1"/>
  <c r="AO1002" i="2"/>
  <c r="AT1002" i="2" s="1"/>
  <c r="AN1002" i="2"/>
  <c r="AS1002" i="2" s="1"/>
  <c r="AM1002" i="2"/>
  <c r="AR1002" i="2" s="1"/>
  <c r="AL1002" i="2"/>
  <c r="AQ1002" i="2" s="1"/>
  <c r="AN1001" i="2"/>
  <c r="AS1001" i="2" s="1"/>
  <c r="AM1001" i="2"/>
  <c r="AR1001" i="2" s="1"/>
  <c r="AL1001" i="2"/>
  <c r="AQ1001" i="2" s="1"/>
  <c r="Y1001" i="2"/>
  <c r="W1001" i="2"/>
  <c r="V1001" i="2"/>
  <c r="U1001" i="2"/>
  <c r="AK1001" i="2" s="1"/>
  <c r="AP1001" i="2" s="1"/>
  <c r="AO1000" i="2"/>
  <c r="AT1000" i="2" s="1"/>
  <c r="AN1000" i="2"/>
  <c r="AS1000" i="2" s="1"/>
  <c r="AM1000" i="2"/>
  <c r="AR1000" i="2" s="1"/>
  <c r="AL1000" i="2"/>
  <c r="AQ1000" i="2" s="1"/>
  <c r="AO999" i="2"/>
  <c r="AT999" i="2" s="1"/>
  <c r="AN999" i="2"/>
  <c r="AS999" i="2" s="1"/>
  <c r="AM999" i="2"/>
  <c r="AR999" i="2" s="1"/>
  <c r="AL999" i="2"/>
  <c r="AQ999" i="2" s="1"/>
  <c r="AO998" i="2"/>
  <c r="AT998" i="2" s="1"/>
  <c r="AN998" i="2"/>
  <c r="AS998" i="2" s="1"/>
  <c r="AM998" i="2"/>
  <c r="AR998" i="2" s="1"/>
  <c r="AL998" i="2"/>
  <c r="AQ998" i="2" s="1"/>
  <c r="AL997" i="2"/>
  <c r="AQ997" i="2" s="1"/>
  <c r="Y997" i="2"/>
  <c r="W997" i="2"/>
  <c r="V997" i="2"/>
  <c r="U997" i="2"/>
  <c r="AK997" i="2" s="1"/>
  <c r="AP997" i="2" s="1"/>
  <c r="AO996" i="2"/>
  <c r="AT996" i="2" s="1"/>
  <c r="AN996" i="2"/>
  <c r="AS996" i="2" s="1"/>
  <c r="AM996" i="2"/>
  <c r="AR996" i="2" s="1"/>
  <c r="AL996" i="2"/>
  <c r="AQ996" i="2" s="1"/>
  <c r="AO995" i="2"/>
  <c r="AT995" i="2" s="1"/>
  <c r="AN995" i="2"/>
  <c r="AS995" i="2" s="1"/>
  <c r="AM995" i="2"/>
  <c r="AR995" i="2" s="1"/>
  <c r="AL995" i="2"/>
  <c r="AQ995" i="2" s="1"/>
  <c r="AO994" i="2"/>
  <c r="AT994" i="2" s="1"/>
  <c r="AN994" i="2"/>
  <c r="AS994" i="2" s="1"/>
  <c r="AL991" i="2"/>
  <c r="AQ991" i="2" s="1"/>
  <c r="Y994" i="2"/>
  <c r="X994" i="2"/>
  <c r="W994" i="2"/>
  <c r="V994" i="2"/>
  <c r="U994" i="2"/>
  <c r="AK994" i="2" s="1"/>
  <c r="AP994" i="2" s="1"/>
  <c r="AN992" i="2"/>
  <c r="AS992" i="2" s="1"/>
  <c r="AM992" i="2"/>
  <c r="AR992" i="2" s="1"/>
  <c r="AL992" i="2"/>
  <c r="AQ992" i="2" s="1"/>
  <c r="Y992" i="2"/>
  <c r="X992" i="2"/>
  <c r="W992" i="2"/>
  <c r="W989" i="2" s="1"/>
  <c r="V992" i="2"/>
  <c r="U992" i="2"/>
  <c r="AK992" i="2" s="1"/>
  <c r="AP992" i="2" s="1"/>
  <c r="AO988" i="2"/>
  <c r="AT988" i="2" s="1"/>
  <c r="AN988" i="2"/>
  <c r="AS988" i="2" s="1"/>
  <c r="AM988" i="2"/>
  <c r="AR988" i="2" s="1"/>
  <c r="AL988" i="2"/>
  <c r="AQ988" i="2" s="1"/>
  <c r="AO987" i="2"/>
  <c r="AT987" i="2" s="1"/>
  <c r="AN987" i="2"/>
  <c r="AS987" i="2" s="1"/>
  <c r="AM987" i="2"/>
  <c r="AR987" i="2" s="1"/>
  <c r="AL987" i="2"/>
  <c r="AQ987" i="2" s="1"/>
  <c r="AO986" i="2"/>
  <c r="AT986" i="2" s="1"/>
  <c r="AN986" i="2"/>
  <c r="AS986" i="2" s="1"/>
  <c r="AM986" i="2"/>
  <c r="AR986" i="2" s="1"/>
  <c r="AL986" i="2"/>
  <c r="AQ986" i="2" s="1"/>
  <c r="AO985" i="2"/>
  <c r="AT985" i="2" s="1"/>
  <c r="AN985" i="2"/>
  <c r="AS985" i="2" s="1"/>
  <c r="AM985" i="2"/>
  <c r="AR985" i="2" s="1"/>
  <c r="AL985" i="2"/>
  <c r="AQ985" i="2" s="1"/>
  <c r="AO984" i="2"/>
  <c r="AT984" i="2" s="1"/>
  <c r="AN984" i="2"/>
  <c r="AS984" i="2" s="1"/>
  <c r="AM984" i="2"/>
  <c r="AR984" i="2" s="1"/>
  <c r="AL984" i="2"/>
  <c r="AQ984" i="2" s="1"/>
  <c r="AO983" i="2"/>
  <c r="AT983" i="2" s="1"/>
  <c r="AN983" i="2"/>
  <c r="AS983" i="2" s="1"/>
  <c r="AM983" i="2"/>
  <c r="AR983" i="2" s="1"/>
  <c r="AL983" i="2"/>
  <c r="AQ983" i="2" s="1"/>
  <c r="AO982" i="2"/>
  <c r="AT982" i="2" s="1"/>
  <c r="AN982" i="2"/>
  <c r="AS982" i="2" s="1"/>
  <c r="AM982" i="2"/>
  <c r="AR982" i="2" s="1"/>
  <c r="AL982" i="2"/>
  <c r="AQ982" i="2" s="1"/>
  <c r="AO981" i="2"/>
  <c r="AT981" i="2" s="1"/>
  <c r="AN981" i="2"/>
  <c r="AS981" i="2" s="1"/>
  <c r="AM981" i="2"/>
  <c r="AR981" i="2" s="1"/>
  <c r="AL981" i="2"/>
  <c r="AQ981" i="2" s="1"/>
  <c r="AO980" i="2"/>
  <c r="AT980" i="2" s="1"/>
  <c r="AN980" i="2"/>
  <c r="AS980" i="2" s="1"/>
  <c r="AM980" i="2"/>
  <c r="AR980" i="2" s="1"/>
  <c r="AL980" i="2"/>
  <c r="AQ980" i="2" s="1"/>
  <c r="AO979" i="2"/>
  <c r="AT979" i="2" s="1"/>
  <c r="AN979" i="2"/>
  <c r="AS979" i="2" s="1"/>
  <c r="AM979" i="2"/>
  <c r="AR979" i="2" s="1"/>
  <c r="AL979" i="2"/>
  <c r="AQ979" i="2" s="1"/>
  <c r="Y979" i="2"/>
  <c r="X979" i="2"/>
  <c r="W979" i="2"/>
  <c r="V979" i="2"/>
  <c r="U979" i="2"/>
  <c r="AK979" i="2" s="1"/>
  <c r="AP979" i="2" s="1"/>
  <c r="AO978" i="2"/>
  <c r="AT978" i="2" s="1"/>
  <c r="AN978" i="2"/>
  <c r="AS978" i="2" s="1"/>
  <c r="AM978" i="2"/>
  <c r="AR978" i="2" s="1"/>
  <c r="AL978" i="2"/>
  <c r="AQ978" i="2" s="1"/>
  <c r="AO977" i="2"/>
  <c r="AT977" i="2" s="1"/>
  <c r="AN977" i="2"/>
  <c r="AS977" i="2" s="1"/>
  <c r="AM977" i="2"/>
  <c r="AR977" i="2" s="1"/>
  <c r="AL977" i="2"/>
  <c r="AQ977" i="2" s="1"/>
  <c r="AK977" i="2"/>
  <c r="AP977" i="2" s="1"/>
  <c r="AO973" i="2"/>
  <c r="AT973" i="2" s="1"/>
  <c r="AN973" i="2"/>
  <c r="AS973" i="2" s="1"/>
  <c r="AM973" i="2"/>
  <c r="AR973" i="2" s="1"/>
  <c r="AL973" i="2"/>
  <c r="AQ973" i="2" s="1"/>
  <c r="AO972" i="2"/>
  <c r="AT972" i="2" s="1"/>
  <c r="AL972" i="2"/>
  <c r="AQ972" i="2" s="1"/>
  <c r="AO971" i="2"/>
  <c r="AT971" i="2" s="1"/>
  <c r="AN971" i="2"/>
  <c r="AS971" i="2" s="1"/>
  <c r="AM971" i="2"/>
  <c r="AR971" i="2" s="1"/>
  <c r="AL971" i="2"/>
  <c r="AQ971" i="2" s="1"/>
  <c r="AO970" i="2"/>
  <c r="AT970" i="2" s="1"/>
  <c r="AN970" i="2"/>
  <c r="AS970" i="2" s="1"/>
  <c r="AM970" i="2"/>
  <c r="AR970" i="2" s="1"/>
  <c r="AL970" i="2"/>
  <c r="AQ970" i="2" s="1"/>
  <c r="Y969" i="2"/>
  <c r="X969" i="2"/>
  <c r="W969" i="2"/>
  <c r="V969" i="2"/>
  <c r="U969" i="2"/>
  <c r="AK969" i="2" s="1"/>
  <c r="AP969" i="2" s="1"/>
  <c r="AO968" i="2"/>
  <c r="AT968" i="2" s="1"/>
  <c r="AN968" i="2"/>
  <c r="AS968" i="2" s="1"/>
  <c r="AM968" i="2"/>
  <c r="AR968" i="2" s="1"/>
  <c r="AL968" i="2"/>
  <c r="AQ968" i="2" s="1"/>
  <c r="AO967" i="2"/>
  <c r="AT967" i="2" s="1"/>
  <c r="AL967" i="2"/>
  <c r="AQ967" i="2" s="1"/>
  <c r="AO966" i="2"/>
  <c r="AT966" i="2" s="1"/>
  <c r="AL966" i="2"/>
  <c r="AQ966" i="2" s="1"/>
  <c r="AO965" i="2"/>
  <c r="AT965" i="2" s="1"/>
  <c r="AM965" i="2"/>
  <c r="AR965" i="2" s="1"/>
  <c r="AL965" i="2"/>
  <c r="AQ965" i="2" s="1"/>
  <c r="Y965" i="2"/>
  <c r="X965" i="2"/>
  <c r="W965" i="2"/>
  <c r="V965" i="2"/>
  <c r="V961" i="2"/>
  <c r="AO964" i="2"/>
  <c r="AT964" i="2" s="1"/>
  <c r="AN964" i="2"/>
  <c r="AS964" i="2" s="1"/>
  <c r="AM964" i="2"/>
  <c r="AR964" i="2" s="1"/>
  <c r="AL964" i="2"/>
  <c r="AQ964" i="2" s="1"/>
  <c r="AK964" i="2"/>
  <c r="AP964" i="2" s="1"/>
  <c r="AO963" i="2"/>
  <c r="AT963" i="2" s="1"/>
  <c r="AN963" i="2"/>
  <c r="AS963" i="2" s="1"/>
  <c r="AM963" i="2"/>
  <c r="AR963" i="2" s="1"/>
  <c r="AL963" i="2"/>
  <c r="AQ963" i="2" s="1"/>
  <c r="AO962" i="2"/>
  <c r="AT962" i="2" s="1"/>
  <c r="AL962" i="2"/>
  <c r="AQ962" i="2" s="1"/>
  <c r="AO961" i="2"/>
  <c r="AT961" i="2" s="1"/>
  <c r="AN961" i="2"/>
  <c r="AS961" i="2" s="1"/>
  <c r="AM961" i="2"/>
  <c r="AR961" i="2" s="1"/>
  <c r="AL961" i="2"/>
  <c r="AQ961" i="2" s="1"/>
  <c r="Y961" i="2"/>
  <c r="X961" i="2"/>
  <c r="U961" i="2"/>
  <c r="AK961" i="2" s="1"/>
  <c r="AP961" i="2" s="1"/>
  <c r="AO960" i="2"/>
  <c r="AT960" i="2" s="1"/>
  <c r="AN960" i="2"/>
  <c r="AS960" i="2" s="1"/>
  <c r="AM960" i="2"/>
  <c r="AR960" i="2" s="1"/>
  <c r="AL960" i="2"/>
  <c r="AQ960" i="2" s="1"/>
  <c r="AK960" i="2"/>
  <c r="AP960" i="2" s="1"/>
  <c r="AO958" i="2"/>
  <c r="AT958" i="2" s="1"/>
  <c r="AL958" i="2"/>
  <c r="AQ958" i="2" s="1"/>
  <c r="AK958" i="2"/>
  <c r="AP958" i="2" s="1"/>
  <c r="AO957" i="2"/>
  <c r="AT957" i="2" s="1"/>
  <c r="AN957" i="2"/>
  <c r="AS957" i="2" s="1"/>
  <c r="AM957" i="2"/>
  <c r="AR957" i="2" s="1"/>
  <c r="AL957" i="2"/>
  <c r="AQ957" i="2" s="1"/>
  <c r="AK957" i="2"/>
  <c r="AP957" i="2" s="1"/>
  <c r="AO956" i="2"/>
  <c r="AT956" i="2" s="1"/>
  <c r="AN956" i="2"/>
  <c r="AS956" i="2" s="1"/>
  <c r="AM956" i="2"/>
  <c r="AR956" i="2" s="1"/>
  <c r="AL956" i="2"/>
  <c r="AQ956" i="2" s="1"/>
  <c r="AK956" i="2"/>
  <c r="AP956" i="2" s="1"/>
  <c r="AO955" i="2"/>
  <c r="AT955" i="2" s="1"/>
  <c r="AL955" i="2"/>
  <c r="AQ955" i="2" s="1"/>
  <c r="AO954" i="2"/>
  <c r="AT954" i="2" s="1"/>
  <c r="AL954" i="2"/>
  <c r="AQ954" i="2" s="1"/>
  <c r="AO953" i="2"/>
  <c r="AT953" i="2" s="1"/>
  <c r="AL953" i="2"/>
  <c r="AQ953" i="2" s="1"/>
  <c r="AK953" i="2"/>
  <c r="AP953" i="2" s="1"/>
  <c r="AO952" i="2"/>
  <c r="AT952" i="2" s="1"/>
  <c r="AN952" i="2"/>
  <c r="AS952" i="2" s="1"/>
  <c r="AM952" i="2"/>
  <c r="AR952" i="2" s="1"/>
  <c r="AL952" i="2"/>
  <c r="AQ952" i="2" s="1"/>
  <c r="AK952" i="2"/>
  <c r="AP952" i="2" s="1"/>
  <c r="AO951" i="2"/>
  <c r="AT951" i="2" s="1"/>
  <c r="AN951" i="2"/>
  <c r="AS951" i="2" s="1"/>
  <c r="AM951" i="2"/>
  <c r="AR951" i="2" s="1"/>
  <c r="AL951" i="2"/>
  <c r="AQ951" i="2" s="1"/>
  <c r="AK951" i="2"/>
  <c r="AP951" i="2" s="1"/>
  <c r="AO950" i="2"/>
  <c r="AT950" i="2" s="1"/>
  <c r="AN950" i="2"/>
  <c r="AS950" i="2" s="1"/>
  <c r="AM950" i="2"/>
  <c r="AR950" i="2" s="1"/>
  <c r="AL950" i="2"/>
  <c r="AQ950" i="2" s="1"/>
  <c r="AO949" i="2"/>
  <c r="AT949" i="2" s="1"/>
  <c r="AL949" i="2"/>
  <c r="AQ949" i="2" s="1"/>
  <c r="V941" i="2"/>
  <c r="V938" i="2" s="1"/>
  <c r="AK949" i="2"/>
  <c r="AP949" i="2" s="1"/>
  <c r="AO948" i="2"/>
  <c r="AT948" i="2" s="1"/>
  <c r="AN948" i="2"/>
  <c r="AS948" i="2" s="1"/>
  <c r="AM948" i="2"/>
  <c r="AR948" i="2" s="1"/>
  <c r="AL948" i="2"/>
  <c r="AQ948" i="2" s="1"/>
  <c r="V937" i="2"/>
  <c r="AK948" i="2"/>
  <c r="AP948" i="2" s="1"/>
  <c r="AO947" i="2"/>
  <c r="AT947" i="2" s="1"/>
  <c r="AN947" i="2"/>
  <c r="AS947" i="2" s="1"/>
  <c r="AM947" i="2"/>
  <c r="AR947" i="2" s="1"/>
  <c r="AL947" i="2"/>
  <c r="AQ947" i="2" s="1"/>
  <c r="AK947" i="2"/>
  <c r="AP947" i="2" s="1"/>
  <c r="AO946" i="2"/>
  <c r="AT946" i="2" s="1"/>
  <c r="AL946" i="2"/>
  <c r="AQ946" i="2" s="1"/>
  <c r="AO945" i="2"/>
  <c r="AT945" i="2" s="1"/>
  <c r="AL945" i="2"/>
  <c r="AQ945" i="2" s="1"/>
  <c r="W939" i="2"/>
  <c r="AO944" i="2"/>
  <c r="AT944" i="2" s="1"/>
  <c r="AM944" i="2"/>
  <c r="AR944" i="2" s="1"/>
  <c r="AL944" i="2"/>
  <c r="AQ944" i="2" s="1"/>
  <c r="W937" i="2"/>
  <c r="AO943" i="2"/>
  <c r="AT943" i="2" s="1"/>
  <c r="AN943" i="2"/>
  <c r="AS943" i="2" s="1"/>
  <c r="AM943" i="2"/>
  <c r="AR943" i="2" s="1"/>
  <c r="AL943" i="2"/>
  <c r="AQ943" i="2" s="1"/>
  <c r="AK943" i="2"/>
  <c r="AP943" i="2" s="1"/>
  <c r="AO942" i="2"/>
  <c r="AT942" i="2" s="1"/>
  <c r="AL942" i="2"/>
  <c r="AQ942" i="2" s="1"/>
  <c r="AO941" i="2"/>
  <c r="AT941" i="2" s="1"/>
  <c r="AL941" i="2"/>
  <c r="AQ941" i="2" s="1"/>
  <c r="AO940" i="2"/>
  <c r="AT940" i="2" s="1"/>
  <c r="AL940" i="2"/>
  <c r="AQ940" i="2" s="1"/>
  <c r="AO939" i="2"/>
  <c r="AT939" i="2" s="1"/>
  <c r="AL939" i="2"/>
  <c r="AQ939" i="2" s="1"/>
  <c r="AO938" i="2"/>
  <c r="AT938" i="2" s="1"/>
  <c r="AL938" i="2"/>
  <c r="AQ938" i="2" s="1"/>
  <c r="AO937" i="2"/>
  <c r="AT937" i="2" s="1"/>
  <c r="AL937" i="2"/>
  <c r="AQ937" i="2" s="1"/>
  <c r="AO936" i="2"/>
  <c r="AT936" i="2" s="1"/>
  <c r="AN936" i="2"/>
  <c r="AS936" i="2" s="1"/>
  <c r="AM936" i="2"/>
  <c r="AR936" i="2" s="1"/>
  <c r="AL936" i="2"/>
  <c r="AQ936" i="2" s="1"/>
  <c r="U936" i="2"/>
  <c r="AK936" i="2" s="1"/>
  <c r="AP936" i="2" s="1"/>
  <c r="AO935" i="2"/>
  <c r="AT935" i="2" s="1"/>
  <c r="AN935" i="2"/>
  <c r="AS935" i="2" s="1"/>
  <c r="AM935" i="2"/>
  <c r="AR935" i="2" s="1"/>
  <c r="AL935" i="2"/>
  <c r="AQ935" i="2" s="1"/>
  <c r="AO934" i="2"/>
  <c r="AT934" i="2" s="1"/>
  <c r="AN934" i="2"/>
  <c r="AS934" i="2" s="1"/>
  <c r="AM934" i="2"/>
  <c r="AR934" i="2" s="1"/>
  <c r="AL934" i="2"/>
  <c r="AQ934" i="2" s="1"/>
  <c r="AO933" i="2"/>
  <c r="AT933" i="2" s="1"/>
  <c r="AN933" i="2"/>
  <c r="AS933" i="2" s="1"/>
  <c r="AM933" i="2"/>
  <c r="AR933" i="2" s="1"/>
  <c r="AL933" i="2"/>
  <c r="AQ933" i="2" s="1"/>
  <c r="Y933" i="2"/>
  <c r="X933" i="2"/>
  <c r="W933" i="2"/>
  <c r="V933" i="2"/>
  <c r="U933" i="2"/>
  <c r="AK933" i="2" s="1"/>
  <c r="AP933" i="2" s="1"/>
  <c r="AO932" i="2"/>
  <c r="AT932" i="2" s="1"/>
  <c r="AL932" i="2"/>
  <c r="AQ932" i="2" s="1"/>
  <c r="AK932" i="2"/>
  <c r="AP932" i="2" s="1"/>
  <c r="AO931" i="2"/>
  <c r="AT931" i="2" s="1"/>
  <c r="AM931" i="2"/>
  <c r="AR931" i="2" s="1"/>
  <c r="AL931" i="2"/>
  <c r="AQ931" i="2" s="1"/>
  <c r="AO930" i="2"/>
  <c r="AT930" i="2" s="1"/>
  <c r="AN930" i="2"/>
  <c r="AS930" i="2" s="1"/>
  <c r="AM930" i="2"/>
  <c r="AR930" i="2" s="1"/>
  <c r="AL930" i="2"/>
  <c r="AQ930" i="2" s="1"/>
  <c r="AO929" i="2"/>
  <c r="AT929" i="2" s="1"/>
  <c r="AN929" i="2"/>
  <c r="AS929" i="2" s="1"/>
  <c r="AM929" i="2"/>
  <c r="AR929" i="2" s="1"/>
  <c r="AL929" i="2"/>
  <c r="AQ929" i="2" s="1"/>
  <c r="AO928" i="2"/>
  <c r="AT928" i="2" s="1"/>
  <c r="AL928" i="2"/>
  <c r="AQ928" i="2" s="1"/>
  <c r="AO927" i="2"/>
  <c r="AT927" i="2" s="1"/>
  <c r="AL927" i="2"/>
  <c r="AQ927" i="2" s="1"/>
  <c r="AO926" i="2"/>
  <c r="AT926" i="2" s="1"/>
  <c r="AN926" i="2"/>
  <c r="AS926" i="2" s="1"/>
  <c r="AM926" i="2"/>
  <c r="AR926" i="2" s="1"/>
  <c r="AL926" i="2"/>
  <c r="AQ926" i="2" s="1"/>
  <c r="AO925" i="2"/>
  <c r="AT925" i="2" s="1"/>
  <c r="AN925" i="2"/>
  <c r="AS925" i="2" s="1"/>
  <c r="AM925" i="2"/>
  <c r="AR925" i="2" s="1"/>
  <c r="AL925" i="2"/>
  <c r="AQ925" i="2" s="1"/>
  <c r="AO924" i="2"/>
  <c r="AT924" i="2" s="1"/>
  <c r="AN924" i="2"/>
  <c r="AS924" i="2" s="1"/>
  <c r="AM924" i="2"/>
  <c r="AR924" i="2" s="1"/>
  <c r="AL924" i="2"/>
  <c r="AQ924" i="2" s="1"/>
  <c r="AO923" i="2"/>
  <c r="AT923" i="2" s="1"/>
  <c r="AN923" i="2"/>
  <c r="AS923" i="2" s="1"/>
  <c r="AM923" i="2"/>
  <c r="AR923" i="2" s="1"/>
  <c r="AL923" i="2"/>
  <c r="AQ923" i="2" s="1"/>
  <c r="AO922" i="2"/>
  <c r="AT922" i="2" s="1"/>
  <c r="AN922" i="2"/>
  <c r="AS922" i="2" s="1"/>
  <c r="AM922" i="2"/>
  <c r="AR922" i="2" s="1"/>
  <c r="AL922" i="2"/>
  <c r="AQ922" i="2" s="1"/>
  <c r="AO921" i="2"/>
  <c r="AT921" i="2" s="1"/>
  <c r="AN921" i="2"/>
  <c r="AS921" i="2" s="1"/>
  <c r="AM921" i="2"/>
  <c r="AR921" i="2" s="1"/>
  <c r="AL921" i="2"/>
  <c r="AQ921" i="2" s="1"/>
  <c r="AO920" i="2"/>
  <c r="AT920" i="2" s="1"/>
  <c r="AM920" i="2"/>
  <c r="AR920" i="2" s="1"/>
  <c r="AL920" i="2"/>
  <c r="AQ920" i="2" s="1"/>
  <c r="AO919" i="2"/>
  <c r="AT919" i="2" s="1"/>
  <c r="AN919" i="2"/>
  <c r="AS919" i="2" s="1"/>
  <c r="AM919" i="2"/>
  <c r="AR919" i="2" s="1"/>
  <c r="AL919" i="2"/>
  <c r="AQ919" i="2" s="1"/>
  <c r="AO917" i="2"/>
  <c r="AT917" i="2" s="1"/>
  <c r="AM917" i="2"/>
  <c r="AR917" i="2" s="1"/>
  <c r="AL917" i="2"/>
  <c r="AQ917" i="2" s="1"/>
  <c r="AO916" i="2"/>
  <c r="AT916" i="2" s="1"/>
  <c r="AL916" i="2"/>
  <c r="AQ916" i="2" s="1"/>
  <c r="AO915" i="2"/>
  <c r="AT915" i="2" s="1"/>
  <c r="AM915" i="2"/>
  <c r="AR915" i="2" s="1"/>
  <c r="AL915" i="2"/>
  <c r="AQ915" i="2" s="1"/>
  <c r="AO914" i="2"/>
  <c r="AT914" i="2" s="1"/>
  <c r="AL914" i="2"/>
  <c r="AQ914" i="2" s="1"/>
  <c r="AO912" i="2"/>
  <c r="AT912" i="2" s="1"/>
  <c r="AM912" i="2"/>
  <c r="AR912" i="2" s="1"/>
  <c r="AL912" i="2"/>
  <c r="AQ912" i="2" s="1"/>
  <c r="AO911" i="2"/>
  <c r="AT911" i="2" s="1"/>
  <c r="AN911" i="2"/>
  <c r="AS911" i="2" s="1"/>
  <c r="AM911" i="2"/>
  <c r="AR911" i="2" s="1"/>
  <c r="AL911" i="2"/>
  <c r="AQ911" i="2" s="1"/>
  <c r="AO909" i="2"/>
  <c r="AT909" i="2" s="1"/>
  <c r="AL909" i="2"/>
  <c r="AQ909" i="2" s="1"/>
  <c r="AO908" i="2"/>
  <c r="AT908" i="2" s="1"/>
  <c r="AN908" i="2"/>
  <c r="AS908" i="2" s="1"/>
  <c r="AM908" i="2"/>
  <c r="AR908" i="2" s="1"/>
  <c r="AL908" i="2"/>
  <c r="AQ908" i="2" s="1"/>
  <c r="AO907" i="2"/>
  <c r="AT907" i="2" s="1"/>
  <c r="AN907" i="2"/>
  <c r="AS907" i="2" s="1"/>
  <c r="AM907" i="2"/>
  <c r="AR907" i="2" s="1"/>
  <c r="AL907" i="2"/>
  <c r="AQ907" i="2" s="1"/>
  <c r="AN906" i="2"/>
  <c r="AS906" i="2" s="1"/>
  <c r="AM906" i="2"/>
  <c r="AR906" i="2" s="1"/>
  <c r="AL906" i="2"/>
  <c r="AQ906" i="2" s="1"/>
  <c r="Y906" i="2"/>
  <c r="X906" i="2"/>
  <c r="W906" i="2"/>
  <c r="V906" i="2"/>
  <c r="U906" i="2"/>
  <c r="AO905" i="2"/>
  <c r="AT905" i="2" s="1"/>
  <c r="AN905" i="2"/>
  <c r="AS905" i="2" s="1"/>
  <c r="AM905" i="2"/>
  <c r="AR905" i="2" s="1"/>
  <c r="AL905" i="2"/>
  <c r="AQ905" i="2" s="1"/>
  <c r="AO904" i="2"/>
  <c r="AT904" i="2" s="1"/>
  <c r="AN904" i="2"/>
  <c r="AS904" i="2" s="1"/>
  <c r="AM904" i="2"/>
  <c r="AR904" i="2" s="1"/>
  <c r="AL904" i="2"/>
  <c r="AQ904" i="2" s="1"/>
  <c r="AO903" i="2"/>
  <c r="AT903" i="2" s="1"/>
  <c r="AN903" i="2"/>
  <c r="AS903" i="2" s="1"/>
  <c r="AM903" i="2"/>
  <c r="AR903" i="2" s="1"/>
  <c r="AL903" i="2"/>
  <c r="AQ903" i="2" s="1"/>
  <c r="AO902" i="2"/>
  <c r="AT902" i="2" s="1"/>
  <c r="AM902" i="2"/>
  <c r="AR902" i="2" s="1"/>
  <c r="Y902" i="2"/>
  <c r="X902" i="2"/>
  <c r="W902" i="2"/>
  <c r="V902" i="2"/>
  <c r="U902" i="2"/>
  <c r="AO901" i="2"/>
  <c r="AT901" i="2" s="1"/>
  <c r="AN901" i="2"/>
  <c r="AS901" i="2" s="1"/>
  <c r="AM901" i="2"/>
  <c r="AR901" i="2" s="1"/>
  <c r="AL901" i="2"/>
  <c r="AQ901" i="2" s="1"/>
  <c r="AO900" i="2"/>
  <c r="AT900" i="2" s="1"/>
  <c r="AN900" i="2"/>
  <c r="AS900" i="2" s="1"/>
  <c r="AM900" i="2"/>
  <c r="AR900" i="2" s="1"/>
  <c r="AL900" i="2"/>
  <c r="AQ900" i="2" s="1"/>
  <c r="AO883" i="2"/>
  <c r="AT883" i="2" s="1"/>
  <c r="AN899" i="2"/>
  <c r="AS899" i="2" s="1"/>
  <c r="Y899" i="2"/>
  <c r="X899" i="2"/>
  <c r="W899" i="2"/>
  <c r="V899" i="2"/>
  <c r="U899" i="2"/>
  <c r="AK899" i="2" s="1"/>
  <c r="AP899" i="2" s="1"/>
  <c r="AM897" i="2"/>
  <c r="AR897" i="2" s="1"/>
  <c r="AL897" i="2"/>
  <c r="AQ897" i="2" s="1"/>
  <c r="Y897" i="2"/>
  <c r="X897" i="2"/>
  <c r="W897" i="2"/>
  <c r="V897" i="2"/>
  <c r="U897" i="2"/>
  <c r="AO896" i="2"/>
  <c r="AT896" i="2" s="1"/>
  <c r="AN896" i="2"/>
  <c r="AS896" i="2" s="1"/>
  <c r="AM896" i="2"/>
  <c r="AR896" i="2" s="1"/>
  <c r="AL896" i="2"/>
  <c r="AQ896" i="2" s="1"/>
  <c r="AO895" i="2"/>
  <c r="AT895" i="2" s="1"/>
  <c r="AN895" i="2"/>
  <c r="AS895" i="2" s="1"/>
  <c r="AM895" i="2"/>
  <c r="AR895" i="2" s="1"/>
  <c r="AL895" i="2"/>
  <c r="AQ895" i="2" s="1"/>
  <c r="AO894" i="2"/>
  <c r="AT894" i="2" s="1"/>
  <c r="AN894" i="2"/>
  <c r="AS894" i="2" s="1"/>
  <c r="AM894" i="2"/>
  <c r="AR894" i="2" s="1"/>
  <c r="AL894" i="2"/>
  <c r="AQ894" i="2" s="1"/>
  <c r="AO893" i="2"/>
  <c r="AT893" i="2" s="1"/>
  <c r="AM893" i="2"/>
  <c r="AR893" i="2" s="1"/>
  <c r="AL893" i="2"/>
  <c r="AQ893" i="2" s="1"/>
  <c r="Y893" i="2"/>
  <c r="X893" i="2"/>
  <c r="W893" i="2"/>
  <c r="W889" i="2"/>
  <c r="V893" i="2"/>
  <c r="V889" i="2"/>
  <c r="U893" i="2"/>
  <c r="AK893" i="2" s="1"/>
  <c r="AP893" i="2" s="1"/>
  <c r="AO892" i="2"/>
  <c r="AT892" i="2" s="1"/>
  <c r="AN892" i="2"/>
  <c r="AS892" i="2" s="1"/>
  <c r="AM892" i="2"/>
  <c r="AR892" i="2" s="1"/>
  <c r="AL892" i="2"/>
  <c r="AQ892" i="2" s="1"/>
  <c r="AO891" i="2"/>
  <c r="AT891" i="2" s="1"/>
  <c r="AN891" i="2"/>
  <c r="AS891" i="2" s="1"/>
  <c r="AM891" i="2"/>
  <c r="AR891" i="2" s="1"/>
  <c r="AL891" i="2"/>
  <c r="AQ891" i="2" s="1"/>
  <c r="AO890" i="2"/>
  <c r="AT890" i="2" s="1"/>
  <c r="AN890" i="2"/>
  <c r="AS890" i="2" s="1"/>
  <c r="AM890" i="2"/>
  <c r="AR890" i="2" s="1"/>
  <c r="AL890" i="2"/>
  <c r="AQ890" i="2" s="1"/>
  <c r="AO889" i="2"/>
  <c r="AT889" i="2" s="1"/>
  <c r="AM889" i="2"/>
  <c r="AR889" i="2" s="1"/>
  <c r="Y889" i="2"/>
  <c r="X889" i="2"/>
  <c r="U889" i="2"/>
  <c r="AK889" i="2" s="1"/>
  <c r="AP889" i="2" s="1"/>
  <c r="AO888" i="2"/>
  <c r="AT888" i="2" s="1"/>
  <c r="AN888" i="2"/>
  <c r="AS888" i="2" s="1"/>
  <c r="AM888" i="2"/>
  <c r="AR888" i="2" s="1"/>
  <c r="AL888" i="2"/>
  <c r="AQ888" i="2" s="1"/>
  <c r="AO887" i="2"/>
  <c r="AT887" i="2" s="1"/>
  <c r="AN887" i="2"/>
  <c r="AS887" i="2" s="1"/>
  <c r="AM887" i="2"/>
  <c r="AR887" i="2" s="1"/>
  <c r="AL887" i="2"/>
  <c r="AQ887" i="2" s="1"/>
  <c r="AM886" i="2"/>
  <c r="AR886" i="2" s="1"/>
  <c r="Y886" i="2"/>
  <c r="X886" i="2"/>
  <c r="X883" i="2" s="1"/>
  <c r="W886" i="2"/>
  <c r="V886" i="2"/>
  <c r="U886" i="2"/>
  <c r="AK886" i="2" s="1"/>
  <c r="AP886" i="2" s="1"/>
  <c r="AO884" i="2"/>
  <c r="AT884" i="2" s="1"/>
  <c r="AL884" i="2"/>
  <c r="AQ884" i="2" s="1"/>
  <c r="Y884" i="2"/>
  <c r="X884" i="2"/>
  <c r="W884" i="2"/>
  <c r="V884" i="2"/>
  <c r="U884" i="2"/>
  <c r="AK884" i="2" s="1"/>
  <c r="AP884" i="2" s="1"/>
  <c r="AO880" i="2"/>
  <c r="AT880" i="2" s="1"/>
  <c r="AN880" i="2"/>
  <c r="AS880" i="2" s="1"/>
  <c r="AM880" i="2"/>
  <c r="AR880" i="2" s="1"/>
  <c r="AL880" i="2"/>
  <c r="AQ880" i="2" s="1"/>
  <c r="AO879" i="2"/>
  <c r="AT879" i="2" s="1"/>
  <c r="AN879" i="2"/>
  <c r="AS879" i="2" s="1"/>
  <c r="AM879" i="2"/>
  <c r="AR879" i="2" s="1"/>
  <c r="AL879" i="2"/>
  <c r="AQ879" i="2" s="1"/>
  <c r="AO878" i="2"/>
  <c r="AT878" i="2" s="1"/>
  <c r="AN878" i="2"/>
  <c r="AS878" i="2" s="1"/>
  <c r="AM878" i="2"/>
  <c r="AR878" i="2" s="1"/>
  <c r="AL878" i="2"/>
  <c r="AQ878" i="2" s="1"/>
  <c r="AO877" i="2"/>
  <c r="AT877" i="2" s="1"/>
  <c r="AN877" i="2"/>
  <c r="AS877" i="2" s="1"/>
  <c r="AM877" i="2"/>
  <c r="AR877" i="2" s="1"/>
  <c r="AL877" i="2"/>
  <c r="AQ877" i="2" s="1"/>
  <c r="AO876" i="2"/>
  <c r="AT876" i="2" s="1"/>
  <c r="AN876" i="2"/>
  <c r="AS876" i="2" s="1"/>
  <c r="AM876" i="2"/>
  <c r="AR876" i="2" s="1"/>
  <c r="AL876" i="2"/>
  <c r="AQ876" i="2" s="1"/>
  <c r="AO875" i="2"/>
  <c r="AT875" i="2" s="1"/>
  <c r="AN875" i="2"/>
  <c r="AS875" i="2" s="1"/>
  <c r="AM875" i="2"/>
  <c r="AR875" i="2" s="1"/>
  <c r="AL875" i="2"/>
  <c r="AQ875" i="2" s="1"/>
  <c r="AO874" i="2"/>
  <c r="AT874" i="2" s="1"/>
  <c r="AN874" i="2"/>
  <c r="AS874" i="2" s="1"/>
  <c r="AM874" i="2"/>
  <c r="AR874" i="2" s="1"/>
  <c r="AL874" i="2"/>
  <c r="AQ874" i="2" s="1"/>
  <c r="AO873" i="2"/>
  <c r="AT873" i="2" s="1"/>
  <c r="AN873" i="2"/>
  <c r="AS873" i="2" s="1"/>
  <c r="AM873" i="2"/>
  <c r="AR873" i="2" s="1"/>
  <c r="AL873" i="2"/>
  <c r="AQ873" i="2" s="1"/>
  <c r="AO872" i="2"/>
  <c r="AT872" i="2" s="1"/>
  <c r="AN872" i="2"/>
  <c r="AS872" i="2" s="1"/>
  <c r="AM872" i="2"/>
  <c r="AR872" i="2" s="1"/>
  <c r="AL872" i="2"/>
  <c r="AQ872" i="2" s="1"/>
  <c r="AO871" i="2"/>
  <c r="AT871" i="2" s="1"/>
  <c r="AN871" i="2"/>
  <c r="AS871" i="2" s="1"/>
  <c r="AM871" i="2"/>
  <c r="AR871" i="2" s="1"/>
  <c r="AL871" i="2"/>
  <c r="AQ871" i="2" s="1"/>
  <c r="Y871" i="2"/>
  <c r="X871" i="2"/>
  <c r="W871" i="2"/>
  <c r="V871" i="2"/>
  <c r="U871" i="2"/>
  <c r="AK871" i="2" s="1"/>
  <c r="AP871" i="2" s="1"/>
  <c r="AO870" i="2"/>
  <c r="AT870" i="2" s="1"/>
  <c r="AN870" i="2"/>
  <c r="AS870" i="2" s="1"/>
  <c r="AM870" i="2"/>
  <c r="AR870" i="2" s="1"/>
  <c r="AL870" i="2"/>
  <c r="AQ870" i="2" s="1"/>
  <c r="AO869" i="2"/>
  <c r="AT869" i="2" s="1"/>
  <c r="AN869" i="2"/>
  <c r="AS869" i="2" s="1"/>
  <c r="AM869" i="2"/>
  <c r="AR869" i="2" s="1"/>
  <c r="AL869" i="2"/>
  <c r="AQ869" i="2" s="1"/>
  <c r="AK869" i="2"/>
  <c r="AP869" i="2" s="1"/>
  <c r="AO865" i="2"/>
  <c r="AT865" i="2" s="1"/>
  <c r="AN865" i="2"/>
  <c r="AS865" i="2" s="1"/>
  <c r="AM865" i="2"/>
  <c r="AR865" i="2" s="1"/>
  <c r="AL865" i="2"/>
  <c r="AQ865" i="2" s="1"/>
  <c r="AO864" i="2"/>
  <c r="AT864" i="2" s="1"/>
  <c r="AL864" i="2"/>
  <c r="AQ864" i="2" s="1"/>
  <c r="AO863" i="2"/>
  <c r="AT863" i="2" s="1"/>
  <c r="AN863" i="2"/>
  <c r="AS863" i="2" s="1"/>
  <c r="AM863" i="2"/>
  <c r="AR863" i="2" s="1"/>
  <c r="AL863" i="2"/>
  <c r="AQ863" i="2" s="1"/>
  <c r="AO862" i="2"/>
  <c r="AT862" i="2" s="1"/>
  <c r="AN862" i="2"/>
  <c r="AS862" i="2" s="1"/>
  <c r="AM862" i="2"/>
  <c r="AR862" i="2" s="1"/>
  <c r="AL862" i="2"/>
  <c r="AQ862" i="2" s="1"/>
  <c r="AO861" i="2"/>
  <c r="AT861" i="2" s="1"/>
  <c r="AL861" i="2"/>
  <c r="AQ861" i="2" s="1"/>
  <c r="Y861" i="2"/>
  <c r="X861" i="2"/>
  <c r="W861" i="2"/>
  <c r="V861" i="2"/>
  <c r="U861" i="2"/>
  <c r="AK861" i="2" s="1"/>
  <c r="AP861" i="2" s="1"/>
  <c r="AO860" i="2"/>
  <c r="AT860" i="2" s="1"/>
  <c r="AN860" i="2"/>
  <c r="AS860" i="2" s="1"/>
  <c r="AM860" i="2"/>
  <c r="AR860" i="2" s="1"/>
  <c r="AL860" i="2"/>
  <c r="AQ860" i="2" s="1"/>
  <c r="AO859" i="2"/>
  <c r="AT859" i="2" s="1"/>
  <c r="AL859" i="2"/>
  <c r="AQ859" i="2" s="1"/>
  <c r="AO858" i="2"/>
  <c r="AT858" i="2" s="1"/>
  <c r="AL858" i="2"/>
  <c r="AQ858" i="2" s="1"/>
  <c r="AO857" i="2"/>
  <c r="AT857" i="2" s="1"/>
  <c r="AN857" i="2"/>
  <c r="AS857" i="2" s="1"/>
  <c r="AM857" i="2"/>
  <c r="AR857" i="2" s="1"/>
  <c r="AL857" i="2"/>
  <c r="AQ857" i="2" s="1"/>
  <c r="AK857" i="2"/>
  <c r="AP857" i="2" s="1"/>
  <c r="AO856" i="2"/>
  <c r="AT856" i="2" s="1"/>
  <c r="AN856" i="2"/>
  <c r="AS856" i="2" s="1"/>
  <c r="AM856" i="2"/>
  <c r="AR856" i="2" s="1"/>
  <c r="AL856" i="2"/>
  <c r="AQ856" i="2" s="1"/>
  <c r="AK856" i="2"/>
  <c r="AP856" i="2" s="1"/>
  <c r="AO855" i="2"/>
  <c r="AT855" i="2" s="1"/>
  <c r="AM855" i="2"/>
  <c r="AR855" i="2" s="1"/>
  <c r="AL855" i="2"/>
  <c r="AQ855" i="2" s="1"/>
  <c r="AO854" i="2"/>
  <c r="AT854" i="2" s="1"/>
  <c r="AL854" i="2"/>
  <c r="AQ854" i="2" s="1"/>
  <c r="AO853" i="2"/>
  <c r="AT853" i="2" s="1"/>
  <c r="AN853" i="2"/>
  <c r="AS853" i="2" s="1"/>
  <c r="AM853" i="2"/>
  <c r="AR853" i="2" s="1"/>
  <c r="AO852" i="2"/>
  <c r="AT852" i="2" s="1"/>
  <c r="AN852" i="2"/>
  <c r="AS852" i="2" s="1"/>
  <c r="AM852" i="2"/>
  <c r="AR852" i="2" s="1"/>
  <c r="AL852" i="2"/>
  <c r="AQ852" i="2" s="1"/>
  <c r="AK852" i="2"/>
  <c r="AP852" i="2" s="1"/>
  <c r="AO850" i="2"/>
  <c r="AT850" i="2" s="1"/>
  <c r="AL850" i="2"/>
  <c r="AQ850" i="2" s="1"/>
  <c r="AO849" i="2"/>
  <c r="AT849" i="2" s="1"/>
  <c r="AN849" i="2"/>
  <c r="AS849" i="2" s="1"/>
  <c r="AM849" i="2"/>
  <c r="AR849" i="2" s="1"/>
  <c r="AL849" i="2"/>
  <c r="AQ849" i="2" s="1"/>
  <c r="AK849" i="2"/>
  <c r="AP849" i="2" s="1"/>
  <c r="AO848" i="2"/>
  <c r="AT848" i="2" s="1"/>
  <c r="AN848" i="2"/>
  <c r="AS848" i="2" s="1"/>
  <c r="AM848" i="2"/>
  <c r="AR848" i="2" s="1"/>
  <c r="AL848" i="2"/>
  <c r="AQ848" i="2" s="1"/>
  <c r="AK848" i="2"/>
  <c r="AP848" i="2" s="1"/>
  <c r="AO847" i="2"/>
  <c r="AT847" i="2" s="1"/>
  <c r="AL847" i="2"/>
  <c r="AQ847" i="2" s="1"/>
  <c r="AO846" i="2"/>
  <c r="AT846" i="2" s="1"/>
  <c r="AL846" i="2"/>
  <c r="AQ846" i="2" s="1"/>
  <c r="AO845" i="2"/>
  <c r="AT845" i="2" s="1"/>
  <c r="AL845" i="2"/>
  <c r="AQ845" i="2" s="1"/>
  <c r="AO844" i="2"/>
  <c r="AT844" i="2" s="1"/>
  <c r="AN844" i="2"/>
  <c r="AS844" i="2" s="1"/>
  <c r="AM844" i="2"/>
  <c r="AR844" i="2" s="1"/>
  <c r="AL844" i="2"/>
  <c r="AQ844" i="2" s="1"/>
  <c r="AK844" i="2"/>
  <c r="AP844" i="2" s="1"/>
  <c r="AO843" i="2"/>
  <c r="AT843" i="2" s="1"/>
  <c r="AN843" i="2"/>
  <c r="AS843" i="2" s="1"/>
  <c r="AM843" i="2"/>
  <c r="AR843" i="2" s="1"/>
  <c r="AL843" i="2"/>
  <c r="AQ843" i="2" s="1"/>
  <c r="AK843" i="2"/>
  <c r="AP843" i="2" s="1"/>
  <c r="AO842" i="2"/>
  <c r="AT842" i="2" s="1"/>
  <c r="AN842" i="2"/>
  <c r="AS842" i="2" s="1"/>
  <c r="AM842" i="2"/>
  <c r="AR842" i="2" s="1"/>
  <c r="AL842" i="2"/>
  <c r="AQ842" i="2" s="1"/>
  <c r="AO841" i="2"/>
  <c r="AT841" i="2" s="1"/>
  <c r="AL841" i="2"/>
  <c r="AQ841" i="2" s="1"/>
  <c r="AO840" i="2"/>
  <c r="AT840" i="2" s="1"/>
  <c r="AN840" i="2"/>
  <c r="AS840" i="2" s="1"/>
  <c r="AM840" i="2"/>
  <c r="AR840" i="2" s="1"/>
  <c r="AL840" i="2"/>
  <c r="AQ840" i="2" s="1"/>
  <c r="AK840" i="2"/>
  <c r="AP840" i="2" s="1"/>
  <c r="AO839" i="2"/>
  <c r="AT839" i="2" s="1"/>
  <c r="AN839" i="2"/>
  <c r="AS839" i="2" s="1"/>
  <c r="AM839" i="2"/>
  <c r="AR839" i="2" s="1"/>
  <c r="AL839" i="2"/>
  <c r="AQ839" i="2" s="1"/>
  <c r="AK839" i="2"/>
  <c r="AP839" i="2" s="1"/>
  <c r="AO838" i="2"/>
  <c r="AT838" i="2" s="1"/>
  <c r="AN838" i="2"/>
  <c r="AS838" i="2" s="1"/>
  <c r="AM838" i="2"/>
  <c r="AR838" i="2" s="1"/>
  <c r="AL838" i="2"/>
  <c r="AQ838" i="2" s="1"/>
  <c r="AO837" i="2"/>
  <c r="AT837" i="2" s="1"/>
  <c r="AM837" i="2"/>
  <c r="AR837" i="2" s="1"/>
  <c r="AL837" i="2"/>
  <c r="AQ837" i="2" s="1"/>
  <c r="AO835" i="2"/>
  <c r="AT835" i="2" s="1"/>
  <c r="AN835" i="2"/>
  <c r="AS835" i="2" s="1"/>
  <c r="AM835" i="2"/>
  <c r="AR835" i="2" s="1"/>
  <c r="AL835" i="2"/>
  <c r="AQ835" i="2" s="1"/>
  <c r="AK835" i="2"/>
  <c r="AP835" i="2" s="1"/>
  <c r="AO834" i="2"/>
  <c r="AT834" i="2" s="1"/>
  <c r="AM834" i="2"/>
  <c r="AR834" i="2" s="1"/>
  <c r="AL834" i="2"/>
  <c r="AQ834" i="2" s="1"/>
  <c r="AO833" i="2"/>
  <c r="AT833" i="2" s="1"/>
  <c r="AL833" i="2"/>
  <c r="AQ833" i="2" s="1"/>
  <c r="AO832" i="2"/>
  <c r="AT832" i="2" s="1"/>
  <c r="AL832" i="2"/>
  <c r="AQ832" i="2" s="1"/>
  <c r="AO831" i="2"/>
  <c r="AT831" i="2" s="1"/>
  <c r="AL831" i="2"/>
  <c r="AQ831" i="2" s="1"/>
  <c r="AO830" i="2"/>
  <c r="AT830" i="2" s="1"/>
  <c r="AL830" i="2"/>
  <c r="AQ830" i="2" s="1"/>
  <c r="AO829" i="2"/>
  <c r="AT829" i="2" s="1"/>
  <c r="AL829" i="2"/>
  <c r="AQ829" i="2" s="1"/>
  <c r="AO828" i="2"/>
  <c r="AT828" i="2" s="1"/>
  <c r="AN828" i="2"/>
  <c r="AS828" i="2" s="1"/>
  <c r="AM828" i="2"/>
  <c r="AR828" i="2" s="1"/>
  <c r="AL828" i="2"/>
  <c r="AQ828" i="2" s="1"/>
  <c r="AO827" i="2"/>
  <c r="AT827" i="2" s="1"/>
  <c r="AN827" i="2"/>
  <c r="AS827" i="2" s="1"/>
  <c r="AM827" i="2"/>
  <c r="AR827" i="2" s="1"/>
  <c r="AL827" i="2"/>
  <c r="AQ827" i="2" s="1"/>
  <c r="AO826" i="2"/>
  <c r="AT826" i="2" s="1"/>
  <c r="AN826" i="2"/>
  <c r="AS826" i="2" s="1"/>
  <c r="AM826" i="2"/>
  <c r="AR826" i="2" s="1"/>
  <c r="AL826" i="2"/>
  <c r="AQ826" i="2" s="1"/>
  <c r="AO825" i="2"/>
  <c r="AT825" i="2" s="1"/>
  <c r="AN825" i="2"/>
  <c r="AS825" i="2" s="1"/>
  <c r="AM825" i="2"/>
  <c r="AR825" i="2" s="1"/>
  <c r="AL825" i="2"/>
  <c r="AQ825" i="2" s="1"/>
  <c r="Y825" i="2"/>
  <c r="X825" i="2"/>
  <c r="W825" i="2"/>
  <c r="AO824" i="2"/>
  <c r="AT824" i="2" s="1"/>
  <c r="AN824" i="2"/>
  <c r="AS824" i="2" s="1"/>
  <c r="AM824" i="2"/>
  <c r="AR824" i="2" s="1"/>
  <c r="AL824" i="2"/>
  <c r="AQ824" i="2" s="1"/>
  <c r="AO823" i="2"/>
  <c r="AT823" i="2" s="1"/>
  <c r="AN823" i="2"/>
  <c r="AS823" i="2" s="1"/>
  <c r="AM823" i="2"/>
  <c r="AR823" i="2" s="1"/>
  <c r="AL823" i="2"/>
  <c r="AQ823" i="2" s="1"/>
  <c r="AO822" i="2"/>
  <c r="AT822" i="2" s="1"/>
  <c r="AN822" i="2"/>
  <c r="AS822" i="2" s="1"/>
  <c r="AM822" i="2"/>
  <c r="AR822" i="2" s="1"/>
  <c r="AL822" i="2"/>
  <c r="AQ822" i="2" s="1"/>
  <c r="AO821" i="2"/>
  <c r="AT821" i="2" s="1"/>
  <c r="AN821" i="2"/>
  <c r="AS821" i="2" s="1"/>
  <c r="AM821" i="2"/>
  <c r="AR821" i="2" s="1"/>
  <c r="AL821" i="2"/>
  <c r="AQ821" i="2" s="1"/>
  <c r="AO820" i="2"/>
  <c r="AT820" i="2" s="1"/>
  <c r="AN820" i="2"/>
  <c r="AS820" i="2" s="1"/>
  <c r="AL820" i="2"/>
  <c r="AQ820" i="2" s="1"/>
  <c r="AO819" i="2"/>
  <c r="AT819" i="2" s="1"/>
  <c r="AL819" i="2"/>
  <c r="AQ819" i="2" s="1"/>
  <c r="AO818" i="2"/>
  <c r="AT818" i="2" s="1"/>
  <c r="AN818" i="2"/>
  <c r="AS818" i="2" s="1"/>
  <c r="AM818" i="2"/>
  <c r="AR818" i="2" s="1"/>
  <c r="AL818" i="2"/>
  <c r="AQ818" i="2" s="1"/>
  <c r="AO817" i="2"/>
  <c r="AT817" i="2" s="1"/>
  <c r="AN817" i="2"/>
  <c r="AS817" i="2" s="1"/>
  <c r="AM817" i="2"/>
  <c r="AR817" i="2" s="1"/>
  <c r="AL817" i="2"/>
  <c r="AQ817" i="2" s="1"/>
  <c r="AO816" i="2"/>
  <c r="AT816" i="2" s="1"/>
  <c r="AN816" i="2"/>
  <c r="AS816" i="2" s="1"/>
  <c r="AM816" i="2"/>
  <c r="AR816" i="2" s="1"/>
  <c r="AL816" i="2"/>
  <c r="AQ816" i="2" s="1"/>
  <c r="AO815" i="2"/>
  <c r="AT815" i="2" s="1"/>
  <c r="AN815" i="2"/>
  <c r="AS815" i="2" s="1"/>
  <c r="AM815" i="2"/>
  <c r="AR815" i="2" s="1"/>
  <c r="AL815" i="2"/>
  <c r="AQ815" i="2" s="1"/>
  <c r="AO814" i="2"/>
  <c r="AT814" i="2" s="1"/>
  <c r="AN814" i="2"/>
  <c r="AS814" i="2" s="1"/>
  <c r="AM814" i="2"/>
  <c r="AR814" i="2" s="1"/>
  <c r="AL814" i="2"/>
  <c r="AQ814" i="2" s="1"/>
  <c r="AO813" i="2"/>
  <c r="AT813" i="2" s="1"/>
  <c r="AN813" i="2"/>
  <c r="AS813" i="2" s="1"/>
  <c r="AM813" i="2"/>
  <c r="AR813" i="2" s="1"/>
  <c r="AL813" i="2"/>
  <c r="AQ813" i="2" s="1"/>
  <c r="AO812" i="2"/>
  <c r="AT812" i="2" s="1"/>
  <c r="AN812" i="2"/>
  <c r="AS812" i="2" s="1"/>
  <c r="AM812" i="2"/>
  <c r="AR812" i="2" s="1"/>
  <c r="AL812" i="2"/>
  <c r="AQ812" i="2" s="1"/>
  <c r="AO811" i="2"/>
  <c r="AT811" i="2" s="1"/>
  <c r="AN811" i="2"/>
  <c r="AS811" i="2" s="1"/>
  <c r="AM811" i="2"/>
  <c r="AR811" i="2" s="1"/>
  <c r="AL811" i="2"/>
  <c r="AQ811" i="2" s="1"/>
  <c r="AO809" i="2"/>
  <c r="AT809" i="2" s="1"/>
  <c r="AL809" i="2"/>
  <c r="AQ809" i="2" s="1"/>
  <c r="W802" i="2"/>
  <c r="AO807" i="2"/>
  <c r="AT807" i="2" s="1"/>
  <c r="AN807" i="2"/>
  <c r="AS807" i="2" s="1"/>
  <c r="AM807" i="2"/>
  <c r="AR807" i="2" s="1"/>
  <c r="AL807" i="2"/>
  <c r="AQ807" i="2" s="1"/>
  <c r="AO806" i="2"/>
  <c r="AT806" i="2" s="1"/>
  <c r="AM806" i="2"/>
  <c r="AR806" i="2" s="1"/>
  <c r="AL806" i="2"/>
  <c r="AQ806" i="2" s="1"/>
  <c r="AO805" i="2"/>
  <c r="AT805" i="2" s="1"/>
  <c r="AL805" i="2"/>
  <c r="AQ805" i="2" s="1"/>
  <c r="AO804" i="2"/>
  <c r="AT804" i="2" s="1"/>
  <c r="AL804" i="2"/>
  <c r="AQ804" i="2" s="1"/>
  <c r="AO803" i="2"/>
  <c r="AT803" i="2" s="1"/>
  <c r="AN803" i="2"/>
  <c r="AS803" i="2" s="1"/>
  <c r="AM803" i="2"/>
  <c r="AR803" i="2" s="1"/>
  <c r="AL803" i="2"/>
  <c r="AQ803" i="2" s="1"/>
  <c r="AO801" i="2"/>
  <c r="AT801" i="2" s="1"/>
  <c r="AL801" i="2"/>
  <c r="AQ801" i="2" s="1"/>
  <c r="AO800" i="2"/>
  <c r="AT800" i="2" s="1"/>
  <c r="AN800" i="2"/>
  <c r="AS800" i="2" s="1"/>
  <c r="AM800" i="2"/>
  <c r="AR800" i="2" s="1"/>
  <c r="AL800" i="2"/>
  <c r="AQ800" i="2" s="1"/>
  <c r="AO799" i="2"/>
  <c r="AT799" i="2" s="1"/>
  <c r="AN799" i="2"/>
  <c r="AS799" i="2" s="1"/>
  <c r="AM799" i="2"/>
  <c r="AR799" i="2" s="1"/>
  <c r="AL799" i="2"/>
  <c r="AQ799" i="2" s="1"/>
  <c r="AO798" i="2"/>
  <c r="AT798" i="2" s="1"/>
  <c r="AL798" i="2"/>
  <c r="AQ798" i="2" s="1"/>
  <c r="Y798" i="2"/>
  <c r="X798" i="2"/>
  <c r="W798" i="2"/>
  <c r="V798" i="2"/>
  <c r="AO797" i="2"/>
  <c r="AT797" i="2" s="1"/>
  <c r="AL797" i="2"/>
  <c r="AQ797" i="2" s="1"/>
  <c r="AO796" i="2"/>
  <c r="AT796" i="2" s="1"/>
  <c r="AL796" i="2"/>
  <c r="AQ796" i="2" s="1"/>
  <c r="AO795" i="2"/>
  <c r="AT795" i="2" s="1"/>
  <c r="AL795" i="2"/>
  <c r="AQ795" i="2" s="1"/>
  <c r="AL794" i="2"/>
  <c r="AQ794" i="2" s="1"/>
  <c r="X794" i="2"/>
  <c r="W794" i="2"/>
  <c r="V794" i="2"/>
  <c r="AO793" i="2"/>
  <c r="AT793" i="2" s="1"/>
  <c r="AN793" i="2"/>
  <c r="AS793" i="2" s="1"/>
  <c r="AM793" i="2"/>
  <c r="AR793" i="2" s="1"/>
  <c r="AL793" i="2"/>
  <c r="AQ793" i="2" s="1"/>
  <c r="AO792" i="2"/>
  <c r="AT792" i="2" s="1"/>
  <c r="AN792" i="2"/>
  <c r="AS792" i="2" s="1"/>
  <c r="AM792" i="2"/>
  <c r="AR792" i="2" s="1"/>
  <c r="AL792" i="2"/>
  <c r="AQ792" i="2" s="1"/>
  <c r="AO791" i="2"/>
  <c r="AT791" i="2" s="1"/>
  <c r="AN791" i="2"/>
  <c r="AS791" i="2" s="1"/>
  <c r="AM791" i="2"/>
  <c r="AR791" i="2" s="1"/>
  <c r="AL791" i="2"/>
  <c r="AQ791" i="2" s="1"/>
  <c r="Y791" i="2"/>
  <c r="X791" i="2"/>
  <c r="W791" i="2"/>
  <c r="V791" i="2"/>
  <c r="U791" i="2"/>
  <c r="AK791" i="2" s="1"/>
  <c r="AP791" i="2" s="1"/>
  <c r="AN789" i="2"/>
  <c r="AS789" i="2" s="1"/>
  <c r="AL789" i="2"/>
  <c r="AQ789" i="2" s="1"/>
  <c r="X789" i="2"/>
  <c r="W789" i="2"/>
  <c r="V789" i="2"/>
  <c r="AO788" i="2"/>
  <c r="AT788" i="2" s="1"/>
  <c r="AN788" i="2"/>
  <c r="AS788" i="2" s="1"/>
  <c r="AM788" i="2"/>
  <c r="AR788" i="2" s="1"/>
  <c r="AL788" i="2"/>
  <c r="AQ788" i="2" s="1"/>
  <c r="AO787" i="2"/>
  <c r="AT787" i="2" s="1"/>
  <c r="AN787" i="2"/>
  <c r="AS787" i="2" s="1"/>
  <c r="AM787" i="2"/>
  <c r="AR787" i="2" s="1"/>
  <c r="AL787" i="2"/>
  <c r="AQ787" i="2" s="1"/>
  <c r="AO786" i="2"/>
  <c r="AT786" i="2" s="1"/>
  <c r="AN786" i="2"/>
  <c r="AS786" i="2" s="1"/>
  <c r="AM786" i="2"/>
  <c r="AR786" i="2" s="1"/>
  <c r="AL786" i="2"/>
  <c r="AQ786" i="2" s="1"/>
  <c r="AM785" i="2"/>
  <c r="AR785" i="2" s="1"/>
  <c r="Y785" i="2"/>
  <c r="X785" i="2"/>
  <c r="W785" i="2"/>
  <c r="V785" i="2"/>
  <c r="U785" i="2"/>
  <c r="AK785" i="2" s="1"/>
  <c r="AP785" i="2" s="1"/>
  <c r="AO784" i="2"/>
  <c r="AT784" i="2" s="1"/>
  <c r="AN784" i="2"/>
  <c r="AS784" i="2" s="1"/>
  <c r="AM784" i="2"/>
  <c r="AR784" i="2" s="1"/>
  <c r="AL784" i="2"/>
  <c r="AQ784" i="2" s="1"/>
  <c r="AO783" i="2"/>
  <c r="AT783" i="2" s="1"/>
  <c r="AN783" i="2"/>
  <c r="AS783" i="2" s="1"/>
  <c r="AM783" i="2"/>
  <c r="AR783" i="2" s="1"/>
  <c r="AL783" i="2"/>
  <c r="AQ783" i="2" s="1"/>
  <c r="AO782" i="2"/>
  <c r="AT782" i="2" s="1"/>
  <c r="AN782" i="2"/>
  <c r="AS782" i="2" s="1"/>
  <c r="AM782" i="2"/>
  <c r="AR782" i="2" s="1"/>
  <c r="AL782" i="2"/>
  <c r="AQ782" i="2" s="1"/>
  <c r="AO781" i="2"/>
  <c r="AT781" i="2" s="1"/>
  <c r="AN781" i="2"/>
  <c r="AS781" i="2" s="1"/>
  <c r="AL781" i="2"/>
  <c r="AQ781" i="2" s="1"/>
  <c r="Y781" i="2"/>
  <c r="X781" i="2"/>
  <c r="W781" i="2"/>
  <c r="V781" i="2"/>
  <c r="U781" i="2"/>
  <c r="AK781" i="2" s="1"/>
  <c r="AP781" i="2" s="1"/>
  <c r="AO780" i="2"/>
  <c r="AT780" i="2" s="1"/>
  <c r="AN780" i="2"/>
  <c r="AS780" i="2" s="1"/>
  <c r="AM780" i="2"/>
  <c r="AR780" i="2" s="1"/>
  <c r="AL780" i="2"/>
  <c r="AQ780" i="2" s="1"/>
  <c r="AO779" i="2"/>
  <c r="AT779" i="2" s="1"/>
  <c r="AN779" i="2"/>
  <c r="AS779" i="2" s="1"/>
  <c r="AM779" i="2"/>
  <c r="AR779" i="2" s="1"/>
  <c r="AL779" i="2"/>
  <c r="AQ779" i="2" s="1"/>
  <c r="AO778" i="2"/>
  <c r="AT778" i="2" s="1"/>
  <c r="AN778" i="2"/>
  <c r="AS778" i="2" s="1"/>
  <c r="AM778" i="2"/>
  <c r="AR778" i="2" s="1"/>
  <c r="AL778" i="2"/>
  <c r="AQ778" i="2" s="1"/>
  <c r="Y778" i="2"/>
  <c r="X778" i="2"/>
  <c r="W778" i="2"/>
  <c r="V778" i="2"/>
  <c r="U778" i="2"/>
  <c r="AK778" i="2" s="1"/>
  <c r="AP778" i="2" s="1"/>
  <c r="AO776" i="2"/>
  <c r="AT776" i="2" s="1"/>
  <c r="AM776" i="2"/>
  <c r="AR776" i="2" s="1"/>
  <c r="AL776" i="2"/>
  <c r="AQ776" i="2" s="1"/>
  <c r="Y776" i="2"/>
  <c r="X776" i="2"/>
  <c r="W776" i="2"/>
  <c r="V776" i="2"/>
  <c r="U776" i="2"/>
  <c r="AK776" i="2" s="1"/>
  <c r="AP776" i="2" s="1"/>
  <c r="AO772" i="2"/>
  <c r="AT772" i="2" s="1"/>
  <c r="AN772" i="2"/>
  <c r="AS772" i="2" s="1"/>
  <c r="AM772" i="2"/>
  <c r="AR772" i="2" s="1"/>
  <c r="AL772" i="2"/>
  <c r="AQ772" i="2" s="1"/>
  <c r="AO771" i="2"/>
  <c r="AT771" i="2" s="1"/>
  <c r="AN771" i="2"/>
  <c r="AS771" i="2" s="1"/>
  <c r="AM771" i="2"/>
  <c r="AR771" i="2" s="1"/>
  <c r="AL771" i="2"/>
  <c r="AQ771" i="2" s="1"/>
  <c r="AO770" i="2"/>
  <c r="AT770" i="2" s="1"/>
  <c r="AN770" i="2"/>
  <c r="AS770" i="2" s="1"/>
  <c r="AM770" i="2"/>
  <c r="AR770" i="2" s="1"/>
  <c r="AL770" i="2"/>
  <c r="AQ770" i="2" s="1"/>
  <c r="AO769" i="2"/>
  <c r="AT769" i="2" s="1"/>
  <c r="AN769" i="2"/>
  <c r="AS769" i="2" s="1"/>
  <c r="AM769" i="2"/>
  <c r="AR769" i="2" s="1"/>
  <c r="AL769" i="2"/>
  <c r="AQ769" i="2" s="1"/>
  <c r="AO768" i="2"/>
  <c r="AT768" i="2" s="1"/>
  <c r="AN768" i="2"/>
  <c r="AS768" i="2" s="1"/>
  <c r="AM768" i="2"/>
  <c r="AR768" i="2" s="1"/>
  <c r="AL768" i="2"/>
  <c r="AQ768" i="2" s="1"/>
  <c r="AO767" i="2"/>
  <c r="AT767" i="2" s="1"/>
  <c r="AN767" i="2"/>
  <c r="AS767" i="2" s="1"/>
  <c r="AM767" i="2"/>
  <c r="AR767" i="2" s="1"/>
  <c r="AL767" i="2"/>
  <c r="AQ767" i="2" s="1"/>
  <c r="AO766" i="2"/>
  <c r="AT766" i="2" s="1"/>
  <c r="AN766" i="2"/>
  <c r="AS766" i="2" s="1"/>
  <c r="AM766" i="2"/>
  <c r="AR766" i="2" s="1"/>
  <c r="AL766" i="2"/>
  <c r="AQ766" i="2" s="1"/>
  <c r="AO765" i="2"/>
  <c r="AT765" i="2" s="1"/>
  <c r="AN765" i="2"/>
  <c r="AS765" i="2" s="1"/>
  <c r="AM765" i="2"/>
  <c r="AR765" i="2" s="1"/>
  <c r="AL765" i="2"/>
  <c r="AQ765" i="2" s="1"/>
  <c r="AO764" i="2"/>
  <c r="AT764" i="2" s="1"/>
  <c r="AN764" i="2"/>
  <c r="AS764" i="2" s="1"/>
  <c r="AM764" i="2"/>
  <c r="AR764" i="2" s="1"/>
  <c r="AL764" i="2"/>
  <c r="AQ764" i="2" s="1"/>
  <c r="AO759" i="2"/>
  <c r="AT759" i="2" s="1"/>
  <c r="AN759" i="2"/>
  <c r="AS759" i="2" s="1"/>
  <c r="AM759" i="2"/>
  <c r="AR759" i="2" s="1"/>
  <c r="AL759" i="2"/>
  <c r="AQ759" i="2" s="1"/>
  <c r="AO757" i="2"/>
  <c r="AT757" i="2" s="1"/>
  <c r="AN757" i="2"/>
  <c r="AS757" i="2" s="1"/>
  <c r="AM757" i="2"/>
  <c r="AR757" i="2" s="1"/>
  <c r="AL757" i="2"/>
  <c r="AQ757" i="2" s="1"/>
  <c r="AO756" i="2"/>
  <c r="AT756" i="2" s="1"/>
  <c r="AN756" i="2"/>
  <c r="AS756" i="2" s="1"/>
  <c r="AM756" i="2"/>
  <c r="AR756" i="2" s="1"/>
  <c r="AL756" i="2"/>
  <c r="AQ756" i="2" s="1"/>
  <c r="AO755" i="2"/>
  <c r="AT755" i="2" s="1"/>
  <c r="AL755" i="2"/>
  <c r="AQ755" i="2" s="1"/>
  <c r="Y755" i="2"/>
  <c r="X755" i="2"/>
  <c r="W755" i="2"/>
  <c r="V755" i="2"/>
  <c r="AO754" i="2"/>
  <c r="AT754" i="2" s="1"/>
  <c r="AN754" i="2"/>
  <c r="AS754" i="2" s="1"/>
  <c r="AM754" i="2"/>
  <c r="AR754" i="2" s="1"/>
  <c r="AL754" i="2"/>
  <c r="AQ754" i="2" s="1"/>
  <c r="AO751" i="2"/>
  <c r="AT751" i="2" s="1"/>
  <c r="AN751" i="2"/>
  <c r="AS751" i="2" s="1"/>
  <c r="AM751" i="2"/>
  <c r="AR751" i="2" s="1"/>
  <c r="AL751" i="2"/>
  <c r="AQ751" i="2" s="1"/>
  <c r="Y751" i="2"/>
  <c r="X751" i="2"/>
  <c r="W751" i="2"/>
  <c r="AO750" i="2"/>
  <c r="AT750" i="2" s="1"/>
  <c r="AN750" i="2"/>
  <c r="AS750" i="2" s="1"/>
  <c r="AM750" i="2"/>
  <c r="AR750" i="2" s="1"/>
  <c r="AL750" i="2"/>
  <c r="AQ750" i="2" s="1"/>
  <c r="AO749" i="2"/>
  <c r="AT749" i="2" s="1"/>
  <c r="AN749" i="2"/>
  <c r="AS749" i="2" s="1"/>
  <c r="AM749" i="2"/>
  <c r="AR749" i="2" s="1"/>
  <c r="AL749" i="2"/>
  <c r="AN747" i="2"/>
  <c r="AS747" i="2" s="1"/>
  <c r="AM747" i="2"/>
  <c r="AR747" i="2" s="1"/>
  <c r="AO746" i="2"/>
  <c r="AT746" i="2" s="1"/>
  <c r="AN746" i="2"/>
  <c r="AS746" i="2" s="1"/>
  <c r="AM746" i="2"/>
  <c r="AR746" i="2" s="1"/>
  <c r="AL746" i="2"/>
  <c r="AQ746" i="2" s="1"/>
  <c r="AO744" i="2"/>
  <c r="AT744" i="2" s="1"/>
  <c r="AL744" i="2"/>
  <c r="AQ744" i="2" s="1"/>
  <c r="AP744" i="2"/>
  <c r="AO743" i="2"/>
  <c r="AT743" i="2" s="1"/>
  <c r="AN743" i="2"/>
  <c r="AS743" i="2" s="1"/>
  <c r="AM743" i="2"/>
  <c r="AR743" i="2" s="1"/>
  <c r="AL743" i="2"/>
  <c r="AO742" i="2"/>
  <c r="AT742" i="2" s="1"/>
  <c r="AN742" i="2"/>
  <c r="AS742" i="2" s="1"/>
  <c r="AM742" i="2"/>
  <c r="AR742" i="2" s="1"/>
  <c r="AL742" i="2"/>
  <c r="AQ742" i="2" s="1"/>
  <c r="AL741" i="2"/>
  <c r="AQ741" i="2" s="1"/>
  <c r="AO739" i="2"/>
  <c r="AT739" i="2" s="1"/>
  <c r="AL739" i="2"/>
  <c r="AQ739" i="2" s="1"/>
  <c r="AO738" i="2"/>
  <c r="AT738" i="2" s="1"/>
  <c r="AN738" i="2"/>
  <c r="AS738" i="2" s="1"/>
  <c r="AM738" i="2"/>
  <c r="AR738" i="2" s="1"/>
  <c r="AL738" i="2"/>
  <c r="AQ738" i="2" s="1"/>
  <c r="AO737" i="2"/>
  <c r="AT737" i="2" s="1"/>
  <c r="AN737" i="2"/>
  <c r="AS737" i="2" s="1"/>
  <c r="AM737" i="2"/>
  <c r="AR737" i="2" s="1"/>
  <c r="AL737" i="2"/>
  <c r="AQ737" i="2" s="1"/>
  <c r="AO736" i="2"/>
  <c r="AT736" i="2" s="1"/>
  <c r="AN736" i="2"/>
  <c r="AS736" i="2" s="1"/>
  <c r="AM736" i="2"/>
  <c r="AR736" i="2" s="1"/>
  <c r="AL736" i="2"/>
  <c r="AO735" i="2"/>
  <c r="AT735" i="2" s="1"/>
  <c r="AL735" i="2"/>
  <c r="AQ735" i="2" s="1"/>
  <c r="AO734" i="2"/>
  <c r="AT734" i="2" s="1"/>
  <c r="AN734" i="2"/>
  <c r="AS734" i="2" s="1"/>
  <c r="AM734" i="2"/>
  <c r="AR734" i="2" s="1"/>
  <c r="AL734" i="2"/>
  <c r="AO733" i="2"/>
  <c r="AT733" i="2" s="1"/>
  <c r="AN733" i="2"/>
  <c r="AS733" i="2" s="1"/>
  <c r="AM733" i="2"/>
  <c r="AR733" i="2" s="1"/>
  <c r="AL733" i="2"/>
  <c r="AQ733" i="2" s="1"/>
  <c r="AO732" i="2"/>
  <c r="AT732" i="2" s="1"/>
  <c r="AN732" i="2"/>
  <c r="AS732" i="2" s="1"/>
  <c r="AM732" i="2"/>
  <c r="AR732" i="2" s="1"/>
  <c r="AL732" i="2"/>
  <c r="AL731" i="2"/>
  <c r="AQ731" i="2" s="1"/>
  <c r="AO730" i="2"/>
  <c r="AT730" i="2" s="1"/>
  <c r="AN730" i="2"/>
  <c r="AS730" i="2" s="1"/>
  <c r="AM730" i="2"/>
  <c r="AR730" i="2" s="1"/>
  <c r="AL730" i="2"/>
  <c r="AF82" i="2" s="1"/>
  <c r="AO729" i="2"/>
  <c r="AT729" i="2" s="1"/>
  <c r="AN729" i="2"/>
  <c r="AS729" i="2" s="1"/>
  <c r="AM729" i="2"/>
  <c r="AR729" i="2" s="1"/>
  <c r="AL729" i="2"/>
  <c r="AQ729" i="2" s="1"/>
  <c r="AO727" i="2"/>
  <c r="AT727" i="2" s="1"/>
  <c r="AL727" i="2"/>
  <c r="AQ727" i="2" s="1"/>
  <c r="AO726" i="2"/>
  <c r="AT726" i="2" s="1"/>
  <c r="AO723" i="2"/>
  <c r="AT723" i="2" s="1"/>
  <c r="AL723" i="2"/>
  <c r="AQ723" i="2" s="1"/>
  <c r="AO722" i="2"/>
  <c r="AT722" i="2" s="1"/>
  <c r="AN722" i="2"/>
  <c r="AS722" i="2" s="1"/>
  <c r="AM722" i="2"/>
  <c r="AR722" i="2" s="1"/>
  <c r="AL722" i="2"/>
  <c r="AQ722" i="2" s="1"/>
  <c r="AO721" i="2"/>
  <c r="AT721" i="2" s="1"/>
  <c r="AN721" i="2"/>
  <c r="AS721" i="2" s="1"/>
  <c r="AM721" i="2"/>
  <c r="AR721" i="2" s="1"/>
  <c r="AL721" i="2"/>
  <c r="AQ721" i="2" s="1"/>
  <c r="AO720" i="2"/>
  <c r="AT720" i="2" s="1"/>
  <c r="AN720" i="2"/>
  <c r="AS720" i="2" s="1"/>
  <c r="AM720" i="2"/>
  <c r="AR720" i="2" s="1"/>
  <c r="AL720" i="2"/>
  <c r="AQ720" i="2" s="1"/>
  <c r="AO719" i="2"/>
  <c r="AT719" i="2" s="1"/>
  <c r="AN719" i="2"/>
  <c r="AS719" i="2" s="1"/>
  <c r="AM719" i="2"/>
  <c r="AR719" i="2" s="1"/>
  <c r="AL719" i="2"/>
  <c r="AQ719" i="2" s="1"/>
  <c r="AO718" i="2"/>
  <c r="AT718" i="2" s="1"/>
  <c r="AM718" i="2"/>
  <c r="AR718" i="2" s="1"/>
  <c r="AL718" i="2"/>
  <c r="AQ718" i="2" s="1"/>
  <c r="AO717" i="2"/>
  <c r="AT717" i="2" s="1"/>
  <c r="AN717" i="2"/>
  <c r="AS717" i="2" s="1"/>
  <c r="AM717" i="2"/>
  <c r="AR717" i="2" s="1"/>
  <c r="AL717" i="2"/>
  <c r="AQ717" i="2" s="1"/>
  <c r="AO716" i="2"/>
  <c r="AT716" i="2" s="1"/>
  <c r="AN716" i="2"/>
  <c r="AS716" i="2" s="1"/>
  <c r="AM716" i="2"/>
  <c r="AR716" i="2" s="1"/>
  <c r="AL716" i="2"/>
  <c r="AQ716" i="2" s="1"/>
  <c r="AO715" i="2"/>
  <c r="AT715" i="2" s="1"/>
  <c r="AN715" i="2"/>
  <c r="AS715" i="2" s="1"/>
  <c r="AM715" i="2"/>
  <c r="AR715" i="2" s="1"/>
  <c r="AL715" i="2"/>
  <c r="AQ715" i="2" s="1"/>
  <c r="AO712" i="2"/>
  <c r="AT712" i="2" s="1"/>
  <c r="AN712" i="2"/>
  <c r="AS712" i="2" s="1"/>
  <c r="AM712" i="2"/>
  <c r="AR712" i="2" s="1"/>
  <c r="AL712" i="2"/>
  <c r="AQ712" i="2" s="1"/>
  <c r="AO711" i="2"/>
  <c r="AT711" i="2" s="1"/>
  <c r="AN711" i="2"/>
  <c r="AS711" i="2" s="1"/>
  <c r="AM711" i="2"/>
  <c r="AR711" i="2" s="1"/>
  <c r="AL711" i="2"/>
  <c r="AQ711" i="2" s="1"/>
  <c r="AO710" i="2"/>
  <c r="AT710" i="2" s="1"/>
  <c r="AN710" i="2"/>
  <c r="AS710" i="2" s="1"/>
  <c r="AM710" i="2"/>
  <c r="AR710" i="2" s="1"/>
  <c r="AL710" i="2"/>
  <c r="AQ710" i="2" s="1"/>
  <c r="AO709" i="2"/>
  <c r="AT709" i="2" s="1"/>
  <c r="AN709" i="2"/>
  <c r="AS709" i="2" s="1"/>
  <c r="AM709" i="2"/>
  <c r="AR709" i="2" s="1"/>
  <c r="AL709" i="2"/>
  <c r="AQ709" i="2" s="1"/>
  <c r="AO708" i="2"/>
  <c r="AT708" i="2" s="1"/>
  <c r="AN708" i="2"/>
  <c r="AS708" i="2" s="1"/>
  <c r="AM708" i="2"/>
  <c r="AR708" i="2" s="1"/>
  <c r="AL708" i="2"/>
  <c r="AQ708" i="2" s="1"/>
  <c r="AL707" i="2"/>
  <c r="AQ707" i="2" s="1"/>
  <c r="AO705" i="2"/>
  <c r="AT705" i="2" s="1"/>
  <c r="AN705" i="2"/>
  <c r="AS705" i="2" s="1"/>
  <c r="AM705" i="2"/>
  <c r="AR705" i="2" s="1"/>
  <c r="AL705" i="2"/>
  <c r="AQ705" i="2" s="1"/>
  <c r="AO703" i="2"/>
  <c r="AT703" i="2" s="1"/>
  <c r="AN703" i="2"/>
  <c r="AS703" i="2" s="1"/>
  <c r="AM703" i="2"/>
  <c r="AR703" i="2" s="1"/>
  <c r="AL703" i="2"/>
  <c r="AQ703" i="2" s="1"/>
  <c r="AO702" i="2"/>
  <c r="AT702" i="2" s="1"/>
  <c r="AL702" i="2"/>
  <c r="AQ702" i="2" s="1"/>
  <c r="AO701" i="2"/>
  <c r="AT701" i="2" s="1"/>
  <c r="AN701" i="2"/>
  <c r="AS701" i="2" s="1"/>
  <c r="AM701" i="2"/>
  <c r="AR701" i="2" s="1"/>
  <c r="AL701" i="2"/>
  <c r="AQ701" i="2" s="1"/>
  <c r="AO697" i="2"/>
  <c r="AT697" i="2" s="1"/>
  <c r="AN697" i="2"/>
  <c r="AS697" i="2" s="1"/>
  <c r="AM697" i="2"/>
  <c r="AR697" i="2" s="1"/>
  <c r="AL697" i="2"/>
  <c r="AQ697" i="2" s="1"/>
  <c r="AO693" i="2"/>
  <c r="AT693" i="2" s="1"/>
  <c r="AN693" i="2"/>
  <c r="AS693" i="2" s="1"/>
  <c r="AM693" i="2"/>
  <c r="AR693" i="2" s="1"/>
  <c r="AL693" i="2"/>
  <c r="AQ693" i="2" s="1"/>
  <c r="AO692" i="2"/>
  <c r="AT692" i="2" s="1"/>
  <c r="AL692" i="2"/>
  <c r="AQ692" i="2" s="1"/>
  <c r="Y692" i="2"/>
  <c r="X692" i="2"/>
  <c r="X688" i="2"/>
  <c r="W692" i="2"/>
  <c r="V692" i="2"/>
  <c r="U692" i="2"/>
  <c r="AO691" i="2"/>
  <c r="AT691" i="2" s="1"/>
  <c r="AN691" i="2"/>
  <c r="AS691" i="2" s="1"/>
  <c r="AM691" i="2"/>
  <c r="AR691" i="2" s="1"/>
  <c r="AL691" i="2"/>
  <c r="AQ691" i="2" s="1"/>
  <c r="AO689" i="2"/>
  <c r="AT689" i="2" s="1"/>
  <c r="AN689" i="2"/>
  <c r="AS689" i="2" s="1"/>
  <c r="AM689" i="2"/>
  <c r="AR689" i="2" s="1"/>
  <c r="AL689" i="2"/>
  <c r="AQ689" i="2" s="1"/>
  <c r="Y688" i="2"/>
  <c r="W688" i="2"/>
  <c r="V688" i="2"/>
  <c r="V684" i="2" s="1"/>
  <c r="U688" i="2"/>
  <c r="AK688" i="2" s="1"/>
  <c r="AP688" i="2" s="1"/>
  <c r="AO687" i="2"/>
  <c r="AT687" i="2" s="1"/>
  <c r="AN687" i="2"/>
  <c r="AS687" i="2" s="1"/>
  <c r="AM687" i="2"/>
  <c r="AR687" i="2" s="1"/>
  <c r="AL687" i="2"/>
  <c r="AQ687" i="2" s="1"/>
  <c r="AL685" i="2"/>
  <c r="AQ685" i="2" s="1"/>
  <c r="Y685" i="2"/>
  <c r="X685" i="2"/>
  <c r="W685" i="2"/>
  <c r="V685" i="2"/>
  <c r="U685" i="2"/>
  <c r="AL683" i="2"/>
  <c r="AQ683" i="2" s="1"/>
  <c r="Y683" i="2"/>
  <c r="X683" i="2"/>
  <c r="W683" i="2"/>
  <c r="V683" i="2"/>
  <c r="U683" i="2"/>
  <c r="AK683" i="2" s="1"/>
  <c r="AP683" i="2" s="1"/>
  <c r="AO680" i="2"/>
  <c r="AT680" i="2" s="1"/>
  <c r="AN680" i="2"/>
  <c r="AS680" i="2" s="1"/>
  <c r="AM680" i="2"/>
  <c r="AR680" i="2" s="1"/>
  <c r="AL680" i="2"/>
  <c r="AQ680" i="2" s="1"/>
  <c r="AO679" i="2"/>
  <c r="AT679" i="2" s="1"/>
  <c r="Y679" i="2"/>
  <c r="X679" i="2"/>
  <c r="X675" i="2"/>
  <c r="X671" i="2" s="1"/>
  <c r="W679" i="2"/>
  <c r="V679" i="2"/>
  <c r="U679" i="2"/>
  <c r="AK679" i="2" s="1"/>
  <c r="AP679" i="2" s="1"/>
  <c r="AO676" i="2"/>
  <c r="AT676" i="2" s="1"/>
  <c r="AN676" i="2"/>
  <c r="AS676" i="2" s="1"/>
  <c r="AM676" i="2"/>
  <c r="AR676" i="2" s="1"/>
  <c r="AL676" i="2"/>
  <c r="AQ676" i="2" s="1"/>
  <c r="Y675" i="2"/>
  <c r="W675" i="2"/>
  <c r="V675" i="2"/>
  <c r="V671" i="2" s="1"/>
  <c r="U675" i="2"/>
  <c r="AK675" i="2" s="1"/>
  <c r="AP675" i="2" s="1"/>
  <c r="AO672" i="2"/>
  <c r="AT672" i="2" s="1"/>
  <c r="AN672" i="2"/>
  <c r="AS672" i="2" s="1"/>
  <c r="AM672" i="2"/>
  <c r="AR672" i="2" s="1"/>
  <c r="AL672" i="2"/>
  <c r="AQ672" i="2" s="1"/>
  <c r="Y672" i="2"/>
  <c r="Y669" i="2" s="1"/>
  <c r="X672" i="2"/>
  <c r="W672" i="2"/>
  <c r="V672" i="2"/>
  <c r="U672" i="2"/>
  <c r="AK672" i="2" s="1"/>
  <c r="AP672" i="2" s="1"/>
  <c r="Y670" i="2"/>
  <c r="X670" i="2"/>
  <c r="W670" i="2"/>
  <c r="V670" i="2"/>
  <c r="U670" i="2"/>
  <c r="AO666" i="2"/>
  <c r="AT666" i="2" s="1"/>
  <c r="AN666" i="2"/>
  <c r="AS666" i="2" s="1"/>
  <c r="AM666" i="2"/>
  <c r="AR666" i="2" s="1"/>
  <c r="AL666" i="2"/>
  <c r="AQ666" i="2" s="1"/>
  <c r="AO665" i="2"/>
  <c r="AT665" i="2" s="1"/>
  <c r="AN665" i="2"/>
  <c r="AS665" i="2" s="1"/>
  <c r="AM665" i="2"/>
  <c r="AR665" i="2" s="1"/>
  <c r="AL665" i="2"/>
  <c r="AQ665" i="2" s="1"/>
  <c r="AO664" i="2"/>
  <c r="AT664" i="2" s="1"/>
  <c r="AN664" i="2"/>
  <c r="AS664" i="2" s="1"/>
  <c r="AM664" i="2"/>
  <c r="AR664" i="2" s="1"/>
  <c r="AL664" i="2"/>
  <c r="AQ664" i="2" s="1"/>
  <c r="AO663" i="2"/>
  <c r="AT663" i="2" s="1"/>
  <c r="AN663" i="2"/>
  <c r="AS663" i="2" s="1"/>
  <c r="AM663" i="2"/>
  <c r="AR663" i="2" s="1"/>
  <c r="AL663" i="2"/>
  <c r="AQ663" i="2" s="1"/>
  <c r="AO662" i="2"/>
  <c r="AT662" i="2" s="1"/>
  <c r="AN662" i="2"/>
  <c r="AS662" i="2" s="1"/>
  <c r="AM662" i="2"/>
  <c r="AR662" i="2" s="1"/>
  <c r="AL662" i="2"/>
  <c r="AQ662" i="2" s="1"/>
  <c r="AO661" i="2"/>
  <c r="AT661" i="2" s="1"/>
  <c r="AN661" i="2"/>
  <c r="AS661" i="2" s="1"/>
  <c r="AM661" i="2"/>
  <c r="AR661" i="2" s="1"/>
  <c r="AL661" i="2"/>
  <c r="AQ661" i="2" s="1"/>
  <c r="AO660" i="2"/>
  <c r="AT660" i="2" s="1"/>
  <c r="AN660" i="2"/>
  <c r="AS660" i="2" s="1"/>
  <c r="AM660" i="2"/>
  <c r="AR660" i="2" s="1"/>
  <c r="AL660" i="2"/>
  <c r="AQ660" i="2" s="1"/>
  <c r="AO659" i="2"/>
  <c r="AT659" i="2" s="1"/>
  <c r="AN659" i="2"/>
  <c r="AS659" i="2" s="1"/>
  <c r="AM659" i="2"/>
  <c r="AR659" i="2" s="1"/>
  <c r="AL659" i="2"/>
  <c r="AQ659" i="2" s="1"/>
  <c r="AO658" i="2"/>
  <c r="AT658" i="2" s="1"/>
  <c r="AN658" i="2"/>
  <c r="AS658" i="2" s="1"/>
  <c r="AM658" i="2"/>
  <c r="AR658" i="2" s="1"/>
  <c r="AL658" i="2"/>
  <c r="AQ658" i="2" s="1"/>
  <c r="AO657" i="2"/>
  <c r="AT657" i="2" s="1"/>
  <c r="AN657" i="2"/>
  <c r="AS657" i="2" s="1"/>
  <c r="AM657" i="2"/>
  <c r="AR657" i="2" s="1"/>
  <c r="AL657" i="2"/>
  <c r="AQ657" i="2" s="1"/>
  <c r="Y657" i="2"/>
  <c r="X657" i="2"/>
  <c r="W657" i="2"/>
  <c r="V657" i="2"/>
  <c r="U657" i="2"/>
  <c r="AK657" i="2" s="1"/>
  <c r="AP657" i="2" s="1"/>
  <c r="AO656" i="2"/>
  <c r="AT656" i="2" s="1"/>
  <c r="AN656" i="2"/>
  <c r="AS656" i="2" s="1"/>
  <c r="AM656" i="2"/>
  <c r="AR656" i="2" s="1"/>
  <c r="AL656" i="2"/>
  <c r="AQ656" i="2" s="1"/>
  <c r="AO655" i="2"/>
  <c r="AT655" i="2" s="1"/>
  <c r="AN655" i="2"/>
  <c r="AS655" i="2" s="1"/>
  <c r="AM655" i="2"/>
  <c r="AR655" i="2" s="1"/>
  <c r="AL655" i="2"/>
  <c r="AQ655" i="2" s="1"/>
  <c r="AK655" i="2"/>
  <c r="AP655" i="2" s="1"/>
  <c r="AO651" i="2"/>
  <c r="AT651" i="2" s="1"/>
  <c r="AN651" i="2"/>
  <c r="AS651" i="2" s="1"/>
  <c r="AM651" i="2"/>
  <c r="AR651" i="2" s="1"/>
  <c r="AL651" i="2"/>
  <c r="AQ651" i="2" s="1"/>
  <c r="AO649" i="2"/>
  <c r="AT649" i="2" s="1"/>
  <c r="AN649" i="2"/>
  <c r="AS649" i="2" s="1"/>
  <c r="AM649" i="2"/>
  <c r="AR649" i="2" s="1"/>
  <c r="AL649" i="2"/>
  <c r="AQ649" i="2" s="1"/>
  <c r="AO648" i="2"/>
  <c r="AT648" i="2" s="1"/>
  <c r="AN648" i="2"/>
  <c r="AS648" i="2" s="1"/>
  <c r="AM648" i="2"/>
  <c r="AR648" i="2" s="1"/>
  <c r="AL648" i="2"/>
  <c r="AQ648" i="2" s="1"/>
  <c r="AN643" i="2"/>
  <c r="AS643" i="2" s="1"/>
  <c r="AL647" i="2"/>
  <c r="AQ647" i="2" s="1"/>
  <c r="AO646" i="2"/>
  <c r="AT646" i="2" s="1"/>
  <c r="AN646" i="2"/>
  <c r="AS646" i="2" s="1"/>
  <c r="AM646" i="2"/>
  <c r="AR646" i="2" s="1"/>
  <c r="AL646" i="2"/>
  <c r="AQ646" i="2" s="1"/>
  <c r="AK643" i="2"/>
  <c r="AP643" i="2" s="1"/>
  <c r="AO643" i="2"/>
  <c r="AT643" i="2" s="1"/>
  <c r="AM643" i="2"/>
  <c r="AR643" i="2" s="1"/>
  <c r="AL643" i="2"/>
  <c r="AQ643" i="2" s="1"/>
  <c r="AO641" i="2"/>
  <c r="AT641" i="2" s="1"/>
  <c r="AM641" i="2"/>
  <c r="AR641" i="2" s="1"/>
  <c r="AL641" i="2"/>
  <c r="AQ641" i="2" s="1"/>
  <c r="AL639" i="2"/>
  <c r="AQ639" i="2" s="1"/>
  <c r="AO636" i="2"/>
  <c r="AT636" i="2" s="1"/>
  <c r="AL636" i="2"/>
  <c r="AQ636" i="2" s="1"/>
  <c r="AO635" i="2"/>
  <c r="AT635" i="2" s="1"/>
  <c r="AN635" i="2"/>
  <c r="AS635" i="2" s="1"/>
  <c r="AM635" i="2"/>
  <c r="AR635" i="2" s="1"/>
  <c r="AL635" i="2"/>
  <c r="AQ635" i="2" s="1"/>
  <c r="AO633" i="2"/>
  <c r="AT633" i="2" s="1"/>
  <c r="AL633" i="2"/>
  <c r="AQ633" i="2" s="1"/>
  <c r="AO631" i="2"/>
  <c r="AT631" i="2" s="1"/>
  <c r="AL631" i="2"/>
  <c r="AQ631" i="2" s="1"/>
  <c r="AO630" i="2"/>
  <c r="AT630" i="2" s="1"/>
  <c r="AN630" i="2"/>
  <c r="AS630" i="2" s="1"/>
  <c r="AM630" i="2"/>
  <c r="AR630" i="2" s="1"/>
  <c r="AL630" i="2"/>
  <c r="AQ630" i="2" s="1"/>
  <c r="AK630" i="2"/>
  <c r="AP630" i="2" s="1"/>
  <c r="AO629" i="2"/>
  <c r="AT629" i="2" s="1"/>
  <c r="AL629" i="2"/>
  <c r="AQ629" i="2" s="1"/>
  <c r="AO628" i="2"/>
  <c r="AT628" i="2" s="1"/>
  <c r="AN628" i="2"/>
  <c r="AS628" i="2" s="1"/>
  <c r="AL628" i="2"/>
  <c r="AQ628" i="2" s="1"/>
  <c r="AO627" i="2"/>
  <c r="AT627" i="2" s="1"/>
  <c r="AL627" i="2"/>
  <c r="AQ627" i="2" s="1"/>
  <c r="AO626" i="2"/>
  <c r="AT626" i="2" s="1"/>
  <c r="AN626" i="2"/>
  <c r="AS626" i="2" s="1"/>
  <c r="AM626" i="2"/>
  <c r="AR626" i="2" s="1"/>
  <c r="AL626" i="2"/>
  <c r="AQ626" i="2" s="1"/>
  <c r="AO624" i="2"/>
  <c r="AT624" i="2" s="1"/>
  <c r="AM624" i="2"/>
  <c r="AR624" i="2" s="1"/>
  <c r="AL624" i="2"/>
  <c r="AQ624" i="2" s="1"/>
  <c r="AO623" i="2"/>
  <c r="AT623" i="2"/>
  <c r="AL623" i="2"/>
  <c r="AQ623" i="2" s="1"/>
  <c r="AO622" i="2"/>
  <c r="AT622" i="2" s="1"/>
  <c r="AN622" i="2"/>
  <c r="AS622" i="2" s="1"/>
  <c r="AM622" i="2"/>
  <c r="AR622" i="2" s="1"/>
  <c r="AL622" i="2"/>
  <c r="AQ622" i="2" s="1"/>
  <c r="AO619" i="2"/>
  <c r="AT619" i="2" s="1"/>
  <c r="AO618" i="2"/>
  <c r="AT618" i="2" s="1"/>
  <c r="AL618" i="2"/>
  <c r="AQ618" i="2" s="1"/>
  <c r="AL615" i="2"/>
  <c r="AQ615" i="2" s="1"/>
  <c r="AO614" i="2"/>
  <c r="AT614" i="2" s="1"/>
  <c r="AN614" i="2"/>
  <c r="AS614" i="2" s="1"/>
  <c r="AM614" i="2"/>
  <c r="AR614" i="2" s="1"/>
  <c r="AL614" i="2"/>
  <c r="AQ614" i="2" s="1"/>
  <c r="AO613" i="2"/>
  <c r="AT613" i="2" s="1"/>
  <c r="AN613" i="2"/>
  <c r="AS613" i="2" s="1"/>
  <c r="AM613" i="2"/>
  <c r="AR613" i="2" s="1"/>
  <c r="AL613" i="2"/>
  <c r="AQ613" i="2" s="1"/>
  <c r="AO612" i="2"/>
  <c r="AT612" i="2" s="1"/>
  <c r="AN612" i="2"/>
  <c r="AS612" i="2" s="1"/>
  <c r="AM612" i="2"/>
  <c r="AR612" i="2" s="1"/>
  <c r="AL612" i="2"/>
  <c r="AQ612" i="2" s="1"/>
  <c r="AO611" i="2"/>
  <c r="AT611" i="2" s="1"/>
  <c r="AN611" i="2"/>
  <c r="AS611" i="2" s="1"/>
  <c r="AM611" i="2"/>
  <c r="AR611" i="2" s="1"/>
  <c r="AL611" i="2"/>
  <c r="AQ611" i="2" s="1"/>
  <c r="AO610" i="2"/>
  <c r="AT610" i="2" s="1"/>
  <c r="AL610" i="2"/>
  <c r="AQ610" i="2" s="1"/>
  <c r="AO609" i="2"/>
  <c r="AT609" i="2" s="1"/>
  <c r="AN609" i="2"/>
  <c r="AS609" i="2" s="1"/>
  <c r="AM609" i="2"/>
  <c r="AR609" i="2" s="1"/>
  <c r="AL609" i="2"/>
  <c r="AQ609" i="2" s="1"/>
  <c r="AO608" i="2"/>
  <c r="AT608" i="2" s="1"/>
  <c r="AN608" i="2"/>
  <c r="AS608" i="2" s="1"/>
  <c r="AM608" i="2"/>
  <c r="AR608" i="2" s="1"/>
  <c r="AL608" i="2"/>
  <c r="AQ608" i="2" s="1"/>
  <c r="AO607" i="2"/>
  <c r="AT607" i="2" s="1"/>
  <c r="AN607" i="2"/>
  <c r="AS607" i="2" s="1"/>
  <c r="AM607" i="2"/>
  <c r="AR607" i="2" s="1"/>
  <c r="AL607" i="2"/>
  <c r="AQ607" i="2" s="1"/>
  <c r="AO604" i="2"/>
  <c r="AT604" i="2" s="1"/>
  <c r="AN604" i="2"/>
  <c r="AS604" i="2" s="1"/>
  <c r="AM604" i="2"/>
  <c r="AR604" i="2" s="1"/>
  <c r="AL604" i="2"/>
  <c r="AQ604" i="2" s="1"/>
  <c r="AO603" i="2"/>
  <c r="AT603" i="2" s="1"/>
  <c r="AN603" i="2"/>
  <c r="AS603" i="2" s="1"/>
  <c r="AM603" i="2"/>
  <c r="AR603" i="2" s="1"/>
  <c r="AL603" i="2"/>
  <c r="AQ603" i="2" s="1"/>
  <c r="AO602" i="2"/>
  <c r="AT602" i="2" s="1"/>
  <c r="AN602" i="2"/>
  <c r="AS602" i="2" s="1"/>
  <c r="AM602" i="2"/>
  <c r="AR602" i="2" s="1"/>
  <c r="AL602" i="2"/>
  <c r="AQ602" i="2" s="1"/>
  <c r="AO601" i="2"/>
  <c r="AT601" i="2" s="1"/>
  <c r="AN601" i="2"/>
  <c r="AS601" i="2" s="1"/>
  <c r="AM601" i="2"/>
  <c r="AR601" i="2" s="1"/>
  <c r="AL601" i="2"/>
  <c r="AQ601" i="2" s="1"/>
  <c r="AO600" i="2"/>
  <c r="AT600" i="2" s="1"/>
  <c r="AN600" i="2"/>
  <c r="AS600" i="2" s="1"/>
  <c r="AM600" i="2"/>
  <c r="AR600" i="2" s="1"/>
  <c r="AL600" i="2"/>
  <c r="AQ600" i="2" s="1"/>
  <c r="AO599" i="2"/>
  <c r="AT599" i="2" s="1"/>
  <c r="AN599" i="2"/>
  <c r="AS599" i="2" s="1"/>
  <c r="AM599" i="2"/>
  <c r="AR599" i="2" s="1"/>
  <c r="AL599" i="2"/>
  <c r="AQ599" i="2" s="1"/>
  <c r="AO597" i="2"/>
  <c r="AT597" i="2" s="1"/>
  <c r="AN597" i="2"/>
  <c r="AS597" i="2" s="1"/>
  <c r="AM597" i="2"/>
  <c r="AR597" i="2" s="1"/>
  <c r="AL597" i="2"/>
  <c r="AQ597" i="2" s="1"/>
  <c r="AO1099" i="2"/>
  <c r="AT1099" i="2" s="1"/>
  <c r="AO1312" i="2"/>
  <c r="AT1312" i="2" s="1"/>
  <c r="AM1538" i="2"/>
  <c r="AR1538" i="2" s="1"/>
  <c r="AL1210" i="2"/>
  <c r="AQ1210" i="2" s="1"/>
  <c r="AL1206" i="2"/>
  <c r="AQ1206" i="2" s="1"/>
  <c r="AN1420" i="2"/>
  <c r="AS1420" i="2" s="1"/>
  <c r="AM1597" i="2"/>
  <c r="AR1597" i="2" s="1"/>
  <c r="AL1024" i="2"/>
  <c r="AQ1024" i="2" s="1"/>
  <c r="AL1102" i="2"/>
  <c r="AQ1102" i="2" s="1"/>
  <c r="AN1109" i="2"/>
  <c r="AS1109" i="2" s="1"/>
  <c r="AL1177" i="2"/>
  <c r="AQ1177" i="2" s="1"/>
  <c r="AM1282" i="2"/>
  <c r="AR1282" i="2" s="1"/>
  <c r="AL1310" i="2"/>
  <c r="AQ1310" i="2" s="1"/>
  <c r="AL1312" i="2"/>
  <c r="AQ1312" i="2" s="1"/>
  <c r="AN1312" i="2"/>
  <c r="AS1312" i="2" s="1"/>
  <c r="AN1309" i="2"/>
  <c r="AS1309" i="2" s="1"/>
  <c r="AL1319" i="2"/>
  <c r="AQ1319" i="2" s="1"/>
  <c r="AN1319" i="2"/>
  <c r="AS1319" i="2" s="1"/>
  <c r="AO1412" i="2"/>
  <c r="AT1412" i="2" s="1"/>
  <c r="AM1414" i="2"/>
  <c r="AR1414" i="2" s="1"/>
  <c r="AL1534" i="2"/>
  <c r="AQ1534" i="2" s="1"/>
  <c r="AM1552" i="2"/>
  <c r="AR1552" i="2" s="1"/>
  <c r="AM1546" i="2"/>
  <c r="AR1546" i="2" s="1"/>
  <c r="AO1552" i="2"/>
  <c r="AT1552" i="2" s="1"/>
  <c r="AO1546" i="2"/>
  <c r="AT1546" i="2" s="1"/>
  <c r="AL1595" i="2"/>
  <c r="AQ1595" i="2" s="1"/>
  <c r="AO1601" i="2"/>
  <c r="AT1601" i="2" s="1"/>
  <c r="CQ623" i="3"/>
  <c r="CQ626" i="3" s="1"/>
  <c r="CR623" i="3"/>
  <c r="CR626" i="3" s="1"/>
  <c r="CR265" i="3"/>
  <c r="AO707" i="2"/>
  <c r="AT707" i="2" s="1"/>
  <c r="AL700" i="2"/>
  <c r="AQ700" i="2" s="1"/>
  <c r="AO700" i="2"/>
  <c r="AT700" i="2" s="1"/>
  <c r="CR275" i="3"/>
  <c r="CR279" i="3"/>
  <c r="CR283" i="3"/>
  <c r="CR292" i="3"/>
  <c r="CR1683" i="3"/>
  <c r="CR1569" i="3"/>
  <c r="CR1455" i="3"/>
  <c r="CR1341" i="3"/>
  <c r="CR1227" i="3"/>
  <c r="CR1113" i="3"/>
  <c r="CR999" i="3"/>
  <c r="CR771" i="3"/>
  <c r="CR296" i="3"/>
  <c r="CR168" i="3"/>
  <c r="CR1679" i="3"/>
  <c r="CR1565" i="3"/>
  <c r="CR1451" i="3"/>
  <c r="CR1337" i="3"/>
  <c r="CR1223" i="3"/>
  <c r="CR1109" i="3"/>
  <c r="CR995" i="3"/>
  <c r="CR767" i="3"/>
  <c r="CQ170" i="3"/>
  <c r="CQ173" i="3" s="1"/>
  <c r="CQ154" i="3"/>
  <c r="CQ158" i="3"/>
  <c r="CQ1670" i="3"/>
  <c r="CQ1556" i="3"/>
  <c r="CQ1442" i="3"/>
  <c r="CQ1328" i="3"/>
  <c r="CQ1214" i="3"/>
  <c r="CQ1100" i="3"/>
  <c r="CQ986" i="3"/>
  <c r="CQ758" i="3"/>
  <c r="CQ641" i="3"/>
  <c r="CQ524" i="3"/>
  <c r="CQ520" i="3"/>
  <c r="CQ528" i="3"/>
  <c r="CQ537" i="3"/>
  <c r="CQ541" i="3"/>
  <c r="CQ406" i="3"/>
  <c r="CQ162" i="3"/>
  <c r="CQ165" i="3"/>
  <c r="CQ168" i="3" s="1"/>
  <c r="CQ177" i="3"/>
  <c r="CT417" i="3"/>
  <c r="CQ417" i="3"/>
  <c r="CT418" i="3"/>
  <c r="CT414" i="3"/>
  <c r="CT413" i="3"/>
  <c r="CQ418" i="3"/>
  <c r="CQ414" i="3"/>
  <c r="CQ413" i="3"/>
  <c r="CQ402" i="3"/>
  <c r="CQ410" i="3"/>
  <c r="CQ423" i="3"/>
  <c r="CR337" i="3"/>
  <c r="CR346" i="3"/>
  <c r="CR351" i="3"/>
  <c r="CR356" i="3"/>
  <c r="CR361" i="3"/>
  <c r="CR382" i="3"/>
  <c r="CR387" i="3"/>
  <c r="CR392" i="3"/>
  <c r="CT494" i="3"/>
  <c r="CT531" i="3"/>
  <c r="CT533" i="3" s="1"/>
  <c r="CT520" i="3"/>
  <c r="CT524" i="3"/>
  <c r="CT528" i="3"/>
  <c r="CT537" i="3"/>
  <c r="CT541" i="3"/>
  <c r="CU512" i="3"/>
  <c r="CU514" i="3" s="1"/>
  <c r="CR457" i="3"/>
  <c r="CR462" i="3"/>
  <c r="CR467" i="3"/>
  <c r="CR472" i="3"/>
  <c r="CR477" i="3"/>
  <c r="CR482" i="3"/>
  <c r="CR520" i="3"/>
  <c r="CR524" i="3"/>
  <c r="CR528" i="3"/>
  <c r="CR541" i="3"/>
  <c r="Q1686" i="3"/>
  <c r="Q1685" i="3"/>
  <c r="Q1682" i="3"/>
  <c r="Q1681" i="3"/>
  <c r="Q1678" i="3"/>
  <c r="Q1677" i="3"/>
  <c r="Q1673" i="3"/>
  <c r="Q1672" i="3"/>
  <c r="Q1669" i="3"/>
  <c r="Q1668" i="3"/>
  <c r="Q1665" i="3"/>
  <c r="Q1664" i="3"/>
  <c r="Q1659" i="3"/>
  <c r="Q1658" i="3"/>
  <c r="Q1657" i="3"/>
  <c r="Q1654" i="3"/>
  <c r="Q1653" i="3"/>
  <c r="Q1652" i="3"/>
  <c r="Q1649" i="3"/>
  <c r="Q1648" i="3"/>
  <c r="Q1647" i="3"/>
  <c r="Q1644" i="3"/>
  <c r="Q1643" i="3"/>
  <c r="Q1642" i="3"/>
  <c r="Q1639" i="3"/>
  <c r="Q1638" i="3"/>
  <c r="Q1637" i="3"/>
  <c r="Q1634" i="3"/>
  <c r="Q1633" i="3"/>
  <c r="Q1632" i="3"/>
  <c r="Q1628" i="3"/>
  <c r="Q1627" i="3"/>
  <c r="Q1626" i="3"/>
  <c r="Q1623" i="3"/>
  <c r="Q1622" i="3"/>
  <c r="Q1621" i="3"/>
  <c r="Q1618" i="3"/>
  <c r="Q1617" i="3"/>
  <c r="Q1616" i="3"/>
  <c r="Q1613" i="3"/>
  <c r="Q1612" i="3"/>
  <c r="Q1611" i="3"/>
  <c r="Q1608" i="3"/>
  <c r="Q1607" i="3"/>
  <c r="Q1606" i="3"/>
  <c r="Q1603" i="3"/>
  <c r="Q1602" i="3"/>
  <c r="Q1601" i="3"/>
  <c r="Q1596" i="3"/>
  <c r="Q1595" i="3"/>
  <c r="Q1594" i="3"/>
  <c r="Q1591" i="3"/>
  <c r="Q1590" i="3"/>
  <c r="Q1589" i="3"/>
  <c r="Q1585" i="3"/>
  <c r="Q1584" i="3"/>
  <c r="Q1583" i="3"/>
  <c r="Q1580" i="3"/>
  <c r="Q1579" i="3"/>
  <c r="Q1578" i="3"/>
  <c r="Q1572" i="3"/>
  <c r="Q1571" i="3"/>
  <c r="Q1568" i="3"/>
  <c r="Q1567" i="3"/>
  <c r="Q1564" i="3"/>
  <c r="Q1563" i="3"/>
  <c r="Q1559" i="3"/>
  <c r="Q1558" i="3"/>
  <c r="Q1555" i="3"/>
  <c r="Q1554" i="3"/>
  <c r="Q1551" i="3"/>
  <c r="Q1550" i="3"/>
  <c r="Q1545" i="3"/>
  <c r="Q1544" i="3"/>
  <c r="Q1543" i="3"/>
  <c r="Q1540" i="3"/>
  <c r="Q1539" i="3"/>
  <c r="Q1538" i="3"/>
  <c r="Q1535" i="3"/>
  <c r="Q1534" i="3"/>
  <c r="Q1533" i="3"/>
  <c r="Q1530" i="3"/>
  <c r="Q1529" i="3"/>
  <c r="Q1528" i="3"/>
  <c r="Q1525" i="3"/>
  <c r="Q1524" i="3"/>
  <c r="Q1523" i="3"/>
  <c r="Q1520" i="3"/>
  <c r="Q1519" i="3"/>
  <c r="Q1518" i="3"/>
  <c r="Q1514" i="3"/>
  <c r="Q1513" i="3"/>
  <c r="Q1512" i="3"/>
  <c r="Q1509" i="3"/>
  <c r="Q1508" i="3"/>
  <c r="Q1507" i="3"/>
  <c r="Q1504" i="3"/>
  <c r="Q1503" i="3"/>
  <c r="Q1502" i="3"/>
  <c r="Q1499" i="3"/>
  <c r="Q1498" i="3"/>
  <c r="Q1497" i="3"/>
  <c r="Q1494" i="3"/>
  <c r="Q1493" i="3"/>
  <c r="Q1492" i="3"/>
  <c r="Q1489" i="3"/>
  <c r="Q1488" i="3"/>
  <c r="Q1487" i="3"/>
  <c r="Q1482" i="3"/>
  <c r="Q1481" i="3"/>
  <c r="Q1480" i="3"/>
  <c r="Q1477" i="3"/>
  <c r="Q1476" i="3"/>
  <c r="Q1475" i="3"/>
  <c r="Q1471" i="3"/>
  <c r="Q1470" i="3"/>
  <c r="Q1469" i="3"/>
  <c r="Q1466" i="3"/>
  <c r="Q1465" i="3"/>
  <c r="Q1464" i="3"/>
  <c r="Q1458" i="3"/>
  <c r="Q1457" i="3"/>
  <c r="Q1454" i="3"/>
  <c r="Q1453" i="3"/>
  <c r="Q1450" i="3"/>
  <c r="Q1449" i="3"/>
  <c r="Q1445" i="3"/>
  <c r="Q1444" i="3"/>
  <c r="Q1441" i="3"/>
  <c r="Q1440" i="3"/>
  <c r="Q1437" i="3"/>
  <c r="Q1436" i="3"/>
  <c r="Q1431" i="3"/>
  <c r="Q1430" i="3"/>
  <c r="Q1429" i="3"/>
  <c r="Q1426" i="3"/>
  <c r="Q1425" i="3"/>
  <c r="Q1424" i="3"/>
  <c r="Q1421" i="3"/>
  <c r="Q1420" i="3"/>
  <c r="Q1419" i="3"/>
  <c r="Q1416" i="3"/>
  <c r="Q1415" i="3"/>
  <c r="Q1414" i="3"/>
  <c r="Q1411" i="3"/>
  <c r="Q1410" i="3"/>
  <c r="Q1409" i="3"/>
  <c r="Q1406" i="3"/>
  <c r="Q1405" i="3"/>
  <c r="Q1404" i="3"/>
  <c r="Q1400" i="3"/>
  <c r="Q1399" i="3"/>
  <c r="Q1398" i="3"/>
  <c r="Q1395" i="3"/>
  <c r="Q1394" i="3"/>
  <c r="Q1393" i="3"/>
  <c r="Q1390" i="3"/>
  <c r="Q1389" i="3"/>
  <c r="Q1388" i="3"/>
  <c r="Q1385" i="3"/>
  <c r="Q1384" i="3"/>
  <c r="Q1383" i="3"/>
  <c r="Q1380" i="3"/>
  <c r="Q1379" i="3"/>
  <c r="Q1378" i="3"/>
  <c r="Q1375" i="3"/>
  <c r="Q1374" i="3"/>
  <c r="Q1373" i="3"/>
  <c r="Q1368" i="3"/>
  <c r="Q1367" i="3"/>
  <c r="Q1366" i="3"/>
  <c r="Q1363" i="3"/>
  <c r="Q1362" i="3"/>
  <c r="Q1361" i="3"/>
  <c r="Q1357" i="3"/>
  <c r="Q1356" i="3"/>
  <c r="Q1355" i="3"/>
  <c r="Q1352" i="3"/>
  <c r="Q1351" i="3"/>
  <c r="Q1350" i="3"/>
  <c r="Q1344" i="3"/>
  <c r="Q1343" i="3"/>
  <c r="Q1340" i="3"/>
  <c r="Q1339" i="3"/>
  <c r="Q1336" i="3"/>
  <c r="Q1335" i="3"/>
  <c r="Q1331" i="3"/>
  <c r="Q1330" i="3"/>
  <c r="Q1327" i="3"/>
  <c r="Q1326" i="3"/>
  <c r="Q1323" i="3"/>
  <c r="Q1322" i="3"/>
  <c r="Q1317" i="3"/>
  <c r="Q1316" i="3"/>
  <c r="Q1315" i="3"/>
  <c r="Q1312" i="3"/>
  <c r="Q1311" i="3"/>
  <c r="Q1310" i="3"/>
  <c r="Q1307" i="3"/>
  <c r="Q1306" i="3"/>
  <c r="Q1305" i="3"/>
  <c r="Q1302" i="3"/>
  <c r="Q1301" i="3"/>
  <c r="Q1300" i="3"/>
  <c r="Q1297" i="3"/>
  <c r="Q1296" i="3"/>
  <c r="Q1295" i="3"/>
  <c r="Q1292" i="3"/>
  <c r="Q1291" i="3"/>
  <c r="Q1290" i="3"/>
  <c r="Q1286" i="3"/>
  <c r="Q1285" i="3"/>
  <c r="Q1284" i="3"/>
  <c r="Q1281" i="3"/>
  <c r="Q1280" i="3"/>
  <c r="Q1279" i="3"/>
  <c r="Q1276" i="3"/>
  <c r="Q1275" i="3"/>
  <c r="Q1274" i="3"/>
  <c r="Q1271" i="3"/>
  <c r="Q1270" i="3"/>
  <c r="Q1269" i="3"/>
  <c r="Q1266" i="3"/>
  <c r="Q1265" i="3"/>
  <c r="Q1264" i="3"/>
  <c r="Q1261" i="3"/>
  <c r="Q1260" i="3"/>
  <c r="Q1259" i="3"/>
  <c r="Q1254" i="3"/>
  <c r="Q1253" i="3"/>
  <c r="Q1252" i="3"/>
  <c r="Q1249" i="3"/>
  <c r="Q1248" i="3"/>
  <c r="Q1247" i="3"/>
  <c r="Q1243" i="3"/>
  <c r="Q1242" i="3"/>
  <c r="Q1241" i="3"/>
  <c r="Q1238" i="3"/>
  <c r="Q1237" i="3"/>
  <c r="Q1236" i="3"/>
  <c r="Q1230" i="3"/>
  <c r="Q1229" i="3"/>
  <c r="Q1226" i="3"/>
  <c r="Q1225" i="3"/>
  <c r="Q1222" i="3"/>
  <c r="Q1221" i="3"/>
  <c r="Q1217" i="3"/>
  <c r="Q1216" i="3"/>
  <c r="Q1213" i="3"/>
  <c r="Q1212" i="3"/>
  <c r="Q1209" i="3"/>
  <c r="Q1208" i="3"/>
  <c r="Q1203" i="3"/>
  <c r="Q1202" i="3"/>
  <c r="Q1201" i="3"/>
  <c r="Q1198" i="3"/>
  <c r="Q1197" i="3"/>
  <c r="Q1196" i="3"/>
  <c r="Q1193" i="3"/>
  <c r="Q1192" i="3"/>
  <c r="Q1191" i="3"/>
  <c r="Q1188" i="3"/>
  <c r="Q1187" i="3"/>
  <c r="Q1186" i="3"/>
  <c r="Q1183" i="3"/>
  <c r="Q1182" i="3"/>
  <c r="Q1181" i="3"/>
  <c r="Q1178" i="3"/>
  <c r="Q1177" i="3"/>
  <c r="Q1176" i="3"/>
  <c r="Q1172" i="3"/>
  <c r="Q1171" i="3"/>
  <c r="Q1170" i="3"/>
  <c r="Q1167" i="3"/>
  <c r="Q1166" i="3"/>
  <c r="Q1165" i="3"/>
  <c r="Q1162" i="3"/>
  <c r="Q1161" i="3"/>
  <c r="Q1160" i="3"/>
  <c r="Q1157" i="3"/>
  <c r="Q1156" i="3"/>
  <c r="Q1155" i="3"/>
  <c r="Q1152" i="3"/>
  <c r="Q1151" i="3"/>
  <c r="Q1150" i="3"/>
  <c r="Q1147" i="3"/>
  <c r="Q1146" i="3"/>
  <c r="Q1145" i="3"/>
  <c r="Q1140" i="3"/>
  <c r="Q1139" i="3"/>
  <c r="Q1138" i="3"/>
  <c r="Q1135" i="3"/>
  <c r="Q1134" i="3"/>
  <c r="Q1133" i="3"/>
  <c r="Q1129" i="3"/>
  <c r="Q1128" i="3"/>
  <c r="Q1127" i="3"/>
  <c r="Q1124" i="3"/>
  <c r="Q1123" i="3"/>
  <c r="Q1122" i="3"/>
  <c r="Q1116" i="3"/>
  <c r="Q1115" i="3"/>
  <c r="Q1112" i="3"/>
  <c r="Q1111" i="3"/>
  <c r="Q1108" i="3"/>
  <c r="Q1107" i="3"/>
  <c r="Q1103" i="3"/>
  <c r="Q1102" i="3"/>
  <c r="Q1099" i="3"/>
  <c r="Q1098" i="3"/>
  <c r="Q1095" i="3"/>
  <c r="Q1094" i="3"/>
  <c r="Q1089" i="3"/>
  <c r="Q1088" i="3"/>
  <c r="Q1087" i="3"/>
  <c r="Q1084" i="3"/>
  <c r="Q1083" i="3"/>
  <c r="Q1082" i="3"/>
  <c r="Q1079" i="3"/>
  <c r="Q1078" i="3"/>
  <c r="Q1077" i="3"/>
  <c r="Q1074" i="3"/>
  <c r="Q1073" i="3"/>
  <c r="Q1072" i="3"/>
  <c r="Q1069" i="3"/>
  <c r="Q1068" i="3"/>
  <c r="Q1067" i="3"/>
  <c r="Q1064" i="3"/>
  <c r="Q1063" i="3"/>
  <c r="Q1062" i="3"/>
  <c r="Q1058" i="3"/>
  <c r="Q1057" i="3"/>
  <c r="Q1056" i="3"/>
  <c r="Q1053" i="3"/>
  <c r="Q1052" i="3"/>
  <c r="Q1051" i="3"/>
  <c r="Q1048" i="3"/>
  <c r="Q1047" i="3"/>
  <c r="Q1046" i="3"/>
  <c r="Q1043" i="3"/>
  <c r="Q1042" i="3"/>
  <c r="Q1041" i="3"/>
  <c r="Q1038" i="3"/>
  <c r="Q1037" i="3"/>
  <c r="Q1036" i="3"/>
  <c r="Q1033" i="3"/>
  <c r="Q1032" i="3"/>
  <c r="Q1031" i="3"/>
  <c r="Q1026" i="3"/>
  <c r="Q1025" i="3"/>
  <c r="Q1024" i="3"/>
  <c r="Q1021" i="3"/>
  <c r="Q1020" i="3"/>
  <c r="Q1019" i="3"/>
  <c r="Q1015" i="3"/>
  <c r="Q1014" i="3"/>
  <c r="Q1013" i="3"/>
  <c r="Q1010" i="3"/>
  <c r="Q1009" i="3"/>
  <c r="Q1008" i="3"/>
  <c r="Q1002" i="3"/>
  <c r="Q1001" i="3"/>
  <c r="Q998" i="3"/>
  <c r="Q997" i="3"/>
  <c r="Q994" i="3"/>
  <c r="Q993" i="3"/>
  <c r="Q989" i="3"/>
  <c r="Q988" i="3"/>
  <c r="Q985" i="3"/>
  <c r="Q984" i="3"/>
  <c r="Q981" i="3"/>
  <c r="Q980" i="3"/>
  <c r="Q975" i="3"/>
  <c r="Q974" i="3"/>
  <c r="Q973" i="3"/>
  <c r="Q970" i="3"/>
  <c r="Q969" i="3"/>
  <c r="Q968" i="3"/>
  <c r="Q965" i="3"/>
  <c r="Q964" i="3"/>
  <c r="Q963" i="3"/>
  <c r="Q960" i="3"/>
  <c r="Q959" i="3"/>
  <c r="Q958" i="3"/>
  <c r="Q954" i="3"/>
  <c r="Q952" i="3"/>
  <c r="Q948" i="3"/>
  <c r="Q947" i="3"/>
  <c r="Q943" i="3"/>
  <c r="Q942" i="3"/>
  <c r="Q941" i="3"/>
  <c r="Q938" i="3"/>
  <c r="Q937" i="3"/>
  <c r="Q936" i="3"/>
  <c r="Q933" i="3"/>
  <c r="Q932" i="3"/>
  <c r="Q931" i="3"/>
  <c r="Q928" i="3"/>
  <c r="Q927" i="3"/>
  <c r="Q926" i="3"/>
  <c r="Q923" i="3"/>
  <c r="Q922" i="3"/>
  <c r="Q921" i="3"/>
  <c r="Q918" i="3"/>
  <c r="Q917" i="3"/>
  <c r="Q916" i="3"/>
  <c r="Q911" i="3"/>
  <c r="Q910" i="3"/>
  <c r="Q909" i="3"/>
  <c r="Q906" i="3"/>
  <c r="Q905" i="3"/>
  <c r="Q904" i="3"/>
  <c r="Q900" i="3"/>
  <c r="Q899" i="3"/>
  <c r="Q898" i="3"/>
  <c r="Q895" i="3"/>
  <c r="Q894" i="3"/>
  <c r="Q893" i="3"/>
  <c r="Q860" i="3"/>
  <c r="Q859" i="3"/>
  <c r="Q856" i="3"/>
  <c r="Q855" i="3"/>
  <c r="Q854" i="3"/>
  <c r="Q851" i="3"/>
  <c r="Q850" i="3"/>
  <c r="Q849" i="3"/>
  <c r="Q846" i="3"/>
  <c r="Q845" i="3"/>
  <c r="Q844" i="3"/>
  <c r="Q841" i="3"/>
  <c r="Q840" i="3"/>
  <c r="Q839" i="3"/>
  <c r="Q836" i="3"/>
  <c r="Q835" i="3"/>
  <c r="Q834" i="3"/>
  <c r="Q830" i="3"/>
  <c r="Q829" i="3"/>
  <c r="Q828" i="3"/>
  <c r="Q825" i="3"/>
  <c r="Q824" i="3"/>
  <c r="Q823" i="3"/>
  <c r="Q820" i="3"/>
  <c r="Q819" i="3"/>
  <c r="Q818" i="3"/>
  <c r="Q815" i="3"/>
  <c r="Q814" i="3"/>
  <c r="Q813" i="3"/>
  <c r="Q810" i="3"/>
  <c r="Q809" i="3"/>
  <c r="Q808" i="3"/>
  <c r="Q805" i="3"/>
  <c r="Q804" i="3"/>
  <c r="Q798" i="3"/>
  <c r="Q797" i="3"/>
  <c r="Q796" i="3"/>
  <c r="Q793" i="3"/>
  <c r="Q792" i="3"/>
  <c r="Q791" i="3"/>
  <c r="Q787" i="3"/>
  <c r="Q786" i="3"/>
  <c r="Q785" i="3"/>
  <c r="Q782" i="3"/>
  <c r="Q781" i="3"/>
  <c r="Q780" i="3"/>
  <c r="Q774" i="3"/>
  <c r="Q773" i="3"/>
  <c r="Q770" i="3"/>
  <c r="Q769" i="3"/>
  <c r="Q766" i="3"/>
  <c r="Q765" i="3"/>
  <c r="Q761" i="3"/>
  <c r="Q760" i="3"/>
  <c r="Q757" i="3"/>
  <c r="Q756" i="3"/>
  <c r="Q753" i="3"/>
  <c r="Q752" i="3"/>
  <c r="Q747" i="3"/>
  <c r="Q746" i="3"/>
  <c r="Q745" i="3"/>
  <c r="Q742" i="3"/>
  <c r="Q741" i="3"/>
  <c r="Q740" i="3"/>
  <c r="Q737" i="3"/>
  <c r="Q736" i="3"/>
  <c r="Q735" i="3"/>
  <c r="Q732" i="3"/>
  <c r="Q731" i="3"/>
  <c r="Q730" i="3"/>
  <c r="Q720" i="3"/>
  <c r="Q719" i="3"/>
  <c r="Q715" i="3"/>
  <c r="Q714" i="3"/>
  <c r="Q713" i="3"/>
  <c r="Q710" i="3"/>
  <c r="Q709" i="3"/>
  <c r="Q708" i="3"/>
  <c r="Q705" i="3"/>
  <c r="Q704" i="3"/>
  <c r="Q703" i="3"/>
  <c r="Q700" i="3"/>
  <c r="Q699" i="3"/>
  <c r="Q698" i="3"/>
  <c r="Q695" i="3"/>
  <c r="Q694" i="3"/>
  <c r="Q690" i="3"/>
  <c r="Q689" i="3"/>
  <c r="Q688" i="3"/>
  <c r="Q683" i="3"/>
  <c r="Q682" i="3"/>
  <c r="Q681" i="3"/>
  <c r="Q678" i="3"/>
  <c r="Q677" i="3"/>
  <c r="Q676" i="3"/>
  <c r="Q672" i="3"/>
  <c r="Q670" i="3"/>
  <c r="Q669" i="3"/>
  <c r="Q666" i="3"/>
  <c r="Q663" i="3"/>
  <c r="B11" i="3"/>
  <c r="C11" i="3" s="1"/>
  <c r="D11" i="3" s="1"/>
  <c r="E11" i="3" s="1"/>
  <c r="F11" i="3" s="1"/>
  <c r="G11" i="3" s="1"/>
  <c r="H11" i="3" s="1"/>
  <c r="I11" i="3" s="1"/>
  <c r="J11" i="3" s="1"/>
  <c r="K11" i="3" s="1"/>
  <c r="L11" i="3" s="1"/>
  <c r="CU320" i="3"/>
  <c r="EC1687" i="3"/>
  <c r="EC1679" i="3"/>
  <c r="EC1674" i="3"/>
  <c r="EC1670" i="3"/>
  <c r="EC1666" i="3"/>
  <c r="EC1660" i="3"/>
  <c r="EC1655" i="3"/>
  <c r="EC1650" i="3"/>
  <c r="EC1645" i="3"/>
  <c r="EC1640" i="3"/>
  <c r="EC1629" i="3"/>
  <c r="EC1624" i="3"/>
  <c r="EC1619" i="3"/>
  <c r="EC1614" i="3"/>
  <c r="EC1609" i="3"/>
  <c r="EC1604" i="3"/>
  <c r="EC1597" i="3"/>
  <c r="EC1592" i="3"/>
  <c r="EC1581" i="3"/>
  <c r="EC1573" i="3"/>
  <c r="EC1565" i="3"/>
  <c r="EC1560" i="3"/>
  <c r="EC1556" i="3"/>
  <c r="EC1552" i="3"/>
  <c r="EC1546" i="3"/>
  <c r="EC1541" i="3"/>
  <c r="EC1536" i="3"/>
  <c r="EC1531" i="3"/>
  <c r="EC1526" i="3"/>
  <c r="EC1515" i="3"/>
  <c r="EC1510" i="3"/>
  <c r="EC1505" i="3"/>
  <c r="EC1500" i="3"/>
  <c r="EC1495" i="3"/>
  <c r="EC1490" i="3"/>
  <c r="EC1483" i="3"/>
  <c r="EC1478" i="3"/>
  <c r="EC1467" i="3"/>
  <c r="EC1459" i="3"/>
  <c r="EC1451" i="3"/>
  <c r="EC1446" i="3"/>
  <c r="EC1442" i="3"/>
  <c r="EC1438" i="3"/>
  <c r="EC1432" i="3"/>
  <c r="EC1427" i="3"/>
  <c r="EC1422" i="3"/>
  <c r="EC1417" i="3"/>
  <c r="EC1412" i="3"/>
  <c r="EC1401" i="3"/>
  <c r="EC1396" i="3"/>
  <c r="EC1391" i="3"/>
  <c r="EC1386" i="3"/>
  <c r="EC1381" i="3"/>
  <c r="EC1376" i="3"/>
  <c r="EC1369" i="3"/>
  <c r="EC1364" i="3"/>
  <c r="EC1353" i="3"/>
  <c r="EC1345" i="3"/>
  <c r="EC1337" i="3"/>
  <c r="EC1332" i="3"/>
  <c r="EC1324" i="3"/>
  <c r="EC1328" i="3"/>
  <c r="EC1318" i="3"/>
  <c r="EC1313" i="3"/>
  <c r="EC1308" i="3"/>
  <c r="EC1303" i="3"/>
  <c r="EC1298" i="3"/>
  <c r="EC1287" i="3"/>
  <c r="EC1282" i="3"/>
  <c r="EC1277" i="3"/>
  <c r="EC1272" i="3"/>
  <c r="EC1267" i="3"/>
  <c r="EC1262" i="3"/>
  <c r="EC1255" i="3"/>
  <c r="EC1250" i="3"/>
  <c r="EC1239" i="3"/>
  <c r="EC1231" i="3"/>
  <c r="EC1223" i="3"/>
  <c r="EC1218" i="3"/>
  <c r="EC1214" i="3"/>
  <c r="EC1210" i="3"/>
  <c r="EC1204" i="3"/>
  <c r="EC1199" i="3"/>
  <c r="EC1194" i="3"/>
  <c r="EC1189" i="3"/>
  <c r="EC1184" i="3"/>
  <c r="EC1173" i="3"/>
  <c r="EC1168" i="3"/>
  <c r="EC1163" i="3"/>
  <c r="EC1158" i="3"/>
  <c r="EC1153" i="3"/>
  <c r="EC1148" i="3"/>
  <c r="EC1141" i="3"/>
  <c r="EC1136" i="3"/>
  <c r="EC1125" i="3"/>
  <c r="EC1117" i="3"/>
  <c r="EC1109" i="3"/>
  <c r="EC1104" i="3"/>
  <c r="EC1100" i="3"/>
  <c r="EC1096" i="3"/>
  <c r="EC1090" i="3"/>
  <c r="EC1085" i="3"/>
  <c r="EC1080" i="3"/>
  <c r="EC1075" i="3"/>
  <c r="EC1070" i="3"/>
  <c r="EC1059" i="3"/>
  <c r="EC1054" i="3"/>
  <c r="EC1049" i="3"/>
  <c r="EC1044" i="3"/>
  <c r="EC1039" i="3"/>
  <c r="EC1034" i="3"/>
  <c r="EC1027" i="3"/>
  <c r="EC1022" i="3"/>
  <c r="EC1011" i="3"/>
  <c r="EC1003" i="3"/>
  <c r="EC995" i="3"/>
  <c r="EC990" i="3"/>
  <c r="EC986" i="3"/>
  <c r="EC982" i="3"/>
  <c r="EC976" i="3"/>
  <c r="EC971" i="3"/>
  <c r="EC966" i="3"/>
  <c r="EC961" i="3"/>
  <c r="EC944" i="3"/>
  <c r="EC939" i="3"/>
  <c r="EC934" i="3"/>
  <c r="EC929" i="3"/>
  <c r="EC924" i="3"/>
  <c r="EC919" i="3"/>
  <c r="EC912" i="3"/>
  <c r="EC907" i="3"/>
  <c r="EC896" i="3"/>
  <c r="EC857" i="3"/>
  <c r="EC852" i="3"/>
  <c r="EC842" i="3"/>
  <c r="EC831" i="3"/>
  <c r="EC826" i="3"/>
  <c r="EC821" i="3"/>
  <c r="EC816" i="3"/>
  <c r="EC806" i="3"/>
  <c r="EC811" i="3"/>
  <c r="EC799" i="3"/>
  <c r="EC794" i="3"/>
  <c r="EC783" i="3"/>
  <c r="EC775" i="3"/>
  <c r="EC767" i="3"/>
  <c r="EC754" i="3"/>
  <c r="EC758" i="3"/>
  <c r="EC762" i="3"/>
  <c r="EC748" i="3"/>
  <c r="EC743" i="3"/>
  <c r="EC738" i="3"/>
  <c r="EC733" i="3"/>
  <c r="EC728" i="3"/>
  <c r="EC684" i="3"/>
  <c r="EC679" i="3"/>
  <c r="EC657" i="3"/>
  <c r="EC649" i="3"/>
  <c r="EC645" i="3"/>
  <c r="EC641" i="3"/>
  <c r="EC637" i="3"/>
  <c r="EC626" i="3"/>
  <c r="EC621" i="3"/>
  <c r="EC616" i="3"/>
  <c r="EC611" i="3"/>
  <c r="EC599" i="3"/>
  <c r="EC594" i="3"/>
  <c r="EC589" i="3"/>
  <c r="EC584" i="3"/>
  <c r="EC579" i="3"/>
  <c r="EC574" i="3"/>
  <c r="EC567" i="3"/>
  <c r="EC562" i="3"/>
  <c r="EC541" i="3"/>
  <c r="EC520" i="3"/>
  <c r="EC524" i="3"/>
  <c r="EC528" i="3"/>
  <c r="EC514" i="3"/>
  <c r="EC509" i="3"/>
  <c r="EC142" i="3"/>
  <c r="EC265" i="3"/>
  <c r="EC504" i="3"/>
  <c r="EC137" i="3"/>
  <c r="EC261" i="3"/>
  <c r="EC499" i="3"/>
  <c r="EC494" i="3"/>
  <c r="EC105" i="3"/>
  <c r="EC233" i="3"/>
  <c r="EC472" i="3"/>
  <c r="EC467" i="3"/>
  <c r="EC95" i="3"/>
  <c r="EC223" i="3"/>
  <c r="EC457" i="3"/>
  <c r="EC450" i="3"/>
  <c r="EC445" i="3"/>
  <c r="EC423" i="3"/>
  <c r="EC410" i="3"/>
  <c r="EC406" i="3"/>
  <c r="EC330" i="3"/>
  <c r="EC320" i="3"/>
  <c r="EC296" i="3"/>
  <c r="EC288" i="3"/>
  <c r="EC275" i="3"/>
  <c r="EC279" i="3"/>
  <c r="EC283" i="3"/>
  <c r="EC256" i="3"/>
  <c r="EC251" i="3"/>
  <c r="EC127" i="3"/>
  <c r="EC237" i="3"/>
  <c r="EC110" i="3"/>
  <c r="EC228" i="3"/>
  <c r="EC218" i="3"/>
  <c r="EC213" i="3"/>
  <c r="EC177" i="3"/>
  <c r="EC162" i="3"/>
  <c r="EC158" i="3"/>
  <c r="EC154" i="3"/>
  <c r="EC85" i="3"/>
  <c r="EC90" i="3"/>
  <c r="EC100" i="3"/>
  <c r="EC132" i="3"/>
  <c r="EC77" i="3"/>
  <c r="EC68" i="3"/>
  <c r="AL606" i="2"/>
  <c r="AQ606" i="2" s="1"/>
  <c r="R606" i="2"/>
  <c r="AN606" i="2" s="1"/>
  <c r="AS606" i="2" s="1"/>
  <c r="AO606" i="2"/>
  <c r="AT606" i="2" s="1"/>
  <c r="AL638" i="2"/>
  <c r="AQ638" i="2" s="1"/>
  <c r="AM638" i="2"/>
  <c r="AR638" i="2" s="1"/>
  <c r="AN638" i="2"/>
  <c r="AS638" i="2" s="1"/>
  <c r="AO638" i="2"/>
  <c r="AT638" i="2" s="1"/>
  <c r="AL625" i="2"/>
  <c r="AQ625" i="2" s="1"/>
  <c r="AM625" i="2"/>
  <c r="AR625" i="2" s="1"/>
  <c r="AN625" i="2"/>
  <c r="AS625" i="2" s="1"/>
  <c r="AO625" i="2"/>
  <c r="AT625" i="2" s="1"/>
  <c r="AO714" i="2"/>
  <c r="AT714" i="2" s="1"/>
  <c r="R714" i="2"/>
  <c r="AL714" i="2"/>
  <c r="AQ714" i="2" s="1"/>
  <c r="R704" i="2"/>
  <c r="AL642" i="2"/>
  <c r="AQ642" i="2" s="1"/>
  <c r="AN642" i="2"/>
  <c r="AS642" i="2" s="1"/>
  <c r="AO642" i="2"/>
  <c r="AT642" i="2" s="1"/>
  <c r="AN629" i="2"/>
  <c r="AS629" i="2" s="1"/>
  <c r="R521" i="2"/>
  <c r="CT445" i="3"/>
  <c r="CT450" i="3"/>
  <c r="CQ320" i="3"/>
  <c r="CU450" i="3"/>
  <c r="CU445" i="3"/>
  <c r="CT567" i="3"/>
  <c r="CT684" i="3"/>
  <c r="CT799" i="3"/>
  <c r="CT912" i="3"/>
  <c r="CT1027" i="3"/>
  <c r="CT1141" i="3"/>
  <c r="CT1255" i="3"/>
  <c r="CT1369" i="3"/>
  <c r="CT1483" i="3"/>
  <c r="CT1597" i="3"/>
  <c r="CT68" i="3"/>
  <c r="CT202" i="3"/>
  <c r="CT320" i="3"/>
  <c r="CT562" i="3"/>
  <c r="CT679" i="3"/>
  <c r="CT794" i="3"/>
  <c r="CT907" i="3"/>
  <c r="CT1022" i="3"/>
  <c r="CT1136" i="3"/>
  <c r="CT1250" i="3"/>
  <c r="CT1364" i="3"/>
  <c r="CT1478" i="3"/>
  <c r="CT1592" i="3"/>
  <c r="CT1581" i="3"/>
  <c r="CT1586" i="3"/>
  <c r="CT783" i="3"/>
  <c r="CT896" i="3"/>
  <c r="CT1011" i="3"/>
  <c r="CT1125" i="3"/>
  <c r="CT1239" i="3"/>
  <c r="CT1353" i="3"/>
  <c r="CT1467" i="3"/>
  <c r="CT788" i="3"/>
  <c r="CT901" i="3"/>
  <c r="CT1016" i="3"/>
  <c r="CT1130" i="3"/>
  <c r="CT1244" i="3"/>
  <c r="CT1358" i="3"/>
  <c r="CT1472" i="3"/>
  <c r="CS320" i="3"/>
  <c r="CS68" i="3"/>
  <c r="CS202" i="3"/>
  <c r="CS445" i="3"/>
  <c r="CS562" i="3"/>
  <c r="CS679" i="3"/>
  <c r="CS794" i="3"/>
  <c r="CS907" i="3"/>
  <c r="CS1022" i="3"/>
  <c r="CS1136" i="3"/>
  <c r="CS1250" i="3"/>
  <c r="CS1364" i="3"/>
  <c r="CS1478" i="3"/>
  <c r="CS1592" i="3"/>
  <c r="CS667" i="3"/>
  <c r="CS783" i="3"/>
  <c r="CS896" i="3"/>
  <c r="CS1011" i="3"/>
  <c r="CS1125" i="3"/>
  <c r="CS1239" i="3"/>
  <c r="CS1353" i="3"/>
  <c r="CS1467" i="3"/>
  <c r="CS1581" i="3"/>
  <c r="CS673" i="3"/>
  <c r="CS788" i="3"/>
  <c r="CS901" i="3"/>
  <c r="CS1016" i="3"/>
  <c r="CS1130" i="3"/>
  <c r="CS1244" i="3"/>
  <c r="CS1358" i="3"/>
  <c r="CS1472" i="3"/>
  <c r="CS1586" i="3"/>
  <c r="CP837" i="3"/>
  <c r="CP1065" i="3"/>
  <c r="CP1179" i="3"/>
  <c r="CP1293" i="3"/>
  <c r="CP1407" i="3"/>
  <c r="CP1521" i="3"/>
  <c r="CP1635" i="3"/>
  <c r="CS837" i="3"/>
  <c r="CS1065" i="3"/>
  <c r="CS1179" i="3"/>
  <c r="CS1293" i="3"/>
  <c r="CS1407" i="3"/>
  <c r="CS1521" i="3"/>
  <c r="CS1635" i="3"/>
  <c r="F111" i="2"/>
  <c r="F109" i="2"/>
  <c r="F110" i="2" s="1"/>
  <c r="F108" i="2"/>
  <c r="F106" i="2"/>
  <c r="F107" i="2" s="1"/>
  <c r="G34" i="2"/>
  <c r="G33" i="2"/>
  <c r="G25" i="2"/>
  <c r="G38" i="2"/>
  <c r="G37" i="2"/>
  <c r="CU85" i="3"/>
  <c r="CU457" i="3"/>
  <c r="CU90" i="3"/>
  <c r="CU95" i="3"/>
  <c r="CU100" i="3"/>
  <c r="CU228" i="3"/>
  <c r="CU351" i="3"/>
  <c r="CU472" i="3"/>
  <c r="CU589" i="3"/>
  <c r="CU706" i="3"/>
  <c r="CU821" i="3"/>
  <c r="CU934" i="3"/>
  <c r="CU1049" i="3"/>
  <c r="CU1163" i="3"/>
  <c r="CU1277" i="3"/>
  <c r="CU1391" i="3"/>
  <c r="CU1505" i="3"/>
  <c r="CU1619" i="3"/>
  <c r="CU105" i="3"/>
  <c r="CU110" i="3"/>
  <c r="CU482" i="3"/>
  <c r="CU127" i="3"/>
  <c r="CU337" i="3"/>
  <c r="CU346" i="3"/>
  <c r="CU356" i="3"/>
  <c r="CU361" i="3"/>
  <c r="CU382" i="3"/>
  <c r="CU387" i="3"/>
  <c r="CU132" i="3"/>
  <c r="CU137" i="3"/>
  <c r="CU621" i="3"/>
  <c r="CS105" i="3"/>
  <c r="CS477" i="3"/>
  <c r="CS142" i="3"/>
  <c r="CP105" i="3"/>
  <c r="CP477" i="3"/>
  <c r="CP127" i="3"/>
  <c r="CP142" i="3"/>
  <c r="CP626" i="3"/>
  <c r="CP392" i="3"/>
  <c r="CP509" i="3"/>
  <c r="AG85" i="3"/>
  <c r="CR85" i="3"/>
  <c r="EB85" i="3"/>
  <c r="R14" i="2"/>
  <c r="CP68" i="3"/>
  <c r="CP202" i="3"/>
  <c r="CP320" i="3"/>
  <c r="CP445" i="3"/>
  <c r="CP562" i="3"/>
  <c r="CP679" i="3"/>
  <c r="CP794" i="3"/>
  <c r="CP907" i="3"/>
  <c r="CP1022" i="3"/>
  <c r="CP1136" i="3"/>
  <c r="CP1250" i="3"/>
  <c r="CP1364" i="3"/>
  <c r="CP1478" i="3"/>
  <c r="CP1592" i="3"/>
  <c r="CP673" i="3"/>
  <c r="CP788" i="3"/>
  <c r="CP901" i="3"/>
  <c r="CP1016" i="3"/>
  <c r="CP1011" i="3"/>
  <c r="CP1130" i="3"/>
  <c r="CP1244" i="3"/>
  <c r="CP1358" i="3"/>
  <c r="CP1472" i="3"/>
  <c r="CP1467" i="3"/>
  <c r="CP1586" i="3"/>
  <c r="CP667" i="3"/>
  <c r="CP783" i="3"/>
  <c r="CP896" i="3"/>
  <c r="CP891" i="3" s="1"/>
  <c r="CP1125" i="3"/>
  <c r="CP1239" i="3"/>
  <c r="CP1353" i="3"/>
  <c r="CP1581" i="3"/>
  <c r="BU234" i="4"/>
  <c r="BT234" i="4"/>
  <c r="BR234" i="4"/>
  <c r="BQ234" i="4"/>
  <c r="BU218" i="4"/>
  <c r="BT218" i="4"/>
  <c r="BR218" i="4"/>
  <c r="BQ218" i="4"/>
  <c r="BU202" i="4"/>
  <c r="BT202" i="4"/>
  <c r="BR202" i="4"/>
  <c r="BQ202" i="4"/>
  <c r="BU186" i="4"/>
  <c r="BT186" i="4"/>
  <c r="BR186" i="4"/>
  <c r="BQ186" i="4"/>
  <c r="BU170" i="4"/>
  <c r="BT170" i="4"/>
  <c r="BR170" i="4"/>
  <c r="BQ170" i="4"/>
  <c r="BU98" i="4"/>
  <c r="BT98" i="4"/>
  <c r="BR98" i="4"/>
  <c r="BQ98" i="4"/>
  <c r="EB1687" i="3"/>
  <c r="DZ1687" i="3"/>
  <c r="DZ1573" i="3"/>
  <c r="DZ1459" i="3"/>
  <c r="DZ1345" i="3"/>
  <c r="DZ1231" i="3"/>
  <c r="DZ1117" i="3"/>
  <c r="DZ1003" i="3"/>
  <c r="DZ775" i="3"/>
  <c r="DZ657" i="3"/>
  <c r="DZ541" i="3"/>
  <c r="DZ423" i="3"/>
  <c r="DZ296" i="3"/>
  <c r="EB1683" i="3"/>
  <c r="DZ1683" i="3"/>
  <c r="DZ1569" i="3"/>
  <c r="DZ1455" i="3"/>
  <c r="DZ1341" i="3"/>
  <c r="DZ1227" i="3"/>
  <c r="DZ1113" i="3"/>
  <c r="DZ999" i="3"/>
  <c r="DZ771" i="3"/>
  <c r="DZ653" i="3"/>
  <c r="DZ537" i="3"/>
  <c r="DZ292" i="3"/>
  <c r="EB1679" i="3"/>
  <c r="DZ1679" i="3"/>
  <c r="DZ1565" i="3"/>
  <c r="DZ1451" i="3"/>
  <c r="DZ1337" i="3"/>
  <c r="DZ1223" i="3"/>
  <c r="DZ1109" i="3"/>
  <c r="DZ995" i="3"/>
  <c r="DZ767" i="3"/>
  <c r="DZ649" i="3"/>
  <c r="DZ288" i="3"/>
  <c r="EB1674" i="3"/>
  <c r="DZ1674" i="3"/>
  <c r="DZ1560" i="3"/>
  <c r="DZ1446" i="3"/>
  <c r="DZ1332" i="3"/>
  <c r="DZ1218" i="3"/>
  <c r="DZ1104" i="3"/>
  <c r="DZ990" i="3"/>
  <c r="DZ762" i="3"/>
  <c r="DZ645" i="3"/>
  <c r="DZ528" i="3"/>
  <c r="DZ410" i="3"/>
  <c r="DZ283" i="3"/>
  <c r="DZ275" i="3"/>
  <c r="DZ279" i="3"/>
  <c r="EB1670" i="3"/>
  <c r="DZ1670" i="3"/>
  <c r="DZ1556" i="3"/>
  <c r="DZ1442" i="3"/>
  <c r="DZ1328" i="3"/>
  <c r="DZ1214" i="3"/>
  <c r="DZ1210" i="3"/>
  <c r="DZ1100" i="3"/>
  <c r="DZ986" i="3"/>
  <c r="DZ758" i="3"/>
  <c r="DZ641" i="3"/>
  <c r="DZ524" i="3"/>
  <c r="DZ406" i="3"/>
  <c r="EB1666" i="3"/>
  <c r="DZ1666" i="3"/>
  <c r="DZ1552" i="3"/>
  <c r="DZ1438" i="3"/>
  <c r="DZ1324" i="3"/>
  <c r="DZ1096" i="3"/>
  <c r="DZ982" i="3"/>
  <c r="DZ754" i="3"/>
  <c r="DZ749" i="3" s="1"/>
  <c r="DZ637" i="3"/>
  <c r="DZ520" i="3"/>
  <c r="EB1660" i="3"/>
  <c r="EA1660" i="3"/>
  <c r="DZ1660" i="3"/>
  <c r="EB1655" i="3"/>
  <c r="EA1655" i="3"/>
  <c r="DZ1655" i="3"/>
  <c r="EB1650" i="3"/>
  <c r="EA1650" i="3"/>
  <c r="DZ1650" i="3"/>
  <c r="EB1645" i="3"/>
  <c r="EA1645" i="3"/>
  <c r="DZ1645" i="3"/>
  <c r="EB1640" i="3"/>
  <c r="EA1640" i="3"/>
  <c r="DZ1640" i="3"/>
  <c r="DZ1635" i="3"/>
  <c r="EB1629" i="3"/>
  <c r="DZ1629" i="3"/>
  <c r="EB1624" i="3"/>
  <c r="DZ1624" i="3"/>
  <c r="EB1619" i="3"/>
  <c r="DZ1619" i="3"/>
  <c r="EB1614" i="3"/>
  <c r="DZ1614" i="3"/>
  <c r="EB1609" i="3"/>
  <c r="DZ1609" i="3"/>
  <c r="EB1604" i="3"/>
  <c r="DZ1604" i="3"/>
  <c r="EB1597" i="3"/>
  <c r="DZ1597" i="3"/>
  <c r="EB1592" i="3"/>
  <c r="DZ1592" i="3"/>
  <c r="EB1586" i="3"/>
  <c r="DZ1586" i="3"/>
  <c r="EB1581" i="3"/>
  <c r="DZ1581" i="3"/>
  <c r="EB1573" i="3"/>
  <c r="EB1569" i="3"/>
  <c r="EB1565" i="3"/>
  <c r="EB1560" i="3"/>
  <c r="EB1556" i="3"/>
  <c r="EB1552" i="3"/>
  <c r="EB1546" i="3"/>
  <c r="EA1546" i="3"/>
  <c r="DZ1546" i="3"/>
  <c r="EB1541" i="3"/>
  <c r="EA1541" i="3"/>
  <c r="DZ1541" i="3"/>
  <c r="EB1536" i="3"/>
  <c r="EA1536" i="3"/>
  <c r="DZ1536" i="3"/>
  <c r="EB1531" i="3"/>
  <c r="EA1531" i="3"/>
  <c r="DZ1531" i="3"/>
  <c r="EB1526" i="3"/>
  <c r="EA1526" i="3"/>
  <c r="DZ1526" i="3"/>
  <c r="DZ1521" i="3"/>
  <c r="EB1515" i="3"/>
  <c r="DZ1515" i="3"/>
  <c r="EB1510" i="3"/>
  <c r="EB1490" i="3"/>
  <c r="EB1495" i="3"/>
  <c r="EB1500" i="3"/>
  <c r="EB1505" i="3"/>
  <c r="DZ1510" i="3"/>
  <c r="DZ1505" i="3"/>
  <c r="DZ1500" i="3"/>
  <c r="DZ1495" i="3"/>
  <c r="DZ1490" i="3"/>
  <c r="EB1483" i="3"/>
  <c r="DZ1483" i="3"/>
  <c r="EB1478" i="3"/>
  <c r="DZ1478" i="3"/>
  <c r="EB1472" i="3"/>
  <c r="DZ1472" i="3"/>
  <c r="DZ1467" i="3"/>
  <c r="EB1467" i="3"/>
  <c r="EB1459" i="3"/>
  <c r="EB1455" i="3"/>
  <c r="EB1451" i="3"/>
  <c r="EB1446" i="3"/>
  <c r="EB1442" i="3"/>
  <c r="EB1438" i="3"/>
  <c r="EB1432" i="3"/>
  <c r="EA1432" i="3"/>
  <c r="DZ1432" i="3"/>
  <c r="EB1427" i="3"/>
  <c r="EA1427" i="3"/>
  <c r="DZ1427" i="3"/>
  <c r="EB1422" i="3"/>
  <c r="EA1422" i="3"/>
  <c r="DZ1422" i="3"/>
  <c r="EB1417" i="3"/>
  <c r="EA1417" i="3"/>
  <c r="DZ1417" i="3"/>
  <c r="EB1412" i="3"/>
  <c r="EA1412" i="3"/>
  <c r="DZ1412" i="3"/>
  <c r="DZ1407" i="3"/>
  <c r="EB1401" i="3"/>
  <c r="DZ1401" i="3"/>
  <c r="EB1396" i="3"/>
  <c r="DZ1396" i="3"/>
  <c r="EB1391" i="3"/>
  <c r="DZ1391" i="3"/>
  <c r="EB1386" i="3"/>
  <c r="DZ1386" i="3"/>
  <c r="EB1381" i="3"/>
  <c r="DZ1381" i="3"/>
  <c r="EB1376" i="3"/>
  <c r="DZ1376" i="3"/>
  <c r="EB1369" i="3"/>
  <c r="DZ1369" i="3"/>
  <c r="EB1364" i="3"/>
  <c r="EB1353" i="3"/>
  <c r="EB1358" i="3"/>
  <c r="DZ1364" i="3"/>
  <c r="DZ1358" i="3"/>
  <c r="DZ1353" i="3"/>
  <c r="EB1345" i="3"/>
  <c r="EB1341" i="3"/>
  <c r="EB1337" i="3"/>
  <c r="EB1332" i="3"/>
  <c r="EB1328" i="3"/>
  <c r="EB1324" i="3"/>
  <c r="EB1318" i="3"/>
  <c r="EA1318" i="3"/>
  <c r="DZ1318" i="3"/>
  <c r="EB1313" i="3"/>
  <c r="EA1313" i="3"/>
  <c r="DZ1313" i="3"/>
  <c r="EB1308" i="3"/>
  <c r="EA1308" i="3"/>
  <c r="DZ1308" i="3"/>
  <c r="EB1303" i="3"/>
  <c r="EA1303" i="3"/>
  <c r="DZ1303" i="3"/>
  <c r="EB1298" i="3"/>
  <c r="EA1298" i="3"/>
  <c r="DZ1298" i="3"/>
  <c r="DZ1293" i="3"/>
  <c r="EB1287" i="3"/>
  <c r="DZ1287" i="3"/>
  <c r="EB1282" i="3"/>
  <c r="DZ1282" i="3"/>
  <c r="EB1277" i="3"/>
  <c r="DZ1277" i="3"/>
  <c r="EB1272" i="3"/>
  <c r="DZ1272" i="3"/>
  <c r="EB1267" i="3"/>
  <c r="DZ1267" i="3"/>
  <c r="EB1262" i="3"/>
  <c r="DZ1262" i="3"/>
  <c r="EB1255" i="3"/>
  <c r="DZ1255" i="3"/>
  <c r="EB1250" i="3"/>
  <c r="EB1239" i="3"/>
  <c r="EB1244" i="3"/>
  <c r="DZ1250" i="3"/>
  <c r="DZ1244" i="3"/>
  <c r="DZ1239" i="3"/>
  <c r="EB1231" i="3"/>
  <c r="EB1227" i="3"/>
  <c r="EB1223" i="3"/>
  <c r="EB1218" i="3"/>
  <c r="EB1214" i="3"/>
  <c r="EB1210" i="3"/>
  <c r="EB1204" i="3"/>
  <c r="EA1204" i="3"/>
  <c r="DZ1204" i="3"/>
  <c r="EB1199" i="3"/>
  <c r="EA1199" i="3"/>
  <c r="DZ1199" i="3"/>
  <c r="EB1194" i="3"/>
  <c r="EA1194" i="3"/>
  <c r="DZ1194" i="3"/>
  <c r="EB1189" i="3"/>
  <c r="EA1189" i="3"/>
  <c r="DZ1189" i="3"/>
  <c r="EB1184" i="3"/>
  <c r="EA1184" i="3"/>
  <c r="DZ1184" i="3"/>
  <c r="DZ1179" i="3"/>
  <c r="EB1173" i="3"/>
  <c r="DZ1173" i="3"/>
  <c r="EB1168" i="3"/>
  <c r="DZ1168" i="3"/>
  <c r="EB1163" i="3"/>
  <c r="DZ1163" i="3"/>
  <c r="EB1158" i="3"/>
  <c r="DZ1158" i="3"/>
  <c r="EB1153" i="3"/>
  <c r="DZ1153" i="3"/>
  <c r="EB1148" i="3"/>
  <c r="DZ1148" i="3"/>
  <c r="EB1141" i="3"/>
  <c r="DZ1141" i="3"/>
  <c r="EB1136" i="3"/>
  <c r="EB1125" i="3"/>
  <c r="EB1130" i="3"/>
  <c r="DZ1136" i="3"/>
  <c r="DZ1130" i="3"/>
  <c r="DZ1125" i="3"/>
  <c r="EB1117" i="3"/>
  <c r="EB1113" i="3"/>
  <c r="EB1109" i="3"/>
  <c r="EB1104" i="3"/>
  <c r="EB1100" i="3"/>
  <c r="EB1096" i="3"/>
  <c r="EB1090" i="3"/>
  <c r="EA1090" i="3"/>
  <c r="DZ1090" i="3"/>
  <c r="EB1085" i="3"/>
  <c r="EA1085" i="3"/>
  <c r="DZ1085" i="3"/>
  <c r="EB1080" i="3"/>
  <c r="EA1080" i="3"/>
  <c r="DZ1080" i="3"/>
  <c r="EB1075" i="3"/>
  <c r="EA1075" i="3"/>
  <c r="DZ1075" i="3"/>
  <c r="EB1070" i="3"/>
  <c r="EA1070" i="3"/>
  <c r="DZ1070" i="3"/>
  <c r="DZ1065" i="3"/>
  <c r="EB1059" i="3"/>
  <c r="DZ1059" i="3"/>
  <c r="EB1054" i="3"/>
  <c r="DZ1054" i="3"/>
  <c r="EB1049" i="3"/>
  <c r="DZ1049" i="3"/>
  <c r="EB1044" i="3"/>
  <c r="DZ1044" i="3"/>
  <c r="EB1039" i="3"/>
  <c r="DZ1039" i="3"/>
  <c r="EB1034" i="3"/>
  <c r="DZ1034" i="3"/>
  <c r="EB1027" i="3"/>
  <c r="DZ1027" i="3"/>
  <c r="EB1022" i="3"/>
  <c r="EB1011" i="3"/>
  <c r="EB1016" i="3"/>
  <c r="DZ1022" i="3"/>
  <c r="DZ1016" i="3"/>
  <c r="DZ1011" i="3"/>
  <c r="EB1003" i="3"/>
  <c r="EB999" i="3"/>
  <c r="EB995" i="3"/>
  <c r="EB990" i="3"/>
  <c r="EB986" i="3"/>
  <c r="EB982" i="3"/>
  <c r="EB976" i="3"/>
  <c r="EA976" i="3"/>
  <c r="DE976" i="3" s="1"/>
  <c r="DZ976" i="3"/>
  <c r="EB971" i="3"/>
  <c r="EA971" i="3"/>
  <c r="DZ971" i="3"/>
  <c r="EB966" i="3"/>
  <c r="EA966" i="3"/>
  <c r="DZ966" i="3"/>
  <c r="EB961" i="3"/>
  <c r="EA961" i="3"/>
  <c r="DZ961" i="3"/>
  <c r="EB944" i="3"/>
  <c r="EB919" i="3"/>
  <c r="EB924" i="3"/>
  <c r="EB929" i="3"/>
  <c r="EB934" i="3"/>
  <c r="EB939" i="3"/>
  <c r="DZ944" i="3"/>
  <c r="DZ939" i="3"/>
  <c r="DZ934" i="3"/>
  <c r="DZ929" i="3"/>
  <c r="DZ924" i="3"/>
  <c r="DZ919" i="3"/>
  <c r="EB912" i="3"/>
  <c r="DZ912" i="3"/>
  <c r="EB907" i="3"/>
  <c r="EB896" i="3"/>
  <c r="EB901" i="3"/>
  <c r="DZ907" i="3"/>
  <c r="DZ891" i="3" s="1"/>
  <c r="DZ901" i="3"/>
  <c r="DZ896" i="3"/>
  <c r="EB857" i="3"/>
  <c r="EA857" i="3"/>
  <c r="DZ857" i="3"/>
  <c r="EB852" i="3"/>
  <c r="EA852" i="3"/>
  <c r="DZ852" i="3"/>
  <c r="EB842" i="3"/>
  <c r="EA842" i="3"/>
  <c r="DZ842" i="3"/>
  <c r="EB831" i="3"/>
  <c r="DZ831" i="3"/>
  <c r="EB826" i="3"/>
  <c r="DZ826" i="3"/>
  <c r="EB821" i="3"/>
  <c r="DZ821" i="3"/>
  <c r="EB816" i="3"/>
  <c r="EB806" i="3"/>
  <c r="EB811" i="3"/>
  <c r="DZ816" i="3"/>
  <c r="DZ811" i="3"/>
  <c r="DZ806" i="3"/>
  <c r="EB799" i="3"/>
  <c r="DZ799" i="3"/>
  <c r="EB794" i="3"/>
  <c r="DZ794" i="3"/>
  <c r="EB788" i="3"/>
  <c r="EB778" i="3" s="1"/>
  <c r="DZ788" i="3"/>
  <c r="EB783" i="3"/>
  <c r="DZ783" i="3"/>
  <c r="EB775" i="3"/>
  <c r="EB771" i="3"/>
  <c r="EB767" i="3"/>
  <c r="EB762" i="3"/>
  <c r="EB758" i="3"/>
  <c r="EB754" i="3"/>
  <c r="EB748" i="3"/>
  <c r="EA748" i="3"/>
  <c r="DZ748" i="3"/>
  <c r="EB743" i="3"/>
  <c r="EA743" i="3"/>
  <c r="DZ743" i="3"/>
  <c r="EB738" i="3"/>
  <c r="EA738" i="3"/>
  <c r="DZ738" i="3"/>
  <c r="EB733" i="3"/>
  <c r="EA733" i="3"/>
  <c r="DZ733" i="3"/>
  <c r="EB728" i="3"/>
  <c r="EA728" i="3"/>
  <c r="DZ728" i="3"/>
  <c r="EB684" i="3"/>
  <c r="DZ684" i="3"/>
  <c r="EB679" i="3"/>
  <c r="DZ679" i="3"/>
  <c r="DZ660" i="3" s="1"/>
  <c r="EB657" i="3"/>
  <c r="EB653" i="3"/>
  <c r="EB649" i="3"/>
  <c r="EB645" i="3"/>
  <c r="EB641" i="3"/>
  <c r="EB637" i="3"/>
  <c r="EB626" i="3"/>
  <c r="DZ626" i="3"/>
  <c r="EB621" i="3"/>
  <c r="DZ621" i="3"/>
  <c r="EB616" i="3"/>
  <c r="EB611" i="3"/>
  <c r="EB599" i="3"/>
  <c r="DZ599" i="3"/>
  <c r="DZ361" i="3"/>
  <c r="EB594" i="3"/>
  <c r="DZ594" i="3"/>
  <c r="EB589" i="3"/>
  <c r="DZ589" i="3"/>
  <c r="EB584" i="3"/>
  <c r="DZ584" i="3"/>
  <c r="EB579" i="3"/>
  <c r="DZ579" i="3"/>
  <c r="EB574" i="3"/>
  <c r="DZ574" i="3"/>
  <c r="EB567" i="3"/>
  <c r="DZ567" i="3"/>
  <c r="EB562" i="3"/>
  <c r="DZ562" i="3"/>
  <c r="EB541" i="3"/>
  <c r="EB537" i="3"/>
  <c r="EB528" i="3"/>
  <c r="EB524" i="3"/>
  <c r="EB520" i="3"/>
  <c r="EB514" i="3"/>
  <c r="DZ457" i="3"/>
  <c r="DZ467" i="3"/>
  <c r="DZ472" i="3"/>
  <c r="DZ494" i="3"/>
  <c r="DZ504" i="3"/>
  <c r="EB509" i="3"/>
  <c r="EB504" i="3"/>
  <c r="EB499" i="3"/>
  <c r="EB132" i="3"/>
  <c r="EB256" i="3"/>
  <c r="EB382" i="3"/>
  <c r="EA499" i="3"/>
  <c r="EA132" i="3"/>
  <c r="DE132" i="3" s="1"/>
  <c r="EA256" i="3"/>
  <c r="EB494" i="3"/>
  <c r="EB110" i="3"/>
  <c r="EB237" i="3"/>
  <c r="EB361" i="3"/>
  <c r="EB472" i="3"/>
  <c r="EB100" i="3"/>
  <c r="EB228" i="3"/>
  <c r="EB351" i="3"/>
  <c r="DZ351" i="3"/>
  <c r="EB467" i="3"/>
  <c r="DE341" i="3"/>
  <c r="DE579" i="3"/>
  <c r="DE696" i="3"/>
  <c r="DE811" i="3"/>
  <c r="DE1039" i="3"/>
  <c r="DE1153" i="3"/>
  <c r="DE1267" i="3"/>
  <c r="DE1381" i="3"/>
  <c r="DE1495" i="3"/>
  <c r="DE1609" i="3"/>
  <c r="EB457" i="3"/>
  <c r="DE213" i="3"/>
  <c r="DE337" i="3"/>
  <c r="DE574" i="3"/>
  <c r="DE691" i="3"/>
  <c r="DE1034" i="3"/>
  <c r="DE1148" i="3"/>
  <c r="DE1262" i="3"/>
  <c r="DE1376" i="3"/>
  <c r="DE1490" i="3"/>
  <c r="DE1604" i="3"/>
  <c r="EB450" i="3"/>
  <c r="DZ450" i="3"/>
  <c r="EB445" i="3"/>
  <c r="DZ445" i="3"/>
  <c r="EB423" i="3"/>
  <c r="EB406" i="3"/>
  <c r="EB410" i="3"/>
  <c r="EB392" i="3"/>
  <c r="EB387" i="3"/>
  <c r="DZ387" i="3"/>
  <c r="EB356" i="3"/>
  <c r="DZ356" i="3"/>
  <c r="EB346" i="3"/>
  <c r="DZ346" i="3"/>
  <c r="EB337" i="3"/>
  <c r="DZ337" i="3"/>
  <c r="EB320" i="3"/>
  <c r="DZ68" i="3"/>
  <c r="DE202" i="3"/>
  <c r="DE794" i="3"/>
  <c r="DE907" i="3"/>
  <c r="DE1022" i="3"/>
  <c r="DE1136" i="3"/>
  <c r="DE1250" i="3"/>
  <c r="DE1364" i="3"/>
  <c r="DE1478" i="3"/>
  <c r="DE1592" i="3"/>
  <c r="DZ320" i="3"/>
  <c r="EB296" i="3"/>
  <c r="EB292" i="3"/>
  <c r="EB288" i="3"/>
  <c r="EB283" i="3"/>
  <c r="EB279" i="3"/>
  <c r="EB275" i="3"/>
  <c r="EB148" i="3"/>
  <c r="EB265" i="3"/>
  <c r="EB142" i="3"/>
  <c r="EB261" i="3"/>
  <c r="EB137" i="3"/>
  <c r="EB251" i="3"/>
  <c r="EB127" i="3"/>
  <c r="EB213" i="3"/>
  <c r="EB90" i="3"/>
  <c r="EB218" i="3"/>
  <c r="EB95" i="3"/>
  <c r="EB223" i="3"/>
  <c r="EB105" i="3"/>
  <c r="EB233" i="3"/>
  <c r="EB177" i="3"/>
  <c r="EB162" i="3"/>
  <c r="EB158" i="3"/>
  <c r="EB154" i="3"/>
  <c r="DZ127" i="3"/>
  <c r="DZ137" i="3"/>
  <c r="DZ142" i="3"/>
  <c r="EB68" i="3"/>
  <c r="DE1687" i="3"/>
  <c r="DE1683" i="3"/>
  <c r="DE1679" i="3"/>
  <c r="DE1674" i="3"/>
  <c r="DE1666" i="3"/>
  <c r="DE1670" i="3"/>
  <c r="DE1660" i="3"/>
  <c r="DE1655" i="3"/>
  <c r="DE1650" i="3"/>
  <c r="DE1645" i="3"/>
  <c r="DE1640" i="3"/>
  <c r="DE1635" i="3"/>
  <c r="DE1629" i="3"/>
  <c r="DE1624" i="3"/>
  <c r="DE1619" i="3"/>
  <c r="DE1614" i="3"/>
  <c r="DE1597" i="3"/>
  <c r="DE1586" i="3"/>
  <c r="DE1581" i="3"/>
  <c r="DE1573" i="3"/>
  <c r="DE1569" i="3"/>
  <c r="DE1565" i="3"/>
  <c r="DE1560" i="3"/>
  <c r="DE1552" i="3"/>
  <c r="DE1556" i="3"/>
  <c r="DE1546" i="3"/>
  <c r="DE1541" i="3"/>
  <c r="DE1536" i="3"/>
  <c r="DE1531" i="3"/>
  <c r="DE1526" i="3"/>
  <c r="DE1521" i="3"/>
  <c r="DE1515" i="3"/>
  <c r="DE1510" i="3"/>
  <c r="DE1505" i="3"/>
  <c r="DE1500" i="3"/>
  <c r="DE1483" i="3"/>
  <c r="DE1472" i="3"/>
  <c r="DE1467" i="3"/>
  <c r="DE1459" i="3"/>
  <c r="DE1455" i="3"/>
  <c r="DE1341" i="3"/>
  <c r="DE1227" i="3"/>
  <c r="DE1113" i="3"/>
  <c r="DE999" i="3"/>
  <c r="DE771" i="3"/>
  <c r="DE653" i="3"/>
  <c r="DE537" i="3"/>
  <c r="DE1451" i="3"/>
  <c r="DE1446" i="3"/>
  <c r="DE1438" i="3"/>
  <c r="DE1442" i="3"/>
  <c r="DE1432" i="3"/>
  <c r="DE1427" i="3"/>
  <c r="DE1422" i="3"/>
  <c r="DE1417" i="3"/>
  <c r="DE1412" i="3"/>
  <c r="DE1407" i="3"/>
  <c r="DE1401" i="3"/>
  <c r="DE1396" i="3"/>
  <c r="DE1391" i="3"/>
  <c r="DE1386" i="3"/>
  <c r="DE1369" i="3"/>
  <c r="DE1353" i="3"/>
  <c r="DE1358" i="3"/>
  <c r="DE1345" i="3"/>
  <c r="DE1337" i="3"/>
  <c r="DE1332" i="3"/>
  <c r="DE1328" i="3"/>
  <c r="DE1324" i="3"/>
  <c r="DE1318" i="3"/>
  <c r="DE1313" i="3"/>
  <c r="DE1308" i="3"/>
  <c r="DE1303" i="3"/>
  <c r="DE1298" i="3"/>
  <c r="DE1293" i="3"/>
  <c r="DE1287" i="3"/>
  <c r="DE1282" i="3"/>
  <c r="DE1277" i="3"/>
  <c r="DE1272" i="3"/>
  <c r="DE1255" i="3"/>
  <c r="DE1239" i="3"/>
  <c r="DE1244" i="3"/>
  <c r="DE1231" i="3"/>
  <c r="DE1223" i="3"/>
  <c r="DE1218" i="3"/>
  <c r="DE1210" i="3"/>
  <c r="DE1214" i="3"/>
  <c r="DE1204" i="3"/>
  <c r="DE1199" i="3"/>
  <c r="DE1194" i="3"/>
  <c r="DE1189" i="3"/>
  <c r="DE1184" i="3"/>
  <c r="DE1179" i="3"/>
  <c r="DE1173" i="3"/>
  <c r="DE1168" i="3"/>
  <c r="DE1163" i="3"/>
  <c r="DE1158" i="3"/>
  <c r="DE1141" i="3"/>
  <c r="DE1125" i="3"/>
  <c r="DE1130" i="3"/>
  <c r="DE1117" i="3"/>
  <c r="DE1109" i="3"/>
  <c r="DE1096" i="3"/>
  <c r="DE1100" i="3"/>
  <c r="DE1104" i="3"/>
  <c r="DE1090" i="3"/>
  <c r="DE1085" i="3"/>
  <c r="DE1080" i="3"/>
  <c r="DE1075" i="3"/>
  <c r="DE1070" i="3"/>
  <c r="DE1065" i="3"/>
  <c r="DE1059" i="3"/>
  <c r="DE1054" i="3"/>
  <c r="DE1049" i="3"/>
  <c r="DE1044" i="3"/>
  <c r="DE1027" i="3"/>
  <c r="DE1011" i="3"/>
  <c r="DE1016" i="3"/>
  <c r="DE1003" i="3"/>
  <c r="DE995" i="3"/>
  <c r="DE990" i="3"/>
  <c r="DE986" i="3"/>
  <c r="DE982" i="3"/>
  <c r="DE912" i="3"/>
  <c r="DE901" i="3"/>
  <c r="DE896" i="3"/>
  <c r="DE857" i="3"/>
  <c r="DE852" i="3"/>
  <c r="DE842" i="3"/>
  <c r="DE831" i="3"/>
  <c r="DE237" i="3"/>
  <c r="DE361" i="3"/>
  <c r="DE599" i="3"/>
  <c r="DE716" i="3"/>
  <c r="DE826" i="3"/>
  <c r="DE821" i="3"/>
  <c r="DE799" i="3"/>
  <c r="DE783" i="3"/>
  <c r="DE788" i="3"/>
  <c r="DE775" i="3"/>
  <c r="DE767" i="3"/>
  <c r="DE762" i="3"/>
  <c r="DE758" i="3"/>
  <c r="DE754" i="3"/>
  <c r="DE743" i="3"/>
  <c r="DE738" i="3"/>
  <c r="DE733" i="3"/>
  <c r="DE711" i="3"/>
  <c r="DE706" i="3"/>
  <c r="DE701" i="3"/>
  <c r="DE667" i="3"/>
  <c r="DE645" i="3"/>
  <c r="DE641" i="3"/>
  <c r="DE626" i="3"/>
  <c r="DE616" i="3"/>
  <c r="DE594" i="3"/>
  <c r="DE589" i="3"/>
  <c r="DE584" i="3"/>
  <c r="DE549" i="3"/>
  <c r="DE541" i="3"/>
  <c r="DE528" i="3"/>
  <c r="DE524" i="3"/>
  <c r="DE392" i="3"/>
  <c r="DE387" i="3"/>
  <c r="DE382" i="3"/>
  <c r="DE356" i="3"/>
  <c r="DE351" i="3"/>
  <c r="DE346" i="3"/>
  <c r="DE233" i="3"/>
  <c r="DE228" i="3"/>
  <c r="DE223" i="3"/>
  <c r="CU1687" i="3"/>
  <c r="CT1687" i="3"/>
  <c r="CR1687" i="3"/>
  <c r="CR1666" i="3"/>
  <c r="CR1670" i="3"/>
  <c r="CR1674" i="3"/>
  <c r="CQ1687" i="3"/>
  <c r="CU1683" i="3"/>
  <c r="CT1683" i="3"/>
  <c r="CS1683" i="3"/>
  <c r="CS1569" i="3"/>
  <c r="CS1455" i="3"/>
  <c r="CS1341" i="3"/>
  <c r="CS1227" i="3"/>
  <c r="CS1113" i="3"/>
  <c r="CS999" i="3"/>
  <c r="CS771" i="3"/>
  <c r="CS653" i="3"/>
  <c r="CS537" i="3"/>
  <c r="CS419" i="3"/>
  <c r="CS292" i="3"/>
  <c r="CS173" i="3"/>
  <c r="CQ1683" i="3"/>
  <c r="CP1683" i="3"/>
  <c r="CT1679" i="3"/>
  <c r="CS1679" i="3"/>
  <c r="CS1565" i="3"/>
  <c r="CS1451" i="3"/>
  <c r="CS1337" i="3"/>
  <c r="CS1223" i="3"/>
  <c r="CS1109" i="3"/>
  <c r="CS995" i="3"/>
  <c r="CS767" i="3"/>
  <c r="CS649" i="3"/>
  <c r="CS533" i="3"/>
  <c r="CS415" i="3"/>
  <c r="CS168" i="3"/>
  <c r="CQ1679" i="3"/>
  <c r="CP1679" i="3"/>
  <c r="CU1674" i="3"/>
  <c r="CT1674" i="3"/>
  <c r="CT1560" i="3"/>
  <c r="CT1446" i="3"/>
  <c r="CT1332" i="3"/>
  <c r="CT1218" i="3"/>
  <c r="CT1104" i="3"/>
  <c r="CT990" i="3"/>
  <c r="CT762" i="3"/>
  <c r="CT645" i="3"/>
  <c r="CT410" i="3"/>
  <c r="CT283" i="3"/>
  <c r="CT162" i="3"/>
  <c r="CQ1674" i="3"/>
  <c r="CU1670" i="3"/>
  <c r="CT1670" i="3"/>
  <c r="CS1670" i="3"/>
  <c r="CP1670" i="3"/>
  <c r="CU1666" i="3"/>
  <c r="CU1552" i="3"/>
  <c r="CU1438" i="3"/>
  <c r="CU1324" i="3"/>
  <c r="CU1210" i="3"/>
  <c r="CU1096" i="3"/>
  <c r="CU982" i="3"/>
  <c r="CU754" i="3"/>
  <c r="CU637" i="3"/>
  <c r="CU520" i="3"/>
  <c r="CU402" i="3"/>
  <c r="CU275" i="3"/>
  <c r="CU279" i="3"/>
  <c r="CU283" i="3"/>
  <c r="CU292" i="3"/>
  <c r="CU296" i="3"/>
  <c r="CU154" i="3"/>
  <c r="CT1666" i="3"/>
  <c r="CS1666" i="3"/>
  <c r="CQ1666" i="3"/>
  <c r="CQ1552" i="3"/>
  <c r="CQ1438" i="3"/>
  <c r="CQ1324" i="3"/>
  <c r="CQ1210" i="3"/>
  <c r="CQ1096" i="3"/>
  <c r="CQ982" i="3"/>
  <c r="CQ754" i="3"/>
  <c r="CQ637" i="3"/>
  <c r="CP1666" i="3"/>
  <c r="CU1660" i="3"/>
  <c r="CT1660" i="3"/>
  <c r="CS1660" i="3"/>
  <c r="CR1660" i="3"/>
  <c r="CQ1660" i="3"/>
  <c r="CP1660" i="3"/>
  <c r="CU1655" i="3"/>
  <c r="CT1655" i="3"/>
  <c r="CS1655" i="3"/>
  <c r="CR1655" i="3"/>
  <c r="CQ1655" i="3"/>
  <c r="CP1655" i="3"/>
  <c r="CU1650" i="3"/>
  <c r="CT1650" i="3"/>
  <c r="CR1650" i="3"/>
  <c r="CQ1650" i="3"/>
  <c r="CU1645" i="3"/>
  <c r="CT1645" i="3"/>
  <c r="CS1645" i="3"/>
  <c r="CR1645" i="3"/>
  <c r="CQ1645" i="3"/>
  <c r="CP1645" i="3"/>
  <c r="CU1640" i="3"/>
  <c r="CT1640" i="3"/>
  <c r="CS1640" i="3"/>
  <c r="CR1640" i="3"/>
  <c r="CQ1640" i="3"/>
  <c r="CP1640" i="3"/>
  <c r="CU1635" i="3"/>
  <c r="CT1635" i="3"/>
  <c r="CR1635" i="3"/>
  <c r="CQ1635" i="3"/>
  <c r="CU1629" i="3"/>
  <c r="CT1629" i="3"/>
  <c r="CR1629" i="3"/>
  <c r="CQ1629" i="3"/>
  <c r="CU1624" i="3"/>
  <c r="CT1624" i="3"/>
  <c r="CS1624" i="3"/>
  <c r="CR1624" i="3"/>
  <c r="CQ1624" i="3"/>
  <c r="CP1624" i="3"/>
  <c r="CT1619" i="3"/>
  <c r="CR1619" i="3"/>
  <c r="CQ1619" i="3"/>
  <c r="CU1614" i="3"/>
  <c r="CT1614" i="3"/>
  <c r="CT1604" i="3"/>
  <c r="CT1609" i="3"/>
  <c r="CR1614" i="3"/>
  <c r="CQ1614" i="3"/>
  <c r="CQ1604" i="3"/>
  <c r="CQ1609" i="3"/>
  <c r="CU1609" i="3"/>
  <c r="CR1609" i="3"/>
  <c r="CU1604" i="3"/>
  <c r="CR1604" i="3"/>
  <c r="CU1597" i="3"/>
  <c r="CR1597" i="3"/>
  <c r="CR1581" i="3"/>
  <c r="CR1586" i="3"/>
  <c r="CR1592" i="3"/>
  <c r="CQ1597" i="3"/>
  <c r="CQ1581" i="3"/>
  <c r="CQ1586" i="3"/>
  <c r="CQ1592" i="3"/>
  <c r="CU1592" i="3"/>
  <c r="CU1586" i="3"/>
  <c r="CU1581" i="3"/>
  <c r="CU1573" i="3"/>
  <c r="CT1573" i="3"/>
  <c r="CT1459" i="3"/>
  <c r="CT1345" i="3"/>
  <c r="CT1231" i="3"/>
  <c r="CT1117" i="3"/>
  <c r="CT1003" i="3"/>
  <c r="CT775" i="3"/>
  <c r="CT657" i="3"/>
  <c r="CT423" i="3"/>
  <c r="CT296" i="3"/>
  <c r="CT177" i="3"/>
  <c r="CR1573" i="3"/>
  <c r="CQ1573" i="3"/>
  <c r="CU1569" i="3"/>
  <c r="CT1569" i="3"/>
  <c r="CQ1569" i="3"/>
  <c r="CP1569" i="3"/>
  <c r="CT1565" i="3"/>
  <c r="CT1552" i="3"/>
  <c r="CT1556" i="3"/>
  <c r="CQ1565" i="3"/>
  <c r="CP1565" i="3"/>
  <c r="CU1560" i="3"/>
  <c r="CR1560" i="3"/>
  <c r="CQ1560" i="3"/>
  <c r="CU1556" i="3"/>
  <c r="CS1556" i="3"/>
  <c r="CR1556" i="3"/>
  <c r="CP1556" i="3"/>
  <c r="CP1442" i="3"/>
  <c r="CP1328" i="3"/>
  <c r="CP1214" i="3"/>
  <c r="CP1100" i="3"/>
  <c r="CP986" i="3"/>
  <c r="CP758" i="3"/>
  <c r="CP641" i="3"/>
  <c r="CP524" i="3"/>
  <c r="CP406" i="3"/>
  <c r="CP279" i="3"/>
  <c r="CP158" i="3"/>
  <c r="CS1552" i="3"/>
  <c r="CR1552" i="3"/>
  <c r="CP1552" i="3"/>
  <c r="CU1546" i="3"/>
  <c r="CT1546" i="3"/>
  <c r="CS1546" i="3"/>
  <c r="CR1546" i="3"/>
  <c r="CQ1546" i="3"/>
  <c r="CP1546" i="3"/>
  <c r="CU1541" i="3"/>
  <c r="CT1541" i="3"/>
  <c r="CS1541" i="3"/>
  <c r="CR1541" i="3"/>
  <c r="CQ1541" i="3"/>
  <c r="CP1541" i="3"/>
  <c r="CU1536" i="3"/>
  <c r="CT1536" i="3"/>
  <c r="CR1536" i="3"/>
  <c r="CQ1536" i="3"/>
  <c r="CU1531" i="3"/>
  <c r="CT1531" i="3"/>
  <c r="CS1531" i="3"/>
  <c r="CR1531" i="3"/>
  <c r="CQ1531" i="3"/>
  <c r="CP1531" i="3"/>
  <c r="CU1526" i="3"/>
  <c r="CT1526" i="3"/>
  <c r="CS1526" i="3"/>
  <c r="CR1526" i="3"/>
  <c r="CR1490" i="3"/>
  <c r="CR1495" i="3"/>
  <c r="CR1500" i="3"/>
  <c r="CR1505" i="3"/>
  <c r="CR1510" i="3"/>
  <c r="CR1515" i="3"/>
  <c r="CR1521" i="3"/>
  <c r="CQ1526" i="3"/>
  <c r="CP1526" i="3"/>
  <c r="CU1521" i="3"/>
  <c r="CT1521" i="3"/>
  <c r="CQ1521" i="3"/>
  <c r="CU1515" i="3"/>
  <c r="CT1515" i="3"/>
  <c r="CQ1515" i="3"/>
  <c r="CU1510" i="3"/>
  <c r="CT1510" i="3"/>
  <c r="CT1490" i="3"/>
  <c r="CT1495" i="3"/>
  <c r="CT1500" i="3"/>
  <c r="CT1505" i="3"/>
  <c r="CS1510" i="3"/>
  <c r="CQ1510" i="3"/>
  <c r="CP1510" i="3"/>
  <c r="CQ1505" i="3"/>
  <c r="CU1500" i="3"/>
  <c r="CQ1500" i="3"/>
  <c r="CU1495" i="3"/>
  <c r="CQ1495" i="3"/>
  <c r="CU1490" i="3"/>
  <c r="CU213" i="3"/>
  <c r="CU574" i="3"/>
  <c r="CU691" i="3"/>
  <c r="CU919" i="3"/>
  <c r="CU1034" i="3"/>
  <c r="CU1148" i="3"/>
  <c r="CU1262" i="3"/>
  <c r="CU1376" i="3"/>
  <c r="CQ1490" i="3"/>
  <c r="CU1483" i="3"/>
  <c r="CU1467" i="3"/>
  <c r="CU1472" i="3"/>
  <c r="CU1478" i="3"/>
  <c r="CR1483" i="3"/>
  <c r="CQ1483" i="3"/>
  <c r="CR1478" i="3"/>
  <c r="CQ1478" i="3"/>
  <c r="CR1472" i="3"/>
  <c r="CR1467" i="3"/>
  <c r="CQ1472" i="3"/>
  <c r="CQ1467" i="3"/>
  <c r="CU1459" i="3"/>
  <c r="CR1459" i="3"/>
  <c r="CQ1459" i="3"/>
  <c r="CU1455" i="3"/>
  <c r="CU1341" i="3"/>
  <c r="CU1227" i="3"/>
  <c r="CU1113" i="3"/>
  <c r="CU999" i="3"/>
  <c r="CU771" i="3"/>
  <c r="CU653" i="3"/>
  <c r="CU537" i="3"/>
  <c r="CU173" i="3"/>
  <c r="CT1455" i="3"/>
  <c r="CQ1455" i="3"/>
  <c r="CP1455" i="3"/>
  <c r="CP1341" i="3"/>
  <c r="CP1227" i="3"/>
  <c r="CP1113" i="3"/>
  <c r="CP999" i="3"/>
  <c r="CP771" i="3"/>
  <c r="CP653" i="3"/>
  <c r="CP537" i="3"/>
  <c r="CP419" i="3"/>
  <c r="CP292" i="3"/>
  <c r="CP173" i="3"/>
  <c r="CT1451" i="3"/>
  <c r="CQ1451" i="3"/>
  <c r="CP1451" i="3"/>
  <c r="CP1337" i="3"/>
  <c r="CP1223" i="3"/>
  <c r="CP1109" i="3"/>
  <c r="CP995" i="3"/>
  <c r="CP767" i="3"/>
  <c r="CP649" i="3"/>
  <c r="CP533" i="3"/>
  <c r="CP415" i="3"/>
  <c r="AG415" i="3" s="1"/>
  <c r="CP168" i="3"/>
  <c r="CU1446" i="3"/>
  <c r="CR1446" i="3"/>
  <c r="CQ1446" i="3"/>
  <c r="CQ1332" i="3"/>
  <c r="CQ1218" i="3"/>
  <c r="CQ1104" i="3"/>
  <c r="CQ990" i="3"/>
  <c r="CQ762" i="3"/>
  <c r="CQ645" i="3"/>
  <c r="CU1442" i="3"/>
  <c r="CT1442" i="3"/>
  <c r="CS1442" i="3"/>
  <c r="CR1442" i="3"/>
  <c r="CR1438" i="3"/>
  <c r="CT1438" i="3"/>
  <c r="CS1438" i="3"/>
  <c r="CS1324" i="3"/>
  <c r="CS1210" i="3"/>
  <c r="CS1096" i="3"/>
  <c r="CS982" i="3"/>
  <c r="CS754" i="3"/>
  <c r="CS637" i="3"/>
  <c r="CS520" i="3"/>
  <c r="CS402" i="3"/>
  <c r="CS275" i="3"/>
  <c r="CS154" i="3"/>
  <c r="CP1438" i="3"/>
  <c r="CU1432" i="3"/>
  <c r="CT1432" i="3"/>
  <c r="CS1432" i="3"/>
  <c r="CR1432" i="3"/>
  <c r="CQ1432" i="3"/>
  <c r="CP1432" i="3"/>
  <c r="CU1427" i="3"/>
  <c r="CT1427" i="3"/>
  <c r="CS1427" i="3"/>
  <c r="CR1427" i="3"/>
  <c r="CQ1427" i="3"/>
  <c r="CP1427" i="3"/>
  <c r="CU1422" i="3"/>
  <c r="CT1422" i="3"/>
  <c r="CR1422" i="3"/>
  <c r="CQ1422" i="3"/>
  <c r="CU1417" i="3"/>
  <c r="CT1417" i="3"/>
  <c r="CS1417" i="3"/>
  <c r="CR1417" i="3"/>
  <c r="CQ1417" i="3"/>
  <c r="CP1417" i="3"/>
  <c r="CU1412" i="3"/>
  <c r="CT1412" i="3"/>
  <c r="CS1412" i="3"/>
  <c r="CR1412" i="3"/>
  <c r="CQ1412" i="3"/>
  <c r="CP1412" i="3"/>
  <c r="CU1407" i="3"/>
  <c r="CT1407" i="3"/>
  <c r="CR1407" i="3"/>
  <c r="CQ1407" i="3"/>
  <c r="CU1401" i="3"/>
  <c r="CT1401" i="3"/>
  <c r="CR1401" i="3"/>
  <c r="CQ1401" i="3"/>
  <c r="CU1396" i="3"/>
  <c r="CU1381" i="3"/>
  <c r="CU1386" i="3"/>
  <c r="CT1396" i="3"/>
  <c r="CS1396" i="3"/>
  <c r="CR1396" i="3"/>
  <c r="CQ1396" i="3"/>
  <c r="CP1396" i="3"/>
  <c r="CT1391" i="3"/>
  <c r="CR1391" i="3"/>
  <c r="CQ1391" i="3"/>
  <c r="CT1386" i="3"/>
  <c r="CR1386" i="3"/>
  <c r="CQ1386" i="3"/>
  <c r="CT1381" i="3"/>
  <c r="CR1381" i="3"/>
  <c r="CR1376" i="3"/>
  <c r="CQ1381" i="3"/>
  <c r="CT1376" i="3"/>
  <c r="CQ1376" i="3"/>
  <c r="CU1369" i="3"/>
  <c r="CR1369" i="3"/>
  <c r="CQ1369" i="3"/>
  <c r="CU1364" i="3"/>
  <c r="CU1353" i="3"/>
  <c r="CU1358" i="3"/>
  <c r="CR1364" i="3"/>
  <c r="CQ1364" i="3"/>
  <c r="CR1358" i="3"/>
  <c r="CR1353" i="3"/>
  <c r="CQ1358" i="3"/>
  <c r="CQ1353" i="3"/>
  <c r="CU1345" i="3"/>
  <c r="CR1345" i="3"/>
  <c r="CQ1345" i="3"/>
  <c r="CQ1231" i="3"/>
  <c r="CQ1117" i="3"/>
  <c r="CQ1003" i="3"/>
  <c r="CQ775" i="3"/>
  <c r="CQ657" i="3"/>
  <c r="CT1341" i="3"/>
  <c r="CQ1341" i="3"/>
  <c r="CQ1337" i="3"/>
  <c r="CT1337" i="3"/>
  <c r="CT1324" i="3"/>
  <c r="CT1328" i="3"/>
  <c r="CU1332" i="3"/>
  <c r="CR1332" i="3"/>
  <c r="CU1328" i="3"/>
  <c r="CS1328" i="3"/>
  <c r="CR1328" i="3"/>
  <c r="CR1324" i="3"/>
  <c r="CP1324" i="3"/>
  <c r="CU1318" i="3"/>
  <c r="CT1318" i="3"/>
  <c r="CS1318" i="3"/>
  <c r="CR1318" i="3"/>
  <c r="CQ1318" i="3"/>
  <c r="CP1318" i="3"/>
  <c r="CU1313" i="3"/>
  <c r="CT1313" i="3"/>
  <c r="CS1313" i="3"/>
  <c r="CR1313" i="3"/>
  <c r="CQ1313" i="3"/>
  <c r="CP1313" i="3"/>
  <c r="CU1308" i="3"/>
  <c r="CT1308" i="3"/>
  <c r="CR1308" i="3"/>
  <c r="CQ1308" i="3"/>
  <c r="CU1303" i="3"/>
  <c r="CT1303" i="3"/>
  <c r="CS1303" i="3"/>
  <c r="CR1303" i="3"/>
  <c r="CQ1303" i="3"/>
  <c r="CP1303" i="3"/>
  <c r="CU1298" i="3"/>
  <c r="CT1298" i="3"/>
  <c r="CS1298" i="3"/>
  <c r="CR1298" i="3"/>
  <c r="CQ1298" i="3"/>
  <c r="CP1298" i="3"/>
  <c r="CU1293" i="3"/>
  <c r="CT1293" i="3"/>
  <c r="CR1293" i="3"/>
  <c r="CQ1293" i="3"/>
  <c r="CU1287" i="3"/>
  <c r="CT1287" i="3"/>
  <c r="CR1287" i="3"/>
  <c r="CQ1287" i="3"/>
  <c r="CQ1239" i="3"/>
  <c r="CQ1244" i="3"/>
  <c r="CQ1250" i="3"/>
  <c r="CQ1255" i="3"/>
  <c r="CQ1262" i="3"/>
  <c r="CQ1267" i="3"/>
  <c r="CQ1272" i="3"/>
  <c r="CQ1277" i="3"/>
  <c r="CQ1282" i="3"/>
  <c r="CU1282" i="3"/>
  <c r="CT1282" i="3"/>
  <c r="CS1282" i="3"/>
  <c r="CR1282" i="3"/>
  <c r="CP1282" i="3"/>
  <c r="CT1277" i="3"/>
  <c r="CR1277" i="3"/>
  <c r="CU1272" i="3"/>
  <c r="CT1272" i="3"/>
  <c r="CR1272" i="3"/>
  <c r="CR95" i="3"/>
  <c r="CR223" i="3"/>
  <c r="CR584" i="3"/>
  <c r="CR701" i="3"/>
  <c r="CR929" i="3"/>
  <c r="CR1044" i="3"/>
  <c r="CR1158" i="3"/>
  <c r="CU1267" i="3"/>
  <c r="CT1267" i="3"/>
  <c r="CR1267" i="3"/>
  <c r="CR1262" i="3"/>
  <c r="CT1262" i="3"/>
  <c r="CU1255" i="3"/>
  <c r="CU1239" i="3"/>
  <c r="CU1244" i="3"/>
  <c r="CU1250" i="3"/>
  <c r="CR1255" i="3"/>
  <c r="CR1250" i="3"/>
  <c r="CR1244" i="3"/>
  <c r="CR1239" i="3"/>
  <c r="CU1231" i="3"/>
  <c r="CR1231" i="3"/>
  <c r="CR1210" i="3"/>
  <c r="CR1214" i="3"/>
  <c r="CR1218" i="3"/>
  <c r="CT1227" i="3"/>
  <c r="CQ1227" i="3"/>
  <c r="CT1223" i="3"/>
  <c r="CQ1223" i="3"/>
  <c r="CU1218" i="3"/>
  <c r="CU1214" i="3"/>
  <c r="CT1214" i="3"/>
  <c r="CT1210" i="3"/>
  <c r="CS1214" i="3"/>
  <c r="CP1210" i="3"/>
  <c r="CU1204" i="3"/>
  <c r="CT1204" i="3"/>
  <c r="CS1204" i="3"/>
  <c r="CR1204" i="3"/>
  <c r="CQ1204" i="3"/>
  <c r="CP1204" i="3"/>
  <c r="CU1199" i="3"/>
  <c r="CT1199" i="3"/>
  <c r="CS1199" i="3"/>
  <c r="CR1199" i="3"/>
  <c r="CQ1199" i="3"/>
  <c r="CP1199" i="3"/>
  <c r="CU1194" i="3"/>
  <c r="CT1194" i="3"/>
  <c r="CR1194" i="3"/>
  <c r="CQ1194" i="3"/>
  <c r="CU1189" i="3"/>
  <c r="CT1189" i="3"/>
  <c r="CS1189" i="3"/>
  <c r="CR1189" i="3"/>
  <c r="CQ1189" i="3"/>
  <c r="CP1189" i="3"/>
  <c r="CU1184" i="3"/>
  <c r="CU1153" i="3"/>
  <c r="CU1158" i="3"/>
  <c r="CU1168" i="3"/>
  <c r="CU1173" i="3"/>
  <c r="CU1179" i="3"/>
  <c r="CT1184" i="3"/>
  <c r="CS1184" i="3"/>
  <c r="CR1184" i="3"/>
  <c r="CQ1184" i="3"/>
  <c r="CP1184" i="3"/>
  <c r="CT1179" i="3"/>
  <c r="CR1179" i="3"/>
  <c r="CQ1179" i="3"/>
  <c r="CT1173" i="3"/>
  <c r="CR1173" i="3"/>
  <c r="CQ1173" i="3"/>
  <c r="CT1168" i="3"/>
  <c r="CS1168" i="3"/>
  <c r="CR1168" i="3"/>
  <c r="CQ1168" i="3"/>
  <c r="CP1168" i="3"/>
  <c r="CT1163" i="3"/>
  <c r="CR1163" i="3"/>
  <c r="CQ1163" i="3"/>
  <c r="CT1158" i="3"/>
  <c r="CQ1158" i="3"/>
  <c r="CT1153" i="3"/>
  <c r="CT218" i="3"/>
  <c r="CT462" i="3"/>
  <c r="CT579" i="3"/>
  <c r="CT696" i="3"/>
  <c r="CT811" i="3"/>
  <c r="CT924" i="3"/>
  <c r="CT1039" i="3"/>
  <c r="CR1153" i="3"/>
  <c r="CQ1153" i="3"/>
  <c r="CT1148" i="3"/>
  <c r="CR1148" i="3"/>
  <c r="CQ1148" i="3"/>
  <c r="CU1141" i="3"/>
  <c r="CR1141" i="3"/>
  <c r="CQ1141" i="3"/>
  <c r="CU1136" i="3"/>
  <c r="CR1136" i="3"/>
  <c r="CQ1136" i="3"/>
  <c r="CQ1125" i="3"/>
  <c r="CQ1130" i="3"/>
  <c r="CU1130" i="3"/>
  <c r="CR1130" i="3"/>
  <c r="CR1125" i="3"/>
  <c r="CU1125" i="3"/>
  <c r="CU1117" i="3"/>
  <c r="CR1117" i="3"/>
  <c r="CT1113" i="3"/>
  <c r="CQ1113" i="3"/>
  <c r="CT1109" i="3"/>
  <c r="CQ1109" i="3"/>
  <c r="CU1104" i="3"/>
  <c r="CU1100" i="3"/>
  <c r="CR1104" i="3"/>
  <c r="CT1100" i="3"/>
  <c r="CS1100" i="3"/>
  <c r="CR1100" i="3"/>
  <c r="CR1096" i="3"/>
  <c r="CT1096" i="3"/>
  <c r="CT982" i="3"/>
  <c r="CT754" i="3"/>
  <c r="CT637" i="3"/>
  <c r="CT402" i="3"/>
  <c r="CT275" i="3"/>
  <c r="CT154" i="3"/>
  <c r="CP1096" i="3"/>
  <c r="CU1090" i="3"/>
  <c r="CT1090" i="3"/>
  <c r="CS1090" i="3"/>
  <c r="CR1090" i="3"/>
  <c r="CQ1090" i="3"/>
  <c r="CP1090" i="3"/>
  <c r="CU1085" i="3"/>
  <c r="CT1085" i="3"/>
  <c r="CS1085" i="3"/>
  <c r="CR1085" i="3"/>
  <c r="CQ1085" i="3"/>
  <c r="CP1085" i="3"/>
  <c r="CU1080" i="3"/>
  <c r="CT1080" i="3"/>
  <c r="CR1080" i="3"/>
  <c r="CQ1080" i="3"/>
  <c r="CU1075" i="3"/>
  <c r="CT1075" i="3"/>
  <c r="CS1075" i="3"/>
  <c r="CR1075" i="3"/>
  <c r="CQ1075" i="3"/>
  <c r="CP1075" i="3"/>
  <c r="CU1070" i="3"/>
  <c r="CT1070" i="3"/>
  <c r="CS1070" i="3"/>
  <c r="CR1070" i="3"/>
  <c r="CQ1070" i="3"/>
  <c r="CP1070" i="3"/>
  <c r="CU1065" i="3"/>
  <c r="CT1065" i="3"/>
  <c r="CR1065" i="3"/>
  <c r="CQ1065" i="3"/>
  <c r="CU1059" i="3"/>
  <c r="CT1059" i="3"/>
  <c r="CR1059" i="3"/>
  <c r="CQ1059" i="3"/>
  <c r="CU1054" i="3"/>
  <c r="CT1054" i="3"/>
  <c r="CS1054" i="3"/>
  <c r="CR1054" i="3"/>
  <c r="CQ1054" i="3"/>
  <c r="CP1054" i="3"/>
  <c r="CT1049" i="3"/>
  <c r="CR1049" i="3"/>
  <c r="CQ1049" i="3"/>
  <c r="CU1044" i="3"/>
  <c r="CU1039" i="3"/>
  <c r="CT1044" i="3"/>
  <c r="CR1011" i="3"/>
  <c r="CR1016" i="3"/>
  <c r="CR1022" i="3"/>
  <c r="CR1027" i="3"/>
  <c r="CR1034" i="3"/>
  <c r="CR1039" i="3"/>
  <c r="CQ1044" i="3"/>
  <c r="CT1034" i="3"/>
  <c r="CQ1039" i="3"/>
  <c r="CQ1034" i="3"/>
  <c r="CQ1011" i="3"/>
  <c r="CQ1016" i="3"/>
  <c r="CQ1022" i="3"/>
  <c r="CQ1027" i="3"/>
  <c r="CU1027" i="3"/>
  <c r="CU1011" i="3"/>
  <c r="CU1016" i="3"/>
  <c r="CU1022" i="3"/>
  <c r="CU1003" i="3"/>
  <c r="CR1003" i="3"/>
  <c r="CT999" i="3"/>
  <c r="CQ999" i="3"/>
  <c r="CT995" i="3"/>
  <c r="CQ995" i="3"/>
  <c r="CU990" i="3"/>
  <c r="CR990" i="3"/>
  <c r="CU986" i="3"/>
  <c r="CT986" i="3"/>
  <c r="CS986" i="3"/>
  <c r="CR986" i="3"/>
  <c r="CR982" i="3"/>
  <c r="CP982" i="3"/>
  <c r="CT976" i="3"/>
  <c r="CS976" i="3"/>
  <c r="CQ976" i="3"/>
  <c r="CP976" i="3"/>
  <c r="CU971" i="3"/>
  <c r="CT971" i="3"/>
  <c r="CS971" i="3"/>
  <c r="CR971" i="3"/>
  <c r="CQ971" i="3"/>
  <c r="CP971" i="3"/>
  <c r="CU966" i="3"/>
  <c r="CT966" i="3"/>
  <c r="CR966" i="3"/>
  <c r="CQ966" i="3"/>
  <c r="CU961" i="3"/>
  <c r="CT961" i="3"/>
  <c r="CS961" i="3"/>
  <c r="CR961" i="3"/>
  <c r="CQ961" i="3"/>
  <c r="CP961" i="3"/>
  <c r="CU944" i="3"/>
  <c r="CU237" i="3"/>
  <c r="CU599" i="3"/>
  <c r="CU831" i="3"/>
  <c r="CT944" i="3"/>
  <c r="CR944" i="3"/>
  <c r="CQ944" i="3"/>
  <c r="CU939" i="3"/>
  <c r="CU233" i="3"/>
  <c r="CU477" i="3"/>
  <c r="CU594" i="3"/>
  <c r="CU711" i="3"/>
  <c r="CU826" i="3"/>
  <c r="CT939" i="3"/>
  <c r="CS939" i="3"/>
  <c r="CR939" i="3"/>
  <c r="CQ939" i="3"/>
  <c r="CP939" i="3"/>
  <c r="CT934" i="3"/>
  <c r="CR934" i="3"/>
  <c r="CQ934" i="3"/>
  <c r="CU929" i="3"/>
  <c r="CT929" i="3"/>
  <c r="CQ929" i="3"/>
  <c r="CU924" i="3"/>
  <c r="CR924" i="3"/>
  <c r="CQ924" i="3"/>
  <c r="CQ218" i="3"/>
  <c r="CQ462" i="3"/>
  <c r="CQ579" i="3"/>
  <c r="CQ811" i="3"/>
  <c r="CT919" i="3"/>
  <c r="CR919" i="3"/>
  <c r="CQ919" i="3"/>
  <c r="CQ213" i="3"/>
  <c r="CQ337" i="3"/>
  <c r="CQ457" i="3"/>
  <c r="CQ574" i="3"/>
  <c r="CQ691" i="3"/>
  <c r="CU912" i="3"/>
  <c r="CR912" i="3"/>
  <c r="CQ912" i="3"/>
  <c r="CU907" i="3"/>
  <c r="CU68" i="3"/>
  <c r="CU202" i="3"/>
  <c r="CU562" i="3"/>
  <c r="CU679" i="3"/>
  <c r="CU794" i="3"/>
  <c r="CR907" i="3"/>
  <c r="CQ907" i="3"/>
  <c r="CU901" i="3"/>
  <c r="CR901" i="3"/>
  <c r="CR896" i="3"/>
  <c r="CQ901" i="3"/>
  <c r="CU896" i="3"/>
  <c r="CQ896" i="3"/>
  <c r="CT861" i="3"/>
  <c r="CS861" i="3"/>
  <c r="CQ861" i="3"/>
  <c r="CP861" i="3"/>
  <c r="CU857" i="3"/>
  <c r="CT857" i="3"/>
  <c r="CS857" i="3"/>
  <c r="CR857" i="3"/>
  <c r="CQ857" i="3"/>
  <c r="CP857" i="3"/>
  <c r="CU852" i="3"/>
  <c r="CT852" i="3"/>
  <c r="CR852" i="3"/>
  <c r="CQ852" i="3"/>
  <c r="CU842" i="3"/>
  <c r="CT842" i="3"/>
  <c r="CS842" i="3"/>
  <c r="CR842" i="3"/>
  <c r="CQ842" i="3"/>
  <c r="CP842" i="3"/>
  <c r="CT831" i="3"/>
  <c r="CR831" i="3"/>
  <c r="CR110" i="3"/>
  <c r="CR237" i="3"/>
  <c r="CR599" i="3"/>
  <c r="CR716" i="3"/>
  <c r="CQ831" i="3"/>
  <c r="CT826" i="3"/>
  <c r="CS826" i="3"/>
  <c r="CS233" i="3"/>
  <c r="CS356" i="3"/>
  <c r="CS594" i="3"/>
  <c r="CS711" i="3"/>
  <c r="CR826" i="3"/>
  <c r="CQ826" i="3"/>
  <c r="CP826" i="3"/>
  <c r="CT821" i="3"/>
  <c r="CT228" i="3"/>
  <c r="CT351" i="3"/>
  <c r="CT472" i="3"/>
  <c r="CT589" i="3"/>
  <c r="CT706" i="3"/>
  <c r="CR821" i="3"/>
  <c r="CR811" i="3"/>
  <c r="CQ821" i="3"/>
  <c r="CU811" i="3"/>
  <c r="CU799" i="3"/>
  <c r="CR799" i="3"/>
  <c r="CQ799" i="3"/>
  <c r="CR794" i="3"/>
  <c r="CQ794" i="3"/>
  <c r="CQ68" i="3"/>
  <c r="CQ202" i="3"/>
  <c r="CQ445" i="3"/>
  <c r="CQ562" i="3"/>
  <c r="CQ679" i="3"/>
  <c r="CU788" i="3"/>
  <c r="CR788" i="3"/>
  <c r="CQ788" i="3"/>
  <c r="CU783" i="3"/>
  <c r="CR783" i="3"/>
  <c r="CQ783" i="3"/>
  <c r="CU775" i="3"/>
  <c r="CR775" i="3"/>
  <c r="CT771" i="3"/>
  <c r="CQ771" i="3"/>
  <c r="CT767" i="3"/>
  <c r="CT758" i="3"/>
  <c r="CQ767" i="3"/>
  <c r="CU762" i="3"/>
  <c r="CR762" i="3"/>
  <c r="CU758" i="3"/>
  <c r="CS758" i="3"/>
  <c r="CR758" i="3"/>
  <c r="CR754" i="3"/>
  <c r="CP754" i="3"/>
  <c r="CU748" i="3"/>
  <c r="CT748" i="3"/>
  <c r="CS748" i="3"/>
  <c r="CQ748" i="3"/>
  <c r="CP748" i="3"/>
  <c r="CU743" i="3"/>
  <c r="CT743" i="3"/>
  <c r="CS743" i="3"/>
  <c r="CR743" i="3"/>
  <c r="CQ743" i="3"/>
  <c r="CP743" i="3"/>
  <c r="CU738" i="3"/>
  <c r="CT738" i="3"/>
  <c r="CR738" i="3"/>
  <c r="CQ738" i="3"/>
  <c r="CU733" i="3"/>
  <c r="CT733" i="3"/>
  <c r="CS733" i="3"/>
  <c r="CR733" i="3"/>
  <c r="CQ733" i="3"/>
  <c r="CP733" i="3"/>
  <c r="CS728" i="3"/>
  <c r="CR728" i="3"/>
  <c r="CQ728" i="3"/>
  <c r="CP728" i="3"/>
  <c r="CT716" i="3"/>
  <c r="CT237" i="3"/>
  <c r="CT361" i="3"/>
  <c r="CT482" i="3"/>
  <c r="CT599" i="3"/>
  <c r="CQ716" i="3"/>
  <c r="CT711" i="3"/>
  <c r="CT691" i="3"/>
  <c r="CT701" i="3"/>
  <c r="CR711" i="3"/>
  <c r="CQ711" i="3"/>
  <c r="CP711" i="3"/>
  <c r="CP233" i="3"/>
  <c r="CP356" i="3"/>
  <c r="CP594" i="3"/>
  <c r="CR706" i="3"/>
  <c r="CQ706" i="3"/>
  <c r="CU701" i="3"/>
  <c r="CQ701" i="3"/>
  <c r="CU218" i="3"/>
  <c r="CU462" i="3"/>
  <c r="CU579" i="3"/>
  <c r="CR691" i="3"/>
  <c r="CR748" i="3"/>
  <c r="CU684" i="3"/>
  <c r="CR684" i="3"/>
  <c r="CQ684" i="3"/>
  <c r="CR679" i="3"/>
  <c r="CU657" i="3"/>
  <c r="CT641" i="3"/>
  <c r="CT649" i="3"/>
  <c r="CT653" i="3"/>
  <c r="CQ653" i="3"/>
  <c r="CU645" i="3"/>
  <c r="CR645" i="3"/>
  <c r="CR162" i="3"/>
  <c r="CR410" i="3"/>
  <c r="CU641" i="3"/>
  <c r="CS641" i="3"/>
  <c r="CR641" i="3"/>
  <c r="CR637" i="3"/>
  <c r="CP637" i="3"/>
  <c r="CT626" i="3"/>
  <c r="CS626" i="3"/>
  <c r="CT621" i="3"/>
  <c r="CR621" i="3"/>
  <c r="CU616" i="3"/>
  <c r="CR616" i="3"/>
  <c r="CQ616" i="3"/>
  <c r="CQ599" i="3"/>
  <c r="CT594" i="3"/>
  <c r="CR594" i="3"/>
  <c r="CQ594" i="3"/>
  <c r="CR589" i="3"/>
  <c r="CQ589" i="3"/>
  <c r="CU584" i="3"/>
  <c r="CT584" i="3"/>
  <c r="CQ584" i="3"/>
  <c r="CR579" i="3"/>
  <c r="CT574" i="3"/>
  <c r="CR574" i="3"/>
  <c r="CU567" i="3"/>
  <c r="CR567" i="3"/>
  <c r="CQ567" i="3"/>
  <c r="CR562" i="3"/>
  <c r="CU541" i="3"/>
  <c r="CR177" i="3"/>
  <c r="CR423" i="3"/>
  <c r="CU528" i="3"/>
  <c r="CU524" i="3"/>
  <c r="CS524" i="3"/>
  <c r="CP520" i="3"/>
  <c r="CQ514" i="3"/>
  <c r="CS509" i="3"/>
  <c r="CQ265" i="3"/>
  <c r="CQ392" i="3"/>
  <c r="CU504" i="3"/>
  <c r="CU261" i="3"/>
  <c r="CT504" i="3"/>
  <c r="CT261" i="3"/>
  <c r="CT387" i="3"/>
  <c r="CR504" i="3"/>
  <c r="CR137" i="3"/>
  <c r="CR261" i="3"/>
  <c r="CU499" i="3"/>
  <c r="CU256" i="3"/>
  <c r="CT499" i="3"/>
  <c r="CT256" i="3"/>
  <c r="CT382" i="3"/>
  <c r="CR499" i="3"/>
  <c r="CQ499" i="3"/>
  <c r="CQ256" i="3"/>
  <c r="CQ382" i="3"/>
  <c r="CP494" i="3"/>
  <c r="CQ482" i="3"/>
  <c r="CQ237" i="3"/>
  <c r="CQ361" i="3"/>
  <c r="CT477" i="3"/>
  <c r="CT233" i="3"/>
  <c r="CT356" i="3"/>
  <c r="CQ477" i="3"/>
  <c r="CT213" i="3"/>
  <c r="CT337" i="3"/>
  <c r="CT223" i="3"/>
  <c r="CT346" i="3"/>
  <c r="CT467" i="3"/>
  <c r="CQ472" i="3"/>
  <c r="CQ228" i="3"/>
  <c r="CQ351" i="3"/>
  <c r="CU467" i="3"/>
  <c r="CU223" i="3"/>
  <c r="CQ223" i="3"/>
  <c r="CQ346" i="3"/>
  <c r="CR90" i="3"/>
  <c r="CR218" i="3"/>
  <c r="CR450" i="3"/>
  <c r="CQ450" i="3"/>
  <c r="CR445" i="3"/>
  <c r="CU423" i="3"/>
  <c r="CU410" i="3"/>
  <c r="CU406" i="3"/>
  <c r="CT406" i="3"/>
  <c r="CS406" i="3"/>
  <c r="CR406" i="3"/>
  <c r="CR402" i="3"/>
  <c r="CR154" i="3"/>
  <c r="CP402" i="3"/>
  <c r="CT392" i="3"/>
  <c r="CT265" i="3"/>
  <c r="CS392" i="3"/>
  <c r="CQ356" i="3"/>
  <c r="CR320" i="3"/>
  <c r="CT292" i="3"/>
  <c r="CT279" i="3"/>
  <c r="CT158" i="3"/>
  <c r="CS279" i="3"/>
  <c r="CP275" i="3"/>
  <c r="CS265" i="3"/>
  <c r="CP265" i="3"/>
  <c r="CR256" i="3"/>
  <c r="CR233" i="3"/>
  <c r="CQ233" i="3"/>
  <c r="CR228" i="3"/>
  <c r="CR213" i="3"/>
  <c r="CR202" i="3"/>
  <c r="CU177" i="3"/>
  <c r="CT173" i="3"/>
  <c r="CR158" i="3"/>
  <c r="CU162" i="3"/>
  <c r="CU158" i="3"/>
  <c r="CS158" i="3"/>
  <c r="CP154" i="3"/>
  <c r="CR142" i="3"/>
  <c r="CR132" i="3"/>
  <c r="CR127" i="3"/>
  <c r="CR105" i="3"/>
  <c r="CR100" i="3"/>
  <c r="CR68" i="3"/>
  <c r="R30" i="2"/>
  <c r="R29" i="2"/>
  <c r="AO758" i="2"/>
  <c r="AT758" i="2" s="1"/>
  <c r="R758" i="2"/>
  <c r="AN758" i="2" s="1"/>
  <c r="AS758" i="2" s="1"/>
  <c r="G758" i="2"/>
  <c r="R755" i="2"/>
  <c r="G755" i="2"/>
  <c r="AO753" i="2"/>
  <c r="AT753" i="2" s="1"/>
  <c r="R753" i="2"/>
  <c r="AN753" i="2" s="1"/>
  <c r="AS753" i="2" s="1"/>
  <c r="AL753" i="2"/>
  <c r="AQ753" i="2" s="1"/>
  <c r="G753" i="2"/>
  <c r="AO748" i="2"/>
  <c r="AT748" i="2" s="1"/>
  <c r="R748" i="2"/>
  <c r="AN748" i="2" s="1"/>
  <c r="AS748" i="2" s="1"/>
  <c r="G748" i="2"/>
  <c r="G744" i="2"/>
  <c r="R744" i="2"/>
  <c r="AN744" i="2" s="1"/>
  <c r="AS744" i="2" s="1"/>
  <c r="AO741" i="2"/>
  <c r="AT741" i="2" s="1"/>
  <c r="R741" i="2"/>
  <c r="AN741" i="2" s="1"/>
  <c r="AS741" i="2" s="1"/>
  <c r="G741" i="2"/>
  <c r="R739" i="2"/>
  <c r="AN739" i="2" s="1"/>
  <c r="AS739" i="2" s="1"/>
  <c r="G739" i="2"/>
  <c r="G726" i="2"/>
  <c r="R735" i="2"/>
  <c r="AN735" i="2" s="1"/>
  <c r="AS735" i="2" s="1"/>
  <c r="G735" i="2"/>
  <c r="AO731" i="2"/>
  <c r="AT731" i="2" s="1"/>
  <c r="R731" i="2"/>
  <c r="AN731" i="2" s="1"/>
  <c r="AS731" i="2" s="1"/>
  <c r="G731" i="2"/>
  <c r="AO728" i="2"/>
  <c r="AT728" i="2" s="1"/>
  <c r="R728" i="2"/>
  <c r="AN728" i="2" s="1"/>
  <c r="AS728" i="2" s="1"/>
  <c r="AL728" i="2"/>
  <c r="AQ728" i="2" s="1"/>
  <c r="G728" i="2"/>
  <c r="R726" i="2"/>
  <c r="AN726" i="2" s="1"/>
  <c r="AS726" i="2" s="1"/>
  <c r="AL726" i="2"/>
  <c r="AQ726" i="2" s="1"/>
  <c r="AL713" i="2"/>
  <c r="AQ713" i="2" s="1"/>
  <c r="AO706" i="2"/>
  <c r="AT706" i="2" s="1"/>
  <c r="R706" i="2"/>
  <c r="AN706" i="2" s="1"/>
  <c r="AS706" i="2" s="1"/>
  <c r="AL706" i="2"/>
  <c r="AQ706" i="2" s="1"/>
  <c r="R702" i="2"/>
  <c r="AN702" i="2" s="1"/>
  <c r="AS702" i="2" s="1"/>
  <c r="AO698" i="2"/>
  <c r="AT698" i="2" s="1"/>
  <c r="R698" i="2"/>
  <c r="AN698" i="2" s="1"/>
  <c r="AS698" i="2" s="1"/>
  <c r="AL695" i="2"/>
  <c r="AQ695" i="2" s="1"/>
  <c r="AO694" i="2"/>
  <c r="AT694" i="2" s="1"/>
  <c r="R694" i="2"/>
  <c r="AN694" i="2" s="1"/>
  <c r="AS694" i="2" s="1"/>
  <c r="AL694" i="2"/>
  <c r="AQ694" i="2" s="1"/>
  <c r="G694" i="2"/>
  <c r="AK693" i="2"/>
  <c r="AP693" i="2" s="1"/>
  <c r="R692" i="2"/>
  <c r="AN692" i="2" s="1"/>
  <c r="AS692" i="2" s="1"/>
  <c r="G692" i="2"/>
  <c r="AK691" i="2"/>
  <c r="AP691" i="2" s="1"/>
  <c r="AO690" i="2"/>
  <c r="AT690" i="2" s="1"/>
  <c r="R690" i="2"/>
  <c r="AN690" i="2" s="1"/>
  <c r="AS690" i="2" s="1"/>
  <c r="AL690" i="2"/>
  <c r="AQ690" i="2" s="1"/>
  <c r="G690" i="2"/>
  <c r="AK689" i="2"/>
  <c r="AP689" i="2" s="1"/>
  <c r="R688" i="2"/>
  <c r="AN688" i="2" s="1"/>
  <c r="AS688" i="2" s="1"/>
  <c r="G688" i="2"/>
  <c r="AK687" i="2"/>
  <c r="AP687" i="2" s="1"/>
  <c r="G687" i="2"/>
  <c r="AO686" i="2"/>
  <c r="AT686" i="2" s="1"/>
  <c r="R686" i="2"/>
  <c r="AN686" i="2" s="1"/>
  <c r="AS686" i="2" s="1"/>
  <c r="AL686" i="2"/>
  <c r="AQ686" i="2" s="1"/>
  <c r="G686" i="2"/>
  <c r="R685" i="2"/>
  <c r="AN685" i="2" s="1"/>
  <c r="AS685" i="2" s="1"/>
  <c r="G685" i="2"/>
  <c r="AO682" i="2"/>
  <c r="AT682" i="2" s="1"/>
  <c r="R682" i="2"/>
  <c r="AN682" i="2" s="1"/>
  <c r="AS682" i="2" s="1"/>
  <c r="AL682" i="2"/>
  <c r="AQ682" i="2" s="1"/>
  <c r="G682" i="2"/>
  <c r="AO681" i="2"/>
  <c r="AT681" i="2" s="1"/>
  <c r="R681" i="2"/>
  <c r="AN681" i="2" s="1"/>
  <c r="AS681" i="2" s="1"/>
  <c r="AL681" i="2"/>
  <c r="AQ681" i="2" s="1"/>
  <c r="G681" i="2"/>
  <c r="AK680" i="2"/>
  <c r="AP680" i="2" s="1"/>
  <c r="AO678" i="2"/>
  <c r="AT678" i="2" s="1"/>
  <c r="R678" i="2"/>
  <c r="AN678" i="2" s="1"/>
  <c r="AS678" i="2" s="1"/>
  <c r="AL678" i="2"/>
  <c r="AQ678" i="2" s="1"/>
  <c r="G678" i="2"/>
  <c r="AO677" i="2"/>
  <c r="AT677" i="2" s="1"/>
  <c r="R677" i="2"/>
  <c r="AN677" i="2" s="1"/>
  <c r="AS677" i="2" s="1"/>
  <c r="AL677" i="2"/>
  <c r="AQ677" i="2" s="1"/>
  <c r="G677" i="2"/>
  <c r="AK676" i="2"/>
  <c r="AP676" i="2" s="1"/>
  <c r="AO674" i="2"/>
  <c r="AT674" i="2" s="1"/>
  <c r="R674" i="2"/>
  <c r="AN674" i="2" s="1"/>
  <c r="AS674" i="2" s="1"/>
  <c r="AL674" i="2"/>
  <c r="AQ674" i="2" s="1"/>
  <c r="G674" i="2"/>
  <c r="AO673" i="2"/>
  <c r="AT673" i="2" s="1"/>
  <c r="R673" i="2"/>
  <c r="AN673" i="2" s="1"/>
  <c r="AS673" i="2" s="1"/>
  <c r="AL673" i="2"/>
  <c r="AQ673" i="2" s="1"/>
  <c r="G673" i="2"/>
  <c r="AK690" i="2"/>
  <c r="AP690" i="2" s="1"/>
  <c r="R670" i="2"/>
  <c r="AN670" i="2" s="1"/>
  <c r="AS670" i="2" s="1"/>
  <c r="G670" i="2"/>
  <c r="R669" i="2"/>
  <c r="AN669" i="2" s="1"/>
  <c r="AS669" i="2" s="1"/>
  <c r="G669" i="2"/>
  <c r="G668" i="2"/>
  <c r="AK662" i="2"/>
  <c r="AP662" i="2" s="1"/>
  <c r="AO650" i="2"/>
  <c r="AT650" i="2" s="1"/>
  <c r="R650" i="2"/>
  <c r="AN650" i="2" s="1"/>
  <c r="AS650" i="2" s="1"/>
  <c r="R647" i="2"/>
  <c r="AN647" i="2" s="1"/>
  <c r="AS647" i="2" s="1"/>
  <c r="AO645" i="2"/>
  <c r="AT645" i="2" s="1"/>
  <c r="R645" i="2"/>
  <c r="AN645" i="2" s="1"/>
  <c r="AS645" i="2" s="1"/>
  <c r="AL645" i="2"/>
  <c r="AQ645" i="2" s="1"/>
  <c r="AO640" i="2"/>
  <c r="AT640" i="2" s="1"/>
  <c r="R640" i="2"/>
  <c r="AN640" i="2" s="1"/>
  <c r="AS640" i="2" s="1"/>
  <c r="AL640" i="2"/>
  <c r="AQ640" i="2" s="1"/>
  <c r="R631" i="2"/>
  <c r="AN631" i="2" s="1"/>
  <c r="AS631" i="2" s="1"/>
  <c r="R627" i="2"/>
  <c r="AN627" i="2" s="1"/>
  <c r="AS627" i="2" s="1"/>
  <c r="G627" i="2"/>
  <c r="G619" i="2" s="1"/>
  <c r="G616" i="2" s="1"/>
  <c r="AO620" i="2"/>
  <c r="AT620" i="2" s="1"/>
  <c r="AL620" i="2"/>
  <c r="AQ620" i="2" s="1"/>
  <c r="AO605" i="2"/>
  <c r="AT605" i="2" s="1"/>
  <c r="AL605" i="2"/>
  <c r="AQ605" i="2" s="1"/>
  <c r="AO598" i="2"/>
  <c r="AT598" i="2" s="1"/>
  <c r="R598" i="2"/>
  <c r="AN598" i="2" s="1"/>
  <c r="AS598" i="2" s="1"/>
  <c r="AL598" i="2"/>
  <c r="AQ598" i="2" s="1"/>
  <c r="R594" i="2"/>
  <c r="R590" i="2"/>
  <c r="G587" i="2"/>
  <c r="R586" i="2"/>
  <c r="G586" i="2"/>
  <c r="R584" i="2"/>
  <c r="G584" i="2"/>
  <c r="R582" i="2"/>
  <c r="G582" i="2"/>
  <c r="R580" i="2"/>
  <c r="G580" i="2"/>
  <c r="G579" i="2"/>
  <c r="R578" i="2"/>
  <c r="G578" i="2"/>
  <c r="R577" i="2"/>
  <c r="G577" i="2"/>
  <c r="R574" i="2"/>
  <c r="G574" i="2"/>
  <c r="R573" i="2"/>
  <c r="G573" i="2"/>
  <c r="R570" i="2"/>
  <c r="G570" i="2"/>
  <c r="R569" i="2"/>
  <c r="G569" i="2"/>
  <c r="R566" i="2"/>
  <c r="G566" i="2"/>
  <c r="R565" i="2"/>
  <c r="G565" i="2"/>
  <c r="R562" i="2"/>
  <c r="G562" i="2"/>
  <c r="R561" i="2"/>
  <c r="G561" i="2"/>
  <c r="G560" i="2"/>
  <c r="R542" i="2"/>
  <c r="R539" i="2"/>
  <c r="R537" i="2"/>
  <c r="R519" i="2"/>
  <c r="R497" i="2"/>
  <c r="G497" i="2"/>
  <c r="R490" i="2"/>
  <c r="R482" i="2"/>
  <c r="R486" i="2"/>
  <c r="G490" i="2"/>
  <c r="G480" i="2" s="1"/>
  <c r="R478" i="2"/>
  <c r="G478" i="2"/>
  <c r="R476" i="2"/>
  <c r="G476" i="2"/>
  <c r="R474" i="2"/>
  <c r="G474" i="2"/>
  <c r="R472" i="2"/>
  <c r="G472" i="2"/>
  <c r="G471" i="2"/>
  <c r="R470" i="2"/>
  <c r="G470" i="2"/>
  <c r="R469" i="2"/>
  <c r="G469" i="2"/>
  <c r="R466" i="2"/>
  <c r="G466" i="2"/>
  <c r="R465" i="2"/>
  <c r="G465" i="2"/>
  <c r="R462" i="2"/>
  <c r="G462" i="2"/>
  <c r="R461" i="2"/>
  <c r="G461" i="2"/>
  <c r="R458" i="2"/>
  <c r="G458" i="2"/>
  <c r="R457" i="2"/>
  <c r="G457" i="2"/>
  <c r="R454" i="2"/>
  <c r="G454" i="2"/>
  <c r="R453" i="2"/>
  <c r="G453" i="2"/>
  <c r="G452" i="2"/>
  <c r="R434" i="2"/>
  <c r="R431" i="2"/>
  <c r="R429" i="2"/>
  <c r="R424" i="2"/>
  <c r="R420" i="2"/>
  <c r="R411" i="2"/>
  <c r="R407" i="2"/>
  <c r="R382" i="2"/>
  <c r="R378" i="2"/>
  <c r="R374" i="2"/>
  <c r="R370" i="2"/>
  <c r="G370" i="2"/>
  <c r="R364" i="2"/>
  <c r="R362" i="2"/>
  <c r="G362" i="2"/>
  <c r="R361" i="2"/>
  <c r="G361" i="2"/>
  <c r="R358" i="2"/>
  <c r="G358" i="2"/>
  <c r="R357" i="2"/>
  <c r="G357" i="2"/>
  <c r="R354" i="2"/>
  <c r="G354" i="2"/>
  <c r="R353" i="2"/>
  <c r="G353" i="2"/>
  <c r="R350" i="2"/>
  <c r="G350" i="2"/>
  <c r="R349" i="2"/>
  <c r="G349" i="2"/>
  <c r="R346" i="2"/>
  <c r="G346" i="2"/>
  <c r="R345" i="2"/>
  <c r="G345" i="2"/>
  <c r="G344" i="2"/>
  <c r="R326" i="2"/>
  <c r="R323" i="2"/>
  <c r="R321" i="2"/>
  <c r="R316" i="2"/>
  <c r="R274" i="2"/>
  <c r="R264" i="2" s="1"/>
  <c r="R262" i="2"/>
  <c r="G262" i="2"/>
  <c r="R256" i="2"/>
  <c r="R254" i="2"/>
  <c r="G254" i="2"/>
  <c r="R253" i="2"/>
  <c r="G253" i="2"/>
  <c r="R250" i="2"/>
  <c r="G250" i="2"/>
  <c r="R249" i="2"/>
  <c r="G249" i="2"/>
  <c r="R246" i="2"/>
  <c r="G246" i="2"/>
  <c r="R245" i="2"/>
  <c r="G245" i="2"/>
  <c r="R242" i="2"/>
  <c r="G242" i="2"/>
  <c r="R241" i="2"/>
  <c r="G241" i="2"/>
  <c r="R238" i="2"/>
  <c r="G238" i="2"/>
  <c r="R237" i="2"/>
  <c r="G237" i="2"/>
  <c r="G236" i="2"/>
  <c r="R154" i="2"/>
  <c r="R148" i="2"/>
  <c r="R146" i="2"/>
  <c r="R145" i="2"/>
  <c r="R142" i="2"/>
  <c r="R141" i="2"/>
  <c r="R138" i="2"/>
  <c r="R137" i="2"/>
  <c r="R134" i="2"/>
  <c r="R133" i="2"/>
  <c r="R130" i="2"/>
  <c r="R129" i="2"/>
  <c r="R111" i="2"/>
  <c r="R109" i="2"/>
  <c r="R110" i="2" s="1"/>
  <c r="R108" i="2"/>
  <c r="R106" i="2"/>
  <c r="R107" i="2" s="1"/>
  <c r="R73" i="2"/>
  <c r="R72" i="2"/>
  <c r="R62" i="2"/>
  <c r="R61" i="2"/>
  <c r="R60" i="2"/>
  <c r="R44" i="2"/>
  <c r="G146" i="2"/>
  <c r="G145" i="2"/>
  <c r="G142" i="2"/>
  <c r="G141" i="2"/>
  <c r="G138" i="2"/>
  <c r="G137" i="2"/>
  <c r="G134" i="2"/>
  <c r="G133" i="2"/>
  <c r="G130" i="2"/>
  <c r="G129" i="2"/>
  <c r="G128" i="2"/>
  <c r="AK1599" i="2"/>
  <c r="AP1599" i="2" s="1"/>
  <c r="AK1586" i="2"/>
  <c r="AP1586" i="2" s="1"/>
  <c r="AK1582" i="2"/>
  <c r="AP1582" i="2" s="1"/>
  <c r="AK1571" i="2"/>
  <c r="AP1571" i="2" s="1"/>
  <c r="AK1570" i="2"/>
  <c r="AP1570" i="2" s="1"/>
  <c r="AK1567" i="2"/>
  <c r="AP1567" i="2" s="1"/>
  <c r="AK1566" i="2"/>
  <c r="AP1566" i="2" s="1"/>
  <c r="AK1565" i="2"/>
  <c r="AP1565" i="2" s="1"/>
  <c r="AK1564" i="2"/>
  <c r="AP1564" i="2" s="1"/>
  <c r="AK1562" i="2"/>
  <c r="AP1562" i="2" s="1"/>
  <c r="AK1561" i="2"/>
  <c r="AP1561" i="2" s="1"/>
  <c r="AK1560" i="2"/>
  <c r="AP1560" i="2" s="1"/>
  <c r="AK1559" i="2"/>
  <c r="AP1559" i="2" s="1"/>
  <c r="AK1558" i="2"/>
  <c r="AP1558" i="2" s="1"/>
  <c r="AK1557" i="2"/>
  <c r="AP1557" i="2" s="1"/>
  <c r="AK1553" i="2"/>
  <c r="AP1553" i="2" s="1"/>
  <c r="AK1543" i="2"/>
  <c r="AP1543" i="2" s="1"/>
  <c r="AK1541" i="2"/>
  <c r="AP1541" i="2" s="1"/>
  <c r="AK1539" i="2"/>
  <c r="AP1539" i="2" s="1"/>
  <c r="AK1537" i="2"/>
  <c r="AP1537" i="2" s="1"/>
  <c r="AK1530" i="2"/>
  <c r="AP1530" i="2" s="1"/>
  <c r="AK1526" i="2"/>
  <c r="AP1526" i="2" s="1"/>
  <c r="AK1512" i="2"/>
  <c r="AP1512" i="2" s="1"/>
  <c r="AK1504" i="2"/>
  <c r="AP1504" i="2" s="1"/>
  <c r="AK1494" i="2"/>
  <c r="AP1494" i="2" s="1"/>
  <c r="AK1481" i="2"/>
  <c r="AP1481" i="2" s="1"/>
  <c r="AK1477" i="2"/>
  <c r="AP1477" i="2" s="1"/>
  <c r="AK1466" i="2"/>
  <c r="AP1466" i="2" s="1"/>
  <c r="AK1465" i="2"/>
  <c r="AP1465" i="2" s="1"/>
  <c r="AK1462" i="2"/>
  <c r="AP1462" i="2" s="1"/>
  <c r="AK1460" i="2"/>
  <c r="AP1460" i="2" s="1"/>
  <c r="AK1459" i="2"/>
  <c r="AP1459" i="2" s="1"/>
  <c r="AK1457" i="2"/>
  <c r="AP1457" i="2" s="1"/>
  <c r="AK1456" i="2"/>
  <c r="AP1456" i="2" s="1"/>
  <c r="AK1455" i="2"/>
  <c r="AP1455" i="2" s="1"/>
  <c r="AK1454" i="2"/>
  <c r="AP1454" i="2" s="1"/>
  <c r="AK1453" i="2"/>
  <c r="AP1453" i="2" s="1"/>
  <c r="AK1452" i="2"/>
  <c r="AP1452" i="2" s="1"/>
  <c r="AK1448" i="2"/>
  <c r="AP1448" i="2" s="1"/>
  <c r="AK1438" i="2"/>
  <c r="AP1438" i="2" s="1"/>
  <c r="AK1436" i="2"/>
  <c r="AP1436" i="2" s="1"/>
  <c r="AK1434" i="2"/>
  <c r="AP1434" i="2" s="1"/>
  <c r="AK1432" i="2"/>
  <c r="AP1432" i="2" s="1"/>
  <c r="AK1425" i="2"/>
  <c r="AP1425" i="2" s="1"/>
  <c r="AK1421" i="2"/>
  <c r="AP1421" i="2" s="1"/>
  <c r="AK1407" i="2"/>
  <c r="AP1407" i="2" s="1"/>
  <c r="AK1399" i="2"/>
  <c r="AP1399" i="2" s="1"/>
  <c r="AK1389" i="2"/>
  <c r="AP1389" i="2" s="1"/>
  <c r="AK1376" i="2"/>
  <c r="AP1376" i="2" s="1"/>
  <c r="AK1372" i="2"/>
  <c r="AP1372" i="2" s="1"/>
  <c r="AK1361" i="2"/>
  <c r="AP1361" i="2" s="1"/>
  <c r="AK1360" i="2"/>
  <c r="AP1360" i="2" s="1"/>
  <c r="AK1357" i="2"/>
  <c r="AP1357" i="2" s="1"/>
  <c r="AK1355" i="2"/>
  <c r="AP1355" i="2" s="1"/>
  <c r="AK1354" i="2"/>
  <c r="AP1354" i="2" s="1"/>
  <c r="AK1352" i="2"/>
  <c r="AP1352" i="2" s="1"/>
  <c r="AK1351" i="2"/>
  <c r="AP1351" i="2" s="1"/>
  <c r="AK1350" i="2"/>
  <c r="AP1350" i="2" s="1"/>
  <c r="AK1349" i="2"/>
  <c r="AP1349" i="2" s="1"/>
  <c r="AK1348" i="2"/>
  <c r="AP1348" i="2" s="1"/>
  <c r="AK1347" i="2"/>
  <c r="AP1347" i="2" s="1"/>
  <c r="AK1343" i="2"/>
  <c r="AP1343" i="2" s="1"/>
  <c r="AK1333" i="2"/>
  <c r="AP1333" i="2" s="1"/>
  <c r="AK1331" i="2"/>
  <c r="AP1331" i="2" s="1"/>
  <c r="AK1329" i="2"/>
  <c r="AP1329" i="2" s="1"/>
  <c r="AK1327" i="2"/>
  <c r="AP1327" i="2" s="1"/>
  <c r="AK1320" i="2"/>
  <c r="AP1320" i="2" s="1"/>
  <c r="AK1316" i="2"/>
  <c r="AP1316" i="2" s="1"/>
  <c r="AK1302" i="2"/>
  <c r="AP1302" i="2" s="1"/>
  <c r="AK1294" i="2"/>
  <c r="AP1294" i="2" s="1"/>
  <c r="AK1284" i="2"/>
  <c r="AP1284" i="2" s="1"/>
  <c r="AK1271" i="2"/>
  <c r="AP1271" i="2" s="1"/>
  <c r="AK1267" i="2"/>
  <c r="AP1267" i="2" s="1"/>
  <c r="AK1256" i="2"/>
  <c r="AP1256" i="2" s="1"/>
  <c r="AK1255" i="2"/>
  <c r="AP1255" i="2" s="1"/>
  <c r="AK1252" i="2"/>
  <c r="AP1252" i="2" s="1"/>
  <c r="AK1251" i="2"/>
  <c r="AP1251" i="2" s="1"/>
  <c r="AK1250" i="2"/>
  <c r="AP1250" i="2" s="1"/>
  <c r="AK1249" i="2"/>
  <c r="AP1249" i="2" s="1"/>
  <c r="AK1247" i="2"/>
  <c r="AP1247" i="2" s="1"/>
  <c r="AK1246" i="2"/>
  <c r="AP1246" i="2" s="1"/>
  <c r="AK1245" i="2"/>
  <c r="AP1245" i="2" s="1"/>
  <c r="AK1244" i="2"/>
  <c r="AP1244" i="2" s="1"/>
  <c r="AK1243" i="2"/>
  <c r="AP1243" i="2" s="1"/>
  <c r="AK1242" i="2"/>
  <c r="AP1242" i="2" s="1"/>
  <c r="AK1238" i="2"/>
  <c r="AP1238" i="2" s="1"/>
  <c r="AK1228" i="2"/>
  <c r="AP1228" i="2" s="1"/>
  <c r="AK1226" i="2"/>
  <c r="AP1226" i="2" s="1"/>
  <c r="AK1224" i="2"/>
  <c r="AP1224" i="2" s="1"/>
  <c r="AK1222" i="2"/>
  <c r="AP1222" i="2" s="1"/>
  <c r="AK1215" i="2"/>
  <c r="AP1215" i="2" s="1"/>
  <c r="AK1211" i="2"/>
  <c r="AP1211" i="2" s="1"/>
  <c r="AK1197" i="2"/>
  <c r="AP1197" i="2" s="1"/>
  <c r="AK1194" i="2"/>
  <c r="AP1194" i="2" s="1"/>
  <c r="AK1216" i="2"/>
  <c r="AP1216" i="2" s="1"/>
  <c r="AK1189" i="2"/>
  <c r="AP1189" i="2" s="1"/>
  <c r="AK1179" i="2"/>
  <c r="AP1179" i="2" s="1"/>
  <c r="AK1166" i="2"/>
  <c r="AP1166" i="2" s="1"/>
  <c r="AK1151" i="2"/>
  <c r="AP1151" i="2" s="1"/>
  <c r="AK1150" i="2"/>
  <c r="AP1150" i="2" s="1"/>
  <c r="AK1147" i="2"/>
  <c r="AP1147" i="2" s="1"/>
  <c r="AK1146" i="2"/>
  <c r="AP1146" i="2" s="1"/>
  <c r="AK1145" i="2"/>
  <c r="AP1145" i="2" s="1"/>
  <c r="AK1144" i="2"/>
  <c r="AP1144" i="2" s="1"/>
  <c r="AK1142" i="2"/>
  <c r="AP1142" i="2" s="1"/>
  <c r="AK1141" i="2"/>
  <c r="AP1141" i="2" s="1"/>
  <c r="AK1140" i="2"/>
  <c r="AP1140" i="2" s="1"/>
  <c r="AK1139" i="2"/>
  <c r="AP1139" i="2" s="1"/>
  <c r="AK1138" i="2"/>
  <c r="AP1138" i="2" s="1"/>
  <c r="AK1137" i="2"/>
  <c r="AP1137" i="2" s="1"/>
  <c r="AK1133" i="2"/>
  <c r="AP1133" i="2" s="1"/>
  <c r="AK1123" i="2"/>
  <c r="AP1123" i="2" s="1"/>
  <c r="AK1121" i="2"/>
  <c r="AP1121" i="2" s="1"/>
  <c r="AK1119" i="2"/>
  <c r="AP1119" i="2" s="1"/>
  <c r="AK1117" i="2"/>
  <c r="AP1117" i="2" s="1"/>
  <c r="AK1110" i="2"/>
  <c r="AP1110" i="2" s="1"/>
  <c r="AK1106" i="2"/>
  <c r="AP1106" i="2" s="1"/>
  <c r="AK1092" i="2"/>
  <c r="AP1092" i="2" s="1"/>
  <c r="AK1081" i="2"/>
  <c r="AP1081" i="2" s="1"/>
  <c r="AK1078" i="2"/>
  <c r="AP1078" i="2" s="1"/>
  <c r="AK1076" i="2"/>
  <c r="AP1076" i="2" s="1"/>
  <c r="AK1071" i="2"/>
  <c r="AP1071" i="2" s="1"/>
  <c r="AK1058" i="2"/>
  <c r="AP1058" i="2" s="1"/>
  <c r="AK1043" i="2"/>
  <c r="AP1043" i="2" s="1"/>
  <c r="AK1042" i="2"/>
  <c r="AP1042" i="2" s="1"/>
  <c r="AK1039" i="2"/>
  <c r="AP1039" i="2" s="1"/>
  <c r="AK1037" i="2"/>
  <c r="AP1037" i="2" s="1"/>
  <c r="AK1036" i="2"/>
  <c r="AP1036" i="2" s="1"/>
  <c r="AK1034" i="2"/>
  <c r="AP1034" i="2" s="1"/>
  <c r="AK1033" i="2"/>
  <c r="AP1033" i="2" s="1"/>
  <c r="AK1032" i="2"/>
  <c r="AP1032" i="2" s="1"/>
  <c r="AK1031" i="2"/>
  <c r="AP1031" i="2" s="1"/>
  <c r="AK1030" i="2"/>
  <c r="AP1030" i="2" s="1"/>
  <c r="AK1029" i="2"/>
  <c r="AP1029" i="2" s="1"/>
  <c r="AK1025" i="2"/>
  <c r="AP1025" i="2" s="1"/>
  <c r="AK1023" i="2"/>
  <c r="AP1023" i="2" s="1"/>
  <c r="AK1015" i="2"/>
  <c r="AP1015" i="2" s="1"/>
  <c r="AK1013" i="2"/>
  <c r="AP1013" i="2" s="1"/>
  <c r="AK1011" i="2"/>
  <c r="AP1011" i="2" s="1"/>
  <c r="AK1009" i="2"/>
  <c r="AP1009" i="2" s="1"/>
  <c r="AK1002" i="2"/>
  <c r="AP1002" i="2" s="1"/>
  <c r="AK998" i="2"/>
  <c r="AP998" i="2" s="1"/>
  <c r="AK984" i="2"/>
  <c r="AP984" i="2" s="1"/>
  <c r="AK973" i="2"/>
  <c r="AP973" i="2" s="1"/>
  <c r="AK970" i="2"/>
  <c r="AP970" i="2" s="1"/>
  <c r="AK963" i="2"/>
  <c r="AP963" i="2" s="1"/>
  <c r="AK950" i="2"/>
  <c r="AP950" i="2" s="1"/>
  <c r="AK946" i="2"/>
  <c r="AP946" i="2" s="1"/>
  <c r="AK935" i="2"/>
  <c r="AP935" i="2" s="1"/>
  <c r="AK934" i="2"/>
  <c r="AP934" i="2" s="1"/>
  <c r="AK931" i="2"/>
  <c r="AP931" i="2" s="1"/>
  <c r="AK929" i="2"/>
  <c r="AP929" i="2" s="1"/>
  <c r="AK926" i="2"/>
  <c r="AP926" i="2" s="1"/>
  <c r="AK925" i="2"/>
  <c r="AP925" i="2" s="1"/>
  <c r="AK924" i="2"/>
  <c r="AP924" i="2" s="1"/>
  <c r="AK923" i="2"/>
  <c r="AP923" i="2" s="1"/>
  <c r="AK922" i="2"/>
  <c r="AP922" i="2" s="1"/>
  <c r="AK921" i="2"/>
  <c r="AP921" i="2" s="1"/>
  <c r="AK917" i="2"/>
  <c r="AP917" i="2" s="1"/>
  <c r="AK907" i="2"/>
  <c r="AP907" i="2" s="1"/>
  <c r="AK905" i="2"/>
  <c r="AP905" i="2" s="1"/>
  <c r="AK903" i="2"/>
  <c r="AP903" i="2" s="1"/>
  <c r="AK901" i="2"/>
  <c r="AP901" i="2" s="1"/>
  <c r="AK894" i="2"/>
  <c r="AP894" i="2" s="1"/>
  <c r="AK890" i="2"/>
  <c r="AP890" i="2" s="1"/>
  <c r="AK904" i="2"/>
  <c r="AP904" i="2" s="1"/>
  <c r="AK880" i="2"/>
  <c r="AP880" i="2" s="1"/>
  <c r="AK876" i="2"/>
  <c r="AP876" i="2" s="1"/>
  <c r="AK865" i="2"/>
  <c r="AP865" i="2" s="1"/>
  <c r="AK855" i="2"/>
  <c r="AP855" i="2" s="1"/>
  <c r="AK842" i="2"/>
  <c r="AP842" i="2" s="1"/>
  <c r="AK827" i="2"/>
  <c r="AP827" i="2" s="1"/>
  <c r="AK823" i="2"/>
  <c r="AP823" i="2" s="1"/>
  <c r="AK821" i="2"/>
  <c r="AP821" i="2" s="1"/>
  <c r="AK818" i="2"/>
  <c r="AP818" i="2" s="1"/>
  <c r="AK817" i="2"/>
  <c r="AP817" i="2" s="1"/>
  <c r="AK816" i="2"/>
  <c r="AP816" i="2" s="1"/>
  <c r="AK815" i="2"/>
  <c r="AP815" i="2" s="1"/>
  <c r="AK814" i="2"/>
  <c r="AP814" i="2" s="1"/>
  <c r="AK813" i="2"/>
  <c r="AP813" i="2" s="1"/>
  <c r="AK811" i="2"/>
  <c r="AP811" i="2" s="1"/>
  <c r="AK799" i="2"/>
  <c r="AP799" i="2" s="1"/>
  <c r="AK795" i="2"/>
  <c r="AP795" i="2" s="1"/>
  <c r="AK786" i="2"/>
  <c r="AP786" i="2" s="1"/>
  <c r="AK782" i="2"/>
  <c r="AP782" i="2" s="1"/>
  <c r="AK772" i="2"/>
  <c r="AP772" i="2" s="1"/>
  <c r="AK768" i="2"/>
  <c r="AP768" i="2" s="1"/>
  <c r="AL619" i="2"/>
  <c r="AQ619" i="2" s="1"/>
  <c r="AL617" i="2"/>
  <c r="AQ617" i="2" s="1"/>
  <c r="AK1603" i="2"/>
  <c r="AP1603" i="2" s="1"/>
  <c r="AL725" i="2"/>
  <c r="AQ725" i="2" s="1"/>
  <c r="AK779" i="2"/>
  <c r="AP779" i="2" s="1"/>
  <c r="AK787" i="2"/>
  <c r="AP787" i="2" s="1"/>
  <c r="AK765" i="2"/>
  <c r="AP765" i="2" s="1"/>
  <c r="AK767" i="2"/>
  <c r="AP767" i="2" s="1"/>
  <c r="AK780" i="2"/>
  <c r="AP780" i="2" s="1"/>
  <c r="AK769" i="2"/>
  <c r="AP769" i="2" s="1"/>
  <c r="AK788" i="2"/>
  <c r="AP788" i="2" s="1"/>
  <c r="AK771" i="2"/>
  <c r="AP771" i="2" s="1"/>
  <c r="AK860" i="2"/>
  <c r="AP860" i="2" s="1"/>
  <c r="AK864" i="2"/>
  <c r="AP864" i="2" s="1"/>
  <c r="AK863" i="2"/>
  <c r="AP863" i="2" s="1"/>
  <c r="AK870" i="2"/>
  <c r="AP870" i="2" s="1"/>
  <c r="AK891" i="2"/>
  <c r="AP891" i="2" s="1"/>
  <c r="AK872" i="2"/>
  <c r="AP872" i="2" s="1"/>
  <c r="AK874" i="2"/>
  <c r="AP874" i="2" s="1"/>
  <c r="AK892" i="2"/>
  <c r="AP892" i="2" s="1"/>
  <c r="AK878" i="2"/>
  <c r="AP878" i="2" s="1"/>
  <c r="AK900" i="2"/>
  <c r="AP900" i="2" s="1"/>
  <c r="AK930" i="2"/>
  <c r="AP930" i="2" s="1"/>
  <c r="AK995" i="2"/>
  <c r="AP995" i="2" s="1"/>
  <c r="AK1003" i="2"/>
  <c r="AP1003" i="2" s="1"/>
  <c r="AK981" i="2"/>
  <c r="AP981" i="2" s="1"/>
  <c r="AK983" i="2"/>
  <c r="AP983" i="2" s="1"/>
  <c r="AK996" i="2"/>
  <c r="AP996" i="2" s="1"/>
  <c r="AK985" i="2"/>
  <c r="AP985" i="2" s="1"/>
  <c r="AK1004" i="2"/>
  <c r="AP1004" i="2" s="1"/>
  <c r="AK987" i="2"/>
  <c r="AP987" i="2" s="1"/>
  <c r="AK1012" i="2"/>
  <c r="AP1012" i="2" s="1"/>
  <c r="AK1016" i="2"/>
  <c r="AP1016" i="2" s="1"/>
  <c r="AK1020" i="2"/>
  <c r="AP1020" i="2" s="1"/>
  <c r="AK1035" i="2"/>
  <c r="AP1035" i="2" s="1"/>
  <c r="AK1038" i="2"/>
  <c r="AP1038" i="2" s="1"/>
  <c r="AK1054" i="2"/>
  <c r="AP1054" i="2" s="1"/>
  <c r="AK1080" i="2"/>
  <c r="AP1080" i="2" s="1"/>
  <c r="AK1079" i="2"/>
  <c r="AP1079" i="2" s="1"/>
  <c r="AK1086" i="2"/>
  <c r="AP1086" i="2" s="1"/>
  <c r="AK1107" i="2"/>
  <c r="AP1107" i="2" s="1"/>
  <c r="AK1088" i="2"/>
  <c r="AP1088" i="2" s="1"/>
  <c r="AK1090" i="2"/>
  <c r="AP1090" i="2" s="1"/>
  <c r="AK1108" i="2"/>
  <c r="AP1108" i="2" s="1"/>
  <c r="AK1094" i="2"/>
  <c r="AP1094" i="2" s="1"/>
  <c r="AK1116" i="2"/>
  <c r="AP1116" i="2" s="1"/>
  <c r="AK1096" i="2"/>
  <c r="AP1096" i="2" s="1"/>
  <c r="AK1158" i="2"/>
  <c r="AP1158" i="2" s="1"/>
  <c r="AK1162" i="2"/>
  <c r="AP1162" i="2" s="1"/>
  <c r="AK1183" i="2"/>
  <c r="AP1183" i="2" s="1"/>
  <c r="AK1186" i="2"/>
  <c r="AP1186" i="2" s="1"/>
  <c r="AK1208" i="2"/>
  <c r="AP1208" i="2" s="1"/>
  <c r="AK1195" i="2"/>
  <c r="AP1195" i="2" s="1"/>
  <c r="AK1213" i="2"/>
  <c r="AP1213" i="2" s="1"/>
  <c r="AK1199" i="2"/>
  <c r="AP1199" i="2" s="1"/>
  <c r="AK1221" i="2"/>
  <c r="AP1221" i="2" s="1"/>
  <c r="AK1201" i="2"/>
  <c r="AP1201" i="2" s="1"/>
  <c r="AK1288" i="2"/>
  <c r="AP1288" i="2" s="1"/>
  <c r="AK1291" i="2"/>
  <c r="AP1291" i="2" s="1"/>
  <c r="AK1313" i="2"/>
  <c r="AP1313" i="2" s="1"/>
  <c r="AK1321" i="2"/>
  <c r="AP1321" i="2" s="1"/>
  <c r="AK1299" i="2"/>
  <c r="AP1299" i="2" s="1"/>
  <c r="AK1301" i="2"/>
  <c r="AP1301" i="2" s="1"/>
  <c r="AK1314" i="2"/>
  <c r="AP1314" i="2" s="1"/>
  <c r="AK1303" i="2"/>
  <c r="AP1303" i="2" s="1"/>
  <c r="AK1322" i="2"/>
  <c r="AP1322" i="2" s="1"/>
  <c r="AK1305" i="2"/>
  <c r="AP1305" i="2" s="1"/>
  <c r="AK1330" i="2"/>
  <c r="AP1330" i="2" s="1"/>
  <c r="AK1334" i="2"/>
  <c r="AP1334" i="2" s="1"/>
  <c r="AK1338" i="2"/>
  <c r="AP1338" i="2" s="1"/>
  <c r="AK1341" i="2"/>
  <c r="AP1341" i="2" s="1"/>
  <c r="AK1346" i="2"/>
  <c r="AP1346" i="2" s="1"/>
  <c r="AK1345" i="2"/>
  <c r="AP1345" i="2" s="1"/>
  <c r="AK1388" i="2"/>
  <c r="AP1388" i="2" s="1"/>
  <c r="AK1394" i="2"/>
  <c r="AP1394" i="2" s="1"/>
  <c r="AK1398" i="2"/>
  <c r="AP1398" i="2" s="1"/>
  <c r="AK1397" i="2"/>
  <c r="AP1397" i="2" s="1"/>
  <c r="AK1401" i="2"/>
  <c r="AP1401" i="2" s="1"/>
  <c r="AK1422" i="2"/>
  <c r="AP1422" i="2" s="1"/>
  <c r="AK1403" i="2"/>
  <c r="AP1403" i="2" s="1"/>
  <c r="AK1405" i="2"/>
  <c r="AP1405" i="2" s="1"/>
  <c r="AK1423" i="2"/>
  <c r="AP1423" i="2" s="1"/>
  <c r="AK1409" i="2"/>
  <c r="AP1409" i="2" s="1"/>
  <c r="AK1431" i="2"/>
  <c r="AP1431" i="2" s="1"/>
  <c r="AK1411" i="2"/>
  <c r="AP1411" i="2" s="1"/>
  <c r="AK1458" i="2"/>
  <c r="AP1458" i="2" s="1"/>
  <c r="AK1461" i="2"/>
  <c r="AP1461" i="2" s="1"/>
  <c r="AK1498" i="2"/>
  <c r="AP1498" i="2" s="1"/>
  <c r="AK1501" i="2"/>
  <c r="AP1501" i="2" s="1"/>
  <c r="AK1523" i="2"/>
  <c r="AP1523" i="2" s="1"/>
  <c r="AK1531" i="2"/>
  <c r="AP1531" i="2" s="1"/>
  <c r="AK1509" i="2"/>
  <c r="AP1509" i="2" s="1"/>
  <c r="AK1511" i="2"/>
  <c r="AP1511" i="2" s="1"/>
  <c r="AK1524" i="2"/>
  <c r="AP1524" i="2" s="1"/>
  <c r="AK1513" i="2"/>
  <c r="AP1513" i="2" s="1"/>
  <c r="AK1532" i="2"/>
  <c r="AP1532" i="2" s="1"/>
  <c r="AK1515" i="2"/>
  <c r="AP1515" i="2" s="1"/>
  <c r="AK1540" i="2"/>
  <c r="AP1540" i="2" s="1"/>
  <c r="AK1544" i="2"/>
  <c r="AP1544" i="2" s="1"/>
  <c r="AK1548" i="2"/>
  <c r="AP1548" i="2" s="1"/>
  <c r="AK1551" i="2"/>
  <c r="AP1551" i="2" s="1"/>
  <c r="AK1556" i="2"/>
  <c r="AP1556" i="2" s="1"/>
  <c r="AK1555" i="2"/>
  <c r="AP1555" i="2" s="1"/>
  <c r="AK1604" i="2"/>
  <c r="AP1604" i="2" s="1"/>
  <c r="AK1608" i="2"/>
  <c r="AP1608" i="2" s="1"/>
  <c r="AK1607" i="2"/>
  <c r="AP1607" i="2" s="1"/>
  <c r="AK625" i="2"/>
  <c r="AP625" i="2" s="1"/>
  <c r="AK638" i="2"/>
  <c r="AP638" i="2" s="1"/>
  <c r="AK673" i="2"/>
  <c r="AP673" i="2" s="1"/>
  <c r="AK681" i="2"/>
  <c r="AP681" i="2" s="1"/>
  <c r="AK659" i="2"/>
  <c r="AP659" i="2" s="1"/>
  <c r="AK661" i="2"/>
  <c r="AP661" i="2" s="1"/>
  <c r="AK674" i="2"/>
  <c r="AP674" i="2" s="1"/>
  <c r="AK663" i="2"/>
  <c r="AP663" i="2" s="1"/>
  <c r="AK682" i="2"/>
  <c r="AP682" i="2" s="1"/>
  <c r="AK665" i="2"/>
  <c r="AP665" i="2" s="1"/>
  <c r="AK783" i="2"/>
  <c r="AP783" i="2" s="1"/>
  <c r="AK764" i="2"/>
  <c r="AP764" i="2" s="1"/>
  <c r="AK766" i="2"/>
  <c r="AP766" i="2" s="1"/>
  <c r="AK784" i="2"/>
  <c r="AP784" i="2" s="1"/>
  <c r="AK770" i="2"/>
  <c r="AP770" i="2" s="1"/>
  <c r="AK792" i="2"/>
  <c r="AP792" i="2" s="1"/>
  <c r="AK796" i="2"/>
  <c r="AP796" i="2" s="1"/>
  <c r="AK800" i="2"/>
  <c r="AP800" i="2" s="1"/>
  <c r="AK807" i="2"/>
  <c r="AP807" i="2" s="1"/>
  <c r="AK812" i="2"/>
  <c r="AP812" i="2" s="1"/>
  <c r="AK822" i="2"/>
  <c r="AP822" i="2" s="1"/>
  <c r="AK859" i="2"/>
  <c r="AP859" i="2" s="1"/>
  <c r="AK862" i="2"/>
  <c r="AP862" i="2" s="1"/>
  <c r="AK887" i="2"/>
  <c r="AP887" i="2" s="1"/>
  <c r="AK895" i="2"/>
  <c r="AP895" i="2" s="1"/>
  <c r="AK873" i="2"/>
  <c r="AP873" i="2" s="1"/>
  <c r="AK875" i="2"/>
  <c r="AP875" i="2" s="1"/>
  <c r="AK888" i="2"/>
  <c r="AP888" i="2" s="1"/>
  <c r="AK877" i="2"/>
  <c r="AP877" i="2" s="1"/>
  <c r="AK896" i="2"/>
  <c r="AP896" i="2" s="1"/>
  <c r="AK879" i="2"/>
  <c r="AP879" i="2" s="1"/>
  <c r="AK908" i="2"/>
  <c r="AP908" i="2" s="1"/>
  <c r="AK915" i="2"/>
  <c r="AP915" i="2" s="1"/>
  <c r="AK920" i="2"/>
  <c r="AP920" i="2" s="1"/>
  <c r="AK919" i="2"/>
  <c r="AP919" i="2" s="1"/>
  <c r="AK962" i="2"/>
  <c r="AP962" i="2" s="1"/>
  <c r="AK968" i="2"/>
  <c r="AP968" i="2" s="1"/>
  <c r="AK972" i="2"/>
  <c r="AP972" i="2" s="1"/>
  <c r="AK971" i="2"/>
  <c r="AP971" i="2" s="1"/>
  <c r="AK978" i="2"/>
  <c r="AP978" i="2" s="1"/>
  <c r="AK999" i="2"/>
  <c r="AP999" i="2" s="1"/>
  <c r="AK980" i="2"/>
  <c r="AP980" i="2" s="1"/>
  <c r="AK982" i="2"/>
  <c r="AP982" i="2" s="1"/>
  <c r="AK1000" i="2"/>
  <c r="AP1000" i="2" s="1"/>
  <c r="AK986" i="2"/>
  <c r="AP986" i="2" s="1"/>
  <c r="AK1008" i="2"/>
  <c r="AP1008" i="2" s="1"/>
  <c r="AK988" i="2"/>
  <c r="AP988" i="2" s="1"/>
  <c r="AK1028" i="2"/>
  <c r="AP1028" i="2" s="1"/>
  <c r="AK1027" i="2"/>
  <c r="AP1027" i="2" s="1"/>
  <c r="AK1070" i="2"/>
  <c r="AP1070" i="2" s="1"/>
  <c r="AK1103" i="2"/>
  <c r="AP1103" i="2" s="1"/>
  <c r="AK1111" i="2"/>
  <c r="AP1111" i="2" s="1"/>
  <c r="AK1089" i="2"/>
  <c r="AP1089" i="2" s="1"/>
  <c r="AK1091" i="2"/>
  <c r="AP1091" i="2" s="1"/>
  <c r="AK1104" i="2"/>
  <c r="AP1104" i="2" s="1"/>
  <c r="AK1093" i="2"/>
  <c r="AP1093" i="2" s="1"/>
  <c r="AK1112" i="2"/>
  <c r="AP1112" i="2" s="1"/>
  <c r="AK1095" i="2"/>
  <c r="AP1095" i="2" s="1"/>
  <c r="AK1120" i="2"/>
  <c r="AP1120" i="2" s="1"/>
  <c r="AK1124" i="2"/>
  <c r="AP1124" i="2" s="1"/>
  <c r="AK1128" i="2"/>
  <c r="AP1128" i="2" s="1"/>
  <c r="AK1131" i="2"/>
  <c r="AP1131" i="2" s="1"/>
  <c r="AK1136" i="2"/>
  <c r="AP1136" i="2" s="1"/>
  <c r="AK1135" i="2"/>
  <c r="AP1135" i="2" s="1"/>
  <c r="AK1178" i="2"/>
  <c r="AP1178" i="2" s="1"/>
  <c r="AK1184" i="2"/>
  <c r="AP1184" i="2" s="1"/>
  <c r="AK1188" i="2"/>
  <c r="AP1188" i="2" s="1"/>
  <c r="AK1187" i="2"/>
  <c r="AP1187" i="2" s="1"/>
  <c r="AK1191" i="2"/>
  <c r="AP1191" i="2" s="1"/>
  <c r="AK1212" i="2"/>
  <c r="AP1212" i="2" s="1"/>
  <c r="AK1193" i="2"/>
  <c r="AP1193" i="2" s="1"/>
  <c r="AK1196" i="2"/>
  <c r="AP1196" i="2" s="1"/>
  <c r="AK1209" i="2"/>
  <c r="AP1209" i="2" s="1"/>
  <c r="AK1198" i="2"/>
  <c r="AP1198" i="2" s="1"/>
  <c r="AK1217" i="2"/>
  <c r="AP1217" i="2" s="1"/>
  <c r="AK1200" i="2"/>
  <c r="AP1200" i="2" s="1"/>
  <c r="AK1225" i="2"/>
  <c r="AP1225" i="2" s="1"/>
  <c r="AK1229" i="2"/>
  <c r="AP1229" i="2" s="1"/>
  <c r="AK1233" i="2"/>
  <c r="AP1233" i="2" s="1"/>
  <c r="AK1236" i="2"/>
  <c r="AP1236" i="2" s="1"/>
  <c r="AK1241" i="2"/>
  <c r="AP1241" i="2" s="1"/>
  <c r="AK1240" i="2"/>
  <c r="AP1240" i="2" s="1"/>
  <c r="AK1283" i="2"/>
  <c r="AP1283" i="2" s="1"/>
  <c r="AK1289" i="2"/>
  <c r="AP1289" i="2" s="1"/>
  <c r="AK1293" i="2"/>
  <c r="AP1293" i="2" s="1"/>
  <c r="AK1292" i="2"/>
  <c r="AP1292" i="2" s="1"/>
  <c r="AK1296" i="2"/>
  <c r="AP1296" i="2" s="1"/>
  <c r="AK1317" i="2"/>
  <c r="AP1317" i="2" s="1"/>
  <c r="AK1298" i="2"/>
  <c r="AP1298" i="2" s="1"/>
  <c r="AK1300" i="2"/>
  <c r="AP1300" i="2" s="1"/>
  <c r="AK1318" i="2"/>
  <c r="AP1318" i="2" s="1"/>
  <c r="AK1304" i="2"/>
  <c r="AP1304" i="2" s="1"/>
  <c r="AK1326" i="2"/>
  <c r="AP1326" i="2" s="1"/>
  <c r="AK1306" i="2"/>
  <c r="AP1306" i="2" s="1"/>
  <c r="AK1353" i="2"/>
  <c r="AP1353" i="2" s="1"/>
  <c r="AK1356" i="2"/>
  <c r="AP1356" i="2" s="1"/>
  <c r="AK1393" i="2"/>
  <c r="AP1393" i="2" s="1"/>
  <c r="AK1396" i="2"/>
  <c r="AP1396" i="2" s="1"/>
  <c r="AK1418" i="2"/>
  <c r="AP1418" i="2" s="1"/>
  <c r="AK1426" i="2"/>
  <c r="AP1426" i="2" s="1"/>
  <c r="AK1404" i="2"/>
  <c r="AP1404" i="2" s="1"/>
  <c r="AK1406" i="2"/>
  <c r="AP1406" i="2" s="1"/>
  <c r="AK1419" i="2"/>
  <c r="AP1419" i="2" s="1"/>
  <c r="AK1408" i="2"/>
  <c r="AP1408" i="2" s="1"/>
  <c r="AK1427" i="2"/>
  <c r="AP1427" i="2" s="1"/>
  <c r="AK1410" i="2"/>
  <c r="AP1410" i="2" s="1"/>
  <c r="AK1435" i="2"/>
  <c r="AP1435" i="2" s="1"/>
  <c r="AK1439" i="2"/>
  <c r="AP1439" i="2" s="1"/>
  <c r="AK1443" i="2"/>
  <c r="AP1443" i="2" s="1"/>
  <c r="AK1446" i="2"/>
  <c r="AP1446" i="2" s="1"/>
  <c r="AK1451" i="2"/>
  <c r="AP1451" i="2" s="1"/>
  <c r="AK1450" i="2"/>
  <c r="AP1450" i="2" s="1"/>
  <c r="AK1493" i="2"/>
  <c r="AP1493" i="2" s="1"/>
  <c r="AK1499" i="2"/>
  <c r="AP1499" i="2" s="1"/>
  <c r="AK1503" i="2"/>
  <c r="AP1503" i="2" s="1"/>
  <c r="AK1502" i="2"/>
  <c r="AP1502" i="2" s="1"/>
  <c r="AK1506" i="2"/>
  <c r="AP1506" i="2" s="1"/>
  <c r="AK1527" i="2"/>
  <c r="AP1527" i="2" s="1"/>
  <c r="AK1508" i="2"/>
  <c r="AP1508" i="2" s="1"/>
  <c r="AK1510" i="2"/>
  <c r="AP1510" i="2" s="1"/>
  <c r="AK1528" i="2"/>
  <c r="AP1528" i="2" s="1"/>
  <c r="AK1514" i="2"/>
  <c r="AP1514" i="2" s="1"/>
  <c r="AK1536" i="2"/>
  <c r="AP1536" i="2" s="1"/>
  <c r="AK1516" i="2"/>
  <c r="AP1516" i="2" s="1"/>
  <c r="AK656" i="2"/>
  <c r="AP656" i="2" s="1"/>
  <c r="AK677" i="2"/>
  <c r="AP677" i="2" s="1"/>
  <c r="AK658" i="2"/>
  <c r="AP658" i="2" s="1"/>
  <c r="AK660" i="2"/>
  <c r="AP660" i="2" s="1"/>
  <c r="AK678" i="2"/>
  <c r="AP678" i="2" s="1"/>
  <c r="AK664" i="2"/>
  <c r="AP664" i="2" s="1"/>
  <c r="AK686" i="2"/>
  <c r="AP686" i="2" s="1"/>
  <c r="AK666" i="2"/>
  <c r="AP666" i="2" s="1"/>
  <c r="AK694" i="2"/>
  <c r="AP694" i="2" s="1"/>
  <c r="AK634" i="2"/>
  <c r="AP634" i="2" s="1"/>
  <c r="AK1074" i="2"/>
  <c r="AP1074" i="2" s="1"/>
  <c r="AK1170" i="2"/>
  <c r="AP1170" i="2" s="1"/>
  <c r="AK1182" i="2"/>
  <c r="AP1182" i="2" s="1"/>
  <c r="AK1263" i="2"/>
  <c r="AP1263" i="2" s="1"/>
  <c r="AK1335" i="2"/>
  <c r="AP1335" i="2" s="1"/>
  <c r="AK966" i="2"/>
  <c r="AP966" i="2" s="1"/>
  <c r="AO634" i="2"/>
  <c r="AT634" i="2" s="1"/>
  <c r="AK967" i="2"/>
  <c r="AP967" i="2" s="1"/>
  <c r="AO621" i="2"/>
  <c r="AT621" i="2" s="1"/>
  <c r="AK1392" i="2"/>
  <c r="AP1392" i="2" s="1"/>
  <c r="AK1047" i="2"/>
  <c r="AP1047" i="2" s="1"/>
  <c r="AK1075" i="2"/>
  <c r="AP1075" i="2" s="1"/>
  <c r="AK1473" i="2"/>
  <c r="AP1473" i="2" s="1"/>
  <c r="AM621" i="2"/>
  <c r="AR621" i="2" s="1"/>
  <c r="AK1230" i="2"/>
  <c r="AP1230" i="2" s="1"/>
  <c r="AK1440" i="2"/>
  <c r="AP1440" i="2" s="1"/>
  <c r="AK1497" i="2"/>
  <c r="AP1497" i="2" s="1"/>
  <c r="AK1545" i="2"/>
  <c r="AP1545" i="2" s="1"/>
  <c r="AK1017" i="2"/>
  <c r="AP1017" i="2" s="1"/>
  <c r="AK1125" i="2"/>
  <c r="AP1125" i="2" s="1"/>
  <c r="AK1248" i="2"/>
  <c r="AP1248" i="2" s="1"/>
  <c r="AK1563" i="2"/>
  <c r="AP1563" i="2" s="1"/>
  <c r="AK1578" i="2"/>
  <c r="AP1578" i="2" s="1"/>
  <c r="AK1368" i="2"/>
  <c r="AP1368" i="2" s="1"/>
  <c r="AL634" i="2"/>
  <c r="AQ634" i="2" s="1"/>
  <c r="AL621" i="2"/>
  <c r="AQ621" i="2" s="1"/>
  <c r="AK1365" i="2"/>
  <c r="AP1365" i="2" s="1"/>
  <c r="AK1287" i="2"/>
  <c r="AP1287" i="2" s="1"/>
  <c r="AK1380" i="2"/>
  <c r="AP1380" i="2" s="1"/>
  <c r="AK1143" i="2"/>
  <c r="AP1143" i="2" s="1"/>
  <c r="AO617" i="2"/>
  <c r="AT617" i="2" s="1"/>
  <c r="AL632" i="2"/>
  <c r="AQ632" i="2" s="1"/>
  <c r="AK1275" i="2"/>
  <c r="AP1275" i="2" s="1"/>
  <c r="AK858" i="2"/>
  <c r="AP858" i="2" s="1"/>
  <c r="AK1575" i="2"/>
  <c r="AP1575" i="2" s="1"/>
  <c r="AK1470" i="2"/>
  <c r="AP1470" i="2" s="1"/>
  <c r="AK1155" i="2"/>
  <c r="AP1155" i="2" s="1"/>
  <c r="AK954" i="2"/>
  <c r="AP954" i="2" s="1"/>
  <c r="AK1574" i="2"/>
  <c r="AP1574" i="2" s="1"/>
  <c r="AK1469" i="2"/>
  <c r="AP1469" i="2" s="1"/>
  <c r="AK1485" i="2"/>
  <c r="AP1485" i="2" s="1"/>
  <c r="AK1260" i="2"/>
  <c r="AP1260" i="2" s="1"/>
  <c r="AK1364" i="2"/>
  <c r="AP1364" i="2" s="1"/>
  <c r="AL616" i="2"/>
  <c r="AQ616" i="2" s="1"/>
  <c r="AK1154" i="2"/>
  <c r="AP1154" i="2" s="1"/>
  <c r="AK1259" i="2"/>
  <c r="AP1259" i="2" s="1"/>
  <c r="AN1234" i="2"/>
  <c r="AS1234" i="2" s="1"/>
  <c r="AL1280" i="2"/>
  <c r="AQ1280" i="2" s="1"/>
  <c r="AN1282" i="2"/>
  <c r="AS1282" i="2" s="1"/>
  <c r="AM1312" i="2"/>
  <c r="AR1312" i="2" s="1"/>
  <c r="AL1417" i="2"/>
  <c r="AQ1417" i="2" s="1"/>
  <c r="AM1496" i="2"/>
  <c r="AR1496" i="2" s="1"/>
  <c r="AM1490" i="2"/>
  <c r="AR1490" i="2" s="1"/>
  <c r="AO1500" i="2"/>
  <c r="AT1500" i="2" s="1"/>
  <c r="AN1529" i="2"/>
  <c r="AS1529" i="2" s="1"/>
  <c r="P281" i="2"/>
  <c r="N330" i="2"/>
  <c r="N546" i="2"/>
  <c r="AO752" i="2"/>
  <c r="AT752" i="2" s="1"/>
  <c r="AN1595" i="2"/>
  <c r="AS1595" i="2" s="1"/>
  <c r="AO1517" i="2"/>
  <c r="AT1517" i="2" s="1"/>
  <c r="AL1490" i="2"/>
  <c r="AQ1490" i="2" s="1"/>
  <c r="AL1219" i="2"/>
  <c r="AQ1219" i="2" s="1"/>
  <c r="AO1175" i="2"/>
  <c r="AT1175" i="2" s="1"/>
  <c r="AN1006" i="2"/>
  <c r="AS1006" i="2" s="1"/>
  <c r="AN1126" i="2"/>
  <c r="AS1126" i="2" s="1"/>
  <c r="AM1099" i="2"/>
  <c r="AR1099" i="2" s="1"/>
  <c r="AL1204" i="2"/>
  <c r="AQ1204" i="2" s="1"/>
  <c r="AL1328" i="2"/>
  <c r="AQ1328" i="2" s="1"/>
  <c r="AN1332" i="2"/>
  <c r="AS1332" i="2" s="1"/>
  <c r="AL1336" i="2"/>
  <c r="AQ1336" i="2" s="1"/>
  <c r="AN1415" i="2"/>
  <c r="AS1415" i="2" s="1"/>
  <c r="AN1412" i="2"/>
  <c r="AS1412" i="2" s="1"/>
  <c r="AM1444" i="2"/>
  <c r="AR1444" i="2" s="1"/>
  <c r="AO1444" i="2"/>
  <c r="AT1444" i="2" s="1"/>
  <c r="AO1441" i="2"/>
  <c r="AT1441" i="2" s="1"/>
  <c r="AL1549" i="2"/>
  <c r="AQ1549" i="2" s="1"/>
  <c r="AL1546" i="2"/>
  <c r="AQ1546" i="2" s="1"/>
  <c r="AO1307" i="2"/>
  <c r="AT1307" i="2" s="1"/>
  <c r="M38" i="2"/>
  <c r="AO647" i="2"/>
  <c r="AT647" i="2" s="1"/>
  <c r="AL650" i="2"/>
  <c r="AQ650" i="2" s="1"/>
  <c r="AL644" i="2"/>
  <c r="AQ644" i="2" s="1"/>
  <c r="AO632" i="2"/>
  <c r="AT632" i="2" s="1"/>
  <c r="AL698" i="2"/>
  <c r="AQ698" i="2" s="1"/>
  <c r="AL748" i="2"/>
  <c r="AQ748" i="2" s="1"/>
  <c r="AL758" i="2"/>
  <c r="AQ758" i="2" s="1"/>
  <c r="AL752" i="2"/>
  <c r="AQ752" i="2" s="1"/>
  <c r="R147" i="2"/>
  <c r="AO695" i="2"/>
  <c r="AT695" i="2" s="1"/>
  <c r="AL699" i="2"/>
  <c r="AQ699" i="2" s="1"/>
  <c r="AO1310" i="2"/>
  <c r="AT1310" i="2" s="1"/>
  <c r="AM1311" i="2"/>
  <c r="AR1311" i="2" s="1"/>
  <c r="AO1311" i="2"/>
  <c r="AT1311" i="2" s="1"/>
  <c r="W371" i="2"/>
  <c r="Y371" i="2"/>
  <c r="Y55" i="2"/>
  <c r="AL740" i="2"/>
  <c r="AQ740" i="2" s="1"/>
  <c r="AL724" i="2"/>
  <c r="AQ724" i="2" s="1"/>
  <c r="AN1207" i="2"/>
  <c r="AS1207" i="2" s="1"/>
  <c r="AO1223" i="2"/>
  <c r="AT1223" i="2" s="1"/>
  <c r="AO1429" i="2"/>
  <c r="AT1429" i="2" s="1"/>
  <c r="AL1412" i="2"/>
  <c r="AQ1412" i="2" s="1"/>
  <c r="AN1441" i="2"/>
  <c r="AS1441" i="2" s="1"/>
  <c r="AL993" i="2"/>
  <c r="AQ993" i="2" s="1"/>
  <c r="AN1073" i="2"/>
  <c r="AS1073" i="2" s="1"/>
  <c r="U379" i="2"/>
  <c r="O45" i="2"/>
  <c r="L261" i="2"/>
  <c r="L255" i="2" s="1"/>
  <c r="AL675" i="2"/>
  <c r="AQ675" i="2" s="1"/>
  <c r="AL1517" i="2"/>
  <c r="AQ1517" i="2" s="1"/>
  <c r="AL1519" i="2"/>
  <c r="AQ1519" i="2" s="1"/>
  <c r="M654" i="2"/>
  <c r="L191" i="2"/>
  <c r="L187" i="2" s="1"/>
  <c r="AO616" i="2"/>
  <c r="AT616" i="2" s="1"/>
  <c r="AO615" i="2"/>
  <c r="AT615" i="2" s="1"/>
  <c r="AO644" i="2"/>
  <c r="AT644" i="2" s="1"/>
  <c r="AN1067" i="2"/>
  <c r="AS1067" i="2" s="1"/>
  <c r="AN991" i="2"/>
  <c r="AS991" i="2" s="1"/>
  <c r="E49" i="2"/>
  <c r="E183" i="2"/>
  <c r="E482" i="2"/>
  <c r="AL1441" i="2"/>
  <c r="AQ1441" i="2" s="1"/>
  <c r="AO997" i="2"/>
  <c r="AT997" i="2" s="1"/>
  <c r="AN1342" i="2"/>
  <c r="AS1342" i="2" s="1"/>
  <c r="AN1336" i="2"/>
  <c r="AS1336" i="2" s="1"/>
  <c r="AO688" i="2"/>
  <c r="AT688" i="2" s="1"/>
  <c r="AO684" i="2"/>
  <c r="AT684" i="2" s="1"/>
  <c r="AL886" i="2"/>
  <c r="AQ886" i="2" s="1"/>
  <c r="AO1204" i="2"/>
  <c r="AT1204" i="2" s="1"/>
  <c r="W25" i="2"/>
  <c r="AL1416" i="2"/>
  <c r="AQ1416" i="2" s="1"/>
  <c r="AL1114" i="2"/>
  <c r="AQ1114" i="2" s="1"/>
  <c r="AM1067" i="2"/>
  <c r="AR1067" i="2" s="1"/>
  <c r="AL1429" i="2"/>
  <c r="AQ1429" i="2" s="1"/>
  <c r="AO740" i="2"/>
  <c r="AT740" i="2" s="1"/>
  <c r="AM1307" i="2"/>
  <c r="AR1307" i="2" s="1"/>
  <c r="AO725" i="2"/>
  <c r="AT725" i="2" s="1"/>
  <c r="AN1546" i="2"/>
  <c r="AS1546" i="2" s="1"/>
  <c r="AO1519" i="2"/>
  <c r="AT1519" i="2" s="1"/>
  <c r="AL1231" i="2"/>
  <c r="AQ1231" i="2" s="1"/>
  <c r="AN1307" i="2"/>
  <c r="AS1307" i="2" s="1"/>
  <c r="AL1069" i="2"/>
  <c r="AQ1069" i="2" s="1"/>
  <c r="AL1067" i="2"/>
  <c r="AQ1067" i="2" s="1"/>
  <c r="AM1220" i="2"/>
  <c r="AR1220" i="2" s="1"/>
  <c r="AM1204" i="2"/>
  <c r="AR1204" i="2" s="1"/>
  <c r="AL969" i="2"/>
  <c r="AQ969" i="2" s="1"/>
  <c r="AM1542" i="2"/>
  <c r="AR1542" i="2" s="1"/>
  <c r="AM1097" i="2"/>
  <c r="AR1097" i="2" s="1"/>
  <c r="AO1385" i="2"/>
  <c r="AT1385" i="2" s="1"/>
  <c r="Y713" i="2"/>
  <c r="AO724" i="2"/>
  <c r="AT724" i="2" s="1"/>
  <c r="AO1202" i="2"/>
  <c r="AT1202" i="2" s="1"/>
  <c r="AO1105" i="2"/>
  <c r="AT1105" i="2" s="1"/>
  <c r="AO1101" i="2"/>
  <c r="AT1101" i="2" s="1"/>
  <c r="AO1219" i="2"/>
  <c r="AT1219" i="2" s="1"/>
  <c r="AL1324" i="2"/>
  <c r="AQ1324" i="2" s="1"/>
  <c r="AN886" i="2"/>
  <c r="AS886" i="2" s="1"/>
  <c r="AN883" i="2"/>
  <c r="AS883" i="2" s="1"/>
  <c r="V654" i="2"/>
  <c r="U32" i="2"/>
  <c r="X654" i="2"/>
  <c r="O620" i="2"/>
  <c r="O281" i="2"/>
  <c r="E291" i="2"/>
  <c r="AM997" i="2"/>
  <c r="AR997" i="2" s="1"/>
  <c r="AM1529" i="2"/>
  <c r="AR1529" i="2" s="1"/>
  <c r="AN1533" i="2"/>
  <c r="AS1533" i="2" s="1"/>
  <c r="AN1517" i="2"/>
  <c r="AS1517" i="2" s="1"/>
  <c r="AM1605" i="2"/>
  <c r="AR1605" i="2" s="1"/>
  <c r="AM1595" i="2"/>
  <c r="AR1595" i="2" s="1"/>
  <c r="R21" i="2"/>
  <c r="J33" i="1" s="1"/>
  <c r="CP184" i="3"/>
  <c r="CQ184" i="3" s="1"/>
  <c r="AO1234" i="2"/>
  <c r="AT1234" i="2" s="1"/>
  <c r="AM1101" i="2"/>
  <c r="AR1101" i="2" s="1"/>
  <c r="AN884" i="2"/>
  <c r="AS884" i="2" s="1"/>
  <c r="AN889" i="2"/>
  <c r="AS889" i="2" s="1"/>
  <c r="AN675" i="2"/>
  <c r="AS675" i="2" s="1"/>
  <c r="AO685" i="2"/>
  <c r="AT685" i="2" s="1"/>
  <c r="AO669" i="2"/>
  <c r="AT669" i="2" s="1"/>
  <c r="AN1118" i="2"/>
  <c r="AS1118" i="2" s="1"/>
  <c r="AN1114" i="2"/>
  <c r="AS1114" i="2" s="1"/>
  <c r="AO992" i="2"/>
  <c r="AT992" i="2" s="1"/>
  <c r="CZ309" i="3"/>
  <c r="N371" i="2"/>
  <c r="R312" i="2"/>
  <c r="P497" i="2"/>
  <c r="AO1521" i="2"/>
  <c r="AT1521" i="2" s="1"/>
  <c r="AM671" i="2"/>
  <c r="AR671" i="2" s="1"/>
  <c r="AM675" i="2"/>
  <c r="AR675" i="2" s="1"/>
  <c r="AL669" i="2"/>
  <c r="AQ669" i="2" s="1"/>
  <c r="AM683" i="2"/>
  <c r="AR683" i="2" s="1"/>
  <c r="AK629" i="2"/>
  <c r="AP629" i="2" s="1"/>
  <c r="DZ631" i="3"/>
  <c r="AG182" i="3"/>
  <c r="AO1309" i="2"/>
  <c r="AT1309" i="2" s="1"/>
  <c r="AM1126" i="2"/>
  <c r="AR1126" i="2" s="1"/>
  <c r="AN1535" i="2"/>
  <c r="AS1535" i="2" s="1"/>
  <c r="AN1519" i="2"/>
  <c r="AS1519" i="2" s="1"/>
  <c r="AL1006" i="2"/>
  <c r="AQ1006" i="2" s="1"/>
  <c r="AM1280" i="2"/>
  <c r="AR1280" i="2" s="1"/>
  <c r="AL989" i="2"/>
  <c r="AQ989" i="2" s="1"/>
  <c r="AL775" i="2"/>
  <c r="AQ775" i="2" s="1"/>
  <c r="AN1280" i="2"/>
  <c r="AS1280" i="2" s="1"/>
  <c r="AN1429" i="2"/>
  <c r="AS1429" i="2" s="1"/>
  <c r="AO1280" i="2"/>
  <c r="AT1280" i="2" s="1"/>
  <c r="AM1441" i="2"/>
  <c r="AR1441" i="2" s="1"/>
  <c r="AM1519" i="2"/>
  <c r="AR1519" i="2" s="1"/>
  <c r="AM1336" i="2"/>
  <c r="AR1336" i="2" s="1"/>
  <c r="AM885" i="2"/>
  <c r="AR885" i="2" s="1"/>
  <c r="AN1490" i="2"/>
  <c r="AS1490" i="2" s="1"/>
  <c r="AL790" i="2"/>
  <c r="AQ790" i="2" s="1"/>
  <c r="AN989" i="2"/>
  <c r="AS989" i="2" s="1"/>
  <c r="AL1105" i="2"/>
  <c r="AQ1105" i="2" s="1"/>
  <c r="AL1101" i="2"/>
  <c r="AQ1101" i="2"/>
  <c r="AO1113" i="2"/>
  <c r="AT1113" i="2" s="1"/>
  <c r="AO1097" i="2"/>
  <c r="AT1097" i="2" s="1"/>
  <c r="AO1129" i="2"/>
  <c r="AT1129" i="2" s="1"/>
  <c r="AO1126" i="2"/>
  <c r="AT1126" i="2" s="1"/>
  <c r="AN1185" i="2"/>
  <c r="AS1185" i="2" s="1"/>
  <c r="AN1205" i="2"/>
  <c r="AS1205" i="2" s="1"/>
  <c r="AN1202" i="2"/>
  <c r="AS1202" i="2" s="1"/>
  <c r="AM1227" i="2"/>
  <c r="AR1227" i="2" s="1"/>
  <c r="AM1219" i="2"/>
  <c r="AR1219" i="2" s="1"/>
  <c r="AO1237" i="2"/>
  <c r="AT1237" i="2" s="1"/>
  <c r="AO1231" i="2"/>
  <c r="AT1231" i="2" s="1"/>
  <c r="AL1387" i="2"/>
  <c r="AQ1387" i="2" s="1"/>
  <c r="AL1385" i="2"/>
  <c r="AQ1385" i="2" s="1"/>
  <c r="AO1430" i="2"/>
  <c r="AT1430" i="2" s="1"/>
  <c r="AO1414" i="2"/>
  <c r="AT1414" i="2" s="1"/>
  <c r="AO1496" i="2"/>
  <c r="AT1496" i="2" s="1"/>
  <c r="AO1490" i="2"/>
  <c r="AT1490" i="2" s="1"/>
  <c r="AL1525" i="2"/>
  <c r="AQ1525" i="2" s="1"/>
  <c r="AL1521" i="2"/>
  <c r="AQ1521" i="2" s="1"/>
  <c r="AO1542" i="2"/>
  <c r="AT1542" i="2" s="1"/>
  <c r="AM775" i="2"/>
  <c r="AR775" i="2" s="1"/>
  <c r="AL899" i="2"/>
  <c r="AQ899" i="2" s="1"/>
  <c r="AL959" i="2"/>
  <c r="AQ959" i="2" s="1"/>
  <c r="AO808" i="2"/>
  <c r="AT808" i="2" s="1"/>
  <c r="AL889" i="2"/>
  <c r="AQ889" i="2" s="1"/>
  <c r="AL885" i="2"/>
  <c r="AQ885" i="2" s="1"/>
  <c r="AM781" i="2"/>
  <c r="AR781" i="2" s="1"/>
  <c r="AL808" i="2"/>
  <c r="AQ808" i="2" s="1"/>
  <c r="AL802" i="2"/>
  <c r="AQ802" i="2" s="1"/>
  <c r="AN997" i="2"/>
  <c r="AS997" i="2" s="1"/>
  <c r="AL785" i="2"/>
  <c r="AQ785" i="2" s="1"/>
  <c r="AL913" i="2"/>
  <c r="AQ913" i="2" s="1"/>
  <c r="AL910" i="2"/>
  <c r="AQ910" i="2" s="1"/>
  <c r="AN1099" i="2"/>
  <c r="AS1099" i="2" s="1"/>
  <c r="AL1175" i="2"/>
  <c r="AQ1175" i="2" s="1"/>
  <c r="AL1099" i="2"/>
  <c r="AQ1099" i="2" s="1"/>
  <c r="AO1595" i="2"/>
  <c r="AT1595" i="2" s="1"/>
  <c r="AO851" i="2"/>
  <c r="AT851" i="2" s="1"/>
  <c r="AM851" i="2"/>
  <c r="AR851" i="2" s="1"/>
  <c r="AO885" i="2"/>
  <c r="AT885" i="2" s="1"/>
  <c r="AL1100" i="2"/>
  <c r="AQ1100" i="2" s="1"/>
  <c r="AL1097" i="2"/>
  <c r="AQ1097" i="2" s="1"/>
  <c r="AN1413" i="2"/>
  <c r="AS1413" i="2" s="1"/>
  <c r="AM1416" i="2"/>
  <c r="AR1416" i="2" s="1"/>
  <c r="AM1412" i="2"/>
  <c r="AR1412" i="2" s="1"/>
  <c r="AL1307" i="2"/>
  <c r="AQ1307" i="2" s="1"/>
  <c r="P762" i="2"/>
  <c r="P779" i="2" s="1"/>
  <c r="AM789" i="2"/>
  <c r="AR789" i="2" s="1"/>
  <c r="AM773" i="2"/>
  <c r="AR773" i="2" s="1"/>
  <c r="AN790" i="2"/>
  <c r="AS790" i="2" s="1"/>
  <c r="AN775" i="2"/>
  <c r="AS775" i="2" s="1"/>
  <c r="AL881" i="2"/>
  <c r="AQ881" i="2" s="1"/>
  <c r="L762" i="2"/>
  <c r="L779" i="2" s="1"/>
  <c r="R762" i="2"/>
  <c r="AO696" i="2"/>
  <c r="AT696" i="2" s="1"/>
  <c r="AO699" i="2"/>
  <c r="AT699" i="2" s="1"/>
  <c r="AO802" i="2"/>
  <c r="AT802" i="2" s="1"/>
  <c r="AL883" i="2"/>
  <c r="AQ883" i="2" s="1"/>
  <c r="L24" i="2"/>
  <c r="CU631" i="3"/>
  <c r="CQ611" i="3"/>
  <c r="AN197" i="2"/>
  <c r="AS197" i="2" s="1"/>
  <c r="AM745" i="2"/>
  <c r="AR745" i="2" s="1"/>
  <c r="AM989" i="2"/>
  <c r="AR989" i="2" s="1"/>
  <c r="AN1385" i="2"/>
  <c r="AS1385" i="2" s="1"/>
  <c r="AM1429" i="2"/>
  <c r="AR1429" i="2" s="1"/>
  <c r="AN1021" i="2"/>
  <c r="AS1021" i="2" s="1"/>
  <c r="AL1413" i="2"/>
  <c r="AQ1413" i="2" s="1"/>
  <c r="AL1414" i="2"/>
  <c r="AQ1414" i="2" s="1"/>
  <c r="AL1518" i="2"/>
  <c r="AQ1518" i="2" s="1"/>
  <c r="AL1203" i="2"/>
  <c r="AQ1203" i="2" s="1"/>
  <c r="AM959" i="2"/>
  <c r="AR959" i="2" s="1"/>
  <c r="AM1385" i="2"/>
  <c r="AR1385" i="2" s="1"/>
  <c r="AL696" i="2"/>
  <c r="AQ696" i="2" s="1"/>
  <c r="AN745" i="2"/>
  <c r="AS745" i="2" s="1"/>
  <c r="AM790" i="2"/>
  <c r="AR790" i="2" s="1"/>
  <c r="AM881" i="2"/>
  <c r="AR881" i="2" s="1"/>
  <c r="AL898" i="2"/>
  <c r="AQ898" i="2" s="1"/>
  <c r="AO775" i="2"/>
  <c r="AT775" i="2" s="1"/>
  <c r="AN684" i="2"/>
  <c r="AS684" i="2" s="1"/>
  <c r="AL773" i="2"/>
  <c r="AQ773" i="2" s="1"/>
  <c r="AO1324" i="2"/>
  <c r="AT1324" i="2" s="1"/>
  <c r="AO1328" i="2"/>
  <c r="AT1328" i="2" s="1"/>
  <c r="AO959" i="2"/>
  <c r="AT959" i="2" s="1"/>
  <c r="AM993" i="2"/>
  <c r="AR993" i="2" s="1"/>
  <c r="AO1018" i="2"/>
  <c r="AT1018" i="2" s="1"/>
  <c r="AL1126" i="2"/>
  <c r="AQ1126" i="2" s="1"/>
  <c r="AM1517" i="2"/>
  <c r="AR1517" i="2" s="1"/>
  <c r="AM1534" i="2"/>
  <c r="AR1534" i="2" s="1"/>
  <c r="AM684" i="2"/>
  <c r="AR684" i="2" s="1"/>
  <c r="AO683" i="2"/>
  <c r="AT683" i="2" s="1"/>
  <c r="AN785" i="2"/>
  <c r="AS785" i="2" s="1"/>
  <c r="AN774" i="2"/>
  <c r="AS774" i="2" s="1"/>
  <c r="AM994" i="2"/>
  <c r="AR994" i="2" s="1"/>
  <c r="AM991" i="2"/>
  <c r="AR991" i="2" s="1"/>
  <c r="AN639" i="2"/>
  <c r="AS639" i="2" s="1"/>
  <c r="AO991" i="2"/>
  <c r="AT991" i="2" s="1"/>
  <c r="AN1175" i="2"/>
  <c r="AS1175" i="2" s="1"/>
  <c r="AL1018" i="2"/>
  <c r="AQ1018" i="2" s="1"/>
  <c r="AO1210" i="2"/>
  <c r="AT1210" i="2" s="1"/>
  <c r="AO1206" i="2"/>
  <c r="AT1206" i="2" s="1"/>
  <c r="AN1231" i="2"/>
  <c r="AS1231" i="2" s="1"/>
  <c r="AN1237" i="2"/>
  <c r="AS1237" i="2" s="1"/>
  <c r="AM1413" i="2"/>
  <c r="AR1413" i="2" s="1"/>
  <c r="AM884" i="2"/>
  <c r="AR884" i="2" s="1"/>
  <c r="AO1006" i="2"/>
  <c r="AT1006" i="2" s="1"/>
  <c r="AL994" i="2"/>
  <c r="AQ994" i="2" s="1"/>
  <c r="AM1231" i="2"/>
  <c r="AR1231" i="2" s="1"/>
  <c r="AO747" i="2"/>
  <c r="AT747" i="2" s="1"/>
  <c r="AO745" i="2"/>
  <c r="AT745" i="2" s="1"/>
  <c r="AO969" i="2"/>
  <c r="AT969" i="2" s="1"/>
  <c r="AM1325" i="2"/>
  <c r="AR1325" i="2" s="1"/>
  <c r="AM1309" i="2"/>
  <c r="AR1309" i="2" s="1"/>
  <c r="N654" i="2"/>
  <c r="AM639" i="2"/>
  <c r="AR639" i="2" s="1"/>
  <c r="AM637" i="2"/>
  <c r="AR637" i="2" s="1"/>
  <c r="AN667" i="2"/>
  <c r="AS667" i="2" s="1"/>
  <c r="AO1339" i="2"/>
  <c r="AT1339" i="2" s="1"/>
  <c r="AO1336" i="2"/>
  <c r="AT1336" i="2" s="1"/>
  <c r="AL990" i="2"/>
  <c r="AQ990" i="2" s="1"/>
  <c r="AL670" i="2"/>
  <c r="AQ670" i="2" s="1"/>
  <c r="AO789" i="2"/>
  <c r="AT789" i="2" s="1"/>
  <c r="AO773" i="2"/>
  <c r="AT773" i="2" s="1"/>
  <c r="AM899" i="2"/>
  <c r="AR899" i="2" s="1"/>
  <c r="AM883" i="2"/>
  <c r="AR883" i="2" s="1"/>
  <c r="AM1122" i="2"/>
  <c r="AR1122" i="2" s="1"/>
  <c r="AN1204" i="2"/>
  <c r="AS1204" i="2" s="1"/>
  <c r="AM1210" i="2"/>
  <c r="AR1210" i="2" s="1"/>
  <c r="AM1206" i="2"/>
  <c r="AR1206" i="2" s="1"/>
  <c r="AL1325" i="2"/>
  <c r="AQ1325" i="2" s="1"/>
  <c r="AL1309" i="2"/>
  <c r="AQ1309" i="2" s="1"/>
  <c r="AN1525" i="2"/>
  <c r="AS1525" i="2" s="1"/>
  <c r="AN1542" i="2"/>
  <c r="AS1542" i="2" s="1"/>
  <c r="AN1534" i="2"/>
  <c r="AS1534" i="2" s="1"/>
  <c r="AL1098" i="2"/>
  <c r="AQ1098" i="2" s="1"/>
  <c r="R82" i="2"/>
  <c r="R83" i="2" s="1"/>
  <c r="R294" i="2"/>
  <c r="AM898" i="2"/>
  <c r="AR898" i="2" s="1"/>
  <c r="AN1414" i="2"/>
  <c r="AS1414" i="2" s="1"/>
  <c r="AN1219" i="2"/>
  <c r="AS1219" i="2" s="1"/>
  <c r="AM1202" i="2"/>
  <c r="AR1202" i="2" s="1"/>
  <c r="AL637" i="2"/>
  <c r="AQ637" i="2" s="1"/>
  <c r="AN683" i="2"/>
  <c r="AS683" i="2" s="1"/>
  <c r="AL688" i="2"/>
  <c r="AQ688" i="2" s="1"/>
  <c r="AL684" i="2"/>
  <c r="AQ684" i="2" s="1"/>
  <c r="AL853" i="2"/>
  <c r="AQ853" i="2" s="1"/>
  <c r="AL851" i="2"/>
  <c r="AQ851" i="2" s="1"/>
  <c r="AL902" i="2"/>
  <c r="AQ902" i="2" s="1"/>
  <c r="AN902" i="2"/>
  <c r="AS902" i="2" s="1"/>
  <c r="AN898" i="2"/>
  <c r="AS898" i="2" s="1"/>
  <c r="AN965" i="2"/>
  <c r="AS965" i="2" s="1"/>
  <c r="AN959" i="2"/>
  <c r="AS959" i="2" s="1"/>
  <c r="AO1001" i="2"/>
  <c r="AT1001" i="2" s="1"/>
  <c r="AM1177" i="2"/>
  <c r="AR1177" i="2" s="1"/>
  <c r="AM1175" i="2"/>
  <c r="AR1175" i="2" s="1"/>
  <c r="L36" i="2"/>
  <c r="M695" i="2"/>
  <c r="AS314" i="2"/>
  <c r="AN206" i="2"/>
  <c r="AS176" i="2"/>
  <c r="AN193" i="2"/>
  <c r="AS193" i="2" s="1"/>
  <c r="AO81" i="2"/>
  <c r="AP81" i="2" s="1"/>
  <c r="AQ81" i="2" s="1"/>
  <c r="AR81" i="2" s="1"/>
  <c r="AS81" i="2"/>
  <c r="AL882" i="2"/>
  <c r="AQ882" i="2" s="1"/>
  <c r="AO1413" i="2"/>
  <c r="AT1413" i="2" s="1"/>
  <c r="AO1416" i="2"/>
  <c r="AT1416" i="2" s="1"/>
  <c r="AM882" i="2"/>
  <c r="AR882" i="2" s="1"/>
  <c r="AO1308" i="2"/>
  <c r="AT1308" i="2" s="1"/>
  <c r="AN777" i="2"/>
  <c r="AS777" i="2" s="1"/>
  <c r="AO993" i="2"/>
  <c r="AT993" i="2" s="1"/>
  <c r="AO990" i="2"/>
  <c r="AT990" i="2"/>
  <c r="AM990" i="2"/>
  <c r="AR990" i="2" s="1"/>
  <c r="AM1006" i="2"/>
  <c r="AR1006" i="2" s="1"/>
  <c r="AN1521" i="2"/>
  <c r="AS1521" i="2" s="1"/>
  <c r="AN1518" i="2"/>
  <c r="AS1518" i="2" s="1"/>
  <c r="AM1203" i="2"/>
  <c r="AR1203" i="2" s="1"/>
  <c r="AM1114" i="2"/>
  <c r="AR1114" i="2" s="1"/>
  <c r="AM1098" i="2"/>
  <c r="AR1098" i="2" s="1"/>
  <c r="AM774" i="2"/>
  <c r="AR774" i="2" s="1"/>
  <c r="AM777" i="2"/>
  <c r="AR777" i="2" s="1"/>
  <c r="O654" i="2"/>
  <c r="AM668" i="2"/>
  <c r="W654" i="2"/>
  <c r="O438" i="2"/>
  <c r="R282" i="2"/>
  <c r="AL667" i="2"/>
  <c r="AL112" i="2" s="1"/>
  <c r="AL774" i="2"/>
  <c r="AQ774" i="2" s="1"/>
  <c r="AL777" i="2"/>
  <c r="AQ777" i="2" s="1"/>
  <c r="AN776" i="2"/>
  <c r="AS776" i="2" s="1"/>
  <c r="AN773" i="2"/>
  <c r="AS773" i="2" s="1"/>
  <c r="AO790" i="2"/>
  <c r="AT790" i="2" s="1"/>
  <c r="AO794" i="2"/>
  <c r="AT794" i="2" s="1"/>
  <c r="AN893" i="2"/>
  <c r="AS893" i="2" s="1"/>
  <c r="AL1315" i="2"/>
  <c r="AQ1315" i="2" s="1"/>
  <c r="AM1525" i="2"/>
  <c r="AR1525" i="2" s="1"/>
  <c r="AO1203" i="2"/>
  <c r="AT1203" i="2" s="1"/>
  <c r="AO1534" i="2"/>
  <c r="AT1534" i="2" s="1"/>
  <c r="AO1518" i="2"/>
  <c r="AT1518" i="2" s="1"/>
  <c r="AN1324" i="2"/>
  <c r="AS1324" i="2" s="1"/>
  <c r="AO906" i="2"/>
  <c r="AT906" i="2" s="1"/>
  <c r="AL747" i="2"/>
  <c r="AL745" i="2"/>
  <c r="AQ745" i="2" s="1"/>
  <c r="AO670" i="2"/>
  <c r="AT670" i="2" s="1"/>
  <c r="AL679" i="2"/>
  <c r="AQ679" i="2" s="1"/>
  <c r="AL668" i="2"/>
  <c r="AL113" i="2" s="1"/>
  <c r="AN679" i="2"/>
  <c r="AS679" i="2" s="1"/>
  <c r="AN671" i="2"/>
  <c r="AS671" i="2" s="1"/>
  <c r="AN897" i="2"/>
  <c r="AS897" i="2" s="1"/>
  <c r="AN881" i="2"/>
  <c r="AS881" i="2" s="1"/>
  <c r="AO989" i="2"/>
  <c r="AT989" i="2" s="1"/>
  <c r="AO1005" i="2"/>
  <c r="AT1005" i="2" s="1"/>
  <c r="AM1024" i="2"/>
  <c r="AR1024" i="2" s="1"/>
  <c r="AO1073" i="2"/>
  <c r="AT1073" i="2" s="1"/>
  <c r="AO1067" i="2"/>
  <c r="AT1067" i="2" s="1"/>
  <c r="AL1205" i="2"/>
  <c r="AQ1205" i="2" s="1"/>
  <c r="AL1202" i="2"/>
  <c r="AQ1202" i="2" s="1"/>
  <c r="W546" i="2"/>
  <c r="V38" i="2"/>
  <c r="X546" i="2"/>
  <c r="AO667" i="2"/>
  <c r="AT667" i="2" s="1"/>
  <c r="AL1311" i="2"/>
  <c r="AQ1311" i="2" s="1"/>
  <c r="AL1308" i="2"/>
  <c r="AQ1308" i="2" s="1"/>
  <c r="AL671" i="2"/>
  <c r="AQ671" i="2" s="1"/>
  <c r="AM1521" i="2"/>
  <c r="AR1521" i="2" s="1"/>
  <c r="AM1518" i="2"/>
  <c r="AR1518" i="2" s="1"/>
  <c r="AN885" i="2"/>
  <c r="AS885" i="2" s="1"/>
  <c r="AN882" i="2"/>
  <c r="AS882" i="2" s="1"/>
  <c r="V34" i="2"/>
  <c r="U37" i="2"/>
  <c r="AN12" i="2"/>
  <c r="AS12" i="2" s="1"/>
  <c r="Y22" i="2"/>
  <c r="X33" i="2"/>
  <c r="AU33" i="2" s="1"/>
  <c r="AV33" i="2" s="1"/>
  <c r="AN8" i="2"/>
  <c r="AS8" i="2" s="1"/>
  <c r="AU14" i="2"/>
  <c r="AV14" i="2" s="1"/>
  <c r="Q311" i="3"/>
  <c r="G311" i="3" s="1"/>
  <c r="W291" i="2"/>
  <c r="AO886" i="2"/>
  <c r="AT886" i="2" s="1"/>
  <c r="AN1113" i="2"/>
  <c r="AS1113" i="2" s="1"/>
  <c r="AN1097" i="2"/>
  <c r="AS1097" i="2" s="1"/>
  <c r="AN1210" i="2"/>
  <c r="AS1210" i="2" s="1"/>
  <c r="AN1206" i="2"/>
  <c r="AS1206" i="2" s="1"/>
  <c r="AN1315" i="2"/>
  <c r="AS1315" i="2" s="1"/>
  <c r="AN1308" i="2"/>
  <c r="AS1308" i="2" s="1"/>
  <c r="AO1118" i="2"/>
  <c r="AT1118" i="2" s="1"/>
  <c r="AO1114" i="2"/>
  <c r="AT1114" i="2" s="1"/>
  <c r="AM1332" i="2"/>
  <c r="AR1332" i="2" s="1"/>
  <c r="AM1308" i="2"/>
  <c r="AR1308" i="2" s="1"/>
  <c r="X84" i="2"/>
  <c r="U153" i="2"/>
  <c r="AS219" i="2"/>
  <c r="U546" i="2"/>
  <c r="AN1416" i="2"/>
  <c r="AS1416" i="2" s="1"/>
  <c r="Y20" i="2"/>
  <c r="AO94" i="2"/>
  <c r="AP94" i="2" s="1"/>
  <c r="AQ94" i="2" s="1"/>
  <c r="AR94" i="2" s="1"/>
  <c r="AS94" i="2"/>
  <c r="X268" i="2"/>
  <c r="AN268" i="2" s="1"/>
  <c r="AN265" i="2"/>
  <c r="AO265" i="2" s="1"/>
  <c r="AP265" i="2" s="1"/>
  <c r="AQ265" i="2" s="1"/>
  <c r="AR265" i="2" s="1"/>
  <c r="AN9" i="2"/>
  <c r="X25" i="2"/>
  <c r="AN25" i="2" s="1"/>
  <c r="AO25" i="2" s="1"/>
  <c r="AP25" i="2" s="1"/>
  <c r="AQ25" i="2" s="1"/>
  <c r="AR25" i="2" s="1"/>
  <c r="V21" i="2"/>
  <c r="AN18" i="2"/>
  <c r="AS18" i="2" s="1"/>
  <c r="AM667" i="2"/>
  <c r="AR667" i="2" s="1"/>
  <c r="AM1324" i="2"/>
  <c r="AR1324" i="2" s="1"/>
  <c r="AN1311" i="2"/>
  <c r="AS1311" i="2" s="1"/>
  <c r="AN1203" i="2"/>
  <c r="AS1203" i="2" s="1"/>
  <c r="X20" i="2"/>
  <c r="AU20" i="2" s="1"/>
  <c r="AV20" i="2" s="1"/>
  <c r="AN24" i="2"/>
  <c r="AO24" i="2" s="1"/>
  <c r="AP24" i="2" s="1"/>
  <c r="AQ24" i="2" s="1"/>
  <c r="AR24" i="2" s="1"/>
  <c r="U24" i="2"/>
  <c r="V293" i="2"/>
  <c r="AS17" i="2"/>
  <c r="AS194" i="2"/>
  <c r="AO311" i="2"/>
  <c r="AP311" i="2" s="1"/>
  <c r="AQ311" i="2" s="1"/>
  <c r="AR311" i="2" s="1"/>
  <c r="AS180" i="2"/>
  <c r="L166" i="2"/>
  <c r="L378" i="2"/>
  <c r="AO898" i="2"/>
  <c r="AT898" i="2" s="1"/>
  <c r="AO882" i="2"/>
  <c r="AT882" i="2" s="1"/>
  <c r="R654" i="2"/>
  <c r="AO897" i="2"/>
  <c r="AT897" i="2" s="1"/>
  <c r="AO881" i="2"/>
  <c r="AT881" i="2" s="1"/>
  <c r="AO899" i="2"/>
  <c r="AT899" i="2" s="1"/>
  <c r="AN1101" i="2"/>
  <c r="AS1101" i="2" s="1"/>
  <c r="AN1098" i="2"/>
  <c r="AS1098" i="2" s="1"/>
  <c r="AO639" i="2"/>
  <c r="AT639" i="2" s="1"/>
  <c r="AO637" i="2"/>
  <c r="AT637" i="2" s="1"/>
  <c r="AO913" i="2"/>
  <c r="AT913" i="2" s="1"/>
  <c r="AO910" i="2"/>
  <c r="AT910" i="2" s="1"/>
  <c r="AO675" i="2"/>
  <c r="AT675" i="2" s="1"/>
  <c r="AO785" i="2"/>
  <c r="AT785" i="2" s="1"/>
  <c r="AO1098" i="2"/>
  <c r="AT1098" i="2" s="1"/>
  <c r="AN990" i="2"/>
  <c r="AS990" i="2" s="1"/>
  <c r="W401" i="2"/>
  <c r="AG241" i="3"/>
  <c r="P50" i="2"/>
  <c r="AO277" i="2"/>
  <c r="AP277" i="2" s="1"/>
  <c r="AQ277" i="2" s="1"/>
  <c r="AR277" i="2" s="1"/>
  <c r="AN993" i="2"/>
  <c r="AS993" i="2" s="1"/>
  <c r="AM679" i="2"/>
  <c r="AR679" i="2" s="1"/>
  <c r="CZ57" i="3"/>
  <c r="AS283" i="2"/>
  <c r="AO189" i="2"/>
  <c r="AP189" i="2" s="1"/>
  <c r="AQ189" i="2" s="1"/>
  <c r="AR189" i="2" s="1"/>
  <c r="AO671" i="2"/>
  <c r="AT671" i="2" s="1"/>
  <c r="AO774" i="2"/>
  <c r="AT774" i="2" s="1"/>
  <c r="AO777" i="2"/>
  <c r="AT777" i="2" s="1"/>
  <c r="AN668" i="2"/>
  <c r="AS668" i="2" s="1"/>
  <c r="S654" i="2"/>
  <c r="T654" i="2"/>
  <c r="AO668" i="2"/>
  <c r="AT668" i="2" s="1"/>
  <c r="N695" i="2"/>
  <c r="AO302" i="2"/>
  <c r="AP302" i="2" s="1"/>
  <c r="AQ302" i="2" s="1"/>
  <c r="AR302" i="2" s="1"/>
  <c r="R695" i="2"/>
  <c r="AN695" i="2" s="1"/>
  <c r="AS695" i="2" s="1"/>
  <c r="AO328" i="2"/>
  <c r="AP328" i="2" s="1"/>
  <c r="AQ328" i="2" s="1"/>
  <c r="AR328" i="2" s="1"/>
  <c r="R69" i="2"/>
  <c r="R605" i="2"/>
  <c r="AN605" i="2" s="1"/>
  <c r="AS605" i="2" s="1"/>
  <c r="Q976" i="2"/>
  <c r="CZ368" i="3"/>
  <c r="CZ370" i="3" s="1"/>
  <c r="X29" i="2"/>
  <c r="AU13" i="2"/>
  <c r="AV13" i="2" s="1"/>
  <c r="X511" i="2"/>
  <c r="F212" i="2"/>
  <c r="P188" i="2"/>
  <c r="P185" i="2" s="1"/>
  <c r="G291" i="2"/>
  <c r="E403" i="2"/>
  <c r="L808" i="2"/>
  <c r="R296" i="2"/>
  <c r="S309" i="2"/>
  <c r="S296" i="2"/>
  <c r="AS85" i="2"/>
  <c r="AM913" i="2"/>
  <c r="AR913" i="2" s="1"/>
  <c r="AN805" i="2"/>
  <c r="AS805" i="2" s="1"/>
  <c r="Q619" i="2"/>
  <c r="AN307" i="2"/>
  <c r="O309" i="2"/>
  <c r="AN707" i="2"/>
  <c r="AS707" i="2" s="1"/>
  <c r="AO192" i="2"/>
  <c r="AP192" i="2" s="1"/>
  <c r="AQ192" i="2" s="1"/>
  <c r="AR192" i="2" s="1"/>
  <c r="O587" i="2"/>
  <c r="AN718" i="2"/>
  <c r="AS718" i="2" s="1"/>
  <c r="AN931" i="2"/>
  <c r="AS931" i="2" s="1"/>
  <c r="S399" i="2"/>
  <c r="P976" i="2"/>
  <c r="P296" i="2"/>
  <c r="T309" i="2"/>
  <c r="N801" i="2"/>
  <c r="X39" i="2"/>
  <c r="O296" i="2"/>
  <c r="P309" i="2"/>
  <c r="AS301" i="2"/>
  <c r="V29" i="2"/>
  <c r="W26" i="2"/>
  <c r="BP26" i="2" s="1"/>
  <c r="BQ26" i="2" s="1"/>
  <c r="W30" i="2"/>
  <c r="U632" i="2"/>
  <c r="AK632" i="2" s="1"/>
  <c r="AP632" i="2" s="1"/>
  <c r="CU375" i="3"/>
  <c r="CS377" i="3"/>
  <c r="AG372" i="3"/>
  <c r="DA375" i="3"/>
  <c r="CY377" i="3"/>
  <c r="AO31" i="2"/>
  <c r="AP31" i="2" s="1"/>
  <c r="AQ31" i="2" s="1"/>
  <c r="AR31" i="2" s="1"/>
  <c r="U523" i="2"/>
  <c r="U199" i="2"/>
  <c r="M222" i="2"/>
  <c r="M113" i="2"/>
  <c r="M114" i="2" s="1"/>
  <c r="V1589" i="2"/>
  <c r="U417" i="2"/>
  <c r="U415" i="2"/>
  <c r="G114" i="2"/>
  <c r="E308" i="2"/>
  <c r="G293" i="2"/>
  <c r="V295" i="2"/>
  <c r="U188" i="2"/>
  <c r="U201" i="2"/>
  <c r="U295" i="2"/>
  <c r="Q511" i="2"/>
  <c r="Q308" i="2"/>
  <c r="O84" i="2"/>
  <c r="G401" i="2"/>
  <c r="Q725" i="2"/>
  <c r="AM725" i="2" s="1"/>
  <c r="AR725" i="2" s="1"/>
  <c r="L483" i="2"/>
  <c r="AS322" i="2"/>
  <c r="AS289" i="2"/>
  <c r="AS284" i="2"/>
  <c r="AO278" i="2"/>
  <c r="AP278" i="2" s="1"/>
  <c r="AQ278" i="2" s="1"/>
  <c r="AR278" i="2" s="1"/>
  <c r="AS273" i="2"/>
  <c r="AS216" i="2"/>
  <c r="AO170" i="2"/>
  <c r="AP170" i="2" s="1"/>
  <c r="AQ170" i="2" s="1"/>
  <c r="AR170" i="2" s="1"/>
  <c r="AS152" i="2"/>
  <c r="AS136" i="2"/>
  <c r="AO124" i="2"/>
  <c r="AP124" i="2" s="1"/>
  <c r="AQ124" i="2" s="1"/>
  <c r="AR124" i="2" s="1"/>
  <c r="AO116" i="2"/>
  <c r="AP116" i="2" s="1"/>
  <c r="AQ116" i="2" s="1"/>
  <c r="AR116" i="2" s="1"/>
  <c r="AS16" i="2"/>
  <c r="AM728" i="2"/>
  <c r="AR728" i="2" s="1"/>
  <c r="AO122" i="2"/>
  <c r="AP122" i="2" s="1"/>
  <c r="AQ122" i="2" s="1"/>
  <c r="AR122" i="2" s="1"/>
  <c r="AS28" i="2"/>
  <c r="AS132" i="2"/>
  <c r="AK626" i="2"/>
  <c r="AP626" i="2" s="1"/>
  <c r="AK639" i="2"/>
  <c r="AP639" i="2" s="1"/>
  <c r="AM610" i="2"/>
  <c r="AR610" i="2" s="1"/>
  <c r="AM699" i="2"/>
  <c r="AR699" i="2" s="1"/>
  <c r="U389" i="2"/>
  <c r="X619" i="2"/>
  <c r="R263" i="2"/>
  <c r="X308" i="2"/>
  <c r="AN944" i="2"/>
  <c r="AS944" i="2" s="1"/>
  <c r="O909" i="2"/>
  <c r="Y511" i="2"/>
  <c r="U294" i="2"/>
  <c r="AS297" i="2"/>
  <c r="U484" i="2"/>
  <c r="O188" i="2"/>
  <c r="M587" i="2"/>
  <c r="L270" i="2"/>
  <c r="AM707" i="2"/>
  <c r="AR707" i="2" s="1"/>
  <c r="AM932" i="2"/>
  <c r="AR932" i="2" s="1"/>
  <c r="P909" i="2"/>
  <c r="U309" i="2"/>
  <c r="R479" i="2"/>
  <c r="U590" i="2"/>
  <c r="U592" i="2"/>
  <c r="U853" i="2"/>
  <c r="AK853" i="2" s="1"/>
  <c r="AP853" i="2" s="1"/>
  <c r="U803" i="2"/>
  <c r="AK803" i="2" s="1"/>
  <c r="AP803" i="2" s="1"/>
  <c r="AK944" i="2"/>
  <c r="AP944" i="2" s="1"/>
  <c r="AK1177" i="2"/>
  <c r="AP1177" i="2" s="1"/>
  <c r="U1169" i="2"/>
  <c r="AK1169" i="2" s="1"/>
  <c r="AP1169" i="2" s="1"/>
  <c r="O1472" i="2"/>
  <c r="V416" i="2"/>
  <c r="AN174" i="2"/>
  <c r="CZ322" i="3"/>
  <c r="CQ322" i="3"/>
  <c r="CQ330" i="3" s="1"/>
  <c r="F644" i="2"/>
  <c r="G295" i="2"/>
  <c r="E416" i="2"/>
  <c r="E400" i="2" s="1"/>
  <c r="E619" i="2"/>
  <c r="E632" i="2"/>
  <c r="W399" i="2"/>
  <c r="G264" i="2"/>
  <c r="Q291" i="2"/>
  <c r="Q183" i="2"/>
  <c r="L308" i="2"/>
  <c r="W524" i="2"/>
  <c r="W508" i="2" s="1"/>
  <c r="W632" i="2"/>
  <c r="P200" i="2"/>
  <c r="G183" i="2"/>
  <c r="G75" i="2"/>
  <c r="L213" i="2"/>
  <c r="AS276" i="2"/>
  <c r="U374" i="2"/>
  <c r="AO325" i="2"/>
  <c r="AP325" i="2" s="1"/>
  <c r="AQ325" i="2" s="1"/>
  <c r="AR325" i="2" s="1"/>
  <c r="AS89" i="2"/>
  <c r="AS179" i="2"/>
  <c r="L307" i="2"/>
  <c r="AO210" i="2"/>
  <c r="AP210" i="2" s="1"/>
  <c r="AQ210" i="2" s="1"/>
  <c r="AR210" i="2" s="1"/>
  <c r="AS10" i="2"/>
  <c r="AS280" i="2"/>
  <c r="AS318" i="2"/>
  <c r="AO298" i="2"/>
  <c r="AP298" i="2" s="1"/>
  <c r="AQ298" i="2" s="1"/>
  <c r="AR298" i="2" s="1"/>
  <c r="L266" i="2"/>
  <c r="AN13" i="2"/>
  <c r="AS13" i="2" s="1"/>
  <c r="AM850" i="2"/>
  <c r="AR850" i="2" s="1"/>
  <c r="G77" i="2"/>
  <c r="AK717" i="2"/>
  <c r="AP717" i="2" s="1"/>
  <c r="G509" i="2"/>
  <c r="G372" i="2"/>
  <c r="G200" i="2"/>
  <c r="G187" i="2"/>
  <c r="S592" i="2"/>
  <c r="T479" i="2"/>
  <c r="Q909" i="2"/>
  <c r="AM909" i="2" s="1"/>
  <c r="AR909" i="2" s="1"/>
  <c r="P187" i="2"/>
  <c r="G507" i="2"/>
  <c r="S801" i="2"/>
  <c r="W183" i="2"/>
  <c r="Q295" i="2"/>
  <c r="L304" i="2"/>
  <c r="L502" i="2"/>
  <c r="Q372" i="2"/>
  <c r="V183" i="2"/>
  <c r="Q187" i="2"/>
  <c r="X632" i="2"/>
  <c r="V320" i="2"/>
  <c r="L379" i="2"/>
  <c r="L394" i="2"/>
  <c r="L389" i="2" s="1"/>
  <c r="L412" i="2"/>
  <c r="L595" i="2"/>
  <c r="P212" i="2"/>
  <c r="G615" i="2"/>
  <c r="V403" i="2"/>
  <c r="V507" i="2"/>
  <c r="R295" i="2"/>
  <c r="M88" i="2"/>
  <c r="P479" i="2"/>
  <c r="P97" i="2"/>
  <c r="X183" i="2"/>
  <c r="U255" i="2"/>
  <c r="U631" i="2"/>
  <c r="AK631" i="2" s="1"/>
  <c r="AP631" i="2" s="1"/>
  <c r="AK635" i="2"/>
  <c r="AP635" i="2" s="1"/>
  <c r="AK636" i="2"/>
  <c r="AP636" i="2" s="1"/>
  <c r="AO324" i="2"/>
  <c r="AP324" i="2" s="1"/>
  <c r="AQ324" i="2" s="1"/>
  <c r="AR324" i="2" s="1"/>
  <c r="AS324" i="2"/>
  <c r="AO305" i="2"/>
  <c r="AP305" i="2" s="1"/>
  <c r="AQ305" i="2" s="1"/>
  <c r="AR305" i="2" s="1"/>
  <c r="AS305" i="2"/>
  <c r="AO131" i="2"/>
  <c r="AP131" i="2" s="1"/>
  <c r="AQ131" i="2" s="1"/>
  <c r="AR131" i="2" s="1"/>
  <c r="AS131" i="2"/>
  <c r="AS121" i="2"/>
  <c r="U700" i="2"/>
  <c r="AK700" i="2" s="1"/>
  <c r="AP700" i="2" s="1"/>
  <c r="U698" i="2"/>
  <c r="AK698" i="2" s="1"/>
  <c r="AP698" i="2" s="1"/>
  <c r="AK697" i="2"/>
  <c r="AP697" i="2" s="1"/>
  <c r="AS310" i="2"/>
  <c r="AO310" i="2"/>
  <c r="AP310" i="2" s="1"/>
  <c r="AQ310" i="2" s="1"/>
  <c r="AR310" i="2" s="1"/>
  <c r="AO11" i="2"/>
  <c r="AP11" i="2" s="1"/>
  <c r="AQ11" i="2" s="1"/>
  <c r="AR11" i="2" s="1"/>
  <c r="AS11" i="2"/>
  <c r="N155" i="2"/>
  <c r="N160" i="2" s="1"/>
  <c r="L159" i="2"/>
  <c r="N296" i="2"/>
  <c r="L300" i="2"/>
  <c r="L329" i="2"/>
  <c r="Q329" i="2" s="1"/>
  <c r="P330" i="2"/>
  <c r="M525" i="2"/>
  <c r="M97" i="2"/>
  <c r="L805" i="2"/>
  <c r="L806" i="2" s="1"/>
  <c r="P847" i="2"/>
  <c r="P834" i="2"/>
  <c r="O762" i="2"/>
  <c r="O779" i="2" s="1"/>
  <c r="AO177" i="2"/>
  <c r="AP177" i="2" s="1"/>
  <c r="AQ177" i="2" s="1"/>
  <c r="AR177" i="2" s="1"/>
  <c r="CM302" i="3"/>
  <c r="O156" i="2"/>
  <c r="G399" i="2"/>
  <c r="L376" i="2"/>
  <c r="L374" i="2"/>
  <c r="AO35" i="2"/>
  <c r="AP35" i="2" s="1"/>
  <c r="AQ35" i="2" s="1"/>
  <c r="AR35" i="2" s="1"/>
  <c r="AS35" i="2"/>
  <c r="AO315" i="2"/>
  <c r="AP315" i="2" s="1"/>
  <c r="AQ315" i="2" s="1"/>
  <c r="AR315" i="2" s="1"/>
  <c r="AS315" i="2"/>
  <c r="AS279" i="2"/>
  <c r="AS157" i="2"/>
  <c r="AO157" i="2"/>
  <c r="AP157" i="2" s="1"/>
  <c r="AQ157" i="2" s="1"/>
  <c r="AR157" i="2" s="1"/>
  <c r="AS149" i="2"/>
  <c r="AO149" i="2"/>
  <c r="AP149" i="2" s="1"/>
  <c r="AQ149" i="2" s="1"/>
  <c r="AR149" i="2" s="1"/>
  <c r="AO125" i="2"/>
  <c r="AP125" i="2" s="1"/>
  <c r="AQ125" i="2" s="1"/>
  <c r="AR125" i="2" s="1"/>
  <c r="AS125" i="2"/>
  <c r="AS23" i="2"/>
  <c r="AO23" i="2"/>
  <c r="AP23" i="2" s="1"/>
  <c r="AQ23" i="2" s="1"/>
  <c r="AR23" i="2" s="1"/>
  <c r="Q507" i="2"/>
  <c r="L610" i="2"/>
  <c r="P605" i="2"/>
  <c r="AS203" i="2"/>
  <c r="AK637" i="2"/>
  <c r="AP637" i="2" s="1"/>
  <c r="AS202" i="2"/>
  <c r="U268" i="2"/>
  <c r="P438" i="2"/>
  <c r="AK614" i="2"/>
  <c r="AP614" i="2" s="1"/>
  <c r="O263" i="2"/>
  <c r="L267" i="2"/>
  <c r="M512" i="2"/>
  <c r="L516" i="2"/>
  <c r="P59" i="2"/>
  <c r="L707" i="2"/>
  <c r="P713" i="2"/>
  <c r="L718" i="2"/>
  <c r="M363" i="2"/>
  <c r="M39" i="2" s="1"/>
  <c r="M40" i="2" s="1"/>
  <c r="M45" i="2"/>
  <c r="M46" i="2" s="1"/>
  <c r="L369" i="2"/>
  <c r="AS139" i="2"/>
  <c r="AO217" i="2"/>
  <c r="AP217" i="2" s="1"/>
  <c r="AQ217" i="2" s="1"/>
  <c r="AR217" i="2" s="1"/>
  <c r="AO285" i="2"/>
  <c r="AP285" i="2" s="1"/>
  <c r="AQ285" i="2" s="1"/>
  <c r="AR285" i="2" s="1"/>
  <c r="P389" i="2"/>
  <c r="X187" i="2"/>
  <c r="U164" i="2"/>
  <c r="AO171" i="2"/>
  <c r="AP171" i="2" s="1"/>
  <c r="AQ171" i="2" s="1"/>
  <c r="AR171" i="2" s="1"/>
  <c r="AS167" i="2"/>
  <c r="W509" i="2"/>
  <c r="V588" i="2"/>
  <c r="O846" i="2"/>
  <c r="Y399" i="2"/>
  <c r="Y509" i="2"/>
  <c r="L199" i="2"/>
  <c r="M200" i="2"/>
  <c r="G696" i="2"/>
  <c r="G416" i="2"/>
  <c r="G308" i="2"/>
  <c r="E696" i="2"/>
  <c r="F320" i="2"/>
  <c r="L520" i="2"/>
  <c r="L809" i="2"/>
  <c r="L824" i="2"/>
  <c r="L928" i="2"/>
  <c r="L294" i="2"/>
  <c r="Y187" i="2"/>
  <c r="W617" i="2"/>
  <c r="G185" i="2"/>
  <c r="G92" i="2"/>
  <c r="G76" i="2" s="1"/>
  <c r="P507" i="2"/>
  <c r="L13" i="2"/>
  <c r="L22" i="2" s="1"/>
  <c r="L14" i="2"/>
  <c r="L37" i="2"/>
  <c r="L618" i="2"/>
  <c r="L186" i="2"/>
  <c r="L208" i="2"/>
  <c r="L698" i="2"/>
  <c r="AM969" i="2"/>
  <c r="AR969" i="2" s="1"/>
  <c r="AN1066" i="2"/>
  <c r="AS1066" i="2" s="1"/>
  <c r="P819" i="2"/>
  <c r="N909" i="2"/>
  <c r="AN303" i="2"/>
  <c r="W403" i="2"/>
  <c r="Y696" i="2"/>
  <c r="L164" i="2"/>
  <c r="L25" i="2"/>
  <c r="P801" i="2"/>
  <c r="AK705" i="2"/>
  <c r="AP705" i="2" s="1"/>
  <c r="M330" i="2"/>
  <c r="M546" i="2"/>
  <c r="X372" i="2"/>
  <c r="U618" i="2"/>
  <c r="AK618" i="2" s="1"/>
  <c r="AP618" i="2" s="1"/>
  <c r="AK1021" i="2"/>
  <c r="AP1021" i="2" s="1"/>
  <c r="V39" i="2"/>
  <c r="AK622" i="2"/>
  <c r="AP622" i="2" s="1"/>
  <c r="U402" i="2"/>
  <c r="AS286" i="2"/>
  <c r="AO286" i="2"/>
  <c r="AP286" i="2" s="1"/>
  <c r="AQ286" i="2" s="1"/>
  <c r="AR286" i="2" s="1"/>
  <c r="Y293" i="2"/>
  <c r="O155" i="2"/>
  <c r="J45" i="2"/>
  <c r="J39" i="2" s="1"/>
  <c r="J40" i="2" s="1"/>
  <c r="L775" i="2"/>
  <c r="S183" i="2"/>
  <c r="AN915" i="2"/>
  <c r="AS915" i="2" s="1"/>
  <c r="AO159" i="2"/>
  <c r="AP159" i="2" s="1"/>
  <c r="AQ159" i="2" s="1"/>
  <c r="AR159" i="2" s="1"/>
  <c r="AS159" i="2"/>
  <c r="AO196" i="2"/>
  <c r="AP196" i="2" s="1"/>
  <c r="AQ196" i="2" s="1"/>
  <c r="AR196" i="2" s="1"/>
  <c r="AS205" i="2"/>
  <c r="AO209" i="2"/>
  <c r="AP209" i="2" s="1"/>
  <c r="AQ209" i="2" s="1"/>
  <c r="AR209" i="2" s="1"/>
  <c r="AN300" i="2"/>
  <c r="S295" i="2"/>
  <c r="AO317" i="2"/>
  <c r="AP317" i="2" s="1"/>
  <c r="AQ317" i="2" s="1"/>
  <c r="AR317" i="2" s="1"/>
  <c r="S263" i="2"/>
  <c r="AO182" i="2"/>
  <c r="AP182" i="2" s="1"/>
  <c r="AQ182" i="2" s="1"/>
  <c r="AR182" i="2" s="1"/>
  <c r="L953" i="2"/>
  <c r="AS172" i="2"/>
  <c r="AS150" i="2"/>
  <c r="CV605" i="3"/>
  <c r="L1183" i="2"/>
  <c r="U1219" i="2"/>
  <c r="AK1219" i="2" s="1"/>
  <c r="AP1219" i="2" s="1"/>
  <c r="AS327" i="2"/>
  <c r="U29" i="2"/>
  <c r="N263" i="2"/>
  <c r="T18" i="2"/>
  <c r="L26" i="2"/>
  <c r="L38" i="2"/>
  <c r="Q727" i="2"/>
  <c r="AM727" i="2" s="1"/>
  <c r="AR727" i="2" s="1"/>
  <c r="AO102" i="2"/>
  <c r="AP102" i="2" s="1"/>
  <c r="AQ102" i="2" s="1"/>
  <c r="AR102" i="2" s="1"/>
  <c r="AK649" i="2"/>
  <c r="AP649" i="2" s="1"/>
  <c r="AK646" i="2"/>
  <c r="AP646" i="2" s="1"/>
  <c r="AP743" i="2"/>
  <c r="R916" i="2"/>
  <c r="G64" i="4"/>
  <c r="CI80" i="4"/>
  <c r="AM731" i="2"/>
  <c r="AR731" i="2" s="1"/>
  <c r="O723" i="2"/>
  <c r="L605" i="2"/>
  <c r="AN313" i="2"/>
  <c r="AS313" i="2" s="1"/>
  <c r="Q587" i="2"/>
  <c r="G68" i="4"/>
  <c r="R912" i="2"/>
  <c r="AN912" i="2" s="1"/>
  <c r="AS912" i="2" s="1"/>
  <c r="T801" i="2"/>
  <c r="U321" i="2"/>
  <c r="CY861" i="3"/>
  <c r="CY605" i="3"/>
  <c r="EB77" i="3"/>
  <c r="EC270" i="3"/>
  <c r="EA122" i="3"/>
  <c r="EA207" i="3"/>
  <c r="AG713" i="3"/>
  <c r="AG716" i="3" s="1"/>
  <c r="CS605" i="3"/>
  <c r="DA311" i="3"/>
  <c r="DO36" i="3"/>
  <c r="CW312" i="3"/>
  <c r="CZ310" i="3"/>
  <c r="DA310" i="3"/>
  <c r="AG309" i="3"/>
  <c r="AG170" i="3"/>
  <c r="AG173" i="3" s="1"/>
  <c r="AG71" i="3"/>
  <c r="AG417" i="3"/>
  <c r="DA485" i="3"/>
  <c r="DA489" i="3" s="1"/>
  <c r="DA302" i="3"/>
  <c r="CZ302" i="3"/>
  <c r="CW302" i="3"/>
  <c r="CX302" i="3"/>
  <c r="DA48" i="3"/>
  <c r="CS122" i="3"/>
  <c r="CW192" i="3"/>
  <c r="CV861" i="3"/>
  <c r="DG22" i="3"/>
  <c r="CW48" i="3"/>
  <c r="CX861" i="3"/>
  <c r="CU816" i="3"/>
  <c r="DA816" i="3"/>
  <c r="CZ192" i="3"/>
  <c r="DA192" i="3"/>
  <c r="CX183" i="3"/>
  <c r="CZ59" i="3"/>
  <c r="CW58" i="3"/>
  <c r="CX58" i="3"/>
  <c r="CW57" i="3"/>
  <c r="BO49" i="3"/>
  <c r="DE506" i="3"/>
  <c r="H947" i="3"/>
  <c r="G947" i="3" s="1"/>
  <c r="CY489" i="3"/>
  <c r="DE158" i="3"/>
  <c r="Y507" i="2"/>
  <c r="G39" i="2"/>
  <c r="R507" i="2"/>
  <c r="L486" i="2"/>
  <c r="T399" i="2"/>
  <c r="DL14" i="3"/>
  <c r="L932" i="2"/>
  <c r="CZ56" i="3"/>
  <c r="DJ42" i="3"/>
  <c r="Y1018" i="2"/>
  <c r="CP370" i="3"/>
  <c r="CZ375" i="3"/>
  <c r="CX724" i="3"/>
  <c r="W1336" i="2"/>
  <c r="DA724" i="3"/>
  <c r="Q371" i="2"/>
  <c r="U993" i="2"/>
  <c r="AN218" i="2"/>
  <c r="L1270" i="2"/>
  <c r="L1371" i="2"/>
  <c r="AK604" i="2"/>
  <c r="AP604" i="2" s="1"/>
  <c r="AO319" i="2"/>
  <c r="AP319" i="2" s="1"/>
  <c r="AQ319" i="2" s="1"/>
  <c r="AR319" i="2" s="1"/>
  <c r="AS319" i="2"/>
  <c r="AS288" i="2"/>
  <c r="AO288" i="2"/>
  <c r="AP288" i="2" s="1"/>
  <c r="AQ288" i="2" s="1"/>
  <c r="AR288" i="2" s="1"/>
  <c r="AS269" i="2"/>
  <c r="AO269" i="2"/>
  <c r="AP269" i="2" s="1"/>
  <c r="AQ269" i="2" s="1"/>
  <c r="AR269" i="2" s="1"/>
  <c r="AS175" i="2"/>
  <c r="AO175" i="2"/>
  <c r="AP175" i="2" s="1"/>
  <c r="AQ175" i="2" s="1"/>
  <c r="AR175" i="2" s="1"/>
  <c r="AS169" i="2"/>
  <c r="AO169" i="2"/>
  <c r="AP169" i="2" s="1"/>
  <c r="AQ169" i="2" s="1"/>
  <c r="AR169" i="2" s="1"/>
  <c r="AS163" i="2"/>
  <c r="AO163" i="2"/>
  <c r="AP163" i="2" s="1"/>
  <c r="AQ163" i="2" s="1"/>
  <c r="AR163" i="2" s="1"/>
  <c r="AO143" i="2"/>
  <c r="AP143" i="2" s="1"/>
  <c r="AQ143" i="2" s="1"/>
  <c r="AR143" i="2" s="1"/>
  <c r="AS143" i="2"/>
  <c r="AS135" i="2"/>
  <c r="AO127" i="2"/>
  <c r="AP127" i="2" s="1"/>
  <c r="AQ127" i="2" s="1"/>
  <c r="AR127" i="2" s="1"/>
  <c r="AS127" i="2"/>
  <c r="AO119" i="2"/>
  <c r="AP119" i="2" s="1"/>
  <c r="AQ119" i="2" s="1"/>
  <c r="AR119" i="2" s="1"/>
  <c r="AS119" i="2"/>
  <c r="X56" i="2"/>
  <c r="X54" i="2"/>
  <c r="CQ816" i="3"/>
  <c r="V1416" i="2"/>
  <c r="L321" i="2"/>
  <c r="L402" i="2"/>
  <c r="L523" i="2"/>
  <c r="L420" i="2"/>
  <c r="L416" i="2" s="1"/>
  <c r="AK959" i="2"/>
  <c r="AP959" i="2" s="1"/>
  <c r="AK1067" i="2"/>
  <c r="AP1067" i="2" s="1"/>
  <c r="AK1595" i="2"/>
  <c r="AP1595" i="2" s="1"/>
  <c r="L845" i="2"/>
  <c r="AS1234" i="3"/>
  <c r="EA1576" i="3"/>
  <c r="CW70" i="3"/>
  <c r="AG339" i="3"/>
  <c r="CZ724" i="3"/>
  <c r="AI891" i="3"/>
  <c r="CU861" i="3"/>
  <c r="CD192" i="3"/>
  <c r="CG192" i="3"/>
  <c r="CZ891" i="3"/>
  <c r="CW59" i="3"/>
  <c r="CG311" i="3"/>
  <c r="CZ48" i="3"/>
  <c r="AG191" i="3"/>
  <c r="CW816" i="3"/>
  <c r="AN14" i="2"/>
  <c r="AS14" i="2" s="1"/>
  <c r="U537" i="2"/>
  <c r="CX602" i="3"/>
  <c r="CX605" i="3" s="1"/>
  <c r="CT375" i="3"/>
  <c r="CT377" i="3" s="1"/>
  <c r="DE162" i="3"/>
  <c r="AG365" i="3"/>
  <c r="T1047" i="2"/>
  <c r="AN213" i="2"/>
  <c r="AS213" i="2" s="1"/>
  <c r="X416" i="2"/>
  <c r="CR71" i="3"/>
  <c r="CR365" i="3"/>
  <c r="CU485" i="3"/>
  <c r="EA270" i="3"/>
  <c r="EB270" i="3"/>
  <c r="DG40" i="3"/>
  <c r="DG41" i="3"/>
  <c r="DG42" i="3"/>
  <c r="AO12" i="2"/>
  <c r="AP12" i="2" s="1"/>
  <c r="AQ12" i="2" s="1"/>
  <c r="AR12" i="2" s="1"/>
  <c r="AP747" i="2"/>
  <c r="G36" i="4"/>
  <c r="CZ62" i="4"/>
  <c r="AS178" i="2"/>
  <c r="AO178" i="2"/>
  <c r="AP178" i="2" s="1"/>
  <c r="AQ178" i="2" s="1"/>
  <c r="AR178" i="2" s="1"/>
  <c r="O173" i="2"/>
  <c r="N201" i="2"/>
  <c r="S619" i="2"/>
  <c r="AO207" i="2"/>
  <c r="AP207" i="2" s="1"/>
  <c r="AQ207" i="2" s="1"/>
  <c r="AR207" i="2" s="1"/>
  <c r="CX514" i="3"/>
  <c r="T507" i="2"/>
  <c r="AS190" i="2"/>
  <c r="W14" i="4"/>
  <c r="DJ14" i="3"/>
  <c r="DM36" i="3"/>
  <c r="DI36" i="3"/>
  <c r="DO14" i="3"/>
  <c r="BI32" i="3"/>
  <c r="AY31" i="3"/>
  <c r="AK902" i="2"/>
  <c r="AP902" i="2" s="1"/>
  <c r="N592" i="2"/>
  <c r="L916" i="2"/>
  <c r="L918" i="2"/>
  <c r="R917" i="2"/>
  <c r="L945" i="2"/>
  <c r="M927" i="2"/>
  <c r="L913" i="2"/>
  <c r="L914" i="2" s="1"/>
  <c r="BB31" i="3"/>
  <c r="AG952" i="3"/>
  <c r="AG956" i="3" s="1"/>
  <c r="DZ77" i="3"/>
  <c r="BD31" i="3"/>
  <c r="CW207" i="3"/>
  <c r="AG394" i="3"/>
  <c r="CZ311" i="3"/>
  <c r="AG693" i="3"/>
  <c r="AG696" i="3" s="1"/>
  <c r="CW71" i="3"/>
  <c r="CX71" i="3"/>
  <c r="AG65" i="3"/>
  <c r="AG68" i="3" s="1"/>
  <c r="CR605" i="3"/>
  <c r="CQ605" i="3"/>
  <c r="CT368" i="3"/>
  <c r="CT370" i="3" s="1"/>
  <c r="CS489" i="3"/>
  <c r="CT602" i="3"/>
  <c r="DA861" i="3"/>
  <c r="CU368" i="3"/>
  <c r="CU370" i="3" s="1"/>
  <c r="EA377" i="3"/>
  <c r="AG512" i="3"/>
  <c r="AG514" i="3"/>
  <c r="CM311" i="3"/>
  <c r="AG113" i="3"/>
  <c r="AG688" i="3"/>
  <c r="CQ367" i="3"/>
  <c r="CW183" i="3"/>
  <c r="EC207" i="3"/>
  <c r="EB377" i="3"/>
  <c r="CR70" i="3"/>
  <c r="E536" i="2"/>
  <c r="M801" i="2"/>
  <c r="M806" i="2"/>
  <c r="S49" i="2"/>
  <c r="S50" i="2" s="1"/>
  <c r="S846" i="2"/>
  <c r="DN40" i="3"/>
  <c r="S320" i="2"/>
  <c r="CY778" i="3"/>
  <c r="DH15" i="3"/>
  <c r="CG58" i="3"/>
  <c r="CZ58" i="3"/>
  <c r="EC660" i="3"/>
  <c r="AW778" i="3"/>
  <c r="DA891" i="3"/>
  <c r="S371" i="2"/>
  <c r="P371" i="2"/>
  <c r="T371" i="2"/>
  <c r="T200" i="2"/>
  <c r="T644" i="2"/>
  <c r="J829" i="2"/>
  <c r="AO778" i="3"/>
  <c r="AN321" i="2"/>
  <c r="AS321" i="2" s="1"/>
  <c r="X320" i="2"/>
  <c r="T212" i="2"/>
  <c r="T308" i="2"/>
  <c r="T295" i="2"/>
  <c r="R829" i="2"/>
  <c r="AN829" i="2" s="1"/>
  <c r="AS829" i="2" s="1"/>
  <c r="W12" i="4"/>
  <c r="W13" i="4"/>
  <c r="W15" i="4"/>
  <c r="W11" i="4"/>
  <c r="W10" i="4"/>
  <c r="DE891" i="3"/>
  <c r="AP730" i="2"/>
  <c r="AK712" i="2"/>
  <c r="AP712" i="2" s="1"/>
  <c r="X667" i="2"/>
  <c r="L375" i="2"/>
  <c r="S428" i="2"/>
  <c r="S511" i="2"/>
  <c r="O371" i="2"/>
  <c r="T187" i="2"/>
  <c r="N479" i="2"/>
  <c r="T263" i="2"/>
  <c r="T403" i="2"/>
  <c r="T524" i="2"/>
  <c r="M868" i="2"/>
  <c r="AN267" i="2"/>
  <c r="AS267" i="2" s="1"/>
  <c r="R587" i="2"/>
  <c r="S479" i="2"/>
  <c r="T511" i="2"/>
  <c r="Y416" i="2"/>
  <c r="T536" i="2"/>
  <c r="CS891" i="3"/>
  <c r="EA778" i="3"/>
  <c r="AL31" i="3"/>
  <c r="DK23" i="3"/>
  <c r="DI40" i="3"/>
  <c r="BE32" i="3"/>
  <c r="DA322" i="3"/>
  <c r="AQ1576" i="3"/>
  <c r="T183" i="2"/>
  <c r="J401" i="2"/>
  <c r="J507" i="2"/>
  <c r="AS1576" i="3"/>
  <c r="AG250" i="3"/>
  <c r="AG492" i="3"/>
  <c r="BU58" i="3"/>
  <c r="DO40" i="3"/>
  <c r="DF36" i="3"/>
  <c r="CG312" i="3"/>
  <c r="DH14" i="3"/>
  <c r="CZ1576" i="3"/>
  <c r="DA778" i="3"/>
  <c r="DF25" i="3"/>
  <c r="AJ32" i="3"/>
  <c r="DH42" i="3"/>
  <c r="DE295" i="3"/>
  <c r="DE296" i="3" s="1"/>
  <c r="BA32" i="3"/>
  <c r="DE531" i="3"/>
  <c r="DE533" i="3" s="1"/>
  <c r="DM18" i="3"/>
  <c r="CX891" i="3"/>
  <c r="DI32" i="3"/>
  <c r="U719" i="2"/>
  <c r="AK719" i="2" s="1"/>
  <c r="AP719" i="2" s="1"/>
  <c r="P524" i="2"/>
  <c r="AL32" i="3"/>
  <c r="J617" i="2"/>
  <c r="J187" i="2"/>
  <c r="R1049" i="2"/>
  <c r="AN1049" i="2" s="1"/>
  <c r="AS1049" i="2" s="1"/>
  <c r="CT113" i="3"/>
  <c r="CT122" i="3" s="1"/>
  <c r="L699" i="2"/>
  <c r="L524" i="2"/>
  <c r="R1045" i="2"/>
  <c r="AN1045" i="2" s="1"/>
  <c r="AS1045" i="2" s="1"/>
  <c r="R1047" i="2"/>
  <c r="AN1047" i="2" s="1"/>
  <c r="AS1047" i="2" s="1"/>
  <c r="CZ602" i="3"/>
  <c r="CZ605" i="3" s="1"/>
  <c r="DZ370" i="3"/>
  <c r="L286" i="2"/>
  <c r="S88" i="2"/>
  <c r="AG609" i="3"/>
  <c r="AP734" i="2"/>
  <c r="L653" i="2"/>
  <c r="L654" i="2" s="1"/>
  <c r="P654" i="2"/>
  <c r="S696" i="2"/>
  <c r="AK775" i="2"/>
  <c r="AP775" i="2" s="1"/>
  <c r="AK773" i="2"/>
  <c r="AP773" i="2" s="1"/>
  <c r="T752" i="2"/>
  <c r="Q88" i="2"/>
  <c r="R932" i="2"/>
  <c r="G508" i="2"/>
  <c r="J615" i="2"/>
  <c r="CX322" i="3"/>
  <c r="AN945" i="2"/>
  <c r="AS945" i="2" s="1"/>
  <c r="AM112" i="2"/>
  <c r="P263" i="2"/>
  <c r="S1049" i="2"/>
  <c r="O70" i="2"/>
  <c r="N187" i="2"/>
  <c r="S291" i="2"/>
  <c r="L271" i="2"/>
  <c r="L263" i="2" s="1"/>
  <c r="J588" i="2"/>
  <c r="DE301" i="3"/>
  <c r="AS1120" i="3"/>
  <c r="CR322" i="3"/>
  <c r="CX270" i="3"/>
  <c r="S212" i="2"/>
  <c r="Q910" i="2"/>
  <c r="AM910" i="2" s="1"/>
  <c r="AR910" i="2" s="1"/>
  <c r="U594" i="2"/>
  <c r="J416" i="2"/>
  <c r="J509" i="2"/>
  <c r="J632" i="2"/>
  <c r="J616" i="2" s="1"/>
  <c r="J802" i="2"/>
  <c r="T1045" i="2"/>
  <c r="S187" i="2"/>
  <c r="J399" i="2"/>
  <c r="U378" i="2"/>
  <c r="S200" i="2"/>
  <c r="S372" i="2"/>
  <c r="T291" i="2"/>
  <c r="T320" i="2"/>
  <c r="AG485" i="3"/>
  <c r="Q484" i="2"/>
  <c r="Q479" i="2"/>
  <c r="M70" i="2"/>
  <c r="M497" i="2"/>
  <c r="P484" i="2"/>
  <c r="Q545" i="2"/>
  <c r="R545" i="2" s="1"/>
  <c r="L545" i="2"/>
  <c r="L546" i="2" s="1"/>
  <c r="L591" i="2"/>
  <c r="L592" i="2" s="1"/>
  <c r="P587" i="2"/>
  <c r="T587" i="2"/>
  <c r="T592" i="2"/>
  <c r="N51" i="2"/>
  <c r="R946" i="2"/>
  <c r="R940" i="2"/>
  <c r="AN940" i="2" s="1"/>
  <c r="AS940" i="2" s="1"/>
  <c r="DJ28" i="3"/>
  <c r="CR368" i="3"/>
  <c r="CQ368" i="3"/>
  <c r="U186" i="2"/>
  <c r="U183" i="2" s="1"/>
  <c r="P592" i="2"/>
  <c r="J372" i="2"/>
  <c r="EB207" i="3"/>
  <c r="CS950" i="3"/>
  <c r="AV30" i="3"/>
  <c r="U403" i="2"/>
  <c r="L178" i="2"/>
  <c r="L173" i="2" s="1"/>
  <c r="G403" i="2"/>
  <c r="G400" i="2" s="1"/>
  <c r="CT70" i="3"/>
  <c r="AG803" i="3"/>
  <c r="CT947" i="3"/>
  <c r="CT950" i="3" s="1"/>
  <c r="CU947" i="3"/>
  <c r="CU950" i="3" s="1"/>
  <c r="BA891" i="3"/>
  <c r="AO117" i="2"/>
  <c r="AP117" i="2" s="1"/>
  <c r="AQ117" i="2" s="1"/>
  <c r="AR117" i="2" s="1"/>
  <c r="AS117" i="2"/>
  <c r="CX485" i="3"/>
  <c r="CX489" i="3" s="1"/>
  <c r="CW485" i="3"/>
  <c r="CW489" i="3" s="1"/>
  <c r="CV489" i="3"/>
  <c r="Q1045" i="2"/>
  <c r="AM1045" i="2" s="1"/>
  <c r="AR1045" i="2" s="1"/>
  <c r="AR30" i="3"/>
  <c r="Q101" i="2"/>
  <c r="L112" i="2"/>
  <c r="CR514" i="3"/>
  <c r="Q264" i="2"/>
  <c r="T416" i="2"/>
  <c r="CU847" i="3"/>
  <c r="CZ847" i="3"/>
  <c r="CZ30" i="3" s="1"/>
  <c r="BH778" i="3"/>
  <c r="DA847" i="3"/>
  <c r="DA30" i="3" s="1"/>
  <c r="V1206" i="2"/>
  <c r="T740" i="2"/>
  <c r="AK623" i="2"/>
  <c r="AP623" i="2" s="1"/>
  <c r="W200" i="2"/>
  <c r="V212" i="2"/>
  <c r="S931" i="2"/>
  <c r="T931" i="2" s="1"/>
  <c r="T932" i="2" s="1"/>
  <c r="T372" i="2"/>
  <c r="V185" i="2"/>
  <c r="U525" i="2"/>
  <c r="Q954" i="2"/>
  <c r="AM954" i="2" s="1"/>
  <c r="AR954" i="2" s="1"/>
  <c r="L437" i="2"/>
  <c r="L438" i="2" s="1"/>
  <c r="S416" i="2"/>
  <c r="S507" i="2"/>
  <c r="CZ515" i="3"/>
  <c r="AU31" i="3"/>
  <c r="CU891" i="3"/>
  <c r="AK32" i="3"/>
  <c r="AU32" i="3"/>
  <c r="AK778" i="3"/>
  <c r="BB32" i="3"/>
  <c r="AZ1348" i="3"/>
  <c r="CT847" i="3"/>
  <c r="CT30" i="3" s="1"/>
  <c r="AH30" i="3"/>
  <c r="DI1004" i="3"/>
  <c r="AI30" i="3"/>
  <c r="U722" i="2"/>
  <c r="AK722" i="2" s="1"/>
  <c r="AP722" i="2" s="1"/>
  <c r="S975" i="2"/>
  <c r="S976" i="2" s="1"/>
  <c r="R976" i="2"/>
  <c r="Q867" i="2"/>
  <c r="R867" i="2" s="1"/>
  <c r="L867" i="2"/>
  <c r="O867" i="2" s="1"/>
  <c r="P868" i="2"/>
  <c r="R437" i="2"/>
  <c r="S437" i="2" s="1"/>
  <c r="Q438" i="2"/>
  <c r="S723" i="2"/>
  <c r="O51" i="2"/>
  <c r="R913" i="2"/>
  <c r="R914" i="2" s="1"/>
  <c r="AN914" i="2" s="1"/>
  <c r="AS914" i="2" s="1"/>
  <c r="S944" i="2"/>
  <c r="S82" i="2" s="1"/>
  <c r="J831" i="2"/>
  <c r="J291" i="2"/>
  <c r="J295" i="2"/>
  <c r="J308" i="2"/>
  <c r="Q84" i="2"/>
  <c r="U191" i="2"/>
  <c r="U404" i="2"/>
  <c r="S308" i="2"/>
  <c r="R88" i="2"/>
  <c r="M831" i="2"/>
  <c r="X1114" i="2"/>
  <c r="BB778" i="3"/>
  <c r="CY891" i="3"/>
  <c r="DF26" i="3"/>
  <c r="U416" i="2"/>
  <c r="CW778" i="3"/>
  <c r="EC721" i="3"/>
  <c r="EC724" i="3" s="1"/>
  <c r="EB721" i="3"/>
  <c r="EB724" i="3" s="1"/>
  <c r="AG114" i="3"/>
  <c r="AG948" i="3"/>
  <c r="S913" i="2"/>
  <c r="Q632" i="2"/>
  <c r="AM632" i="2" s="1"/>
  <c r="AR632" i="2" s="1"/>
  <c r="S264" i="2"/>
  <c r="T264" i="2"/>
  <c r="T615" i="2"/>
  <c r="S795" i="2"/>
  <c r="T829" i="2"/>
  <c r="CR375" i="3"/>
  <c r="CQ375" i="3"/>
  <c r="Q588" i="2"/>
  <c r="S156" i="2"/>
  <c r="AG719" i="3"/>
  <c r="CU70" i="3"/>
  <c r="CU71" i="3"/>
  <c r="DG1004" i="3"/>
  <c r="T619" i="2"/>
  <c r="S829" i="2"/>
  <c r="EC189" i="3"/>
  <c r="AG242" i="3"/>
  <c r="H375" i="3"/>
  <c r="CX375" i="3"/>
  <c r="CX377" i="3" s="1"/>
  <c r="CW375" i="3"/>
  <c r="CW377" i="3" s="1"/>
  <c r="DZ377" i="3"/>
  <c r="P221" i="2"/>
  <c r="P222" i="2" s="1"/>
  <c r="S53" i="2"/>
  <c r="S56" i="2" s="1"/>
  <c r="Q55" i="2"/>
  <c r="M51" i="2"/>
  <c r="M914" i="2"/>
  <c r="N55" i="2"/>
  <c r="P51" i="2"/>
  <c r="P55" i="2"/>
  <c r="P70" i="2"/>
  <c r="R801" i="2"/>
  <c r="AN801" i="2" s="1"/>
  <c r="AS801" i="2" s="1"/>
  <c r="L975" i="2"/>
  <c r="L976" i="2" s="1"/>
  <c r="T88" i="2"/>
  <c r="Q801" i="2"/>
  <c r="AM801" i="2" s="1"/>
  <c r="AR801" i="2" s="1"/>
  <c r="AM809" i="2"/>
  <c r="AR809" i="2" s="1"/>
  <c r="AM805" i="2"/>
  <c r="AR805" i="2" s="1"/>
  <c r="T201" i="2"/>
  <c r="R183" i="2"/>
  <c r="T188" i="2"/>
  <c r="T173" i="2"/>
  <c r="S632" i="2"/>
  <c r="R633" i="2"/>
  <c r="AN633" i="2" s="1"/>
  <c r="AS633" i="2" s="1"/>
  <c r="R101" i="2"/>
  <c r="N633" i="2"/>
  <c r="S615" i="2"/>
  <c r="R615" i="2"/>
  <c r="AN615" i="2" s="1"/>
  <c r="AS615" i="2" s="1"/>
  <c r="Q615" i="2"/>
  <c r="AM615" i="2" s="1"/>
  <c r="AR615" i="2" s="1"/>
  <c r="S620" i="2"/>
  <c r="S588" i="2"/>
  <c r="T588" i="2"/>
  <c r="L49" i="2"/>
  <c r="L50" i="2" s="1"/>
  <c r="S912" i="2"/>
  <c r="AG70" i="3"/>
  <c r="AG816" i="3"/>
  <c r="DE173" i="3"/>
  <c r="DF41" i="3"/>
  <c r="T917" i="2"/>
  <c r="S916" i="2"/>
  <c r="S917" i="2"/>
  <c r="AG367" i="3"/>
  <c r="AG302" i="3"/>
  <c r="R50" i="2"/>
  <c r="R52" i="2"/>
  <c r="AU30" i="3"/>
  <c r="T913" i="2"/>
  <c r="T912" i="2"/>
  <c r="T53" i="2"/>
  <c r="T916" i="2"/>
  <c r="AK774" i="2"/>
  <c r="AP774" i="2" s="1"/>
  <c r="AK955" i="2"/>
  <c r="AP955" i="2" s="1"/>
  <c r="T49" i="2"/>
  <c r="V831" i="2"/>
  <c r="V829" i="2"/>
  <c r="Y909" i="2"/>
  <c r="W909" i="2"/>
  <c r="X909" i="2"/>
  <c r="V909" i="2"/>
  <c r="W912" i="2"/>
  <c r="Y912" i="2"/>
  <c r="Y910" i="2" s="1"/>
  <c r="U911" i="2"/>
  <c r="X912" i="2"/>
  <c r="X910" i="2" s="1"/>
  <c r="V914" i="2"/>
  <c r="V912" i="2"/>
  <c r="V910" i="2" s="1"/>
  <c r="W914" i="2"/>
  <c r="U913" i="2"/>
  <c r="AK913" i="2" s="1"/>
  <c r="AP913" i="2" s="1"/>
  <c r="X914" i="2"/>
  <c r="Y914" i="2"/>
  <c r="V158" i="2"/>
  <c r="U157" i="2"/>
  <c r="U158" i="2" s="1"/>
  <c r="U25" i="2"/>
  <c r="N847" i="2"/>
  <c r="N831" i="2" s="1"/>
  <c r="AO313" i="2"/>
  <c r="AP313" i="2" s="1"/>
  <c r="AQ313" i="2" s="1"/>
  <c r="AR313" i="2" s="1"/>
  <c r="O847" i="2"/>
  <c r="O831" i="2" s="1"/>
  <c r="U33" i="2"/>
  <c r="AO13" i="2"/>
  <c r="AP13" i="2" s="1"/>
  <c r="AQ13" i="2" s="1"/>
  <c r="AR13" i="2" s="1"/>
  <c r="AO193" i="2"/>
  <c r="AP193" i="2" s="1"/>
  <c r="AQ193" i="2" s="1"/>
  <c r="AR193" i="2" s="1"/>
  <c r="Q23" i="2"/>
  <c r="Q25" i="2"/>
  <c r="L21" i="2"/>
  <c r="Q31" i="2"/>
  <c r="Q32" i="2" s="1"/>
  <c r="U38" i="2"/>
  <c r="J48" i="5"/>
  <c r="J31" i="5"/>
  <c r="J68" i="5"/>
  <c r="D49" i="5"/>
  <c r="D66" i="5"/>
  <c r="D67" i="5" s="1"/>
  <c r="J73" i="5"/>
  <c r="J53" i="5"/>
  <c r="J70" i="5"/>
  <c r="W1412" i="2"/>
  <c r="N1590" i="2"/>
  <c r="O1590" i="2"/>
  <c r="L1602" i="2"/>
  <c r="BD32" i="3"/>
  <c r="EB847" i="3"/>
  <c r="EB30" i="3" s="1"/>
  <c r="EC956" i="3"/>
  <c r="W671" i="2"/>
  <c r="V1018" i="2"/>
  <c r="N846" i="2"/>
  <c r="P363" i="2"/>
  <c r="P45" i="2"/>
  <c r="P46" i="2" s="1"/>
  <c r="T847" i="2"/>
  <c r="T831" i="2" s="1"/>
  <c r="M909" i="2"/>
  <c r="CY432" i="3"/>
  <c r="X834" i="2"/>
  <c r="U838" i="2"/>
  <c r="AK838" i="2" s="1"/>
  <c r="AP838" i="2" s="1"/>
  <c r="AY778" i="3"/>
  <c r="G617" i="2"/>
  <c r="G588" i="2"/>
  <c r="E187" i="2"/>
  <c r="N403" i="2"/>
  <c r="CW368" i="3"/>
  <c r="CX368" i="3"/>
  <c r="CX370" i="3" s="1"/>
  <c r="DH1004" i="3"/>
  <c r="EA749" i="3"/>
  <c r="DK38" i="3"/>
  <c r="V399" i="2"/>
  <c r="Q403" i="2"/>
  <c r="CT956" i="3"/>
  <c r="S833" i="2"/>
  <c r="DA122" i="3"/>
  <c r="EA330" i="3"/>
  <c r="N525" i="2"/>
  <c r="T45" i="2"/>
  <c r="AG664" i="3"/>
  <c r="J65" i="5"/>
  <c r="J45" i="5"/>
  <c r="J62" i="5"/>
  <c r="P417" i="2"/>
  <c r="O417" i="2"/>
  <c r="T695" i="2"/>
  <c r="CD671" i="3"/>
  <c r="CG671" i="3"/>
  <c r="Q966" i="2"/>
  <c r="AM966" i="2" s="1"/>
  <c r="AR966" i="2" s="1"/>
  <c r="M201" i="2"/>
  <c r="S847" i="2"/>
  <c r="S831" i="2" s="1"/>
  <c r="AG670" i="3"/>
  <c r="M829" i="2"/>
  <c r="V438" i="2"/>
  <c r="F53" i="5"/>
  <c r="CC59" i="4"/>
  <c r="AP1462" i="3"/>
  <c r="EA426" i="3"/>
  <c r="AX32" i="3"/>
  <c r="AK891" i="3"/>
  <c r="AJ30" i="3"/>
  <c r="AG267" i="3"/>
  <c r="DM42" i="3"/>
  <c r="AG531" i="3"/>
  <c r="DF23" i="3"/>
  <c r="EB631" i="3"/>
  <c r="CG309" i="3"/>
  <c r="CY196" i="3"/>
  <c r="CZ196" i="3"/>
  <c r="CZ377" i="3"/>
  <c r="CZ49" i="3"/>
  <c r="AO32" i="3"/>
  <c r="DI42" i="3"/>
  <c r="CX59" i="3"/>
  <c r="DA377" i="3"/>
  <c r="CV330" i="3"/>
  <c r="CW322" i="3"/>
  <c r="CS307" i="3"/>
  <c r="CU302" i="3"/>
  <c r="CT302" i="3"/>
  <c r="CS432" i="3"/>
  <c r="CU603" i="3"/>
  <c r="CU605" i="3" s="1"/>
  <c r="CT603" i="3"/>
  <c r="DL15" i="3"/>
  <c r="CR485" i="3"/>
  <c r="CR489" i="3" s="1"/>
  <c r="CP489" i="3"/>
  <c r="AG723" i="3"/>
  <c r="CU551" i="3"/>
  <c r="AY30" i="3"/>
  <c r="CP77" i="3"/>
  <c r="CQ70" i="3"/>
  <c r="CP122" i="3"/>
  <c r="CQ113" i="3"/>
  <c r="CQ122" i="3" s="1"/>
  <c r="DL1004" i="3"/>
  <c r="CR183" i="3"/>
  <c r="DI18" i="3"/>
  <c r="Q26" i="2"/>
  <c r="AK906" i="2"/>
  <c r="AP906" i="2" s="1"/>
  <c r="AK1220" i="2"/>
  <c r="AP1220" i="2" s="1"/>
  <c r="U13" i="2"/>
  <c r="X212" i="2"/>
  <c r="V272" i="2"/>
  <c r="U272" i="2"/>
  <c r="AK628" i="2"/>
  <c r="AP628" i="2" s="1"/>
  <c r="U620" i="2"/>
  <c r="AK620" i="2" s="1"/>
  <c r="AP620" i="2" s="1"/>
  <c r="U270" i="2"/>
  <c r="L510" i="2"/>
  <c r="L507" i="2" s="1"/>
  <c r="AS9" i="2"/>
  <c r="AO9" i="2"/>
  <c r="AP9" i="2" s="1"/>
  <c r="AQ9" i="2" s="1"/>
  <c r="AR9" i="2" s="1"/>
  <c r="AK1115" i="2"/>
  <c r="AP1115" i="2" s="1"/>
  <c r="L1070" i="2"/>
  <c r="L1061" i="2"/>
  <c r="L330" i="2"/>
  <c r="Y185" i="2"/>
  <c r="S695" i="2"/>
  <c r="AN36" i="2"/>
  <c r="AS36" i="2" s="1"/>
  <c r="T363" i="2"/>
  <c r="T39" i="2" s="1"/>
  <c r="T40" i="2" s="1"/>
  <c r="J916" i="2"/>
  <c r="J910" i="2" s="1"/>
  <c r="Q695" i="2"/>
  <c r="AM695" i="2" s="1"/>
  <c r="AR695" i="2" s="1"/>
  <c r="Y846" i="2"/>
  <c r="U841" i="2"/>
  <c r="AK841" i="2" s="1"/>
  <c r="AP841" i="2" s="1"/>
  <c r="R1062" i="2"/>
  <c r="AN1062" i="2" s="1"/>
  <c r="AS1062" i="2" s="1"/>
  <c r="V801" i="2"/>
  <c r="U945" i="2"/>
  <c r="AK945" i="2" s="1"/>
  <c r="AP945" i="2" s="1"/>
  <c r="X941" i="2"/>
  <c r="X938" i="2" s="1"/>
  <c r="M308" i="2"/>
  <c r="U805" i="2"/>
  <c r="AK805" i="2" s="1"/>
  <c r="AP805" i="2" s="1"/>
  <c r="X806" i="2"/>
  <c r="T833" i="2"/>
  <c r="R1074" i="2"/>
  <c r="AN1074" i="2" s="1"/>
  <c r="AS1074" i="2" s="1"/>
  <c r="AM1080" i="2"/>
  <c r="AR1080" i="2" s="1"/>
  <c r="Q1074" i="2"/>
  <c r="AM1074" i="2" s="1"/>
  <c r="AR1074" i="2" s="1"/>
  <c r="N512" i="2"/>
  <c r="N509" i="2" s="1"/>
  <c r="O695" i="2"/>
  <c r="U851" i="2"/>
  <c r="AK851" i="2" s="1"/>
  <c r="AP851" i="2" s="1"/>
  <c r="U579" i="2"/>
  <c r="M371" i="2"/>
  <c r="P404" i="2"/>
  <c r="T509" i="2"/>
  <c r="O525" i="2"/>
  <c r="S525" i="2"/>
  <c r="S509" i="2" s="1"/>
  <c r="P633" i="2"/>
  <c r="P695" i="2"/>
  <c r="Q45" i="2"/>
  <c r="W846" i="2"/>
  <c r="W830" i="2" s="1"/>
  <c r="X295" i="2"/>
  <c r="X292" i="2" s="1"/>
  <c r="U804" i="2"/>
  <c r="AK804" i="2" s="1"/>
  <c r="AP804" i="2" s="1"/>
  <c r="AS30" i="3"/>
  <c r="CU30" i="3"/>
  <c r="DJ1004" i="3"/>
  <c r="DK26" i="3"/>
  <c r="DZ605" i="3"/>
  <c r="CV77" i="3"/>
  <c r="CX70" i="3"/>
  <c r="CV122" i="3"/>
  <c r="CX113" i="3"/>
  <c r="CX122" i="3" s="1"/>
  <c r="CR48" i="3"/>
  <c r="CP54" i="3"/>
  <c r="CR56" i="3"/>
  <c r="CQ56" i="3"/>
  <c r="CX434" i="3"/>
  <c r="CX439" i="3" s="1"/>
  <c r="CX435" i="3"/>
  <c r="CW434" i="3"/>
  <c r="CW439" i="3" s="1"/>
  <c r="CW435" i="3"/>
  <c r="CR113" i="3"/>
  <c r="CU48" i="3"/>
  <c r="CS54" i="3"/>
  <c r="AG428" i="3"/>
  <c r="CQ309" i="3"/>
  <c r="CR309" i="3"/>
  <c r="CR310" i="3"/>
  <c r="CP314" i="3"/>
  <c r="CQ310" i="3"/>
  <c r="CU670" i="3"/>
  <c r="CT670" i="3"/>
  <c r="CT673" i="3" s="1"/>
  <c r="AG671" i="3"/>
  <c r="CZ670" i="3"/>
  <c r="DA670" i="3"/>
  <c r="DA551" i="3"/>
  <c r="DA556" i="3" s="1"/>
  <c r="DA552" i="3"/>
  <c r="CZ552" i="3"/>
  <c r="BT24" i="4"/>
  <c r="H47" i="5"/>
  <c r="F33" i="5"/>
  <c r="AG57" i="3"/>
  <c r="BQ115" i="4"/>
  <c r="BP113" i="4"/>
  <c r="BR115" i="4"/>
  <c r="BR113" i="4" s="1"/>
  <c r="BR116" i="4" s="1"/>
  <c r="G51" i="5"/>
  <c r="D48" i="5"/>
  <c r="S940" i="2"/>
  <c r="S937" i="2" s="1"/>
  <c r="S945" i="2"/>
  <c r="S946" i="2"/>
  <c r="S942" i="2" s="1"/>
  <c r="S45" i="2"/>
  <c r="S255" i="2"/>
  <c r="U928" i="2"/>
  <c r="AK928" i="2" s="1"/>
  <c r="AP928" i="2" s="1"/>
  <c r="U927" i="2"/>
  <c r="AK927" i="2" s="1"/>
  <c r="AP927" i="2" s="1"/>
  <c r="X819" i="2"/>
  <c r="U819" i="2" s="1"/>
  <c r="AK819" i="2" s="1"/>
  <c r="AP819" i="2" s="1"/>
  <c r="U824" i="2"/>
  <c r="AK824" i="2" s="1"/>
  <c r="AP824" i="2" s="1"/>
  <c r="Q363" i="2"/>
  <c r="V846" i="2"/>
  <c r="Y833" i="2"/>
  <c r="U837" i="2"/>
  <c r="AK837" i="2" s="1"/>
  <c r="AP837" i="2" s="1"/>
  <c r="AG533" i="3"/>
  <c r="U793" i="2"/>
  <c r="AK793" i="2" s="1"/>
  <c r="AP793" i="2" s="1"/>
  <c r="Y789" i="2"/>
  <c r="Y773" i="2" s="1"/>
  <c r="Y794" i="2"/>
  <c r="DH32" i="3"/>
  <c r="BC32" i="3"/>
  <c r="BU184" i="3"/>
  <c r="DM14" i="3"/>
  <c r="G48" i="4"/>
  <c r="G50" i="4"/>
  <c r="G52" i="4"/>
  <c r="BT113" i="4"/>
  <c r="BT116" i="4" s="1"/>
  <c r="G66" i="4"/>
  <c r="BG31" i="3"/>
  <c r="DK22" i="3"/>
  <c r="CV673" i="3"/>
  <c r="CV660" i="3" s="1"/>
  <c r="DK25" i="3"/>
  <c r="CR270" i="3"/>
  <c r="CQ54" i="3"/>
  <c r="DG15" i="3"/>
  <c r="CS660" i="3"/>
  <c r="BA31" i="3"/>
  <c r="DL40" i="3"/>
  <c r="CW724" i="3"/>
  <c r="CT56" i="3"/>
  <c r="AS290" i="2"/>
  <c r="AS287" i="2"/>
  <c r="Y480" i="2"/>
  <c r="E37" i="5"/>
  <c r="O801" i="2"/>
  <c r="L793" i="2"/>
  <c r="L579" i="2"/>
  <c r="E56" i="5"/>
  <c r="V511" i="2"/>
  <c r="L859" i="2"/>
  <c r="W185" i="2"/>
  <c r="S727" i="2"/>
  <c r="T428" i="2"/>
  <c r="M479" i="2"/>
  <c r="S417" i="2"/>
  <c r="BK31" i="3"/>
  <c r="AM31" i="3"/>
  <c r="DJ15" i="3"/>
  <c r="BO58" i="3"/>
  <c r="CY54" i="3"/>
  <c r="AG49" i="3"/>
  <c r="DN14" i="3"/>
  <c r="G53" i="4"/>
  <c r="G70" i="4"/>
  <c r="DZ778" i="3"/>
  <c r="EC149" i="3"/>
  <c r="BC891" i="3"/>
  <c r="BJ891" i="3"/>
  <c r="AT891" i="3"/>
  <c r="DF21" i="3"/>
  <c r="CR251" i="3"/>
  <c r="DG28" i="3"/>
  <c r="DA749" i="3"/>
  <c r="AW30" i="3"/>
  <c r="AG30" i="3" s="1"/>
  <c r="CW122" i="3"/>
  <c r="CU724" i="3"/>
  <c r="CP432" i="3"/>
  <c r="CQ429" i="3"/>
  <c r="CQ432" i="3" s="1"/>
  <c r="U479" i="2"/>
  <c r="W790" i="2"/>
  <c r="Y1219" i="2"/>
  <c r="AN164" i="2"/>
  <c r="R156" i="2"/>
  <c r="R416" i="2"/>
  <c r="W1126" i="2"/>
  <c r="W1324" i="2"/>
  <c r="Y1416" i="2"/>
  <c r="P308" i="2"/>
  <c r="O696" i="2"/>
  <c r="L1050" i="2"/>
  <c r="M1231" i="2"/>
  <c r="X480" i="2"/>
  <c r="Y536" i="2"/>
  <c r="X588" i="2"/>
  <c r="V619" i="2"/>
  <c r="V616" i="2" s="1"/>
  <c r="E588" i="2"/>
  <c r="Q752" i="2"/>
  <c r="AM752" i="2" s="1"/>
  <c r="AR752" i="2" s="1"/>
  <c r="T696" i="2"/>
  <c r="R524" i="2"/>
  <c r="L645" i="2"/>
  <c r="Q536" i="2"/>
  <c r="S536" i="2"/>
  <c r="S644" i="2"/>
  <c r="S740" i="2"/>
  <c r="S724" i="2" s="1"/>
  <c r="T480" i="2"/>
  <c r="L917" i="2"/>
  <c r="U808" i="2"/>
  <c r="AK808" i="2" s="1"/>
  <c r="AP808" i="2" s="1"/>
  <c r="W1534" i="2"/>
  <c r="S1062" i="2"/>
  <c r="S1046" i="2" s="1"/>
  <c r="O55" i="2"/>
  <c r="Y295" i="2"/>
  <c r="G29" i="4"/>
  <c r="AS31" i="3"/>
  <c r="AG256" i="3"/>
  <c r="AI31" i="3"/>
  <c r="AJ31" i="3"/>
  <c r="AO31" i="3"/>
  <c r="AR31" i="3"/>
  <c r="AQ32" i="3"/>
  <c r="AM778" i="3"/>
  <c r="BC22" i="3"/>
  <c r="AI778" i="3"/>
  <c r="DG36" i="3"/>
  <c r="AN28" i="3"/>
  <c r="EB956" i="3"/>
  <c r="CT57" i="3"/>
  <c r="CS62" i="3"/>
  <c r="BJ32" i="3"/>
  <c r="BH32" i="3"/>
  <c r="DK21" i="3"/>
  <c r="DK37" i="3"/>
  <c r="AR32" i="3"/>
  <c r="DH40" i="3"/>
  <c r="CX778" i="3"/>
  <c r="CW749" i="3"/>
  <c r="CV778" i="3"/>
  <c r="EA1120" i="3"/>
  <c r="CG310" i="3"/>
  <c r="AS32" i="3"/>
  <c r="BE31" i="3"/>
  <c r="AS778" i="3"/>
  <c r="CQ377" i="3"/>
  <c r="CR667" i="3"/>
  <c r="CQ667" i="3"/>
  <c r="DA667" i="3"/>
  <c r="AQ891" i="3"/>
  <c r="BF1234" i="3"/>
  <c r="BF778" i="3"/>
  <c r="BF1576" i="3"/>
  <c r="BF1120" i="3"/>
  <c r="BI1120" i="3"/>
  <c r="DF22" i="3"/>
  <c r="CR377" i="3"/>
  <c r="CS189" i="3"/>
  <c r="U1336" i="2"/>
  <c r="AK1336" i="2" s="1"/>
  <c r="AP1336" i="2" s="1"/>
  <c r="AK1339" i="2"/>
  <c r="AP1339" i="2" s="1"/>
  <c r="U1175" i="2"/>
  <c r="AK1175" i="2" s="1"/>
  <c r="AP1175" i="2" s="1"/>
  <c r="AK1185" i="2"/>
  <c r="AP1185" i="2" s="1"/>
  <c r="U1605" i="2"/>
  <c r="U1597" i="2" s="1"/>
  <c r="AK1609" i="2"/>
  <c r="AP1609" i="2" s="1"/>
  <c r="L1266" i="2"/>
  <c r="L1261" i="2"/>
  <c r="N54" i="2"/>
  <c r="U1416" i="2"/>
  <c r="AK1416" i="2" s="1"/>
  <c r="AP1416" i="2" s="1"/>
  <c r="X1309" i="2"/>
  <c r="X1126" i="2"/>
  <c r="Y1097" i="2"/>
  <c r="M1485" i="2"/>
  <c r="M1469" i="2" s="1"/>
  <c r="R941" i="2"/>
  <c r="AN941" i="2" s="1"/>
  <c r="AS941" i="2" s="1"/>
  <c r="V885" i="2"/>
  <c r="U798" i="2"/>
  <c r="AK798" i="2" s="1"/>
  <c r="AP798" i="2" s="1"/>
  <c r="L739" i="2"/>
  <c r="N83" i="2"/>
  <c r="AK725" i="2"/>
  <c r="AP725" i="2" s="1"/>
  <c r="R723" i="2"/>
  <c r="AN723" i="2" s="1"/>
  <c r="AS723" i="2" s="1"/>
  <c r="Q644" i="2"/>
  <c r="AM644" i="2" s="1"/>
  <c r="AR644" i="2" s="1"/>
  <c r="U645" i="2"/>
  <c r="AK645" i="2" s="1"/>
  <c r="AP645" i="2" s="1"/>
  <c r="Y644" i="2"/>
  <c r="M55" i="2"/>
  <c r="R54" i="2"/>
  <c r="O479" i="2"/>
  <c r="E54" i="2"/>
  <c r="L487" i="2"/>
  <c r="U486" i="2"/>
  <c r="U480" i="2" s="1"/>
  <c r="AS198" i="2"/>
  <c r="Q156" i="2"/>
  <c r="AN148" i="2"/>
  <c r="AS148" i="2" s="1"/>
  <c r="AO140" i="2"/>
  <c r="AP140" i="2" s="1"/>
  <c r="AQ140" i="2" s="1"/>
  <c r="AR140" i="2" s="1"/>
  <c r="X21" i="2"/>
  <c r="AN21" i="2" s="1"/>
  <c r="AO21" i="2" s="1"/>
  <c r="AP21" i="2" s="1"/>
  <c r="AQ21" i="2" s="1"/>
  <c r="AR21" i="2" s="1"/>
  <c r="AU19" i="2"/>
  <c r="AV19" i="2" s="1"/>
  <c r="AN20" i="2"/>
  <c r="AS20" i="2" s="1"/>
  <c r="X22" i="2"/>
  <c r="R438" i="2"/>
  <c r="Q868" i="2"/>
  <c r="M263" i="2"/>
  <c r="U633" i="2"/>
  <c r="X616" i="2"/>
  <c r="AK640" i="2"/>
  <c r="AP640" i="2" s="1"/>
  <c r="Q24" i="2"/>
  <c r="L371" i="2"/>
  <c r="L291" i="2"/>
  <c r="U401" i="2"/>
  <c r="O52" i="2"/>
  <c r="O50" i="2"/>
  <c r="U794" i="2"/>
  <c r="AK794" i="2" s="1"/>
  <c r="AP794" i="2" s="1"/>
  <c r="R942" i="2"/>
  <c r="R939" i="2" s="1"/>
  <c r="AN939" i="2" s="1"/>
  <c r="AS939" i="2" s="1"/>
  <c r="E616" i="2"/>
  <c r="V777" i="2"/>
  <c r="M156" i="2"/>
  <c r="R480" i="2"/>
  <c r="W684" i="2"/>
  <c r="X790" i="2"/>
  <c r="W264" i="2"/>
  <c r="O212" i="2"/>
  <c r="Y30" i="2"/>
  <c r="Y26" i="2"/>
  <c r="L1161" i="2"/>
  <c r="AN215" i="2"/>
  <c r="AO215" i="2" s="1"/>
  <c r="AP215" i="2" s="1"/>
  <c r="AQ215" i="2" s="1"/>
  <c r="AR215" i="2" s="1"/>
  <c r="W619" i="2"/>
  <c r="W616" i="2" s="1"/>
  <c r="Y1114" i="2"/>
  <c r="X1219" i="2"/>
  <c r="W212" i="2"/>
  <c r="Q50" i="2"/>
  <c r="S393" i="2"/>
  <c r="S394" i="2" s="1"/>
  <c r="S389" i="2" s="1"/>
  <c r="R394" i="2"/>
  <c r="R389" i="2" s="1"/>
  <c r="U296" i="2"/>
  <c r="U587" i="2"/>
  <c r="U14" i="2"/>
  <c r="T802" i="2"/>
  <c r="T1018" i="2"/>
  <c r="L695" i="2"/>
  <c r="L1287" i="2"/>
  <c r="M1573" i="2"/>
  <c r="L1578" i="2"/>
  <c r="Y156" i="2"/>
  <c r="U173" i="2"/>
  <c r="U263" i="2"/>
  <c r="V615" i="2"/>
  <c r="V617" i="2"/>
  <c r="X696" i="2"/>
  <c r="F428" i="2"/>
  <c r="AP726" i="2"/>
  <c r="X740" i="2"/>
  <c r="W330" i="2"/>
  <c r="E511" i="2"/>
  <c r="E524" i="2"/>
  <c r="Q399" i="2"/>
  <c r="S802" i="2"/>
  <c r="T966" i="2"/>
  <c r="L200" i="2"/>
  <c r="E200" i="2"/>
  <c r="E295" i="2"/>
  <c r="E292" i="2" s="1"/>
  <c r="E372" i="2"/>
  <c r="E399" i="2"/>
  <c r="E480" i="2"/>
  <c r="M416" i="2"/>
  <c r="M399" i="2"/>
  <c r="M403" i="2"/>
  <c r="T727" i="2"/>
  <c r="T724" i="2" s="1"/>
  <c r="Q35" i="2"/>
  <c r="Q36" i="2" s="1"/>
  <c r="U471" i="2"/>
  <c r="X725" i="2"/>
  <c r="G47" i="4"/>
  <c r="BZ59" i="4"/>
  <c r="BZ62" i="4" s="1"/>
  <c r="CC23" i="4"/>
  <c r="BQ25" i="4"/>
  <c r="BW77" i="4"/>
  <c r="CC77" i="4"/>
  <c r="G39" i="4"/>
  <c r="G40" i="4"/>
  <c r="AA151" i="4"/>
  <c r="BK891" i="3"/>
  <c r="DH36" i="3"/>
  <c r="CM309" i="3"/>
  <c r="DL22" i="3"/>
  <c r="DG23" i="3"/>
  <c r="DO18" i="3"/>
  <c r="DF1004" i="3"/>
  <c r="EB891" i="3"/>
  <c r="AG746" i="3"/>
  <c r="AG748" i="3" s="1"/>
  <c r="DI28" i="3"/>
  <c r="CX310" i="3"/>
  <c r="CW310" i="3"/>
  <c r="AG322" i="3"/>
  <c r="AG860" i="3"/>
  <c r="AG861" i="3" s="1"/>
  <c r="DN36" i="3"/>
  <c r="DZ207" i="3"/>
  <c r="DJ32" i="3"/>
  <c r="AG205" i="3"/>
  <c r="DL18" i="3"/>
  <c r="DL16" i="3" s="1"/>
  <c r="DH21" i="3"/>
  <c r="DL21" i="3"/>
  <c r="CZ312" i="3"/>
  <c r="CZ314" i="3" s="1"/>
  <c r="CU322" i="3"/>
  <c r="CT322" i="3"/>
  <c r="CT330" i="3" s="1"/>
  <c r="DJ22" i="3"/>
  <c r="AG48" i="3"/>
  <c r="AX30" i="3"/>
  <c r="BH31" i="3"/>
  <c r="CW189" i="3"/>
  <c r="AV891" i="3"/>
  <c r="DJ41" i="3"/>
  <c r="DJ40" i="3"/>
  <c r="CX49" i="3"/>
  <c r="CV54" i="3"/>
  <c r="AG249" i="3"/>
  <c r="BK32" i="3"/>
  <c r="AY32" i="3"/>
  <c r="CD302" i="3"/>
  <c r="CG302" i="3"/>
  <c r="EC544" i="3"/>
  <c r="DM40" i="3"/>
  <c r="DK36" i="3"/>
  <c r="AG648" i="3"/>
  <c r="AG649" i="3" s="1"/>
  <c r="CX1234" i="3"/>
  <c r="CX749" i="3"/>
  <c r="CU122" i="3"/>
  <c r="BJ31" i="3"/>
  <c r="AG192" i="3"/>
  <c r="AZ32" i="3"/>
  <c r="CR191" i="3"/>
  <c r="CQ191" i="3"/>
  <c r="AV31" i="3"/>
  <c r="AI32" i="3"/>
  <c r="AN32" i="3"/>
  <c r="BC778" i="3"/>
  <c r="CZ778" i="3"/>
  <c r="CZ749" i="3"/>
  <c r="AH32" i="3"/>
  <c r="CX847" i="3"/>
  <c r="CX30" i="3" s="1"/>
  <c r="CR302" i="3"/>
  <c r="CR307" i="3" s="1"/>
  <c r="CQ302" i="3"/>
  <c r="CP307" i="3"/>
  <c r="AL778" i="3"/>
  <c r="AT1006" i="3"/>
  <c r="BG1006" i="3"/>
  <c r="CQ549" i="3"/>
  <c r="CU434" i="3"/>
  <c r="CU439" i="3" s="1"/>
  <c r="AG672" i="3"/>
  <c r="EA891" i="3"/>
  <c r="CX551" i="3"/>
  <c r="CX556" i="3" s="1"/>
  <c r="CX673" i="3"/>
  <c r="CU57" i="3"/>
  <c r="CW429" i="3"/>
  <c r="CV432" i="3"/>
  <c r="CX429" i="3"/>
  <c r="CW549" i="3"/>
  <c r="CT667" i="3"/>
  <c r="DA434" i="3"/>
  <c r="DA439" i="3" s="1"/>
  <c r="CZ667" i="3"/>
  <c r="L1576" i="2"/>
  <c r="X1231" i="2"/>
  <c r="W1280" i="2"/>
  <c r="W97" i="2" s="1"/>
  <c r="V1534" i="2"/>
  <c r="L1546" i="2"/>
  <c r="U989" i="2"/>
  <c r="AK989" i="2" s="1"/>
  <c r="AP989" i="2" s="1"/>
  <c r="Q941" i="2"/>
  <c r="AM941" i="2" s="1"/>
  <c r="AR941" i="2" s="1"/>
  <c r="V881" i="2"/>
  <c r="Q858" i="2"/>
  <c r="AM858" i="2" s="1"/>
  <c r="AR858" i="2" s="1"/>
  <c r="U828" i="2"/>
  <c r="AK828" i="2" s="1"/>
  <c r="AP828" i="2" s="1"/>
  <c r="AK797" i="2"/>
  <c r="AP797" i="2" s="1"/>
  <c r="V790" i="2"/>
  <c r="Y775" i="2"/>
  <c r="U777" i="2"/>
  <c r="AK777" i="2" s="1"/>
  <c r="AP777" i="2" s="1"/>
  <c r="AM755" i="2"/>
  <c r="AR755" i="2" s="1"/>
  <c r="W107" i="2"/>
  <c r="W104" i="2" s="1"/>
  <c r="AP728" i="2"/>
  <c r="AK701" i="2"/>
  <c r="AP701" i="2" s="1"/>
  <c r="U702" i="2"/>
  <c r="AK702" i="2" s="1"/>
  <c r="AP702" i="2" s="1"/>
  <c r="AK670" i="2"/>
  <c r="AP670" i="2" s="1"/>
  <c r="U671" i="2"/>
  <c r="AK671" i="2" s="1"/>
  <c r="AP671" i="2" s="1"/>
  <c r="X669" i="2"/>
  <c r="V644" i="2"/>
  <c r="U605" i="2"/>
  <c r="AK605" i="2" s="1"/>
  <c r="AP605" i="2" s="1"/>
  <c r="L537" i="2"/>
  <c r="L479" i="2"/>
  <c r="U428" i="2"/>
  <c r="X428" i="2"/>
  <c r="N264" i="2"/>
  <c r="X110" i="2"/>
  <c r="X104" i="2" s="1"/>
  <c r="AO214" i="2"/>
  <c r="AP214" i="2" s="1"/>
  <c r="AQ214" i="2" s="1"/>
  <c r="AR214" i="2" s="1"/>
  <c r="E212" i="2"/>
  <c r="Y212" i="2"/>
  <c r="AS181" i="2"/>
  <c r="E156" i="2"/>
  <c r="AO168" i="2"/>
  <c r="AP168" i="2" s="1"/>
  <c r="AQ168" i="2" s="1"/>
  <c r="AR168" i="2" s="1"/>
  <c r="AS151" i="2"/>
  <c r="AS130" i="2"/>
  <c r="AS123" i="2"/>
  <c r="AS118" i="2"/>
  <c r="AO126" i="2"/>
  <c r="AP126" i="2" s="1"/>
  <c r="AQ126" i="2" s="1"/>
  <c r="AR126" i="2" s="1"/>
  <c r="AO144" i="2"/>
  <c r="AP144" i="2" s="1"/>
  <c r="AQ144" i="2" s="1"/>
  <c r="AR144" i="2" s="1"/>
  <c r="AS120" i="2"/>
  <c r="AS128" i="2"/>
  <c r="W22" i="2"/>
  <c r="BP22" i="2" s="1"/>
  <c r="BQ22" i="2" s="1"/>
  <c r="W21" i="2"/>
  <c r="BP21" i="2" s="1"/>
  <c r="BQ21" i="2" s="1"/>
  <c r="U30" i="2"/>
  <c r="S6" i="2"/>
  <c r="T6" i="2" s="1"/>
  <c r="U6" i="2"/>
  <c r="T914" i="2"/>
  <c r="AR668" i="2"/>
  <c r="AM113" i="2"/>
  <c r="AK685" i="2"/>
  <c r="AP685" i="2" s="1"/>
  <c r="U669" i="2"/>
  <c r="AK669" i="2" s="1"/>
  <c r="AP669" i="2" s="1"/>
  <c r="AS304" i="2"/>
  <c r="T909" i="2"/>
  <c r="AK911" i="2"/>
  <c r="AP911" i="2" s="1"/>
  <c r="U912" i="2"/>
  <c r="AK912" i="2" s="1"/>
  <c r="AP912" i="2" s="1"/>
  <c r="AS164" i="2"/>
  <c r="AS206" i="2"/>
  <c r="AO206" i="2"/>
  <c r="AP206" i="2" s="1"/>
  <c r="AQ206" i="2" s="1"/>
  <c r="AR206" i="2" s="1"/>
  <c r="AN714" i="2"/>
  <c r="AS714" i="2" s="1"/>
  <c r="N42" i="2"/>
  <c r="BP42" i="2" s="1"/>
  <c r="BQ42" i="2" s="1"/>
  <c r="L909" i="2"/>
  <c r="AN917" i="2"/>
  <c r="AS917" i="2" s="1"/>
  <c r="AK1205" i="2"/>
  <c r="AP1205" i="2" s="1"/>
  <c r="R696" i="2"/>
  <c r="AN696" i="2" s="1"/>
  <c r="AS696" i="2" s="1"/>
  <c r="AK692" i="2"/>
  <c r="AP692" i="2" s="1"/>
  <c r="P113" i="2"/>
  <c r="P114" i="2" s="1"/>
  <c r="R644" i="2"/>
  <c r="AN644" i="2" s="1"/>
  <c r="AS644" i="2" s="1"/>
  <c r="E50" i="2"/>
  <c r="E52" i="2"/>
  <c r="E40" i="2"/>
  <c r="AU34" i="2"/>
  <c r="AV34" i="2" s="1"/>
  <c r="AN34" i="2"/>
  <c r="Y790" i="2"/>
  <c r="R26" i="2"/>
  <c r="AN932" i="2"/>
  <c r="AS932" i="2" s="1"/>
  <c r="R927" i="2"/>
  <c r="AN927" i="2" s="1"/>
  <c r="AS927" i="2" s="1"/>
  <c r="AN916" i="2"/>
  <c r="AS916" i="2" s="1"/>
  <c r="AO300" i="2"/>
  <c r="AP300" i="2" s="1"/>
  <c r="AQ300" i="2" s="1"/>
  <c r="AR300" i="2" s="1"/>
  <c r="AS300" i="2"/>
  <c r="O320" i="2"/>
  <c r="AN320" i="2" s="1"/>
  <c r="AN323" i="2"/>
  <c r="AO323" i="2" s="1"/>
  <c r="AP323" i="2" s="1"/>
  <c r="AQ323" i="2" s="1"/>
  <c r="AR323" i="2" s="1"/>
  <c r="L1388" i="2"/>
  <c r="L1380" i="2" s="1"/>
  <c r="L1379" i="2"/>
  <c r="R740" i="2"/>
  <c r="AN740" i="2" s="1"/>
  <c r="AS740" i="2" s="1"/>
  <c r="S928" i="2"/>
  <c r="S66" i="2" s="1"/>
  <c r="S932" i="2"/>
  <c r="S927" i="2" s="1"/>
  <c r="U400" i="2"/>
  <c r="L484" i="2"/>
  <c r="W1101" i="2"/>
  <c r="L819" i="2"/>
  <c r="M1153" i="2"/>
  <c r="G184" i="2"/>
  <c r="U1114" i="2"/>
  <c r="AK1114" i="2" s="1"/>
  <c r="AP1114" i="2" s="1"/>
  <c r="L640" i="2"/>
  <c r="L632" i="2" s="1"/>
  <c r="L631" i="2"/>
  <c r="L615" i="2" s="1"/>
  <c r="U606" i="2"/>
  <c r="AK606" i="2" s="1"/>
  <c r="AP606" i="2" s="1"/>
  <c r="AS138" i="2"/>
  <c r="Y264" i="2"/>
  <c r="N212" i="2"/>
  <c r="E52" i="5"/>
  <c r="U916" i="2"/>
  <c r="AK916" i="2" s="1"/>
  <c r="AP916" i="2" s="1"/>
  <c r="U918" i="2"/>
  <c r="E39" i="5"/>
  <c r="E62" i="5"/>
  <c r="E65" i="5" s="1"/>
  <c r="E27" i="5"/>
  <c r="E45" i="5"/>
  <c r="BP14" i="2"/>
  <c r="BQ14" i="2" s="1"/>
  <c r="T404" i="2"/>
  <c r="T401" i="2" s="1"/>
  <c r="Q200" i="2"/>
  <c r="X727" i="2"/>
  <c r="Q38" i="2"/>
  <c r="Q201" i="2"/>
  <c r="Q847" i="2"/>
  <c r="AM847" i="2" s="1"/>
  <c r="AR847" i="2" s="1"/>
  <c r="F55" i="5"/>
  <c r="F49" i="5"/>
  <c r="DF42" i="3"/>
  <c r="AG375" i="3"/>
  <c r="AK1605" i="2"/>
  <c r="AP1605" i="2" s="1"/>
  <c r="AK633" i="2"/>
  <c r="AP633" i="2" s="1"/>
  <c r="U617" i="2"/>
  <c r="AK617" i="2" s="1"/>
  <c r="AP617" i="2" s="1"/>
  <c r="Q37" i="2"/>
  <c r="AN329" i="2"/>
  <c r="AS329" i="2" s="1"/>
  <c r="X330" i="2"/>
  <c r="AN330" i="2" s="1"/>
  <c r="AG669" i="3"/>
  <c r="AG434" i="3"/>
  <c r="AG662" i="3"/>
  <c r="BG30" i="3"/>
  <c r="BH30" i="3"/>
  <c r="CR891" i="3" l="1"/>
  <c r="W993" i="2"/>
  <c r="X1006" i="2"/>
  <c r="V1336" i="2"/>
  <c r="Y1546" i="2"/>
  <c r="AZ1576" i="3"/>
  <c r="CT434" i="3"/>
  <c r="CS439" i="3"/>
  <c r="CX21" i="4"/>
  <c r="V1324" i="2"/>
  <c r="CW551" i="3"/>
  <c r="CW556" i="3" s="1"/>
  <c r="CV556" i="3"/>
  <c r="J59" i="5"/>
  <c r="CZ434" i="3"/>
  <c r="CZ439" i="3" s="1"/>
  <c r="CY439" i="3"/>
  <c r="CZ551" i="3"/>
  <c r="CZ556" i="3" s="1"/>
  <c r="CY556" i="3"/>
  <c r="CY544" i="3" s="1"/>
  <c r="CQ891" i="3"/>
  <c r="EB31" i="3"/>
  <c r="DZ544" i="3"/>
  <c r="EB660" i="3"/>
  <c r="X993" i="2"/>
  <c r="J18" i="5"/>
  <c r="J33" i="5"/>
  <c r="CU54" i="3"/>
  <c r="R25" i="2"/>
  <c r="E184" i="2"/>
  <c r="L51" i="2"/>
  <c r="CR749" i="3"/>
  <c r="CU749" i="3"/>
  <c r="DZ32" i="3"/>
  <c r="X777" i="2"/>
  <c r="DE844" i="3"/>
  <c r="AA1154" i="2"/>
  <c r="L868" i="2"/>
  <c r="R752" i="2"/>
  <c r="AN752" i="2" s="1"/>
  <c r="AS752" i="2" s="1"/>
  <c r="DZ31" i="3"/>
  <c r="X82" i="2"/>
  <c r="X83" i="2" s="1"/>
  <c r="L1126" i="2"/>
  <c r="P1182" i="2"/>
  <c r="O1573" i="2"/>
  <c r="O1575" i="2"/>
  <c r="M1575" i="2"/>
  <c r="P1590" i="2"/>
  <c r="P1602" i="2"/>
  <c r="AJ778" i="3"/>
  <c r="P91" i="2"/>
  <c r="M78" i="2"/>
  <c r="J39" i="5"/>
  <c r="T393" i="2"/>
  <c r="T394" i="2" s="1"/>
  <c r="T389" i="2" s="1"/>
  <c r="CV426" i="3"/>
  <c r="AS24" i="2"/>
  <c r="V400" i="2"/>
  <c r="EC32" i="3"/>
  <c r="AU51" i="2"/>
  <c r="AV51" i="2" s="1"/>
  <c r="Y1231" i="2"/>
  <c r="Y1280" i="2"/>
  <c r="Y97" i="2" s="1"/>
  <c r="Y1336" i="2"/>
  <c r="X71" i="2"/>
  <c r="W1441" i="2"/>
  <c r="X1546" i="2"/>
  <c r="O1074" i="2"/>
  <c r="L1125" i="2"/>
  <c r="AW1576" i="3"/>
  <c r="X774" i="2"/>
  <c r="Y1311" i="2"/>
  <c r="Y1324" i="2"/>
  <c r="W51" i="2"/>
  <c r="V71" i="2"/>
  <c r="U1097" i="2"/>
  <c r="AK1097" i="2" s="1"/>
  <c r="AP1097" i="2" s="1"/>
  <c r="P96" i="2"/>
  <c r="V56" i="2"/>
  <c r="BP53" i="2"/>
  <c r="BQ53" i="2" s="1"/>
  <c r="L1471" i="2"/>
  <c r="L1589" i="2"/>
  <c r="M50" i="2"/>
  <c r="Z1364" i="2"/>
  <c r="AF1308" i="2"/>
  <c r="AN41" i="2"/>
  <c r="AO41" i="2" s="1"/>
  <c r="AP41" i="2" s="1"/>
  <c r="AQ41" i="2" s="1"/>
  <c r="AR41" i="2" s="1"/>
  <c r="Q1018" i="2"/>
  <c r="AM1018" i="2" s="1"/>
  <c r="AR1018" i="2" s="1"/>
  <c r="U1546" i="2"/>
  <c r="AK1546" i="2" s="1"/>
  <c r="AP1546" i="2" s="1"/>
  <c r="U1206" i="2"/>
  <c r="AK1206" i="2" s="1"/>
  <c r="AP1206" i="2" s="1"/>
  <c r="AU43" i="2"/>
  <c r="AV43" i="2" s="1"/>
  <c r="BP57" i="2"/>
  <c r="BQ57" i="2" s="1"/>
  <c r="W54" i="2"/>
  <c r="L1062" i="2"/>
  <c r="M65" i="2"/>
  <c r="Q1049" i="2"/>
  <c r="AM1049" i="2" s="1"/>
  <c r="AR1049" i="2" s="1"/>
  <c r="L1048" i="2"/>
  <c r="AK1602" i="2"/>
  <c r="AP1602" i="2" s="1"/>
  <c r="AK1606" i="2"/>
  <c r="AP1606" i="2" s="1"/>
  <c r="X1307" i="2"/>
  <c r="AI1518" i="2"/>
  <c r="AA1574" i="2"/>
  <c r="U1053" i="2"/>
  <c r="AK1053" i="2" s="1"/>
  <c r="AP1053" i="2" s="1"/>
  <c r="Q1047" i="2"/>
  <c r="AM1047" i="2" s="1"/>
  <c r="AR1047" i="2" s="1"/>
  <c r="U1311" i="2"/>
  <c r="AK1311" i="2" s="1"/>
  <c r="AP1311" i="2" s="1"/>
  <c r="U1307" i="2"/>
  <c r="AK1307" i="2" s="1"/>
  <c r="AP1307" i="2" s="1"/>
  <c r="U1204" i="2"/>
  <c r="AK1204" i="2" s="1"/>
  <c r="AP1204" i="2" s="1"/>
  <c r="AN55" i="2"/>
  <c r="U1490" i="2"/>
  <c r="AK1490" i="2" s="1"/>
  <c r="AP1490" i="2" s="1"/>
  <c r="AK1598" i="2"/>
  <c r="AP1598" i="2" s="1"/>
  <c r="AF1413" i="2"/>
  <c r="DZ29" i="3"/>
  <c r="EB29" i="3"/>
  <c r="EB32" i="3"/>
  <c r="AW1120" i="3"/>
  <c r="DE816" i="3"/>
  <c r="EA31" i="3"/>
  <c r="EC28" i="3"/>
  <c r="DE954" i="3"/>
  <c r="EC31" i="3"/>
  <c r="DE806" i="3"/>
  <c r="DE611" i="3"/>
  <c r="BF15" i="3"/>
  <c r="BF14" i="3"/>
  <c r="EC377" i="3"/>
  <c r="EC29" i="3" s="1"/>
  <c r="CZ956" i="3"/>
  <c r="BT41" i="4"/>
  <c r="EB33" i="3"/>
  <c r="CP660" i="3"/>
  <c r="CT778" i="3"/>
  <c r="EC397" i="3"/>
  <c r="EA29" i="3"/>
  <c r="EA837" i="3"/>
  <c r="DE837" i="3" s="1"/>
  <c r="DE834" i="3"/>
  <c r="EA861" i="3"/>
  <c r="DE859" i="3"/>
  <c r="EA950" i="3"/>
  <c r="DE950" i="3" s="1"/>
  <c r="DE947" i="3"/>
  <c r="DE845" i="3"/>
  <c r="DE955" i="3"/>
  <c r="DE952" i="3"/>
  <c r="DE953" i="3"/>
  <c r="AE990" i="2"/>
  <c r="E80" i="2"/>
  <c r="EA32" i="3"/>
  <c r="AG377" i="3"/>
  <c r="CM23" i="4"/>
  <c r="AH92" i="2"/>
  <c r="CV950" i="3"/>
  <c r="CW947" i="3"/>
  <c r="CW950" i="3" s="1"/>
  <c r="CX947" i="3"/>
  <c r="CX950" i="3" s="1"/>
  <c r="O868" i="2"/>
  <c r="O113" i="2"/>
  <c r="O114" i="2" s="1"/>
  <c r="J40" i="5"/>
  <c r="J60" i="5"/>
  <c r="EC426" i="3"/>
  <c r="EC749" i="3"/>
  <c r="EC778" i="3"/>
  <c r="EC891" i="3"/>
  <c r="W727" i="2"/>
  <c r="AH292" i="2"/>
  <c r="X885" i="2"/>
  <c r="AN166" i="2"/>
  <c r="CW309" i="3"/>
  <c r="G375" i="3"/>
  <c r="BT77" i="4"/>
  <c r="BZ77" i="4"/>
  <c r="AH990" i="2"/>
  <c r="AC1046" i="2"/>
  <c r="AH1098" i="2"/>
  <c r="CQ1547" i="3"/>
  <c r="CP29" i="3"/>
  <c r="Y671" i="2"/>
  <c r="Y777" i="2"/>
  <c r="U825" i="2"/>
  <c r="AK825" i="2" s="1"/>
  <c r="AP825" i="2" s="1"/>
  <c r="X990" i="2"/>
  <c r="L728" i="2"/>
  <c r="O1049" i="2"/>
  <c r="AN162" i="2"/>
  <c r="AS162" i="2" s="1"/>
  <c r="CT33" i="3"/>
  <c r="E644" i="2"/>
  <c r="CW33" i="3"/>
  <c r="CY370" i="3"/>
  <c r="CZ244" i="3"/>
  <c r="CZ122" i="3"/>
  <c r="DE477" i="3"/>
  <c r="DE482" i="3"/>
  <c r="BQ77" i="4"/>
  <c r="CM113" i="4"/>
  <c r="CM116" i="4" s="1"/>
  <c r="CR862" i="3"/>
  <c r="DA862" i="3"/>
  <c r="AG882" i="2"/>
  <c r="AI724" i="2"/>
  <c r="AE264" i="2"/>
  <c r="CQ426" i="3"/>
  <c r="CU778" i="3"/>
  <c r="CU1370" i="3"/>
  <c r="CT1118" i="3"/>
  <c r="W667" i="2"/>
  <c r="X775" i="2"/>
  <c r="W777" i="2"/>
  <c r="P619" i="2"/>
  <c r="M632" i="2"/>
  <c r="O802" i="2"/>
  <c r="O1062" i="2"/>
  <c r="L1063" i="2"/>
  <c r="L1440" i="2"/>
  <c r="L1590" i="2"/>
  <c r="AR778" i="3"/>
  <c r="AN778" i="3"/>
  <c r="AQ778" i="3"/>
  <c r="AH778" i="3"/>
  <c r="AT778" i="3"/>
  <c r="AV778" i="3"/>
  <c r="AP778" i="3"/>
  <c r="W372" i="2"/>
  <c r="Y403" i="2"/>
  <c r="Y400" i="2" s="1"/>
  <c r="Y619" i="2"/>
  <c r="Y616" i="2" s="1"/>
  <c r="X644" i="2"/>
  <c r="Q92" i="2"/>
  <c r="CU956" i="3"/>
  <c r="DE314" i="3"/>
  <c r="J49" i="5"/>
  <c r="AU72" i="2"/>
  <c r="AV72" i="2" s="1"/>
  <c r="P723" i="2"/>
  <c r="P725" i="2"/>
  <c r="L713" i="2"/>
  <c r="T91" i="2"/>
  <c r="AK727" i="2"/>
  <c r="AP727" i="2" s="1"/>
  <c r="AK723" i="2"/>
  <c r="AP723" i="2" s="1"/>
  <c r="Q70" i="2"/>
  <c r="Q65" i="2" s="1"/>
  <c r="U713" i="2"/>
  <c r="AK713" i="2" s="1"/>
  <c r="AP713" i="2" s="1"/>
  <c r="AN69" i="2"/>
  <c r="Y740" i="2"/>
  <c r="L95" i="2"/>
  <c r="L96" i="2" s="1"/>
  <c r="R78" i="2"/>
  <c r="AU69" i="2"/>
  <c r="AV69" i="2" s="1"/>
  <c r="U695" i="2"/>
  <c r="AK695" i="2" s="1"/>
  <c r="AP695" i="2" s="1"/>
  <c r="W1521" i="2"/>
  <c r="W1518" i="2" s="1"/>
  <c r="V1576" i="2"/>
  <c r="O1153" i="2"/>
  <c r="L1248" i="2"/>
  <c r="W1309" i="2"/>
  <c r="V1412" i="2"/>
  <c r="W1311" i="2"/>
  <c r="Z1470" i="2"/>
  <c r="AE185" i="2"/>
  <c r="R546" i="2"/>
  <c r="S545" i="2"/>
  <c r="U1593" i="2"/>
  <c r="AK1593" i="2" s="1"/>
  <c r="AP1593" i="2" s="1"/>
  <c r="AK1597" i="2"/>
  <c r="AP1597" i="2" s="1"/>
  <c r="U790" i="2"/>
  <c r="AK790" i="2" s="1"/>
  <c r="AP790" i="2" s="1"/>
  <c r="R632" i="2"/>
  <c r="AN632" i="2" s="1"/>
  <c r="AS632" i="2" s="1"/>
  <c r="AU37" i="2"/>
  <c r="AV37" i="2" s="1"/>
  <c r="AN37" i="2"/>
  <c r="AO37" i="2" s="1"/>
  <c r="AP37" i="2" s="1"/>
  <c r="AQ37" i="2" s="1"/>
  <c r="AR37" i="2" s="1"/>
  <c r="L704" i="2"/>
  <c r="L702" i="2"/>
  <c r="L841" i="2"/>
  <c r="L832" i="2"/>
  <c r="L1174" i="2"/>
  <c r="L1169" i="2"/>
  <c r="T69" i="2"/>
  <c r="L221" i="2"/>
  <c r="AO8" i="2"/>
  <c r="AP8" i="2" s="1"/>
  <c r="AQ8" i="2" s="1"/>
  <c r="AR8" i="2" s="1"/>
  <c r="R937" i="2"/>
  <c r="AN937" i="2" s="1"/>
  <c r="AS937" i="2" s="1"/>
  <c r="R70" i="2"/>
  <c r="S69" i="2"/>
  <c r="AS265" i="2"/>
  <c r="Q546" i="2"/>
  <c r="Q221" i="2"/>
  <c r="Y1098" i="2"/>
  <c r="T944" i="2"/>
  <c r="L52" i="2"/>
  <c r="M509" i="2"/>
  <c r="L296" i="2"/>
  <c r="CW77" i="3"/>
  <c r="G740" i="2"/>
  <c r="CQ778" i="3"/>
  <c r="CR778" i="3"/>
  <c r="CU1091" i="3"/>
  <c r="CQ749" i="3"/>
  <c r="CT749" i="3"/>
  <c r="DE749" i="3"/>
  <c r="DZ331" i="3"/>
  <c r="DZ685" i="3"/>
  <c r="EB776" i="3"/>
  <c r="EB749" i="3"/>
  <c r="DE410" i="3"/>
  <c r="CS778" i="3"/>
  <c r="CT891" i="3"/>
  <c r="CQ419" i="3"/>
  <c r="AS891" i="3"/>
  <c r="BH1370" i="3"/>
  <c r="AH22" i="3"/>
  <c r="CS29" i="3"/>
  <c r="P740" i="2"/>
  <c r="DZ489" i="3"/>
  <c r="L927" i="2"/>
  <c r="Q292" i="2"/>
  <c r="AQ667" i="2"/>
  <c r="CR29" i="3"/>
  <c r="CT149" i="3"/>
  <c r="W1219" i="2"/>
  <c r="N1045" i="2"/>
  <c r="N1047" i="2"/>
  <c r="CX29" i="3"/>
  <c r="DA29" i="3"/>
  <c r="R847" i="2"/>
  <c r="AN847" i="2" s="1"/>
  <c r="AS847" i="2" s="1"/>
  <c r="DE467" i="3"/>
  <c r="Y1126" i="2"/>
  <c r="V1309" i="2"/>
  <c r="L833" i="2"/>
  <c r="M910" i="2"/>
  <c r="N1153" i="2"/>
  <c r="N1157" i="2"/>
  <c r="M1577" i="2"/>
  <c r="CW891" i="3"/>
  <c r="CW685" i="3"/>
  <c r="CW23" i="3"/>
  <c r="CW29" i="3"/>
  <c r="DE462" i="3"/>
  <c r="AF438" i="2"/>
  <c r="AF113" i="2"/>
  <c r="AF114" i="2" s="1"/>
  <c r="CZ33" i="3"/>
  <c r="EB122" i="3"/>
  <c r="DE144" i="3"/>
  <c r="Q296" i="2"/>
  <c r="N404" i="2"/>
  <c r="L529" i="2"/>
  <c r="Z404" i="2"/>
  <c r="AD1154" i="2"/>
  <c r="AI184" i="2"/>
  <c r="AH882" i="2"/>
  <c r="AH891" i="3"/>
  <c r="AN891" i="3"/>
  <c r="AM891" i="3"/>
  <c r="AO891" i="3"/>
  <c r="AU891" i="3"/>
  <c r="AJ891" i="3"/>
  <c r="AL891" i="3"/>
  <c r="AR891" i="3"/>
  <c r="AP891" i="3"/>
  <c r="AO977" i="3"/>
  <c r="AR977" i="3"/>
  <c r="AI1118" i="3"/>
  <c r="X45" i="2"/>
  <c r="X46" i="2" s="1"/>
  <c r="BD778" i="3"/>
  <c r="AX778" i="3"/>
  <c r="BI778" i="3"/>
  <c r="BA778" i="3"/>
  <c r="BG778" i="3"/>
  <c r="BE778" i="3"/>
  <c r="AY891" i="3"/>
  <c r="BG891" i="3"/>
  <c r="AW891" i="3"/>
  <c r="BE891" i="3"/>
  <c r="BI891" i="3"/>
  <c r="BB891" i="3"/>
  <c r="BH891" i="3"/>
  <c r="BD891" i="3"/>
  <c r="BK21" i="3"/>
  <c r="BF26" i="3"/>
  <c r="BG26" i="3"/>
  <c r="BI1234" i="3"/>
  <c r="AZ1234" i="3"/>
  <c r="BE1319" i="3"/>
  <c r="BI1348" i="3"/>
  <c r="BK1370" i="3"/>
  <c r="BA1462" i="3"/>
  <c r="AW25" i="3"/>
  <c r="BK778" i="3"/>
  <c r="CS33" i="3"/>
  <c r="P78" i="2"/>
  <c r="CV29" i="3"/>
  <c r="CZ29" i="3"/>
  <c r="CR724" i="3"/>
  <c r="DE485" i="3"/>
  <c r="AH21" i="3"/>
  <c r="CR33" i="3"/>
  <c r="DZ122" i="3"/>
  <c r="CY23" i="4"/>
  <c r="BT59" i="4"/>
  <c r="BT62" i="4" s="1"/>
  <c r="Y939" i="2"/>
  <c r="J57" i="5"/>
  <c r="J34" i="5"/>
  <c r="D70" i="5"/>
  <c r="W151" i="4"/>
  <c r="Z1258" i="2"/>
  <c r="Z188" i="2"/>
  <c r="Z184" i="2"/>
  <c r="AF668" i="2"/>
  <c r="AH78" i="2"/>
  <c r="AH75" i="2" s="1"/>
  <c r="AG52" i="2"/>
  <c r="AI65" i="2"/>
  <c r="AB80" i="2"/>
  <c r="AE184" i="2"/>
  <c r="AI882" i="2"/>
  <c r="AH184" i="2"/>
  <c r="Z1045" i="2"/>
  <c r="AI1413" i="2"/>
  <c r="AG1098" i="2"/>
  <c r="Z1365" i="2"/>
  <c r="AN22" i="3"/>
  <c r="CP33" i="3"/>
  <c r="CQ33" i="3"/>
  <c r="CY29" i="3"/>
  <c r="BU62" i="4"/>
  <c r="AN59" i="2"/>
  <c r="AS59" i="2" s="1"/>
  <c r="BX80" i="4"/>
  <c r="DZ330" i="3"/>
  <c r="DZ299" i="3" s="1"/>
  <c r="G77" i="4"/>
  <c r="BZ113" i="4"/>
  <c r="BZ116" i="4" s="1"/>
  <c r="CC113" i="4"/>
  <c r="CC116" i="4" s="1"/>
  <c r="CC151" i="4"/>
  <c r="CC154" i="4" s="1"/>
  <c r="AD1259" i="2"/>
  <c r="Z508" i="2"/>
  <c r="Z620" i="2"/>
  <c r="AD47" i="2"/>
  <c r="AA1364" i="2"/>
  <c r="AE308" i="2"/>
  <c r="AG184" i="2"/>
  <c r="AF184" i="2"/>
  <c r="AG668" i="2"/>
  <c r="AF990" i="2"/>
  <c r="AA724" i="2"/>
  <c r="J30" i="5"/>
  <c r="AF50" i="2"/>
  <c r="AF48" i="2" s="1"/>
  <c r="CX685" i="3"/>
  <c r="DZ26" i="3"/>
  <c r="DZ956" i="3"/>
  <c r="CX956" i="3"/>
  <c r="DA956" i="3"/>
  <c r="CP950" i="3"/>
  <c r="CR947" i="3"/>
  <c r="CR950" i="3" s="1"/>
  <c r="CQ947" i="3"/>
  <c r="CQ950" i="3" s="1"/>
  <c r="CQ77" i="3"/>
  <c r="CZ862" i="3"/>
  <c r="EC862" i="3"/>
  <c r="DZ862" i="3"/>
  <c r="CX862" i="3"/>
  <c r="CT862" i="3"/>
  <c r="CQ862" i="3"/>
  <c r="DZ270" i="3"/>
  <c r="DZ33" i="3" s="1"/>
  <c r="DE71" i="3"/>
  <c r="EA956" i="3"/>
  <c r="DE956" i="3" s="1"/>
  <c r="CU862" i="3"/>
  <c r="EA862" i="3"/>
  <c r="EB862" i="3"/>
  <c r="DE862" i="3"/>
  <c r="CW862" i="3"/>
  <c r="CP189" i="3"/>
  <c r="CP426" i="3"/>
  <c r="CW370" i="3"/>
  <c r="CZ685" i="3"/>
  <c r="DE406" i="3"/>
  <c r="EB451" i="3"/>
  <c r="DE494" i="3"/>
  <c r="DZ515" i="3"/>
  <c r="CT419" i="3"/>
  <c r="CQ515" i="3"/>
  <c r="AZ1462" i="3"/>
  <c r="DE375" i="3"/>
  <c r="DE267" i="3"/>
  <c r="DE372" i="3"/>
  <c r="DE374" i="3"/>
  <c r="DE368" i="3"/>
  <c r="AG307" i="3"/>
  <c r="DE423" i="3"/>
  <c r="DE256" i="3"/>
  <c r="EC45" i="3"/>
  <c r="CQ415" i="3"/>
  <c r="BK25" i="3"/>
  <c r="AZ26" i="3"/>
  <c r="AW1348" i="3"/>
  <c r="G131" i="4"/>
  <c r="DE116" i="3"/>
  <c r="DE113" i="3"/>
  <c r="AG628" i="3"/>
  <c r="AO98" i="2"/>
  <c r="AP98" i="2" s="1"/>
  <c r="AQ98" i="2" s="1"/>
  <c r="AR98" i="2" s="1"/>
  <c r="R37" i="2"/>
  <c r="L512" i="2"/>
  <c r="G727" i="2"/>
  <c r="G724" i="2" s="1"/>
  <c r="AQ730" i="2"/>
  <c r="Y885" i="2"/>
  <c r="AQ734" i="2"/>
  <c r="AE1203" i="2"/>
  <c r="Z264" i="2"/>
  <c r="D23" i="5"/>
  <c r="G29" i="5" s="1"/>
  <c r="S403" i="2"/>
  <c r="S400" i="2" s="1"/>
  <c r="V112" i="2"/>
  <c r="U809" i="2"/>
  <c r="AK809" i="2" s="1"/>
  <c r="AP809" i="2" s="1"/>
  <c r="AF65" i="2"/>
  <c r="AE401" i="2"/>
  <c r="M188" i="2"/>
  <c r="L196" i="2"/>
  <c r="L205" i="2"/>
  <c r="L201" i="2" s="1"/>
  <c r="L209" i="2"/>
  <c r="T296" i="2"/>
  <c r="Q309" i="2"/>
  <c r="L317" i="2"/>
  <c r="L309" i="2" s="1"/>
  <c r="L293" i="2" s="1"/>
  <c r="L408" i="2"/>
  <c r="L404" i="2" s="1"/>
  <c r="R404" i="2"/>
  <c r="L421" i="2"/>
  <c r="L425" i="2"/>
  <c r="L417" i="2" s="1"/>
  <c r="L401" i="2" s="1"/>
  <c r="P88" i="2"/>
  <c r="P101" i="2"/>
  <c r="P93" i="2" s="1"/>
  <c r="L624" i="2"/>
  <c r="L637" i="2"/>
  <c r="S97" i="2"/>
  <c r="L641" i="2"/>
  <c r="S101" i="2"/>
  <c r="N97" i="2"/>
  <c r="M620" i="2"/>
  <c r="M617" i="2" s="1"/>
  <c r="L855" i="2"/>
  <c r="Y829" i="2"/>
  <c r="AN153" i="2"/>
  <c r="AO153" i="2" s="1"/>
  <c r="AP153" i="2" s="1"/>
  <c r="AQ153" i="2" s="1"/>
  <c r="AR153" i="2" s="1"/>
  <c r="U34" i="2"/>
  <c r="AI668" i="2"/>
  <c r="AI990" i="2"/>
  <c r="Q188" i="2"/>
  <c r="Q185" i="2" s="1"/>
  <c r="M101" i="2"/>
  <c r="P617" i="2"/>
  <c r="T101" i="2"/>
  <c r="N88" i="2"/>
  <c r="BP88" i="2" s="1"/>
  <c r="BQ88" i="2" s="1"/>
  <c r="R620" i="2"/>
  <c r="AN620" i="2" s="1"/>
  <c r="AS620" i="2" s="1"/>
  <c r="O101" i="2"/>
  <c r="AN101" i="2" s="1"/>
  <c r="AO101" i="2" s="1"/>
  <c r="AP101" i="2" s="1"/>
  <c r="AQ101" i="2" s="1"/>
  <c r="AR101" i="2" s="1"/>
  <c r="AE292" i="2"/>
  <c r="AI774" i="2"/>
  <c r="AO90" i="2"/>
  <c r="AP90" i="2" s="1"/>
  <c r="AQ90" i="2" s="1"/>
  <c r="AR90" i="2" s="1"/>
  <c r="G21" i="5"/>
  <c r="H21" i="5" s="1"/>
  <c r="F18" i="5"/>
  <c r="G20" i="5"/>
  <c r="H20" i="5" s="1"/>
  <c r="G22" i="5"/>
  <c r="H22" i="5" s="1"/>
  <c r="G19" i="5"/>
  <c r="H19" i="5" s="1"/>
  <c r="I19" i="5" s="1"/>
  <c r="AS103" i="2"/>
  <c r="AI508" i="2"/>
  <c r="Z696" i="2"/>
  <c r="AA47" i="2"/>
  <c r="Z371" i="2"/>
  <c r="F69" i="5"/>
  <c r="D68" i="5"/>
  <c r="D69" i="5"/>
  <c r="AN834" i="2"/>
  <c r="AS834" i="2" s="1"/>
  <c r="R831" i="2"/>
  <c r="AN831" i="2" s="1"/>
  <c r="AS831" i="2" s="1"/>
  <c r="E22" i="2"/>
  <c r="Q620" i="2"/>
  <c r="AM620" i="2" s="1"/>
  <c r="AR620" i="2" s="1"/>
  <c r="M417" i="2"/>
  <c r="N101" i="2"/>
  <c r="BP101" i="2" s="1"/>
  <c r="BQ101" i="2" s="1"/>
  <c r="Q97" i="2"/>
  <c r="N84" i="2"/>
  <c r="BP84" i="2" s="1"/>
  <c r="BQ84" i="2" s="1"/>
  <c r="N188" i="2"/>
  <c r="AU21" i="2"/>
  <c r="AV21" i="2" s="1"/>
  <c r="AO34" i="2"/>
  <c r="AP34" i="2" s="1"/>
  <c r="AQ34" i="2" s="1"/>
  <c r="AR34" i="2" s="1"/>
  <c r="U19" i="2"/>
  <c r="I31" i="1" s="1"/>
  <c r="I36" i="1" s="1"/>
  <c r="N620" i="2"/>
  <c r="N617" i="2" s="1"/>
  <c r="S84" i="2"/>
  <c r="S80" i="2" s="1"/>
  <c r="AS27" i="2"/>
  <c r="AS19" i="2"/>
  <c r="S633" i="2"/>
  <c r="Q34" i="2"/>
  <c r="T97" i="2"/>
  <c r="R97" i="2"/>
  <c r="R93" i="2" s="1"/>
  <c r="R84" i="2"/>
  <c r="L34" i="2"/>
  <c r="G22" i="2"/>
  <c r="O201" i="2"/>
  <c r="AN201" i="2" s="1"/>
  <c r="V22" i="2"/>
  <c r="X40" i="2"/>
  <c r="O88" i="2"/>
  <c r="O80" i="2" s="1"/>
  <c r="Z512" i="2"/>
  <c r="AD93" i="2"/>
  <c r="L533" i="2"/>
  <c r="L525" i="2" s="1"/>
  <c r="L509" i="2" s="1"/>
  <c r="L192" i="2"/>
  <c r="L188" i="2" s="1"/>
  <c r="M84" i="2"/>
  <c r="M80" i="2" s="1"/>
  <c r="G40" i="2"/>
  <c r="V40" i="2"/>
  <c r="L838" i="2"/>
  <c r="L834" i="2" s="1"/>
  <c r="AN851" i="2"/>
  <c r="AS851" i="2" s="1"/>
  <c r="O97" i="2"/>
  <c r="L32" i="2"/>
  <c r="M404" i="2"/>
  <c r="L628" i="2"/>
  <c r="L620" i="2" s="1"/>
  <c r="Q46" i="2"/>
  <c r="P401" i="2"/>
  <c r="Q942" i="2"/>
  <c r="Q939" i="2" s="1"/>
  <c r="AM939" i="2" s="1"/>
  <c r="AR939" i="2" s="1"/>
  <c r="L946" i="2"/>
  <c r="L942" i="2" s="1"/>
  <c r="N309" i="2"/>
  <c r="N293" i="2" s="1"/>
  <c r="L851" i="2"/>
  <c r="P84" i="2"/>
  <c r="AN32" i="2"/>
  <c r="Z201" i="2"/>
  <c r="R38" i="2"/>
  <c r="R36" i="2"/>
  <c r="R24" i="2" s="1"/>
  <c r="AO329" i="2"/>
  <c r="AP329" i="2" s="1"/>
  <c r="AQ329" i="2" s="1"/>
  <c r="AR329" i="2" s="1"/>
  <c r="AQ747" i="2"/>
  <c r="AQ743" i="2"/>
  <c r="AQ749" i="2"/>
  <c r="AQ736" i="2"/>
  <c r="AE82" i="2"/>
  <c r="AE83" i="2" s="1"/>
  <c r="AE730" i="2"/>
  <c r="V730" i="2" s="1"/>
  <c r="AE726" i="2"/>
  <c r="AQ732" i="2"/>
  <c r="AE735" i="2"/>
  <c r="AE737" i="2"/>
  <c r="AF86" i="2"/>
  <c r="AE86" i="2" s="1"/>
  <c r="AE87" i="2" s="1"/>
  <c r="AE734" i="2"/>
  <c r="V734" i="2" s="1"/>
  <c r="X1517" i="2"/>
  <c r="X1412" i="2"/>
  <c r="X1519" i="2"/>
  <c r="L606" i="2"/>
  <c r="M320" i="2"/>
  <c r="CH22" i="4"/>
  <c r="CB96" i="4"/>
  <c r="BY21" i="4"/>
  <c r="BV23" i="4"/>
  <c r="G43" i="4"/>
  <c r="G151" i="4"/>
  <c r="CH24" i="4"/>
  <c r="CB24" i="4" s="1"/>
  <c r="CB134" i="4"/>
  <c r="AN21" i="3"/>
  <c r="AT21" i="3"/>
  <c r="AU25" i="3"/>
  <c r="AR26" i="3"/>
  <c r="AV1091" i="3"/>
  <c r="AO1142" i="3"/>
  <c r="AM1205" i="3"/>
  <c r="AJ1205" i="3"/>
  <c r="AQ1462" i="3"/>
  <c r="Y183" i="2"/>
  <c r="V187" i="2"/>
  <c r="AN208" i="2"/>
  <c r="O200" i="2"/>
  <c r="Y546" i="2"/>
  <c r="EA396" i="3"/>
  <c r="DE394" i="3"/>
  <c r="R309" i="2"/>
  <c r="R293" i="2" s="1"/>
  <c r="DZ950" i="3"/>
  <c r="DZ1004" i="3" s="1"/>
  <c r="CE21" i="4"/>
  <c r="CJ21" i="4"/>
  <c r="CJ26" i="4" s="1"/>
  <c r="CB41" i="4"/>
  <c r="CB77" i="4"/>
  <c r="CH154" i="4"/>
  <c r="V1047" i="2"/>
  <c r="J64" i="5"/>
  <c r="CH25" i="4"/>
  <c r="CB25" i="4" s="1"/>
  <c r="CB135" i="4"/>
  <c r="AH1413" i="2"/>
  <c r="AG78" i="2"/>
  <c r="AE49" i="2"/>
  <c r="AF882" i="2"/>
  <c r="AB1469" i="2"/>
  <c r="AD1364" i="2"/>
  <c r="N723" i="2"/>
  <c r="N725" i="2"/>
  <c r="L741" i="2"/>
  <c r="L725" i="2" s="1"/>
  <c r="L753" i="2"/>
  <c r="L1143" i="2"/>
  <c r="M1155" i="2"/>
  <c r="N1231" i="2"/>
  <c r="L1263" i="2"/>
  <c r="N1275" i="2"/>
  <c r="N1287" i="2"/>
  <c r="L1335" i="2"/>
  <c r="L1353" i="2"/>
  <c r="M1364" i="2"/>
  <c r="L1498" i="2"/>
  <c r="O1577" i="2"/>
  <c r="O1574" i="2" s="1"/>
  <c r="AP977" i="3"/>
  <c r="AI977" i="3"/>
  <c r="AK1006" i="3"/>
  <c r="AM21" i="3"/>
  <c r="AI1091" i="3"/>
  <c r="AR1091" i="3"/>
  <c r="AT1120" i="3"/>
  <c r="AI1205" i="3"/>
  <c r="AT1234" i="3"/>
  <c r="AU1348" i="3"/>
  <c r="AU1462" i="3"/>
  <c r="AN1576" i="3"/>
  <c r="AP1576" i="3"/>
  <c r="AT1576" i="3"/>
  <c r="X615" i="2"/>
  <c r="X617" i="2"/>
  <c r="BC23" i="3"/>
  <c r="BI23" i="3"/>
  <c r="BA1205" i="3"/>
  <c r="BE1205" i="3"/>
  <c r="BD1319" i="3"/>
  <c r="EB861" i="3"/>
  <c r="EA244" i="3"/>
  <c r="DE240" i="3"/>
  <c r="DE268" i="3"/>
  <c r="G152" i="4"/>
  <c r="G24" i="4"/>
  <c r="G25" i="4"/>
  <c r="CY21" i="4"/>
  <c r="CY26" i="4" s="1"/>
  <c r="G23" i="4"/>
  <c r="G113" i="4"/>
  <c r="G59" i="4"/>
  <c r="J76" i="5"/>
  <c r="Z1573" i="2"/>
  <c r="Z937" i="2"/>
  <c r="Z847" i="2"/>
  <c r="Z291" i="2"/>
  <c r="AE1518" i="2"/>
  <c r="AF292" i="2"/>
  <c r="AA1469" i="2"/>
  <c r="AG292" i="2"/>
  <c r="AE66" i="2"/>
  <c r="AE183" i="2"/>
  <c r="AH508" i="2"/>
  <c r="AH1203" i="2"/>
  <c r="AE1413" i="2"/>
  <c r="N752" i="2"/>
  <c r="L858" i="2"/>
  <c r="P1062" i="2"/>
  <c r="P1126" i="2"/>
  <c r="N183" i="2"/>
  <c r="X762" i="2"/>
  <c r="J380" i="2"/>
  <c r="T1074" i="2"/>
  <c r="DZ861" i="3"/>
  <c r="DE204" i="3"/>
  <c r="DE206" i="3"/>
  <c r="EB244" i="3"/>
  <c r="EB297" i="3" s="1"/>
  <c r="DE241" i="3"/>
  <c r="EA148" i="3"/>
  <c r="EA33" i="3" s="1"/>
  <c r="R45" i="2"/>
  <c r="CR847" i="3"/>
  <c r="CR30" i="3" s="1"/>
  <c r="CT549" i="3"/>
  <c r="CZ549" i="3"/>
  <c r="BU152" i="4"/>
  <c r="BU22" i="4" s="1"/>
  <c r="BT152" i="4"/>
  <c r="BT151" i="4" s="1"/>
  <c r="BT154" i="4" s="1"/>
  <c r="BW113" i="4"/>
  <c r="BW116" i="4" s="1"/>
  <c r="CH116" i="4"/>
  <c r="CB113" i="4"/>
  <c r="CX151" i="4"/>
  <c r="CX154" i="4" s="1"/>
  <c r="CB59" i="4"/>
  <c r="W740" i="2"/>
  <c r="W112" i="2"/>
  <c r="J66" i="5"/>
  <c r="J37" i="5"/>
  <c r="J72" i="5"/>
  <c r="AB1364" i="2"/>
  <c r="AE790" i="2"/>
  <c r="AE802" i="2"/>
  <c r="AE293" i="2"/>
  <c r="AE511" i="2"/>
  <c r="AF1203" i="2"/>
  <c r="AG724" i="2"/>
  <c r="AC1469" i="2"/>
  <c r="CB126" i="4"/>
  <c r="CB136" i="4" s="1"/>
  <c r="CB90" i="4"/>
  <c r="CB98" i="4" s="1"/>
  <c r="BW80" i="4"/>
  <c r="CE26" i="4"/>
  <c r="CX26" i="4"/>
  <c r="D33" i="1" s="1"/>
  <c r="CE116" i="4"/>
  <c r="BU80" i="4"/>
  <c r="BX62" i="4"/>
  <c r="CA80" i="4"/>
  <c r="CC25" i="4"/>
  <c r="BT44" i="4"/>
  <c r="CC44" i="4"/>
  <c r="CM21" i="4"/>
  <c r="CM26" i="4" s="1"/>
  <c r="CA62" i="4"/>
  <c r="CH44" i="4"/>
  <c r="CH80" i="4"/>
  <c r="CF21" i="4"/>
  <c r="BP7" i="4"/>
  <c r="BQ7" i="4" s="1"/>
  <c r="BR7" i="4" s="1"/>
  <c r="BS7" i="4" s="1"/>
  <c r="BT7" i="4" s="1"/>
  <c r="BU7" i="4" s="1"/>
  <c r="BV7" i="4" s="1"/>
  <c r="BW7" i="4" s="1"/>
  <c r="BX7" i="4" s="1"/>
  <c r="BY7" i="4" s="1"/>
  <c r="BZ7" i="4" s="1"/>
  <c r="CA7" i="4" s="1"/>
  <c r="CC7" i="4" s="1"/>
  <c r="CD7" i="4" s="1"/>
  <c r="CE7" i="4" s="1"/>
  <c r="CF7" i="4" s="1"/>
  <c r="CG7" i="4" s="1"/>
  <c r="CH7" i="4" s="1"/>
  <c r="CI7" i="4" s="1"/>
  <c r="CJ7" i="4" s="1"/>
  <c r="CK7" i="4" s="1"/>
  <c r="CL7" i="4" s="1"/>
  <c r="AL7" i="4"/>
  <c r="AM7" i="4" s="1"/>
  <c r="AN7" i="4" s="1"/>
  <c r="AO7" i="4" s="1"/>
  <c r="AP7" i="4" s="1"/>
  <c r="AQ7" i="4" s="1"/>
  <c r="AR7" i="4" s="1"/>
  <c r="AS7" i="4" s="1"/>
  <c r="AT7" i="4" s="1"/>
  <c r="AU7" i="4" s="1"/>
  <c r="AV7" i="4" s="1"/>
  <c r="AW7" i="4" s="1"/>
  <c r="AX7" i="4" s="1"/>
  <c r="AY7" i="4" s="1"/>
  <c r="AZ7" i="4" s="1"/>
  <c r="BA7" i="4" s="1"/>
  <c r="BB7" i="4" s="1"/>
  <c r="BC7" i="4" s="1"/>
  <c r="BD7" i="4" s="1"/>
  <c r="BE7" i="4" s="1"/>
  <c r="BF7" i="4" s="1"/>
  <c r="BG7" i="4" s="1"/>
  <c r="BH7" i="4" s="1"/>
  <c r="BI7" i="4" s="1"/>
  <c r="BJ7" i="4" s="1"/>
  <c r="BK7" i="4" s="1"/>
  <c r="BL7" i="4" s="1"/>
  <c r="BM7" i="4" s="1"/>
  <c r="BN7" i="4" s="1"/>
  <c r="BO7" i="4" s="1"/>
  <c r="BR44" i="4"/>
  <c r="G35" i="4"/>
  <c r="AP1091" i="3"/>
  <c r="AT25" i="3"/>
  <c r="AI38" i="3"/>
  <c r="AI22" i="3"/>
  <c r="AJ1319" i="3"/>
  <c r="AI25" i="3"/>
  <c r="AI1433" i="3"/>
  <c r="AS22" i="3"/>
  <c r="AQ26" i="3"/>
  <c r="AL26" i="3"/>
  <c r="AI1661" i="3"/>
  <c r="BI22" i="3"/>
  <c r="BG1348" i="3"/>
  <c r="AT22" i="3"/>
  <c r="AM1576" i="3"/>
  <c r="AL18" i="3"/>
  <c r="CU31" i="3"/>
  <c r="AV1484" i="3"/>
  <c r="AV37" i="3"/>
  <c r="EC1574" i="3"/>
  <c r="CR1256" i="3"/>
  <c r="CU1462" i="3"/>
  <c r="CP544" i="3"/>
  <c r="DE728" i="3"/>
  <c r="DE748" i="3"/>
  <c r="AV977" i="3"/>
  <c r="AI1006" i="3"/>
  <c r="AR1006" i="3"/>
  <c r="AN15" i="3"/>
  <c r="AH1006" i="3"/>
  <c r="AR18" i="3"/>
  <c r="AJ17" i="3"/>
  <c r="AL1028" i="3"/>
  <c r="AN23" i="3"/>
  <c r="AT23" i="3"/>
  <c r="AP24" i="3"/>
  <c r="AP25" i="3"/>
  <c r="AN26" i="3"/>
  <c r="AV26" i="3"/>
  <c r="AJ1028" i="3"/>
  <c r="AI24" i="3"/>
  <c r="AN37" i="3"/>
  <c r="AK1120" i="3"/>
  <c r="AQ1120" i="3"/>
  <c r="AQ21" i="3"/>
  <c r="AP1142" i="3"/>
  <c r="AH25" i="3"/>
  <c r="AO25" i="3"/>
  <c r="AS25" i="3"/>
  <c r="AI26" i="3"/>
  <c r="AT26" i="3"/>
  <c r="AJ1232" i="3"/>
  <c r="AO28" i="3"/>
  <c r="AV24" i="3"/>
  <c r="AO1205" i="3"/>
  <c r="AQ1234" i="3"/>
  <c r="AK1234" i="3"/>
  <c r="AN1234" i="3"/>
  <c r="AI1234" i="3"/>
  <c r="AP1234" i="3"/>
  <c r="AH1234" i="3"/>
  <c r="AO1256" i="3"/>
  <c r="AM1256" i="3"/>
  <c r="AM23" i="3"/>
  <c r="AO24" i="3"/>
  <c r="AU1256" i="3"/>
  <c r="AL1256" i="3"/>
  <c r="AP1256" i="3"/>
  <c r="AI1319" i="3"/>
  <c r="AR1319" i="3"/>
  <c r="AV1319" i="3"/>
  <c r="AN40" i="3"/>
  <c r="AS1319" i="3"/>
  <c r="AL1460" i="3"/>
  <c r="AK1348" i="3"/>
  <c r="AQ1348" i="3"/>
  <c r="AN1348" i="3"/>
  <c r="AV1348" i="3"/>
  <c r="AH1348" i="3"/>
  <c r="AI1370" i="3"/>
  <c r="AR1370" i="3"/>
  <c r="AK36" i="3"/>
  <c r="AP1433" i="3"/>
  <c r="AJ1433" i="3"/>
  <c r="AR1433" i="3"/>
  <c r="AK40" i="3"/>
  <c r="AK1462" i="3"/>
  <c r="AT1462" i="3"/>
  <c r="AJ1574" i="3"/>
  <c r="AL1484" i="3"/>
  <c r="AU1484" i="3"/>
  <c r="AQ23" i="3"/>
  <c r="AO1484" i="3"/>
  <c r="AV1547" i="3"/>
  <c r="AP1547" i="3"/>
  <c r="AS1547" i="3"/>
  <c r="AN41" i="3"/>
  <c r="AO1547" i="3"/>
  <c r="AI42" i="3"/>
  <c r="AH1576" i="3"/>
  <c r="AK1576" i="3"/>
  <c r="AP1688" i="3"/>
  <c r="AJ1576" i="3"/>
  <c r="AR1598" i="3"/>
  <c r="AU1598" i="3"/>
  <c r="AI1688" i="3"/>
  <c r="AS1688" i="3"/>
  <c r="AL1598" i="3"/>
  <c r="AT36" i="3"/>
  <c r="AP1661" i="3"/>
  <c r="AM1661" i="3"/>
  <c r="AX977" i="3"/>
  <c r="BA1004" i="3"/>
  <c r="BC18" i="3"/>
  <c r="AW21" i="3"/>
  <c r="BC21" i="3"/>
  <c r="AZ22" i="3"/>
  <c r="AW23" i="3"/>
  <c r="BB23" i="3"/>
  <c r="BB24" i="3"/>
  <c r="BC25" i="3"/>
  <c r="BE22" i="3"/>
  <c r="BE25" i="3"/>
  <c r="BK23" i="3"/>
  <c r="AY1028" i="3"/>
  <c r="BD26" i="3"/>
  <c r="BI26" i="3"/>
  <c r="AZ28" i="3"/>
  <c r="BK28" i="3"/>
  <c r="AY1091" i="3"/>
  <c r="BB1091" i="3"/>
  <c r="AZ1120" i="3"/>
  <c r="BG1232" i="3"/>
  <c r="BH17" i="3"/>
  <c r="BC1120" i="3"/>
  <c r="BJ18" i="3"/>
  <c r="AX1142" i="3"/>
  <c r="BE1142" i="3"/>
  <c r="BK1142" i="3"/>
  <c r="AY1142" i="3"/>
  <c r="AY1120" i="3"/>
  <c r="BI25" i="3"/>
  <c r="BE26" i="3"/>
  <c r="BD1120" i="3"/>
  <c r="BD1205" i="3"/>
  <c r="AY1205" i="3"/>
  <c r="BB1205" i="3"/>
  <c r="AW1234" i="3"/>
  <c r="BA1346" i="3"/>
  <c r="BH18" i="3"/>
  <c r="AZ21" i="3"/>
  <c r="BG1256" i="3"/>
  <c r="BG22" i="3"/>
  <c r="AZ23" i="3"/>
  <c r="BG24" i="3"/>
  <c r="AZ25" i="3"/>
  <c r="BE23" i="3"/>
  <c r="BK1256" i="3"/>
  <c r="BC26" i="3"/>
  <c r="BD25" i="3"/>
  <c r="BG28" i="3"/>
  <c r="BB1256" i="3"/>
  <c r="BA1319" i="3"/>
  <c r="DE562" i="3"/>
  <c r="AG605" i="3"/>
  <c r="EA724" i="3"/>
  <c r="DE721" i="3"/>
  <c r="CW419" i="3"/>
  <c r="DA515" i="3"/>
  <c r="AG552" i="3"/>
  <c r="AX1319" i="3"/>
  <c r="AY1319" i="3"/>
  <c r="BH1319" i="3"/>
  <c r="BC1348" i="3"/>
  <c r="BD1348" i="3"/>
  <c r="BF21" i="3"/>
  <c r="AX1370" i="3"/>
  <c r="BE1370" i="3"/>
  <c r="BG1460" i="3"/>
  <c r="AY24" i="3"/>
  <c r="AY1433" i="3"/>
  <c r="BG1433" i="3"/>
  <c r="BA1433" i="3"/>
  <c r="BI1462" i="3"/>
  <c r="BC1462" i="3"/>
  <c r="BI21" i="3"/>
  <c r="AY1484" i="3"/>
  <c r="BD1484" i="3"/>
  <c r="BG1484" i="3"/>
  <c r="BF23" i="3"/>
  <c r="BA1484" i="3"/>
  <c r="AX1547" i="3"/>
  <c r="BG38" i="3"/>
  <c r="BI1576" i="3"/>
  <c r="BC1576" i="3"/>
  <c r="BA1688" i="3"/>
  <c r="BK1598" i="3"/>
  <c r="BD1598" i="3"/>
  <c r="BE37" i="3"/>
  <c r="AX1661" i="3"/>
  <c r="BA37" i="3"/>
  <c r="AP41" i="3"/>
  <c r="BK1433" i="3"/>
  <c r="BK1319" i="3"/>
  <c r="AU1091" i="3"/>
  <c r="AU1547" i="3"/>
  <c r="BJ977" i="3"/>
  <c r="BJ28" i="3"/>
  <c r="BH26" i="3"/>
  <c r="BH25" i="3"/>
  <c r="BH23" i="3"/>
  <c r="DE629" i="3"/>
  <c r="EC331" i="3"/>
  <c r="CQ251" i="3"/>
  <c r="CQ29" i="3" s="1"/>
  <c r="DE628" i="3"/>
  <c r="CW1661" i="3"/>
  <c r="CX1598" i="3"/>
  <c r="CW1576" i="3"/>
  <c r="CX1547" i="3"/>
  <c r="CX1433" i="3"/>
  <c r="CV1348" i="3"/>
  <c r="CV1234" i="3"/>
  <c r="CX1232" i="3"/>
  <c r="CW1006" i="3"/>
  <c r="CX977" i="3"/>
  <c r="CW26" i="3"/>
  <c r="CW1028" i="3"/>
  <c r="CW1370" i="3"/>
  <c r="AG251" i="3"/>
  <c r="CX1348" i="3"/>
  <c r="CX1118" i="3"/>
  <c r="CV1576" i="3"/>
  <c r="DA1576" i="3"/>
  <c r="DA1547" i="3"/>
  <c r="DA1348" i="3"/>
  <c r="DA1319" i="3"/>
  <c r="CY1120" i="3"/>
  <c r="DA32" i="3"/>
  <c r="CY1348" i="3"/>
  <c r="CY37" i="3"/>
  <c r="AW1462" i="3"/>
  <c r="AW1006" i="3"/>
  <c r="EA41" i="3"/>
  <c r="EA977" i="3"/>
  <c r="EA1433" i="3"/>
  <c r="EA1348" i="3"/>
  <c r="DE684" i="3"/>
  <c r="DE370" i="3"/>
  <c r="DE605" i="3"/>
  <c r="AG806" i="3"/>
  <c r="AG847" i="3"/>
  <c r="CW847" i="3"/>
  <c r="CW30" i="3" s="1"/>
  <c r="CX549" i="3"/>
  <c r="CR549" i="3"/>
  <c r="CT551" i="3"/>
  <c r="AG551" i="3"/>
  <c r="BB1433" i="3"/>
  <c r="BH1433" i="3"/>
  <c r="BB1547" i="3"/>
  <c r="BE1576" i="3"/>
  <c r="BG1661" i="3"/>
  <c r="BK977" i="3"/>
  <c r="BJ1091" i="3"/>
  <c r="BH1205" i="3"/>
  <c r="CX1120" i="3"/>
  <c r="CY40" i="3"/>
  <c r="CY1006" i="3"/>
  <c r="DE679" i="3"/>
  <c r="DE567" i="3"/>
  <c r="DA685" i="3"/>
  <c r="CR956" i="3"/>
  <c r="DE196" i="3"/>
  <c r="AG549" i="3"/>
  <c r="EA660" i="3"/>
  <c r="DE660" i="3" s="1"/>
  <c r="DE673" i="3"/>
  <c r="V1307" i="2"/>
  <c r="V1429" i="2"/>
  <c r="W1416" i="2"/>
  <c r="U524" i="2"/>
  <c r="AH1308" i="2"/>
  <c r="X802" i="2"/>
  <c r="Z1468" i="2"/>
  <c r="P1231" i="2"/>
  <c r="L1275" i="2"/>
  <c r="F36" i="5"/>
  <c r="AJ37" i="3"/>
  <c r="AX42" i="3"/>
  <c r="BK1574" i="3"/>
  <c r="BJ1433" i="3"/>
  <c r="EC1232" i="3"/>
  <c r="EA1142" i="3"/>
  <c r="BA1574" i="3"/>
  <c r="BJ1547" i="3"/>
  <c r="BB38" i="3"/>
  <c r="CU1006" i="3"/>
  <c r="CQ1028" i="3"/>
  <c r="CR1028" i="3"/>
  <c r="CQ24" i="3"/>
  <c r="CQ25" i="3"/>
  <c r="CU1028" i="3"/>
  <c r="CT1091" i="3"/>
  <c r="CT1142" i="3"/>
  <c r="CT25" i="3"/>
  <c r="CU1205" i="3"/>
  <c r="CR1205" i="3"/>
  <c r="CT1256" i="3"/>
  <c r="CR1319" i="3"/>
  <c r="CU1319" i="3"/>
  <c r="CT1370" i="3"/>
  <c r="CR1433" i="3"/>
  <c r="CU1484" i="3"/>
  <c r="CS25" i="3"/>
  <c r="CT1484" i="3"/>
  <c r="CT1547" i="3"/>
  <c r="CR1598" i="3"/>
  <c r="CQ1598" i="3"/>
  <c r="CQ977" i="3"/>
  <c r="CT1661" i="3"/>
  <c r="CT1433" i="3"/>
  <c r="DE977" i="3"/>
  <c r="DE1091" i="3"/>
  <c r="DE1142" i="3"/>
  <c r="DE1319" i="3"/>
  <c r="DE1547" i="3"/>
  <c r="DE1598" i="3"/>
  <c r="DE1574" i="3"/>
  <c r="EB1004" i="3"/>
  <c r="EB1028" i="3"/>
  <c r="EB1091" i="3"/>
  <c r="EB1142" i="3"/>
  <c r="EB1256" i="3"/>
  <c r="EB1319" i="3"/>
  <c r="DZ1484" i="3"/>
  <c r="EB1547" i="3"/>
  <c r="EB1598" i="3"/>
  <c r="DZ977" i="3"/>
  <c r="DZ1547" i="3"/>
  <c r="DZ1433" i="3"/>
  <c r="CP1348" i="3"/>
  <c r="CP1462" i="3"/>
  <c r="CP1006" i="3"/>
  <c r="CS1576" i="3"/>
  <c r="CS1120" i="3"/>
  <c r="CT1462" i="3"/>
  <c r="CT1006" i="3"/>
  <c r="EC21" i="3"/>
  <c r="EC24" i="3"/>
  <c r="EC1205" i="3"/>
  <c r="EC1256" i="3"/>
  <c r="EC1319" i="3"/>
  <c r="EC1370" i="3"/>
  <c r="EC1661" i="3"/>
  <c r="CR977" i="3"/>
  <c r="BI36" i="3"/>
  <c r="AS18" i="3"/>
  <c r="BK1661" i="3"/>
  <c r="DA1460" i="3"/>
  <c r="BD1232" i="3"/>
  <c r="CT1028" i="3"/>
  <c r="CT1205" i="3"/>
  <c r="CT24" i="3"/>
  <c r="CR1547" i="3"/>
  <c r="CU1661" i="3"/>
  <c r="DE1006" i="3"/>
  <c r="DE1462" i="3"/>
  <c r="DZ17" i="3"/>
  <c r="DZ24" i="3"/>
  <c r="DZ23" i="3"/>
  <c r="DZ1319" i="3"/>
  <c r="EB1661" i="3"/>
  <c r="CP1576" i="3"/>
  <c r="CP1120" i="3"/>
  <c r="CS1348" i="3"/>
  <c r="EC1120" i="3"/>
  <c r="AW36" i="3"/>
  <c r="BE36" i="3"/>
  <c r="BE1661" i="3"/>
  <c r="BB37" i="3"/>
  <c r="BB1661" i="3"/>
  <c r="BH37" i="3"/>
  <c r="BH1661" i="3"/>
  <c r="AY1661" i="3"/>
  <c r="AY36" i="3"/>
  <c r="BE38" i="3"/>
  <c r="BI41" i="3"/>
  <c r="BB42" i="3"/>
  <c r="AM1120" i="3"/>
  <c r="AM1232" i="3"/>
  <c r="BE1348" i="3"/>
  <c r="BE1460" i="3"/>
  <c r="BE1118" i="3"/>
  <c r="BE1006" i="3"/>
  <c r="AM25" i="3"/>
  <c r="AS1142" i="3"/>
  <c r="AS1232" i="3"/>
  <c r="AL1091" i="3"/>
  <c r="AL1547" i="3"/>
  <c r="AL38" i="3"/>
  <c r="AL1319" i="3"/>
  <c r="AR1661" i="3"/>
  <c r="AP38" i="3"/>
  <c r="AP1205" i="3"/>
  <c r="BK1091" i="3"/>
  <c r="BK1547" i="3"/>
  <c r="BJ1205" i="3"/>
  <c r="BJ37" i="3"/>
  <c r="BJ1319" i="3"/>
  <c r="AS1462" i="3"/>
  <c r="AS1574" i="3"/>
  <c r="AS1006" i="3"/>
  <c r="AS1118" i="3"/>
  <c r="AS17" i="3"/>
  <c r="BJ23" i="3"/>
  <c r="BJ1256" i="3"/>
  <c r="BJ1484" i="3"/>
  <c r="BJ1028" i="3"/>
  <c r="BJ21" i="3"/>
  <c r="BH24" i="3"/>
  <c r="BH1484" i="3"/>
  <c r="BH1028" i="3"/>
  <c r="BH22" i="3"/>
  <c r="BH1256" i="3"/>
  <c r="AO41" i="3"/>
  <c r="AU1319" i="3"/>
  <c r="AU42" i="3"/>
  <c r="BE977" i="3"/>
  <c r="AO26" i="3"/>
  <c r="AO1370" i="3"/>
  <c r="AU1142" i="3"/>
  <c r="AU23" i="3"/>
  <c r="BA1598" i="3"/>
  <c r="BA22" i="3"/>
  <c r="BA1142" i="3"/>
  <c r="BA1370" i="3"/>
  <c r="CX1688" i="3"/>
  <c r="CX1576" i="3"/>
  <c r="CW1547" i="3"/>
  <c r="CW1462" i="3"/>
  <c r="CW1574" i="3"/>
  <c r="CX1370" i="3"/>
  <c r="CW1319" i="3"/>
  <c r="CW1205" i="3"/>
  <c r="CW1091" i="3"/>
  <c r="CW977" i="3"/>
  <c r="CV1120" i="3"/>
  <c r="CW1484" i="3"/>
  <c r="CX1205" i="3"/>
  <c r="CX1661" i="3"/>
  <c r="CX1574" i="3"/>
  <c r="CZ1661" i="3"/>
  <c r="CY1576" i="3"/>
  <c r="DA1574" i="3"/>
  <c r="DA1462" i="3"/>
  <c r="DA1433" i="3"/>
  <c r="CZ1370" i="3"/>
  <c r="CZ1256" i="3"/>
  <c r="DA1346" i="3"/>
  <c r="DA1234" i="3"/>
  <c r="CZ1028" i="3"/>
  <c r="CZ1006" i="3"/>
  <c r="CZ1118" i="3"/>
  <c r="DA1205" i="3"/>
  <c r="DA1661" i="3"/>
  <c r="DA37" i="3"/>
  <c r="DA1484" i="3"/>
  <c r="DA1256" i="3"/>
  <c r="AT28" i="3"/>
  <c r="EA22" i="3"/>
  <c r="EA1484" i="3"/>
  <c r="EA1028" i="3"/>
  <c r="BC28" i="3"/>
  <c r="AQ18" i="3"/>
  <c r="BF1462" i="3"/>
  <c r="BF1006" i="3"/>
  <c r="BF17" i="3"/>
  <c r="BF18" i="3"/>
  <c r="BI18" i="3"/>
  <c r="CV21" i="3"/>
  <c r="AJ1142" i="3"/>
  <c r="AJ1370" i="3"/>
  <c r="EC1462" i="3"/>
  <c r="EC1006" i="3"/>
  <c r="EC1118" i="3"/>
  <c r="EA1462" i="3"/>
  <c r="EA1574" i="3"/>
  <c r="EA1118" i="3"/>
  <c r="EA1006" i="3"/>
  <c r="AL1006" i="3"/>
  <c r="AL1118" i="3"/>
  <c r="AQ1006" i="3"/>
  <c r="AQ14" i="3"/>
  <c r="AV1118" i="3"/>
  <c r="AV1006" i="3"/>
  <c r="AP22" i="3"/>
  <c r="AP1028" i="3"/>
  <c r="AM1028" i="3"/>
  <c r="AM22" i="3"/>
  <c r="AP1120" i="3"/>
  <c r="AP1232" i="3"/>
  <c r="AR1346" i="3"/>
  <c r="AR1234" i="3"/>
  <c r="AV1234" i="3"/>
  <c r="AV1346" i="3"/>
  <c r="AP1348" i="3"/>
  <c r="AP1460" i="3"/>
  <c r="AU1370" i="3"/>
  <c r="AU1460" i="3"/>
  <c r="AL23" i="3"/>
  <c r="AL1370" i="3"/>
  <c r="AV42" i="3"/>
  <c r="AR1688" i="3"/>
  <c r="AR1576" i="3"/>
  <c r="AS1661" i="3"/>
  <c r="AS36" i="3"/>
  <c r="AR42" i="3"/>
  <c r="AY26" i="3"/>
  <c r="AV1460" i="3"/>
  <c r="BH1120" i="3"/>
  <c r="AL1348" i="3"/>
  <c r="CR1091" i="3"/>
  <c r="CT1319" i="3"/>
  <c r="CU1598" i="3"/>
  <c r="CQ1091" i="3"/>
  <c r="CR1661" i="3"/>
  <c r="DE1661" i="3"/>
  <c r="EB1484" i="3"/>
  <c r="AM977" i="3"/>
  <c r="AM1004" i="3"/>
  <c r="AU977" i="3"/>
  <c r="AU1004" i="3"/>
  <c r="AP1118" i="3"/>
  <c r="AP1006" i="3"/>
  <c r="AU1006" i="3"/>
  <c r="AU1118" i="3"/>
  <c r="AR17" i="3"/>
  <c r="AR1120" i="3"/>
  <c r="AL1142" i="3"/>
  <c r="AO38" i="3"/>
  <c r="AO1319" i="3"/>
  <c r="AR1348" i="3"/>
  <c r="AR1460" i="3"/>
  <c r="AI1348" i="3"/>
  <c r="AI1460" i="3"/>
  <c r="AV1433" i="3"/>
  <c r="AO1433" i="3"/>
  <c r="AO37" i="3"/>
  <c r="AU38" i="3"/>
  <c r="AM41" i="3"/>
  <c r="AR1462" i="3"/>
  <c r="AR1574" i="3"/>
  <c r="AM24" i="3"/>
  <c r="AM1484" i="3"/>
  <c r="AH37" i="3"/>
  <c r="AV1576" i="3"/>
  <c r="AV1688" i="3"/>
  <c r="AJ21" i="3"/>
  <c r="AJ1598" i="3"/>
  <c r="AH36" i="3"/>
  <c r="AV1661" i="3"/>
  <c r="AV36" i="3"/>
  <c r="AV38" i="3"/>
  <c r="AJ42" i="3"/>
  <c r="BG977" i="3"/>
  <c r="BG1004" i="3"/>
  <c r="BD977" i="3"/>
  <c r="BD1004" i="3"/>
  <c r="BA1118" i="3"/>
  <c r="BA1006" i="3"/>
  <c r="AX1118" i="3"/>
  <c r="AX1006" i="3"/>
  <c r="BD1118" i="3"/>
  <c r="BD1006" i="3"/>
  <c r="BG1118" i="3"/>
  <c r="BG17" i="3"/>
  <c r="BJ17" i="3"/>
  <c r="BJ16" i="3" s="1"/>
  <c r="BJ1006" i="3"/>
  <c r="BD1028" i="3"/>
  <c r="BD22" i="3"/>
  <c r="BG1028" i="3"/>
  <c r="BG23" i="3"/>
  <c r="AX25" i="3"/>
  <c r="AX1028" i="3"/>
  <c r="BK1006" i="3"/>
  <c r="BK1118" i="3"/>
  <c r="BA1120" i="3"/>
  <c r="BA1232" i="3"/>
  <c r="BJ1120" i="3"/>
  <c r="BJ1232" i="3"/>
  <c r="BB1142" i="3"/>
  <c r="BB21" i="3"/>
  <c r="BG1142" i="3"/>
  <c r="BG21" i="3"/>
  <c r="BE1346" i="3"/>
  <c r="BE1234" i="3"/>
  <c r="AX1234" i="3"/>
  <c r="AX1346" i="3"/>
  <c r="BB1234" i="3"/>
  <c r="BB1346" i="3"/>
  <c r="BD1346" i="3"/>
  <c r="BD1234" i="3"/>
  <c r="BK1346" i="3"/>
  <c r="BK1234" i="3"/>
  <c r="BC17" i="3"/>
  <c r="BC1234" i="3"/>
  <c r="AY1346" i="3"/>
  <c r="AX1256" i="3"/>
  <c r="AX26" i="3"/>
  <c r="BD1256" i="3"/>
  <c r="BD21" i="3"/>
  <c r="BB1460" i="3"/>
  <c r="BB1348" i="3"/>
  <c r="BH1460" i="3"/>
  <c r="BH1348" i="3"/>
  <c r="AX1348" i="3"/>
  <c r="AX1460" i="3"/>
  <c r="BA1460" i="3"/>
  <c r="BA1348" i="3"/>
  <c r="AX1433" i="3"/>
  <c r="AX38" i="3"/>
  <c r="BD38" i="3"/>
  <c r="BE42" i="3"/>
  <c r="BE1574" i="3"/>
  <c r="BE1462" i="3"/>
  <c r="AX1574" i="3"/>
  <c r="AX1462" i="3"/>
  <c r="BG1574" i="3"/>
  <c r="BG1462" i="3"/>
  <c r="BB1484" i="3"/>
  <c r="BB1574" i="3"/>
  <c r="BE1484" i="3"/>
  <c r="BE24" i="3"/>
  <c r="BG1547" i="3"/>
  <c r="BG36" i="3"/>
  <c r="BG37" i="3"/>
  <c r="BA38" i="3"/>
  <c r="BA1547" i="3"/>
  <c r="AZ40" i="3"/>
  <c r="AY1576" i="3"/>
  <c r="AY1688" i="3"/>
  <c r="BJ1576" i="3"/>
  <c r="BJ1688" i="3"/>
  <c r="BD1576" i="3"/>
  <c r="BD1688" i="3"/>
  <c r="AX1576" i="3"/>
  <c r="AX1688" i="3"/>
  <c r="BG1576" i="3"/>
  <c r="BG1688" i="3"/>
  <c r="AX1598" i="3"/>
  <c r="BE1598" i="3"/>
  <c r="BE1688" i="3"/>
  <c r="AJ1462" i="3"/>
  <c r="AM1688" i="3"/>
  <c r="BJ38" i="3"/>
  <c r="AR1232" i="3"/>
  <c r="BJ1004" i="3"/>
  <c r="BE1028" i="3"/>
  <c r="CU977" i="3"/>
  <c r="CR1006" i="3"/>
  <c r="CR1118" i="3"/>
  <c r="CR1120" i="3"/>
  <c r="CR1232" i="3"/>
  <c r="CQ1232" i="3"/>
  <c r="CQ1120" i="3"/>
  <c r="CU1142" i="3"/>
  <c r="CR1346" i="3"/>
  <c r="CR1234" i="3"/>
  <c r="CR1142" i="3"/>
  <c r="CQ1460" i="3"/>
  <c r="CQ1348" i="3"/>
  <c r="CU1433" i="3"/>
  <c r="CQ1574" i="3"/>
  <c r="CQ1462" i="3"/>
  <c r="CU1576" i="3"/>
  <c r="CU1688" i="3"/>
  <c r="CQ1433" i="3"/>
  <c r="CU1547" i="3"/>
  <c r="DE1232" i="3"/>
  <c r="DE1120" i="3"/>
  <c r="DE1460" i="3"/>
  <c r="DE1348" i="3"/>
  <c r="DE1576" i="3"/>
  <c r="DE1688" i="3"/>
  <c r="DE1484" i="3"/>
  <c r="DE1028" i="3"/>
  <c r="DZ1118" i="3"/>
  <c r="DZ1006" i="3"/>
  <c r="EB1006" i="3"/>
  <c r="EB1118" i="3"/>
  <c r="DZ1234" i="3"/>
  <c r="DZ1346" i="3"/>
  <c r="EB1346" i="3"/>
  <c r="EB1234" i="3"/>
  <c r="EB1370" i="3"/>
  <c r="DZ1574" i="3"/>
  <c r="DZ1462" i="3"/>
  <c r="EB1574" i="3"/>
  <c r="EB1462" i="3"/>
  <c r="EB1576" i="3"/>
  <c r="EB1688" i="3"/>
  <c r="CS1234" i="3"/>
  <c r="CT1348" i="3"/>
  <c r="CT1460" i="3"/>
  <c r="CT1346" i="3"/>
  <c r="CT1234" i="3"/>
  <c r="EC1091" i="3"/>
  <c r="EC1142" i="3"/>
  <c r="EC1346" i="3"/>
  <c r="EC1234" i="3"/>
  <c r="EC1547" i="3"/>
  <c r="EC1598" i="3"/>
  <c r="CQ1319" i="3"/>
  <c r="AT17" i="3"/>
  <c r="DE1118" i="3"/>
  <c r="CX1460" i="3"/>
  <c r="AU1574" i="3"/>
  <c r="CT1574" i="3"/>
  <c r="CQ1205" i="3"/>
  <c r="CR1462" i="3"/>
  <c r="CU1574" i="3"/>
  <c r="CU1256" i="3"/>
  <c r="CQ1484" i="3"/>
  <c r="CR1484" i="3"/>
  <c r="CQ1688" i="3"/>
  <c r="CQ1576" i="3"/>
  <c r="CR1576" i="3"/>
  <c r="CR1688" i="3"/>
  <c r="CT1598" i="3"/>
  <c r="CU37" i="3"/>
  <c r="CQ1661" i="3"/>
  <c r="DE1205" i="3"/>
  <c r="DE1346" i="3"/>
  <c r="DE1234" i="3"/>
  <c r="DE1433" i="3"/>
  <c r="DE1370" i="3"/>
  <c r="DE1256" i="3"/>
  <c r="DZ22" i="3"/>
  <c r="EB977" i="3"/>
  <c r="DZ1028" i="3"/>
  <c r="DZ1120" i="3"/>
  <c r="DZ14" i="3"/>
  <c r="EB14" i="3"/>
  <c r="EB1120" i="3"/>
  <c r="DZ1142" i="3"/>
  <c r="EB1205" i="3"/>
  <c r="DZ1256" i="3"/>
  <c r="DZ1348" i="3"/>
  <c r="DZ1460" i="3"/>
  <c r="EB1348" i="3"/>
  <c r="EB1460" i="3"/>
  <c r="DZ1370" i="3"/>
  <c r="EB1433" i="3"/>
  <c r="EB38" i="3"/>
  <c r="DZ1576" i="3"/>
  <c r="DZ1688" i="3"/>
  <c r="DZ1598" i="3"/>
  <c r="DZ1091" i="3"/>
  <c r="DZ1661" i="3"/>
  <c r="DZ1205" i="3"/>
  <c r="DZ38" i="3"/>
  <c r="CP1234" i="3"/>
  <c r="CS1462" i="3"/>
  <c r="CS1006" i="3"/>
  <c r="CT1232" i="3"/>
  <c r="CT1120" i="3"/>
  <c r="CT1576" i="3"/>
  <c r="CT1688" i="3"/>
  <c r="EC22" i="3"/>
  <c r="EC23" i="3"/>
  <c r="EC1004" i="3"/>
  <c r="EC977" i="3"/>
  <c r="EC1028" i="3"/>
  <c r="EC1433" i="3"/>
  <c r="EC1484" i="3"/>
  <c r="EC1688" i="3"/>
  <c r="EC1576" i="3"/>
  <c r="AJ977" i="3"/>
  <c r="AS977" i="3"/>
  <c r="AS1004" i="3"/>
  <c r="AM1118" i="3"/>
  <c r="AM1006" i="3"/>
  <c r="AR1118" i="3"/>
  <c r="AO1006" i="3"/>
  <c r="AO1118" i="3"/>
  <c r="AN1006" i="3"/>
  <c r="AH18" i="3"/>
  <c r="AJ1006" i="3"/>
  <c r="AJ1118" i="3"/>
  <c r="AO1028" i="3"/>
  <c r="AU1028" i="3"/>
  <c r="AU21" i="3"/>
  <c r="AQ22" i="3"/>
  <c r="AV1028" i="3"/>
  <c r="AV22" i="3"/>
  <c r="AP23" i="3"/>
  <c r="AV23" i="3"/>
  <c r="AU24" i="3"/>
  <c r="AL25" i="3"/>
  <c r="AQ25" i="3"/>
  <c r="AV25" i="3"/>
  <c r="AP26" i="3"/>
  <c r="AI23" i="3"/>
  <c r="AI1028" i="3"/>
  <c r="AM26" i="3"/>
  <c r="AR25" i="3"/>
  <c r="AS1091" i="3"/>
  <c r="AM1091" i="3"/>
  <c r="AL1232" i="3"/>
  <c r="AL1120" i="3"/>
  <c r="AV1232" i="3"/>
  <c r="AV1120" i="3"/>
  <c r="AN1120" i="3"/>
  <c r="AN17" i="3"/>
  <c r="AH17" i="3"/>
  <c r="AH1120" i="3"/>
  <c r="AM1142" i="3"/>
  <c r="AO1120" i="3"/>
  <c r="AO1232" i="3"/>
  <c r="AR1142" i="3"/>
  <c r="AR21" i="3"/>
  <c r="AK23" i="3"/>
  <c r="AL24" i="3"/>
  <c r="AR24" i="3"/>
  <c r="AU1120" i="3"/>
  <c r="AU1232" i="3"/>
  <c r="AI1142" i="3"/>
  <c r="AI1120" i="3"/>
  <c r="AI1232" i="3"/>
  <c r="AK26" i="3"/>
  <c r="AJ1120" i="3"/>
  <c r="AK28" i="3"/>
  <c r="AV1142" i="3"/>
  <c r="AR1205" i="3"/>
  <c r="AS1205" i="3"/>
  <c r="AV1205" i="3"/>
  <c r="AU1234" i="3"/>
  <c r="AU1346" i="3"/>
  <c r="AO1346" i="3"/>
  <c r="AO1234" i="3"/>
  <c r="AP1346" i="3"/>
  <c r="AI1256" i="3"/>
  <c r="AI21" i="3"/>
  <c r="AL1234" i="3"/>
  <c r="AL1346" i="3"/>
  <c r="AR1028" i="3"/>
  <c r="AR1256" i="3"/>
  <c r="AN25" i="3"/>
  <c r="AV1256" i="3"/>
  <c r="AJ1234" i="3"/>
  <c r="AJ1346" i="3"/>
  <c r="AM1319" i="3"/>
  <c r="AP1319" i="3"/>
  <c r="AM1460" i="3"/>
  <c r="AM1348" i="3"/>
  <c r="AT1348" i="3"/>
  <c r="AO1348" i="3"/>
  <c r="AO1460" i="3"/>
  <c r="AV1370" i="3"/>
  <c r="AM1370" i="3"/>
  <c r="AP1370" i="3"/>
  <c r="AP21" i="3"/>
  <c r="AS1370" i="3"/>
  <c r="AJ1460" i="3"/>
  <c r="AJ1348" i="3"/>
  <c r="AM1433" i="3"/>
  <c r="AS1433" i="3"/>
  <c r="AS37" i="3"/>
  <c r="AI1574" i="3"/>
  <c r="AI1462" i="3"/>
  <c r="AV1462" i="3"/>
  <c r="AV1574" i="3"/>
  <c r="AO1574" i="3"/>
  <c r="AS1484" i="3"/>
  <c r="AS21" i="3"/>
  <c r="AL1462" i="3"/>
  <c r="AL1574" i="3"/>
  <c r="AI1484" i="3"/>
  <c r="AS23" i="3"/>
  <c r="AP1484" i="3"/>
  <c r="AP1574" i="3"/>
  <c r="AM1574" i="3"/>
  <c r="AM1462" i="3"/>
  <c r="AQ36" i="3"/>
  <c r="AI1547" i="3"/>
  <c r="AI37" i="3"/>
  <c r="AR1547" i="3"/>
  <c r="AR37" i="3"/>
  <c r="AJ1547" i="3"/>
  <c r="AJ38" i="3"/>
  <c r="AM37" i="3"/>
  <c r="AL1576" i="3"/>
  <c r="AL1688" i="3"/>
  <c r="AU1576" i="3"/>
  <c r="AU1688" i="3"/>
  <c r="AJ1688" i="3"/>
  <c r="AO1576" i="3"/>
  <c r="AO1688" i="3"/>
  <c r="AM1598" i="3"/>
  <c r="AS1598" i="3"/>
  <c r="AI1598" i="3"/>
  <c r="AP1598" i="3"/>
  <c r="AO1598" i="3"/>
  <c r="AV1598" i="3"/>
  <c r="AJ1661" i="3"/>
  <c r="AK37" i="3"/>
  <c r="AQ37" i="3"/>
  <c r="AS38" i="3"/>
  <c r="AT40" i="3"/>
  <c r="AK41" i="3"/>
  <c r="AO1661" i="3"/>
  <c r="AT41" i="3"/>
  <c r="AY17" i="3"/>
  <c r="AY977" i="3"/>
  <c r="BA977" i="3"/>
  <c r="BJ1118" i="3"/>
  <c r="BC1006" i="3"/>
  <c r="AY1118" i="3"/>
  <c r="AZ1006" i="3"/>
  <c r="BD17" i="3"/>
  <c r="BI1006" i="3"/>
  <c r="BB1006" i="3"/>
  <c r="BB1118" i="3"/>
  <c r="BH1118" i="3"/>
  <c r="BH1006" i="3"/>
  <c r="BB22" i="3"/>
  <c r="BB1028" i="3"/>
  <c r="BF22" i="3"/>
  <c r="AX23" i="3"/>
  <c r="BD24" i="3"/>
  <c r="AY25" i="3"/>
  <c r="BE21" i="3"/>
  <c r="BF25" i="3"/>
  <c r="BK1028" i="3"/>
  <c r="BK22" i="3"/>
  <c r="BK26" i="3"/>
  <c r="BF28" i="3"/>
  <c r="BE1091" i="3"/>
  <c r="AX1091" i="3"/>
  <c r="BD1091" i="3"/>
  <c r="BH1091" i="3"/>
  <c r="BG1091" i="3"/>
  <c r="BG1120" i="3"/>
  <c r="BK1120" i="3"/>
  <c r="BK1232" i="3"/>
  <c r="BH1232" i="3"/>
  <c r="AX1232" i="3"/>
  <c r="AX1120" i="3"/>
  <c r="BB1232" i="3"/>
  <c r="BB1120" i="3"/>
  <c r="BI17" i="3"/>
  <c r="BI16" i="3" s="1"/>
  <c r="AY1232" i="3"/>
  <c r="BB28" i="3"/>
  <c r="BD1142" i="3"/>
  <c r="BD23" i="3"/>
  <c r="AX1205" i="3"/>
  <c r="BG1205" i="3"/>
  <c r="BG1346" i="3"/>
  <c r="BG1234" i="3"/>
  <c r="BJ1346" i="3"/>
  <c r="BJ1234" i="3"/>
  <c r="BH1234" i="3"/>
  <c r="BH1346" i="3"/>
  <c r="CT977" i="3"/>
  <c r="CU1118" i="3"/>
  <c r="CQ1006" i="3"/>
  <c r="CQ1118" i="3"/>
  <c r="CQ1142" i="3"/>
  <c r="CU1234" i="3"/>
  <c r="CQ1256" i="3"/>
  <c r="CR1460" i="3"/>
  <c r="CR1348" i="3"/>
  <c r="CU1346" i="3"/>
  <c r="DZ1232" i="3"/>
  <c r="CU1120" i="3"/>
  <c r="CU1232" i="3"/>
  <c r="CQ1234" i="3"/>
  <c r="CQ1346" i="3"/>
  <c r="CU1460" i="3"/>
  <c r="CU1348" i="3"/>
  <c r="CR1574" i="3"/>
  <c r="EB1232" i="3"/>
  <c r="AY1256" i="3"/>
  <c r="AY1234" i="3"/>
  <c r="BB25" i="3"/>
  <c r="BE1256" i="3"/>
  <c r="BG25" i="3"/>
  <c r="BB1319" i="3"/>
  <c r="BG1319" i="3"/>
  <c r="BD1460" i="3"/>
  <c r="BJ1348" i="3"/>
  <c r="BJ1460" i="3"/>
  <c r="BB1370" i="3"/>
  <c r="BG1370" i="3"/>
  <c r="AX24" i="3"/>
  <c r="AY1370" i="3"/>
  <c r="AY1460" i="3"/>
  <c r="AY1348" i="3"/>
  <c r="BD1370" i="3"/>
  <c r="BD1433" i="3"/>
  <c r="BE1433" i="3"/>
  <c r="BI40" i="3"/>
  <c r="BH42" i="3"/>
  <c r="BK1462" i="3"/>
  <c r="AY1462" i="3"/>
  <c r="AY1574" i="3"/>
  <c r="BD1462" i="3"/>
  <c r="BD1574" i="3"/>
  <c r="BJ1462" i="3"/>
  <c r="BJ1574" i="3"/>
  <c r="BH1462" i="3"/>
  <c r="AX1484" i="3"/>
  <c r="BK1484" i="3"/>
  <c r="AZ36" i="3"/>
  <c r="BD1547" i="3"/>
  <c r="BD36" i="3"/>
  <c r="BH1547" i="3"/>
  <c r="AZ37" i="3"/>
  <c r="BD37" i="3"/>
  <c r="BH38" i="3"/>
  <c r="AY1547" i="3"/>
  <c r="BF40" i="3"/>
  <c r="BF41" i="3"/>
  <c r="BB1576" i="3"/>
  <c r="BB1688" i="3"/>
  <c r="BK1576" i="3"/>
  <c r="BK1688" i="3"/>
  <c r="BH1688" i="3"/>
  <c r="BH1576" i="3"/>
  <c r="BB1598" i="3"/>
  <c r="AY1598" i="3"/>
  <c r="BA1576" i="3"/>
  <c r="BG1598" i="3"/>
  <c r="BF36" i="3"/>
  <c r="AX37" i="3"/>
  <c r="BF37" i="3"/>
  <c r="BI37" i="3"/>
  <c r="BA1661" i="3"/>
  <c r="BA36" i="3"/>
  <c r="BD1661" i="3"/>
  <c r="AY41" i="3"/>
  <c r="BD42" i="3"/>
  <c r="AM1234" i="3"/>
  <c r="AM1346" i="3"/>
  <c r="BK1348" i="3"/>
  <c r="BK1460" i="3"/>
  <c r="AS26" i="3"/>
  <c r="AS1256" i="3"/>
  <c r="AS1346" i="3"/>
  <c r="AS1028" i="3"/>
  <c r="BK24" i="3"/>
  <c r="AH40" i="3"/>
  <c r="AL42" i="3"/>
  <c r="AL1205" i="3"/>
  <c r="AL1661" i="3"/>
  <c r="AL1004" i="3"/>
  <c r="AL977" i="3"/>
  <c r="AL36" i="3"/>
  <c r="AL1433" i="3"/>
  <c r="AL37" i="3"/>
  <c r="AL40" i="3"/>
  <c r="AS41" i="3"/>
  <c r="AW41" i="3"/>
  <c r="BG42" i="3"/>
  <c r="BG41" i="3"/>
  <c r="BK36" i="3"/>
  <c r="BJ26" i="3"/>
  <c r="BJ1598" i="3"/>
  <c r="BJ1142" i="3"/>
  <c r="BJ1370" i="3"/>
  <c r="BH1142" i="3"/>
  <c r="AU40" i="3"/>
  <c r="AR23" i="3"/>
  <c r="BA26" i="3"/>
  <c r="BA24" i="3"/>
  <c r="CW1688" i="3"/>
  <c r="CX1462" i="3"/>
  <c r="CW1433" i="3"/>
  <c r="CX1346" i="3"/>
  <c r="CX1028" i="3"/>
  <c r="CW1118" i="3"/>
  <c r="CV1006" i="3"/>
  <c r="CW1598" i="3"/>
  <c r="CW1142" i="3"/>
  <c r="CV17" i="3"/>
  <c r="CZ1574" i="3"/>
  <c r="CZ1091" i="3"/>
  <c r="DA977" i="3"/>
  <c r="AJ25" i="3"/>
  <c r="AJ24" i="3"/>
  <c r="AH23" i="3"/>
  <c r="EC1460" i="3"/>
  <c r="EA1460" i="3"/>
  <c r="BK1205" i="3"/>
  <c r="AU36" i="3"/>
  <c r="BJ1661" i="3"/>
  <c r="BJ36" i="3"/>
  <c r="BH1598" i="3"/>
  <c r="BE1547" i="3"/>
  <c r="AU26" i="3"/>
  <c r="BA1234" i="3"/>
  <c r="BA25" i="3"/>
  <c r="BA1028" i="3"/>
  <c r="BA23" i="3"/>
  <c r="CX1484" i="3"/>
  <c r="CW1348" i="3"/>
  <c r="CX1142" i="3"/>
  <c r="CW1120" i="3"/>
  <c r="CX1091" i="3"/>
  <c r="CX1006" i="3"/>
  <c r="CW1256" i="3"/>
  <c r="CZ1688" i="3"/>
  <c r="CZ1598" i="3"/>
  <c r="DA1688" i="3"/>
  <c r="CZ1547" i="3"/>
  <c r="CZ1484" i="3"/>
  <c r="CY1462" i="3"/>
  <c r="CZ1319" i="3"/>
  <c r="CY1234" i="3"/>
  <c r="CZ1205" i="3"/>
  <c r="CZ1120" i="3"/>
  <c r="CZ1232" i="3"/>
  <c r="DA1091" i="3"/>
  <c r="DA1118" i="3"/>
  <c r="DA1006" i="3"/>
  <c r="CZ977" i="3"/>
  <c r="DA1598" i="3"/>
  <c r="DA25" i="3"/>
  <c r="BE1232" i="3"/>
  <c r="EA40" i="3"/>
  <c r="EA1205" i="3"/>
  <c r="EA1091" i="3"/>
  <c r="EA1346" i="3"/>
  <c r="EA1232" i="3"/>
  <c r="AJ26" i="3"/>
  <c r="AJ1484" i="3"/>
  <c r="AJ1256" i="3"/>
  <c r="CV23" i="3"/>
  <c r="AK22" i="3"/>
  <c r="CS26" i="3"/>
  <c r="BE18" i="3"/>
  <c r="AU1661" i="3"/>
  <c r="EC1348" i="3"/>
  <c r="EA1234" i="3"/>
  <c r="AU1205" i="3"/>
  <c r="AS1348" i="3"/>
  <c r="AS1460" i="3"/>
  <c r="BJ24" i="3"/>
  <c r="BH21" i="3"/>
  <c r="AO23" i="3"/>
  <c r="AR1484" i="3"/>
  <c r="BA21" i="3"/>
  <c r="CX1256" i="3"/>
  <c r="CW1234" i="3"/>
  <c r="CW1346" i="3"/>
  <c r="CX26" i="3"/>
  <c r="CV1462" i="3"/>
  <c r="CX1319" i="3"/>
  <c r="CZ1462" i="3"/>
  <c r="CZ1433" i="3"/>
  <c r="CZ1348" i="3"/>
  <c r="CZ1460" i="3"/>
  <c r="CZ1346" i="3"/>
  <c r="CZ1234" i="3"/>
  <c r="CZ1142" i="3"/>
  <c r="DA1232" i="3"/>
  <c r="DA1120" i="3"/>
  <c r="DA24" i="3"/>
  <c r="DA1370" i="3"/>
  <c r="DA1142" i="3"/>
  <c r="DA1028" i="3"/>
  <c r="AM28" i="3"/>
  <c r="EA1319" i="3"/>
  <c r="EA1661" i="3"/>
  <c r="EA1547" i="3"/>
  <c r="EA1598" i="3"/>
  <c r="EA1688" i="3"/>
  <c r="EA23" i="3"/>
  <c r="EA1256" i="3"/>
  <c r="EA1370" i="3"/>
  <c r="CP21" i="3"/>
  <c r="CP22" i="3"/>
  <c r="AJ23" i="3"/>
  <c r="CP23" i="3"/>
  <c r="AH26" i="3"/>
  <c r="CW1232" i="3"/>
  <c r="CW1460" i="3"/>
  <c r="BJ22" i="3"/>
  <c r="BA1256" i="3"/>
  <c r="BE1120" i="3"/>
  <c r="EB18" i="3"/>
  <c r="DZ18" i="3"/>
  <c r="DZ16" i="3" s="1"/>
  <c r="CP18" i="3"/>
  <c r="EC14" i="3"/>
  <c r="CR36" i="3"/>
  <c r="CX42" i="3"/>
  <c r="CX37" i="3"/>
  <c r="DA42" i="3"/>
  <c r="CR37" i="3"/>
  <c r="AI17" i="3"/>
  <c r="EB800" i="3"/>
  <c r="DZ847" i="3"/>
  <c r="DZ30" i="3" s="1"/>
  <c r="EA847" i="3"/>
  <c r="CZ673" i="3"/>
  <c r="CZ660" i="3" s="1"/>
  <c r="CY673" i="3"/>
  <c r="EA776" i="3"/>
  <c r="CW667" i="3"/>
  <c r="DE38" i="3"/>
  <c r="CY631" i="3"/>
  <c r="CY33" i="3" s="1"/>
  <c r="DA632" i="3"/>
  <c r="DA629" i="3"/>
  <c r="DA631" i="3" s="1"/>
  <c r="DA568" i="3" s="1"/>
  <c r="CR42" i="3"/>
  <c r="CW31" i="3"/>
  <c r="CZ31" i="3"/>
  <c r="G65" i="4"/>
  <c r="DA26" i="3"/>
  <c r="CZ25" i="3"/>
  <c r="CY26" i="3"/>
  <c r="DA23" i="3"/>
  <c r="CV22" i="3"/>
  <c r="CR26" i="3"/>
  <c r="CZ26" i="3"/>
  <c r="CQ568" i="3"/>
  <c r="DZ25" i="3"/>
  <c r="CW25" i="3"/>
  <c r="CW24" i="3"/>
  <c r="CR25" i="3"/>
  <c r="CZ208" i="3"/>
  <c r="CQ31" i="3"/>
  <c r="DE472" i="3"/>
  <c r="EB36" i="3"/>
  <c r="EB42" i="3"/>
  <c r="CR21" i="3"/>
  <c r="EC542" i="3"/>
  <c r="EC36" i="3"/>
  <c r="EC38" i="3"/>
  <c r="DE499" i="3"/>
  <c r="CQ23" i="3"/>
  <c r="CT26" i="3"/>
  <c r="CW38" i="3"/>
  <c r="CX32" i="3"/>
  <c r="CW632" i="3"/>
  <c r="CX25" i="3"/>
  <c r="CX24" i="3"/>
  <c r="CZ38" i="3"/>
  <c r="CZ632" i="3"/>
  <c r="CY25" i="3"/>
  <c r="EA25" i="3"/>
  <c r="CQ370" i="3"/>
  <c r="EA441" i="3"/>
  <c r="DE441" i="3" s="1"/>
  <c r="EB544" i="3"/>
  <c r="CT605" i="3"/>
  <c r="CT568" i="3" s="1"/>
  <c r="EB25" i="3"/>
  <c r="EB22" i="3"/>
  <c r="DZ271" i="3"/>
  <c r="EC42" i="3"/>
  <c r="DA244" i="3"/>
  <c r="DA270" i="3"/>
  <c r="CU270" i="3"/>
  <c r="CU33" i="3" s="1"/>
  <c r="AG122" i="3"/>
  <c r="DE377" i="3"/>
  <c r="DZ776" i="3"/>
  <c r="DE450" i="3"/>
  <c r="DE62" i="3"/>
  <c r="CS37" i="3"/>
  <c r="CU42" i="3"/>
  <c r="CR632" i="3"/>
  <c r="CP41" i="3"/>
  <c r="CP37" i="3"/>
  <c r="EB40" i="3"/>
  <c r="EB21" i="3"/>
  <c r="CU23" i="3"/>
  <c r="EC632" i="3"/>
  <c r="CT23" i="3"/>
  <c r="CV25" i="3"/>
  <c r="CX21" i="3"/>
  <c r="CZ24" i="3"/>
  <c r="CZ23" i="3"/>
  <c r="CZ77" i="3"/>
  <c r="DZ21" i="3"/>
  <c r="EA515" i="3"/>
  <c r="DE445" i="3"/>
  <c r="EA26" i="3"/>
  <c r="EA21" i="3"/>
  <c r="CT489" i="3"/>
  <c r="CT451" i="3" s="1"/>
  <c r="CS21" i="3"/>
  <c r="CY22" i="3"/>
  <c r="CS22" i="3"/>
  <c r="CV26" i="3"/>
  <c r="CP26" i="3"/>
  <c r="CW605" i="3"/>
  <c r="DE307" i="3"/>
  <c r="CZ432" i="3"/>
  <c r="EA544" i="3"/>
  <c r="Z1575" i="2"/>
  <c r="V1114" i="2"/>
  <c r="V1098" i="2" s="1"/>
  <c r="W1202" i="2"/>
  <c r="V1311" i="2"/>
  <c r="V1308" i="2" s="1"/>
  <c r="W1097" i="2"/>
  <c r="X1101" i="2"/>
  <c r="X1098" i="2" s="1"/>
  <c r="W1231" i="2"/>
  <c r="X264" i="2"/>
  <c r="V669" i="2"/>
  <c r="V667" i="2"/>
  <c r="L1171" i="2"/>
  <c r="L1230" i="2"/>
  <c r="P1275" i="2"/>
  <c r="P1287" i="2"/>
  <c r="O1336" i="2"/>
  <c r="O1470" i="2"/>
  <c r="L1485" i="2"/>
  <c r="L1591" i="2"/>
  <c r="L1575" i="2" s="1"/>
  <c r="U371" i="2"/>
  <c r="W668" i="2"/>
  <c r="W898" i="2"/>
  <c r="Y1307" i="2"/>
  <c r="X1324" i="2"/>
  <c r="X1336" i="2"/>
  <c r="X86" i="2"/>
  <c r="X87" i="2" s="1"/>
  <c r="X1429" i="2"/>
  <c r="Y51" i="2"/>
  <c r="X1441" i="2"/>
  <c r="W74" i="2"/>
  <c r="Y74" i="2"/>
  <c r="X99" i="2"/>
  <c r="AN99" i="2" s="1"/>
  <c r="AS99" i="2" s="1"/>
  <c r="X1521" i="2"/>
  <c r="X1518" i="2" s="1"/>
  <c r="V1546" i="2"/>
  <c r="W1546" i="2"/>
  <c r="V74" i="2"/>
  <c r="AN266" i="2"/>
  <c r="AS266" i="2" s="1"/>
  <c r="Y320" i="2"/>
  <c r="X403" i="2"/>
  <c r="X400" i="2" s="1"/>
  <c r="X401" i="2"/>
  <c r="E264" i="2"/>
  <c r="M309" i="2"/>
  <c r="Z1469" i="2"/>
  <c r="AC1154" i="2"/>
  <c r="AI92" i="2"/>
  <c r="X1280" i="2"/>
  <c r="X97" i="2" s="1"/>
  <c r="X93" i="2" s="1"/>
  <c r="L696" i="2"/>
  <c r="CT632" i="3"/>
  <c r="CQ632" i="3"/>
  <c r="CU632" i="3"/>
  <c r="EB632" i="3"/>
  <c r="DZ632" i="3"/>
  <c r="EC631" i="3"/>
  <c r="EC658" i="3" s="1"/>
  <c r="CX632" i="3"/>
  <c r="CV631" i="3"/>
  <c r="CV33" i="3" s="1"/>
  <c r="EA632" i="3"/>
  <c r="EB568" i="3"/>
  <c r="AG611" i="3"/>
  <c r="CZ36" i="3"/>
  <c r="EA568" i="3"/>
  <c r="CX631" i="3"/>
  <c r="CU568" i="3"/>
  <c r="CZ568" i="3"/>
  <c r="DZ37" i="3"/>
  <c r="CR568" i="3"/>
  <c r="CQ42" i="3"/>
  <c r="DA41" i="3"/>
  <c r="CW568" i="3"/>
  <c r="CT36" i="3"/>
  <c r="CW37" i="3"/>
  <c r="DZ568" i="3"/>
  <c r="CP32" i="3"/>
  <c r="CS36" i="3"/>
  <c r="EB41" i="3"/>
  <c r="DZ40" i="3"/>
  <c r="CV36" i="3"/>
  <c r="CV41" i="3"/>
  <c r="CZ42" i="3"/>
  <c r="DA36" i="3"/>
  <c r="CZ41" i="3"/>
  <c r="DA31" i="3"/>
  <c r="CT32" i="3"/>
  <c r="DZ658" i="3"/>
  <c r="CZ330" i="3"/>
  <c r="CT415" i="3"/>
  <c r="CZ207" i="3"/>
  <c r="CR207" i="3"/>
  <c r="CR330" i="3"/>
  <c r="CT62" i="3"/>
  <c r="DA307" i="3"/>
  <c r="CU549" i="3"/>
  <c r="DA549" i="3"/>
  <c r="CX544" i="3"/>
  <c r="BQ23" i="4"/>
  <c r="CQ62" i="3"/>
  <c r="CQ178" i="3" s="1"/>
  <c r="CW330" i="3"/>
  <c r="CW18" i="3" s="1"/>
  <c r="CT251" i="3"/>
  <c r="CT29" i="3" s="1"/>
  <c r="CU251" i="3"/>
  <c r="CW307" i="3"/>
  <c r="CR432" i="3"/>
  <c r="CR426" i="3" s="1"/>
  <c r="EA658" i="3"/>
  <c r="EB658" i="3"/>
  <c r="CT552" i="3"/>
  <c r="CW544" i="3"/>
  <c r="CU552" i="3"/>
  <c r="CU556" i="3" s="1"/>
  <c r="CS544" i="3"/>
  <c r="CV544" i="3"/>
  <c r="EC515" i="3"/>
  <c r="CT41" i="3"/>
  <c r="CR515" i="3"/>
  <c r="CX515" i="3"/>
  <c r="DE514" i="3"/>
  <c r="CX451" i="3"/>
  <c r="EC451" i="3"/>
  <c r="CZ451" i="3"/>
  <c r="EB397" i="3"/>
  <c r="DE402" i="3"/>
  <c r="DZ397" i="3"/>
  <c r="EA397" i="3"/>
  <c r="DA397" i="3"/>
  <c r="CU36" i="3"/>
  <c r="CS41" i="3"/>
  <c r="CZ397" i="3"/>
  <c r="CS40" i="3"/>
  <c r="EA37" i="3"/>
  <c r="DE396" i="3"/>
  <c r="CX208" i="3"/>
  <c r="AG270" i="3"/>
  <c r="CR31" i="3"/>
  <c r="CW32" i="3"/>
  <c r="DZ180" i="3"/>
  <c r="CV18" i="3"/>
  <c r="EA180" i="3"/>
  <c r="AG184" i="3"/>
  <c r="CR184" i="3"/>
  <c r="CR189" i="3" s="1"/>
  <c r="CT183" i="3"/>
  <c r="CT189" i="3" s="1"/>
  <c r="CU184" i="3"/>
  <c r="CU189" i="3" s="1"/>
  <c r="CZ78" i="3"/>
  <c r="CR32" i="3"/>
  <c r="DE122" i="3"/>
  <c r="EA78" i="3"/>
  <c r="AG110" i="3"/>
  <c r="DZ78" i="3"/>
  <c r="CW78" i="3"/>
  <c r="CP25" i="3"/>
  <c r="CU26" i="3"/>
  <c r="EB78" i="3"/>
  <c r="EB26" i="3"/>
  <c r="CR40" i="3"/>
  <c r="EA38" i="3"/>
  <c r="DE504" i="3"/>
  <c r="DZ36" i="3"/>
  <c r="EB515" i="3"/>
  <c r="EA451" i="3"/>
  <c r="DE451" i="3" s="1"/>
  <c r="AG489" i="3"/>
  <c r="CU515" i="3"/>
  <c r="CU489" i="3"/>
  <c r="DE515" i="3"/>
  <c r="CW515" i="3"/>
  <c r="EA542" i="3"/>
  <c r="CQ397" i="3"/>
  <c r="CQ40" i="3"/>
  <c r="CR62" i="3"/>
  <c r="CU377" i="3"/>
  <c r="CU432" i="3"/>
  <c r="CQ307" i="3"/>
  <c r="CT307" i="3"/>
  <c r="CT397" i="3"/>
  <c r="CQ189" i="3"/>
  <c r="CQ14" i="3" s="1"/>
  <c r="CA44" i="4"/>
  <c r="CT207" i="3"/>
  <c r="DZ15" i="3"/>
  <c r="DZ426" i="3"/>
  <c r="CT435" i="3"/>
  <c r="AG435" i="3"/>
  <c r="AG439" i="3" s="1"/>
  <c r="EB426" i="3"/>
  <c r="CS426" i="3"/>
  <c r="DA429" i="3"/>
  <c r="DA432" i="3" s="1"/>
  <c r="CT429" i="3"/>
  <c r="CT432" i="3" s="1"/>
  <c r="AG429" i="3"/>
  <c r="CW432" i="3"/>
  <c r="CY426" i="3"/>
  <c r="J71" i="5"/>
  <c r="CH23" i="4"/>
  <c r="CZ21" i="4"/>
  <c r="G67" i="4"/>
  <c r="G69" i="4"/>
  <c r="G71" i="4"/>
  <c r="BQ59" i="4"/>
  <c r="BQ62" i="4" s="1"/>
  <c r="BK17" i="3"/>
  <c r="BE17" i="3"/>
  <c r="CU25" i="3"/>
  <c r="EB889" i="3"/>
  <c r="EB24" i="3"/>
  <c r="CU24" i="3"/>
  <c r="AL17" i="3"/>
  <c r="AL16" i="3" s="1"/>
  <c r="CR24" i="3"/>
  <c r="CU685" i="3"/>
  <c r="CT31" i="3"/>
  <c r="CQ658" i="3"/>
  <c r="CV32" i="3"/>
  <c r="CV28" i="3"/>
  <c r="DE457" i="3"/>
  <c r="EB542" i="3"/>
  <c r="DZ451" i="3"/>
  <c r="DZ542" i="3"/>
  <c r="CQ38" i="3"/>
  <c r="CP40" i="3"/>
  <c r="EA331" i="3"/>
  <c r="EC424" i="3"/>
  <c r="EB331" i="3"/>
  <c r="DZ424" i="3"/>
  <c r="CT37" i="3"/>
  <c r="AG265" i="3"/>
  <c r="CT208" i="3"/>
  <c r="EB23" i="3"/>
  <c r="CU889" i="3"/>
  <c r="CU800" i="3"/>
  <c r="CU21" i="3"/>
  <c r="DE270" i="3"/>
  <c r="BH977" i="3"/>
  <c r="DE105" i="3"/>
  <c r="DE25" i="3" s="1"/>
  <c r="DE142" i="3"/>
  <c r="DE261" i="3"/>
  <c r="EA77" i="3"/>
  <c r="DE77" i="3" s="1"/>
  <c r="DE70" i="3"/>
  <c r="DA77" i="3"/>
  <c r="CS23" i="3"/>
  <c r="DE189" i="3"/>
  <c r="EA299" i="3"/>
  <c r="CV14" i="3"/>
  <c r="CU77" i="3"/>
  <c r="CZ62" i="3"/>
  <c r="CS17" i="3"/>
  <c r="EC299" i="3"/>
  <c r="BB977" i="3"/>
  <c r="CY62" i="3"/>
  <c r="EA17" i="3"/>
  <c r="DE68" i="3"/>
  <c r="DE17" i="3" s="1"/>
  <c r="DE100" i="3"/>
  <c r="DE137" i="3"/>
  <c r="CR208" i="3"/>
  <c r="CR77" i="3"/>
  <c r="EC847" i="3"/>
  <c r="EC30" i="3" s="1"/>
  <c r="EB15" i="3"/>
  <c r="DE54" i="3"/>
  <c r="CP299" i="3"/>
  <c r="AU778" i="3"/>
  <c r="CX17" i="3"/>
  <c r="DE95" i="3"/>
  <c r="DE23" i="3" s="1"/>
  <c r="DE90" i="3"/>
  <c r="DE22" i="3" s="1"/>
  <c r="CR370" i="3"/>
  <c r="CR331" i="3" s="1"/>
  <c r="CY21" i="3"/>
  <c r="DE207" i="3"/>
  <c r="CQ17" i="3"/>
  <c r="CU17" i="3"/>
  <c r="CW17" i="3"/>
  <c r="DE110" i="3"/>
  <c r="DE26" i="3" s="1"/>
  <c r="DE85" i="3"/>
  <c r="DE265" i="3"/>
  <c r="DE127" i="3"/>
  <c r="DE251" i="3"/>
  <c r="DE148" i="3"/>
  <c r="CZ54" i="3"/>
  <c r="U1385" i="2"/>
  <c r="AK1385" i="2" s="1"/>
  <c r="AP1385" i="2" s="1"/>
  <c r="E48" i="2"/>
  <c r="U1126" i="2"/>
  <c r="AK1126" i="2" s="1"/>
  <c r="AP1126" i="2" s="1"/>
  <c r="U1280" i="2"/>
  <c r="AK1280" i="2" s="1"/>
  <c r="AP1280" i="2" s="1"/>
  <c r="V51" i="2"/>
  <c r="U51" i="2" s="1"/>
  <c r="U1429" i="2"/>
  <c r="AK1429" i="2" s="1"/>
  <c r="AP1429" i="2" s="1"/>
  <c r="O1392" i="2"/>
  <c r="N1468" i="2"/>
  <c r="AG92" i="2"/>
  <c r="AG76" i="2" s="1"/>
  <c r="AF83" i="2"/>
  <c r="V82" i="2"/>
  <c r="V83" i="2" s="1"/>
  <c r="U1576" i="2"/>
  <c r="AK1576" i="2" s="1"/>
  <c r="AP1576" i="2" s="1"/>
  <c r="U1324" i="2"/>
  <c r="AK1324" i="2" s="1"/>
  <c r="AP1324" i="2" s="1"/>
  <c r="Y1441" i="2"/>
  <c r="L1274" i="2"/>
  <c r="X1099" i="2"/>
  <c r="N1441" i="2"/>
  <c r="N1573" i="2"/>
  <c r="N1575" i="2"/>
  <c r="AG91" i="2"/>
  <c r="AG75" i="2" s="1"/>
  <c r="L1573" i="2"/>
  <c r="U1519" i="2"/>
  <c r="AK1519" i="2" s="1"/>
  <c r="AP1519" i="2" s="1"/>
  <c r="U1534" i="2"/>
  <c r="AK1534" i="2" s="1"/>
  <c r="AP1534" i="2" s="1"/>
  <c r="U1521" i="2"/>
  <c r="AK1521" i="2" s="1"/>
  <c r="AP1521" i="2" s="1"/>
  <c r="U1441" i="2"/>
  <c r="AK1441" i="2" s="1"/>
  <c r="AP1441" i="2" s="1"/>
  <c r="L1484" i="2"/>
  <c r="L1468" i="2" s="1"/>
  <c r="Y1412" i="2"/>
  <c r="O1258" i="2"/>
  <c r="O1260" i="2"/>
  <c r="O1380" i="2"/>
  <c r="L1392" i="2"/>
  <c r="M1470" i="2"/>
  <c r="AC1574" i="2"/>
  <c r="Z1259" i="2"/>
  <c r="AE97" i="2"/>
  <c r="AI91" i="2"/>
  <c r="AG990" i="2"/>
  <c r="W93" i="2"/>
  <c r="AG77" i="2"/>
  <c r="U883" i="2"/>
  <c r="AK883" i="2" s="1"/>
  <c r="AP883" i="2" s="1"/>
  <c r="AE882" i="2"/>
  <c r="BP111" i="2"/>
  <c r="BQ111" i="2" s="1"/>
  <c r="P727" i="2"/>
  <c r="AN755" i="2"/>
  <c r="AS755" i="2" s="1"/>
  <c r="R727" i="2"/>
  <c r="AN727" i="2" s="1"/>
  <c r="AS727" i="2" s="1"/>
  <c r="R725" i="2"/>
  <c r="AN725" i="2" s="1"/>
  <c r="AS725" i="2" s="1"/>
  <c r="X78" i="2"/>
  <c r="L726" i="2"/>
  <c r="L723" i="2" s="1"/>
  <c r="M723" i="2"/>
  <c r="M725" i="2"/>
  <c r="X724" i="2"/>
  <c r="BP63" i="2"/>
  <c r="BQ63" i="2" s="1"/>
  <c r="U684" i="2"/>
  <c r="AK684" i="2" s="1"/>
  <c r="AP684" i="2" s="1"/>
  <c r="O588" i="2"/>
  <c r="AE588" i="2"/>
  <c r="F536" i="2"/>
  <c r="N47" i="2"/>
  <c r="BP55" i="2"/>
  <c r="BQ55" i="2" s="1"/>
  <c r="L372" i="2"/>
  <c r="BP73" i="2"/>
  <c r="BQ73" i="2" s="1"/>
  <c r="L281" i="2"/>
  <c r="U55" i="2"/>
  <c r="AO271" i="2"/>
  <c r="AP271" i="2" s="1"/>
  <c r="AQ271" i="2" s="1"/>
  <c r="AR271" i="2" s="1"/>
  <c r="AO275" i="2"/>
  <c r="AP275" i="2" s="1"/>
  <c r="AQ275" i="2" s="1"/>
  <c r="AR275" i="2" s="1"/>
  <c r="AO55" i="2"/>
  <c r="AP55" i="2" s="1"/>
  <c r="AQ55" i="2" s="1"/>
  <c r="AR55" i="2" s="1"/>
  <c r="AS55" i="2"/>
  <c r="L55" i="2"/>
  <c r="AU55" i="2"/>
  <c r="AV55" i="2" s="1"/>
  <c r="BP64" i="2"/>
  <c r="BQ64" i="2" s="1"/>
  <c r="AB47" i="2"/>
  <c r="Z55" i="2"/>
  <c r="U1589" i="2"/>
  <c r="AK1589" i="2" s="1"/>
  <c r="AP1589" i="2" s="1"/>
  <c r="W831" i="2"/>
  <c r="L829" i="2"/>
  <c r="W156" i="2"/>
  <c r="AO166" i="2"/>
  <c r="AP166" i="2" s="1"/>
  <c r="AQ166" i="2" s="1"/>
  <c r="AR166" i="2" s="1"/>
  <c r="W187" i="2"/>
  <c r="W184" i="2" s="1"/>
  <c r="U497" i="2"/>
  <c r="Q428" i="2"/>
  <c r="Q404" i="2"/>
  <c r="Q401" i="2" s="1"/>
  <c r="J51" i="5"/>
  <c r="CY314" i="3"/>
  <c r="CY299" i="3" s="1"/>
  <c r="AG311" i="3"/>
  <c r="CW311" i="3"/>
  <c r="CW314" i="3" s="1"/>
  <c r="CV314" i="3"/>
  <c r="CV299" i="3" s="1"/>
  <c r="AG310" i="3"/>
  <c r="DA314" i="3"/>
  <c r="CQ314" i="3"/>
  <c r="CS314" i="3"/>
  <c r="CS299" i="3" s="1"/>
  <c r="CT310" i="3"/>
  <c r="EA424" i="3"/>
  <c r="EA15" i="3"/>
  <c r="CT309" i="3"/>
  <c r="CZ307" i="3"/>
  <c r="D28" i="5"/>
  <c r="F38" i="5"/>
  <c r="F41" i="5" s="1"/>
  <c r="F62" i="5"/>
  <c r="F63" i="5" s="1"/>
  <c r="F45" i="5"/>
  <c r="D74" i="5"/>
  <c r="D76" i="5" s="1"/>
  <c r="F47" i="5"/>
  <c r="J75" i="5"/>
  <c r="D42" i="5"/>
  <c r="D44" i="5" s="1"/>
  <c r="D36" i="5"/>
  <c r="F57" i="5"/>
  <c r="D27" i="5"/>
  <c r="D17" i="5"/>
  <c r="F17" i="5" s="1"/>
  <c r="AG194" i="3"/>
  <c r="CR194" i="3"/>
  <c r="CR196" i="3" s="1"/>
  <c r="CQ196" i="3"/>
  <c r="CP196" i="3"/>
  <c r="CV196" i="3"/>
  <c r="CV180" i="3" s="1"/>
  <c r="CX196" i="3"/>
  <c r="CS196" i="3"/>
  <c r="CS180" i="3" s="1"/>
  <c r="CZ183" i="3"/>
  <c r="CZ189" i="3" s="1"/>
  <c r="DA183" i="3"/>
  <c r="DA189" i="3" s="1"/>
  <c r="AG183" i="3"/>
  <c r="CR122" i="3"/>
  <c r="CR78" i="3" s="1"/>
  <c r="CT77" i="3"/>
  <c r="EC18" i="3"/>
  <c r="EA889" i="3"/>
  <c r="DO16" i="3"/>
  <c r="DE41" i="3"/>
  <c r="DJ39" i="3"/>
  <c r="DM39" i="3"/>
  <c r="DL20" i="3"/>
  <c r="DI16" i="3"/>
  <c r="DI35" i="3"/>
  <c r="DI20" i="3"/>
  <c r="DM20" i="3"/>
  <c r="DM35" i="3"/>
  <c r="DH20" i="3"/>
  <c r="DG20" i="3"/>
  <c r="DJ20" i="3"/>
  <c r="DF20" i="3"/>
  <c r="CX207" i="3"/>
  <c r="CX330" i="3"/>
  <c r="CX189" i="3"/>
  <c r="CU307" i="3"/>
  <c r="CU314" i="3"/>
  <c r="CU673" i="3"/>
  <c r="DA673" i="3"/>
  <c r="DA660" i="3" s="1"/>
  <c r="CU196" i="3"/>
  <c r="CX667" i="3"/>
  <c r="CX776" i="3" s="1"/>
  <c r="CX307" i="3"/>
  <c r="DA207" i="3"/>
  <c r="CX432" i="3"/>
  <c r="DA196" i="3"/>
  <c r="CX77" i="3"/>
  <c r="DA330" i="3"/>
  <c r="CU667" i="3"/>
  <c r="CU330" i="3"/>
  <c r="AW28" i="3"/>
  <c r="BH16" i="3"/>
  <c r="BJ27" i="3"/>
  <c r="DA54" i="3"/>
  <c r="EC17" i="3"/>
  <c r="AU17" i="3"/>
  <c r="DM16" i="3"/>
  <c r="DM13" i="3" s="1"/>
  <c r="DF17" i="3"/>
  <c r="DK20" i="3"/>
  <c r="BQ22" i="4"/>
  <c r="BW131" i="4"/>
  <c r="BW136" i="4" s="1"/>
  <c r="DK15" i="3"/>
  <c r="CA22" i="4"/>
  <c r="CX62" i="3"/>
  <c r="CP62" i="3"/>
  <c r="CW56" i="3"/>
  <c r="CW62" i="3" s="1"/>
  <c r="DA56" i="3"/>
  <c r="DA62" i="3" s="1"/>
  <c r="AG56" i="3"/>
  <c r="CV62" i="3"/>
  <c r="BP23" i="4"/>
  <c r="BP21" i="4" s="1"/>
  <c r="BU131" i="4"/>
  <c r="BU136" i="4" s="1"/>
  <c r="BR61" i="4"/>
  <c r="BR59" i="4" s="1"/>
  <c r="BR62" i="4" s="1"/>
  <c r="BP59" i="4"/>
  <c r="AG947" i="3"/>
  <c r="AK21" i="3"/>
  <c r="CX36" i="3"/>
  <c r="DF28" i="3"/>
  <c r="EA800" i="3"/>
  <c r="AV41" i="3"/>
  <c r="CS28" i="3"/>
  <c r="BR49" i="3"/>
  <c r="CY950" i="3"/>
  <c r="CY28" i="3" s="1"/>
  <c r="CZ947" i="3"/>
  <c r="CZ950" i="3" s="1"/>
  <c r="DA947" i="3"/>
  <c r="DA950" i="3" s="1"/>
  <c r="AX36" i="3"/>
  <c r="BC36" i="3"/>
  <c r="AY37" i="3"/>
  <c r="BC40" i="3"/>
  <c r="BA17" i="3"/>
  <c r="AX17" i="3"/>
  <c r="AM36" i="3"/>
  <c r="CQ1370" i="3"/>
  <c r="CZ271" i="3"/>
  <c r="DE489" i="3"/>
  <c r="EC37" i="3"/>
  <c r="AP31" i="3"/>
  <c r="AP17" i="3"/>
  <c r="AU1433" i="3"/>
  <c r="AM1547" i="3"/>
  <c r="BB26" i="3"/>
  <c r="AZ41" i="3"/>
  <c r="CY667" i="3"/>
  <c r="CY14" i="3" s="1"/>
  <c r="CU207" i="3"/>
  <c r="CR816" i="3"/>
  <c r="CR23" i="3" s="1"/>
  <c r="CX816" i="3"/>
  <c r="CX23" i="3" s="1"/>
  <c r="CQ956" i="3"/>
  <c r="CQ847" i="3"/>
  <c r="CQ30" i="3" s="1"/>
  <c r="AX1004" i="3"/>
  <c r="AG629" i="3"/>
  <c r="AG631" i="3" s="1"/>
  <c r="CQ41" i="3"/>
  <c r="CT42" i="3"/>
  <c r="EA1004" i="3"/>
  <c r="AN36" i="3"/>
  <c r="AP37" i="3"/>
  <c r="AT37" i="3"/>
  <c r="AR38" i="3"/>
  <c r="AQ40" i="3"/>
  <c r="AQ41" i="3"/>
  <c r="AM42" i="3"/>
  <c r="AK18" i="3"/>
  <c r="AK25" i="3"/>
  <c r="CV891" i="3"/>
  <c r="AG728" i="3"/>
  <c r="CQ489" i="3"/>
  <c r="CQ451" i="3" s="1"/>
  <c r="BC14" i="3"/>
  <c r="CD21" i="4"/>
  <c r="CD26" i="4" s="1"/>
  <c r="BT80" i="4"/>
  <c r="BZ80" i="4"/>
  <c r="BQ113" i="4"/>
  <c r="BQ116" i="4" s="1"/>
  <c r="G49" i="4"/>
  <c r="CF62" i="4"/>
  <c r="G30" i="4"/>
  <c r="BZ44" i="4"/>
  <c r="CG21" i="4"/>
  <c r="CG26" i="4" s="1"/>
  <c r="CL21" i="4"/>
  <c r="CL26" i="4" s="1"/>
  <c r="CZ26" i="4"/>
  <c r="D35" i="1" s="1"/>
  <c r="BX131" i="4"/>
  <c r="BX136" i="4" s="1"/>
  <c r="X151" i="4"/>
  <c r="CC22" i="4"/>
  <c r="BZ22" i="4"/>
  <c r="BT22" i="4"/>
  <c r="G46" i="4"/>
  <c r="CC24" i="4"/>
  <c r="BZ23" i="4"/>
  <c r="CC80" i="4"/>
  <c r="G28" i="4"/>
  <c r="G38" i="4"/>
  <c r="BT23" i="4"/>
  <c r="BT131" i="4"/>
  <c r="BT136" i="4" s="1"/>
  <c r="BU41" i="4"/>
  <c r="BU44" i="4" s="1"/>
  <c r="BR131" i="4"/>
  <c r="BR136" i="4" s="1"/>
  <c r="BH1574" i="3"/>
  <c r="AN1462" i="3"/>
  <c r="CQ685" i="3"/>
  <c r="CW28" i="3"/>
  <c r="BE28" i="3"/>
  <c r="BI28" i="3"/>
  <c r="AQ28" i="3"/>
  <c r="CT800" i="3"/>
  <c r="CT889" i="3"/>
  <c r="CT21" i="3"/>
  <c r="CQ21" i="3"/>
  <c r="CZ21" i="3"/>
  <c r="CZ889" i="3"/>
  <c r="CW21" i="3"/>
  <c r="CW889" i="3"/>
  <c r="CW800" i="3"/>
  <c r="CW673" i="3"/>
  <c r="CZ658" i="3"/>
  <c r="AT18" i="3"/>
  <c r="AT16" i="3" s="1"/>
  <c r="CZ800" i="3"/>
  <c r="CU1004" i="3"/>
  <c r="CU397" i="3"/>
  <c r="AG976" i="3"/>
  <c r="CW956" i="3"/>
  <c r="AN18" i="3"/>
  <c r="M1182" i="2"/>
  <c r="W1307" i="2"/>
  <c r="L1368" i="2"/>
  <c r="U429" i="2"/>
  <c r="AS306" i="2"/>
  <c r="W883" i="2"/>
  <c r="P1485" i="2"/>
  <c r="P1497" i="2"/>
  <c r="N78" i="2"/>
  <c r="N399" i="2"/>
  <c r="M296" i="2"/>
  <c r="V668" i="2"/>
  <c r="Y684" i="2"/>
  <c r="X684" i="2"/>
  <c r="V898" i="2"/>
  <c r="Y989" i="2"/>
  <c r="V1097" i="2"/>
  <c r="X1204" i="2"/>
  <c r="Y1309" i="2"/>
  <c r="W1429" i="2"/>
  <c r="W1413" i="2" s="1"/>
  <c r="N200" i="2"/>
  <c r="E320" i="2"/>
  <c r="E428" i="2"/>
  <c r="W295" i="2"/>
  <c r="AE508" i="2"/>
  <c r="N507" i="2"/>
  <c r="U200" i="2"/>
  <c r="G51" i="4"/>
  <c r="BQ131" i="4"/>
  <c r="BQ136" i="4" s="1"/>
  <c r="G34" i="4"/>
  <c r="BV21" i="4"/>
  <c r="BW22" i="4"/>
  <c r="AO1462" i="3"/>
  <c r="AH1462" i="3"/>
  <c r="AO1091" i="3"/>
  <c r="AZ891" i="3"/>
  <c r="BJ25" i="3"/>
  <c r="CR685" i="3"/>
  <c r="BK37" i="3"/>
  <c r="DH28" i="3"/>
  <c r="DH27" i="3" s="1"/>
  <c r="AV32" i="3"/>
  <c r="CP28" i="3"/>
  <c r="CY18" i="3"/>
  <c r="CU208" i="3"/>
  <c r="EC208" i="3"/>
  <c r="BH28" i="3"/>
  <c r="BH27" i="3" s="1"/>
  <c r="AX28" i="3"/>
  <c r="AG244" i="3"/>
  <c r="AY28" i="3"/>
  <c r="AL28" i="3"/>
  <c r="AL27" i="3" s="1"/>
  <c r="AG207" i="3"/>
  <c r="BG18" i="3"/>
  <c r="BG16" i="3" s="1"/>
  <c r="DO20" i="3"/>
  <c r="DN20" i="3"/>
  <c r="AV18" i="3"/>
  <c r="AG77" i="3"/>
  <c r="DG32" i="3"/>
  <c r="DG27" i="3" s="1"/>
  <c r="AL21" i="3"/>
  <c r="CZ426" i="3"/>
  <c r="DA21" i="3"/>
  <c r="DA889" i="3"/>
  <c r="AV21" i="3"/>
  <c r="AO21" i="3"/>
  <c r="AY21" i="3"/>
  <c r="AL22" i="3"/>
  <c r="CM672" i="3"/>
  <c r="CA672" i="3" s="1"/>
  <c r="CM671" i="3"/>
  <c r="CA671" i="3" s="1"/>
  <c r="CD58" i="3"/>
  <c r="CD62" i="3" s="1"/>
  <c r="CU28" i="3"/>
  <c r="CG307" i="3"/>
  <c r="CH302" i="3"/>
  <c r="CH307" i="3" s="1"/>
  <c r="CI302" i="3"/>
  <c r="CI307" i="3" s="1"/>
  <c r="BP59" i="3"/>
  <c r="BQ59" i="3"/>
  <c r="BL59" i="3"/>
  <c r="CO309" i="3"/>
  <c r="CN309" i="3"/>
  <c r="CU913" i="3"/>
  <c r="CH434" i="3"/>
  <c r="CI434" i="3"/>
  <c r="BL435" i="3"/>
  <c r="CI310" i="3"/>
  <c r="CH310" i="3"/>
  <c r="BP375" i="3"/>
  <c r="BQ375" i="3"/>
  <c r="BO377" i="3"/>
  <c r="BO29" i="3" s="1"/>
  <c r="BL375" i="3"/>
  <c r="BL377" i="3" s="1"/>
  <c r="BL29" i="3" s="1"/>
  <c r="AG29" i="3" s="1"/>
  <c r="BW184" i="3"/>
  <c r="BV184" i="3"/>
  <c r="BB18" i="3"/>
  <c r="CE195" i="3"/>
  <c r="CB195" i="3" s="1"/>
  <c r="CF195" i="3"/>
  <c r="CC195" i="3" s="1"/>
  <c r="CA195" i="3"/>
  <c r="CG429" i="3"/>
  <c r="CF436" i="3"/>
  <c r="CE436" i="3"/>
  <c r="CA436" i="3"/>
  <c r="BU196" i="3"/>
  <c r="BW59" i="3"/>
  <c r="BV59" i="3"/>
  <c r="CH671" i="3"/>
  <c r="CI671" i="3"/>
  <c r="DA800" i="3"/>
  <c r="CF312" i="3"/>
  <c r="CE312" i="3"/>
  <c r="CN311" i="3"/>
  <c r="CO311" i="3"/>
  <c r="CE48" i="3"/>
  <c r="CF48" i="3"/>
  <c r="CD54" i="3"/>
  <c r="CE56" i="3"/>
  <c r="CF56" i="3"/>
  <c r="CA56" i="3"/>
  <c r="CO192" i="3"/>
  <c r="CN192" i="3"/>
  <c r="CM54" i="3"/>
  <c r="CN48" i="3"/>
  <c r="CN54" i="3" s="1"/>
  <c r="CO48" i="3"/>
  <c r="CO54" i="3" s="1"/>
  <c r="BU62" i="3"/>
  <c r="BV56" i="3"/>
  <c r="BW56" i="3"/>
  <c r="CI59" i="3"/>
  <c r="CH59" i="3"/>
  <c r="BW48" i="3"/>
  <c r="BV48" i="3"/>
  <c r="CG196" i="3"/>
  <c r="CH191" i="3"/>
  <c r="CI191" i="3"/>
  <c r="CA310" i="3"/>
  <c r="BX49" i="3"/>
  <c r="BX58" i="3"/>
  <c r="BX62" i="3" s="1"/>
  <c r="BR58" i="3"/>
  <c r="BL193" i="3"/>
  <c r="BR196" i="3"/>
  <c r="BT312" i="3"/>
  <c r="BS312" i="3"/>
  <c r="CF59" i="3"/>
  <c r="CA59" i="3"/>
  <c r="CE59" i="3"/>
  <c r="CK56" i="3"/>
  <c r="CL56" i="3"/>
  <c r="BL302" i="3"/>
  <c r="BL307" i="3" s="1"/>
  <c r="BO307" i="3"/>
  <c r="BP307" i="3"/>
  <c r="BR432" i="3"/>
  <c r="BS432" i="3"/>
  <c r="BT432" i="3"/>
  <c r="CF669" i="3"/>
  <c r="CE669" i="3"/>
  <c r="CF672" i="3"/>
  <c r="CE672" i="3"/>
  <c r="CI436" i="3"/>
  <c r="CH436" i="3"/>
  <c r="CJ667" i="3"/>
  <c r="CL662" i="3"/>
  <c r="CK662" i="3"/>
  <c r="CA662" i="3"/>
  <c r="CK552" i="3"/>
  <c r="CL552" i="3"/>
  <c r="AR14" i="3"/>
  <c r="CP14" i="3"/>
  <c r="DZ889" i="3"/>
  <c r="CU62" i="3"/>
  <c r="BL434" i="3"/>
  <c r="CE302" i="3"/>
  <c r="CD307" i="3"/>
  <c r="CF302" i="3"/>
  <c r="CA302" i="3"/>
  <c r="CA307" i="3" s="1"/>
  <c r="CF310" i="3"/>
  <c r="CE310" i="3"/>
  <c r="BA18" i="3"/>
  <c r="CD193" i="3"/>
  <c r="CD196" i="3" s="1"/>
  <c r="CO194" i="3"/>
  <c r="CN194" i="3"/>
  <c r="CF435" i="3"/>
  <c r="CA435" i="3"/>
  <c r="CE435" i="3"/>
  <c r="CN435" i="3"/>
  <c r="CO435" i="3"/>
  <c r="CO434" i="3"/>
  <c r="CO439" i="3" s="1"/>
  <c r="CN434" i="3"/>
  <c r="CN439" i="3" s="1"/>
  <c r="BO544" i="3"/>
  <c r="BL551" i="3"/>
  <c r="CN670" i="3"/>
  <c r="CO670" i="3"/>
  <c r="DE631" i="3"/>
  <c r="CF671" i="3"/>
  <c r="CE671" i="3"/>
  <c r="BX544" i="3"/>
  <c r="BW58" i="3"/>
  <c r="BV58" i="3"/>
  <c r="CO310" i="3"/>
  <c r="CN310" i="3"/>
  <c r="BB14" i="3"/>
  <c r="CO57" i="3"/>
  <c r="CN57" i="3"/>
  <c r="CH192" i="3"/>
  <c r="CI192" i="3"/>
  <c r="CE57" i="3"/>
  <c r="CF57" i="3"/>
  <c r="CM189" i="3"/>
  <c r="CN183" i="3"/>
  <c r="CN189" i="3" s="1"/>
  <c r="CO183" i="3"/>
  <c r="CO189" i="3" s="1"/>
  <c r="CO56" i="3"/>
  <c r="CN56" i="3"/>
  <c r="CM62" i="3"/>
  <c r="BQ49" i="3"/>
  <c r="BP49" i="3"/>
  <c r="BO54" i="3"/>
  <c r="BL48" i="3"/>
  <c r="BQ48" i="3"/>
  <c r="BP48" i="3"/>
  <c r="BO196" i="3"/>
  <c r="CG189" i="3"/>
  <c r="CI183" i="3"/>
  <c r="CH183" i="3"/>
  <c r="DT330" i="3"/>
  <c r="DP322" i="3"/>
  <c r="CH193" i="3"/>
  <c r="CI193" i="3"/>
  <c r="CM312" i="3"/>
  <c r="CM314" i="3" s="1"/>
  <c r="CJ312" i="3"/>
  <c r="BT49" i="3"/>
  <c r="BS49" i="3"/>
  <c r="DA148" i="3"/>
  <c r="DA33" i="3" s="1"/>
  <c r="BT59" i="3"/>
  <c r="BS59" i="3"/>
  <c r="BL192" i="3"/>
  <c r="BQ312" i="3"/>
  <c r="BP312" i="3"/>
  <c r="CA57" i="3"/>
  <c r="CJ54" i="3"/>
  <c r="CL48" i="3"/>
  <c r="CK48" i="3"/>
  <c r="BS57" i="3"/>
  <c r="BT57" i="3"/>
  <c r="CH435" i="3"/>
  <c r="CI435" i="3"/>
  <c r="BR544" i="3"/>
  <c r="CI670" i="3"/>
  <c r="CH670" i="3"/>
  <c r="CL671" i="3"/>
  <c r="CL673" i="3" s="1"/>
  <c r="CJ673" i="3"/>
  <c r="CK671" i="3"/>
  <c r="CK673" i="3" s="1"/>
  <c r="CJ544" i="3"/>
  <c r="CK551" i="3"/>
  <c r="CA551" i="3"/>
  <c r="CL551" i="3"/>
  <c r="CQ544" i="3"/>
  <c r="DZ800" i="3"/>
  <c r="CN669" i="3"/>
  <c r="CO669" i="3"/>
  <c r="AJ1004" i="3"/>
  <c r="CD184" i="3"/>
  <c r="CD189" i="3" s="1"/>
  <c r="BQ58" i="3"/>
  <c r="BP58" i="3"/>
  <c r="CF194" i="3"/>
  <c r="CA194" i="3"/>
  <c r="CE194" i="3"/>
  <c r="BV432" i="3"/>
  <c r="BW432" i="3"/>
  <c r="BU432" i="3"/>
  <c r="CF191" i="3"/>
  <c r="CE191" i="3"/>
  <c r="CI309" i="3"/>
  <c r="CH309" i="3"/>
  <c r="CG314" i="3"/>
  <c r="CM667" i="3"/>
  <c r="CO664" i="3"/>
  <c r="CO667" i="3" s="1"/>
  <c r="CN664" i="3"/>
  <c r="CN667" i="3" s="1"/>
  <c r="CH312" i="3"/>
  <c r="CI312" i="3"/>
  <c r="CE311" i="3"/>
  <c r="CF311" i="3"/>
  <c r="CA311" i="3"/>
  <c r="CE183" i="3"/>
  <c r="CF183" i="3"/>
  <c r="CA183" i="3"/>
  <c r="CF192" i="3"/>
  <c r="CE192" i="3"/>
  <c r="CA192" i="3"/>
  <c r="BW57" i="3"/>
  <c r="BV57" i="3"/>
  <c r="BQ56" i="3"/>
  <c r="BP56" i="3"/>
  <c r="BO62" i="3"/>
  <c r="BL56" i="3"/>
  <c r="BX307" i="3"/>
  <c r="BZ307" i="3"/>
  <c r="BU49" i="3"/>
  <c r="BL49" i="3" s="1"/>
  <c r="CN302" i="3"/>
  <c r="CN307" i="3" s="1"/>
  <c r="CO302" i="3"/>
  <c r="CO307" i="3" s="1"/>
  <c r="CM307" i="3"/>
  <c r="BL322" i="3"/>
  <c r="BL330" i="3" s="1"/>
  <c r="AO18" i="3"/>
  <c r="DT77" i="3"/>
  <c r="CO193" i="3"/>
  <c r="CN193" i="3"/>
  <c r="CK184" i="3"/>
  <c r="CL184" i="3"/>
  <c r="BQ57" i="3"/>
  <c r="BL57" i="3"/>
  <c r="BP57" i="3"/>
  <c r="CO58" i="3"/>
  <c r="CN58" i="3"/>
  <c r="CI57" i="3"/>
  <c r="CH57" i="3"/>
  <c r="BS322" i="3"/>
  <c r="BS330" i="3" s="1"/>
  <c r="BS18" i="3" s="1"/>
  <c r="BS16" i="3" s="1"/>
  <c r="BT322" i="3"/>
  <c r="BT330" i="3" s="1"/>
  <c r="BT18" i="3" s="1"/>
  <c r="BT16" i="3" s="1"/>
  <c r="BR330" i="3"/>
  <c r="BR18" i="3" s="1"/>
  <c r="BR16" i="3" s="1"/>
  <c r="BS307" i="3"/>
  <c r="BR307" i="3"/>
  <c r="BT307" i="3"/>
  <c r="CJ432" i="3"/>
  <c r="CK429" i="3"/>
  <c r="CK432" i="3" s="1"/>
  <c r="CL429" i="3"/>
  <c r="CL432" i="3" s="1"/>
  <c r="CL434" i="3"/>
  <c r="CK434" i="3"/>
  <c r="CL435" i="3"/>
  <c r="CK435" i="3"/>
  <c r="CK194" i="3"/>
  <c r="CL194" i="3"/>
  <c r="CL554" i="3"/>
  <c r="CC554" i="3" s="1"/>
  <c r="CK554" i="3"/>
  <c r="CB554" i="3" s="1"/>
  <c r="CF552" i="3"/>
  <c r="CF556" i="3" s="1"/>
  <c r="CE552" i="3"/>
  <c r="CE556" i="3" s="1"/>
  <c r="CD544" i="3"/>
  <c r="CR673" i="3"/>
  <c r="AO22" i="3"/>
  <c r="CI664" i="3"/>
  <c r="CI667" i="3" s="1"/>
  <c r="CH664" i="3"/>
  <c r="CH667" i="3" s="1"/>
  <c r="CG667" i="3"/>
  <c r="CI194" i="3"/>
  <c r="CH194" i="3"/>
  <c r="BL552" i="3"/>
  <c r="BX312" i="3"/>
  <c r="BL311" i="3"/>
  <c r="BU544" i="3"/>
  <c r="BU312" i="3"/>
  <c r="BU314" i="3" s="1"/>
  <c r="CI58" i="3"/>
  <c r="CH58" i="3"/>
  <c r="CE309" i="3"/>
  <c r="CF309" i="3"/>
  <c r="CA309" i="3"/>
  <c r="CD314" i="3"/>
  <c r="CG62" i="3"/>
  <c r="CH56" i="3"/>
  <c r="CI56" i="3"/>
  <c r="CI311" i="3"/>
  <c r="CH311" i="3"/>
  <c r="BX54" i="3"/>
  <c r="BY48" i="3"/>
  <c r="BZ48" i="3"/>
  <c r="BO189" i="3"/>
  <c r="BP183" i="3"/>
  <c r="BL183" i="3"/>
  <c r="BQ183" i="3"/>
  <c r="BY56" i="3"/>
  <c r="BZ56" i="3"/>
  <c r="BO330" i="3"/>
  <c r="BO18" i="3" s="1"/>
  <c r="BO16" i="3" s="1"/>
  <c r="BQ322" i="3"/>
  <c r="BP322" i="3"/>
  <c r="DE778" i="3"/>
  <c r="CJ189" i="3"/>
  <c r="CK183" i="3"/>
  <c r="CL183" i="3"/>
  <c r="CK309" i="3"/>
  <c r="CL309" i="3"/>
  <c r="BQ184" i="3"/>
  <c r="BP184" i="3"/>
  <c r="BY70" i="3"/>
  <c r="BL70" i="3"/>
  <c r="BL77" i="3" s="1"/>
  <c r="BX77" i="3"/>
  <c r="CI184" i="3"/>
  <c r="CH184" i="3"/>
  <c r="BS48" i="3"/>
  <c r="BT48" i="3"/>
  <c r="BR54" i="3"/>
  <c r="BR62" i="3"/>
  <c r="BS56" i="3"/>
  <c r="BT56" i="3"/>
  <c r="BZ57" i="3"/>
  <c r="BY57" i="3"/>
  <c r="BO314" i="3"/>
  <c r="CO59" i="3"/>
  <c r="CN59" i="3"/>
  <c r="CL49" i="3"/>
  <c r="CC49" i="3" s="1"/>
  <c r="CK49" i="3"/>
  <c r="CB49" i="3" s="1"/>
  <c r="CA49" i="3"/>
  <c r="BU307" i="3"/>
  <c r="BV307" i="3"/>
  <c r="BW307" i="3"/>
  <c r="BR184" i="3"/>
  <c r="AP28" i="3"/>
  <c r="BO432" i="3"/>
  <c r="BL429" i="3"/>
  <c r="BL432" i="3" s="1"/>
  <c r="CH672" i="3"/>
  <c r="CI672" i="3"/>
  <c r="CA664" i="3"/>
  <c r="CD667" i="3"/>
  <c r="CA552" i="3"/>
  <c r="CL436" i="3"/>
  <c r="CK436" i="3"/>
  <c r="W1206" i="2"/>
  <c r="Y1206" i="2"/>
  <c r="Y1203" i="2" s="1"/>
  <c r="L497" i="2"/>
  <c r="AG65" i="2"/>
  <c r="Q617" i="2"/>
  <c r="AM617" i="2" s="1"/>
  <c r="AR617" i="2" s="1"/>
  <c r="AM633" i="2"/>
  <c r="AR633" i="2" s="1"/>
  <c r="V830" i="2"/>
  <c r="U187" i="2"/>
  <c r="W669" i="2"/>
  <c r="X1018" i="2"/>
  <c r="P910" i="2"/>
  <c r="W480" i="2"/>
  <c r="X536" i="2"/>
  <c r="AE291" i="2"/>
  <c r="Y883" i="2"/>
  <c r="Y200" i="2"/>
  <c r="U1006" i="2"/>
  <c r="AK1006" i="2" s="1"/>
  <c r="AP1006" i="2" s="1"/>
  <c r="Y1006" i="2"/>
  <c r="N587" i="2"/>
  <c r="V993" i="2"/>
  <c r="V536" i="2"/>
  <c r="AD724" i="2"/>
  <c r="CS32" i="3"/>
  <c r="AT32" i="3"/>
  <c r="DL39" i="3"/>
  <c r="BF32" i="3"/>
  <c r="CX149" i="3"/>
  <c r="BB36" i="3"/>
  <c r="BB35" i="3" s="1"/>
  <c r="AM38" i="3"/>
  <c r="CX913" i="3"/>
  <c r="BW43" i="4"/>
  <c r="BW41" i="4" s="1"/>
  <c r="BW44" i="4" s="1"/>
  <c r="BR24" i="4"/>
  <c r="BW59" i="4"/>
  <c r="BW62" i="4" s="1"/>
  <c r="BU151" i="4"/>
  <c r="BU154" i="4" s="1"/>
  <c r="DJ18" i="3"/>
  <c r="DJ16" i="3" s="1"/>
  <c r="DJ13" i="3" s="1"/>
  <c r="DH18" i="3"/>
  <c r="DH16" i="3" s="1"/>
  <c r="DH13" i="3" s="1"/>
  <c r="BX43" i="4"/>
  <c r="BV41" i="4"/>
  <c r="G41" i="4" s="1"/>
  <c r="M11" i="3"/>
  <c r="N11" i="3" s="1"/>
  <c r="O11" i="3" s="1"/>
  <c r="P11" i="3" s="1"/>
  <c r="Q11" i="3" s="1"/>
  <c r="R11" i="3" s="1"/>
  <c r="S11" i="3" s="1"/>
  <c r="T11" i="3" s="1"/>
  <c r="U11" i="3" s="1"/>
  <c r="V11" i="3" s="1"/>
  <c r="W11" i="3" s="1"/>
  <c r="X11" i="3" s="1"/>
  <c r="Y11" i="3" s="1"/>
  <c r="Z11" i="3" s="1"/>
  <c r="BZ24" i="4"/>
  <c r="CA131" i="4"/>
  <c r="CA136" i="4" s="1"/>
  <c r="CA23" i="4"/>
  <c r="G31" i="4"/>
  <c r="CK21" i="4"/>
  <c r="CK26" i="4" s="1"/>
  <c r="BQ41" i="4"/>
  <c r="CC62" i="4"/>
  <c r="AJ1091" i="3"/>
  <c r="AI1576" i="3"/>
  <c r="AI1346" i="3"/>
  <c r="CU41" i="3"/>
  <c r="BK42" i="3"/>
  <c r="AX891" i="3"/>
  <c r="BF891" i="3"/>
  <c r="AW17" i="3"/>
  <c r="BG32" i="3"/>
  <c r="CR544" i="3"/>
  <c r="BH40" i="3"/>
  <c r="AM40" i="3"/>
  <c r="AS24" i="3"/>
  <c r="AG419" i="3"/>
  <c r="DI39" i="3"/>
  <c r="CX271" i="3"/>
  <c r="CY32" i="3"/>
  <c r="EA24" i="3"/>
  <c r="DZ208" i="3"/>
  <c r="EC180" i="3"/>
  <c r="AU18" i="3"/>
  <c r="AU16" i="3" s="1"/>
  <c r="EC297" i="3"/>
  <c r="CY17" i="3"/>
  <c r="BI14" i="3"/>
  <c r="BK14" i="3"/>
  <c r="AJ41" i="3"/>
  <c r="CW173" i="3"/>
  <c r="CW149" i="3" s="1"/>
  <c r="AW37" i="3"/>
  <c r="EC26" i="3"/>
  <c r="AX18" i="3"/>
  <c r="EB685" i="3"/>
  <c r="CQ673" i="3"/>
  <c r="BB15" i="3"/>
  <c r="AG673" i="3"/>
  <c r="AJ22" i="3"/>
  <c r="CY180" i="3"/>
  <c r="AG330" i="3"/>
  <c r="AG275" i="3"/>
  <c r="EB45" i="3"/>
  <c r="AG288" i="3"/>
  <c r="AR41" i="3"/>
  <c r="CW451" i="3"/>
  <c r="CZ32" i="3"/>
  <c r="DE397" i="3"/>
  <c r="AO15" i="3"/>
  <c r="CQ26" i="3"/>
  <c r="DE632" i="3"/>
  <c r="CP778" i="3"/>
  <c r="BA28" i="3"/>
  <c r="CP180" i="3"/>
  <c r="CR149" i="3"/>
  <c r="CR913" i="3"/>
  <c r="CQ913" i="3"/>
  <c r="CT1004" i="3"/>
  <c r="EC913" i="3"/>
  <c r="AO40" i="3"/>
  <c r="AO42" i="3"/>
  <c r="AO17" i="3"/>
  <c r="AV17" i="3"/>
  <c r="AG148" i="3"/>
  <c r="CX148" i="3"/>
  <c r="CX33" i="3" s="1"/>
  <c r="AW22" i="3"/>
  <c r="AG22" i="3" s="1"/>
  <c r="CR17" i="3"/>
  <c r="CU271" i="3"/>
  <c r="CT271" i="3"/>
  <c r="DZ297" i="3"/>
  <c r="DZ41" i="3"/>
  <c r="AQ17" i="3"/>
  <c r="AO1004" i="3"/>
  <c r="AP1004" i="3"/>
  <c r="AR1004" i="3"/>
  <c r="AV1004" i="3"/>
  <c r="BC37" i="3"/>
  <c r="AY38" i="3"/>
  <c r="BC41" i="3"/>
  <c r="AY1004" i="3"/>
  <c r="BB1004" i="3"/>
  <c r="BK1004" i="3"/>
  <c r="BE1004" i="3"/>
  <c r="CW913" i="3"/>
  <c r="CW54" i="3"/>
  <c r="EA42" i="3"/>
  <c r="EA39" i="3" s="1"/>
  <c r="CT724" i="3"/>
  <c r="CY45" i="3"/>
  <c r="EC78" i="3"/>
  <c r="DZ45" i="3"/>
  <c r="CT196" i="3"/>
  <c r="CT54" i="3"/>
  <c r="CR54" i="3"/>
  <c r="CX314" i="3"/>
  <c r="EA271" i="3"/>
  <c r="EA149" i="3"/>
  <c r="AG494" i="3"/>
  <c r="X1202" i="2"/>
  <c r="O1497" i="2"/>
  <c r="L1563" i="2"/>
  <c r="N1577" i="2"/>
  <c r="N1574" i="2" s="1"/>
  <c r="E79" i="2"/>
  <c r="Y86" i="2"/>
  <c r="Y87" i="2" s="1"/>
  <c r="AD1469" i="2"/>
  <c r="O1367" i="2"/>
  <c r="W1204" i="2"/>
  <c r="E105" i="2"/>
  <c r="U991" i="2"/>
  <c r="AK991" i="2" s="1"/>
  <c r="AP991" i="2" s="1"/>
  <c r="W991" i="2"/>
  <c r="Y993" i="2"/>
  <c r="U41" i="2"/>
  <c r="U42" i="2" s="1"/>
  <c r="AK1014" i="2"/>
  <c r="AP1014" i="2" s="1"/>
  <c r="L954" i="2"/>
  <c r="E93" i="2"/>
  <c r="E77" i="2" s="1"/>
  <c r="X898" i="2"/>
  <c r="X882" i="2" s="1"/>
  <c r="U751" i="2"/>
  <c r="AK751" i="2" s="1"/>
  <c r="AP751" i="2" s="1"/>
  <c r="U755" i="2"/>
  <c r="AK755" i="2" s="1"/>
  <c r="AP755" i="2" s="1"/>
  <c r="AC724" i="2"/>
  <c r="AE71" i="2"/>
  <c r="AI79" i="2"/>
  <c r="G723" i="2"/>
  <c r="W725" i="2"/>
  <c r="AF78" i="2"/>
  <c r="AI78" i="2"/>
  <c r="Z88" i="2"/>
  <c r="AB724" i="2"/>
  <c r="AF87" i="2"/>
  <c r="P428" i="2"/>
  <c r="Y372" i="2"/>
  <c r="AE74" i="2"/>
  <c r="Q105" i="2"/>
  <c r="AU107" i="2"/>
  <c r="AV107" i="2" s="1"/>
  <c r="AO20" i="2"/>
  <c r="AP20" i="2" s="1"/>
  <c r="AQ20" i="2" s="1"/>
  <c r="AR20" i="2" s="1"/>
  <c r="S909" i="2"/>
  <c r="W885" i="2"/>
  <c r="V1203" i="2"/>
  <c r="L183" i="2"/>
  <c r="T293" i="2"/>
  <c r="E508" i="2"/>
  <c r="T185" i="2"/>
  <c r="L1045" i="2"/>
  <c r="U185" i="2"/>
  <c r="U20" i="2"/>
  <c r="K31" i="1" s="1"/>
  <c r="K36" i="1" s="1"/>
  <c r="R403" i="2"/>
  <c r="R400" i="2" s="1"/>
  <c r="R428" i="2"/>
  <c r="R536" i="2"/>
  <c r="Y667" i="2"/>
  <c r="J403" i="2"/>
  <c r="J511" i="2"/>
  <c r="J200" i="2"/>
  <c r="T954" i="2"/>
  <c r="R509" i="2"/>
  <c r="AU53" i="2"/>
  <c r="AV53" i="2" s="1"/>
  <c r="L86" i="2"/>
  <c r="L87" i="2" s="1"/>
  <c r="AE399" i="2"/>
  <c r="V480" i="2"/>
  <c r="V509" i="2"/>
  <c r="U512" i="2"/>
  <c r="U509" i="2" s="1"/>
  <c r="X937" i="2"/>
  <c r="Z1574" i="2"/>
  <c r="AE105" i="2"/>
  <c r="V1099" i="2"/>
  <c r="O619" i="2"/>
  <c r="P802" i="2"/>
  <c r="N829" i="2"/>
  <c r="O939" i="2"/>
  <c r="M954" i="2"/>
  <c r="O1157" i="2"/>
  <c r="M1262" i="2"/>
  <c r="R201" i="2"/>
  <c r="R185" i="2" s="1"/>
  <c r="O633" i="2"/>
  <c r="O617" i="2" s="1"/>
  <c r="BP112" i="2"/>
  <c r="BQ112" i="2" s="1"/>
  <c r="BP15" i="2"/>
  <c r="BQ15" i="2" s="1"/>
  <c r="Y991" i="2"/>
  <c r="V1202" i="2"/>
  <c r="V1517" i="2"/>
  <c r="O615" i="2"/>
  <c r="M802" i="2"/>
  <c r="N966" i="2"/>
  <c r="L1473" i="2"/>
  <c r="L1470" i="2" s="1"/>
  <c r="Y80" i="2"/>
  <c r="J183" i="2"/>
  <c r="J185" i="2"/>
  <c r="U942" i="2"/>
  <c r="AK942" i="2" s="1"/>
  <c r="AP942" i="2" s="1"/>
  <c r="Z938" i="2"/>
  <c r="AE617" i="2"/>
  <c r="Z104" i="2"/>
  <c r="S939" i="2"/>
  <c r="F104" i="2"/>
  <c r="N954" i="2"/>
  <c r="E104" i="2"/>
  <c r="N939" i="2"/>
  <c r="M92" i="2"/>
  <c r="AB93" i="2"/>
  <c r="AB77" i="2" s="1"/>
  <c r="Q78" i="2"/>
  <c r="AN942" i="2"/>
  <c r="AS942" i="2" s="1"/>
  <c r="AN86" i="2"/>
  <c r="L940" i="2"/>
  <c r="L937" i="2" s="1"/>
  <c r="M87" i="2"/>
  <c r="M79" i="2" s="1"/>
  <c r="AN88" i="2"/>
  <c r="AO88" i="2" s="1"/>
  <c r="AP88" i="2" s="1"/>
  <c r="AQ88" i="2" s="1"/>
  <c r="AR88" i="2" s="1"/>
  <c r="AU86" i="2"/>
  <c r="AV86" i="2" s="1"/>
  <c r="W938" i="2"/>
  <c r="P75" i="2"/>
  <c r="P87" i="2"/>
  <c r="P79" i="2" s="1"/>
  <c r="L941" i="2"/>
  <c r="L938" i="2" s="1"/>
  <c r="E78" i="2"/>
  <c r="W80" i="2"/>
  <c r="AB75" i="2"/>
  <c r="Q938" i="2"/>
  <c r="AM938" i="2" s="1"/>
  <c r="AR938" i="2" s="1"/>
  <c r="O87" i="2"/>
  <c r="AU87" i="2" s="1"/>
  <c r="AV87" i="2" s="1"/>
  <c r="E91" i="2"/>
  <c r="AC80" i="2"/>
  <c r="R91" i="2"/>
  <c r="U106" i="2"/>
  <c r="U107" i="2" s="1"/>
  <c r="N87" i="2"/>
  <c r="N79" i="2" s="1"/>
  <c r="S941" i="2"/>
  <c r="S938" i="2" s="1"/>
  <c r="E92" i="2"/>
  <c r="AU88" i="2"/>
  <c r="AV88" i="2" s="1"/>
  <c r="X939" i="2"/>
  <c r="AN112" i="2"/>
  <c r="AS112" i="2" s="1"/>
  <c r="M941" i="2"/>
  <c r="M91" i="2"/>
  <c r="M75" i="2" s="1"/>
  <c r="Y93" i="2"/>
  <c r="N941" i="2"/>
  <c r="U111" i="2"/>
  <c r="Q937" i="2"/>
  <c r="AM937" i="2" s="1"/>
  <c r="AR937" i="2" s="1"/>
  <c r="X80" i="2"/>
  <c r="AN969" i="2"/>
  <c r="AS969" i="2" s="1"/>
  <c r="Y938" i="2"/>
  <c r="Z101" i="2"/>
  <c r="F27" i="5"/>
  <c r="AI77" i="2"/>
  <c r="AE829" i="2"/>
  <c r="AH76" i="2"/>
  <c r="AD80" i="2"/>
  <c r="AA76" i="2"/>
  <c r="AC48" i="2"/>
  <c r="AH48" i="2"/>
  <c r="AC47" i="2"/>
  <c r="Z309" i="2"/>
  <c r="Z293" i="2" s="1"/>
  <c r="Z292" i="2"/>
  <c r="AB76" i="2"/>
  <c r="Z66" i="2"/>
  <c r="AE51" i="2"/>
  <c r="AE47" i="2" s="1"/>
  <c r="AE70" i="2"/>
  <c r="AE731" i="2"/>
  <c r="S70" i="2"/>
  <c r="S65" i="2" s="1"/>
  <c r="U1203" i="2"/>
  <c r="AK1203" i="2" s="1"/>
  <c r="AP1203" i="2" s="1"/>
  <c r="W1098" i="2"/>
  <c r="P80" i="2"/>
  <c r="S293" i="2"/>
  <c r="U1049" i="2"/>
  <c r="AK1049" i="2" s="1"/>
  <c r="AP1049" i="2" s="1"/>
  <c r="AU38" i="2"/>
  <c r="AV38" i="2" s="1"/>
  <c r="AN274" i="2"/>
  <c r="AN326" i="2"/>
  <c r="AS326" i="2" s="1"/>
  <c r="P752" i="2"/>
  <c r="W615" i="2"/>
  <c r="W696" i="2"/>
  <c r="O507" i="2"/>
  <c r="N524" i="2"/>
  <c r="V308" i="2"/>
  <c r="V292" i="2" s="1"/>
  <c r="V372" i="2"/>
  <c r="AC76" i="2"/>
  <c r="AH976" i="2"/>
  <c r="AH438" i="2"/>
  <c r="AE363" i="2"/>
  <c r="AF39" i="2"/>
  <c r="AI370" i="2"/>
  <c r="AI356" i="2"/>
  <c r="AI357" i="2" s="1"/>
  <c r="AI358" i="2" s="1"/>
  <c r="AI359" i="2" s="1"/>
  <c r="AI360" i="2" s="1"/>
  <c r="AI361" i="2" s="1"/>
  <c r="AI362" i="2" s="1"/>
  <c r="AI222" i="2"/>
  <c r="AE104" i="2"/>
  <c r="AI48" i="2"/>
  <c r="AE56" i="2"/>
  <c r="AE54" i="2"/>
  <c r="E63" i="5"/>
  <c r="L1258" i="2"/>
  <c r="S910" i="2"/>
  <c r="AO137" i="2"/>
  <c r="AP137" i="2" s="1"/>
  <c r="AQ137" i="2" s="1"/>
  <c r="AR137" i="2" s="1"/>
  <c r="U1309" i="2"/>
  <c r="AK1309" i="2" s="1"/>
  <c r="AP1309" i="2" s="1"/>
  <c r="AN309" i="2"/>
  <c r="X1414" i="2"/>
  <c r="N320" i="2"/>
  <c r="M524" i="2"/>
  <c r="N632" i="2"/>
  <c r="M66" i="2"/>
  <c r="M740" i="2"/>
  <c r="N1062" i="2"/>
  <c r="P1153" i="2"/>
  <c r="P1155" i="2"/>
  <c r="X200" i="2"/>
  <c r="AN200" i="2" s="1"/>
  <c r="V200" i="2"/>
  <c r="V184" i="2" s="1"/>
  <c r="Y401" i="2"/>
  <c r="W588" i="2"/>
  <c r="Y615" i="2"/>
  <c r="Y617" i="2"/>
  <c r="M212" i="2"/>
  <c r="AN191" i="2"/>
  <c r="M183" i="2"/>
  <c r="Z1154" i="2"/>
  <c r="AA80" i="2"/>
  <c r="AD75" i="2"/>
  <c r="AH830" i="2"/>
  <c r="AE830" i="2" s="1"/>
  <c r="AE833" i="2"/>
  <c r="AE21" i="2"/>
  <c r="AE52" i="2"/>
  <c r="AE50" i="2"/>
  <c r="R588" i="2"/>
  <c r="X1203" i="2"/>
  <c r="S401" i="2"/>
  <c r="T910" i="2"/>
  <c r="T292" i="2"/>
  <c r="S830" i="2"/>
  <c r="Y1518" i="2"/>
  <c r="AS146" i="2"/>
  <c r="P831" i="2"/>
  <c r="Y881" i="2"/>
  <c r="T632" i="2"/>
  <c r="T616" i="2" s="1"/>
  <c r="Z616" i="2"/>
  <c r="AC75" i="2"/>
  <c r="AD79" i="2"/>
  <c r="AD76" i="2" s="1"/>
  <c r="AE546" i="2"/>
  <c r="AI546" i="2"/>
  <c r="AE847" i="2"/>
  <c r="AF831" i="2"/>
  <c r="AE831" i="2" s="1"/>
  <c r="AE22" i="2"/>
  <c r="Q831" i="2"/>
  <c r="AM831" i="2" s="1"/>
  <c r="AR831" i="2" s="1"/>
  <c r="U990" i="2"/>
  <c r="AK990" i="2" s="1"/>
  <c r="AP990" i="2" s="1"/>
  <c r="AK993" i="2"/>
  <c r="AP993" i="2" s="1"/>
  <c r="O160" i="2"/>
  <c r="AN160" i="2" s="1"/>
  <c r="AN155" i="2"/>
  <c r="AO155" i="2" s="1"/>
  <c r="AP155" i="2" s="1"/>
  <c r="AQ155" i="2" s="1"/>
  <c r="AR155" i="2" s="1"/>
  <c r="AS174" i="2"/>
  <c r="AO174" i="2"/>
  <c r="AP174" i="2" s="1"/>
  <c r="AQ174" i="2" s="1"/>
  <c r="AR174" i="2" s="1"/>
  <c r="AN84" i="2"/>
  <c r="AS84" i="2" s="1"/>
  <c r="AU84" i="2"/>
  <c r="AV84" i="2" s="1"/>
  <c r="AN188" i="2"/>
  <c r="O185" i="2"/>
  <c r="AS316" i="2"/>
  <c r="AO316" i="2"/>
  <c r="AP316" i="2" s="1"/>
  <c r="AQ316" i="2" s="1"/>
  <c r="AR316" i="2" s="1"/>
  <c r="AO266" i="2"/>
  <c r="AP266" i="2" s="1"/>
  <c r="AQ266" i="2" s="1"/>
  <c r="AR266" i="2" s="1"/>
  <c r="X100" i="2"/>
  <c r="AU99" i="2"/>
  <c r="AV99" i="2" s="1"/>
  <c r="AK897" i="2"/>
  <c r="AP897" i="2" s="1"/>
  <c r="U881" i="2"/>
  <c r="AK881" i="2" s="1"/>
  <c r="AP881" i="2" s="1"/>
  <c r="Y71" i="2"/>
  <c r="AN67" i="2"/>
  <c r="AS67" i="2" s="1"/>
  <c r="AU67" i="2"/>
  <c r="AV67" i="2" s="1"/>
  <c r="Z801" i="2"/>
  <c r="Z479" i="2"/>
  <c r="Z484" i="2"/>
  <c r="AA46" i="2"/>
  <c r="Z45" i="2"/>
  <c r="Z46" i="2" s="1"/>
  <c r="Z50" i="2"/>
  <c r="Z52" i="2"/>
  <c r="Z183" i="2"/>
  <c r="X79" i="2"/>
  <c r="W990" i="2"/>
  <c r="V1518" i="2"/>
  <c r="AN212" i="2"/>
  <c r="AS212" i="2" s="1"/>
  <c r="S292" i="2"/>
  <c r="U619" i="2"/>
  <c r="AK619" i="2" s="1"/>
  <c r="AP619" i="2" s="1"/>
  <c r="U372" i="2"/>
  <c r="T508" i="2"/>
  <c r="R308" i="2"/>
  <c r="R292" i="2" s="1"/>
  <c r="AN281" i="2"/>
  <c r="AO281" i="2" s="1"/>
  <c r="AP281" i="2" s="1"/>
  <c r="AQ281" i="2" s="1"/>
  <c r="AR281" i="2" s="1"/>
  <c r="X773" i="2"/>
  <c r="M1045" i="2"/>
  <c r="M1047" i="2"/>
  <c r="O1182" i="2"/>
  <c r="P1392" i="2"/>
  <c r="M1392" i="2"/>
  <c r="L1441" i="2"/>
  <c r="P1441" i="2"/>
  <c r="P1468" i="2"/>
  <c r="P1470" i="2"/>
  <c r="Q480" i="2"/>
  <c r="Q416" i="2"/>
  <c r="Q400" i="2" s="1"/>
  <c r="Q320" i="2"/>
  <c r="T104" i="2"/>
  <c r="V802" i="2"/>
  <c r="Y723" i="2"/>
  <c r="Y725" i="2"/>
  <c r="Z914" i="2"/>
  <c r="Z909" i="2"/>
  <c r="Z829" i="2"/>
  <c r="Z615" i="2"/>
  <c r="Z363" i="2"/>
  <c r="Z39" i="2" s="1"/>
  <c r="Z40" i="2" s="1"/>
  <c r="AA39" i="2"/>
  <c r="AA40" i="2" s="1"/>
  <c r="Z84" i="2"/>
  <c r="AD222" i="2"/>
  <c r="AD113" i="2"/>
  <c r="AD114" i="2" s="1"/>
  <c r="Z70" i="2"/>
  <c r="Z65" i="2" s="1"/>
  <c r="Z96" i="2"/>
  <c r="Z92" i="2" s="1"/>
  <c r="Z91" i="2"/>
  <c r="Z633" i="2"/>
  <c r="Z617" i="2" s="1"/>
  <c r="AC93" i="2"/>
  <c r="M400" i="2"/>
  <c r="R401" i="2"/>
  <c r="U264" i="2"/>
  <c r="O401" i="2"/>
  <c r="M185" i="2"/>
  <c r="P184" i="2"/>
  <c r="Q293" i="2"/>
  <c r="V989" i="2"/>
  <c r="X991" i="2"/>
  <c r="X989" i="2"/>
  <c r="V991" i="2"/>
  <c r="U1048" i="2"/>
  <c r="AK1048" i="2" s="1"/>
  <c r="AP1048" i="2" s="1"/>
  <c r="W1414" i="2"/>
  <c r="W49" i="2"/>
  <c r="W52" i="2" s="1"/>
  <c r="W71" i="2"/>
  <c r="L147" i="2"/>
  <c r="N292" i="2"/>
  <c r="O372" i="2"/>
  <c r="P403" i="2"/>
  <c r="O428" i="2"/>
  <c r="L508" i="2"/>
  <c r="P508" i="2"/>
  <c r="L588" i="2"/>
  <c r="N615" i="2"/>
  <c r="M616" i="2"/>
  <c r="O644" i="2"/>
  <c r="M644" i="2"/>
  <c r="O727" i="2"/>
  <c r="M752" i="2"/>
  <c r="O752" i="2"/>
  <c r="L830" i="2"/>
  <c r="P830" i="2"/>
  <c r="M858" i="2"/>
  <c r="L910" i="2"/>
  <c r="P941" i="2"/>
  <c r="P938" i="2" s="1"/>
  <c r="O937" i="2"/>
  <c r="O966" i="2"/>
  <c r="M966" i="2"/>
  <c r="M1018" i="2"/>
  <c r="O1018" i="2"/>
  <c r="N1049" i="2"/>
  <c r="L1049" i="2"/>
  <c r="P1049" i="2"/>
  <c r="P1046" i="2" s="1"/>
  <c r="O1045" i="2"/>
  <c r="O1126" i="2"/>
  <c r="M1126" i="2"/>
  <c r="O1154" i="2"/>
  <c r="N1182" i="2"/>
  <c r="L1182" i="2"/>
  <c r="O1231" i="2"/>
  <c r="M1363" i="2"/>
  <c r="M1365" i="2"/>
  <c r="L1365" i="2"/>
  <c r="P1380" i="2"/>
  <c r="P1364" i="2" s="1"/>
  <c r="O1441" i="2"/>
  <c r="M1441" i="2"/>
  <c r="P1469" i="2"/>
  <c r="P1546" i="2"/>
  <c r="N1546" i="2"/>
  <c r="U60" i="2"/>
  <c r="BP67" i="2"/>
  <c r="BQ67" i="2" s="1"/>
  <c r="BP68" i="2"/>
  <c r="BQ68" i="2" s="1"/>
  <c r="U73" i="2"/>
  <c r="V428" i="2"/>
  <c r="AN272" i="2"/>
  <c r="AS272" i="2" s="1"/>
  <c r="V66" i="2"/>
  <c r="S1018" i="2"/>
  <c r="Q79" i="2"/>
  <c r="Q76" i="2" s="1"/>
  <c r="L820" i="2"/>
  <c r="Y727" i="2"/>
  <c r="Y724" i="2" s="1"/>
  <c r="W724" i="2"/>
  <c r="Y831" i="2"/>
  <c r="AN294" i="2"/>
  <c r="AS294" i="2" s="1"/>
  <c r="X293" i="2"/>
  <c r="M293" i="2"/>
  <c r="U147" i="2"/>
  <c r="Y802" i="2"/>
  <c r="U802" i="2" s="1"/>
  <c r="AK802" i="2" s="1"/>
  <c r="AP802" i="2" s="1"/>
  <c r="Z1363" i="2"/>
  <c r="Z1153" i="2"/>
  <c r="Z831" i="2"/>
  <c r="Z587" i="2"/>
  <c r="Z592" i="2"/>
  <c r="AD546" i="2"/>
  <c r="Z545" i="2"/>
  <c r="Z546" i="2" s="1"/>
  <c r="AC868" i="2"/>
  <c r="AC113" i="2"/>
  <c r="AC114" i="2" s="1"/>
  <c r="Z525" i="2"/>
  <c r="Z509" i="2" s="1"/>
  <c r="Z830" i="2"/>
  <c r="Z185" i="2"/>
  <c r="Z83" i="2"/>
  <c r="Z79" i="2" s="1"/>
  <c r="Z78" i="2"/>
  <c r="Z54" i="2"/>
  <c r="Z56" i="2"/>
  <c r="X1308" i="2"/>
  <c r="Q93" i="2"/>
  <c r="S184" i="2"/>
  <c r="N184" i="2"/>
  <c r="T400" i="2"/>
  <c r="AN173" i="2"/>
  <c r="AS173" i="2" s="1"/>
  <c r="W400" i="2"/>
  <c r="X184" i="2"/>
  <c r="Q616" i="2"/>
  <c r="AM616" i="2" s="1"/>
  <c r="AR616" i="2" s="1"/>
  <c r="X881" i="2"/>
  <c r="Y1202" i="2"/>
  <c r="V1414" i="2"/>
  <c r="Y1414" i="2"/>
  <c r="Y1517" i="2"/>
  <c r="BP30" i="2"/>
  <c r="BQ30" i="2" s="1"/>
  <c r="AW154" i="2"/>
  <c r="P372" i="2"/>
  <c r="N372" i="2"/>
  <c r="N480" i="2"/>
  <c r="L536" i="2"/>
  <c r="P588" i="2"/>
  <c r="P615" i="2"/>
  <c r="L619" i="2"/>
  <c r="L616" i="2" s="1"/>
  <c r="N696" i="2"/>
  <c r="P724" i="2"/>
  <c r="N727" i="2"/>
  <c r="O829" i="2"/>
  <c r="O954" i="2"/>
  <c r="L1018" i="2"/>
  <c r="P1018" i="2"/>
  <c r="O1046" i="2"/>
  <c r="P1045" i="2"/>
  <c r="M1074" i="2"/>
  <c r="N1126" i="2"/>
  <c r="M1157" i="2"/>
  <c r="M1154" i="2" s="1"/>
  <c r="O1155" i="2"/>
  <c r="L99" i="2"/>
  <c r="L100" i="2" s="1"/>
  <c r="BP34" i="2"/>
  <c r="BQ34" i="2" s="1"/>
  <c r="R511" i="2"/>
  <c r="R508" i="2" s="1"/>
  <c r="L295" i="2"/>
  <c r="L292" i="2" s="1"/>
  <c r="V264" i="2"/>
  <c r="S1074" i="2"/>
  <c r="R200" i="2"/>
  <c r="X66" i="2"/>
  <c r="U832" i="2"/>
  <c r="AK832" i="2" s="1"/>
  <c r="AP832" i="2" s="1"/>
  <c r="Y66" i="2"/>
  <c r="U1061" i="2"/>
  <c r="AK1061" i="2" s="1"/>
  <c r="AP1061" i="2" s="1"/>
  <c r="U1062" i="2"/>
  <c r="AK1062" i="2" s="1"/>
  <c r="AP1062" i="2" s="1"/>
  <c r="U1063" i="2"/>
  <c r="AK1063" i="2" s="1"/>
  <c r="AP1063" i="2" s="1"/>
  <c r="X830" i="2"/>
  <c r="U845" i="2"/>
  <c r="AK845" i="2" s="1"/>
  <c r="AP845" i="2" s="1"/>
  <c r="U847" i="2"/>
  <c r="AK847" i="2" s="1"/>
  <c r="AP847" i="2" s="1"/>
  <c r="U854" i="2"/>
  <c r="AK854" i="2" s="1"/>
  <c r="AP854" i="2" s="1"/>
  <c r="Y308" i="2"/>
  <c r="Y292" i="2" s="1"/>
  <c r="V524" i="2"/>
  <c r="Z263" i="2"/>
  <c r="AA93" i="2"/>
  <c r="Z97" i="2"/>
  <c r="Z51" i="2"/>
  <c r="Z507" i="2"/>
  <c r="Z417" i="2"/>
  <c r="Z401" i="2" s="1"/>
  <c r="Q830" i="2"/>
  <c r="AM830" i="2" s="1"/>
  <c r="AR830" i="2" s="1"/>
  <c r="AM833" i="2"/>
  <c r="AR833" i="2" s="1"/>
  <c r="AO274" i="2"/>
  <c r="AP274" i="2" s="1"/>
  <c r="AQ274" i="2" s="1"/>
  <c r="AR274" i="2" s="1"/>
  <c r="AS274" i="2"/>
  <c r="M938" i="2"/>
  <c r="Y291" i="2"/>
  <c r="U307" i="2"/>
  <c r="AN38" i="2"/>
  <c r="AO38" i="2" s="1"/>
  <c r="AP38" i="2" s="1"/>
  <c r="AQ38" i="2" s="1"/>
  <c r="AR38" i="2" s="1"/>
  <c r="Y937" i="2"/>
  <c r="U940" i="2"/>
  <c r="AK940" i="2" s="1"/>
  <c r="AP940" i="2" s="1"/>
  <c r="X26" i="2"/>
  <c r="AN15" i="2"/>
  <c r="AO15" i="2" s="1"/>
  <c r="AP15" i="2" s="1"/>
  <c r="AQ15" i="2" s="1"/>
  <c r="AR15" i="2" s="1"/>
  <c r="L1363" i="2"/>
  <c r="L41" i="2"/>
  <c r="L42" i="2" s="1"/>
  <c r="X831" i="2"/>
  <c r="U834" i="2"/>
  <c r="AK834" i="2" s="1"/>
  <c r="AP834" i="2" s="1"/>
  <c r="R1018" i="2"/>
  <c r="AN1018" i="2" s="1"/>
  <c r="AS1018" i="2" s="1"/>
  <c r="X291" i="2"/>
  <c r="AN291" i="2" s="1"/>
  <c r="AK1520" i="2"/>
  <c r="AP1520" i="2" s="1"/>
  <c r="U1517" i="2"/>
  <c r="AK1517" i="2" s="1"/>
  <c r="AP1517" i="2" s="1"/>
  <c r="Y49" i="2"/>
  <c r="BP60" i="2"/>
  <c r="BQ60" i="2" s="1"/>
  <c r="BP62" i="2"/>
  <c r="BQ62" i="2" s="1"/>
  <c r="M511" i="2"/>
  <c r="AM808" i="2"/>
  <c r="AR808" i="2" s="1"/>
  <c r="Q802" i="2"/>
  <c r="AM802" i="2" s="1"/>
  <c r="AR802" i="2" s="1"/>
  <c r="AM845" i="2"/>
  <c r="AR845" i="2" s="1"/>
  <c r="Q829" i="2"/>
  <c r="AM829" i="2" s="1"/>
  <c r="AR829" i="2" s="1"/>
  <c r="W66" i="2"/>
  <c r="U820" i="2"/>
  <c r="AK820" i="2" s="1"/>
  <c r="AP820" i="2" s="1"/>
  <c r="W723" i="2"/>
  <c r="U668" i="2"/>
  <c r="AK668" i="2" s="1"/>
  <c r="E17" i="5"/>
  <c r="E40" i="5" s="1"/>
  <c r="E74" i="5"/>
  <c r="E76" i="5" s="1"/>
  <c r="AS133" i="2"/>
  <c r="AU57" i="2"/>
  <c r="AV57" i="2" s="1"/>
  <c r="U941" i="2"/>
  <c r="U938" i="2" s="1"/>
  <c r="AK938" i="2" s="1"/>
  <c r="AP938" i="2" s="1"/>
  <c r="X829" i="2"/>
  <c r="U850" i="2"/>
  <c r="AK850" i="2" s="1"/>
  <c r="AP850" i="2" s="1"/>
  <c r="O91" i="2"/>
  <c r="Q80" i="2"/>
  <c r="O295" i="2"/>
  <c r="AN296" i="2"/>
  <c r="AS307" i="2"/>
  <c r="AO307" i="2"/>
  <c r="AP307" i="2" s="1"/>
  <c r="AQ307" i="2" s="1"/>
  <c r="AR307" i="2" s="1"/>
  <c r="AO268" i="2"/>
  <c r="AP268" i="2" s="1"/>
  <c r="AQ268" i="2" s="1"/>
  <c r="AR268" i="2" s="1"/>
  <c r="V508" i="2"/>
  <c r="U833" i="2"/>
  <c r="AK833" i="2" s="1"/>
  <c r="AP833" i="2" s="1"/>
  <c r="Y830" i="2"/>
  <c r="AK1102" i="2"/>
  <c r="AP1102" i="2" s="1"/>
  <c r="U1099" i="2"/>
  <c r="AK1099" i="2" s="1"/>
  <c r="AP1099" i="2" s="1"/>
  <c r="AK1430" i="2"/>
  <c r="AP1430" i="2" s="1"/>
  <c r="U1414" i="2"/>
  <c r="AK1414" i="2" s="1"/>
  <c r="AP1414" i="2" s="1"/>
  <c r="BP13" i="2"/>
  <c r="BQ13" i="2" s="1"/>
  <c r="W29" i="2"/>
  <c r="BP29" i="2" s="1"/>
  <c r="BQ29" i="2" s="1"/>
  <c r="S100" i="2"/>
  <c r="S92" i="2" s="1"/>
  <c r="S91" i="2"/>
  <c r="W507" i="2"/>
  <c r="U510" i="2"/>
  <c r="U507" i="2" s="1"/>
  <c r="Y39" i="2"/>
  <c r="Y40" i="2" s="1"/>
  <c r="AN57" i="2"/>
  <c r="AO57" i="2" s="1"/>
  <c r="AP57" i="2" s="1"/>
  <c r="AQ57" i="2" s="1"/>
  <c r="AR57" i="2" s="1"/>
  <c r="S41" i="2"/>
  <c r="R795" i="2"/>
  <c r="AN795" i="2" s="1"/>
  <c r="AS795" i="2" s="1"/>
  <c r="AK1415" i="2"/>
  <c r="AP1415" i="2" s="1"/>
  <c r="U1412" i="2"/>
  <c r="AK1412" i="2" s="1"/>
  <c r="AP1412" i="2" s="1"/>
  <c r="BP61" i="2"/>
  <c r="BQ61" i="2" s="1"/>
  <c r="N107" i="2"/>
  <c r="BP107" i="2" s="1"/>
  <c r="BQ107" i="2" s="1"/>
  <c r="BP106" i="2"/>
  <c r="BQ106" i="2" s="1"/>
  <c r="AS299" i="2"/>
  <c r="AO299" i="2"/>
  <c r="AP299" i="2" s="1"/>
  <c r="AQ299" i="2" s="1"/>
  <c r="AR299" i="2" s="1"/>
  <c r="N938" i="2"/>
  <c r="O1047" i="2"/>
  <c r="N1155" i="2"/>
  <c r="AN623" i="2"/>
  <c r="AS623" i="2" s="1"/>
  <c r="R619" i="2"/>
  <c r="AS41" i="2"/>
  <c r="R65" i="2"/>
  <c r="U15" i="2"/>
  <c r="E44" i="5" s="1"/>
  <c r="AK740" i="2"/>
  <c r="AP740" i="2" s="1"/>
  <c r="R1046" i="2"/>
  <c r="AN1046" i="2" s="1"/>
  <c r="AS1046" i="2" s="1"/>
  <c r="BP44" i="2"/>
  <c r="BQ44" i="2" s="1"/>
  <c r="P92" i="2"/>
  <c r="R954" i="2"/>
  <c r="U1050" i="2"/>
  <c r="AK1050" i="2" s="1"/>
  <c r="AP1050" i="2" s="1"/>
  <c r="O100" i="2"/>
  <c r="S93" i="2"/>
  <c r="X509" i="2"/>
  <c r="X30" i="2"/>
  <c r="AU30" i="2" s="1"/>
  <c r="AV30" i="2" s="1"/>
  <c r="L802" i="2"/>
  <c r="AU15" i="2"/>
  <c r="AV15" i="2" s="1"/>
  <c r="R291" i="2"/>
  <c r="L1157" i="2"/>
  <c r="L1262" i="2"/>
  <c r="W910" i="2"/>
  <c r="U910" i="2" s="1"/>
  <c r="AK910" i="2" s="1"/>
  <c r="AP910" i="2" s="1"/>
  <c r="U909" i="2"/>
  <c r="AK909" i="2" s="1"/>
  <c r="AP909" i="2" s="1"/>
  <c r="U831" i="2"/>
  <c r="AK831" i="2" s="1"/>
  <c r="AP831" i="2" s="1"/>
  <c r="T184" i="2"/>
  <c r="Y184" i="2"/>
  <c r="Y508" i="2"/>
  <c r="R212" i="2"/>
  <c r="P156" i="2"/>
  <c r="U293" i="2"/>
  <c r="L1153" i="2"/>
  <c r="S617" i="2"/>
  <c r="U801" i="2"/>
  <c r="AK801" i="2" s="1"/>
  <c r="AP801" i="2" s="1"/>
  <c r="L1046" i="2"/>
  <c r="Q509" i="2"/>
  <c r="U184" i="2"/>
  <c r="L939" i="2"/>
  <c r="L399" i="2"/>
  <c r="X668" i="2"/>
  <c r="V882" i="2"/>
  <c r="N1260" i="2"/>
  <c r="M1497" i="2"/>
  <c r="O1546" i="2"/>
  <c r="X156" i="2"/>
  <c r="AN156" i="2" s="1"/>
  <c r="AS156" i="2" s="1"/>
  <c r="AN158" i="2"/>
  <c r="AO158" i="2" s="1"/>
  <c r="AP158" i="2" s="1"/>
  <c r="AQ158" i="2" s="1"/>
  <c r="AR158" i="2" s="1"/>
  <c r="AN854" i="2"/>
  <c r="AS854" i="2" s="1"/>
  <c r="R846" i="2"/>
  <c r="AN846" i="2" s="1"/>
  <c r="AS846" i="2" s="1"/>
  <c r="AN861" i="2"/>
  <c r="AS861" i="2" s="1"/>
  <c r="R858" i="2"/>
  <c r="AN858" i="2" s="1"/>
  <c r="AS858" i="2" s="1"/>
  <c r="Q1062" i="2"/>
  <c r="AM1066" i="2"/>
  <c r="AR1066" i="2" s="1"/>
  <c r="N52" i="2"/>
  <c r="BP52" i="2" s="1"/>
  <c r="BQ52" i="2" s="1"/>
  <c r="N50" i="2"/>
  <c r="N48" i="2" s="1"/>
  <c r="U536" i="2"/>
  <c r="S480" i="2"/>
  <c r="L1170" i="2"/>
  <c r="W1308" i="2"/>
  <c r="U667" i="2"/>
  <c r="AK667" i="2" s="1"/>
  <c r="W1099" i="2"/>
  <c r="AN107" i="2"/>
  <c r="AS107" i="2" s="1"/>
  <c r="O308" i="2"/>
  <c r="AN308" i="2" s="1"/>
  <c r="L320" i="2"/>
  <c r="P320" i="2"/>
  <c r="O536" i="2"/>
  <c r="P937" i="2"/>
  <c r="P1047" i="2"/>
  <c r="P1262" i="2"/>
  <c r="P1259" i="2" s="1"/>
  <c r="N1262" i="2"/>
  <c r="N1259" i="2" s="1"/>
  <c r="M1336" i="2"/>
  <c r="N1470" i="2"/>
  <c r="O1468" i="2"/>
  <c r="U108" i="2"/>
  <c r="X185" i="2"/>
  <c r="AN185" i="2" s="1"/>
  <c r="Y588" i="2"/>
  <c r="U588" i="2" s="1"/>
  <c r="R187" i="2"/>
  <c r="R184" i="2" s="1"/>
  <c r="N416" i="2"/>
  <c r="N400" i="2" s="1"/>
  <c r="T105" i="2"/>
  <c r="S858" i="2"/>
  <c r="W829" i="2"/>
  <c r="X524" i="2"/>
  <c r="X508" i="2" s="1"/>
  <c r="S524" i="2"/>
  <c r="S508" i="2" s="1"/>
  <c r="O524" i="2"/>
  <c r="O508" i="2" s="1"/>
  <c r="M264" i="2"/>
  <c r="L1367" i="2"/>
  <c r="L1364" i="2" s="1"/>
  <c r="N1154" i="2"/>
  <c r="Q184" i="2"/>
  <c r="P293" i="2"/>
  <c r="W881" i="2"/>
  <c r="P480" i="2"/>
  <c r="P632" i="2"/>
  <c r="P616" i="2" s="1"/>
  <c r="N644" i="2"/>
  <c r="P829" i="2"/>
  <c r="M1049" i="2"/>
  <c r="M1260" i="2"/>
  <c r="M1258" i="2"/>
  <c r="L1497" i="2"/>
  <c r="M1546" i="2"/>
  <c r="BP56" i="2"/>
  <c r="BQ56" i="2" s="1"/>
  <c r="P183" i="2"/>
  <c r="G48" i="2"/>
  <c r="V291" i="2"/>
  <c r="Q524" i="2"/>
  <c r="T927" i="2"/>
  <c r="T70" i="2"/>
  <c r="T65" i="2" s="1"/>
  <c r="R329" i="2"/>
  <c r="Q330" i="2"/>
  <c r="Q113" i="2"/>
  <c r="Q114" i="2" s="1"/>
  <c r="AS323" i="2"/>
  <c r="AN51" i="2"/>
  <c r="U511" i="2"/>
  <c r="S52" i="2"/>
  <c r="Y774" i="2"/>
  <c r="U696" i="2"/>
  <c r="AK696" i="2" s="1"/>
  <c r="AP696" i="2" s="1"/>
  <c r="R909" i="2"/>
  <c r="AN909" i="2" s="1"/>
  <c r="AS909" i="2" s="1"/>
  <c r="L84" i="2"/>
  <c r="AN82" i="2"/>
  <c r="AS82" i="2" s="1"/>
  <c r="Y1308" i="2"/>
  <c r="AM942" i="2"/>
  <c r="AR942" i="2" s="1"/>
  <c r="AO267" i="2"/>
  <c r="AP267" i="2" s="1"/>
  <c r="AQ267" i="2" s="1"/>
  <c r="AR267" i="2" s="1"/>
  <c r="AS268" i="2"/>
  <c r="Q723" i="2"/>
  <c r="AM723" i="2" s="1"/>
  <c r="AR723" i="2" s="1"/>
  <c r="T928" i="2"/>
  <c r="T66" i="2" s="1"/>
  <c r="AO14" i="2"/>
  <c r="AP14" i="2" s="1"/>
  <c r="AQ14" i="2" s="1"/>
  <c r="AR14" i="2" s="1"/>
  <c r="S914" i="2"/>
  <c r="S616" i="2"/>
  <c r="AO197" i="2"/>
  <c r="AP197" i="2" s="1"/>
  <c r="AQ197" i="2" s="1"/>
  <c r="AR197" i="2" s="1"/>
  <c r="U885" i="2"/>
  <c r="G292" i="2"/>
  <c r="O830" i="2"/>
  <c r="N401" i="2"/>
  <c r="U291" i="2"/>
  <c r="Q696" i="2"/>
  <c r="AM696" i="2" s="1"/>
  <c r="AR696" i="2" s="1"/>
  <c r="U615" i="2"/>
  <c r="AK615" i="2" s="1"/>
  <c r="AP615" i="2" s="1"/>
  <c r="AM619" i="2"/>
  <c r="AR619" i="2" s="1"/>
  <c r="AS155" i="2"/>
  <c r="U789" i="2"/>
  <c r="AK789" i="2" s="1"/>
  <c r="AP789" i="2" s="1"/>
  <c r="L847" i="2"/>
  <c r="L831" i="2" s="1"/>
  <c r="W50" i="2"/>
  <c r="BP50" i="2" s="1"/>
  <c r="BQ50" i="2" s="1"/>
  <c r="AO36" i="2"/>
  <c r="AP36" i="2" s="1"/>
  <c r="AQ36" i="2" s="1"/>
  <c r="AR36" i="2" s="1"/>
  <c r="Q33" i="2"/>
  <c r="S47" i="2"/>
  <c r="M34" i="1" s="1"/>
  <c r="Q740" i="2"/>
  <c r="AM740" i="2" s="1"/>
  <c r="AR740" i="2" s="1"/>
  <c r="U399" i="2"/>
  <c r="AN110" i="2"/>
  <c r="AS110" i="2" s="1"/>
  <c r="R910" i="2"/>
  <c r="AN910" i="2" s="1"/>
  <c r="AS910" i="2" s="1"/>
  <c r="BP49" i="2"/>
  <c r="BQ49" i="2" s="1"/>
  <c r="U846" i="2"/>
  <c r="AK846" i="2" s="1"/>
  <c r="AP846" i="2" s="1"/>
  <c r="AO213" i="2"/>
  <c r="AP213" i="2" s="1"/>
  <c r="AQ213" i="2" s="1"/>
  <c r="AR213" i="2" s="1"/>
  <c r="Y668" i="2"/>
  <c r="U1518" i="2"/>
  <c r="AK1518" i="2" s="1"/>
  <c r="AP1518" i="2" s="1"/>
  <c r="W882" i="2"/>
  <c r="R617" i="2"/>
  <c r="AN617" i="2" s="1"/>
  <c r="AS617" i="2" s="1"/>
  <c r="AN913" i="2"/>
  <c r="AS913" i="2" s="1"/>
  <c r="U806" i="2"/>
  <c r="AK806" i="2" s="1"/>
  <c r="AP806" i="2" s="1"/>
  <c r="U914" i="2"/>
  <c r="AK914" i="2" s="1"/>
  <c r="AP914" i="2" s="1"/>
  <c r="S54" i="2"/>
  <c r="S48" i="2" s="1"/>
  <c r="T975" i="2"/>
  <c r="T976" i="2" s="1"/>
  <c r="AN946" i="2"/>
  <c r="AS946" i="2" s="1"/>
  <c r="J292" i="2"/>
  <c r="AO18" i="2"/>
  <c r="AP18" i="2" s="1"/>
  <c r="AQ18" i="2" s="1"/>
  <c r="AR18" i="2" s="1"/>
  <c r="BP51" i="2"/>
  <c r="BQ51" i="2" s="1"/>
  <c r="L801" i="2"/>
  <c r="AQ668" i="2"/>
  <c r="R320" i="2"/>
  <c r="G725" i="2"/>
  <c r="Y1099" i="2"/>
  <c r="R372" i="2"/>
  <c r="X1097" i="2"/>
  <c r="X49" i="2"/>
  <c r="V883" i="2"/>
  <c r="U898" i="2"/>
  <c r="AK898" i="2" s="1"/>
  <c r="AP898" i="2" s="1"/>
  <c r="Y898" i="2"/>
  <c r="Y882" i="2" s="1"/>
  <c r="V1006" i="2"/>
  <c r="V49" i="2"/>
  <c r="V1204" i="2"/>
  <c r="Y99" i="2"/>
  <c r="X221" i="2"/>
  <c r="W222" i="2"/>
  <c r="X1416" i="2"/>
  <c r="Y1429" i="2"/>
  <c r="Y1413" i="2" s="1"/>
  <c r="L587" i="2"/>
  <c r="N830" i="2"/>
  <c r="V1519" i="2"/>
  <c r="O399" i="2"/>
  <c r="O480" i="2"/>
  <c r="M536" i="2"/>
  <c r="N588" i="2"/>
  <c r="N619" i="2"/>
  <c r="N616" i="2" s="1"/>
  <c r="M615" i="2"/>
  <c r="O632" i="2"/>
  <c r="P644" i="2"/>
  <c r="P696" i="2"/>
  <c r="M696" i="2"/>
  <c r="L727" i="2"/>
  <c r="M727" i="2"/>
  <c r="N740" i="2"/>
  <c r="L740" i="2"/>
  <c r="O740" i="2"/>
  <c r="N802" i="2"/>
  <c r="N1074" i="2"/>
  <c r="P1258" i="2"/>
  <c r="P1260" i="2"/>
  <c r="O1275" i="2"/>
  <c r="M1275" i="2"/>
  <c r="M1259" i="2" s="1"/>
  <c r="O1287" i="2"/>
  <c r="M1287" i="2"/>
  <c r="N1336" i="2"/>
  <c r="L1336" i="2"/>
  <c r="P1336" i="2"/>
  <c r="O1363" i="2"/>
  <c r="O1365" i="2"/>
  <c r="P1363" i="2"/>
  <c r="P1365" i="2"/>
  <c r="AN22" i="2"/>
  <c r="AO22" i="2" s="1"/>
  <c r="AP22" i="2" s="1"/>
  <c r="AQ22" i="2" s="1"/>
  <c r="AR22" i="2" s="1"/>
  <c r="J400" i="2"/>
  <c r="J508" i="2"/>
  <c r="R46" i="2"/>
  <c r="W45" i="2"/>
  <c r="BP45" i="2" s="1"/>
  <c r="BQ45" i="2" s="1"/>
  <c r="W363" i="2"/>
  <c r="BP25" i="2"/>
  <c r="BQ25" i="2" s="1"/>
  <c r="AN29" i="2"/>
  <c r="AS29" i="2" s="1"/>
  <c r="AN33" i="2"/>
  <c r="AO33" i="2" s="1"/>
  <c r="AP33" i="2" s="1"/>
  <c r="AQ33" i="2" s="1"/>
  <c r="AR33" i="2" s="1"/>
  <c r="AU71" i="2"/>
  <c r="AV71" i="2" s="1"/>
  <c r="M372" i="2"/>
  <c r="O403" i="2"/>
  <c r="O400" i="2" s="1"/>
  <c r="P416" i="2"/>
  <c r="M480" i="2"/>
  <c r="P536" i="2"/>
  <c r="L752" i="2"/>
  <c r="O858" i="2"/>
  <c r="N910" i="2"/>
  <c r="M939" i="2"/>
  <c r="L967" i="2"/>
  <c r="N1018" i="2"/>
  <c r="M1062" i="2"/>
  <c r="M1046" i="2" s="1"/>
  <c r="P1157" i="2"/>
  <c r="L1231" i="2"/>
  <c r="N1258" i="2"/>
  <c r="O1262" i="2"/>
  <c r="P1573" i="2"/>
  <c r="P1575" i="2"/>
  <c r="M1590" i="2"/>
  <c r="M1574" i="2" s="1"/>
  <c r="W308" i="2"/>
  <c r="T846" i="2"/>
  <c r="T830" i="2" s="1"/>
  <c r="Q39" i="2"/>
  <c r="Q40" i="2" s="1"/>
  <c r="W975" i="2"/>
  <c r="V976" i="2"/>
  <c r="U329" i="2"/>
  <c r="U330" i="2" s="1"/>
  <c r="Y330" i="2"/>
  <c r="Y332" i="2" s="1"/>
  <c r="Y333" i="2" s="1"/>
  <c r="Y334" i="2" s="1"/>
  <c r="Y335" i="2" s="1"/>
  <c r="Y336" i="2" s="1"/>
  <c r="Y337" i="2" s="1"/>
  <c r="Y338" i="2" s="1"/>
  <c r="Y339" i="2" s="1"/>
  <c r="Y340" i="2" s="1"/>
  <c r="Y341" i="2" s="1"/>
  <c r="Y342" i="2" s="1"/>
  <c r="Y343" i="2" s="1"/>
  <c r="Y344" i="2" s="1"/>
  <c r="Y345" i="2" s="1"/>
  <c r="Y346" i="2" s="1"/>
  <c r="Y347" i="2" s="1"/>
  <c r="Y348" i="2" s="1"/>
  <c r="Y349" i="2" s="1"/>
  <c r="Y350" i="2" s="1"/>
  <c r="Y351" i="2" s="1"/>
  <c r="Y352" i="2" s="1"/>
  <c r="Y353" i="2" s="1"/>
  <c r="Y354" i="2" s="1"/>
  <c r="Y355" i="2" s="1"/>
  <c r="Y356" i="2" s="1"/>
  <c r="Y357" i="2" s="1"/>
  <c r="Y358" i="2" s="1"/>
  <c r="Y359" i="2" s="1"/>
  <c r="Y360" i="2" s="1"/>
  <c r="Y361" i="2" s="1"/>
  <c r="Y362" i="2" s="1"/>
  <c r="M830" i="2"/>
  <c r="N858" i="2"/>
  <c r="L1577" i="2"/>
  <c r="L1574" i="2" s="1"/>
  <c r="AN26" i="2"/>
  <c r="AO26" i="2" s="1"/>
  <c r="AP26" i="2" s="1"/>
  <c r="AQ26" i="2" s="1"/>
  <c r="AR26" i="2" s="1"/>
  <c r="L69" i="2"/>
  <c r="V113" i="2"/>
  <c r="U61" i="2"/>
  <c r="U62" i="2"/>
  <c r="U64" i="2"/>
  <c r="U72" i="2"/>
  <c r="AN199" i="2"/>
  <c r="AU64" i="2"/>
  <c r="AV64" i="2" s="1"/>
  <c r="M187" i="2"/>
  <c r="M184" i="2" s="1"/>
  <c r="AN186" i="2"/>
  <c r="L155" i="2"/>
  <c r="L160" i="2" s="1"/>
  <c r="P66" i="2"/>
  <c r="N92" i="2"/>
  <c r="L82" i="2"/>
  <c r="R66" i="2"/>
  <c r="N511" i="2"/>
  <c r="N508" i="2" s="1"/>
  <c r="L174" i="2"/>
  <c r="J184" i="2"/>
  <c r="J830" i="2"/>
  <c r="P512" i="2"/>
  <c r="P509" i="2" s="1"/>
  <c r="X70" i="2"/>
  <c r="U112" i="2"/>
  <c r="W437" i="2"/>
  <c r="U281" i="2"/>
  <c r="U320" i="2"/>
  <c r="AN204" i="2"/>
  <c r="Q66" i="2"/>
  <c r="Q212" i="2"/>
  <c r="S188" i="2"/>
  <c r="S185" i="2" s="1"/>
  <c r="V939" i="2"/>
  <c r="W86" i="2"/>
  <c r="V156" i="2"/>
  <c r="U155" i="2"/>
  <c r="U160" i="2" s="1"/>
  <c r="W536" i="2"/>
  <c r="W644" i="2"/>
  <c r="N291" i="2"/>
  <c r="Q91" i="2"/>
  <c r="Q75" i="2" s="1"/>
  <c r="T92" i="2"/>
  <c r="O512" i="2"/>
  <c r="O509" i="2" s="1"/>
  <c r="X95" i="2"/>
  <c r="AO208" i="2"/>
  <c r="AP208" i="2" s="1"/>
  <c r="AQ208" i="2" s="1"/>
  <c r="AR208" i="2" s="1"/>
  <c r="AS208" i="2"/>
  <c r="AN808" i="2"/>
  <c r="AS808" i="2" s="1"/>
  <c r="R802" i="2"/>
  <c r="AN802" i="2" s="1"/>
  <c r="AS802" i="2" s="1"/>
  <c r="N868" i="2"/>
  <c r="N113" i="2"/>
  <c r="L471" i="2"/>
  <c r="O39" i="2"/>
  <c r="E34" i="5"/>
  <c r="E53" i="5"/>
  <c r="E33" i="5"/>
  <c r="AN53" i="2"/>
  <c r="AS53" i="2" s="1"/>
  <c r="BP69" i="2"/>
  <c r="BQ69" i="2" s="1"/>
  <c r="S39" i="2"/>
  <c r="T52" i="2"/>
  <c r="T50" i="2"/>
  <c r="AO294" i="2"/>
  <c r="AP294" i="2" s="1"/>
  <c r="AQ294" i="2" s="1"/>
  <c r="AR294" i="2" s="1"/>
  <c r="O42" i="2"/>
  <c r="AN42" i="2" s="1"/>
  <c r="AO42" i="2" s="1"/>
  <c r="AP42" i="2" s="1"/>
  <c r="AQ42" i="2" s="1"/>
  <c r="AR42" i="2" s="1"/>
  <c r="AU41" i="2"/>
  <c r="AV41" i="2" s="1"/>
  <c r="AN60" i="2"/>
  <c r="AS60" i="2" s="1"/>
  <c r="AU60" i="2"/>
  <c r="AV60" i="2" s="1"/>
  <c r="N110" i="2"/>
  <c r="BP110" i="2" s="1"/>
  <c r="BQ110" i="2" s="1"/>
  <c r="BP109" i="2"/>
  <c r="BQ109" i="2" s="1"/>
  <c r="AO154" i="2"/>
  <c r="AP154" i="2" s="1"/>
  <c r="AQ154" i="2" s="1"/>
  <c r="AR154" i="2" s="1"/>
  <c r="AS154" i="2"/>
  <c r="O187" i="2"/>
  <c r="O184" i="2" s="1"/>
  <c r="AN184" i="2" s="1"/>
  <c r="AN195" i="2"/>
  <c r="E28" i="5"/>
  <c r="E70" i="5"/>
  <c r="E73" i="5" s="1"/>
  <c r="AS158" i="2"/>
  <c r="O293" i="2"/>
  <c r="AN293" i="2" s="1"/>
  <c r="AU82" i="2"/>
  <c r="AV82" i="2" s="1"/>
  <c r="AN62" i="2"/>
  <c r="AO62" i="2" s="1"/>
  <c r="AP62" i="2" s="1"/>
  <c r="AQ62" i="2" s="1"/>
  <c r="AR62" i="2" s="1"/>
  <c r="L109" i="2"/>
  <c r="L110" i="2" s="1"/>
  <c r="N91" i="2"/>
  <c r="AS218" i="2"/>
  <c r="AO218" i="2"/>
  <c r="AP218" i="2" s="1"/>
  <c r="AQ218" i="2" s="1"/>
  <c r="AR218" i="2" s="1"/>
  <c r="N46" i="2"/>
  <c r="L45" i="2"/>
  <c r="L46" i="2" s="1"/>
  <c r="AU74" i="2"/>
  <c r="AV74" i="2" s="1"/>
  <c r="AN74" i="2"/>
  <c r="AS74" i="2" s="1"/>
  <c r="AN108" i="2"/>
  <c r="AO108" i="2" s="1"/>
  <c r="AP108" i="2" s="1"/>
  <c r="AQ108" i="2" s="1"/>
  <c r="AR108" i="2" s="1"/>
  <c r="AU108" i="2"/>
  <c r="AV108" i="2" s="1"/>
  <c r="L111" i="2"/>
  <c r="AU111" i="2"/>
  <c r="AV111" i="2" s="1"/>
  <c r="M93" i="2"/>
  <c r="N39" i="2"/>
  <c r="L363" i="2"/>
  <c r="O56" i="2"/>
  <c r="AN56" i="2" s="1"/>
  <c r="O54" i="2"/>
  <c r="O48" i="2" s="1"/>
  <c r="E36" i="5"/>
  <c r="E55" i="5"/>
  <c r="T54" i="2"/>
  <c r="T56" i="2"/>
  <c r="AS166" i="2"/>
  <c r="AS147" i="2"/>
  <c r="AO147" i="2"/>
  <c r="AP147" i="2" s="1"/>
  <c r="AQ147" i="2" s="1"/>
  <c r="AR147" i="2" s="1"/>
  <c r="AS303" i="2"/>
  <c r="AO303" i="2"/>
  <c r="AP303" i="2" s="1"/>
  <c r="AQ303" i="2" s="1"/>
  <c r="AR303" i="2" s="1"/>
  <c r="P65" i="2"/>
  <c r="N105" i="2"/>
  <c r="BP105" i="2" s="1"/>
  <c r="BQ105" i="2" s="1"/>
  <c r="BP108" i="2"/>
  <c r="BQ108" i="2" s="1"/>
  <c r="L108" i="2"/>
  <c r="AS142" i="2"/>
  <c r="AO142" i="2"/>
  <c r="AP142" i="2" s="1"/>
  <c r="AQ142" i="2" s="1"/>
  <c r="AR142" i="2" s="1"/>
  <c r="AS282" i="2"/>
  <c r="AO282" i="2"/>
  <c r="AP282" i="2" s="1"/>
  <c r="AQ282" i="2" s="1"/>
  <c r="AR282" i="2" s="1"/>
  <c r="O66" i="2"/>
  <c r="N156" i="2"/>
  <c r="O83" i="2"/>
  <c r="O79" i="2" s="1"/>
  <c r="O78" i="2"/>
  <c r="E75" i="5"/>
  <c r="AO148" i="2"/>
  <c r="AP148" i="2" s="1"/>
  <c r="AQ148" i="2" s="1"/>
  <c r="AR148" i="2" s="1"/>
  <c r="L88" i="2"/>
  <c r="AU29" i="2"/>
  <c r="AV29" i="2" s="1"/>
  <c r="L1047" i="2"/>
  <c r="O183" i="2"/>
  <c r="AN183" i="2" s="1"/>
  <c r="AU26" i="2"/>
  <c r="AV26" i="2" s="1"/>
  <c r="AN45" i="2"/>
  <c r="O46" i="2"/>
  <c r="AU45" i="2"/>
  <c r="AV45" i="2" s="1"/>
  <c r="N185" i="2"/>
  <c r="AO272" i="2"/>
  <c r="AP272" i="2" s="1"/>
  <c r="AQ272" i="2" s="1"/>
  <c r="AR272" i="2" s="1"/>
  <c r="AS15" i="2"/>
  <c r="L156" i="2"/>
  <c r="P292" i="2"/>
  <c r="L403" i="2"/>
  <c r="L400" i="2" s="1"/>
  <c r="L480" i="2"/>
  <c r="AN71" i="2"/>
  <c r="AU22" i="2"/>
  <c r="AV22" i="2" s="1"/>
  <c r="L1259" i="2"/>
  <c r="AO191" i="2"/>
  <c r="AP191" i="2" s="1"/>
  <c r="AS191" i="2"/>
  <c r="AN270" i="2"/>
  <c r="O264" i="2"/>
  <c r="AN264" i="2" s="1"/>
  <c r="N66" i="2"/>
  <c r="BP66" i="2" s="1"/>
  <c r="BQ66" i="2" s="1"/>
  <c r="R833" i="2"/>
  <c r="AN837" i="2"/>
  <c r="AS837" i="2" s="1"/>
  <c r="N1392" i="2"/>
  <c r="N1472" i="2"/>
  <c r="N1469" i="2" s="1"/>
  <c r="L1472" i="2"/>
  <c r="P39" i="2"/>
  <c r="P40" i="2" s="1"/>
  <c r="Q508" i="2"/>
  <c r="L184" i="2"/>
  <c r="R39" i="2"/>
  <c r="R40" i="2" s="1"/>
  <c r="L264" i="2"/>
  <c r="L644" i="2"/>
  <c r="P858" i="2"/>
  <c r="L1074" i="2"/>
  <c r="M1468" i="2"/>
  <c r="AO162" i="2"/>
  <c r="AP162" i="2" s="1"/>
  <c r="AQ162" i="2" s="1"/>
  <c r="AR162" i="2" s="1"/>
  <c r="AO164" i="2"/>
  <c r="AP164" i="2" s="1"/>
  <c r="AQ164" i="2" s="1"/>
  <c r="AR164" i="2" s="1"/>
  <c r="AN312" i="2"/>
  <c r="Q104" i="2"/>
  <c r="O616" i="2"/>
  <c r="L1155" i="2"/>
  <c r="L1260" i="2"/>
  <c r="AU25" i="2"/>
  <c r="AV25" i="2" s="1"/>
  <c r="L67" i="2"/>
  <c r="M588" i="2"/>
  <c r="P939" i="2"/>
  <c r="P1074" i="2"/>
  <c r="N1380" i="2"/>
  <c r="N1364" i="2" s="1"/>
  <c r="N1497" i="2"/>
  <c r="S105" i="2"/>
  <c r="M295" i="2"/>
  <c r="M292" i="2" s="1"/>
  <c r="M291" i="2"/>
  <c r="F75" i="5"/>
  <c r="F77" i="5"/>
  <c r="F25" i="5"/>
  <c r="D71" i="5"/>
  <c r="D72" i="5"/>
  <c r="F73" i="5"/>
  <c r="D73" i="5"/>
  <c r="D38" i="5"/>
  <c r="J55" i="5"/>
  <c r="D33" i="5"/>
  <c r="F43" i="5"/>
  <c r="H24" i="5"/>
  <c r="D37" i="5"/>
  <c r="D62" i="5"/>
  <c r="D53" i="5"/>
  <c r="H51" i="5"/>
  <c r="D34" i="5"/>
  <c r="F24" i="5"/>
  <c r="J63" i="5"/>
  <c r="J27" i="5"/>
  <c r="J67" i="5"/>
  <c r="F71" i="5"/>
  <c r="H25" i="5"/>
  <c r="E77" i="5"/>
  <c r="J25" i="5"/>
  <c r="E64" i="5"/>
  <c r="BS21" i="4"/>
  <c r="G21" i="4" s="1"/>
  <c r="CI21" i="4"/>
  <c r="CI26" i="4" s="1"/>
  <c r="BU21" i="4"/>
  <c r="BU26" i="4" s="1"/>
  <c r="CF26" i="4"/>
  <c r="BQ44" i="4"/>
  <c r="AB151" i="4"/>
  <c r="Y151" i="4" s="1"/>
  <c r="CR1370" i="3"/>
  <c r="AY1006" i="3"/>
  <c r="CX1004" i="3"/>
  <c r="CZ1004" i="3"/>
  <c r="DA1004" i="3"/>
  <c r="EC15" i="3"/>
  <c r="BH1004" i="3"/>
  <c r="CT913" i="3"/>
  <c r="CZ913" i="3"/>
  <c r="DA913" i="3"/>
  <c r="CW1004" i="3"/>
  <c r="EB913" i="3"/>
  <c r="CQ1004" i="3"/>
  <c r="CR1004" i="3"/>
  <c r="AX21" i="3"/>
  <c r="AY23" i="3"/>
  <c r="CX800" i="3"/>
  <c r="BD41" i="3"/>
  <c r="CQ37" i="3"/>
  <c r="CV37" i="3"/>
  <c r="AG724" i="3"/>
  <c r="CY23" i="3"/>
  <c r="AV40" i="3"/>
  <c r="CP17" i="3"/>
  <c r="AZ17" i="3"/>
  <c r="CR658" i="3"/>
  <c r="AM32" i="3"/>
  <c r="CU32" i="3"/>
  <c r="CU451" i="3"/>
  <c r="BK40" i="3"/>
  <c r="CQ32" i="3"/>
  <c r="BD40" i="3"/>
  <c r="DA451" i="3"/>
  <c r="AP32" i="3"/>
  <c r="DE40" i="3"/>
  <c r="DJ35" i="3"/>
  <c r="CX41" i="3"/>
  <c r="CT515" i="3"/>
  <c r="DE37" i="3"/>
  <c r="BB40" i="3"/>
  <c r="AO27" i="3"/>
  <c r="CW542" i="3"/>
  <c r="EC41" i="3"/>
  <c r="CX31" i="3"/>
  <c r="BC16" i="3"/>
  <c r="AP40" i="3"/>
  <c r="CR397" i="3"/>
  <c r="CR41" i="3"/>
  <c r="CX40" i="3"/>
  <c r="CX397" i="3"/>
  <c r="BB41" i="3"/>
  <c r="BK38" i="3"/>
  <c r="AP42" i="3"/>
  <c r="CW36" i="3"/>
  <c r="DA38" i="3"/>
  <c r="AJ40" i="3"/>
  <c r="CT40" i="3"/>
  <c r="CW415" i="3"/>
  <c r="CW397" i="3" s="1"/>
  <c r="CV40" i="3"/>
  <c r="CZ37" i="3"/>
  <c r="CY36" i="3"/>
  <c r="AY40" i="3"/>
  <c r="CR38" i="3"/>
  <c r="CQ36" i="3"/>
  <c r="BG40" i="3"/>
  <c r="BJ42" i="3"/>
  <c r="BJ41" i="3"/>
  <c r="BH36" i="3"/>
  <c r="AU37" i="3"/>
  <c r="DK40" i="3"/>
  <c r="DF35" i="3"/>
  <c r="AS40" i="3"/>
  <c r="BK41" i="3"/>
  <c r="AW32" i="3"/>
  <c r="AG32" i="3" s="1"/>
  <c r="CT331" i="3"/>
  <c r="CT22" i="3"/>
  <c r="CX331" i="3"/>
  <c r="CX22" i="3"/>
  <c r="AY22" i="3"/>
  <c r="AR22" i="3"/>
  <c r="CW331" i="3"/>
  <c r="CW22" i="3"/>
  <c r="CZ22" i="3"/>
  <c r="CZ331" i="3"/>
  <c r="AU22" i="3"/>
  <c r="CR22" i="3"/>
  <c r="DA22" i="3"/>
  <c r="DA331" i="3"/>
  <c r="CQ22" i="3"/>
  <c r="CQ331" i="3"/>
  <c r="CU22" i="3"/>
  <c r="AG341" i="3"/>
  <c r="DA17" i="3"/>
  <c r="AM17" i="3"/>
  <c r="EB299" i="3"/>
  <c r="DI15" i="3"/>
  <c r="DL13" i="3"/>
  <c r="CR314" i="3"/>
  <c r="EB424" i="3"/>
  <c r="BG15" i="3"/>
  <c r="BJ14" i="3"/>
  <c r="DI14" i="3"/>
  <c r="DG14" i="3"/>
  <c r="CW271" i="3"/>
  <c r="AP36" i="3"/>
  <c r="DK35" i="3"/>
  <c r="DG35" i="3"/>
  <c r="EB271" i="3"/>
  <c r="AO36" i="3"/>
  <c r="AO35" i="3" s="1"/>
  <c r="CQ271" i="3"/>
  <c r="CU40" i="3"/>
  <c r="AW40" i="3"/>
  <c r="CW42" i="3"/>
  <c r="CX38" i="3"/>
  <c r="CY41" i="3"/>
  <c r="DA271" i="3"/>
  <c r="AS35" i="3"/>
  <c r="AJ36" i="3"/>
  <c r="CR271" i="3"/>
  <c r="DG39" i="3"/>
  <c r="EB37" i="3"/>
  <c r="AI36" i="3"/>
  <c r="AR36" i="3"/>
  <c r="BA41" i="3"/>
  <c r="BE41" i="3"/>
  <c r="BH41" i="3"/>
  <c r="DN39" i="3"/>
  <c r="EC40" i="3"/>
  <c r="CZ40" i="3"/>
  <c r="AH41" i="3"/>
  <c r="AH39" i="3" s="1"/>
  <c r="CT38" i="3"/>
  <c r="DL35" i="3"/>
  <c r="CP36" i="3"/>
  <c r="BI39" i="3"/>
  <c r="DO35" i="3"/>
  <c r="CU38" i="3"/>
  <c r="EC271" i="3"/>
  <c r="AY42" i="3"/>
  <c r="BA42" i="3"/>
  <c r="BA40" i="3"/>
  <c r="BE40" i="3"/>
  <c r="CW208" i="3"/>
  <c r="CQ208" i="3"/>
  <c r="EA297" i="3"/>
  <c r="EA208" i="3"/>
  <c r="DA28" i="3"/>
  <c r="CZ28" i="3"/>
  <c r="DI27" i="3"/>
  <c r="EC25" i="3"/>
  <c r="AJ18" i="3"/>
  <c r="AJ16" i="3" s="1"/>
  <c r="AY18" i="3"/>
  <c r="AZ18" i="3"/>
  <c r="DG18" i="3"/>
  <c r="DG16" i="3" s="1"/>
  <c r="CQ207" i="3"/>
  <c r="AW18" i="3"/>
  <c r="BD18" i="3"/>
  <c r="BD16" i="3" s="1"/>
  <c r="AI18" i="3"/>
  <c r="CS18" i="3"/>
  <c r="CT17" i="3"/>
  <c r="CZ17" i="3"/>
  <c r="AG193" i="3"/>
  <c r="AT15" i="3"/>
  <c r="CP15" i="3"/>
  <c r="CW196" i="3"/>
  <c r="EB180" i="3"/>
  <c r="DE180" i="3" s="1"/>
  <c r="BG14" i="3"/>
  <c r="AZ14" i="3"/>
  <c r="CS14" i="3"/>
  <c r="BJ40" i="3"/>
  <c r="DA40" i="3"/>
  <c r="DA149" i="3"/>
  <c r="AU41" i="3"/>
  <c r="AR40" i="3"/>
  <c r="DE42" i="3"/>
  <c r="DH35" i="3"/>
  <c r="EB149" i="3"/>
  <c r="DO41" i="3"/>
  <c r="DO39" i="3" s="1"/>
  <c r="AX41" i="3"/>
  <c r="CU149" i="3"/>
  <c r="CZ149" i="3"/>
  <c r="DE154" i="3"/>
  <c r="DK41" i="3"/>
  <c r="DZ149" i="3"/>
  <c r="DE165" i="3"/>
  <c r="AI40" i="3"/>
  <c r="AL41" i="3"/>
  <c r="DH39" i="3"/>
  <c r="CQ149" i="3"/>
  <c r="EA36" i="3"/>
  <c r="DN35" i="3"/>
  <c r="AS42" i="3"/>
  <c r="DZ42" i="3"/>
  <c r="DF40" i="3"/>
  <c r="DF39" i="3" s="1"/>
  <c r="BK27" i="3"/>
  <c r="DA78" i="3"/>
  <c r="CT78" i="3"/>
  <c r="CU78" i="3"/>
  <c r="EC178" i="3"/>
  <c r="AP18" i="3"/>
  <c r="BE16" i="3"/>
  <c r="BK18" i="3"/>
  <c r="AM18" i="3"/>
  <c r="DK18" i="3"/>
  <c r="AS16" i="3"/>
  <c r="BF16" i="3"/>
  <c r="AR16" i="3"/>
  <c r="AQ16" i="3"/>
  <c r="EB178" i="3"/>
  <c r="AK17" i="3"/>
  <c r="EB17" i="3"/>
  <c r="EB16" i="3" s="1"/>
  <c r="BB17" i="3"/>
  <c r="DF15" i="3"/>
  <c r="AG58" i="3"/>
  <c r="BK15" i="3"/>
  <c r="AT14" i="3"/>
  <c r="DK14" i="3"/>
  <c r="AN14" i="3"/>
  <c r="DZ178" i="3"/>
  <c r="DF14" i="3"/>
  <c r="AS14" i="3"/>
  <c r="AM14" i="3"/>
  <c r="AO14" i="3"/>
  <c r="BA14" i="3"/>
  <c r="CX54" i="3"/>
  <c r="DO13" i="3"/>
  <c r="EA14" i="3"/>
  <c r="CQ776" i="3"/>
  <c r="CQ660" i="3"/>
  <c r="CT660" i="3"/>
  <c r="CT776" i="3"/>
  <c r="AX22" i="3"/>
  <c r="BA15" i="3"/>
  <c r="AG432" i="3"/>
  <c r="BH15" i="3"/>
  <c r="AM15" i="3"/>
  <c r="AZ15" i="3"/>
  <c r="AS15" i="3"/>
  <c r="CW426" i="3"/>
  <c r="AR15" i="3"/>
  <c r="DN18" i="3"/>
  <c r="DN16" i="3" s="1"/>
  <c r="CX78" i="3"/>
  <c r="CX28" i="3"/>
  <c r="AI41" i="3"/>
  <c r="CQ78" i="3"/>
  <c r="AG396" i="3"/>
  <c r="CR451" i="3"/>
  <c r="AI1004" i="3"/>
  <c r="EC776" i="3"/>
  <c r="EC685" i="3"/>
  <c r="BE14" i="3"/>
  <c r="AR28" i="3"/>
  <c r="DK1004" i="3"/>
  <c r="U97" i="2"/>
  <c r="V1413" i="2"/>
  <c r="W1203" i="2"/>
  <c r="AK1234" i="2"/>
  <c r="AP1234" i="2" s="1"/>
  <c r="U1231" i="2"/>
  <c r="AK1231" i="2" s="1"/>
  <c r="AP1231" i="2" s="1"/>
  <c r="AK1109" i="2"/>
  <c r="AP1109" i="2" s="1"/>
  <c r="U1101" i="2"/>
  <c r="R104" i="2"/>
  <c r="F105" i="2"/>
  <c r="U1590" i="2"/>
  <c r="AK1590" i="2" s="1"/>
  <c r="AP1590" i="2" s="1"/>
  <c r="AK1594" i="2"/>
  <c r="AP1594" i="2" s="1"/>
  <c r="L71" i="2"/>
  <c r="L72" i="2"/>
  <c r="L74" i="2"/>
  <c r="N1363" i="2"/>
  <c r="W70" i="2"/>
  <c r="W65" i="2" s="1"/>
  <c r="W95" i="2"/>
  <c r="AN73" i="2"/>
  <c r="AS73" i="2" s="1"/>
  <c r="W1517" i="2"/>
  <c r="L1545" i="2"/>
  <c r="P1577" i="2"/>
  <c r="P1574" i="2" s="1"/>
  <c r="U67" i="2"/>
  <c r="U68" i="2"/>
  <c r="Y1519" i="2"/>
  <c r="O65" i="2"/>
  <c r="P1170" i="2"/>
  <c r="W82" i="2"/>
  <c r="AN72" i="2"/>
  <c r="BP72" i="2"/>
  <c r="BQ72" i="2" s="1"/>
  <c r="AU73" i="2"/>
  <c r="AV73" i="2" s="1"/>
  <c r="L73" i="2"/>
  <c r="BP74" i="2"/>
  <c r="BQ74" i="2" s="1"/>
  <c r="Y990" i="2"/>
  <c r="R92" i="2"/>
  <c r="R79" i="2"/>
  <c r="O941" i="2"/>
  <c r="AU110" i="2"/>
  <c r="AV110" i="2" s="1"/>
  <c r="AN109" i="2"/>
  <c r="O105" i="2"/>
  <c r="AN105" i="2" s="1"/>
  <c r="AS105" i="2" s="1"/>
  <c r="AN111" i="2"/>
  <c r="AO111" i="2" s="1"/>
  <c r="AP111" i="2" s="1"/>
  <c r="AQ111" i="2" s="1"/>
  <c r="AR111" i="2" s="1"/>
  <c r="AU109" i="2"/>
  <c r="AV109" i="2" s="1"/>
  <c r="L106" i="2"/>
  <c r="L107" i="2" s="1"/>
  <c r="R105" i="2"/>
  <c r="U109" i="2"/>
  <c r="U110" i="2" s="1"/>
  <c r="AN106" i="2"/>
  <c r="S797" i="2"/>
  <c r="T43" i="2"/>
  <c r="G752" i="2"/>
  <c r="R80" i="2"/>
  <c r="O725" i="2"/>
  <c r="S752" i="2"/>
  <c r="AU63" i="2"/>
  <c r="AV63" i="2" s="1"/>
  <c r="AN64" i="2"/>
  <c r="AS64" i="2" s="1"/>
  <c r="O47" i="2"/>
  <c r="AK647" i="2"/>
  <c r="AP647" i="2" s="1"/>
  <c r="U644" i="2"/>
  <c r="AK644" i="2" s="1"/>
  <c r="AP644" i="2" s="1"/>
  <c r="R47" i="2"/>
  <c r="M33" i="1" s="1"/>
  <c r="L62" i="2"/>
  <c r="AU59" i="2"/>
  <c r="AV59" i="2" s="1"/>
  <c r="AK597" i="2"/>
  <c r="AP597" i="2" s="1"/>
  <c r="X47" i="2"/>
  <c r="AN63" i="2"/>
  <c r="AS63" i="2" s="1"/>
  <c r="L63" i="2"/>
  <c r="L57" i="2"/>
  <c r="L58" i="2" s="1"/>
  <c r="L61" i="2"/>
  <c r="U57" i="2"/>
  <c r="U58" i="2" s="1"/>
  <c r="Q47" i="2"/>
  <c r="N536" i="2"/>
  <c r="P105" i="2"/>
  <c r="V104" i="2"/>
  <c r="R48" i="2"/>
  <c r="L43" i="2"/>
  <c r="AO321" i="2"/>
  <c r="AP321" i="2" s="1"/>
  <c r="AQ321" i="2" s="1"/>
  <c r="AR321" i="2" s="1"/>
  <c r="S104" i="2"/>
  <c r="AU106" i="2"/>
  <c r="AV106" i="2" s="1"/>
  <c r="W320" i="2"/>
  <c r="BP54" i="2"/>
  <c r="BQ54" i="2" s="1"/>
  <c r="M47" i="2"/>
  <c r="P47" i="2"/>
  <c r="W47" i="2"/>
  <c r="T47" i="2"/>
  <c r="M35" i="1" s="1"/>
  <c r="AN43" i="2"/>
  <c r="U43" i="2"/>
  <c r="U44" i="2" s="1"/>
  <c r="AS215" i="2"/>
  <c r="AU68" i="2"/>
  <c r="AV68" i="2" s="1"/>
  <c r="AN68" i="2"/>
  <c r="L68" i="2"/>
  <c r="AN58" i="2"/>
  <c r="AU58" i="2"/>
  <c r="AV58" i="2" s="1"/>
  <c r="BP58" i="2"/>
  <c r="BQ58" i="2" s="1"/>
  <c r="AU56" i="2"/>
  <c r="AV56" i="2" s="1"/>
  <c r="U63" i="2"/>
  <c r="L60" i="2"/>
  <c r="L53" i="2"/>
  <c r="Y56" i="2"/>
  <c r="BP59" i="2"/>
  <c r="BQ59" i="2" s="1"/>
  <c r="L59" i="2"/>
  <c r="AS161" i="2"/>
  <c r="M54" i="2"/>
  <c r="M48" i="2" s="1"/>
  <c r="T156" i="2"/>
  <c r="P54" i="2"/>
  <c r="P48" i="2" s="1"/>
  <c r="U53" i="2"/>
  <c r="U59" i="2"/>
  <c r="Y47" i="2"/>
  <c r="L64" i="2"/>
  <c r="AO165" i="2"/>
  <c r="AP165" i="2" s="1"/>
  <c r="AQ165" i="2" s="1"/>
  <c r="AR165" i="2" s="1"/>
  <c r="AN61" i="2"/>
  <c r="Q54" i="2"/>
  <c r="Q48" i="2" s="1"/>
  <c r="U156" i="2"/>
  <c r="AU44" i="2"/>
  <c r="AV44" i="2" s="1"/>
  <c r="AN44" i="2"/>
  <c r="AO129" i="2"/>
  <c r="AP129" i="2" s="1"/>
  <c r="AQ129" i="2" s="1"/>
  <c r="AR129" i="2" s="1"/>
  <c r="AS129" i="2"/>
  <c r="AS141" i="2"/>
  <c r="AO141" i="2"/>
  <c r="AP141" i="2" s="1"/>
  <c r="AQ141" i="2" s="1"/>
  <c r="AR141" i="2" s="1"/>
  <c r="AO134" i="2"/>
  <c r="AP134" i="2" s="1"/>
  <c r="AQ134" i="2" s="1"/>
  <c r="AR134" i="2" s="1"/>
  <c r="AS134" i="2"/>
  <c r="AO145" i="2"/>
  <c r="AP145" i="2" s="1"/>
  <c r="AQ145" i="2" s="1"/>
  <c r="AR145" i="2" s="1"/>
  <c r="AS145" i="2"/>
  <c r="M104" i="2"/>
  <c r="E31" i="5"/>
  <c r="E30" i="5"/>
  <c r="E66" i="5"/>
  <c r="E69" i="5" s="1"/>
  <c r="E49" i="5"/>
  <c r="AK113" i="2"/>
  <c r="AP668" i="2"/>
  <c r="AO330" i="2"/>
  <c r="AP330" i="2" s="1"/>
  <c r="AQ330" i="2" s="1"/>
  <c r="AR330" i="2" s="1"/>
  <c r="AS330" i="2"/>
  <c r="AO320" i="2"/>
  <c r="AP320" i="2" s="1"/>
  <c r="AQ320" i="2" s="1"/>
  <c r="AR320" i="2" s="1"/>
  <c r="AS320" i="2"/>
  <c r="T437" i="2"/>
  <c r="S438" i="2"/>
  <c r="S78" i="2"/>
  <c r="S75" i="2" s="1"/>
  <c r="S83" i="2"/>
  <c r="S79" i="2" s="1"/>
  <c r="S867" i="2"/>
  <c r="R868" i="2"/>
  <c r="AO173" i="2"/>
  <c r="AP173" i="2" s="1"/>
  <c r="AQ173" i="2" s="1"/>
  <c r="AR173" i="2" s="1"/>
  <c r="AS309" i="2"/>
  <c r="AO309" i="2"/>
  <c r="AP309" i="2" s="1"/>
  <c r="AQ309" i="2" s="1"/>
  <c r="AR309" i="2" s="1"/>
  <c r="U1018" i="2"/>
  <c r="AK1018" i="2" s="1"/>
  <c r="AP1018" i="2" s="1"/>
  <c r="O104" i="2"/>
  <c r="AU104" i="2" s="1"/>
  <c r="AV104" i="2" s="1"/>
  <c r="M937" i="2"/>
  <c r="N1365" i="2"/>
  <c r="O1485" i="2"/>
  <c r="O1469" i="2" s="1"/>
  <c r="M1602" i="2"/>
  <c r="E615" i="2"/>
  <c r="M507" i="2"/>
  <c r="O1602" i="2"/>
  <c r="V696" i="2"/>
  <c r="V70" i="2"/>
  <c r="W99" i="2"/>
  <c r="Y95" i="2"/>
  <c r="Y70" i="2"/>
  <c r="Y82" i="2"/>
  <c r="N927" i="2"/>
  <c r="N70" i="2"/>
  <c r="G49" i="5" l="1"/>
  <c r="G26" i="5"/>
  <c r="G66" i="5"/>
  <c r="G69" i="5" s="1"/>
  <c r="AO29" i="2"/>
  <c r="AP29" i="2" s="1"/>
  <c r="AQ29" i="2" s="1"/>
  <c r="AR29" i="2" s="1"/>
  <c r="CL189" i="3"/>
  <c r="BO180" i="3"/>
  <c r="CK439" i="3"/>
  <c r="CA556" i="3"/>
  <c r="BL556" i="3"/>
  <c r="CH439" i="3"/>
  <c r="R41" i="2"/>
  <c r="R42" i="2" s="1"/>
  <c r="CL439" i="3"/>
  <c r="CK556" i="3"/>
  <c r="CT439" i="3"/>
  <c r="BL439" i="3"/>
  <c r="CL556" i="3"/>
  <c r="CI439" i="3"/>
  <c r="CT556" i="3"/>
  <c r="Z47" i="2"/>
  <c r="M32" i="1" s="1"/>
  <c r="D34" i="1"/>
  <c r="AG17" i="3"/>
  <c r="AG26" i="3"/>
  <c r="EA28" i="3"/>
  <c r="AU42" i="2"/>
  <c r="AV42" i="2" s="1"/>
  <c r="V990" i="2"/>
  <c r="R75" i="2"/>
  <c r="W48" i="2"/>
  <c r="BP47" i="2"/>
  <c r="BQ47" i="2" s="1"/>
  <c r="X1413" i="2"/>
  <c r="AO59" i="2"/>
  <c r="AP59" i="2" s="1"/>
  <c r="AQ59" i="2" s="1"/>
  <c r="AR59" i="2" s="1"/>
  <c r="T93" i="2"/>
  <c r="M76" i="2"/>
  <c r="DE861" i="3"/>
  <c r="AG21" i="3"/>
  <c r="EB28" i="3"/>
  <c r="EB27" i="3" s="1"/>
  <c r="AG23" i="3"/>
  <c r="L633" i="2"/>
  <c r="DZ28" i="3"/>
  <c r="DZ27" i="3" s="1"/>
  <c r="AG33" i="3"/>
  <c r="EA30" i="3"/>
  <c r="EA27" i="3" s="1"/>
  <c r="DE847" i="3"/>
  <c r="DE658" i="3"/>
  <c r="EC33" i="3"/>
  <c r="EC27" i="3" s="1"/>
  <c r="CU29" i="3"/>
  <c r="AS101" i="2"/>
  <c r="AU100" i="2"/>
  <c r="AV100" i="2" s="1"/>
  <c r="U74" i="2"/>
  <c r="AI76" i="2"/>
  <c r="N80" i="2"/>
  <c r="L92" i="2"/>
  <c r="N75" i="2"/>
  <c r="M724" i="2"/>
  <c r="O93" i="2"/>
  <c r="AU93" i="2" s="1"/>
  <c r="AV93" i="2" s="1"/>
  <c r="AU101" i="2"/>
  <c r="AV101" i="2" s="1"/>
  <c r="P77" i="2"/>
  <c r="E76" i="2"/>
  <c r="AO69" i="2"/>
  <c r="AP69" i="2" s="1"/>
  <c r="AQ69" i="2" s="1"/>
  <c r="AR69" i="2" s="1"/>
  <c r="AS69" i="2"/>
  <c r="AO84" i="2"/>
  <c r="AP84" i="2" s="1"/>
  <c r="AQ84" i="2" s="1"/>
  <c r="AR84" i="2" s="1"/>
  <c r="V114" i="2"/>
  <c r="O724" i="2"/>
  <c r="AF79" i="2"/>
  <c r="Q795" i="2"/>
  <c r="U616" i="2"/>
  <c r="AK616" i="2" s="1"/>
  <c r="AP616" i="2" s="1"/>
  <c r="N1046" i="2"/>
  <c r="M508" i="2"/>
  <c r="CC192" i="3"/>
  <c r="BV542" i="3"/>
  <c r="DA542" i="3"/>
  <c r="DA208" i="3"/>
  <c r="BE35" i="3"/>
  <c r="L113" i="2"/>
  <c r="L114" i="2" s="1"/>
  <c r="L222" i="2"/>
  <c r="DE33" i="3"/>
  <c r="CV16" i="3"/>
  <c r="R221" i="2"/>
  <c r="Q222" i="2"/>
  <c r="L97" i="2"/>
  <c r="L617" i="2"/>
  <c r="L185" i="2"/>
  <c r="S546" i="2"/>
  <c r="T545" i="2"/>
  <c r="T546" i="2" s="1"/>
  <c r="AO112" i="2"/>
  <c r="AP112" i="2" s="1"/>
  <c r="AQ112" i="2" s="1"/>
  <c r="AR112" i="2" s="1"/>
  <c r="U939" i="2"/>
  <c r="AK939" i="2" s="1"/>
  <c r="AP939" i="2" s="1"/>
  <c r="DE29" i="3"/>
  <c r="AE79" i="2"/>
  <c r="AU97" i="2"/>
  <c r="AV97" i="2" s="1"/>
  <c r="T946" i="2"/>
  <c r="T940" i="2"/>
  <c r="T937" i="2" s="1"/>
  <c r="T945" i="2"/>
  <c r="T941" i="2" s="1"/>
  <c r="T938" i="2" s="1"/>
  <c r="T82" i="2"/>
  <c r="DE426" i="3"/>
  <c r="DZ913" i="3"/>
  <c r="AI20" i="3"/>
  <c r="DE24" i="3"/>
  <c r="BK20" i="3"/>
  <c r="BK19" i="3" s="1"/>
  <c r="EB208" i="3"/>
  <c r="DE244" i="3"/>
  <c r="DE78" i="3"/>
  <c r="AP20" i="3"/>
  <c r="BH20" i="3"/>
  <c r="BH19" i="3" s="1"/>
  <c r="BE20" i="3"/>
  <c r="AS20" i="3"/>
  <c r="EA913" i="3"/>
  <c r="DE913" i="3" s="1"/>
  <c r="AI35" i="3"/>
  <c r="AJ35" i="3"/>
  <c r="BK16" i="3"/>
  <c r="AI16" i="3"/>
  <c r="AR20" i="3"/>
  <c r="CW41" i="3"/>
  <c r="CX889" i="3"/>
  <c r="CV15" i="3"/>
  <c r="DE30" i="3"/>
  <c r="BS54" i="3"/>
  <c r="CD299" i="3"/>
  <c r="CR800" i="3"/>
  <c r="CR542" i="3"/>
  <c r="DA658" i="3"/>
  <c r="AY16" i="3"/>
  <c r="AJ20" i="3"/>
  <c r="CH189" i="3"/>
  <c r="CR889" i="3"/>
  <c r="EC889" i="3"/>
  <c r="CT18" i="3"/>
  <c r="CZ299" i="3"/>
  <c r="CT426" i="3"/>
  <c r="CZ542" i="3"/>
  <c r="DZ20" i="3"/>
  <c r="AT39" i="3"/>
  <c r="BG35" i="3"/>
  <c r="CR35" i="3"/>
  <c r="AU39" i="3"/>
  <c r="AU35" i="3"/>
  <c r="BG39" i="3"/>
  <c r="BG34" i="3" s="1"/>
  <c r="BA35" i="3"/>
  <c r="AL39" i="3"/>
  <c r="BH35" i="3"/>
  <c r="CX39" i="3"/>
  <c r="EC568" i="3"/>
  <c r="U830" i="2"/>
  <c r="AK830" i="2" s="1"/>
  <c r="AP830" i="2" s="1"/>
  <c r="P400" i="2"/>
  <c r="Z93" i="2"/>
  <c r="AE78" i="2"/>
  <c r="BP97" i="2"/>
  <c r="BQ97" i="2" s="1"/>
  <c r="AN97" i="2"/>
  <c r="G30" i="5"/>
  <c r="AO67" i="2"/>
  <c r="AP67" i="2" s="1"/>
  <c r="AQ67" i="2" s="1"/>
  <c r="AR67" i="2" s="1"/>
  <c r="F39" i="5"/>
  <c r="AS57" i="2"/>
  <c r="AS108" i="2"/>
  <c r="AS153" i="2"/>
  <c r="U937" i="2"/>
  <c r="AK937" i="2" s="1"/>
  <c r="AP937" i="2" s="1"/>
  <c r="U508" i="2"/>
  <c r="R724" i="2"/>
  <c r="AN724" i="2" s="1"/>
  <c r="AS724" i="2" s="1"/>
  <c r="AD77" i="2"/>
  <c r="AN80" i="2"/>
  <c r="AS80" i="2" s="1"/>
  <c r="H29" i="5"/>
  <c r="H66" i="5" s="1"/>
  <c r="H68" i="5" s="1"/>
  <c r="L1469" i="2"/>
  <c r="AK941" i="2"/>
  <c r="AP941" i="2" s="1"/>
  <c r="U1413" i="2"/>
  <c r="AK1413" i="2" s="1"/>
  <c r="AP1413" i="2" s="1"/>
  <c r="F58" i="5"/>
  <c r="F60" i="5" s="1"/>
  <c r="I20" i="5"/>
  <c r="I48" i="5" s="1"/>
  <c r="H48" i="5"/>
  <c r="G67" i="5"/>
  <c r="I21" i="5"/>
  <c r="I52" i="5" s="1"/>
  <c r="H52" i="5"/>
  <c r="D77" i="5"/>
  <c r="I22" i="5"/>
  <c r="I56" i="5" s="1"/>
  <c r="H56" i="5"/>
  <c r="G33" i="5"/>
  <c r="G53" i="5"/>
  <c r="G70" i="5"/>
  <c r="H31" i="5"/>
  <c r="AI75" i="2"/>
  <c r="L101" i="2"/>
  <c r="Z80" i="2"/>
  <c r="Z77" i="2" s="1"/>
  <c r="O32" i="1" s="1"/>
  <c r="AS32" i="2"/>
  <c r="AO32" i="2"/>
  <c r="AP32" i="2" s="1"/>
  <c r="AQ32" i="2" s="1"/>
  <c r="AR32" i="2" s="1"/>
  <c r="AS201" i="2"/>
  <c r="AO201" i="2"/>
  <c r="AP201" i="2" s="1"/>
  <c r="AQ201" i="2" s="1"/>
  <c r="AR201" i="2" s="1"/>
  <c r="U22" i="2"/>
  <c r="U21" i="2"/>
  <c r="J31" i="1" s="1"/>
  <c r="N93" i="2"/>
  <c r="M401" i="2"/>
  <c r="DE15" i="3"/>
  <c r="V731" i="2"/>
  <c r="V726" i="2"/>
  <c r="U730" i="2"/>
  <c r="DK16" i="3"/>
  <c r="DK19" i="3"/>
  <c r="DE28" i="3"/>
  <c r="AH16" i="3"/>
  <c r="AV35" i="3"/>
  <c r="CB151" i="4"/>
  <c r="CB154" i="4" s="1"/>
  <c r="V737" i="2"/>
  <c r="U737" i="2" s="1"/>
  <c r="U734" i="2"/>
  <c r="V735" i="2"/>
  <c r="U735" i="2" s="1"/>
  <c r="AE732" i="2"/>
  <c r="V732" i="2" s="1"/>
  <c r="AF84" i="2"/>
  <c r="V86" i="2"/>
  <c r="V87" i="2" s="1"/>
  <c r="V79" i="2" s="1"/>
  <c r="AE741" i="2"/>
  <c r="AE749" i="2"/>
  <c r="V749" i="2" s="1"/>
  <c r="AF101" i="2"/>
  <c r="AE747" i="2"/>
  <c r="V747" i="2" s="1"/>
  <c r="AE748" i="2"/>
  <c r="AF99" i="2"/>
  <c r="DE14" i="3"/>
  <c r="CH21" i="4"/>
  <c r="CB23" i="4"/>
  <c r="CB22" i="4"/>
  <c r="AE736" i="2"/>
  <c r="V736" i="2" s="1"/>
  <c r="AF88" i="2"/>
  <c r="AE88" i="2" s="1"/>
  <c r="AE743" i="2"/>
  <c r="V743" i="2" s="1"/>
  <c r="AF744" i="2"/>
  <c r="AF95" i="2"/>
  <c r="CM7" i="4"/>
  <c r="CX7" i="4" s="1"/>
  <c r="CY7" i="4" s="1"/>
  <c r="CZ7" i="4" s="1"/>
  <c r="CN7" i="4"/>
  <c r="CO7" i="4" s="1"/>
  <c r="CP7" i="4" s="1"/>
  <c r="CQ7" i="4" s="1"/>
  <c r="CR7" i="4" s="1"/>
  <c r="CS7" i="4" s="1"/>
  <c r="CT7" i="4" s="1"/>
  <c r="CU7" i="4" s="1"/>
  <c r="CV7" i="4" s="1"/>
  <c r="CW7" i="4" s="1"/>
  <c r="CC21" i="4"/>
  <c r="CC26" i="4" s="1"/>
  <c r="CT314" i="3"/>
  <c r="CT15" i="3" s="1"/>
  <c r="AG556" i="3"/>
  <c r="DE724" i="3"/>
  <c r="DE776" i="3" s="1"/>
  <c r="EA685" i="3"/>
  <c r="DE685" i="3" s="1"/>
  <c r="AG544" i="3"/>
  <c r="EC35" i="3"/>
  <c r="EB39" i="3"/>
  <c r="BA20" i="3"/>
  <c r="BD35" i="3"/>
  <c r="AM20" i="3"/>
  <c r="DE544" i="3"/>
  <c r="Y370" i="2"/>
  <c r="AO212" i="2"/>
  <c r="AP212" i="2" s="1"/>
  <c r="AQ212" i="2" s="1"/>
  <c r="AR212" i="2" s="1"/>
  <c r="AO60" i="2"/>
  <c r="AP60" i="2" s="1"/>
  <c r="AQ60" i="2" s="1"/>
  <c r="AR60" i="2" s="1"/>
  <c r="CP16" i="3"/>
  <c r="AP16" i="3"/>
  <c r="DZ35" i="3"/>
  <c r="BG20" i="3"/>
  <c r="BD20" i="3"/>
  <c r="BJ35" i="3"/>
  <c r="AL35" i="3"/>
  <c r="AW39" i="3"/>
  <c r="CW16" i="3"/>
  <c r="BJ20" i="3"/>
  <c r="BJ19" i="3" s="1"/>
  <c r="DZ13" i="3"/>
  <c r="CS16" i="3"/>
  <c r="AU20" i="3"/>
  <c r="AV20" i="3"/>
  <c r="AN16" i="3"/>
  <c r="AN13" i="3" s="1"/>
  <c r="CQ39" i="3"/>
  <c r="BB20" i="3"/>
  <c r="CQ20" i="3"/>
  <c r="CX20" i="3"/>
  <c r="CZ35" i="3"/>
  <c r="EC20" i="3"/>
  <c r="CW35" i="3"/>
  <c r="CR39" i="3"/>
  <c r="CR34" i="3" s="1"/>
  <c r="AG37" i="3"/>
  <c r="AX35" i="3"/>
  <c r="EA20" i="3"/>
  <c r="DI19" i="3"/>
  <c r="CZ776" i="3"/>
  <c r="DA776" i="3"/>
  <c r="CX660" i="3"/>
  <c r="DF34" i="3"/>
  <c r="DA39" i="3"/>
  <c r="CT35" i="3"/>
  <c r="DA35" i="3"/>
  <c r="DE568" i="3"/>
  <c r="AG36" i="3"/>
  <c r="EB35" i="3"/>
  <c r="DE331" i="3"/>
  <c r="CZ20" i="3"/>
  <c r="AX20" i="3"/>
  <c r="CY16" i="3"/>
  <c r="CQ889" i="3"/>
  <c r="EC800" i="3"/>
  <c r="DE800" i="3" s="1"/>
  <c r="CT16" i="3"/>
  <c r="CZ14" i="3"/>
  <c r="DE21" i="3"/>
  <c r="DE20" i="3" s="1"/>
  <c r="CR28" i="3"/>
  <c r="CR27" i="3" s="1"/>
  <c r="CZ45" i="3"/>
  <c r="EB20" i="3"/>
  <c r="CU426" i="3"/>
  <c r="CW14" i="3"/>
  <c r="CQ15" i="3"/>
  <c r="CQ424" i="3"/>
  <c r="CZ18" i="3"/>
  <c r="CZ16" i="3" s="1"/>
  <c r="CX27" i="3"/>
  <c r="CB192" i="3"/>
  <c r="CQ800" i="3"/>
  <c r="CS15" i="3"/>
  <c r="EC16" i="3"/>
  <c r="EC13" i="3" s="1"/>
  <c r="AO326" i="2"/>
  <c r="AP326" i="2" s="1"/>
  <c r="AQ326" i="2" s="1"/>
  <c r="AR326" i="2" s="1"/>
  <c r="O1364" i="2"/>
  <c r="DZ39" i="3"/>
  <c r="DN19" i="3"/>
  <c r="DI34" i="3"/>
  <c r="CX658" i="3"/>
  <c r="CU35" i="3"/>
  <c r="CX568" i="3"/>
  <c r="CZ39" i="3"/>
  <c r="DL34" i="3"/>
  <c r="CU39" i="3"/>
  <c r="CW27" i="3"/>
  <c r="CW299" i="3"/>
  <c r="CU297" i="3"/>
  <c r="CU331" i="3"/>
  <c r="CZ297" i="3"/>
  <c r="DE36" i="3"/>
  <c r="DE35" i="3" s="1"/>
  <c r="BQ21" i="4"/>
  <c r="BQ26" i="4" s="1"/>
  <c r="DA299" i="3"/>
  <c r="CR18" i="3"/>
  <c r="CR16" i="3" s="1"/>
  <c r="CU542" i="3"/>
  <c r="CT297" i="3"/>
  <c r="CU544" i="3"/>
  <c r="CZ15" i="3"/>
  <c r="CW658" i="3"/>
  <c r="DA544" i="3"/>
  <c r="CT658" i="3"/>
  <c r="CT544" i="3"/>
  <c r="CU658" i="3"/>
  <c r="CZ544" i="3"/>
  <c r="CQ542" i="3"/>
  <c r="EA35" i="3"/>
  <c r="EA34" i="3" s="1"/>
  <c r="AG40" i="3"/>
  <c r="CX35" i="3"/>
  <c r="CX34" i="3" s="1"/>
  <c r="CT39" i="3"/>
  <c r="CZ27" i="3"/>
  <c r="CQ35" i="3"/>
  <c r="CQ34" i="3" s="1"/>
  <c r="BB27" i="3"/>
  <c r="DE208" i="3"/>
  <c r="CZ180" i="3"/>
  <c r="CR14" i="3"/>
  <c r="DA297" i="3"/>
  <c r="DE297" i="3"/>
  <c r="DA27" i="3"/>
  <c r="CU20" i="3"/>
  <c r="DA20" i="3"/>
  <c r="CT20" i="3"/>
  <c r="DL19" i="3"/>
  <c r="EA178" i="3"/>
  <c r="CT178" i="3"/>
  <c r="CR178" i="3"/>
  <c r="EA45" i="3"/>
  <c r="AV39" i="3"/>
  <c r="AR27" i="3"/>
  <c r="CQ28" i="3"/>
  <c r="CQ27" i="3" s="1"/>
  <c r="EC39" i="3"/>
  <c r="EC34" i="3" s="1"/>
  <c r="EB34" i="3"/>
  <c r="AM35" i="3"/>
  <c r="AP35" i="3"/>
  <c r="CT542" i="3"/>
  <c r="CT14" i="3"/>
  <c r="CW40" i="3"/>
  <c r="CZ424" i="3"/>
  <c r="BL54" i="3"/>
  <c r="CQ299" i="3"/>
  <c r="DA426" i="3"/>
  <c r="DP330" i="3"/>
  <c r="DP18" i="3" s="1"/>
  <c r="DP16" i="3" s="1"/>
  <c r="DP13" i="3" s="1"/>
  <c r="DP43" i="3" s="1"/>
  <c r="E32" i="1" s="1"/>
  <c r="DE322" i="3"/>
  <c r="BO426" i="3"/>
  <c r="BU426" i="3"/>
  <c r="BL426" i="3"/>
  <c r="AG426" i="3"/>
  <c r="BZ21" i="4"/>
  <c r="BZ26" i="4" s="1"/>
  <c r="CA21" i="4"/>
  <c r="CA26" i="4" s="1"/>
  <c r="CR20" i="3"/>
  <c r="DH19" i="3"/>
  <c r="CW20" i="3"/>
  <c r="CU660" i="3"/>
  <c r="CY15" i="3"/>
  <c r="DE31" i="3"/>
  <c r="CW178" i="3"/>
  <c r="CU178" i="3"/>
  <c r="CU18" i="3"/>
  <c r="CU16" i="3" s="1"/>
  <c r="EA18" i="3"/>
  <c r="EA16" i="3" s="1"/>
  <c r="EA13" i="3" s="1"/>
  <c r="CZ178" i="3"/>
  <c r="EB13" i="3"/>
  <c r="BM192" i="3"/>
  <c r="BL58" i="3"/>
  <c r="BL62" i="3" s="1"/>
  <c r="CW45" i="3"/>
  <c r="CX297" i="3"/>
  <c r="L93" i="2"/>
  <c r="W77" i="2"/>
  <c r="U1308" i="2"/>
  <c r="AK1308" i="2" s="1"/>
  <c r="AP1308" i="2" s="1"/>
  <c r="X77" i="2"/>
  <c r="P1154" i="2"/>
  <c r="L1154" i="2"/>
  <c r="BP93" i="2"/>
  <c r="BQ93" i="2" s="1"/>
  <c r="V47" i="2"/>
  <c r="AU80" i="2"/>
  <c r="AV80" i="2" s="1"/>
  <c r="N76" i="2"/>
  <c r="U71" i="2"/>
  <c r="L78" i="2"/>
  <c r="N724" i="2"/>
  <c r="Y77" i="2"/>
  <c r="AS88" i="2"/>
  <c r="AA77" i="2"/>
  <c r="AC77" i="2"/>
  <c r="U105" i="2"/>
  <c r="AS281" i="2"/>
  <c r="AE65" i="2"/>
  <c r="AO74" i="2"/>
  <c r="AP74" i="2" s="1"/>
  <c r="AQ74" i="2" s="1"/>
  <c r="AR74" i="2" s="1"/>
  <c r="U104" i="2"/>
  <c r="F40" i="5"/>
  <c r="CW424" i="3"/>
  <c r="CU424" i="3"/>
  <c r="CX299" i="3"/>
  <c r="CX424" i="3"/>
  <c r="CU14" i="3"/>
  <c r="CP13" i="3"/>
  <c r="D45" i="5"/>
  <c r="D75" i="5"/>
  <c r="D40" i="5"/>
  <c r="F64" i="5"/>
  <c r="D43" i="5"/>
  <c r="F65" i="5"/>
  <c r="CR297" i="3"/>
  <c r="CR180" i="3"/>
  <c r="CG180" i="3"/>
  <c r="CX180" i="3"/>
  <c r="CD180" i="3"/>
  <c r="CT180" i="3"/>
  <c r="DA14" i="3"/>
  <c r="CU27" i="3"/>
  <c r="DM34" i="3"/>
  <c r="DI13" i="3"/>
  <c r="DJ34" i="3"/>
  <c r="DO19" i="3"/>
  <c r="DN34" i="3"/>
  <c r="DJ27" i="3"/>
  <c r="DJ19" i="3" s="1"/>
  <c r="DM19" i="3"/>
  <c r="DG19" i="3"/>
  <c r="DK39" i="3"/>
  <c r="DK34" i="3" s="1"/>
  <c r="DE39" i="3"/>
  <c r="DG34" i="3"/>
  <c r="DG13" i="3"/>
  <c r="CU180" i="3"/>
  <c r="DA424" i="3"/>
  <c r="CX426" i="3"/>
  <c r="CU776" i="3"/>
  <c r="CX18" i="3"/>
  <c r="CX16" i="3" s="1"/>
  <c r="CU299" i="3"/>
  <c r="DA180" i="3"/>
  <c r="CX15" i="3"/>
  <c r="DA18" i="3"/>
  <c r="DA16" i="3" s="1"/>
  <c r="BW426" i="3"/>
  <c r="AP39" i="3"/>
  <c r="AW16" i="3"/>
  <c r="CM673" i="3"/>
  <c r="CM660" i="3" s="1"/>
  <c r="AZ16" i="3"/>
  <c r="BK39" i="3"/>
  <c r="BJ39" i="3"/>
  <c r="BA27" i="3"/>
  <c r="CJ426" i="3"/>
  <c r="AJ39" i="3"/>
  <c r="AJ34" i="3" s="1"/>
  <c r="AR13" i="3"/>
  <c r="AR39" i="3"/>
  <c r="BH39" i="3"/>
  <c r="AM39" i="3"/>
  <c r="CJ314" i="3"/>
  <c r="CJ299" i="3" s="1"/>
  <c r="BA16" i="3"/>
  <c r="AY39" i="3"/>
  <c r="AY27" i="3"/>
  <c r="BB16" i="3"/>
  <c r="BB13" i="3" s="1"/>
  <c r="BK35" i="3"/>
  <c r="BD39" i="3"/>
  <c r="AO39" i="3"/>
  <c r="AO34" i="3" s="1"/>
  <c r="AK16" i="3"/>
  <c r="BM193" i="3"/>
  <c r="AV16" i="3"/>
  <c r="AX16" i="3"/>
  <c r="AY35" i="3"/>
  <c r="AX27" i="3"/>
  <c r="AR35" i="3"/>
  <c r="CK189" i="3"/>
  <c r="BN193" i="3"/>
  <c r="AG41" i="3"/>
  <c r="BG27" i="3"/>
  <c r="BT54" i="3"/>
  <c r="AQ39" i="3"/>
  <c r="AS39" i="3"/>
  <c r="AS34" i="3" s="1"/>
  <c r="CI62" i="3"/>
  <c r="DA45" i="3"/>
  <c r="BW23" i="4"/>
  <c r="BW21" i="4" s="1"/>
  <c r="BW26" i="4" s="1"/>
  <c r="CU15" i="3"/>
  <c r="DA178" i="3"/>
  <c r="DA15" i="3"/>
  <c r="AG62" i="3"/>
  <c r="CV45" i="3"/>
  <c r="AG45" i="3" s="1"/>
  <c r="CV13" i="3"/>
  <c r="BR23" i="4"/>
  <c r="BR21" i="4" s="1"/>
  <c r="BR26" i="4" s="1"/>
  <c r="DE889" i="3"/>
  <c r="AM27" i="3"/>
  <c r="AG950" i="3"/>
  <c r="AG368" i="3"/>
  <c r="BD28" i="3"/>
  <c r="BD27" i="3" s="1"/>
  <c r="AG667" i="3"/>
  <c r="AG660" i="3" s="1"/>
  <c r="CY660" i="3"/>
  <c r="AK14" i="3"/>
  <c r="BT21" i="4"/>
  <c r="BT26" i="4" s="1"/>
  <c r="BG13" i="3"/>
  <c r="BL18" i="3"/>
  <c r="BL16" i="3" s="1"/>
  <c r="BT544" i="3"/>
  <c r="CW776" i="3"/>
  <c r="CW660" i="3"/>
  <c r="BS426" i="3"/>
  <c r="BF13" i="3"/>
  <c r="W113" i="2"/>
  <c r="W114" i="2" s="1"/>
  <c r="BB39" i="3"/>
  <c r="BB34" i="3" s="1"/>
  <c r="DA34" i="3"/>
  <c r="AO16" i="3"/>
  <c r="AO13" i="3" s="1"/>
  <c r="CB664" i="3"/>
  <c r="CE667" i="3"/>
  <c r="BQ432" i="3"/>
  <c r="BT184" i="3"/>
  <c r="BT189" i="3" s="1"/>
  <c r="BS184" i="3"/>
  <c r="BS189" i="3" s="1"/>
  <c r="BP314" i="3"/>
  <c r="BR45" i="3"/>
  <c r="BM70" i="3"/>
  <c r="BM77" i="3" s="1"/>
  <c r="BY77" i="3"/>
  <c r="BP330" i="3"/>
  <c r="BP18" i="3" s="1"/>
  <c r="BP16" i="3" s="1"/>
  <c r="BZ312" i="3"/>
  <c r="BY312" i="3"/>
  <c r="CD432" i="3"/>
  <c r="CD14" i="3" s="1"/>
  <c r="CE429" i="3"/>
  <c r="CF429" i="3"/>
  <c r="CK426" i="3"/>
  <c r="CM299" i="3"/>
  <c r="CC311" i="3"/>
  <c r="CI314" i="3"/>
  <c r="CI299" i="3" s="1"/>
  <c r="BM552" i="3"/>
  <c r="AP15" i="3"/>
  <c r="CL57" i="3"/>
  <c r="CK57" i="3"/>
  <c r="CK62" i="3" s="1"/>
  <c r="CL312" i="3"/>
  <c r="CK312" i="3"/>
  <c r="CC57" i="3"/>
  <c r="BY658" i="3"/>
  <c r="BY544" i="3"/>
  <c r="BM551" i="3"/>
  <c r="BM556" i="3" s="1"/>
  <c r="BW542" i="3"/>
  <c r="CC435" i="3"/>
  <c r="CF434" i="3"/>
  <c r="CF439" i="3" s="1"/>
  <c r="CE434" i="3"/>
  <c r="CE439" i="3" s="1"/>
  <c r="CA434" i="3"/>
  <c r="CA439" i="3" s="1"/>
  <c r="BU189" i="3"/>
  <c r="BU180" i="3" s="1"/>
  <c r="BM183" i="3"/>
  <c r="BW189" i="3"/>
  <c r="BM434" i="3"/>
  <c r="CA667" i="3"/>
  <c r="CB436" i="3"/>
  <c r="CJ62" i="3"/>
  <c r="BS196" i="3"/>
  <c r="BR189" i="3"/>
  <c r="BR180" i="3" s="1"/>
  <c r="CL191" i="3"/>
  <c r="CL196" i="3" s="1"/>
  <c r="CL297" i="3" s="1"/>
  <c r="CJ196" i="3"/>
  <c r="CJ180" i="3" s="1"/>
  <c r="CK191" i="3"/>
  <c r="CK196" i="3" s="1"/>
  <c r="BU54" i="3"/>
  <c r="CB56" i="3"/>
  <c r="CF54" i="3"/>
  <c r="CA312" i="3"/>
  <c r="CA314" i="3" s="1"/>
  <c r="CA299" i="3" s="1"/>
  <c r="BV62" i="3"/>
  <c r="CH429" i="3"/>
  <c r="CH432" i="3" s="1"/>
  <c r="CI429" i="3"/>
  <c r="CI432" i="3" s="1"/>
  <c r="CG432" i="3"/>
  <c r="CG426" i="3" s="1"/>
  <c r="BN435" i="3"/>
  <c r="BM59" i="3"/>
  <c r="AO20" i="3"/>
  <c r="AO19" i="3" s="1"/>
  <c r="AL20" i="3"/>
  <c r="AL19" i="3" s="1"/>
  <c r="CF667" i="3"/>
  <c r="CC664" i="3"/>
  <c r="BX184" i="3"/>
  <c r="BL184" i="3" s="1"/>
  <c r="BL189" i="3" s="1"/>
  <c r="BQ314" i="3"/>
  <c r="AS28" i="3"/>
  <c r="AS27" i="3" s="1"/>
  <c r="BZ77" i="3"/>
  <c r="BN70" i="3"/>
  <c r="BN77" i="3" s="1"/>
  <c r="BQ330" i="3"/>
  <c r="BQ18" i="3" s="1"/>
  <c r="BQ16" i="3" s="1"/>
  <c r="BP189" i="3"/>
  <c r="BX45" i="3"/>
  <c r="BW544" i="3"/>
  <c r="BW658" i="3"/>
  <c r="BM311" i="3"/>
  <c r="CE670" i="3"/>
  <c r="CB670" i="3" s="1"/>
  <c r="CF670" i="3"/>
  <c r="CC670" i="3" s="1"/>
  <c r="CR660" i="3"/>
  <c r="CR776" i="3"/>
  <c r="BT314" i="3"/>
  <c r="BT299" i="3" s="1"/>
  <c r="BR314" i="3"/>
  <c r="BR299" i="3" s="1"/>
  <c r="BM57" i="3"/>
  <c r="BW322" i="3"/>
  <c r="BW330" i="3" s="1"/>
  <c r="BW18" i="3" s="1"/>
  <c r="BW16" i="3" s="1"/>
  <c r="BV322" i="3"/>
  <c r="BV330" i="3" s="1"/>
  <c r="BV18" i="3" s="1"/>
  <c r="BV16" i="3" s="1"/>
  <c r="BU330" i="3"/>
  <c r="BU18" i="3" s="1"/>
  <c r="BU16" i="3" s="1"/>
  <c r="BO45" i="3"/>
  <c r="BO15" i="3"/>
  <c r="CC183" i="3"/>
  <c r="CB311" i="3"/>
  <c r="CB194" i="3"/>
  <c r="CG673" i="3"/>
  <c r="CG660" i="3" s="1"/>
  <c r="CH669" i="3"/>
  <c r="CH673" i="3" s="1"/>
  <c r="CH776" i="3" s="1"/>
  <c r="CI669" i="3"/>
  <c r="CI673" i="3" s="1"/>
  <c r="CI776" i="3" s="1"/>
  <c r="CC551" i="3"/>
  <c r="BN552" i="3"/>
  <c r="CK54" i="3"/>
  <c r="CO312" i="3"/>
  <c r="CO314" i="3" s="1"/>
  <c r="CO424" i="3" s="1"/>
  <c r="CN312" i="3"/>
  <c r="DT299" i="3"/>
  <c r="DT424" i="3"/>
  <c r="DP424" i="3" s="1"/>
  <c r="DE424" i="3" s="1"/>
  <c r="CI189" i="3"/>
  <c r="BZ544" i="3"/>
  <c r="BZ658" i="3"/>
  <c r="BN551" i="3"/>
  <c r="BN556" i="3" s="1"/>
  <c r="CB302" i="3"/>
  <c r="CB307" i="3" s="1"/>
  <c r="CE307" i="3"/>
  <c r="BN434" i="3"/>
  <c r="CK667" i="3"/>
  <c r="CB662" i="3"/>
  <c r="CC436" i="3"/>
  <c r="BO299" i="3"/>
  <c r="CL62" i="3"/>
  <c r="CC59" i="3"/>
  <c r="BT196" i="3"/>
  <c r="BW62" i="3"/>
  <c r="CE54" i="3"/>
  <c r="BX432" i="3"/>
  <c r="BX426" i="3" s="1"/>
  <c r="BY432" i="3"/>
  <c r="BZ432" i="3"/>
  <c r="CF58" i="3"/>
  <c r="CC58" i="3" s="1"/>
  <c r="CA58" i="3"/>
  <c r="CA62" i="3" s="1"/>
  <c r="CE58" i="3"/>
  <c r="CB58" i="3" s="1"/>
  <c r="CO672" i="3"/>
  <c r="CC672" i="3" s="1"/>
  <c r="CN672" i="3"/>
  <c r="CB672" i="3" s="1"/>
  <c r="DE509" i="3"/>
  <c r="DE542" i="3" s="1"/>
  <c r="DF32" i="3"/>
  <c r="DF27" i="3" s="1"/>
  <c r="DF19" i="3" s="1"/>
  <c r="BC15" i="3"/>
  <c r="BC13" i="3" s="1"/>
  <c r="CI552" i="3"/>
  <c r="CI556" i="3" s="1"/>
  <c r="CH552" i="3"/>
  <c r="CH556" i="3" s="1"/>
  <c r="CG544" i="3"/>
  <c r="BX950" i="3"/>
  <c r="BX28" i="3" s="1"/>
  <c r="BY947" i="3"/>
  <c r="BL947" i="3"/>
  <c r="BL950" i="3" s="1"/>
  <c r="BL28" i="3" s="1"/>
  <c r="AG28" i="3" s="1"/>
  <c r="BZ947" i="3"/>
  <c r="BN192" i="3"/>
  <c r="CH62" i="3"/>
  <c r="CF314" i="3"/>
  <c r="CC309" i="3"/>
  <c r="BV312" i="3"/>
  <c r="BW312" i="3"/>
  <c r="BW314" i="3" s="1"/>
  <c r="BN311" i="3"/>
  <c r="CL542" i="3"/>
  <c r="BS314" i="3"/>
  <c r="BS299" i="3" s="1"/>
  <c r="BM56" i="3"/>
  <c r="BP62" i="3"/>
  <c r="CB183" i="3"/>
  <c r="CA544" i="3"/>
  <c r="CL54" i="3"/>
  <c r="BL312" i="3"/>
  <c r="BQ196" i="3"/>
  <c r="BP54" i="3"/>
  <c r="BM48" i="3"/>
  <c r="CI196" i="3"/>
  <c r="CI48" i="3"/>
  <c r="CI54" i="3" s="1"/>
  <c r="CH48" i="3"/>
  <c r="CH54" i="3" s="1"/>
  <c r="CG54" i="3"/>
  <c r="BV426" i="3"/>
  <c r="CB435" i="3"/>
  <c r="CL667" i="3"/>
  <c r="CC662" i="3"/>
  <c r="CD673" i="3"/>
  <c r="BQ307" i="3"/>
  <c r="BN302" i="3"/>
  <c r="BN307" i="3" s="1"/>
  <c r="BT58" i="3"/>
  <c r="BS58" i="3"/>
  <c r="CH196" i="3"/>
  <c r="CH180" i="3" s="1"/>
  <c r="CM45" i="3"/>
  <c r="CA48" i="3"/>
  <c r="CA54" i="3" s="1"/>
  <c r="BV196" i="3"/>
  <c r="BV189" i="3"/>
  <c r="BQ377" i="3"/>
  <c r="BQ29" i="3" s="1"/>
  <c r="BN375" i="3"/>
  <c r="BN377" i="3" s="1"/>
  <c r="BN29" i="3" s="1"/>
  <c r="BM429" i="3"/>
  <c r="BM432" i="3" s="1"/>
  <c r="BP432" i="3"/>
  <c r="CL180" i="3"/>
  <c r="BN183" i="3"/>
  <c r="BQ189" i="3"/>
  <c r="CB309" i="3"/>
  <c r="CE314" i="3"/>
  <c r="CE424" i="3" s="1"/>
  <c r="BT542" i="3"/>
  <c r="CN62" i="3"/>
  <c r="BN57" i="3"/>
  <c r="DT178" i="3"/>
  <c r="DP178" i="3" s="1"/>
  <c r="DT45" i="3"/>
  <c r="DP45" i="3" s="1"/>
  <c r="DT18" i="3"/>
  <c r="DT16" i="3" s="1"/>
  <c r="DT13" i="3" s="1"/>
  <c r="DT43" i="3" s="1"/>
  <c r="BZ322" i="3"/>
  <c r="BZ330" i="3" s="1"/>
  <c r="BY322" i="3"/>
  <c r="BY330" i="3" s="1"/>
  <c r="BX330" i="3"/>
  <c r="BX18" i="3" s="1"/>
  <c r="BX16" i="3" s="1"/>
  <c r="BW49" i="3"/>
  <c r="BW54" i="3" s="1"/>
  <c r="BV49" i="3"/>
  <c r="BM302" i="3"/>
  <c r="BM307" i="3" s="1"/>
  <c r="BY307" i="3"/>
  <c r="BQ62" i="3"/>
  <c r="BN56" i="3"/>
  <c r="CH314" i="3"/>
  <c r="CH299" i="3" s="1"/>
  <c r="CC194" i="3"/>
  <c r="CF184" i="3"/>
  <c r="CC184" i="3" s="1"/>
  <c r="CA184" i="3"/>
  <c r="CA189" i="3" s="1"/>
  <c r="CE184" i="3"/>
  <c r="CB184" i="3" s="1"/>
  <c r="CB551" i="3"/>
  <c r="BT658" i="3"/>
  <c r="CM429" i="3"/>
  <c r="CA429" i="3" s="1"/>
  <c r="CA432" i="3" s="1"/>
  <c r="CJ14" i="3"/>
  <c r="BP196" i="3"/>
  <c r="BQ54" i="3"/>
  <c r="BN48" i="3"/>
  <c r="CO62" i="3"/>
  <c r="BL544" i="3"/>
  <c r="CF193" i="3"/>
  <c r="CC193" i="3" s="1"/>
  <c r="CA193" i="3"/>
  <c r="CE193" i="3"/>
  <c r="CB193" i="3" s="1"/>
  <c r="CF307" i="3"/>
  <c r="CC302" i="3"/>
  <c r="CC307" i="3" s="1"/>
  <c r="CJ660" i="3"/>
  <c r="CA669" i="3"/>
  <c r="CA673" i="3" s="1"/>
  <c r="BR426" i="3"/>
  <c r="CB59" i="3"/>
  <c r="BY58" i="3"/>
  <c r="BY62" i="3" s="1"/>
  <c r="BZ58" i="3"/>
  <c r="BZ62" i="3" s="1"/>
  <c r="BY49" i="3"/>
  <c r="BY54" i="3" s="1"/>
  <c r="BZ49" i="3"/>
  <c r="BZ54" i="3" s="1"/>
  <c r="CK310" i="3"/>
  <c r="CB310" i="3" s="1"/>
  <c r="CL310" i="3"/>
  <c r="BU15" i="3"/>
  <c r="CC56" i="3"/>
  <c r="CF62" i="3"/>
  <c r="CD45" i="3"/>
  <c r="BW196" i="3"/>
  <c r="BP377" i="3"/>
  <c r="BP29" i="3" s="1"/>
  <c r="BM375" i="3"/>
  <c r="BM377" i="3" s="1"/>
  <c r="BM29" i="3" s="1"/>
  <c r="BM435" i="3"/>
  <c r="BM439" i="3" s="1"/>
  <c r="BN59" i="3"/>
  <c r="CG299" i="3"/>
  <c r="CO671" i="3"/>
  <c r="CC671" i="3" s="1"/>
  <c r="CN671" i="3"/>
  <c r="CB671" i="3" s="1"/>
  <c r="BP71" i="2"/>
  <c r="BQ71" i="2" s="1"/>
  <c r="AS200" i="2"/>
  <c r="AO200" i="2"/>
  <c r="AP200" i="2" s="1"/>
  <c r="AQ200" i="2" s="1"/>
  <c r="AR200" i="2" s="1"/>
  <c r="AI114" i="2"/>
  <c r="AF11" i="3"/>
  <c r="AG11" i="3" s="1"/>
  <c r="AH11" i="3" s="1"/>
  <c r="AI11" i="3" s="1"/>
  <c r="AJ11" i="3" s="1"/>
  <c r="AK11" i="3" s="1"/>
  <c r="AL11" i="3" s="1"/>
  <c r="AM11" i="3" s="1"/>
  <c r="AN11" i="3" s="1"/>
  <c r="AO11" i="3" s="1"/>
  <c r="AP11" i="3" s="1"/>
  <c r="AQ11" i="3" s="1"/>
  <c r="AR11" i="3" s="1"/>
  <c r="AS11" i="3" s="1"/>
  <c r="AT11" i="3" s="1"/>
  <c r="AU11" i="3" s="1"/>
  <c r="AV11" i="3" s="1"/>
  <c r="AW11" i="3" s="1"/>
  <c r="AX11" i="3" s="1"/>
  <c r="AY11" i="3" s="1"/>
  <c r="AZ11" i="3" s="1"/>
  <c r="BA11" i="3" s="1"/>
  <c r="BB11" i="3" s="1"/>
  <c r="BC11" i="3" s="1"/>
  <c r="BD11" i="3" s="1"/>
  <c r="BE11" i="3" s="1"/>
  <c r="BF11" i="3" s="1"/>
  <c r="BG11" i="3" s="1"/>
  <c r="BH11" i="3" s="1"/>
  <c r="BI11" i="3" s="1"/>
  <c r="BJ11" i="3" s="1"/>
  <c r="BK11" i="3" s="1"/>
  <c r="AA11" i="3"/>
  <c r="AB11" i="3" s="1"/>
  <c r="AC11" i="3" s="1"/>
  <c r="AD11" i="3" s="1"/>
  <c r="AE11" i="3" s="1"/>
  <c r="BX23" i="4"/>
  <c r="BX21" i="4" s="1"/>
  <c r="BX26" i="4" s="1"/>
  <c r="BX41" i="4"/>
  <c r="BX44" i="4" s="1"/>
  <c r="AY20" i="3"/>
  <c r="CT685" i="3"/>
  <c r="CT28" i="3"/>
  <c r="CT27" i="3" s="1"/>
  <c r="CX542" i="3"/>
  <c r="DE271" i="3"/>
  <c r="U49" i="2"/>
  <c r="U52" i="2" s="1"/>
  <c r="L83" i="2"/>
  <c r="L79" i="2" s="1"/>
  <c r="L76" i="2" s="1"/>
  <c r="L724" i="2"/>
  <c r="W78" i="2"/>
  <c r="BP78" i="2" s="1"/>
  <c r="BQ78" i="2" s="1"/>
  <c r="O938" i="2"/>
  <c r="AU105" i="2"/>
  <c r="AV105" i="2" s="1"/>
  <c r="AO110" i="2"/>
  <c r="AP110" i="2" s="1"/>
  <c r="AQ110" i="2" s="1"/>
  <c r="AR110" i="2" s="1"/>
  <c r="AO107" i="2"/>
  <c r="AP107" i="2" s="1"/>
  <c r="AQ107" i="2" s="1"/>
  <c r="AR107" i="2" s="1"/>
  <c r="P76" i="2"/>
  <c r="O92" i="2"/>
  <c r="O76" i="2" s="1"/>
  <c r="S77" i="2"/>
  <c r="O34" i="1" s="1"/>
  <c r="P34" i="1" s="1"/>
  <c r="E75" i="2"/>
  <c r="AO86" i="2"/>
  <c r="AP86" i="2" s="1"/>
  <c r="AQ86" i="2" s="1"/>
  <c r="AR86" i="2" s="1"/>
  <c r="AS86" i="2"/>
  <c r="N104" i="2"/>
  <c r="BP104" i="2" s="1"/>
  <c r="BQ104" i="2" s="1"/>
  <c r="M77" i="2"/>
  <c r="L91" i="2"/>
  <c r="R76" i="2"/>
  <c r="AN87" i="2"/>
  <c r="AN100" i="2"/>
  <c r="AS100" i="2" s="1"/>
  <c r="Q77" i="2"/>
  <c r="Z75" i="2"/>
  <c r="AE48" i="2"/>
  <c r="Z76" i="2"/>
  <c r="N32" i="1" s="1"/>
  <c r="N36" i="1" s="1"/>
  <c r="U26" i="2"/>
  <c r="AE222" i="2"/>
  <c r="AF40" i="2"/>
  <c r="AE39" i="2"/>
  <c r="AE40" i="2" s="1"/>
  <c r="AI976" i="2"/>
  <c r="AE975" i="2"/>
  <c r="AE976" i="2" s="1"/>
  <c r="AE727" i="2"/>
  <c r="AI438" i="2"/>
  <c r="AE437" i="2"/>
  <c r="AE438" i="2" s="1"/>
  <c r="U66" i="2"/>
  <c r="Z222" i="2"/>
  <c r="Z113" i="2"/>
  <c r="Z114" i="2" s="1"/>
  <c r="AS188" i="2"/>
  <c r="AO188" i="2"/>
  <c r="AP188" i="2" s="1"/>
  <c r="AQ188" i="2" s="1"/>
  <c r="AR188" i="2" s="1"/>
  <c r="Z48" i="2"/>
  <c r="AS185" i="2"/>
  <c r="AO185" i="2"/>
  <c r="AP185" i="2" s="1"/>
  <c r="AQ185" i="2" s="1"/>
  <c r="AR185" i="2" s="1"/>
  <c r="AN954" i="2"/>
  <c r="AS954" i="2" s="1"/>
  <c r="R938" i="2"/>
  <c r="AN938" i="2" s="1"/>
  <c r="AS938" i="2" s="1"/>
  <c r="AK724" i="2"/>
  <c r="AP724" i="2" s="1"/>
  <c r="O292" i="2"/>
  <c r="AN292" i="2" s="1"/>
  <c r="AN295" i="2"/>
  <c r="Y52" i="2"/>
  <c r="Y50" i="2"/>
  <c r="Y48" i="2" s="1"/>
  <c r="R77" i="2"/>
  <c r="O33" i="1" s="1"/>
  <c r="P33" i="1" s="1"/>
  <c r="V50" i="2"/>
  <c r="V48" i="2" s="1"/>
  <c r="S76" i="2"/>
  <c r="V52" i="2"/>
  <c r="AN30" i="2"/>
  <c r="L80" i="2"/>
  <c r="U829" i="2"/>
  <c r="AK829" i="2" s="1"/>
  <c r="AP829" i="2" s="1"/>
  <c r="U47" i="2"/>
  <c r="M31" i="1" s="1"/>
  <c r="BP48" i="2"/>
  <c r="BQ48" i="2" s="1"/>
  <c r="AS62" i="2"/>
  <c r="AP667" i="2"/>
  <c r="AK112" i="2"/>
  <c r="AM1062" i="2"/>
  <c r="AR1062" i="2" s="1"/>
  <c r="Q1046" i="2"/>
  <c r="AM1046" i="2" s="1"/>
  <c r="AR1046" i="2" s="1"/>
  <c r="R616" i="2"/>
  <c r="AN616" i="2" s="1"/>
  <c r="AS616" i="2" s="1"/>
  <c r="AN619" i="2"/>
  <c r="AS619" i="2" s="1"/>
  <c r="AS296" i="2"/>
  <c r="AO296" i="2"/>
  <c r="AP296" i="2" s="1"/>
  <c r="AQ296" i="2" s="1"/>
  <c r="AR296" i="2" s="1"/>
  <c r="BP86" i="2"/>
  <c r="BQ86" i="2" s="1"/>
  <c r="W87" i="2"/>
  <c r="BP87" i="2" s="1"/>
  <c r="BQ87" i="2" s="1"/>
  <c r="S329" i="2"/>
  <c r="R113" i="2"/>
  <c r="R114" i="2" s="1"/>
  <c r="R330" i="2"/>
  <c r="AO73" i="2"/>
  <c r="AP73" i="2" s="1"/>
  <c r="AQ73" i="2" s="1"/>
  <c r="AR73" i="2" s="1"/>
  <c r="L104" i="2"/>
  <c r="AS204" i="2"/>
  <c r="AO204" i="2"/>
  <c r="AP204" i="2" s="1"/>
  <c r="AQ204" i="2" s="1"/>
  <c r="AR204" i="2" s="1"/>
  <c r="AS199" i="2"/>
  <c r="AO199" i="2"/>
  <c r="AP199" i="2" s="1"/>
  <c r="AQ199" i="2" s="1"/>
  <c r="AR199" i="2" s="1"/>
  <c r="U363" i="2"/>
  <c r="W39" i="2"/>
  <c r="O1259" i="2"/>
  <c r="Q41" i="2"/>
  <c r="Q42" i="2" s="1"/>
  <c r="AM795" i="2"/>
  <c r="AR795" i="2" s="1"/>
  <c r="AS291" i="2"/>
  <c r="AO291" i="2"/>
  <c r="AP291" i="2" s="1"/>
  <c r="AQ291" i="2" s="1"/>
  <c r="AR291" i="2" s="1"/>
  <c r="AN93" i="2"/>
  <c r="O77" i="2"/>
  <c r="X975" i="2"/>
  <c r="AA976" i="2" s="1"/>
  <c r="W976" i="2"/>
  <c r="AS308" i="2"/>
  <c r="AO308" i="2"/>
  <c r="AP308" i="2" s="1"/>
  <c r="AQ308" i="2" s="1"/>
  <c r="AR308" i="2" s="1"/>
  <c r="AO51" i="2"/>
  <c r="AP51" i="2" s="1"/>
  <c r="AQ51" i="2" s="1"/>
  <c r="AR51" i="2" s="1"/>
  <c r="AS51" i="2"/>
  <c r="AN70" i="2"/>
  <c r="AS70" i="2" s="1"/>
  <c r="X65" i="2"/>
  <c r="AU65" i="2" s="1"/>
  <c r="AV65" i="2" s="1"/>
  <c r="AU70" i="2"/>
  <c r="AV70" i="2" s="1"/>
  <c r="AS186" i="2"/>
  <c r="AO186" i="2"/>
  <c r="AP186" i="2" s="1"/>
  <c r="AQ186" i="2" s="1"/>
  <c r="AR186" i="2" s="1"/>
  <c r="W46" i="2"/>
  <c r="BP46" i="2" s="1"/>
  <c r="BQ46" i="2" s="1"/>
  <c r="U45" i="2"/>
  <c r="U46" i="2" s="1"/>
  <c r="AK885" i="2"/>
  <c r="AP885" i="2" s="1"/>
  <c r="U882" i="2"/>
  <c r="AK882" i="2" s="1"/>
  <c r="AP882" i="2" s="1"/>
  <c r="R33" i="2"/>
  <c r="R32" i="2"/>
  <c r="R34" i="2"/>
  <c r="X437" i="2"/>
  <c r="W438" i="2"/>
  <c r="Y100" i="2"/>
  <c r="AO99" i="2"/>
  <c r="AP99" i="2" s="1"/>
  <c r="AQ99" i="2" s="1"/>
  <c r="AR99" i="2" s="1"/>
  <c r="T48" i="2"/>
  <c r="X96" i="2"/>
  <c r="X91" i="2"/>
  <c r="AN95" i="2"/>
  <c r="AS95" i="2" s="1"/>
  <c r="AU95" i="2"/>
  <c r="AV95" i="2" s="1"/>
  <c r="U308" i="2"/>
  <c r="U292" i="2" s="1"/>
  <c r="W292" i="2"/>
  <c r="X222" i="2"/>
  <c r="Y221" i="2"/>
  <c r="X52" i="2"/>
  <c r="AN49" i="2"/>
  <c r="AU49" i="2"/>
  <c r="AV49" i="2" s="1"/>
  <c r="X50" i="2"/>
  <c r="N77" i="2"/>
  <c r="BP77" i="2" s="1"/>
  <c r="BQ77" i="2" s="1"/>
  <c r="BP80" i="2"/>
  <c r="BQ80" i="2" s="1"/>
  <c r="Q724" i="2"/>
  <c r="AM724" i="2" s="1"/>
  <c r="AR724" i="2" s="1"/>
  <c r="AU79" i="2"/>
  <c r="AV79" i="2" s="1"/>
  <c r="AN79" i="2"/>
  <c r="AS79" i="2" s="1"/>
  <c r="AN46" i="2"/>
  <c r="AO46" i="2" s="1"/>
  <c r="AP46" i="2" s="1"/>
  <c r="AQ46" i="2" s="1"/>
  <c r="AR46" i="2" s="1"/>
  <c r="AU46" i="2"/>
  <c r="AV46" i="2" s="1"/>
  <c r="AN66" i="2"/>
  <c r="AU66" i="2"/>
  <c r="AV66" i="2" s="1"/>
  <c r="AU54" i="2"/>
  <c r="AV54" i="2" s="1"/>
  <c r="AN54" i="2"/>
  <c r="AN833" i="2"/>
  <c r="AS833" i="2" s="1"/>
  <c r="R830" i="2"/>
  <c r="AN830" i="2" s="1"/>
  <c r="AS830" i="2" s="1"/>
  <c r="AO45" i="2"/>
  <c r="AP45" i="2" s="1"/>
  <c r="AQ45" i="2" s="1"/>
  <c r="AR45" i="2" s="1"/>
  <c r="AS45" i="2"/>
  <c r="E25" i="5"/>
  <c r="E41" i="5"/>
  <c r="E58" i="5"/>
  <c r="E24" i="5"/>
  <c r="AU83" i="2"/>
  <c r="AV83" i="2" s="1"/>
  <c r="AN83" i="2"/>
  <c r="AS83" i="2" s="1"/>
  <c r="L105" i="2"/>
  <c r="L66" i="2"/>
  <c r="AO195" i="2"/>
  <c r="AN187" i="2"/>
  <c r="AS195" i="2"/>
  <c r="AS187" i="2" s="1"/>
  <c r="O40" i="2"/>
  <c r="AN39" i="2"/>
  <c r="AU39" i="2"/>
  <c r="AV39" i="2" s="1"/>
  <c r="AS270" i="2"/>
  <c r="AO270" i="2"/>
  <c r="AP270" i="2" s="1"/>
  <c r="AQ270" i="2" s="1"/>
  <c r="AR270" i="2" s="1"/>
  <c r="O75" i="2"/>
  <c r="AN78" i="2"/>
  <c r="AS78" i="2" s="1"/>
  <c r="AU78" i="2"/>
  <c r="AV78" i="2" s="1"/>
  <c r="AO156" i="2"/>
  <c r="AP156" i="2" s="1"/>
  <c r="AQ156" i="2" s="1"/>
  <c r="AR156" i="2" s="1"/>
  <c r="AS312" i="2"/>
  <c r="AO312" i="2"/>
  <c r="AP312" i="2" s="1"/>
  <c r="AQ312" i="2" s="1"/>
  <c r="AR312" i="2" s="1"/>
  <c r="E71" i="5"/>
  <c r="E72" i="5"/>
  <c r="AS184" i="2"/>
  <c r="AO184" i="2"/>
  <c r="AP184" i="2" s="1"/>
  <c r="AQ184" i="2" s="1"/>
  <c r="AR184" i="2" s="1"/>
  <c r="L39" i="2"/>
  <c r="L40" i="2" s="1"/>
  <c r="AS111" i="2"/>
  <c r="AO53" i="2"/>
  <c r="AP53" i="2" s="1"/>
  <c r="AQ53" i="2" s="1"/>
  <c r="AR53" i="2" s="1"/>
  <c r="AO264" i="2"/>
  <c r="AP264" i="2" s="1"/>
  <c r="AQ264" i="2" s="1"/>
  <c r="AR264" i="2" s="1"/>
  <c r="AS264" i="2"/>
  <c r="AS71" i="2"/>
  <c r="AO71" i="2"/>
  <c r="AP71" i="2" s="1"/>
  <c r="AQ71" i="2" s="1"/>
  <c r="AR71" i="2" s="1"/>
  <c r="AS183" i="2"/>
  <c r="AO183" i="2"/>
  <c r="AP183" i="2" s="1"/>
  <c r="AQ183" i="2" s="1"/>
  <c r="AR183" i="2" s="1"/>
  <c r="N40" i="2"/>
  <c r="AS293" i="2"/>
  <c r="AO293" i="2"/>
  <c r="AP293" i="2" s="1"/>
  <c r="AQ293" i="2" s="1"/>
  <c r="AR293" i="2" s="1"/>
  <c r="N114" i="2"/>
  <c r="BP114" i="2" s="1"/>
  <c r="BQ114" i="2" s="1"/>
  <c r="BP113" i="2"/>
  <c r="BQ113" i="2" s="1"/>
  <c r="F61" i="5"/>
  <c r="F59" i="5"/>
  <c r="D64" i="5"/>
  <c r="D65" i="5"/>
  <c r="D63" i="5"/>
  <c r="D24" i="5"/>
  <c r="D25" i="5"/>
  <c r="D58" i="5"/>
  <c r="D41" i="5"/>
  <c r="D39" i="5"/>
  <c r="BA39" i="3"/>
  <c r="BA34" i="3" s="1"/>
  <c r="AI28" i="3"/>
  <c r="AS13" i="3"/>
  <c r="AM16" i="3"/>
  <c r="AM13" i="3" s="1"/>
  <c r="CR15" i="3"/>
  <c r="CR424" i="3"/>
  <c r="DN13" i="3"/>
  <c r="AQ15" i="3"/>
  <c r="AQ13" i="3" s="1"/>
  <c r="CR299" i="3"/>
  <c r="AT13" i="3"/>
  <c r="BD15" i="3"/>
  <c r="AG312" i="3"/>
  <c r="AW13" i="3"/>
  <c r="AI39" i="3"/>
  <c r="AI34" i="3" s="1"/>
  <c r="DO34" i="3"/>
  <c r="BE39" i="3"/>
  <c r="BE34" i="3" s="1"/>
  <c r="CW39" i="3"/>
  <c r="CW34" i="3" s="1"/>
  <c r="AP27" i="3"/>
  <c r="CQ18" i="3"/>
  <c r="CQ16" i="3" s="1"/>
  <c r="CQ297" i="3"/>
  <c r="CQ180" i="3"/>
  <c r="BK13" i="3"/>
  <c r="CW15" i="3"/>
  <c r="CW297" i="3"/>
  <c r="CW180" i="3"/>
  <c r="AK15" i="3"/>
  <c r="AK13" i="3" s="1"/>
  <c r="DH34" i="3"/>
  <c r="AX40" i="3"/>
  <c r="AX39" i="3" s="1"/>
  <c r="BJ34" i="3"/>
  <c r="DE149" i="3"/>
  <c r="BE27" i="3"/>
  <c r="AZ13" i="3"/>
  <c r="AU15" i="3"/>
  <c r="BJ15" i="3"/>
  <c r="BJ13" i="3" s="1"/>
  <c r="AV15" i="3"/>
  <c r="AJ15" i="3"/>
  <c r="BI15" i="3"/>
  <c r="BI13" i="3" s="1"/>
  <c r="BA13" i="3"/>
  <c r="AG54" i="3"/>
  <c r="CX14" i="3"/>
  <c r="CX178" i="3"/>
  <c r="CX45" i="3"/>
  <c r="AU14" i="3"/>
  <c r="AH15" i="3"/>
  <c r="AG196" i="3"/>
  <c r="AG189" i="3"/>
  <c r="AG180" i="3"/>
  <c r="AH14" i="3"/>
  <c r="BE15" i="3"/>
  <c r="BE13" i="3" s="1"/>
  <c r="AX14" i="3"/>
  <c r="W96" i="2"/>
  <c r="BP96" i="2" s="1"/>
  <c r="BQ96" i="2" s="1"/>
  <c r="BP95" i="2"/>
  <c r="BQ95" i="2" s="1"/>
  <c r="BP82" i="2"/>
  <c r="BQ82" i="2" s="1"/>
  <c r="W83" i="2"/>
  <c r="AK1101" i="2"/>
  <c r="AP1101" i="2" s="1"/>
  <c r="U1098" i="2"/>
  <c r="AK1098" i="2" s="1"/>
  <c r="AP1098" i="2" s="1"/>
  <c r="AO105" i="2"/>
  <c r="AP105" i="2" s="1"/>
  <c r="AQ105" i="2" s="1"/>
  <c r="AR105" i="2" s="1"/>
  <c r="AS72" i="2"/>
  <c r="AO72" i="2"/>
  <c r="AP72" i="2" s="1"/>
  <c r="AQ72" i="2" s="1"/>
  <c r="AR72" i="2" s="1"/>
  <c r="AO64" i="2"/>
  <c r="AP64" i="2" s="1"/>
  <c r="AQ64" i="2" s="1"/>
  <c r="AR64" i="2" s="1"/>
  <c r="AS106" i="2"/>
  <c r="AO106" i="2"/>
  <c r="AP106" i="2" s="1"/>
  <c r="AQ106" i="2" s="1"/>
  <c r="AR106" i="2" s="1"/>
  <c r="AS109" i="2"/>
  <c r="AO109" i="2"/>
  <c r="AP109" i="2" s="1"/>
  <c r="AQ109" i="2" s="1"/>
  <c r="AR109" i="2" s="1"/>
  <c r="S43" i="2"/>
  <c r="R797" i="2"/>
  <c r="AO63" i="2"/>
  <c r="AP63" i="2" s="1"/>
  <c r="AQ63" i="2" s="1"/>
  <c r="AR63" i="2" s="1"/>
  <c r="AU47" i="2"/>
  <c r="AV47" i="2" s="1"/>
  <c r="AN47" i="2"/>
  <c r="AS47" i="2" s="1"/>
  <c r="AO43" i="2"/>
  <c r="AP43" i="2" s="1"/>
  <c r="AQ43" i="2" s="1"/>
  <c r="AR43" i="2" s="1"/>
  <c r="AS43" i="2"/>
  <c r="AS68" i="2"/>
  <c r="AO68" i="2"/>
  <c r="AP68" i="2" s="1"/>
  <c r="AQ68" i="2" s="1"/>
  <c r="AR68" i="2" s="1"/>
  <c r="L56" i="2"/>
  <c r="L54" i="2"/>
  <c r="L48" i="2" s="1"/>
  <c r="AS56" i="2"/>
  <c r="AO56" i="2"/>
  <c r="AP56" i="2" s="1"/>
  <c r="AQ56" i="2" s="1"/>
  <c r="AR56" i="2" s="1"/>
  <c r="AS58" i="2"/>
  <c r="AO58" i="2"/>
  <c r="AP58" i="2" s="1"/>
  <c r="AQ58" i="2" s="1"/>
  <c r="AR58" i="2" s="1"/>
  <c r="AS61" i="2"/>
  <c r="AO61" i="2"/>
  <c r="AP61" i="2" s="1"/>
  <c r="AQ61" i="2" s="1"/>
  <c r="AR61" i="2" s="1"/>
  <c r="L47" i="2"/>
  <c r="AO160" i="2"/>
  <c r="AP160" i="2" s="1"/>
  <c r="AQ160" i="2" s="1"/>
  <c r="AR160" i="2" s="1"/>
  <c r="AS160" i="2"/>
  <c r="U56" i="2"/>
  <c r="U54" i="2"/>
  <c r="AO44" i="2"/>
  <c r="AP44" i="2" s="1"/>
  <c r="AQ44" i="2" s="1"/>
  <c r="AR44" i="2" s="1"/>
  <c r="AS44" i="2"/>
  <c r="AN104" i="2"/>
  <c r="AS104" i="2" s="1"/>
  <c r="E68" i="5"/>
  <c r="E67" i="5"/>
  <c r="Y91" i="2"/>
  <c r="Y96" i="2"/>
  <c r="T438" i="2"/>
  <c r="AQ191" i="2"/>
  <c r="U82" i="2"/>
  <c r="Y78" i="2"/>
  <c r="AO82" i="2"/>
  <c r="AP82" i="2" s="1"/>
  <c r="AQ82" i="2" s="1"/>
  <c r="AR82" i="2" s="1"/>
  <c r="Y83" i="2"/>
  <c r="W100" i="2"/>
  <c r="BP99" i="2"/>
  <c r="BQ99" i="2" s="1"/>
  <c r="S868" i="2"/>
  <c r="U70" i="2"/>
  <c r="V65" i="2"/>
  <c r="W91" i="2"/>
  <c r="BP91" i="2" s="1"/>
  <c r="BQ91" i="2" s="1"/>
  <c r="N65" i="2"/>
  <c r="BP65" i="2" s="1"/>
  <c r="BQ65" i="2" s="1"/>
  <c r="BP70" i="2"/>
  <c r="BQ70" i="2" s="1"/>
  <c r="L70" i="2"/>
  <c r="L65" i="2" s="1"/>
  <c r="Y65" i="2"/>
  <c r="H69" i="5" l="1"/>
  <c r="H26" i="5"/>
  <c r="H49" i="5"/>
  <c r="H67" i="5"/>
  <c r="I29" i="5"/>
  <c r="I31" i="5" s="1"/>
  <c r="H30" i="5"/>
  <c r="BN439" i="3"/>
  <c r="P32" i="1"/>
  <c r="C32" i="1"/>
  <c r="F34" i="1"/>
  <c r="F36" i="1" s="1"/>
  <c r="G36" i="1"/>
  <c r="U65" i="2"/>
  <c r="AG16" i="3"/>
  <c r="AG18" i="3"/>
  <c r="AU34" i="3"/>
  <c r="AO80" i="2"/>
  <c r="AP80" i="2" s="1"/>
  <c r="AQ80" i="2" s="1"/>
  <c r="AR80" i="2" s="1"/>
  <c r="L75" i="2"/>
  <c r="P31" i="1"/>
  <c r="M36" i="1"/>
  <c r="T942" i="2"/>
  <c r="T939" i="2" s="1"/>
  <c r="T84" i="2"/>
  <c r="T80" i="2" s="1"/>
  <c r="T77" i="2" s="1"/>
  <c r="O35" i="1" s="1"/>
  <c r="T83" i="2"/>
  <c r="T79" i="2" s="1"/>
  <c r="T76" i="2" s="1"/>
  <c r="T78" i="2"/>
  <c r="T75" i="2" s="1"/>
  <c r="R222" i="2"/>
  <c r="S221" i="2"/>
  <c r="AP19" i="3"/>
  <c r="EC19" i="3"/>
  <c r="EC43" i="3" s="1"/>
  <c r="BB19" i="3"/>
  <c r="BB43" i="3" s="1"/>
  <c r="AM19" i="3"/>
  <c r="BE19" i="3"/>
  <c r="AR19" i="3"/>
  <c r="CX19" i="3"/>
  <c r="BD19" i="3"/>
  <c r="BG19" i="3"/>
  <c r="BG43" i="3" s="1"/>
  <c r="AS19" i="3"/>
  <c r="AS43" i="3" s="1"/>
  <c r="DZ19" i="3"/>
  <c r="DE1004" i="3"/>
  <c r="CI660" i="3"/>
  <c r="CT34" i="3"/>
  <c r="AY34" i="3"/>
  <c r="CU34" i="3"/>
  <c r="CZ34" i="3"/>
  <c r="AX34" i="3"/>
  <c r="AV34" i="3"/>
  <c r="BH34" i="3"/>
  <c r="AL34" i="3"/>
  <c r="DZ34" i="3"/>
  <c r="U86" i="2"/>
  <c r="U87" i="2" s="1"/>
  <c r="V78" i="2"/>
  <c r="AS97" i="2"/>
  <c r="AO97" i="2"/>
  <c r="AP97" i="2" s="1"/>
  <c r="AQ97" i="2" s="1"/>
  <c r="AR97" i="2" s="1"/>
  <c r="G73" i="5"/>
  <c r="G71" i="5"/>
  <c r="H53" i="5"/>
  <c r="H70" i="5"/>
  <c r="H73" i="5" s="1"/>
  <c r="H33" i="5"/>
  <c r="H34" i="5"/>
  <c r="F48" i="5"/>
  <c r="F68" i="5"/>
  <c r="F31" i="5"/>
  <c r="F52" i="5"/>
  <c r="F72" i="5"/>
  <c r="F34" i="5"/>
  <c r="G31" i="5"/>
  <c r="G48" i="5"/>
  <c r="G68" i="5"/>
  <c r="G56" i="5"/>
  <c r="F28" i="5"/>
  <c r="F44" i="5"/>
  <c r="F56" i="5"/>
  <c r="F37" i="5"/>
  <c r="F76" i="5"/>
  <c r="G34" i="5"/>
  <c r="G52" i="5"/>
  <c r="G72" i="5"/>
  <c r="L77" i="2"/>
  <c r="AE739" i="2"/>
  <c r="AE723" i="2"/>
  <c r="AE101" i="2"/>
  <c r="AE93" i="2" s="1"/>
  <c r="AF93" i="2"/>
  <c r="DE18" i="3"/>
  <c r="CK542" i="3"/>
  <c r="BD34" i="3"/>
  <c r="V88" i="2"/>
  <c r="U88" i="2" s="1"/>
  <c r="U736" i="2"/>
  <c r="AE99" i="2"/>
  <c r="AE100" i="2" s="1"/>
  <c r="AF100" i="2"/>
  <c r="V741" i="2"/>
  <c r="U741" i="2" s="1"/>
  <c r="U749" i="2"/>
  <c r="V101" i="2"/>
  <c r="U50" i="2"/>
  <c r="U48" i="2" s="1"/>
  <c r="L36" i="1" s="1"/>
  <c r="BL14" i="3"/>
  <c r="AG14" i="3" s="1"/>
  <c r="V744" i="2"/>
  <c r="U743" i="2"/>
  <c r="V95" i="2"/>
  <c r="V739" i="2"/>
  <c r="U739" i="2" s="1"/>
  <c r="V748" i="2"/>
  <c r="U748" i="2" s="1"/>
  <c r="U747" i="2"/>
  <c r="V99" i="2"/>
  <c r="V723" i="2"/>
  <c r="U723" i="2" s="1"/>
  <c r="U726" i="2"/>
  <c r="AE725" i="2"/>
  <c r="AE728" i="2"/>
  <c r="U731" i="2"/>
  <c r="V727" i="2"/>
  <c r="CL314" i="3"/>
  <c r="CL299" i="3" s="1"/>
  <c r="AE95" i="2"/>
  <c r="AF96" i="2"/>
  <c r="AF91" i="2"/>
  <c r="AF75" i="2" s="1"/>
  <c r="AE84" i="2"/>
  <c r="AE80" i="2" s="1"/>
  <c r="AF80" i="2"/>
  <c r="DE16" i="3"/>
  <c r="CQ13" i="3"/>
  <c r="AU77" i="2"/>
  <c r="AV77" i="2" s="1"/>
  <c r="DK13" i="3"/>
  <c r="DE13" i="3" s="1"/>
  <c r="BA19" i="3"/>
  <c r="BA43" i="3" s="1"/>
  <c r="AE744" i="2"/>
  <c r="CH26" i="4"/>
  <c r="D31" i="1" s="1"/>
  <c r="D36" i="1" s="1"/>
  <c r="CB21" i="4"/>
  <c r="CB26" i="4" s="1"/>
  <c r="U732" i="2"/>
  <c r="V84" i="2"/>
  <c r="V728" i="2"/>
  <c r="DE27" i="3"/>
  <c r="EA19" i="3"/>
  <c r="EA43" i="3" s="1"/>
  <c r="DL43" i="3"/>
  <c r="CR13" i="3"/>
  <c r="CS13" i="3"/>
  <c r="CG15" i="3"/>
  <c r="CC62" i="3"/>
  <c r="CT424" i="3"/>
  <c r="CT299" i="3"/>
  <c r="CQ19" i="3"/>
  <c r="AX19" i="3"/>
  <c r="CU19" i="3"/>
  <c r="CE673" i="3"/>
  <c r="CW13" i="3"/>
  <c r="CZ13" i="3"/>
  <c r="CZ19" i="3"/>
  <c r="CW19" i="3"/>
  <c r="EB19" i="3"/>
  <c r="EB43" i="3" s="1"/>
  <c r="CY13" i="3"/>
  <c r="BL45" i="3"/>
  <c r="DA19" i="3"/>
  <c r="CR19" i="3"/>
  <c r="DI43" i="3"/>
  <c r="BM312" i="3"/>
  <c r="BS542" i="3"/>
  <c r="AP34" i="3"/>
  <c r="CK297" i="3"/>
  <c r="CT13" i="3"/>
  <c r="DO43" i="3"/>
  <c r="DE178" i="3"/>
  <c r="CT19" i="3"/>
  <c r="DE45" i="3"/>
  <c r="DH43" i="3"/>
  <c r="AM34" i="3"/>
  <c r="DN43" i="3"/>
  <c r="DP299" i="3"/>
  <c r="DE299" i="3" s="1"/>
  <c r="DE330" i="3"/>
  <c r="CD15" i="3"/>
  <c r="CD13" i="3" s="1"/>
  <c r="AR34" i="3"/>
  <c r="AR43" i="3" s="1"/>
  <c r="BK34" i="3"/>
  <c r="BK43" i="3" s="1"/>
  <c r="CF299" i="3"/>
  <c r="DM43" i="3"/>
  <c r="CU13" i="3"/>
  <c r="AN77" i="2"/>
  <c r="AS77" i="2" s="1"/>
  <c r="BW299" i="3"/>
  <c r="BP299" i="3"/>
  <c r="CB312" i="3"/>
  <c r="CB314" i="3" s="1"/>
  <c r="CB424" i="3" s="1"/>
  <c r="CI424" i="3"/>
  <c r="BV314" i="3"/>
  <c r="BV299" i="3" s="1"/>
  <c r="AX13" i="3"/>
  <c r="CN314" i="3"/>
  <c r="CN424" i="3" s="1"/>
  <c r="BT424" i="3"/>
  <c r="BP424" i="3"/>
  <c r="DJ43" i="3"/>
  <c r="DG43" i="3"/>
  <c r="DE34" i="3"/>
  <c r="CX13" i="3"/>
  <c r="DA13" i="3"/>
  <c r="CC312" i="3"/>
  <c r="BM658" i="3"/>
  <c r="CB669" i="3"/>
  <c r="CB673" i="3" s="1"/>
  <c r="CC552" i="3"/>
  <c r="CC556" i="3" s="1"/>
  <c r="AY19" i="3"/>
  <c r="BR15" i="3"/>
  <c r="BN312" i="3"/>
  <c r="AO43" i="3"/>
  <c r="CB57" i="3"/>
  <c r="CB62" i="3" s="1"/>
  <c r="BZ18" i="3"/>
  <c r="BZ16" i="3" s="1"/>
  <c r="BM310" i="3"/>
  <c r="BN310" i="3"/>
  <c r="BL310" i="3"/>
  <c r="AU28" i="3"/>
  <c r="AU27" i="3" s="1"/>
  <c r="AU19" i="3" s="1"/>
  <c r="AV28" i="3"/>
  <c r="AV27" i="3" s="1"/>
  <c r="AV19" i="3" s="1"/>
  <c r="AG370" i="3"/>
  <c r="AH28" i="3"/>
  <c r="AJ28" i="3"/>
  <c r="AJ27" i="3" s="1"/>
  <c r="AJ19" i="3" s="1"/>
  <c r="CH297" i="3"/>
  <c r="CL426" i="3"/>
  <c r="BM49" i="3"/>
  <c r="BM54" i="3" s="1"/>
  <c r="BN191" i="3"/>
  <c r="BM191" i="3"/>
  <c r="BL191" i="3"/>
  <c r="BM58" i="3"/>
  <c r="BZ178" i="3"/>
  <c r="BZ45" i="3"/>
  <c r="BW14" i="3"/>
  <c r="BW178" i="3"/>
  <c r="BW45" i="3"/>
  <c r="BY178" i="3"/>
  <c r="BY45" i="3"/>
  <c r="CL424" i="3"/>
  <c r="BP426" i="3"/>
  <c r="BP542" i="3"/>
  <c r="CH424" i="3"/>
  <c r="BN331" i="3"/>
  <c r="BS297" i="3"/>
  <c r="BS180" i="3"/>
  <c r="BQ424" i="3"/>
  <c r="BQ299" i="3"/>
  <c r="CL14" i="3"/>
  <c r="CL178" i="3"/>
  <c r="CL45" i="3"/>
  <c r="CF658" i="3"/>
  <c r="CF544" i="3"/>
  <c r="BS62" i="3"/>
  <c r="BZ950" i="3"/>
  <c r="BN947" i="3"/>
  <c r="BN950" i="3" s="1"/>
  <c r="CD660" i="3"/>
  <c r="BY426" i="3"/>
  <c r="BY542" i="3"/>
  <c r="BW15" i="3"/>
  <c r="BT297" i="3"/>
  <c r="BT180" i="3"/>
  <c r="CE299" i="3"/>
  <c r="BO14" i="3"/>
  <c r="BO13" i="3" s="1"/>
  <c r="CO299" i="3"/>
  <c r="CB552" i="3"/>
  <c r="CB556" i="3" s="1"/>
  <c r="CH660" i="3"/>
  <c r="BN322" i="3"/>
  <c r="BN330" i="3" s="1"/>
  <c r="BN18" i="3" s="1"/>
  <c r="BN16" i="3" s="1"/>
  <c r="CH426" i="3"/>
  <c r="CH542" i="3"/>
  <c r="CE62" i="3"/>
  <c r="CE178" i="3" s="1"/>
  <c r="BU14" i="3"/>
  <c r="BU13" i="3" s="1"/>
  <c r="BU45" i="3"/>
  <c r="CA660" i="3"/>
  <c r="CC434" i="3"/>
  <c r="CC439" i="3" s="1"/>
  <c r="BN49" i="3"/>
  <c r="BN54" i="3" s="1"/>
  <c r="CN673" i="3"/>
  <c r="CE660" i="3"/>
  <c r="CE776" i="3"/>
  <c r="BM331" i="3"/>
  <c r="BD14" i="3"/>
  <c r="BD13" i="3" s="1"/>
  <c r="BQ297" i="3"/>
  <c r="BQ180" i="3"/>
  <c r="BQ27" i="3"/>
  <c r="BQ19" i="3" s="1"/>
  <c r="BQ331" i="3"/>
  <c r="CC310" i="3"/>
  <c r="CG14" i="3"/>
  <c r="CG45" i="3"/>
  <c r="BS658" i="3"/>
  <c r="BS544" i="3"/>
  <c r="CE189" i="3"/>
  <c r="CK314" i="3"/>
  <c r="CK15" i="3" s="1"/>
  <c r="BS14" i="3"/>
  <c r="BV54" i="3"/>
  <c r="BT426" i="3"/>
  <c r="BH14" i="3"/>
  <c r="BH13" i="3" s="1"/>
  <c r="BH43" i="3" s="1"/>
  <c r="BQ658" i="3"/>
  <c r="BQ544" i="3"/>
  <c r="CI180" i="3"/>
  <c r="CI297" i="3"/>
  <c r="CK14" i="3"/>
  <c r="CK45" i="3"/>
  <c r="CK178" i="3"/>
  <c r="CL658" i="3"/>
  <c r="CL544" i="3"/>
  <c r="CE196" i="3"/>
  <c r="BS424" i="3"/>
  <c r="CE658" i="3"/>
  <c r="CE544" i="3"/>
  <c r="BY184" i="3"/>
  <c r="BZ184" i="3"/>
  <c r="BX189" i="3"/>
  <c r="BX14" i="3" s="1"/>
  <c r="CC48" i="3"/>
  <c r="CC54" i="3" s="1"/>
  <c r="CO178" i="3"/>
  <c r="CC669" i="3"/>
  <c r="CC673" i="3" s="1"/>
  <c r="BP658" i="3"/>
  <c r="BP544" i="3"/>
  <c r="CE432" i="3"/>
  <c r="CK180" i="3"/>
  <c r="BY18" i="3"/>
  <c r="BY16" i="3" s="1"/>
  <c r="BN429" i="3"/>
  <c r="BN432" i="3" s="1"/>
  <c r="CB667" i="3"/>
  <c r="BP27" i="3"/>
  <c r="BP19" i="3" s="1"/>
  <c r="BP331" i="3"/>
  <c r="CM432" i="3"/>
  <c r="CO429" i="3"/>
  <c r="CO432" i="3" s="1"/>
  <c r="CN429" i="3"/>
  <c r="CN432" i="3" s="1"/>
  <c r="CK544" i="3"/>
  <c r="CK658" i="3"/>
  <c r="CF196" i="3"/>
  <c r="BV297" i="3"/>
  <c r="BV180" i="3"/>
  <c r="CA14" i="3"/>
  <c r="CA45" i="3"/>
  <c r="BN58" i="3"/>
  <c r="BN62" i="3" s="1"/>
  <c r="CL776" i="3"/>
  <c r="CL660" i="3"/>
  <c r="CH178" i="3"/>
  <c r="CH45" i="3"/>
  <c r="CH14" i="3"/>
  <c r="CO673" i="3"/>
  <c r="CB189" i="3"/>
  <c r="BZ314" i="3"/>
  <c r="BX314" i="3"/>
  <c r="BX299" i="3" s="1"/>
  <c r="BL309" i="3"/>
  <c r="BL314" i="3" s="1"/>
  <c r="BL299" i="3" s="1"/>
  <c r="BV658" i="3"/>
  <c r="BV544" i="3"/>
  <c r="CF424" i="3"/>
  <c r="BW424" i="3"/>
  <c r="BM947" i="3"/>
  <c r="BM950" i="3" s="1"/>
  <c r="BY950" i="3"/>
  <c r="CH15" i="3"/>
  <c r="CH658" i="3"/>
  <c r="CH544" i="3"/>
  <c r="DE32" i="3"/>
  <c r="CN178" i="3"/>
  <c r="CI15" i="3"/>
  <c r="CC189" i="3"/>
  <c r="BP297" i="3"/>
  <c r="BP180" i="3"/>
  <c r="BQ15" i="3"/>
  <c r="CC667" i="3"/>
  <c r="BM62" i="3"/>
  <c r="CF178" i="3"/>
  <c r="CF45" i="3"/>
  <c r="CO45" i="3"/>
  <c r="CJ45" i="3"/>
  <c r="CJ15" i="3"/>
  <c r="CJ13" i="3" s="1"/>
  <c r="CF673" i="3"/>
  <c r="CF776" i="3" s="1"/>
  <c r="BM542" i="3"/>
  <c r="CA426" i="3"/>
  <c r="CD426" i="3"/>
  <c r="BQ426" i="3"/>
  <c r="BQ542" i="3"/>
  <c r="BQ45" i="3"/>
  <c r="BQ178" i="3"/>
  <c r="BQ14" i="3"/>
  <c r="BT14" i="3"/>
  <c r="CI14" i="3"/>
  <c r="CI178" i="3"/>
  <c r="CI45" i="3"/>
  <c r="BP178" i="3"/>
  <c r="BP45" i="3"/>
  <c r="BP15" i="3"/>
  <c r="CI544" i="3"/>
  <c r="CI658" i="3"/>
  <c r="BZ542" i="3"/>
  <c r="BZ426" i="3"/>
  <c r="CB48" i="3"/>
  <c r="CB54" i="3" s="1"/>
  <c r="CN45" i="3"/>
  <c r="CO191" i="3"/>
  <c r="CN191" i="3"/>
  <c r="CM196" i="3"/>
  <c r="CA191" i="3"/>
  <c r="CA196" i="3" s="1"/>
  <c r="CA15" i="3" s="1"/>
  <c r="CL15" i="3"/>
  <c r="CK776" i="3"/>
  <c r="CK660" i="3"/>
  <c r="CF189" i="3"/>
  <c r="BT62" i="3"/>
  <c r="AP14" i="3"/>
  <c r="AP13" i="3" s="1"/>
  <c r="CI542" i="3"/>
  <c r="CI426" i="3"/>
  <c r="BW297" i="3"/>
  <c r="BW180" i="3"/>
  <c r="CB434" i="3"/>
  <c r="CB439" i="3" s="1"/>
  <c r="BL194" i="3"/>
  <c r="BX196" i="3"/>
  <c r="CC429" i="3"/>
  <c r="CC432" i="3" s="1"/>
  <c r="CF432" i="3"/>
  <c r="BM322" i="3"/>
  <c r="BM330" i="3" s="1"/>
  <c r="BM18" i="3" s="1"/>
  <c r="BM16" i="3" s="1"/>
  <c r="BR14" i="3"/>
  <c r="BU299" i="3"/>
  <c r="CP11" i="3"/>
  <c r="CQ11" i="3" s="1"/>
  <c r="CR11" i="3" s="1"/>
  <c r="CS11" i="3" s="1"/>
  <c r="CT11" i="3" s="1"/>
  <c r="CU11" i="3" s="1"/>
  <c r="CV11" i="3" s="1"/>
  <c r="CW11" i="3" s="1"/>
  <c r="CX11" i="3" s="1"/>
  <c r="CY11" i="3" s="1"/>
  <c r="CZ11" i="3" s="1"/>
  <c r="DA11" i="3" s="1"/>
  <c r="DB11" i="3" s="1"/>
  <c r="DC11" i="3" s="1"/>
  <c r="DD11" i="3" s="1"/>
  <c r="DE11" i="3" s="1"/>
  <c r="DF11" i="3" s="1"/>
  <c r="DG11" i="3" s="1"/>
  <c r="DH11" i="3" s="1"/>
  <c r="DI11" i="3" s="1"/>
  <c r="DJ11" i="3" s="1"/>
  <c r="DK11" i="3" s="1"/>
  <c r="DL11" i="3" s="1"/>
  <c r="DM11" i="3" s="1"/>
  <c r="DN11" i="3" s="1"/>
  <c r="DO11" i="3" s="1"/>
  <c r="BL11" i="3"/>
  <c r="BM11" i="3" s="1"/>
  <c r="BN11" i="3" s="1"/>
  <c r="BO11" i="3" s="1"/>
  <c r="BP11" i="3" s="1"/>
  <c r="BQ11" i="3" s="1"/>
  <c r="BR11" i="3" s="1"/>
  <c r="BS11" i="3" s="1"/>
  <c r="BT11" i="3" s="1"/>
  <c r="BU11" i="3" s="1"/>
  <c r="BV11" i="3" s="1"/>
  <c r="BW11" i="3" s="1"/>
  <c r="BX11" i="3" s="1"/>
  <c r="BY11" i="3" s="1"/>
  <c r="BZ11" i="3" s="1"/>
  <c r="CA11" i="3" s="1"/>
  <c r="CB11" i="3" s="1"/>
  <c r="CC11" i="3" s="1"/>
  <c r="CD11" i="3" s="1"/>
  <c r="CE11" i="3" s="1"/>
  <c r="CF11" i="3" s="1"/>
  <c r="CG11" i="3" s="1"/>
  <c r="CH11" i="3" s="1"/>
  <c r="CI11" i="3" s="1"/>
  <c r="CJ11" i="3" s="1"/>
  <c r="CK11" i="3" s="1"/>
  <c r="CL11" i="3" s="1"/>
  <c r="CM11" i="3" s="1"/>
  <c r="CN11" i="3" s="1"/>
  <c r="CO11" i="3" s="1"/>
  <c r="AI15" i="3"/>
  <c r="DF18" i="3"/>
  <c r="DF16" i="3" s="1"/>
  <c r="DF13" i="3" s="1"/>
  <c r="DF43" i="3" s="1"/>
  <c r="AI27" i="3"/>
  <c r="AI19" i="3" s="1"/>
  <c r="AA438" i="2"/>
  <c r="AA113" i="2"/>
  <c r="AA114" i="2" s="1"/>
  <c r="AO100" i="2"/>
  <c r="AP100" i="2" s="1"/>
  <c r="AQ100" i="2" s="1"/>
  <c r="AR100" i="2" s="1"/>
  <c r="AO87" i="2"/>
  <c r="AP87" i="2" s="1"/>
  <c r="AQ87" i="2" s="1"/>
  <c r="AR87" i="2" s="1"/>
  <c r="AS87" i="2"/>
  <c r="AE113" i="2"/>
  <c r="AE114" i="2" s="1"/>
  <c r="AS295" i="2"/>
  <c r="AO295" i="2"/>
  <c r="AP295" i="2" s="1"/>
  <c r="AQ295" i="2" s="1"/>
  <c r="AR295" i="2" s="1"/>
  <c r="AS30" i="2"/>
  <c r="AO30" i="2"/>
  <c r="AP30" i="2" s="1"/>
  <c r="AQ30" i="2" s="1"/>
  <c r="AR30" i="2" s="1"/>
  <c r="AS292" i="2"/>
  <c r="AO292" i="2"/>
  <c r="AP292" i="2" s="1"/>
  <c r="AQ292" i="2" s="1"/>
  <c r="AR292" i="2" s="1"/>
  <c r="W40" i="2"/>
  <c r="BP40" i="2" s="1"/>
  <c r="BQ40" i="2" s="1"/>
  <c r="U39" i="2"/>
  <c r="U40" i="2" s="1"/>
  <c r="AO70" i="2"/>
  <c r="AP70" i="2" s="1"/>
  <c r="AQ70" i="2" s="1"/>
  <c r="AR70" i="2" s="1"/>
  <c r="BP39" i="2"/>
  <c r="BQ39" i="2" s="1"/>
  <c r="AO49" i="2"/>
  <c r="AP49" i="2" s="1"/>
  <c r="AQ49" i="2" s="1"/>
  <c r="AR49" i="2" s="1"/>
  <c r="AS49" i="2"/>
  <c r="AN91" i="2"/>
  <c r="AS91" i="2" s="1"/>
  <c r="AU91" i="2"/>
  <c r="AV91" i="2" s="1"/>
  <c r="X75" i="2"/>
  <c r="AU75" i="2" s="1"/>
  <c r="AV75" i="2" s="1"/>
  <c r="AO95" i="2"/>
  <c r="AP95" i="2" s="1"/>
  <c r="AQ95" i="2" s="1"/>
  <c r="AR95" i="2" s="1"/>
  <c r="AN52" i="2"/>
  <c r="AU52" i="2"/>
  <c r="AV52" i="2" s="1"/>
  <c r="AU96" i="2"/>
  <c r="AV96" i="2" s="1"/>
  <c r="X92" i="2"/>
  <c r="AN96" i="2"/>
  <c r="AS96" i="2" s="1"/>
  <c r="AO93" i="2"/>
  <c r="AP93" i="2" s="1"/>
  <c r="AQ93" i="2" s="1"/>
  <c r="AR93" i="2" s="1"/>
  <c r="AS93" i="2"/>
  <c r="Y437" i="2"/>
  <c r="X438" i="2"/>
  <c r="X113" i="2"/>
  <c r="Y975" i="2"/>
  <c r="X976" i="2"/>
  <c r="AU50" i="2"/>
  <c r="AV50" i="2" s="1"/>
  <c r="AN50" i="2"/>
  <c r="X48" i="2"/>
  <c r="Y222" i="2"/>
  <c r="U221" i="2"/>
  <c r="S32" i="2"/>
  <c r="S33" i="2"/>
  <c r="S46" i="2"/>
  <c r="S34" i="2"/>
  <c r="AN65" i="2"/>
  <c r="AS65" i="2" s="1"/>
  <c r="S330" i="2"/>
  <c r="T329" i="2"/>
  <c r="E59" i="5"/>
  <c r="E60" i="5"/>
  <c r="E61" i="5"/>
  <c r="AO54" i="2"/>
  <c r="AP54" i="2" s="1"/>
  <c r="AQ54" i="2" s="1"/>
  <c r="AR54" i="2" s="1"/>
  <c r="AS54" i="2"/>
  <c r="AO104" i="2"/>
  <c r="AP104" i="2" s="1"/>
  <c r="AQ104" i="2" s="1"/>
  <c r="AR104" i="2" s="1"/>
  <c r="AS39" i="2"/>
  <c r="AO39" i="2"/>
  <c r="AP39" i="2" s="1"/>
  <c r="AQ39" i="2" s="1"/>
  <c r="AR39" i="2" s="1"/>
  <c r="AP195" i="2"/>
  <c r="AO187" i="2"/>
  <c r="AN40" i="2"/>
  <c r="AO40" i="2" s="1"/>
  <c r="AP40" i="2" s="1"/>
  <c r="AQ40" i="2" s="1"/>
  <c r="AR40" i="2" s="1"/>
  <c r="AU40" i="2"/>
  <c r="AV40" i="2" s="1"/>
  <c r="AS66" i="2"/>
  <c r="AO66" i="2"/>
  <c r="AP66" i="2" s="1"/>
  <c r="AQ66" i="2" s="1"/>
  <c r="AR66" i="2" s="1"/>
  <c r="D61" i="5"/>
  <c r="D60" i="5"/>
  <c r="D59" i="5"/>
  <c r="AU13" i="3"/>
  <c r="AG299" i="3"/>
  <c r="AG314" i="3"/>
  <c r="BJ43" i="3"/>
  <c r="BE43" i="3"/>
  <c r="AL15" i="3"/>
  <c r="AJ14" i="3"/>
  <c r="AJ13" i="3" s="1"/>
  <c r="AV14" i="3"/>
  <c r="AV13" i="3" s="1"/>
  <c r="AH13" i="3"/>
  <c r="AI14" i="3"/>
  <c r="AL14" i="3"/>
  <c r="W79" i="2"/>
  <c r="BP79" i="2" s="1"/>
  <c r="BQ79" i="2" s="1"/>
  <c r="BP83" i="2"/>
  <c r="BQ83" i="2" s="1"/>
  <c r="R43" i="2"/>
  <c r="Q797" i="2"/>
  <c r="AN797" i="2"/>
  <c r="AS797" i="2" s="1"/>
  <c r="AO47" i="2"/>
  <c r="AP47" i="2" s="1"/>
  <c r="AQ47" i="2" s="1"/>
  <c r="AR47" i="2" s="1"/>
  <c r="Y75" i="2"/>
  <c r="AO78" i="2"/>
  <c r="AP78" i="2" s="1"/>
  <c r="AQ78" i="2" s="1"/>
  <c r="AR78" i="2" s="1"/>
  <c r="BP100" i="2"/>
  <c r="BQ100" i="2" s="1"/>
  <c r="W92" i="2"/>
  <c r="U78" i="2"/>
  <c r="U83" i="2"/>
  <c r="U79" i="2" s="1"/>
  <c r="Y79" i="2"/>
  <c r="AO83" i="2"/>
  <c r="AP83" i="2" s="1"/>
  <c r="AQ83" i="2" s="1"/>
  <c r="AR83" i="2" s="1"/>
  <c r="AR191" i="2"/>
  <c r="Y92" i="2"/>
  <c r="W75" i="2"/>
  <c r="BP75" i="2" s="1"/>
  <c r="BQ75" i="2" s="1"/>
  <c r="I49" i="5" l="1"/>
  <c r="I66" i="5"/>
  <c r="I26" i="5"/>
  <c r="I30" i="5"/>
  <c r="S36" i="2"/>
  <c r="S24" i="2" s="1"/>
  <c r="S37" i="2"/>
  <c r="S38" i="2"/>
  <c r="E35" i="1"/>
  <c r="C35" i="1" s="1"/>
  <c r="E34" i="1"/>
  <c r="C34" i="1" s="1"/>
  <c r="E33" i="1"/>
  <c r="C33" i="1" s="1"/>
  <c r="AF77" i="2"/>
  <c r="S222" i="2"/>
  <c r="T221" i="2"/>
  <c r="T222" i="2" s="1"/>
  <c r="S113" i="2"/>
  <c r="S114" i="2" s="1"/>
  <c r="DZ43" i="3"/>
  <c r="O36" i="1"/>
  <c r="P36" i="1"/>
  <c r="CG13" i="3"/>
  <c r="DK43" i="3"/>
  <c r="AM43" i="3"/>
  <c r="CX43" i="3"/>
  <c r="DE19" i="3"/>
  <c r="DE43" i="3" s="1"/>
  <c r="AX43" i="3"/>
  <c r="AE77" i="2"/>
  <c r="I53" i="5"/>
  <c r="I70" i="5"/>
  <c r="I73" i="5" s="1"/>
  <c r="I34" i="5"/>
  <c r="I33" i="5"/>
  <c r="I69" i="5"/>
  <c r="I68" i="5"/>
  <c r="I67" i="5"/>
  <c r="H71" i="5"/>
  <c r="H72" i="5"/>
  <c r="AO77" i="2"/>
  <c r="AP77" i="2" s="1"/>
  <c r="AQ77" i="2" s="1"/>
  <c r="AR77" i="2" s="1"/>
  <c r="BD43" i="3"/>
  <c r="V100" i="2"/>
  <c r="U99" i="2"/>
  <c r="U100" i="2" s="1"/>
  <c r="V96" i="2"/>
  <c r="V91" i="2"/>
  <c r="V75" i="2" s="1"/>
  <c r="U95" i="2"/>
  <c r="U728" i="2"/>
  <c r="V725" i="2"/>
  <c r="U725" i="2" s="1"/>
  <c r="AF92" i="2"/>
  <c r="AF76" i="2" s="1"/>
  <c r="V740" i="2"/>
  <c r="U740" i="2" s="1"/>
  <c r="U744" i="2"/>
  <c r="U101" i="2"/>
  <c r="U93" i="2" s="1"/>
  <c r="V93" i="2"/>
  <c r="U727" i="2"/>
  <c r="CQ43" i="3"/>
  <c r="U84" i="2"/>
  <c r="U80" i="2" s="1"/>
  <c r="U77" i="2" s="1"/>
  <c r="V80" i="2"/>
  <c r="AE740" i="2"/>
  <c r="AE724" i="2"/>
  <c r="AE91" i="2"/>
  <c r="AE75" i="2" s="1"/>
  <c r="AE96" i="2"/>
  <c r="AE92" i="2" s="1"/>
  <c r="AE76" i="2" s="1"/>
  <c r="CR43" i="3"/>
  <c r="CU43" i="3"/>
  <c r="CZ43" i="3"/>
  <c r="CW43" i="3"/>
  <c r="DA43" i="3"/>
  <c r="CE14" i="3"/>
  <c r="AP43" i="3"/>
  <c r="BV15" i="3"/>
  <c r="CT43" i="3"/>
  <c r="BM544" i="3"/>
  <c r="CC314" i="3"/>
  <c r="CC424" i="3" s="1"/>
  <c r="CC542" i="3"/>
  <c r="BV424" i="3"/>
  <c r="CN299" i="3"/>
  <c r="CE45" i="3"/>
  <c r="BR13" i="3"/>
  <c r="CF660" i="3"/>
  <c r="AG424" i="3"/>
  <c r="BY314" i="3"/>
  <c r="BY424" i="3" s="1"/>
  <c r="CF180" i="3"/>
  <c r="AV43" i="3"/>
  <c r="AY13" i="3"/>
  <c r="AY43" i="3" s="1"/>
  <c r="BL196" i="3"/>
  <c r="BL180" i="3" s="1"/>
  <c r="AJ43" i="3"/>
  <c r="AU43" i="3"/>
  <c r="AI13" i="3"/>
  <c r="AI43" i="3" s="1"/>
  <c r="BQ13" i="3"/>
  <c r="BQ43" i="3" s="1"/>
  <c r="CB299" i="3"/>
  <c r="BM194" i="3"/>
  <c r="BM196" i="3" s="1"/>
  <c r="BY196" i="3"/>
  <c r="BX180" i="3"/>
  <c r="BX15" i="3"/>
  <c r="BX13" i="3" s="1"/>
  <c r="BT15" i="3"/>
  <c r="BT13" i="3" s="1"/>
  <c r="BT43" i="3" s="1"/>
  <c r="BT45" i="3"/>
  <c r="BT178" i="3"/>
  <c r="CN196" i="3"/>
  <c r="CB191" i="3"/>
  <c r="CB196" i="3" s="1"/>
  <c r="CB15" i="3" s="1"/>
  <c r="BP14" i="3"/>
  <c r="BP13" i="3" s="1"/>
  <c r="BP43" i="3" s="1"/>
  <c r="CC776" i="3"/>
  <c r="CC660" i="3"/>
  <c r="BY1004" i="3"/>
  <c r="BY28" i="3"/>
  <c r="BY27" i="3" s="1"/>
  <c r="BY19" i="3" s="1"/>
  <c r="BY913" i="3"/>
  <c r="CO776" i="3"/>
  <c r="CO660" i="3"/>
  <c r="CA180" i="3"/>
  <c r="CM426" i="3"/>
  <c r="CM14" i="3"/>
  <c r="CB660" i="3"/>
  <c r="CB776" i="3"/>
  <c r="CB429" i="3"/>
  <c r="CB432" i="3" s="1"/>
  <c r="CB542" i="3" s="1"/>
  <c r="CN776" i="3"/>
  <c r="CN660" i="3"/>
  <c r="CC426" i="3"/>
  <c r="BZ1004" i="3"/>
  <c r="BZ913" i="3"/>
  <c r="BZ28" i="3"/>
  <c r="BZ27" i="3" s="1"/>
  <c r="BZ19" i="3" s="1"/>
  <c r="BW13" i="3"/>
  <c r="BW43" i="3" s="1"/>
  <c r="CB426" i="3"/>
  <c r="CO196" i="3"/>
  <c r="CC191" i="3"/>
  <c r="CC196" i="3" s="1"/>
  <c r="CI13" i="3"/>
  <c r="CI43" i="3" s="1"/>
  <c r="BM913" i="3"/>
  <c r="BM1004" i="3"/>
  <c r="BM28" i="3"/>
  <c r="BM27" i="3" s="1"/>
  <c r="BM19" i="3" s="1"/>
  <c r="BM178" i="3"/>
  <c r="BM45" i="3"/>
  <c r="CA13" i="3"/>
  <c r="CF297" i="3"/>
  <c r="BN45" i="3"/>
  <c r="BN178" i="3"/>
  <c r="BN542" i="3"/>
  <c r="BN426" i="3"/>
  <c r="CE542" i="3"/>
  <c r="CE426" i="3"/>
  <c r="BN184" i="3"/>
  <c r="BN189" i="3" s="1"/>
  <c r="BZ189" i="3"/>
  <c r="CK13" i="3"/>
  <c r="CK43" i="3" s="1"/>
  <c r="CE297" i="3"/>
  <c r="CE180" i="3"/>
  <c r="BM426" i="3"/>
  <c r="CF15" i="3"/>
  <c r="CE15" i="3"/>
  <c r="BN544" i="3"/>
  <c r="BN658" i="3"/>
  <c r="BS15" i="3"/>
  <c r="BS13" i="3" s="1"/>
  <c r="BS43" i="3" s="1"/>
  <c r="BS178" i="3"/>
  <c r="BS45" i="3"/>
  <c r="CF426" i="3"/>
  <c r="CF542" i="3"/>
  <c r="BZ196" i="3"/>
  <c r="BZ15" i="3" s="1"/>
  <c r="BN194" i="3"/>
  <c r="BN196" i="3" s="1"/>
  <c r="CF14" i="3"/>
  <c r="BZ299" i="3"/>
  <c r="BZ424" i="3"/>
  <c r="CH13" i="3"/>
  <c r="CH43" i="3" s="1"/>
  <c r="CN426" i="3"/>
  <c r="CN542" i="3"/>
  <c r="CN14" i="3"/>
  <c r="CC14" i="3"/>
  <c r="CC45" i="3"/>
  <c r="CC178" i="3"/>
  <c r="BM184" i="3"/>
  <c r="BM189" i="3" s="1"/>
  <c r="BY189" i="3"/>
  <c r="CL13" i="3"/>
  <c r="CL43" i="3" s="1"/>
  <c r="CM15" i="3"/>
  <c r="CM180" i="3"/>
  <c r="CB178" i="3"/>
  <c r="CB45" i="3"/>
  <c r="CO542" i="3"/>
  <c r="CO14" i="3"/>
  <c r="CO426" i="3"/>
  <c r="BN309" i="3"/>
  <c r="BN314" i="3" s="1"/>
  <c r="BV178" i="3"/>
  <c r="BV45" i="3"/>
  <c r="BV14" i="3"/>
  <c r="CK424" i="3"/>
  <c r="CK299" i="3"/>
  <c r="CB658" i="3"/>
  <c r="CB544" i="3"/>
  <c r="CC658" i="3"/>
  <c r="CC544" i="3"/>
  <c r="BN28" i="3"/>
  <c r="BN27" i="3" s="1"/>
  <c r="BN19" i="3" s="1"/>
  <c r="BN913" i="3"/>
  <c r="BN1004" i="3"/>
  <c r="BM309" i="3"/>
  <c r="BM314" i="3" s="1"/>
  <c r="DZ11" i="3"/>
  <c r="EA11" i="3" s="1"/>
  <c r="EB11" i="3" s="1"/>
  <c r="EC11" i="3" s="1"/>
  <c r="ED11" i="3" s="1"/>
  <c r="EE11" i="3" s="1"/>
  <c r="EF11" i="3" s="1"/>
  <c r="EG11" i="3" s="1"/>
  <c r="EH11" i="3" s="1"/>
  <c r="DP11" i="3"/>
  <c r="DQ11" i="3" s="1"/>
  <c r="DR11" i="3" s="1"/>
  <c r="DS11" i="3" s="1"/>
  <c r="DT11" i="3" s="1"/>
  <c r="DU11" i="3" s="1"/>
  <c r="DV11" i="3" s="1"/>
  <c r="DW11" i="3" s="1"/>
  <c r="DX11" i="3" s="1"/>
  <c r="DY11" i="3" s="1"/>
  <c r="AN75" i="2"/>
  <c r="AS75" i="2" s="1"/>
  <c r="AO96" i="2"/>
  <c r="AP96" i="2" s="1"/>
  <c r="AQ96" i="2" s="1"/>
  <c r="AR96" i="2" s="1"/>
  <c r="T33" i="2"/>
  <c r="T32" i="2"/>
  <c r="T34" i="2"/>
  <c r="T46" i="2"/>
  <c r="U975" i="2"/>
  <c r="U976" i="2" s="1"/>
  <c r="Y976" i="2"/>
  <c r="T330" i="2"/>
  <c r="T113" i="2"/>
  <c r="T114" i="2" s="1"/>
  <c r="Y113" i="2"/>
  <c r="Y114" i="2" s="1"/>
  <c r="AO50" i="2"/>
  <c r="AP50" i="2" s="1"/>
  <c r="AQ50" i="2" s="1"/>
  <c r="AR50" i="2" s="1"/>
  <c r="AS50" i="2"/>
  <c r="AN113" i="2"/>
  <c r="X114" i="2"/>
  <c r="AN114" i="2" s="1"/>
  <c r="U222" i="2"/>
  <c r="AS52" i="2"/>
  <c r="AO52" i="2"/>
  <c r="AP52" i="2" s="1"/>
  <c r="AQ52" i="2" s="1"/>
  <c r="AR52" i="2" s="1"/>
  <c r="AO91" i="2"/>
  <c r="AP91" i="2" s="1"/>
  <c r="AQ91" i="2" s="1"/>
  <c r="AR91" i="2" s="1"/>
  <c r="AU48" i="2"/>
  <c r="AV48" i="2" s="1"/>
  <c r="AN48" i="2"/>
  <c r="U437" i="2"/>
  <c r="U438" i="2" s="1"/>
  <c r="Y438" i="2"/>
  <c r="X76" i="2"/>
  <c r="AN92" i="2"/>
  <c r="AS92" i="2" s="1"/>
  <c r="AU92" i="2"/>
  <c r="AV92" i="2" s="1"/>
  <c r="AO65" i="2"/>
  <c r="AP65" i="2" s="1"/>
  <c r="AQ65" i="2" s="1"/>
  <c r="AR65" i="2" s="1"/>
  <c r="AQ195" i="2"/>
  <c r="AP187" i="2"/>
  <c r="AL13" i="3"/>
  <c r="AL43" i="3" s="1"/>
  <c r="Q43" i="2"/>
  <c r="AM797" i="2"/>
  <c r="AR797" i="2" s="1"/>
  <c r="Y76" i="2"/>
  <c r="AO79" i="2"/>
  <c r="AP79" i="2" s="1"/>
  <c r="AQ79" i="2" s="1"/>
  <c r="AR79" i="2" s="1"/>
  <c r="W76" i="2"/>
  <c r="BP76" i="2" s="1"/>
  <c r="BQ76" i="2" s="1"/>
  <c r="BP92" i="2"/>
  <c r="BQ92" i="2" s="1"/>
  <c r="S26" i="2" l="1"/>
  <c r="S25" i="2"/>
  <c r="S42" i="2"/>
  <c r="T36" i="2"/>
  <c r="T24" i="2" s="1"/>
  <c r="T38" i="2"/>
  <c r="T37" i="2"/>
  <c r="E31" i="1"/>
  <c r="E36" i="1" s="1"/>
  <c r="V724" i="2"/>
  <c r="U724" i="2" s="1"/>
  <c r="I72" i="5"/>
  <c r="I71" i="5"/>
  <c r="V77" i="2"/>
  <c r="U96" i="2"/>
  <c r="U92" i="2" s="1"/>
  <c r="U76" i="2" s="1"/>
  <c r="U91" i="2"/>
  <c r="U75" i="2" s="1"/>
  <c r="V92" i="2"/>
  <c r="V76" i="2" s="1"/>
  <c r="BV13" i="3"/>
  <c r="BV43" i="3" s="1"/>
  <c r="CE13" i="3"/>
  <c r="CE43" i="3" s="1"/>
  <c r="CC299" i="3"/>
  <c r="CB14" i="3"/>
  <c r="CB13" i="3" s="1"/>
  <c r="CB43" i="3" s="1"/>
  <c r="CC15" i="3"/>
  <c r="CC13" i="3" s="1"/>
  <c r="CC43" i="3" s="1"/>
  <c r="BL15" i="3"/>
  <c r="AO75" i="2"/>
  <c r="AP75" i="2" s="1"/>
  <c r="AQ75" i="2" s="1"/>
  <c r="AR75" i="2" s="1"/>
  <c r="BY299" i="3"/>
  <c r="BY15" i="3"/>
  <c r="BM297" i="3"/>
  <c r="CB297" i="3"/>
  <c r="CB180" i="3"/>
  <c r="BN299" i="3"/>
  <c r="BN424" i="3"/>
  <c r="BM424" i="3"/>
  <c r="BM299" i="3"/>
  <c r="BM15" i="3"/>
  <c r="BY297" i="3"/>
  <c r="BY180" i="3"/>
  <c r="BY14" i="3"/>
  <c r="BN297" i="3"/>
  <c r="BN180" i="3"/>
  <c r="CN297" i="3"/>
  <c r="CN180" i="3"/>
  <c r="CN15" i="3"/>
  <c r="CN13" i="3" s="1"/>
  <c r="CN43" i="3" s="1"/>
  <c r="BN15" i="3"/>
  <c r="BM14" i="3"/>
  <c r="BN14" i="3"/>
  <c r="BM180" i="3"/>
  <c r="CO180" i="3"/>
  <c r="CO297" i="3"/>
  <c r="CO15" i="3"/>
  <c r="CO13" i="3" s="1"/>
  <c r="CO43" i="3" s="1"/>
  <c r="CM13" i="3"/>
  <c r="CC180" i="3"/>
  <c r="CF13" i="3"/>
  <c r="CF43" i="3" s="1"/>
  <c r="BZ180" i="3"/>
  <c r="BZ297" i="3"/>
  <c r="BZ14" i="3"/>
  <c r="BZ13" i="3" s="1"/>
  <c r="BZ43" i="3" s="1"/>
  <c r="CC297" i="3"/>
  <c r="AS48" i="2"/>
  <c r="AO48" i="2"/>
  <c r="AP48" i="2" s="1"/>
  <c r="AQ48" i="2" s="1"/>
  <c r="AR48" i="2" s="1"/>
  <c r="AU76" i="2"/>
  <c r="AV76" i="2" s="1"/>
  <c r="AN76" i="2"/>
  <c r="AS76" i="2" s="1"/>
  <c r="AS113" i="2"/>
  <c r="AO113" i="2"/>
  <c r="AP113" i="2" s="1"/>
  <c r="AQ113" i="2" s="1"/>
  <c r="AR113" i="2" s="1"/>
  <c r="U113" i="2"/>
  <c r="U114" i="2" s="1"/>
  <c r="AO92" i="2"/>
  <c r="AP92" i="2" s="1"/>
  <c r="AQ92" i="2" s="1"/>
  <c r="AR92" i="2" s="1"/>
  <c r="AO114" i="2"/>
  <c r="AP114" i="2" s="1"/>
  <c r="AQ114" i="2" s="1"/>
  <c r="AR114" i="2" s="1"/>
  <c r="AS114" i="2"/>
  <c r="AR195" i="2"/>
  <c r="AR187" i="2" s="1"/>
  <c r="AQ187" i="2"/>
  <c r="T42" i="2" l="1"/>
  <c r="T26" i="2"/>
  <c r="T25" i="2"/>
  <c r="BL13" i="3"/>
  <c r="AG13" i="3" s="1"/>
  <c r="AG15" i="3"/>
  <c r="C31" i="1"/>
  <c r="C36" i="1" s="1"/>
  <c r="BY13" i="3"/>
  <c r="BY43" i="3" s="1"/>
  <c r="BM13" i="3"/>
  <c r="BM43" i="3" s="1"/>
  <c r="BN13" i="3"/>
  <c r="BN43" i="3" s="1"/>
  <c r="AO76" i="2"/>
  <c r="AP76" i="2" s="1"/>
  <c r="AQ76" i="2" s="1"/>
  <c r="AR76" i="2" s="1"/>
  <c r="I25" i="5"/>
  <c r="I24" i="5"/>
  <c r="G57" i="5" l="1"/>
  <c r="G36" i="5"/>
  <c r="G37" i="5"/>
  <c r="G74" i="5"/>
  <c r="G75" i="5" s="1"/>
  <c r="G27" i="5"/>
  <c r="G76" i="5" l="1"/>
  <c r="G77" i="5"/>
  <c r="G28" i="5"/>
  <c r="G42" i="5"/>
  <c r="G62" i="5" s="1"/>
  <c r="G65" i="5" s="1"/>
  <c r="H28" i="5" l="1"/>
  <c r="H27" i="5"/>
  <c r="H42" i="5"/>
  <c r="H45" i="5" s="1"/>
  <c r="G44" i="5"/>
  <c r="G43" i="5"/>
  <c r="G38" i="5"/>
  <c r="G63" i="5"/>
  <c r="G64" i="5"/>
  <c r="G45" i="5"/>
  <c r="H62" i="5" l="1"/>
  <c r="H65" i="5" s="1"/>
  <c r="I28" i="5"/>
  <c r="I42" i="5"/>
  <c r="I62" i="5" s="1"/>
  <c r="I65" i="5" s="1"/>
  <c r="I27" i="5"/>
  <c r="H64" i="5"/>
  <c r="H63" i="5"/>
  <c r="H44" i="5"/>
  <c r="H43" i="5"/>
  <c r="H38" i="5"/>
  <c r="G40" i="5"/>
  <c r="G58" i="5"/>
  <c r="G41" i="5"/>
  <c r="G39" i="5"/>
  <c r="H57" i="5"/>
  <c r="H74" i="5"/>
  <c r="H77" i="5" s="1"/>
  <c r="H36" i="5"/>
  <c r="H37" i="5"/>
  <c r="I45" i="5" l="1"/>
  <c r="H40" i="5"/>
  <c r="H41" i="5"/>
  <c r="H39" i="5"/>
  <c r="H58" i="5"/>
  <c r="I38" i="5"/>
  <c r="I44" i="5"/>
  <c r="I43" i="5"/>
  <c r="H76" i="5"/>
  <c r="H75" i="5"/>
  <c r="I36" i="5"/>
  <c r="I77" i="5"/>
  <c r="I37" i="5"/>
  <c r="I74" i="5"/>
  <c r="I57" i="5"/>
  <c r="G59" i="5"/>
  <c r="G60" i="5"/>
  <c r="G61" i="5"/>
  <c r="I63" i="5"/>
  <c r="I64" i="5"/>
  <c r="I39" i="5" l="1"/>
  <c r="I58" i="5"/>
  <c r="I41" i="5"/>
  <c r="I40" i="5"/>
  <c r="H61" i="5"/>
  <c r="H59" i="5"/>
  <c r="H60" i="5"/>
  <c r="I75" i="5"/>
  <c r="I76" i="5"/>
  <c r="I61" i="5" l="1"/>
  <c r="I59" i="5"/>
  <c r="I60" i="5"/>
</calcChain>
</file>

<file path=xl/comments1.xml><?xml version="1.0" encoding="utf-8"?>
<comments xmlns="http://schemas.openxmlformats.org/spreadsheetml/2006/main">
  <authors>
    <author>Барсукова Елена Анатольевна</author>
    <author>Новикова Юлия Михайловна</author>
  </authors>
  <commentList>
    <comment ref="V221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О-23</t>
        </r>
      </text>
    </comment>
    <comment ref="L25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Увеличение к-ва и мощности обогревателей на ПС В,РП,ТП  было   73,6     стало 128,5</t>
        </r>
      </text>
    </comment>
    <comment ref="Q25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Високосный год</t>
        </r>
      </text>
    </comment>
    <comment ref="L36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Увеличение к-ва и мощности обогревателей на В,РП,ТП  было  141 кВт  
стало 163 кВт
дельта 78 кВт
Ввод новой ПС 110 кВ Коврово</t>
        </r>
      </text>
    </comment>
    <comment ref="J377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60,3Гкал -орендаторы ЗЭС + ОКС ранее не учитывали</t>
        </r>
      </text>
    </comment>
    <comment ref="L377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880,563+385,523(с учетом арендаторов)
385,523-30% от потребления ЭР-(880,563+385,523)*0,3%=1262,288Гкал</t>
        </r>
      </text>
    </comment>
    <comment ref="Z377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880,563+385,523(с учетом арендаторов)
385,523-30% от потребления ЭР-(880,563+385,523)*0,3%=1262,288Гкал
</t>
        </r>
      </text>
    </comment>
    <comment ref="L39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1,701297+0,51359( 70% "Энергоремон") =2,214887</t>
        </r>
      </text>
    </comment>
    <comment ref="Z39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1,701297+0,51359( 70% "Энергоремон") =2,214887
</t>
        </r>
      </text>
    </comment>
    <comment ref="U43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ЗЭС + Энергоремонт
</t>
        </r>
      </text>
    </comment>
    <comment ref="V43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ЗРЭС + ПС 110-330</t>
        </r>
      </text>
    </comment>
    <comment ref="W43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ЗРЭС + ПС 110-330</t>
        </r>
      </text>
    </comment>
    <comment ref="V43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ЗРЭС +ПС 110-330</t>
        </r>
      </text>
    </comment>
    <comment ref="W43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20 шт - СПЛ О-1
3 шт -хоз.нужды</t>
        </r>
      </text>
    </comment>
    <comment ref="X43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Сев.330
</t>
        </r>
      </text>
    </comment>
    <comment ref="Q471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Високосный год</t>
        </r>
      </text>
    </comment>
    <comment ref="L57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Увеличение мощнгости и к-ва электрообогревателей было  250,80 кВт  стало 265,770 кВт - реконструкция</t>
        </r>
      </text>
    </comment>
    <comment ref="Q57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Високосный год</t>
        </r>
      </text>
    </comment>
    <comment ref="Z57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Увеличение мощнгости и к-ва электрообогревателей было  250,80 кВт  стало 265,770 кВт - реконструкция
</t>
        </r>
      </text>
    </comment>
    <comment ref="Q79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Високосный год</t>
        </r>
      </text>
    </comment>
    <comment ref="J915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+139,5Гкал-неучтеные по ОКС</t>
        </r>
      </text>
    </comment>
    <comment ref="L915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518,246+899,553(от ЭР+ОКС)-0,3%=1413,545</t>
        </r>
      </text>
    </comment>
    <comment ref="Z915" authorId="1" shapeId="0">
      <text>
        <r>
          <rPr>
            <b/>
            <sz val="9"/>
            <color indexed="81"/>
            <rFont val="Tahoma"/>
            <family val="2"/>
            <charset val="204"/>
          </rPr>
          <t>Новикова Юлия Михайловна:</t>
        </r>
        <r>
          <rPr>
            <sz val="9"/>
            <color indexed="81"/>
            <rFont val="Tahoma"/>
            <family val="2"/>
            <charset val="204"/>
          </rPr>
          <t xml:space="preserve">
518,246+899,553(от ЭР+ОКС)-0,3%=1413,545
</t>
        </r>
      </text>
    </comment>
    <comment ref="V97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ИА(Театральная)+ЭРЦ+Турбинный участок+РМЦ</t>
        </r>
      </text>
    </comment>
    <comment ref="AF97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ИА(Театральная)+ЭРЦ+Турбинный участок+РМЦ
</t>
        </r>
      </text>
    </comment>
    <comment ref="V9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ИА(факт 2022)+ИА(факт 1 кв 2023)+ЭРЦ+Турбинный уч.+РМЦ</t>
        </r>
      </text>
    </comment>
    <comment ref="AF9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ИА(факт 2022)+ИА(факт 1 кв 2023)+ЭРЦ+Турбинный уч.+РМЦ
</t>
        </r>
      </text>
    </comment>
  </commentList>
</comments>
</file>

<file path=xl/comments2.xml><?xml version="1.0" encoding="utf-8"?>
<comments xmlns="http://schemas.openxmlformats.org/spreadsheetml/2006/main">
  <authors>
    <author>Барсукова Елена Анатольевна</author>
  </authors>
  <commentList>
    <comment ref="BC4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только БУ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О-46 Славск год. Потр. 27,13 тыс. кВтч (3%)  О-23  67,43(3%),О-5 258,76(5%)  О-37 -   118,24(3%)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О-23</t>
        </r>
      </text>
    </comment>
    <comment ref="D11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3% от потребления 2021 года 
Неманск СУ -95,68 тыс.кВтч Славский СУ-
125,24 Краснознам. СУ - 53,17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-2% от расхода 2021 года Краснозн.- 53,17 тыс.кВтч, Неман -95,68 Славск -125,24 Большак.-33,36  СМИТ ул. Невского - 73,99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1% от потребления 2021 года
Неман -95,68 тыс. кВтч, Славск-125,24,Краснознам. -53,17,Больш.-33,36, Смит -73,99</t>
        </r>
      </text>
    </comment>
    <comment ref="D14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1 % от потребления 2021 года
Краснозн. -0,07, Неманск. -2,51,Славск.-1,28,Больш. -3,03  Советск - 0,22</t>
        </r>
      </text>
    </comment>
    <comment ref="R20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установлено в 4 кв. 2022 года
</t>
        </r>
      </text>
    </comment>
    <comment ref="S20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освещение Периметра О-20 Озерск,О-50 Междуречье, помещение ЗРУ -15 кВ ПС 110 кВ Черняховск.</t>
        </r>
      </text>
    </comment>
    <comment ref="S20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ПС Чнерняховская О-16</t>
        </r>
      </text>
    </comment>
    <comment ref="R24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становлено в 4 кв. 2022 года
</t>
        </r>
      </text>
    </comment>
    <comment ref="S24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Гусевский ГУ,- уличное освещение территории, мастерская)</t>
        </r>
      </text>
    </comment>
    <comment ref="S26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Гусевский СУ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2023- О-49, О-3
2024- О-42, Северная 330
2025-0-35, О-9
2026-О-34
2027-0-1</t>
        </r>
      </text>
    </comment>
    <comment ref="S32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СПЛ О-1</t>
        </r>
      </text>
    </comment>
    <comment ref="T32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Сев.330
</t>
        </r>
      </text>
    </comment>
    <comment ref="U32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О-27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10% отфакта потребления 2021 года</t>
        </r>
      </text>
    </comment>
    <comment ref="T32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не было закупки</t>
        </r>
      </text>
    </comment>
    <comment ref="U32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не было закупки</t>
        </r>
      </text>
    </comment>
    <comment ref="R32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16,19 м2
</t>
        </r>
      </text>
    </comment>
    <comment ref="AB32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16,19 м2
</t>
        </r>
      </text>
    </comment>
    <comment ref="R32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7,13 м2
</t>
        </r>
      </text>
    </comment>
    <comment ref="AB32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7,13 м2
</t>
        </r>
      </text>
    </comment>
    <comment ref="S32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1,5*1,5
</t>
        </r>
      </text>
    </comment>
    <comment ref="AC32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1,5*1,5
</t>
        </r>
      </text>
    </comment>
    <comment ref="S32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0,9*2  2 шт     1,5*2,1 1 шт</t>
        </r>
      </text>
    </comment>
    <comment ref="AC32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0,9*2  2 шт     1,5*2,1 1 шт</t>
        </r>
      </text>
    </comment>
    <comment ref="S32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1*1 2 шт 1,6*0,9 4 шт</t>
        </r>
      </text>
    </comment>
    <comment ref="AC32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1*1 2 шт 1,6*0,9 4 шт</t>
        </r>
      </text>
    </comment>
    <comment ref="D36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2 % от годового поребления за 2021 год - Баграт.  10% -Мамоново</t>
        </r>
      </text>
    </comment>
    <comment ref="U36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U36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D36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2% от потребления за 2021 год</t>
        </r>
      </text>
    </comment>
    <comment ref="L36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143,51, 122,5 - быт. Помещ Баграт СУ Баграт - кровля -257,8 фасад -213,59. Мамоновский СУ - кровля 174,95  фасад -197,58
</t>
        </r>
      </text>
    </comment>
    <comment ref="U36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DJ36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Баграт -1,2 млн. Мамон - 2,61 млн.</t>
        </r>
      </text>
    </comment>
    <comment ref="D36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1% от потребления 2021 года</t>
        </r>
      </text>
    </comment>
    <comment ref="R36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Договор не подписан</t>
        </r>
      </text>
    </comment>
    <comment ref="U36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D36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10 % от потребления 2021 года  113,74    -  11,374
</t>
        </r>
      </text>
    </comment>
    <comment ref="AZ36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объем потребления по счетчику за 2022 год 93,28 тыс.кВтч  50% отопление   это 46,64 тыс кВтч  15 % эффект от установки котла и замены системы отопления это 6,996 тыс кВтч
</t>
        </r>
      </text>
    </comment>
    <comment ref="CD36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объем потребления по счетчику за 2022 год 93,28 тыс.кВтч  50% отопление   это 46,64 тыс кВтч  15 % эффект от установки котла и замены системы отопления это 6,996 тыс кВтч
</t>
        </r>
      </text>
    </comment>
    <comment ref="U37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U37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U37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окна+двери
</t>
        </r>
      </text>
    </comment>
    <comment ref="I3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окна+двери</t>
        </r>
      </text>
    </comment>
    <comment ref="R3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Договор в стадии заключения</t>
        </r>
      </text>
    </comment>
    <comment ref="U37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U39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Основные силы и средства были прошены на работы по предписанию Ростехнадзора
</t>
        </r>
      </text>
    </comment>
    <comment ref="D48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10% от годового потребления
20,75 тыс. кВтч -годовое потребление(2021 год)
10% - 2,075 -2,002075
</t>
        </r>
      </text>
    </comment>
    <comment ref="BI48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20% от годового потребления хоз. нужд. Было 16,77 тыс квт*ч</t>
        </r>
      </text>
    </comment>
    <comment ref="D48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Годовое потребление - 94,32 тыс. кВтч 
Эффект - 10%   9,432 тыс кВтч - 0,009432
</t>
        </r>
      </text>
    </comment>
    <comment ref="D511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0,79 тыс.м.куб - расход 2021 года
эффект - 3 % на 1 смеситель = 0,0237
</t>
        </r>
      </text>
    </comment>
    <comment ref="U602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Все заменено
</t>
        </r>
      </text>
    </comment>
    <comment ref="D60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0,1% от годового потребления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эффект 10 % от годового потребления 
83,36 Гкал -5 % - 4,5 Гкал</t>
        </r>
      </text>
    </comment>
    <comment ref="D60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2 % от от потребления 2021 года  от 83,36  - 1,6672</t>
        </r>
      </text>
    </comment>
    <comment ref="L60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кровля -340  фасад - 197,58</t>
        </r>
      </text>
    </comment>
    <comment ref="Z60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кровля -340  фасад - 197,58</t>
        </r>
      </text>
    </comment>
    <comment ref="D72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расход по ПУ на ул. Красносельская, 83 - 120,16 тыс. кВт.ч. На котельную расход 86% от расхода ПУ, эффект принимаем равным 10% от расхода на котельную за 2021 год
</t>
        </r>
      </text>
    </comment>
    <comment ref="D80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0,1 % от потребления =0,08
</t>
        </r>
      </text>
    </comment>
    <comment ref="D813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Карта делается на 5 лет  0,2% от потребления =0,16
</t>
        </r>
      </text>
    </comment>
    <comment ref="D81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0,0,1%=0,008
</t>
        </r>
      </text>
    </comment>
    <comment ref="D84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2% =1,6
</t>
        </r>
      </text>
    </comment>
    <comment ref="D845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3%=2,4
</t>
        </r>
      </text>
    </comment>
    <comment ref="D846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1%=0,8
</t>
        </r>
      </text>
    </comment>
    <comment ref="D859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0,01 %  на единицу от потребления за 2021 год  3,645 тыс. м куб.</t>
        </r>
      </text>
    </comment>
    <comment ref="D86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0,01 %  на единицу от годового потребления за 2021 год
3,645 тыс. м куб.</t>
        </r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48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потребление э. энергии за 2021 год - 0,8   20% насос -  0,16   5% экономия -0,008
</t>
        </r>
      </text>
    </comment>
    <comment ref="D974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2% от потребления ИА за 2021 год 4,503 </t>
        </r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Барсукова Елена Анатольевна</author>
  </authors>
  <commentList>
    <comment ref="K6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Грузовой с бортовой платформой ГАЗ-231073, бензиновый
Базовое шасси: ГАЗ-231073 «Соболь»
Эффект  было 23 л/100 км стало 20л/100км
Экономия 3 л/100 км  
пробег 30 000 км/год
Эффект 900 л 0,9 тыс. л /год
</t>
        </r>
      </text>
    </comment>
    <comment ref="Q9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132 шт</t>
        </r>
      </text>
    </comment>
    <comment ref="AU90" authorId="0" shapeId="0">
      <text>
        <r>
          <rPr>
            <b/>
            <sz val="9"/>
            <color indexed="81"/>
            <rFont val="Tahoma"/>
            <family val="2"/>
            <charset val="204"/>
          </rPr>
          <t>Барсукова Елена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132 шт
</t>
        </r>
      </text>
    </comment>
  </commentList>
</comments>
</file>

<file path=xl/sharedStrings.xml><?xml version="1.0" encoding="utf-8"?>
<sst xmlns="http://schemas.openxmlformats.org/spreadsheetml/2006/main" count="6646" uniqueCount="680">
  <si>
    <t>км</t>
  </si>
  <si>
    <t>ВСЕГО</t>
  </si>
  <si>
    <t>шт.</t>
  </si>
  <si>
    <t>мВА</t>
  </si>
  <si>
    <t>водоснабжение горячее</t>
  </si>
  <si>
    <t>водоснабжение холодное</t>
  </si>
  <si>
    <t>№ п/п</t>
  </si>
  <si>
    <t>ед. изм.</t>
  </si>
  <si>
    <t>1.1.</t>
  </si>
  <si>
    <t>1.2.</t>
  </si>
  <si>
    <t>1.3.</t>
  </si>
  <si>
    <t>1.4.</t>
  </si>
  <si>
    <t>2.1.</t>
  </si>
  <si>
    <t>2.2.</t>
  </si>
  <si>
    <t>Гкал</t>
  </si>
  <si>
    <t>Водоснабжение горячее</t>
  </si>
  <si>
    <t>Водоснабжение холодное</t>
  </si>
  <si>
    <t>4.1.</t>
  </si>
  <si>
    <t>3.1.</t>
  </si>
  <si>
    <t>4.2.</t>
  </si>
  <si>
    <t>Целевые показатели</t>
  </si>
  <si>
    <t>ВН</t>
  </si>
  <si>
    <t>СНI</t>
  </si>
  <si>
    <t>СНII</t>
  </si>
  <si>
    <t>НН</t>
  </si>
  <si>
    <t>Отпуск электрической энергии в сеть (отпуск из сети), всего, в т.ч. по уровням напряжения:</t>
  </si>
  <si>
    <t>Потери электрической энергии, всего, в т.ч. по уровням напряжения:</t>
  </si>
  <si>
    <t>% от п.1.1.</t>
  </si>
  <si>
    <t>% от п.1.2.</t>
  </si>
  <si>
    <t>% от п.1.3.</t>
  </si>
  <si>
    <t>% от п.1.4.</t>
  </si>
  <si>
    <t>% от п.1</t>
  </si>
  <si>
    <t>% от п.2</t>
  </si>
  <si>
    <t>3.3.</t>
  </si>
  <si>
    <t>3.4.</t>
  </si>
  <si>
    <t>3.2.</t>
  </si>
  <si>
    <t>Фактические значения целевых  показателей</t>
  </si>
  <si>
    <t>4.3.</t>
  </si>
  <si>
    <t>4.4.</t>
  </si>
  <si>
    <t>5.1.</t>
  </si>
  <si>
    <t>5.2.</t>
  </si>
  <si>
    <t>5.3.</t>
  </si>
  <si>
    <t>Наименование мероприятия</t>
  </si>
  <si>
    <t>Плановые  численные значения экономии  в обозначенной размеренности</t>
  </si>
  <si>
    <t>Численное значение экономии в указанной размерности</t>
  </si>
  <si>
    <t>Численное значение экономии, т.у.т.</t>
  </si>
  <si>
    <t>Дисконтированный срок окупаемости, лет</t>
  </si>
  <si>
    <t>Организационные мероприятия</t>
  </si>
  <si>
    <t>ВНД, %</t>
  </si>
  <si>
    <t>…</t>
  </si>
  <si>
    <t>Технические мероприятия</t>
  </si>
  <si>
    <t>Электроэнергия</t>
  </si>
  <si>
    <t>Всего</t>
  </si>
  <si>
    <t>Технологическое присоединение</t>
  </si>
  <si>
    <t xml:space="preserve">Информационные технологии </t>
  </si>
  <si>
    <t xml:space="preserve">Автоматизация технологического управления (кроме АСКУЭ) </t>
  </si>
  <si>
    <t>Программа развития средств учета и контроля электроэнергии</t>
  </si>
  <si>
    <t xml:space="preserve">Приобретение электросетевых активов, земельных участков и пр. объектов </t>
  </si>
  <si>
    <t>Прочие программы и мероприятия</t>
  </si>
  <si>
    <t>план</t>
  </si>
  <si>
    <t>Расход на собственные нужды подстанций, всего, в т.ч. по уровням напряжения:</t>
  </si>
  <si>
    <t>1.3.1.</t>
  </si>
  <si>
    <t>1.3.2.</t>
  </si>
  <si>
    <t>2.1.1.</t>
  </si>
  <si>
    <t>2.1.2.</t>
  </si>
  <si>
    <t>2.1.3.</t>
  </si>
  <si>
    <t>2.1.4.</t>
  </si>
  <si>
    <t>2.1.5.</t>
  </si>
  <si>
    <t>2.1.6.</t>
  </si>
  <si>
    <t>2.2.1.</t>
  </si>
  <si>
    <t>2.2.2.</t>
  </si>
  <si>
    <t>2.2.3.</t>
  </si>
  <si>
    <t>2.2.4.</t>
  </si>
  <si>
    <t>2.2.5.</t>
  </si>
  <si>
    <t>2.2.6.</t>
  </si>
  <si>
    <t>% от п.3.1.</t>
  </si>
  <si>
    <t>% от п.3.2.</t>
  </si>
  <si>
    <t>% от п.3.3.</t>
  </si>
  <si>
    <t>% от п.3.4.</t>
  </si>
  <si>
    <t>% от п.4.</t>
  </si>
  <si>
    <t>% от п.4.1.</t>
  </si>
  <si>
    <t>% от п.4.2.</t>
  </si>
  <si>
    <t>% от п.4.3.</t>
  </si>
  <si>
    <t>6.1.</t>
  </si>
  <si>
    <t>6.2.</t>
  </si>
  <si>
    <t>6.3.</t>
  </si>
  <si>
    <t>6.4.</t>
  </si>
  <si>
    <t>Уровень напряжения (ВН, СНI, СНII, НН)</t>
  </si>
  <si>
    <t>ВСЕГО по годам экономия в указанной размерности</t>
  </si>
  <si>
    <t>`</t>
  </si>
  <si>
    <t>Объемы выполнения (факт)</t>
  </si>
  <si>
    <t>1.1.1.</t>
  </si>
  <si>
    <t>1.1.2.</t>
  </si>
  <si>
    <t>1.1.3.</t>
  </si>
  <si>
    <t>1.1.4.</t>
  </si>
  <si>
    <t>иные виды ТЭР</t>
  </si>
  <si>
    <t>%</t>
  </si>
  <si>
    <t>дизельное топливо, в т.ч.:</t>
  </si>
  <si>
    <t>Форма 2 - Перечень мероприятий по энергосбережению и повышению энергетической эффективности (мероприятия с «прямыми» эффектами)</t>
  </si>
  <si>
    <t>Расход энергетических ресурсов на хозяйственные нужды зданий административно-производственного назначения, всего, в т.ч.:</t>
  </si>
  <si>
    <t>Расход природных ресурсов на хозяйственные нужды зданий административно-производственного назначения, всего, в т.ч.:</t>
  </si>
  <si>
    <t>7.</t>
  </si>
  <si>
    <t xml:space="preserve"> 7.1</t>
  </si>
  <si>
    <t xml:space="preserve"> 7.2</t>
  </si>
  <si>
    <t>иные виды природных ресурсов</t>
  </si>
  <si>
    <t xml:space="preserve"> 7.3</t>
  </si>
  <si>
    <t>8.1.</t>
  </si>
  <si>
    <t>8.1.1.</t>
  </si>
  <si>
    <t>8.1.2.</t>
  </si>
  <si>
    <t>8.2.</t>
  </si>
  <si>
    <t>8.2.1.</t>
  </si>
  <si>
    <t>8.2.2.</t>
  </si>
  <si>
    <t>Расход  моторного топлива автотранспортом и спецтехникой, всего, в т.ч.:</t>
  </si>
  <si>
    <t>электрическая энергия</t>
  </si>
  <si>
    <t>газ природный (в т. ч. сжиженный)</t>
  </si>
  <si>
    <t>8.3.</t>
  </si>
  <si>
    <t xml:space="preserve"> 8.3.2</t>
  </si>
  <si>
    <t>бензин, в т.ч.:</t>
  </si>
  <si>
    <t>автотранспортом</t>
  </si>
  <si>
    <t>спецтехникой</t>
  </si>
  <si>
    <t>Иные виды топлива для автотраспорта и спецтехники, всего, в т.ч.:</t>
  </si>
  <si>
    <t xml:space="preserve"> 8.3.1</t>
  </si>
  <si>
    <t>тепловая энергия (системы отопления зданий)</t>
  </si>
  <si>
    <t>газ природный (в том числе сжиженный)</t>
  </si>
  <si>
    <t>Средние показатели по отрасли</t>
  </si>
  <si>
    <t>тыс.л/м.час</t>
  </si>
  <si>
    <t xml:space="preserve">Наименование </t>
  </si>
  <si>
    <t>Тепловая энергия (системы опопления зданий)</t>
  </si>
  <si>
    <t>Газ природный (в том числе сжиженный)</t>
  </si>
  <si>
    <t>3.1.1.</t>
  </si>
  <si>
    <t>Бензин</t>
  </si>
  <si>
    <t>3.1.2.</t>
  </si>
  <si>
    <t>3.1.3.</t>
  </si>
  <si>
    <t>Дизельное топливо</t>
  </si>
  <si>
    <t>Иные виды топлива</t>
  </si>
  <si>
    <t>3.2.1.</t>
  </si>
  <si>
    <t>3.2.2.</t>
  </si>
  <si>
    <t>3.2.3.</t>
  </si>
  <si>
    <t>РСК, МЭС</t>
  </si>
  <si>
    <t>МРСК, ФСК</t>
  </si>
  <si>
    <t>Отпуск электрической энергии в соответствии с "экономическим" балансом электрической энергии по уровням напряжения:</t>
  </si>
  <si>
    <t>Мероприятия, направленные на снижение расхода энергетических ресурсов и воды на хозяйственные нужды зданий административно-производственного назначения</t>
  </si>
  <si>
    <t>Мероприятия, направленные на снижение расхода моторного топлива автотранспортом и спецтехникой</t>
  </si>
  <si>
    <t>РСК</t>
  </si>
  <si>
    <t>иные виды ТЭР (уголь, мазут, дизельное топливо, керосин и т.д.)</t>
  </si>
  <si>
    <t>Отпуск электрической энергии в сеть без учета "последней мили" и объема электрической энергии, отпущенной с шин генераторов</t>
  </si>
  <si>
    <t>Размерность экономии</t>
  </si>
  <si>
    <t>Размерность (объем выполнения)</t>
  </si>
  <si>
    <t>1 кв</t>
  </si>
  <si>
    <t>2кв</t>
  </si>
  <si>
    <t>3кв</t>
  </si>
  <si>
    <t>4кв</t>
  </si>
  <si>
    <t>шт</t>
  </si>
  <si>
    <t>тыс. л</t>
  </si>
  <si>
    <r>
      <t>тыс. м</t>
    </r>
    <r>
      <rPr>
        <vertAlign val="superscript"/>
        <sz val="11"/>
        <color theme="1" tint="4.9989318521683403E-2"/>
        <rFont val="Calibri"/>
        <family val="2"/>
        <charset val="204"/>
        <scheme val="minor"/>
      </rPr>
      <t>3</t>
    </r>
  </si>
  <si>
    <t>тыс.л</t>
  </si>
  <si>
    <t>тыс.т.</t>
  </si>
  <si>
    <t xml:space="preserve">тыс. л </t>
  </si>
  <si>
    <t>Филиал - 9</t>
  </si>
  <si>
    <t>Филиал - 10</t>
  </si>
  <si>
    <t>Филиал - 11</t>
  </si>
  <si>
    <t>Филиал - 12</t>
  </si>
  <si>
    <t>Филиал - 13</t>
  </si>
  <si>
    <t>Филиал - 14</t>
  </si>
  <si>
    <t>Санаторий-профилакторий "Энергетик"</t>
  </si>
  <si>
    <t>(Таблица заполняется в рамках квартальной и годовой отчестности)</t>
  </si>
  <si>
    <t>Фактические  численные значения экономии  в обозначенной размеренности</t>
  </si>
  <si>
    <t>Мероприятия по снижению потерь электрической энергии</t>
  </si>
  <si>
    <t>Мероприятия, направленные на снижение расхода электроэнергии на собственные нужды подстанций</t>
  </si>
  <si>
    <t>плановые</t>
  </si>
  <si>
    <t>Форма 3 - Численные значения плановой и фактической экономии для мероприятий по энергосбережению и повышению энергетической эффективности (блоки мероприятий с «сопутствующими» эффектами)</t>
  </si>
  <si>
    <t>Техническое перевооружение и реконструкция и новое строительство</t>
  </si>
  <si>
    <t xml:space="preserve"> т.у.т.</t>
  </si>
  <si>
    <t>Прочие программы и мероприятия (хозяйственные нужды, моторное топливо)</t>
  </si>
  <si>
    <t>факт</t>
  </si>
  <si>
    <t>1.2.1.</t>
  </si>
  <si>
    <t>Всего по годам</t>
  </si>
  <si>
    <t>2.1.1.1.</t>
  </si>
  <si>
    <t>2.1.1.2.</t>
  </si>
  <si>
    <t>2.1.1.3.</t>
  </si>
  <si>
    <t>2.1.1.4</t>
  </si>
  <si>
    <t>2.2.1.2</t>
  </si>
  <si>
    <t>2.2.1.4</t>
  </si>
  <si>
    <t>2.2.6.1.</t>
  </si>
  <si>
    <t>2.2.6.2</t>
  </si>
  <si>
    <t>Замена освещения на светодиодное</t>
  </si>
  <si>
    <t>2.2.1.1.</t>
  </si>
  <si>
    <r>
      <t>тыс. м</t>
    </r>
    <r>
      <rPr>
        <b/>
        <vertAlign val="superscript"/>
        <sz val="11"/>
        <color theme="1" tint="4.9989318521683403E-2"/>
        <rFont val="Calibri"/>
        <family val="2"/>
        <charset val="204"/>
        <scheme val="minor"/>
      </rPr>
      <t>3</t>
    </r>
  </si>
  <si>
    <t>1.3.2.2</t>
  </si>
  <si>
    <t>СНII, НН</t>
  </si>
  <si>
    <t>Выравнивание нагрузок фаз в распределительных сетях 0,38 кВ</t>
  </si>
  <si>
    <t>1.2.2.</t>
  </si>
  <si>
    <t>1.2.3.</t>
  </si>
  <si>
    <t>Замена перегруженных трансформаторов</t>
  </si>
  <si>
    <t>1.2.4.</t>
  </si>
  <si>
    <t>Отключение трансформаторов в режиме малых нагрузок на ПС с двумя и более трансформаторами</t>
  </si>
  <si>
    <t>1.3.2.3</t>
  </si>
  <si>
    <t>1.2.5.</t>
  </si>
  <si>
    <t>АО "ЯЭ"</t>
  </si>
  <si>
    <t>всего</t>
  </si>
  <si>
    <t>Статья затрат (CAPEX, OPEX)</t>
  </si>
  <si>
    <t>Наименование титула ИПР (заполняется по мероприятиям инвестиционного характера)</t>
  </si>
  <si>
    <t>2.2.2.1</t>
  </si>
  <si>
    <t>бензин</t>
  </si>
  <si>
    <t>дизтопливо</t>
  </si>
  <si>
    <t>3.2.1.1.</t>
  </si>
  <si>
    <r>
      <t>Тариф на покупку потерь,</t>
    </r>
    <r>
      <rPr>
        <sz val="16"/>
        <color theme="1"/>
        <rFont val="Calibri"/>
        <family val="2"/>
        <charset val="204"/>
        <scheme val="minor"/>
      </rPr>
      <t xml:space="preserve"> руб</t>
    </r>
  </si>
  <si>
    <r>
      <t>Тариф на хоз. нужды(электроэнергия)  ,</t>
    </r>
    <r>
      <rPr>
        <sz val="16"/>
        <color theme="1"/>
        <rFont val="Calibri"/>
        <family val="2"/>
        <charset val="204"/>
        <scheme val="minor"/>
      </rPr>
      <t xml:space="preserve"> руб</t>
    </r>
  </si>
  <si>
    <t>2.2.2.1.</t>
  </si>
  <si>
    <t>2.2.2.2.</t>
  </si>
  <si>
    <t>3.2.2.1</t>
  </si>
  <si>
    <t>тыс. лит.</t>
  </si>
  <si>
    <t>3.2.1.1</t>
  </si>
  <si>
    <t>2.2.6.1</t>
  </si>
  <si>
    <t>тыс.м3</t>
  </si>
  <si>
    <t>Отклонение, ед.</t>
  </si>
  <si>
    <t>Отклонение, %</t>
  </si>
  <si>
    <t>Количество испотльзуемых осветительных устройств</t>
  </si>
  <si>
    <t>Количество осветительных устройств с использованием светодиодов</t>
  </si>
  <si>
    <t>Доля осветительных устройств с использованием светодиодов в общем объеме используемых осветительных устройств</t>
  </si>
  <si>
    <t>Количество используемых осветительных устройств</t>
  </si>
  <si>
    <t>2.2.6.2.</t>
  </si>
  <si>
    <t>2.2.2.3.</t>
  </si>
  <si>
    <t>2.2.2.4.</t>
  </si>
  <si>
    <t xml:space="preserve"> Фактические численные значения экономии  в обозначенной размеренности</t>
  </si>
  <si>
    <t>Плановые значения целевых показателей</t>
  </si>
  <si>
    <t>Источник финансирования</t>
  </si>
  <si>
    <t>Ответственные</t>
  </si>
  <si>
    <t>Без источника</t>
  </si>
  <si>
    <t>инвест. Программа</t>
  </si>
  <si>
    <t>Полянская О.Б. Начальник УЛиМТО</t>
  </si>
  <si>
    <t>Начальник СЭП, Сорокин В.В.</t>
  </si>
  <si>
    <t>Начальник СЭЛ, Калатуша В.П.</t>
  </si>
  <si>
    <t>2.1.1.2</t>
  </si>
  <si>
    <t>Мастер электроремонтного цеха Алейник К.П</t>
  </si>
  <si>
    <t>себестоимость</t>
  </si>
  <si>
    <t>СЭиРРС, РЭСы</t>
  </si>
  <si>
    <t>Начальник Управления логистики и материально-технического обеспечения С.А. Макшанов;  Начальники СПЛ-1,2: С.А. Воронков,  С.А. Ковалев</t>
  </si>
  <si>
    <t>Начальник Управления логистики и материально-технического обеспечения С.А. Макшанов;  Начальники СПЛ-1,2: С.А. Воронков, С.А. Ковалев</t>
  </si>
  <si>
    <t>Начальник Управления логистики и материально-технического обеспечения С.А. Макшанов</t>
  </si>
  <si>
    <t>Начальник СЭРС Луценко Е.С., РЭС</t>
  </si>
  <si>
    <t>Начальник ОМТС Гизатуллин А.А.</t>
  </si>
  <si>
    <t>Начальник СЭиКзаСАЗиС Ковалев А.А.</t>
  </si>
  <si>
    <t>OPEX</t>
  </si>
  <si>
    <t>CAPEX</t>
  </si>
  <si>
    <t>-</t>
  </si>
  <si>
    <t>2.1.6.1.</t>
  </si>
  <si>
    <t>2.2.1.2.</t>
  </si>
  <si>
    <t>2.2.6.3.</t>
  </si>
  <si>
    <t xml:space="preserve">Установка унитазов с двухтактным смывом </t>
  </si>
  <si>
    <t>2.2.1.5</t>
  </si>
  <si>
    <t>8.1</t>
  </si>
  <si>
    <t>8.2</t>
  </si>
  <si>
    <t>Профилактические работы, замена вентелей и задвижек в теплопункте (сокращене потерь ГВС)</t>
  </si>
  <si>
    <t>3.1.1.1</t>
  </si>
  <si>
    <t>3.2.1.2.</t>
  </si>
  <si>
    <t>3.2.2.2.</t>
  </si>
  <si>
    <t>1.3.2.4</t>
  </si>
  <si>
    <t>2.2.1.3.</t>
  </si>
  <si>
    <t>2.2.1.4.</t>
  </si>
  <si>
    <t>2.2.1.5.</t>
  </si>
  <si>
    <r>
      <t xml:space="preserve">            Тариф на хоз. нужды(водопотребление холодное )  </t>
    </r>
    <r>
      <rPr>
        <sz val="16"/>
        <color theme="1"/>
        <rFont val="Calibri"/>
        <family val="2"/>
        <charset val="204"/>
        <scheme val="minor"/>
      </rPr>
      <t xml:space="preserve"> тыс.руб</t>
    </r>
  </si>
  <si>
    <t>Замена смесителей на сенсорные</t>
  </si>
  <si>
    <t>Начальник АХС Меркуль Р.А.</t>
  </si>
  <si>
    <t>Начальник управления логистики - начальник СМиТ Халилов А.Г.</t>
  </si>
  <si>
    <t>техник СМиТ Некрасова Н.Ю.</t>
  </si>
  <si>
    <r>
      <t xml:space="preserve">Тариф на хоз. нужды(вода)  </t>
    </r>
    <r>
      <rPr>
        <sz val="16"/>
        <color theme="1"/>
        <rFont val="Calibri"/>
        <family val="2"/>
        <charset val="204"/>
        <scheme val="minor"/>
      </rPr>
      <t xml:space="preserve"> тыс.руб</t>
    </r>
  </si>
  <si>
    <t>2.2.2.4</t>
  </si>
  <si>
    <t>Начальник СОТиСУ Гудович А.А.</t>
  </si>
  <si>
    <t>2.2.2.3</t>
  </si>
  <si>
    <t xml:space="preserve">                                                          80% эффект энергосбереж.</t>
  </si>
  <si>
    <t xml:space="preserve">            80% эффект энергосбереж.</t>
  </si>
  <si>
    <t xml:space="preserve">тыс. м³ </t>
  </si>
  <si>
    <t>тыс. м³</t>
  </si>
  <si>
    <t xml:space="preserve">Гкал/м³ </t>
  </si>
  <si>
    <t>тыс.л/м. час</t>
  </si>
  <si>
    <t xml:space="preserve"> шт.</t>
  </si>
  <si>
    <t xml:space="preserve"> тыс. т.у.т.</t>
  </si>
  <si>
    <t xml:space="preserve"> тыс. л.</t>
  </si>
  <si>
    <t xml:space="preserve"> тыс. л/100 км</t>
  </si>
  <si>
    <t>тыс. т.у.т.</t>
  </si>
  <si>
    <t>1.3.2.1.</t>
  </si>
  <si>
    <t>1.3.2.5.</t>
  </si>
  <si>
    <t>2.2.1.6.</t>
  </si>
  <si>
    <t>Начальник УТОиР Куликов А.В., Начальник УЛиМТО Полянская О.Б., Начальник ОЭ Васарис О.А., Начальник СИСИиККЭ Изаак Е.И.</t>
  </si>
  <si>
    <t>м²</t>
  </si>
  <si>
    <t>тыс. л/100 км</t>
  </si>
  <si>
    <t>тыс. л.</t>
  </si>
  <si>
    <t>1.3.2.2.</t>
  </si>
  <si>
    <t>2.2.1.8.</t>
  </si>
  <si>
    <t>2.2.5.1.</t>
  </si>
  <si>
    <t>ч*мВА</t>
  </si>
  <si>
    <t>фактические</t>
  </si>
  <si>
    <t>и повышения энергетической эффективности</t>
  </si>
  <si>
    <t xml:space="preserve">Форма 1 - Фактические целевые показатели программы энергосбережения и </t>
  </si>
  <si>
    <t>Плановые численные значения экономии  в обозначенной размеренности</t>
  </si>
  <si>
    <t xml:space="preserve">2016             факт </t>
  </si>
  <si>
    <t>2017         факт</t>
  </si>
  <si>
    <t>2018                 факт</t>
  </si>
  <si>
    <t>2019                         факт</t>
  </si>
  <si>
    <t>2020              факт</t>
  </si>
  <si>
    <t xml:space="preserve">план </t>
  </si>
  <si>
    <t>млн кВт∙ч</t>
  </si>
  <si>
    <t>млн руб. без НДС</t>
  </si>
  <si>
    <t>млн кВт∙ч/м²</t>
  </si>
  <si>
    <t xml:space="preserve"> млн руб. без НДС</t>
  </si>
  <si>
    <t>млн кВтч</t>
  </si>
  <si>
    <t>Размерность экономии (млн кВт·ч/Гкал/тыс. м3/тыс. л)</t>
  </si>
  <si>
    <t>ЧДД, млн руб.</t>
  </si>
  <si>
    <t>Затраты, млн руб.(без НДС)</t>
  </si>
  <si>
    <t xml:space="preserve">Численное значение экономии, млн руб. </t>
  </si>
  <si>
    <t>млн кВт·ч</t>
  </si>
  <si>
    <t xml:space="preserve">Численное значение экономии,           млн руб. </t>
  </si>
  <si>
    <t>млн кВт.ч.</t>
  </si>
  <si>
    <t>1.3.2.3.</t>
  </si>
  <si>
    <t>2.2.1.7.</t>
  </si>
  <si>
    <t>Работа линейного персонала - выявление некорректной работы ПУ, вмешательств в работу ПУ АСКУЭ, замена, восстановление опроса</t>
  </si>
  <si>
    <t>м2</t>
  </si>
  <si>
    <t>2.2.6.4</t>
  </si>
  <si>
    <t>Работа с гарантирующим поставщиком - анализ полезного отпуска (выявление непринятых объемов по ОДПУ, непринятых показаний АСКУЭ, проверка расчетных схем)</t>
  </si>
  <si>
    <t>2021           факт</t>
  </si>
  <si>
    <t>Замена силовых трансформаторов</t>
  </si>
  <si>
    <t>Строительство (реконструкция) линий 0,4(0,23)кВ</t>
  </si>
  <si>
    <t>Городской РЭС</t>
  </si>
  <si>
    <t>Отключение трансформаторов на подстанциях с сезонной нагрузкой</t>
  </si>
  <si>
    <t>2.2.1.3</t>
  </si>
  <si>
    <t>Восточный РЭС</t>
  </si>
  <si>
    <t>Южный РЭС</t>
  </si>
  <si>
    <t>Западный РЭС</t>
  </si>
  <si>
    <t>Центральный РЭС</t>
  </si>
  <si>
    <t>Приморский РЭС</t>
  </si>
  <si>
    <t>Исполнительный аппарат</t>
  </si>
  <si>
    <t>2022           план</t>
  </si>
  <si>
    <t>1 кв 2023</t>
  </si>
  <si>
    <t>2 кв 2023</t>
  </si>
  <si>
    <t>3 кв 2023</t>
  </si>
  <si>
    <t>4 кв 2023</t>
  </si>
  <si>
    <t xml:space="preserve">Объемы выполнения (план) </t>
  </si>
  <si>
    <t>Южный  РЭС</t>
  </si>
  <si>
    <t>Энергоремонт</t>
  </si>
  <si>
    <t xml:space="preserve"> тыс.л/м.час</t>
  </si>
  <si>
    <t xml:space="preserve"> тыс. м³</t>
  </si>
  <si>
    <t xml:space="preserve"> Гкал/м³ </t>
  </si>
  <si>
    <t xml:space="preserve"> Гкал</t>
  </si>
  <si>
    <t xml:space="preserve"> млн кВт∙ч/м²</t>
  </si>
  <si>
    <t xml:space="preserve"> млн кВт∙ч</t>
  </si>
  <si>
    <t>2.1.1.1</t>
  </si>
  <si>
    <t>Установка  минимального тайминга перехода компьютеров в спящий режим при бездействии</t>
  </si>
  <si>
    <t>Калибровка температуры отопительной системы в соответствии с фактической температурой отапливаемых помещений</t>
  </si>
  <si>
    <t>2.1.2.1</t>
  </si>
  <si>
    <t>2.1.6.1</t>
  </si>
  <si>
    <t>Осмотр водопроводных систем на предмет исправности, отсутствия течи</t>
  </si>
  <si>
    <t>Установка датчиков движения в помещениях общего пользования</t>
  </si>
  <si>
    <t xml:space="preserve">Замена устаревших электробытовых приборов </t>
  </si>
  <si>
    <t xml:space="preserve">Замена освещения на светодиодное </t>
  </si>
  <si>
    <t>Установка фотореле</t>
  </si>
  <si>
    <t>Ответственный</t>
  </si>
  <si>
    <t>Ремонт и обслуживание пластиковых стеклопакетов</t>
  </si>
  <si>
    <t>Промывка радиаторов отопления</t>
  </si>
  <si>
    <t>2.2.2.2</t>
  </si>
  <si>
    <t>Устанавка сенсорных смесителей с дозированной подачей воды</t>
  </si>
  <si>
    <t>Установка насадок-аэраторов на краны</t>
  </si>
  <si>
    <t>Санаторий Энергетик</t>
  </si>
  <si>
    <t>1.3.2.1</t>
  </si>
  <si>
    <t>Замена окон на ПХВ  в ОПУ на ПС О-16</t>
  </si>
  <si>
    <t>Замена освещения на светодиодное (ЗРУ, ОПУ -Черняховск, О-16,О-32. Периметр ПС - О-50,О-20 )</t>
  </si>
  <si>
    <t>Замена электрообогревателей с постоянным нагревом на электроконвекторы с автоматикой О-16, ПС 110 кВ Черняховск</t>
  </si>
  <si>
    <t>Установка датчиков движения в административных зданиях сетевых участков</t>
  </si>
  <si>
    <t xml:space="preserve"> Установка рычаговых смесителей (Гусев, Нестеров, Черняховск)</t>
  </si>
  <si>
    <t>Мастер Отдела эксплуатации зданий и сооружений Кравченко С.В., нач. РЭС Булычев С.В.</t>
  </si>
  <si>
    <t>Регулировка  клапана подачи теплоносителя по температуре  наружного воздуха и температуре  отапливаемых помещений ул. Нарвская 55</t>
  </si>
  <si>
    <t>Замена ворот в  боксах Багратионовского СУ 5шт</t>
  </si>
  <si>
    <t xml:space="preserve">Замена дверей в производственных  зданиях Багратионовского СУ,  4шт,Гурьевского СУ 3шт. </t>
  </si>
  <si>
    <t>Ремонт,обслуживание и регулировка пластиковых стеклопакетов и дверей</t>
  </si>
  <si>
    <t>Замена окон на пластиковые Нарвская 55</t>
  </si>
  <si>
    <t>Утепление фасадов зданий и  изоляция теплораспределительного узла  Нарвская 55</t>
  </si>
  <si>
    <t>Замена окон(39 шт.) и дверей(8 шт.) в Административном здании ГЭС-3</t>
  </si>
  <si>
    <t>Костырин А.В  начальник ЦРЭС,Стриганов А.И. гл.инженер  ЦРЭС</t>
  </si>
  <si>
    <t>Костырин А.В  начальник ЦРЭС,Стриганов А.И. гл.инженер  ЦРЭС,Григор А.В. ст.мастер Гвардейского уч-ка</t>
  </si>
  <si>
    <t>Костырин А.В  начальник ЦРЭС,Черных Е.А. ст.мастер Полесского уч-ка</t>
  </si>
  <si>
    <t>Костырин А.В  начальник ЦРЭС,Корняков А.Ю. ст.мастер по гидросооружениям (ГЭС-3)</t>
  </si>
  <si>
    <t>Установка автоматических регуляторов на батареи в Зеленоградском СУ</t>
  </si>
  <si>
    <t>Старшие мастера СУ, Нач. РЭС Лошкарев К.П.</t>
  </si>
  <si>
    <t>Нач. СЭЗС Ковалев А.А.,Нач. РЭС Лошкарев К.П.</t>
  </si>
  <si>
    <t>Замена диодных  ламп и светильников старой модификации на лампы нового поколения с большим световым потокам при меньшей мощности лампы</t>
  </si>
  <si>
    <t>Установка аэраторов на водоразборные краны</t>
  </si>
  <si>
    <t>Установка двухклавишного слива на бачках унитаза</t>
  </si>
  <si>
    <t>2.2.3.1</t>
  </si>
  <si>
    <t>Разработка режимных карт работы водогрейных котлов на природном газе</t>
  </si>
  <si>
    <t xml:space="preserve">Выравнивание нагрузок на ЩСН  на ПС 110 кВ Славск , О-23, О-5 , О-37  </t>
  </si>
  <si>
    <t>Замена окон на ПС 110 кВ  О-23 - 2023, О-5  - 2024-2026</t>
  </si>
  <si>
    <t>Замена окон на ПХВ  в Большаковском СУ</t>
  </si>
  <si>
    <t xml:space="preserve">Ремонт водопроводов и водопотребляющих устройств во всех СУ и Управлении РЭС. (Красн.,Неман.Славск. Больш. Советск. ) </t>
  </si>
  <si>
    <t>2.2.3.2</t>
  </si>
  <si>
    <t>Совершенствование порядка работы учреждения и оптимизация работы систем отопления (регулировка и настройка в теплопункте, на гребенке, на батареях)</t>
  </si>
  <si>
    <t>Совершенствование порядка работы учреждения и оптимизация работы систем  вентиляции и кондиционирования воздуха(применение частотных регуляторов, изменение температуры от температуры наружного воздуха,изменение времени работы)</t>
  </si>
  <si>
    <t>Промывка теплообменников ГВС и отопления</t>
  </si>
  <si>
    <t>Промывка систем отопления санатория</t>
  </si>
  <si>
    <t>Гидравлическая наладка внутренней системы отопления санатория</t>
  </si>
  <si>
    <t>2.2.3.3</t>
  </si>
  <si>
    <t>Внедрение энергосберегающих конфорок на кухонных электрических плитах</t>
  </si>
  <si>
    <t>Промывка трубопроводов и стояков системы отопления</t>
  </si>
  <si>
    <t>Ежегодная химическая очистка внутренних поверхностей нагрева системы отопления и теплообменных аппаратов</t>
  </si>
  <si>
    <t>Установка аэраторов на кранах</t>
  </si>
  <si>
    <t>Установка систем дозированной подачи воды</t>
  </si>
  <si>
    <t>Нач. ВРЭС Чвокин В.А.,Начальник ПТО Тугашев А.Ю</t>
  </si>
  <si>
    <t>Нач. ВРЭС Чвокин В.А.,Начальник ПТО Тугашев А.Ю.;  Ст.мастер СУ Третьяков С.В.</t>
  </si>
  <si>
    <t>Нач. ВРЭС Чвокин В.А, Начальник ПТО Тугашев А.Ю.;  Ст.мастер СУ Мишин Н.В., Косатый А.М., Третьяков С.В.</t>
  </si>
  <si>
    <t>Нач. ВРЭС Чвокин В.А, Начальник ПТО Тугашев А.Ю.;  Ст.мастер СУ Мишин Н.В., Косатый А.М.,Червяченко Д.В., Третьяков С.В. Начальник СМиТ Строев А.Т.</t>
  </si>
  <si>
    <t>Нач. ВРЭС Чвокин В.А,Начальник ПТО Тугашев А.Ю.;  Ст.мастер СУ Мишин Н.В., Косатый А.М.,Червяченко Д.В., Третьяков С.В. Начальник СМиТ Строев А.Т.</t>
  </si>
  <si>
    <t>Нач. ВРЭС Чвокин В.А, Начальник ПТО Тугашев А.Ю.;  Начальник СМиТ Строев А.Т.</t>
  </si>
  <si>
    <t>Реконструкция электрокотельной в Административном здании Полесского СУ (г.Полесск), с заменой котла на котел с автоматикой.</t>
  </si>
  <si>
    <t>Реконструкция  электрокотельной  и системы отопления Административного здания  ПБ ЦРЭС (г.Правдинск), с заменой котла на котел с автоматикой (модернизация).</t>
  </si>
  <si>
    <r>
      <t xml:space="preserve">Тариф на хоз. нужды (водопотребление), </t>
    </r>
    <r>
      <rPr>
        <sz val="16"/>
        <color theme="1"/>
        <rFont val="Calibri"/>
        <family val="2"/>
        <charset val="204"/>
        <scheme val="minor"/>
      </rPr>
      <t>тыс.руб</t>
    </r>
  </si>
  <si>
    <r>
      <t xml:space="preserve">Тариф на хознужды (газ), тыс. </t>
    </r>
    <r>
      <rPr>
        <sz val="20"/>
        <color theme="1"/>
        <rFont val="Calibri"/>
        <family val="2"/>
        <charset val="204"/>
        <scheme val="minor"/>
      </rPr>
      <t>руб</t>
    </r>
  </si>
  <si>
    <t>вода хоз. нужды -0,1%</t>
  </si>
  <si>
    <t>топливо хознужды-  0,1 %</t>
  </si>
  <si>
    <t>2023  план</t>
  </si>
  <si>
    <t>2023 факт</t>
  </si>
  <si>
    <t>2023 план</t>
  </si>
  <si>
    <t>Тариф на хоз. нужды(теплоэнергия)   млн. руб</t>
  </si>
  <si>
    <r>
      <t xml:space="preserve">                                         Тариф на хоз. нужды(топливо)   , </t>
    </r>
    <r>
      <rPr>
        <sz val="16"/>
        <color theme="1"/>
        <rFont val="Calibri"/>
        <family val="2"/>
        <charset val="204"/>
        <scheme val="minor"/>
      </rPr>
      <t>т. руб</t>
    </r>
  </si>
  <si>
    <r>
      <t>Тариф на хоз. нужды(газ)</t>
    </r>
    <r>
      <rPr>
        <sz val="16"/>
        <color theme="1"/>
        <rFont val="Calibri"/>
        <family val="2"/>
        <charset val="204"/>
        <scheme val="minor"/>
      </rPr>
      <t xml:space="preserve">  тыс</t>
    </r>
    <r>
      <rPr>
        <b/>
        <sz val="16"/>
        <color theme="1"/>
        <rFont val="Calibri"/>
        <family val="2"/>
        <charset val="204"/>
        <scheme val="minor"/>
      </rPr>
      <t>.</t>
    </r>
    <r>
      <rPr>
        <sz val="16"/>
        <color theme="1"/>
        <rFont val="Calibri"/>
        <family val="2"/>
        <charset val="204"/>
        <scheme val="minor"/>
      </rPr>
      <t>руб</t>
    </r>
  </si>
  <si>
    <t>Замена котла на котел с автоматикой и отопительной системы в Багратионовском СУ</t>
  </si>
  <si>
    <t>Старшие мастера СУ , Нач. РЭС Лошкарев К.П.</t>
  </si>
  <si>
    <t>Утепление и ремонт фасада , замена кровельного покрытия и утепление перекрытий Зеленоградского СУ</t>
  </si>
  <si>
    <t>Замена освещения на светодиодное  2023- О-37; 2024-О-38; 2025-О-6; 2026-О-26</t>
  </si>
  <si>
    <t>Замена обогревателей на обогреватели с терморегулятором на ПС 110 кВ  Южная  -2023 год 24 шт,Мамоново 19 шт 2025 год, Московская 32 шт -2024 год</t>
  </si>
  <si>
    <t>Установка блоков управления температурой  с внешним датчиком на ПС В,РП,ТП</t>
  </si>
  <si>
    <t xml:space="preserve">Утепление фасадов, кровли,перекрытий, замена кровельного покрытия зданий Багратионовского  СУ , бытового помещения, Мамоновского СУ </t>
  </si>
  <si>
    <t xml:space="preserve">Замена ворот в СПЛ и рем.боксах  Нарвская 55 </t>
  </si>
  <si>
    <t>Замена обогревателей на обогреватели с терморегулятором Багратионовский СУ 10 шт, Мамоновский СУ 20 шт</t>
  </si>
  <si>
    <t>Установка автоматических терморегулирующих головок на радиаторах</t>
  </si>
  <si>
    <t>автотранспорт</t>
  </si>
  <si>
    <t>спецтехника</t>
  </si>
  <si>
    <t>диз.топливо</t>
  </si>
  <si>
    <t>Установка датчиков движения (СУ Светлогорск,Зеленоградск,Светлый)</t>
  </si>
  <si>
    <t>Ляхов Нач. ПРЭС, Ковалев А.А. Нач Службы эксп. зданий и сооружений, Спивак -Нач. деп. технической эксплуатации, Арутюнян - нач. производственно-технического управления</t>
  </si>
  <si>
    <t>Нач. РЭС Лошкарев К.П.,Ковалев А.А. Нач Службы эксп. зданий и сооружений, Спивак -Нач. деп. технической эксплуатации, Арутюнян - нач. производственно-технического управления</t>
  </si>
  <si>
    <t>Ляхов Нач. ПРЭС, Мастера СУ Овсянников А.В, Фидорив А., Артанов В.,ИТР Фидорива Р.И.,Пайкова О.В.</t>
  </si>
  <si>
    <t>Ляхов Нач. ПРЭС,Фидорив А.</t>
  </si>
  <si>
    <t>Балансировка системы отопления</t>
  </si>
  <si>
    <t>Замена эл. котла на котел с автоматикой г. Черняховск</t>
  </si>
  <si>
    <t>Замена старой деревянной  входной двери в административном здании Гусевского СУ на новую.</t>
  </si>
  <si>
    <t>Нач.Управления АХС Легалов М.В., энергетик - Постоев М.А</t>
  </si>
  <si>
    <t>Ремонт электрокотельной и электрокотла с частичной заменой узлов регулирования</t>
  </si>
  <si>
    <t>19( 80%)</t>
  </si>
  <si>
    <t>19(80%)</t>
  </si>
  <si>
    <t>18(80%)</t>
  </si>
  <si>
    <t>11,3(80%)</t>
  </si>
  <si>
    <t>Частотного регулирования насосов системы водоснабжения</t>
  </si>
  <si>
    <t>Замена ответвлений в жилые дома на СИП</t>
  </si>
  <si>
    <t>Замена проводов на большее сечение на перегруженных ЛЭП 0,4-20 кВ</t>
  </si>
  <si>
    <t>Увеличение пропускной способности (ВЛ 6-15 кВ)</t>
  </si>
  <si>
    <t>Тариф на хоз. нужды(электроэнергия)  , руб</t>
  </si>
  <si>
    <t>1.1.1</t>
  </si>
  <si>
    <t>1.1.5.</t>
  </si>
  <si>
    <t>1.2.1</t>
  </si>
  <si>
    <t>АО"Россети Янтарь"</t>
  </si>
  <si>
    <t>Затраты, млн руб</t>
  </si>
  <si>
    <t>Нач. ВРЭС Чвокин В.А.</t>
  </si>
  <si>
    <t>Нач.ЮРЭС Булычев С.В.</t>
  </si>
  <si>
    <t>Нач. ЗРЭС Лошкарев К.П.</t>
  </si>
  <si>
    <t>Костырин А.В  начальник ЦРЭС</t>
  </si>
  <si>
    <t>Ляхов Нач. ПРЭС</t>
  </si>
  <si>
    <t>Нач.ГРЭС Маркс А.В.</t>
  </si>
  <si>
    <t>Нач.ГРЭС Маркс А.В.,вендущий инженер- программист СРЗАИиСДТУ Герасимов В.Д.</t>
  </si>
  <si>
    <t>Нач.ГРЭС Маркс А.В.,Начальник УМиТ Рыбин С.В.</t>
  </si>
  <si>
    <t>Нач.ГРЭС Маркс А.В.,Начальник СРЗИиСДТУ Изаак Е.И.</t>
  </si>
  <si>
    <t>Нач.ГРЭС Маркс А.В.,Начальник СМТиАХН Смагин И.Н.</t>
  </si>
  <si>
    <t>Энергетик Родкевич А.В.</t>
  </si>
  <si>
    <t xml:space="preserve"> Тариф на хоз. нужды(топливо)   , тыс. руб</t>
  </si>
  <si>
    <t>Тариф на хоз. нужды(теплоэнергия)   млн руб</t>
  </si>
  <si>
    <t>км.</t>
  </si>
  <si>
    <t>15,4(80%)</t>
  </si>
  <si>
    <t>12,6(80%)</t>
  </si>
  <si>
    <t>13,7(80%)</t>
  </si>
  <si>
    <t>17,7(80%)</t>
  </si>
  <si>
    <t>8.3</t>
  </si>
  <si>
    <t>8.4</t>
  </si>
  <si>
    <t>Замена старой техники на новую (дизель)</t>
  </si>
  <si>
    <t>Проведение инструктажей по экономичному режиму вождения (бензин)</t>
  </si>
  <si>
    <t>Проведение инструктажей по экономичному режиму вождения (дизель)</t>
  </si>
  <si>
    <t>Замена старой техники на новую (бензин)</t>
  </si>
  <si>
    <t>электроэнергия хоз.нужды - 3%</t>
  </si>
  <si>
    <t>теплоэнергия хоз.нужды - 3%</t>
  </si>
  <si>
    <t>Проведение инструментальных проверок, обеспечение своевременности и правильности снятий показаний приборов учета, рейды по выявлению безучетного потребления</t>
  </si>
  <si>
    <t>1.3.2.5</t>
  </si>
  <si>
    <t>Замена окон на ПС О-3 "Знаменск"</t>
  </si>
  <si>
    <t>Замена дверей на ПС О-3 "Знаменск"</t>
  </si>
  <si>
    <t>Замена дверей</t>
  </si>
  <si>
    <t>?</t>
  </si>
  <si>
    <t>Театральная</t>
  </si>
  <si>
    <t>1.2.3</t>
  </si>
  <si>
    <t>Замена недогруженных трансформаторов (в т.ч их перемещение на другие подстанции)</t>
  </si>
  <si>
    <t>2.2.1.6</t>
  </si>
  <si>
    <t>Замены на нову технику не было - сложности с доставкой</t>
  </si>
  <si>
    <t>Замена дверей в бытовом помещении и буфете раздаточной на ул. Нарвской</t>
  </si>
  <si>
    <t>1.3.2.6</t>
  </si>
  <si>
    <t>1.3.2.7</t>
  </si>
  <si>
    <t>Замена окон на ПС Северная</t>
  </si>
  <si>
    <t>Замена дверей на ПС Северная</t>
  </si>
  <si>
    <t>1.3.2.8</t>
  </si>
  <si>
    <t>Замена окон на ПС В-40 в Баграт. СУ</t>
  </si>
  <si>
    <t>Замена смесителей барашковых н однорычаговые</t>
  </si>
  <si>
    <t>2.2.2.5</t>
  </si>
  <si>
    <t>1.3.2.4.</t>
  </si>
  <si>
    <t xml:space="preserve">Форма 4 - Показатели баланса электрической энергии </t>
  </si>
  <si>
    <t>Показатели</t>
  </si>
  <si>
    <t>1.</t>
  </si>
  <si>
    <t>Отпуск электрической энергии (отпуск из сети)</t>
  </si>
  <si>
    <t>2.</t>
  </si>
  <si>
    <t>Потребление электрической энергии</t>
  </si>
  <si>
    <t>2.3.</t>
  </si>
  <si>
    <t>2.4.</t>
  </si>
  <si>
    <t>3.</t>
  </si>
  <si>
    <r>
      <rPr>
        <sz val="11"/>
        <rFont val="Calibri"/>
        <family val="2"/>
        <charset val="204"/>
        <scheme val="minor"/>
      </rPr>
      <t xml:space="preserve">Отпуск электрической энергии без учета </t>
    </r>
    <r>
      <rPr>
        <sz val="11"/>
        <color theme="1"/>
        <rFont val="Calibri"/>
        <family val="2"/>
        <charset val="204"/>
        <scheme val="minor"/>
      </rPr>
      <t>"последней мили" и объема электрической энергии, отпущенной с шин генераторов</t>
    </r>
  </si>
  <si>
    <t>4.</t>
  </si>
  <si>
    <t>5.</t>
  </si>
  <si>
    <t>% от п.3</t>
  </si>
  <si>
    <t>% от п.1.1</t>
  </si>
  <si>
    <t>% от п.4.1</t>
  </si>
  <si>
    <t>% от п.1.2</t>
  </si>
  <si>
    <t>% от п.4.2</t>
  </si>
  <si>
    <t>% от п.1.3</t>
  </si>
  <si>
    <t>% от п.4.3</t>
  </si>
  <si>
    <t>5.4.</t>
  </si>
  <si>
    <t>% от п.1.4</t>
  </si>
  <si>
    <t>% от п.4.4</t>
  </si>
  <si>
    <t>6.</t>
  </si>
  <si>
    <t>Технологические потери электрической энергии, в т.ч. по уровням напряжения:</t>
  </si>
  <si>
    <t>% от п.5</t>
  </si>
  <si>
    <t>% от п.5.1</t>
  </si>
  <si>
    <t>% от п.5.2</t>
  </si>
  <si>
    <t>% от п.5.3</t>
  </si>
  <si>
    <t>% от п.5.4</t>
  </si>
  <si>
    <t>Нетехнические потери электрической энергии (п.5 - п.6)</t>
  </si>
  <si>
    <t>7.1.</t>
  </si>
  <si>
    <t>7.2.</t>
  </si>
  <si>
    <t>7.3.</t>
  </si>
  <si>
    <t>7.4.</t>
  </si>
  <si>
    <r>
      <t xml:space="preserve">Отделка фасада пенополистиролом Неманский СУ -2024, Славский СУ- 2025, </t>
    </r>
    <r>
      <rPr>
        <sz val="11"/>
        <color rgb="FFFF0000"/>
        <rFont val="Calibri"/>
        <family val="2"/>
        <charset val="204"/>
        <scheme val="minor"/>
      </rPr>
      <t xml:space="preserve">Краснознаменский СУ 2023 </t>
    </r>
  </si>
  <si>
    <r>
      <t xml:space="preserve">Замена обогревателей в гаражных боксах на обогреватели с автоматикой </t>
    </r>
    <r>
      <rPr>
        <sz val="11"/>
        <color rgb="FFFF0000"/>
        <rFont val="Calibri"/>
        <family val="2"/>
        <charset val="204"/>
        <scheme val="minor"/>
      </rPr>
      <t>Краснозн. СУ - 2023 не купили</t>
    </r>
    <r>
      <rPr>
        <sz val="11"/>
        <color theme="1"/>
        <rFont val="Calibri"/>
        <family val="2"/>
        <charset val="204"/>
        <scheme val="minor"/>
      </rPr>
      <t>,Неманск. СУ -2024 ,2025-Славск, 2026-Больш., 2027-СМИТ</t>
    </r>
  </si>
  <si>
    <r>
      <t xml:space="preserve">Замена дверей  в гаражных боксах </t>
    </r>
    <r>
      <rPr>
        <sz val="11"/>
        <color rgb="FFFF0000"/>
        <rFont val="Calibri"/>
        <family val="2"/>
        <charset val="204"/>
        <scheme val="minor"/>
      </rPr>
      <t>Краснозн. СУ -2023</t>
    </r>
    <r>
      <rPr>
        <sz val="11"/>
        <color theme="1"/>
        <rFont val="Calibri"/>
        <family val="2"/>
        <charset val="204"/>
        <scheme val="minor"/>
      </rPr>
      <t>,Неманск. -2024,Славск.-2025,Больш.-2026, Смит ул.Невского-2027</t>
    </r>
  </si>
  <si>
    <r>
      <t xml:space="preserve">Замена обогревателей  с постоянным нагревом на </t>
    </r>
    <r>
      <rPr>
        <sz val="11"/>
        <color rgb="FFFF0000"/>
        <rFont val="Calibri"/>
        <family val="2"/>
        <charset val="204"/>
        <scheme val="minor"/>
      </rPr>
      <t>ПС типа "В"на обогреватели с автоматикой  РП-1,2,3 г.Советск -2023 год</t>
    </r>
    <r>
      <rPr>
        <sz val="11"/>
        <color theme="1"/>
        <rFont val="Calibri"/>
        <family val="2"/>
        <charset val="204"/>
        <scheme val="minor"/>
      </rPr>
      <t>; Краснознам. 23-03,29-11,В-85 -2024 год; Больш. В-53 -2025 год</t>
    </r>
  </si>
  <si>
    <t>Замена входных дверей на О-23</t>
  </si>
  <si>
    <t>Замена на воздушных линиях электропередачи "голых" проводов изолированными проводами</t>
  </si>
  <si>
    <t>Форма 5* - Общая информация о электросетевом комплексе</t>
  </si>
  <si>
    <t>Единица измерения</t>
  </si>
  <si>
    <t>2021                    базовый год</t>
  </si>
  <si>
    <t>Объем электросетевого оборудования</t>
  </si>
  <si>
    <t>Длина воздушных линий(ВЛ) (по цепям),всего, в том числе:</t>
  </si>
  <si>
    <t>110 кВ и выше</t>
  </si>
  <si>
    <t>% от п.1.1.1.</t>
  </si>
  <si>
    <t>20-35 кВ</t>
  </si>
  <si>
    <t>3-15 кВ</t>
  </si>
  <si>
    <t>0,4 кВ, в т.ч.:</t>
  </si>
  <si>
    <t xml:space="preserve">с самонесущим изолированным проводом </t>
  </si>
  <si>
    <t>% от длины ВЛ 0,4 кВ</t>
  </si>
  <si>
    <t>Длина кабельных линий (КЛ) (по цепям),всего, в том числе:</t>
  </si>
  <si>
    <t>% от п.1.1.2.</t>
  </si>
  <si>
    <t>0,4 кВ</t>
  </si>
  <si>
    <t>Количество трансформаторов (автотрансформаторов),всего, в том числе:</t>
  </si>
  <si>
    <t>% от п.1.1.3.</t>
  </si>
  <si>
    <t>6-20 кВ</t>
  </si>
  <si>
    <t>Мощность трансформаторов (автотрансформаторов),всего, в том числе:</t>
  </si>
  <si>
    <t>% от п.1.1.4.</t>
  </si>
  <si>
    <t>Характеристика потребителей</t>
  </si>
  <si>
    <t>Промышленные и приравниные  к ним потребители с мощностью 750(670) кВА и выше</t>
  </si>
  <si>
    <t>Число потребителей , шт.</t>
  </si>
  <si>
    <t>Доля от общего полезного отпуска, %</t>
  </si>
  <si>
    <t>Промышленные  и приравненные  к ним потребители с мощгостью до 750(670) кВА</t>
  </si>
  <si>
    <t>Электрифицированный ж/д транспорт</t>
  </si>
  <si>
    <t>Электрифицированный гор.транспорт</t>
  </si>
  <si>
    <t>Непромышленные потребители</t>
  </si>
  <si>
    <t>Производодственные с/х потребители</t>
  </si>
  <si>
    <t>Население, всего, в том числе:</t>
  </si>
  <si>
    <t xml:space="preserve">   городское</t>
  </si>
  <si>
    <t xml:space="preserve">   сельское</t>
  </si>
  <si>
    <t>Здания административного и административно-производственного назначения</t>
  </si>
  <si>
    <t>Количество зданий</t>
  </si>
  <si>
    <t>Общая площадь зданий</t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</si>
  <si>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</si>
  <si>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Общий объем зданий, в т.ч.:</t>
  </si>
  <si>
    <r>
      <t>тыс. 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</si>
  <si>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отапливаемый объем</t>
  </si>
  <si>
    <t>Автотранспорт и спецтехника</t>
  </si>
  <si>
    <t>Количество единиц автотранспорта</t>
  </si>
  <si>
    <t>Доля автотранспорта, находящегося в эксплуатации более 10 лет от общего количества</t>
  </si>
  <si>
    <t>Количество единиц спецтехники</t>
  </si>
  <si>
    <t>Доля спецтехники, находящейся в эксплуатации более 10 лет от общего количества</t>
  </si>
  <si>
    <t>1.5.</t>
  </si>
  <si>
    <t xml:space="preserve">Количество точек приема (поставки) электрической энергии, всего, в </t>
  </si>
  <si>
    <t>1.5.1.</t>
  </si>
  <si>
    <t>оснащено, в т.ч.:</t>
  </si>
  <si>
    <t xml:space="preserve">% от п. 1.5. </t>
  </si>
  <si>
    <t>1.5.1.1.</t>
  </si>
  <si>
    <t>системами АИИС КУЭ, интеллектульного учета, т.ч.:</t>
  </si>
  <si>
    <t>% от п.1.5.1.</t>
  </si>
  <si>
    <t>по уровню СНII</t>
  </si>
  <si>
    <t>% от п. 1.5.1.1.</t>
  </si>
  <si>
    <t>по уровню НН</t>
  </si>
  <si>
    <t>1.5.2.</t>
  </si>
  <si>
    <t>не оснащено</t>
  </si>
  <si>
    <t>1.5.3.</t>
  </si>
  <si>
    <t>с нарушением требований нормативной технической документации</t>
  </si>
  <si>
    <t>% от 1.5.1.</t>
  </si>
  <si>
    <t>1.6.</t>
  </si>
  <si>
    <t>Количество точек поставки энергетических ресурсов на хозяйственные нужды</t>
  </si>
  <si>
    <t xml:space="preserve">Оснащено, % </t>
  </si>
  <si>
    <t>Не оснащено, %</t>
  </si>
  <si>
    <t>Всего, шт.</t>
  </si>
  <si>
    <t>Тепловая энергия</t>
  </si>
  <si>
    <t>Газ</t>
  </si>
  <si>
    <r>
      <rPr>
        <i/>
        <sz val="10"/>
        <color theme="1"/>
        <rFont val="Calibri"/>
        <family val="2"/>
        <charset val="204"/>
        <scheme val="minor"/>
      </rPr>
      <t>Примечание:</t>
    </r>
    <r>
      <rPr>
        <sz val="10"/>
        <color theme="1"/>
        <rFont val="Calibri"/>
        <family val="2"/>
        <charset val="204"/>
        <scheme val="minor"/>
      </rPr>
      <t xml:space="preserve"> форма заполняется для группировки и оценки компаний по характерным признакам</t>
    </r>
  </si>
  <si>
    <t>1 кв 2024</t>
  </si>
  <si>
    <t>2 кв 2024</t>
  </si>
  <si>
    <t>3 кв 2024</t>
  </si>
  <si>
    <t>4 кв 2024</t>
  </si>
  <si>
    <t>Замена недогруженных силовых трансформаторов( в том числе их перемещение на другие подстанции)</t>
  </si>
  <si>
    <t>1.2.5</t>
  </si>
  <si>
    <t>1.2.6.</t>
  </si>
  <si>
    <t>Замена перегруженных  трансформаторов</t>
  </si>
  <si>
    <t>.</t>
  </si>
  <si>
    <t>И.о. первого заместителя генерального директора       -исполнительного директора</t>
  </si>
  <si>
    <t>(должность)</t>
  </si>
  <si>
    <t>(ФИО)</t>
  </si>
  <si>
    <t>Паспорт Программы</t>
  </si>
  <si>
    <t>ПРОГРАММА</t>
  </si>
  <si>
    <t>ЭНЕРГОСБЕРЕЖЕНИЯ И ПОВЫШЕНИЯ ЭНЕРГЕТИЧЕСКОЙ ЭФФЕКТИВНОСТИ</t>
  </si>
  <si>
    <t>АО «Россети Янтарь»</t>
  </si>
  <si>
    <t>НА 2023 - 2027 гг.</t>
  </si>
  <si>
    <t>Наименование Программы</t>
  </si>
  <si>
    <t>«Программа энергосбережения и повышения энергетической эффективности АО «Россети Янтарь» на период 2023-2027 гг.»</t>
  </si>
  <si>
    <t xml:space="preserve">Основание для разработки Программы  </t>
  </si>
  <si>
    <t>Федеральный закон от 23.11.2009 года №261-ФЗ «Об энергосбережении и о повышении энергетической эффективности и о внесении изменений в отдельные законодательные акты РФ»</t>
  </si>
  <si>
    <t>Постановление Правительства РФ от 15.05.2010 года №340 «О порядке установления требований к программам в области энергосбережения и повышения энергетической эффективности организаций, осуществляющих регулируемые виды деятельности»</t>
  </si>
  <si>
    <t>Приказ Службы по государственному регулированию цен и тарифов Калининградской области от 04.04.2016 года №24-01э/16 «Об  установлении требований к программам в области энергосбережения и повышения энергетической  эффективности  организаций, осуществляющих производство, передачу электрической энергии(мощности)»</t>
  </si>
  <si>
    <t>Решение  СД ОАО «Россети» (протокол от 29.05.2014 года №156) по вопросу «О формировании Объединенной Программы энергосбережения и повышения энергетической эффективности ДЗО ОАО «Россети»</t>
  </si>
  <si>
    <t>Почтовый адрес</t>
  </si>
  <si>
    <t>236035, г. Калининград, ул.Театральная, 34</t>
  </si>
  <si>
    <t>Ответственный за формирование Программы (Ф.И.О, контактный телефон, e-mail)</t>
  </si>
  <si>
    <t>Начало реализации Программы</t>
  </si>
  <si>
    <t>Конец реализации Программы</t>
  </si>
  <si>
    <t>Укрупненные показатели</t>
  </si>
  <si>
    <t>год</t>
  </si>
  <si>
    <t>Затраты, млн руб. без НДС</t>
  </si>
  <si>
    <t>Затраты на программу развития системы учета,           млн руб. без НДС</t>
  </si>
  <si>
    <t>Доля затрат в инвестиционной программе, направленной на реализацию целевых мероприятий в области энергосбережения и повышения энергетической эффективности</t>
  </si>
  <si>
    <t>Энергетические ресурсы</t>
  </si>
  <si>
    <t>Потери электрической энергии</t>
  </si>
  <si>
    <t>Расход на хозяйственные нужды</t>
  </si>
  <si>
    <t>Расход моторного топлива автотранспортом и спецтехникой</t>
  </si>
  <si>
    <t>в т.ч.:</t>
  </si>
  <si>
    <t>капитальные (инвестиционная программа - CAPEX)</t>
  </si>
  <si>
    <t>операционные (OPEX)</t>
  </si>
  <si>
    <t>в рамках инвестиционной программы</t>
  </si>
  <si>
    <t>% от затрат на инвестиционную программу</t>
  </si>
  <si>
    <t>% от отпуска в сеть (отпуска из сети)</t>
  </si>
  <si>
    <t>тыс. т.у.т. 
(за исключением воды)</t>
  </si>
  <si>
    <t>млн руб.  без НДС                                           (с учетом воды)</t>
  </si>
  <si>
    <t xml:space="preserve">тыс. т.у.т. </t>
  </si>
  <si>
    <t xml:space="preserve">млн руб. без НДС  </t>
  </si>
  <si>
    <t>2021(базовый)</t>
  </si>
  <si>
    <r>
      <rPr>
        <b/>
        <sz val="11"/>
        <color theme="1"/>
        <rFont val="Calibri"/>
        <family val="2"/>
        <charset val="204"/>
        <scheme val="minor"/>
      </rPr>
      <t xml:space="preserve">ВСЕГО                                    </t>
    </r>
    <r>
      <rPr>
        <sz val="11"/>
        <color theme="1"/>
        <rFont val="Calibri"/>
        <family val="2"/>
        <charset val="204"/>
        <scheme val="minor"/>
      </rPr>
      <t>за 2023 - 2027 гг.</t>
    </r>
  </si>
  <si>
    <t>СОГЛАСОВАНО:</t>
  </si>
  <si>
    <t>И.о. первого заместителя Генерального директора - главного инженера</t>
  </si>
  <si>
    <t>И.о.  заместителя Генерального директора по экономике и финансам</t>
  </si>
  <si>
    <t>П.А. Разманов</t>
  </si>
  <si>
    <t xml:space="preserve"> Увеличение пропускной способности (ВЛ 6-15 кВ)</t>
  </si>
  <si>
    <t>«____» _____________ 2024 г.</t>
  </si>
  <si>
    <t>Начальник группы Сорока К.В.</t>
  </si>
  <si>
    <t>Нач.Деп. - Корчемагин С.Н, Нач.электротех службы Туркин П.В. Нач.Службы ПС  Тугашев А.Ю.</t>
  </si>
  <si>
    <t>Нач.Деп. - Корчемагин С.Н, Нач.электротех службы Туркин П.В.Нач.Службы ПС  Леонов Д.В, Начальник группы ПС Романов А.В,Начальник группы Юшкевич В.И., Начальник группы Колесников И.В.</t>
  </si>
  <si>
    <r>
      <t>________________________</t>
    </r>
    <r>
      <rPr>
        <sz val="14"/>
        <rFont val="Calibri"/>
        <family val="2"/>
        <charset val="204"/>
        <scheme val="minor"/>
      </rPr>
      <t xml:space="preserve"> А.А. Шабалин</t>
    </r>
  </si>
  <si>
    <t>А.А. Цыб</t>
  </si>
  <si>
    <t xml:space="preserve">«____» _____________ 2024 г.                                               </t>
  </si>
  <si>
    <t>Барсукова Елена Анатольевна , 8 (4012) 57-63-37, barsukova-ЕА@Rosseti-yantar.ru</t>
  </si>
  <si>
    <t>Врио заместителя Генерального директора по реализации и развитию услуг</t>
  </si>
  <si>
    <t>М.Ю. Смирнов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</si>
</sst>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#,##0.0"/>
    <numFmt numFmtId="168" formatCode="_-* #,##0_$_-;\-* #,##0_$_-;_-* &quot;-&quot;_$_-;_-@_-"/>
    <numFmt numFmtId="169" formatCode="_-* #,##0.00_$_-;\-* #,##0.00_$_-;_-* &quot;-&quot;??_$_-;_-@_-"/>
    <numFmt numFmtId="170" formatCode="&quot;$&quot;#,##0_);[Red]\(&quot;$&quot;#,##0\)"/>
    <numFmt numFmtId="171" formatCode="_-* #,##0.00&quot;$&quot;_-;\-* #,##0.00&quot;$&quot;_-;_-* &quot;-&quot;??&quot;$&quot;_-;_-@_-"/>
    <numFmt numFmtId="172" formatCode="General_)"/>
    <numFmt numFmtId="173" formatCode="_-* #,##0.00[$€-1]_-;\-* #,##0.00[$€-1]_-;_-* &quot;-&quot;??[$€-1]_-"/>
    <numFmt numFmtId="174" formatCode="_-* #,##0_d_._-;\-* #,##0_d_._-;_-* &quot;-&quot;_d_._-;_-@_-"/>
    <numFmt numFmtId="175" formatCode="_-* #,##0.00_d_._-;\-* #,##0.00_d_._-;_-* &quot;-&quot;??_d_._-;_-@_-"/>
    <numFmt numFmtId="176" formatCode="_-* #,##0\ _D_M_-;\-* #,##0\ _D_M_-;_-* &quot;-&quot;\ _D_M_-;_-@_-"/>
    <numFmt numFmtId="177" formatCode="_-* #,##0.00\ _D_M_-;\-* #,##0.00\ _D_M_-;_-* &quot;-&quot;??\ _D_M_-;_-@_-"/>
    <numFmt numFmtId="178" formatCode="_-* #,##0.00_р_._-;\-* #,##0.00_р_._-;_-* \-??_р_._-;_-@_-"/>
    <numFmt numFmtId="179" formatCode="#,##0_);[Red]\(#,##0\)"/>
    <numFmt numFmtId="180" formatCode="0.0%"/>
    <numFmt numFmtId="181" formatCode="_(* #,##0_);_(* \(#,##0\);_(* &quot;-&quot;_);_(@_)"/>
    <numFmt numFmtId="182" formatCode="###\ ##\ ##"/>
    <numFmt numFmtId="183" formatCode="_(* #,##0_);_(* \(#,##0\);_(* &quot;-&quot;??_);_(@_)"/>
    <numFmt numFmtId="184" formatCode="_(* #,##0.000_);_(* \(#,##0.000\);_(* &quot;-&quot;???_);_(@_)"/>
    <numFmt numFmtId="185" formatCode="_-* #,##0_-;\-* #,##0_-;_-* &quot;-&quot;_-;_-@_-"/>
    <numFmt numFmtId="186" formatCode="_-* #,##0.00_-;\-* #,##0.00_-;_-* &quot;-&quot;??_-;_-@_-"/>
    <numFmt numFmtId="187" formatCode="0_);\(0\)"/>
    <numFmt numFmtId="188" formatCode="_-&quot;Ј&quot;* #,##0_-;\-&quot;Ј&quot;* #,##0_-;_-&quot;Ј&quot;* &quot;-&quot;_-;_-@_-"/>
    <numFmt numFmtId="189" formatCode="_-&quot;Ј&quot;* #,##0.00_-;\-&quot;Ј&quot;* #,##0.00_-;_-&quot;Ј&quot;* &quot;-&quot;??_-;_-@_-"/>
    <numFmt numFmtId="190" formatCode="_-* #,##0_р_._-;\-* #,##0_р_._-;_-* &quot;-&quot;??_р_._-;_-@_-"/>
    <numFmt numFmtId="191" formatCode="_-* #,##0.00_-;\-* #,##0.00_-;_-* &quot;0&quot;??_-;_-@_-"/>
    <numFmt numFmtId="192" formatCode="#,##0.00_ ;\-#,##0.00\ "/>
    <numFmt numFmtId="193" formatCode="0.000"/>
    <numFmt numFmtId="194" formatCode="_-* #,##0.000_р_._-;\-* #,##0.000_р_._-;_-* &quot;-&quot;??_р_._-;_-@_-"/>
    <numFmt numFmtId="195" formatCode="_-* #,##0.000_р_._-;\-* #,##0.000_р_._-;_-* &quot;-&quot;???_р_._-;_-@_-"/>
    <numFmt numFmtId="196" formatCode="#,##0.000"/>
    <numFmt numFmtId="197" formatCode="_-* #,##0.0000_р_._-;\-* #,##0.0000_р_._-;_-* &quot;-&quot;??_р_._-;_-@_-"/>
    <numFmt numFmtId="198" formatCode="_-* #,##0.000\ _₽_-;\-* #,##0.000\ _₽_-;_-* &quot;-&quot;???\ _₽_-;_-@_-"/>
    <numFmt numFmtId="199" formatCode="_-* #,##0.0_р_._-;\-* #,##0.0_р_._-;_-* &quot;-&quot;??_р_._-;_-@_-"/>
    <numFmt numFmtId="200" formatCode="0.0000"/>
    <numFmt numFmtId="201" formatCode="_-* #,##0.000\ _₽_-;\-* #,##0.000\ _₽_-;_-* &quot;-&quot;??\ _₽_-;_-@_-"/>
    <numFmt numFmtId="202" formatCode="0.00000"/>
    <numFmt numFmtId="203" formatCode="_-* #,##0.000000_р_._-;\-* #,##0.000000_р_._-;_-* &quot;-&quot;??_р_._-;_-@_-"/>
    <numFmt numFmtId="204" formatCode="#,##0.000_ ;\-#,##0.000\ "/>
    <numFmt numFmtId="205" formatCode="0.000000"/>
    <numFmt numFmtId="206" formatCode="_-* #,##0.000000\ _₽_-;\-* #,##0.000000\ _₽_-;_-* &quot;-&quot;??\ _₽_-;_-@_-"/>
    <numFmt numFmtId="207" formatCode="_-* #,##0.0000000_р_._-;\-* #,##0.0000000_р_._-;_-* &quot;-&quot;??_р_._-;_-@_-"/>
    <numFmt numFmtId="208" formatCode="_-* #,##0.0000000\ _₽_-;\-* #,##0.0000000\ _₽_-;_-* &quot;-&quot;??\ _₽_-;_-@_-"/>
    <numFmt numFmtId="209" formatCode="0.0000000"/>
    <numFmt numFmtId="210" formatCode="#,##0.0000"/>
    <numFmt numFmtId="211" formatCode="#,##0.00000"/>
    <numFmt numFmtId="212" formatCode="#,##0.000000"/>
    <numFmt numFmtId="213" formatCode="0.00;[Red]0.00"/>
    <numFmt numFmtId="214" formatCode="_-* #,##0.00\ _₽_-;\-* #,##0.00\ _₽_-;_-* &quot;-&quot;???\ _₽_-;_-@_-"/>
    <numFmt numFmtId="215" formatCode="0.00000000"/>
    <numFmt numFmtId="216" formatCode="_-* #,##0.000\ _₽_-;\-* #,##0.000\ _₽_-;_-* &quot;-&quot;??????\ _₽_-;_-@_-"/>
    <numFmt numFmtId="217" formatCode="0.000000000"/>
    <numFmt numFmtId="218" formatCode="0.00000000000"/>
    <numFmt numFmtId="219" formatCode="0.000000000000"/>
  </numFmts>
  <fonts count="172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Optima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8"/>
      <color theme="1"/>
      <name val="Arial"/>
      <family val="2"/>
      <charset val="204"/>
    </font>
    <font>
      <u/>
      <sz val="10"/>
      <color indexed="36"/>
      <name val="Arial"/>
      <family val="2"/>
      <charset val="204"/>
    </font>
    <font>
      <u/>
      <sz val="7.5"/>
      <color indexed="12"/>
      <name val="Arial Cyr"/>
      <charset val="204"/>
    </font>
    <font>
      <sz val="10"/>
      <name val="Arial"/>
      <family val="2"/>
    </font>
    <font>
      <sz val="10"/>
      <name val="Courier"/>
      <family val="3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 CYR"/>
      <family val="1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62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8"/>
      <color indexed="9"/>
      <name val="MS Sans Serif"/>
      <family val="2"/>
      <charset val="204"/>
    </font>
    <font>
      <b/>
      <sz val="10"/>
      <name val="Arial Cyr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indexed="9"/>
      <name val="Arial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vertAlign val="superscript"/>
      <sz val="11"/>
      <color theme="1" tint="4.9989318521683403E-2"/>
      <name val="Calibri"/>
      <family val="2"/>
      <charset val="204"/>
      <scheme val="minor"/>
    </font>
    <font>
      <i/>
      <sz val="10"/>
      <color theme="1" tint="4.9989318521683403E-2"/>
      <name val="Calibri"/>
      <family val="2"/>
      <charset val="204"/>
      <scheme val="minor"/>
    </font>
    <font>
      <i/>
      <sz val="11"/>
      <color theme="1" tint="4.9989318521683403E-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 tint="4.9989318521683403E-2"/>
      <name val="Calibri"/>
      <family val="2"/>
      <charset val="204"/>
      <scheme val="minor"/>
    </font>
    <font>
      <b/>
      <vertAlign val="superscript"/>
      <sz val="11"/>
      <color theme="1" tint="4.9989318521683403E-2"/>
      <name val="Calibri"/>
      <family val="2"/>
      <charset val="204"/>
      <scheme val="minor"/>
    </font>
    <font>
      <sz val="12"/>
      <name val="Arial Cyr"/>
      <charset val="204"/>
    </font>
    <font>
      <b/>
      <i/>
      <sz val="1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Symbol"/>
      <family val="1"/>
      <charset val="2"/>
    </font>
    <font>
      <b/>
      <sz val="11"/>
      <color theme="8" tint="-0.24997711111789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FF00FF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1"/>
      <name val="Calibri"/>
      <family val="2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0"/>
      <name val="Tahoma"/>
      <family val="2"/>
      <charset val="204"/>
    </font>
    <font>
      <sz val="11"/>
      <color theme="0"/>
      <name val="Calibri"/>
      <family val="2"/>
      <scheme val="minor"/>
    </font>
  </fonts>
  <fills count="131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6"/>
        <bgColor indexed="24"/>
      </patternFill>
    </fill>
    <fill>
      <patternFill patternType="solid">
        <fgColor indexed="51"/>
        <bgColor indexed="13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7"/>
        <b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indexed="65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Up">
        <bgColor theme="4" tint="0.79995117038483843"/>
      </patternFill>
    </fill>
    <fill>
      <patternFill patternType="solid">
        <fgColor theme="6" tint="0.79998168889431442"/>
        <bgColor indexed="64"/>
      </patternFill>
    </fill>
    <fill>
      <patternFill patternType="lightUp">
        <bgColor theme="0" tint="-0.14999847407452621"/>
      </patternFill>
    </fill>
    <fill>
      <patternFill patternType="lightUp">
        <bgColor theme="0" tint="-4.9989318521683403E-2"/>
      </patternFill>
    </fill>
    <fill>
      <patternFill patternType="lightUp"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Up">
        <bgColor theme="0" tint="-0.249977111117893"/>
      </patternFill>
    </fill>
    <fill>
      <patternFill patternType="lightUp">
        <bgColor rgb="FFFFFF00"/>
      </patternFill>
    </fill>
    <fill>
      <patternFill patternType="solid">
        <fgColor theme="6"/>
      </patternFill>
    </fill>
    <fill>
      <patternFill patternType="solid">
        <fgColor theme="8" tint="0.79998168889431442"/>
        <bgColor indexed="65"/>
      </patternFill>
    </fill>
  </fills>
  <borders count="104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967">
    <xf numFmtId="0" fontId="0" fillId="0" borderId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16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9" borderId="0" applyNumberFormat="0" applyBorder="0" applyAlignment="0" applyProtection="0"/>
    <xf numFmtId="0" fontId="12" fillId="17" borderId="0" applyNumberFormat="0" applyBorder="0" applyAlignment="0" applyProtection="0"/>
    <xf numFmtId="0" fontId="12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5" fillId="22" borderId="0">
      <alignment horizontal="left" vertical="top"/>
    </xf>
    <xf numFmtId="0" fontId="6" fillId="23" borderId="0">
      <alignment horizontal="center" vertical="center"/>
    </xf>
    <xf numFmtId="4" fontId="15" fillId="24" borderId="1" applyNumberFormat="0" applyProtection="0">
      <alignment vertical="center"/>
    </xf>
    <xf numFmtId="4" fontId="16" fillId="24" borderId="1" applyNumberFormat="0" applyProtection="0">
      <alignment vertical="center"/>
    </xf>
    <xf numFmtId="4" fontId="15" fillId="24" borderId="1" applyNumberFormat="0" applyProtection="0">
      <alignment horizontal="left" vertical="center" indent="1"/>
    </xf>
    <xf numFmtId="0" fontId="15" fillId="24" borderId="1" applyNumberFormat="0" applyProtection="0">
      <alignment horizontal="left" vertical="top" indent="1"/>
    </xf>
    <xf numFmtId="4" fontId="15" fillId="25" borderId="0" applyNumberFormat="0" applyProtection="0">
      <alignment horizontal="left" vertical="center" indent="1"/>
    </xf>
    <xf numFmtId="4" fontId="17" fillId="2" borderId="1" applyNumberFormat="0" applyProtection="0">
      <alignment horizontal="right" vertical="center"/>
    </xf>
    <xf numFmtId="4" fontId="17" fillId="4" borderId="1" applyNumberFormat="0" applyProtection="0">
      <alignment horizontal="right" vertical="center"/>
    </xf>
    <xf numFmtId="4" fontId="17" fillId="26" borderId="1" applyNumberFormat="0" applyProtection="0">
      <alignment horizontal="right" vertical="center"/>
    </xf>
    <xf numFmtId="4" fontId="17" fillId="6" borderId="1" applyNumberFormat="0" applyProtection="0">
      <alignment horizontal="right" vertical="center"/>
    </xf>
    <xf numFmtId="4" fontId="17" fillId="7" borderId="1" applyNumberFormat="0" applyProtection="0">
      <alignment horizontal="right" vertical="center"/>
    </xf>
    <xf numFmtId="4" fontId="17" fillId="27" borderId="1" applyNumberFormat="0" applyProtection="0">
      <alignment horizontal="right" vertical="center"/>
    </xf>
    <xf numFmtId="4" fontId="17" fillId="28" borderId="1" applyNumberFormat="0" applyProtection="0">
      <alignment horizontal="right" vertical="center"/>
    </xf>
    <xf numFmtId="4" fontId="17" fillId="29" borderId="1" applyNumberFormat="0" applyProtection="0">
      <alignment horizontal="right" vertical="center"/>
    </xf>
    <xf numFmtId="4" fontId="17" fillId="5" borderId="1" applyNumberFormat="0" applyProtection="0">
      <alignment horizontal="right" vertical="center"/>
    </xf>
    <xf numFmtId="4" fontId="15" fillId="30" borderId="2" applyNumberFormat="0" applyProtection="0">
      <alignment horizontal="left" vertical="center" indent="1"/>
    </xf>
    <xf numFmtId="4" fontId="17" fillId="31" borderId="0" applyNumberFormat="0" applyProtection="0">
      <alignment horizontal="left" vertical="center" indent="1"/>
    </xf>
    <xf numFmtId="4" fontId="18" fillId="32" borderId="0" applyNumberFormat="0" applyProtection="0">
      <alignment horizontal="left" vertical="center" indent="1"/>
    </xf>
    <xf numFmtId="4" fontId="17" fillId="25" borderId="1" applyNumberFormat="0" applyProtection="0">
      <alignment horizontal="right" vertical="center"/>
    </xf>
    <xf numFmtId="4" fontId="5" fillId="31" borderId="0" applyNumberFormat="0" applyProtection="0">
      <alignment horizontal="left" vertical="center" indent="1"/>
    </xf>
    <xf numFmtId="4" fontId="5" fillId="25" borderId="0" applyNumberFormat="0" applyProtection="0">
      <alignment horizontal="left" vertical="center" indent="1"/>
    </xf>
    <xf numFmtId="0" fontId="10" fillId="32" borderId="1" applyNumberFormat="0" applyProtection="0">
      <alignment horizontal="left" vertical="center" indent="1"/>
    </xf>
    <xf numFmtId="0" fontId="10" fillId="32" borderId="1" applyNumberFormat="0" applyProtection="0">
      <alignment horizontal="left" vertical="top" indent="1"/>
    </xf>
    <xf numFmtId="0" fontId="10" fillId="25" borderId="1" applyNumberFormat="0" applyProtection="0">
      <alignment horizontal="left" vertical="center" indent="1"/>
    </xf>
    <xf numFmtId="0" fontId="10" fillId="25" borderId="1" applyNumberFormat="0" applyProtection="0">
      <alignment horizontal="left" vertical="top" indent="1"/>
    </xf>
    <xf numFmtId="0" fontId="10" fillId="3" borderId="1" applyNumberFormat="0" applyProtection="0">
      <alignment horizontal="left" vertical="center" indent="1"/>
    </xf>
    <xf numFmtId="0" fontId="10" fillId="3" borderId="1" applyNumberFormat="0" applyProtection="0">
      <alignment horizontal="left" vertical="top" indent="1"/>
    </xf>
    <xf numFmtId="0" fontId="10" fillId="31" borderId="1" applyNumberFormat="0" applyProtection="0">
      <alignment horizontal="left" vertical="center" indent="1"/>
    </xf>
    <xf numFmtId="0" fontId="10" fillId="31" borderId="1" applyNumberFormat="0" applyProtection="0">
      <alignment horizontal="left" vertical="top" indent="1"/>
    </xf>
    <xf numFmtId="0" fontId="10" fillId="22" borderId="3" applyNumberFormat="0">
      <protection locked="0"/>
    </xf>
    <xf numFmtId="4" fontId="17" fillId="33" borderId="1" applyNumberFormat="0" applyProtection="0">
      <alignment vertical="center"/>
    </xf>
    <xf numFmtId="4" fontId="19" fillId="33" borderId="1" applyNumberFormat="0" applyProtection="0">
      <alignment vertical="center"/>
    </xf>
    <xf numFmtId="4" fontId="17" fillId="33" borderId="1" applyNumberFormat="0" applyProtection="0">
      <alignment horizontal="left" vertical="center" indent="1"/>
    </xf>
    <xf numFmtId="0" fontId="17" fillId="33" borderId="1" applyNumberFormat="0" applyProtection="0">
      <alignment horizontal="left" vertical="top" indent="1"/>
    </xf>
    <xf numFmtId="4" fontId="17" fillId="31" borderId="1" applyNumberFormat="0" applyProtection="0">
      <alignment horizontal="right" vertical="center"/>
    </xf>
    <xf numFmtId="4" fontId="19" fillId="31" borderId="1" applyNumberFormat="0" applyProtection="0">
      <alignment horizontal="right" vertical="center"/>
    </xf>
    <xf numFmtId="4" fontId="17" fillId="25" borderId="1" applyNumberFormat="0" applyProtection="0">
      <alignment horizontal="left" vertical="center" indent="1"/>
    </xf>
    <xf numFmtId="0" fontId="17" fillId="25" borderId="1" applyNumberFormat="0" applyProtection="0">
      <alignment horizontal="left" vertical="top" indent="1"/>
    </xf>
    <xf numFmtId="4" fontId="20" fillId="34" borderId="0" applyNumberFormat="0" applyProtection="0">
      <alignment horizontal="left" vertical="center" indent="1"/>
    </xf>
    <xf numFmtId="4" fontId="21" fillId="31" borderId="1" applyNumberFormat="0" applyProtection="0">
      <alignment horizontal="right" vertical="center"/>
    </xf>
    <xf numFmtId="0" fontId="22" fillId="0" borderId="0" applyNumberFormat="0" applyFill="0" applyBorder="0" applyAlignment="0" applyProtection="0"/>
    <xf numFmtId="0" fontId="7" fillId="0" borderId="4" applyBorder="0">
      <alignment horizontal="center" vertical="center" wrapText="1"/>
    </xf>
    <xf numFmtId="4" fontId="8" fillId="35" borderId="3" applyBorder="0">
      <alignment horizontal="right"/>
    </xf>
    <xf numFmtId="0" fontId="4" fillId="0" borderId="0"/>
    <xf numFmtId="0" fontId="9" fillId="0" borderId="0"/>
    <xf numFmtId="0" fontId="10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" fillId="0" borderId="0"/>
    <xf numFmtId="0" fontId="10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164" fontId="28" fillId="0" borderId="0">
      <protection locked="0"/>
    </xf>
    <xf numFmtId="164" fontId="28" fillId="0" borderId="0">
      <protection locked="0"/>
    </xf>
    <xf numFmtId="164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17">
      <protection locked="0"/>
    </xf>
    <xf numFmtId="0" fontId="30" fillId="4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1" borderId="0" applyNumberFormat="0" applyBorder="0" applyAlignment="0" applyProtection="0"/>
    <xf numFmtId="0" fontId="31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16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4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46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7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4" fillId="23" borderId="18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0" fontId="35" fillId="50" borderId="19" applyNumberFormat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3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1" fillId="45" borderId="18" applyNumberFormat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30" fillId="0" borderId="24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5" fillId="0" borderId="0"/>
    <xf numFmtId="0" fontId="4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31" fillId="33" borderId="25" applyNumberFormat="0" applyFon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6" fillId="23" borderId="26" applyNumberFormat="0" applyAlignment="0" applyProtection="0"/>
    <xf numFmtId="0" fontId="47" fillId="0" borderId="0" applyNumberFormat="0">
      <alignment horizontal="left"/>
    </xf>
    <xf numFmtId="0" fontId="48" fillId="51" borderId="0"/>
    <xf numFmtId="49" fontId="49" fillId="51" borderId="0"/>
    <xf numFmtId="49" fontId="50" fillId="51" borderId="27"/>
    <xf numFmtId="49" fontId="50" fillId="51" borderId="0"/>
    <xf numFmtId="0" fontId="48" fillId="52" borderId="27">
      <protection locked="0"/>
    </xf>
    <xf numFmtId="0" fontId="48" fillId="51" borderId="0"/>
    <xf numFmtId="0" fontId="50" fillId="53" borderId="0"/>
    <xf numFmtId="0" fontId="50" fillId="54" borderId="0"/>
    <xf numFmtId="0" fontId="50" fillId="55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49" borderId="0" applyNumberFormat="0" applyBorder="0" applyAlignment="0" applyProtection="0"/>
    <xf numFmtId="0" fontId="32" fillId="26" borderId="0" applyNumberFormat="0" applyBorder="0" applyAlignment="0" applyProtection="0"/>
    <xf numFmtId="0" fontId="32" fillId="28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27" borderId="0" applyNumberFormat="0" applyBorder="0" applyAlignment="0" applyProtection="0"/>
    <xf numFmtId="172" fontId="26" fillId="0" borderId="29">
      <protection locked="0"/>
    </xf>
    <xf numFmtId="0" fontId="41" fillId="16" borderId="18" applyNumberFormat="0" applyAlignment="0" applyProtection="0"/>
    <xf numFmtId="0" fontId="46" fillId="23" borderId="26" applyNumberFormat="0" applyAlignment="0" applyProtection="0"/>
    <xf numFmtId="0" fontId="34" fillId="23" borderId="18" applyNumberFormat="0" applyAlignment="0" applyProtection="0"/>
    <xf numFmtId="0" fontId="54" fillId="0" borderId="0" applyBorder="0">
      <alignment horizontal="center" vertical="center" wrapText="1"/>
    </xf>
    <xf numFmtId="0" fontId="38" fillId="0" borderId="20" applyNumberFormat="0" applyFill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0" fillId="0" borderId="0" applyNumberFormat="0" applyFill="0" applyBorder="0" applyAlignment="0" applyProtection="0"/>
    <xf numFmtId="0" fontId="4" fillId="0" borderId="3">
      <alignment horizontal="center" vertical="center" wrapText="1"/>
    </xf>
    <xf numFmtId="172" fontId="55" fillId="56" borderId="29"/>
    <xf numFmtId="0" fontId="52" fillId="0" borderId="28" applyNumberFormat="0" applyFill="0" applyAlignment="0" applyProtection="0"/>
    <xf numFmtId="0" fontId="35" fillId="50" borderId="19" applyNumberFormat="0" applyAlignment="0" applyProtection="0"/>
    <xf numFmtId="0" fontId="51" fillId="0" borderId="0" applyNumberFormat="0" applyFill="0" applyBorder="0" applyAlignment="0" applyProtection="0"/>
    <xf numFmtId="0" fontId="4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2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57" borderId="2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0" fontId="42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" fontId="8" fillId="58" borderId="0" applyBorder="0">
      <alignment horizontal="right"/>
    </xf>
    <xf numFmtId="4" fontId="8" fillId="58" borderId="3" applyFont="0" applyBorder="0">
      <alignment horizontal="right"/>
    </xf>
    <xf numFmtId="0" fontId="37" fillId="42" borderId="0" applyNumberFormat="0" applyBorder="0" applyAlignment="0" applyProtection="0"/>
    <xf numFmtId="164" fontId="28" fillId="0" borderId="0">
      <protection locked="0"/>
    </xf>
    <xf numFmtId="0" fontId="11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173" fontId="25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60" fillId="0" borderId="0">
      <protection locked="0"/>
    </xf>
    <xf numFmtId="0" fontId="61" fillId="0" borderId="0"/>
    <xf numFmtId="0" fontId="25" fillId="0" borderId="3">
      <alignment horizontal="center"/>
    </xf>
    <xf numFmtId="0" fontId="4" fillId="0" borderId="0">
      <alignment vertical="top"/>
    </xf>
    <xf numFmtId="0" fontId="4" fillId="0" borderId="0">
      <alignment vertical="top"/>
    </xf>
    <xf numFmtId="0" fontId="25" fillId="0" borderId="3">
      <alignment horizontal="center"/>
    </xf>
    <xf numFmtId="0" fontId="25" fillId="0" borderId="0">
      <alignment vertical="top"/>
    </xf>
    <xf numFmtId="0" fontId="25" fillId="0" borderId="0">
      <alignment horizontal="right" vertical="top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3">
      <alignment horizontal="center" wrapText="1"/>
    </xf>
    <xf numFmtId="0" fontId="4" fillId="0" borderId="0">
      <alignment vertical="top"/>
    </xf>
    <xf numFmtId="0" fontId="4" fillId="0" borderId="0">
      <alignment vertical="top"/>
    </xf>
    <xf numFmtId="0" fontId="62" fillId="58" borderId="0" applyFill="0">
      <alignment wrapText="1"/>
    </xf>
    <xf numFmtId="0" fontId="63" fillId="0" borderId="0">
      <alignment horizontal="center" vertical="top" wrapText="1"/>
    </xf>
    <xf numFmtId="0" fontId="64" fillId="0" borderId="0">
      <alignment horizontal="center" vertical="center" wrapText="1"/>
    </xf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1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25" fillId="0" borderId="3">
      <alignment horizontal="center" wrapText="1"/>
    </xf>
    <xf numFmtId="166" fontId="66" fillId="35" borderId="5" applyNumberFormat="0" applyBorder="0" applyAlignment="0">
      <alignment vertical="center"/>
      <protection locked="0"/>
    </xf>
    <xf numFmtId="9" fontId="31" fillId="0" borderId="0" applyFont="0" applyFill="0" applyBorder="0" applyAlignment="0" applyProtection="0"/>
    <xf numFmtId="9" fontId="10" fillId="0" borderId="0" applyFill="0" applyBorder="0" applyAlignment="0" applyProtection="0"/>
    <xf numFmtId="0" fontId="25" fillId="0" borderId="3">
      <alignment horizontal="center"/>
    </xf>
    <xf numFmtId="0" fontId="25" fillId="0" borderId="3">
      <alignment horizontal="center" wrapText="1"/>
    </xf>
    <xf numFmtId="0" fontId="11" fillId="0" borderId="0"/>
    <xf numFmtId="0" fontId="27" fillId="0" borderId="0"/>
    <xf numFmtId="167" fontId="67" fillId="0" borderId="0">
      <alignment vertical="top"/>
    </xf>
    <xf numFmtId="0" fontId="4" fillId="0" borderId="0">
      <alignment vertical="justify"/>
    </xf>
    <xf numFmtId="0" fontId="4" fillId="52" borderId="3" applyNumberFormat="0" applyAlignment="0">
      <alignment horizontal="left"/>
    </xf>
    <xf numFmtId="0" fontId="4" fillId="52" borderId="3" applyNumberFormat="0" applyAlignment="0">
      <alignment horizontal="left"/>
    </xf>
    <xf numFmtId="49" fontId="62" fillId="0" borderId="0">
      <alignment horizontal="center"/>
    </xf>
    <xf numFmtId="0" fontId="25" fillId="0" borderId="0">
      <alignment horizontal="center"/>
    </xf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" fontId="8" fillId="58" borderId="12" applyBorder="0">
      <alignment horizontal="right"/>
    </xf>
    <xf numFmtId="0" fontId="25" fillId="0" borderId="0">
      <alignment horizontal="left" vertical="top"/>
    </xf>
    <xf numFmtId="0" fontId="25" fillId="0" borderId="0"/>
    <xf numFmtId="0" fontId="26" fillId="0" borderId="0"/>
    <xf numFmtId="0" fontId="10" fillId="0" borderId="0"/>
    <xf numFmtId="9" fontId="10" fillId="0" borderId="0" applyFill="0" applyBorder="0" applyAlignment="0" applyProtection="0"/>
    <xf numFmtId="0" fontId="10" fillId="0" borderId="0"/>
    <xf numFmtId="0" fontId="71" fillId="45" borderId="0" applyNumberFormat="0" applyBorder="0" applyAlignment="0" applyProtection="0"/>
    <xf numFmtId="0" fontId="32" fillId="67" borderId="0" applyNumberFormat="0" applyBorder="0" applyAlignment="0" applyProtection="0"/>
    <xf numFmtId="0" fontId="32" fillId="70" borderId="0" applyNumberFormat="0" applyBorder="0" applyAlignment="0" applyProtection="0"/>
    <xf numFmtId="0" fontId="13" fillId="71" borderId="0" applyNumberFormat="0" applyBorder="0" applyAlignment="0" applyProtection="0"/>
    <xf numFmtId="0" fontId="10" fillId="0" borderId="0"/>
    <xf numFmtId="0" fontId="10" fillId="0" borderId="0"/>
    <xf numFmtId="0" fontId="10" fillId="57" borderId="25" applyNumberFormat="0" applyAlignment="0" applyProtection="0"/>
    <xf numFmtId="9" fontId="10" fillId="0" borderId="0" applyFill="0" applyBorder="0" applyAlignment="0" applyProtection="0"/>
    <xf numFmtId="165" fontId="10" fillId="0" borderId="0" applyFill="0" applyBorder="0" applyAlignment="0" applyProtection="0"/>
    <xf numFmtId="165" fontId="10" fillId="0" borderId="0" applyFill="0" applyBorder="0" applyAlignment="0" applyProtection="0"/>
    <xf numFmtId="165" fontId="4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3" fillId="74" borderId="0" applyNumberFormat="0" applyBorder="0" applyAlignment="0" applyProtection="0"/>
    <xf numFmtId="0" fontId="13" fillId="13" borderId="0" applyNumberFormat="0" applyBorder="0" applyAlignment="0" applyProtection="0"/>
    <xf numFmtId="165" fontId="4" fillId="0" borderId="0" applyFont="0" applyFill="0" applyBorder="0" applyAlignment="0" applyProtection="0"/>
    <xf numFmtId="0" fontId="26" fillId="0" borderId="0"/>
    <xf numFmtId="0" fontId="13" fillId="74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68" fillId="0" borderId="0"/>
    <xf numFmtId="0" fontId="41" fillId="16" borderId="18" applyNumberFormat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4" fontId="69" fillId="24" borderId="30" applyNumberFormat="0" applyProtection="0">
      <alignment vertical="center"/>
    </xf>
    <xf numFmtId="0" fontId="26" fillId="0" borderId="0"/>
    <xf numFmtId="0" fontId="68" fillId="0" borderId="0"/>
    <xf numFmtId="0" fontId="68" fillId="0" borderId="0"/>
    <xf numFmtId="4" fontId="69" fillId="5" borderId="30" applyNumberFormat="0" applyProtection="0">
      <alignment horizontal="right" vertical="center"/>
    </xf>
    <xf numFmtId="4" fontId="69" fillId="28" borderId="30" applyNumberFormat="0" applyProtection="0">
      <alignment horizontal="right" vertical="center"/>
    </xf>
    <xf numFmtId="0" fontId="12" fillId="18" borderId="0" applyNumberFormat="0" applyBorder="0" applyAlignment="0" applyProtection="0"/>
    <xf numFmtId="0" fontId="12" fillId="14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67" fillId="22" borderId="35" applyNumberFormat="0">
      <protection locked="0"/>
    </xf>
    <xf numFmtId="0" fontId="67" fillId="31" borderId="1" applyNumberFormat="0" applyProtection="0">
      <alignment horizontal="left" vertical="top" indent="1"/>
    </xf>
    <xf numFmtId="9" fontId="10" fillId="0" borderId="0" applyFill="0" applyBorder="0" applyAlignment="0" applyProtection="0"/>
    <xf numFmtId="165" fontId="10" fillId="0" borderId="0" applyFill="0" applyBorder="0" applyAlignment="0" applyProtection="0"/>
    <xf numFmtId="0" fontId="13" fillId="73" borderId="0" applyNumberFormat="0" applyBorder="0" applyAlignment="0" applyProtection="0"/>
    <xf numFmtId="165" fontId="68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31" fillId="63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1" borderId="0" applyNumberFormat="0" applyBorder="0" applyAlignment="0" applyProtection="0"/>
    <xf numFmtId="0" fontId="31" fillId="64" borderId="0" applyNumberFormat="0" applyBorder="0" applyAlignment="0" applyProtection="0"/>
    <xf numFmtId="0" fontId="31" fillId="62" borderId="0" applyNumberFormat="0" applyBorder="0" applyAlignment="0" applyProtection="0"/>
    <xf numFmtId="0" fontId="71" fillId="32" borderId="0" applyNumberFormat="0" applyBorder="0" applyAlignment="0" applyProtection="0"/>
    <xf numFmtId="0" fontId="71" fillId="4" borderId="0" applyNumberFormat="0" applyBorder="0" applyAlignment="0" applyProtection="0"/>
    <xf numFmtId="0" fontId="71" fillId="28" borderId="0" applyNumberFormat="0" applyBorder="0" applyAlignment="0" applyProtection="0"/>
    <xf numFmtId="0" fontId="71" fillId="23" borderId="0" applyNumberFormat="0" applyBorder="0" applyAlignment="0" applyProtection="0"/>
    <xf numFmtId="0" fontId="71" fillId="32" borderId="0" applyNumberFormat="0" applyBorder="0" applyAlignment="0" applyProtection="0"/>
    <xf numFmtId="0" fontId="68" fillId="0" borderId="0"/>
    <xf numFmtId="0" fontId="13" fillId="13" borderId="0" applyNumberFormat="0" applyBorder="0" applyAlignment="0" applyProtection="0"/>
    <xf numFmtId="0" fontId="13" fillId="73" borderId="0" applyNumberFormat="0" applyBorder="0" applyAlignment="0" applyProtection="0"/>
    <xf numFmtId="0" fontId="13" fillId="75" borderId="0" applyNumberFormat="0" applyBorder="0" applyAlignment="0" applyProtection="0"/>
    <xf numFmtId="4" fontId="17" fillId="31" borderId="1" applyNumberFormat="0" applyProtection="0">
      <alignment horizontal="right" vertical="center"/>
    </xf>
    <xf numFmtId="0" fontId="22" fillId="0" borderId="0" applyNumberFormat="0" applyFill="0" applyBorder="0" applyAlignment="0" applyProtection="0"/>
    <xf numFmtId="0" fontId="14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81" borderId="0" applyNumberFormat="0" applyBorder="0" applyAlignment="0" applyProtection="0"/>
    <xf numFmtId="0" fontId="46" fillId="59" borderId="26" applyNumberFormat="0" applyAlignment="0" applyProtection="0"/>
    <xf numFmtId="0" fontId="34" fillId="59" borderId="18" applyNumberFormat="0" applyAlignment="0" applyProtection="0"/>
    <xf numFmtId="0" fontId="35" fillId="82" borderId="19" applyNumberFormat="0" applyAlignment="0" applyProtection="0"/>
    <xf numFmtId="0" fontId="43" fillId="60" borderId="0" applyNumberFormat="0" applyBorder="0" applyAlignment="0" applyProtection="0"/>
    <xf numFmtId="0" fontId="10" fillId="0" borderId="0"/>
    <xf numFmtId="0" fontId="33" fillId="38" borderId="0" applyNumberFormat="0" applyBorder="0" applyAlignment="0" applyProtection="0"/>
    <xf numFmtId="4" fontId="69" fillId="29" borderId="30" applyNumberFormat="0" applyProtection="0">
      <alignment horizontal="right" vertical="center"/>
    </xf>
    <xf numFmtId="0" fontId="37" fillId="39" borderId="0" applyNumberFormat="0" applyBorder="0" applyAlignment="0" applyProtection="0"/>
    <xf numFmtId="0" fontId="67" fillId="97" borderId="0"/>
    <xf numFmtId="0" fontId="31" fillId="0" borderId="0"/>
    <xf numFmtId="0" fontId="31" fillId="16" borderId="0" applyNumberFormat="0" applyBorder="0" applyAlignment="0" applyProtection="0"/>
    <xf numFmtId="0" fontId="10" fillId="0" borderId="0"/>
    <xf numFmtId="0" fontId="26" fillId="0" borderId="0"/>
    <xf numFmtId="0" fontId="31" fillId="16" borderId="0" applyNumberFormat="0" applyBorder="0" applyAlignment="0" applyProtection="0"/>
    <xf numFmtId="0" fontId="10" fillId="0" borderId="0"/>
    <xf numFmtId="0" fontId="10" fillId="0" borderId="0"/>
    <xf numFmtId="0" fontId="69" fillId="96" borderId="3"/>
    <xf numFmtId="4" fontId="88" fillId="34" borderId="16" applyNumberFormat="0" applyProtection="0">
      <alignment horizontal="left" vertical="center" indent="1"/>
    </xf>
    <xf numFmtId="0" fontId="86" fillId="25" borderId="1" applyNumberFormat="0" applyProtection="0">
      <alignment horizontal="left" vertical="top" indent="1"/>
    </xf>
    <xf numFmtId="4" fontId="86" fillId="23" borderId="1" applyNumberFormat="0" applyProtection="0">
      <alignment horizontal="left" vertical="center" indent="1"/>
    </xf>
    <xf numFmtId="4" fontId="70" fillId="95" borderId="3" applyNumberFormat="0" applyProtection="0">
      <alignment vertical="center"/>
    </xf>
    <xf numFmtId="0" fontId="67" fillId="3" borderId="1" applyNumberFormat="0" applyProtection="0">
      <alignment horizontal="left" vertical="top" indent="1"/>
    </xf>
    <xf numFmtId="0" fontId="69" fillId="3" borderId="30" applyNumberFormat="0" applyProtection="0">
      <alignment horizontal="left" vertical="center" indent="1"/>
    </xf>
    <xf numFmtId="0" fontId="67" fillId="25" borderId="1" applyNumberFormat="0" applyProtection="0">
      <alignment horizontal="left" vertical="top" indent="1"/>
    </xf>
    <xf numFmtId="0" fontId="69" fillId="94" borderId="30" applyNumberFormat="0" applyProtection="0">
      <alignment horizontal="left" vertical="center" indent="1"/>
    </xf>
    <xf numFmtId="0" fontId="69" fillId="23" borderId="30" applyNumberFormat="0" applyProtection="0">
      <alignment horizontal="left" vertical="center" indent="1"/>
    </xf>
    <xf numFmtId="4" fontId="69" fillId="25" borderId="16" applyNumberFormat="0" applyProtection="0">
      <alignment horizontal="left" vertical="center" indent="1"/>
    </xf>
    <xf numFmtId="4" fontId="69" fillId="31" borderId="16" applyNumberFormat="0" applyProtection="0">
      <alignment horizontal="left" vertical="center" indent="1"/>
    </xf>
    <xf numFmtId="4" fontId="69" fillId="25" borderId="30" applyNumberFormat="0" applyProtection="0">
      <alignment horizontal="right" vertical="center"/>
    </xf>
    <xf numFmtId="4" fontId="60" fillId="32" borderId="16" applyNumberFormat="0" applyProtection="0">
      <alignment horizontal="left" vertical="center" indent="1"/>
    </xf>
    <xf numFmtId="4" fontId="69" fillId="30" borderId="16" applyNumberFormat="0" applyProtection="0">
      <alignment horizontal="left" vertical="center" indent="1"/>
    </xf>
    <xf numFmtId="4" fontId="69" fillId="7" borderId="30" applyNumberFormat="0" applyProtection="0">
      <alignment horizontal="right" vertical="center"/>
    </xf>
    <xf numFmtId="4" fontId="69" fillId="6" borderId="30" applyNumberFormat="0" applyProtection="0">
      <alignment horizontal="right" vertical="center"/>
    </xf>
    <xf numFmtId="4" fontId="69" fillId="26" borderId="16" applyNumberFormat="0" applyProtection="0">
      <alignment horizontal="right" vertical="center"/>
    </xf>
    <xf numFmtId="4" fontId="69" fillId="93" borderId="30" applyNumberFormat="0" applyProtection="0">
      <alignment horizontal="right" vertical="center"/>
    </xf>
    <xf numFmtId="4" fontId="69" fillId="2" borderId="30" applyNumberFormat="0" applyProtection="0">
      <alignment horizontal="right" vertical="center"/>
    </xf>
    <xf numFmtId="4" fontId="69" fillId="48" borderId="30" applyNumberFormat="0" applyProtection="0">
      <alignment horizontal="left" vertical="center" indent="1"/>
    </xf>
    <xf numFmtId="0" fontId="87" fillId="24" borderId="1" applyNumberFormat="0" applyProtection="0">
      <alignment horizontal="left" vertical="top" indent="1"/>
    </xf>
    <xf numFmtId="4" fontId="69" fillId="35" borderId="30" applyNumberFormat="0" applyProtection="0">
      <alignment horizontal="left" vertical="center" indent="1"/>
    </xf>
    <xf numFmtId="4" fontId="70" fillId="35" borderId="30" applyNumberFormat="0" applyProtection="0">
      <alignment vertical="center"/>
    </xf>
    <xf numFmtId="0" fontId="26" fillId="0" borderId="0"/>
    <xf numFmtId="0" fontId="77" fillId="0" borderId="31" applyNumberFormat="0" applyFill="0" applyAlignment="0" applyProtection="0"/>
    <xf numFmtId="0" fontId="78" fillId="0" borderId="21" applyNumberFormat="0" applyFill="0" applyAlignment="0" applyProtection="0"/>
    <xf numFmtId="0" fontId="79" fillId="0" borderId="32" applyNumberFormat="0" applyFill="0" applyAlignment="0" applyProtection="0"/>
    <xf numFmtId="0" fontId="79" fillId="0" borderId="0" applyNumberFormat="0" applyFill="0" applyBorder="0" applyAlignment="0" applyProtection="0"/>
    <xf numFmtId="0" fontId="80" fillId="18" borderId="18" applyNumberFormat="0" applyAlignment="0" applyProtection="0"/>
    <xf numFmtId="0" fontId="81" fillId="0" borderId="33" applyNumberFormat="0" applyFill="0" applyAlignment="0" applyProtection="0"/>
    <xf numFmtId="0" fontId="68" fillId="0" borderId="0"/>
    <xf numFmtId="0" fontId="10" fillId="0" borderId="0"/>
    <xf numFmtId="165" fontId="10" fillId="0" borderId="0" applyFill="0" applyBorder="0" applyAlignment="0" applyProtection="0"/>
    <xf numFmtId="178" fontId="10" fillId="0" borderId="0" applyFill="0" applyBorder="0" applyAlignment="0" applyProtection="0"/>
    <xf numFmtId="165" fontId="10" fillId="0" borderId="0" applyFill="0" applyBorder="0" applyAlignment="0" applyProtection="0"/>
    <xf numFmtId="0" fontId="10" fillId="31" borderId="1" applyNumberFormat="0" applyProtection="0">
      <alignment horizontal="left" vertical="center" indent="1"/>
    </xf>
    <xf numFmtId="4" fontId="86" fillId="33" borderId="1" applyNumberFormat="0" applyProtection="0">
      <alignment vertical="center"/>
    </xf>
    <xf numFmtId="0" fontId="85" fillId="32" borderId="36" applyBorder="0"/>
    <xf numFmtId="0" fontId="10" fillId="0" borderId="0"/>
    <xf numFmtId="0" fontId="10" fillId="0" borderId="0"/>
    <xf numFmtId="0" fontId="68" fillId="0" borderId="0"/>
    <xf numFmtId="0" fontId="10" fillId="0" borderId="0"/>
    <xf numFmtId="165" fontId="31" fillId="0" borderId="0" applyFont="0" applyFill="0" applyBorder="0" applyAlignment="0" applyProtection="0"/>
    <xf numFmtId="178" fontId="10" fillId="0" borderId="0" applyFill="0" applyBorder="0" applyAlignment="0" applyProtection="0"/>
    <xf numFmtId="165" fontId="10" fillId="0" borderId="0" applyFill="0" applyBorder="0" applyAlignment="0" applyProtection="0"/>
    <xf numFmtId="178" fontId="10" fillId="0" borderId="0" applyFill="0" applyBorder="0" applyAlignment="0" applyProtection="0"/>
    <xf numFmtId="9" fontId="10" fillId="0" borderId="0" applyFill="0" applyBorder="0" applyAlignment="0" applyProtection="0"/>
    <xf numFmtId="4" fontId="89" fillId="22" borderId="30" applyNumberFormat="0" applyProtection="0">
      <alignment horizontal="right" vertical="center"/>
    </xf>
    <xf numFmtId="0" fontId="67" fillId="32" borderId="1" applyNumberFormat="0" applyProtection="0">
      <alignment horizontal="left" vertical="top" indent="1"/>
    </xf>
    <xf numFmtId="0" fontId="13" fillId="13" borderId="0" applyNumberFormat="0" applyBorder="0" applyAlignment="0" applyProtection="0"/>
    <xf numFmtId="4" fontId="69" fillId="27" borderId="30" applyNumberFormat="0" applyProtection="0">
      <alignment horizontal="right" vertical="center"/>
    </xf>
    <xf numFmtId="0" fontId="13" fillId="85" borderId="0" applyNumberFormat="0" applyBorder="0" applyAlignment="0" applyProtection="0"/>
    <xf numFmtId="0" fontId="17" fillId="4" borderId="0" applyNumberFormat="0" applyBorder="0" applyAlignment="0" applyProtection="0"/>
    <xf numFmtId="0" fontId="17" fillId="28" borderId="0" applyNumberFormat="0" applyBorder="0" applyAlignment="0" applyProtection="0"/>
    <xf numFmtId="0" fontId="10" fillId="0" borderId="0"/>
    <xf numFmtId="0" fontId="41" fillId="83" borderId="18" applyNumberFormat="0" applyAlignment="0" applyProtection="0"/>
    <xf numFmtId="4" fontId="60" fillId="32" borderId="16" applyNumberFormat="0" applyProtection="0">
      <alignment horizontal="left" vertical="center" indent="1"/>
    </xf>
    <xf numFmtId="0" fontId="14" fillId="92" borderId="0" applyNumberFormat="0" applyBorder="0" applyAlignment="0" applyProtection="0"/>
    <xf numFmtId="0" fontId="13" fillId="73" borderId="0" applyNumberFormat="0" applyBorder="0" applyAlignment="0" applyProtection="0"/>
    <xf numFmtId="0" fontId="13" fillId="75" borderId="0" applyNumberFormat="0" applyBorder="0" applyAlignment="0" applyProtection="0"/>
    <xf numFmtId="0" fontId="13" fillId="71" borderId="0" applyNumberFormat="0" applyBorder="0" applyAlignment="0" applyProtection="0"/>
    <xf numFmtId="165" fontId="31" fillId="0" borderId="0" applyFont="0" applyFill="0" applyBorder="0" applyAlignment="0" applyProtection="0"/>
    <xf numFmtId="0" fontId="86" fillId="33" borderId="1" applyNumberFormat="0" applyProtection="0">
      <alignment horizontal="left" vertical="top" indent="1"/>
    </xf>
    <xf numFmtId="0" fontId="26" fillId="0" borderId="0"/>
    <xf numFmtId="0" fontId="26" fillId="0" borderId="0"/>
    <xf numFmtId="0" fontId="17" fillId="23" borderId="0" applyNumberFormat="0" applyBorder="0" applyAlignment="0" applyProtection="0"/>
    <xf numFmtId="0" fontId="17" fillId="45" borderId="0" applyNumberFormat="0" applyBorder="0" applyAlignment="0" applyProtection="0"/>
    <xf numFmtId="0" fontId="31" fillId="64" borderId="0" applyNumberFormat="0" applyBorder="0" applyAlignment="0" applyProtection="0"/>
    <xf numFmtId="0" fontId="32" fillId="66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14" fillId="91" borderId="0" applyNumberFormat="0" applyBorder="0" applyAlignment="0" applyProtection="0"/>
    <xf numFmtId="0" fontId="12" fillId="84" borderId="0" applyNumberFormat="0" applyBorder="0" applyAlignment="0" applyProtection="0"/>
    <xf numFmtId="0" fontId="31" fillId="83" borderId="0" applyNumberFormat="0" applyBorder="0" applyAlignment="0" applyProtection="0"/>
    <xf numFmtId="0" fontId="10" fillId="0" borderId="0"/>
    <xf numFmtId="0" fontId="13" fillId="90" borderId="0" applyNumberFormat="0" applyBorder="0" applyAlignment="0" applyProtection="0"/>
    <xf numFmtId="0" fontId="13" fillId="71" borderId="0" applyNumberFormat="0" applyBorder="0" applyAlignment="0" applyProtection="0"/>
    <xf numFmtId="0" fontId="13" fillId="75" borderId="0" applyNumberFormat="0" applyBorder="0" applyAlignment="0" applyProtection="0"/>
    <xf numFmtId="0" fontId="17" fillId="25" borderId="0" applyNumberFormat="0" applyBorder="0" applyAlignment="0" applyProtection="0"/>
    <xf numFmtId="0" fontId="76" fillId="77" borderId="0" applyNumberFormat="0" applyBorder="0" applyAlignment="0" applyProtection="0"/>
    <xf numFmtId="0" fontId="32" fillId="65" borderId="0" applyNumberFormat="0" applyBorder="0" applyAlignment="0" applyProtection="0"/>
    <xf numFmtId="0" fontId="13" fillId="72" borderId="0" applyNumberFormat="0" applyBorder="0" applyAlignment="0" applyProtection="0"/>
    <xf numFmtId="0" fontId="72" fillId="12" borderId="0" applyNumberFormat="0" applyBorder="0" applyAlignment="0" applyProtection="0"/>
    <xf numFmtId="0" fontId="73" fillId="76" borderId="18" applyNumberFormat="0" applyAlignment="0" applyProtection="0"/>
    <xf numFmtId="0" fontId="74" fillId="13" borderId="19" applyNumberFormat="0" applyAlignment="0" applyProtection="0"/>
    <xf numFmtId="0" fontId="82" fillId="18" borderId="0" applyNumberFormat="0" applyBorder="0" applyAlignment="0" applyProtection="0"/>
    <xf numFmtId="0" fontId="10" fillId="17" borderId="25" applyNumberFormat="0" applyFont="0" applyAlignment="0" applyProtection="0"/>
    <xf numFmtId="0" fontId="83" fillId="76" borderId="26" applyNumberFormat="0" applyAlignment="0" applyProtection="0"/>
    <xf numFmtId="0" fontId="13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86" borderId="0" applyNumberFormat="0" applyBorder="0" applyAlignment="0" applyProtection="0"/>
    <xf numFmtId="0" fontId="13" fillId="89" borderId="0" applyNumberFormat="0" applyBorder="0" applyAlignment="0" applyProtection="0"/>
    <xf numFmtId="0" fontId="12" fillId="88" borderId="0" applyNumberFormat="0" applyBorder="0" applyAlignment="0" applyProtection="0"/>
    <xf numFmtId="0" fontId="12" fillId="87" borderId="0" applyNumberFormat="0" applyBorder="0" applyAlignment="0" applyProtection="0"/>
    <xf numFmtId="0" fontId="13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86" borderId="0" applyNumberFormat="0" applyBorder="0" applyAlignment="0" applyProtection="0"/>
    <xf numFmtId="0" fontId="13" fillId="85" borderId="0" applyNumberFormat="0" applyBorder="0" applyAlignment="0" applyProtection="0"/>
    <xf numFmtId="0" fontId="10" fillId="0" borderId="0"/>
    <xf numFmtId="0" fontId="10" fillId="0" borderId="0"/>
    <xf numFmtId="0" fontId="25" fillId="0" borderId="0"/>
    <xf numFmtId="0" fontId="10" fillId="0" borderId="0"/>
    <xf numFmtId="0" fontId="10" fillId="57" borderId="25" applyNumberFormat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4" fontId="19" fillId="31" borderId="1" applyNumberFormat="0" applyProtection="0">
      <alignment horizontal="right" vertical="center"/>
    </xf>
    <xf numFmtId="4" fontId="17" fillId="25" borderId="1" applyNumberFormat="0" applyProtection="0">
      <alignment horizontal="left" vertical="center" indent="1"/>
    </xf>
    <xf numFmtId="0" fontId="13" fillId="73" borderId="0" applyNumberFormat="0" applyBorder="0" applyAlignment="0" applyProtection="0"/>
    <xf numFmtId="0" fontId="13" fillId="71" borderId="0" applyNumberFormat="0" applyBorder="0" applyAlignment="0" applyProtection="0"/>
    <xf numFmtId="0" fontId="13" fillId="74" borderId="0" applyNumberFormat="0" applyBorder="0" applyAlignment="0" applyProtection="0"/>
    <xf numFmtId="0" fontId="13" fillId="73" borderId="0" applyNumberFormat="0" applyBorder="0" applyAlignment="0" applyProtection="0"/>
    <xf numFmtId="0" fontId="13" fillId="13" borderId="0" applyNumberFormat="0" applyBorder="0" applyAlignment="0" applyProtection="0"/>
    <xf numFmtId="0" fontId="69" fillId="31" borderId="30" applyNumberFormat="0" applyProtection="0">
      <alignment horizontal="left" vertical="center" indent="1"/>
    </xf>
    <xf numFmtId="4" fontId="69" fillId="0" borderId="30" applyNumberFormat="0" applyProtection="0">
      <alignment horizontal="right" vertical="center"/>
    </xf>
    <xf numFmtId="4" fontId="70" fillId="52" borderId="30" applyNumberFormat="0" applyProtection="0">
      <alignment horizontal="right" vertical="center"/>
    </xf>
    <xf numFmtId="4" fontId="69" fillId="48" borderId="30" applyNumberFormat="0" applyProtection="0">
      <alignment horizontal="left" vertical="center" indent="1"/>
    </xf>
    <xf numFmtId="0" fontId="12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13" fillId="75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74" borderId="0" applyNumberFormat="0" applyBorder="0" applyAlignment="0" applyProtection="0"/>
    <xf numFmtId="0" fontId="26" fillId="0" borderId="0"/>
    <xf numFmtId="0" fontId="13" fillId="73" borderId="0" applyNumberFormat="0" applyBorder="0" applyAlignment="0" applyProtection="0"/>
    <xf numFmtId="0" fontId="13" fillId="75" borderId="0" applyNumberFormat="0" applyBorder="0" applyAlignment="0" applyProtection="0"/>
    <xf numFmtId="0" fontId="13" fillId="13" borderId="0" applyNumberFormat="0" applyBorder="0" applyAlignment="0" applyProtection="0"/>
    <xf numFmtId="0" fontId="13" fillId="74" borderId="0" applyNumberFormat="0" applyBorder="0" applyAlignment="0" applyProtection="0"/>
    <xf numFmtId="0" fontId="13" fillId="72" borderId="0" applyNumberFormat="0" applyBorder="0" applyAlignment="0" applyProtection="0"/>
    <xf numFmtId="0" fontId="13" fillId="71" borderId="0" applyNumberFormat="0" applyBorder="0" applyAlignment="0" applyProtection="0"/>
    <xf numFmtId="0" fontId="13" fillId="73" borderId="0" applyNumberFormat="0" applyBorder="0" applyAlignment="0" applyProtection="0"/>
    <xf numFmtId="0" fontId="13" fillId="71" borderId="0" applyNumberFormat="0" applyBorder="0" applyAlignment="0" applyProtection="0"/>
    <xf numFmtId="0" fontId="26" fillId="0" borderId="0"/>
    <xf numFmtId="0" fontId="26" fillId="0" borderId="0"/>
    <xf numFmtId="0" fontId="13" fillId="75" borderId="0" applyNumberFormat="0" applyBorder="0" applyAlignment="0" applyProtection="0"/>
    <xf numFmtId="0" fontId="26" fillId="0" borderId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68" fillId="0" borderId="0"/>
    <xf numFmtId="0" fontId="13" fillId="71" borderId="0" applyNumberFormat="0" applyBorder="0" applyAlignment="0" applyProtection="0"/>
    <xf numFmtId="0" fontId="26" fillId="0" borderId="0"/>
    <xf numFmtId="0" fontId="68" fillId="0" borderId="0"/>
    <xf numFmtId="0" fontId="26" fillId="0" borderId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68" fillId="0" borderId="0"/>
    <xf numFmtId="0" fontId="13" fillId="75" borderId="0" applyNumberFormat="0" applyBorder="0" applyAlignment="0" applyProtection="0"/>
    <xf numFmtId="0" fontId="13" fillId="73" borderId="0" applyNumberFormat="0" applyBorder="0" applyAlignment="0" applyProtection="0"/>
    <xf numFmtId="0" fontId="26" fillId="0" borderId="0"/>
    <xf numFmtId="0" fontId="13" fillId="72" borderId="0" applyNumberFormat="0" applyBorder="0" applyAlignment="0" applyProtection="0"/>
    <xf numFmtId="0" fontId="13" fillId="71" borderId="0" applyNumberFormat="0" applyBorder="0" applyAlignment="0" applyProtection="0"/>
    <xf numFmtId="0" fontId="26" fillId="0" borderId="0"/>
    <xf numFmtId="0" fontId="13" fillId="75" borderId="0" applyNumberFormat="0" applyBorder="0" applyAlignment="0" applyProtection="0"/>
    <xf numFmtId="0" fontId="13" fillId="1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0" fontId="13" fillId="72" borderId="0" applyNumberFormat="0" applyBorder="0" applyAlignment="0" applyProtection="0"/>
    <xf numFmtId="0" fontId="13" fillId="13" borderId="0" applyNumberFormat="0" applyBorder="0" applyAlignment="0" applyProtection="0"/>
    <xf numFmtId="0" fontId="13" fillId="74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3" fillId="7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71" borderId="0" applyNumberFormat="0" applyBorder="0" applyAlignment="0" applyProtection="0"/>
    <xf numFmtId="0" fontId="13" fillId="7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74" borderId="0" applyNumberFormat="0" applyBorder="0" applyAlignment="0" applyProtection="0"/>
    <xf numFmtId="0" fontId="13" fillId="71" borderId="0" applyNumberFormat="0" applyBorder="0" applyAlignment="0" applyProtection="0"/>
    <xf numFmtId="0" fontId="68" fillId="0" borderId="0"/>
    <xf numFmtId="0" fontId="13" fillId="75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13" borderId="0" applyNumberFormat="0" applyBorder="0" applyAlignment="0" applyProtection="0"/>
    <xf numFmtId="0" fontId="13" fillId="72" borderId="0" applyNumberFormat="0" applyBorder="0" applyAlignment="0" applyProtection="0"/>
    <xf numFmtId="0" fontId="13" fillId="71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68" fillId="0" borderId="0"/>
    <xf numFmtId="0" fontId="68" fillId="0" borderId="0"/>
    <xf numFmtId="0" fontId="13" fillId="74" borderId="0" applyNumberFormat="0" applyBorder="0" applyAlignment="0" applyProtection="0"/>
    <xf numFmtId="0" fontId="68" fillId="0" borderId="0"/>
    <xf numFmtId="0" fontId="68" fillId="0" borderId="0"/>
    <xf numFmtId="0" fontId="13" fillId="13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6" fillId="0" borderId="0"/>
    <xf numFmtId="0" fontId="6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6" fillId="0" borderId="0"/>
    <xf numFmtId="0" fontId="13" fillId="7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71" borderId="0" applyNumberFormat="0" applyBorder="0" applyAlignment="0" applyProtection="0"/>
    <xf numFmtId="165" fontId="4" fillId="0" borderId="0" applyFont="0" applyFill="0" applyBorder="0" applyAlignment="0" applyProtection="0"/>
    <xf numFmtId="0" fontId="13" fillId="72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13" borderId="0" applyNumberFormat="0" applyBorder="0" applyAlignment="0" applyProtection="0"/>
    <xf numFmtId="0" fontId="13" fillId="73" borderId="0" applyNumberFormat="0" applyBorder="0" applyAlignment="0" applyProtection="0"/>
    <xf numFmtId="0" fontId="13" fillId="13" borderId="0" applyNumberFormat="0" applyBorder="0" applyAlignment="0" applyProtection="0"/>
    <xf numFmtId="0" fontId="13" fillId="73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74" borderId="0" applyNumberFormat="0" applyBorder="0" applyAlignment="0" applyProtection="0"/>
    <xf numFmtId="0" fontId="13" fillId="71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74" borderId="0" applyNumberFormat="0" applyBorder="0" applyAlignment="0" applyProtection="0"/>
    <xf numFmtId="9" fontId="4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75" borderId="0" applyNumberFormat="0" applyBorder="0" applyAlignment="0" applyProtection="0"/>
    <xf numFmtId="0" fontId="13" fillId="72" borderId="0" applyNumberFormat="0" applyBorder="0" applyAlignment="0" applyProtection="0"/>
    <xf numFmtId="165" fontId="4" fillId="0" borderId="0" applyFont="0" applyFill="0" applyBorder="0" applyAlignment="0" applyProtection="0"/>
    <xf numFmtId="0" fontId="13" fillId="75" borderId="0" applyNumberFormat="0" applyBorder="0" applyAlignment="0" applyProtection="0"/>
    <xf numFmtId="0" fontId="13" fillId="75" borderId="0" applyNumberFormat="0" applyBorder="0" applyAlignment="0" applyProtection="0"/>
    <xf numFmtId="0" fontId="13" fillId="73" borderId="0" applyNumberFormat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72" borderId="0" applyNumberFormat="0" applyBorder="0" applyAlignment="0" applyProtection="0"/>
    <xf numFmtId="0" fontId="68" fillId="0" borderId="0"/>
    <xf numFmtId="9" fontId="4" fillId="0" borderId="0" applyFont="0" applyFill="0" applyBorder="0" applyAlignment="0" applyProtection="0"/>
    <xf numFmtId="0" fontId="26" fillId="0" borderId="0"/>
    <xf numFmtId="0" fontId="13" fillId="74" borderId="0" applyNumberFormat="0" applyBorder="0" applyAlignment="0" applyProtection="0"/>
    <xf numFmtId="0" fontId="68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74" borderId="0" applyNumberFormat="0" applyBorder="0" applyAlignment="0" applyProtection="0"/>
    <xf numFmtId="0" fontId="13" fillId="13" borderId="0" applyNumberFormat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165" fontId="4" fillId="0" borderId="0" applyFont="0" applyFill="0" applyBorder="0" applyAlignment="0" applyProtection="0"/>
    <xf numFmtId="0" fontId="68" fillId="0" borderId="0"/>
    <xf numFmtId="0" fontId="13" fillId="71" borderId="0" applyNumberFormat="0" applyBorder="0" applyAlignment="0" applyProtection="0"/>
    <xf numFmtId="9" fontId="4" fillId="0" borderId="0" applyFont="0" applyFill="0" applyBorder="0" applyAlignment="0" applyProtection="0"/>
    <xf numFmtId="0" fontId="13" fillId="73" borderId="0" applyNumberFormat="0" applyBorder="0" applyAlignment="0" applyProtection="0"/>
    <xf numFmtId="0" fontId="13" fillId="72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71" borderId="0" applyNumberFormat="0" applyBorder="0" applyAlignment="0" applyProtection="0"/>
    <xf numFmtId="0" fontId="3" fillId="0" borderId="0"/>
    <xf numFmtId="0" fontId="68" fillId="0" borderId="0"/>
    <xf numFmtId="165" fontId="4" fillId="0" borderId="0" applyFont="0" applyFill="0" applyBorder="0" applyAlignment="0" applyProtection="0"/>
    <xf numFmtId="0" fontId="26" fillId="0" borderId="0"/>
    <xf numFmtId="165" fontId="4" fillId="0" borderId="0" applyFont="0" applyFill="0" applyBorder="0" applyAlignment="0" applyProtection="0"/>
    <xf numFmtId="0" fontId="26" fillId="0" borderId="0"/>
    <xf numFmtId="0" fontId="13" fillId="71" borderId="0" applyNumberFormat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6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9" fontId="67" fillId="0" borderId="0">
      <alignment vertical="top"/>
    </xf>
    <xf numFmtId="179" fontId="67" fillId="0" borderId="0">
      <alignment vertical="top"/>
    </xf>
    <xf numFmtId="179" fontId="67" fillId="0" borderId="0">
      <alignment vertical="top"/>
    </xf>
    <xf numFmtId="0" fontId="26" fillId="0" borderId="0"/>
    <xf numFmtId="179" fontId="67" fillId="0" borderId="0">
      <alignment vertical="top"/>
    </xf>
    <xf numFmtId="179" fontId="67" fillId="0" borderId="0">
      <alignment vertical="top"/>
    </xf>
    <xf numFmtId="180" fontId="10" fillId="0" borderId="0" applyFill="0" applyBorder="0" applyAlignment="0" applyProtection="0"/>
    <xf numFmtId="165" fontId="10" fillId="0" borderId="0" applyFill="0" applyBorder="0" applyAlignment="0" applyProtection="0"/>
    <xf numFmtId="0" fontId="65" fillId="0" borderId="0"/>
    <xf numFmtId="0" fontId="65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9" fontId="67" fillId="0" borderId="0">
      <alignment vertical="top"/>
    </xf>
    <xf numFmtId="179" fontId="67" fillId="0" borderId="0">
      <alignment vertical="top"/>
    </xf>
    <xf numFmtId="179" fontId="67" fillId="0" borderId="0">
      <alignment vertical="top"/>
    </xf>
    <xf numFmtId="165" fontId="10" fillId="0" borderId="0" applyFill="0" applyBorder="0" applyAlignment="0" applyProtection="0"/>
    <xf numFmtId="182" fontId="91" fillId="98" borderId="0">
      <alignment horizontal="center" vertical="center"/>
    </xf>
    <xf numFmtId="187" fontId="92" fillId="0" borderId="7" applyFont="0" applyFill="0">
      <alignment horizontal="right" vertical="center"/>
      <protection locked="0"/>
    </xf>
    <xf numFmtId="187" fontId="92" fillId="0" borderId="0" applyFont="0" applyBorder="0" applyProtection="0">
      <alignment vertical="center"/>
    </xf>
    <xf numFmtId="182" fontId="10" fillId="0" borderId="0" applyNumberFormat="0" applyFont="0" applyAlignment="0">
      <alignment horizontal="center" vertical="center"/>
    </xf>
    <xf numFmtId="39" fontId="93" fillId="99" borderId="0" applyNumberFormat="0" applyBorder="0">
      <alignment vertical="center"/>
    </xf>
    <xf numFmtId="0" fontId="26" fillId="0" borderId="0">
      <alignment horizontal="left"/>
    </xf>
    <xf numFmtId="183" fontId="94" fillId="100" borderId="3">
      <alignment vertical="center"/>
    </xf>
    <xf numFmtId="183" fontId="94" fillId="101" borderId="3">
      <alignment vertical="center"/>
    </xf>
    <xf numFmtId="37" fontId="95" fillId="102" borderId="3">
      <alignment horizontal="center" vertical="center"/>
    </xf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0" fontId="10" fillId="0" borderId="0" applyNumberFormat="0" applyFont="0">
      <alignment wrapText="1"/>
    </xf>
    <xf numFmtId="181" fontId="26" fillId="54" borderId="3" applyBorder="0">
      <alignment horizontal="center" vertical="center"/>
    </xf>
    <xf numFmtId="0" fontId="93" fillId="103" borderId="3">
      <alignment horizontal="center" vertical="center" wrapText="1"/>
      <protection locked="0"/>
    </xf>
    <xf numFmtId="181" fontId="26" fillId="104" borderId="3">
      <alignment horizontal="center" vertical="center"/>
      <protection locked="0"/>
    </xf>
    <xf numFmtId="183" fontId="10" fillId="105" borderId="3">
      <alignment vertical="center"/>
    </xf>
    <xf numFmtId="182" fontId="96" fillId="106" borderId="10" applyBorder="0" applyAlignment="0">
      <alignment horizontal="left" indent="1"/>
    </xf>
    <xf numFmtId="0" fontId="97" fillId="99" borderId="3" applyFont="0" applyBorder="0" applyAlignment="0">
      <alignment horizontal="center" vertical="center"/>
    </xf>
    <xf numFmtId="0" fontId="98" fillId="99" borderId="0">
      <alignment vertical="center"/>
    </xf>
    <xf numFmtId="183" fontId="99" fillId="105" borderId="3">
      <alignment horizontal="center" vertical="center" wrapText="1"/>
      <protection locked="0"/>
    </xf>
    <xf numFmtId="0" fontId="10" fillId="0" borderId="0">
      <alignment vertical="center"/>
    </xf>
    <xf numFmtId="184" fontId="10" fillId="98" borderId="3">
      <alignment vertical="center"/>
    </xf>
    <xf numFmtId="0" fontId="10" fillId="107" borderId="0"/>
    <xf numFmtId="183" fontId="10" fillId="52" borderId="37" applyNumberFormat="0" applyFont="0" applyAlignment="0">
      <alignment horizontal="left"/>
    </xf>
    <xf numFmtId="49" fontId="100" fillId="99" borderId="3" applyNumberFormat="0" applyBorder="0">
      <alignment horizontal="center" vertical="center" wrapText="1"/>
    </xf>
    <xf numFmtId="183" fontId="101" fillId="102" borderId="15">
      <alignment horizontal="center" vertical="center"/>
    </xf>
    <xf numFmtId="0" fontId="60" fillId="108" borderId="24">
      <alignment vertical="center"/>
      <protection locked="0"/>
    </xf>
    <xf numFmtId="188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3" fontId="10" fillId="109" borderId="3" applyNumberFormat="0" applyFill="0" applyBorder="0" applyProtection="0">
      <alignment vertical="center"/>
      <protection locked="0"/>
    </xf>
    <xf numFmtId="0" fontId="102" fillId="0" borderId="0">
      <alignment horizontal="left"/>
    </xf>
    <xf numFmtId="0" fontId="103" fillId="99" borderId="0"/>
    <xf numFmtId="0" fontId="1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22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38" fontId="67" fillId="0" borderId="0">
      <alignment vertical="top"/>
    </xf>
    <xf numFmtId="4" fontId="17" fillId="25" borderId="90" applyNumberFormat="0" applyProtection="0">
      <alignment horizontal="left" vertical="center" indent="1"/>
    </xf>
    <xf numFmtId="4" fontId="17" fillId="31" borderId="90" applyNumberFormat="0" applyProtection="0">
      <alignment horizontal="right" vertical="center"/>
    </xf>
    <xf numFmtId="4" fontId="17" fillId="33" borderId="90" applyNumberFormat="0" applyProtection="0">
      <alignment horizontal="left" vertical="center" indent="1"/>
    </xf>
    <xf numFmtId="4" fontId="17" fillId="33" borderId="90" applyNumberFormat="0" applyProtection="0">
      <alignment vertical="center"/>
    </xf>
    <xf numFmtId="4" fontId="17" fillId="5" borderId="90" applyNumberFormat="0" applyProtection="0">
      <alignment horizontal="right" vertical="center"/>
    </xf>
    <xf numFmtId="4" fontId="16" fillId="24" borderId="90" applyNumberFormat="0" applyProtection="0">
      <alignment vertical="center"/>
    </xf>
    <xf numFmtId="4" fontId="17" fillId="2" borderId="90" applyNumberFormat="0" applyProtection="0">
      <alignment horizontal="right" vertical="center"/>
    </xf>
    <xf numFmtId="4" fontId="21" fillId="31" borderId="90" applyNumberFormat="0" applyProtection="0">
      <alignment horizontal="right" vertical="center"/>
    </xf>
    <xf numFmtId="4" fontId="19" fillId="31" borderId="90" applyNumberFormat="0" applyProtection="0">
      <alignment horizontal="right" vertical="center"/>
    </xf>
    <xf numFmtId="0" fontId="17" fillId="33" borderId="90" applyNumberFormat="0" applyProtection="0">
      <alignment horizontal="left" vertical="top" indent="1"/>
    </xf>
    <xf numFmtId="4" fontId="17" fillId="27" borderId="90" applyNumberFormat="0" applyProtection="0">
      <alignment horizontal="right" vertical="center"/>
    </xf>
    <xf numFmtId="4" fontId="17" fillId="6" borderId="90" applyNumberFormat="0" applyProtection="0">
      <alignment horizontal="right" vertical="center"/>
    </xf>
    <xf numFmtId="4" fontId="17" fillId="4" borderId="90" applyNumberFormat="0" applyProtection="0">
      <alignment horizontal="right" vertical="center"/>
    </xf>
    <xf numFmtId="4" fontId="15" fillId="24" borderId="90" applyNumberFormat="0" applyProtection="0">
      <alignment horizontal="left" vertical="center" indent="1"/>
    </xf>
    <xf numFmtId="0" fontId="152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" fillId="0" borderId="0"/>
    <xf numFmtId="0" fontId="152" fillId="0" borderId="0"/>
    <xf numFmtId="0" fontId="3" fillId="0" borderId="0"/>
    <xf numFmtId="0" fontId="152" fillId="0" borderId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" fillId="35" borderId="91" applyBorder="0">
      <alignment horizontal="right"/>
    </xf>
    <xf numFmtId="0" fontId="15" fillId="24" borderId="90" applyNumberFormat="0" applyProtection="0">
      <alignment horizontal="left" vertical="top" indent="1"/>
    </xf>
    <xf numFmtId="0" fontId="17" fillId="25" borderId="90" applyNumberFormat="0" applyProtection="0">
      <alignment horizontal="left" vertical="top" indent="1"/>
    </xf>
    <xf numFmtId="0" fontId="10" fillId="22" borderId="91" applyNumberFormat="0">
      <protection locked="0"/>
    </xf>
    <xf numFmtId="0" fontId="10" fillId="31" borderId="90" applyNumberFormat="0" applyProtection="0">
      <alignment horizontal="left" vertical="top" indent="1"/>
    </xf>
    <xf numFmtId="0" fontId="10" fillId="31" borderId="90" applyNumberFormat="0" applyProtection="0">
      <alignment horizontal="left" vertical="center" indent="1"/>
    </xf>
    <xf numFmtId="0" fontId="10" fillId="3" borderId="90" applyNumberFormat="0" applyProtection="0">
      <alignment horizontal="left" vertical="top" indent="1"/>
    </xf>
    <xf numFmtId="0" fontId="10" fillId="3" borderId="90" applyNumberFormat="0" applyProtection="0">
      <alignment horizontal="left" vertical="center" indent="1"/>
    </xf>
    <xf numFmtId="0" fontId="10" fillId="25" borderId="90" applyNumberFormat="0" applyProtection="0">
      <alignment horizontal="left" vertical="top" indent="1"/>
    </xf>
    <xf numFmtId="0" fontId="10" fillId="25" borderId="90" applyNumberFormat="0" applyProtection="0">
      <alignment horizontal="left" vertical="center" indent="1"/>
    </xf>
    <xf numFmtId="0" fontId="10" fillId="32" borderId="90" applyNumberFormat="0" applyProtection="0">
      <alignment horizontal="left" vertical="top" indent="1"/>
    </xf>
    <xf numFmtId="165" fontId="31" fillId="0" borderId="0" applyFont="0" applyFill="0" applyBorder="0" applyAlignment="0" applyProtection="0"/>
    <xf numFmtId="0" fontId="10" fillId="32" borderId="90" applyNumberFormat="0" applyProtection="0">
      <alignment horizontal="left" vertical="center" indent="1"/>
    </xf>
    <xf numFmtId="165" fontId="4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4" fontId="17" fillId="25" borderId="90" applyNumberFormat="0" applyProtection="0">
      <alignment horizontal="right" vertical="center"/>
    </xf>
    <xf numFmtId="4" fontId="17" fillId="29" borderId="90" applyNumberFormat="0" applyProtection="0">
      <alignment horizontal="right" vertical="center"/>
    </xf>
    <xf numFmtId="4" fontId="17" fillId="28" borderId="90" applyNumberFormat="0" applyProtection="0">
      <alignment horizontal="right" vertical="center"/>
    </xf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" fontId="17" fillId="7" borderId="90" applyNumberFormat="0" applyProtection="0">
      <alignment horizontal="right" vertical="center"/>
    </xf>
    <xf numFmtId="4" fontId="17" fillId="26" borderId="90" applyNumberFormat="0" applyProtection="0">
      <alignment horizontal="right" vertical="center"/>
    </xf>
    <xf numFmtId="4" fontId="15" fillId="24" borderId="90" applyNumberFormat="0" applyProtection="0">
      <alignment vertical="center"/>
    </xf>
    <xf numFmtId="4" fontId="19" fillId="33" borderId="90" applyNumberFormat="0" applyProtection="0">
      <alignment vertical="center"/>
    </xf>
    <xf numFmtId="0" fontId="68" fillId="0" borderId="0"/>
    <xf numFmtId="0" fontId="3" fillId="0" borderId="0"/>
    <xf numFmtId="9" fontId="68" fillId="0" borderId="0" applyFont="0" applyFill="0" applyBorder="0" applyAlignment="0" applyProtection="0"/>
    <xf numFmtId="186" fontId="68" fillId="0" borderId="0" applyFont="0" applyFill="0" applyBorder="0" applyAlignment="0" applyProtection="0"/>
    <xf numFmtId="0" fontId="4" fillId="0" borderId="0"/>
    <xf numFmtId="0" fontId="60" fillId="0" borderId="0"/>
    <xf numFmtId="43" fontId="3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4" fillId="0" borderId="0"/>
    <xf numFmtId="4" fontId="21" fillId="31" borderId="92" applyNumberFormat="0" applyProtection="0">
      <alignment horizontal="right" vertical="center"/>
    </xf>
    <xf numFmtId="0" fontId="17" fillId="25" borderId="92" applyNumberFormat="0" applyProtection="0">
      <alignment horizontal="left" vertical="top" indent="1"/>
    </xf>
    <xf numFmtId="4" fontId="19" fillId="31" borderId="92" applyNumberFormat="0" applyProtection="0">
      <alignment horizontal="right" vertical="center"/>
    </xf>
    <xf numFmtId="0" fontId="17" fillId="33" borderId="92" applyNumberFormat="0" applyProtection="0">
      <alignment horizontal="left" vertical="top" indent="1"/>
    </xf>
    <xf numFmtId="4" fontId="19" fillId="33" borderId="92" applyNumberFormat="0" applyProtection="0">
      <alignment vertical="center"/>
    </xf>
    <xf numFmtId="4" fontId="17" fillId="33" borderId="92" applyNumberFormat="0" applyProtection="0">
      <alignment vertical="center"/>
    </xf>
    <xf numFmtId="4" fontId="17" fillId="5" borderId="92" applyNumberFormat="0" applyProtection="0">
      <alignment horizontal="right" vertical="center"/>
    </xf>
    <xf numFmtId="4" fontId="17" fillId="2" borderId="92" applyNumberFormat="0" applyProtection="0">
      <alignment horizontal="right" vertical="center"/>
    </xf>
    <xf numFmtId="0" fontId="15" fillId="24" borderId="92" applyNumberFormat="0" applyProtection="0">
      <alignment horizontal="left" vertical="top" indent="1"/>
    </xf>
    <xf numFmtId="4" fontId="16" fillId="24" borderId="92" applyNumberFormat="0" applyProtection="0">
      <alignment vertical="center"/>
    </xf>
    <xf numFmtId="4" fontId="8" fillId="35" borderId="93" applyBorder="0">
      <alignment horizontal="right"/>
    </xf>
    <xf numFmtId="4" fontId="17" fillId="25" borderId="92" applyNumberFormat="0" applyProtection="0">
      <alignment horizontal="left" vertical="center" indent="1"/>
    </xf>
    <xf numFmtId="4" fontId="17" fillId="31" borderId="92" applyNumberFormat="0" applyProtection="0">
      <alignment horizontal="right" vertical="center"/>
    </xf>
    <xf numFmtId="4" fontId="17" fillId="33" borderId="92" applyNumberFormat="0" applyProtection="0">
      <alignment horizontal="left" vertical="center" indent="1"/>
    </xf>
    <xf numFmtId="0" fontId="10" fillId="22" borderId="93" applyNumberFormat="0">
      <protection locked="0"/>
    </xf>
    <xf numFmtId="0" fontId="10" fillId="31" borderId="92" applyNumberFormat="0" applyProtection="0">
      <alignment horizontal="left" vertical="top" indent="1"/>
    </xf>
    <xf numFmtId="0" fontId="10" fillId="31" borderId="92" applyNumberFormat="0" applyProtection="0">
      <alignment horizontal="left" vertical="center" indent="1"/>
    </xf>
    <xf numFmtId="0" fontId="10" fillId="3" borderId="92" applyNumberFormat="0" applyProtection="0">
      <alignment horizontal="left" vertical="top" indent="1"/>
    </xf>
    <xf numFmtId="0" fontId="10" fillId="3" borderId="92" applyNumberFormat="0" applyProtection="0">
      <alignment horizontal="left" vertical="center" indent="1"/>
    </xf>
    <xf numFmtId="0" fontId="10" fillId="25" borderId="92" applyNumberFormat="0" applyProtection="0">
      <alignment horizontal="left" vertical="top" indent="1"/>
    </xf>
    <xf numFmtId="0" fontId="10" fillId="25" borderId="92" applyNumberFormat="0" applyProtection="0">
      <alignment horizontal="left" vertical="center" indent="1"/>
    </xf>
    <xf numFmtId="0" fontId="10" fillId="32" borderId="92" applyNumberFormat="0" applyProtection="0">
      <alignment horizontal="left" vertical="top" indent="1"/>
    </xf>
    <xf numFmtId="0" fontId="10" fillId="32" borderId="92" applyNumberFormat="0" applyProtection="0">
      <alignment horizontal="left" vertical="center" indent="1"/>
    </xf>
    <xf numFmtId="4" fontId="17" fillId="25" borderId="92" applyNumberFormat="0" applyProtection="0">
      <alignment horizontal="right" vertical="center"/>
    </xf>
    <xf numFmtId="4" fontId="17" fillId="29" borderId="92" applyNumberFormat="0" applyProtection="0">
      <alignment horizontal="right" vertical="center"/>
    </xf>
    <xf numFmtId="4" fontId="17" fillId="28" borderId="92" applyNumberFormat="0" applyProtection="0">
      <alignment horizontal="right" vertical="center"/>
    </xf>
    <xf numFmtId="4" fontId="17" fillId="27" borderId="92" applyNumberFormat="0" applyProtection="0">
      <alignment horizontal="right" vertical="center"/>
    </xf>
    <xf numFmtId="4" fontId="17" fillId="7" borderId="92" applyNumberFormat="0" applyProtection="0">
      <alignment horizontal="right" vertical="center"/>
    </xf>
    <xf numFmtId="4" fontId="17" fillId="6" borderId="92" applyNumberFormat="0" applyProtection="0">
      <alignment horizontal="right" vertical="center"/>
    </xf>
    <xf numFmtId="4" fontId="17" fillId="26" borderId="92" applyNumberFormat="0" applyProtection="0">
      <alignment horizontal="right" vertical="center"/>
    </xf>
    <xf numFmtId="4" fontId="17" fillId="4" borderId="92" applyNumberFormat="0" applyProtection="0">
      <alignment horizontal="right" vertical="center"/>
    </xf>
    <xf numFmtId="4" fontId="15" fillId="24" borderId="92" applyNumberFormat="0" applyProtection="0">
      <alignment horizontal="left" vertical="center" indent="1"/>
    </xf>
    <xf numFmtId="4" fontId="15" fillId="24" borderId="92" applyNumberFormat="0" applyProtection="0">
      <alignment vertical="center"/>
    </xf>
    <xf numFmtId="43" fontId="3" fillId="0" borderId="0" applyFont="0" applyFill="0" applyBorder="0" applyAlignment="0" applyProtection="0"/>
    <xf numFmtId="0" fontId="152" fillId="0" borderId="0"/>
    <xf numFmtId="0" fontId="152" fillId="0" borderId="0"/>
    <xf numFmtId="0" fontId="152" fillId="0" borderId="0"/>
    <xf numFmtId="0" fontId="3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70" fillId="0" borderId="0"/>
    <xf numFmtId="0" fontId="68" fillId="130" borderId="0" applyNumberFormat="0" applyBorder="0" applyAlignment="0" applyProtection="0"/>
    <xf numFmtId="0" fontId="171" fillId="129" borderId="0" applyNumberFormat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68" fillId="0" borderId="0"/>
  </cellStyleXfs>
  <cellXfs count="2887">
    <xf numFmtId="0" fontId="0" fillId="0" borderId="0" xfId="0"/>
    <xf numFmtId="0" fontId="0" fillId="0" borderId="0" xfId="0"/>
    <xf numFmtId="0" fontId="107" fillId="0" borderId="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91" fontId="104" fillId="113" borderId="3" xfId="1835" applyNumberFormat="1" applyFont="1" applyFill="1" applyBorder="1" applyAlignment="1" applyProtection="1">
      <alignment horizontal="center" vertical="center"/>
    </xf>
    <xf numFmtId="165" fontId="0" fillId="113" borderId="9" xfId="1835" applyFont="1" applyFill="1" applyBorder="1" applyAlignment="1">
      <alignment horizontal="center" vertical="center"/>
    </xf>
    <xf numFmtId="165" fontId="0" fillId="114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7" fillId="0" borderId="0" xfId="0" applyFont="1" applyFill="1" applyAlignment="1">
      <alignment horizontal="center" vertical="center"/>
    </xf>
    <xf numFmtId="193" fontId="107" fillId="0" borderId="0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15" borderId="53" xfId="0" applyFill="1" applyBorder="1"/>
    <xf numFmtId="0" fontId="104" fillId="0" borderId="0" xfId="0" applyFont="1"/>
    <xf numFmtId="0" fontId="0" fillId="0" borderId="0" xfId="0" applyFill="1"/>
    <xf numFmtId="2" fontId="0" fillId="0" borderId="0" xfId="0" applyNumberFormat="1"/>
    <xf numFmtId="0" fontId="0" fillId="0" borderId="55" xfId="0" applyBorder="1" applyAlignment="1">
      <alignment horizontal="center" vertical="center"/>
    </xf>
    <xf numFmtId="0" fontId="0" fillId="0" borderId="9" xfId="0" applyBorder="1" applyAlignment="1">
      <alignment wrapText="1"/>
    </xf>
    <xf numFmtId="0" fontId="0" fillId="0" borderId="9" xfId="0" applyFill="1" applyBorder="1"/>
    <xf numFmtId="165" fontId="0" fillId="113" borderId="9" xfId="1835" applyFont="1" applyFill="1" applyBorder="1"/>
    <xf numFmtId="165" fontId="0" fillId="113" borderId="3" xfId="1835" applyFont="1" applyFill="1" applyBorder="1"/>
    <xf numFmtId="0" fontId="0" fillId="0" borderId="44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0" fontId="0" fillId="0" borderId="3" xfId="0" applyFill="1" applyBorder="1"/>
    <xf numFmtId="165" fontId="0" fillId="0" borderId="3" xfId="1835" applyFont="1" applyBorder="1"/>
    <xf numFmtId="0" fontId="0" fillId="0" borderId="3" xfId="0" applyBorder="1" applyAlignment="1">
      <alignment horizontal="left" vertical="top" wrapText="1"/>
    </xf>
    <xf numFmtId="2" fontId="0" fillId="0" borderId="3" xfId="1835" applyNumberFormat="1" applyFont="1" applyBorder="1"/>
    <xf numFmtId="0" fontId="104" fillId="0" borderId="3" xfId="0" applyFont="1" applyFill="1" applyBorder="1"/>
    <xf numFmtId="192" fontId="104" fillId="113" borderId="3" xfId="1835" applyNumberFormat="1" applyFont="1" applyFill="1" applyBorder="1" applyAlignment="1" applyProtection="1">
      <alignment horizontal="center"/>
    </xf>
    <xf numFmtId="2" fontId="104" fillId="113" borderId="3" xfId="1835" applyNumberFormat="1" applyFont="1" applyFill="1" applyBorder="1" applyAlignment="1" applyProtection="1">
      <alignment horizontal="center"/>
    </xf>
    <xf numFmtId="0" fontId="0" fillId="0" borderId="3" xfId="0" applyFill="1" applyBorder="1" applyAlignment="1">
      <alignment horizontal="left" vertical="center"/>
    </xf>
    <xf numFmtId="0" fontId="112" fillId="0" borderId="3" xfId="66" applyFont="1" applyFill="1" applyBorder="1" applyAlignment="1">
      <alignment horizontal="left" vertical="center" wrapText="1"/>
    </xf>
    <xf numFmtId="0" fontId="112" fillId="0" borderId="3" xfId="66" applyFont="1" applyFill="1" applyBorder="1" applyAlignment="1">
      <alignment vertical="top" wrapText="1"/>
    </xf>
    <xf numFmtId="165" fontId="0" fillId="0" borderId="3" xfId="1835" applyFont="1" applyFill="1" applyBorder="1"/>
    <xf numFmtId="0" fontId="112" fillId="0" borderId="6" xfId="66" applyFont="1" applyFill="1" applyBorder="1" applyAlignment="1">
      <alignment vertical="top" wrapText="1"/>
    </xf>
    <xf numFmtId="0" fontId="112" fillId="112" borderId="44" xfId="0" applyFont="1" applyFill="1" applyBorder="1" applyAlignment="1">
      <alignment horizontal="center" vertical="center"/>
    </xf>
    <xf numFmtId="0" fontId="115" fillId="112" borderId="3" xfId="66" applyFont="1" applyFill="1" applyBorder="1" applyAlignment="1">
      <alignment horizontal="left" vertical="top" wrapText="1"/>
    </xf>
    <xf numFmtId="0" fontId="112" fillId="112" borderId="3" xfId="66" applyFont="1" applyFill="1" applyBorder="1" applyAlignment="1">
      <alignment horizontal="right" vertical="top" wrapText="1"/>
    </xf>
    <xf numFmtId="0" fontId="114" fillId="112" borderId="3" xfId="66" applyFont="1" applyFill="1" applyBorder="1" applyAlignment="1">
      <alignment horizontal="right" vertical="top" wrapText="1"/>
    </xf>
    <xf numFmtId="0" fontId="115" fillId="112" borderId="3" xfId="66" applyFont="1" applyFill="1" applyBorder="1" applyAlignment="1">
      <alignment horizontal="right" vertical="top" wrapText="1"/>
    </xf>
    <xf numFmtId="0" fontId="112" fillId="112" borderId="45" xfId="0" applyFont="1" applyFill="1" applyBorder="1" applyAlignment="1">
      <alignment horizontal="center" vertical="center"/>
    </xf>
    <xf numFmtId="0" fontId="112" fillId="112" borderId="8" xfId="66" applyFont="1" applyFill="1" applyBorder="1" applyAlignment="1">
      <alignment horizontal="right" vertical="top" wrapText="1"/>
    </xf>
    <xf numFmtId="0" fontId="112" fillId="0" borderId="8" xfId="66" applyFont="1" applyFill="1" applyBorder="1" applyAlignment="1">
      <alignment vertical="top" wrapText="1"/>
    </xf>
    <xf numFmtId="165" fontId="0" fillId="113" borderId="8" xfId="1835" applyFont="1" applyFill="1" applyBorder="1"/>
    <xf numFmtId="165" fontId="0" fillId="0" borderId="9" xfId="1835" applyFont="1" applyBorder="1"/>
    <xf numFmtId="2" fontId="0" fillId="113" borderId="3" xfId="1835" applyNumberFormat="1" applyFont="1" applyFill="1" applyBorder="1"/>
    <xf numFmtId="165" fontId="0" fillId="0" borderId="8" xfId="1835" applyFont="1" applyBorder="1"/>
    <xf numFmtId="0" fontId="112" fillId="112" borderId="3" xfId="0" applyFont="1" applyFill="1" applyBorder="1" applyAlignment="1">
      <alignment horizontal="center" vertical="center"/>
    </xf>
    <xf numFmtId="0" fontId="112" fillId="112" borderId="8" xfId="0" applyFont="1" applyFill="1" applyBorder="1" applyAlignment="1">
      <alignment horizontal="center" vertical="center"/>
    </xf>
    <xf numFmtId="165" fontId="0" fillId="0" borderId="51" xfId="1835" applyFont="1" applyBorder="1"/>
    <xf numFmtId="0" fontId="0" fillId="0" borderId="8" xfId="0" applyFill="1" applyBorder="1"/>
    <xf numFmtId="165" fontId="0" fillId="0" borderId="13" xfId="1835" applyFont="1" applyBorder="1"/>
    <xf numFmtId="2" fontId="0" fillId="0" borderId="13" xfId="1835" applyNumberFormat="1" applyFont="1" applyBorder="1"/>
    <xf numFmtId="192" fontId="104" fillId="113" borderId="13" xfId="1835" applyNumberFormat="1" applyFont="1" applyFill="1" applyBorder="1" applyAlignment="1" applyProtection="1">
      <alignment horizontal="center"/>
    </xf>
    <xf numFmtId="2" fontId="104" fillId="113" borderId="13" xfId="1835" applyNumberFormat="1" applyFont="1" applyFill="1" applyBorder="1" applyAlignment="1" applyProtection="1">
      <alignment horizontal="center"/>
    </xf>
    <xf numFmtId="165" fontId="0" fillId="113" borderId="13" xfId="1835" applyFont="1" applyFill="1" applyBorder="1"/>
    <xf numFmtId="165" fontId="0" fillId="0" borderId="38" xfId="1835" applyFont="1" applyBorder="1"/>
    <xf numFmtId="49" fontId="0" fillId="0" borderId="0" xfId="0" applyNumberFormat="1"/>
    <xf numFmtId="0" fontId="0" fillId="110" borderId="9" xfId="0" applyFill="1" applyBorder="1" applyAlignment="1">
      <alignment vertical="center" wrapText="1"/>
    </xf>
    <xf numFmtId="165" fontId="0" fillId="116" borderId="9" xfId="0" applyNumberFormat="1" applyFont="1" applyFill="1" applyBorder="1"/>
    <xf numFmtId="49" fontId="24" fillId="110" borderId="9" xfId="0" applyNumberFormat="1" applyFont="1" applyFill="1" applyBorder="1" applyAlignment="1">
      <alignment horizontal="center" vertical="center" wrapText="1"/>
    </xf>
    <xf numFmtId="0" fontId="24" fillId="110" borderId="9" xfId="0" applyFont="1" applyFill="1" applyBorder="1" applyAlignment="1">
      <alignment vertical="center" wrapText="1"/>
    </xf>
    <xf numFmtId="165" fontId="0" fillId="117" borderId="3" xfId="0" applyNumberFormat="1" applyFont="1" applyFill="1" applyBorder="1"/>
    <xf numFmtId="49" fontId="104" fillId="111" borderId="3" xfId="0" applyNumberFormat="1" applyFont="1" applyFill="1" applyBorder="1" applyAlignment="1">
      <alignment horizontal="center"/>
    </xf>
    <xf numFmtId="0" fontId="104" fillId="111" borderId="3" xfId="0" applyFont="1" applyFill="1" applyBorder="1"/>
    <xf numFmtId="49" fontId="24" fillId="111" borderId="3" xfId="0" applyNumberFormat="1" applyFont="1" applyFill="1" applyBorder="1" applyAlignment="1">
      <alignment horizontal="center" vertical="center" wrapText="1"/>
    </xf>
    <xf numFmtId="0" fontId="104" fillId="111" borderId="3" xfId="0" applyFont="1" applyFill="1" applyBorder="1" applyAlignment="1">
      <alignment wrapText="1"/>
    </xf>
    <xf numFmtId="0" fontId="0" fillId="0" borderId="3" xfId="0" applyBorder="1"/>
    <xf numFmtId="165" fontId="0" fillId="118" borderId="3" xfId="0" applyNumberFormat="1" applyFont="1" applyFill="1" applyBorder="1"/>
    <xf numFmtId="49" fontId="104" fillId="112" borderId="3" xfId="0" applyNumberFormat="1" applyFont="1" applyFill="1" applyBorder="1" applyAlignment="1">
      <alignment horizontal="center"/>
    </xf>
    <xf numFmtId="0" fontId="104" fillId="112" borderId="3" xfId="0" applyFont="1" applyFill="1" applyBorder="1"/>
    <xf numFmtId="0" fontId="0" fillId="112" borderId="3" xfId="0" applyFont="1" applyFill="1" applyBorder="1"/>
    <xf numFmtId="0" fontId="0" fillId="110" borderId="3" xfId="0" applyFill="1" applyBorder="1"/>
    <xf numFmtId="165" fontId="0" fillId="116" borderId="3" xfId="0" applyNumberFormat="1" applyFont="1" applyFill="1" applyBorder="1"/>
    <xf numFmtId="49" fontId="24" fillId="110" borderId="3" xfId="0" applyNumberFormat="1" applyFont="1" applyFill="1" applyBorder="1" applyAlignment="1">
      <alignment horizontal="center" vertical="center" wrapText="1"/>
    </xf>
    <xf numFmtId="0" fontId="24" fillId="110" borderId="3" xfId="0" applyFont="1" applyFill="1" applyBorder="1" applyAlignment="1">
      <alignment vertical="center" wrapText="1"/>
    </xf>
    <xf numFmtId="165" fontId="104" fillId="110" borderId="3" xfId="0" applyNumberFormat="1" applyFont="1" applyFill="1" applyBorder="1"/>
    <xf numFmtId="49" fontId="0" fillId="112" borderId="3" xfId="0" applyNumberFormat="1" applyFill="1" applyBorder="1"/>
    <xf numFmtId="0" fontId="117" fillId="112" borderId="3" xfId="66" applyFont="1" applyFill="1" applyBorder="1" applyAlignment="1">
      <alignment horizontal="right" vertical="top" wrapText="1"/>
    </xf>
    <xf numFmtId="49" fontId="104" fillId="111" borderId="9" xfId="0" applyNumberFormat="1" applyFont="1" applyFill="1" applyBorder="1" applyAlignment="1">
      <alignment horizontal="center"/>
    </xf>
    <xf numFmtId="0" fontId="104" fillId="111" borderId="9" xfId="0" applyFont="1" applyFill="1" applyBorder="1"/>
    <xf numFmtId="0" fontId="0" fillId="0" borderId="8" xfId="0" applyBorder="1"/>
    <xf numFmtId="165" fontId="0" fillId="118" borderId="8" xfId="0" applyNumberFormat="1" applyFont="1" applyFill="1" applyBorder="1"/>
    <xf numFmtId="0" fontId="117" fillId="112" borderId="8" xfId="66" applyFont="1" applyFill="1" applyBorder="1" applyAlignment="1">
      <alignment horizontal="right" vertical="top" wrapText="1"/>
    </xf>
    <xf numFmtId="165" fontId="0" fillId="114" borderId="3" xfId="0" applyNumberFormat="1" applyFont="1" applyFill="1" applyBorder="1"/>
    <xf numFmtId="0" fontId="0" fillId="112" borderId="3" xfId="0" applyFill="1" applyBorder="1"/>
    <xf numFmtId="165" fontId="0" fillId="113" borderId="3" xfId="0" applyNumberFormat="1" applyFont="1" applyFill="1" applyBorder="1"/>
    <xf numFmtId="49" fontId="0" fillId="0" borderId="3" xfId="1835" applyNumberFormat="1" applyFont="1" applyBorder="1" applyAlignment="1">
      <alignment horizontal="center"/>
    </xf>
    <xf numFmtId="49" fontId="0" fillId="112" borderId="3" xfId="0" applyNumberFormat="1" applyFont="1" applyFill="1" applyBorder="1"/>
    <xf numFmtId="49" fontId="24" fillId="112" borderId="3" xfId="0" applyNumberFormat="1" applyFont="1" applyFill="1" applyBorder="1" applyAlignment="1">
      <alignment horizontal="center" vertical="center" wrapText="1"/>
    </xf>
    <xf numFmtId="0" fontId="104" fillId="112" borderId="3" xfId="0" applyFont="1" applyFill="1" applyBorder="1" applyAlignment="1">
      <alignment wrapText="1"/>
    </xf>
    <xf numFmtId="49" fontId="0" fillId="0" borderId="3" xfId="0" applyNumberFormat="1" applyBorder="1" applyAlignment="1">
      <alignment horizontal="center"/>
    </xf>
    <xf numFmtId="49" fontId="0" fillId="0" borderId="3" xfId="0" applyNumberFormat="1" applyBorder="1"/>
    <xf numFmtId="49" fontId="0" fillId="111" borderId="3" xfId="0" applyNumberFormat="1" applyFill="1" applyBorder="1"/>
    <xf numFmtId="0" fontId="117" fillId="111" borderId="3" xfId="66" applyFont="1" applyFill="1" applyBorder="1" applyAlignment="1">
      <alignment horizontal="right" vertical="top" wrapText="1"/>
    </xf>
    <xf numFmtId="49" fontId="0" fillId="0" borderId="3" xfId="0" applyNumberFormat="1" applyFill="1" applyBorder="1"/>
    <xf numFmtId="0" fontId="117" fillId="0" borderId="3" xfId="66" applyFont="1" applyFill="1" applyBorder="1" applyAlignment="1">
      <alignment horizontal="right" vertical="top" wrapText="1"/>
    </xf>
    <xf numFmtId="0" fontId="117" fillId="0" borderId="3" xfId="66" applyFont="1" applyBorder="1" applyAlignment="1">
      <alignment horizontal="right" vertical="top" wrapText="1"/>
    </xf>
    <xf numFmtId="0" fontId="117" fillId="0" borderId="3" xfId="66" applyFont="1" applyBorder="1" applyAlignment="1">
      <alignment vertical="top" wrapText="1"/>
    </xf>
    <xf numFmtId="0" fontId="90" fillId="0" borderId="3" xfId="66" applyFont="1" applyBorder="1" applyAlignment="1">
      <alignment vertical="top" wrapText="1"/>
    </xf>
    <xf numFmtId="49" fontId="0" fillId="0" borderId="8" xfId="0" applyNumberFormat="1" applyFill="1" applyBorder="1"/>
    <xf numFmtId="0" fontId="117" fillId="0" borderId="8" xfId="66" applyFont="1" applyBorder="1" applyAlignment="1">
      <alignment horizontal="right" vertical="top" wrapText="1"/>
    </xf>
    <xf numFmtId="0" fontId="0" fillId="0" borderId="9" xfId="0" applyBorder="1"/>
    <xf numFmtId="49" fontId="104" fillId="0" borderId="9" xfId="0" applyNumberFormat="1" applyFont="1" applyFill="1" applyBorder="1" applyAlignment="1">
      <alignment horizontal="center"/>
    </xf>
    <xf numFmtId="0" fontId="104" fillId="0" borderId="9" xfId="0" applyFont="1" applyFill="1" applyBorder="1"/>
    <xf numFmtId="0" fontId="0" fillId="0" borderId="3" xfId="0" applyFont="1" applyFill="1" applyBorder="1"/>
    <xf numFmtId="49" fontId="104" fillId="0" borderId="3" xfId="0" applyNumberFormat="1" applyFont="1" applyFill="1" applyBorder="1" applyAlignment="1">
      <alignment horizontal="center"/>
    </xf>
    <xf numFmtId="0" fontId="0" fillId="0" borderId="8" xfId="0" applyFont="1" applyFill="1" applyBorder="1"/>
    <xf numFmtId="165" fontId="0" fillId="114" borderId="8" xfId="0" applyNumberFormat="1" applyFont="1" applyFill="1" applyBorder="1"/>
    <xf numFmtId="0" fontId="110" fillId="112" borderId="40" xfId="0" applyFont="1" applyFill="1" applyBorder="1"/>
    <xf numFmtId="0" fontId="110" fillId="112" borderId="7" xfId="0" applyFont="1" applyFill="1" applyBorder="1"/>
    <xf numFmtId="49" fontId="110" fillId="112" borderId="7" xfId="0" applyNumberFormat="1" applyFont="1" applyFill="1" applyBorder="1"/>
    <xf numFmtId="0" fontId="109" fillId="112" borderId="7" xfId="0" applyFont="1" applyFill="1" applyBorder="1"/>
    <xf numFmtId="165" fontId="0" fillId="114" borderId="7" xfId="0" applyNumberFormat="1" applyFont="1" applyFill="1" applyBorder="1"/>
    <xf numFmtId="0" fontId="0" fillId="115" borderId="5" xfId="0" applyFill="1" applyBorder="1" applyAlignment="1">
      <alignment horizontal="center" vertical="center" wrapText="1"/>
    </xf>
    <xf numFmtId="0" fontId="0" fillId="115" borderId="6" xfId="0" applyFill="1" applyBorder="1" applyAlignment="1">
      <alignment horizontal="center" vertical="center" wrapText="1"/>
    </xf>
    <xf numFmtId="49" fontId="0" fillId="115" borderId="6" xfId="0" applyNumberFormat="1" applyFill="1" applyBorder="1" applyAlignment="1">
      <alignment horizontal="center" vertical="center" wrapText="1"/>
    </xf>
    <xf numFmtId="165" fontId="0" fillId="113" borderId="9" xfId="0" applyNumberFormat="1" applyFont="1" applyFill="1" applyBorder="1"/>
    <xf numFmtId="0" fontId="116" fillId="0" borderId="3" xfId="0" applyFont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116" fillId="0" borderId="3" xfId="0" applyFont="1" applyFill="1" applyBorder="1" applyAlignment="1">
      <alignment horizontal="left" vertical="center" wrapText="1"/>
    </xf>
    <xf numFmtId="0" fontId="0" fillId="110" borderId="8" xfId="0" applyFill="1" applyBorder="1"/>
    <xf numFmtId="0" fontId="24" fillId="110" borderId="8" xfId="0" applyFont="1" applyFill="1" applyBorder="1" applyAlignment="1">
      <alignment vertical="center" wrapText="1"/>
    </xf>
    <xf numFmtId="165" fontId="104" fillId="110" borderId="8" xfId="0" applyNumberFormat="1" applyFont="1" applyFill="1" applyBorder="1"/>
    <xf numFmtId="193" fontId="116" fillId="0" borderId="3" xfId="0" applyNumberFormat="1" applyFont="1" applyBorder="1" applyAlignment="1">
      <alignment vertical="center"/>
    </xf>
    <xf numFmtId="0" fontId="0" fillId="0" borderId="3" xfId="0" applyFont="1" applyFill="1" applyBorder="1" applyAlignment="1" applyProtection="1">
      <alignment vertical="center" wrapText="1"/>
      <protection locked="0"/>
    </xf>
    <xf numFmtId="165" fontId="0" fillId="0" borderId="3" xfId="1835" applyFont="1" applyBorder="1" applyAlignment="1">
      <alignment horizontal="center"/>
    </xf>
    <xf numFmtId="0" fontId="0" fillId="112" borderId="3" xfId="0" applyFill="1" applyBorder="1" applyAlignment="1">
      <alignment horizontal="center"/>
    </xf>
    <xf numFmtId="0" fontId="0" fillId="112" borderId="3" xfId="0" applyFill="1" applyBorder="1" applyAlignment="1">
      <alignment horizontal="center" vertical="center"/>
    </xf>
    <xf numFmtId="165" fontId="0" fillId="113" borderId="3" xfId="0" applyNumberFormat="1" applyFont="1" applyFill="1" applyBorder="1" applyAlignment="1">
      <alignment horizontal="center"/>
    </xf>
    <xf numFmtId="193" fontId="0" fillId="0" borderId="3" xfId="0" applyNumberFormat="1" applyBorder="1" applyAlignment="1">
      <alignment horizontal="center" vertical="center"/>
    </xf>
    <xf numFmtId="0" fontId="90" fillId="0" borderId="3" xfId="66" applyFont="1" applyFill="1" applyBorder="1" applyAlignment="1">
      <alignment horizontal="left" vertical="top" wrapText="1"/>
    </xf>
    <xf numFmtId="0" fontId="0" fillId="0" borderId="3" xfId="0" applyBorder="1" applyAlignment="1">
      <alignment horizontal="center"/>
    </xf>
    <xf numFmtId="49" fontId="0" fillId="112" borderId="3" xfId="0" applyNumberFormat="1" applyFont="1" applyFill="1" applyBorder="1" applyAlignment="1">
      <alignment horizontal="center"/>
    </xf>
    <xf numFmtId="0" fontId="112" fillId="0" borderId="3" xfId="66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165" fontId="0" fillId="113" borderId="3" xfId="1835" applyFont="1" applyFill="1" applyBorder="1" applyAlignment="1">
      <alignment horizontal="center"/>
    </xf>
    <xf numFmtId="0" fontId="104" fillId="0" borderId="3" xfId="0" applyFont="1" applyFill="1" applyBorder="1" applyAlignment="1">
      <alignment horizontal="center"/>
    </xf>
    <xf numFmtId="49" fontId="0" fillId="112" borderId="3" xfId="0" applyNumberFormat="1" applyFill="1" applyBorder="1" applyAlignment="1">
      <alignment horizontal="center"/>
    </xf>
    <xf numFmtId="0" fontId="0" fillId="0" borderId="0" xfId="0" applyFont="1" applyFill="1" applyAlignment="1"/>
    <xf numFmtId="0" fontId="0" fillId="0" borderId="9" xfId="0" applyFont="1" applyFill="1" applyBorder="1" applyAlignment="1"/>
    <xf numFmtId="0" fontId="0" fillId="0" borderId="3" xfId="0" applyFont="1" applyFill="1" applyBorder="1" applyAlignment="1"/>
    <xf numFmtId="165" fontId="0" fillId="0" borderId="8" xfId="1835" applyFont="1" applyBorder="1" applyAlignment="1">
      <alignment horizontal="center"/>
    </xf>
    <xf numFmtId="2" fontId="0" fillId="0" borderId="3" xfId="1835" applyNumberFormat="1" applyFont="1" applyBorder="1" applyAlignment="1">
      <alignment horizontal="center"/>
    </xf>
    <xf numFmtId="0" fontId="112" fillId="0" borderId="3" xfId="66" applyFont="1" applyFill="1" applyBorder="1" applyAlignment="1">
      <alignment wrapText="1"/>
    </xf>
    <xf numFmtId="0" fontId="112" fillId="0" borderId="3" xfId="66" applyFont="1" applyFill="1" applyBorder="1" applyAlignment="1">
      <alignment horizontal="left" wrapText="1"/>
    </xf>
    <xf numFmtId="0" fontId="104" fillId="0" borderId="3" xfId="0" applyFont="1" applyFill="1" applyBorder="1" applyAlignment="1"/>
    <xf numFmtId="0" fontId="0" fillId="0" borderId="3" xfId="0" applyFont="1" applyFill="1" applyBorder="1" applyAlignment="1">
      <alignment horizontal="left"/>
    </xf>
    <xf numFmtId="0" fontId="112" fillId="0" borderId="6" xfId="66" applyFont="1" applyFill="1" applyBorder="1" applyAlignment="1">
      <alignment wrapText="1"/>
    </xf>
    <xf numFmtId="0" fontId="112" fillId="0" borderId="8" xfId="66" applyFont="1" applyFill="1" applyBorder="1" applyAlignment="1">
      <alignment wrapText="1"/>
    </xf>
    <xf numFmtId="0" fontId="0" fillId="0" borderId="0" xfId="0" applyAlignment="1">
      <alignment horizontal="center"/>
    </xf>
    <xf numFmtId="0" fontId="109" fillId="0" borderId="0" xfId="0" applyFont="1"/>
    <xf numFmtId="0" fontId="110" fillId="0" borderId="0" xfId="0" applyFont="1"/>
    <xf numFmtId="0" fontId="24" fillId="0" borderId="3" xfId="0" applyFont="1" applyBorder="1" applyAlignment="1">
      <alignment horizontal="center" vertical="center" wrapText="1"/>
    </xf>
    <xf numFmtId="0" fontId="24" fillId="0" borderId="0" xfId="0" applyFont="1"/>
    <xf numFmtId="0" fontId="116" fillId="0" borderId="0" xfId="0" applyFont="1"/>
    <xf numFmtId="49" fontId="110" fillId="0" borderId="0" xfId="0" applyNumberFormat="1" applyFont="1"/>
    <xf numFmtId="49" fontId="0" fillId="111" borderId="3" xfId="0" applyNumberFormat="1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0" fontId="123" fillId="0" borderId="15" xfId="66" applyFont="1" applyFill="1" applyBorder="1" applyAlignment="1">
      <alignment horizontal="center" vertical="center" wrapText="1"/>
    </xf>
    <xf numFmtId="0" fontId="116" fillId="0" borderId="0" xfId="0" applyFont="1" applyFill="1"/>
    <xf numFmtId="0" fontId="116" fillId="0" borderId="0" xfId="0" applyFont="1" applyFill="1" applyAlignment="1"/>
    <xf numFmtId="194" fontId="0" fillId="0" borderId="3" xfId="1835" applyNumberFormat="1" applyFont="1" applyFill="1" applyBorder="1" applyAlignment="1">
      <alignment horizontal="center"/>
    </xf>
    <xf numFmtId="165" fontId="0" fillId="0" borderId="3" xfId="1835" applyFont="1" applyFill="1" applyBorder="1" applyAlignment="1">
      <alignment horizontal="center"/>
    </xf>
    <xf numFmtId="190" fontId="0" fillId="113" borderId="3" xfId="0" applyNumberFormat="1" applyFont="1" applyFill="1" applyBorder="1"/>
    <xf numFmtId="190" fontId="0" fillId="113" borderId="3" xfId="0" applyNumberFormat="1" applyFont="1" applyFill="1" applyBorder="1" applyAlignment="1">
      <alignment horizontal="center" vertical="center"/>
    </xf>
    <xf numFmtId="190" fontId="0" fillId="114" borderId="3" xfId="0" applyNumberFormat="1" applyFont="1" applyFill="1" applyBorder="1"/>
    <xf numFmtId="165" fontId="0" fillId="0" borderId="9" xfId="1835" applyFont="1" applyBorder="1" applyAlignment="1">
      <alignment horizontal="center"/>
    </xf>
    <xf numFmtId="165" fontId="0" fillId="114" borderId="3" xfId="0" applyNumberFormat="1" applyFont="1" applyFill="1" applyBorder="1" applyAlignment="1">
      <alignment vertical="center"/>
    </xf>
    <xf numFmtId="193" fontId="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93" fontId="0" fillId="0" borderId="0" xfId="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Fill="1"/>
    <xf numFmtId="198" fontId="0" fillId="0" borderId="0" xfId="0" applyNumberFormat="1" applyFill="1"/>
    <xf numFmtId="193" fontId="119" fillId="0" borderId="0" xfId="0" applyNumberFormat="1" applyFont="1" applyFill="1" applyBorder="1" applyAlignment="1">
      <alignment horizontal="center" vertical="center" wrapText="1"/>
    </xf>
    <xf numFmtId="193" fontId="118" fillId="0" borderId="0" xfId="9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Fill="1" applyBorder="1"/>
    <xf numFmtId="194" fontId="0" fillId="0" borderId="0" xfId="0" applyNumberFormat="1" applyFill="1" applyBorder="1"/>
    <xf numFmtId="198" fontId="0" fillId="0" borderId="0" xfId="0" applyNumberFormat="1" applyFill="1" applyBorder="1"/>
    <xf numFmtId="195" fontId="0" fillId="0" borderId="0" xfId="0" applyNumberFormat="1" applyFill="1" applyBorder="1"/>
    <xf numFmtId="193" fontId="116" fillId="0" borderId="3" xfId="0" applyNumberFormat="1" applyFont="1" applyFill="1" applyBorder="1" applyAlignment="1">
      <alignment vertical="center"/>
    </xf>
    <xf numFmtId="165" fontId="0" fillId="0" borderId="9" xfId="0" applyNumberFormat="1" applyFont="1" applyFill="1" applyBorder="1"/>
    <xf numFmtId="165" fontId="24" fillId="0" borderId="9" xfId="0" applyNumberFormat="1" applyFont="1" applyFill="1" applyBorder="1" applyAlignment="1">
      <alignment horizontal="center" vertical="center" wrapText="1"/>
    </xf>
    <xf numFmtId="165" fontId="24" fillId="0" borderId="9" xfId="0" applyNumberFormat="1" applyFont="1" applyFill="1" applyBorder="1" applyAlignment="1">
      <alignment vertical="center" wrapText="1"/>
    </xf>
    <xf numFmtId="165" fontId="0" fillId="0" borderId="3" xfId="0" applyNumberFormat="1" applyFont="1" applyFill="1" applyBorder="1"/>
    <xf numFmtId="165" fontId="0" fillId="0" borderId="3" xfId="0" applyNumberFormat="1" applyFill="1" applyBorder="1"/>
    <xf numFmtId="193" fontId="0" fillId="0" borderId="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/>
    </xf>
    <xf numFmtId="194" fontId="0" fillId="0" borderId="3" xfId="0" applyNumberFormat="1" applyFill="1" applyBorder="1" applyAlignment="1">
      <alignment horizontal="center"/>
    </xf>
    <xf numFmtId="165" fontId="0" fillId="0" borderId="3" xfId="0" applyNumberFormat="1" applyFont="1" applyFill="1" applyBorder="1" applyAlignment="1">
      <alignment horizontal="center"/>
    </xf>
    <xf numFmtId="165" fontId="0" fillId="0" borderId="9" xfId="0" applyNumberFormat="1" applyFill="1" applyBorder="1" applyAlignment="1">
      <alignment horizontal="center"/>
    </xf>
    <xf numFmtId="165" fontId="0" fillId="0" borderId="8" xfId="0" applyNumberFormat="1" applyFont="1" applyFill="1" applyBorder="1"/>
    <xf numFmtId="165" fontId="0" fillId="0" borderId="8" xfId="0" applyNumberFormat="1" applyFont="1" applyFill="1" applyBorder="1" applyAlignment="1">
      <alignment horizontal="center"/>
    </xf>
    <xf numFmtId="165" fontId="0" fillId="0" borderId="7" xfId="0" applyNumberFormat="1" applyFont="1" applyFill="1" applyBorder="1"/>
    <xf numFmtId="165" fontId="0" fillId="0" borderId="3" xfId="0" applyNumberFormat="1" applyFill="1" applyBorder="1" applyAlignment="1">
      <alignment horizontal="center" vertical="center"/>
    </xf>
    <xf numFmtId="190" fontId="0" fillId="0" borderId="3" xfId="1835" applyNumberFormat="1" applyFont="1" applyFill="1" applyBorder="1"/>
    <xf numFmtId="165" fontId="0" fillId="0" borderId="3" xfId="1835" applyNumberFormat="1" applyFont="1" applyFill="1" applyBorder="1" applyAlignment="1">
      <alignment horizontal="center"/>
    </xf>
    <xf numFmtId="165" fontId="104" fillId="0" borderId="3" xfId="0" applyNumberFormat="1" applyFont="1" applyFill="1" applyBorder="1" applyAlignment="1">
      <alignment horizontal="center" vertical="center"/>
    </xf>
    <xf numFmtId="165" fontId="0" fillId="0" borderId="3" xfId="1835" applyNumberFormat="1" applyFont="1" applyFill="1" applyBorder="1" applyAlignment="1">
      <alignment horizontal="center" vertical="center"/>
    </xf>
    <xf numFmtId="193" fontId="0" fillId="0" borderId="3" xfId="0" applyNumberFormat="1" applyFill="1" applyBorder="1"/>
    <xf numFmtId="165" fontId="0" fillId="0" borderId="0" xfId="1835" applyFont="1" applyFill="1" applyBorder="1"/>
    <xf numFmtId="165" fontId="0" fillId="0" borderId="0" xfId="0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165" fontId="24" fillId="0" borderId="0" xfId="0" applyNumberFormat="1" applyFont="1" applyFill="1" applyBorder="1" applyAlignment="1">
      <alignment vertical="center" wrapText="1"/>
    </xf>
    <xf numFmtId="194" fontId="0" fillId="0" borderId="3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165" fontId="0" fillId="0" borderId="9" xfId="0" applyNumberFormat="1" applyFont="1" applyFill="1" applyBorder="1" applyAlignment="1">
      <alignment horizontal="center"/>
    </xf>
    <xf numFmtId="2" fontId="0" fillId="112" borderId="3" xfId="0" applyNumberFormat="1" applyFill="1" applyBorder="1" applyAlignment="1">
      <alignment horizontal="center" vertical="center"/>
    </xf>
    <xf numFmtId="0" fontId="107" fillId="112" borderId="0" xfId="0" applyFont="1" applyFill="1" applyAlignment="1">
      <alignment horizontal="center" vertical="center"/>
    </xf>
    <xf numFmtId="165" fontId="0" fillId="112" borderId="3" xfId="1835" applyFont="1" applyFill="1" applyBorder="1"/>
    <xf numFmtId="201" fontId="0" fillId="0" borderId="0" xfId="0" applyNumberFormat="1" applyFill="1"/>
    <xf numFmtId="165" fontId="24" fillId="0" borderId="3" xfId="0" applyNumberFormat="1" applyFont="1" applyFill="1" applyBorder="1" applyAlignment="1">
      <alignment vertical="center" wrapText="1"/>
    </xf>
    <xf numFmtId="0" fontId="0" fillId="0" borderId="0" xfId="0" applyBorder="1"/>
    <xf numFmtId="193" fontId="0" fillId="0" borderId="0" xfId="0" applyNumberFormat="1" applyFill="1" applyBorder="1"/>
    <xf numFmtId="193" fontId="0" fillId="0" borderId="3" xfId="0" applyNumberFormat="1" applyBorder="1"/>
    <xf numFmtId="193" fontId="0" fillId="0" borderId="0" xfId="0" applyNumberFormat="1"/>
    <xf numFmtId="165" fontId="104" fillId="0" borderId="3" xfId="1835" applyFont="1" applyFill="1" applyBorder="1" applyAlignment="1">
      <alignment horizontal="center"/>
    </xf>
    <xf numFmtId="197" fontId="0" fillId="0" borderId="3" xfId="1835" applyNumberFormat="1" applyFont="1" applyFill="1" applyBorder="1" applyAlignment="1">
      <alignment horizontal="center"/>
    </xf>
    <xf numFmtId="197" fontId="0" fillId="0" borderId="0" xfId="0" applyNumberFormat="1"/>
    <xf numFmtId="201" fontId="0" fillId="0" borderId="0" xfId="0" applyNumberFormat="1"/>
    <xf numFmtId="201" fontId="125" fillId="0" borderId="0" xfId="0" applyNumberFormat="1" applyFont="1"/>
    <xf numFmtId="165" fontId="3" fillId="113" borderId="9" xfId="1835" applyFont="1" applyFill="1" applyBorder="1"/>
    <xf numFmtId="191" fontId="104" fillId="113" borderId="3" xfId="1835" applyNumberFormat="1" applyFont="1" applyFill="1" applyBorder="1" applyAlignment="1" applyProtection="1">
      <alignment horizontal="center"/>
    </xf>
    <xf numFmtId="165" fontId="0" fillId="113" borderId="9" xfId="1835" applyFont="1" applyFill="1" applyBorder="1" applyAlignment="1" applyProtection="1">
      <alignment horizontal="center" vertical="center"/>
      <protection locked="0"/>
    </xf>
    <xf numFmtId="191" fontId="104" fillId="113" borderId="9" xfId="1835" applyNumberFormat="1" applyFont="1" applyFill="1" applyBorder="1" applyAlignment="1" applyProtection="1">
      <alignment horizontal="center" vertical="center"/>
      <protection locked="0"/>
    </xf>
    <xf numFmtId="191" fontId="104" fillId="113" borderId="3" xfId="1835" applyNumberFormat="1" applyFont="1" applyFill="1" applyBorder="1" applyAlignment="1" applyProtection="1">
      <alignment horizontal="center" vertical="center"/>
      <protection locked="0"/>
    </xf>
    <xf numFmtId="165" fontId="0" fillId="112" borderId="9" xfId="1835" applyFont="1" applyFill="1" applyBorder="1" applyAlignment="1" applyProtection="1">
      <alignment horizontal="center" vertical="center"/>
      <protection locked="0"/>
    </xf>
    <xf numFmtId="191" fontId="104" fillId="112" borderId="3" xfId="1835" applyNumberFormat="1" applyFont="1" applyFill="1" applyBorder="1" applyAlignment="1" applyProtection="1">
      <alignment horizontal="center" vertical="center"/>
      <protection locked="0"/>
    </xf>
    <xf numFmtId="0" fontId="0" fillId="112" borderId="3" xfId="0" applyFont="1" applyFill="1" applyBorder="1" applyAlignment="1" applyProtection="1">
      <alignment horizontal="center" vertical="center"/>
      <protection locked="0"/>
    </xf>
    <xf numFmtId="165" fontId="0" fillId="0" borderId="9" xfId="1835" applyFont="1" applyFill="1" applyBorder="1" applyAlignment="1" applyProtection="1">
      <alignment horizontal="center" vertical="center"/>
      <protection locked="0"/>
    </xf>
    <xf numFmtId="191" fontId="104" fillId="0" borderId="3" xfId="1835" applyNumberFormat="1" applyFont="1" applyFill="1" applyBorder="1" applyAlignment="1" applyProtection="1">
      <alignment horizontal="center" vertical="center"/>
      <protection locked="0"/>
    </xf>
    <xf numFmtId="190" fontId="0" fillId="113" borderId="9" xfId="1835" applyNumberFormat="1" applyFont="1" applyFill="1" applyBorder="1" applyAlignment="1" applyProtection="1">
      <alignment horizontal="center" vertical="center"/>
      <protection locked="0"/>
    </xf>
    <xf numFmtId="165" fontId="3" fillId="113" borderId="9" xfId="1835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190" fontId="3" fillId="113" borderId="9" xfId="1835" applyNumberFormat="1" applyFont="1" applyFill="1" applyBorder="1" applyAlignment="1" applyProtection="1">
      <alignment horizontal="center" vertical="center"/>
      <protection locked="0"/>
    </xf>
    <xf numFmtId="191" fontId="104" fillId="113" borderId="9" xfId="1835" applyNumberFormat="1" applyFont="1" applyFill="1" applyBorder="1" applyAlignment="1" applyProtection="1">
      <alignment horizontal="center"/>
    </xf>
    <xf numFmtId="2" fontId="0" fillId="0" borderId="3" xfId="0" applyNumberFormat="1" applyBorder="1"/>
    <xf numFmtId="190" fontId="0" fillId="113" borderId="9" xfId="1835" applyNumberFormat="1" applyFont="1" applyFill="1" applyBorder="1"/>
    <xf numFmtId="3" fontId="0" fillId="113" borderId="9" xfId="1835" applyNumberFormat="1" applyFont="1" applyFill="1" applyBorder="1"/>
    <xf numFmtId="165" fontId="0" fillId="112" borderId="9" xfId="1835" applyFont="1" applyFill="1" applyBorder="1"/>
    <xf numFmtId="191" fontId="104" fillId="112" borderId="3" xfId="1835" applyNumberFormat="1" applyFont="1" applyFill="1" applyBorder="1" applyAlignment="1" applyProtection="1">
      <alignment horizontal="center"/>
    </xf>
    <xf numFmtId="190" fontId="104" fillId="113" borderId="3" xfId="1835" applyNumberFormat="1" applyFont="1" applyFill="1" applyBorder="1" applyAlignment="1" applyProtection="1">
      <alignment horizontal="center"/>
    </xf>
    <xf numFmtId="191" fontId="104" fillId="113" borderId="9" xfId="1835" applyNumberFormat="1" applyFont="1" applyFill="1" applyBorder="1" applyAlignment="1" applyProtection="1">
      <alignment horizontal="center" vertical="center"/>
    </xf>
    <xf numFmtId="0" fontId="0" fillId="0" borderId="53" xfId="0" applyBorder="1"/>
    <xf numFmtId="0" fontId="0" fillId="0" borderId="54" xfId="0" applyBorder="1"/>
    <xf numFmtId="1" fontId="3" fillId="0" borderId="3" xfId="66" applyNumberFormat="1" applyFont="1" applyFill="1" applyBorder="1" applyAlignment="1">
      <alignment horizontal="center" vertical="center" wrapText="1"/>
    </xf>
    <xf numFmtId="165" fontId="3" fillId="112" borderId="9" xfId="1835" applyFont="1" applyFill="1" applyBorder="1"/>
    <xf numFmtId="0" fontId="0" fillId="112" borderId="0" xfId="0" applyFill="1"/>
    <xf numFmtId="165" fontId="3" fillId="112" borderId="9" xfId="1835" applyFont="1" applyFill="1" applyBorder="1" applyAlignment="1"/>
    <xf numFmtId="0" fontId="0" fillId="112" borderId="0" xfId="0" applyFill="1" applyAlignment="1"/>
    <xf numFmtId="197" fontId="0" fillId="0" borderId="3" xfId="0" applyNumberFormat="1" applyFill="1" applyBorder="1" applyAlignment="1">
      <alignment horizontal="center"/>
    </xf>
    <xf numFmtId="194" fontId="0" fillId="0" borderId="3" xfId="0" applyNumberFormat="1" applyFont="1" applyFill="1" applyBorder="1" applyAlignment="1">
      <alignment horizontal="center"/>
    </xf>
    <xf numFmtId="193" fontId="107" fillId="112" borderId="0" xfId="0" applyNumberFormat="1" applyFont="1" applyFill="1" applyAlignment="1">
      <alignment horizontal="center" vertical="center"/>
    </xf>
    <xf numFmtId="43" fontId="0" fillId="0" borderId="0" xfId="0" applyNumberFormat="1"/>
    <xf numFmtId="198" fontId="0" fillId="0" borderId="0" xfId="0" applyNumberFormat="1"/>
    <xf numFmtId="0" fontId="0" fillId="0" borderId="3" xfId="0" applyBorder="1" applyAlignment="1">
      <alignment horizontal="center" vertical="center"/>
    </xf>
    <xf numFmtId="1" fontId="3" fillId="112" borderId="3" xfId="66" applyNumberFormat="1" applyFont="1" applyFill="1" applyBorder="1" applyAlignment="1" applyProtection="1">
      <alignment horizontal="center" vertical="center" wrapText="1"/>
    </xf>
    <xf numFmtId="196" fontId="0" fillId="113" borderId="3" xfId="1835" applyNumberFormat="1" applyFont="1" applyFill="1" applyBorder="1" applyAlignment="1" applyProtection="1">
      <alignment horizontal="center" vertical="center"/>
    </xf>
    <xf numFmtId="165" fontId="0" fillId="0" borderId="3" xfId="1835" applyFont="1" applyBorder="1" applyProtection="1"/>
    <xf numFmtId="165" fontId="3" fillId="112" borderId="3" xfId="1835" applyFont="1" applyFill="1" applyBorder="1" applyAlignment="1" applyProtection="1">
      <alignment horizontal="center" vertical="center"/>
    </xf>
    <xf numFmtId="165" fontId="0" fillId="112" borderId="3" xfId="1835" applyFont="1" applyFill="1" applyBorder="1" applyProtection="1"/>
    <xf numFmtId="193" fontId="0" fillId="0" borderId="3" xfId="1835" applyNumberFormat="1" applyFont="1" applyFill="1" applyBorder="1" applyAlignment="1" applyProtection="1">
      <alignment horizontal="center"/>
      <protection locked="0"/>
    </xf>
    <xf numFmtId="165" fontId="0" fillId="0" borderId="3" xfId="1835" applyFont="1" applyBorder="1" applyProtection="1">
      <protection locked="0"/>
    </xf>
    <xf numFmtId="0" fontId="0" fillId="0" borderId="3" xfId="0" applyBorder="1" applyProtection="1"/>
    <xf numFmtId="165" fontId="0" fillId="113" borderId="3" xfId="0" applyNumberFormat="1" applyFont="1" applyFill="1" applyBorder="1" applyProtection="1"/>
    <xf numFmtId="165" fontId="0" fillId="114" borderId="3" xfId="0" applyNumberFormat="1" applyFont="1" applyFill="1" applyBorder="1" applyProtection="1"/>
    <xf numFmtId="0" fontId="0" fillId="112" borderId="3" xfId="0" applyFill="1" applyBorder="1" applyProtection="1"/>
    <xf numFmtId="0" fontId="0" fillId="112" borderId="3" xfId="0" applyFont="1" applyFill="1" applyBorder="1" applyProtection="1"/>
    <xf numFmtId="0" fontId="0" fillId="112" borderId="3" xfId="0" applyFill="1" applyBorder="1" applyAlignment="1" applyProtection="1">
      <alignment horizontal="center" vertical="center"/>
      <protection locked="0"/>
    </xf>
    <xf numFmtId="0" fontId="0" fillId="112" borderId="3" xfId="0" applyFill="1" applyBorder="1" applyProtection="1">
      <protection locked="0"/>
    </xf>
    <xf numFmtId="0" fontId="0" fillId="112" borderId="3" xfId="0" applyFont="1" applyFill="1" applyBorder="1" applyProtection="1">
      <protection locked="0"/>
    </xf>
    <xf numFmtId="0" fontId="0" fillId="112" borderId="3" xfId="0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2" fontId="0" fillId="112" borderId="3" xfId="0" applyNumberFormat="1" applyFill="1" applyBorder="1" applyAlignment="1" applyProtection="1">
      <alignment horizontal="center" vertical="center"/>
      <protection locked="0"/>
    </xf>
    <xf numFmtId="0" fontId="126" fillId="0" borderId="0" xfId="0" applyFont="1"/>
    <xf numFmtId="165" fontId="0" fillId="112" borderId="3" xfId="0" applyNumberFormat="1" applyFill="1" applyBorder="1" applyAlignment="1">
      <alignment horizontal="center"/>
    </xf>
    <xf numFmtId="165" fontId="0" fillId="112" borderId="3" xfId="0" applyNumberFormat="1" applyFont="1" applyFill="1" applyBorder="1" applyAlignment="1">
      <alignment horizontal="center"/>
    </xf>
    <xf numFmtId="165" fontId="0" fillId="112" borderId="3" xfId="0" applyNumberFormat="1" applyFill="1" applyBorder="1" applyAlignment="1">
      <alignment horizontal="center" vertical="center"/>
    </xf>
    <xf numFmtId="165" fontId="0" fillId="112" borderId="3" xfId="1835" applyNumberFormat="1" applyFont="1" applyFill="1" applyBorder="1" applyAlignment="1">
      <alignment horizontal="center"/>
    </xf>
    <xf numFmtId="165" fontId="0" fillId="112" borderId="8" xfId="0" applyNumberFormat="1" applyFont="1" applyFill="1" applyBorder="1" applyAlignment="1">
      <alignment horizontal="center"/>
    </xf>
    <xf numFmtId="0" fontId="0" fillId="112" borderId="6" xfId="0" applyFill="1" applyBorder="1" applyAlignment="1">
      <alignment horizontal="center" vertical="center" wrapText="1"/>
    </xf>
    <xf numFmtId="165" fontId="24" fillId="112" borderId="9" xfId="0" applyNumberFormat="1" applyFont="1" applyFill="1" applyBorder="1" applyAlignment="1">
      <alignment vertical="center" wrapText="1"/>
    </xf>
    <xf numFmtId="165" fontId="0" fillId="112" borderId="3" xfId="0" applyNumberFormat="1" applyFont="1" applyFill="1" applyBorder="1"/>
    <xf numFmtId="165" fontId="0" fillId="112" borderId="3" xfId="0" applyNumberFormat="1" applyFill="1" applyBorder="1"/>
    <xf numFmtId="165" fontId="0" fillId="112" borderId="8" xfId="0" applyNumberFormat="1" applyFont="1" applyFill="1" applyBorder="1"/>
    <xf numFmtId="165" fontId="0" fillId="112" borderId="7" xfId="0" applyNumberFormat="1" applyFont="1" applyFill="1" applyBorder="1"/>
    <xf numFmtId="165" fontId="24" fillId="0" borderId="9" xfId="0" applyNumberFormat="1" applyFont="1" applyFill="1" applyBorder="1" applyAlignment="1" applyProtection="1">
      <alignment horizontal="center" vertical="center" wrapText="1"/>
    </xf>
    <xf numFmtId="165" fontId="0" fillId="116" borderId="9" xfId="0" applyNumberFormat="1" applyFont="1" applyFill="1" applyBorder="1" applyProtection="1"/>
    <xf numFmtId="165" fontId="24" fillId="112" borderId="9" xfId="0" applyNumberFormat="1" applyFont="1" applyFill="1" applyBorder="1" applyAlignment="1" applyProtection="1">
      <alignment horizontal="center" vertical="center" wrapText="1"/>
    </xf>
    <xf numFmtId="194" fontId="104" fillId="0" borderId="3" xfId="0" applyNumberFormat="1" applyFont="1" applyFill="1" applyBorder="1" applyAlignment="1" applyProtection="1">
      <alignment horizontal="center"/>
    </xf>
    <xf numFmtId="165" fontId="104" fillId="0" borderId="3" xfId="0" applyNumberFormat="1" applyFont="1" applyFill="1" applyBorder="1" applyAlignment="1" applyProtection="1">
      <alignment horizontal="center"/>
    </xf>
    <xf numFmtId="165" fontId="0" fillId="117" borderId="3" xfId="0" applyNumberFormat="1" applyFont="1" applyFill="1" applyBorder="1" applyProtection="1"/>
    <xf numFmtId="165" fontId="0" fillId="0" borderId="3" xfId="0" applyNumberFormat="1" applyFill="1" applyBorder="1" applyAlignment="1" applyProtection="1">
      <alignment horizontal="center"/>
    </xf>
    <xf numFmtId="194" fontId="0" fillId="0" borderId="3" xfId="0" applyNumberFormat="1" applyFill="1" applyBorder="1" applyAlignment="1" applyProtection="1">
      <alignment horizontal="center"/>
    </xf>
    <xf numFmtId="165" fontId="0" fillId="112" borderId="3" xfId="0" applyNumberFormat="1" applyFill="1" applyBorder="1" applyAlignment="1" applyProtection="1">
      <alignment horizontal="center"/>
    </xf>
    <xf numFmtId="165" fontId="0" fillId="118" borderId="3" xfId="0" applyNumberFormat="1" applyFont="1" applyFill="1" applyBorder="1" applyProtection="1"/>
    <xf numFmtId="165" fontId="0" fillId="0" borderId="3" xfId="0" applyNumberFormat="1" applyFont="1" applyFill="1" applyBorder="1" applyAlignment="1" applyProtection="1">
      <alignment horizontal="center"/>
    </xf>
    <xf numFmtId="165" fontId="0" fillId="116" borderId="3" xfId="0" applyNumberFormat="1" applyFont="1" applyFill="1" applyBorder="1" applyProtection="1"/>
    <xf numFmtId="165" fontId="104" fillId="112" borderId="3" xfId="0" applyNumberFormat="1" applyFont="1" applyFill="1" applyBorder="1" applyAlignment="1" applyProtection="1">
      <alignment horizontal="center"/>
    </xf>
    <xf numFmtId="165" fontId="0" fillId="0" borderId="9" xfId="0" applyNumberFormat="1" applyFill="1" applyBorder="1" applyAlignment="1" applyProtection="1">
      <alignment horizontal="center"/>
    </xf>
    <xf numFmtId="165" fontId="0" fillId="112" borderId="9" xfId="0" applyNumberFormat="1" applyFill="1" applyBorder="1" applyAlignment="1" applyProtection="1">
      <alignment horizontal="center"/>
    </xf>
    <xf numFmtId="165" fontId="0" fillId="0" borderId="8" xfId="0" applyNumberFormat="1" applyFont="1" applyFill="1" applyBorder="1" applyAlignment="1" applyProtection="1">
      <alignment horizontal="center"/>
    </xf>
    <xf numFmtId="165" fontId="0" fillId="0" borderId="8" xfId="0" applyNumberFormat="1" applyFill="1" applyBorder="1" applyAlignment="1" applyProtection="1">
      <alignment horizontal="center"/>
    </xf>
    <xf numFmtId="165" fontId="0" fillId="118" borderId="8" xfId="0" applyNumberFormat="1" applyFont="1" applyFill="1" applyBorder="1" applyProtection="1"/>
    <xf numFmtId="165" fontId="0" fillId="0" borderId="3" xfId="0" applyNumberFormat="1" applyFill="1" applyBorder="1" applyAlignment="1" applyProtection="1">
      <alignment horizontal="center" vertical="center"/>
      <protection locked="0"/>
    </xf>
    <xf numFmtId="165" fontId="0" fillId="0" borderId="3" xfId="0" applyNumberFormat="1" applyFill="1" applyBorder="1" applyAlignment="1" applyProtection="1">
      <alignment horizontal="center"/>
      <protection locked="0"/>
    </xf>
    <xf numFmtId="165" fontId="0" fillId="0" borderId="3" xfId="1835" applyNumberFormat="1" applyFont="1" applyFill="1" applyBorder="1" applyAlignment="1" applyProtection="1">
      <alignment horizontal="center"/>
      <protection locked="0"/>
    </xf>
    <xf numFmtId="165" fontId="0" fillId="0" borderId="3" xfId="1835" applyNumberFormat="1" applyFont="1" applyFill="1" applyBorder="1" applyAlignment="1" applyProtection="1">
      <alignment horizontal="center" vertical="center"/>
      <protection locked="0"/>
    </xf>
    <xf numFmtId="194" fontId="0" fillId="0" borderId="3" xfId="0" applyNumberFormat="1" applyFill="1" applyBorder="1" applyAlignment="1" applyProtection="1">
      <alignment horizontal="center"/>
      <protection locked="0"/>
    </xf>
    <xf numFmtId="165" fontId="0" fillId="0" borderId="9" xfId="1835" applyFont="1" applyBorder="1" applyProtection="1"/>
    <xf numFmtId="165" fontId="0" fillId="0" borderId="9" xfId="1835" applyFont="1" applyBorder="1" applyProtection="1">
      <protection locked="0"/>
    </xf>
    <xf numFmtId="165" fontId="0" fillId="112" borderId="3" xfId="1835" applyFont="1" applyFill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104" fillId="0" borderId="0" xfId="0" applyFont="1" applyAlignment="1">
      <alignment horizontal="center"/>
    </xf>
    <xf numFmtId="194" fontId="0" fillId="0" borderId="0" xfId="1835" applyNumberFormat="1" applyFont="1" applyBorder="1"/>
    <xf numFmtId="165" fontId="104" fillId="0" borderId="3" xfId="0" applyNumberFormat="1" applyFont="1" applyFill="1" applyBorder="1" applyAlignment="1"/>
    <xf numFmtId="194" fontId="0" fillId="112" borderId="3" xfId="1835" applyNumberFormat="1" applyFont="1" applyFill="1" applyBorder="1" applyAlignment="1">
      <alignment horizontal="center"/>
    </xf>
    <xf numFmtId="194" fontId="0" fillId="0" borderId="8" xfId="0" applyNumberFormat="1" applyFont="1" applyFill="1" applyBorder="1" applyAlignment="1">
      <alignment horizontal="center"/>
    </xf>
    <xf numFmtId="194" fontId="0" fillId="112" borderId="3" xfId="0" applyNumberFormat="1" applyFill="1" applyBorder="1" applyAlignment="1">
      <alignment horizontal="center" vertical="center"/>
    </xf>
    <xf numFmtId="165" fontId="104" fillId="112" borderId="3" xfId="0" applyNumberFormat="1" applyFont="1" applyFill="1" applyBorder="1" applyAlignment="1"/>
    <xf numFmtId="165" fontId="104" fillId="112" borderId="3" xfId="1835" applyNumberFormat="1" applyFont="1" applyFill="1" applyBorder="1" applyAlignment="1"/>
    <xf numFmtId="165" fontId="104" fillId="112" borderId="8" xfId="0" applyNumberFormat="1" applyFont="1" applyFill="1" applyBorder="1" applyAlignment="1"/>
    <xf numFmtId="165" fontId="104" fillId="112" borderId="9" xfId="0" applyNumberFormat="1" applyFont="1" applyFill="1" applyBorder="1" applyAlignment="1" applyProtection="1">
      <alignment horizontal="center"/>
    </xf>
    <xf numFmtId="2" fontId="0" fillId="0" borderId="3" xfId="0" applyNumberFormat="1" applyFont="1" applyBorder="1" applyAlignment="1">
      <alignment horizontal="center" vertical="center" wrapText="1"/>
    </xf>
    <xf numFmtId="2" fontId="0" fillId="0" borderId="3" xfId="0" applyNumberFormat="1" applyFont="1" applyBorder="1" applyAlignment="1" applyProtection="1">
      <alignment horizontal="center" vertical="center" wrapText="1"/>
      <protection locked="0"/>
    </xf>
    <xf numFmtId="194" fontId="112" fillId="0" borderId="6" xfId="66" applyNumberFormat="1" applyFont="1" applyFill="1" applyBorder="1" applyAlignment="1" applyProtection="1">
      <alignment vertical="top" wrapText="1"/>
      <protection locked="0"/>
    </xf>
    <xf numFmtId="0" fontId="112" fillId="112" borderId="3" xfId="66" applyFont="1" applyFill="1" applyBorder="1" applyAlignment="1" applyProtection="1">
      <alignment vertical="top" wrapText="1"/>
      <protection locked="0"/>
    </xf>
    <xf numFmtId="0" fontId="0" fillId="0" borderId="3" xfId="0" applyFill="1" applyBorder="1" applyProtection="1"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165" fontId="0" fillId="0" borderId="3" xfId="0" applyNumberFormat="1" applyFont="1" applyFill="1" applyBorder="1" applyAlignment="1" applyProtection="1">
      <alignment horizontal="center"/>
      <protection locked="0"/>
    </xf>
    <xf numFmtId="165" fontId="0" fillId="0" borderId="3" xfId="0" applyNumberFormat="1" applyFill="1" applyBorder="1" applyAlignment="1" applyProtection="1">
      <alignment horizontal="center" vertical="center"/>
    </xf>
    <xf numFmtId="165" fontId="0" fillId="113" borderId="3" xfId="0" applyNumberFormat="1" applyFont="1" applyFill="1" applyBorder="1" applyAlignment="1" applyProtection="1">
      <alignment horizontal="center" vertical="center"/>
    </xf>
    <xf numFmtId="204" fontId="107" fillId="0" borderId="3" xfId="0" applyNumberFormat="1" applyFont="1" applyBorder="1" applyAlignment="1">
      <alignment horizontal="center" vertical="center" wrapText="1"/>
    </xf>
    <xf numFmtId="0" fontId="0" fillId="112" borderId="3" xfId="0" applyFont="1" applyFill="1" applyBorder="1" applyAlignment="1">
      <alignment horizontal="center" vertical="center"/>
    </xf>
    <xf numFmtId="165" fontId="0" fillId="112" borderId="3" xfId="0" applyNumberFormat="1" applyFill="1" applyBorder="1" applyAlignment="1" applyProtection="1">
      <alignment horizontal="center" vertical="center"/>
      <protection locked="0"/>
    </xf>
    <xf numFmtId="165" fontId="0" fillId="112" borderId="3" xfId="0" applyNumberFormat="1" applyFill="1" applyBorder="1" applyAlignment="1" applyProtection="1">
      <alignment horizontal="center"/>
      <protection locked="0"/>
    </xf>
    <xf numFmtId="0" fontId="0" fillId="112" borderId="3" xfId="0" applyFill="1" applyBorder="1" applyAlignment="1" applyProtection="1">
      <alignment horizontal="center"/>
      <protection locked="0"/>
    </xf>
    <xf numFmtId="0" fontId="90" fillId="112" borderId="3" xfId="66" applyFont="1" applyFill="1" applyBorder="1" applyAlignment="1">
      <alignment horizontal="left" vertical="top" wrapText="1"/>
    </xf>
    <xf numFmtId="165" fontId="0" fillId="112" borderId="3" xfId="1835" applyNumberFormat="1" applyFont="1" applyFill="1" applyBorder="1" applyAlignment="1" applyProtection="1">
      <alignment horizontal="center"/>
      <protection locked="0"/>
    </xf>
    <xf numFmtId="194" fontId="0" fillId="112" borderId="3" xfId="0" applyNumberFormat="1" applyFill="1" applyBorder="1" applyAlignment="1" applyProtection="1">
      <alignment horizontal="center"/>
      <protection locked="0"/>
    </xf>
    <xf numFmtId="165" fontId="0" fillId="112" borderId="3" xfId="1835" applyFont="1" applyFill="1" applyBorder="1" applyAlignment="1">
      <alignment horizontal="center"/>
    </xf>
    <xf numFmtId="1" fontId="0" fillId="112" borderId="3" xfId="0" applyNumberFormat="1" applyFill="1" applyBorder="1" applyAlignment="1" applyProtection="1">
      <alignment horizontal="center" vertical="center"/>
      <protection locked="0"/>
    </xf>
    <xf numFmtId="193" fontId="0" fillId="112" borderId="3" xfId="0" applyNumberFormat="1" applyFill="1" applyBorder="1" applyAlignment="1">
      <alignment horizontal="center" vertical="center"/>
    </xf>
    <xf numFmtId="165" fontId="104" fillId="0" borderId="3" xfId="0" applyNumberFormat="1" applyFont="1" applyFill="1" applyBorder="1" applyAlignment="1">
      <alignment horizontal="center"/>
    </xf>
    <xf numFmtId="0" fontId="0" fillId="0" borderId="3" xfId="0" applyBorder="1" applyAlignment="1">
      <alignment vertical="center"/>
    </xf>
    <xf numFmtId="165" fontId="0" fillId="0" borderId="3" xfId="1835" applyNumberFormat="1" applyFont="1" applyFill="1" applyBorder="1" applyAlignment="1" applyProtection="1">
      <alignment horizontal="center" vertical="center"/>
    </xf>
    <xf numFmtId="165" fontId="104" fillId="112" borderId="3" xfId="0" applyNumberFormat="1" applyFont="1" applyFill="1" applyBorder="1" applyAlignment="1">
      <alignment horizontal="center"/>
    </xf>
    <xf numFmtId="165" fontId="104" fillId="0" borderId="3" xfId="0" applyNumberFormat="1" applyFont="1" applyFill="1" applyBorder="1"/>
    <xf numFmtId="0" fontId="108" fillId="0" borderId="0" xfId="0" applyFont="1" applyFill="1" applyBorder="1" applyAlignment="1">
      <alignment horizontal="center" vertical="center"/>
    </xf>
    <xf numFmtId="165" fontId="104" fillId="0" borderId="3" xfId="1835" applyNumberFormat="1" applyFont="1" applyFill="1" applyBorder="1" applyAlignment="1">
      <alignment horizontal="center"/>
    </xf>
    <xf numFmtId="165" fontId="104" fillId="0" borderId="9" xfId="0" applyNumberFormat="1" applyFont="1" applyFill="1" applyBorder="1" applyAlignment="1" applyProtection="1">
      <alignment horizontal="center"/>
    </xf>
    <xf numFmtId="49" fontId="24" fillId="0" borderId="3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vertical="center" wrapText="1"/>
    </xf>
    <xf numFmtId="165" fontId="104" fillId="0" borderId="9" xfId="0" applyNumberFormat="1" applyFont="1" applyFill="1" applyBorder="1" applyAlignment="1">
      <alignment horizontal="center"/>
    </xf>
    <xf numFmtId="43" fontId="0" fillId="112" borderId="0" xfId="0" applyNumberFormat="1" applyFill="1"/>
    <xf numFmtId="165" fontId="0" fillId="112" borderId="0" xfId="0" applyNumberFormat="1" applyFill="1"/>
    <xf numFmtId="205" fontId="0" fillId="0" borderId="0" xfId="0" applyNumberFormat="1" applyFont="1" applyFill="1" applyBorder="1" applyAlignment="1">
      <alignment horizontal="center" vertical="center"/>
    </xf>
    <xf numFmtId="206" fontId="0" fillId="0" borderId="0" xfId="0" applyNumberFormat="1" applyFill="1"/>
    <xf numFmtId="2" fontId="0" fillId="0" borderId="3" xfId="0" applyNumberFormat="1" applyFill="1" applyBorder="1" applyAlignment="1" applyProtection="1">
      <alignment horizontal="center" vertical="center"/>
      <protection locked="0"/>
    </xf>
    <xf numFmtId="165" fontId="0" fillId="112" borderId="0" xfId="1835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Font="1" applyFill="1" applyBorder="1" applyAlignment="1" applyProtection="1">
      <alignment vertical="center" wrapText="1"/>
    </xf>
    <xf numFmtId="0" fontId="90" fillId="0" borderId="3" xfId="66" applyFont="1" applyBorder="1" applyAlignment="1" applyProtection="1">
      <alignment vertical="top" wrapText="1"/>
    </xf>
    <xf numFmtId="49" fontId="0" fillId="0" borderId="3" xfId="0" applyNumberFormat="1" applyFill="1" applyBorder="1" applyProtection="1"/>
    <xf numFmtId="0" fontId="90" fillId="0" borderId="3" xfId="66" applyFont="1" applyFill="1" applyBorder="1" applyAlignment="1" applyProtection="1">
      <alignment horizontal="left" vertical="top" wrapText="1"/>
    </xf>
    <xf numFmtId="0" fontId="0" fillId="0" borderId="8" xfId="0" applyBorder="1" applyAlignment="1">
      <alignment horizontal="center"/>
    </xf>
    <xf numFmtId="0" fontId="104" fillId="0" borderId="0" xfId="0" applyFont="1" applyAlignment="1"/>
    <xf numFmtId="0" fontId="109" fillId="119" borderId="53" xfId="0" applyFont="1" applyFill="1" applyBorder="1" applyAlignment="1"/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116" fillId="0" borderId="6" xfId="0" applyFont="1" applyBorder="1" applyAlignment="1">
      <alignment vertical="center" wrapText="1"/>
    </xf>
    <xf numFmtId="0" fontId="116" fillId="0" borderId="9" xfId="0" applyFont="1" applyBorder="1" applyAlignment="1">
      <alignment vertical="center" wrapText="1"/>
    </xf>
    <xf numFmtId="0" fontId="116" fillId="0" borderId="0" xfId="0" applyFont="1" applyFill="1" applyBorder="1"/>
    <xf numFmtId="0" fontId="24" fillId="0" borderId="0" xfId="0" applyFont="1" applyFill="1" applyBorder="1"/>
    <xf numFmtId="0" fontId="24" fillId="0" borderId="0" xfId="0" applyFont="1" applyBorder="1"/>
    <xf numFmtId="0" fontId="116" fillId="0" borderId="0" xfId="0" applyFont="1" applyBorder="1"/>
    <xf numFmtId="0" fontId="0" fillId="115" borderId="52" xfId="0" applyFont="1" applyFill="1" applyBorder="1" applyAlignment="1">
      <alignment vertical="center"/>
    </xf>
    <xf numFmtId="0" fontId="0" fillId="115" borderId="53" xfId="0" applyFont="1" applyFill="1" applyBorder="1" applyAlignment="1">
      <alignment vertical="center"/>
    </xf>
    <xf numFmtId="0" fontId="0" fillId="0" borderId="6" xfId="0" applyBorder="1" applyAlignment="1"/>
    <xf numFmtId="0" fontId="0" fillId="0" borderId="9" xfId="0" applyBorder="1" applyAlignment="1">
      <alignment vertical="center"/>
    </xf>
    <xf numFmtId="0" fontId="0" fillId="0" borderId="9" xfId="0" applyBorder="1" applyAlignment="1"/>
    <xf numFmtId="0" fontId="0" fillId="0" borderId="8" xfId="0" applyBorder="1" applyAlignment="1"/>
    <xf numFmtId="165" fontId="104" fillId="112" borderId="3" xfId="0" applyNumberFormat="1" applyFont="1" applyFill="1" applyBorder="1" applyAlignment="1" applyProtection="1"/>
    <xf numFmtId="197" fontId="0" fillId="0" borderId="3" xfId="0" applyNumberFormat="1" applyFill="1" applyBorder="1" applyAlignment="1" applyProtection="1">
      <alignment horizontal="center"/>
      <protection locked="0"/>
    </xf>
    <xf numFmtId="197" fontId="0" fillId="112" borderId="3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90" fontId="0" fillId="113" borderId="3" xfId="0" applyNumberFormat="1" applyFont="1" applyFill="1" applyBorder="1" applyAlignment="1"/>
    <xf numFmtId="190" fontId="0" fillId="113" borderId="3" xfId="0" applyNumberFormat="1" applyFont="1" applyFill="1" applyBorder="1" applyAlignment="1" applyProtection="1">
      <alignment vertical="center"/>
    </xf>
    <xf numFmtId="193" fontId="0" fillId="0" borderId="0" xfId="0" applyNumberFormat="1" applyBorder="1"/>
    <xf numFmtId="165" fontId="0" fillId="0" borderId="3" xfId="0" applyNumberFormat="1" applyFont="1" applyFill="1" applyBorder="1" applyAlignment="1">
      <alignment horizontal="center" vertical="center"/>
    </xf>
    <xf numFmtId="193" fontId="0" fillId="112" borderId="0" xfId="0" applyNumberFormat="1" applyFont="1" applyFill="1" applyBorder="1" applyAlignment="1">
      <alignment horizontal="center" vertical="center"/>
    </xf>
    <xf numFmtId="205" fontId="0" fillId="112" borderId="0" xfId="0" applyNumberFormat="1" applyFont="1" applyFill="1" applyBorder="1" applyAlignment="1">
      <alignment horizontal="center" vertical="center"/>
    </xf>
    <xf numFmtId="0" fontId="0" fillId="112" borderId="0" xfId="0" applyFill="1" applyBorder="1"/>
    <xf numFmtId="193" fontId="119" fillId="112" borderId="0" xfId="0" applyNumberFormat="1" applyFont="1" applyFill="1" applyBorder="1" applyAlignment="1">
      <alignment horizontal="center" vertical="center" wrapText="1"/>
    </xf>
    <xf numFmtId="193" fontId="118" fillId="112" borderId="0" xfId="90" applyNumberFormat="1" applyFont="1" applyFill="1" applyBorder="1" applyAlignment="1" applyProtection="1">
      <alignment horizontal="center" vertical="center"/>
      <protection locked="0"/>
    </xf>
    <xf numFmtId="0" fontId="104" fillId="112" borderId="0" xfId="0" applyFont="1" applyFill="1" applyAlignment="1"/>
    <xf numFmtId="0" fontId="104" fillId="112" borderId="0" xfId="0" applyFont="1" applyFill="1" applyAlignment="1">
      <alignment horizontal="left"/>
    </xf>
    <xf numFmtId="201" fontId="0" fillId="112" borderId="0" xfId="0" applyNumberFormat="1" applyFill="1"/>
    <xf numFmtId="206" fontId="0" fillId="112" borderId="0" xfId="0" applyNumberFormat="1" applyFill="1"/>
    <xf numFmtId="194" fontId="0" fillId="112" borderId="0" xfId="0" applyNumberFormat="1" applyFill="1" applyBorder="1"/>
    <xf numFmtId="201" fontId="116" fillId="112" borderId="0" xfId="0" applyNumberFormat="1" applyFont="1" applyFill="1"/>
    <xf numFmtId="193" fontId="0" fillId="112" borderId="3" xfId="1835" applyNumberFormat="1" applyFont="1" applyFill="1" applyBorder="1" applyAlignment="1">
      <alignment horizontal="center"/>
    </xf>
    <xf numFmtId="201" fontId="0" fillId="0" borderId="0" xfId="0" applyNumberFormat="1" applyFont="1" applyFill="1" applyBorder="1" applyAlignment="1">
      <alignment horizontal="center" vertical="center"/>
    </xf>
    <xf numFmtId="201" fontId="0" fillId="0" borderId="0" xfId="0" applyNumberFormat="1" applyFill="1" applyBorder="1"/>
    <xf numFmtId="2" fontId="0" fillId="112" borderId="3" xfId="0" applyNumberFormat="1" applyFill="1" applyBorder="1" applyAlignment="1" applyProtection="1">
      <alignment horizontal="center"/>
      <protection locked="0"/>
    </xf>
    <xf numFmtId="165" fontId="0" fillId="113" borderId="3" xfId="0" applyNumberFormat="1" applyFont="1" applyFill="1" applyBorder="1" applyAlignment="1">
      <alignment vertical="center"/>
    </xf>
    <xf numFmtId="190" fontId="0" fillId="113" borderId="3" xfId="0" applyNumberFormat="1" applyFont="1" applyFill="1" applyBorder="1" applyAlignment="1">
      <alignment horizontal="center"/>
    </xf>
    <xf numFmtId="165" fontId="0" fillId="114" borderId="3" xfId="0" applyNumberFormat="1" applyFont="1" applyFill="1" applyBorder="1" applyAlignment="1">
      <alignment horizontal="center"/>
    </xf>
    <xf numFmtId="200" fontId="0" fillId="0" borderId="3" xfId="0" applyNumberFormat="1" applyBorder="1"/>
    <xf numFmtId="193" fontId="107" fillId="0" borderId="3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0" fillId="115" borderId="53" xfId="0" applyFill="1" applyBorder="1" applyAlignment="1">
      <alignment horizontal="left"/>
    </xf>
    <xf numFmtId="0" fontId="108" fillId="0" borderId="3" xfId="0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0" fontId="108" fillId="0" borderId="11" xfId="0" applyFont="1" applyFill="1" applyBorder="1" applyAlignment="1">
      <alignment vertical="center"/>
    </xf>
    <xf numFmtId="0" fontId="108" fillId="0" borderId="0" xfId="0" applyFont="1" applyFill="1" applyBorder="1" applyAlignment="1">
      <alignment vertical="center"/>
    </xf>
    <xf numFmtId="193" fontId="116" fillId="0" borderId="0" xfId="0" applyNumberFormat="1" applyFont="1" applyFill="1" applyBorder="1" applyAlignment="1">
      <alignment vertical="center"/>
    </xf>
    <xf numFmtId="193" fontId="3" fillId="0" borderId="0" xfId="1357" applyNumberFormat="1" applyFill="1" applyBorder="1" applyAlignment="1">
      <alignment horizontal="center" vertical="center"/>
    </xf>
    <xf numFmtId="193" fontId="0" fillId="0" borderId="0" xfId="0" applyNumberFormat="1" applyFill="1" applyBorder="1" applyAlignment="1">
      <alignment horizontal="center" vertical="center"/>
    </xf>
    <xf numFmtId="193" fontId="116" fillId="0" borderId="0" xfId="0" applyNumberFormat="1" applyFont="1" applyBorder="1" applyAlignment="1">
      <alignment vertical="center"/>
    </xf>
    <xf numFmtId="0" fontId="0" fillId="0" borderId="0" xfId="0" applyProtection="1"/>
    <xf numFmtId="0" fontId="0" fillId="0" borderId="41" xfId="0" applyFont="1" applyBorder="1" applyAlignment="1" applyProtection="1">
      <alignment horizontal="center" vertical="center"/>
    </xf>
    <xf numFmtId="165" fontId="0" fillId="112" borderId="3" xfId="0" applyNumberFormat="1" applyFill="1" applyBorder="1" applyAlignment="1" applyProtection="1">
      <alignment horizontal="center" vertical="center"/>
    </xf>
    <xf numFmtId="165" fontId="24" fillId="0" borderId="9" xfId="0" applyNumberFormat="1" applyFont="1" applyFill="1" applyBorder="1" applyAlignment="1" applyProtection="1">
      <alignment vertical="center" wrapText="1"/>
    </xf>
    <xf numFmtId="49" fontId="24" fillId="110" borderId="9" xfId="0" applyNumberFormat="1" applyFont="1" applyFill="1" applyBorder="1" applyAlignment="1" applyProtection="1">
      <alignment horizontal="center" vertical="center" wrapText="1"/>
    </xf>
    <xf numFmtId="0" fontId="24" fillId="110" borderId="9" xfId="0" applyFont="1" applyFill="1" applyBorder="1" applyAlignment="1" applyProtection="1">
      <alignment vertical="center" wrapText="1"/>
    </xf>
    <xf numFmtId="49" fontId="104" fillId="0" borderId="3" xfId="0" applyNumberFormat="1" applyFont="1" applyFill="1" applyBorder="1" applyAlignment="1" applyProtection="1">
      <alignment horizontal="center"/>
    </xf>
    <xf numFmtId="0" fontId="104" fillId="0" borderId="3" xfId="0" applyFont="1" applyFill="1" applyBorder="1" applyProtection="1"/>
    <xf numFmtId="0" fontId="117" fillId="0" borderId="3" xfId="66" applyFont="1" applyFill="1" applyBorder="1" applyAlignment="1" applyProtection="1">
      <alignment horizontal="right" vertical="top" wrapText="1"/>
    </xf>
    <xf numFmtId="2" fontId="0" fillId="0" borderId="3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0" xfId="0" applyBorder="1" applyProtection="1"/>
    <xf numFmtId="0" fontId="105" fillId="0" borderId="40" xfId="0" applyFont="1" applyFill="1" applyBorder="1" applyAlignment="1" applyProtection="1">
      <alignment horizontal="center" vertical="center" wrapText="1"/>
    </xf>
    <xf numFmtId="0" fontId="105" fillId="0" borderId="7" xfId="0" applyFont="1" applyFill="1" applyBorder="1" applyAlignment="1" applyProtection="1">
      <alignment horizontal="center" vertical="center" wrapText="1"/>
    </xf>
    <xf numFmtId="0" fontId="105" fillId="0" borderId="46" xfId="0" applyFont="1" applyFill="1" applyBorder="1" applyAlignment="1" applyProtection="1">
      <alignment horizontal="center" vertical="center" wrapText="1"/>
    </xf>
    <xf numFmtId="0" fontId="105" fillId="0" borderId="4" xfId="0" applyFont="1" applyFill="1" applyBorder="1" applyAlignment="1" applyProtection="1">
      <alignment horizontal="center" vertical="center" wrapText="1"/>
    </xf>
    <xf numFmtId="0" fontId="105" fillId="0" borderId="42" xfId="0" applyFont="1" applyFill="1" applyBorder="1" applyAlignment="1" applyProtection="1">
      <alignment horizontal="center" vertical="center" wrapText="1"/>
    </xf>
    <xf numFmtId="0" fontId="105" fillId="0" borderId="47" xfId="0" applyFont="1" applyFill="1" applyBorder="1" applyAlignment="1" applyProtection="1">
      <alignment horizontal="center" vertical="center" wrapText="1"/>
    </xf>
    <xf numFmtId="0" fontId="105" fillId="0" borderId="41" xfId="0" applyFont="1" applyFill="1" applyBorder="1" applyAlignment="1" applyProtection="1">
      <alignment horizontal="center" vertical="center" wrapText="1"/>
    </xf>
    <xf numFmtId="0" fontId="111" fillId="0" borderId="4" xfId="0" applyFont="1" applyFill="1" applyBorder="1" applyAlignment="1" applyProtection="1">
      <alignment horizontal="center" vertical="center" wrapText="1"/>
    </xf>
    <xf numFmtId="0" fontId="123" fillId="0" borderId="65" xfId="66" applyFont="1" applyFill="1" applyBorder="1" applyAlignment="1" applyProtection="1">
      <alignment horizontal="center" vertical="center" wrapText="1"/>
    </xf>
    <xf numFmtId="0" fontId="123" fillId="0" borderId="0" xfId="66" applyFont="1" applyFill="1" applyBorder="1" applyAlignment="1" applyProtection="1">
      <alignment horizontal="center" vertical="center" wrapText="1"/>
    </xf>
    <xf numFmtId="0" fontId="0" fillId="0" borderId="15" xfId="0" applyFont="1" applyBorder="1" applyAlignment="1" applyProtection="1">
      <alignment horizontal="center" vertical="center"/>
    </xf>
    <xf numFmtId="0" fontId="0" fillId="0" borderId="46" xfId="0" applyFont="1" applyBorder="1" applyAlignment="1" applyProtection="1">
      <alignment horizontal="center" vertical="center"/>
    </xf>
    <xf numFmtId="0" fontId="0" fillId="0" borderId="40" xfId="0" applyFont="1" applyBorder="1" applyAlignment="1" applyProtection="1">
      <alignment horizontal="center" vertical="center"/>
    </xf>
    <xf numFmtId="0" fontId="0" fillId="0" borderId="7" xfId="0" applyFont="1" applyBorder="1" applyAlignment="1" applyProtection="1">
      <alignment horizontal="center" vertical="center"/>
    </xf>
    <xf numFmtId="165" fontId="0" fillId="112" borderId="0" xfId="1835" applyFont="1" applyFill="1" applyBorder="1" applyAlignment="1" applyProtection="1">
      <alignment horizontal="center"/>
    </xf>
    <xf numFmtId="198" fontId="0" fillId="0" borderId="0" xfId="0" applyNumberFormat="1" applyBorder="1" applyProtection="1"/>
    <xf numFmtId="0" fontId="0" fillId="0" borderId="9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108" fillId="0" borderId="0" xfId="0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165" fontId="0" fillId="0" borderId="3" xfId="1835" applyNumberFormat="1" applyFont="1" applyBorder="1" applyProtection="1"/>
    <xf numFmtId="192" fontId="0" fillId="0" borderId="3" xfId="1835" applyNumberFormat="1" applyFont="1" applyFill="1" applyBorder="1" applyAlignment="1" applyProtection="1">
      <alignment horizontal="center"/>
      <protection locked="0"/>
    </xf>
    <xf numFmtId="165" fontId="24" fillId="0" borderId="9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3" xfId="0" applyNumberFormat="1" applyFont="1" applyFill="1" applyBorder="1" applyProtection="1">
      <protection locked="0"/>
    </xf>
    <xf numFmtId="165" fontId="0" fillId="0" borderId="3" xfId="1835" applyFont="1" applyFill="1" applyBorder="1" applyProtection="1">
      <protection locked="0"/>
    </xf>
    <xf numFmtId="0" fontId="127" fillId="112" borderId="9" xfId="0" applyFont="1" applyFill="1" applyBorder="1" applyAlignment="1" applyProtection="1">
      <alignment horizontal="left" vertical="center" wrapText="1"/>
      <protection locked="0"/>
    </xf>
    <xf numFmtId="165" fontId="0" fillId="0" borderId="3" xfId="0" applyNumberFormat="1" applyFill="1" applyBorder="1" applyProtection="1">
      <protection locked="0"/>
    </xf>
    <xf numFmtId="165" fontId="0" fillId="0" borderId="3" xfId="0" applyNumberFormat="1" applyFont="1" applyFill="1" applyBorder="1" applyAlignment="1" applyProtection="1">
      <alignment horizontal="left"/>
      <protection locked="0"/>
    </xf>
    <xf numFmtId="0" fontId="0" fillId="0" borderId="3" xfId="0" applyFill="1" applyBorder="1" applyAlignment="1" applyProtection="1">
      <alignment horizontal="left"/>
      <protection locked="0"/>
    </xf>
    <xf numFmtId="165" fontId="0" fillId="0" borderId="3" xfId="1835" applyFont="1" applyFill="1" applyBorder="1" applyAlignment="1" applyProtection="1">
      <alignment horizontal="left"/>
      <protection locked="0"/>
    </xf>
    <xf numFmtId="165" fontId="0" fillId="0" borderId="3" xfId="0" applyNumberFormat="1" applyFill="1" applyBorder="1" applyAlignment="1" applyProtection="1">
      <alignment horizontal="left"/>
      <protection locked="0"/>
    </xf>
    <xf numFmtId="165" fontId="24" fillId="0" borderId="3" xfId="0" applyNumberFormat="1" applyFont="1" applyFill="1" applyBorder="1" applyAlignment="1" applyProtection="1">
      <alignment horizontal="left" vertical="center" wrapText="1"/>
      <protection locked="0"/>
    </xf>
    <xf numFmtId="165" fontId="24" fillId="0" borderId="3" xfId="0" applyNumberFormat="1" applyFont="1" applyFill="1" applyBorder="1" applyAlignment="1" applyProtection="1">
      <alignment vertical="center" wrapText="1"/>
      <protection locked="0"/>
    </xf>
    <xf numFmtId="165" fontId="0" fillId="0" borderId="3" xfId="1835" applyFont="1" applyFill="1" applyBorder="1" applyAlignment="1" applyProtection="1">
      <alignment wrapText="1"/>
      <protection locked="0"/>
    </xf>
    <xf numFmtId="193" fontId="129" fillId="0" borderId="3" xfId="0" applyNumberFormat="1" applyFont="1" applyBorder="1"/>
    <xf numFmtId="165" fontId="0" fillId="0" borderId="9" xfId="0" applyNumberFormat="1" applyFont="1" applyFill="1" applyBorder="1" applyProtection="1">
      <protection locked="0"/>
    </xf>
    <xf numFmtId="0" fontId="0" fillId="0" borderId="3" xfId="0" applyFont="1" applyBorder="1" applyProtection="1"/>
    <xf numFmtId="165" fontId="0" fillId="0" borderId="3" xfId="0" applyNumberFormat="1" applyFont="1" applyFill="1" applyBorder="1" applyAlignment="1" applyProtection="1">
      <alignment horizontal="center" vertical="center"/>
    </xf>
    <xf numFmtId="0" fontId="0" fillId="0" borderId="3" xfId="0" applyFont="1" applyBorder="1"/>
    <xf numFmtId="0" fontId="0" fillId="0" borderId="3" xfId="0" applyFont="1" applyBorder="1" applyProtection="1">
      <protection locked="0"/>
    </xf>
    <xf numFmtId="0" fontId="0" fillId="0" borderId="3" xfId="0" applyFont="1" applyBorder="1" applyAlignment="1" applyProtection="1">
      <alignment horizontal="center"/>
    </xf>
    <xf numFmtId="0" fontId="0" fillId="0" borderId="3" xfId="0" applyFont="1" applyBorder="1" applyAlignment="1" applyProtection="1">
      <alignment horizontal="center"/>
      <protection locked="0"/>
    </xf>
    <xf numFmtId="165" fontId="0" fillId="0" borderId="3" xfId="0" applyNumberFormat="1" applyFont="1" applyBorder="1" applyProtection="1">
      <protection locked="0"/>
    </xf>
    <xf numFmtId="0" fontId="0" fillId="0" borderId="8" xfId="0" applyFont="1" applyBorder="1" applyProtection="1">
      <protection locked="0"/>
    </xf>
    <xf numFmtId="165" fontId="0" fillId="0" borderId="8" xfId="0" applyNumberFormat="1" applyFont="1" applyBorder="1" applyProtection="1">
      <protection locked="0"/>
    </xf>
    <xf numFmtId="165" fontId="0" fillId="0" borderId="3" xfId="0" applyNumberFormat="1" applyFont="1" applyFill="1" applyBorder="1" applyAlignment="1" applyProtection="1">
      <alignment horizontal="center" vertical="center"/>
      <protection locked="0"/>
    </xf>
    <xf numFmtId="43" fontId="104" fillId="112" borderId="0" xfId="0" applyNumberFormat="1" applyFont="1" applyFill="1" applyAlignment="1"/>
    <xf numFmtId="207" fontId="0" fillId="112" borderId="0" xfId="0" applyNumberFormat="1" applyFill="1" applyBorder="1"/>
    <xf numFmtId="165" fontId="0" fillId="118" borderId="9" xfId="0" applyNumberFormat="1" applyFont="1" applyFill="1" applyBorder="1" applyProtection="1"/>
    <xf numFmtId="165" fontId="104" fillId="118" borderId="3" xfId="0" applyNumberFormat="1" applyFont="1" applyFill="1" applyBorder="1" applyProtection="1"/>
    <xf numFmtId="194" fontId="0" fillId="112" borderId="3" xfId="1835" applyNumberFormat="1" applyFont="1" applyFill="1" applyBorder="1"/>
    <xf numFmtId="165" fontId="104" fillId="112" borderId="3" xfId="0" applyNumberFormat="1" applyFont="1" applyFill="1" applyBorder="1"/>
    <xf numFmtId="165" fontId="24" fillId="112" borderId="3" xfId="0" applyNumberFormat="1" applyFont="1" applyFill="1" applyBorder="1" applyAlignment="1">
      <alignment vertical="center" wrapText="1"/>
    </xf>
    <xf numFmtId="2" fontId="0" fillId="112" borderId="3" xfId="0" applyNumberFormat="1" applyFill="1" applyBorder="1"/>
    <xf numFmtId="0" fontId="0" fillId="112" borderId="13" xfId="0" applyFill="1" applyBorder="1" applyAlignment="1">
      <alignment horizontal="center"/>
    </xf>
    <xf numFmtId="0" fontId="0" fillId="112" borderId="14" xfId="0" applyFill="1" applyBorder="1" applyAlignment="1">
      <alignment horizontal="center"/>
    </xf>
    <xf numFmtId="165" fontId="0" fillId="112" borderId="8" xfId="0" applyNumberFormat="1" applyFill="1" applyBorder="1" applyAlignment="1">
      <alignment horizontal="center" vertical="center"/>
    </xf>
    <xf numFmtId="165" fontId="0" fillId="112" borderId="9" xfId="0" applyNumberFormat="1" applyFill="1" applyBorder="1" applyAlignment="1">
      <alignment horizontal="center" vertical="center"/>
    </xf>
    <xf numFmtId="165" fontId="0" fillId="112" borderId="0" xfId="0" applyNumberFormat="1" applyFont="1" applyFill="1" applyBorder="1"/>
    <xf numFmtId="165" fontId="0" fillId="112" borderId="0" xfId="1835" applyFont="1" applyFill="1" applyBorder="1"/>
    <xf numFmtId="0" fontId="130" fillId="112" borderId="3" xfId="0" applyFont="1" applyFill="1" applyBorder="1"/>
    <xf numFmtId="2" fontId="130" fillId="112" borderId="3" xfId="0" applyNumberFormat="1" applyFont="1" applyFill="1" applyBorder="1"/>
    <xf numFmtId="193" fontId="130" fillId="112" borderId="3" xfId="0" applyNumberFormat="1" applyFont="1" applyFill="1" applyBorder="1"/>
    <xf numFmtId="0" fontId="0" fillId="0" borderId="0" xfId="0" applyFill="1" applyAlignment="1">
      <alignment vertical="center"/>
    </xf>
    <xf numFmtId="0" fontId="116" fillId="0" borderId="0" xfId="0" applyFont="1" applyFill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104" fillId="0" borderId="3" xfId="0" applyFont="1" applyFill="1" applyBorder="1" applyAlignment="1">
      <alignment vertical="center"/>
    </xf>
    <xf numFmtId="0" fontId="112" fillId="0" borderId="3" xfId="66" applyFont="1" applyFill="1" applyBorder="1" applyAlignment="1">
      <alignment vertical="center" wrapText="1"/>
    </xf>
    <xf numFmtId="0" fontId="112" fillId="0" borderId="6" xfId="66" applyFont="1" applyFill="1" applyBorder="1" applyAlignment="1">
      <alignment vertical="center" wrapText="1"/>
    </xf>
    <xf numFmtId="0" fontId="112" fillId="0" borderId="8" xfId="66" applyFont="1" applyFill="1" applyBorder="1" applyAlignment="1">
      <alignment vertical="center" wrapText="1"/>
    </xf>
    <xf numFmtId="0" fontId="0" fillId="112" borderId="3" xfId="0" applyFill="1" applyBorder="1" applyAlignment="1">
      <alignment vertical="center"/>
    </xf>
    <xf numFmtId="193" fontId="0" fillId="0" borderId="9" xfId="0" applyNumberFormat="1" applyFont="1" applyFill="1" applyBorder="1" applyAlignment="1" applyProtection="1">
      <alignment horizontal="center" vertical="center"/>
    </xf>
    <xf numFmtId="193" fontId="0" fillId="113" borderId="3" xfId="1835" applyNumberFormat="1" applyFont="1" applyFill="1" applyBorder="1" applyAlignment="1" applyProtection="1">
      <alignment horizontal="center" vertical="center"/>
    </xf>
    <xf numFmtId="0" fontId="104" fillId="0" borderId="3" xfId="0" applyFont="1" applyFill="1" applyBorder="1" applyAlignment="1" applyProtection="1">
      <alignment horizontal="center" vertical="center"/>
    </xf>
    <xf numFmtId="3" fontId="0" fillId="113" borderId="3" xfId="1835" applyNumberFormat="1" applyFont="1" applyFill="1" applyBorder="1" applyAlignment="1" applyProtection="1">
      <alignment horizontal="center" vertical="center"/>
    </xf>
    <xf numFmtId="9" fontId="0" fillId="113" borderId="3" xfId="1835" applyNumberFormat="1" applyFont="1" applyFill="1" applyBorder="1" applyAlignment="1" applyProtection="1">
      <alignment horizontal="center" vertical="center"/>
    </xf>
    <xf numFmtId="0" fontId="111" fillId="0" borderId="15" xfId="66" applyFont="1" applyFill="1" applyBorder="1" applyAlignment="1">
      <alignment horizontal="center" vertical="center" wrapText="1"/>
    </xf>
    <xf numFmtId="0" fontId="123" fillId="0" borderId="53" xfId="66" applyFont="1" applyFill="1" applyBorder="1" applyAlignment="1">
      <alignment horizontal="center" vertical="center" wrapText="1"/>
    </xf>
    <xf numFmtId="0" fontId="3" fillId="0" borderId="15" xfId="66" applyFont="1" applyFill="1" applyBorder="1" applyAlignment="1">
      <alignment horizontal="center" vertical="center" wrapText="1"/>
    </xf>
    <xf numFmtId="0" fontId="3" fillId="0" borderId="53" xfId="66" applyFont="1" applyFill="1" applyBorder="1" applyAlignment="1">
      <alignment horizontal="center" vertical="center" wrapText="1"/>
    </xf>
    <xf numFmtId="165" fontId="104" fillId="0" borderId="3" xfId="0" applyNumberFormat="1" applyFont="1" applyFill="1" applyBorder="1" applyAlignment="1" applyProtection="1">
      <alignment vertical="center"/>
    </xf>
    <xf numFmtId="165" fontId="104" fillId="112" borderId="3" xfId="0" applyNumberFormat="1" applyFont="1" applyFill="1" applyBorder="1" applyAlignment="1" applyProtection="1">
      <alignment vertical="center"/>
    </xf>
    <xf numFmtId="165" fontId="0" fillId="112" borderId="3" xfId="0" applyNumberFormat="1" applyFill="1" applyBorder="1" applyAlignment="1" applyProtection="1">
      <alignment vertical="center"/>
    </xf>
    <xf numFmtId="165" fontId="0" fillId="0" borderId="3" xfId="0" applyNumberFormat="1" applyFill="1" applyBorder="1" applyAlignment="1" applyProtection="1">
      <alignment vertical="center"/>
    </xf>
    <xf numFmtId="165" fontId="0" fillId="0" borderId="3" xfId="0" applyNumberFormat="1" applyFont="1" applyFill="1" applyBorder="1" applyAlignment="1" applyProtection="1">
      <alignment vertical="center"/>
    </xf>
    <xf numFmtId="190" fontId="0" fillId="114" borderId="3" xfId="0" applyNumberFormat="1" applyFont="1" applyFill="1" applyBorder="1" applyAlignment="1">
      <alignment horizontal="center" vertical="center"/>
    </xf>
    <xf numFmtId="165" fontId="0" fillId="0" borderId="3" xfId="0" applyNumberFormat="1" applyFont="1" applyFill="1" applyBorder="1" applyAlignment="1">
      <alignment vertical="center"/>
    </xf>
    <xf numFmtId="165" fontId="0" fillId="0" borderId="3" xfId="0" applyNumberFormat="1" applyFill="1" applyBorder="1" applyAlignment="1">
      <alignment vertical="center"/>
    </xf>
    <xf numFmtId="165" fontId="0" fillId="0" borderId="3" xfId="0" applyNumberFormat="1" applyFill="1" applyBorder="1" applyAlignment="1" applyProtection="1">
      <alignment vertical="center"/>
      <protection locked="0"/>
    </xf>
    <xf numFmtId="165" fontId="104" fillId="0" borderId="3" xfId="0" applyNumberFormat="1" applyFont="1" applyFill="1" applyBorder="1" applyAlignment="1">
      <alignment vertical="center"/>
    </xf>
    <xf numFmtId="165" fontId="0" fillId="0" borderId="3" xfId="1835" applyNumberFormat="1" applyFont="1" applyFill="1" applyBorder="1" applyAlignment="1">
      <alignment vertical="center"/>
    </xf>
    <xf numFmtId="165" fontId="0" fillId="112" borderId="3" xfId="0" applyNumberFormat="1" applyFont="1" applyFill="1" applyBorder="1" applyAlignment="1">
      <alignment vertical="center"/>
    </xf>
    <xf numFmtId="165" fontId="0" fillId="0" borderId="3" xfId="1835" applyNumberFormat="1" applyFont="1" applyFill="1" applyBorder="1" applyAlignment="1" applyProtection="1">
      <alignment vertical="center"/>
      <protection locked="0"/>
    </xf>
    <xf numFmtId="165" fontId="0" fillId="0" borderId="3" xfId="0" applyNumberFormat="1" applyFont="1" applyFill="1" applyBorder="1" applyAlignment="1" applyProtection="1">
      <alignment vertical="center"/>
      <protection locked="0"/>
    </xf>
    <xf numFmtId="0" fontId="0" fillId="112" borderId="3" xfId="0" applyFont="1" applyFill="1" applyBorder="1" applyAlignment="1">
      <alignment vertical="center"/>
    </xf>
    <xf numFmtId="0" fontId="104" fillId="112" borderId="3" xfId="0" applyFont="1" applyFill="1" applyBorder="1" applyAlignment="1">
      <alignment vertical="center"/>
    </xf>
    <xf numFmtId="0" fontId="104" fillId="112" borderId="3" xfId="0" applyFont="1" applyFill="1" applyBorder="1" applyAlignment="1">
      <alignment vertical="center" wrapText="1"/>
    </xf>
    <xf numFmtId="49" fontId="0" fillId="112" borderId="3" xfId="0" applyNumberFormat="1" applyFont="1" applyFill="1" applyBorder="1" applyAlignment="1"/>
    <xf numFmtId="49" fontId="0" fillId="0" borderId="3" xfId="1835" applyNumberFormat="1" applyFont="1" applyBorder="1" applyAlignment="1">
      <alignment horizontal="center" vertical="center"/>
    </xf>
    <xf numFmtId="49" fontId="104" fillId="112" borderId="3" xfId="0" applyNumberFormat="1" applyFont="1" applyFill="1" applyBorder="1" applyAlignment="1">
      <alignment horizontal="center" vertical="center"/>
    </xf>
    <xf numFmtId="49" fontId="0" fillId="112" borderId="3" xfId="0" applyNumberFormat="1" applyFont="1" applyFill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0" borderId="3" xfId="0" applyNumberFormat="1" applyFill="1" applyBorder="1" applyAlignment="1">
      <alignment vertical="center"/>
    </xf>
    <xf numFmtId="49" fontId="0" fillId="111" borderId="3" xfId="0" applyNumberFormat="1" applyFill="1" applyBorder="1" applyAlignment="1">
      <alignment vertical="center"/>
    </xf>
    <xf numFmtId="49" fontId="0" fillId="0" borderId="8" xfId="0" applyNumberFormat="1" applyFill="1" applyBorder="1" applyAlignment="1"/>
    <xf numFmtId="49" fontId="0" fillId="0" borderId="3" xfId="0" applyNumberFormat="1" applyFill="1" applyBorder="1" applyAlignment="1" applyProtection="1">
      <alignment vertical="center"/>
      <protection locked="0"/>
    </xf>
    <xf numFmtId="165" fontId="0" fillId="0" borderId="9" xfId="0" applyNumberFormat="1" applyFill="1" applyBorder="1" applyAlignment="1">
      <alignment vertical="center"/>
    </xf>
    <xf numFmtId="165" fontId="0" fillId="0" borderId="8" xfId="0" applyNumberFormat="1" applyFont="1" applyFill="1" applyBorder="1" applyAlignment="1">
      <alignment vertical="center"/>
    </xf>
    <xf numFmtId="165" fontId="0" fillId="112" borderId="3" xfId="0" applyNumberFormat="1" applyFill="1" applyBorder="1" applyAlignment="1">
      <alignment vertical="center"/>
    </xf>
    <xf numFmtId="165" fontId="0" fillId="112" borderId="3" xfId="1835" applyNumberFormat="1" applyFont="1" applyFill="1" applyBorder="1" applyAlignment="1">
      <alignment vertical="center"/>
    </xf>
    <xf numFmtId="165" fontId="0" fillId="112" borderId="8" xfId="0" applyNumberFormat="1" applyFont="1" applyFill="1" applyBorder="1" applyAlignment="1">
      <alignment vertical="center"/>
    </xf>
    <xf numFmtId="199" fontId="104" fillId="0" borderId="3" xfId="0" applyNumberFormat="1" applyFont="1" applyFill="1" applyBorder="1" applyAlignment="1">
      <alignment vertical="center"/>
    </xf>
    <xf numFmtId="165" fontId="104" fillId="0" borderId="3" xfId="0" applyNumberFormat="1" applyFont="1" applyFill="1" applyBorder="1" applyAlignment="1" applyProtection="1">
      <alignment vertical="center"/>
      <protection locked="0"/>
    </xf>
    <xf numFmtId="165" fontId="2" fillId="0" borderId="3" xfId="0" applyNumberFormat="1" applyFont="1" applyFill="1" applyBorder="1" applyAlignment="1">
      <alignment vertical="center"/>
    </xf>
    <xf numFmtId="165" fontId="24" fillId="0" borderId="3" xfId="0" applyNumberFormat="1" applyFont="1" applyFill="1" applyBorder="1" applyAlignment="1">
      <alignment vertical="center"/>
    </xf>
    <xf numFmtId="165" fontId="2" fillId="0" borderId="3" xfId="0" applyNumberFormat="1" applyFont="1" applyFill="1" applyBorder="1" applyAlignment="1">
      <alignment horizontal="center"/>
    </xf>
    <xf numFmtId="165" fontId="24" fillId="0" borderId="3" xfId="0" applyNumberFormat="1" applyFont="1" applyFill="1" applyBorder="1" applyAlignment="1">
      <alignment horizontal="center" vertical="center"/>
    </xf>
    <xf numFmtId="2" fontId="104" fillId="0" borderId="3" xfId="0" applyNumberFormat="1" applyFont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 wrapText="1"/>
    </xf>
    <xf numFmtId="193" fontId="0" fillId="0" borderId="3" xfId="0" applyNumberFormat="1" applyFont="1" applyBorder="1" applyAlignment="1">
      <alignment horizontal="center" vertical="center" wrapText="1"/>
    </xf>
    <xf numFmtId="1" fontId="0" fillId="0" borderId="3" xfId="0" applyNumberFormat="1" applyFont="1" applyBorder="1" applyAlignment="1">
      <alignment horizontal="center" vertical="center" wrapText="1"/>
    </xf>
    <xf numFmtId="1" fontId="0" fillId="113" borderId="3" xfId="0" applyNumberFormat="1" applyFont="1" applyFill="1" applyBorder="1" applyAlignment="1">
      <alignment horizontal="center" vertical="center" wrapText="1"/>
    </xf>
    <xf numFmtId="2" fontId="0" fillId="113" borderId="3" xfId="0" applyNumberFormat="1" applyFont="1" applyFill="1" applyBorder="1" applyAlignment="1">
      <alignment horizontal="center" vertical="center" wrapText="1"/>
    </xf>
    <xf numFmtId="0" fontId="104" fillId="0" borderId="9" xfId="0" applyFont="1" applyFill="1" applyBorder="1" applyAlignment="1" applyProtection="1">
      <alignment horizontal="center" vertical="center" wrapText="1"/>
    </xf>
    <xf numFmtId="193" fontId="24" fillId="0" borderId="3" xfId="0" applyNumberFormat="1" applyFont="1" applyBorder="1" applyAlignment="1">
      <alignment horizontal="center" vertical="center" wrapText="1"/>
    </xf>
    <xf numFmtId="200" fontId="24" fillId="0" borderId="3" xfId="0" applyNumberFormat="1" applyFont="1" applyBorder="1" applyAlignment="1">
      <alignment horizontal="center" vertical="center" wrapText="1"/>
    </xf>
    <xf numFmtId="0" fontId="0" fillId="0" borderId="3" xfId="0" applyFill="1" applyBorder="1" applyAlignment="1" applyProtection="1">
      <alignment vertical="center"/>
    </xf>
    <xf numFmtId="0" fontId="0" fillId="0" borderId="9" xfId="0" applyFill="1" applyBorder="1" applyAlignment="1" applyProtection="1">
      <alignment vertical="center"/>
    </xf>
    <xf numFmtId="165" fontId="0" fillId="0" borderId="8" xfId="0" applyNumberFormat="1" applyFont="1" applyFill="1" applyBorder="1" applyAlignment="1" applyProtection="1">
      <alignment vertical="center"/>
    </xf>
    <xf numFmtId="0" fontId="0" fillId="0" borderId="9" xfId="0" applyFont="1" applyFill="1" applyBorder="1" applyAlignment="1" applyProtection="1">
      <alignment horizontal="center" vertical="center" wrapText="1"/>
    </xf>
    <xf numFmtId="200" fontId="0" fillId="0" borderId="3" xfId="0" applyNumberFormat="1" applyFont="1" applyBorder="1" applyAlignment="1">
      <alignment horizontal="center" vertical="center" wrapText="1"/>
    </xf>
    <xf numFmtId="165" fontId="0" fillId="0" borderId="9" xfId="0" applyNumberFormat="1" applyFill="1" applyBorder="1" applyAlignment="1">
      <alignment horizontal="center" vertical="center"/>
    </xf>
    <xf numFmtId="199" fontId="104" fillId="0" borderId="9" xfId="0" applyNumberFormat="1" applyFont="1" applyFill="1" applyBorder="1" applyAlignment="1">
      <alignment vertical="center"/>
    </xf>
    <xf numFmtId="165" fontId="104" fillId="0" borderId="9" xfId="0" applyNumberFormat="1" applyFont="1" applyFill="1" applyBorder="1" applyAlignment="1">
      <alignment vertical="center"/>
    </xf>
    <xf numFmtId="165" fontId="0" fillId="0" borderId="83" xfId="0" applyNumberFormat="1" applyFill="1" applyBorder="1" applyAlignment="1">
      <alignment horizontal="center" vertical="center"/>
    </xf>
    <xf numFmtId="2" fontId="24" fillId="0" borderId="83" xfId="0" applyNumberFormat="1" applyFont="1" applyBorder="1" applyAlignment="1">
      <alignment horizontal="center" vertical="center" wrapText="1"/>
    </xf>
    <xf numFmtId="165" fontId="104" fillId="0" borderId="83" xfId="0" applyNumberFormat="1" applyFont="1" applyFill="1" applyBorder="1" applyAlignment="1">
      <alignment vertical="center"/>
    </xf>
    <xf numFmtId="3" fontId="0" fillId="113" borderId="3" xfId="0" applyNumberFormat="1" applyFont="1" applyFill="1" applyBorder="1" applyAlignment="1">
      <alignment horizontal="center" vertical="center" wrapText="1"/>
    </xf>
    <xf numFmtId="1" fontId="104" fillId="0" borderId="3" xfId="0" applyNumberFormat="1" applyFont="1" applyBorder="1" applyAlignment="1">
      <alignment horizontal="center" vertical="center" wrapText="1"/>
    </xf>
    <xf numFmtId="1" fontId="104" fillId="111" borderId="3" xfId="0" applyNumberFormat="1" applyFont="1" applyFill="1" applyBorder="1" applyAlignment="1">
      <alignment horizontal="center" vertical="center" wrapText="1"/>
    </xf>
    <xf numFmtId="1" fontId="104" fillId="110" borderId="3" xfId="0" applyNumberFormat="1" applyFont="1" applyFill="1" applyBorder="1" applyAlignment="1">
      <alignment horizontal="center" vertical="center" wrapText="1"/>
    </xf>
    <xf numFmtId="1" fontId="0" fillId="0" borderId="3" xfId="0" applyNumberFormat="1" applyFont="1" applyBorder="1" applyAlignment="1">
      <alignment horizontal="left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4" fontId="0" fillId="113" borderId="3" xfId="0" applyNumberFormat="1" applyFont="1" applyFill="1" applyBorder="1" applyAlignment="1">
      <alignment horizontal="center" vertical="center" wrapText="1"/>
    </xf>
    <xf numFmtId="4" fontId="0" fillId="0" borderId="3" xfId="0" applyNumberFormat="1" applyFont="1" applyBorder="1" applyAlignment="1">
      <alignment horizontal="center" vertical="center" wrapText="1"/>
    </xf>
    <xf numFmtId="165" fontId="104" fillId="0" borderId="83" xfId="0" applyNumberFormat="1" applyFont="1" applyFill="1" applyBorder="1" applyAlignment="1">
      <alignment horizontal="center"/>
    </xf>
    <xf numFmtId="205" fontId="0" fillId="0" borderId="3" xfId="0" applyNumberFormat="1" applyFont="1" applyBorder="1" applyAlignment="1">
      <alignment horizontal="center" vertical="center" wrapText="1"/>
    </xf>
    <xf numFmtId="193" fontId="24" fillId="0" borderId="83" xfId="0" applyNumberFormat="1" applyFont="1" applyBorder="1" applyAlignment="1">
      <alignment horizontal="center" vertical="center" wrapText="1"/>
    </xf>
    <xf numFmtId="165" fontId="0" fillId="112" borderId="9" xfId="0" applyNumberFormat="1" applyFill="1" applyBorder="1"/>
    <xf numFmtId="165" fontId="0" fillId="112" borderId="83" xfId="0" applyNumberFormat="1" applyFont="1" applyFill="1" applyBorder="1"/>
    <xf numFmtId="165" fontId="0" fillId="0" borderId="9" xfId="0" applyNumberFormat="1" applyFill="1" applyBorder="1"/>
    <xf numFmtId="165" fontId="0" fillId="0" borderId="9" xfId="0" applyNumberFormat="1" applyFill="1" applyBorder="1" applyProtection="1">
      <protection locked="0"/>
    </xf>
    <xf numFmtId="165" fontId="0" fillId="0" borderId="83" xfId="0" applyNumberFormat="1" applyFont="1" applyFill="1" applyBorder="1"/>
    <xf numFmtId="165" fontId="0" fillId="0" borderId="83" xfId="0" applyNumberFormat="1" applyFont="1" applyFill="1" applyBorder="1" applyProtection="1">
      <protection locked="0"/>
    </xf>
    <xf numFmtId="165" fontId="24" fillId="0" borderId="9" xfId="0" applyNumberFormat="1" applyFont="1" applyFill="1" applyBorder="1" applyAlignment="1" applyProtection="1">
      <alignment vertical="center" wrapText="1"/>
      <protection locked="0"/>
    </xf>
    <xf numFmtId="2" fontId="0" fillId="0" borderId="8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4" fillId="0" borderId="3" xfId="0" applyFont="1" applyBorder="1" applyAlignment="1" applyProtection="1">
      <alignment horizontal="center" vertical="center" wrapText="1"/>
    </xf>
    <xf numFmtId="2" fontId="24" fillId="0" borderId="9" xfId="0" applyNumberFormat="1" applyFont="1" applyBorder="1" applyAlignment="1">
      <alignment horizontal="center" vertical="center" wrapText="1"/>
    </xf>
    <xf numFmtId="165" fontId="104" fillId="0" borderId="9" xfId="0" applyNumberFormat="1" applyFont="1" applyFill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 wrapText="1"/>
    </xf>
    <xf numFmtId="2" fontId="24" fillId="0" borderId="8" xfId="0" applyNumberFormat="1" applyFont="1" applyBorder="1" applyAlignment="1">
      <alignment horizontal="center" vertical="center" wrapText="1"/>
    </xf>
    <xf numFmtId="165" fontId="0" fillId="0" borderId="83" xfId="0" applyNumberFormat="1" applyFont="1" applyFill="1" applyBorder="1" applyAlignment="1">
      <alignment horizontal="center"/>
    </xf>
    <xf numFmtId="193" fontId="24" fillId="0" borderId="9" xfId="0" applyNumberFormat="1" applyFont="1" applyBorder="1" applyAlignment="1">
      <alignment horizontal="center" vertical="center" wrapText="1"/>
    </xf>
    <xf numFmtId="165" fontId="0" fillId="112" borderId="9" xfId="0" applyNumberFormat="1" applyFont="1" applyFill="1" applyBorder="1"/>
    <xf numFmtId="193" fontId="0" fillId="0" borderId="3" xfId="0" applyNumberFormat="1" applyFill="1" applyBorder="1" applyAlignment="1">
      <alignment horizontal="center"/>
    </xf>
    <xf numFmtId="194" fontId="0" fillId="0" borderId="9" xfId="0" applyNumberFormat="1" applyFill="1" applyBorder="1" applyAlignment="1">
      <alignment horizontal="center"/>
    </xf>
    <xf numFmtId="197" fontId="0" fillId="0" borderId="9" xfId="0" applyNumberFormat="1" applyFont="1" applyFill="1" applyBorder="1" applyAlignment="1">
      <alignment horizontal="center"/>
    </xf>
    <xf numFmtId="197" fontId="0" fillId="0" borderId="83" xfId="0" applyNumberFormat="1" applyFont="1" applyFill="1" applyBorder="1" applyAlignment="1">
      <alignment horizontal="center"/>
    </xf>
    <xf numFmtId="200" fontId="24" fillId="0" borderId="83" xfId="0" applyNumberFormat="1" applyFont="1" applyBorder="1" applyAlignment="1">
      <alignment horizontal="center" vertical="center" wrapText="1"/>
    </xf>
    <xf numFmtId="0" fontId="24" fillId="0" borderId="3" xfId="0" applyFont="1" applyFill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/>
    </xf>
    <xf numFmtId="2" fontId="24" fillId="113" borderId="3" xfId="0" applyNumberFormat="1" applyFont="1" applyFill="1" applyBorder="1" applyAlignment="1">
      <alignment horizontal="center" vertical="center" wrapText="1"/>
    </xf>
    <xf numFmtId="165" fontId="2" fillId="0" borderId="9" xfId="1835" applyFont="1" applyBorder="1" applyProtection="1"/>
    <xf numFmtId="2" fontId="24" fillId="0" borderId="3" xfId="0" applyNumberFormat="1" applyFont="1" applyFill="1" applyBorder="1" applyAlignment="1">
      <alignment horizontal="center" vertical="center" wrapText="1"/>
    </xf>
    <xf numFmtId="165" fontId="2" fillId="0" borderId="9" xfId="1835" applyFont="1" applyBorder="1" applyAlignment="1" applyProtection="1">
      <alignment vertical="center"/>
    </xf>
    <xf numFmtId="165" fontId="0" fillId="0" borderId="9" xfId="1835" applyFont="1" applyBorder="1" applyAlignment="1" applyProtection="1">
      <alignment vertical="center"/>
    </xf>
    <xf numFmtId="165" fontId="0" fillId="0" borderId="9" xfId="1835" applyFont="1" applyBorder="1" applyAlignment="1" applyProtection="1">
      <alignment vertical="center"/>
      <protection locked="0"/>
    </xf>
    <xf numFmtId="165" fontId="0" fillId="112" borderId="3" xfId="1835" applyFont="1" applyFill="1" applyBorder="1" applyAlignment="1" applyProtection="1">
      <alignment vertical="center"/>
    </xf>
    <xf numFmtId="165" fontId="0" fillId="0" borderId="3" xfId="1835" applyFont="1" applyBorder="1" applyAlignment="1" applyProtection="1">
      <alignment vertical="center"/>
    </xf>
    <xf numFmtId="4" fontId="24" fillId="0" borderId="3" xfId="0" applyNumberFormat="1" applyFont="1" applyFill="1" applyBorder="1" applyAlignment="1">
      <alignment horizontal="center" vertical="center" wrapText="1"/>
    </xf>
    <xf numFmtId="165" fontId="0" fillId="0" borderId="3" xfId="1835" applyFont="1" applyBorder="1" applyAlignment="1">
      <alignment vertical="center"/>
    </xf>
    <xf numFmtId="0" fontId="0" fillId="0" borderId="8" xfId="0" applyFont="1" applyBorder="1" applyAlignment="1" applyProtection="1">
      <alignment vertical="center"/>
      <protection locked="0"/>
    </xf>
    <xf numFmtId="165" fontId="0" fillId="0" borderId="8" xfId="0" applyNumberFormat="1" applyFont="1" applyBorder="1" applyAlignment="1" applyProtection="1">
      <alignment vertical="center"/>
      <protection locked="0"/>
    </xf>
    <xf numFmtId="0" fontId="24" fillId="0" borderId="3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165" fontId="0" fillId="113" borderId="9" xfId="0" applyNumberFormat="1" applyFont="1" applyFill="1" applyBorder="1" applyAlignment="1" applyProtection="1">
      <alignment vertical="center"/>
    </xf>
    <xf numFmtId="165" fontId="0" fillId="113" borderId="9" xfId="0" applyNumberFormat="1" applyFont="1" applyFill="1" applyBorder="1" applyAlignment="1">
      <alignment vertical="center"/>
    </xf>
    <xf numFmtId="165" fontId="0" fillId="113" borderId="3" xfId="0" applyNumberFormat="1" applyFont="1" applyFill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 applyProtection="1">
      <alignment vertical="center"/>
      <protection locked="0"/>
    </xf>
    <xf numFmtId="43" fontId="0" fillId="110" borderId="8" xfId="0" applyNumberFormat="1" applyFont="1" applyFill="1" applyBorder="1" applyAlignment="1">
      <alignment vertical="center"/>
    </xf>
    <xf numFmtId="196" fontId="0" fillId="0" borderId="3" xfId="0" applyNumberFormat="1" applyFont="1" applyBorder="1" applyAlignment="1">
      <alignment horizontal="center" vertical="center" wrapText="1"/>
    </xf>
    <xf numFmtId="2" fontId="0" fillId="0" borderId="0" xfId="0" applyNumberFormat="1" applyBorder="1" applyProtection="1"/>
    <xf numFmtId="3" fontId="3" fillId="112" borderId="14" xfId="66" applyNumberFormat="1" applyFont="1" applyFill="1" applyBorder="1" applyAlignment="1" applyProtection="1">
      <alignment horizontal="center" vertical="center" wrapText="1"/>
    </xf>
    <xf numFmtId="0" fontId="116" fillId="0" borderId="0" xfId="0" applyFont="1" applyAlignment="1">
      <alignment wrapText="1"/>
    </xf>
    <xf numFmtId="196" fontId="0" fillId="0" borderId="9" xfId="0" applyNumberFormat="1" applyFont="1" applyFill="1" applyBorder="1" applyAlignment="1" applyProtection="1">
      <alignment horizontal="center" vertical="center"/>
    </xf>
    <xf numFmtId="193" fontId="0" fillId="112" borderId="0" xfId="1836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93" fontId="104" fillId="0" borderId="3" xfId="0" applyNumberFormat="1" applyFont="1" applyBorder="1" applyAlignment="1">
      <alignment horizontal="center" vertical="center" wrapText="1"/>
    </xf>
    <xf numFmtId="2" fontId="0" fillId="0" borderId="3" xfId="1835" applyNumberFormat="1" applyFont="1" applyFill="1" applyBorder="1" applyAlignment="1">
      <alignment horizontal="center"/>
    </xf>
    <xf numFmtId="4" fontId="0" fillId="0" borderId="3" xfId="0" applyNumberFormat="1" applyFont="1" applyBorder="1" applyAlignment="1" applyProtection="1">
      <alignment horizontal="center" vertical="center" wrapText="1"/>
      <protection locked="0"/>
    </xf>
    <xf numFmtId="165" fontId="0" fillId="0" borderId="8" xfId="1835" applyNumberFormat="1" applyFont="1" applyFill="1" applyBorder="1" applyAlignment="1">
      <alignment horizontal="center"/>
    </xf>
    <xf numFmtId="2" fontId="24" fillId="0" borderId="84" xfId="0" applyNumberFormat="1" applyFont="1" applyBorder="1" applyAlignment="1">
      <alignment horizontal="center" vertical="center" wrapText="1"/>
    </xf>
    <xf numFmtId="3" fontId="0" fillId="113" borderId="3" xfId="1835" applyNumberFormat="1" applyFont="1" applyFill="1" applyBorder="1" applyAlignment="1" applyProtection="1">
      <alignment horizontal="center" vertical="center"/>
      <protection locked="0"/>
    </xf>
    <xf numFmtId="2" fontId="0" fillId="0" borderId="3" xfId="0" applyNumberFormat="1" applyFill="1" applyBorder="1" applyAlignment="1">
      <alignment horizontal="center" vertical="center"/>
    </xf>
    <xf numFmtId="2" fontId="0" fillId="0" borderId="3" xfId="0" applyNumberFormat="1" applyFont="1" applyBorder="1" applyAlignment="1" applyProtection="1">
      <alignment horizontal="center" vertical="center" wrapText="1"/>
    </xf>
    <xf numFmtId="9" fontId="3" fillId="112" borderId="3" xfId="1836" applyFont="1" applyFill="1" applyBorder="1" applyAlignment="1" applyProtection="1">
      <alignment horizontal="center" vertical="center"/>
      <protection locked="0"/>
    </xf>
    <xf numFmtId="9" fontId="3" fillId="113" borderId="3" xfId="1836" applyFont="1" applyFill="1" applyBorder="1" applyAlignment="1" applyProtection="1">
      <alignment horizontal="center" vertical="center"/>
      <protection locked="0"/>
    </xf>
    <xf numFmtId="193" fontId="0" fillId="0" borderId="3" xfId="0" applyNumberFormat="1" applyFont="1" applyBorder="1" applyAlignment="1" applyProtection="1">
      <alignment horizontal="center" vertical="center" wrapText="1"/>
      <protection locked="0"/>
    </xf>
    <xf numFmtId="213" fontId="0" fillId="0" borderId="3" xfId="0" applyNumberFormat="1" applyFont="1" applyBorder="1" applyAlignment="1" applyProtection="1">
      <alignment horizontal="center" vertical="center" wrapText="1"/>
      <protection locked="0"/>
    </xf>
    <xf numFmtId="3" fontId="0" fillId="112" borderId="3" xfId="0" applyNumberFormat="1" applyFill="1" applyBorder="1" applyAlignment="1" applyProtection="1">
      <alignment horizontal="center" vertical="center"/>
      <protection locked="0"/>
    </xf>
    <xf numFmtId="190" fontId="0" fillId="114" borderId="3" xfId="0" applyNumberFormat="1" applyFont="1" applyFill="1" applyBorder="1" applyAlignment="1">
      <alignment horizontal="center"/>
    </xf>
    <xf numFmtId="194" fontId="0" fillId="112" borderId="0" xfId="0" applyNumberFormat="1" applyFill="1" applyBorder="1" applyAlignment="1"/>
    <xf numFmtId="2" fontId="0" fillId="112" borderId="0" xfId="0" applyNumberFormat="1" applyFill="1"/>
    <xf numFmtId="198" fontId="0" fillId="112" borderId="0" xfId="0" applyNumberFormat="1" applyFill="1"/>
    <xf numFmtId="201" fontId="0" fillId="112" borderId="0" xfId="0" applyNumberFormat="1" applyFont="1" applyFill="1" applyBorder="1" applyAlignment="1" applyProtection="1">
      <alignment horizontal="center" vertical="center"/>
      <protection locked="0"/>
    </xf>
    <xf numFmtId="180" fontId="104" fillId="113" borderId="3" xfId="1836" applyNumberFormat="1" applyFont="1" applyFill="1" applyBorder="1" applyAlignment="1" applyProtection="1">
      <alignment horizontal="center" vertical="center"/>
    </xf>
    <xf numFmtId="9" fontId="104" fillId="113" borderId="3" xfId="1836" applyNumberFormat="1" applyFont="1" applyFill="1" applyBorder="1" applyAlignment="1" applyProtection="1">
      <alignment horizontal="center" vertical="center"/>
    </xf>
    <xf numFmtId="2" fontId="24" fillId="0" borderId="6" xfId="0" applyNumberFormat="1" applyFont="1" applyBorder="1" applyAlignment="1">
      <alignment horizontal="center" vertical="center" wrapText="1"/>
    </xf>
    <xf numFmtId="165" fontId="0" fillId="0" borderId="8" xfId="1835" applyFont="1" applyFill="1" applyBorder="1"/>
    <xf numFmtId="166" fontId="0" fillId="113" borderId="3" xfId="0" applyNumberFormat="1" applyFont="1" applyFill="1" applyBorder="1" applyAlignment="1">
      <alignment horizontal="center" vertical="center" wrapText="1"/>
    </xf>
    <xf numFmtId="193" fontId="24" fillId="0" borderId="3" xfId="0" applyNumberFormat="1" applyFont="1" applyFill="1" applyBorder="1" applyAlignment="1">
      <alignment horizontal="center" vertical="center" wrapText="1"/>
    </xf>
    <xf numFmtId="0" fontId="0" fillId="115" borderId="53" xfId="0" applyFill="1" applyBorder="1" applyAlignment="1">
      <alignment horizontal="left"/>
    </xf>
    <xf numFmtId="193" fontId="3" fillId="120" borderId="3" xfId="66" applyNumberFormat="1" applyFont="1" applyFill="1" applyBorder="1" applyAlignment="1" applyProtection="1">
      <alignment horizontal="center" vertical="center" wrapText="1"/>
    </xf>
    <xf numFmtId="4" fontId="0" fillId="0" borderId="9" xfId="0" applyNumberFormat="1" applyFont="1" applyFill="1" applyBorder="1" applyAlignment="1" applyProtection="1">
      <alignment horizontal="center" vertical="center"/>
    </xf>
    <xf numFmtId="165" fontId="0" fillId="113" borderId="8" xfId="1835" applyFont="1" applyFill="1" applyBorder="1" applyProtection="1"/>
    <xf numFmtId="165" fontId="0" fillId="0" borderId="9" xfId="1835" applyNumberFormat="1" applyFont="1" applyFill="1" applyBorder="1" applyAlignment="1">
      <alignment horizontal="center"/>
    </xf>
    <xf numFmtId="165" fontId="104" fillId="0" borderId="9" xfId="1835" applyFont="1" applyBorder="1" applyAlignment="1">
      <alignment vertical="center"/>
    </xf>
    <xf numFmtId="200" fontId="104" fillId="0" borderId="3" xfId="0" applyNumberFormat="1" applyFont="1" applyBorder="1" applyAlignment="1">
      <alignment horizontal="center" vertical="center" wrapText="1"/>
    </xf>
    <xf numFmtId="193" fontId="0" fillId="112" borderId="0" xfId="0" applyNumberFormat="1" applyFont="1" applyFill="1" applyBorder="1" applyAlignment="1">
      <alignment horizontal="right" vertical="center"/>
    </xf>
    <xf numFmtId="2" fontId="0" fillId="0" borderId="8" xfId="0" applyNumberFormat="1" applyBorder="1"/>
    <xf numFmtId="0" fontId="0" fillId="112" borderId="0" xfId="0" applyFill="1" applyBorder="1" applyAlignment="1">
      <alignment horizontal="center"/>
    </xf>
    <xf numFmtId="0" fontId="0" fillId="112" borderId="0" xfId="0" applyFill="1" applyBorder="1" applyAlignment="1">
      <alignment horizontal="center" vertical="center"/>
    </xf>
    <xf numFmtId="206" fontId="0" fillId="0" borderId="0" xfId="0" applyNumberFormat="1" applyFill="1" applyBorder="1"/>
    <xf numFmtId="201" fontId="0" fillId="112" borderId="0" xfId="0" applyNumberFormat="1" applyFill="1" applyBorder="1"/>
    <xf numFmtId="201" fontId="0" fillId="112" borderId="0" xfId="0" applyNumberFormat="1" applyFont="1" applyFill="1" applyBorder="1" applyAlignment="1">
      <alignment horizontal="center" vertical="center"/>
    </xf>
    <xf numFmtId="204" fontId="0" fillId="0" borderId="0" xfId="0" applyNumberFormat="1" applyFill="1" applyBorder="1"/>
    <xf numFmtId="43" fontId="0" fillId="0" borderId="0" xfId="0" applyNumberFormat="1" applyFill="1" applyBorder="1"/>
    <xf numFmtId="200" fontId="0" fillId="0" borderId="0" xfId="0" applyNumberFormat="1" applyFill="1" applyBorder="1"/>
    <xf numFmtId="9" fontId="0" fillId="0" borderId="0" xfId="0" applyNumberFormat="1" applyFill="1" applyBorder="1"/>
    <xf numFmtId="214" fontId="0" fillId="0" borderId="0" xfId="0" applyNumberFormat="1" applyFill="1" applyBorder="1"/>
    <xf numFmtId="206" fontId="0" fillId="112" borderId="0" xfId="0" applyNumberFormat="1" applyFill="1" applyBorder="1"/>
    <xf numFmtId="209" fontId="0" fillId="112" borderId="0" xfId="0" applyNumberFormat="1" applyFill="1" applyBorder="1"/>
    <xf numFmtId="206" fontId="90" fillId="112" borderId="0" xfId="0" applyNumberFormat="1" applyFont="1" applyFill="1" applyBorder="1"/>
    <xf numFmtId="0" fontId="106" fillId="0" borderId="57" xfId="0" applyFont="1" applyFill="1" applyBorder="1" applyAlignment="1">
      <alignment vertical="center" wrapText="1"/>
    </xf>
    <xf numFmtId="198" fontId="0" fillId="0" borderId="0" xfId="0" applyNumberFormat="1" applyBorder="1"/>
    <xf numFmtId="2" fontId="0" fillId="0" borderId="0" xfId="0" applyNumberFormat="1" applyBorder="1"/>
    <xf numFmtId="2" fontId="104" fillId="0" borderId="83" xfId="0" applyNumberFormat="1" applyFont="1" applyFill="1" applyBorder="1" applyAlignment="1">
      <alignment horizontal="center"/>
    </xf>
    <xf numFmtId="2" fontId="104" fillId="112" borderId="83" xfId="0" applyNumberFormat="1" applyFont="1" applyFill="1" applyBorder="1"/>
    <xf numFmtId="0" fontId="108" fillId="0" borderId="0" xfId="0" applyFont="1" applyFill="1" applyBorder="1" applyAlignment="1">
      <alignment horizontal="center" vertical="center"/>
    </xf>
    <xf numFmtId="0" fontId="104" fillId="0" borderId="43" xfId="66" applyFont="1" applyBorder="1" applyAlignment="1">
      <alignment horizontal="center" vertical="center" wrapText="1"/>
    </xf>
    <xf numFmtId="0" fontId="104" fillId="0" borderId="83" xfId="66" applyFont="1" applyBorder="1" applyAlignment="1">
      <alignment horizontal="center" vertical="center" wrapText="1"/>
    </xf>
    <xf numFmtId="0" fontId="104" fillId="112" borderId="43" xfId="66" applyFont="1" applyFill="1" applyBorder="1" applyAlignment="1">
      <alignment horizontal="center" vertical="center" wrapText="1"/>
    </xf>
    <xf numFmtId="196" fontId="0" fillId="0" borderId="3" xfId="0" applyNumberFormat="1" applyBorder="1" applyAlignment="1">
      <alignment horizontal="center" vertical="center"/>
    </xf>
    <xf numFmtId="9" fontId="0" fillId="0" borderId="3" xfId="0" applyNumberFormat="1" applyFill="1" applyBorder="1" applyAlignment="1">
      <alignment horizontal="center" vertical="center"/>
    </xf>
    <xf numFmtId="2" fontId="0" fillId="112" borderId="3" xfId="0" applyNumberFormat="1" applyFon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49" fontId="0" fillId="0" borderId="3" xfId="0" applyNumberFormat="1" applyBorder="1" applyAlignment="1" applyProtection="1">
      <alignment horizontal="center" vertical="center"/>
      <protection locked="0"/>
    </xf>
    <xf numFmtId="1" fontId="0" fillId="0" borderId="3" xfId="66" applyNumberFormat="1" applyFont="1" applyFill="1" applyBorder="1" applyAlignment="1" applyProtection="1">
      <alignment horizontal="left" vertical="center" wrapText="1"/>
    </xf>
    <xf numFmtId="2" fontId="0" fillId="0" borderId="3" xfId="0" applyNumberFormat="1" applyFill="1" applyBorder="1" applyAlignment="1">
      <alignment horizontal="center" vertical="center" wrapText="1"/>
    </xf>
    <xf numFmtId="0" fontId="134" fillId="121" borderId="0" xfId="0" applyFont="1" applyFill="1" applyBorder="1" applyProtection="1">
      <protection locked="0"/>
    </xf>
    <xf numFmtId="0" fontId="104" fillId="0" borderId="0" xfId="0" applyFont="1" applyBorder="1" applyProtection="1"/>
    <xf numFmtId="206" fontId="104" fillId="120" borderId="0" xfId="1835" applyNumberFormat="1" applyFont="1" applyFill="1" applyBorder="1" applyProtection="1"/>
    <xf numFmtId="0" fontId="132" fillId="0" borderId="0" xfId="0" applyFont="1" applyBorder="1" applyProtection="1">
      <protection locked="0"/>
    </xf>
    <xf numFmtId="0" fontId="132" fillId="121" borderId="0" xfId="0" applyFont="1" applyFill="1" applyBorder="1" applyProtection="1">
      <protection locked="0"/>
    </xf>
    <xf numFmtId="0" fontId="104" fillId="121" borderId="0" xfId="0" applyFont="1" applyFill="1" applyBorder="1" applyProtection="1"/>
    <xf numFmtId="206" fontId="104" fillId="36" borderId="0" xfId="1835" applyNumberFormat="1" applyFont="1" applyFill="1" applyBorder="1" applyProtection="1"/>
    <xf numFmtId="0" fontId="104" fillId="36" borderId="0" xfId="0" applyFont="1" applyFill="1" applyBorder="1" applyProtection="1"/>
    <xf numFmtId="206" fontId="104" fillId="121" borderId="0" xfId="1835" applyNumberFormat="1" applyFont="1" applyFill="1" applyBorder="1" applyProtection="1"/>
    <xf numFmtId="0" fontId="133" fillId="0" borderId="0" xfId="0" applyFont="1" applyBorder="1" applyProtection="1">
      <protection locked="0"/>
    </xf>
    <xf numFmtId="0" fontId="134" fillId="0" borderId="0" xfId="0" applyFont="1" applyBorder="1" applyProtection="1">
      <protection locked="0"/>
    </xf>
    <xf numFmtId="0" fontId="104" fillId="0" borderId="0" xfId="0" applyFont="1" applyBorder="1" applyProtection="1">
      <protection locked="0"/>
    </xf>
    <xf numFmtId="206" fontId="104" fillId="122" borderId="0" xfId="1835" applyNumberFormat="1" applyFont="1" applyFill="1" applyBorder="1" applyProtection="1"/>
    <xf numFmtId="1" fontId="0" fillId="112" borderId="3" xfId="0" applyNumberFormat="1" applyFont="1" applyFill="1" applyBorder="1" applyAlignment="1">
      <alignment horizontal="left" vertical="center" wrapText="1"/>
    </xf>
    <xf numFmtId="193" fontId="0" fillId="0" borderId="3" xfId="0" applyNumberFormat="1" applyFill="1" applyBorder="1" applyAlignment="1">
      <alignment horizontal="center" vertical="center" wrapText="1"/>
    </xf>
    <xf numFmtId="197" fontId="0" fillId="0" borderId="3" xfId="0" applyNumberFormat="1" applyFont="1" applyBorder="1" applyAlignment="1">
      <alignment horizontal="center" vertical="center" wrapText="1"/>
    </xf>
    <xf numFmtId="203" fontId="0" fillId="0" borderId="3" xfId="0" applyNumberFormat="1" applyFill="1" applyBorder="1" applyAlignment="1" applyProtection="1">
      <alignment horizontal="center" vertical="center"/>
      <protection locked="0"/>
    </xf>
    <xf numFmtId="203" fontId="0" fillId="0" borderId="3" xfId="0" applyNumberFormat="1" applyFont="1" applyBorder="1" applyAlignment="1">
      <alignment horizontal="center" vertical="center" wrapText="1"/>
    </xf>
    <xf numFmtId="202" fontId="0" fillId="0" borderId="0" xfId="0" applyNumberFormat="1" applyFill="1"/>
    <xf numFmtId="166" fontId="0" fillId="0" borderId="3" xfId="0" applyNumberFormat="1" applyFont="1" applyBorder="1" applyAlignment="1">
      <alignment horizontal="center" vertical="center" wrapText="1"/>
    </xf>
    <xf numFmtId="200" fontId="0" fillId="0" borderId="3" xfId="0" applyNumberFormat="1" applyFill="1" applyBorder="1" applyAlignment="1">
      <alignment horizontal="center" vertical="center" wrapText="1"/>
    </xf>
    <xf numFmtId="200" fontId="0" fillId="112" borderId="3" xfId="1835" applyNumberFormat="1" applyFont="1" applyFill="1" applyBorder="1" applyAlignment="1">
      <alignment horizontal="center"/>
    </xf>
    <xf numFmtId="1" fontId="0" fillId="112" borderId="3" xfId="0" applyNumberFormat="1" applyFill="1" applyBorder="1" applyAlignment="1" applyProtection="1">
      <alignment horizontal="center"/>
      <protection locked="0"/>
    </xf>
    <xf numFmtId="193" fontId="0" fillId="112" borderId="0" xfId="0" applyNumberFormat="1" applyFill="1"/>
    <xf numFmtId="0" fontId="0" fillId="115" borderId="53" xfId="0" applyFill="1" applyBorder="1" applyAlignment="1">
      <alignment horizontal="left"/>
    </xf>
    <xf numFmtId="165" fontId="24" fillId="0" borderId="6" xfId="0" applyNumberFormat="1" applyFont="1" applyFill="1" applyBorder="1" applyAlignment="1" applyProtection="1">
      <alignment horizontal="center" vertical="center" wrapText="1"/>
    </xf>
    <xf numFmtId="166" fontId="24" fillId="0" borderId="9" xfId="0" applyNumberFormat="1" applyFont="1" applyBorder="1" applyAlignment="1">
      <alignment horizontal="center" vertical="center" wrapText="1"/>
    </xf>
    <xf numFmtId="0" fontId="24" fillId="0" borderId="9" xfId="0" applyFont="1" applyBorder="1" applyAlignment="1" applyProtection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2" fontId="137" fillId="0" borderId="3" xfId="0" applyNumberFormat="1" applyFont="1" applyBorder="1" applyAlignment="1">
      <alignment horizontal="center" vertical="center" wrapText="1"/>
    </xf>
    <xf numFmtId="2" fontId="105" fillId="0" borderId="3" xfId="0" applyNumberFormat="1" applyFont="1" applyBorder="1" applyAlignment="1">
      <alignment horizontal="center" vertical="center" wrapText="1"/>
    </xf>
    <xf numFmtId="215" fontId="0" fillId="0" borderId="0" xfId="0" applyNumberFormat="1"/>
    <xf numFmtId="0" fontId="108" fillId="0" borderId="0" xfId="0" applyFont="1" applyFill="1" applyBorder="1" applyAlignment="1">
      <alignment horizontal="center" vertical="center"/>
    </xf>
    <xf numFmtId="1" fontId="105" fillId="0" borderId="3" xfId="0" applyNumberFormat="1" applyFont="1" applyBorder="1" applyAlignment="1">
      <alignment horizontal="left" vertical="center" wrapText="1"/>
    </xf>
    <xf numFmtId="0" fontId="105" fillId="0" borderId="3" xfId="0" applyFont="1" applyFill="1" applyBorder="1" applyAlignment="1" applyProtection="1">
      <alignment vertical="center" wrapText="1"/>
      <protection locked="0"/>
    </xf>
    <xf numFmtId="0" fontId="105" fillId="0" borderId="3" xfId="0" applyFont="1" applyFill="1" applyBorder="1" applyAlignment="1" applyProtection="1">
      <alignment vertical="center" wrapText="1"/>
    </xf>
    <xf numFmtId="205" fontId="0" fillId="0" borderId="0" xfId="0" applyNumberFormat="1" applyFill="1" applyBorder="1" applyAlignment="1">
      <alignment horizontal="center" vertical="center"/>
    </xf>
    <xf numFmtId="0" fontId="105" fillId="112" borderId="3" xfId="0" applyFont="1" applyFill="1" applyBorder="1" applyAlignment="1" applyProtection="1">
      <alignment horizontal="center" vertical="center"/>
      <protection locked="0"/>
    </xf>
    <xf numFmtId="165" fontId="105" fillId="114" borderId="3" xfId="0" applyNumberFormat="1" applyFont="1" applyFill="1" applyBorder="1" applyAlignment="1">
      <alignment horizontal="center" vertical="center"/>
    </xf>
    <xf numFmtId="1" fontId="105" fillId="0" borderId="3" xfId="0" applyNumberFormat="1" applyFont="1" applyBorder="1" applyAlignment="1">
      <alignment horizontal="center" vertical="center" wrapText="1"/>
    </xf>
    <xf numFmtId="2" fontId="105" fillId="112" borderId="3" xfId="0" applyNumberFormat="1" applyFont="1" applyFill="1" applyBorder="1" applyAlignment="1" applyProtection="1">
      <alignment horizontal="center" vertical="center"/>
      <protection locked="0"/>
    </xf>
    <xf numFmtId="198" fontId="104" fillId="0" borderId="0" xfId="0" applyNumberFormat="1" applyFont="1"/>
    <xf numFmtId="4" fontId="105" fillId="0" borderId="3" xfId="0" applyNumberFormat="1" applyFont="1" applyBorder="1" applyAlignment="1">
      <alignment horizontal="center" vertical="center" wrapText="1"/>
    </xf>
    <xf numFmtId="3" fontId="105" fillId="0" borderId="3" xfId="0" applyNumberFormat="1" applyFont="1" applyBorder="1" applyAlignment="1">
      <alignment horizontal="center" vertical="center" wrapText="1"/>
    </xf>
    <xf numFmtId="3" fontId="105" fillId="0" borderId="3" xfId="0" applyNumberFormat="1" applyFont="1" applyBorder="1" applyAlignment="1" applyProtection="1">
      <alignment horizontal="center" vertical="center"/>
      <protection locked="0"/>
    </xf>
    <xf numFmtId="0" fontId="105" fillId="0" borderId="3" xfId="0" applyFont="1" applyBorder="1" applyAlignment="1" applyProtection="1">
      <alignment horizontal="center" vertical="center"/>
      <protection locked="0"/>
    </xf>
    <xf numFmtId="2" fontId="105" fillId="0" borderId="3" xfId="0" applyNumberFormat="1" applyFont="1" applyBorder="1" applyAlignment="1" applyProtection="1">
      <alignment horizontal="center" vertical="center"/>
      <protection locked="0"/>
    </xf>
    <xf numFmtId="202" fontId="0" fillId="112" borderId="0" xfId="1836" applyNumberFormat="1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165" fontId="23" fillId="0" borderId="9" xfId="1835" applyNumberFormat="1" applyFont="1" applyBorder="1" applyAlignment="1" applyProtection="1">
      <alignment vertical="center"/>
    </xf>
    <xf numFmtId="165" fontId="24" fillId="0" borderId="9" xfId="1835" applyFont="1" applyBorder="1" applyAlignment="1" applyProtection="1">
      <alignment vertical="center"/>
    </xf>
    <xf numFmtId="0" fontId="0" fillId="115" borderId="53" xfId="0" applyFill="1" applyBorder="1" applyAlignment="1">
      <alignment horizontal="left"/>
    </xf>
    <xf numFmtId="9" fontId="3" fillId="0" borderId="3" xfId="1836" applyFont="1" applyFill="1" applyBorder="1" applyAlignment="1" applyProtection="1">
      <alignment horizontal="center" vertical="center"/>
    </xf>
    <xf numFmtId="2" fontId="0" fillId="0" borderId="3" xfId="1835" applyNumberFormat="1" applyFont="1" applyFill="1" applyBorder="1"/>
    <xf numFmtId="165" fontId="0" fillId="0" borderId="8" xfId="1835" applyFont="1" applyFill="1" applyBorder="1" applyProtection="1"/>
    <xf numFmtId="9" fontId="3" fillId="0" borderId="3" xfId="1836" applyFont="1" applyFill="1" applyBorder="1" applyAlignment="1" applyProtection="1">
      <alignment horizontal="center" vertical="center"/>
      <protection locked="0"/>
    </xf>
    <xf numFmtId="0" fontId="107" fillId="0" borderId="0" xfId="0" applyFont="1" applyFill="1" applyBorder="1" applyAlignment="1">
      <alignment horizontal="center" vertical="center"/>
    </xf>
    <xf numFmtId="0" fontId="0" fillId="0" borderId="53" xfId="0" applyFill="1" applyBorder="1"/>
    <xf numFmtId="0" fontId="0" fillId="0" borderId="14" xfId="0" applyBorder="1"/>
    <xf numFmtId="165" fontId="0" fillId="113" borderId="14" xfId="1835" applyFont="1" applyFill="1" applyBorder="1"/>
    <xf numFmtId="0" fontId="0" fillId="0" borderId="75" xfId="0" applyBorder="1"/>
    <xf numFmtId="2" fontId="0" fillId="0" borderId="14" xfId="0" applyNumberFormat="1" applyBorder="1"/>
    <xf numFmtId="2" fontId="104" fillId="113" borderId="14" xfId="1835" applyNumberFormat="1" applyFont="1" applyFill="1" applyBorder="1" applyAlignment="1" applyProtection="1">
      <alignment horizontal="center"/>
    </xf>
    <xf numFmtId="0" fontId="0" fillId="0" borderId="57" xfId="0" applyFill="1" applyBorder="1"/>
    <xf numFmtId="165" fontId="0" fillId="113" borderId="75" xfId="1835" applyFont="1" applyFill="1" applyBorder="1"/>
    <xf numFmtId="0" fontId="0" fillId="0" borderId="39" xfId="0" applyBorder="1"/>
    <xf numFmtId="0" fontId="0" fillId="0" borderId="48" xfId="0" applyFill="1" applyBorder="1"/>
    <xf numFmtId="165" fontId="0" fillId="118" borderId="9" xfId="0" applyNumberFormat="1" applyFont="1" applyFill="1" applyBorder="1"/>
    <xf numFmtId="4" fontId="0" fillId="112" borderId="3" xfId="0" applyNumberFormat="1" applyFont="1" applyFill="1" applyBorder="1" applyAlignment="1">
      <alignment horizontal="center" vertical="center" wrapText="1"/>
    </xf>
    <xf numFmtId="165" fontId="0" fillId="118" borderId="7" xfId="0" applyNumberFormat="1" applyFont="1" applyFill="1" applyBorder="1"/>
    <xf numFmtId="198" fontId="0" fillId="112" borderId="0" xfId="0" applyNumberFormat="1" applyFill="1" applyBorder="1"/>
    <xf numFmtId="2" fontId="24" fillId="112" borderId="3" xfId="0" applyNumberFormat="1" applyFont="1" applyFill="1" applyBorder="1" applyAlignment="1">
      <alignment horizontal="center" vertical="center" wrapText="1"/>
    </xf>
    <xf numFmtId="165" fontId="0" fillId="112" borderId="3" xfId="0" applyNumberFormat="1" applyFont="1" applyFill="1" applyBorder="1" applyAlignment="1" applyProtection="1">
      <alignment vertical="center"/>
    </xf>
    <xf numFmtId="165" fontId="0" fillId="112" borderId="3" xfId="0" applyNumberFormat="1" applyFont="1" applyFill="1" applyBorder="1" applyAlignment="1" applyProtection="1">
      <alignment horizontal="center"/>
    </xf>
    <xf numFmtId="165" fontId="0" fillId="112" borderId="8" xfId="0" applyNumberFormat="1" applyFont="1" applyFill="1" applyBorder="1" applyAlignment="1" applyProtection="1">
      <alignment horizontal="center"/>
    </xf>
    <xf numFmtId="165" fontId="0" fillId="112" borderId="8" xfId="0" applyNumberFormat="1" applyFill="1" applyBorder="1" applyAlignment="1" applyProtection="1">
      <alignment horizontal="center"/>
    </xf>
    <xf numFmtId="193" fontId="0" fillId="112" borderId="3" xfId="0" applyNumberFormat="1" applyFont="1" applyFill="1" applyBorder="1" applyAlignment="1">
      <alignment horizontal="center" vertical="center" wrapText="1"/>
    </xf>
    <xf numFmtId="200" fontId="0" fillId="112" borderId="3" xfId="0" applyNumberFormat="1" applyFont="1" applyFill="1" applyBorder="1" applyAlignment="1">
      <alignment horizontal="center" vertical="center" wrapText="1"/>
    </xf>
    <xf numFmtId="165" fontId="0" fillId="112" borderId="3" xfId="0" applyNumberFormat="1" applyFill="1" applyBorder="1" applyAlignment="1" applyProtection="1">
      <alignment vertical="center"/>
      <protection locked="0"/>
    </xf>
    <xf numFmtId="165" fontId="0" fillId="112" borderId="3" xfId="1835" applyNumberFormat="1" applyFont="1" applyFill="1" applyBorder="1" applyAlignment="1">
      <alignment horizontal="center" vertical="center"/>
    </xf>
    <xf numFmtId="165" fontId="0" fillId="112" borderId="3" xfId="0" applyNumberFormat="1" applyFont="1" applyFill="1" applyBorder="1" applyAlignment="1">
      <alignment horizontal="center" vertical="center"/>
    </xf>
    <xf numFmtId="165" fontId="104" fillId="112" borderId="3" xfId="0" applyNumberFormat="1" applyFont="1" applyFill="1" applyBorder="1" applyAlignment="1">
      <alignment horizontal="center" vertical="center"/>
    </xf>
    <xf numFmtId="193" fontId="24" fillId="112" borderId="3" xfId="0" applyNumberFormat="1" applyFont="1" applyFill="1" applyBorder="1" applyAlignment="1">
      <alignment horizontal="center" vertical="center" wrapText="1"/>
    </xf>
    <xf numFmtId="165" fontId="0" fillId="112" borderId="8" xfId="0" applyNumberFormat="1" applyFont="1" applyFill="1" applyBorder="1" applyAlignment="1">
      <alignment horizontal="center" vertical="center"/>
    </xf>
    <xf numFmtId="202" fontId="0" fillId="112" borderId="3" xfId="0" applyNumberFormat="1" applyFont="1" applyFill="1" applyBorder="1" applyAlignment="1">
      <alignment horizontal="center" vertical="center" wrapText="1"/>
    </xf>
    <xf numFmtId="193" fontId="24" fillId="112" borderId="83" xfId="0" applyNumberFormat="1" applyFont="1" applyFill="1" applyBorder="1" applyAlignment="1">
      <alignment horizontal="center" vertical="center" wrapText="1"/>
    </xf>
    <xf numFmtId="165" fontId="0" fillId="112" borderId="9" xfId="0" applyNumberFormat="1" applyFill="1" applyBorder="1" applyAlignment="1">
      <alignment horizontal="center"/>
    </xf>
    <xf numFmtId="2" fontId="24" fillId="112" borderId="83" xfId="0" applyNumberFormat="1" applyFont="1" applyFill="1" applyBorder="1" applyAlignment="1">
      <alignment horizontal="center" vertical="center" wrapText="1"/>
    </xf>
    <xf numFmtId="2" fontId="24" fillId="112" borderId="9" xfId="0" applyNumberFormat="1" applyFont="1" applyFill="1" applyBorder="1" applyAlignment="1">
      <alignment horizontal="center" vertical="center" wrapText="1"/>
    </xf>
    <xf numFmtId="165" fontId="0" fillId="112" borderId="3" xfId="1835" applyNumberFormat="1" applyFont="1" applyFill="1" applyBorder="1" applyAlignment="1" applyProtection="1">
      <alignment horizontal="center" vertical="center"/>
      <protection locked="0"/>
    </xf>
    <xf numFmtId="165" fontId="0" fillId="112" borderId="83" xfId="0" applyNumberFormat="1" applyFont="1" applyFill="1" applyBorder="1" applyAlignment="1">
      <alignment horizontal="center"/>
    </xf>
    <xf numFmtId="165" fontId="0" fillId="112" borderId="9" xfId="0" applyNumberFormat="1" applyFont="1" applyFill="1" applyBorder="1" applyAlignment="1">
      <alignment horizontal="center"/>
    </xf>
    <xf numFmtId="205" fontId="0" fillId="112" borderId="3" xfId="0" applyNumberFormat="1" applyFont="1" applyFill="1" applyBorder="1" applyAlignment="1">
      <alignment horizontal="center" vertical="center" wrapText="1"/>
    </xf>
    <xf numFmtId="2" fontId="104" fillId="112" borderId="83" xfId="0" applyNumberFormat="1" applyFont="1" applyFill="1" applyBorder="1" applyAlignment="1">
      <alignment horizontal="center"/>
    </xf>
    <xf numFmtId="2" fontId="104" fillId="112" borderId="3" xfId="0" applyNumberFormat="1" applyFont="1" applyFill="1" applyBorder="1" applyAlignment="1">
      <alignment horizontal="center" vertical="center" wrapText="1"/>
    </xf>
    <xf numFmtId="165" fontId="0" fillId="112" borderId="3" xfId="1835" applyNumberFormat="1" applyFont="1" applyFill="1" applyBorder="1" applyAlignment="1" applyProtection="1">
      <alignment vertical="center"/>
      <protection locked="0"/>
    </xf>
    <xf numFmtId="165" fontId="0" fillId="112" borderId="3" xfId="0" applyNumberFormat="1" applyFont="1" applyFill="1" applyBorder="1" applyAlignment="1" applyProtection="1">
      <alignment vertical="center"/>
      <protection locked="0"/>
    </xf>
    <xf numFmtId="165" fontId="104" fillId="112" borderId="9" xfId="0" applyNumberFormat="1" applyFont="1" applyFill="1" applyBorder="1" applyAlignment="1">
      <alignment vertical="center"/>
    </xf>
    <xf numFmtId="165" fontId="0" fillId="112" borderId="3" xfId="0" applyNumberFormat="1" applyFont="1" applyFill="1" applyBorder="1" applyAlignment="1" applyProtection="1">
      <alignment horizontal="center"/>
      <protection locked="0"/>
    </xf>
    <xf numFmtId="165" fontId="104" fillId="112" borderId="9" xfId="0" applyNumberFormat="1" applyFont="1" applyFill="1" applyBorder="1" applyAlignment="1">
      <alignment horizontal="center"/>
    </xf>
    <xf numFmtId="2" fontId="24" fillId="112" borderId="8" xfId="0" applyNumberFormat="1" applyFont="1" applyFill="1" applyBorder="1" applyAlignment="1">
      <alignment horizontal="center" vertical="center" wrapText="1"/>
    </xf>
    <xf numFmtId="193" fontId="24" fillId="112" borderId="9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05" fillId="112" borderId="40" xfId="0" applyFont="1" applyFill="1" applyBorder="1" applyAlignment="1" applyProtection="1">
      <alignment horizontal="center" vertical="center" wrapText="1"/>
    </xf>
    <xf numFmtId="0" fontId="105" fillId="112" borderId="7" xfId="0" applyFont="1" applyFill="1" applyBorder="1" applyAlignment="1" applyProtection="1">
      <alignment horizontal="center" vertical="center" wrapText="1"/>
    </xf>
    <xf numFmtId="0" fontId="105" fillId="112" borderId="41" xfId="0" applyFont="1" applyFill="1" applyBorder="1" applyAlignment="1" applyProtection="1">
      <alignment horizontal="center" vertical="center" wrapText="1"/>
    </xf>
    <xf numFmtId="0" fontId="0" fillId="112" borderId="15" xfId="0" applyFont="1" applyFill="1" applyBorder="1" applyAlignment="1" applyProtection="1">
      <alignment horizontal="center" vertical="center"/>
    </xf>
    <xf numFmtId="0" fontId="0" fillId="112" borderId="41" xfId="0" applyFont="1" applyFill="1" applyBorder="1" applyAlignment="1" applyProtection="1">
      <alignment horizontal="center" vertical="center"/>
    </xf>
    <xf numFmtId="165" fontId="0" fillId="112" borderId="9" xfId="1835" applyFont="1" applyFill="1" applyBorder="1" applyProtection="1"/>
    <xf numFmtId="4" fontId="24" fillId="112" borderId="3" xfId="0" applyNumberFormat="1" applyFont="1" applyFill="1" applyBorder="1" applyAlignment="1">
      <alignment horizontal="center" vertical="center" wrapText="1"/>
    </xf>
    <xf numFmtId="165" fontId="0" fillId="112" borderId="3" xfId="0" applyNumberFormat="1" applyFont="1" applyFill="1" applyBorder="1" applyProtection="1"/>
    <xf numFmtId="165" fontId="0" fillId="112" borderId="9" xfId="1835" applyFont="1" applyFill="1" applyBorder="1" applyAlignment="1" applyProtection="1">
      <alignment vertical="center"/>
      <protection locked="0"/>
    </xf>
    <xf numFmtId="165" fontId="0" fillId="112" borderId="9" xfId="1835" applyFont="1" applyFill="1" applyBorder="1" applyAlignment="1">
      <alignment vertical="center"/>
    </xf>
    <xf numFmtId="0" fontId="0" fillId="112" borderId="8" xfId="0" applyFont="1" applyFill="1" applyBorder="1" applyProtection="1">
      <protection locked="0"/>
    </xf>
    <xf numFmtId="165" fontId="0" fillId="112" borderId="9" xfId="1835" applyFont="1" applyFill="1" applyBorder="1" applyProtection="1">
      <protection locked="0"/>
    </xf>
    <xf numFmtId="0" fontId="104" fillId="112" borderId="3" xfId="0" applyFont="1" applyFill="1" applyBorder="1" applyAlignment="1"/>
    <xf numFmtId="165" fontId="104" fillId="112" borderId="8" xfId="0" applyNumberFormat="1" applyFont="1" applyFill="1" applyBorder="1"/>
    <xf numFmtId="0" fontId="0" fillId="112" borderId="57" xfId="0" applyFont="1" applyFill="1" applyBorder="1" applyAlignment="1">
      <alignment vertical="center"/>
    </xf>
    <xf numFmtId="0" fontId="0" fillId="112" borderId="53" xfId="0" applyFont="1" applyFill="1" applyBorder="1" applyAlignment="1">
      <alignment vertical="center"/>
    </xf>
    <xf numFmtId="0" fontId="0" fillId="112" borderId="8" xfId="0" applyFill="1" applyBorder="1"/>
    <xf numFmtId="0" fontId="123" fillId="112" borderId="53" xfId="0" applyFont="1" applyFill="1" applyBorder="1" applyAlignment="1" applyProtection="1">
      <alignment vertical="center" wrapText="1"/>
    </xf>
    <xf numFmtId="0" fontId="123" fillId="112" borderId="61" xfId="0" applyFont="1" applyFill="1" applyBorder="1" applyAlignment="1" applyProtection="1">
      <alignment vertical="center" wrapText="1"/>
    </xf>
    <xf numFmtId="0" fontId="123" fillId="112" borderId="65" xfId="66" applyFont="1" applyFill="1" applyBorder="1" applyAlignment="1" applyProtection="1">
      <alignment horizontal="center" vertical="center" wrapText="1"/>
    </xf>
    <xf numFmtId="0" fontId="123" fillId="112" borderId="59" xfId="66" applyFont="1" applyFill="1" applyBorder="1" applyAlignment="1" applyProtection="1">
      <alignment horizontal="center" vertical="center" wrapText="1"/>
    </xf>
    <xf numFmtId="0" fontId="0" fillId="112" borderId="40" xfId="0" applyFont="1" applyFill="1" applyBorder="1" applyAlignment="1" applyProtection="1">
      <alignment horizontal="center" vertical="center"/>
    </xf>
    <xf numFmtId="0" fontId="0" fillId="112" borderId="7" xfId="0" applyFont="1" applyFill="1" applyBorder="1" applyAlignment="1" applyProtection="1">
      <alignment horizontal="center" vertical="center"/>
    </xf>
    <xf numFmtId="194" fontId="0" fillId="112" borderId="9" xfId="1835" applyNumberFormat="1" applyFont="1" applyFill="1" applyBorder="1" applyProtection="1">
      <protection locked="0"/>
    </xf>
    <xf numFmtId="194" fontId="0" fillId="112" borderId="9" xfId="1835" applyNumberFormat="1" applyFont="1" applyFill="1" applyBorder="1" applyAlignment="1" applyProtection="1">
      <alignment vertical="center"/>
      <protection locked="0"/>
    </xf>
    <xf numFmtId="1" fontId="0" fillId="0" borderId="8" xfId="0" applyNumberFormat="1" applyFont="1" applyBorder="1" applyAlignment="1">
      <alignment horizontal="center" vertical="center" wrapText="1"/>
    </xf>
    <xf numFmtId="165" fontId="104" fillId="112" borderId="8" xfId="0" applyNumberFormat="1" applyFont="1" applyFill="1" applyBorder="1" applyAlignment="1" applyProtection="1">
      <alignment horizontal="center"/>
    </xf>
    <xf numFmtId="0" fontId="114" fillId="112" borderId="3" xfId="66" applyFont="1" applyFill="1" applyBorder="1" applyAlignment="1">
      <alignment horizontal="right" vertical="top" wrapText="1"/>
    </xf>
    <xf numFmtId="193" fontId="112" fillId="0" borderId="3" xfId="66" applyNumberFormat="1" applyFont="1" applyFill="1" applyBorder="1" applyAlignment="1">
      <alignment horizontal="center" wrapText="1"/>
    </xf>
    <xf numFmtId="0" fontId="104" fillId="0" borderId="0" xfId="0" applyFont="1" applyBorder="1"/>
    <xf numFmtId="206" fontId="0" fillId="0" borderId="13" xfId="1835" applyNumberFormat="1" applyFont="1" applyBorder="1" applyProtection="1"/>
    <xf numFmtId="193" fontId="112" fillId="112" borderId="3" xfId="66" applyNumberFormat="1" applyFont="1" applyFill="1" applyBorder="1" applyAlignment="1">
      <alignment horizontal="center" wrapText="1"/>
    </xf>
    <xf numFmtId="0" fontId="112" fillId="112" borderId="3" xfId="66" applyFont="1" applyFill="1" applyBorder="1" applyAlignment="1">
      <alignment wrapText="1"/>
    </xf>
    <xf numFmtId="0" fontId="108" fillId="0" borderId="0" xfId="0" applyFont="1" applyFill="1" applyBorder="1" applyAlignment="1">
      <alignment horizontal="left" vertical="center"/>
    </xf>
    <xf numFmtId="0" fontId="131" fillId="0" borderId="0" xfId="0" applyFont="1" applyFill="1" applyBorder="1" applyAlignment="1">
      <alignment horizontal="left"/>
    </xf>
    <xf numFmtId="0" fontId="131" fillId="0" borderId="0" xfId="0" applyFont="1" applyFill="1" applyAlignment="1">
      <alignment horizontal="left"/>
    </xf>
    <xf numFmtId="193" fontId="3" fillId="0" borderId="0" xfId="1357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193" fontId="0" fillId="0" borderId="0" xfId="0" applyNumberFormat="1" applyFill="1" applyBorder="1" applyAlignment="1">
      <alignment horizontal="left"/>
    </xf>
    <xf numFmtId="0" fontId="104" fillId="0" borderId="0" xfId="0" applyFont="1" applyAlignment="1">
      <alignment horizontal="left"/>
    </xf>
    <xf numFmtId="193" fontId="108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07" fillId="0" borderId="0" xfId="0" applyFont="1" applyFill="1" applyBorder="1" applyAlignment="1">
      <alignment horizontal="left" vertical="center"/>
    </xf>
    <xf numFmtId="193" fontId="108" fillId="0" borderId="0" xfId="0" applyNumberFormat="1" applyFont="1" applyAlignment="1">
      <alignment horizontal="left"/>
    </xf>
    <xf numFmtId="0" fontId="0" fillId="0" borderId="0" xfId="0" applyBorder="1" applyAlignment="1">
      <alignment horizontal="left"/>
    </xf>
    <xf numFmtId="0" fontId="104" fillId="0" borderId="0" xfId="0" applyFont="1" applyBorder="1" applyAlignment="1">
      <alignment horizontal="left"/>
    </xf>
    <xf numFmtId="196" fontId="112" fillId="112" borderId="3" xfId="66" applyNumberFormat="1" applyFont="1" applyFill="1" applyBorder="1" applyAlignment="1">
      <alignment horizontal="center" wrapText="1"/>
    </xf>
    <xf numFmtId="193" fontId="0" fillId="120" borderId="3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202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113" borderId="3" xfId="0" applyFill="1" applyBorder="1" applyAlignment="1">
      <alignment horizontal="center" vertical="center"/>
    </xf>
    <xf numFmtId="165" fontId="24" fillId="0" borderId="3" xfId="0" applyNumberFormat="1" applyFont="1" applyFill="1" applyBorder="1"/>
    <xf numFmtId="165" fontId="24" fillId="112" borderId="3" xfId="0" applyNumberFormat="1" applyFont="1" applyFill="1" applyBorder="1"/>
    <xf numFmtId="2" fontId="24" fillId="0" borderId="3" xfId="0" applyNumberFormat="1" applyFont="1" applyBorder="1" applyAlignment="1">
      <alignment horizontal="center" vertical="center"/>
    </xf>
    <xf numFmtId="202" fontId="0" fillId="0" borderId="3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207" fontId="0" fillId="0" borderId="3" xfId="0" applyNumberFormat="1" applyFill="1" applyBorder="1" applyAlignment="1">
      <alignment vertical="center"/>
    </xf>
    <xf numFmtId="209" fontId="0" fillId="0" borderId="3" xfId="0" applyNumberFormat="1" applyFont="1" applyBorder="1" applyAlignment="1">
      <alignment horizontal="center" vertical="center" wrapText="1"/>
    </xf>
    <xf numFmtId="202" fontId="24" fillId="0" borderId="3" xfId="0" applyNumberFormat="1" applyFont="1" applyBorder="1" applyAlignment="1">
      <alignment horizontal="center" vertical="center" wrapText="1"/>
    </xf>
    <xf numFmtId="165" fontId="24" fillId="0" borderId="51" xfId="0" applyNumberFormat="1" applyFont="1" applyFill="1" applyBorder="1" applyAlignment="1">
      <alignment vertical="center" wrapText="1"/>
    </xf>
    <xf numFmtId="165" fontId="0" fillId="0" borderId="13" xfId="0" applyNumberFormat="1" applyFont="1" applyFill="1" applyBorder="1"/>
    <xf numFmtId="0" fontId="0" fillId="0" borderId="13" xfId="0" applyFill="1" applyBorder="1"/>
    <xf numFmtId="165" fontId="0" fillId="0" borderId="13" xfId="1835" applyFont="1" applyFill="1" applyBorder="1"/>
    <xf numFmtId="165" fontId="0" fillId="0" borderId="13" xfId="0" applyNumberFormat="1" applyFill="1" applyBorder="1"/>
    <xf numFmtId="165" fontId="0" fillId="0" borderId="38" xfId="0" applyNumberFormat="1" applyFont="1" applyFill="1" applyBorder="1"/>
    <xf numFmtId="165" fontId="0" fillId="0" borderId="46" xfId="0" applyNumberFormat="1" applyFont="1" applyFill="1" applyBorder="1"/>
    <xf numFmtId="0" fontId="0" fillId="0" borderId="50" xfId="0" applyFill="1" applyBorder="1" applyAlignment="1">
      <alignment horizontal="center" vertical="center" wrapText="1"/>
    </xf>
    <xf numFmtId="0" fontId="0" fillId="112" borderId="13" xfId="0" applyFill="1" applyBorder="1"/>
    <xf numFmtId="165" fontId="0" fillId="0" borderId="8" xfId="0" applyNumberFormat="1" applyFont="1" applyFill="1" applyBorder="1" applyProtection="1">
      <protection locked="0"/>
    </xf>
    <xf numFmtId="193" fontId="0" fillId="0" borderId="3" xfId="0" applyNumberFormat="1" applyFont="1" applyFill="1" applyBorder="1" applyAlignment="1">
      <alignment horizontal="center" vertical="center" wrapText="1"/>
    </xf>
    <xf numFmtId="193" fontId="0" fillId="112" borderId="3" xfId="0" applyNumberFormat="1" applyFont="1" applyFill="1" applyBorder="1"/>
    <xf numFmtId="0" fontId="0" fillId="0" borderId="3" xfId="0" applyFill="1" applyBorder="1" applyAlignment="1">
      <alignment wrapText="1"/>
    </xf>
    <xf numFmtId="0" fontId="0" fillId="0" borderId="3" xfId="0" applyFill="1" applyBorder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 vertical="center"/>
    </xf>
    <xf numFmtId="0" fontId="137" fillId="0" borderId="3" xfId="0" applyFont="1" applyBorder="1" applyAlignment="1">
      <alignment horizontal="center" vertical="center"/>
    </xf>
    <xf numFmtId="0" fontId="0" fillId="112" borderId="3" xfId="0" applyFill="1" applyBorder="1" applyAlignment="1"/>
    <xf numFmtId="2" fontId="24" fillId="112" borderId="6" xfId="0" applyNumberFormat="1" applyFont="1" applyFill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0" fontId="108" fillId="0" borderId="0" xfId="0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0" fontId="138" fillId="0" borderId="0" xfId="0" applyFont="1" applyFill="1"/>
    <xf numFmtId="0" fontId="139" fillId="0" borderId="0" xfId="0" applyFont="1" applyFill="1"/>
    <xf numFmtId="0" fontId="139" fillId="0" borderId="0" xfId="0" applyFont="1"/>
    <xf numFmtId="193" fontId="0" fillId="120" borderId="0" xfId="0" applyNumberFormat="1" applyFont="1" applyFill="1" applyBorder="1" applyAlignment="1" applyProtection="1">
      <alignment horizontal="left" vertical="center"/>
    </xf>
    <xf numFmtId="193" fontId="3" fillId="113" borderId="0" xfId="1835" applyNumberFormat="1" applyFont="1" applyFill="1" applyBorder="1" applyAlignment="1" applyProtection="1">
      <alignment horizontal="left" vertical="center"/>
    </xf>
    <xf numFmtId="193" fontId="0" fillId="0" borderId="0" xfId="0" applyNumberFormat="1" applyFont="1" applyFill="1" applyBorder="1" applyAlignment="1" applyProtection="1">
      <alignment horizontal="left" vertical="center"/>
    </xf>
    <xf numFmtId="0" fontId="0" fillId="0" borderId="3" xfId="0" applyBorder="1" applyAlignment="1">
      <alignment horizontal="center" vertical="center"/>
    </xf>
    <xf numFmtId="9" fontId="0" fillId="0" borderId="3" xfId="1836" applyFont="1" applyBorder="1"/>
    <xf numFmtId="9" fontId="0" fillId="0" borderId="3" xfId="1836" applyFont="1" applyFill="1" applyBorder="1"/>
    <xf numFmtId="9" fontId="0" fillId="114" borderId="3" xfId="1836" applyFont="1" applyFill="1" applyBorder="1"/>
    <xf numFmtId="9" fontId="0" fillId="0" borderId="0" xfId="1836" applyFont="1" applyFill="1"/>
    <xf numFmtId="9" fontId="0" fillId="0" borderId="0" xfId="1836" applyFont="1"/>
    <xf numFmtId="2" fontId="24" fillId="0" borderId="51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5" fontId="0" fillId="0" borderId="9" xfId="1835" applyFont="1" applyFill="1" applyBorder="1"/>
    <xf numFmtId="193" fontId="0" fillId="0" borderId="9" xfId="0" applyNumberFormat="1" applyFont="1" applyBorder="1" applyAlignment="1">
      <alignment horizontal="center" vertical="center" wrapText="1"/>
    </xf>
    <xf numFmtId="193" fontId="0" fillId="0" borderId="9" xfId="0" applyNumberFormat="1" applyBorder="1" applyAlignment="1">
      <alignment horizontal="center" vertical="center"/>
    </xf>
    <xf numFmtId="165" fontId="0" fillId="0" borderId="51" xfId="1835" applyFont="1" applyFill="1" applyBorder="1"/>
    <xf numFmtId="0" fontId="109" fillId="119" borderId="52" xfId="0" applyFont="1" applyFill="1" applyBorder="1" applyAlignment="1"/>
    <xf numFmtId="0" fontId="109" fillId="119" borderId="53" xfId="0" applyFont="1" applyFill="1" applyBorder="1" applyAlignment="1">
      <alignment horizontal="left"/>
    </xf>
    <xf numFmtId="2" fontId="24" fillId="0" borderId="42" xfId="0" applyNumberFormat="1" applyFont="1" applyBorder="1" applyAlignment="1">
      <alignment horizontal="center" vertical="center" wrapText="1"/>
    </xf>
    <xf numFmtId="0" fontId="108" fillId="119" borderId="53" xfId="0" applyFont="1" applyFill="1" applyBorder="1" applyAlignment="1">
      <alignment vertical="center"/>
    </xf>
    <xf numFmtId="2" fontId="0" fillId="0" borderId="3" xfId="0" applyNumberFormat="1" applyFont="1" applyBorder="1" applyAlignment="1">
      <alignment horizontal="left" vertical="center" wrapText="1"/>
    </xf>
    <xf numFmtId="0" fontId="108" fillId="0" borderId="0" xfId="0" applyFont="1" applyFill="1" applyBorder="1" applyAlignment="1">
      <alignment horizontal="center" vertical="center"/>
    </xf>
    <xf numFmtId="0" fontId="109" fillId="0" borderId="0" xfId="0" applyFont="1" applyAlignment="1"/>
    <xf numFmtId="0" fontId="108" fillId="0" borderId="0" xfId="0" applyFont="1" applyFill="1" applyBorder="1" applyAlignment="1">
      <alignment horizontal="center" vertical="center"/>
    </xf>
    <xf numFmtId="1" fontId="0" fillId="0" borderId="0" xfId="0" applyNumberFormat="1"/>
    <xf numFmtId="3" fontId="3" fillId="113" borderId="0" xfId="1835" applyNumberFormat="1" applyFont="1" applyFill="1" applyBorder="1" applyAlignment="1" applyProtection="1">
      <alignment horizontal="center" vertical="center"/>
    </xf>
    <xf numFmtId="9" fontId="3" fillId="113" borderId="0" xfId="1835" applyNumberFormat="1" applyFont="1" applyFill="1" applyBorder="1" applyAlignment="1" applyProtection="1">
      <alignment horizontal="center" vertical="center"/>
    </xf>
    <xf numFmtId="193" fontId="107" fillId="0" borderId="0" xfId="0" applyNumberFormat="1" applyFont="1" applyFill="1" applyBorder="1" applyAlignment="1">
      <alignment horizontal="center" vertical="center"/>
    </xf>
    <xf numFmtId="193" fontId="0" fillId="0" borderId="0" xfId="0" applyNumberFormat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196" fontId="0" fillId="113" borderId="0" xfId="1835" applyNumberFormat="1" applyFont="1" applyFill="1" applyBorder="1" applyAlignment="1" applyProtection="1">
      <alignment horizontal="center" vertical="center"/>
    </xf>
    <xf numFmtId="193" fontId="0" fillId="113" borderId="0" xfId="1835" applyNumberFormat="1" applyFont="1" applyFill="1" applyBorder="1" applyAlignment="1">
      <alignment horizontal="center"/>
    </xf>
    <xf numFmtId="193" fontId="0" fillId="0" borderId="0" xfId="0" applyNumberFormat="1" applyFill="1"/>
    <xf numFmtId="193" fontId="0" fillId="0" borderId="3" xfId="0" applyNumberFormat="1" applyFill="1" applyBorder="1" applyAlignment="1" applyProtection="1">
      <alignment vertical="center"/>
      <protection locked="0"/>
    </xf>
    <xf numFmtId="2" fontId="0" fillId="0" borderId="3" xfId="0" applyNumberFormat="1" applyFill="1" applyBorder="1" applyAlignment="1" applyProtection="1">
      <alignment vertical="center"/>
      <protection locked="0"/>
    </xf>
    <xf numFmtId="166" fontId="24" fillId="0" borderId="3" xfId="0" applyNumberFormat="1" applyFont="1" applyBorder="1" applyAlignment="1">
      <alignment horizontal="center" vertical="center" wrapText="1"/>
    </xf>
    <xf numFmtId="166" fontId="0" fillId="0" borderId="3" xfId="0" applyNumberFormat="1" applyFill="1" applyBorder="1" applyAlignment="1" applyProtection="1">
      <alignment vertical="center"/>
      <protection locked="0"/>
    </xf>
    <xf numFmtId="0" fontId="142" fillId="0" borderId="0" xfId="0" applyFont="1"/>
    <xf numFmtId="200" fontId="119" fillId="112" borderId="0" xfId="0" applyNumberFormat="1" applyFont="1" applyFill="1" applyBorder="1" applyAlignment="1">
      <alignment horizontal="center" vertical="center" wrapText="1"/>
    </xf>
    <xf numFmtId="0" fontId="143" fillId="0" borderId="0" xfId="0" applyFont="1"/>
    <xf numFmtId="0" fontId="111" fillId="0" borderId="0" xfId="0" applyFont="1" applyBorder="1" applyProtection="1">
      <protection locked="0"/>
    </xf>
    <xf numFmtId="205" fontId="0" fillId="0" borderId="0" xfId="0" applyNumberFormat="1"/>
    <xf numFmtId="0" fontId="146" fillId="124" borderId="56" xfId="0" applyFont="1" applyFill="1" applyBorder="1" applyAlignment="1" applyProtection="1">
      <alignment vertical="center"/>
    </xf>
    <xf numFmtId="0" fontId="146" fillId="124" borderId="45" xfId="0" applyFont="1" applyFill="1" applyBorder="1" applyAlignment="1" applyProtection="1">
      <alignment wrapText="1"/>
    </xf>
    <xf numFmtId="0" fontId="147" fillId="124" borderId="87" xfId="0" applyFont="1" applyFill="1" applyBorder="1" applyAlignment="1" applyProtection="1">
      <alignment horizontal="left" vertical="center"/>
    </xf>
    <xf numFmtId="0" fontId="146" fillId="124" borderId="85" xfId="0" applyFont="1" applyFill="1" applyBorder="1" applyAlignment="1" applyProtection="1">
      <alignment vertical="center" wrapText="1"/>
    </xf>
    <xf numFmtId="0" fontId="147" fillId="123" borderId="80" xfId="0" applyFont="1" applyFill="1" applyBorder="1" applyAlignment="1" applyProtection="1">
      <alignment horizontal="left" vertical="center"/>
    </xf>
    <xf numFmtId="0" fontId="147" fillId="123" borderId="88" xfId="0" applyFont="1" applyFill="1" applyBorder="1" applyAlignment="1" applyProtection="1">
      <alignment horizontal="left" vertical="center"/>
    </xf>
    <xf numFmtId="0" fontId="145" fillId="123" borderId="0" xfId="0" applyFont="1" applyFill="1" applyBorder="1" applyAlignment="1" applyProtection="1">
      <alignment horizontal="left"/>
    </xf>
    <xf numFmtId="0" fontId="128" fillId="123" borderId="0" xfId="0" applyFont="1" applyFill="1" applyBorder="1" applyAlignment="1" applyProtection="1">
      <alignment vertical="center" wrapText="1"/>
    </xf>
    <xf numFmtId="0" fontId="128" fillId="123" borderId="0" xfId="0" applyFont="1" applyFill="1" applyBorder="1" applyAlignment="1" applyProtection="1"/>
    <xf numFmtId="0" fontId="146" fillId="124" borderId="0" xfId="0" applyFont="1" applyFill="1" applyBorder="1" applyAlignment="1" applyProtection="1">
      <alignment vertical="center"/>
    </xf>
    <xf numFmtId="0" fontId="147" fillId="124" borderId="0" xfId="0" applyFont="1" applyFill="1" applyBorder="1" applyAlignment="1" applyProtection="1">
      <alignment horizontal="left" vertical="center"/>
    </xf>
    <xf numFmtId="197" fontId="0" fillId="0" borderId="0" xfId="0" applyNumberFormat="1" applyBorder="1"/>
    <xf numFmtId="0" fontId="147" fillId="123" borderId="0" xfId="0" applyFont="1" applyFill="1" applyBorder="1" applyAlignment="1" applyProtection="1">
      <alignment horizontal="left" vertical="center"/>
    </xf>
    <xf numFmtId="0" fontId="146" fillId="124" borderId="0" xfId="0" applyFont="1" applyFill="1" applyBorder="1" applyAlignment="1" applyProtection="1">
      <alignment wrapText="1"/>
    </xf>
    <xf numFmtId="0" fontId="148" fillId="124" borderId="0" xfId="0" applyFont="1" applyFill="1" applyBorder="1" applyAlignment="1" applyProtection="1">
      <alignment vertical="center"/>
    </xf>
    <xf numFmtId="0" fontId="149" fillId="124" borderId="0" xfId="0" applyFont="1" applyFill="1" applyBorder="1" applyAlignment="1" applyProtection="1">
      <alignment horizontal="left" vertical="center"/>
    </xf>
    <xf numFmtId="0" fontId="149" fillId="123" borderId="0" xfId="0" applyFont="1" applyFill="1" applyBorder="1" applyAlignment="1" applyProtection="1">
      <alignment horizontal="left" vertical="center"/>
    </xf>
    <xf numFmtId="0" fontId="148" fillId="124" borderId="0" xfId="0" applyFont="1" applyFill="1" applyBorder="1" applyAlignment="1" applyProtection="1">
      <alignment vertical="center" wrapText="1"/>
    </xf>
    <xf numFmtId="200" fontId="0" fillId="0" borderId="3" xfId="0" applyNumberFormat="1" applyBorder="1" applyAlignment="1">
      <alignment horizontal="center" vertical="center"/>
    </xf>
    <xf numFmtId="0" fontId="0" fillId="112" borderId="3" xfId="0" applyFill="1" applyBorder="1" applyAlignment="1" applyProtection="1">
      <alignment horizontal="left" vertical="center" wrapText="1"/>
      <protection locked="0"/>
    </xf>
    <xf numFmtId="0" fontId="0" fillId="112" borderId="3" xfId="0" applyFill="1" applyBorder="1" applyAlignment="1" applyProtection="1">
      <alignment horizontal="left" vertical="center"/>
      <protection locked="0"/>
    </xf>
    <xf numFmtId="165" fontId="0" fillId="112" borderId="3" xfId="1835" applyFont="1" applyFill="1" applyBorder="1" applyAlignment="1" applyProtection="1">
      <alignment horizontal="left"/>
      <protection locked="0"/>
    </xf>
    <xf numFmtId="165" fontId="0" fillId="112" borderId="3" xfId="0" applyNumberFormat="1" applyFont="1" applyFill="1" applyBorder="1" applyAlignment="1" applyProtection="1">
      <alignment horizontal="left"/>
      <protection locked="0"/>
    </xf>
    <xf numFmtId="0" fontId="0" fillId="0" borderId="3" xfId="0" applyBorder="1" applyAlignment="1">
      <alignment horizontal="center" vertical="center"/>
    </xf>
    <xf numFmtId="0" fontId="0" fillId="112" borderId="3" xfId="0" applyFont="1" applyFill="1" applyBorder="1" applyAlignment="1"/>
    <xf numFmtId="4" fontId="0" fillId="112" borderId="3" xfId="1835" applyNumberFormat="1" applyFont="1" applyFill="1" applyBorder="1" applyAlignment="1" applyProtection="1">
      <alignment horizontal="center" vertical="center"/>
    </xf>
    <xf numFmtId="165" fontId="0" fillId="112" borderId="13" xfId="1835" applyFont="1" applyFill="1" applyBorder="1"/>
    <xf numFmtId="0" fontId="107" fillId="112" borderId="0" xfId="0" applyFont="1" applyFill="1" applyBorder="1" applyAlignment="1">
      <alignment horizontal="center" vertical="center"/>
    </xf>
    <xf numFmtId="2" fontId="0" fillId="112" borderId="13" xfId="1835" applyNumberFormat="1" applyFont="1" applyFill="1" applyBorder="1"/>
    <xf numFmtId="192" fontId="104" fillId="112" borderId="13" xfId="1835" applyNumberFormat="1" applyFont="1" applyFill="1" applyBorder="1" applyAlignment="1" applyProtection="1">
      <alignment horizontal="center"/>
    </xf>
    <xf numFmtId="2" fontId="104" fillId="112" borderId="13" xfId="1835" applyNumberFormat="1" applyFont="1" applyFill="1" applyBorder="1" applyAlignment="1" applyProtection="1">
      <alignment horizontal="center"/>
    </xf>
    <xf numFmtId="2" fontId="104" fillId="112" borderId="38" xfId="1835" applyNumberFormat="1" applyFont="1" applyFill="1" applyBorder="1" applyAlignment="1" applyProtection="1">
      <alignment horizontal="center"/>
    </xf>
    <xf numFmtId="0" fontId="0" fillId="112" borderId="9" xfId="0" applyFill="1" applyBorder="1" applyAlignment="1">
      <alignment vertical="center"/>
    </xf>
    <xf numFmtId="0" fontId="0" fillId="112" borderId="9" xfId="0" applyFont="1" applyFill="1" applyBorder="1" applyAlignment="1">
      <alignment horizontal="left"/>
    </xf>
    <xf numFmtId="165" fontId="0" fillId="113" borderId="8" xfId="1835" applyFont="1" applyFill="1" applyBorder="1" applyAlignment="1">
      <alignment horizontal="center"/>
    </xf>
    <xf numFmtId="0" fontId="0" fillId="113" borderId="9" xfId="0" applyFont="1" applyFill="1" applyBorder="1" applyAlignment="1">
      <alignment horizontal="left"/>
    </xf>
    <xf numFmtId="193" fontId="104" fillId="113" borderId="9" xfId="1835" applyNumberFormat="1" applyFont="1" applyFill="1" applyBorder="1" applyAlignment="1" applyProtection="1">
      <alignment horizontal="center"/>
    </xf>
    <xf numFmtId="2" fontId="104" fillId="113" borderId="9" xfId="1835" applyNumberFormat="1" applyFont="1" applyFill="1" applyBorder="1" applyAlignment="1" applyProtection="1">
      <alignment horizontal="center"/>
    </xf>
    <xf numFmtId="2" fontId="104" fillId="113" borderId="51" xfId="1835" applyNumberFormat="1" applyFont="1" applyFill="1" applyBorder="1" applyAlignment="1" applyProtection="1">
      <alignment horizontal="center"/>
    </xf>
    <xf numFmtId="2" fontId="0" fillId="113" borderId="13" xfId="1835" applyNumberFormat="1" applyFont="1" applyFill="1" applyBorder="1"/>
    <xf numFmtId="2" fontId="104" fillId="113" borderId="38" xfId="1835" applyNumberFormat="1" applyFont="1" applyFill="1" applyBorder="1" applyAlignment="1" applyProtection="1">
      <alignment horizontal="center"/>
    </xf>
    <xf numFmtId="0" fontId="112" fillId="113" borderId="6" xfId="66" applyFont="1" applyFill="1" applyBorder="1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7" fillId="112" borderId="3" xfId="0" applyFont="1" applyFill="1" applyBorder="1"/>
    <xf numFmtId="0" fontId="137" fillId="112" borderId="3" xfId="0" applyFont="1" applyFill="1" applyBorder="1" applyAlignment="1"/>
    <xf numFmtId="0" fontId="0" fillId="112" borderId="9" xfId="0" applyFill="1" applyBorder="1"/>
    <xf numFmtId="9" fontId="0" fillId="112" borderId="3" xfId="1836" applyFont="1" applyFill="1" applyBorder="1"/>
    <xf numFmtId="0" fontId="0" fillId="0" borderId="3" xfId="0" applyBorder="1" applyAlignment="1">
      <alignment horizontal="center" vertical="center"/>
    </xf>
    <xf numFmtId="0" fontId="0" fillId="112" borderId="3" xfId="0" applyFill="1" applyBorder="1" applyAlignment="1">
      <alignment horizontal="center" vertical="center"/>
    </xf>
    <xf numFmtId="193" fontId="0" fillId="0" borderId="13" xfId="0" applyNumberFormat="1" applyBorder="1" applyAlignment="1">
      <alignment horizontal="center" vertical="center"/>
    </xf>
    <xf numFmtId="205" fontId="108" fillId="0" borderId="0" xfId="0" applyNumberFormat="1" applyFont="1" applyFill="1" applyBorder="1" applyAlignment="1">
      <alignment horizontal="left" vertical="center"/>
    </xf>
    <xf numFmtId="193" fontId="0" fillId="112" borderId="0" xfId="0" applyNumberFormat="1" applyFill="1" applyBorder="1"/>
    <xf numFmtId="2" fontId="0" fillId="112" borderId="3" xfId="0" applyNumberFormat="1" applyFill="1" applyBorder="1" applyAlignment="1">
      <alignment horizontal="center"/>
    </xf>
    <xf numFmtId="216" fontId="0" fillId="0" borderId="0" xfId="0" applyNumberFormat="1" applyFill="1" applyBorder="1"/>
    <xf numFmtId="200" fontId="104" fillId="0" borderId="3" xfId="0" applyNumberFormat="1" applyFont="1" applyBorder="1"/>
    <xf numFmtId="200" fontId="104" fillId="0" borderId="3" xfId="0" applyNumberFormat="1" applyFont="1" applyBorder="1"/>
    <xf numFmtId="0" fontId="0" fillId="0" borderId="3" xfId="0" applyBorder="1" applyAlignment="1">
      <alignment horizontal="center" vertical="center"/>
    </xf>
    <xf numFmtId="0" fontId="0" fillId="112" borderId="3" xfId="0" applyFill="1" applyBorder="1" applyAlignment="1">
      <alignment horizontal="center" vertical="center"/>
    </xf>
    <xf numFmtId="0" fontId="105" fillId="0" borderId="3" xfId="0" applyFont="1" applyBorder="1" applyAlignment="1">
      <alignment vertical="center" wrapText="1"/>
    </xf>
    <xf numFmtId="3" fontId="105" fillId="112" borderId="3" xfId="0" applyNumberFormat="1" applyFont="1" applyFill="1" applyBorder="1" applyAlignment="1" applyProtection="1">
      <alignment horizontal="center" vertical="center"/>
      <protection locked="0"/>
    </xf>
    <xf numFmtId="165" fontId="0" fillId="0" borderId="8" xfId="0" applyNumberFormat="1" applyFill="1" applyBorder="1" applyAlignment="1">
      <alignment horizontal="center" vertical="center"/>
    </xf>
    <xf numFmtId="199" fontId="104" fillId="0" borderId="8" xfId="0" applyNumberFormat="1" applyFont="1" applyFill="1" applyBorder="1" applyAlignment="1">
      <alignment vertical="center"/>
    </xf>
    <xf numFmtId="165" fontId="0" fillId="0" borderId="8" xfId="0" applyNumberFormat="1" applyFont="1" applyFill="1" applyBorder="1" applyAlignment="1" applyProtection="1">
      <alignment horizontal="left"/>
      <protection locked="0"/>
    </xf>
    <xf numFmtId="0" fontId="0" fillId="112" borderId="3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112" borderId="3" xfId="0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112" borderId="15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/>
    </xf>
    <xf numFmtId="0" fontId="108" fillId="112" borderId="0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 applyProtection="1">
      <alignment horizontal="center"/>
    </xf>
    <xf numFmtId="0" fontId="0" fillId="0" borderId="8" xfId="0" applyBorder="1" applyAlignment="1">
      <alignment horizontal="center" vertical="center"/>
    </xf>
    <xf numFmtId="0" fontId="106" fillId="0" borderId="53" xfId="0" applyFont="1" applyFill="1" applyBorder="1" applyAlignment="1" applyProtection="1">
      <alignment horizontal="center" vertical="center" wrapText="1"/>
    </xf>
    <xf numFmtId="0" fontId="106" fillId="0" borderId="54" xfId="0" applyFont="1" applyFill="1" applyBorder="1" applyAlignment="1" applyProtection="1">
      <alignment horizontal="center" vertical="center" wrapText="1"/>
    </xf>
    <xf numFmtId="0" fontId="106" fillId="112" borderId="53" xfId="0" applyFont="1" applyFill="1" applyBorder="1" applyAlignment="1" applyProtection="1">
      <alignment horizontal="center" vertical="center" wrapText="1"/>
    </xf>
    <xf numFmtId="0" fontId="108" fillId="119" borderId="54" xfId="0" applyFont="1" applyFill="1" applyBorder="1" applyAlignment="1">
      <alignment vertical="center"/>
    </xf>
    <xf numFmtId="0" fontId="151" fillId="112" borderId="0" xfId="0" applyFont="1" applyFill="1" applyBorder="1" applyAlignment="1">
      <alignment horizontal="left"/>
    </xf>
    <xf numFmtId="0" fontId="141" fillId="112" borderId="0" xfId="0" applyFont="1" applyFill="1" applyBorder="1" applyAlignment="1">
      <alignment vertical="center"/>
    </xf>
    <xf numFmtId="0" fontId="24" fillId="0" borderId="3" xfId="0" applyFont="1" applyBorder="1" applyAlignment="1">
      <alignment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165" fontId="0" fillId="0" borderId="3" xfId="0" applyNumberFormat="1" applyFont="1" applyFill="1" applyBorder="1" applyAlignment="1" applyProtection="1">
      <alignment horizontal="left" vertical="center"/>
      <protection locked="0"/>
    </xf>
    <xf numFmtId="0" fontId="109" fillId="125" borderId="52" xfId="0" applyFont="1" applyFill="1" applyBorder="1" applyAlignment="1"/>
    <xf numFmtId="0" fontId="109" fillId="125" borderId="53" xfId="0" applyFont="1" applyFill="1" applyBorder="1" applyAlignment="1"/>
    <xf numFmtId="0" fontId="104" fillId="125" borderId="53" xfId="0" applyFont="1" applyFill="1" applyBorder="1" applyAlignment="1"/>
    <xf numFmtId="0" fontId="104" fillId="125" borderId="54" xfId="0" applyFont="1" applyFill="1" applyBorder="1" applyAlignment="1"/>
    <xf numFmtId="0" fontId="104" fillId="125" borderId="53" xfId="0" applyFont="1" applyFill="1" applyBorder="1" applyAlignment="1">
      <alignment horizontal="left"/>
    </xf>
    <xf numFmtId="0" fontId="109" fillId="125" borderId="52" xfId="0" applyFont="1" applyFill="1" applyBorder="1" applyAlignment="1" applyProtection="1">
      <alignment vertical="center"/>
    </xf>
    <xf numFmtId="0" fontId="109" fillId="125" borderId="53" xfId="0" applyFont="1" applyFill="1" applyBorder="1" applyAlignment="1" applyProtection="1">
      <alignment vertical="center"/>
    </xf>
    <xf numFmtId="0" fontId="108" fillId="125" borderId="53" xfId="0" applyFont="1" applyFill="1" applyBorder="1" applyAlignment="1" applyProtection="1">
      <alignment vertical="center"/>
    </xf>
    <xf numFmtId="0" fontId="108" fillId="125" borderId="54" xfId="0" applyFont="1" applyFill="1" applyBorder="1" applyAlignment="1" applyProtection="1">
      <alignment vertical="center"/>
    </xf>
    <xf numFmtId="0" fontId="104" fillId="125" borderId="54" xfId="0" applyFont="1" applyFill="1" applyBorder="1" applyAlignment="1">
      <alignment horizontal="left"/>
    </xf>
    <xf numFmtId="0" fontId="0" fillId="0" borderId="6" xfId="0" applyFont="1" applyFill="1" applyBorder="1" applyAlignment="1" applyProtection="1">
      <alignment horizontal="center" vertical="center" wrapText="1"/>
    </xf>
    <xf numFmtId="2" fontId="24" fillId="113" borderId="8" xfId="0" applyNumberFormat="1" applyFont="1" applyFill="1" applyBorder="1" applyAlignment="1">
      <alignment horizontal="center" vertical="center" wrapText="1"/>
    </xf>
    <xf numFmtId="2" fontId="0" fillId="0" borderId="8" xfId="0" applyNumberFormat="1" applyFont="1" applyBorder="1" applyAlignment="1">
      <alignment horizontal="center" vertical="center" wrapText="1"/>
    </xf>
    <xf numFmtId="2" fontId="0" fillId="112" borderId="8" xfId="0" applyNumberFormat="1" applyFont="1" applyFill="1" applyBorder="1" applyAlignment="1">
      <alignment horizontal="center" vertical="center" wrapText="1"/>
    </xf>
    <xf numFmtId="2" fontId="24" fillId="0" borderId="8" xfId="0" applyNumberFormat="1" applyFont="1" applyFill="1" applyBorder="1" applyAlignment="1">
      <alignment horizontal="center" vertical="center" wrapText="1"/>
    </xf>
    <xf numFmtId="0" fontId="0" fillId="110" borderId="40" xfId="0" applyFill="1" applyBorder="1" applyProtection="1"/>
    <xf numFmtId="0" fontId="0" fillId="110" borderId="7" xfId="0" applyFill="1" applyBorder="1" applyProtection="1"/>
    <xf numFmtId="0" fontId="24" fillId="110" borderId="7" xfId="0" applyFont="1" applyFill="1" applyBorder="1" applyAlignment="1" applyProtection="1">
      <alignment vertical="center" wrapText="1"/>
    </xf>
    <xf numFmtId="43" fontId="0" fillId="110" borderId="7" xfId="0" applyNumberFormat="1" applyFont="1" applyFill="1" applyBorder="1" applyProtection="1"/>
    <xf numFmtId="4" fontId="24" fillId="110" borderId="7" xfId="0" applyNumberFormat="1" applyFont="1" applyFill="1" applyBorder="1" applyAlignment="1">
      <alignment horizontal="center" vertical="center" wrapText="1"/>
    </xf>
    <xf numFmtId="2" fontId="24" fillId="110" borderId="7" xfId="0" applyNumberFormat="1" applyFont="1" applyFill="1" applyBorder="1" applyAlignment="1">
      <alignment horizontal="center" vertical="center" wrapText="1"/>
    </xf>
    <xf numFmtId="2" fontId="24" fillId="110" borderId="41" xfId="0" applyNumberFormat="1" applyFont="1" applyFill="1" applyBorder="1" applyAlignment="1">
      <alignment horizontal="center" vertical="center" wrapText="1"/>
    </xf>
    <xf numFmtId="165" fontId="0" fillId="0" borderId="8" xfId="0" applyNumberFormat="1" applyFont="1" applyFill="1" applyBorder="1" applyAlignment="1">
      <alignment horizontal="center" vertical="center"/>
    </xf>
    <xf numFmtId="165" fontId="0" fillId="0" borderId="8" xfId="0" applyNumberFormat="1" applyFont="1" applyFill="1" applyBorder="1" applyAlignment="1" applyProtection="1">
      <alignment horizontal="center" vertical="center"/>
    </xf>
    <xf numFmtId="4" fontId="0" fillId="0" borderId="8" xfId="0" applyNumberFormat="1" applyFont="1" applyBorder="1" applyAlignment="1">
      <alignment horizontal="center" vertical="center" wrapText="1"/>
    </xf>
    <xf numFmtId="0" fontId="0" fillId="110" borderId="40" xfId="0" applyFill="1" applyBorder="1"/>
    <xf numFmtId="0" fontId="0" fillId="110" borderId="7" xfId="0" applyFill="1" applyBorder="1"/>
    <xf numFmtId="0" fontId="24" fillId="110" borderId="7" xfId="0" applyFont="1" applyFill="1" applyBorder="1" applyAlignment="1">
      <alignment vertical="center" wrapText="1"/>
    </xf>
    <xf numFmtId="43" fontId="0" fillId="110" borderId="7" xfId="0" applyNumberFormat="1" applyFont="1" applyFill="1" applyBorder="1"/>
    <xf numFmtId="4" fontId="24" fillId="110" borderId="41" xfId="0" applyNumberFormat="1" applyFont="1" applyFill="1" applyBorder="1" applyAlignment="1">
      <alignment horizontal="center" vertical="center" wrapText="1"/>
    </xf>
    <xf numFmtId="0" fontId="108" fillId="125" borderId="53" xfId="0" applyFont="1" applyFill="1" applyBorder="1" applyAlignment="1">
      <alignment horizontal="center"/>
    </xf>
    <xf numFmtId="4" fontId="24" fillId="112" borderId="8" xfId="0" applyNumberFormat="1" applyFont="1" applyFill="1" applyBorder="1" applyAlignment="1">
      <alignment horizontal="center" vertical="center" wrapText="1"/>
    </xf>
    <xf numFmtId="0" fontId="109" fillId="125" borderId="52" xfId="0" applyFont="1" applyFill="1" applyBorder="1" applyAlignment="1">
      <alignment vertical="center"/>
    </xf>
    <xf numFmtId="0" fontId="109" fillId="125" borderId="53" xfId="0" applyFont="1" applyFill="1" applyBorder="1" applyAlignment="1">
      <alignment vertical="center"/>
    </xf>
    <xf numFmtId="0" fontId="0" fillId="125" borderId="53" xfId="0" applyFont="1" applyFill="1" applyBorder="1" applyAlignment="1">
      <alignment vertical="center"/>
    </xf>
    <xf numFmtId="0" fontId="0" fillId="125" borderId="53" xfId="0" applyFill="1" applyBorder="1"/>
    <xf numFmtId="0" fontId="0" fillId="125" borderId="54" xfId="0" applyFill="1" applyBorder="1"/>
    <xf numFmtId="0" fontId="24" fillId="126" borderId="7" xfId="0" applyFont="1" applyFill="1" applyBorder="1" applyAlignment="1">
      <alignment vertical="center" wrapText="1"/>
    </xf>
    <xf numFmtId="4" fontId="24" fillId="126" borderId="7" xfId="0" applyNumberFormat="1" applyFont="1" applyFill="1" applyBorder="1" applyAlignment="1">
      <alignment horizontal="center" vertical="center" wrapText="1"/>
    </xf>
    <xf numFmtId="0" fontId="109" fillId="115" borderId="69" xfId="0" applyFont="1" applyFill="1" applyBorder="1" applyAlignment="1">
      <alignment vertical="center"/>
    </xf>
    <xf numFmtId="0" fontId="0" fillId="115" borderId="57" xfId="0" applyFont="1" applyFill="1" applyBorder="1" applyAlignment="1">
      <alignment vertical="center"/>
    </xf>
    <xf numFmtId="0" fontId="150" fillId="125" borderId="52" xfId="0" applyFont="1" applyFill="1" applyBorder="1" applyAlignment="1">
      <alignment vertical="center"/>
    </xf>
    <xf numFmtId="0" fontId="111" fillId="125" borderId="53" xfId="0" applyFont="1" applyFill="1" applyBorder="1" applyAlignment="1">
      <alignment vertical="center"/>
    </xf>
    <xf numFmtId="4" fontId="0" fillId="112" borderId="8" xfId="0" applyNumberFormat="1" applyFont="1" applyFill="1" applyBorder="1" applyAlignment="1">
      <alignment horizontal="center" vertical="center" wrapText="1"/>
    </xf>
    <xf numFmtId="165" fontId="0" fillId="0" borderId="8" xfId="1835" applyFont="1" applyBorder="1" applyProtection="1"/>
    <xf numFmtId="0" fontId="0" fillId="110" borderId="0" xfId="0" applyFill="1"/>
    <xf numFmtId="0" fontId="123" fillId="112" borderId="53" xfId="0" applyFont="1" applyFill="1" applyBorder="1" applyAlignment="1" applyProtection="1">
      <alignment horizontal="center" vertical="center" wrapText="1"/>
    </xf>
    <xf numFmtId="0" fontId="105" fillId="112" borderId="48" xfId="0" applyFont="1" applyFill="1" applyBorder="1" applyAlignment="1" applyProtection="1">
      <alignment horizontal="center" vertical="center" wrapText="1"/>
    </xf>
    <xf numFmtId="0" fontId="0" fillId="112" borderId="0" xfId="0" applyFont="1" applyFill="1" applyBorder="1" applyAlignment="1">
      <alignment vertical="center"/>
    </xf>
    <xf numFmtId="0" fontId="0" fillId="125" borderId="52" xfId="0" applyFont="1" applyFill="1" applyBorder="1" applyAlignment="1">
      <alignment vertical="center"/>
    </xf>
    <xf numFmtId="0" fontId="0" fillId="115" borderId="69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112" borderId="3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165" fontId="0" fillId="113" borderId="8" xfId="0" applyNumberFormat="1" applyFont="1" applyFill="1" applyBorder="1"/>
    <xf numFmtId="0" fontId="0" fillId="0" borderId="0" xfId="0" applyFill="1" applyAlignment="1">
      <alignment horizontal="left" vertical="center"/>
    </xf>
    <xf numFmtId="0" fontId="0" fillId="0" borderId="3" xfId="0" applyFill="1" applyBorder="1" applyAlignment="1">
      <alignment horizontal="left" vertical="center" wrapText="1"/>
    </xf>
    <xf numFmtId="165" fontId="0" fillId="0" borderId="0" xfId="1835" applyFont="1" applyFill="1" applyBorder="1" applyAlignment="1">
      <alignment horizontal="left" vertical="center"/>
    </xf>
    <xf numFmtId="165" fontId="0" fillId="0" borderId="0" xfId="0" applyNumberFormat="1" applyFont="1" applyFill="1" applyBorder="1" applyAlignment="1">
      <alignment horizontal="left" vertical="center"/>
    </xf>
    <xf numFmtId="165" fontId="0" fillId="0" borderId="3" xfId="1835" applyFont="1" applyFill="1" applyBorder="1" applyAlignment="1">
      <alignment horizontal="left" vertical="center"/>
    </xf>
    <xf numFmtId="2" fontId="24" fillId="0" borderId="3" xfId="0" applyNumberFormat="1" applyFont="1" applyBorder="1" applyAlignment="1">
      <alignment horizontal="left" vertical="center" wrapText="1"/>
    </xf>
    <xf numFmtId="165" fontId="0" fillId="0" borderId="3" xfId="0" applyNumberFormat="1" applyFont="1" applyFill="1" applyBorder="1" applyAlignment="1">
      <alignment horizontal="left" vertical="center"/>
    </xf>
    <xf numFmtId="4" fontId="24" fillId="0" borderId="9" xfId="0" applyNumberFormat="1" applyFont="1" applyBorder="1" applyAlignment="1">
      <alignment horizontal="center" vertical="center" wrapText="1"/>
    </xf>
    <xf numFmtId="0" fontId="109" fillId="119" borderId="52" xfId="0" applyFont="1" applyFill="1" applyBorder="1" applyAlignment="1">
      <alignment horizontal="left" vertical="center"/>
    </xf>
    <xf numFmtId="0" fontId="109" fillId="119" borderId="53" xfId="0" applyFont="1" applyFill="1" applyBorder="1" applyAlignment="1">
      <alignment horizontal="left" vertical="center"/>
    </xf>
    <xf numFmtId="0" fontId="109" fillId="119" borderId="53" xfId="0" applyFont="1" applyFill="1" applyBorder="1" applyAlignment="1">
      <alignment horizontal="left" vertical="center" wrapText="1"/>
    </xf>
    <xf numFmtId="0" fontId="109" fillId="119" borderId="54" xfId="0" applyFont="1" applyFill="1" applyBorder="1" applyAlignment="1">
      <alignment horizontal="left" vertical="center" wrapText="1"/>
    </xf>
    <xf numFmtId="0" fontId="0" fillId="119" borderId="15" xfId="0" applyFill="1" applyBorder="1" applyAlignment="1">
      <alignment horizontal="center"/>
    </xf>
    <xf numFmtId="0" fontId="116" fillId="126" borderId="50" xfId="0" applyFont="1" applyFill="1" applyBorder="1" applyAlignment="1">
      <alignment vertical="center" wrapText="1"/>
    </xf>
    <xf numFmtId="165" fontId="116" fillId="127" borderId="4" xfId="0" applyNumberFormat="1" applyFont="1" applyFill="1" applyBorder="1"/>
    <xf numFmtId="49" fontId="116" fillId="126" borderId="42" xfId="0" applyNumberFormat="1" applyFont="1" applyFill="1" applyBorder="1"/>
    <xf numFmtId="0" fontId="24" fillId="126" borderId="42" xfId="0" applyFont="1" applyFill="1" applyBorder="1"/>
    <xf numFmtId="165" fontId="116" fillId="127" borderId="42" xfId="0" applyNumberFormat="1" applyFont="1" applyFill="1" applyBorder="1"/>
    <xf numFmtId="165" fontId="116" fillId="126" borderId="42" xfId="0" applyNumberFormat="1" applyFont="1" applyFill="1" applyBorder="1" applyProtection="1"/>
    <xf numFmtId="165" fontId="116" fillId="126" borderId="42" xfId="0" applyNumberFormat="1" applyFont="1" applyFill="1" applyBorder="1" applyAlignment="1" applyProtection="1">
      <alignment horizontal="center"/>
    </xf>
    <xf numFmtId="4" fontId="24" fillId="126" borderId="42" xfId="0" applyNumberFormat="1" applyFont="1" applyFill="1" applyBorder="1" applyAlignment="1">
      <alignment horizontal="center" vertical="center" wrapText="1"/>
    </xf>
    <xf numFmtId="2" fontId="24" fillId="126" borderId="42" xfId="0" applyNumberFormat="1" applyFont="1" applyFill="1" applyBorder="1" applyAlignment="1">
      <alignment horizontal="center" vertical="center" wrapText="1"/>
    </xf>
    <xf numFmtId="165" fontId="116" fillId="126" borderId="42" xfId="0" applyNumberFormat="1" applyFont="1" applyFill="1" applyBorder="1" applyAlignment="1" applyProtection="1"/>
    <xf numFmtId="165" fontId="24" fillId="126" borderId="42" xfId="0" applyNumberFormat="1" applyFont="1" applyFill="1" applyBorder="1" applyAlignment="1" applyProtection="1"/>
    <xf numFmtId="165" fontId="24" fillId="126" borderId="42" xfId="0" applyNumberFormat="1" applyFont="1" applyFill="1" applyBorder="1" applyAlignment="1" applyProtection="1">
      <alignment horizontal="center"/>
    </xf>
    <xf numFmtId="165" fontId="24" fillId="126" borderId="42" xfId="0" applyNumberFormat="1" applyFont="1" applyFill="1" applyBorder="1" applyAlignment="1" applyProtection="1">
      <alignment vertical="center"/>
    </xf>
    <xf numFmtId="165" fontId="116" fillId="126" borderId="42" xfId="0" applyNumberFormat="1" applyFont="1" applyFill="1" applyBorder="1" applyAlignment="1" applyProtection="1">
      <alignment vertical="center"/>
    </xf>
    <xf numFmtId="165" fontId="116" fillId="127" borderId="42" xfId="0" applyNumberFormat="1" applyFont="1" applyFill="1" applyBorder="1" applyProtection="1"/>
    <xf numFmtId="165" fontId="116" fillId="127" borderId="62" xfId="0" applyNumberFormat="1" applyFont="1" applyFill="1" applyBorder="1" applyProtection="1"/>
    <xf numFmtId="165" fontId="116" fillId="127" borderId="49" xfId="0" applyNumberFormat="1" applyFont="1" applyFill="1" applyBorder="1" applyProtection="1"/>
    <xf numFmtId="0" fontId="110" fillId="126" borderId="40" xfId="0" applyFont="1" applyFill="1" applyBorder="1"/>
    <xf numFmtId="0" fontId="110" fillId="126" borderId="7" xfId="0" applyFont="1" applyFill="1" applyBorder="1"/>
    <xf numFmtId="49" fontId="110" fillId="126" borderId="7" xfId="0" applyNumberFormat="1" applyFont="1" applyFill="1" applyBorder="1"/>
    <xf numFmtId="0" fontId="109" fillId="126" borderId="7" xfId="0" applyFont="1" applyFill="1" applyBorder="1"/>
    <xf numFmtId="165" fontId="0" fillId="127" borderId="7" xfId="0" applyNumberFormat="1" applyFont="1" applyFill="1" applyBorder="1"/>
    <xf numFmtId="165" fontId="104" fillId="126" borderId="7" xfId="0" applyNumberFormat="1" applyFont="1" applyFill="1" applyBorder="1"/>
    <xf numFmtId="165" fontId="104" fillId="126" borderId="7" xfId="0" applyNumberFormat="1" applyFont="1" applyFill="1" applyBorder="1" applyAlignment="1">
      <alignment vertical="center"/>
    </xf>
    <xf numFmtId="2" fontId="24" fillId="126" borderId="7" xfId="0" applyNumberFormat="1" applyFont="1" applyFill="1" applyBorder="1" applyAlignment="1">
      <alignment horizontal="center" vertical="center" wrapText="1"/>
    </xf>
    <xf numFmtId="165" fontId="24" fillId="126" borderId="7" xfId="0" applyNumberFormat="1" applyFont="1" applyFill="1" applyBorder="1" applyAlignment="1">
      <alignment vertical="center"/>
    </xf>
    <xf numFmtId="165" fontId="24" fillId="126" borderId="7" xfId="0" applyNumberFormat="1" applyFont="1" applyFill="1" applyBorder="1" applyAlignment="1">
      <alignment horizontal="center"/>
    </xf>
    <xf numFmtId="165" fontId="24" fillId="126" borderId="7" xfId="0" applyNumberFormat="1" applyFont="1" applyFill="1" applyBorder="1" applyAlignment="1">
      <alignment horizontal="center" vertical="center"/>
    </xf>
    <xf numFmtId="165" fontId="104" fillId="126" borderId="41" xfId="0" applyNumberFormat="1" applyFont="1" applyFill="1" applyBorder="1" applyAlignment="1">
      <alignment vertical="center"/>
    </xf>
    <xf numFmtId="165" fontId="0" fillId="126" borderId="7" xfId="0" applyNumberFormat="1" applyFont="1" applyFill="1" applyBorder="1"/>
    <xf numFmtId="165" fontId="0" fillId="126" borderId="7" xfId="0" applyNumberFormat="1" applyFont="1" applyFill="1" applyBorder="1" applyAlignment="1">
      <alignment horizontal="center"/>
    </xf>
    <xf numFmtId="165" fontId="104" fillId="126" borderId="7" xfId="0" applyNumberFormat="1" applyFont="1" applyFill="1" applyBorder="1" applyAlignment="1">
      <alignment horizontal="center"/>
    </xf>
    <xf numFmtId="165" fontId="0" fillId="126" borderId="46" xfId="0" applyNumberFormat="1" applyFont="1" applyFill="1" applyBorder="1"/>
    <xf numFmtId="165" fontId="0" fillId="126" borderId="53" xfId="0" applyNumberFormat="1" applyFont="1" applyFill="1" applyBorder="1"/>
    <xf numFmtId="165" fontId="0" fillId="126" borderId="7" xfId="0" applyNumberFormat="1" applyFont="1" applyFill="1" applyBorder="1" applyProtection="1">
      <protection locked="0"/>
    </xf>
    <xf numFmtId="165" fontId="0" fillId="126" borderId="41" xfId="0" applyNumberFormat="1" applyFont="1" applyFill="1" applyBorder="1" applyProtection="1">
      <protection locked="0"/>
    </xf>
    <xf numFmtId="2" fontId="24" fillId="126" borderId="41" xfId="0" applyNumberFormat="1" applyFont="1" applyFill="1" applyBorder="1" applyAlignment="1">
      <alignment horizontal="center" vertical="center" wrapText="1"/>
    </xf>
    <xf numFmtId="2" fontId="0" fillId="126" borderId="7" xfId="0" applyNumberFormat="1" applyFont="1" applyFill="1" applyBorder="1" applyAlignment="1">
      <alignment horizontal="center" vertical="center" wrapText="1"/>
    </xf>
    <xf numFmtId="0" fontId="108" fillId="112" borderId="54" xfId="0" applyFont="1" applyFill="1" applyBorder="1" applyAlignment="1">
      <alignment vertical="center"/>
    </xf>
    <xf numFmtId="165" fontId="104" fillId="126" borderId="7" xfId="0" applyNumberFormat="1" applyFont="1" applyFill="1" applyBorder="1" applyAlignment="1">
      <alignment horizontal="center" vertical="center"/>
    </xf>
    <xf numFmtId="193" fontId="24" fillId="126" borderId="7" xfId="0" applyNumberFormat="1" applyFont="1" applyFill="1" applyBorder="1" applyAlignment="1">
      <alignment horizontal="center" vertical="center" wrapText="1"/>
    </xf>
    <xf numFmtId="2" fontId="104" fillId="126" borderId="7" xfId="0" applyNumberFormat="1" applyFont="1" applyFill="1" applyBorder="1" applyAlignment="1">
      <alignment horizontal="center"/>
    </xf>
    <xf numFmtId="2" fontId="24" fillId="126" borderId="46" xfId="0" applyNumberFormat="1" applyFont="1" applyFill="1" applyBorder="1" applyAlignment="1">
      <alignment horizontal="center" vertical="center" wrapText="1"/>
    </xf>
    <xf numFmtId="2" fontId="104" fillId="126" borderId="61" xfId="0" applyNumberFormat="1" applyFont="1" applyFill="1" applyBorder="1" applyAlignment="1">
      <alignment horizontal="center"/>
    </xf>
    <xf numFmtId="2" fontId="104" fillId="126" borderId="46" xfId="0" applyNumberFormat="1" applyFont="1" applyFill="1" applyBorder="1" applyAlignment="1">
      <alignment horizontal="center"/>
    </xf>
    <xf numFmtId="2" fontId="104" fillId="126" borderId="7" xfId="0" applyNumberFormat="1" applyFont="1" applyFill="1" applyBorder="1"/>
    <xf numFmtId="165" fontId="104" fillId="126" borderId="7" xfId="0" applyNumberFormat="1" applyFont="1" applyFill="1" applyBorder="1" applyProtection="1">
      <protection locked="0"/>
    </xf>
    <xf numFmtId="165" fontId="104" fillId="126" borderId="41" xfId="0" applyNumberFormat="1" applyFont="1" applyFill="1" applyBorder="1" applyProtection="1">
      <protection locked="0"/>
    </xf>
    <xf numFmtId="165" fontId="24" fillId="126" borderId="7" xfId="0" applyNumberFormat="1" applyFont="1" applyFill="1" applyBorder="1"/>
    <xf numFmtId="165" fontId="24" fillId="126" borderId="53" xfId="0" applyNumberFormat="1" applyFont="1" applyFill="1" applyBorder="1"/>
    <xf numFmtId="165" fontId="24" fillId="126" borderId="41" xfId="0" applyNumberFormat="1" applyFont="1" applyFill="1" applyBorder="1"/>
    <xf numFmtId="165" fontId="0" fillId="0" borderId="43" xfId="0" applyNumberFormat="1" applyFont="1" applyFill="1" applyBorder="1"/>
    <xf numFmtId="0" fontId="0" fillId="0" borderId="9" xfId="0" applyFill="1" applyBorder="1" applyAlignment="1">
      <alignment horizontal="center" vertical="center" wrapText="1"/>
    </xf>
    <xf numFmtId="0" fontId="0" fillId="112" borderId="3" xfId="66" applyFont="1" applyFill="1" applyBorder="1" applyAlignment="1">
      <alignment vertical="center" wrapText="1"/>
    </xf>
    <xf numFmtId="0" fontId="105" fillId="0" borderId="3" xfId="66" applyFont="1" applyBorder="1" applyAlignment="1">
      <alignment vertical="center" wrapText="1"/>
    </xf>
    <xf numFmtId="0" fontId="105" fillId="112" borderId="3" xfId="66" applyFont="1" applyFill="1" applyBorder="1" applyAlignment="1">
      <alignment vertical="center" wrapText="1"/>
    </xf>
    <xf numFmtId="0" fontId="0" fillId="112" borderId="3" xfId="66" applyFont="1" applyFill="1" applyBorder="1" applyAlignment="1">
      <alignment horizontal="left" vertical="center" wrapText="1"/>
    </xf>
    <xf numFmtId="49" fontId="0" fillId="111" borderId="3" xfId="0" applyNumberFormat="1" applyFill="1" applyBorder="1" applyAlignment="1">
      <alignment horizontal="center" vertical="center"/>
    </xf>
    <xf numFmtId="0" fontId="117" fillId="111" borderId="3" xfId="66" applyFont="1" applyFill="1" applyBorder="1" applyAlignment="1">
      <alignment horizontal="right" vertical="center" wrapText="1"/>
    </xf>
    <xf numFmtId="49" fontId="0" fillId="0" borderId="3" xfId="0" applyNumberFormat="1" applyFill="1" applyBorder="1" applyAlignment="1">
      <alignment horizontal="center" vertical="center"/>
    </xf>
    <xf numFmtId="0" fontId="117" fillId="0" borderId="3" xfId="66" applyFont="1" applyBorder="1" applyAlignment="1">
      <alignment horizontal="right" vertical="center" wrapText="1"/>
    </xf>
    <xf numFmtId="0" fontId="117" fillId="0" borderId="3" xfId="66" applyFont="1" applyBorder="1" applyAlignment="1">
      <alignment vertical="center" wrapText="1"/>
    </xf>
    <xf numFmtId="49" fontId="24" fillId="110" borderId="3" xfId="0" applyNumberFormat="1" applyFont="1" applyFill="1" applyBorder="1" applyAlignment="1">
      <alignment horizontal="center" wrapText="1"/>
    </xf>
    <xf numFmtId="0" fontId="24" fillId="110" borderId="3" xfId="0" applyFont="1" applyFill="1" applyBorder="1" applyAlignment="1">
      <alignment wrapText="1"/>
    </xf>
    <xf numFmtId="0" fontId="117" fillId="111" borderId="3" xfId="66" applyFont="1" applyFill="1" applyBorder="1" applyAlignment="1">
      <alignment horizontal="right" wrapText="1"/>
    </xf>
    <xf numFmtId="0" fontId="0" fillId="0" borderId="3" xfId="66" applyFont="1" applyFill="1" applyBorder="1" applyAlignment="1">
      <alignment horizontal="left" wrapText="1"/>
    </xf>
    <xf numFmtId="0" fontId="117" fillId="0" borderId="3" xfId="66" applyFont="1" applyFill="1" applyBorder="1" applyAlignment="1">
      <alignment horizontal="right" wrapText="1"/>
    </xf>
    <xf numFmtId="0" fontId="117" fillId="0" borderId="3" xfId="66" applyFont="1" applyBorder="1" applyAlignment="1">
      <alignment horizontal="right" wrapText="1"/>
    </xf>
    <xf numFmtId="0" fontId="117" fillId="0" borderId="3" xfId="66" applyFont="1" applyBorder="1" applyAlignment="1">
      <alignment wrapText="1"/>
    </xf>
    <xf numFmtId="49" fontId="0" fillId="0" borderId="3" xfId="0" applyNumberFormat="1" applyFill="1" applyBorder="1" applyAlignment="1"/>
    <xf numFmtId="9" fontId="0" fillId="0" borderId="3" xfId="1836" applyFont="1" applyFill="1" applyBorder="1" applyAlignment="1"/>
    <xf numFmtId="9" fontId="117" fillId="0" borderId="3" xfId="1836" applyFont="1" applyBorder="1" applyAlignment="1">
      <alignment horizontal="right" wrapText="1"/>
    </xf>
    <xf numFmtId="49" fontId="0" fillId="111" borderId="3" xfId="0" applyNumberFormat="1" applyFill="1" applyBorder="1" applyAlignment="1"/>
    <xf numFmtId="0" fontId="0" fillId="112" borderId="3" xfId="66" applyFont="1" applyFill="1" applyBorder="1" applyAlignment="1">
      <alignment horizontal="left" wrapText="1"/>
    </xf>
    <xf numFmtId="0" fontId="90" fillId="0" borderId="3" xfId="66" applyFont="1" applyBorder="1" applyAlignment="1">
      <alignment wrapText="1"/>
    </xf>
    <xf numFmtId="49" fontId="24" fillId="110" borderId="9" xfId="0" applyNumberFormat="1" applyFont="1" applyFill="1" applyBorder="1" applyAlignment="1">
      <alignment horizontal="center" wrapText="1"/>
    </xf>
    <xf numFmtId="0" fontId="24" fillId="110" borderId="9" xfId="0" applyFont="1" applyFill="1" applyBorder="1" applyAlignment="1">
      <alignment wrapText="1"/>
    </xf>
    <xf numFmtId="1" fontId="0" fillId="0" borderId="3" xfId="0" applyNumberFormat="1" applyFont="1" applyBorder="1" applyAlignment="1">
      <alignment horizontal="center" wrapText="1"/>
    </xf>
    <xf numFmtId="1" fontId="105" fillId="0" borderId="3" xfId="0" applyNumberFormat="1" applyFont="1" applyBorder="1" applyAlignment="1">
      <alignment horizontal="left" wrapText="1"/>
    </xf>
    <xf numFmtId="0" fontId="105" fillId="0" borderId="3" xfId="0" applyFont="1" applyFill="1" applyBorder="1" applyAlignment="1" applyProtection="1">
      <alignment wrapText="1"/>
      <protection locked="0"/>
    </xf>
    <xf numFmtId="1" fontId="0" fillId="0" borderId="3" xfId="0" applyNumberFormat="1" applyFont="1" applyBorder="1" applyAlignment="1">
      <alignment horizontal="left" wrapText="1"/>
    </xf>
    <xf numFmtId="49" fontId="24" fillId="112" borderId="3" xfId="0" applyNumberFormat="1" applyFont="1" applyFill="1" applyBorder="1" applyAlignment="1">
      <alignment horizontal="center" wrapText="1"/>
    </xf>
    <xf numFmtId="0" fontId="0" fillId="0" borderId="3" xfId="0" applyBorder="1" applyAlignment="1"/>
    <xf numFmtId="49" fontId="0" fillId="0" borderId="3" xfId="0" applyNumberFormat="1" applyBorder="1" applyAlignment="1"/>
    <xf numFmtId="49" fontId="0" fillId="112" borderId="3" xfId="0" applyNumberFormat="1" applyFont="1" applyFill="1" applyBorder="1" applyAlignment="1">
      <alignment vertical="center"/>
    </xf>
    <xf numFmtId="49" fontId="0" fillId="0" borderId="3" xfId="0" applyNumberFormat="1" applyBorder="1" applyAlignment="1">
      <alignment vertical="center"/>
    </xf>
    <xf numFmtId="0" fontId="117" fillId="0" borderId="3" xfId="66" applyFont="1" applyFill="1" applyBorder="1" applyAlignment="1">
      <alignment horizontal="right" vertical="center" wrapText="1"/>
    </xf>
    <xf numFmtId="0" fontId="90" fillId="0" borderId="3" xfId="66" applyFont="1" applyBorder="1" applyAlignment="1">
      <alignment vertical="center" wrapText="1"/>
    </xf>
    <xf numFmtId="49" fontId="24" fillId="110" borderId="9" xfId="0" applyNumberFormat="1" applyFont="1" applyFill="1" applyBorder="1" applyAlignment="1" applyProtection="1">
      <alignment vertical="center" wrapText="1"/>
    </xf>
    <xf numFmtId="1" fontId="104" fillId="0" borderId="3" xfId="0" applyNumberFormat="1" applyFont="1" applyBorder="1" applyAlignment="1">
      <alignment vertical="center" wrapText="1"/>
    </xf>
    <xf numFmtId="0" fontId="104" fillId="112" borderId="3" xfId="0" applyFont="1" applyFill="1" applyBorder="1" applyAlignment="1" applyProtection="1"/>
    <xf numFmtId="1" fontId="0" fillId="0" borderId="3" xfId="0" applyNumberFormat="1" applyFont="1" applyBorder="1" applyAlignment="1">
      <alignment vertical="center" wrapText="1"/>
    </xf>
    <xf numFmtId="1" fontId="105" fillId="0" borderId="3" xfId="0" applyNumberFormat="1" applyFont="1" applyBorder="1" applyAlignment="1">
      <alignment vertical="center" wrapText="1"/>
    </xf>
    <xf numFmtId="0" fontId="0" fillId="0" borderId="3" xfId="0" applyNumberFormat="1" applyFont="1" applyBorder="1" applyAlignment="1">
      <alignment vertical="center" wrapText="1"/>
    </xf>
    <xf numFmtId="49" fontId="0" fillId="0" borderId="3" xfId="1835" applyNumberFormat="1" applyFont="1" applyBorder="1" applyAlignment="1">
      <alignment vertical="center"/>
    </xf>
    <xf numFmtId="0" fontId="105" fillId="112" borderId="3" xfId="0" applyFont="1" applyFill="1" applyBorder="1" applyAlignment="1"/>
    <xf numFmtId="49" fontId="104" fillId="112" borderId="3" xfId="0" applyNumberFormat="1" applyFont="1" applyFill="1" applyBorder="1" applyAlignment="1"/>
    <xf numFmtId="1" fontId="0" fillId="112" borderId="3" xfId="0" applyNumberFormat="1" applyFont="1" applyFill="1" applyBorder="1" applyAlignment="1">
      <alignment vertical="center" wrapText="1"/>
    </xf>
    <xf numFmtId="49" fontId="24" fillId="110" borderId="3" xfId="0" applyNumberFormat="1" applyFont="1" applyFill="1" applyBorder="1" applyAlignment="1">
      <alignment vertical="center" wrapText="1"/>
    </xf>
    <xf numFmtId="0" fontId="117" fillId="111" borderId="3" xfId="66" applyFont="1" applyFill="1" applyBorder="1" applyAlignment="1">
      <alignment vertical="top" wrapText="1"/>
    </xf>
    <xf numFmtId="0" fontId="117" fillId="0" borderId="3" xfId="66" applyFont="1" applyFill="1" applyBorder="1" applyAlignment="1">
      <alignment vertical="top" wrapText="1"/>
    </xf>
    <xf numFmtId="1" fontId="105" fillId="112" borderId="3" xfId="0" applyNumberFormat="1" applyFont="1" applyFill="1" applyBorder="1" applyAlignment="1">
      <alignment vertical="center" wrapText="1"/>
    </xf>
    <xf numFmtId="0" fontId="104" fillId="112" borderId="3" xfId="0" applyFont="1" applyFill="1" applyBorder="1" applyAlignment="1" applyProtection="1">
      <alignment vertical="center"/>
    </xf>
    <xf numFmtId="49" fontId="0" fillId="112" borderId="3" xfId="0" applyNumberFormat="1" applyFill="1" applyBorder="1" applyAlignment="1">
      <alignment horizontal="center" vertical="center"/>
    </xf>
    <xf numFmtId="0" fontId="0" fillId="112" borderId="3" xfId="0" applyFont="1" applyFill="1" applyBorder="1" applyAlignment="1" applyProtection="1">
      <alignment vertical="center"/>
    </xf>
    <xf numFmtId="0" fontId="0" fillId="112" borderId="3" xfId="0" applyFont="1" applyFill="1" applyBorder="1" applyAlignment="1" applyProtection="1">
      <alignment vertical="center" wrapText="1"/>
    </xf>
    <xf numFmtId="0" fontId="117" fillId="111" borderId="3" xfId="66" applyFont="1" applyFill="1" applyBorder="1" applyAlignment="1" applyProtection="1">
      <alignment horizontal="right" vertical="center" wrapText="1"/>
    </xf>
    <xf numFmtId="49" fontId="0" fillId="112" borderId="3" xfId="0" applyNumberFormat="1" applyFill="1" applyBorder="1" applyAlignment="1">
      <alignment vertical="center"/>
    </xf>
    <xf numFmtId="49" fontId="0" fillId="112" borderId="3" xfId="0" applyNumberFormat="1" applyFont="1" applyFill="1" applyBorder="1" applyAlignment="1">
      <alignment horizontal="left" vertical="center"/>
    </xf>
    <xf numFmtId="0" fontId="90" fillId="0" borderId="3" xfId="66" applyFont="1" applyFill="1" applyBorder="1" applyAlignment="1">
      <alignment horizontal="left" vertical="center" wrapText="1"/>
    </xf>
    <xf numFmtId="1" fontId="0" fillId="112" borderId="3" xfId="0" applyNumberFormat="1" applyFont="1" applyFill="1" applyBorder="1" applyAlignment="1" applyProtection="1">
      <alignment vertical="center"/>
    </xf>
    <xf numFmtId="1" fontId="0" fillId="112" borderId="0" xfId="0" applyNumberFormat="1" applyFont="1" applyFill="1" applyAlignment="1" applyProtection="1">
      <alignment vertical="center" wrapText="1"/>
    </xf>
    <xf numFmtId="1" fontId="0" fillId="113" borderId="3" xfId="0" applyNumberFormat="1" applyFont="1" applyFill="1" applyBorder="1" applyAlignment="1">
      <alignment horizontal="center" wrapText="1"/>
    </xf>
    <xf numFmtId="3" fontId="0" fillId="113" borderId="3" xfId="0" applyNumberFormat="1" applyFont="1" applyFill="1" applyBorder="1" applyAlignment="1">
      <alignment horizontal="center" wrapText="1"/>
    </xf>
    <xf numFmtId="3" fontId="0" fillId="112" borderId="3" xfId="0" applyNumberFormat="1" applyFill="1" applyBorder="1" applyAlignment="1" applyProtection="1">
      <alignment horizontal="center"/>
      <protection locked="0"/>
    </xf>
    <xf numFmtId="2" fontId="0" fillId="0" borderId="3" xfId="0" applyNumberFormat="1" applyFont="1" applyBorder="1" applyAlignment="1">
      <alignment horizontal="center" wrapText="1"/>
    </xf>
    <xf numFmtId="165" fontId="0" fillId="114" borderId="3" xfId="0" applyNumberFormat="1" applyFont="1" applyFill="1" applyBorder="1" applyAlignment="1"/>
    <xf numFmtId="165" fontId="0" fillId="113" borderId="3" xfId="0" applyNumberFormat="1" applyFont="1" applyFill="1" applyBorder="1" applyAlignment="1"/>
    <xf numFmtId="0" fontId="0" fillId="112" borderId="3" xfId="0" applyFill="1" applyBorder="1" applyAlignment="1" applyProtection="1">
      <alignment vertical="center"/>
      <protection locked="0"/>
    </xf>
    <xf numFmtId="165" fontId="0" fillId="114" borderId="3" xfId="0" applyNumberFormat="1" applyFont="1" applyFill="1" applyBorder="1" applyAlignment="1" applyProtection="1">
      <alignment vertical="center"/>
    </xf>
    <xf numFmtId="190" fontId="0" fillId="114" borderId="3" xfId="0" applyNumberFormat="1" applyFont="1" applyFill="1" applyBorder="1" applyAlignment="1">
      <alignment vertical="center"/>
    </xf>
    <xf numFmtId="190" fontId="0" fillId="113" borderId="3" xfId="0" applyNumberFormat="1" applyFont="1" applyFill="1" applyBorder="1" applyAlignment="1">
      <alignment vertical="center"/>
    </xf>
    <xf numFmtId="0" fontId="0" fillId="112" borderId="3" xfId="0" applyFont="1" applyFill="1" applyBorder="1" applyAlignment="1" applyProtection="1">
      <alignment vertical="center"/>
      <protection locked="0"/>
    </xf>
    <xf numFmtId="165" fontId="0" fillId="116" borderId="3" xfId="0" applyNumberFormat="1" applyFont="1" applyFill="1" applyBorder="1" applyAlignment="1">
      <alignment vertical="center"/>
    </xf>
    <xf numFmtId="165" fontId="0" fillId="113" borderId="3" xfId="0" applyNumberFormat="1" applyFont="1" applyFill="1" applyBorder="1" applyAlignment="1">
      <alignment horizontal="center" vertical="center"/>
    </xf>
    <xf numFmtId="4" fontId="0" fillId="113" borderId="3" xfId="0" applyNumberFormat="1" applyFont="1" applyFill="1" applyBorder="1" applyAlignment="1">
      <alignment horizontal="center" wrapText="1"/>
    </xf>
    <xf numFmtId="165" fontId="105" fillId="114" borderId="3" xfId="0" applyNumberFormat="1" applyFont="1" applyFill="1" applyBorder="1" applyAlignment="1">
      <alignment vertical="center"/>
    </xf>
    <xf numFmtId="1" fontId="0" fillId="114" borderId="3" xfId="0" applyNumberFormat="1" applyFont="1" applyFill="1" applyBorder="1" applyAlignment="1">
      <alignment vertical="center"/>
    </xf>
    <xf numFmtId="165" fontId="105" fillId="0" borderId="3" xfId="1835" applyFont="1" applyBorder="1" applyAlignment="1">
      <alignment vertical="center"/>
    </xf>
    <xf numFmtId="165" fontId="0" fillId="0" borderId="3" xfId="1835" applyFont="1" applyFill="1" applyBorder="1" applyAlignment="1">
      <alignment vertical="center"/>
    </xf>
    <xf numFmtId="0" fontId="0" fillId="0" borderId="3" xfId="0" applyBorder="1" applyAlignment="1" applyProtection="1">
      <alignment vertical="center"/>
      <protection locked="0"/>
    </xf>
    <xf numFmtId="4" fontId="0" fillId="112" borderId="3" xfId="0" applyNumberFormat="1" applyFill="1" applyBorder="1" applyAlignment="1" applyProtection="1">
      <alignment horizontal="center"/>
      <protection locked="0"/>
    </xf>
    <xf numFmtId="166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196" fontId="0" fillId="0" borderId="8" xfId="0" applyNumberFormat="1" applyFont="1" applyBorder="1" applyAlignment="1">
      <alignment horizontal="center" vertical="center" wrapText="1"/>
    </xf>
    <xf numFmtId="0" fontId="0" fillId="112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12" borderId="3" xfId="0" applyFill="1" applyBorder="1" applyAlignment="1">
      <alignment horizontal="center" vertical="center"/>
    </xf>
    <xf numFmtId="197" fontId="0" fillId="0" borderId="3" xfId="0" applyNumberFormat="1" applyFill="1" applyBorder="1" applyAlignment="1">
      <alignment horizontal="center" vertical="center"/>
    </xf>
    <xf numFmtId="200" fontId="24" fillId="0" borderId="9" xfId="0" applyNumberFormat="1" applyFont="1" applyBorder="1" applyAlignment="1">
      <alignment horizontal="center" vertical="center" wrapText="1"/>
    </xf>
    <xf numFmtId="202" fontId="24" fillId="0" borderId="9" xfId="0" applyNumberFormat="1" applyFont="1" applyBorder="1" applyAlignment="1">
      <alignment horizontal="center" vertical="center" wrapText="1"/>
    </xf>
    <xf numFmtId="200" fontId="24" fillId="112" borderId="3" xfId="0" applyNumberFormat="1" applyFont="1" applyFill="1" applyBorder="1" applyAlignment="1">
      <alignment horizontal="center" vertical="center" wrapText="1"/>
    </xf>
    <xf numFmtId="193" fontId="24" fillId="0" borderId="3" xfId="0" applyNumberFormat="1" applyFont="1" applyBorder="1" applyAlignment="1">
      <alignment horizontal="center" vertical="center"/>
    </xf>
    <xf numFmtId="202" fontId="24" fillId="0" borderId="3" xfId="0" applyNumberFormat="1" applyFont="1" applyBorder="1" applyAlignment="1">
      <alignment horizontal="center" vertical="center"/>
    </xf>
    <xf numFmtId="209" fontId="24" fillId="0" borderId="3" xfId="0" applyNumberFormat="1" applyFont="1" applyBorder="1" applyAlignment="1">
      <alignment horizontal="center" vertical="center"/>
    </xf>
    <xf numFmtId="209" fontId="24" fillId="0" borderId="3" xfId="0" applyNumberFormat="1" applyFont="1" applyBorder="1" applyAlignment="1">
      <alignment horizontal="center" vertical="center" wrapText="1"/>
    </xf>
    <xf numFmtId="200" fontId="24" fillId="126" borderId="7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horizontal="center" vertical="center"/>
    </xf>
    <xf numFmtId="0" fontId="0" fillId="0" borderId="9" xfId="0" applyBorder="1" applyAlignment="1" applyProtection="1">
      <alignment horizontal="center"/>
    </xf>
    <xf numFmtId="0" fontId="0" fillId="0" borderId="6" xfId="0" applyBorder="1" applyAlignment="1">
      <alignment horizontal="center"/>
    </xf>
    <xf numFmtId="2" fontId="24" fillId="0" borderId="91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 wrapText="1"/>
    </xf>
    <xf numFmtId="49" fontId="0" fillId="0" borderId="8" xfId="0" applyNumberFormat="1" applyFont="1" applyBorder="1" applyAlignment="1">
      <alignment horizontal="center" vertical="center" wrapText="1"/>
    </xf>
    <xf numFmtId="4" fontId="0" fillId="0" borderId="91" xfId="0" applyNumberFormat="1" applyFont="1" applyBorder="1" applyAlignment="1">
      <alignment horizontal="center" vertical="center" wrapText="1"/>
    </xf>
    <xf numFmtId="165" fontId="0" fillId="0" borderId="91" xfId="1835" applyFont="1" applyBorder="1" applyProtection="1"/>
    <xf numFmtId="165" fontId="0" fillId="112" borderId="91" xfId="1835" applyFont="1" applyFill="1" applyBorder="1" applyProtection="1"/>
    <xf numFmtId="0" fontId="153" fillId="0" borderId="0" xfId="0" applyFont="1" applyFill="1" applyBorder="1" applyAlignment="1">
      <alignment horizontal="left" vertical="center"/>
    </xf>
    <xf numFmtId="0" fontId="154" fillId="0" borderId="0" xfId="0" applyFont="1" applyFill="1" applyBorder="1" applyAlignment="1">
      <alignment horizontal="left" vertical="center"/>
    </xf>
    <xf numFmtId="0" fontId="0" fillId="0" borderId="0" xfId="0" applyFont="1" applyBorder="1"/>
    <xf numFmtId="0" fontId="147" fillId="124" borderId="0" xfId="0" applyFont="1" applyFill="1" applyBorder="1" applyAlignment="1" applyProtection="1">
      <alignment vertical="center"/>
    </xf>
    <xf numFmtId="0" fontId="147" fillId="124" borderId="0" xfId="0" applyFont="1" applyFill="1" applyBorder="1" applyAlignment="1" applyProtection="1">
      <alignment vertical="center" wrapText="1"/>
    </xf>
    <xf numFmtId="193" fontId="3" fillId="120" borderId="13" xfId="66" applyNumberFormat="1" applyFont="1" applyFill="1" applyBorder="1" applyAlignment="1" applyProtection="1">
      <alignment horizontal="center" vertical="center" wrapText="1"/>
    </xf>
    <xf numFmtId="0" fontId="133" fillId="0" borderId="0" xfId="0" applyFont="1" applyBorder="1"/>
    <xf numFmtId="0" fontId="137" fillId="0" borderId="0" xfId="0" applyFont="1" applyBorder="1"/>
    <xf numFmtId="0" fontId="105" fillId="0" borderId="0" xfId="0" applyFont="1" applyBorder="1"/>
    <xf numFmtId="193" fontId="0" fillId="113" borderId="13" xfId="1835" applyNumberFormat="1" applyFont="1" applyFill="1" applyBorder="1" applyAlignment="1" applyProtection="1">
      <alignment horizontal="center" vertical="center"/>
    </xf>
    <xf numFmtId="0" fontId="146" fillId="123" borderId="0" xfId="0" applyFont="1" applyFill="1" applyBorder="1" applyAlignment="1" applyProtection="1">
      <alignment horizontal="left" vertical="center"/>
    </xf>
    <xf numFmtId="0" fontId="144" fillId="0" borderId="0" xfId="0" applyFont="1" applyBorder="1"/>
    <xf numFmtId="0" fontId="142" fillId="0" borderId="0" xfId="0" applyFont="1" applyBorder="1"/>
    <xf numFmtId="4" fontId="104" fillId="112" borderId="3" xfId="1835" applyNumberFormat="1" applyFont="1" applyFill="1" applyBorder="1" applyAlignment="1" applyProtection="1">
      <alignment horizontal="center" vertical="center"/>
    </xf>
    <xf numFmtId="4" fontId="104" fillId="0" borderId="3" xfId="0" applyNumberFormat="1" applyFont="1" applyBorder="1" applyAlignment="1">
      <alignment horizontal="center" vertical="center" wrapText="1"/>
    </xf>
    <xf numFmtId="4" fontId="104" fillId="0" borderId="8" xfId="0" applyNumberFormat="1" applyFont="1" applyBorder="1" applyAlignment="1">
      <alignment horizontal="center" vertical="center" wrapText="1"/>
    </xf>
    <xf numFmtId="0" fontId="24" fillId="126" borderId="40" xfId="0" applyFont="1" applyFill="1" applyBorder="1"/>
    <xf numFmtId="0" fontId="24" fillId="126" borderId="7" xfId="0" applyFont="1" applyFill="1" applyBorder="1"/>
    <xf numFmtId="43" fontId="24" fillId="126" borderId="7" xfId="0" applyNumberFormat="1" applyFont="1" applyFill="1" applyBorder="1"/>
    <xf numFmtId="43" fontId="24" fillId="126" borderId="7" xfId="0" applyNumberFormat="1" applyFont="1" applyFill="1" applyBorder="1" applyAlignment="1">
      <alignment vertical="center"/>
    </xf>
    <xf numFmtId="0" fontId="24" fillId="110" borderId="40" xfId="0" applyFont="1" applyFill="1" applyBorder="1"/>
    <xf numFmtId="0" fontId="24" fillId="110" borderId="7" xfId="0" applyFont="1" applyFill="1" applyBorder="1"/>
    <xf numFmtId="2" fontId="24" fillId="110" borderId="7" xfId="0" applyNumberFormat="1" applyFont="1" applyFill="1" applyBorder="1"/>
    <xf numFmtId="165" fontId="24" fillId="110" borderId="7" xfId="0" applyNumberFormat="1" applyFont="1" applyFill="1" applyBorder="1"/>
    <xf numFmtId="2" fontId="0" fillId="0" borderId="9" xfId="1835" applyNumberFormat="1" applyFont="1" applyBorder="1" applyProtection="1"/>
    <xf numFmtId="2" fontId="0" fillId="0" borderId="3" xfId="1835" applyNumberFormat="1" applyFont="1" applyBorder="1" applyProtection="1"/>
    <xf numFmtId="2" fontId="0" fillId="0" borderId="93" xfId="0" applyNumberFormat="1" applyFill="1" applyBorder="1" applyAlignment="1">
      <alignment horizontal="center" vertical="center"/>
    </xf>
    <xf numFmtId="2" fontId="0" fillId="112" borderId="93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2" fillId="112" borderId="8" xfId="0" applyFont="1" applyFill="1" applyBorder="1" applyAlignment="1">
      <alignment horizontal="center" vertical="center"/>
    </xf>
    <xf numFmtId="0" fontId="0" fillId="112" borderId="9" xfId="0" applyFill="1" applyBorder="1" applyAlignment="1">
      <alignment horizontal="left" vertical="center"/>
    </xf>
    <xf numFmtId="0" fontId="108" fillId="0" borderId="0" xfId="0" applyFont="1" applyFill="1" applyBorder="1" applyAlignment="1">
      <alignment horizontal="center" vertical="center"/>
    </xf>
    <xf numFmtId="165" fontId="0" fillId="113" borderId="75" xfId="1835" applyFont="1" applyFill="1" applyBorder="1" applyAlignment="1">
      <alignment horizontal="center" vertical="center"/>
    </xf>
    <xf numFmtId="1" fontId="3" fillId="0" borderId="14" xfId="66" applyNumberFormat="1" applyFont="1" applyFill="1" applyBorder="1" applyAlignment="1">
      <alignment horizontal="center" vertical="center" wrapText="1"/>
    </xf>
    <xf numFmtId="165" fontId="3" fillId="113" borderId="75" xfId="1835" applyFont="1" applyFill="1" applyBorder="1"/>
    <xf numFmtId="165" fontId="0" fillId="113" borderId="75" xfId="1835" applyFont="1" applyFill="1" applyBorder="1" applyAlignment="1" applyProtection="1">
      <alignment horizontal="center" vertical="center"/>
      <protection locked="0"/>
    </xf>
    <xf numFmtId="165" fontId="0" fillId="112" borderId="75" xfId="1835" applyFont="1" applyFill="1" applyBorder="1" applyAlignment="1" applyProtection="1">
      <alignment horizontal="center" vertical="center"/>
      <protection locked="0"/>
    </xf>
    <xf numFmtId="165" fontId="0" fillId="0" borderId="75" xfId="1835" applyFont="1" applyFill="1" applyBorder="1" applyAlignment="1" applyProtection="1">
      <alignment horizontal="center" vertical="center"/>
      <protection locked="0"/>
    </xf>
    <xf numFmtId="193" fontId="3" fillId="120" borderId="14" xfId="66" applyNumberFormat="1" applyFont="1" applyFill="1" applyBorder="1" applyAlignment="1" applyProtection="1">
      <alignment horizontal="center" vertical="center" wrapText="1"/>
    </xf>
    <xf numFmtId="190" fontId="0" fillId="113" borderId="75" xfId="1835" applyNumberFormat="1" applyFont="1" applyFill="1" applyBorder="1" applyAlignment="1" applyProtection="1">
      <alignment horizontal="center" vertical="center"/>
      <protection locked="0"/>
    </xf>
    <xf numFmtId="165" fontId="3" fillId="112" borderId="75" xfId="1835" applyFont="1" applyFill="1" applyBorder="1"/>
    <xf numFmtId="165" fontId="3" fillId="113" borderId="75" xfId="1835" applyFont="1" applyFill="1" applyBorder="1" applyAlignment="1" applyProtection="1">
      <alignment horizontal="center" vertical="center"/>
      <protection locked="0"/>
    </xf>
    <xf numFmtId="193" fontId="0" fillId="113" borderId="14" xfId="1835" applyNumberFormat="1" applyFont="1" applyFill="1" applyBorder="1" applyAlignment="1" applyProtection="1">
      <alignment horizontal="center" vertical="center"/>
    </xf>
    <xf numFmtId="190" fontId="3" fillId="113" borderId="75" xfId="1835" applyNumberFormat="1" applyFont="1" applyFill="1" applyBorder="1" applyAlignment="1" applyProtection="1">
      <alignment horizontal="center" vertical="center"/>
      <protection locked="0"/>
    </xf>
    <xf numFmtId="165" fontId="3" fillId="112" borderId="75" xfId="1835" applyFont="1" applyFill="1" applyBorder="1" applyAlignment="1"/>
    <xf numFmtId="165" fontId="0" fillId="113" borderId="75" xfId="1835" applyNumberFormat="1" applyFont="1" applyFill="1" applyBorder="1"/>
    <xf numFmtId="190" fontId="0" fillId="113" borderId="75" xfId="1835" applyNumberFormat="1" applyFont="1" applyFill="1" applyBorder="1"/>
    <xf numFmtId="190" fontId="0" fillId="112" borderId="75" xfId="1835" applyNumberFormat="1" applyFont="1" applyFill="1" applyBorder="1"/>
    <xf numFmtId="0" fontId="0" fillId="0" borderId="93" xfId="0" applyBorder="1" applyAlignment="1">
      <alignment horizontal="center" vertical="center"/>
    </xf>
    <xf numFmtId="0" fontId="0" fillId="0" borderId="93" xfId="0" applyFill="1" applyBorder="1" applyAlignment="1">
      <alignment vertical="center"/>
    </xf>
    <xf numFmtId="0" fontId="0" fillId="0" borderId="93" xfId="0" applyFill="1" applyBorder="1"/>
    <xf numFmtId="4" fontId="0" fillId="0" borderId="93" xfId="0" applyNumberFormat="1" applyFont="1" applyFill="1" applyBorder="1" applyAlignment="1" applyProtection="1">
      <alignment horizontal="center" vertical="center"/>
    </xf>
    <xf numFmtId="196" fontId="0" fillId="0" borderId="93" xfId="0" applyNumberFormat="1" applyFont="1" applyFill="1" applyBorder="1" applyAlignment="1" applyProtection="1">
      <alignment horizontal="center" vertical="center"/>
    </xf>
    <xf numFmtId="0" fontId="0" fillId="0" borderId="93" xfId="0" applyBorder="1" applyAlignment="1">
      <alignment horizontal="right"/>
    </xf>
    <xf numFmtId="193" fontId="0" fillId="0" borderId="93" xfId="0" applyNumberFormat="1" applyBorder="1" applyAlignment="1" applyProtection="1">
      <alignment horizontal="center" vertical="center"/>
      <protection locked="0"/>
    </xf>
    <xf numFmtId="193" fontId="0" fillId="0" borderId="93" xfId="0" applyNumberFormat="1" applyFont="1" applyFill="1" applyBorder="1" applyAlignment="1" applyProtection="1">
      <alignment horizontal="center" vertical="center"/>
    </xf>
    <xf numFmtId="0" fontId="104" fillId="0" borderId="93" xfId="0" applyFont="1" applyBorder="1" applyAlignment="1">
      <alignment horizontal="left" vertical="top" wrapText="1"/>
    </xf>
    <xf numFmtId="196" fontId="0" fillId="113" borderId="93" xfId="1835" applyNumberFormat="1" applyFont="1" applyFill="1" applyBorder="1" applyAlignment="1" applyProtection="1">
      <alignment horizontal="center" vertical="center"/>
    </xf>
    <xf numFmtId="193" fontId="0" fillId="113" borderId="93" xfId="1835" applyNumberFormat="1" applyFont="1" applyFill="1" applyBorder="1" applyAlignment="1" applyProtection="1">
      <alignment horizontal="center" vertical="center"/>
    </xf>
    <xf numFmtId="196" fontId="0" fillId="0" borderId="93" xfId="1835" applyNumberFormat="1" applyFont="1" applyFill="1" applyBorder="1" applyAlignment="1" applyProtection="1">
      <alignment horizontal="center" vertical="center"/>
    </xf>
    <xf numFmtId="193" fontId="3" fillId="113" borderId="93" xfId="1835" applyNumberFormat="1" applyFont="1" applyFill="1" applyBorder="1" applyAlignment="1" applyProtection="1">
      <alignment horizontal="center" vertical="center"/>
    </xf>
    <xf numFmtId="196" fontId="0" fillId="0" borderId="93" xfId="0" applyNumberFormat="1" applyFill="1" applyBorder="1" applyAlignment="1" applyProtection="1">
      <alignment horizontal="center" vertical="center"/>
    </xf>
    <xf numFmtId="196" fontId="0" fillId="112" borderId="93" xfId="1835" applyNumberFormat="1" applyFont="1" applyFill="1" applyBorder="1" applyAlignment="1" applyProtection="1">
      <alignment horizontal="center" vertical="center"/>
    </xf>
    <xf numFmtId="193" fontId="0" fillId="112" borderId="93" xfId="1835" applyNumberFormat="1" applyFont="1" applyFill="1" applyBorder="1" applyAlignment="1" applyProtection="1">
      <alignment horizontal="center" vertical="center"/>
    </xf>
    <xf numFmtId="2" fontId="3" fillId="113" borderId="93" xfId="1835" applyNumberFormat="1" applyFont="1" applyFill="1" applyBorder="1" applyAlignment="1" applyProtection="1">
      <alignment horizontal="center" vertical="center"/>
    </xf>
    <xf numFmtId="194" fontId="0" fillId="113" borderId="93" xfId="1835" applyNumberFormat="1" applyFont="1" applyFill="1" applyBorder="1" applyAlignment="1" applyProtection="1"/>
    <xf numFmtId="0" fontId="104" fillId="0" borderId="93" xfId="0" applyFont="1" applyFill="1" applyBorder="1" applyAlignment="1">
      <alignment vertical="center"/>
    </xf>
    <xf numFmtId="0" fontId="104" fillId="0" borderId="93" xfId="0" applyFont="1" applyFill="1" applyBorder="1"/>
    <xf numFmtId="2" fontId="104" fillId="112" borderId="93" xfId="1835" applyNumberFormat="1" applyFont="1" applyFill="1" applyBorder="1" applyAlignment="1" applyProtection="1">
      <alignment horizontal="center" vertical="center"/>
    </xf>
    <xf numFmtId="2" fontId="104" fillId="0" borderId="93" xfId="1835" applyNumberFormat="1" applyFont="1" applyFill="1" applyBorder="1" applyAlignment="1" applyProtection="1">
      <alignment horizontal="center" vertical="center"/>
    </xf>
    <xf numFmtId="2" fontId="104" fillId="113" borderId="93" xfId="1835" applyNumberFormat="1" applyFont="1" applyFill="1" applyBorder="1" applyAlignment="1" applyProtection="1">
      <alignment horizontal="center" vertical="center"/>
    </xf>
    <xf numFmtId="193" fontId="0" fillId="0" borderId="93" xfId="0" applyNumberFormat="1" applyFill="1" applyBorder="1" applyAlignment="1" applyProtection="1">
      <alignment horizontal="center" vertical="center"/>
    </xf>
    <xf numFmtId="193" fontId="0" fillId="0" borderId="93" xfId="1835" applyNumberFormat="1" applyFont="1" applyFill="1" applyBorder="1" applyAlignment="1" applyProtection="1">
      <alignment horizontal="center" vertical="center"/>
    </xf>
    <xf numFmtId="165" fontId="0" fillId="113" borderId="93" xfId="1835" applyFont="1" applyFill="1" applyBorder="1" applyAlignment="1">
      <alignment horizontal="center" vertical="center"/>
    </xf>
    <xf numFmtId="193" fontId="104" fillId="0" borderId="93" xfId="0" applyNumberFormat="1" applyFont="1" applyFill="1" applyBorder="1" applyAlignment="1" applyProtection="1">
      <alignment horizontal="center" vertical="center"/>
    </xf>
    <xf numFmtId="193" fontId="104" fillId="113" borderId="93" xfId="1835" applyNumberFormat="1" applyFont="1" applyFill="1" applyBorder="1" applyAlignment="1" applyProtection="1">
      <alignment horizontal="center" vertical="center"/>
    </xf>
    <xf numFmtId="193" fontId="104" fillId="0" borderId="93" xfId="1835" applyNumberFormat="1" applyFont="1" applyFill="1" applyBorder="1" applyAlignment="1" applyProtection="1">
      <alignment horizontal="center" vertical="center"/>
    </xf>
    <xf numFmtId="193" fontId="0" fillId="0" borderId="93" xfId="0" applyNumberFormat="1" applyFill="1" applyBorder="1" applyAlignment="1" applyProtection="1">
      <alignment horizontal="center"/>
      <protection locked="0"/>
    </xf>
    <xf numFmtId="0" fontId="0" fillId="0" borderId="93" xfId="0" applyFill="1" applyBorder="1" applyAlignment="1">
      <alignment horizontal="left" vertical="center"/>
    </xf>
    <xf numFmtId="193" fontId="3" fillId="112" borderId="93" xfId="1835" applyNumberFormat="1" applyFont="1" applyFill="1" applyBorder="1" applyAlignment="1" applyProtection="1">
      <alignment horizontal="center" vertical="center"/>
    </xf>
    <xf numFmtId="193" fontId="104" fillId="112" borderId="93" xfId="1835" applyNumberFormat="1" applyFont="1" applyFill="1" applyBorder="1" applyAlignment="1" applyProtection="1">
      <alignment horizontal="center" vertical="center"/>
    </xf>
    <xf numFmtId="0" fontId="0" fillId="0" borderId="93" xfId="0" applyFont="1" applyFill="1" applyBorder="1" applyAlignment="1" applyProtection="1">
      <alignment horizontal="center" vertical="center"/>
    </xf>
    <xf numFmtId="0" fontId="0" fillId="0" borderId="93" xfId="0" applyFill="1" applyBorder="1" applyAlignment="1" applyProtection="1">
      <alignment horizontal="center" vertical="center"/>
    </xf>
    <xf numFmtId="0" fontId="104" fillId="0" borderId="93" xfId="0" applyFont="1" applyFill="1" applyBorder="1" applyAlignment="1" applyProtection="1">
      <alignment horizontal="center" vertical="center"/>
    </xf>
    <xf numFmtId="194" fontId="112" fillId="0" borderId="93" xfId="66" applyNumberFormat="1" applyFont="1" applyFill="1" applyBorder="1" applyAlignment="1">
      <alignment horizontal="left" vertical="center" wrapText="1"/>
    </xf>
    <xf numFmtId="193" fontId="3" fillId="0" borderId="93" xfId="1835" applyNumberFormat="1" applyFont="1" applyFill="1" applyBorder="1" applyAlignment="1" applyProtection="1">
      <alignment horizontal="center" vertical="center"/>
    </xf>
    <xf numFmtId="194" fontId="112" fillId="0" borderId="93" xfId="66" applyNumberFormat="1" applyFont="1" applyFill="1" applyBorder="1" applyAlignment="1">
      <alignment vertical="top" wrapText="1"/>
    </xf>
    <xf numFmtId="200" fontId="0" fillId="0" borderId="93" xfId="0" applyNumberFormat="1" applyFont="1" applyFill="1" applyBorder="1" applyAlignment="1" applyProtection="1">
      <alignment horizontal="center" vertical="center"/>
    </xf>
    <xf numFmtId="209" fontId="0" fillId="0" borderId="93" xfId="0" applyNumberFormat="1" applyFont="1" applyFill="1" applyBorder="1" applyAlignment="1" applyProtection="1">
      <alignment horizontal="center" vertical="center"/>
    </xf>
    <xf numFmtId="202" fontId="0" fillId="0" borderId="93" xfId="0" applyNumberFormat="1" applyFont="1" applyFill="1" applyBorder="1" applyAlignment="1" applyProtection="1">
      <alignment horizontal="center" vertical="center"/>
    </xf>
    <xf numFmtId="196" fontId="3" fillId="113" borderId="93" xfId="1835" applyNumberFormat="1" applyFont="1" applyFill="1" applyBorder="1" applyAlignment="1" applyProtection="1">
      <alignment horizontal="center" vertical="center"/>
    </xf>
    <xf numFmtId="196" fontId="3" fillId="0" borderId="93" xfId="1835" applyNumberFormat="1" applyFont="1" applyFill="1" applyBorder="1" applyAlignment="1" applyProtection="1">
      <alignment horizontal="center" vertical="center"/>
    </xf>
    <xf numFmtId="194" fontId="112" fillId="0" borderId="93" xfId="66" applyNumberFormat="1" applyFont="1" applyFill="1" applyBorder="1" applyAlignment="1" applyProtection="1">
      <alignment vertical="top" wrapText="1"/>
      <protection locked="0"/>
    </xf>
    <xf numFmtId="200" fontId="3" fillId="113" borderId="93" xfId="1835" applyNumberFormat="1" applyFont="1" applyFill="1" applyBorder="1" applyAlignment="1" applyProtection="1">
      <alignment horizontal="center" vertical="center"/>
    </xf>
    <xf numFmtId="194" fontId="112" fillId="0" borderId="93" xfId="66" applyNumberFormat="1" applyFont="1" applyFill="1" applyBorder="1" applyAlignment="1">
      <alignment vertical="center" wrapText="1"/>
    </xf>
    <xf numFmtId="194" fontId="0" fillId="0" borderId="93" xfId="0" applyNumberFormat="1" applyFont="1" applyFill="1" applyBorder="1" applyAlignment="1" applyProtection="1">
      <alignment vertical="center"/>
    </xf>
    <xf numFmtId="194" fontId="112" fillId="0" borderId="93" xfId="66" applyNumberFormat="1" applyFont="1" applyFill="1" applyBorder="1" applyAlignment="1" applyProtection="1">
      <alignment vertical="center" wrapText="1"/>
    </xf>
    <xf numFmtId="194" fontId="0" fillId="113" borderId="93" xfId="1835" applyNumberFormat="1" applyFont="1" applyFill="1" applyBorder="1" applyAlignment="1"/>
    <xf numFmtId="194" fontId="112" fillId="0" borderId="93" xfId="66" applyNumberFormat="1" applyFont="1" applyFill="1" applyBorder="1" applyAlignment="1" applyProtection="1">
      <alignment horizontal="left" vertical="center" wrapText="1"/>
      <protection locked="0"/>
    </xf>
    <xf numFmtId="193" fontId="3" fillId="113" borderId="93" xfId="66" applyNumberFormat="1" applyFont="1" applyFill="1" applyBorder="1" applyAlignment="1" applyProtection="1">
      <alignment horizontal="center" vertical="center" wrapText="1"/>
    </xf>
    <xf numFmtId="194" fontId="112" fillId="112" borderId="93" xfId="0" applyNumberFormat="1" applyFont="1" applyFill="1" applyBorder="1" applyAlignment="1">
      <alignment horizontal="center" vertical="center"/>
    </xf>
    <xf numFmtId="194" fontId="115" fillId="112" borderId="93" xfId="66" applyNumberFormat="1" applyFont="1" applyFill="1" applyBorder="1" applyAlignment="1">
      <alignment horizontal="left" vertical="top" wrapText="1"/>
    </xf>
    <xf numFmtId="194" fontId="112" fillId="112" borderId="93" xfId="66" applyNumberFormat="1" applyFont="1" applyFill="1" applyBorder="1" applyAlignment="1">
      <alignment horizontal="right" vertical="top" wrapText="1"/>
    </xf>
    <xf numFmtId="193" fontId="0" fillId="112" borderId="93" xfId="0" applyNumberFormat="1" applyFont="1" applyFill="1" applyBorder="1" applyAlignment="1" applyProtection="1">
      <alignment horizontal="center" vertical="center"/>
    </xf>
    <xf numFmtId="194" fontId="114" fillId="112" borderId="93" xfId="66" applyNumberFormat="1" applyFont="1" applyFill="1" applyBorder="1" applyAlignment="1">
      <alignment horizontal="right" vertical="top" wrapText="1"/>
    </xf>
    <xf numFmtId="194" fontId="115" fillId="112" borderId="93" xfId="66" applyNumberFormat="1" applyFont="1" applyFill="1" applyBorder="1" applyAlignment="1">
      <alignment horizontal="right" vertical="top" wrapText="1"/>
    </xf>
    <xf numFmtId="194" fontId="0" fillId="0" borderId="93" xfId="0" applyNumberFormat="1" applyFont="1" applyFill="1" applyBorder="1" applyAlignment="1" applyProtection="1">
      <alignment horizontal="center" vertical="center"/>
    </xf>
    <xf numFmtId="194" fontId="112" fillId="0" borderId="93" xfId="66" applyNumberFormat="1" applyFont="1" applyFill="1" applyBorder="1" applyAlignment="1" applyProtection="1">
      <alignment horizontal="center" vertical="center" wrapText="1"/>
    </xf>
    <xf numFmtId="194" fontId="0" fillId="0" borderId="93" xfId="1835" applyNumberFormat="1" applyFont="1" applyFill="1" applyBorder="1" applyAlignment="1" applyProtection="1">
      <alignment horizontal="center" vertical="center"/>
    </xf>
    <xf numFmtId="194" fontId="0" fillId="0" borderId="93" xfId="1835" applyNumberFormat="1" applyFont="1" applyBorder="1" applyAlignment="1" applyProtection="1">
      <alignment horizontal="center" vertical="center"/>
      <protection locked="0"/>
    </xf>
    <xf numFmtId="194" fontId="0" fillId="0" borderId="93" xfId="1835" applyNumberFormat="1" applyFont="1" applyFill="1" applyBorder="1" applyAlignment="1" applyProtection="1">
      <alignment horizontal="center" vertical="center"/>
      <protection locked="0"/>
    </xf>
    <xf numFmtId="194" fontId="0" fillId="0" borderId="93" xfId="1835" applyNumberFormat="1" applyFont="1" applyBorder="1" applyAlignment="1"/>
    <xf numFmtId="194" fontId="0" fillId="0" borderId="93" xfId="1835" applyNumberFormat="1" applyFont="1" applyBorder="1" applyAlignment="1" applyProtection="1">
      <alignment horizontal="center" vertical="center"/>
    </xf>
    <xf numFmtId="194" fontId="0" fillId="0" borderId="93" xfId="1835" applyNumberFormat="1" applyFont="1" applyBorder="1"/>
    <xf numFmtId="194" fontId="0" fillId="113" borderId="93" xfId="1835" applyNumberFormat="1" applyFont="1" applyFill="1" applyBorder="1" applyAlignment="1" applyProtection="1">
      <alignment horizontal="center" vertical="center"/>
    </xf>
    <xf numFmtId="194" fontId="0" fillId="113" borderId="93" xfId="1835" applyNumberFormat="1" applyFont="1" applyFill="1" applyBorder="1"/>
    <xf numFmtId="0" fontId="114" fillId="112" borderId="93" xfId="66" applyFont="1" applyFill="1" applyBorder="1" applyAlignment="1">
      <alignment horizontal="right" vertical="top" wrapText="1"/>
    </xf>
    <xf numFmtId="0" fontId="112" fillId="112" borderId="93" xfId="66" applyFont="1" applyFill="1" applyBorder="1" applyAlignment="1" applyProtection="1">
      <alignment vertical="top" wrapText="1"/>
      <protection locked="0"/>
    </xf>
    <xf numFmtId="1" fontId="3" fillId="0" borderId="93" xfId="66" applyNumberFormat="1" applyFont="1" applyFill="1" applyBorder="1" applyAlignment="1" applyProtection="1">
      <alignment horizontal="center" vertical="center" wrapText="1"/>
    </xf>
    <xf numFmtId="3" fontId="3" fillId="113" borderId="93" xfId="1835" applyNumberFormat="1" applyFont="1" applyFill="1" applyBorder="1" applyAlignment="1" applyProtection="1">
      <alignment horizontal="center" vertical="center"/>
    </xf>
    <xf numFmtId="3" fontId="3" fillId="112" borderId="93" xfId="1835" applyNumberFormat="1" applyFont="1" applyFill="1" applyBorder="1" applyAlignment="1" applyProtection="1">
      <alignment horizontal="center" vertical="center"/>
    </xf>
    <xf numFmtId="194" fontId="0" fillId="0" borderId="93" xfId="0" applyNumberFormat="1" applyFill="1" applyBorder="1" applyAlignment="1">
      <alignment vertical="center"/>
    </xf>
    <xf numFmtId="194" fontId="0" fillId="0" borderId="93" xfId="0" applyNumberFormat="1" applyFill="1" applyBorder="1"/>
    <xf numFmtId="194" fontId="0" fillId="0" borderId="93" xfId="0" applyNumberFormat="1" applyFont="1" applyFill="1" applyBorder="1" applyAlignment="1"/>
    <xf numFmtId="194" fontId="0" fillId="0" borderId="93" xfId="1835" applyNumberFormat="1" applyFont="1" applyBorder="1" applyAlignment="1">
      <alignment horizontal="center"/>
    </xf>
    <xf numFmtId="194" fontId="107" fillId="0" borderId="93" xfId="0" applyNumberFormat="1" applyFont="1" applyFill="1" applyBorder="1" applyAlignment="1">
      <alignment horizontal="center" vertical="center"/>
    </xf>
    <xf numFmtId="0" fontId="0" fillId="0" borderId="93" xfId="0" applyBorder="1"/>
    <xf numFmtId="194" fontId="0" fillId="0" borderId="93" xfId="0" applyNumberFormat="1" applyBorder="1" applyAlignment="1">
      <alignment horizontal="center" vertical="center"/>
    </xf>
    <xf numFmtId="194" fontId="0" fillId="0" borderId="93" xfId="0" applyNumberFormat="1" applyBorder="1" applyAlignment="1">
      <alignment horizontal="right"/>
    </xf>
    <xf numFmtId="165" fontId="3" fillId="113" borderId="93" xfId="1835" applyFont="1" applyFill="1" applyBorder="1" applyAlignment="1">
      <alignment horizontal="center" vertical="center"/>
    </xf>
    <xf numFmtId="0" fontId="0" fillId="0" borderId="93" xfId="0" applyFont="1" applyBorder="1" applyAlignment="1" applyProtection="1">
      <alignment horizontal="center" vertical="center"/>
      <protection locked="0"/>
    </xf>
    <xf numFmtId="165" fontId="0" fillId="0" borderId="93" xfId="1835" applyFont="1" applyBorder="1" applyAlignment="1" applyProtection="1">
      <alignment horizontal="center" vertical="center"/>
      <protection locked="0"/>
    </xf>
    <xf numFmtId="194" fontId="0" fillId="0" borderId="93" xfId="0" applyNumberFormat="1" applyBorder="1" applyAlignment="1">
      <alignment horizontal="left" vertical="top" wrapText="1"/>
    </xf>
    <xf numFmtId="2" fontId="0" fillId="0" borderId="93" xfId="0" applyNumberFormat="1" applyFont="1" applyBorder="1" applyAlignment="1" applyProtection="1">
      <alignment horizontal="center" vertical="center"/>
      <protection locked="0"/>
    </xf>
    <xf numFmtId="2" fontId="0" fillId="0" borderId="93" xfId="1835" applyNumberFormat="1" applyFont="1" applyBorder="1" applyAlignment="1" applyProtection="1">
      <alignment horizontal="center" vertical="center"/>
      <protection locked="0"/>
    </xf>
    <xf numFmtId="194" fontId="0" fillId="0" borderId="93" xfId="0" applyNumberFormat="1" applyFont="1" applyBorder="1" applyAlignment="1">
      <alignment horizontal="center"/>
    </xf>
    <xf numFmtId="194" fontId="104" fillId="0" borderId="93" xfId="0" applyNumberFormat="1" applyFont="1" applyFill="1" applyBorder="1" applyAlignment="1">
      <alignment vertical="center"/>
    </xf>
    <xf numFmtId="194" fontId="104" fillId="0" borderId="93" xfId="0" applyNumberFormat="1" applyFont="1" applyFill="1" applyBorder="1"/>
    <xf numFmtId="194" fontId="104" fillId="113" borderId="93" xfId="1835" applyNumberFormat="1" applyFont="1" applyFill="1" applyBorder="1" applyAlignment="1" applyProtection="1">
      <alignment horizontal="center"/>
    </xf>
    <xf numFmtId="194" fontId="104" fillId="0" borderId="93" xfId="1835" applyNumberFormat="1" applyFont="1" applyFill="1" applyBorder="1" applyAlignment="1" applyProtection="1">
      <alignment horizontal="center"/>
    </xf>
    <xf numFmtId="2" fontId="0" fillId="112" borderId="93" xfId="0" applyNumberFormat="1" applyFont="1" applyFill="1" applyBorder="1" applyAlignment="1" applyProtection="1">
      <alignment horizontal="center" vertical="center"/>
      <protection locked="0"/>
    </xf>
    <xf numFmtId="2" fontId="0" fillId="112" borderId="93" xfId="1835" applyNumberFormat="1" applyFont="1" applyFill="1" applyBorder="1" applyAlignment="1" applyProtection="1">
      <alignment horizontal="center" vertical="center"/>
      <protection locked="0"/>
    </xf>
    <xf numFmtId="192" fontId="104" fillId="113" borderId="93" xfId="1835" applyNumberFormat="1" applyFont="1" applyFill="1" applyBorder="1" applyAlignment="1" applyProtection="1">
      <alignment horizontal="center" vertical="center"/>
      <protection locked="0"/>
    </xf>
    <xf numFmtId="2" fontId="104" fillId="113" borderId="93" xfId="1835" applyNumberFormat="1" applyFont="1" applyFill="1" applyBorder="1" applyAlignment="1" applyProtection="1">
      <alignment horizontal="center" vertical="center"/>
      <protection locked="0"/>
    </xf>
    <xf numFmtId="194" fontId="0" fillId="0" borderId="93" xfId="0" applyNumberFormat="1" applyFill="1" applyBorder="1" applyAlignment="1">
      <alignment horizontal="left" vertical="center"/>
    </xf>
    <xf numFmtId="193" fontId="0" fillId="113" borderId="93" xfId="0" applyNumberFormat="1" applyFont="1" applyFill="1" applyBorder="1" applyAlignment="1" applyProtection="1">
      <alignment horizontal="center" vertical="center"/>
    </xf>
    <xf numFmtId="193" fontId="3" fillId="112" borderId="93" xfId="66" applyNumberFormat="1" applyFont="1" applyFill="1" applyBorder="1" applyAlignment="1" applyProtection="1">
      <alignment horizontal="center" vertical="center" wrapText="1"/>
    </xf>
    <xf numFmtId="194" fontId="0" fillId="113" borderId="93" xfId="1835" applyNumberFormat="1" applyFont="1" applyFill="1" applyBorder="1" applyAlignment="1" applyProtection="1">
      <alignment horizontal="center"/>
    </xf>
    <xf numFmtId="194" fontId="104" fillId="112" borderId="93" xfId="1835" applyNumberFormat="1" applyFont="1" applyFill="1" applyBorder="1" applyAlignment="1" applyProtection="1">
      <alignment horizontal="center"/>
    </xf>
    <xf numFmtId="200" fontId="3" fillId="112" borderId="93" xfId="66" applyNumberFormat="1" applyFont="1" applyFill="1" applyBorder="1" applyAlignment="1" applyProtection="1">
      <alignment horizontal="center" vertical="center" wrapText="1"/>
    </xf>
    <xf numFmtId="196" fontId="0" fillId="0" borderId="93" xfId="1835" applyNumberFormat="1" applyFont="1" applyBorder="1" applyAlignment="1" applyProtection="1">
      <alignment horizontal="center" vertical="center"/>
    </xf>
    <xf numFmtId="197" fontId="112" fillId="0" borderId="93" xfId="66" applyNumberFormat="1" applyFont="1" applyFill="1" applyBorder="1" applyAlignment="1">
      <alignment vertical="top" wrapText="1"/>
    </xf>
    <xf numFmtId="200" fontId="0" fillId="112" borderId="93" xfId="0" applyNumberFormat="1" applyFont="1" applyFill="1" applyBorder="1" applyAlignment="1" applyProtection="1">
      <alignment horizontal="center" vertical="center"/>
    </xf>
    <xf numFmtId="194" fontId="0" fillId="112" borderId="93" xfId="1835" applyNumberFormat="1" applyFont="1" applyFill="1" applyBorder="1" applyAlignment="1" applyProtection="1">
      <alignment horizontal="center"/>
    </xf>
    <xf numFmtId="200" fontId="0" fillId="112" borderId="93" xfId="1835" applyNumberFormat="1" applyFont="1" applyFill="1" applyBorder="1" applyAlignment="1" applyProtection="1">
      <alignment horizontal="center"/>
    </xf>
    <xf numFmtId="194" fontId="0" fillId="113" borderId="93" xfId="1835" applyNumberFormat="1" applyFont="1" applyFill="1" applyBorder="1" applyAlignment="1">
      <alignment horizontal="center"/>
    </xf>
    <xf numFmtId="194" fontId="0" fillId="0" borderId="93" xfId="1835" applyNumberFormat="1" applyFont="1" applyFill="1" applyBorder="1" applyAlignment="1" applyProtection="1">
      <alignment horizontal="center"/>
    </xf>
    <xf numFmtId="194" fontId="0" fillId="0" borderId="93" xfId="1835" applyNumberFormat="1" applyFont="1" applyFill="1" applyBorder="1" applyAlignment="1">
      <alignment horizontal="center"/>
    </xf>
    <xf numFmtId="193" fontId="0" fillId="112" borderId="93" xfId="1835" applyNumberFormat="1" applyFont="1" applyFill="1" applyBorder="1" applyAlignment="1" applyProtection="1">
      <alignment horizontal="center"/>
    </xf>
    <xf numFmtId="194" fontId="112" fillId="0" borderId="93" xfId="66" applyNumberFormat="1" applyFont="1" applyFill="1" applyBorder="1" applyAlignment="1" applyProtection="1">
      <alignment horizontal="center" wrapText="1"/>
    </xf>
    <xf numFmtId="194" fontId="112" fillId="113" borderId="93" xfId="66" applyNumberFormat="1" applyFont="1" applyFill="1" applyBorder="1" applyAlignment="1" applyProtection="1">
      <alignment horizontal="center" wrapText="1"/>
    </xf>
    <xf numFmtId="0" fontId="112" fillId="0" borderId="93" xfId="66" applyFont="1" applyFill="1" applyBorder="1" applyAlignment="1">
      <alignment vertical="top" wrapText="1"/>
    </xf>
    <xf numFmtId="0" fontId="112" fillId="112" borderId="93" xfId="0" applyFont="1" applyFill="1" applyBorder="1" applyAlignment="1">
      <alignment horizontal="center" vertical="center"/>
    </xf>
    <xf numFmtId="0" fontId="115" fillId="112" borderId="93" xfId="66" applyFont="1" applyFill="1" applyBorder="1" applyAlignment="1">
      <alignment horizontal="left" vertical="top" wrapText="1"/>
    </xf>
    <xf numFmtId="0" fontId="112" fillId="112" borderId="93" xfId="66" applyFont="1" applyFill="1" applyBorder="1" applyAlignment="1">
      <alignment horizontal="right" vertical="top" wrapText="1"/>
    </xf>
    <xf numFmtId="0" fontId="115" fillId="112" borderId="93" xfId="66" applyFont="1" applyFill="1" applyBorder="1" applyAlignment="1">
      <alignment horizontal="right" vertical="top" wrapText="1"/>
    </xf>
    <xf numFmtId="196" fontId="0" fillId="113" borderId="93" xfId="1835" applyNumberFormat="1" applyFont="1" applyFill="1" applyBorder="1" applyAlignment="1" applyProtection="1">
      <alignment horizontal="center"/>
    </xf>
    <xf numFmtId="196" fontId="0" fillId="112" borderId="93" xfId="1835" applyNumberFormat="1" applyFont="1" applyFill="1" applyBorder="1" applyAlignment="1" applyProtection="1">
      <alignment horizontal="center"/>
    </xf>
    <xf numFmtId="196" fontId="0" fillId="0" borderId="93" xfId="1835" applyNumberFormat="1" applyFont="1" applyBorder="1" applyAlignment="1" applyProtection="1">
      <alignment horizontal="center"/>
    </xf>
    <xf numFmtId="194" fontId="0" fillId="0" borderId="93" xfId="1835" applyNumberFormat="1" applyFont="1" applyBorder="1" applyAlignment="1" applyProtection="1">
      <alignment horizontal="center"/>
      <protection locked="0"/>
    </xf>
    <xf numFmtId="194" fontId="0" fillId="112" borderId="93" xfId="1835" applyNumberFormat="1" applyFont="1" applyFill="1" applyBorder="1" applyAlignment="1" applyProtection="1">
      <alignment horizontal="center"/>
      <protection locked="0"/>
    </xf>
    <xf numFmtId="193" fontId="0" fillId="112" borderId="93" xfId="1835" applyNumberFormat="1" applyFont="1" applyFill="1" applyBorder="1" applyAlignment="1" applyProtection="1">
      <alignment horizontal="center"/>
      <protection locked="0"/>
    </xf>
    <xf numFmtId="194" fontId="0" fillId="0" borderId="93" xfId="1835" applyNumberFormat="1" applyFont="1" applyFill="1" applyBorder="1" applyAlignment="1" applyProtection="1">
      <alignment horizontal="center"/>
      <protection locked="0"/>
    </xf>
    <xf numFmtId="200" fontId="0" fillId="112" borderId="93" xfId="1835" applyNumberFormat="1" applyFont="1" applyFill="1" applyBorder="1" applyAlignment="1" applyProtection="1">
      <alignment horizontal="center" vertical="center"/>
    </xf>
    <xf numFmtId="0" fontId="112" fillId="0" borderId="93" xfId="66" applyFont="1" applyFill="1" applyBorder="1" applyAlignment="1">
      <alignment vertical="center" wrapText="1"/>
    </xf>
    <xf numFmtId="165" fontId="0" fillId="113" borderId="93" xfId="1835" applyFont="1" applyFill="1" applyBorder="1" applyAlignment="1" applyProtection="1">
      <alignment horizontal="center"/>
    </xf>
    <xf numFmtId="194" fontId="0" fillId="113" borderId="93" xfId="1835" applyNumberFormat="1" applyFont="1" applyFill="1" applyBorder="1" applyAlignment="1" applyProtection="1">
      <alignment vertical="center"/>
    </xf>
    <xf numFmtId="194" fontId="0" fillId="113" borderId="93" xfId="1835" applyNumberFormat="1" applyFont="1" applyFill="1" applyBorder="1" applyAlignment="1" applyProtection="1">
      <alignment horizontal="center"/>
      <protection locked="0"/>
    </xf>
    <xf numFmtId="194" fontId="0" fillId="113" borderId="93" xfId="1835" applyNumberFormat="1" applyFont="1" applyFill="1" applyBorder="1" applyProtection="1">
      <protection locked="0"/>
    </xf>
    <xf numFmtId="194" fontId="0" fillId="112" borderId="93" xfId="1835" applyNumberFormat="1" applyFont="1" applyFill="1" applyBorder="1" applyProtection="1"/>
    <xf numFmtId="194" fontId="0" fillId="112" borderId="93" xfId="1835" applyNumberFormat="1" applyFont="1" applyFill="1" applyBorder="1" applyProtection="1">
      <protection locked="0"/>
    </xf>
    <xf numFmtId="200" fontId="0" fillId="112" borderId="93" xfId="1835" applyNumberFormat="1" applyFont="1" applyFill="1" applyBorder="1" applyProtection="1">
      <protection locked="0"/>
    </xf>
    <xf numFmtId="194" fontId="0" fillId="113" borderId="93" xfId="1835" applyNumberFormat="1" applyFont="1" applyFill="1" applyBorder="1" applyAlignment="1">
      <alignment vertical="center"/>
    </xf>
    <xf numFmtId="165" fontId="0" fillId="0" borderId="93" xfId="1835" applyFont="1" applyBorder="1" applyAlignment="1" applyProtection="1">
      <alignment horizontal="center"/>
    </xf>
    <xf numFmtId="194" fontId="0" fillId="0" borderId="93" xfId="1835" applyNumberFormat="1" applyFont="1" applyBorder="1" applyProtection="1">
      <protection locked="0"/>
    </xf>
    <xf numFmtId="165" fontId="0" fillId="113" borderId="93" xfId="1835" applyFont="1" applyFill="1" applyBorder="1" applyAlignment="1" applyProtection="1">
      <alignment vertical="center"/>
    </xf>
    <xf numFmtId="165" fontId="0" fillId="113" borderId="93" xfId="1835" applyFont="1" applyFill="1" applyBorder="1" applyAlignment="1" applyProtection="1">
      <alignment horizontal="center"/>
      <protection locked="0"/>
    </xf>
    <xf numFmtId="165" fontId="0" fillId="113" borderId="93" xfId="1835" applyFont="1" applyFill="1" applyBorder="1" applyProtection="1">
      <protection locked="0"/>
    </xf>
    <xf numFmtId="165" fontId="0" fillId="112" borderId="93" xfId="1835" applyFont="1" applyFill="1" applyBorder="1" applyProtection="1"/>
    <xf numFmtId="165" fontId="0" fillId="112" borderId="93" xfId="1835" applyFont="1" applyFill="1" applyBorder="1" applyProtection="1">
      <protection locked="0"/>
    </xf>
    <xf numFmtId="165" fontId="0" fillId="113" borderId="93" xfId="1835" applyFont="1" applyFill="1" applyBorder="1" applyAlignment="1">
      <alignment vertical="center"/>
    </xf>
    <xf numFmtId="165" fontId="0" fillId="0" borderId="93" xfId="1835" applyFont="1" applyBorder="1" applyAlignment="1" applyProtection="1">
      <alignment horizontal="center"/>
      <protection locked="0"/>
    </xf>
    <xf numFmtId="165" fontId="0" fillId="0" borderId="93" xfId="1835" applyFont="1" applyBorder="1" applyProtection="1">
      <protection locked="0"/>
    </xf>
    <xf numFmtId="0" fontId="0" fillId="112" borderId="93" xfId="0" applyFill="1" applyBorder="1" applyAlignment="1">
      <alignment vertical="center"/>
    </xf>
    <xf numFmtId="0" fontId="112" fillId="112" borderId="93" xfId="66" applyFont="1" applyFill="1" applyBorder="1" applyAlignment="1">
      <alignment vertical="top" wrapText="1"/>
    </xf>
    <xf numFmtId="1" fontId="3" fillId="112" borderId="93" xfId="66" applyNumberFormat="1" applyFont="1" applyFill="1" applyBorder="1" applyAlignment="1" applyProtection="1">
      <alignment horizontal="center" vertical="center" wrapText="1"/>
    </xf>
    <xf numFmtId="3" fontId="3" fillId="113" borderId="93" xfId="66" applyNumberFormat="1" applyFont="1" applyFill="1" applyBorder="1" applyAlignment="1" applyProtection="1">
      <alignment horizontal="center" vertical="center" wrapText="1"/>
    </xf>
    <xf numFmtId="3" fontId="3" fillId="112" borderId="93" xfId="66" applyNumberFormat="1" applyFont="1" applyFill="1" applyBorder="1" applyAlignment="1" applyProtection="1">
      <alignment horizontal="center" vertical="center" wrapText="1"/>
    </xf>
    <xf numFmtId="3" fontId="3" fillId="112" borderId="93" xfId="66" applyNumberFormat="1" applyFont="1" applyFill="1" applyBorder="1" applyAlignment="1" applyProtection="1">
      <alignment horizontal="center" vertical="center" wrapText="1"/>
      <protection locked="0"/>
    </xf>
    <xf numFmtId="0" fontId="0" fillId="0" borderId="93" xfId="0" applyFont="1" applyFill="1" applyBorder="1" applyAlignment="1"/>
    <xf numFmtId="165" fontId="0" fillId="113" borderId="93" xfId="1835" applyFont="1" applyFill="1" applyBorder="1"/>
    <xf numFmtId="165" fontId="0" fillId="0" borderId="93" xfId="1835" applyFont="1" applyBorder="1" applyAlignment="1">
      <alignment horizontal="center"/>
    </xf>
    <xf numFmtId="165" fontId="0" fillId="0" borderId="93" xfId="1835" applyFont="1" applyBorder="1"/>
    <xf numFmtId="0" fontId="107" fillId="0" borderId="93" xfId="0" applyFont="1" applyFill="1" applyBorder="1" applyAlignment="1">
      <alignment horizontal="center" vertical="center"/>
    </xf>
    <xf numFmtId="165" fontId="0" fillId="113" borderId="93" xfId="1835" applyFont="1" applyFill="1" applyBorder="1" applyAlignment="1" applyProtection="1">
      <alignment horizontal="center" vertical="center"/>
      <protection locked="0"/>
    </xf>
    <xf numFmtId="0" fontId="0" fillId="0" borderId="93" xfId="0" applyBorder="1" applyAlignment="1">
      <alignment horizontal="left" vertical="top" wrapText="1"/>
    </xf>
    <xf numFmtId="2" fontId="0" fillId="0" borderId="93" xfId="1835" applyNumberFormat="1" applyFont="1" applyBorder="1" applyAlignment="1">
      <alignment horizontal="center"/>
    </xf>
    <xf numFmtId="2" fontId="0" fillId="0" borderId="93" xfId="1835" applyNumberFormat="1" applyFont="1" applyBorder="1"/>
    <xf numFmtId="0" fontId="0" fillId="0" borderId="93" xfId="0" applyFont="1" applyBorder="1" applyAlignment="1">
      <alignment horizontal="center"/>
    </xf>
    <xf numFmtId="1" fontId="0" fillId="0" borderId="93" xfId="0" applyNumberFormat="1" applyFont="1" applyBorder="1" applyAlignment="1">
      <alignment horizontal="center"/>
    </xf>
    <xf numFmtId="165" fontId="0" fillId="113" borderId="93" xfId="1835" applyFont="1" applyFill="1" applyBorder="1" applyAlignment="1"/>
    <xf numFmtId="192" fontId="104" fillId="113" borderId="93" xfId="1835" applyNumberFormat="1" applyFont="1" applyFill="1" applyBorder="1" applyAlignment="1" applyProtection="1">
      <alignment horizontal="center"/>
    </xf>
    <xf numFmtId="192" fontId="104" fillId="0" borderId="93" xfId="1835" applyNumberFormat="1" applyFont="1" applyFill="1" applyBorder="1" applyAlignment="1" applyProtection="1">
      <alignment horizontal="center"/>
    </xf>
    <xf numFmtId="0" fontId="0" fillId="0" borderId="93" xfId="0" applyBorder="1" applyAlignment="1" applyProtection="1">
      <alignment horizontal="center" vertical="center"/>
      <protection locked="0"/>
    </xf>
    <xf numFmtId="2" fontId="104" fillId="113" borderId="93" xfId="1835" applyNumberFormat="1" applyFont="1" applyFill="1" applyBorder="1" applyAlignment="1" applyProtection="1">
      <alignment horizontal="center"/>
    </xf>
    <xf numFmtId="2" fontId="104" fillId="0" borderId="93" xfId="1835" applyNumberFormat="1" applyFont="1" applyFill="1" applyBorder="1" applyAlignment="1" applyProtection="1">
      <alignment horizontal="center"/>
    </xf>
    <xf numFmtId="2" fontId="0" fillId="113" borderId="93" xfId="1835" applyNumberFormat="1" applyFont="1" applyFill="1" applyBorder="1"/>
    <xf numFmtId="2" fontId="0" fillId="0" borderId="93" xfId="0" applyNumberFormat="1" applyBorder="1" applyAlignment="1" applyProtection="1">
      <alignment horizontal="center" vertical="center"/>
      <protection locked="0"/>
    </xf>
    <xf numFmtId="0" fontId="0" fillId="112" borderId="93" xfId="0" applyFill="1" applyBorder="1" applyAlignment="1" applyProtection="1">
      <alignment horizontal="left" vertical="center"/>
      <protection locked="0"/>
    </xf>
    <xf numFmtId="165" fontId="0" fillId="112" borderId="93" xfId="1835" applyFont="1" applyFill="1" applyBorder="1" applyAlignment="1" applyProtection="1">
      <alignment horizontal="center"/>
    </xf>
    <xf numFmtId="165" fontId="0" fillId="112" borderId="93" xfId="1835" applyFont="1" applyFill="1" applyBorder="1" applyAlignment="1">
      <alignment horizontal="center"/>
    </xf>
    <xf numFmtId="0" fontId="0" fillId="112" borderId="93" xfId="0" applyFill="1" applyBorder="1" applyProtection="1">
      <protection locked="0"/>
    </xf>
    <xf numFmtId="193" fontId="0" fillId="113" borderId="93" xfId="1835" applyNumberFormat="1" applyFont="1" applyFill="1" applyBorder="1" applyAlignment="1" applyProtection="1">
      <alignment horizontal="center"/>
    </xf>
    <xf numFmtId="2" fontId="0" fillId="112" borderId="93" xfId="1835" applyNumberFormat="1" applyFont="1" applyFill="1" applyBorder="1" applyAlignment="1">
      <alignment horizontal="center"/>
    </xf>
    <xf numFmtId="0" fontId="104" fillId="112" borderId="93" xfId="0" applyFont="1" applyFill="1" applyBorder="1" applyProtection="1">
      <protection locked="0"/>
    </xf>
    <xf numFmtId="2" fontId="3" fillId="113" borderId="93" xfId="1835" applyNumberFormat="1" applyFont="1" applyFill="1" applyBorder="1" applyAlignment="1" applyProtection="1">
      <alignment horizontal="center"/>
    </xf>
    <xf numFmtId="2" fontId="3" fillId="112" borderId="93" xfId="1835" applyNumberFormat="1" applyFont="1" applyFill="1" applyBorder="1" applyAlignment="1" applyProtection="1">
      <alignment horizontal="center"/>
    </xf>
    <xf numFmtId="2" fontId="0" fillId="112" borderId="93" xfId="1835" applyNumberFormat="1" applyFont="1" applyFill="1" applyBorder="1" applyAlignment="1" applyProtection="1">
      <alignment horizontal="center"/>
    </xf>
    <xf numFmtId="2" fontId="0" fillId="113" borderId="93" xfId="1835" applyNumberFormat="1" applyFont="1" applyFill="1" applyBorder="1" applyAlignment="1" applyProtection="1">
      <alignment horizontal="center"/>
    </xf>
    <xf numFmtId="2" fontId="104" fillId="112" borderId="93" xfId="1835" applyNumberFormat="1" applyFont="1" applyFill="1" applyBorder="1" applyAlignment="1" applyProtection="1">
      <alignment horizontal="center"/>
    </xf>
    <xf numFmtId="0" fontId="0" fillId="112" borderId="93" xfId="0" applyFill="1" applyBorder="1" applyAlignment="1">
      <alignment horizontal="right"/>
    </xf>
    <xf numFmtId="165" fontId="0" fillId="113" borderId="93" xfId="1835" applyFont="1" applyFill="1" applyBorder="1" applyAlignment="1">
      <alignment horizontal="center"/>
    </xf>
    <xf numFmtId="0" fontId="112" fillId="112" borderId="93" xfId="66" applyFont="1" applyFill="1" applyBorder="1" applyAlignment="1" applyProtection="1">
      <alignment horizontal="left" vertical="center" wrapText="1"/>
      <protection locked="0"/>
    </xf>
    <xf numFmtId="202" fontId="0" fillId="112" borderId="93" xfId="1835" applyNumberFormat="1" applyFont="1" applyFill="1" applyBorder="1" applyAlignment="1" applyProtection="1">
      <alignment horizontal="center" vertical="center"/>
    </xf>
    <xf numFmtId="0" fontId="112" fillId="112" borderId="93" xfId="66" applyFont="1" applyFill="1" applyBorder="1" applyAlignment="1" applyProtection="1">
      <alignment horizontal="center" vertical="center" wrapText="1"/>
    </xf>
    <xf numFmtId="193" fontId="112" fillId="112" borderId="93" xfId="66" applyNumberFormat="1" applyFont="1" applyFill="1" applyBorder="1" applyAlignment="1" applyProtection="1">
      <alignment horizontal="center" vertical="center" wrapText="1"/>
    </xf>
    <xf numFmtId="193" fontId="0" fillId="112" borderId="0" xfId="0" applyNumberFormat="1" applyFill="1" applyBorder="1" applyAlignment="1">
      <alignment horizontal="center" vertical="center"/>
    </xf>
    <xf numFmtId="193" fontId="0" fillId="112" borderId="93" xfId="1835" applyNumberFormat="1" applyFont="1" applyFill="1" applyBorder="1" applyAlignment="1">
      <alignment horizontal="center"/>
    </xf>
    <xf numFmtId="193" fontId="112" fillId="112" borderId="93" xfId="66" applyNumberFormat="1" applyFont="1" applyFill="1" applyBorder="1" applyAlignment="1" applyProtection="1">
      <alignment horizontal="center" wrapText="1"/>
    </xf>
    <xf numFmtId="0" fontId="112" fillId="112" borderId="93" xfId="66" applyFont="1" applyFill="1" applyBorder="1" applyAlignment="1" applyProtection="1">
      <alignment horizontal="center" wrapText="1"/>
    </xf>
    <xf numFmtId="0" fontId="112" fillId="113" borderId="93" xfId="66" applyFont="1" applyFill="1" applyBorder="1" applyAlignment="1" applyProtection="1">
      <alignment horizontal="center" vertical="center" wrapText="1"/>
    </xf>
    <xf numFmtId="0" fontId="112" fillId="113" borderId="93" xfId="66" applyFont="1" applyFill="1" applyBorder="1" applyAlignment="1" applyProtection="1">
      <alignment horizontal="center" wrapText="1"/>
    </xf>
    <xf numFmtId="193" fontId="0" fillId="113" borderId="93" xfId="1835" applyNumberFormat="1" applyFont="1" applyFill="1" applyBorder="1" applyAlignment="1">
      <alignment horizontal="center"/>
    </xf>
    <xf numFmtId="193" fontId="112" fillId="113" borderId="93" xfId="66" applyNumberFormat="1" applyFont="1" applyFill="1" applyBorder="1" applyAlignment="1" applyProtection="1">
      <alignment horizontal="center" vertical="center" wrapText="1"/>
    </xf>
    <xf numFmtId="194" fontId="0" fillId="112" borderId="93" xfId="1835" applyNumberFormat="1" applyFont="1" applyFill="1" applyBorder="1" applyAlignment="1">
      <alignment horizontal="center"/>
    </xf>
    <xf numFmtId="193" fontId="0" fillId="112" borderId="93" xfId="1835" applyNumberFormat="1" applyFont="1" applyFill="1" applyBorder="1" applyAlignment="1" applyProtection="1">
      <alignment horizontal="center" vertical="center"/>
      <protection locked="0"/>
    </xf>
    <xf numFmtId="0" fontId="112" fillId="112" borderId="93" xfId="66" applyFont="1" applyFill="1" applyBorder="1" applyAlignment="1">
      <alignment vertical="center" wrapText="1"/>
    </xf>
    <xf numFmtId="193" fontId="0" fillId="112" borderId="93" xfId="1835" applyNumberFormat="1" applyFont="1" applyFill="1" applyBorder="1" applyProtection="1"/>
    <xf numFmtId="193" fontId="0" fillId="112" borderId="93" xfId="1835" applyNumberFormat="1" applyFont="1" applyFill="1" applyBorder="1" applyProtection="1">
      <protection locked="0"/>
    </xf>
    <xf numFmtId="3" fontId="0" fillId="112" borderId="93" xfId="1835" applyNumberFormat="1" applyFont="1" applyFill="1" applyBorder="1" applyAlignment="1" applyProtection="1">
      <alignment horizontal="center" vertical="center"/>
    </xf>
    <xf numFmtId="3" fontId="0" fillId="113" borderId="93" xfId="1835" applyNumberFormat="1" applyFont="1" applyFill="1" applyBorder="1" applyAlignment="1" applyProtection="1">
      <alignment horizontal="center" vertical="center"/>
    </xf>
    <xf numFmtId="0" fontId="114" fillId="112" borderId="93" xfId="66" applyFont="1" applyFill="1" applyBorder="1" applyAlignment="1">
      <alignment horizontal="right" wrapText="1"/>
    </xf>
    <xf numFmtId="0" fontId="112" fillId="112" borderId="93" xfId="66" applyFont="1" applyFill="1" applyBorder="1" applyAlignment="1" applyProtection="1">
      <alignment wrapText="1"/>
      <protection locked="0"/>
    </xf>
    <xf numFmtId="1" fontId="3" fillId="112" borderId="93" xfId="66" applyNumberFormat="1" applyFont="1" applyFill="1" applyBorder="1" applyAlignment="1" applyProtection="1">
      <alignment horizontal="center" wrapText="1"/>
    </xf>
    <xf numFmtId="0" fontId="0" fillId="112" borderId="93" xfId="0" applyFill="1" applyBorder="1" applyAlignment="1">
      <alignment horizontal="center" vertical="center"/>
    </xf>
    <xf numFmtId="0" fontId="0" fillId="112" borderId="93" xfId="0" applyFill="1" applyBorder="1"/>
    <xf numFmtId="0" fontId="0" fillId="112" borderId="93" xfId="0" applyFont="1" applyFill="1" applyBorder="1" applyAlignment="1"/>
    <xf numFmtId="165" fontId="0" fillId="112" borderId="93" xfId="1835" applyFont="1" applyFill="1" applyBorder="1"/>
    <xf numFmtId="0" fontId="107" fillId="112" borderId="93" xfId="0" applyFont="1" applyFill="1" applyBorder="1" applyAlignment="1">
      <alignment horizontal="center" vertical="center"/>
    </xf>
    <xf numFmtId="165" fontId="3" fillId="112" borderId="93" xfId="1835" applyFont="1" applyFill="1" applyBorder="1" applyAlignment="1" applyProtection="1">
      <alignment horizontal="center" vertical="center"/>
      <protection locked="0"/>
    </xf>
    <xf numFmtId="180" fontId="0" fillId="112" borderId="93" xfId="1836" applyNumberFormat="1" applyFont="1" applyFill="1" applyBorder="1" applyAlignment="1">
      <alignment horizontal="center" vertical="center"/>
    </xf>
    <xf numFmtId="0" fontId="0" fillId="112" borderId="93" xfId="0" applyFill="1" applyBorder="1" applyAlignment="1" applyProtection="1">
      <alignment horizontal="center" vertical="center"/>
      <protection locked="0"/>
    </xf>
    <xf numFmtId="190" fontId="3" fillId="112" borderId="93" xfId="1835" applyNumberFormat="1" applyFont="1" applyFill="1" applyBorder="1" applyAlignment="1" applyProtection="1">
      <alignment horizontal="center" vertical="center"/>
      <protection locked="0"/>
    </xf>
    <xf numFmtId="0" fontId="104" fillId="112" borderId="93" xfId="0" applyFont="1" applyFill="1" applyBorder="1" applyAlignment="1">
      <alignment horizontal="left" vertical="top" wrapText="1"/>
    </xf>
    <xf numFmtId="2" fontId="0" fillId="112" borderId="93" xfId="1835" applyNumberFormat="1" applyFont="1" applyFill="1" applyBorder="1"/>
    <xf numFmtId="0" fontId="0" fillId="112" borderId="93" xfId="0" applyFont="1" applyFill="1" applyBorder="1" applyAlignment="1">
      <alignment horizontal="center"/>
    </xf>
    <xf numFmtId="1" fontId="0" fillId="112" borderId="93" xfId="0" applyNumberFormat="1" applyFont="1" applyFill="1" applyBorder="1" applyAlignment="1">
      <alignment horizontal="center"/>
    </xf>
    <xf numFmtId="0" fontId="104" fillId="112" borderId="93" xfId="0" applyFont="1" applyFill="1" applyBorder="1" applyAlignment="1">
      <alignment vertical="center"/>
    </xf>
    <xf numFmtId="0" fontId="104" fillId="112" borderId="93" xfId="0" applyFont="1" applyFill="1" applyBorder="1"/>
    <xf numFmtId="165" fontId="0" fillId="112" borderId="93" xfId="1835" applyFont="1" applyFill="1" applyBorder="1" applyAlignment="1"/>
    <xf numFmtId="192" fontId="104" fillId="112" borderId="93" xfId="1835" applyNumberFormat="1" applyFont="1" applyFill="1" applyBorder="1" applyAlignment="1" applyProtection="1">
      <alignment horizontal="center"/>
    </xf>
    <xf numFmtId="193" fontId="0" fillId="112" borderId="93" xfId="1835" applyNumberFormat="1" applyFont="1" applyFill="1" applyBorder="1"/>
    <xf numFmtId="193" fontId="107" fillId="112" borderId="93" xfId="0" applyNumberFormat="1" applyFont="1" applyFill="1" applyBorder="1" applyAlignment="1">
      <alignment horizontal="center" vertical="center"/>
    </xf>
    <xf numFmtId="193" fontId="104" fillId="112" borderId="93" xfId="1835" applyNumberFormat="1" applyFont="1" applyFill="1" applyBorder="1" applyAlignment="1" applyProtection="1">
      <alignment horizontal="center"/>
    </xf>
    <xf numFmtId="165" fontId="3" fillId="112" borderId="93" xfId="1835" applyFont="1" applyFill="1" applyBorder="1" applyAlignment="1">
      <alignment horizontal="center" vertical="center"/>
    </xf>
    <xf numFmtId="165" fontId="0" fillId="112" borderId="93" xfId="0" applyNumberFormat="1" applyFill="1" applyBorder="1"/>
    <xf numFmtId="194" fontId="104" fillId="113" borderId="93" xfId="1835" applyNumberFormat="1" applyFont="1" applyFill="1" applyBorder="1" applyAlignment="1">
      <alignment horizontal="center"/>
    </xf>
    <xf numFmtId="194" fontId="104" fillId="112" borderId="93" xfId="1835" applyNumberFormat="1" applyFont="1" applyFill="1" applyBorder="1" applyAlignment="1">
      <alignment horizontal="center"/>
    </xf>
    <xf numFmtId="196" fontId="3" fillId="113" borderId="93" xfId="66" applyNumberFormat="1" applyFont="1" applyFill="1" applyBorder="1" applyAlignment="1" applyProtection="1">
      <alignment horizontal="center" vertical="center" wrapText="1"/>
    </xf>
    <xf numFmtId="2" fontId="0" fillId="112" borderId="93" xfId="1835" applyNumberFormat="1" applyFont="1" applyFill="1" applyBorder="1" applyAlignment="1" applyProtection="1">
      <alignment horizontal="center" vertical="center"/>
    </xf>
    <xf numFmtId="193" fontId="0" fillId="112" borderId="93" xfId="1835" applyNumberFormat="1" applyFont="1" applyFill="1" applyBorder="1" applyAlignment="1">
      <alignment horizontal="center" vertical="center"/>
    </xf>
    <xf numFmtId="194" fontId="112" fillId="112" borderId="93" xfId="66" applyNumberFormat="1" applyFont="1" applyFill="1" applyBorder="1" applyAlignment="1" applyProtection="1">
      <alignment horizontal="center" wrapText="1"/>
    </xf>
    <xf numFmtId="194" fontId="0" fillId="112" borderId="93" xfId="1835" applyNumberFormat="1" applyFont="1" applyFill="1" applyBorder="1" applyAlignment="1">
      <alignment horizontal="center" vertical="center"/>
    </xf>
    <xf numFmtId="194" fontId="0" fillId="113" borderId="93" xfId="1835" applyNumberFormat="1" applyFont="1" applyFill="1" applyBorder="1" applyAlignment="1">
      <alignment horizontal="center" vertical="center"/>
    </xf>
    <xf numFmtId="194" fontId="0" fillId="112" borderId="93" xfId="1835" applyNumberFormat="1" applyFont="1" applyFill="1" applyBorder="1" applyAlignment="1" applyProtection="1">
      <alignment horizontal="center" vertical="center"/>
    </xf>
    <xf numFmtId="194" fontId="112" fillId="112" borderId="93" xfId="1835" applyNumberFormat="1" applyFont="1" applyFill="1" applyBorder="1" applyAlignment="1" applyProtection="1">
      <alignment horizontal="center" vertical="center" wrapText="1"/>
    </xf>
    <xf numFmtId="194" fontId="112" fillId="113" borderId="93" xfId="1835" applyNumberFormat="1" applyFont="1" applyFill="1" applyBorder="1" applyAlignment="1" applyProtection="1">
      <alignment horizontal="center" vertical="center" wrapText="1"/>
    </xf>
    <xf numFmtId="193" fontId="105" fillId="113" borderId="93" xfId="66" applyNumberFormat="1" applyFont="1" applyFill="1" applyBorder="1" applyAlignment="1" applyProtection="1">
      <alignment horizontal="center" vertical="center" wrapText="1"/>
    </xf>
    <xf numFmtId="2" fontId="112" fillId="112" borderId="93" xfId="66" applyNumberFormat="1" applyFont="1" applyFill="1" applyBorder="1" applyAlignment="1" applyProtection="1">
      <alignment horizontal="center" vertical="center" wrapText="1"/>
    </xf>
    <xf numFmtId="196" fontId="0" fillId="112" borderId="93" xfId="1835" applyNumberFormat="1" applyFont="1" applyFill="1" applyBorder="1" applyAlignment="1" applyProtection="1">
      <alignment horizontal="center" vertical="center"/>
      <protection locked="0"/>
    </xf>
    <xf numFmtId="194" fontId="0" fillId="112" borderId="93" xfId="1835" applyNumberFormat="1" applyFont="1" applyFill="1" applyBorder="1" applyAlignment="1" applyProtection="1">
      <alignment horizontal="center" vertical="center"/>
      <protection locked="0"/>
    </xf>
    <xf numFmtId="2" fontId="3" fillId="112" borderId="93" xfId="66" applyNumberFormat="1" applyFont="1" applyFill="1" applyBorder="1" applyAlignment="1" applyProtection="1">
      <alignment horizontal="center" vertical="center" wrapText="1"/>
    </xf>
    <xf numFmtId="165" fontId="0" fillId="112" borderId="93" xfId="1835" applyFont="1" applyFill="1" applyBorder="1" applyAlignment="1" applyProtection="1">
      <alignment horizontal="center" vertical="center"/>
    </xf>
    <xf numFmtId="165" fontId="0" fillId="112" borderId="93" xfId="1835" applyFont="1" applyFill="1" applyBorder="1" applyAlignment="1" applyProtection="1">
      <alignment horizontal="center" vertical="center"/>
      <protection locked="0"/>
    </xf>
    <xf numFmtId="0" fontId="0" fillId="112" borderId="93" xfId="0" applyFill="1" applyBorder="1" applyAlignment="1">
      <alignment horizontal="left" vertical="top" wrapText="1"/>
    </xf>
    <xf numFmtId="0" fontId="0" fillId="112" borderId="93" xfId="0" applyFill="1" applyBorder="1" applyAlignment="1">
      <alignment horizontal="left" vertical="center"/>
    </xf>
    <xf numFmtId="1" fontId="0" fillId="113" borderId="93" xfId="0" applyNumberFormat="1" applyFont="1" applyFill="1" applyBorder="1" applyAlignment="1">
      <alignment horizontal="center"/>
    </xf>
    <xf numFmtId="2" fontId="0" fillId="113" borderId="93" xfId="1835" applyNumberFormat="1" applyFont="1" applyFill="1" applyBorder="1" applyAlignment="1">
      <alignment horizontal="center"/>
    </xf>
    <xf numFmtId="210" fontId="0" fillId="112" borderId="93" xfId="1835" applyNumberFormat="1" applyFont="1" applyFill="1" applyBorder="1" applyAlignment="1" applyProtection="1">
      <alignment horizontal="center" vertical="center"/>
    </xf>
    <xf numFmtId="211" fontId="0" fillId="112" borderId="93" xfId="1835" applyNumberFormat="1" applyFont="1" applyFill="1" applyBorder="1" applyAlignment="1" applyProtection="1">
      <alignment horizontal="center" vertical="center"/>
    </xf>
    <xf numFmtId="4" fontId="0" fillId="112" borderId="93" xfId="1835" applyNumberFormat="1" applyFont="1" applyFill="1" applyBorder="1" applyAlignment="1" applyProtection="1">
      <alignment horizontal="center" vertical="center"/>
    </xf>
    <xf numFmtId="194" fontId="0" fillId="112" borderId="93" xfId="1835" applyNumberFormat="1" applyFont="1" applyFill="1" applyBorder="1" applyAlignment="1" applyProtection="1"/>
    <xf numFmtId="194" fontId="0" fillId="112" borderId="93" xfId="1835" applyNumberFormat="1" applyFont="1" applyFill="1" applyBorder="1" applyAlignment="1"/>
    <xf numFmtId="194" fontId="112" fillId="112" borderId="93" xfId="66" applyNumberFormat="1" applyFont="1" applyFill="1" applyBorder="1" applyAlignment="1" applyProtection="1">
      <alignment wrapText="1"/>
    </xf>
    <xf numFmtId="194" fontId="112" fillId="113" borderId="93" xfId="66" applyNumberFormat="1" applyFont="1" applyFill="1" applyBorder="1" applyAlignment="1" applyProtection="1">
      <alignment wrapText="1"/>
    </xf>
    <xf numFmtId="165" fontId="0" fillId="112" borderId="93" xfId="1835" applyFont="1" applyFill="1" applyBorder="1" applyAlignment="1" applyProtection="1"/>
    <xf numFmtId="165" fontId="0" fillId="113" borderId="93" xfId="1835" applyFont="1" applyFill="1" applyBorder="1" applyAlignment="1" applyProtection="1"/>
    <xf numFmtId="3" fontId="0" fillId="112" borderId="93" xfId="1835" applyNumberFormat="1" applyFont="1" applyFill="1" applyBorder="1" applyAlignment="1" applyProtection="1"/>
    <xf numFmtId="3" fontId="0" fillId="113" borderId="93" xfId="1835" applyNumberFormat="1" applyFont="1" applyFill="1" applyBorder="1" applyAlignment="1" applyProtection="1"/>
    <xf numFmtId="210" fontId="0" fillId="112" borderId="93" xfId="1835" applyNumberFormat="1" applyFont="1" applyFill="1" applyBorder="1" applyAlignment="1" applyProtection="1">
      <alignment horizontal="center"/>
    </xf>
    <xf numFmtId="194" fontId="0" fillId="112" borderId="93" xfId="1835" applyNumberFormat="1" applyFont="1" applyFill="1" applyBorder="1" applyAlignment="1" applyProtection="1">
      <protection locked="0"/>
    </xf>
    <xf numFmtId="194" fontId="0" fillId="112" borderId="93" xfId="1835" applyNumberFormat="1" applyFont="1" applyFill="1" applyBorder="1"/>
    <xf numFmtId="165" fontId="0" fillId="112" borderId="93" xfId="1835" applyFont="1" applyFill="1" applyBorder="1" applyAlignment="1" applyProtection="1">
      <alignment horizontal="center"/>
      <protection locked="0"/>
    </xf>
    <xf numFmtId="3" fontId="0" fillId="112" borderId="93" xfId="1835" applyNumberFormat="1" applyFont="1" applyFill="1" applyBorder="1" applyAlignment="1" applyProtection="1">
      <alignment horizontal="center" vertical="center"/>
      <protection locked="0"/>
    </xf>
    <xf numFmtId="0" fontId="0" fillId="112" borderId="93" xfId="0" applyFill="1" applyBorder="1" applyProtection="1"/>
    <xf numFmtId="190" fontId="0" fillId="112" borderId="93" xfId="1835" applyNumberFormat="1" applyFont="1" applyFill="1" applyBorder="1"/>
    <xf numFmtId="196" fontId="0" fillId="112" borderId="93" xfId="1835" applyNumberFormat="1" applyFont="1" applyFill="1" applyBorder="1" applyAlignment="1">
      <alignment horizontal="center"/>
    </xf>
    <xf numFmtId="196" fontId="0" fillId="112" borderId="93" xfId="1835" applyNumberFormat="1" applyFont="1" applyFill="1" applyBorder="1"/>
    <xf numFmtId="0" fontId="112" fillId="112" borderId="93" xfId="66" applyFont="1" applyFill="1" applyBorder="1" applyAlignment="1">
      <alignment horizontal="left" vertical="center" wrapText="1"/>
    </xf>
    <xf numFmtId="194" fontId="112" fillId="0" borderId="93" xfId="66" applyNumberFormat="1" applyFont="1" applyFill="1" applyBorder="1" applyAlignment="1" applyProtection="1">
      <alignment wrapText="1"/>
    </xf>
    <xf numFmtId="194" fontId="0" fillId="0" borderId="93" xfId="1835" applyNumberFormat="1" applyFont="1" applyFill="1" applyBorder="1" applyAlignment="1" applyProtection="1"/>
    <xf numFmtId="193" fontId="0" fillId="0" borderId="93" xfId="1835" applyNumberFormat="1" applyFont="1" applyFill="1" applyBorder="1" applyAlignment="1" applyProtection="1">
      <alignment horizontal="center" vertical="center"/>
      <protection locked="0"/>
    </xf>
    <xf numFmtId="0" fontId="112" fillId="0" borderId="93" xfId="66" applyFont="1" applyFill="1" applyBorder="1" applyAlignment="1">
      <alignment horizontal="left" vertical="center" wrapText="1"/>
    </xf>
    <xf numFmtId="210" fontId="0" fillId="113" borderId="93" xfId="1835" applyNumberFormat="1" applyFont="1" applyFill="1" applyBorder="1" applyAlignment="1" applyProtection="1">
      <alignment horizontal="center" vertical="center"/>
    </xf>
    <xf numFmtId="200" fontId="0" fillId="113" borderId="93" xfId="1835" applyNumberFormat="1" applyFont="1" applyFill="1" applyBorder="1" applyAlignment="1" applyProtection="1">
      <alignment horizontal="center" vertical="center"/>
      <protection locked="0"/>
    </xf>
    <xf numFmtId="193" fontId="0" fillId="113" borderId="93" xfId="1835" applyNumberFormat="1" applyFont="1" applyFill="1" applyBorder="1" applyAlignment="1" applyProtection="1">
      <alignment horizontal="center" vertical="center"/>
      <protection locked="0"/>
    </xf>
    <xf numFmtId="210" fontId="0" fillId="0" borderId="93" xfId="1835" applyNumberFormat="1" applyFont="1" applyBorder="1" applyAlignment="1" applyProtection="1">
      <alignment horizontal="center" vertical="center"/>
    </xf>
    <xf numFmtId="0" fontId="112" fillId="0" borderId="93" xfId="66" applyFont="1" applyFill="1" applyBorder="1" applyAlignment="1">
      <alignment wrapText="1"/>
    </xf>
    <xf numFmtId="0" fontId="112" fillId="113" borderId="93" xfId="66" applyFont="1" applyFill="1" applyBorder="1" applyAlignment="1">
      <alignment wrapText="1"/>
    </xf>
    <xf numFmtId="194" fontId="0" fillId="113" borderId="93" xfId="1835" applyNumberFormat="1" applyFont="1" applyFill="1" applyBorder="1" applyProtection="1"/>
    <xf numFmtId="194" fontId="0" fillId="0" borderId="93" xfId="1835" applyNumberFormat="1" applyFont="1" applyFill="1" applyBorder="1" applyProtection="1"/>
    <xf numFmtId="194" fontId="0" fillId="0" borderId="93" xfId="1835" applyNumberFormat="1" applyFont="1" applyFill="1" applyBorder="1"/>
    <xf numFmtId="196" fontId="0" fillId="113" borderId="93" xfId="0" applyNumberFormat="1" applyFill="1" applyBorder="1" applyAlignment="1">
      <alignment horizontal="center" vertical="center"/>
    </xf>
    <xf numFmtId="197" fontId="0" fillId="113" borderId="93" xfId="1835" applyNumberFormat="1" applyFont="1" applyFill="1" applyBorder="1" applyProtection="1"/>
    <xf numFmtId="197" fontId="0" fillId="113" borderId="93" xfId="1835" applyNumberFormat="1" applyFont="1" applyFill="1" applyBorder="1" applyAlignment="1">
      <alignment horizontal="center"/>
    </xf>
    <xf numFmtId="197" fontId="0" fillId="113" borderId="93" xfId="1835" applyNumberFormat="1" applyFont="1" applyFill="1" applyBorder="1"/>
    <xf numFmtId="197" fontId="0" fillId="0" borderId="93" xfId="1835" applyNumberFormat="1" applyFont="1" applyFill="1" applyBorder="1" applyProtection="1"/>
    <xf numFmtId="197" fontId="0" fillId="0" borderId="93" xfId="1835" applyNumberFormat="1" applyFont="1" applyFill="1" applyBorder="1"/>
    <xf numFmtId="165" fontId="0" fillId="113" borderId="93" xfId="1835" applyFont="1" applyFill="1" applyBorder="1" applyProtection="1"/>
    <xf numFmtId="165" fontId="0" fillId="0" borderId="93" xfId="1835" applyFont="1" applyFill="1" applyBorder="1" applyProtection="1"/>
    <xf numFmtId="165" fontId="0" fillId="0" borderId="93" xfId="1835" applyFont="1" applyFill="1" applyBorder="1"/>
    <xf numFmtId="3" fontId="0" fillId="0" borderId="93" xfId="1835" applyNumberFormat="1" applyFont="1" applyBorder="1" applyAlignment="1">
      <alignment horizontal="center"/>
    </xf>
    <xf numFmtId="3" fontId="0" fillId="113" borderId="93" xfId="1835" applyNumberFormat="1" applyFont="1" applyFill="1" applyBorder="1" applyAlignment="1">
      <alignment horizontal="center"/>
    </xf>
    <xf numFmtId="196" fontId="0" fillId="113" borderId="93" xfId="1835" applyNumberFormat="1" applyFont="1" applyFill="1" applyBorder="1" applyAlignment="1">
      <alignment horizontal="center" vertical="center"/>
    </xf>
    <xf numFmtId="196" fontId="0" fillId="0" borderId="93" xfId="1835" applyNumberFormat="1" applyFont="1" applyBorder="1" applyAlignment="1">
      <alignment horizontal="center"/>
    </xf>
    <xf numFmtId="196" fontId="0" fillId="113" borderId="93" xfId="1835" applyNumberFormat="1" applyFont="1" applyFill="1" applyBorder="1" applyAlignment="1">
      <alignment horizontal="center"/>
    </xf>
    <xf numFmtId="0" fontId="104" fillId="112" borderId="93" xfId="0" applyFont="1" applyFill="1" applyBorder="1" applyAlignment="1"/>
    <xf numFmtId="0" fontId="0" fillId="112" borderId="93" xfId="0" applyFont="1" applyFill="1" applyBorder="1" applyAlignment="1">
      <alignment horizontal="left"/>
    </xf>
    <xf numFmtId="0" fontId="0" fillId="113" borderId="93" xfId="0" applyFont="1" applyFill="1" applyBorder="1" applyAlignment="1"/>
    <xf numFmtId="193" fontId="0" fillId="113" borderId="93" xfId="1835" applyNumberFormat="1" applyFont="1" applyFill="1" applyBorder="1"/>
    <xf numFmtId="0" fontId="104" fillId="113" borderId="93" xfId="0" applyFont="1" applyFill="1" applyBorder="1" applyAlignment="1"/>
    <xf numFmtId="193" fontId="104" fillId="113" borderId="93" xfId="1835" applyNumberFormat="1" applyFont="1" applyFill="1" applyBorder="1" applyAlignment="1" applyProtection="1">
      <alignment horizontal="center"/>
    </xf>
    <xf numFmtId="0" fontId="0" fillId="113" borderId="93" xfId="0" applyFont="1" applyFill="1" applyBorder="1" applyAlignment="1">
      <alignment horizontal="center"/>
    </xf>
    <xf numFmtId="0" fontId="112" fillId="112" borderId="93" xfId="66" applyFont="1" applyFill="1" applyBorder="1" applyAlignment="1">
      <alignment horizontal="left" wrapText="1"/>
    </xf>
    <xf numFmtId="193" fontId="112" fillId="113" borderId="93" xfId="66" applyNumberFormat="1" applyFont="1" applyFill="1" applyBorder="1" applyAlignment="1">
      <alignment horizontal="center" wrapText="1"/>
    </xf>
    <xf numFmtId="200" fontId="112" fillId="0" borderId="93" xfId="66" applyNumberFormat="1" applyFont="1" applyFill="1" applyBorder="1" applyAlignment="1">
      <alignment horizontal="center" wrapText="1"/>
    </xf>
    <xf numFmtId="193" fontId="0" fillId="113" borderId="93" xfId="0" applyNumberFormat="1" applyFont="1" applyFill="1" applyBorder="1" applyAlignment="1">
      <alignment horizontal="center"/>
    </xf>
    <xf numFmtId="200" fontId="112" fillId="113" borderId="93" xfId="66" applyNumberFormat="1" applyFont="1" applyFill="1" applyBorder="1" applyAlignment="1">
      <alignment horizontal="center" wrapText="1"/>
    </xf>
    <xf numFmtId="0" fontId="112" fillId="0" borderId="93" xfId="66" applyFont="1" applyFill="1" applyBorder="1" applyAlignment="1">
      <alignment horizontal="left" wrapText="1"/>
    </xf>
    <xf numFmtId="0" fontId="112" fillId="113" borderId="93" xfId="66" applyFont="1" applyFill="1" applyBorder="1" applyAlignment="1">
      <alignment horizontal="left" wrapText="1"/>
    </xf>
    <xf numFmtId="193" fontId="112" fillId="0" borderId="93" xfId="66" applyNumberFormat="1" applyFont="1" applyFill="1" applyBorder="1" applyAlignment="1">
      <alignment horizontal="center" wrapText="1"/>
    </xf>
    <xf numFmtId="165" fontId="0" fillId="0" borderId="93" xfId="1835" applyFont="1" applyFill="1" applyBorder="1" applyAlignment="1">
      <alignment horizontal="center"/>
    </xf>
    <xf numFmtId="0" fontId="112" fillId="0" borderId="93" xfId="66" applyFont="1" applyFill="1" applyBorder="1" applyAlignment="1">
      <alignment horizontal="center" wrapText="1"/>
    </xf>
    <xf numFmtId="3" fontId="0" fillId="113" borderId="93" xfId="1835" applyNumberFormat="1" applyFont="1" applyFill="1" applyBorder="1" applyAlignment="1" applyProtection="1">
      <alignment horizontal="center" vertical="center"/>
      <protection locked="0"/>
    </xf>
    <xf numFmtId="9" fontId="3" fillId="113" borderId="93" xfId="1836" applyFont="1" applyFill="1" applyBorder="1" applyAlignment="1" applyProtection="1">
      <alignment horizontal="center" vertical="center"/>
      <protection locked="0"/>
    </xf>
    <xf numFmtId="9" fontId="0" fillId="113" borderId="93" xfId="1836" applyFont="1" applyFill="1" applyBorder="1" applyAlignment="1" applyProtection="1">
      <alignment horizontal="center" vertical="center"/>
      <protection locked="0"/>
    </xf>
    <xf numFmtId="0" fontId="104" fillId="0" borderId="93" xfId="0" applyFont="1" applyFill="1" applyBorder="1" applyAlignment="1"/>
    <xf numFmtId="0" fontId="0" fillId="0" borderId="93" xfId="0" applyFont="1" applyFill="1" applyBorder="1" applyAlignment="1">
      <alignment horizontal="left"/>
    </xf>
    <xf numFmtId="193" fontId="0" fillId="113" borderId="93" xfId="1835" applyNumberFormat="1" applyFont="1" applyFill="1" applyBorder="1" applyAlignment="1">
      <alignment horizontal="center" vertical="center"/>
    </xf>
    <xf numFmtId="193" fontId="112" fillId="113" borderId="93" xfId="66" applyNumberFormat="1" applyFont="1" applyFill="1" applyBorder="1" applyAlignment="1">
      <alignment horizontal="center" vertical="center" wrapText="1"/>
    </xf>
    <xf numFmtId="0" fontId="112" fillId="112" borderId="93" xfId="66" applyFont="1" applyFill="1" applyBorder="1" applyAlignment="1">
      <alignment wrapText="1"/>
    </xf>
    <xf numFmtId="0" fontId="112" fillId="112" borderId="93" xfId="66" applyFont="1" applyFill="1" applyBorder="1" applyAlignment="1">
      <alignment horizontal="center" wrapText="1"/>
    </xf>
    <xf numFmtId="0" fontId="108" fillId="119" borderId="71" xfId="0" applyFont="1" applyFill="1" applyBorder="1" applyAlignment="1">
      <alignment vertical="center"/>
    </xf>
    <xf numFmtId="165" fontId="0" fillId="0" borderId="93" xfId="0" applyNumberFormat="1" applyFont="1" applyFill="1" applyBorder="1"/>
    <xf numFmtId="165" fontId="24" fillId="0" borderId="93" xfId="0" applyNumberFormat="1" applyFont="1" applyFill="1" applyBorder="1" applyAlignment="1">
      <alignment vertical="center" wrapText="1"/>
    </xf>
    <xf numFmtId="165" fontId="0" fillId="0" borderId="93" xfId="0" applyNumberFormat="1" applyFill="1" applyBorder="1"/>
    <xf numFmtId="165" fontId="0" fillId="0" borderId="93" xfId="0" applyNumberFormat="1" applyFont="1" applyFill="1" applyBorder="1" applyAlignment="1">
      <alignment horizontal="left" vertical="center"/>
    </xf>
    <xf numFmtId="165" fontId="0" fillId="0" borderId="93" xfId="1835" applyFont="1" applyFill="1" applyBorder="1" applyAlignment="1">
      <alignment horizontal="left" vertical="center"/>
    </xf>
    <xf numFmtId="165" fontId="0" fillId="126" borderId="62" xfId="0" applyNumberFormat="1" applyFont="1" applyFill="1" applyBorder="1"/>
    <xf numFmtId="0" fontId="0" fillId="0" borderId="93" xfId="0" applyFill="1" applyBorder="1" applyAlignment="1">
      <alignment horizontal="center" vertical="center" wrapText="1"/>
    </xf>
    <xf numFmtId="2" fontId="0" fillId="0" borderId="93" xfId="0" applyNumberFormat="1" applyBorder="1" applyAlignment="1">
      <alignment horizontal="center" vertical="center"/>
    </xf>
    <xf numFmtId="165" fontId="0" fillId="112" borderId="93" xfId="0" applyNumberFormat="1" applyFont="1" applyFill="1" applyBorder="1"/>
    <xf numFmtId="165" fontId="0" fillId="126" borderId="93" xfId="0" applyNumberFormat="1" applyFont="1" applyFill="1" applyBorder="1"/>
    <xf numFmtId="0" fontId="0" fillId="112" borderId="93" xfId="0" applyFill="1" applyBorder="1" applyAlignment="1">
      <alignment horizontal="center" vertical="center" wrapText="1"/>
    </xf>
    <xf numFmtId="165" fontId="24" fillId="112" borderId="93" xfId="0" applyNumberFormat="1" applyFont="1" applyFill="1" applyBorder="1" applyAlignment="1">
      <alignment vertical="center" wrapText="1"/>
    </xf>
    <xf numFmtId="2" fontId="109" fillId="119" borderId="53" xfId="0" applyNumberFormat="1" applyFont="1" applyFill="1" applyBorder="1" applyAlignment="1">
      <alignment horizontal="left" vertical="center"/>
    </xf>
    <xf numFmtId="0" fontId="126" fillId="0" borderId="93" xfId="0" applyFont="1" applyFill="1" applyBorder="1" applyAlignment="1">
      <alignment horizontal="center" vertical="center"/>
    </xf>
    <xf numFmtId="0" fontId="108" fillId="0" borderId="93" xfId="0" applyFont="1" applyFill="1" applyBorder="1" applyAlignment="1">
      <alignment horizontal="center" vertical="center"/>
    </xf>
    <xf numFmtId="4" fontId="104" fillId="125" borderId="53" xfId="0" applyNumberFormat="1" applyFont="1" applyFill="1" applyBorder="1" applyAlignment="1">
      <alignment horizontal="left"/>
    </xf>
    <xf numFmtId="0" fontId="111" fillId="112" borderId="15" xfId="0" applyFont="1" applyFill="1" applyBorder="1" applyAlignment="1">
      <alignment horizontal="center" vertical="center" wrapText="1"/>
    </xf>
    <xf numFmtId="1" fontId="0" fillId="0" borderId="93" xfId="0" applyNumberFormat="1" applyFont="1" applyBorder="1" applyAlignment="1">
      <alignment vertical="center" wrapText="1"/>
    </xf>
    <xf numFmtId="0" fontId="0" fillId="0" borderId="93" xfId="0" applyBorder="1" applyAlignment="1"/>
    <xf numFmtId="0" fontId="0" fillId="112" borderId="93" xfId="0" applyFont="1" applyFill="1" applyBorder="1"/>
    <xf numFmtId="165" fontId="0" fillId="113" borderId="93" xfId="0" applyNumberFormat="1" applyFont="1" applyFill="1" applyBorder="1"/>
    <xf numFmtId="165" fontId="0" fillId="0" borderId="93" xfId="1835" applyNumberFormat="1" applyFont="1" applyFill="1" applyBorder="1" applyAlignment="1">
      <alignment horizontal="center"/>
    </xf>
    <xf numFmtId="165" fontId="0" fillId="0" borderId="93" xfId="0" applyNumberFormat="1" applyFill="1" applyBorder="1" applyAlignment="1">
      <alignment horizontal="center"/>
    </xf>
    <xf numFmtId="165" fontId="0" fillId="112" borderId="93" xfId="0" applyNumberFormat="1" applyFill="1" applyBorder="1" applyAlignment="1">
      <alignment horizontal="center"/>
    </xf>
    <xf numFmtId="2" fontId="0" fillId="0" borderId="93" xfId="0" applyNumberFormat="1" applyFont="1" applyBorder="1" applyAlignment="1">
      <alignment horizontal="center" vertical="center" wrapText="1"/>
    </xf>
    <xf numFmtId="0" fontId="0" fillId="0" borderId="93" xfId="0" applyFill="1" applyBorder="1" applyAlignment="1" applyProtection="1">
      <alignment horizontal="center" vertical="center"/>
      <protection locked="0"/>
    </xf>
    <xf numFmtId="204" fontId="0" fillId="112" borderId="93" xfId="1835" applyNumberFormat="1" applyFont="1" applyFill="1" applyBorder="1" applyAlignment="1">
      <alignment horizontal="center" vertical="center"/>
    </xf>
    <xf numFmtId="204" fontId="0" fillId="0" borderId="0" xfId="0" applyNumberFormat="1" applyAlignment="1">
      <alignment horizontal="center" vertical="center"/>
    </xf>
    <xf numFmtId="204" fontId="0" fillId="113" borderId="93" xfId="1835" applyNumberFormat="1" applyFont="1" applyFill="1" applyBorder="1" applyAlignment="1">
      <alignment horizontal="center"/>
    </xf>
    <xf numFmtId="193" fontId="3" fillId="113" borderId="93" xfId="1835" applyNumberFormat="1" applyFont="1" applyFill="1" applyBorder="1" applyAlignment="1" applyProtection="1">
      <alignment horizontal="center"/>
    </xf>
    <xf numFmtId="204" fontId="0" fillId="113" borderId="93" xfId="1835" applyNumberFormat="1" applyFont="1" applyFill="1" applyBorder="1" applyAlignment="1">
      <alignment horizontal="center" vertical="center"/>
    </xf>
    <xf numFmtId="2" fontId="0" fillId="0" borderId="93" xfId="1835" applyNumberFormat="1" applyFont="1" applyFill="1" applyBorder="1" applyAlignment="1" applyProtection="1">
      <alignment horizontal="center"/>
    </xf>
    <xf numFmtId="2" fontId="0" fillId="0" borderId="93" xfId="1835" applyNumberFormat="1" applyFont="1" applyFill="1" applyBorder="1" applyAlignment="1">
      <alignment horizontal="center"/>
    </xf>
    <xf numFmtId="193" fontId="0" fillId="0" borderId="93" xfId="1835" applyNumberFormat="1" applyFont="1" applyFill="1" applyBorder="1" applyAlignment="1">
      <alignment horizontal="center"/>
    </xf>
    <xf numFmtId="193" fontId="0" fillId="0" borderId="14" xfId="0" applyNumberFormat="1" applyFill="1" applyBorder="1"/>
    <xf numFmtId="0" fontId="0" fillId="0" borderId="9" xfId="0" applyBorder="1" applyAlignment="1">
      <alignment horizontal="center" vertical="center"/>
    </xf>
    <xf numFmtId="0" fontId="114" fillId="112" borderId="8" xfId="66" applyFont="1" applyFill="1" applyBorder="1" applyAlignment="1">
      <alignment horizontal="right" vertical="top" wrapText="1"/>
    </xf>
    <xf numFmtId="0" fontId="0" fillId="112" borderId="9" xfId="0" applyFill="1" applyBorder="1" applyAlignment="1">
      <alignment horizontal="center" vertical="center"/>
    </xf>
    <xf numFmtId="0" fontId="0" fillId="112" borderId="9" xfId="0" applyFill="1" applyBorder="1" applyAlignment="1">
      <alignment horizontal="right"/>
    </xf>
    <xf numFmtId="0" fontId="109" fillId="115" borderId="53" xfId="66" applyFont="1" applyFill="1" applyBorder="1" applyAlignment="1">
      <alignment horizontal="left" vertical="center" wrapText="1"/>
    </xf>
    <xf numFmtId="2" fontId="0" fillId="0" borderId="14" xfId="0" applyNumberFormat="1" applyBorder="1" applyAlignment="1">
      <alignment horizontal="center" vertical="center"/>
    </xf>
    <xf numFmtId="193" fontId="0" fillId="0" borderId="14" xfId="1835" applyNumberFormat="1" applyFont="1" applyFill="1" applyBorder="1" applyAlignment="1">
      <alignment horizontal="center" vertical="center"/>
    </xf>
    <xf numFmtId="193" fontId="112" fillId="112" borderId="93" xfId="66" applyNumberFormat="1" applyFont="1" applyFill="1" applyBorder="1" applyAlignment="1">
      <alignment horizontal="center" wrapText="1"/>
    </xf>
    <xf numFmtId="2" fontId="104" fillId="112" borderId="14" xfId="1835" applyNumberFormat="1" applyFont="1" applyFill="1" applyBorder="1" applyAlignment="1" applyProtection="1">
      <alignment horizontal="center"/>
    </xf>
    <xf numFmtId="0" fontId="3" fillId="113" borderId="93" xfId="1835" applyNumberFormat="1" applyFont="1" applyFill="1" applyBorder="1" applyAlignment="1" applyProtection="1">
      <alignment horizontal="center" vertical="center"/>
    </xf>
    <xf numFmtId="196" fontId="3" fillId="112" borderId="93" xfId="66" applyNumberFormat="1" applyFont="1" applyFill="1" applyBorder="1" applyAlignment="1" applyProtection="1">
      <alignment horizontal="center" vertical="center" wrapText="1"/>
    </xf>
    <xf numFmtId="193" fontId="0" fillId="0" borderId="93" xfId="0" applyNumberFormat="1" applyBorder="1"/>
    <xf numFmtId="165" fontId="0" fillId="0" borderId="3" xfId="0" applyNumberFormat="1" applyFont="1" applyBorder="1" applyAlignment="1">
      <alignment vertical="center"/>
    </xf>
    <xf numFmtId="0" fontId="104" fillId="0" borderId="15" xfId="66" applyFont="1" applyBorder="1" applyAlignment="1">
      <alignment horizontal="center" vertical="center" wrapText="1"/>
    </xf>
    <xf numFmtId="0" fontId="123" fillId="0" borderId="57" xfId="66" applyFont="1" applyFill="1" applyBorder="1" applyAlignment="1">
      <alignment horizontal="center" vertical="center" wrapText="1"/>
    </xf>
    <xf numFmtId="0" fontId="104" fillId="0" borderId="94" xfId="66" applyFont="1" applyBorder="1" applyAlignment="1">
      <alignment horizontal="center" vertical="center" wrapText="1"/>
    </xf>
    <xf numFmtId="2" fontId="3" fillId="113" borderId="14" xfId="1835" applyNumberFormat="1" applyFont="1" applyFill="1" applyBorder="1" applyAlignment="1" applyProtection="1">
      <alignment horizontal="center"/>
    </xf>
    <xf numFmtId="192" fontId="3" fillId="113" borderId="14" xfId="1835" applyNumberFormat="1" applyFont="1" applyFill="1" applyBorder="1" applyAlignment="1" applyProtection="1">
      <alignment horizontal="center"/>
    </xf>
    <xf numFmtId="192" fontId="3" fillId="113" borderId="93" xfId="1835" applyNumberFormat="1" applyFont="1" applyFill="1" applyBorder="1" applyAlignment="1" applyProtection="1">
      <alignment horizontal="center"/>
    </xf>
    <xf numFmtId="0" fontId="0" fillId="0" borderId="14" xfId="0" applyFont="1" applyBorder="1"/>
    <xf numFmtId="165" fontId="3" fillId="0" borderId="93" xfId="1835" applyFont="1" applyBorder="1"/>
    <xf numFmtId="2" fontId="3" fillId="0" borderId="93" xfId="1835" applyNumberFormat="1" applyFont="1" applyBorder="1" applyAlignment="1">
      <alignment horizontal="center"/>
    </xf>
    <xf numFmtId="193" fontId="3" fillId="113" borderId="93" xfId="1835" applyNumberFormat="1" applyFont="1" applyFill="1" applyBorder="1" applyAlignment="1">
      <alignment horizontal="center"/>
    </xf>
    <xf numFmtId="2" fontId="0" fillId="0" borderId="3" xfId="0" applyNumberFormat="1" applyFont="1" applyBorder="1" applyAlignment="1">
      <alignment horizontal="center" vertical="center"/>
    </xf>
    <xf numFmtId="165" fontId="3" fillId="0" borderId="3" xfId="1835" applyNumberFormat="1" applyFont="1" applyFill="1" applyBorder="1" applyAlignment="1" applyProtection="1">
      <alignment horizontal="center"/>
    </xf>
    <xf numFmtId="192" fontId="3" fillId="113" borderId="3" xfId="1835" applyNumberFormat="1" applyFont="1" applyFill="1" applyBorder="1" applyAlignment="1" applyProtection="1">
      <alignment horizontal="center"/>
    </xf>
    <xf numFmtId="165" fontId="3" fillId="0" borderId="3" xfId="1835" applyFont="1" applyBorder="1" applyAlignment="1">
      <alignment horizontal="center"/>
    </xf>
    <xf numFmtId="165" fontId="3" fillId="0" borderId="3" xfId="1835" applyFont="1" applyBorder="1"/>
    <xf numFmtId="2" fontId="3" fillId="113" borderId="3" xfId="1835" applyNumberFormat="1" applyFont="1" applyFill="1" applyBorder="1" applyAlignment="1" applyProtection="1">
      <alignment horizontal="center"/>
    </xf>
    <xf numFmtId="165" fontId="3" fillId="113" borderId="3" xfId="1835" applyNumberFormat="1" applyFont="1" applyFill="1" applyBorder="1" applyAlignment="1" applyProtection="1">
      <alignment horizontal="center"/>
    </xf>
    <xf numFmtId="165" fontId="3" fillId="113" borderId="3" xfId="1835" applyNumberFormat="1" applyFont="1" applyFill="1" applyBorder="1" applyAlignment="1">
      <alignment horizontal="center"/>
    </xf>
    <xf numFmtId="2" fontId="3" fillId="0" borderId="3" xfId="1835" applyNumberFormat="1" applyFont="1" applyBorder="1"/>
    <xf numFmtId="2" fontId="0" fillId="0" borderId="3" xfId="0" applyNumberFormat="1" applyFont="1" applyBorder="1"/>
    <xf numFmtId="165" fontId="3" fillId="0" borderId="3" xfId="1835" applyNumberFormat="1" applyFont="1" applyBorder="1" applyAlignment="1">
      <alignment horizontal="center"/>
    </xf>
    <xf numFmtId="165" fontId="3" fillId="113" borderId="3" xfId="1835" applyFont="1" applyFill="1" applyBorder="1" applyAlignment="1">
      <alignment horizontal="center"/>
    </xf>
    <xf numFmtId="165" fontId="3" fillId="113" borderId="3" xfId="1835" applyFont="1" applyFill="1" applyBorder="1"/>
    <xf numFmtId="3" fontId="3" fillId="113" borderId="3" xfId="1835" applyNumberFormat="1" applyFont="1" applyFill="1" applyBorder="1" applyAlignment="1" applyProtection="1">
      <alignment horizontal="center" vertical="center"/>
      <protection locked="0"/>
    </xf>
    <xf numFmtId="9" fontId="3" fillId="113" borderId="3" xfId="1835" applyNumberFormat="1" applyFont="1" applyFill="1" applyBorder="1" applyAlignment="1" applyProtection="1">
      <alignment horizontal="center" vertical="center"/>
      <protection locked="0"/>
    </xf>
    <xf numFmtId="0" fontId="104" fillId="0" borderId="8" xfId="0" applyFont="1" applyFill="1" applyBorder="1" applyAlignment="1">
      <alignment vertical="center"/>
    </xf>
    <xf numFmtId="0" fontId="104" fillId="0" borderId="8" xfId="0" applyFont="1" applyFill="1" applyBorder="1"/>
    <xf numFmtId="0" fontId="104" fillId="0" borderId="8" xfId="0" applyFont="1" applyFill="1" applyBorder="1" applyAlignment="1"/>
    <xf numFmtId="2" fontId="104" fillId="113" borderId="8" xfId="1835" applyNumberFormat="1" applyFont="1" applyFill="1" applyBorder="1" applyAlignment="1" applyProtection="1">
      <alignment horizontal="center"/>
    </xf>
    <xf numFmtId="165" fontId="0" fillId="0" borderId="93" xfId="0" applyNumberFormat="1" applyBorder="1"/>
    <xf numFmtId="0" fontId="0" fillId="112" borderId="8" xfId="0" applyFill="1" applyBorder="1" applyAlignment="1">
      <alignment vertical="center"/>
    </xf>
    <xf numFmtId="0" fontId="112" fillId="112" borderId="8" xfId="66" applyFont="1" applyFill="1" applyBorder="1" applyAlignment="1" applyProtection="1">
      <alignment vertical="top" wrapText="1"/>
      <protection locked="0"/>
    </xf>
    <xf numFmtId="165" fontId="3" fillId="112" borderId="8" xfId="1835" applyFont="1" applyFill="1" applyBorder="1" applyAlignment="1" applyProtection="1">
      <alignment horizontal="center" vertical="center"/>
    </xf>
    <xf numFmtId="9" fontId="0" fillId="113" borderId="8" xfId="1835" applyNumberFormat="1" applyFont="1" applyFill="1" applyBorder="1" applyAlignment="1" applyProtection="1">
      <alignment horizontal="center" vertical="center"/>
    </xf>
    <xf numFmtId="9" fontId="3" fillId="0" borderId="8" xfId="1836" applyFont="1" applyFill="1" applyBorder="1" applyAlignment="1" applyProtection="1">
      <alignment horizontal="center" vertical="center"/>
    </xf>
    <xf numFmtId="9" fontId="3" fillId="0" borderId="8" xfId="1836" applyFont="1" applyFill="1" applyBorder="1" applyAlignment="1" applyProtection="1">
      <alignment horizontal="center" vertical="center"/>
      <protection locked="0"/>
    </xf>
    <xf numFmtId="9" fontId="0" fillId="113" borderId="8" xfId="1835" applyNumberFormat="1" applyFont="1" applyFill="1" applyBorder="1" applyAlignment="1" applyProtection="1">
      <alignment horizontal="center" vertical="center"/>
      <protection locked="0"/>
    </xf>
    <xf numFmtId="9" fontId="3" fillId="113" borderId="8" xfId="1836" applyFont="1" applyFill="1" applyBorder="1" applyAlignment="1" applyProtection="1">
      <alignment horizontal="center" vertical="center"/>
      <protection locked="0"/>
    </xf>
    <xf numFmtId="9" fontId="0" fillId="113" borderId="8" xfId="1836" applyFont="1" applyFill="1" applyBorder="1" applyAlignment="1" applyProtection="1">
      <alignment horizontal="center" vertical="center"/>
      <protection locked="0"/>
    </xf>
    <xf numFmtId="0" fontId="109" fillId="115" borderId="54" xfId="66" applyFont="1" applyFill="1" applyBorder="1" applyAlignment="1">
      <alignment horizontal="left" vertical="center" wrapText="1"/>
    </xf>
    <xf numFmtId="9" fontId="0" fillId="112" borderId="8" xfId="1835" applyNumberFormat="1" applyFont="1" applyFill="1" applyBorder="1" applyAlignment="1" applyProtection="1">
      <alignment horizontal="center" vertical="center"/>
    </xf>
    <xf numFmtId="9" fontId="3" fillId="112" borderId="8" xfId="1836" applyFont="1" applyFill="1" applyBorder="1" applyAlignment="1" applyProtection="1">
      <alignment horizontal="center" vertical="center"/>
    </xf>
    <xf numFmtId="9" fontId="3" fillId="112" borderId="8" xfId="1836" applyFont="1" applyFill="1" applyBorder="1" applyAlignment="1" applyProtection="1">
      <alignment horizontal="center" vertical="center"/>
      <protection locked="0"/>
    </xf>
    <xf numFmtId="9" fontId="0" fillId="112" borderId="8" xfId="1835" applyNumberFormat="1" applyFont="1" applyFill="1" applyBorder="1" applyAlignment="1" applyProtection="1">
      <alignment horizontal="center" vertical="center"/>
      <protection locked="0"/>
    </xf>
    <xf numFmtId="9" fontId="0" fillId="112" borderId="8" xfId="1836" applyFont="1" applyFill="1" applyBorder="1" applyAlignment="1" applyProtection="1">
      <alignment horizontal="center" vertical="center"/>
      <protection locked="0"/>
    </xf>
    <xf numFmtId="0" fontId="0" fillId="112" borderId="9" xfId="0" applyFont="1" applyFill="1" applyBorder="1" applyAlignment="1"/>
    <xf numFmtId="165" fontId="0" fillId="112" borderId="9" xfId="1835" applyFont="1" applyFill="1" applyBorder="1" applyAlignment="1">
      <alignment horizontal="center"/>
    </xf>
    <xf numFmtId="165" fontId="0" fillId="112" borderId="51" xfId="1835" applyFont="1" applyFill="1" applyBorder="1"/>
    <xf numFmtId="0" fontId="109" fillId="115" borderId="52" xfId="0" applyFont="1" applyFill="1" applyBorder="1" applyAlignment="1">
      <alignment horizontal="left"/>
    </xf>
    <xf numFmtId="0" fontId="109" fillId="115" borderId="53" xfId="0" applyFont="1" applyFill="1" applyBorder="1" applyAlignment="1">
      <alignment horizontal="left"/>
    </xf>
    <xf numFmtId="0" fontId="109" fillId="115" borderId="54" xfId="0" applyFont="1" applyFill="1" applyBorder="1" applyAlignment="1">
      <alignment horizontal="left"/>
    </xf>
    <xf numFmtId="0" fontId="0" fillId="112" borderId="9" xfId="0" applyFill="1" applyBorder="1" applyAlignment="1">
      <alignment wrapText="1"/>
    </xf>
    <xf numFmtId="0" fontId="107" fillId="112" borderId="9" xfId="0" applyFont="1" applyFill="1" applyBorder="1" applyAlignment="1">
      <alignment horizontal="center" vertical="center"/>
    </xf>
    <xf numFmtId="193" fontId="0" fillId="112" borderId="9" xfId="1835" applyNumberFormat="1" applyFont="1" applyFill="1" applyBorder="1" applyAlignment="1" applyProtection="1">
      <alignment horizontal="center" vertical="center"/>
      <protection locked="0"/>
    </xf>
    <xf numFmtId="180" fontId="3" fillId="112" borderId="8" xfId="1836" applyNumberFormat="1" applyFont="1" applyFill="1" applyBorder="1" applyAlignment="1" applyProtection="1">
      <alignment horizontal="center" vertical="center"/>
    </xf>
    <xf numFmtId="9" fontId="3" fillId="112" borderId="8" xfId="1836" applyNumberFormat="1" applyFont="1" applyFill="1" applyBorder="1" applyAlignment="1" applyProtection="1">
      <alignment horizontal="center" vertical="center"/>
    </xf>
    <xf numFmtId="9" fontId="3" fillId="113" borderId="8" xfId="1836" applyFont="1" applyFill="1" applyBorder="1" applyAlignment="1">
      <alignment horizontal="center" vertical="center"/>
    </xf>
    <xf numFmtId="9" fontId="3" fillId="112" borderId="8" xfId="1836" applyFont="1" applyFill="1" applyBorder="1" applyAlignment="1">
      <alignment horizontal="center" vertical="center"/>
    </xf>
    <xf numFmtId="9" fontId="3" fillId="113" borderId="8" xfId="1836" applyFont="1" applyFill="1" applyBorder="1" applyAlignment="1" applyProtection="1">
      <alignment horizontal="center" vertical="center"/>
    </xf>
    <xf numFmtId="1" fontId="3" fillId="112" borderId="8" xfId="66" applyNumberFormat="1" applyFont="1" applyFill="1" applyBorder="1" applyAlignment="1" applyProtection="1">
      <alignment horizontal="center" wrapText="1"/>
    </xf>
    <xf numFmtId="9" fontId="0" fillId="112" borderId="8" xfId="1836" applyNumberFormat="1" applyFont="1" applyFill="1" applyBorder="1" applyAlignment="1" applyProtection="1">
      <alignment horizontal="center" vertical="center"/>
    </xf>
    <xf numFmtId="9" fontId="0" fillId="113" borderId="8" xfId="1836" applyNumberFormat="1" applyFont="1" applyFill="1" applyBorder="1" applyAlignment="1" applyProtection="1">
      <alignment horizontal="center" vertical="center"/>
    </xf>
    <xf numFmtId="9" fontId="0" fillId="113" borderId="8" xfId="1836" applyNumberFormat="1" applyFont="1" applyFill="1" applyBorder="1" applyAlignment="1">
      <alignment horizontal="center" vertical="center"/>
    </xf>
    <xf numFmtId="9" fontId="0" fillId="112" borderId="39" xfId="1836" applyNumberFormat="1" applyFont="1" applyFill="1" applyBorder="1" applyAlignment="1" applyProtection="1">
      <alignment horizontal="center" vertical="center"/>
    </xf>
    <xf numFmtId="9" fontId="0" fillId="112" borderId="8" xfId="1836" applyNumberFormat="1" applyFont="1" applyFill="1" applyBorder="1" applyAlignment="1">
      <alignment horizontal="center" vertical="center"/>
    </xf>
    <xf numFmtId="0" fontId="104" fillId="112" borderId="9" xfId="0" applyFont="1" applyFill="1" applyBorder="1" applyAlignment="1">
      <alignment wrapText="1"/>
    </xf>
    <xf numFmtId="165" fontId="3" fillId="112" borderId="9" xfId="1835" applyFont="1" applyFill="1" applyBorder="1" applyAlignment="1" applyProtection="1">
      <alignment horizontal="center" vertical="center"/>
      <protection locked="0"/>
    </xf>
    <xf numFmtId="180" fontId="0" fillId="112" borderId="9" xfId="1836" applyNumberFormat="1" applyFont="1" applyFill="1" applyBorder="1" applyAlignment="1">
      <alignment horizontal="center" vertical="center"/>
    </xf>
    <xf numFmtId="0" fontId="112" fillId="112" borderId="8" xfId="66" applyFont="1" applyFill="1" applyBorder="1" applyAlignment="1">
      <alignment vertical="top" wrapText="1"/>
    </xf>
    <xf numFmtId="194" fontId="0" fillId="113" borderId="8" xfId="1835" applyNumberFormat="1" applyFont="1" applyFill="1" applyBorder="1" applyAlignment="1" applyProtection="1">
      <alignment horizontal="center"/>
    </xf>
    <xf numFmtId="9" fontId="0" fillId="113" borderId="8" xfId="1836" applyFont="1" applyFill="1" applyBorder="1" applyAlignment="1" applyProtection="1">
      <alignment horizontal="center" vertical="center"/>
    </xf>
    <xf numFmtId="9" fontId="0" fillId="113" borderId="8" xfId="1836" applyFont="1" applyFill="1" applyBorder="1" applyAlignment="1">
      <alignment horizontal="center" vertical="center"/>
    </xf>
    <xf numFmtId="9" fontId="0" fillId="112" borderId="8" xfId="1836" applyFont="1" applyFill="1" applyBorder="1" applyAlignment="1" applyProtection="1">
      <alignment horizontal="center" vertical="center"/>
    </xf>
    <xf numFmtId="200" fontId="0" fillId="112" borderId="8" xfId="1836" applyNumberFormat="1" applyFont="1" applyFill="1" applyBorder="1" applyAlignment="1" applyProtection="1">
      <alignment horizontal="center" vertical="center"/>
    </xf>
    <xf numFmtId="0" fontId="107" fillId="0" borderId="9" xfId="0" applyFont="1" applyFill="1" applyBorder="1" applyAlignment="1">
      <alignment horizontal="center" vertical="center"/>
    </xf>
    <xf numFmtId="0" fontId="0" fillId="0" borderId="9" xfId="0" applyFont="1" applyBorder="1" applyAlignment="1" applyProtection="1">
      <alignment horizontal="center" vertical="center"/>
      <protection locked="0"/>
    </xf>
    <xf numFmtId="165" fontId="0" fillId="0" borderId="9" xfId="1835" applyFont="1" applyBorder="1" applyAlignment="1" applyProtection="1">
      <alignment horizontal="center" vertical="center"/>
      <protection locked="0"/>
    </xf>
    <xf numFmtId="0" fontId="0" fillId="0" borderId="8" xfId="0" applyFill="1" applyBorder="1" applyAlignment="1">
      <alignment vertical="center"/>
    </xf>
    <xf numFmtId="1" fontId="3" fillId="0" borderId="8" xfId="66" applyNumberFormat="1" applyFont="1" applyFill="1" applyBorder="1" applyAlignment="1" applyProtection="1">
      <alignment horizontal="center" vertical="center" wrapText="1"/>
    </xf>
    <xf numFmtId="9" fontId="3" fillId="113" borderId="8" xfId="1835" applyNumberFormat="1" applyFont="1" applyFill="1" applyBorder="1" applyAlignment="1" applyProtection="1">
      <alignment horizontal="center" vertical="center"/>
    </xf>
    <xf numFmtId="9" fontId="3" fillId="113" borderId="8" xfId="1836" applyNumberFormat="1" applyFont="1" applyFill="1" applyBorder="1" applyAlignment="1">
      <alignment horizontal="center" vertical="center"/>
    </xf>
    <xf numFmtId="190" fontId="0" fillId="0" borderId="9" xfId="0" applyNumberFormat="1" applyBorder="1" applyAlignment="1">
      <alignment horizontal="center" vertical="center"/>
    </xf>
    <xf numFmtId="194" fontId="0" fillId="0" borderId="9" xfId="0" applyNumberFormat="1" applyBorder="1" applyAlignment="1">
      <alignment wrapText="1"/>
    </xf>
    <xf numFmtId="194" fontId="0" fillId="0" borderId="9" xfId="0" applyNumberFormat="1" applyFill="1" applyBorder="1" applyAlignment="1">
      <alignment vertical="center"/>
    </xf>
    <xf numFmtId="194" fontId="0" fillId="0" borderId="9" xfId="0" applyNumberFormat="1" applyFill="1" applyBorder="1"/>
    <xf numFmtId="194" fontId="0" fillId="0" borderId="9" xfId="0" applyNumberFormat="1" applyFont="1" applyFill="1" applyBorder="1" applyAlignment="1"/>
    <xf numFmtId="194" fontId="0" fillId="113" borderId="9" xfId="1835" applyNumberFormat="1" applyFont="1" applyFill="1" applyBorder="1"/>
    <xf numFmtId="194" fontId="0" fillId="0" borderId="9" xfId="1835" applyNumberFormat="1" applyFont="1" applyBorder="1" applyAlignment="1">
      <alignment horizontal="center"/>
    </xf>
    <xf numFmtId="194" fontId="0" fillId="0" borderId="9" xfId="1835" applyNumberFormat="1" applyFont="1" applyBorder="1"/>
    <xf numFmtId="194" fontId="107" fillId="0" borderId="9" xfId="0" applyNumberFormat="1" applyFont="1" applyFill="1" applyBorder="1" applyAlignment="1">
      <alignment horizontal="center" vertical="center"/>
    </xf>
    <xf numFmtId="0" fontId="104" fillId="0" borderId="9" xfId="0" applyFont="1" applyBorder="1" applyAlignment="1">
      <alignment wrapText="1"/>
    </xf>
    <xf numFmtId="2" fontId="0" fillId="0" borderId="3" xfId="1835" applyNumberFormat="1" applyFont="1" applyFill="1" applyBorder="1" applyAlignment="1">
      <alignment horizontal="center" vertical="center" wrapText="1"/>
    </xf>
    <xf numFmtId="2" fontId="0" fillId="0" borderId="3" xfId="1835" applyNumberFormat="1" applyFont="1" applyFill="1" applyBorder="1" applyAlignment="1">
      <alignment horizontal="center" vertical="center"/>
    </xf>
    <xf numFmtId="193" fontId="0" fillId="0" borderId="0" xfId="0" applyNumberFormat="1" applyAlignment="1">
      <alignment horizontal="center" vertical="center"/>
    </xf>
    <xf numFmtId="200" fontId="0" fillId="113" borderId="93" xfId="0" applyNumberFormat="1" applyFont="1" applyFill="1" applyBorder="1" applyAlignment="1" applyProtection="1">
      <alignment horizontal="center" vertical="center"/>
    </xf>
    <xf numFmtId="202" fontId="0" fillId="113" borderId="93" xfId="0" applyNumberFormat="1" applyFont="1" applyFill="1" applyBorder="1" applyAlignment="1" applyProtection="1">
      <alignment horizontal="center" vertical="center"/>
    </xf>
    <xf numFmtId="200" fontId="0" fillId="113" borderId="93" xfId="1835" applyNumberFormat="1" applyFont="1" applyFill="1" applyBorder="1" applyAlignment="1" applyProtection="1">
      <alignment horizontal="center" vertical="center"/>
    </xf>
    <xf numFmtId="202" fontId="0" fillId="113" borderId="93" xfId="1835" applyNumberFormat="1" applyFont="1" applyFill="1" applyBorder="1" applyAlignment="1" applyProtection="1">
      <alignment horizontal="center" vertical="center"/>
    </xf>
    <xf numFmtId="211" fontId="0" fillId="113" borderId="93" xfId="1835" applyNumberFormat="1" applyFont="1" applyFill="1" applyBorder="1" applyAlignment="1" applyProtection="1">
      <alignment horizontal="center" vertical="center"/>
    </xf>
    <xf numFmtId="212" fontId="0" fillId="113" borderId="93" xfId="1835" applyNumberFormat="1" applyFont="1" applyFill="1" applyBorder="1" applyAlignment="1" applyProtection="1">
      <alignment horizontal="center" vertical="center"/>
    </xf>
    <xf numFmtId="204" fontId="0" fillId="113" borderId="14" xfId="0" applyNumberFormat="1" applyFill="1" applyBorder="1" applyAlignment="1">
      <alignment horizontal="center" vertical="center"/>
    </xf>
    <xf numFmtId="204" fontId="0" fillId="113" borderId="14" xfId="0" applyNumberFormat="1" applyFill="1" applyBorder="1" applyAlignment="1">
      <alignment horizontal="center"/>
    </xf>
    <xf numFmtId="0" fontId="0" fillId="113" borderId="75" xfId="0" applyFill="1" applyBorder="1" applyAlignment="1">
      <alignment horizontal="center"/>
    </xf>
    <xf numFmtId="0" fontId="0" fillId="113" borderId="14" xfId="0" applyFill="1" applyBorder="1" applyAlignment="1">
      <alignment horizontal="center"/>
    </xf>
    <xf numFmtId="2" fontId="0" fillId="113" borderId="14" xfId="0" applyNumberFormat="1" applyFill="1" applyBorder="1" applyAlignment="1">
      <alignment horizontal="center"/>
    </xf>
    <xf numFmtId="2" fontId="0" fillId="113" borderId="14" xfId="0" applyNumberFormat="1" applyFill="1" applyBorder="1" applyAlignment="1">
      <alignment horizontal="center" vertical="center"/>
    </xf>
    <xf numFmtId="2" fontId="0" fillId="113" borderId="14" xfId="0" applyNumberFormat="1" applyFont="1" applyFill="1" applyBorder="1" applyAlignment="1">
      <alignment horizontal="center"/>
    </xf>
    <xf numFmtId="0" fontId="104" fillId="112" borderId="0" xfId="0" applyFont="1" applyFill="1"/>
    <xf numFmtId="0" fontId="104" fillId="120" borderId="0" xfId="0" applyFont="1" applyFill="1"/>
    <xf numFmtId="193" fontId="3" fillId="112" borderId="93" xfId="1835" applyNumberFormat="1" applyFont="1" applyFill="1" applyBorder="1" applyAlignment="1" applyProtection="1">
      <alignment horizontal="center"/>
    </xf>
    <xf numFmtId="0" fontId="0" fillId="113" borderId="14" xfId="0" applyFill="1" applyBorder="1" applyAlignment="1">
      <alignment horizontal="center" vertical="center"/>
    </xf>
    <xf numFmtId="2" fontId="0" fillId="113" borderId="93" xfId="1835" applyNumberFormat="1" applyFont="1" applyFill="1" applyBorder="1" applyAlignment="1">
      <alignment horizontal="center" vertical="center"/>
    </xf>
    <xf numFmtId="0" fontId="112" fillId="113" borderId="93" xfId="66" applyFont="1" applyFill="1" applyBorder="1" applyAlignment="1">
      <alignment horizontal="left" vertical="center" wrapText="1"/>
    </xf>
    <xf numFmtId="196" fontId="0" fillId="113" borderId="9" xfId="0" applyNumberFormat="1" applyFont="1" applyFill="1" applyBorder="1" applyAlignment="1" applyProtection="1">
      <alignment horizontal="center" vertical="center"/>
    </xf>
    <xf numFmtId="196" fontId="0" fillId="113" borderId="93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193" fontId="0" fillId="0" borderId="3" xfId="0" applyNumberFormat="1" applyFont="1" applyBorder="1" applyAlignment="1" applyProtection="1">
      <alignment horizontal="center" vertical="center" wrapText="1"/>
    </xf>
    <xf numFmtId="190" fontId="0" fillId="112" borderId="3" xfId="1835" applyNumberFormat="1" applyFont="1" applyFill="1" applyBorder="1"/>
    <xf numFmtId="0" fontId="0" fillId="0" borderId="0" xfId="0" applyFill="1" applyAlignment="1">
      <alignment horizontal="center" vertical="center"/>
    </xf>
    <xf numFmtId="201" fontId="0" fillId="112" borderId="0" xfId="0" applyNumberFormat="1" applyFill="1" applyBorder="1" applyAlignment="1">
      <alignment horizontal="right"/>
    </xf>
    <xf numFmtId="194" fontId="0" fillId="112" borderId="0" xfId="0" applyNumberFormat="1" applyFill="1" applyBorder="1" applyAlignment="1">
      <alignment horizontal="right"/>
    </xf>
    <xf numFmtId="0" fontId="0" fillId="112" borderId="0" xfId="0" applyFill="1" applyBorder="1" applyAlignment="1">
      <alignment horizontal="right"/>
    </xf>
    <xf numFmtId="43" fontId="0" fillId="112" borderId="0" xfId="0" applyNumberFormat="1" applyFill="1" applyBorder="1"/>
    <xf numFmtId="2" fontId="0" fillId="112" borderId="0" xfId="0" applyNumberFormat="1" applyFill="1" applyBorder="1"/>
    <xf numFmtId="0" fontId="108" fillId="0" borderId="0" xfId="0" applyFont="1" applyFill="1" applyBorder="1" applyAlignment="1">
      <alignment horizontal="center" vertical="center"/>
    </xf>
    <xf numFmtId="200" fontId="112" fillId="0" borderId="93" xfId="66" applyNumberFormat="1" applyFont="1" applyFill="1" applyBorder="1" applyAlignment="1">
      <alignment horizontal="center" vertical="center" wrapText="1"/>
    </xf>
    <xf numFmtId="165" fontId="0" fillId="0" borderId="93" xfId="1835" applyFont="1" applyBorder="1" applyAlignment="1">
      <alignment horizontal="center" vertical="center"/>
    </xf>
    <xf numFmtId="193" fontId="112" fillId="0" borderId="93" xfId="66" applyNumberFormat="1" applyFont="1" applyFill="1" applyBorder="1" applyAlignment="1">
      <alignment horizontal="center" vertical="center" wrapText="1"/>
    </xf>
    <xf numFmtId="165" fontId="0" fillId="0" borderId="9" xfId="1835" applyFont="1" applyBorder="1" applyAlignment="1">
      <alignment horizontal="center" vertical="center"/>
    </xf>
    <xf numFmtId="2" fontId="0" fillId="0" borderId="93" xfId="1835" applyNumberFormat="1" applyFont="1" applyBorder="1" applyAlignment="1">
      <alignment horizontal="center" vertical="center"/>
    </xf>
    <xf numFmtId="192" fontId="3" fillId="113" borderId="93" xfId="1835" applyNumberFormat="1" applyFont="1" applyFill="1" applyBorder="1" applyAlignment="1" applyProtection="1">
      <alignment horizontal="center" vertical="center"/>
    </xf>
    <xf numFmtId="165" fontId="3" fillId="0" borderId="93" xfId="1835" applyFont="1" applyBorder="1" applyAlignment="1">
      <alignment horizontal="center" vertical="center"/>
    </xf>
    <xf numFmtId="2" fontId="3" fillId="113" borderId="14" xfId="1835" applyNumberFormat="1" applyFont="1" applyFill="1" applyBorder="1" applyAlignment="1" applyProtection="1">
      <alignment horizontal="center" vertical="center"/>
    </xf>
    <xf numFmtId="0" fontId="126" fillId="0" borderId="8" xfId="0" applyFont="1" applyFill="1" applyBorder="1" applyAlignment="1">
      <alignment vertical="center"/>
    </xf>
    <xf numFmtId="0" fontId="126" fillId="0" borderId="9" xfId="0" applyFont="1" applyFill="1" applyBorder="1" applyAlignment="1">
      <alignment vertical="center"/>
    </xf>
    <xf numFmtId="0" fontId="109" fillId="0" borderId="50" xfId="0" applyFont="1" applyBorder="1" applyAlignment="1"/>
    <xf numFmtId="0" fontId="126" fillId="0" borderId="3" xfId="0" applyFont="1" applyFill="1" applyBorder="1" applyAlignment="1">
      <alignment vertical="center"/>
    </xf>
    <xf numFmtId="2" fontId="0" fillId="0" borderId="0" xfId="0" applyNumberFormat="1" applyFill="1" applyBorder="1"/>
    <xf numFmtId="180" fontId="0" fillId="0" borderId="0" xfId="1836" applyNumberFormat="1" applyFont="1" applyFill="1" applyBorder="1"/>
    <xf numFmtId="0" fontId="0" fillId="0" borderId="3" xfId="0" applyBorder="1" applyAlignment="1">
      <alignment horizontal="center" vertical="center"/>
    </xf>
    <xf numFmtId="3" fontId="0" fillId="0" borderId="93" xfId="1835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/>
    <xf numFmtId="0" fontId="155" fillId="0" borderId="0" xfId="0" applyFont="1"/>
    <xf numFmtId="0" fontId="156" fillId="0" borderId="0" xfId="0" applyFont="1"/>
    <xf numFmtId="3" fontId="0" fillId="112" borderId="93" xfId="66" applyNumberFormat="1" applyFont="1" applyFill="1" applyBorder="1" applyAlignment="1" applyProtection="1">
      <alignment horizontal="center" vertical="center"/>
    </xf>
    <xf numFmtId="0" fontId="0" fillId="0" borderId="3" xfId="66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 vertical="center"/>
    </xf>
    <xf numFmtId="1" fontId="0" fillId="0" borderId="93" xfId="0" applyNumberFormat="1" applyFont="1" applyBorder="1" applyAlignment="1">
      <alignment horizontal="center" vertical="center" wrapText="1"/>
    </xf>
    <xf numFmtId="1" fontId="105" fillId="0" borderId="93" xfId="0" applyNumberFormat="1" applyFont="1" applyBorder="1" applyAlignment="1">
      <alignment vertical="center" wrapText="1"/>
    </xf>
    <xf numFmtId="193" fontId="0" fillId="0" borderId="93" xfId="0" applyNumberFormat="1" applyFont="1" applyBorder="1" applyAlignment="1">
      <alignment horizontal="center" vertical="center" wrapText="1"/>
    </xf>
    <xf numFmtId="165" fontId="0" fillId="0" borderId="93" xfId="0" applyNumberFormat="1" applyFill="1" applyBorder="1" applyAlignment="1" applyProtection="1">
      <alignment horizontal="center"/>
      <protection locked="0"/>
    </xf>
    <xf numFmtId="166" fontId="0" fillId="0" borderId="93" xfId="0" applyNumberFormat="1" applyFont="1" applyBorder="1" applyAlignment="1">
      <alignment horizontal="center" vertical="center" wrapText="1"/>
    </xf>
    <xf numFmtId="0" fontId="0" fillId="0" borderId="93" xfId="0" applyFill="1" applyBorder="1" applyProtection="1">
      <protection locked="0"/>
    </xf>
    <xf numFmtId="4" fontId="0" fillId="112" borderId="93" xfId="0" applyNumberFormat="1" applyFill="1" applyBorder="1" applyAlignment="1" applyProtection="1">
      <alignment horizontal="center"/>
      <protection locked="0"/>
    </xf>
    <xf numFmtId="200" fontId="0" fillId="0" borderId="0" xfId="0" applyNumberFormat="1" applyAlignment="1">
      <alignment horizontal="center" vertical="center"/>
    </xf>
    <xf numFmtId="200" fontId="0" fillId="0" borderId="3" xfId="1835" applyNumberFormat="1" applyFont="1" applyFill="1" applyBorder="1" applyAlignment="1">
      <alignment horizontal="center" vertical="center"/>
    </xf>
    <xf numFmtId="165" fontId="0" fillId="0" borderId="93" xfId="0" applyNumberFormat="1" applyFill="1" applyBorder="1" applyAlignment="1">
      <alignment horizontal="center" vertical="center"/>
    </xf>
    <xf numFmtId="197" fontId="0" fillId="0" borderId="93" xfId="0" applyNumberFormat="1" applyFill="1" applyBorder="1" applyAlignment="1">
      <alignment horizontal="center"/>
    </xf>
    <xf numFmtId="204" fontId="0" fillId="0" borderId="93" xfId="1835" applyNumberFormat="1" applyFont="1" applyBorder="1" applyAlignment="1">
      <alignment horizontal="center" vertical="center"/>
    </xf>
    <xf numFmtId="4" fontId="0" fillId="113" borderId="93" xfId="1835" applyNumberFormat="1" applyFont="1" applyFill="1" applyBorder="1" applyAlignment="1" applyProtection="1">
      <alignment horizontal="center" vertical="center"/>
    </xf>
    <xf numFmtId="193" fontId="3" fillId="113" borderId="93" xfId="1835" applyNumberFormat="1" applyFont="1" applyFill="1" applyBorder="1" applyAlignment="1">
      <alignment horizontal="center" vertical="center"/>
    </xf>
    <xf numFmtId="193" fontId="0" fillId="113" borderId="14" xfId="0" applyNumberFormat="1" applyFill="1" applyBorder="1" applyAlignment="1">
      <alignment horizontal="center" vertical="center"/>
    </xf>
    <xf numFmtId="193" fontId="0" fillId="0" borderId="14" xfId="0" applyNumberFormat="1" applyBorder="1" applyAlignment="1">
      <alignment horizontal="center"/>
    </xf>
    <xf numFmtId="193" fontId="0" fillId="0" borderId="93" xfId="1835" applyNumberFormat="1" applyFont="1" applyBorder="1" applyAlignment="1">
      <alignment horizontal="center" vertical="center"/>
    </xf>
    <xf numFmtId="193" fontId="3" fillId="113" borderId="14" xfId="1835" applyNumberFormat="1" applyFont="1" applyFill="1" applyBorder="1" applyAlignment="1" applyProtection="1">
      <alignment horizontal="center"/>
    </xf>
    <xf numFmtId="0" fontId="0" fillId="0" borderId="93" xfId="0" applyBorder="1" applyAlignment="1">
      <alignment horizontal="center" vertical="center"/>
    </xf>
    <xf numFmtId="0" fontId="1" fillId="0" borderId="8" xfId="66" applyFont="1" applyBorder="1" applyAlignment="1">
      <alignment horizontal="left" vertical="top" wrapText="1"/>
    </xf>
    <xf numFmtId="1" fontId="0" fillId="113" borderId="93" xfId="0" applyNumberFormat="1" applyFont="1" applyFill="1" applyBorder="1" applyAlignment="1">
      <alignment horizontal="center" vertical="center" wrapText="1"/>
    </xf>
    <xf numFmtId="0" fontId="0" fillId="0" borderId="93" xfId="0" applyBorder="1" applyAlignment="1" applyProtection="1">
      <alignment vertical="center"/>
      <protection locked="0"/>
    </xf>
    <xf numFmtId="200" fontId="0" fillId="0" borderId="8" xfId="0" applyNumberFormat="1" applyFont="1" applyBorder="1" applyAlignment="1">
      <alignment horizontal="center" vertical="center" wrapText="1"/>
    </xf>
    <xf numFmtId="192" fontId="0" fillId="0" borderId="8" xfId="1835" applyNumberFormat="1" applyFont="1" applyFill="1" applyBorder="1" applyAlignment="1" applyProtection="1">
      <alignment horizontal="center"/>
      <protection locked="0"/>
    </xf>
    <xf numFmtId="165" fontId="0" fillId="0" borderId="8" xfId="1835" applyNumberFormat="1" applyFont="1" applyFill="1" applyBorder="1" applyAlignment="1" applyProtection="1">
      <alignment horizontal="center"/>
      <protection locked="0"/>
    </xf>
    <xf numFmtId="193" fontId="0" fillId="0" borderId="8" xfId="0" applyNumberFormat="1" applyFont="1" applyBorder="1" applyAlignment="1">
      <alignment horizontal="center" vertical="center" wrapText="1"/>
    </xf>
    <xf numFmtId="165" fontId="0" fillId="0" borderId="6" xfId="1835" applyNumberFormat="1" applyFont="1" applyFill="1" applyBorder="1" applyAlignment="1" applyProtection="1">
      <alignment horizontal="center"/>
      <protection locked="0"/>
    </xf>
    <xf numFmtId="165" fontId="0" fillId="0" borderId="6" xfId="1835" applyNumberFormat="1" applyFont="1" applyFill="1" applyBorder="1" applyAlignment="1">
      <alignment horizontal="center"/>
    </xf>
    <xf numFmtId="165" fontId="0" fillId="112" borderId="8" xfId="1835" applyNumberFormat="1" applyFont="1" applyFill="1" applyBorder="1" applyAlignment="1">
      <alignment horizontal="center"/>
    </xf>
    <xf numFmtId="0" fontId="0" fillId="0" borderId="8" xfId="0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3" xfId="0" applyBorder="1" applyAlignment="1">
      <alignment horizontal="center" vertical="center"/>
    </xf>
    <xf numFmtId="200" fontId="0" fillId="0" borderId="0" xfId="0" applyNumberFormat="1" applyFill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93" xfId="0" applyBorder="1" applyAlignment="1">
      <alignment horizontal="center"/>
    </xf>
    <xf numFmtId="165" fontId="0" fillId="113" borderId="93" xfId="0" applyNumberFormat="1" applyFont="1" applyFill="1" applyBorder="1" applyAlignment="1" applyProtection="1">
      <alignment vertical="center"/>
    </xf>
    <xf numFmtId="0" fontId="0" fillId="0" borderId="93" xfId="0" applyBorder="1" applyAlignment="1">
      <alignment vertical="center"/>
    </xf>
    <xf numFmtId="0" fontId="0" fillId="0" borderId="93" xfId="0" applyBorder="1" applyProtection="1">
      <protection locked="0"/>
    </xf>
    <xf numFmtId="165" fontId="0" fillId="0" borderId="93" xfId="1835" applyNumberFormat="1" applyFont="1" applyFill="1" applyBorder="1" applyAlignment="1" applyProtection="1">
      <alignment horizontal="center"/>
      <protection locked="0"/>
    </xf>
    <xf numFmtId="165" fontId="0" fillId="112" borderId="93" xfId="0" applyNumberFormat="1" applyFill="1" applyBorder="1" applyAlignment="1">
      <alignment horizontal="center" vertical="center"/>
    </xf>
    <xf numFmtId="194" fontId="0" fillId="0" borderId="93" xfId="0" applyNumberFormat="1" applyFill="1" applyBorder="1" applyAlignment="1">
      <alignment horizontal="center" vertical="center"/>
    </xf>
    <xf numFmtId="165" fontId="0" fillId="112" borderId="82" xfId="1835" applyFont="1" applyFill="1" applyBorder="1"/>
    <xf numFmtId="165" fontId="0" fillId="112" borderId="14" xfId="1835" applyFont="1" applyFill="1" applyBorder="1"/>
    <xf numFmtId="165" fontId="0" fillId="0" borderId="93" xfId="1835" applyNumberFormat="1" applyFont="1" applyFill="1" applyBorder="1" applyAlignment="1">
      <alignment horizontal="center" vertical="center"/>
    </xf>
    <xf numFmtId="196" fontId="0" fillId="0" borderId="93" xfId="0" applyNumberFormat="1" applyBorder="1" applyAlignment="1">
      <alignment horizontal="center" vertical="center"/>
    </xf>
    <xf numFmtId="9" fontId="0" fillId="0" borderId="93" xfId="0" applyNumberFormat="1" applyFill="1" applyBorder="1" applyAlignment="1">
      <alignment horizontal="center" vertical="center"/>
    </xf>
    <xf numFmtId="210" fontId="0" fillId="0" borderId="93" xfId="0" applyNumberFormat="1" applyBorder="1" applyAlignment="1">
      <alignment horizontal="center" vertical="center"/>
    </xf>
    <xf numFmtId="211" fontId="0" fillId="0" borderId="93" xfId="0" applyNumberFormat="1" applyBorder="1" applyAlignment="1">
      <alignment horizontal="center" vertical="center"/>
    </xf>
    <xf numFmtId="180" fontId="0" fillId="0" borderId="93" xfId="0" applyNumberFormat="1" applyFill="1" applyBorder="1" applyAlignment="1">
      <alignment horizontal="center" vertical="center"/>
    </xf>
    <xf numFmtId="9" fontId="0" fillId="0" borderId="93" xfId="1836" applyFont="1" applyBorder="1" applyAlignment="1">
      <alignment horizontal="center" vertical="center"/>
    </xf>
    <xf numFmtId="0" fontId="0" fillId="112" borderId="93" xfId="0" applyFill="1" applyBorder="1" applyAlignment="1">
      <alignment horizontal="center" vertical="center"/>
    </xf>
    <xf numFmtId="0" fontId="0" fillId="0" borderId="93" xfId="0" applyFill="1" applyBorder="1" applyAlignment="1">
      <alignment horizontal="center" vertical="center"/>
    </xf>
    <xf numFmtId="193" fontId="0" fillId="0" borderId="9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04" fontId="0" fillId="0" borderId="9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3" xfId="66" applyFont="1" applyFill="1" applyBorder="1" applyAlignment="1" applyProtection="1">
      <alignment horizontal="left" vertical="top" wrapText="1"/>
    </xf>
    <xf numFmtId="200" fontId="0" fillId="0" borderId="3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00" fontId="0" fillId="0" borderId="93" xfId="1835" applyNumberFormat="1" applyFont="1" applyBorder="1" applyAlignment="1">
      <alignment horizontal="center" vertical="center"/>
    </xf>
    <xf numFmtId="193" fontId="0" fillId="0" borderId="93" xfId="1835" applyNumberFormat="1" applyFont="1" applyBorder="1" applyAlignment="1">
      <alignment horizontal="center"/>
    </xf>
    <xf numFmtId="165" fontId="0" fillId="112" borderId="93" xfId="1835" applyFont="1" applyFill="1" applyBorder="1" applyAlignment="1">
      <alignment horizontal="center" vertical="center"/>
    </xf>
    <xf numFmtId="193" fontId="0" fillId="113" borderId="14" xfId="1835" applyNumberFormat="1" applyFont="1" applyFill="1" applyBorder="1" applyAlignment="1">
      <alignment horizontal="center" vertical="center"/>
    </xf>
    <xf numFmtId="193" fontId="0" fillId="0" borderId="9" xfId="1835" applyNumberFormat="1" applyFont="1" applyBorder="1" applyAlignment="1">
      <alignment horizontal="center" vertical="center"/>
    </xf>
    <xf numFmtId="193" fontId="3" fillId="0" borderId="93" xfId="1835" applyNumberFormat="1" applyFont="1" applyBorder="1" applyAlignment="1">
      <alignment horizontal="center" vertical="center"/>
    </xf>
    <xf numFmtId="193" fontId="3" fillId="113" borderId="14" xfId="1835" applyNumberFormat="1" applyFont="1" applyFill="1" applyBorder="1" applyAlignment="1" applyProtection="1">
      <alignment horizontal="center" vertical="center"/>
    </xf>
    <xf numFmtId="10" fontId="0" fillId="0" borderId="3" xfId="0" applyNumberFormat="1" applyFill="1" applyBorder="1" applyAlignment="1">
      <alignment horizontal="center" vertical="center"/>
    </xf>
    <xf numFmtId="196" fontId="24" fillId="0" borderId="3" xfId="0" applyNumberFormat="1" applyFont="1" applyFill="1" applyBorder="1" applyAlignment="1">
      <alignment horizontal="center" vertical="center" wrapText="1"/>
    </xf>
    <xf numFmtId="193" fontId="24" fillId="0" borderId="91" xfId="0" applyNumberFormat="1" applyFont="1" applyFill="1" applyBorder="1" applyAlignment="1">
      <alignment horizontal="center" vertical="center" wrapText="1"/>
    </xf>
    <xf numFmtId="193" fontId="24" fillId="110" borderId="7" xfId="0" applyNumberFormat="1" applyFont="1" applyFill="1" applyBorder="1" applyAlignment="1">
      <alignment horizontal="center" vertical="center" wrapText="1"/>
    </xf>
    <xf numFmtId="196" fontId="24" fillId="110" borderId="7" xfId="0" applyNumberFormat="1" applyFont="1" applyFill="1" applyBorder="1" applyAlignment="1">
      <alignment horizontal="center" vertical="center" wrapText="1"/>
    </xf>
    <xf numFmtId="205" fontId="0" fillId="0" borderId="93" xfId="0" applyNumberFormat="1" applyFont="1" applyFill="1" applyBorder="1" applyAlignment="1" applyProtection="1">
      <alignment horizontal="center" vertical="center"/>
    </xf>
    <xf numFmtId="205" fontId="0" fillId="113" borderId="75" xfId="1835" applyNumberFormat="1" applyFont="1" applyFill="1" applyBorder="1" applyAlignment="1">
      <alignment horizontal="center" vertical="center"/>
    </xf>
    <xf numFmtId="205" fontId="0" fillId="113" borderId="9" xfId="1835" applyNumberFormat="1" applyFont="1" applyFill="1" applyBorder="1" applyAlignment="1">
      <alignment horizontal="center" vertical="center"/>
    </xf>
    <xf numFmtId="205" fontId="104" fillId="113" borderId="3" xfId="1835" applyNumberFormat="1" applyFont="1" applyFill="1" applyBorder="1" applyAlignment="1" applyProtection="1">
      <alignment horizontal="center" vertical="center"/>
    </xf>
    <xf numFmtId="205" fontId="104" fillId="113" borderId="3" xfId="1836" applyNumberFormat="1" applyFont="1" applyFill="1" applyBorder="1" applyAlignment="1" applyProtection="1">
      <alignment horizontal="center" vertical="center"/>
    </xf>
    <xf numFmtId="205" fontId="0" fillId="0" borderId="3" xfId="0" applyNumberForma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196" fontId="0" fillId="0" borderId="0" xfId="0" applyNumberFormat="1" applyFont="1" applyAlignment="1">
      <alignment horizontal="center" vertical="center"/>
    </xf>
    <xf numFmtId="0" fontId="0" fillId="0" borderId="66" xfId="66" applyFont="1" applyBorder="1" applyAlignment="1">
      <alignment horizontal="center" vertical="center" wrapText="1"/>
    </xf>
    <xf numFmtId="0" fontId="0" fillId="0" borderId="79" xfId="66" applyFont="1" applyBorder="1" applyAlignment="1">
      <alignment horizontal="center" vertical="center" wrapText="1"/>
    </xf>
    <xf numFmtId="0" fontId="0" fillId="0" borderId="68" xfId="66" applyFont="1" applyFill="1" applyBorder="1" applyAlignment="1">
      <alignment horizontal="center" vertical="center" wrapText="1"/>
    </xf>
    <xf numFmtId="0" fontId="0" fillId="0" borderId="80" xfId="66" applyFont="1" applyFill="1" applyBorder="1" applyAlignment="1">
      <alignment horizontal="center" vertical="center" wrapText="1"/>
    </xf>
    <xf numFmtId="0" fontId="0" fillId="0" borderId="15" xfId="66" applyFont="1" applyBorder="1" applyAlignment="1">
      <alignment horizontal="center" vertical="center" wrapText="1"/>
    </xf>
    <xf numFmtId="0" fontId="0" fillId="0" borderId="53" xfId="66" applyFont="1" applyBorder="1" applyAlignment="1">
      <alignment horizontal="center" vertical="center" wrapText="1"/>
    </xf>
    <xf numFmtId="0" fontId="0" fillId="0" borderId="54" xfId="66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/>
    </xf>
    <xf numFmtId="0" fontId="0" fillId="0" borderId="9" xfId="66" applyFont="1" applyBorder="1" applyAlignment="1">
      <alignment horizontal="center" vertical="center" wrapText="1"/>
    </xf>
    <xf numFmtId="196" fontId="0" fillId="113" borderId="93" xfId="0" applyNumberFormat="1" applyFont="1" applyFill="1" applyBorder="1" applyAlignment="1">
      <alignment horizontal="center" vertical="center" wrapText="1"/>
    </xf>
    <xf numFmtId="194" fontId="0" fillId="113" borderId="9" xfId="1835" applyNumberFormat="1" applyFont="1" applyFill="1" applyBorder="1" applyAlignment="1">
      <alignment horizontal="center" vertical="center"/>
    </xf>
    <xf numFmtId="195" fontId="0" fillId="0" borderId="0" xfId="0" applyNumberFormat="1" applyFont="1" applyAlignment="1">
      <alignment horizontal="center" vertical="center"/>
    </xf>
    <xf numFmtId="0" fontId="104" fillId="0" borderId="93" xfId="0" applyFont="1" applyBorder="1" applyAlignment="1">
      <alignment horizontal="center" vertical="center"/>
    </xf>
    <xf numFmtId="0" fontId="0" fillId="0" borderId="93" xfId="0" applyFont="1" applyBorder="1" applyAlignment="1">
      <alignment horizontal="center" vertical="center"/>
    </xf>
    <xf numFmtId="196" fontId="0" fillId="113" borderId="93" xfId="1835" applyNumberFormat="1" applyFont="1" applyFill="1" applyBorder="1" applyAlignment="1">
      <alignment horizontal="center" vertical="center" wrapText="1"/>
    </xf>
    <xf numFmtId="0" fontId="0" fillId="0" borderId="93" xfId="66" applyFont="1" applyBorder="1" applyAlignment="1">
      <alignment horizontal="center" vertical="center" wrapText="1"/>
    </xf>
    <xf numFmtId="4" fontId="0" fillId="0" borderId="93" xfId="0" applyNumberFormat="1" applyFont="1" applyBorder="1" applyAlignment="1">
      <alignment horizontal="center" vertical="center" wrapText="1"/>
    </xf>
    <xf numFmtId="4" fontId="0" fillId="0" borderId="93" xfId="1835" applyNumberFormat="1" applyFont="1" applyFill="1" applyBorder="1" applyAlignment="1">
      <alignment horizontal="center" vertical="center" wrapText="1"/>
    </xf>
    <xf numFmtId="194" fontId="0" fillId="0" borderId="93" xfId="1835" applyNumberFormat="1" applyFont="1" applyFill="1" applyBorder="1" applyAlignment="1">
      <alignment horizontal="center" vertical="center" wrapText="1"/>
    </xf>
    <xf numFmtId="0" fontId="0" fillId="0" borderId="93" xfId="0" applyFont="1" applyBorder="1" applyAlignment="1">
      <alignment horizontal="center" vertical="center" wrapText="1"/>
    </xf>
    <xf numFmtId="194" fontId="0" fillId="0" borderId="0" xfId="0" applyNumberFormat="1" applyFont="1" applyAlignment="1">
      <alignment horizontal="center" vertical="center"/>
    </xf>
    <xf numFmtId="191" fontId="104" fillId="113" borderId="93" xfId="1835" applyNumberFormat="1" applyFont="1" applyFill="1" applyBorder="1" applyAlignment="1" applyProtection="1">
      <alignment horizontal="center" vertical="center"/>
    </xf>
    <xf numFmtId="196" fontId="0" fillId="0" borderId="93" xfId="0" applyNumberFormat="1" applyFont="1" applyBorder="1" applyAlignment="1">
      <alignment horizontal="center" vertical="center" wrapText="1"/>
    </xf>
    <xf numFmtId="193" fontId="0" fillId="0" borderId="0" xfId="0" applyNumberFormat="1" applyFont="1" applyAlignment="1">
      <alignment horizontal="center" vertical="center"/>
    </xf>
    <xf numFmtId="0" fontId="104" fillId="0" borderId="93" xfId="66" applyFont="1" applyBorder="1" applyAlignment="1">
      <alignment horizontal="center" vertical="center" wrapText="1"/>
    </xf>
    <xf numFmtId="198" fontId="0" fillId="0" borderId="0" xfId="0" applyNumberFormat="1" applyFont="1" applyAlignment="1">
      <alignment horizontal="center" vertical="center"/>
    </xf>
    <xf numFmtId="165" fontId="0" fillId="0" borderId="93" xfId="1835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91" fontId="104" fillId="113" borderId="13" xfId="1835" applyNumberFormat="1" applyFont="1" applyFill="1" applyBorder="1" applyAlignment="1" applyProtection="1">
      <alignment horizontal="center" vertical="center"/>
    </xf>
    <xf numFmtId="0" fontId="104" fillId="0" borderId="0" xfId="0" applyFont="1" applyBorder="1" applyAlignment="1">
      <alignment horizontal="center" vertical="center"/>
    </xf>
    <xf numFmtId="193" fontId="104" fillId="0" borderId="0" xfId="0" applyNumberFormat="1" applyFont="1" applyBorder="1" applyAlignment="1">
      <alignment horizontal="center" vertical="center"/>
    </xf>
    <xf numFmtId="195" fontId="0" fillId="0" borderId="0" xfId="0" applyNumberFormat="1" applyFont="1" applyBorder="1" applyAlignment="1">
      <alignment horizontal="center" vertical="center"/>
    </xf>
    <xf numFmtId="195" fontId="104" fillId="0" borderId="0" xfId="0" applyNumberFormat="1" applyFont="1" applyBorder="1" applyAlignment="1">
      <alignment horizontal="center" vertical="center"/>
    </xf>
    <xf numFmtId="165" fontId="0" fillId="113" borderId="93" xfId="1835" applyFont="1" applyFill="1" applyBorder="1" applyAlignment="1">
      <alignment horizontal="center" vertical="center" wrapText="1"/>
    </xf>
    <xf numFmtId="196" fontId="0" fillId="0" borderId="0" xfId="0" applyNumberFormat="1" applyFont="1" applyBorder="1" applyAlignment="1">
      <alignment horizontal="center" vertical="center" wrapText="1"/>
    </xf>
    <xf numFmtId="194" fontId="0" fillId="112" borderId="9" xfId="1835" applyNumberFormat="1" applyFont="1" applyFill="1" applyBorder="1" applyAlignment="1">
      <alignment horizontal="center" vertical="center"/>
    </xf>
    <xf numFmtId="194" fontId="0" fillId="113" borderId="0" xfId="1835" applyNumberFormat="1" applyFont="1" applyFill="1" applyBorder="1" applyAlignment="1">
      <alignment horizontal="center" vertical="center"/>
    </xf>
    <xf numFmtId="0" fontId="0" fillId="112" borderId="93" xfId="0" applyFill="1" applyBorder="1" applyAlignment="1">
      <alignment horizontal="center" vertical="center"/>
    </xf>
    <xf numFmtId="1" fontId="0" fillId="0" borderId="93" xfId="0" applyNumberFormat="1" applyBorder="1" applyAlignment="1">
      <alignment horizontal="center" vertical="center" wrapText="1"/>
    </xf>
    <xf numFmtId="1" fontId="0" fillId="112" borderId="93" xfId="0" applyNumberFormat="1" applyFont="1" applyFill="1" applyBorder="1" applyAlignment="1">
      <alignment horizontal="left" vertical="center" wrapText="1"/>
    </xf>
    <xf numFmtId="1" fontId="105" fillId="0" borderId="93" xfId="0" applyNumberFormat="1" applyFont="1" applyBorder="1" applyAlignment="1">
      <alignment horizontal="center" vertical="center" wrapText="1"/>
    </xf>
    <xf numFmtId="0" fontId="0" fillId="112" borderId="93" xfId="0" applyFont="1" applyFill="1" applyBorder="1" applyAlignment="1" applyProtection="1">
      <alignment vertical="center"/>
      <protection locked="0"/>
    </xf>
    <xf numFmtId="0" fontId="0" fillId="112" borderId="93" xfId="0" applyFont="1" applyFill="1" applyBorder="1" applyProtection="1">
      <protection locked="0"/>
    </xf>
    <xf numFmtId="0" fontId="0" fillId="112" borderId="93" xfId="0" applyFont="1" applyFill="1" applyBorder="1" applyAlignment="1" applyProtection="1">
      <alignment horizontal="center" vertical="center"/>
      <protection locked="0"/>
    </xf>
    <xf numFmtId="2" fontId="24" fillId="0" borderId="93" xfId="0" applyNumberFormat="1" applyFont="1" applyBorder="1" applyAlignment="1">
      <alignment horizontal="center" vertical="center" wrapText="1"/>
    </xf>
    <xf numFmtId="165" fontId="0" fillId="0" borderId="93" xfId="0" applyNumberFormat="1" applyFill="1" applyBorder="1" applyAlignment="1">
      <alignment vertical="center"/>
    </xf>
    <xf numFmtId="165" fontId="0" fillId="0" borderId="93" xfId="0" applyNumberFormat="1" applyFill="1" applyBorder="1" applyAlignment="1" applyProtection="1">
      <alignment vertical="center"/>
      <protection locked="0"/>
    </xf>
    <xf numFmtId="2" fontId="0" fillId="112" borderId="93" xfId="0" applyNumberFormat="1" applyFont="1" applyFill="1" applyBorder="1" applyAlignment="1">
      <alignment horizontal="center" vertical="center" wrapText="1"/>
    </xf>
    <xf numFmtId="2" fontId="24" fillId="112" borderId="93" xfId="0" applyNumberFormat="1" applyFont="1" applyFill="1" applyBorder="1" applyAlignment="1">
      <alignment horizontal="center" vertical="center" wrapText="1"/>
    </xf>
    <xf numFmtId="165" fontId="0" fillId="0" borderId="93" xfId="0" applyNumberForma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3" fillId="112" borderId="93" xfId="1835" applyNumberFormat="1" applyFont="1" applyFill="1" applyBorder="1" applyAlignment="1" applyProtection="1">
      <alignment horizontal="center" vertical="center"/>
    </xf>
    <xf numFmtId="193" fontId="0" fillId="112" borderId="14" xfId="0" applyNumberFormat="1" applyFill="1" applyBorder="1" applyAlignment="1">
      <alignment horizontal="center" vertical="center"/>
    </xf>
    <xf numFmtId="193" fontId="0" fillId="112" borderId="14" xfId="0" applyNumberFormat="1" applyFont="1" applyFill="1" applyBorder="1" applyAlignment="1">
      <alignment horizontal="center" vertical="center"/>
    </xf>
    <xf numFmtId="2" fontId="104" fillId="0" borderId="8" xfId="0" applyNumberFormat="1" applyFont="1" applyBorder="1" applyAlignment="1">
      <alignment horizontal="center" vertical="center" wrapText="1"/>
    </xf>
    <xf numFmtId="190" fontId="0" fillId="0" borderId="3" xfId="1835" applyNumberFormat="1" applyFont="1" applyFill="1" applyBorder="1" applyAlignment="1">
      <alignment horizontal="center" vertical="center"/>
    </xf>
    <xf numFmtId="196" fontId="0" fillId="0" borderId="93" xfId="0" applyNumberFormat="1" applyFont="1" applyFill="1" applyBorder="1" applyAlignment="1" applyProtection="1">
      <alignment horizontal="center" vertical="center"/>
      <protection locked="0"/>
    </xf>
    <xf numFmtId="196" fontId="0" fillId="0" borderId="93" xfId="0" applyNumberFormat="1" applyBorder="1" applyAlignment="1" applyProtection="1">
      <alignment horizontal="center" vertical="center"/>
      <protection locked="0"/>
    </xf>
    <xf numFmtId="205" fontId="0" fillId="113" borderId="93" xfId="1835" applyNumberFormat="1" applyFont="1" applyFill="1" applyBorder="1" applyAlignment="1" applyProtection="1">
      <alignment horizontal="center" vertical="center"/>
    </xf>
    <xf numFmtId="200" fontId="0" fillId="113" borderId="93" xfId="1835" applyNumberFormat="1" applyFont="1" applyFill="1" applyBorder="1" applyAlignment="1" applyProtection="1">
      <alignment horizontal="center"/>
      <protection locked="0"/>
    </xf>
    <xf numFmtId="202" fontId="112" fillId="113" borderId="93" xfId="66" applyNumberFormat="1" applyFont="1" applyFill="1" applyBorder="1" applyAlignment="1">
      <alignment horizontal="center" wrapText="1"/>
    </xf>
    <xf numFmtId="194" fontId="0" fillId="113" borderId="14" xfId="1835" applyNumberFormat="1" applyFont="1" applyFill="1" applyBorder="1"/>
    <xf numFmtId="193" fontId="0" fillId="0" borderId="93" xfId="1835" applyNumberFormat="1" applyFont="1" applyBorder="1"/>
    <xf numFmtId="193" fontId="3" fillId="0" borderId="93" xfId="1835" applyNumberFormat="1" applyFont="1" applyBorder="1"/>
    <xf numFmtId="0" fontId="1" fillId="0" borderId="3" xfId="66" applyFont="1" applyBorder="1" applyAlignment="1" applyProtection="1">
      <alignment vertical="center" wrapText="1"/>
    </xf>
    <xf numFmtId="193" fontId="158" fillId="113" borderId="93" xfId="1835" applyNumberFormat="1" applyFont="1" applyFill="1" applyBorder="1" applyAlignment="1" applyProtection="1">
      <alignment horizontal="center" vertical="center" wrapText="1"/>
    </xf>
    <xf numFmtId="196" fontId="0" fillId="0" borderId="13" xfId="1835" applyNumberFormat="1" applyFont="1" applyBorder="1" applyAlignment="1" applyProtection="1">
      <alignment horizontal="center" vertical="center"/>
    </xf>
    <xf numFmtId="194" fontId="0" fillId="0" borderId="8" xfId="1835" applyNumberFormat="1" applyFont="1" applyBorder="1" applyAlignment="1">
      <alignment horizontal="center"/>
    </xf>
    <xf numFmtId="1" fontId="0" fillId="0" borderId="3" xfId="0" applyNumberFormat="1" applyFill="1" applyBorder="1" applyAlignment="1">
      <alignment horizontal="center" vertical="center" wrapText="1"/>
    </xf>
    <xf numFmtId="4" fontId="0" fillId="112" borderId="3" xfId="0" applyNumberFormat="1" applyFill="1" applyBorder="1" applyAlignment="1" applyProtection="1">
      <alignment horizontal="center" vertical="top"/>
      <protection locked="0"/>
    </xf>
    <xf numFmtId="1" fontId="0" fillId="113" borderId="93" xfId="0" applyNumberFormat="1" applyFont="1" applyFill="1" applyBorder="1" applyAlignment="1">
      <alignment horizontal="center" wrapText="1"/>
    </xf>
    <xf numFmtId="3" fontId="0" fillId="112" borderId="3" xfId="0" applyNumberFormat="1" applyFill="1" applyBorder="1" applyAlignment="1" applyProtection="1">
      <alignment horizontal="center" vertical="top"/>
      <protection locked="0"/>
    </xf>
    <xf numFmtId="3" fontId="0" fillId="112" borderId="93" xfId="0" applyNumberFormat="1" applyFill="1" applyBorder="1" applyAlignment="1" applyProtection="1">
      <alignment horizontal="center" vertical="top"/>
      <protection locked="0"/>
    </xf>
    <xf numFmtId="0" fontId="0" fillId="120" borderId="0" xfId="0" applyFill="1"/>
    <xf numFmtId="3" fontId="0" fillId="0" borderId="3" xfId="0" applyNumberFormat="1" applyFill="1" applyBorder="1" applyAlignment="1">
      <alignment horizontal="center" vertical="center" wrapText="1"/>
    </xf>
    <xf numFmtId="3" fontId="0" fillId="113" borderId="3" xfId="0" applyNumberFormat="1" applyFont="1" applyFill="1" applyBorder="1" applyAlignment="1">
      <alignment horizontal="center" vertical="top" wrapText="1"/>
    </xf>
    <xf numFmtId="1" fontId="0" fillId="0" borderId="3" xfId="0" applyNumberFormat="1" applyFill="1" applyBorder="1" applyAlignment="1" applyProtection="1">
      <alignment horizontal="center" vertical="center" wrapText="1"/>
    </xf>
    <xf numFmtId="165" fontId="0" fillId="114" borderId="3" xfId="0" applyNumberFormat="1" applyFont="1" applyFill="1" applyBorder="1" applyAlignment="1">
      <alignment vertical="top"/>
    </xf>
    <xf numFmtId="0" fontId="0" fillId="0" borderId="3" xfId="1835" applyNumberFormat="1" applyFont="1" applyFill="1" applyBorder="1" applyAlignment="1">
      <alignment horizontal="center" vertical="center"/>
    </xf>
    <xf numFmtId="1" fontId="105" fillId="0" borderId="93" xfId="0" applyNumberFormat="1" applyFont="1" applyBorder="1" applyAlignment="1">
      <alignment horizontal="left" wrapText="1"/>
    </xf>
    <xf numFmtId="165" fontId="0" fillId="0" borderId="3" xfId="1835" applyNumberFormat="1" applyFont="1" applyFill="1" applyBorder="1"/>
    <xf numFmtId="167" fontId="0" fillId="113" borderId="3" xfId="0" applyNumberFormat="1" applyFont="1" applyFill="1" applyBorder="1" applyAlignment="1">
      <alignment horizontal="center" vertical="center" wrapText="1"/>
    </xf>
    <xf numFmtId="166" fontId="0" fillId="0" borderId="3" xfId="0" applyNumberFormat="1" applyFill="1" applyBorder="1" applyAlignment="1">
      <alignment horizontal="center" vertical="center" wrapText="1"/>
    </xf>
    <xf numFmtId="2" fontId="0" fillId="0" borderId="3" xfId="1835" applyNumberFormat="1" applyFont="1" applyFill="1" applyBorder="1" applyAlignment="1">
      <alignment horizontal="center" wrapText="1"/>
    </xf>
    <xf numFmtId="166" fontId="0" fillId="0" borderId="0" xfId="0" applyNumberFormat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center" vertical="center"/>
    </xf>
    <xf numFmtId="204" fontId="0" fillId="0" borderId="13" xfId="1835" applyNumberFormat="1" applyFont="1" applyBorder="1" applyProtection="1"/>
    <xf numFmtId="196" fontId="0" fillId="113" borderId="93" xfId="1835" applyNumberFormat="1" applyFont="1" applyFill="1" applyBorder="1" applyAlignment="1" applyProtection="1">
      <alignment horizontal="center" vertical="center"/>
      <protection locked="0"/>
    </xf>
    <xf numFmtId="197" fontId="0" fillId="113" borderId="93" xfId="1835" applyNumberFormat="1" applyFont="1" applyFill="1" applyBorder="1" applyAlignment="1">
      <alignment horizontal="center" vertical="center"/>
    </xf>
    <xf numFmtId="202" fontId="0" fillId="113" borderId="93" xfId="1835" applyNumberFormat="1" applyFont="1" applyFill="1" applyBorder="1" applyAlignment="1">
      <alignment horizontal="center"/>
    </xf>
    <xf numFmtId="204" fontId="3" fillId="112" borderId="93" xfId="1835" applyNumberFormat="1" applyFont="1" applyFill="1" applyBorder="1" applyAlignment="1" applyProtection="1">
      <alignment horizontal="center" vertical="center"/>
    </xf>
    <xf numFmtId="193" fontId="0" fillId="113" borderId="14" xfId="0" applyNumberFormat="1" applyFont="1" applyFill="1" applyBorder="1" applyAlignment="1">
      <alignment horizontal="center" vertical="center"/>
    </xf>
    <xf numFmtId="200" fontId="3" fillId="113" borderId="93" xfId="66" applyNumberFormat="1" applyFont="1" applyFill="1" applyBorder="1" applyAlignment="1" applyProtection="1">
      <alignment horizontal="center" vertical="center" wrapText="1"/>
    </xf>
    <xf numFmtId="0" fontId="106" fillId="0" borderId="48" xfId="66" applyFont="1" applyBorder="1" applyAlignment="1">
      <alignment horizontal="center" vertical="center" wrapText="1"/>
    </xf>
    <xf numFmtId="0" fontId="109" fillId="115" borderId="53" xfId="66" applyFont="1" applyFill="1" applyBorder="1" applyAlignment="1">
      <alignment horizontal="left" vertical="center" wrapText="1"/>
    </xf>
    <xf numFmtId="0" fontId="109" fillId="115" borderId="53" xfId="0" applyFont="1" applyFill="1" applyBorder="1" applyAlignment="1">
      <alignment horizontal="left"/>
    </xf>
    <xf numFmtId="0" fontId="109" fillId="115" borderId="54" xfId="0" applyFont="1" applyFill="1" applyBorder="1" applyAlignment="1">
      <alignment horizontal="left"/>
    </xf>
    <xf numFmtId="194" fontId="109" fillId="115" borderId="53" xfId="0" applyNumberFormat="1" applyFont="1" applyFill="1" applyBorder="1" applyAlignment="1">
      <alignment horizontal="left"/>
    </xf>
    <xf numFmtId="194" fontId="109" fillId="115" borderId="54" xfId="0" applyNumberFormat="1" applyFont="1" applyFill="1" applyBorder="1" applyAlignment="1">
      <alignment horizontal="left"/>
    </xf>
    <xf numFmtId="0" fontId="109" fillId="115" borderId="54" xfId="66" applyFont="1" applyFill="1" applyBorder="1" applyAlignment="1">
      <alignment horizontal="left" vertical="center" wrapText="1"/>
    </xf>
    <xf numFmtId="0" fontId="3" fillId="0" borderId="40" xfId="66" applyFont="1" applyBorder="1" applyAlignment="1">
      <alignment horizontal="center" vertical="center" wrapText="1"/>
    </xf>
    <xf numFmtId="0" fontId="3" fillId="0" borderId="7" xfId="66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/>
    </xf>
    <xf numFmtId="0" fontId="109" fillId="115" borderId="53" xfId="0" applyFont="1" applyFill="1" applyBorder="1" applyAlignment="1">
      <alignment horizontal="left"/>
    </xf>
    <xf numFmtId="0" fontId="109" fillId="115" borderId="54" xfId="0" applyFont="1" applyFill="1" applyBorder="1" applyAlignment="1">
      <alignment horizontal="left"/>
    </xf>
    <xf numFmtId="0" fontId="0" fillId="0" borderId="93" xfId="0" applyFont="1" applyBorder="1" applyAlignment="1">
      <alignment horizontal="center" vertical="center"/>
    </xf>
    <xf numFmtId="0" fontId="104" fillId="0" borderId="93" xfId="0" applyFont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196" fontId="0" fillId="0" borderId="75" xfId="0" applyNumberFormat="1" applyFont="1" applyFill="1" applyBorder="1" applyAlignment="1" applyProtection="1">
      <alignment horizontal="center" vertical="center"/>
    </xf>
    <xf numFmtId="196" fontId="0" fillId="0" borderId="75" xfId="0" applyNumberFormat="1" applyFont="1" applyFill="1" applyBorder="1" applyAlignment="1" applyProtection="1">
      <alignment horizontal="center" vertical="center"/>
      <protection locked="0"/>
    </xf>
    <xf numFmtId="196" fontId="0" fillId="0" borderId="75" xfId="0" applyNumberFormat="1" applyBorder="1" applyAlignment="1" applyProtection="1">
      <alignment horizontal="center" vertical="center"/>
      <protection locked="0"/>
    </xf>
    <xf numFmtId="196" fontId="0" fillId="113" borderId="75" xfId="1835" applyNumberFormat="1" applyFont="1" applyFill="1" applyBorder="1" applyAlignment="1" applyProtection="1">
      <alignment horizontal="center" vertical="center"/>
    </xf>
    <xf numFmtId="193" fontId="0" fillId="0" borderId="75" xfId="0" applyNumberFormat="1" applyBorder="1" applyAlignment="1">
      <alignment horizontal="center" vertical="center"/>
    </xf>
    <xf numFmtId="193" fontId="0" fillId="0" borderId="75" xfId="0" applyNumberFormat="1" applyBorder="1" applyAlignment="1" applyProtection="1">
      <alignment horizontal="center" vertical="center"/>
      <protection locked="0"/>
    </xf>
    <xf numFmtId="2" fontId="3" fillId="113" borderId="75" xfId="1835" applyNumberFormat="1" applyFont="1" applyFill="1" applyBorder="1" applyAlignment="1" applyProtection="1">
      <alignment horizontal="center" vertical="center"/>
    </xf>
    <xf numFmtId="2" fontId="104" fillId="113" borderId="75" xfId="1835" applyNumberFormat="1" applyFont="1" applyFill="1" applyBorder="1" applyAlignment="1" applyProtection="1">
      <alignment horizontal="center" vertical="center"/>
    </xf>
    <xf numFmtId="193" fontId="0" fillId="0" borderId="75" xfId="0" applyNumberFormat="1" applyFont="1" applyFill="1" applyBorder="1" applyAlignment="1" applyProtection="1">
      <alignment horizontal="center" vertical="center"/>
    </xf>
    <xf numFmtId="193" fontId="0" fillId="0" borderId="75" xfId="0" applyNumberFormat="1" applyFill="1" applyBorder="1" applyAlignment="1" applyProtection="1">
      <alignment horizontal="center"/>
      <protection locked="0"/>
    </xf>
    <xf numFmtId="193" fontId="3" fillId="113" borderId="75" xfId="1835" applyNumberFormat="1" applyFont="1" applyFill="1" applyBorder="1" applyAlignment="1" applyProtection="1">
      <alignment horizontal="center" vertical="center"/>
    </xf>
    <xf numFmtId="193" fontId="104" fillId="113" borderId="75" xfId="1835" applyNumberFormat="1" applyFont="1" applyFill="1" applyBorder="1" applyAlignment="1" applyProtection="1">
      <alignment horizontal="center" vertical="center"/>
    </xf>
    <xf numFmtId="205" fontId="0" fillId="0" borderId="75" xfId="0" applyNumberFormat="1" applyFont="1" applyFill="1" applyBorder="1" applyAlignment="1" applyProtection="1">
      <alignment horizontal="center" vertical="center"/>
    </xf>
    <xf numFmtId="200" fontId="3" fillId="113" borderId="75" xfId="1835" applyNumberFormat="1" applyFont="1" applyFill="1" applyBorder="1" applyAlignment="1" applyProtection="1">
      <alignment horizontal="center" vertical="center"/>
    </xf>
    <xf numFmtId="194" fontId="0" fillId="113" borderId="75" xfId="1835" applyNumberFormat="1" applyFont="1" applyFill="1" applyBorder="1" applyAlignment="1"/>
    <xf numFmtId="193" fontId="3" fillId="113" borderId="75" xfId="66" applyNumberFormat="1" applyFont="1" applyFill="1" applyBorder="1" applyAlignment="1" applyProtection="1">
      <alignment horizontal="center" vertical="center" wrapText="1"/>
    </xf>
    <xf numFmtId="194" fontId="0" fillId="0" borderId="75" xfId="1835" applyNumberFormat="1" applyFont="1" applyBorder="1" applyAlignment="1"/>
    <xf numFmtId="194" fontId="0" fillId="0" borderId="75" xfId="1835" applyNumberFormat="1" applyFont="1" applyBorder="1"/>
    <xf numFmtId="194" fontId="0" fillId="113" borderId="75" xfId="1835" applyNumberFormat="1" applyFont="1" applyFill="1" applyBorder="1"/>
    <xf numFmtId="3" fontId="3" fillId="113" borderId="14" xfId="1835" applyNumberFormat="1" applyFont="1" applyFill="1" applyBorder="1" applyAlignment="1" applyProtection="1">
      <alignment horizontal="center" vertical="center"/>
    </xf>
    <xf numFmtId="9" fontId="3" fillId="113" borderId="5" xfId="1836" applyNumberFormat="1" applyFont="1" applyFill="1" applyBorder="1" applyAlignment="1">
      <alignment horizontal="center" vertical="center"/>
    </xf>
    <xf numFmtId="194" fontId="109" fillId="115" borderId="0" xfId="0" applyNumberFormat="1" applyFont="1" applyFill="1" applyBorder="1" applyAlignment="1">
      <alignment horizontal="left"/>
    </xf>
    <xf numFmtId="165" fontId="3" fillId="113" borderId="75" xfId="1835" applyFont="1" applyFill="1" applyBorder="1" applyAlignment="1">
      <alignment horizontal="center" vertical="center"/>
    </xf>
    <xf numFmtId="165" fontId="0" fillId="0" borderId="75" xfId="1835" applyFont="1" applyBorder="1" applyAlignment="1" applyProtection="1">
      <alignment horizontal="center" vertical="center"/>
      <protection locked="0"/>
    </xf>
    <xf numFmtId="2" fontId="0" fillId="0" borderId="75" xfId="1835" applyNumberFormat="1" applyFont="1" applyBorder="1" applyAlignment="1" applyProtection="1">
      <alignment horizontal="center" vertical="center"/>
      <protection locked="0"/>
    </xf>
    <xf numFmtId="2" fontId="0" fillId="112" borderId="75" xfId="1835" applyNumberFormat="1" applyFont="1" applyFill="1" applyBorder="1" applyAlignment="1" applyProtection="1">
      <alignment horizontal="center" vertical="center"/>
      <protection locked="0"/>
    </xf>
    <xf numFmtId="192" fontId="104" fillId="113" borderId="75" xfId="1835" applyNumberFormat="1" applyFont="1" applyFill="1" applyBorder="1" applyAlignment="1" applyProtection="1">
      <alignment horizontal="center" vertical="center"/>
      <protection locked="0"/>
    </xf>
    <xf numFmtId="2" fontId="104" fillId="113" borderId="75" xfId="1835" applyNumberFormat="1" applyFont="1" applyFill="1" applyBorder="1" applyAlignment="1" applyProtection="1">
      <alignment horizontal="center" vertical="center"/>
      <protection locked="0"/>
    </xf>
    <xf numFmtId="194" fontId="104" fillId="113" borderId="75" xfId="1835" applyNumberFormat="1" applyFont="1" applyFill="1" applyBorder="1" applyAlignment="1" applyProtection="1">
      <alignment horizontal="center"/>
    </xf>
    <xf numFmtId="196" fontId="0" fillId="0" borderId="75" xfId="1835" applyNumberFormat="1" applyFont="1" applyBorder="1" applyAlignment="1" applyProtection="1">
      <alignment horizontal="center" vertical="center"/>
    </xf>
    <xf numFmtId="202" fontId="0" fillId="113" borderId="75" xfId="0" applyNumberFormat="1" applyFont="1" applyFill="1" applyBorder="1" applyAlignment="1" applyProtection="1">
      <alignment horizontal="center" vertical="center"/>
    </xf>
    <xf numFmtId="194" fontId="0" fillId="0" borderId="75" xfId="1835" applyNumberFormat="1" applyFont="1" applyBorder="1" applyAlignment="1">
      <alignment horizontal="center"/>
    </xf>
    <xf numFmtId="194" fontId="0" fillId="113" borderId="75" xfId="1835" applyNumberFormat="1" applyFont="1" applyFill="1" applyBorder="1" applyAlignment="1">
      <alignment horizontal="center"/>
    </xf>
    <xf numFmtId="194" fontId="0" fillId="0" borderId="75" xfId="1835" applyNumberFormat="1" applyFont="1" applyFill="1" applyBorder="1" applyAlignment="1">
      <alignment horizontal="center"/>
    </xf>
    <xf numFmtId="194" fontId="0" fillId="0" borderId="5" xfId="1835" applyNumberFormat="1" applyFont="1" applyBorder="1" applyAlignment="1">
      <alignment horizontal="center"/>
    </xf>
    <xf numFmtId="0" fontId="0" fillId="0" borderId="75" xfId="0" applyBorder="1" applyAlignment="1">
      <alignment horizontal="center"/>
    </xf>
    <xf numFmtId="193" fontId="3" fillId="113" borderId="14" xfId="66" applyNumberFormat="1" applyFont="1" applyFill="1" applyBorder="1" applyAlignment="1" applyProtection="1">
      <alignment horizontal="center" vertical="center" wrapText="1"/>
    </xf>
    <xf numFmtId="196" fontId="0" fillId="113" borderId="75" xfId="1835" applyNumberFormat="1" applyFont="1" applyFill="1" applyBorder="1" applyAlignment="1" applyProtection="1">
      <alignment horizontal="center"/>
    </xf>
    <xf numFmtId="194" fontId="0" fillId="0" borderId="75" xfId="1835" applyNumberFormat="1" applyFont="1" applyBorder="1" applyAlignment="1" applyProtection="1">
      <alignment horizontal="center"/>
      <protection locked="0"/>
    </xf>
    <xf numFmtId="204" fontId="0" fillId="0" borderId="11" xfId="1835" applyNumberFormat="1" applyFont="1" applyBorder="1" applyProtection="1"/>
    <xf numFmtId="194" fontId="0" fillId="113" borderId="75" xfId="1835" applyNumberFormat="1" applyFont="1" applyFill="1" applyBorder="1" applyProtection="1">
      <protection locked="0"/>
    </xf>
    <xf numFmtId="194" fontId="0" fillId="0" borderId="75" xfId="1835" applyNumberFormat="1" applyFont="1" applyBorder="1" applyProtection="1">
      <protection locked="0"/>
    </xf>
    <xf numFmtId="165" fontId="0" fillId="113" borderId="75" xfId="1835" applyFont="1" applyFill="1" applyBorder="1" applyProtection="1">
      <protection locked="0"/>
    </xf>
    <xf numFmtId="165" fontId="0" fillId="0" borderId="75" xfId="1835" applyFont="1" applyBorder="1" applyProtection="1">
      <protection locked="0"/>
    </xf>
    <xf numFmtId="3" fontId="3" fillId="113" borderId="75" xfId="66" applyNumberFormat="1" applyFont="1" applyFill="1" applyBorder="1" applyAlignment="1" applyProtection="1">
      <alignment horizontal="center" vertical="center" wrapText="1"/>
    </xf>
    <xf numFmtId="3" fontId="3" fillId="112" borderId="75" xfId="66" applyNumberFormat="1" applyFont="1" applyFill="1" applyBorder="1" applyAlignment="1" applyProtection="1">
      <alignment horizontal="center" vertical="center" wrapText="1"/>
      <protection locked="0"/>
    </xf>
    <xf numFmtId="9" fontId="0" fillId="113" borderId="5" xfId="1836" applyFont="1" applyFill="1" applyBorder="1" applyAlignment="1">
      <alignment horizontal="center" vertical="center"/>
    </xf>
    <xf numFmtId="0" fontId="109" fillId="115" borderId="0" xfId="0" applyFont="1" applyFill="1" applyBorder="1" applyAlignment="1">
      <alignment horizontal="left"/>
    </xf>
    <xf numFmtId="0" fontId="0" fillId="0" borderId="75" xfId="0" applyBorder="1" applyAlignment="1" applyProtection="1">
      <alignment horizontal="center" vertical="center"/>
      <protection locked="0"/>
    </xf>
    <xf numFmtId="2" fontId="0" fillId="0" borderId="75" xfId="0" applyNumberFormat="1" applyBorder="1" applyAlignment="1" applyProtection="1">
      <alignment horizontal="center" vertical="center"/>
      <protection locked="0"/>
    </xf>
    <xf numFmtId="193" fontId="0" fillId="113" borderId="75" xfId="1835" applyNumberFormat="1" applyFont="1" applyFill="1" applyBorder="1" applyAlignment="1" applyProtection="1">
      <alignment horizontal="center" vertical="center"/>
    </xf>
    <xf numFmtId="165" fontId="0" fillId="112" borderId="75" xfId="1835" applyFont="1" applyFill="1" applyBorder="1" applyAlignment="1">
      <alignment horizontal="center"/>
    </xf>
    <xf numFmtId="2" fontId="0" fillId="112" borderId="75" xfId="1835" applyNumberFormat="1" applyFont="1" applyFill="1" applyBorder="1" applyAlignment="1">
      <alignment horizontal="center"/>
    </xf>
    <xf numFmtId="2" fontId="3" fillId="112" borderId="75" xfId="1835" applyNumberFormat="1" applyFont="1" applyFill="1" applyBorder="1" applyAlignment="1" applyProtection="1">
      <alignment horizontal="center"/>
    </xf>
    <xf numFmtId="2" fontId="104" fillId="112" borderId="75" xfId="1835" applyNumberFormat="1" applyFont="1" applyFill="1" applyBorder="1" applyAlignment="1" applyProtection="1">
      <alignment horizontal="center"/>
    </xf>
    <xf numFmtId="193" fontId="0" fillId="112" borderId="75" xfId="1835" applyNumberFormat="1" applyFont="1" applyFill="1" applyBorder="1" applyAlignment="1" applyProtection="1">
      <alignment horizontal="center" vertical="center"/>
    </xf>
    <xf numFmtId="193" fontId="0" fillId="112" borderId="75" xfId="1835" applyNumberFormat="1" applyFont="1" applyFill="1" applyBorder="1" applyAlignment="1" applyProtection="1">
      <alignment horizontal="center"/>
    </xf>
    <xf numFmtId="202" fontId="0" fillId="113" borderId="75" xfId="1835" applyNumberFormat="1" applyFont="1" applyFill="1" applyBorder="1" applyAlignment="1" applyProtection="1">
      <alignment horizontal="center" vertical="center"/>
    </xf>
    <xf numFmtId="193" fontId="112" fillId="112" borderId="75" xfId="66" applyNumberFormat="1" applyFont="1" applyFill="1" applyBorder="1" applyAlignment="1" applyProtection="1">
      <alignment horizontal="center" vertical="center" wrapText="1"/>
    </xf>
    <xf numFmtId="193" fontId="0" fillId="112" borderId="75" xfId="1835" applyNumberFormat="1" applyFont="1" applyFill="1" applyBorder="1" applyAlignment="1">
      <alignment horizontal="center"/>
    </xf>
    <xf numFmtId="193" fontId="0" fillId="112" borderId="75" xfId="1835" applyNumberFormat="1" applyFont="1" applyFill="1" applyBorder="1" applyAlignment="1" applyProtection="1">
      <alignment horizontal="center"/>
      <protection locked="0"/>
    </xf>
    <xf numFmtId="194" fontId="0" fillId="112" borderId="75" xfId="1835" applyNumberFormat="1" applyFont="1" applyFill="1" applyBorder="1" applyAlignment="1">
      <alignment horizontal="center"/>
    </xf>
    <xf numFmtId="193" fontId="0" fillId="112" borderId="75" xfId="1835" applyNumberFormat="1" applyFont="1" applyFill="1" applyBorder="1" applyProtection="1">
      <protection locked="0"/>
    </xf>
    <xf numFmtId="3" fontId="0" fillId="113" borderId="75" xfId="1835" applyNumberFormat="1" applyFont="1" applyFill="1" applyBorder="1" applyAlignment="1" applyProtection="1">
      <alignment horizontal="center" vertical="center"/>
    </xf>
    <xf numFmtId="3" fontId="0" fillId="112" borderId="75" xfId="1835" applyNumberFormat="1" applyFont="1" applyFill="1" applyBorder="1" applyAlignment="1" applyProtection="1">
      <alignment horizontal="center" vertical="center"/>
    </xf>
    <xf numFmtId="9" fontId="0" fillId="112" borderId="5" xfId="1836" applyNumberFormat="1" applyFont="1" applyFill="1" applyBorder="1" applyAlignment="1">
      <alignment horizontal="center" vertical="center"/>
    </xf>
    <xf numFmtId="180" fontId="0" fillId="112" borderId="75" xfId="1836" applyNumberFormat="1" applyFont="1" applyFill="1" applyBorder="1" applyAlignment="1">
      <alignment horizontal="center" vertical="center"/>
    </xf>
    <xf numFmtId="180" fontId="0" fillId="112" borderId="0" xfId="1836" applyNumberFormat="1" applyFont="1" applyFill="1" applyBorder="1" applyAlignment="1">
      <alignment horizontal="center" vertical="center"/>
    </xf>
    <xf numFmtId="194" fontId="104" fillId="112" borderId="75" xfId="1835" applyNumberFormat="1" applyFont="1" applyFill="1" applyBorder="1" applyAlignment="1" applyProtection="1">
      <alignment horizontal="center"/>
    </xf>
    <xf numFmtId="194" fontId="104" fillId="112" borderId="75" xfId="1835" applyNumberFormat="1" applyFont="1" applyFill="1" applyBorder="1" applyAlignment="1">
      <alignment horizontal="center"/>
    </xf>
    <xf numFmtId="205" fontId="0" fillId="113" borderId="75" xfId="1835" applyNumberFormat="1" applyFont="1" applyFill="1" applyBorder="1" applyAlignment="1" applyProtection="1">
      <alignment horizontal="center" vertical="center"/>
    </xf>
    <xf numFmtId="200" fontId="0" fillId="113" borderId="75" xfId="1835" applyNumberFormat="1" applyFont="1" applyFill="1" applyBorder="1" applyAlignment="1" applyProtection="1">
      <alignment horizontal="center"/>
      <protection locked="0"/>
    </xf>
    <xf numFmtId="193" fontId="0" fillId="112" borderId="75" xfId="1835" applyNumberFormat="1" applyFont="1" applyFill="1" applyBorder="1" applyAlignment="1">
      <alignment horizontal="center" vertical="center"/>
    </xf>
    <xf numFmtId="193" fontId="0" fillId="113" borderId="75" xfId="1835" applyNumberFormat="1" applyFont="1" applyFill="1" applyBorder="1" applyAlignment="1" applyProtection="1">
      <alignment horizontal="center" vertical="center"/>
      <protection locked="0"/>
    </xf>
    <xf numFmtId="193" fontId="0" fillId="112" borderId="75" xfId="1835" applyNumberFormat="1" applyFont="1" applyFill="1" applyBorder="1" applyAlignment="1" applyProtection="1">
      <alignment horizontal="center" vertical="center"/>
      <protection locked="0"/>
    </xf>
    <xf numFmtId="194" fontId="0" fillId="112" borderId="75" xfId="1835" applyNumberFormat="1" applyFont="1" applyFill="1" applyBorder="1" applyAlignment="1">
      <alignment horizontal="center" vertical="center"/>
    </xf>
    <xf numFmtId="0" fontId="112" fillId="112" borderId="75" xfId="66" applyFont="1" applyFill="1" applyBorder="1" applyAlignment="1" applyProtection="1">
      <alignment horizontal="center" vertical="center" wrapText="1"/>
    </xf>
    <xf numFmtId="194" fontId="0" fillId="112" borderId="75" xfId="1835" applyNumberFormat="1" applyFont="1" applyFill="1" applyBorder="1" applyAlignment="1" applyProtection="1">
      <alignment horizontal="center" vertical="center"/>
      <protection locked="0"/>
    </xf>
    <xf numFmtId="196" fontId="0" fillId="112" borderId="75" xfId="1835" applyNumberFormat="1" applyFont="1" applyFill="1" applyBorder="1" applyAlignment="1" applyProtection="1">
      <alignment horizontal="center" vertical="center"/>
    </xf>
    <xf numFmtId="165" fontId="0" fillId="112" borderId="75" xfId="1835" applyFont="1" applyFill="1" applyBorder="1" applyProtection="1">
      <protection locked="0"/>
    </xf>
    <xf numFmtId="3" fontId="3" fillId="112" borderId="75" xfId="66" applyNumberFormat="1" applyFont="1" applyFill="1" applyBorder="1" applyAlignment="1" applyProtection="1">
      <alignment horizontal="center" vertical="center" wrapText="1"/>
    </xf>
    <xf numFmtId="9" fontId="3" fillId="112" borderId="5" xfId="1836" applyFont="1" applyFill="1" applyBorder="1" applyAlignment="1">
      <alignment horizontal="center" vertical="center"/>
    </xf>
    <xf numFmtId="165" fontId="0" fillId="112" borderId="75" xfId="1835" applyFont="1" applyFill="1" applyBorder="1"/>
    <xf numFmtId="0" fontId="0" fillId="112" borderId="75" xfId="0" applyFill="1" applyBorder="1"/>
    <xf numFmtId="165" fontId="3" fillId="112" borderId="75" xfId="1835" applyFont="1" applyFill="1" applyBorder="1" applyAlignment="1">
      <alignment horizontal="center" vertical="center"/>
    </xf>
    <xf numFmtId="194" fontId="0" fillId="112" borderId="75" xfId="1835" applyNumberFormat="1" applyFont="1" applyFill="1" applyBorder="1"/>
    <xf numFmtId="211" fontId="0" fillId="113" borderId="75" xfId="1835" applyNumberFormat="1" applyFont="1" applyFill="1" applyBorder="1" applyAlignment="1" applyProtection="1">
      <alignment horizontal="center" vertical="center"/>
    </xf>
    <xf numFmtId="194" fontId="0" fillId="112" borderId="75" xfId="1835" applyNumberFormat="1" applyFont="1" applyFill="1" applyBorder="1" applyAlignment="1"/>
    <xf numFmtId="196" fontId="0" fillId="112" borderId="75" xfId="1835" applyNumberFormat="1" applyFont="1" applyFill="1" applyBorder="1" applyAlignment="1" applyProtection="1">
      <alignment horizontal="center" vertical="center"/>
      <protection locked="0"/>
    </xf>
    <xf numFmtId="194" fontId="0" fillId="112" borderId="75" xfId="1835" applyNumberFormat="1" applyFont="1" applyFill="1" applyBorder="1" applyAlignment="1" applyProtection="1">
      <protection locked="0"/>
    </xf>
    <xf numFmtId="3" fontId="0" fillId="112" borderId="75" xfId="1835" applyNumberFormat="1" applyFont="1" applyFill="1" applyBorder="1" applyAlignment="1" applyProtection="1">
      <alignment horizontal="center" vertical="center"/>
      <protection locked="0"/>
    </xf>
    <xf numFmtId="196" fontId="0" fillId="112" borderId="75" xfId="1835" applyNumberFormat="1" applyFont="1" applyFill="1" applyBorder="1" applyAlignment="1">
      <alignment horizontal="center"/>
    </xf>
    <xf numFmtId="196" fontId="0" fillId="113" borderId="75" xfId="1835" applyNumberFormat="1" applyFont="1" applyFill="1" applyBorder="1" applyAlignment="1">
      <alignment horizontal="center"/>
    </xf>
    <xf numFmtId="196" fontId="0" fillId="112" borderId="75" xfId="1835" applyNumberFormat="1" applyFont="1" applyFill="1" applyBorder="1"/>
    <xf numFmtId="9" fontId="3" fillId="112" borderId="5" xfId="1836" applyFont="1" applyFill="1" applyBorder="1" applyAlignment="1" applyProtection="1">
      <alignment horizontal="center" vertical="center"/>
    </xf>
    <xf numFmtId="196" fontId="0" fillId="112" borderId="0" xfId="1835" applyNumberFormat="1" applyFont="1" applyFill="1" applyBorder="1" applyAlignment="1" applyProtection="1">
      <alignment horizontal="center" vertical="center"/>
    </xf>
    <xf numFmtId="192" fontId="104" fillId="113" borderId="75" xfId="1835" applyNumberFormat="1" applyFont="1" applyFill="1" applyBorder="1" applyAlignment="1" applyProtection="1">
      <alignment horizontal="center"/>
    </xf>
    <xf numFmtId="165" fontId="0" fillId="0" borderId="75" xfId="1835" applyFont="1" applyBorder="1"/>
    <xf numFmtId="2" fontId="104" fillId="113" borderId="75" xfId="1835" applyNumberFormat="1" applyFont="1" applyFill="1" applyBorder="1" applyAlignment="1" applyProtection="1">
      <alignment horizontal="center"/>
    </xf>
    <xf numFmtId="9" fontId="0" fillId="112" borderId="5" xfId="1836" applyFont="1" applyFill="1" applyBorder="1" applyAlignment="1" applyProtection="1">
      <alignment horizontal="center" vertical="center"/>
      <protection locked="0"/>
    </xf>
    <xf numFmtId="204" fontId="0" fillId="112" borderId="75" xfId="1835" applyNumberFormat="1" applyFont="1" applyFill="1" applyBorder="1" applyAlignment="1">
      <alignment horizontal="center" vertical="center"/>
    </xf>
    <xf numFmtId="204" fontId="0" fillId="113" borderId="75" xfId="1835" applyNumberFormat="1" applyFont="1" applyFill="1" applyBorder="1" applyAlignment="1">
      <alignment horizontal="center" vertical="center"/>
    </xf>
    <xf numFmtId="200" fontId="112" fillId="113" borderId="75" xfId="66" applyNumberFormat="1" applyFont="1" applyFill="1" applyBorder="1" applyAlignment="1">
      <alignment horizontal="center" wrapText="1"/>
    </xf>
    <xf numFmtId="204" fontId="0" fillId="0" borderId="75" xfId="1835" applyNumberFormat="1" applyFont="1" applyBorder="1" applyAlignment="1">
      <alignment horizontal="center" vertical="center"/>
    </xf>
    <xf numFmtId="2" fontId="0" fillId="0" borderId="75" xfId="1835" applyNumberFormat="1" applyFont="1" applyBorder="1"/>
    <xf numFmtId="204" fontId="3" fillId="112" borderId="75" xfId="1835" applyNumberFormat="1" applyFont="1" applyFill="1" applyBorder="1" applyAlignment="1" applyProtection="1">
      <alignment horizontal="center" vertical="center"/>
    </xf>
    <xf numFmtId="193" fontId="3" fillId="113" borderId="75" xfId="1835" applyNumberFormat="1" applyFont="1" applyFill="1" applyBorder="1" applyAlignment="1" applyProtection="1">
      <alignment horizontal="center"/>
    </xf>
    <xf numFmtId="193" fontId="0" fillId="113" borderId="75" xfId="1835" applyNumberFormat="1" applyFont="1" applyFill="1" applyBorder="1" applyAlignment="1">
      <alignment horizontal="center"/>
    </xf>
    <xf numFmtId="193" fontId="0" fillId="0" borderId="75" xfId="1835" applyNumberFormat="1" applyFont="1" applyBorder="1" applyAlignment="1">
      <alignment horizontal="center" vertical="center"/>
    </xf>
    <xf numFmtId="2" fontId="3" fillId="112" borderId="75" xfId="1835" applyNumberFormat="1" applyFont="1" applyFill="1" applyBorder="1" applyAlignment="1" applyProtection="1">
      <alignment horizontal="center" vertical="center"/>
    </xf>
    <xf numFmtId="2" fontId="0" fillId="0" borderId="75" xfId="1835" applyNumberFormat="1" applyFont="1" applyFill="1" applyBorder="1" applyAlignment="1" applyProtection="1">
      <alignment horizontal="center"/>
    </xf>
    <xf numFmtId="193" fontId="0" fillId="113" borderId="75" xfId="1835" applyNumberFormat="1" applyFont="1" applyFill="1" applyBorder="1" applyAlignment="1">
      <alignment horizontal="center" vertical="center"/>
    </xf>
    <xf numFmtId="193" fontId="3" fillId="112" borderId="75" xfId="1835" applyNumberFormat="1" applyFont="1" applyFill="1" applyBorder="1" applyAlignment="1" applyProtection="1">
      <alignment horizontal="center"/>
    </xf>
    <xf numFmtId="165" fontId="0" fillId="0" borderId="5" xfId="1835" applyFont="1" applyBorder="1"/>
    <xf numFmtId="3" fontId="0" fillId="113" borderId="75" xfId="1835" applyNumberFormat="1" applyFont="1" applyFill="1" applyBorder="1" applyAlignment="1" applyProtection="1">
      <alignment horizontal="center" vertical="center"/>
      <protection locked="0"/>
    </xf>
    <xf numFmtId="9" fontId="0" fillId="113" borderId="75" xfId="1836" applyFont="1" applyFill="1" applyBorder="1" applyAlignment="1" applyProtection="1">
      <alignment horizontal="center" vertical="center"/>
      <protection locked="0"/>
    </xf>
    <xf numFmtId="0" fontId="109" fillId="115" borderId="5" xfId="66" applyFont="1" applyFill="1" applyBorder="1" applyAlignment="1">
      <alignment horizontal="left" vertical="center" wrapText="1"/>
    </xf>
    <xf numFmtId="0" fontId="0" fillId="113" borderId="75" xfId="0" applyFill="1" applyBorder="1" applyAlignment="1">
      <alignment horizontal="center" vertical="center"/>
    </xf>
    <xf numFmtId="200" fontId="112" fillId="0" borderId="75" xfId="66" applyNumberFormat="1" applyFont="1" applyFill="1" applyBorder="1" applyAlignment="1">
      <alignment horizontal="center" wrapText="1"/>
    </xf>
    <xf numFmtId="193" fontId="112" fillId="0" borderId="0" xfId="66" applyNumberFormat="1" applyFont="1" applyFill="1" applyBorder="1" applyAlignment="1">
      <alignment horizontal="center" wrapText="1"/>
    </xf>
    <xf numFmtId="193" fontId="0" fillId="113" borderId="75" xfId="0" applyNumberFormat="1" applyFill="1" applyBorder="1" applyAlignment="1">
      <alignment horizontal="center" vertical="center"/>
    </xf>
    <xf numFmtId="193" fontId="0" fillId="0" borderId="75" xfId="1835" applyNumberFormat="1" applyFont="1" applyBorder="1"/>
    <xf numFmtId="193" fontId="0" fillId="0" borderId="75" xfId="1835" applyNumberFormat="1" applyFont="1" applyBorder="1" applyAlignment="1">
      <alignment horizontal="center"/>
    </xf>
    <xf numFmtId="193" fontId="3" fillId="0" borderId="75" xfId="1835" applyNumberFormat="1" applyFont="1" applyBorder="1"/>
    <xf numFmtId="193" fontId="3" fillId="113" borderId="75" xfId="1835" applyNumberFormat="1" applyFont="1" applyFill="1" applyBorder="1" applyAlignment="1">
      <alignment horizontal="center"/>
    </xf>
    <xf numFmtId="193" fontId="104" fillId="113" borderId="75" xfId="1835" applyNumberFormat="1" applyFont="1" applyFill="1" applyBorder="1" applyAlignment="1" applyProtection="1">
      <alignment horizontal="center"/>
    </xf>
    <xf numFmtId="9" fontId="0" fillId="113" borderId="5" xfId="1836" applyFont="1" applyFill="1" applyBorder="1" applyAlignment="1" applyProtection="1">
      <alignment horizontal="center" vertical="center"/>
      <protection locked="0"/>
    </xf>
    <xf numFmtId="0" fontId="109" fillId="115" borderId="0" xfId="66" applyFont="1" applyFill="1" applyBorder="1" applyAlignment="1">
      <alignment horizontal="left" vertical="center" wrapText="1"/>
    </xf>
    <xf numFmtId="165" fontId="0" fillId="0" borderId="6" xfId="1835" applyFont="1" applyBorder="1"/>
    <xf numFmtId="165" fontId="0" fillId="113" borderId="9" xfId="1835" applyFont="1" applyFill="1" applyBorder="1" applyAlignment="1">
      <alignment horizontal="center"/>
    </xf>
    <xf numFmtId="2" fontId="0" fillId="0" borderId="9" xfId="1835" applyNumberFormat="1" applyFont="1" applyBorder="1"/>
    <xf numFmtId="2" fontId="0" fillId="0" borderId="9" xfId="0" applyNumberFormat="1" applyBorder="1" applyAlignment="1">
      <alignment horizontal="center" vertical="center"/>
    </xf>
    <xf numFmtId="192" fontId="3" fillId="113" borderId="9" xfId="1835" applyNumberFormat="1" applyFont="1" applyFill="1" applyBorder="1" applyAlignment="1" applyProtection="1">
      <alignment horizontal="center"/>
    </xf>
    <xf numFmtId="165" fontId="3" fillId="0" borderId="9" xfId="1835" applyFont="1" applyBorder="1"/>
    <xf numFmtId="2" fontId="3" fillId="113" borderId="9" xfId="1835" applyNumberFormat="1" applyFont="1" applyFill="1" applyBorder="1" applyAlignment="1" applyProtection="1">
      <alignment horizontal="center"/>
    </xf>
    <xf numFmtId="2" fontId="3" fillId="0" borderId="9" xfId="1835" applyNumberFormat="1" applyFont="1" applyBorder="1"/>
    <xf numFmtId="165" fontId="3" fillId="113" borderId="9" xfId="1835" applyNumberFormat="1" applyFont="1" applyFill="1" applyBorder="1" applyAlignment="1" applyProtection="1">
      <alignment horizontal="center"/>
    </xf>
    <xf numFmtId="3" fontId="3" fillId="113" borderId="9" xfId="1835" applyNumberFormat="1" applyFont="1" applyFill="1" applyBorder="1" applyAlignment="1" applyProtection="1">
      <alignment horizontal="center" vertical="center"/>
      <protection locked="0"/>
    </xf>
    <xf numFmtId="9" fontId="3" fillId="113" borderId="9" xfId="1836" applyFont="1" applyFill="1" applyBorder="1" applyAlignment="1" applyProtection="1">
      <alignment horizontal="center" vertical="center"/>
      <protection locked="0"/>
    </xf>
    <xf numFmtId="192" fontId="104" fillId="113" borderId="9" xfId="1835" applyNumberFormat="1" applyFont="1" applyFill="1" applyBorder="1" applyAlignment="1" applyProtection="1">
      <alignment horizontal="center"/>
    </xf>
    <xf numFmtId="2" fontId="0" fillId="120" borderId="93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112" borderId="93" xfId="0" applyFill="1" applyBorder="1" applyAlignment="1">
      <alignment horizontal="center" vertical="center"/>
    </xf>
    <xf numFmtId="0" fontId="0" fillId="0" borderId="79" xfId="66" applyFont="1" applyBorder="1" applyAlignment="1">
      <alignment horizontal="center" vertical="center" wrapText="1"/>
    </xf>
    <xf numFmtId="193" fontId="3" fillId="112" borderId="14" xfId="1835" applyNumberFormat="1" applyFont="1" applyFill="1" applyBorder="1" applyAlignment="1" applyProtection="1">
      <alignment horizontal="center"/>
    </xf>
    <xf numFmtId="2" fontId="0" fillId="0" borderId="14" xfId="1835" applyNumberFormat="1" applyFont="1" applyBorder="1" applyAlignment="1">
      <alignment horizontal="center"/>
    </xf>
    <xf numFmtId="165" fontId="0" fillId="113" borderId="14" xfId="1835" applyFont="1" applyFill="1" applyBorder="1" applyAlignment="1">
      <alignment horizontal="center"/>
    </xf>
    <xf numFmtId="165" fontId="0" fillId="0" borderId="14" xfId="1835" applyFont="1" applyBorder="1" applyAlignment="1">
      <alignment horizontal="center"/>
    </xf>
    <xf numFmtId="202" fontId="159" fillId="0" borderId="93" xfId="1835" applyNumberFormat="1" applyFont="1" applyBorder="1" applyAlignment="1" applyProtection="1">
      <alignment horizontal="center"/>
    </xf>
    <xf numFmtId="2" fontId="0" fillId="0" borderId="93" xfId="0" applyNumberFormat="1" applyBorder="1"/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3" fontId="129" fillId="0" borderId="41" xfId="66" applyNumberFormat="1" applyFont="1" applyBorder="1" applyAlignment="1">
      <alignment horizontal="center" vertical="center" wrapText="1"/>
    </xf>
    <xf numFmtId="0" fontId="108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128" fillId="0" borderId="9" xfId="0" applyFont="1" applyBorder="1" applyAlignment="1" applyProtection="1">
      <alignment horizontal="center" vertical="center"/>
      <protection locked="0"/>
    </xf>
    <xf numFmtId="0" fontId="160" fillId="0" borderId="93" xfId="0" applyFont="1" applyBorder="1" applyAlignment="1">
      <alignment horizontal="center" vertical="center" wrapText="1"/>
    </xf>
    <xf numFmtId="4" fontId="65" fillId="112" borderId="93" xfId="770" applyNumberFormat="1" applyFont="1" applyFill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10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10" fontId="129" fillId="112" borderId="93" xfId="0" applyNumberFormat="1" applyFont="1" applyFill="1" applyBorder="1" applyAlignment="1">
      <alignment horizontal="center"/>
    </xf>
    <xf numFmtId="0" fontId="107" fillId="0" borderId="93" xfId="0" applyFont="1" applyFill="1" applyBorder="1" applyAlignment="1">
      <alignment horizontal="center" vertical="center" wrapText="1"/>
    </xf>
    <xf numFmtId="10" fontId="129" fillId="112" borderId="93" xfId="0" applyNumberFormat="1" applyFont="1" applyFill="1" applyBorder="1" applyAlignment="1" applyProtection="1">
      <alignment horizontal="center" vertical="center"/>
      <protection locked="0"/>
    </xf>
    <xf numFmtId="4" fontId="65" fillId="112" borderId="93" xfId="770" applyNumberFormat="1" applyFont="1" applyFill="1" applyBorder="1" applyAlignment="1" applyProtection="1">
      <alignment horizontal="center" vertical="center"/>
      <protection locked="0"/>
    </xf>
    <xf numFmtId="3" fontId="65" fillId="112" borderId="93" xfId="770" applyNumberFormat="1" applyFont="1" applyFill="1" applyBorder="1" applyAlignment="1" applyProtection="1">
      <alignment horizontal="center" vertical="center"/>
      <protection locked="0"/>
    </xf>
    <xf numFmtId="0" fontId="129" fillId="112" borderId="93" xfId="0" applyFont="1" applyFill="1" applyBorder="1" applyAlignment="1" applyProtection="1">
      <alignment horizontal="center" vertical="center" wrapText="1"/>
      <protection locked="0"/>
    </xf>
    <xf numFmtId="0" fontId="129" fillId="112" borderId="93" xfId="0" applyFont="1" applyFill="1" applyBorder="1" applyAlignment="1" applyProtection="1">
      <alignment horizontal="center" vertical="center"/>
      <protection locked="0"/>
    </xf>
    <xf numFmtId="0" fontId="108" fillId="0" borderId="93" xfId="0" applyFont="1" applyBorder="1" applyAlignment="1">
      <alignment horizontal="center" vertical="center" wrapText="1"/>
    </xf>
    <xf numFmtId="0" fontId="128" fillId="0" borderId="93" xfId="0" applyFont="1" applyBorder="1" applyAlignment="1" applyProtection="1">
      <alignment horizontal="center" vertical="center"/>
      <protection locked="0"/>
    </xf>
    <xf numFmtId="0" fontId="1" fillId="0" borderId="93" xfId="0" applyFont="1" applyBorder="1" applyAlignment="1">
      <alignment horizontal="center" vertical="center" wrapText="1"/>
    </xf>
    <xf numFmtId="0" fontId="129" fillId="0" borderId="93" xfId="0" applyFont="1" applyBorder="1" applyAlignment="1" applyProtection="1">
      <alignment horizontal="center" vertical="center" wrapText="1"/>
      <protection locked="0"/>
    </xf>
    <xf numFmtId="10" fontId="65" fillId="0" borderId="93" xfId="770" applyNumberFormat="1" applyFont="1" applyBorder="1" applyAlignment="1" applyProtection="1">
      <alignment horizontal="center" vertical="center" wrapText="1"/>
      <protection locked="0"/>
    </xf>
    <xf numFmtId="3" fontId="129" fillId="0" borderId="93" xfId="0" applyNumberFormat="1" applyFont="1" applyBorder="1" applyAlignment="1" applyProtection="1">
      <alignment horizontal="center" vertical="center" wrapText="1"/>
      <protection locked="0"/>
    </xf>
    <xf numFmtId="0" fontId="160" fillId="112" borderId="93" xfId="66" applyFont="1" applyFill="1" applyBorder="1" applyAlignment="1">
      <alignment horizontal="center" vertical="center" wrapText="1"/>
    </xf>
    <xf numFmtId="0" fontId="129" fillId="0" borderId="93" xfId="0" applyFont="1" applyBorder="1" applyAlignment="1" applyProtection="1">
      <alignment horizontal="center" vertical="center"/>
      <protection locked="0"/>
    </xf>
    <xf numFmtId="0" fontId="160" fillId="0" borderId="93" xfId="66" applyFont="1" applyBorder="1" applyAlignment="1">
      <alignment horizontal="center" vertical="center" wrapText="1"/>
    </xf>
    <xf numFmtId="193" fontId="129" fillId="0" borderId="93" xfId="66" applyNumberFormat="1" applyFont="1" applyBorder="1" applyAlignment="1" applyProtection="1">
      <alignment horizontal="center" vertical="center" wrapText="1"/>
      <protection locked="0"/>
    </xf>
    <xf numFmtId="0" fontId="129" fillId="0" borderId="93" xfId="66" applyFont="1" applyBorder="1" applyAlignment="1" applyProtection="1">
      <alignment horizontal="center" vertical="center" wrapText="1"/>
      <protection locked="0"/>
    </xf>
    <xf numFmtId="193" fontId="129" fillId="112" borderId="93" xfId="66" applyNumberFormat="1" applyFont="1" applyFill="1" applyBorder="1" applyAlignment="1">
      <alignment horizontal="center" vertical="center" wrapText="1"/>
    </xf>
    <xf numFmtId="0" fontId="108" fillId="0" borderId="93" xfId="66" applyFont="1" applyBorder="1" applyAlignment="1">
      <alignment horizontal="center" vertical="center" wrapText="1"/>
    </xf>
    <xf numFmtId="0" fontId="129" fillId="112" borderId="93" xfId="66" applyFont="1" applyFill="1" applyBorder="1" applyAlignment="1" applyProtection="1">
      <alignment horizontal="center" vertical="center" wrapText="1"/>
      <protection locked="0"/>
    </xf>
    <xf numFmtId="10" fontId="129" fillId="112" borderId="93" xfId="1836" applyNumberFormat="1" applyFont="1" applyFill="1" applyBorder="1" applyAlignment="1" applyProtection="1">
      <alignment horizontal="center" vertical="center" wrapText="1"/>
      <protection locked="0"/>
    </xf>
    <xf numFmtId="0" fontId="3" fillId="0" borderId="93" xfId="66" applyFont="1" applyFill="1" applyBorder="1" applyAlignment="1">
      <alignment horizontal="center" vertical="center" wrapText="1"/>
    </xf>
    <xf numFmtId="3" fontId="129" fillId="0" borderId="93" xfId="66" applyNumberFormat="1" applyFont="1" applyFill="1" applyBorder="1" applyAlignment="1">
      <alignment horizontal="center" vertical="center" wrapText="1"/>
    </xf>
    <xf numFmtId="0" fontId="0" fillId="0" borderId="93" xfId="66" applyFont="1" applyFill="1" applyBorder="1" applyAlignment="1">
      <alignment horizontal="center" vertical="center" wrapText="1"/>
    </xf>
    <xf numFmtId="10" fontId="129" fillId="0" borderId="93" xfId="66" applyNumberFormat="1" applyFont="1" applyFill="1" applyBorder="1" applyAlignment="1" applyProtection="1">
      <alignment horizontal="center" vertical="center" wrapText="1"/>
      <protection locked="0"/>
    </xf>
    <xf numFmtId="0" fontId="129" fillId="0" borderId="93" xfId="66" applyFont="1" applyFill="1" applyBorder="1" applyAlignment="1">
      <alignment horizontal="center" vertical="center" wrapText="1"/>
    </xf>
    <xf numFmtId="3" fontId="129" fillId="0" borderId="93" xfId="66" applyNumberFormat="1" applyFont="1" applyFill="1" applyBorder="1" applyAlignment="1" applyProtection="1">
      <alignment horizontal="center" vertical="center" wrapText="1"/>
      <protection locked="0"/>
    </xf>
    <xf numFmtId="10" fontId="129" fillId="0" borderId="93" xfId="66" applyNumberFormat="1" applyFont="1" applyFill="1" applyBorder="1" applyAlignment="1">
      <alignment horizontal="center" vertical="center" wrapText="1"/>
    </xf>
    <xf numFmtId="0" fontId="129" fillId="0" borderId="93" xfId="0" applyFont="1" applyBorder="1" applyAlignment="1" applyProtection="1">
      <alignment horizontal="center" vertical="center"/>
    </xf>
    <xf numFmtId="9" fontId="129" fillId="0" borderId="93" xfId="66" applyNumberFormat="1" applyFont="1" applyFill="1" applyBorder="1" applyAlignment="1">
      <alignment horizontal="center" vertical="center" wrapText="1"/>
    </xf>
    <xf numFmtId="0" fontId="129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" fontId="0" fillId="120" borderId="0" xfId="0" applyNumberFormat="1" applyFill="1"/>
    <xf numFmtId="0" fontId="104" fillId="120" borderId="0" xfId="0" applyFont="1" applyFill="1" applyAlignment="1"/>
    <xf numFmtId="0" fontId="0" fillId="120" borderId="15" xfId="0" applyFill="1" applyBorder="1" applyAlignment="1">
      <alignment horizontal="center" vertical="center" wrapText="1"/>
    </xf>
    <xf numFmtId="0" fontId="109" fillId="120" borderId="53" xfId="0" applyFont="1" applyFill="1" applyBorder="1" applyAlignment="1">
      <alignment horizontal="left" vertical="center"/>
    </xf>
    <xf numFmtId="165" fontId="0" fillId="128" borderId="9" xfId="0" applyNumberFormat="1" applyFont="1" applyFill="1" applyBorder="1"/>
    <xf numFmtId="165" fontId="0" fillId="128" borderId="3" xfId="0" applyNumberFormat="1" applyFont="1" applyFill="1" applyBorder="1"/>
    <xf numFmtId="165" fontId="0" fillId="128" borderId="8" xfId="0" applyNumberFormat="1" applyFont="1" applyFill="1" applyBorder="1"/>
    <xf numFmtId="165" fontId="116" fillId="128" borderId="42" xfId="0" applyNumberFormat="1" applyFont="1" applyFill="1" applyBorder="1"/>
    <xf numFmtId="0" fontId="109" fillId="120" borderId="53" xfId="0" applyFont="1" applyFill="1" applyBorder="1" applyAlignment="1"/>
    <xf numFmtId="0" fontId="0" fillId="120" borderId="3" xfId="0" applyFill="1" applyBorder="1" applyAlignment="1" applyProtection="1">
      <alignment vertical="center"/>
      <protection locked="0"/>
    </xf>
    <xf numFmtId="0" fontId="0" fillId="120" borderId="3" xfId="0" applyFill="1" applyBorder="1" applyAlignment="1" applyProtection="1">
      <alignment horizontal="center" vertical="center"/>
      <protection locked="0"/>
    </xf>
    <xf numFmtId="3" fontId="0" fillId="120" borderId="3" xfId="0" applyNumberFormat="1" applyFont="1" applyFill="1" applyBorder="1" applyAlignment="1">
      <alignment horizontal="center" vertical="center" wrapText="1"/>
    </xf>
    <xf numFmtId="3" fontId="0" fillId="120" borderId="3" xfId="0" applyNumberFormat="1" applyFill="1" applyBorder="1" applyAlignment="1" applyProtection="1">
      <alignment horizontal="center" vertical="center"/>
      <protection locked="0"/>
    </xf>
    <xf numFmtId="165" fontId="0" fillId="128" borderId="3" xfId="0" applyNumberFormat="1" applyFont="1" applyFill="1" applyBorder="1" applyAlignment="1" applyProtection="1">
      <alignment vertical="center"/>
    </xf>
    <xf numFmtId="2" fontId="0" fillId="120" borderId="3" xfId="0" applyNumberFormat="1" applyFill="1" applyBorder="1" applyAlignment="1" applyProtection="1">
      <alignment horizontal="center" vertical="center"/>
      <protection locked="0"/>
    </xf>
    <xf numFmtId="0" fontId="0" fillId="120" borderId="3" xfId="0" applyFont="1" applyFill="1" applyBorder="1" applyAlignment="1" applyProtection="1">
      <alignment vertical="center"/>
    </xf>
    <xf numFmtId="1" fontId="0" fillId="120" borderId="3" xfId="0" applyNumberFormat="1" applyFont="1" applyFill="1" applyBorder="1" applyAlignment="1">
      <alignment horizontal="center" vertical="center" wrapText="1"/>
    </xf>
    <xf numFmtId="0" fontId="0" fillId="120" borderId="3" xfId="0" applyFont="1" applyFill="1" applyBorder="1" applyAlignment="1" applyProtection="1">
      <alignment vertical="center"/>
      <protection locked="0"/>
    </xf>
    <xf numFmtId="0" fontId="0" fillId="120" borderId="93" xfId="0" applyFont="1" applyFill="1" applyBorder="1" applyAlignment="1" applyProtection="1">
      <alignment vertical="center"/>
      <protection locked="0"/>
    </xf>
    <xf numFmtId="165" fontId="0" fillId="128" borderId="3" xfId="0" applyNumberFormat="1" applyFont="1" applyFill="1" applyBorder="1" applyAlignment="1">
      <alignment vertical="center"/>
    </xf>
    <xf numFmtId="0" fontId="0" fillId="120" borderId="3" xfId="0" applyFill="1" applyBorder="1" applyAlignment="1">
      <alignment vertical="center"/>
    </xf>
    <xf numFmtId="0" fontId="0" fillId="120" borderId="3" xfId="0" applyFill="1" applyBorder="1" applyProtection="1">
      <protection locked="0"/>
    </xf>
    <xf numFmtId="0" fontId="0" fillId="120" borderId="3" xfId="0" applyFill="1" applyBorder="1"/>
    <xf numFmtId="165" fontId="0" fillId="128" borderId="7" xfId="0" applyNumberFormat="1" applyFont="1" applyFill="1" applyBorder="1"/>
    <xf numFmtId="0" fontId="0" fillId="120" borderId="3" xfId="0" applyFont="1" applyFill="1" applyBorder="1" applyAlignment="1">
      <alignment horizontal="center" vertical="center" wrapText="1"/>
    </xf>
    <xf numFmtId="0" fontId="0" fillId="120" borderId="3" xfId="0" applyFill="1" applyBorder="1" applyAlignment="1">
      <alignment horizontal="center" vertical="center"/>
    </xf>
    <xf numFmtId="2" fontId="0" fillId="120" borderId="3" xfId="0" applyNumberFormat="1" applyFill="1" applyBorder="1" applyAlignment="1">
      <alignment horizontal="center" vertical="center"/>
    </xf>
    <xf numFmtId="0" fontId="0" fillId="120" borderId="3" xfId="0" applyFont="1" applyFill="1" applyBorder="1"/>
    <xf numFmtId="1" fontId="0" fillId="120" borderId="3" xfId="0" applyNumberFormat="1" applyFill="1" applyBorder="1" applyAlignment="1" applyProtection="1">
      <alignment horizontal="center" vertical="center"/>
      <protection locked="0"/>
    </xf>
    <xf numFmtId="1" fontId="105" fillId="120" borderId="3" xfId="0" applyNumberFormat="1" applyFont="1" applyFill="1" applyBorder="1" applyAlignment="1">
      <alignment horizontal="center" vertical="center" wrapText="1"/>
    </xf>
    <xf numFmtId="165" fontId="0" fillId="120" borderId="3" xfId="1835" applyFont="1" applyFill="1" applyBorder="1" applyAlignment="1">
      <alignment vertical="center"/>
    </xf>
    <xf numFmtId="0" fontId="0" fillId="120" borderId="3" xfId="0" applyFont="1" applyFill="1" applyBorder="1" applyAlignment="1">
      <alignment vertical="center"/>
    </xf>
    <xf numFmtId="0" fontId="0" fillId="120" borderId="93" xfId="0" applyFont="1" applyFill="1" applyBorder="1"/>
    <xf numFmtId="0" fontId="0" fillId="120" borderId="93" xfId="0" applyFill="1" applyBorder="1" applyAlignment="1">
      <alignment vertical="center"/>
    </xf>
    <xf numFmtId="1" fontId="0" fillId="120" borderId="93" xfId="0" applyNumberFormat="1" applyFont="1" applyFill="1" applyBorder="1" applyAlignment="1">
      <alignment horizontal="center" vertical="center" wrapText="1"/>
    </xf>
    <xf numFmtId="3" fontId="0" fillId="120" borderId="3" xfId="0" applyNumberFormat="1" applyFill="1" applyBorder="1" applyAlignment="1" applyProtection="1">
      <alignment horizontal="center"/>
      <protection locked="0"/>
    </xf>
    <xf numFmtId="165" fontId="0" fillId="128" borderId="3" xfId="0" applyNumberFormat="1" applyFont="1" applyFill="1" applyBorder="1" applyAlignment="1"/>
    <xf numFmtId="4" fontId="0" fillId="120" borderId="3" xfId="0" applyNumberFormat="1" applyFill="1" applyBorder="1" applyAlignment="1" applyProtection="1">
      <alignment horizontal="center"/>
      <protection locked="0"/>
    </xf>
    <xf numFmtId="0" fontId="0" fillId="120" borderId="93" xfId="0" applyFill="1" applyBorder="1"/>
    <xf numFmtId="0" fontId="0" fillId="120" borderId="3" xfId="0" applyFill="1" applyBorder="1" applyAlignment="1"/>
    <xf numFmtId="165" fontId="0" fillId="120" borderId="3" xfId="0" applyNumberFormat="1" applyFont="1" applyFill="1" applyBorder="1"/>
    <xf numFmtId="3" fontId="0" fillId="120" borderId="3" xfId="0" applyNumberFormat="1" applyFont="1" applyFill="1" applyBorder="1" applyAlignment="1">
      <alignment horizontal="center" wrapText="1"/>
    </xf>
    <xf numFmtId="1" fontId="0" fillId="120" borderId="3" xfId="0" applyNumberFormat="1" applyFont="1" applyFill="1" applyBorder="1" applyAlignment="1">
      <alignment horizontal="center" wrapText="1"/>
    </xf>
    <xf numFmtId="2" fontId="0" fillId="120" borderId="3" xfId="0" applyNumberFormat="1" applyFont="1" applyFill="1" applyBorder="1" applyAlignment="1">
      <alignment horizontal="center" wrapText="1"/>
    </xf>
    <xf numFmtId="2" fontId="0" fillId="120" borderId="3" xfId="0" applyNumberFormat="1" applyFont="1" applyFill="1" applyBorder="1" applyAlignment="1">
      <alignment horizontal="center" vertical="center" wrapText="1"/>
    </xf>
    <xf numFmtId="165" fontId="0" fillId="120" borderId="3" xfId="1835" applyFont="1" applyFill="1" applyBorder="1"/>
    <xf numFmtId="9" fontId="0" fillId="128" borderId="3" xfId="1836" applyFont="1" applyFill="1" applyBorder="1"/>
    <xf numFmtId="0" fontId="0" fillId="120" borderId="3" xfId="0" applyFill="1" applyBorder="1" applyAlignment="1">
      <alignment horizontal="center"/>
    </xf>
    <xf numFmtId="0" fontId="0" fillId="120" borderId="6" xfId="0" applyFill="1" applyBorder="1" applyAlignment="1">
      <alignment horizontal="center" vertical="center" wrapText="1"/>
    </xf>
    <xf numFmtId="0" fontId="111" fillId="0" borderId="15" xfId="0" applyFont="1" applyFill="1" applyBorder="1" applyAlignment="1">
      <alignment horizontal="center" vertical="center" wrapText="1"/>
    </xf>
    <xf numFmtId="193" fontId="164" fillId="113" borderId="93" xfId="1835" applyNumberFormat="1" applyFont="1" applyFill="1" applyBorder="1" applyAlignment="1" applyProtection="1">
      <alignment horizontal="center" vertical="center"/>
    </xf>
    <xf numFmtId="2" fontId="164" fillId="113" borderId="93" xfId="1835" applyNumberFormat="1" applyFont="1" applyFill="1" applyBorder="1" applyAlignment="1" applyProtection="1">
      <alignment horizontal="center" vertical="center"/>
    </xf>
    <xf numFmtId="194" fontId="0" fillId="113" borderId="93" xfId="1835" applyNumberFormat="1" applyFont="1" applyFill="1" applyBorder="1" applyAlignment="1" applyProtection="1">
      <alignment vertical="top"/>
    </xf>
    <xf numFmtId="0" fontId="0" fillId="120" borderId="0" xfId="0" applyFill="1" applyBorder="1"/>
    <xf numFmtId="206" fontId="0" fillId="120" borderId="0" xfId="0" applyNumberFormat="1" applyFill="1" applyBorder="1"/>
    <xf numFmtId="200" fontId="0" fillId="120" borderId="0" xfId="0" applyNumberFormat="1" applyFill="1" applyBorder="1"/>
    <xf numFmtId="206" fontId="0" fillId="120" borderId="0" xfId="0" applyNumberFormat="1" applyFill="1"/>
    <xf numFmtId="198" fontId="0" fillId="120" borderId="0" xfId="0" applyNumberFormat="1" applyFill="1" applyBorder="1"/>
    <xf numFmtId="208" fontId="0" fillId="120" borderId="0" xfId="0" applyNumberFormat="1" applyFill="1" applyBorder="1"/>
    <xf numFmtId="205" fontId="0" fillId="120" borderId="0" xfId="0" applyNumberFormat="1" applyFont="1" applyFill="1" applyBorder="1" applyAlignment="1">
      <alignment horizontal="center" vertical="center"/>
    </xf>
    <xf numFmtId="203" fontId="0" fillId="120" borderId="0" xfId="0" applyNumberFormat="1" applyFill="1" applyBorder="1"/>
    <xf numFmtId="2" fontId="24" fillId="120" borderId="9" xfId="0" applyNumberFormat="1" applyFont="1" applyFill="1" applyBorder="1" applyAlignment="1">
      <alignment horizontal="center" vertical="center" wrapText="1"/>
    </xf>
    <xf numFmtId="2" fontId="24" fillId="120" borderId="3" xfId="0" applyNumberFormat="1" applyFont="1" applyFill="1" applyBorder="1" applyAlignment="1">
      <alignment horizontal="center" vertical="center" wrapText="1"/>
    </xf>
    <xf numFmtId="165" fontId="0" fillId="120" borderId="3" xfId="0" applyNumberFormat="1" applyFill="1" applyBorder="1" applyAlignment="1" applyProtection="1">
      <alignment vertical="center"/>
    </xf>
    <xf numFmtId="193" fontId="0" fillId="120" borderId="3" xfId="0" applyNumberFormat="1" applyFont="1" applyFill="1" applyBorder="1" applyAlignment="1">
      <alignment horizontal="center" vertical="center" wrapText="1"/>
    </xf>
    <xf numFmtId="165" fontId="0" fillId="120" borderId="3" xfId="0" applyNumberFormat="1" applyFont="1" applyFill="1" applyBorder="1" applyAlignment="1" applyProtection="1">
      <alignment vertical="center"/>
    </xf>
    <xf numFmtId="202" fontId="0" fillId="120" borderId="3" xfId="0" applyNumberFormat="1" applyFont="1" applyFill="1" applyBorder="1" applyAlignment="1">
      <alignment horizontal="center" vertical="center" wrapText="1"/>
    </xf>
    <xf numFmtId="209" fontId="0" fillId="120" borderId="3" xfId="0" applyNumberFormat="1" applyFont="1" applyFill="1" applyBorder="1" applyAlignment="1">
      <alignment horizontal="center" vertical="center" wrapText="1"/>
    </xf>
    <xf numFmtId="165" fontId="0" fillId="120" borderId="3" xfId="0" applyNumberFormat="1" applyFont="1" applyFill="1" applyBorder="1" applyAlignment="1" applyProtection="1">
      <alignment horizontal="center"/>
    </xf>
    <xf numFmtId="165" fontId="104" fillId="120" borderId="3" xfId="0" applyNumberFormat="1" applyFont="1" applyFill="1" applyBorder="1" applyAlignment="1" applyProtection="1">
      <alignment horizontal="center"/>
    </xf>
    <xf numFmtId="165" fontId="0" fillId="120" borderId="9" xfId="0" applyNumberFormat="1" applyFill="1" applyBorder="1" applyAlignment="1" applyProtection="1">
      <alignment horizontal="center"/>
    </xf>
    <xf numFmtId="165" fontId="0" fillId="120" borderId="3" xfId="0" applyNumberFormat="1" applyFill="1" applyBorder="1" applyAlignment="1" applyProtection="1">
      <alignment horizontal="center"/>
    </xf>
    <xf numFmtId="165" fontId="0" fillId="120" borderId="8" xfId="0" applyNumberFormat="1" applyFont="1" applyFill="1" applyBorder="1" applyAlignment="1" applyProtection="1">
      <alignment horizontal="center"/>
    </xf>
    <xf numFmtId="165" fontId="0" fillId="120" borderId="8" xfId="0" applyNumberFormat="1" applyFill="1" applyBorder="1" applyAlignment="1" applyProtection="1">
      <alignment horizontal="center"/>
    </xf>
    <xf numFmtId="165" fontId="116" fillId="120" borderId="42" xfId="0" applyNumberFormat="1" applyFont="1" applyFill="1" applyBorder="1" applyAlignment="1" applyProtection="1">
      <alignment horizontal="center"/>
    </xf>
    <xf numFmtId="165" fontId="24" fillId="120" borderId="42" xfId="0" applyNumberFormat="1" applyFont="1" applyFill="1" applyBorder="1" applyAlignment="1" applyProtection="1">
      <alignment vertical="center"/>
    </xf>
    <xf numFmtId="0" fontId="109" fillId="120" borderId="53" xfId="0" applyFont="1" applyFill="1" applyBorder="1" applyAlignment="1">
      <alignment horizontal="left"/>
    </xf>
    <xf numFmtId="165" fontId="0" fillId="120" borderId="3" xfId="0" applyNumberFormat="1" applyFont="1" applyFill="1" applyBorder="1" applyAlignment="1">
      <alignment vertical="center"/>
    </xf>
    <xf numFmtId="165" fontId="0" fillId="120" borderId="3" xfId="0" applyNumberFormat="1" applyFill="1" applyBorder="1" applyAlignment="1">
      <alignment vertical="center"/>
    </xf>
    <xf numFmtId="200" fontId="0" fillId="120" borderId="3" xfId="0" applyNumberFormat="1" applyFont="1" applyFill="1" applyBorder="1" applyAlignment="1">
      <alignment horizontal="center" vertical="center" wrapText="1"/>
    </xf>
    <xf numFmtId="165" fontId="0" fillId="120" borderId="3" xfId="0" applyNumberFormat="1" applyFont="1" applyFill="1" applyBorder="1" applyAlignment="1">
      <alignment horizontal="center"/>
    </xf>
    <xf numFmtId="165" fontId="0" fillId="120" borderId="3" xfId="0" applyNumberFormat="1" applyFill="1" applyBorder="1" applyAlignment="1">
      <alignment horizontal="center"/>
    </xf>
    <xf numFmtId="165" fontId="0" fillId="120" borderId="3" xfId="1835" applyNumberFormat="1" applyFont="1" applyFill="1" applyBorder="1" applyAlignment="1">
      <alignment horizontal="center"/>
    </xf>
    <xf numFmtId="165" fontId="0" fillId="120" borderId="3" xfId="1835" applyNumberFormat="1" applyFont="1" applyFill="1" applyBorder="1" applyAlignment="1">
      <alignment horizontal="center" vertical="center"/>
    </xf>
    <xf numFmtId="165" fontId="0" fillId="120" borderId="3" xfId="0" applyNumberFormat="1" applyFill="1" applyBorder="1" applyAlignment="1">
      <alignment horizontal="center" vertical="center"/>
    </xf>
    <xf numFmtId="165" fontId="0" fillId="120" borderId="3" xfId="0" applyNumberFormat="1" applyFill="1" applyBorder="1" applyAlignment="1" applyProtection="1">
      <alignment horizontal="center" vertical="center"/>
    </xf>
    <xf numFmtId="165" fontId="0" fillId="120" borderId="3" xfId="0" applyNumberFormat="1" applyFont="1" applyFill="1" applyBorder="1" applyAlignment="1">
      <alignment horizontal="center" vertical="center"/>
    </xf>
    <xf numFmtId="165" fontId="104" fillId="120" borderId="3" xfId="0" applyNumberFormat="1" applyFont="1" applyFill="1" applyBorder="1" applyAlignment="1">
      <alignment horizontal="center" vertical="center"/>
    </xf>
    <xf numFmtId="193" fontId="24" fillId="120" borderId="3" xfId="0" applyNumberFormat="1" applyFont="1" applyFill="1" applyBorder="1" applyAlignment="1">
      <alignment horizontal="center" vertical="center" wrapText="1"/>
    </xf>
    <xf numFmtId="165" fontId="0" fillId="120" borderId="8" xfId="0" applyNumberFormat="1" applyFont="1" applyFill="1" applyBorder="1" applyAlignment="1">
      <alignment horizontal="center" vertical="center"/>
    </xf>
    <xf numFmtId="165" fontId="24" fillId="120" borderId="7" xfId="0" applyNumberFormat="1" applyFont="1" applyFill="1" applyBorder="1" applyAlignment="1">
      <alignment horizontal="center" vertical="center"/>
    </xf>
    <xf numFmtId="194" fontId="0" fillId="120" borderId="3" xfId="0" applyNumberFormat="1" applyFill="1" applyBorder="1" applyAlignment="1">
      <alignment horizontal="center" vertical="center"/>
    </xf>
    <xf numFmtId="165" fontId="0" fillId="120" borderId="3" xfId="0" applyNumberFormat="1" applyFill="1" applyBorder="1" applyAlignment="1" applyProtection="1">
      <alignment horizontal="center" vertical="center"/>
      <protection locked="0"/>
    </xf>
    <xf numFmtId="165" fontId="0" fillId="120" borderId="9" xfId="0" applyNumberFormat="1" applyFill="1" applyBorder="1" applyAlignment="1">
      <alignment horizontal="center"/>
    </xf>
    <xf numFmtId="165" fontId="104" fillId="120" borderId="3" xfId="0" applyNumberFormat="1" applyFont="1" applyFill="1" applyBorder="1" applyAlignment="1">
      <alignment horizontal="center"/>
    </xf>
    <xf numFmtId="165" fontId="0" fillId="120" borderId="8" xfId="0" applyNumberFormat="1" applyFont="1" applyFill="1" applyBorder="1" applyAlignment="1">
      <alignment horizontal="center"/>
    </xf>
    <xf numFmtId="165" fontId="104" fillId="120" borderId="7" xfId="0" applyNumberFormat="1" applyFont="1" applyFill="1" applyBorder="1" applyAlignment="1">
      <alignment horizontal="center"/>
    </xf>
    <xf numFmtId="2" fontId="24" fillId="120" borderId="7" xfId="0" applyNumberFormat="1" applyFont="1" applyFill="1" applyBorder="1" applyAlignment="1">
      <alignment horizontal="center" vertical="center" wrapText="1"/>
    </xf>
    <xf numFmtId="165" fontId="0" fillId="120" borderId="93" xfId="0" applyNumberFormat="1" applyFill="1" applyBorder="1" applyAlignment="1">
      <alignment horizontal="center"/>
    </xf>
    <xf numFmtId="165" fontId="0" fillId="120" borderId="3" xfId="1835" applyNumberFormat="1" applyFont="1" applyFill="1" applyBorder="1" applyAlignment="1" applyProtection="1">
      <alignment horizontal="center" vertical="center"/>
      <protection locked="0"/>
    </xf>
    <xf numFmtId="205" fontId="0" fillId="120" borderId="3" xfId="0" applyNumberFormat="1" applyFont="1" applyFill="1" applyBorder="1" applyAlignment="1">
      <alignment horizontal="center" vertical="center" wrapText="1"/>
    </xf>
    <xf numFmtId="165" fontId="0" fillId="120" borderId="93" xfId="0" applyNumberFormat="1" applyFill="1" applyBorder="1" applyAlignment="1">
      <alignment horizontal="center" vertical="center"/>
    </xf>
    <xf numFmtId="2" fontId="0" fillId="120" borderId="8" xfId="0" applyNumberFormat="1" applyFont="1" applyFill="1" applyBorder="1" applyAlignment="1">
      <alignment horizontal="center" vertical="center" wrapText="1"/>
    </xf>
    <xf numFmtId="165" fontId="0" fillId="120" borderId="8" xfId="1835" applyNumberFormat="1" applyFont="1" applyFill="1" applyBorder="1" applyAlignment="1">
      <alignment horizontal="center"/>
    </xf>
    <xf numFmtId="193" fontId="0" fillId="120" borderId="8" xfId="0" applyNumberFormat="1" applyFont="1" applyFill="1" applyBorder="1" applyAlignment="1">
      <alignment horizontal="center" vertical="center" wrapText="1"/>
    </xf>
    <xf numFmtId="2" fontId="24" fillId="120" borderId="83" xfId="0" applyNumberFormat="1" applyFont="1" applyFill="1" applyBorder="1" applyAlignment="1">
      <alignment horizontal="center" vertical="center" wrapText="1"/>
    </xf>
    <xf numFmtId="2" fontId="24" fillId="120" borderId="42" xfId="0" applyNumberFormat="1" applyFont="1" applyFill="1" applyBorder="1" applyAlignment="1">
      <alignment horizontal="center" vertical="center" wrapText="1"/>
    </xf>
    <xf numFmtId="165" fontId="0" fillId="120" borderId="3" xfId="1835" applyNumberFormat="1" applyFont="1" applyFill="1" applyBorder="1" applyAlignment="1" applyProtection="1">
      <alignment horizontal="center"/>
      <protection locked="0"/>
    </xf>
    <xf numFmtId="165" fontId="0" fillId="120" borderId="83" xfId="0" applyNumberFormat="1" applyFont="1" applyFill="1" applyBorder="1" applyAlignment="1">
      <alignment horizontal="center"/>
    </xf>
    <xf numFmtId="165" fontId="0" fillId="120" borderId="9" xfId="0" applyNumberFormat="1" applyFont="1" applyFill="1" applyBorder="1" applyAlignment="1">
      <alignment horizontal="center"/>
    </xf>
    <xf numFmtId="194" fontId="0" fillId="120" borderId="3" xfId="1835" applyNumberFormat="1" applyFont="1" applyFill="1" applyBorder="1" applyAlignment="1">
      <alignment horizontal="center"/>
    </xf>
    <xf numFmtId="2" fontId="104" fillId="120" borderId="83" xfId="0" applyNumberFormat="1" applyFont="1" applyFill="1" applyBorder="1" applyAlignment="1">
      <alignment horizontal="center"/>
    </xf>
    <xf numFmtId="165" fontId="24" fillId="120" borderId="3" xfId="0" applyNumberFormat="1" applyFont="1" applyFill="1" applyBorder="1"/>
    <xf numFmtId="2" fontId="24" fillId="120" borderId="3" xfId="0" applyNumberFormat="1" applyFont="1" applyFill="1" applyBorder="1" applyAlignment="1">
      <alignment horizontal="center" vertical="center"/>
    </xf>
    <xf numFmtId="202" fontId="0" fillId="120" borderId="3" xfId="0" applyNumberFormat="1" applyFill="1" applyBorder="1" applyAlignment="1">
      <alignment horizontal="center" vertical="center"/>
    </xf>
    <xf numFmtId="202" fontId="24" fillId="120" borderId="3" xfId="0" applyNumberFormat="1" applyFont="1" applyFill="1" applyBorder="1" applyAlignment="1">
      <alignment horizontal="center" vertical="center"/>
    </xf>
    <xf numFmtId="209" fontId="24" fillId="120" borderId="3" xfId="0" applyNumberFormat="1" applyFont="1" applyFill="1" applyBorder="1" applyAlignment="1">
      <alignment horizontal="center" vertical="center"/>
    </xf>
    <xf numFmtId="209" fontId="0" fillId="120" borderId="3" xfId="0" applyNumberFormat="1" applyFill="1" applyBorder="1" applyAlignment="1">
      <alignment horizontal="center" vertical="center"/>
    </xf>
    <xf numFmtId="165" fontId="0" fillId="120" borderId="3" xfId="0" applyNumberFormat="1" applyFill="1" applyBorder="1"/>
    <xf numFmtId="165" fontId="0" fillId="120" borderId="8" xfId="0" applyNumberFormat="1" applyFont="1" applyFill="1" applyBorder="1"/>
    <xf numFmtId="165" fontId="24" fillId="120" borderId="7" xfId="0" applyNumberFormat="1" applyFont="1" applyFill="1" applyBorder="1"/>
    <xf numFmtId="165" fontId="24" fillId="120" borderId="9" xfId="0" applyNumberFormat="1" applyFont="1" applyFill="1" applyBorder="1" applyAlignment="1">
      <alignment vertical="center" wrapText="1"/>
    </xf>
    <xf numFmtId="200" fontId="0" fillId="120" borderId="3" xfId="0" applyNumberFormat="1" applyFill="1" applyBorder="1" applyAlignment="1">
      <alignment horizontal="center" vertical="center"/>
    </xf>
    <xf numFmtId="193" fontId="24" fillId="120" borderId="9" xfId="0" applyNumberFormat="1" applyFont="1" applyFill="1" applyBorder="1" applyAlignment="1">
      <alignment horizontal="center" vertical="center" wrapText="1"/>
    </xf>
    <xf numFmtId="200" fontId="24" fillId="120" borderId="9" xfId="0" applyNumberFormat="1" applyFont="1" applyFill="1" applyBorder="1" applyAlignment="1">
      <alignment horizontal="center" vertical="center" wrapText="1"/>
    </xf>
    <xf numFmtId="165" fontId="0" fillId="120" borderId="9" xfId="1835" applyFont="1" applyFill="1" applyBorder="1"/>
    <xf numFmtId="165" fontId="0" fillId="120" borderId="7" xfId="0" applyNumberFormat="1" applyFont="1" applyFill="1" applyBorder="1"/>
    <xf numFmtId="2" fontId="104" fillId="120" borderId="3" xfId="0" applyNumberFormat="1" applyFont="1" applyFill="1" applyBorder="1" applyAlignment="1">
      <alignment horizontal="center" vertical="center" wrapText="1"/>
    </xf>
    <xf numFmtId="165" fontId="0" fillId="120" borderId="3" xfId="1835" applyNumberFormat="1" applyFont="1" applyFill="1" applyBorder="1" applyAlignment="1" applyProtection="1">
      <alignment vertical="center"/>
      <protection locked="0"/>
    </xf>
    <xf numFmtId="165" fontId="0" fillId="120" borderId="3" xfId="0" applyNumberFormat="1" applyFont="1" applyFill="1" applyBorder="1" applyAlignment="1" applyProtection="1">
      <alignment vertical="center"/>
      <protection locked="0"/>
    </xf>
    <xf numFmtId="165" fontId="0" fillId="120" borderId="3" xfId="0" applyNumberFormat="1" applyFill="1" applyBorder="1" applyAlignment="1" applyProtection="1">
      <alignment vertical="center"/>
      <protection locked="0"/>
    </xf>
    <xf numFmtId="2" fontId="24" fillId="120" borderId="93" xfId="0" applyNumberFormat="1" applyFont="1" applyFill="1" applyBorder="1" applyAlignment="1">
      <alignment horizontal="center" vertical="center" wrapText="1"/>
    </xf>
    <xf numFmtId="165" fontId="0" fillId="120" borderId="3" xfId="1835" applyNumberFormat="1" applyFont="1" applyFill="1" applyBorder="1" applyAlignment="1">
      <alignment vertical="center"/>
    </xf>
    <xf numFmtId="165" fontId="104" fillId="120" borderId="9" xfId="0" applyNumberFormat="1" applyFont="1" applyFill="1" applyBorder="1" applyAlignment="1">
      <alignment vertical="center"/>
    </xf>
    <xf numFmtId="165" fontId="0" fillId="120" borderId="8" xfId="0" applyNumberFormat="1" applyFont="1" applyFill="1" applyBorder="1" applyAlignment="1">
      <alignment vertical="center"/>
    </xf>
    <xf numFmtId="165" fontId="0" fillId="120" borderId="3" xfId="0" applyNumberFormat="1" applyFont="1" applyFill="1" applyBorder="1" applyAlignment="1" applyProtection="1">
      <alignment horizontal="center"/>
      <protection locked="0"/>
    </xf>
    <xf numFmtId="165" fontId="0" fillId="120" borderId="3" xfId="0" applyNumberFormat="1" applyFill="1" applyBorder="1" applyAlignment="1" applyProtection="1">
      <alignment horizontal="center"/>
      <protection locked="0"/>
    </xf>
    <xf numFmtId="165" fontId="104" fillId="120" borderId="9" xfId="0" applyNumberFormat="1" applyFont="1" applyFill="1" applyBorder="1" applyAlignment="1">
      <alignment horizontal="center"/>
    </xf>
    <xf numFmtId="2" fontId="24" fillId="120" borderId="8" xfId="0" applyNumberFormat="1" applyFont="1" applyFill="1" applyBorder="1" applyAlignment="1">
      <alignment horizontal="center" vertical="center" wrapText="1"/>
    </xf>
    <xf numFmtId="2" fontId="24" fillId="120" borderId="6" xfId="0" applyNumberFormat="1" applyFont="1" applyFill="1" applyBorder="1" applyAlignment="1">
      <alignment horizontal="center" vertical="center" wrapText="1"/>
    </xf>
    <xf numFmtId="2" fontId="24" fillId="120" borderId="61" xfId="0" applyNumberFormat="1" applyFont="1" applyFill="1" applyBorder="1" applyAlignment="1">
      <alignment horizontal="center" vertical="center" wrapText="1"/>
    </xf>
    <xf numFmtId="193" fontId="24" fillId="120" borderId="83" xfId="0" applyNumberFormat="1" applyFont="1" applyFill="1" applyBorder="1" applyAlignment="1">
      <alignment horizontal="center" vertical="center" wrapText="1"/>
    </xf>
    <xf numFmtId="193" fontId="24" fillId="120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112" borderId="93" xfId="0" applyFill="1" applyBorder="1" applyAlignment="1">
      <alignment horizontal="center" vertical="center"/>
    </xf>
    <xf numFmtId="0" fontId="0" fillId="112" borderId="13" xfId="0" applyFill="1" applyBorder="1" applyAlignment="1">
      <alignment horizontal="center"/>
    </xf>
    <xf numFmtId="0" fontId="0" fillId="112" borderId="82" xfId="0" applyFill="1" applyBorder="1" applyAlignment="1">
      <alignment horizontal="center"/>
    </xf>
    <xf numFmtId="0" fontId="0" fillId="112" borderId="14" xfId="0" applyFill="1" applyBorder="1" applyAlignment="1">
      <alignment horizontal="center"/>
    </xf>
    <xf numFmtId="0" fontId="0" fillId="0" borderId="93" xfId="0" applyBorder="1" applyAlignment="1">
      <alignment horizontal="center" vertical="center"/>
    </xf>
    <xf numFmtId="2" fontId="0" fillId="112" borderId="93" xfId="0" applyNumberFormat="1" applyFill="1" applyBorder="1" applyAlignment="1" applyProtection="1">
      <alignment horizontal="center" vertical="center"/>
      <protection locked="0"/>
    </xf>
    <xf numFmtId="0" fontId="0" fillId="112" borderId="93" xfId="0" applyFill="1" applyBorder="1" applyAlignment="1" applyProtection="1">
      <alignment horizontal="center"/>
      <protection locked="0"/>
    </xf>
    <xf numFmtId="2" fontId="0" fillId="113" borderId="93" xfId="0" applyNumberFormat="1" applyFont="1" applyFill="1" applyBorder="1" applyAlignment="1">
      <alignment horizontal="center" vertical="center" wrapText="1"/>
    </xf>
    <xf numFmtId="2" fontId="105" fillId="112" borderId="93" xfId="0" applyNumberFormat="1" applyFont="1" applyFill="1" applyBorder="1" applyAlignment="1" applyProtection="1">
      <alignment horizontal="center" vertical="center"/>
      <protection locked="0"/>
    </xf>
    <xf numFmtId="2" fontId="0" fillId="120" borderId="93" xfId="0" applyNumberFormat="1" applyFill="1" applyBorder="1" applyAlignment="1" applyProtection="1">
      <alignment horizontal="center" vertical="center"/>
      <protection locked="0"/>
    </xf>
    <xf numFmtId="2" fontId="0" fillId="0" borderId="93" xfId="0" applyNumberFormat="1" applyFill="1" applyBorder="1" applyAlignment="1" applyProtection="1">
      <alignment horizontal="center" vertical="center"/>
      <protection locked="0"/>
    </xf>
    <xf numFmtId="200" fontId="0" fillId="0" borderId="93" xfId="0" applyNumberFormat="1" applyFont="1" applyBorder="1" applyAlignment="1">
      <alignment horizontal="center" vertical="center" wrapText="1"/>
    </xf>
    <xf numFmtId="200" fontId="0" fillId="120" borderId="93" xfId="0" applyNumberFormat="1" applyFont="1" applyFill="1" applyBorder="1" applyAlignment="1">
      <alignment horizontal="center" vertical="center" wrapText="1"/>
    </xf>
    <xf numFmtId="200" fontId="0" fillId="112" borderId="93" xfId="0" applyNumberFormat="1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/>
    </xf>
    <xf numFmtId="0" fontId="0" fillId="0" borderId="0" xfId="0" applyFont="1" applyProtection="1">
      <protection locked="0"/>
    </xf>
    <xf numFmtId="0" fontId="106" fillId="0" borderId="0" xfId="0" applyFont="1" applyAlignment="1" applyProtection="1">
      <alignment vertical="center" wrapText="1"/>
      <protection locked="0"/>
    </xf>
    <xf numFmtId="0" fontId="167" fillId="0" borderId="0" xfId="0" applyFont="1" applyAlignment="1" applyProtection="1">
      <alignment vertical="top" wrapText="1"/>
      <protection locked="0"/>
    </xf>
    <xf numFmtId="0" fontId="23" fillId="0" borderId="0" xfId="0" applyFont="1" applyAlignment="1" applyProtection="1">
      <alignment vertical="center" wrapText="1"/>
      <protection locked="0"/>
    </xf>
    <xf numFmtId="0" fontId="23" fillId="0" borderId="93" xfId="0" applyFont="1" applyBorder="1" applyAlignment="1">
      <alignment horizontal="center" vertical="center" wrapText="1"/>
    </xf>
    <xf numFmtId="0" fontId="1" fillId="0" borderId="93" xfId="0" applyFont="1" applyFill="1" applyBorder="1" applyAlignment="1">
      <alignment horizontal="center" vertical="center" wrapText="1"/>
    </xf>
    <xf numFmtId="2" fontId="0" fillId="0" borderId="93" xfId="0" applyNumberFormat="1" applyBorder="1" applyAlignment="1">
      <alignment horizontal="center" vertical="center" wrapText="1"/>
    </xf>
    <xf numFmtId="2" fontId="0" fillId="112" borderId="93" xfId="1836" applyNumberFormat="1" applyFont="1" applyFill="1" applyBorder="1" applyAlignment="1">
      <alignment horizontal="center" vertical="center" wrapText="1"/>
    </xf>
    <xf numFmtId="165" fontId="0" fillId="113" borderId="93" xfId="1835" applyNumberFormat="1" applyFont="1" applyFill="1" applyBorder="1" applyAlignment="1">
      <alignment horizontal="center" vertical="center"/>
    </xf>
    <xf numFmtId="4" fontId="0" fillId="113" borderId="93" xfId="0" applyNumberFormat="1" applyFill="1" applyBorder="1" applyAlignment="1">
      <alignment horizontal="center" vertical="center" wrapText="1"/>
    </xf>
    <xf numFmtId="193" fontId="0" fillId="113" borderId="93" xfId="0" applyNumberFormat="1" applyFill="1" applyBorder="1" applyAlignment="1">
      <alignment horizontal="center" vertical="center" wrapText="1"/>
    </xf>
    <xf numFmtId="2" fontId="0" fillId="113" borderId="93" xfId="0" applyNumberFormat="1" applyFill="1" applyBorder="1" applyAlignment="1">
      <alignment horizontal="center" vertical="center" wrapText="1"/>
    </xf>
    <xf numFmtId="2" fontId="0" fillId="113" borderId="93" xfId="0" applyNumberFormat="1" applyFont="1" applyFill="1" applyBorder="1" applyAlignment="1" applyProtection="1">
      <alignment horizontal="center" vertical="center" wrapText="1"/>
      <protection locked="0"/>
    </xf>
    <xf numFmtId="10" fontId="0" fillId="0" borderId="93" xfId="1836" applyNumberFormat="1" applyFont="1" applyBorder="1" applyAlignment="1">
      <alignment horizontal="center" vertical="center"/>
    </xf>
    <xf numFmtId="4" fontId="0" fillId="113" borderId="93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 applyFont="1" applyProtection="1">
      <protection locked="0"/>
    </xf>
    <xf numFmtId="0" fontId="2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Protection="1">
      <protection locked="0"/>
    </xf>
    <xf numFmtId="0" fontId="167" fillId="0" borderId="0" xfId="0" applyFont="1" applyBorder="1" applyAlignment="1" applyProtection="1">
      <alignment horizontal="center" vertical="top" wrapText="1"/>
      <protection locked="0"/>
    </xf>
    <xf numFmtId="0" fontId="167" fillId="0" borderId="0" xfId="0" applyFont="1" applyAlignment="1" applyProtection="1">
      <alignment horizontal="left" vertical="top" wrapText="1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3" fillId="0" borderId="0" xfId="0" applyFont="1" applyAlignment="1" applyProtection="1">
      <alignment vertical="center"/>
      <protection locked="0"/>
    </xf>
    <xf numFmtId="0" fontId="167" fillId="0" borderId="0" xfId="0" applyFont="1" applyAlignment="1" applyProtection="1">
      <alignment vertical="top"/>
      <protection locked="0"/>
    </xf>
    <xf numFmtId="0" fontId="167" fillId="0" borderId="0" xfId="0" applyFont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 applyProtection="1">
      <alignment horizontal="center" wrapText="1"/>
      <protection locked="0"/>
    </xf>
    <xf numFmtId="0" fontId="23" fillId="0" borderId="0" xfId="0" applyFont="1" applyBorder="1" applyAlignment="1" applyProtection="1">
      <alignment vertical="center" wrapText="1"/>
      <protection locked="0"/>
    </xf>
    <xf numFmtId="0" fontId="0" fillId="112" borderId="93" xfId="0" applyFill="1" applyBorder="1" applyAlignment="1">
      <alignment horizontal="center" vertical="center"/>
    </xf>
    <xf numFmtId="2" fontId="109" fillId="119" borderId="53" xfId="0" applyNumberFormat="1" applyFont="1" applyFill="1" applyBorder="1" applyAlignment="1">
      <alignment horizontal="left"/>
    </xf>
    <xf numFmtId="4" fontId="0" fillId="112" borderId="93" xfId="0" applyNumberFormat="1" applyFill="1" applyBorder="1" applyAlignment="1" applyProtection="1">
      <alignment horizontal="center" vertical="top"/>
      <protection locked="0"/>
    </xf>
    <xf numFmtId="3" fontId="0" fillId="113" borderId="93" xfId="0" applyNumberFormat="1" applyFont="1" applyFill="1" applyBorder="1" applyAlignment="1">
      <alignment horizontal="center" vertical="center" wrapText="1"/>
    </xf>
    <xf numFmtId="165" fontId="0" fillId="113" borderId="93" xfId="0" applyNumberFormat="1" applyFont="1" applyFill="1" applyBorder="1" applyAlignment="1">
      <alignment horizontal="center" vertical="center"/>
    </xf>
    <xf numFmtId="0" fontId="111" fillId="0" borderId="4" xfId="0" applyFont="1" applyFill="1" applyBorder="1" applyAlignment="1" applyProtection="1">
      <alignment horizontal="center" vertical="center" wrapText="1"/>
    </xf>
    <xf numFmtId="0" fontId="105" fillId="120" borderId="40" xfId="0" applyFont="1" applyFill="1" applyBorder="1" applyAlignment="1" applyProtection="1">
      <alignment horizontal="center" vertical="center" wrapText="1"/>
    </xf>
    <xf numFmtId="0" fontId="105" fillId="120" borderId="7" xfId="0" applyFont="1" applyFill="1" applyBorder="1" applyAlignment="1" applyProtection="1">
      <alignment horizontal="center" vertical="center" wrapText="1"/>
    </xf>
    <xf numFmtId="0" fontId="105" fillId="120" borderId="41" xfId="0" applyFont="1" applyFill="1" applyBorder="1" applyAlignment="1" applyProtection="1">
      <alignment horizontal="center" vertical="center" wrapText="1"/>
    </xf>
    <xf numFmtId="0" fontId="0" fillId="120" borderId="15" xfId="0" applyFont="1" applyFill="1" applyBorder="1" applyAlignment="1" applyProtection="1">
      <alignment horizontal="center" vertical="center"/>
    </xf>
    <xf numFmtId="0" fontId="108" fillId="120" borderId="53" xfId="0" applyFont="1" applyFill="1" applyBorder="1" applyAlignment="1" applyProtection="1">
      <alignment vertical="center"/>
    </xf>
    <xf numFmtId="165" fontId="2" fillId="120" borderId="9" xfId="1835" applyFont="1" applyFill="1" applyBorder="1" applyAlignment="1" applyProtection="1">
      <alignment vertical="center"/>
    </xf>
    <xf numFmtId="165" fontId="0" fillId="120" borderId="9" xfId="1835" applyFont="1" applyFill="1" applyBorder="1" applyProtection="1"/>
    <xf numFmtId="165" fontId="0" fillId="120" borderId="3" xfId="0" applyNumberFormat="1" applyFont="1" applyFill="1" applyBorder="1" applyProtection="1"/>
    <xf numFmtId="2" fontId="24" fillId="120" borderId="91" xfId="0" applyNumberFormat="1" applyFont="1" applyFill="1" applyBorder="1" applyAlignment="1">
      <alignment horizontal="center" vertical="center" wrapText="1"/>
    </xf>
    <xf numFmtId="4" fontId="24" fillId="120" borderId="7" xfId="0" applyNumberFormat="1" applyFont="1" applyFill="1" applyBorder="1" applyAlignment="1">
      <alignment horizontal="center" vertical="center" wrapText="1"/>
    </xf>
    <xf numFmtId="0" fontId="104" fillId="120" borderId="53" xfId="0" applyFont="1" applyFill="1" applyBorder="1" applyAlignment="1">
      <alignment horizontal="left"/>
    </xf>
    <xf numFmtId="165" fontId="0" fillId="120" borderId="9" xfId="1835" applyFont="1" applyFill="1" applyBorder="1" applyAlignment="1" applyProtection="1">
      <alignment vertical="center"/>
      <protection locked="0"/>
    </xf>
    <xf numFmtId="165" fontId="0" fillId="120" borderId="3" xfId="1835" applyFont="1" applyFill="1" applyBorder="1" applyAlignment="1" applyProtection="1">
      <alignment vertical="center"/>
    </xf>
    <xf numFmtId="165" fontId="0" fillId="120" borderId="9" xfId="1835" applyFont="1" applyFill="1" applyBorder="1" applyAlignment="1">
      <alignment vertical="center"/>
    </xf>
    <xf numFmtId="165" fontId="0" fillId="120" borderId="3" xfId="1835" applyFont="1" applyFill="1" applyBorder="1" applyProtection="1"/>
    <xf numFmtId="0" fontId="0" fillId="120" borderId="3" xfId="0" applyFont="1" applyFill="1" applyBorder="1" applyProtection="1"/>
    <xf numFmtId="4" fontId="24" fillId="120" borderId="3" xfId="0" applyNumberFormat="1" applyFont="1" applyFill="1" applyBorder="1" applyAlignment="1">
      <alignment horizontal="center" vertical="center" wrapText="1"/>
    </xf>
    <xf numFmtId="0" fontId="0" fillId="120" borderId="3" xfId="0" applyFont="1" applyFill="1" applyBorder="1" applyAlignment="1" applyProtection="1">
      <alignment horizontal="center"/>
    </xf>
    <xf numFmtId="4" fontId="0" fillId="120" borderId="3" xfId="1835" applyNumberFormat="1" applyFont="1" applyFill="1" applyBorder="1" applyAlignment="1" applyProtection="1">
      <alignment horizontal="center" vertical="center"/>
    </xf>
    <xf numFmtId="4" fontId="0" fillId="120" borderId="3" xfId="0" applyNumberFormat="1" applyFont="1" applyFill="1" applyBorder="1" applyAlignment="1">
      <alignment horizontal="center" vertical="center" wrapText="1"/>
    </xf>
    <xf numFmtId="4" fontId="0" fillId="120" borderId="8" xfId="0" applyNumberFormat="1" applyFont="1" applyFill="1" applyBorder="1" applyAlignment="1">
      <alignment horizontal="center" vertical="center" wrapText="1"/>
    </xf>
    <xf numFmtId="43" fontId="24" fillId="120" borderId="7" xfId="0" applyNumberFormat="1" applyFont="1" applyFill="1" applyBorder="1" applyAlignment="1">
      <alignment vertical="center"/>
    </xf>
    <xf numFmtId="0" fontId="104" fillId="120" borderId="53" xfId="0" applyFont="1" applyFill="1" applyBorder="1" applyAlignment="1"/>
    <xf numFmtId="165" fontId="0" fillId="120" borderId="9" xfId="1835" applyFont="1" applyFill="1" applyBorder="1" applyProtection="1">
      <protection locked="0"/>
    </xf>
    <xf numFmtId="0" fontId="0" fillId="120" borderId="53" xfId="0" applyFont="1" applyFill="1" applyBorder="1" applyAlignment="1">
      <alignment vertical="center"/>
    </xf>
    <xf numFmtId="0" fontId="24" fillId="120" borderId="7" xfId="0" applyFont="1" applyFill="1" applyBorder="1"/>
    <xf numFmtId="4" fontId="0" fillId="120" borderId="91" xfId="0" applyNumberFormat="1" applyFont="1" applyFill="1" applyBorder="1" applyAlignment="1">
      <alignment horizontal="center" vertical="center" wrapText="1"/>
    </xf>
    <xf numFmtId="4" fontId="104" fillId="120" borderId="3" xfId="0" applyNumberFormat="1" applyFont="1" applyFill="1" applyBorder="1" applyAlignment="1">
      <alignment horizontal="center" vertical="center" wrapText="1"/>
    </xf>
    <xf numFmtId="4" fontId="104" fillId="120" borderId="3" xfId="1835" applyNumberFormat="1" applyFont="1" applyFill="1" applyBorder="1" applyAlignment="1" applyProtection="1">
      <alignment horizontal="center" vertical="center"/>
    </xf>
    <xf numFmtId="4" fontId="104" fillId="120" borderId="8" xfId="0" applyNumberFormat="1" applyFont="1" applyFill="1" applyBorder="1" applyAlignment="1">
      <alignment horizontal="center" vertical="center" wrapText="1"/>
    </xf>
    <xf numFmtId="2" fontId="24" fillId="120" borderId="7" xfId="0" applyNumberFormat="1" applyFont="1" applyFill="1" applyBorder="1"/>
    <xf numFmtId="0" fontId="0" fillId="120" borderId="57" xfId="0" applyFont="1" applyFill="1" applyBorder="1" applyAlignment="1">
      <alignment vertical="center"/>
    </xf>
    <xf numFmtId="0" fontId="0" fillId="120" borderId="8" xfId="0" applyFill="1" applyBorder="1"/>
    <xf numFmtId="165" fontId="104" fillId="120" borderId="8" xfId="0" applyNumberFormat="1" applyFont="1" applyFill="1" applyBorder="1"/>
    <xf numFmtId="165" fontId="104" fillId="120" borderId="3" xfId="0" applyNumberFormat="1" applyFont="1" applyFill="1" applyBorder="1"/>
    <xf numFmtId="0" fontId="123" fillId="120" borderId="53" xfId="0" applyFont="1" applyFill="1" applyBorder="1" applyAlignment="1" applyProtection="1">
      <alignment vertical="center" wrapText="1"/>
    </xf>
    <xf numFmtId="0" fontId="123" fillId="120" borderId="65" xfId="66" applyFont="1" applyFill="1" applyBorder="1" applyAlignment="1" applyProtection="1">
      <alignment horizontal="center" vertical="center" wrapText="1"/>
    </xf>
    <xf numFmtId="0" fontId="0" fillId="120" borderId="40" xfId="0" applyFont="1" applyFill="1" applyBorder="1" applyAlignment="1" applyProtection="1">
      <alignment horizontal="center" vertical="center"/>
    </xf>
    <xf numFmtId="165" fontId="0" fillId="120" borderId="3" xfId="1835" applyFont="1" applyFill="1" applyBorder="1" applyProtection="1">
      <protection locked="0"/>
    </xf>
    <xf numFmtId="0" fontId="0" fillId="120" borderId="3" xfId="0" applyFont="1" applyFill="1" applyBorder="1" applyProtection="1">
      <protection locked="0"/>
    </xf>
    <xf numFmtId="0" fontId="0" fillId="120" borderId="3" xfId="0" applyFont="1" applyFill="1" applyBorder="1" applyAlignment="1" applyProtection="1">
      <alignment horizontal="center"/>
      <protection locked="0"/>
    </xf>
    <xf numFmtId="0" fontId="0" fillId="120" borderId="53" xfId="0" applyFill="1" applyBorder="1"/>
    <xf numFmtId="165" fontId="0" fillId="120" borderId="91" xfId="1835" applyFont="1" applyFill="1" applyBorder="1" applyProtection="1"/>
    <xf numFmtId="0" fontId="0" fillId="120" borderId="8" xfId="0" applyFont="1" applyFill="1" applyBorder="1" applyProtection="1">
      <protection locked="0"/>
    </xf>
    <xf numFmtId="165" fontId="0" fillId="0" borderId="9" xfId="1835" applyFont="1" applyFill="1" applyBorder="1" applyAlignment="1">
      <alignment horizontal="center" vertical="center"/>
    </xf>
    <xf numFmtId="193" fontId="0" fillId="0" borderId="93" xfId="0" applyNumberFormat="1" applyFont="1" applyFill="1" applyBorder="1" applyAlignment="1" applyProtection="1">
      <alignment horizontal="center" vertical="center"/>
      <protection locked="0"/>
    </xf>
    <xf numFmtId="196" fontId="0" fillId="0" borderId="93" xfId="1835" applyNumberFormat="1" applyFont="1" applyBorder="1" applyAlignment="1" applyProtection="1">
      <alignment horizontal="center" vertical="center"/>
      <protection locked="0"/>
    </xf>
    <xf numFmtId="194" fontId="0" fillId="0" borderId="93" xfId="1835" applyNumberFormat="1" applyFont="1" applyBorder="1" applyAlignment="1" applyProtection="1">
      <alignment horizontal="center"/>
    </xf>
    <xf numFmtId="193" fontId="112" fillId="112" borderId="93" xfId="66" applyNumberFormat="1" applyFont="1" applyFill="1" applyBorder="1" applyAlignment="1" applyProtection="1">
      <alignment horizontal="center" vertical="center" wrapText="1"/>
      <protection locked="0"/>
    </xf>
    <xf numFmtId="205" fontId="0" fillId="112" borderId="93" xfId="1835" applyNumberFormat="1" applyFont="1" applyFill="1" applyBorder="1" applyAlignment="1" applyProtection="1">
      <alignment horizontal="center" vertical="center"/>
    </xf>
    <xf numFmtId="196" fontId="0" fillId="112" borderId="93" xfId="1835" applyNumberFormat="1" applyFont="1" applyFill="1" applyBorder="1" applyAlignment="1" applyProtection="1">
      <alignment horizontal="center"/>
      <protection locked="0"/>
    </xf>
    <xf numFmtId="212" fontId="0" fillId="112" borderId="93" xfId="1835" applyNumberFormat="1" applyFont="1" applyFill="1" applyBorder="1" applyAlignment="1" applyProtection="1">
      <alignment horizontal="center" vertical="center"/>
    </xf>
    <xf numFmtId="194" fontId="0" fillId="0" borderId="93" xfId="1835" applyNumberFormat="1" applyFont="1" applyBorder="1" applyAlignment="1" applyProtection="1">
      <protection locked="0"/>
    </xf>
    <xf numFmtId="210" fontId="0" fillId="0" borderId="93" xfId="1835" applyNumberFormat="1" applyFont="1" applyBorder="1" applyAlignment="1" applyProtection="1">
      <alignment horizontal="center" vertical="center"/>
      <protection locked="0"/>
    </xf>
    <xf numFmtId="2" fontId="0" fillId="0" borderId="93" xfId="1835" applyNumberFormat="1" applyFont="1" applyBorder="1" applyAlignment="1" applyProtection="1">
      <alignment horizontal="center"/>
      <protection locked="0"/>
    </xf>
    <xf numFmtId="2" fontId="0" fillId="0" borderId="93" xfId="1835" applyNumberFormat="1" applyFont="1" applyBorder="1" applyProtection="1">
      <protection locked="0"/>
    </xf>
    <xf numFmtId="210" fontId="0" fillId="0" borderId="93" xfId="1835" applyNumberFormat="1" applyFont="1" applyFill="1" applyBorder="1" applyAlignment="1" applyProtection="1">
      <alignment horizontal="center" vertical="center"/>
    </xf>
    <xf numFmtId="204" fontId="104" fillId="113" borderId="93" xfId="1835" applyNumberFormat="1" applyFont="1" applyFill="1" applyBorder="1" applyAlignment="1" applyProtection="1">
      <alignment horizontal="center" vertical="center"/>
    </xf>
    <xf numFmtId="204" fontId="0" fillId="0" borderId="93" xfId="1835" applyNumberFormat="1" applyFont="1" applyBorder="1" applyAlignment="1" applyProtection="1">
      <alignment horizontal="center" vertical="center"/>
      <protection locked="0"/>
    </xf>
    <xf numFmtId="204" fontId="0" fillId="0" borderId="93" xfId="1835" applyNumberFormat="1" applyFont="1" applyBorder="1" applyAlignment="1">
      <alignment vertical="center"/>
    </xf>
    <xf numFmtId="193" fontId="159" fillId="0" borderId="86" xfId="1835" applyNumberFormat="1" applyFont="1" applyBorder="1" applyAlignment="1" applyProtection="1">
      <alignment horizontal="center"/>
    </xf>
    <xf numFmtId="193" fontId="104" fillId="113" borderId="14" xfId="1835" applyNumberFormat="1" applyFont="1" applyFill="1" applyBorder="1" applyAlignment="1" applyProtection="1">
      <alignment horizontal="center"/>
    </xf>
    <xf numFmtId="193" fontId="0" fillId="0" borderId="14" xfId="0" applyNumberFormat="1" applyBorder="1"/>
    <xf numFmtId="193" fontId="3" fillId="112" borderId="14" xfId="1835" applyNumberFormat="1" applyFont="1" applyFill="1" applyBorder="1" applyAlignment="1" applyProtection="1">
      <alignment horizontal="center" vertical="center"/>
    </xf>
    <xf numFmtId="0" fontId="109" fillId="115" borderId="61" xfId="66" applyFont="1" applyFill="1" applyBorder="1" applyAlignment="1">
      <alignment horizontal="left" vertical="center" wrapText="1"/>
    </xf>
    <xf numFmtId="0" fontId="114" fillId="112" borderId="93" xfId="66" applyFont="1" applyFill="1" applyBorder="1" applyAlignment="1">
      <alignment horizontal="right" vertical="top" wrapText="1"/>
    </xf>
    <xf numFmtId="9" fontId="3" fillId="112" borderId="83" xfId="1836" applyFont="1" applyFill="1" applyBorder="1" applyAlignment="1" applyProtection="1">
      <alignment horizontal="center" vertical="center"/>
      <protection locked="0"/>
    </xf>
    <xf numFmtId="9" fontId="0" fillId="112" borderId="83" xfId="1835" applyNumberFormat="1" applyFont="1" applyFill="1" applyBorder="1" applyAlignment="1" applyProtection="1">
      <alignment horizontal="center" vertical="center"/>
      <protection locked="0"/>
    </xf>
    <xf numFmtId="196" fontId="0" fillId="0" borderId="97" xfId="1835" applyNumberFormat="1" applyFont="1" applyFill="1" applyBorder="1" applyAlignment="1" applyProtection="1">
      <alignment horizontal="center" vertical="center"/>
    </xf>
    <xf numFmtId="202" fontId="159" fillId="0" borderId="98" xfId="1835" applyNumberFormat="1" applyFont="1" applyBorder="1" applyAlignment="1" applyProtection="1">
      <alignment horizontal="center"/>
    </xf>
    <xf numFmtId="2" fontId="108" fillId="0" borderId="0" xfId="0" applyNumberFormat="1" applyFont="1" applyFill="1" applyBorder="1" applyAlignment="1">
      <alignment vertical="center"/>
    </xf>
    <xf numFmtId="198" fontId="108" fillId="0" borderId="0" xfId="0" applyNumberFormat="1" applyFont="1" applyFill="1" applyBorder="1" applyAlignment="1">
      <alignment horizontal="center" vertical="center"/>
    </xf>
    <xf numFmtId="198" fontId="108" fillId="0" borderId="0" xfId="0" applyNumberFormat="1" applyFont="1" applyFill="1" applyBorder="1" applyAlignment="1">
      <alignment vertical="center"/>
    </xf>
    <xf numFmtId="2" fontId="24" fillId="0" borderId="93" xfId="0" applyNumberFormat="1" applyFont="1" applyFill="1" applyBorder="1" applyAlignment="1">
      <alignment horizontal="center" vertical="center" wrapText="1"/>
    </xf>
    <xf numFmtId="193" fontId="3" fillId="0" borderId="14" xfId="1835" applyNumberFormat="1" applyFont="1" applyBorder="1" applyAlignment="1">
      <alignment horizontal="center"/>
    </xf>
    <xf numFmtId="0" fontId="109" fillId="115" borderId="53" xfId="66" applyFont="1" applyFill="1" applyBorder="1" applyAlignment="1">
      <alignment horizontal="left" vertical="center" wrapText="1"/>
    </xf>
    <xf numFmtId="0" fontId="109" fillId="115" borderId="54" xfId="66" applyFont="1" applyFill="1" applyBorder="1" applyAlignment="1">
      <alignment horizontal="left" vertical="center" wrapText="1"/>
    </xf>
    <xf numFmtId="0" fontId="109" fillId="115" borderId="61" xfId="0" applyFont="1" applyFill="1" applyBorder="1" applyAlignment="1">
      <alignment horizontal="left"/>
    </xf>
    <xf numFmtId="0" fontId="0" fillId="115" borderId="61" xfId="0" applyFill="1" applyBorder="1"/>
    <xf numFmtId="0" fontId="114" fillId="112" borderId="99" xfId="66" applyFont="1" applyFill="1" applyBorder="1" applyAlignment="1">
      <alignment horizontal="right" vertical="top" wrapText="1"/>
    </xf>
    <xf numFmtId="0" fontId="0" fillId="112" borderId="99" xfId="0" applyFill="1" applyBorder="1" applyAlignment="1">
      <alignment vertical="center"/>
    </xf>
    <xf numFmtId="0" fontId="112" fillId="112" borderId="99" xfId="66" applyFont="1" applyFill="1" applyBorder="1" applyAlignment="1" applyProtection="1">
      <alignment vertical="top" wrapText="1"/>
      <protection locked="0"/>
    </xf>
    <xf numFmtId="165" fontId="3" fillId="112" borderId="99" xfId="1835" applyFont="1" applyFill="1" applyBorder="1" applyAlignment="1" applyProtection="1">
      <alignment horizontal="center" vertical="center"/>
    </xf>
    <xf numFmtId="9" fontId="0" fillId="113" borderId="99" xfId="1835" applyNumberFormat="1" applyFont="1" applyFill="1" applyBorder="1" applyAlignment="1" applyProtection="1">
      <alignment horizontal="center" vertical="center"/>
    </xf>
    <xf numFmtId="9" fontId="0" fillId="112" borderId="99" xfId="1835" applyNumberFormat="1" applyFont="1" applyFill="1" applyBorder="1" applyAlignment="1" applyProtection="1">
      <alignment horizontal="center" vertical="center"/>
    </xf>
    <xf numFmtId="9" fontId="3" fillId="112" borderId="99" xfId="1836" applyFont="1" applyFill="1" applyBorder="1" applyAlignment="1" applyProtection="1">
      <alignment horizontal="center" vertical="center"/>
    </xf>
    <xf numFmtId="9" fontId="3" fillId="112" borderId="99" xfId="1836" applyFont="1" applyFill="1" applyBorder="1" applyAlignment="1" applyProtection="1">
      <alignment horizontal="center" vertical="center"/>
      <protection locked="0"/>
    </xf>
    <xf numFmtId="9" fontId="0" fillId="112" borderId="99" xfId="1835" applyNumberFormat="1" applyFont="1" applyFill="1" applyBorder="1" applyAlignment="1" applyProtection="1">
      <alignment horizontal="center" vertical="center"/>
      <protection locked="0"/>
    </xf>
    <xf numFmtId="9" fontId="3" fillId="113" borderId="99" xfId="1836" applyFont="1" applyFill="1" applyBorder="1" applyAlignment="1" applyProtection="1">
      <alignment horizontal="center" vertical="center"/>
      <protection locked="0"/>
    </xf>
    <xf numFmtId="9" fontId="0" fillId="113" borderId="99" xfId="1836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/>
    <xf numFmtId="0" fontId="109" fillId="115" borderId="53" xfId="66" applyFont="1" applyFill="1" applyBorder="1" applyAlignment="1">
      <alignment horizontal="left" vertical="center" wrapText="1"/>
    </xf>
    <xf numFmtId="0" fontId="109" fillId="115" borderId="54" xfId="66" applyFont="1" applyFill="1" applyBorder="1" applyAlignment="1">
      <alignment horizontal="left" vertical="center" wrapText="1"/>
    </xf>
    <xf numFmtId="0" fontId="109" fillId="115" borderId="53" xfId="0" applyFont="1" applyFill="1" applyBorder="1" applyAlignment="1">
      <alignment horizontal="left"/>
    </xf>
    <xf numFmtId="0" fontId="109" fillId="115" borderId="54" xfId="0" applyFont="1" applyFill="1" applyBorder="1" applyAlignment="1">
      <alignment horizontal="left"/>
    </xf>
    <xf numFmtId="0" fontId="111" fillId="0" borderId="57" xfId="0" applyFont="1" applyFill="1" applyBorder="1" applyAlignment="1">
      <alignment horizontal="center" vertical="center" wrapText="1"/>
    </xf>
    <xf numFmtId="0" fontId="111" fillId="0" borderId="58" xfId="0" applyFont="1" applyFill="1" applyBorder="1" applyAlignment="1">
      <alignment horizontal="center" vertical="center" wrapText="1"/>
    </xf>
    <xf numFmtId="0" fontId="111" fillId="112" borderId="60" xfId="0" applyFont="1" applyFill="1" applyBorder="1" applyAlignment="1">
      <alignment horizontal="center" vertical="center" wrapText="1"/>
    </xf>
    <xf numFmtId="0" fontId="106" fillId="120" borderId="53" xfId="0" applyFont="1" applyFill="1" applyBorder="1" applyAlignment="1">
      <alignment vertical="center" wrapText="1"/>
    </xf>
    <xf numFmtId="0" fontId="106" fillId="112" borderId="53" xfId="0" applyFont="1" applyFill="1" applyBorder="1" applyAlignment="1">
      <alignment vertical="center" wrapText="1"/>
    </xf>
    <xf numFmtId="0" fontId="106" fillId="0" borderId="53" xfId="0" applyFont="1" applyFill="1" applyBorder="1" applyAlignment="1">
      <alignment vertical="center" wrapText="1"/>
    </xf>
    <xf numFmtId="0" fontId="106" fillId="0" borderId="54" xfId="0" applyFont="1" applyFill="1" applyBorder="1" applyAlignment="1">
      <alignment vertical="center" wrapText="1"/>
    </xf>
    <xf numFmtId="0" fontId="105" fillId="0" borderId="60" xfId="0" applyFont="1" applyFill="1" applyBorder="1" applyAlignment="1">
      <alignment horizontal="center" vertical="center" wrapText="1"/>
    </xf>
    <xf numFmtId="0" fontId="123" fillId="0" borderId="60" xfId="66" applyFont="1" applyFill="1" applyBorder="1" applyAlignment="1">
      <alignment horizontal="center" vertical="center" wrapText="1"/>
    </xf>
    <xf numFmtId="0" fontId="123" fillId="120" borderId="60" xfId="66" applyFont="1" applyFill="1" applyBorder="1" applyAlignment="1">
      <alignment horizontal="center" vertical="center" wrapText="1"/>
    </xf>
    <xf numFmtId="0" fontId="123" fillId="112" borderId="60" xfId="66" applyFont="1" applyFill="1" applyBorder="1" applyAlignment="1">
      <alignment horizontal="center" vertical="center" wrapText="1"/>
    </xf>
    <xf numFmtId="0" fontId="111" fillId="0" borderId="60" xfId="0" applyFont="1" applyFill="1" applyBorder="1" applyAlignment="1">
      <alignment horizontal="center" vertical="center" wrapText="1"/>
    </xf>
    <xf numFmtId="0" fontId="105" fillId="0" borderId="40" xfId="0" applyFont="1" applyFill="1" applyBorder="1" applyAlignment="1">
      <alignment horizontal="center" vertical="center" wrapText="1"/>
    </xf>
    <xf numFmtId="0" fontId="105" fillId="0" borderId="7" xfId="0" applyFont="1" applyFill="1" applyBorder="1" applyAlignment="1">
      <alignment horizontal="center" vertical="center" wrapText="1"/>
    </xf>
    <xf numFmtId="0" fontId="105" fillId="0" borderId="41" xfId="0" applyFont="1" applyFill="1" applyBorder="1" applyAlignment="1">
      <alignment horizontal="center" vertical="center" wrapText="1"/>
    </xf>
    <xf numFmtId="0" fontId="105" fillId="120" borderId="40" xfId="0" applyFont="1" applyFill="1" applyBorder="1" applyAlignment="1">
      <alignment horizontal="center" vertical="center" wrapText="1"/>
    </xf>
    <xf numFmtId="0" fontId="105" fillId="120" borderId="7" xfId="0" applyFont="1" applyFill="1" applyBorder="1" applyAlignment="1">
      <alignment horizontal="center" vertical="center" wrapText="1"/>
    </xf>
    <xf numFmtId="0" fontId="105" fillId="120" borderId="41" xfId="0" applyFont="1" applyFill="1" applyBorder="1" applyAlignment="1">
      <alignment horizontal="center" vertical="center" wrapText="1"/>
    </xf>
    <xf numFmtId="0" fontId="105" fillId="112" borderId="103" xfId="0" applyFont="1" applyFill="1" applyBorder="1" applyAlignment="1">
      <alignment horizontal="center" vertical="center" wrapText="1"/>
    </xf>
    <xf numFmtId="0" fontId="105" fillId="112" borderId="43" xfId="0" applyFont="1" applyFill="1" applyBorder="1" applyAlignment="1">
      <alignment horizontal="center" vertical="center" wrapText="1"/>
    </xf>
    <xf numFmtId="0" fontId="105" fillId="112" borderId="81" xfId="0" applyFont="1" applyFill="1" applyBorder="1" applyAlignment="1">
      <alignment horizontal="center" vertical="center" wrapText="1"/>
    </xf>
    <xf numFmtId="0" fontId="105" fillId="0" borderId="46" xfId="0" applyFont="1" applyFill="1" applyBorder="1" applyAlignment="1">
      <alignment horizontal="center" vertical="center" wrapText="1"/>
    </xf>
    <xf numFmtId="0" fontId="105" fillId="0" borderId="54" xfId="0" applyFont="1" applyFill="1" applyBorder="1" applyAlignment="1">
      <alignment horizontal="center" vertical="center" wrapText="1"/>
    </xf>
    <xf numFmtId="0" fontId="111" fillId="0" borderId="54" xfId="0" applyFont="1" applyFill="1" applyBorder="1" applyAlignment="1">
      <alignment horizontal="center" vertical="center" wrapText="1"/>
    </xf>
    <xf numFmtId="0" fontId="111" fillId="120" borderId="60" xfId="0" applyFont="1" applyFill="1" applyBorder="1" applyAlignment="1">
      <alignment horizontal="center" vertical="center" wrapText="1"/>
    </xf>
    <xf numFmtId="0" fontId="123" fillId="112" borderId="57" xfId="66" applyFont="1" applyFill="1" applyBorder="1" applyAlignment="1">
      <alignment horizontal="center" vertical="center" wrapText="1"/>
    </xf>
    <xf numFmtId="0" fontId="123" fillId="0" borderId="69" xfId="66" applyFont="1" applyFill="1" applyBorder="1" applyAlignment="1">
      <alignment horizontal="center" vertical="center" wrapText="1"/>
    </xf>
    <xf numFmtId="2" fontId="0" fillId="113" borderId="3" xfId="0" applyNumberFormat="1" applyFont="1" applyFill="1" applyBorder="1" applyProtection="1"/>
    <xf numFmtId="165" fontId="2" fillId="112" borderId="9" xfId="1835" applyFont="1" applyFill="1" applyBorder="1" applyAlignment="1" applyProtection="1">
      <alignment vertical="center"/>
    </xf>
    <xf numFmtId="165" fontId="106" fillId="112" borderId="9" xfId="1835" applyNumberFormat="1" applyFont="1" applyFill="1" applyBorder="1" applyAlignment="1" applyProtection="1">
      <alignment vertical="center"/>
    </xf>
    <xf numFmtId="165" fontId="23" fillId="112" borderId="9" xfId="1835" applyNumberFormat="1" applyFont="1" applyFill="1" applyBorder="1" applyAlignment="1" applyProtection="1">
      <alignment vertical="center"/>
    </xf>
    <xf numFmtId="4" fontId="2" fillId="112" borderId="9" xfId="1835" applyNumberFormat="1" applyFont="1" applyFill="1" applyBorder="1" applyAlignment="1" applyProtection="1">
      <alignment vertical="center"/>
    </xf>
    <xf numFmtId="165" fontId="0" fillId="112" borderId="9" xfId="1835" applyFont="1" applyFill="1" applyBorder="1" applyAlignment="1" applyProtection="1">
      <alignment vertical="center"/>
    </xf>
    <xf numFmtId="2" fontId="24" fillId="126" borderId="42" xfId="0" applyNumberFormat="1" applyFont="1" applyFill="1" applyBorder="1" applyAlignment="1" applyProtection="1">
      <alignment horizontal="center"/>
    </xf>
    <xf numFmtId="2" fontId="24" fillId="126" borderId="47" xfId="0" applyNumberFormat="1" applyFont="1" applyFill="1" applyBorder="1" applyAlignment="1" applyProtection="1">
      <alignment horizontal="center"/>
    </xf>
    <xf numFmtId="218" fontId="104" fillId="0" borderId="0" xfId="0" applyNumberFormat="1" applyFont="1"/>
    <xf numFmtId="219" fontId="104" fillId="0" borderId="0" xfId="0" applyNumberFormat="1" applyFont="1"/>
    <xf numFmtId="217" fontId="0" fillId="0" borderId="0" xfId="0" applyNumberFormat="1"/>
    <xf numFmtId="196" fontId="0" fillId="0" borderId="0" xfId="0" applyNumberFormat="1"/>
    <xf numFmtId="2" fontId="0" fillId="0" borderId="9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0" borderId="0" xfId="0" applyFont="1" applyBorder="1" applyAlignment="1" applyProtection="1">
      <alignment horizontal="center" vertical="center" wrapText="1"/>
      <protection locked="0"/>
    </xf>
    <xf numFmtId="0" fontId="166" fillId="0" borderId="11" xfId="0" applyFont="1" applyBorder="1" applyAlignment="1" applyProtection="1">
      <alignment horizontal="center" vertical="center" wrapText="1"/>
      <protection locked="0"/>
    </xf>
    <xf numFmtId="0" fontId="167" fillId="0" borderId="0" xfId="0" applyFont="1" applyBorder="1" applyAlignment="1" applyProtection="1">
      <alignment horizontal="center" vertical="top" wrapText="1"/>
      <protection locked="0"/>
    </xf>
    <xf numFmtId="0" fontId="166" fillId="0" borderId="96" xfId="0" applyFont="1" applyBorder="1" applyAlignment="1" applyProtection="1">
      <alignment horizontal="center" vertical="top" wrapText="1"/>
      <protection locked="0"/>
    </xf>
    <xf numFmtId="0" fontId="23" fillId="0" borderId="0" xfId="0" applyFont="1" applyAlignment="1" applyProtection="1">
      <alignment horizontal="center" vertical="center" wrapText="1"/>
      <protection locked="0"/>
    </xf>
    <xf numFmtId="0" fontId="168" fillId="0" borderId="0" xfId="0" applyFont="1" applyAlignment="1" applyProtection="1">
      <alignment horizontal="center" wrapText="1"/>
      <protection locked="0"/>
    </xf>
    <xf numFmtId="0" fontId="167" fillId="0" borderId="0" xfId="0" applyFont="1" applyAlignment="1" applyProtection="1">
      <alignment horizontal="center" vertical="top" wrapText="1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166" fillId="0" borderId="0" xfId="0" applyFont="1" applyAlignment="1" applyProtection="1">
      <alignment horizontal="center" vertical="center" wrapText="1"/>
      <protection locked="0"/>
    </xf>
    <xf numFmtId="0" fontId="23" fillId="0" borderId="93" xfId="0" applyFont="1" applyBorder="1" applyAlignment="1">
      <alignment horizontal="center" vertical="center" wrapText="1"/>
    </xf>
    <xf numFmtId="0" fontId="169" fillId="36" borderId="93" xfId="0" applyFont="1" applyFill="1" applyBorder="1" applyAlignment="1" applyProtection="1">
      <alignment horizontal="center" vertical="center" wrapText="1"/>
      <protection locked="0"/>
    </xf>
    <xf numFmtId="0" fontId="23" fillId="0" borderId="93" xfId="0" applyFont="1" applyFill="1" applyBorder="1" applyAlignment="1">
      <alignment horizontal="center" vertical="center" wrapText="1"/>
    </xf>
    <xf numFmtId="0" fontId="166" fillId="0" borderId="93" xfId="0" applyFont="1" applyFill="1" applyBorder="1" applyAlignment="1">
      <alignment horizontal="left" vertical="center" wrapText="1"/>
    </xf>
    <xf numFmtId="0" fontId="107" fillId="0" borderId="93" xfId="0" applyFont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0" fillId="0" borderId="93" xfId="0" applyFill="1" applyBorder="1" applyAlignment="1">
      <alignment horizontal="center" vertical="center" wrapText="1"/>
    </xf>
    <xf numFmtId="0" fontId="1" fillId="0" borderId="93" xfId="0" applyFont="1" applyBorder="1" applyAlignment="1">
      <alignment horizontal="center" vertical="center" wrapText="1"/>
    </xf>
    <xf numFmtId="0" fontId="23" fillId="0" borderId="11" xfId="0" applyFont="1" applyBorder="1" applyAlignment="1" applyProtection="1">
      <alignment horizontal="center" vertical="center" wrapText="1"/>
      <protection locked="0"/>
    </xf>
    <xf numFmtId="0" fontId="23" fillId="0" borderId="11" xfId="0" applyFont="1" applyBorder="1" applyAlignment="1" applyProtection="1">
      <alignment horizontal="center" wrapText="1"/>
      <protection locked="0"/>
    </xf>
    <xf numFmtId="0" fontId="167" fillId="0" borderId="96" xfId="0" applyFont="1" applyBorder="1" applyAlignment="1" applyProtection="1">
      <alignment horizontal="center" vertical="top" wrapText="1"/>
      <protection locked="0"/>
    </xf>
    <xf numFmtId="0" fontId="106" fillId="0" borderId="48" xfId="66" applyFont="1" applyBorder="1" applyAlignment="1">
      <alignment horizontal="center" vertical="center" wrapText="1"/>
    </xf>
    <xf numFmtId="0" fontId="106" fillId="0" borderId="57" xfId="66" applyFont="1" applyBorder="1" applyAlignment="1">
      <alignment horizontal="center" vertical="center" wrapText="1"/>
    </xf>
    <xf numFmtId="0" fontId="106" fillId="0" borderId="71" xfId="66" applyFont="1" applyBorder="1" applyAlignment="1">
      <alignment horizontal="center" vertical="center" wrapText="1"/>
    </xf>
    <xf numFmtId="0" fontId="106" fillId="0" borderId="58" xfId="66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wrapText="1"/>
    </xf>
    <xf numFmtId="0" fontId="126" fillId="0" borderId="0" xfId="0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center" vertical="center"/>
    </xf>
    <xf numFmtId="0" fontId="108" fillId="0" borderId="11" xfId="0" applyFont="1" applyFill="1" applyBorder="1" applyAlignment="1">
      <alignment horizontal="center" vertical="center"/>
    </xf>
    <xf numFmtId="0" fontId="126" fillId="0" borderId="3" xfId="0" applyFont="1" applyFill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26" fillId="0" borderId="13" xfId="0" applyFont="1" applyFill="1" applyBorder="1" applyAlignment="1">
      <alignment horizontal="center" vertical="center"/>
    </xf>
    <xf numFmtId="0" fontId="126" fillId="0" borderId="82" xfId="0" applyFont="1" applyFill="1" applyBorder="1" applyAlignment="1">
      <alignment horizontal="center" vertical="center"/>
    </xf>
    <xf numFmtId="0" fontId="126" fillId="0" borderId="14" xfId="0" applyFont="1" applyFill="1" applyBorder="1" applyAlignment="1">
      <alignment horizontal="center" vertical="center"/>
    </xf>
    <xf numFmtId="0" fontId="108" fillId="0" borderId="5" xfId="0" applyFont="1" applyFill="1" applyBorder="1" applyAlignment="1">
      <alignment horizontal="center" vertical="center"/>
    </xf>
    <xf numFmtId="0" fontId="126" fillId="0" borderId="8" xfId="0" applyFont="1" applyFill="1" applyBorder="1" applyAlignment="1">
      <alignment horizontal="center" vertical="center"/>
    </xf>
    <xf numFmtId="0" fontId="126" fillId="0" borderId="9" xfId="0" applyFont="1" applyFill="1" applyBorder="1" applyAlignment="1">
      <alignment horizontal="center" vertical="center"/>
    </xf>
    <xf numFmtId="16" fontId="112" fillId="112" borderId="3" xfId="0" applyNumberFormat="1" applyFont="1" applyFill="1" applyBorder="1" applyAlignment="1">
      <alignment horizontal="center" vertical="center"/>
    </xf>
    <xf numFmtId="0" fontId="112" fillId="112" borderId="3" xfId="0" applyFont="1" applyFill="1" applyBorder="1" applyAlignment="1">
      <alignment horizontal="center" vertical="center"/>
    </xf>
    <xf numFmtId="0" fontId="112" fillId="112" borderId="3" xfId="66" applyFont="1" applyFill="1" applyBorder="1" applyAlignment="1">
      <alignment horizontal="right" vertical="top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112" fillId="112" borderId="8" xfId="0" applyFont="1" applyFill="1" applyBorder="1" applyAlignment="1">
      <alignment horizontal="center" vertical="center"/>
    </xf>
    <xf numFmtId="0" fontId="112" fillId="112" borderId="9" xfId="0" applyFont="1" applyFill="1" applyBorder="1" applyAlignment="1">
      <alignment horizontal="center" vertical="center"/>
    </xf>
    <xf numFmtId="0" fontId="112" fillId="112" borderId="8" xfId="0" applyFont="1" applyFill="1" applyBorder="1" applyAlignment="1">
      <alignment horizontal="left" vertical="top" wrapText="1"/>
    </xf>
    <xf numFmtId="0" fontId="112" fillId="112" borderId="9" xfId="0" applyFont="1" applyFill="1" applyBorder="1" applyAlignment="1">
      <alignment horizontal="left" vertical="top" wrapText="1"/>
    </xf>
    <xf numFmtId="0" fontId="114" fillId="112" borderId="8" xfId="66" applyFont="1" applyFill="1" applyBorder="1" applyAlignment="1">
      <alignment horizontal="right" vertical="top" wrapText="1"/>
    </xf>
    <xf numFmtId="0" fontId="114" fillId="112" borderId="6" xfId="66" applyFont="1" applyFill="1" applyBorder="1" applyAlignment="1">
      <alignment horizontal="right" vertical="top" wrapText="1"/>
    </xf>
    <xf numFmtId="0" fontId="114" fillId="112" borderId="9" xfId="66" applyFont="1" applyFill="1" applyBorder="1" applyAlignment="1">
      <alignment horizontal="right" vertical="top" wrapText="1"/>
    </xf>
    <xf numFmtId="0" fontId="112" fillId="112" borderId="6" xfId="0" applyFont="1" applyFill="1" applyBorder="1" applyAlignment="1">
      <alignment horizontal="center" vertical="center"/>
    </xf>
    <xf numFmtId="0" fontId="112" fillId="112" borderId="8" xfId="66" applyFont="1" applyFill="1" applyBorder="1" applyAlignment="1">
      <alignment horizontal="left" vertical="top" wrapText="1"/>
    </xf>
    <xf numFmtId="0" fontId="112" fillId="112" borderId="6" xfId="66" applyFont="1" applyFill="1" applyBorder="1" applyAlignment="1">
      <alignment horizontal="left" vertical="top" wrapText="1"/>
    </xf>
    <xf numFmtId="0" fontId="112" fillId="112" borderId="9" xfId="66" applyFont="1" applyFill="1" applyBorder="1" applyAlignment="1">
      <alignment horizontal="left" vertical="top" wrapText="1"/>
    </xf>
    <xf numFmtId="0" fontId="114" fillId="112" borderId="8" xfId="66" applyFont="1" applyFill="1" applyBorder="1" applyAlignment="1">
      <alignment horizontal="left" vertical="top" wrapText="1"/>
    </xf>
    <xf numFmtId="0" fontId="114" fillId="112" borderId="9" xfId="66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8" xfId="0" applyBorder="1" applyAlignment="1">
      <alignment horizontal="right" wrapText="1"/>
    </xf>
    <xf numFmtId="0" fontId="0" fillId="0" borderId="9" xfId="0" applyBorder="1" applyAlignment="1">
      <alignment horizontal="right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right"/>
    </xf>
    <xf numFmtId="0" fontId="112" fillId="112" borderId="44" xfId="0" applyFont="1" applyFill="1" applyBorder="1" applyAlignment="1">
      <alignment horizontal="center" vertical="center"/>
    </xf>
    <xf numFmtId="0" fontId="112" fillId="112" borderId="45" xfId="0" applyFont="1" applyFill="1" applyBorder="1" applyAlignment="1">
      <alignment horizontal="center" vertical="center"/>
    </xf>
    <xf numFmtId="0" fontId="0" fillId="115" borderId="52" xfId="0" applyFill="1" applyBorder="1" applyAlignment="1">
      <alignment horizontal="left"/>
    </xf>
    <xf numFmtId="0" fontId="0" fillId="115" borderId="53" xfId="0" applyFill="1" applyBorder="1" applyAlignment="1">
      <alignment horizontal="left"/>
    </xf>
    <xf numFmtId="0" fontId="0" fillId="0" borderId="6" xfId="0" applyBorder="1" applyAlignment="1">
      <alignment horizontal="left" vertical="top" wrapText="1"/>
    </xf>
    <xf numFmtId="0" fontId="112" fillId="112" borderId="56" xfId="0" applyFont="1" applyFill="1" applyBorder="1" applyAlignment="1">
      <alignment horizontal="center" vertical="center"/>
    </xf>
    <xf numFmtId="0" fontId="112" fillId="112" borderId="55" xfId="0" applyFont="1" applyFill="1" applyBorder="1" applyAlignment="1">
      <alignment horizontal="center" vertical="center"/>
    </xf>
    <xf numFmtId="16" fontId="112" fillId="112" borderId="44" xfId="0" applyNumberFormat="1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12" fillId="112" borderId="93" xfId="0" applyFont="1" applyFill="1" applyBorder="1" applyAlignment="1">
      <alignment horizontal="center" vertical="center"/>
    </xf>
    <xf numFmtId="0" fontId="112" fillId="112" borderId="93" xfId="0" applyFont="1" applyFill="1" applyBorder="1" applyAlignment="1">
      <alignment horizontal="left" vertical="top" wrapText="1"/>
    </xf>
    <xf numFmtId="0" fontId="0" fillId="0" borderId="56" xfId="0" applyBorder="1" applyAlignment="1">
      <alignment horizontal="center" vertical="center"/>
    </xf>
    <xf numFmtId="0" fontId="0" fillId="0" borderId="6" xfId="0" applyBorder="1" applyAlignment="1">
      <alignment horizontal="right"/>
    </xf>
    <xf numFmtId="0" fontId="109" fillId="115" borderId="52" xfId="66" applyFont="1" applyFill="1" applyBorder="1" applyAlignment="1">
      <alignment horizontal="left" vertical="center" wrapText="1"/>
    </xf>
    <xf numFmtId="0" fontId="109" fillId="115" borderId="53" xfId="66" applyFont="1" applyFill="1" applyBorder="1" applyAlignment="1">
      <alignment horizontal="left" vertical="center" wrapText="1"/>
    </xf>
    <xf numFmtId="0" fontId="112" fillId="112" borderId="93" xfId="66" applyFont="1" applyFill="1" applyBorder="1" applyAlignment="1">
      <alignment horizontal="right" vertical="top" wrapText="1"/>
    </xf>
    <xf numFmtId="16" fontId="112" fillId="112" borderId="93" xfId="0" applyNumberFormat="1" applyFont="1" applyFill="1" applyBorder="1" applyAlignment="1">
      <alignment horizontal="center" vertical="center"/>
    </xf>
    <xf numFmtId="0" fontId="0" fillId="0" borderId="93" xfId="0" applyBorder="1" applyAlignment="1">
      <alignment horizontal="right"/>
    </xf>
    <xf numFmtId="0" fontId="112" fillId="112" borderId="99" xfId="0" applyFont="1" applyFill="1" applyBorder="1" applyAlignment="1">
      <alignment horizontal="center" vertical="center"/>
    </xf>
    <xf numFmtId="0" fontId="0" fillId="112" borderId="8" xfId="0" applyFill="1" applyBorder="1" applyAlignment="1">
      <alignment horizontal="center" vertical="center"/>
    </xf>
    <xf numFmtId="0" fontId="0" fillId="112" borderId="9" xfId="0" applyFill="1" applyBorder="1" applyAlignment="1">
      <alignment horizontal="center" vertical="center"/>
    </xf>
    <xf numFmtId="0" fontId="0" fillId="112" borderId="8" xfId="0" applyFill="1" applyBorder="1" applyAlignment="1">
      <alignment horizontal="right"/>
    </xf>
    <xf numFmtId="0" fontId="0" fillId="112" borderId="9" xfId="0" applyFill="1" applyBorder="1" applyAlignment="1">
      <alignment horizontal="right"/>
    </xf>
    <xf numFmtId="0" fontId="0" fillId="112" borderId="8" xfId="0" applyFill="1" applyBorder="1" applyAlignment="1">
      <alignment horizontal="left" vertical="top" wrapText="1"/>
    </xf>
    <xf numFmtId="0" fontId="0" fillId="112" borderId="9" xfId="0" applyFill="1" applyBorder="1" applyAlignment="1">
      <alignment horizontal="left" vertical="top" wrapText="1"/>
    </xf>
    <xf numFmtId="0" fontId="0" fillId="112" borderId="8" xfId="0" applyFill="1" applyBorder="1" applyAlignment="1">
      <alignment horizontal="right" wrapText="1"/>
    </xf>
    <xf numFmtId="0" fontId="0" fillId="112" borderId="9" xfId="0" applyFill="1" applyBorder="1" applyAlignment="1">
      <alignment horizontal="right" wrapText="1"/>
    </xf>
    <xf numFmtId="0" fontId="0" fillId="112" borderId="93" xfId="0" applyFill="1" applyBorder="1" applyAlignment="1">
      <alignment horizontal="center" vertical="center"/>
    </xf>
    <xf numFmtId="0" fontId="0" fillId="112" borderId="93" xfId="0" applyFill="1" applyBorder="1" applyAlignment="1">
      <alignment horizontal="right"/>
    </xf>
    <xf numFmtId="0" fontId="0" fillId="112" borderId="6" xfId="0" applyFill="1" applyBorder="1" applyAlignment="1">
      <alignment horizontal="left" vertical="top" wrapText="1"/>
    </xf>
    <xf numFmtId="0" fontId="114" fillId="112" borderId="93" xfId="66" applyFont="1" applyFill="1" applyBorder="1" applyAlignment="1">
      <alignment horizontal="right" vertical="top" wrapText="1"/>
    </xf>
    <xf numFmtId="0" fontId="120" fillId="112" borderId="93" xfId="66" applyFont="1" applyFill="1" applyBorder="1" applyAlignment="1">
      <alignment horizontal="left" vertical="top" wrapText="1"/>
    </xf>
    <xf numFmtId="0" fontId="120" fillId="112" borderId="93" xfId="0" applyFont="1" applyFill="1" applyBorder="1" applyAlignment="1">
      <alignment horizontal="left" vertical="top" wrapText="1"/>
    </xf>
    <xf numFmtId="0" fontId="0" fillId="112" borderId="93" xfId="0" applyFill="1" applyBorder="1" applyAlignment="1">
      <alignment horizontal="right" wrapText="1"/>
    </xf>
    <xf numFmtId="0" fontId="0" fillId="112" borderId="93" xfId="0" applyFill="1" applyBorder="1" applyAlignment="1">
      <alignment horizontal="left" vertical="top" wrapText="1"/>
    </xf>
    <xf numFmtId="0" fontId="114" fillId="112" borderId="93" xfId="66" applyFont="1" applyFill="1" applyBorder="1" applyAlignment="1">
      <alignment horizontal="left" vertical="top" wrapText="1"/>
    </xf>
    <xf numFmtId="0" fontId="104" fillId="112" borderId="93" xfId="0" applyFont="1" applyFill="1" applyBorder="1" applyAlignment="1">
      <alignment horizontal="left" vertical="top" wrapText="1"/>
    </xf>
    <xf numFmtId="0" fontId="0" fillId="0" borderId="93" xfId="0" applyBorder="1" applyAlignment="1">
      <alignment horizontal="left" vertical="top" wrapText="1"/>
    </xf>
    <xf numFmtId="194" fontId="112" fillId="112" borderId="93" xfId="0" applyNumberFormat="1" applyFont="1" applyFill="1" applyBorder="1" applyAlignment="1">
      <alignment horizontal="center" vertical="center"/>
    </xf>
    <xf numFmtId="194" fontId="114" fillId="112" borderId="93" xfId="66" applyNumberFormat="1" applyFont="1" applyFill="1" applyBorder="1" applyAlignment="1">
      <alignment horizontal="right" vertical="top" wrapText="1"/>
    </xf>
    <xf numFmtId="0" fontId="109" fillId="115" borderId="52" xfId="0" applyFont="1" applyFill="1" applyBorder="1" applyAlignment="1">
      <alignment horizontal="left"/>
    </xf>
    <xf numFmtId="0" fontId="109" fillId="115" borderId="53" xfId="0" applyFont="1" applyFill="1" applyBorder="1" applyAlignment="1">
      <alignment horizontal="left"/>
    </xf>
    <xf numFmtId="0" fontId="109" fillId="115" borderId="54" xfId="0" applyFont="1" applyFill="1" applyBorder="1" applyAlignment="1">
      <alignment horizontal="left"/>
    </xf>
    <xf numFmtId="194" fontId="120" fillId="112" borderId="93" xfId="66" applyNumberFormat="1" applyFont="1" applyFill="1" applyBorder="1" applyAlignment="1">
      <alignment horizontal="left" vertical="top" wrapText="1"/>
    </xf>
    <xf numFmtId="194" fontId="112" fillId="112" borderId="93" xfId="66" applyNumberFormat="1" applyFont="1" applyFill="1" applyBorder="1" applyAlignment="1">
      <alignment horizontal="right" vertical="top" wrapText="1"/>
    </xf>
    <xf numFmtId="194" fontId="0" fillId="0" borderId="93" xfId="0" applyNumberFormat="1" applyBorder="1" applyAlignment="1">
      <alignment horizontal="center" vertical="center"/>
    </xf>
    <xf numFmtId="194" fontId="0" fillId="0" borderId="93" xfId="0" applyNumberFormat="1" applyBorder="1" applyAlignment="1">
      <alignment horizontal="right"/>
    </xf>
    <xf numFmtId="194" fontId="120" fillId="112" borderId="93" xfId="0" applyNumberFormat="1" applyFont="1" applyFill="1" applyBorder="1" applyAlignment="1">
      <alignment horizontal="left" vertical="top" wrapText="1"/>
    </xf>
    <xf numFmtId="194" fontId="104" fillId="0" borderId="93" xfId="0" applyNumberFormat="1" applyFont="1" applyBorder="1" applyAlignment="1">
      <alignment horizontal="left" vertical="top" wrapText="1"/>
    </xf>
    <xf numFmtId="194" fontId="0" fillId="0" borderId="93" xfId="0" applyNumberFormat="1" applyBorder="1" applyAlignment="1">
      <alignment horizontal="right" wrapText="1"/>
    </xf>
    <xf numFmtId="194" fontId="0" fillId="0" borderId="93" xfId="0" applyNumberFormat="1" applyBorder="1" applyAlignment="1">
      <alignment horizontal="left" vertical="top" wrapText="1"/>
    </xf>
    <xf numFmtId="194" fontId="109" fillId="115" borderId="52" xfId="0" applyNumberFormat="1" applyFont="1" applyFill="1" applyBorder="1" applyAlignment="1">
      <alignment horizontal="left"/>
    </xf>
    <xf numFmtId="194" fontId="109" fillId="115" borderId="53" xfId="0" applyNumberFormat="1" applyFont="1" applyFill="1" applyBorder="1" applyAlignment="1">
      <alignment horizontal="left"/>
    </xf>
    <xf numFmtId="194" fontId="109" fillId="115" borderId="54" xfId="0" applyNumberFormat="1" applyFont="1" applyFill="1" applyBorder="1" applyAlignment="1">
      <alignment horizontal="left"/>
    </xf>
    <xf numFmtId="0" fontId="0" fillId="0" borderId="6" xfId="0" applyBorder="1" applyAlignment="1">
      <alignment horizontal="center" vertical="center"/>
    </xf>
    <xf numFmtId="194" fontId="120" fillId="112" borderId="8" xfId="66" applyNumberFormat="1" applyFont="1" applyFill="1" applyBorder="1" applyAlignment="1">
      <alignment horizontal="left" vertical="top" wrapText="1"/>
    </xf>
    <xf numFmtId="194" fontId="120" fillId="112" borderId="6" xfId="66" applyNumberFormat="1" applyFont="1" applyFill="1" applyBorder="1" applyAlignment="1">
      <alignment horizontal="left" vertical="top" wrapText="1"/>
    </xf>
    <xf numFmtId="194" fontId="120" fillId="112" borderId="9" xfId="66" applyNumberFormat="1" applyFont="1" applyFill="1" applyBorder="1" applyAlignment="1">
      <alignment horizontal="left" vertical="top" wrapText="1"/>
    </xf>
    <xf numFmtId="194" fontId="114" fillId="112" borderId="93" xfId="66" applyNumberFormat="1" applyFont="1" applyFill="1" applyBorder="1" applyAlignment="1">
      <alignment horizontal="left" vertical="top" wrapText="1"/>
    </xf>
    <xf numFmtId="194" fontId="114" fillId="112" borderId="8" xfId="66" applyNumberFormat="1" applyFont="1" applyFill="1" applyBorder="1" applyAlignment="1">
      <alignment horizontal="right" vertical="top" wrapText="1"/>
    </xf>
    <xf numFmtId="194" fontId="114" fillId="112" borderId="9" xfId="66" applyNumberFormat="1" applyFont="1" applyFill="1" applyBorder="1" applyAlignment="1">
      <alignment horizontal="right" vertical="top" wrapText="1"/>
    </xf>
    <xf numFmtId="194" fontId="112" fillId="112" borderId="8" xfId="0" applyNumberFormat="1" applyFont="1" applyFill="1" applyBorder="1" applyAlignment="1">
      <alignment horizontal="center" vertical="center"/>
    </xf>
    <xf numFmtId="194" fontId="112" fillId="112" borderId="6" xfId="0" applyNumberFormat="1" applyFont="1" applyFill="1" applyBorder="1" applyAlignment="1">
      <alignment horizontal="center" vertical="center"/>
    </xf>
    <xf numFmtId="194" fontId="112" fillId="112" borderId="9" xfId="0" applyNumberFormat="1" applyFont="1" applyFill="1" applyBorder="1" applyAlignment="1">
      <alignment horizontal="center" vertical="center"/>
    </xf>
    <xf numFmtId="194" fontId="114" fillId="112" borderId="6" xfId="66" applyNumberFormat="1" applyFont="1" applyFill="1" applyBorder="1" applyAlignment="1">
      <alignment horizontal="right" vertical="top" wrapText="1"/>
    </xf>
    <xf numFmtId="194" fontId="120" fillId="112" borderId="8" xfId="0" applyNumberFormat="1" applyFont="1" applyFill="1" applyBorder="1" applyAlignment="1">
      <alignment horizontal="left" vertical="top" wrapText="1"/>
    </xf>
    <xf numFmtId="194" fontId="120" fillId="112" borderId="9" xfId="0" applyNumberFormat="1" applyFont="1" applyFill="1" applyBorder="1" applyAlignment="1">
      <alignment horizontal="left" vertical="top" wrapText="1"/>
    </xf>
    <xf numFmtId="0" fontId="104" fillId="0" borderId="8" xfId="0" applyFont="1" applyBorder="1" applyAlignment="1">
      <alignment horizontal="left" vertical="top" wrapText="1"/>
    </xf>
    <xf numFmtId="0" fontId="104" fillId="0" borderId="9" xfId="0" applyFont="1" applyBorder="1" applyAlignment="1">
      <alignment horizontal="left" vertical="top" wrapText="1"/>
    </xf>
    <xf numFmtId="0" fontId="104" fillId="0" borderId="63" xfId="66" applyFont="1" applyBorder="1" applyAlignment="1">
      <alignment horizontal="center" vertical="center" wrapText="1"/>
    </xf>
    <xf numFmtId="0" fontId="104" fillId="0" borderId="78" xfId="66" applyFont="1" applyBorder="1" applyAlignment="1">
      <alignment horizontal="center" vertical="center" wrapText="1"/>
    </xf>
    <xf numFmtId="0" fontId="104" fillId="0" borderId="66" xfId="66" applyFont="1" applyBorder="1" applyAlignment="1">
      <alignment horizontal="center" vertical="center" wrapText="1"/>
    </xf>
    <xf numFmtId="0" fontId="104" fillId="0" borderId="68" xfId="66" applyFont="1" applyBorder="1" applyAlignment="1">
      <alignment horizontal="center" vertical="center" wrapText="1"/>
    </xf>
    <xf numFmtId="0" fontId="104" fillId="0" borderId="66" xfId="66" applyFont="1" applyFill="1" applyBorder="1" applyAlignment="1">
      <alignment horizontal="center" vertical="center" wrapText="1"/>
    </xf>
    <xf numFmtId="0" fontId="104" fillId="0" borderId="68" xfId="66" applyFont="1" applyFill="1" applyBorder="1" applyAlignment="1">
      <alignment horizontal="center" vertical="center" wrapText="1"/>
    </xf>
    <xf numFmtId="0" fontId="24" fillId="0" borderId="59" xfId="66" applyFont="1" applyBorder="1" applyAlignment="1">
      <alignment horizontal="center" vertical="center" wrapText="1"/>
    </xf>
    <xf numFmtId="0" fontId="24" fillId="0" borderId="60" xfId="66" applyFont="1" applyBorder="1" applyAlignment="1">
      <alignment horizontal="center" vertical="center" wrapText="1"/>
    </xf>
    <xf numFmtId="0" fontId="106" fillId="0" borderId="52" xfId="66" applyFont="1" applyBorder="1" applyAlignment="1">
      <alignment horizontal="center" vertical="center" wrapText="1"/>
    </xf>
    <xf numFmtId="0" fontId="106" fillId="0" borderId="53" xfId="66" applyFont="1" applyBorder="1" applyAlignment="1">
      <alignment horizontal="center" vertical="center" wrapText="1"/>
    </xf>
    <xf numFmtId="0" fontId="106" fillId="0" borderId="54" xfId="66" applyFont="1" applyBorder="1" applyAlignment="1">
      <alignment horizontal="center" vertical="center" wrapText="1"/>
    </xf>
    <xf numFmtId="0" fontId="3" fillId="0" borderId="40" xfId="66" applyFont="1" applyBorder="1" applyAlignment="1">
      <alignment horizontal="center" vertical="center" wrapText="1"/>
    </xf>
    <xf numFmtId="0" fontId="3" fillId="0" borderId="7" xfId="66" applyFont="1" applyBorder="1" applyAlignment="1">
      <alignment horizontal="center" vertical="center" wrapText="1"/>
    </xf>
    <xf numFmtId="0" fontId="104" fillId="0" borderId="6" xfId="0" applyFont="1" applyBorder="1" applyAlignment="1">
      <alignment horizontal="left" vertical="top" wrapText="1"/>
    </xf>
    <xf numFmtId="0" fontId="3" fillId="0" borderId="72" xfId="66" applyFont="1" applyBorder="1" applyAlignment="1">
      <alignment horizontal="center" vertical="center" wrapText="1"/>
    </xf>
    <xf numFmtId="0" fontId="3" fillId="0" borderId="74" xfId="66" applyFont="1" applyBorder="1" applyAlignment="1">
      <alignment horizontal="center" vertical="center" wrapText="1"/>
    </xf>
    <xf numFmtId="0" fontId="3" fillId="0" borderId="79" xfId="66" applyFont="1" applyBorder="1" applyAlignment="1">
      <alignment horizontal="center" vertical="center" wrapText="1"/>
    </xf>
    <xf numFmtId="0" fontId="109" fillId="115" borderId="54" xfId="66" applyFont="1" applyFill="1" applyBorder="1" applyAlignment="1">
      <alignment horizontal="left" vertical="center" wrapText="1"/>
    </xf>
    <xf numFmtId="0" fontId="106" fillId="0" borderId="52" xfId="0" applyFont="1" applyFill="1" applyBorder="1" applyAlignment="1">
      <alignment horizontal="center" vertical="center" wrapText="1"/>
    </xf>
    <xf numFmtId="0" fontId="106" fillId="0" borderId="53" xfId="0" applyFont="1" applyFill="1" applyBorder="1" applyAlignment="1">
      <alignment horizontal="center" vertical="center" wrapText="1"/>
    </xf>
    <xf numFmtId="0" fontId="106" fillId="0" borderId="73" xfId="0" applyFont="1" applyFill="1" applyBorder="1" applyAlignment="1">
      <alignment horizontal="center" vertical="center" wrapText="1"/>
    </xf>
    <xf numFmtId="0" fontId="106" fillId="0" borderId="48" xfId="0" applyFont="1" applyFill="1" applyBorder="1" applyAlignment="1">
      <alignment horizontal="center" vertical="center" wrapText="1"/>
    </xf>
    <xf numFmtId="0" fontId="106" fillId="0" borderId="71" xfId="0" applyFont="1" applyFill="1" applyBorder="1" applyAlignment="1">
      <alignment horizontal="center" vertical="center" wrapText="1"/>
    </xf>
    <xf numFmtId="0" fontId="106" fillId="0" borderId="69" xfId="0" applyFont="1" applyFill="1" applyBorder="1" applyAlignment="1">
      <alignment horizontal="center" vertical="center" wrapText="1"/>
    </xf>
    <xf numFmtId="0" fontId="106" fillId="0" borderId="57" xfId="0" applyFont="1" applyFill="1" applyBorder="1" applyAlignment="1">
      <alignment horizontal="center" vertical="center" wrapText="1"/>
    </xf>
    <xf numFmtId="0" fontId="106" fillId="0" borderId="5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8" xfId="0" applyFill="1" applyBorder="1" applyAlignment="1" applyProtection="1">
      <alignment horizontal="left" vertical="center"/>
      <protection locked="0"/>
    </xf>
    <xf numFmtId="0" fontId="0" fillId="0" borderId="6" xfId="0" applyFill="1" applyBorder="1" applyAlignment="1" applyProtection="1">
      <alignment horizontal="left" vertical="center"/>
      <protection locked="0"/>
    </xf>
    <xf numFmtId="0" fontId="0" fillId="0" borderId="9" xfId="0" applyFill="1" applyBorder="1" applyAlignment="1" applyProtection="1">
      <alignment horizontal="left" vertical="center"/>
      <protection locked="0"/>
    </xf>
    <xf numFmtId="165" fontId="0" fillId="0" borderId="8" xfId="0" applyNumberFormat="1" applyFont="1" applyFill="1" applyBorder="1" applyAlignment="1" applyProtection="1">
      <alignment horizontal="left" vertical="center" wrapText="1"/>
      <protection locked="0"/>
    </xf>
    <xf numFmtId="165" fontId="0" fillId="0" borderId="6" xfId="0" applyNumberFormat="1" applyFont="1" applyFill="1" applyBorder="1" applyAlignment="1" applyProtection="1">
      <alignment horizontal="left" vertical="center" wrapText="1"/>
      <protection locked="0"/>
    </xf>
    <xf numFmtId="165" fontId="0" fillId="0" borderId="9" xfId="0" applyNumberFormat="1" applyFont="1" applyFill="1" applyBorder="1" applyAlignment="1" applyProtection="1">
      <alignment horizontal="left" vertical="center" wrapText="1"/>
      <protection locked="0"/>
    </xf>
    <xf numFmtId="0" fontId="0" fillId="0" borderId="8" xfId="0" applyFill="1" applyBorder="1" applyAlignment="1" applyProtection="1">
      <alignment horizontal="left" wrapText="1"/>
      <protection locked="0"/>
    </xf>
    <xf numFmtId="0" fontId="0" fillId="0" borderId="6" xfId="0" applyFill="1" applyBorder="1" applyAlignment="1" applyProtection="1">
      <alignment horizontal="left" wrapText="1"/>
      <protection locked="0"/>
    </xf>
    <xf numFmtId="0" fontId="0" fillId="0" borderId="9" xfId="0" applyFill="1" applyBorder="1" applyAlignment="1" applyProtection="1">
      <alignment horizontal="left" wrapText="1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0" fillId="0" borderId="9" xfId="0" applyFill="1" applyBorder="1" applyAlignment="1" applyProtection="1">
      <alignment horizontal="left"/>
      <protection locked="0"/>
    </xf>
    <xf numFmtId="0" fontId="0" fillId="112" borderId="8" xfId="0" applyFill="1" applyBorder="1" applyAlignment="1">
      <alignment horizontal="left" vertical="center"/>
    </xf>
    <xf numFmtId="0" fontId="0" fillId="112" borderId="6" xfId="0" applyFill="1" applyBorder="1" applyAlignment="1">
      <alignment horizontal="left" vertical="center"/>
    </xf>
    <xf numFmtId="0" fontId="0" fillId="112" borderId="9" xfId="0" applyFill="1" applyBorder="1" applyAlignment="1">
      <alignment horizontal="left" vertical="center"/>
    </xf>
    <xf numFmtId="0" fontId="0" fillId="0" borderId="8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2" fontId="0" fillId="0" borderId="8" xfId="0" applyNumberFormat="1" applyFont="1" applyBorder="1" applyAlignment="1">
      <alignment horizontal="left" vertical="center" wrapText="1"/>
    </xf>
    <xf numFmtId="2" fontId="0" fillId="0" borderId="6" xfId="0" applyNumberFormat="1" applyFont="1" applyBorder="1" applyAlignment="1">
      <alignment horizontal="left" vertical="center" wrapText="1"/>
    </xf>
    <xf numFmtId="2" fontId="0" fillId="0" borderId="9" xfId="0" applyNumberFormat="1" applyFont="1" applyBorder="1" applyAlignment="1">
      <alignment horizontal="left" vertical="center" wrapText="1"/>
    </xf>
    <xf numFmtId="0" fontId="124" fillId="0" borderId="69" xfId="0" applyFont="1" applyFill="1" applyBorder="1" applyAlignment="1">
      <alignment horizontal="center" vertical="center" wrapText="1"/>
    </xf>
    <xf numFmtId="0" fontId="124" fillId="0" borderId="57" xfId="0" applyFont="1" applyFill="1" applyBorder="1" applyAlignment="1">
      <alignment horizontal="center" vertical="center" wrapText="1"/>
    </xf>
    <xf numFmtId="0" fontId="109" fillId="119" borderId="53" xfId="0" applyFont="1" applyFill="1" applyBorder="1" applyAlignment="1">
      <alignment horizontal="center" vertical="center"/>
    </xf>
    <xf numFmtId="0" fontId="124" fillId="120" borderId="85" xfId="0" applyFont="1" applyFill="1" applyBorder="1" applyAlignment="1">
      <alignment horizontal="center" vertical="center" wrapText="1"/>
    </xf>
    <xf numFmtId="0" fontId="124" fillId="120" borderId="43" xfId="0" applyFont="1" applyFill="1" applyBorder="1" applyAlignment="1">
      <alignment horizontal="center" vertical="center" wrapText="1"/>
    </xf>
    <xf numFmtId="0" fontId="124" fillId="120" borderId="77" xfId="0" applyFont="1" applyFill="1" applyBorder="1" applyAlignment="1">
      <alignment horizontal="center" vertical="center" wrapText="1"/>
    </xf>
    <xf numFmtId="0" fontId="124" fillId="112" borderId="85" xfId="0" applyFont="1" applyFill="1" applyBorder="1" applyAlignment="1">
      <alignment horizontal="center" vertical="center" wrapText="1"/>
    </xf>
    <xf numFmtId="0" fontId="124" fillId="112" borderId="43" xfId="0" applyFont="1" applyFill="1" applyBorder="1" applyAlignment="1">
      <alignment horizontal="center" vertical="center" wrapText="1"/>
    </xf>
    <xf numFmtId="0" fontId="124" fillId="112" borderId="81" xfId="0" applyFont="1" applyFill="1" applyBorder="1" applyAlignment="1">
      <alignment horizontal="center" vertical="center" wrapText="1"/>
    </xf>
    <xf numFmtId="0" fontId="105" fillId="0" borderId="63" xfId="0" applyFont="1" applyFill="1" applyBorder="1" applyAlignment="1">
      <alignment horizontal="center" vertical="center" wrapText="1"/>
    </xf>
    <xf numFmtId="0" fontId="105" fillId="0" borderId="70" xfId="0" applyFont="1" applyFill="1" applyBorder="1" applyAlignment="1">
      <alignment horizontal="center" vertical="center" wrapText="1"/>
    </xf>
    <xf numFmtId="0" fontId="105" fillId="0" borderId="78" xfId="0" applyFont="1" applyFill="1" applyBorder="1" applyAlignment="1">
      <alignment horizontal="center" vertical="center" wrapText="1"/>
    </xf>
    <xf numFmtId="0" fontId="106" fillId="0" borderId="101" xfId="0" applyFont="1" applyFill="1" applyBorder="1" applyAlignment="1">
      <alignment horizontal="center" vertical="center" wrapText="1"/>
    </xf>
    <xf numFmtId="0" fontId="106" fillId="0" borderId="72" xfId="0" applyFont="1" applyFill="1" applyBorder="1" applyAlignment="1">
      <alignment horizontal="center" vertical="center" wrapText="1"/>
    </xf>
    <xf numFmtId="0" fontId="105" fillId="112" borderId="101" xfId="0" applyFont="1" applyFill="1" applyBorder="1" applyAlignment="1">
      <alignment horizontal="center" vertical="center" wrapText="1"/>
    </xf>
    <xf numFmtId="0" fontId="105" fillId="112" borderId="98" xfId="0" applyFont="1" applyFill="1" applyBorder="1" applyAlignment="1">
      <alignment horizontal="center" vertical="center" wrapText="1"/>
    </xf>
    <xf numFmtId="0" fontId="105" fillId="112" borderId="83" xfId="0" applyFont="1" applyFill="1" applyBorder="1" applyAlignment="1">
      <alignment horizontal="center" vertical="center" wrapText="1"/>
    </xf>
    <xf numFmtId="0" fontId="0" fillId="112" borderId="101" xfId="0" applyFill="1" applyBorder="1" applyAlignment="1">
      <alignment horizontal="center" vertical="center" wrapText="1"/>
    </xf>
    <xf numFmtId="0" fontId="0" fillId="112" borderId="98" xfId="0" applyFill="1" applyBorder="1" applyAlignment="1">
      <alignment horizontal="center" vertical="center" wrapText="1"/>
    </xf>
    <xf numFmtId="0" fontId="0" fillId="112" borderId="83" xfId="0" applyFill="1" applyBorder="1" applyAlignment="1">
      <alignment horizontal="center" vertical="center" wrapText="1"/>
    </xf>
    <xf numFmtId="0" fontId="123" fillId="0" borderId="85" xfId="0" applyFont="1" applyFill="1" applyBorder="1" applyAlignment="1">
      <alignment horizontal="center" vertical="center" wrapText="1"/>
    </xf>
    <xf numFmtId="0" fontId="123" fillId="0" borderId="43" xfId="0" applyFont="1" applyFill="1" applyBorder="1" applyAlignment="1">
      <alignment horizontal="center" vertical="center" wrapText="1"/>
    </xf>
    <xf numFmtId="0" fontId="123" fillId="0" borderId="77" xfId="0" applyFont="1" applyFill="1" applyBorder="1" applyAlignment="1">
      <alignment horizontal="center" vertical="center" wrapText="1"/>
    </xf>
    <xf numFmtId="0" fontId="124" fillId="0" borderId="58" xfId="0" applyFont="1" applyFill="1" applyBorder="1" applyAlignment="1">
      <alignment horizontal="center" vertical="center" wrapText="1"/>
    </xf>
    <xf numFmtId="0" fontId="106" fillId="0" borderId="63" xfId="0" applyFont="1" applyFill="1" applyBorder="1" applyAlignment="1">
      <alignment horizontal="center" vertical="center" wrapText="1"/>
    </xf>
    <xf numFmtId="0" fontId="106" fillId="0" borderId="74" xfId="0" applyFont="1" applyFill="1" applyBorder="1" applyAlignment="1">
      <alignment horizontal="center" vertical="center" wrapText="1"/>
    </xf>
    <xf numFmtId="0" fontId="106" fillId="0" borderId="79" xfId="0" applyFont="1" applyFill="1" applyBorder="1" applyAlignment="1">
      <alignment horizontal="center" vertical="center" wrapText="1"/>
    </xf>
    <xf numFmtId="0" fontId="106" fillId="0" borderId="100" xfId="0" applyFont="1" applyFill="1" applyBorder="1" applyAlignment="1">
      <alignment horizontal="center" vertical="center" wrapText="1"/>
    </xf>
    <xf numFmtId="0" fontId="111" fillId="0" borderId="78" xfId="0" applyFont="1" applyFill="1" applyBorder="1" applyAlignment="1">
      <alignment horizontal="center" vertical="center" wrapText="1"/>
    </xf>
    <xf numFmtId="0" fontId="111" fillId="0" borderId="95" xfId="0" applyFont="1" applyFill="1" applyBorder="1" applyAlignment="1">
      <alignment horizontal="center" vertical="center" wrapText="1"/>
    </xf>
    <xf numFmtId="0" fontId="111" fillId="0" borderId="80" xfId="0" applyFont="1" applyFill="1" applyBorder="1" applyAlignment="1">
      <alignment horizontal="center" vertical="center" wrapText="1"/>
    </xf>
    <xf numFmtId="0" fontId="123" fillId="0" borderId="78" xfId="0" applyFont="1" applyFill="1" applyBorder="1" applyAlignment="1">
      <alignment horizontal="center" vertical="center" wrapText="1"/>
    </xf>
    <xf numFmtId="0" fontId="123" fillId="0" borderId="95" xfId="0" applyFont="1" applyFill="1" applyBorder="1" applyAlignment="1">
      <alignment horizontal="center" vertical="center" wrapText="1"/>
    </xf>
    <xf numFmtId="0" fontId="123" fillId="0" borderId="80" xfId="0" applyFont="1" applyFill="1" applyBorder="1" applyAlignment="1">
      <alignment horizontal="center" vertical="center" wrapText="1"/>
    </xf>
    <xf numFmtId="0" fontId="0" fillId="0" borderId="66" xfId="0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0" fillId="0" borderId="89" xfId="0" applyFill="1" applyBorder="1" applyAlignment="1">
      <alignment horizontal="center" vertical="center" wrapText="1"/>
    </xf>
    <xf numFmtId="49" fontId="0" fillId="0" borderId="66" xfId="0" applyNumberFormat="1" applyBorder="1" applyAlignment="1">
      <alignment horizontal="center" vertical="center" wrapText="1"/>
    </xf>
    <xf numFmtId="49" fontId="0" fillId="0" borderId="67" xfId="0" applyNumberFormat="1" applyBorder="1" applyAlignment="1">
      <alignment horizontal="center" vertical="center" wrapText="1"/>
    </xf>
    <xf numFmtId="49" fontId="0" fillId="0" borderId="89" xfId="0" applyNumberFormat="1" applyBorder="1" applyAlignment="1">
      <alignment horizontal="center" vertical="center" wrapText="1"/>
    </xf>
    <xf numFmtId="0" fontId="111" fillId="0" borderId="69" xfId="0" applyFont="1" applyFill="1" applyBorder="1" applyAlignment="1">
      <alignment horizontal="center" vertical="center" wrapText="1"/>
    </xf>
    <xf numFmtId="0" fontId="111" fillId="0" borderId="57" xfId="0" applyFont="1" applyFill="1" applyBorder="1" applyAlignment="1">
      <alignment horizontal="center" vertical="center" wrapText="1"/>
    </xf>
    <xf numFmtId="0" fontId="111" fillId="0" borderId="58" xfId="0" applyFont="1" applyFill="1" applyBorder="1" applyAlignment="1">
      <alignment horizontal="center" vertical="center" wrapText="1"/>
    </xf>
    <xf numFmtId="0" fontId="123" fillId="0" borderId="5" xfId="0" applyFont="1" applyFill="1" applyBorder="1" applyAlignment="1">
      <alignment horizontal="center" vertical="center" wrapText="1"/>
    </xf>
    <xf numFmtId="0" fontId="123" fillId="0" borderId="6" xfId="0" applyFont="1" applyFill="1" applyBorder="1" applyAlignment="1">
      <alignment horizontal="center" vertical="center" wrapText="1"/>
    </xf>
    <xf numFmtId="0" fontId="123" fillId="0" borderId="50" xfId="0" applyFont="1" applyFill="1" applyBorder="1" applyAlignment="1">
      <alignment horizontal="center" vertical="center" wrapText="1"/>
    </xf>
    <xf numFmtId="0" fontId="105" fillId="0" borderId="73" xfId="0" applyFont="1" applyFill="1" applyBorder="1" applyAlignment="1">
      <alignment horizontal="center" vertical="center" wrapText="1"/>
    </xf>
    <xf numFmtId="0" fontId="105" fillId="0" borderId="76" xfId="0" applyFont="1" applyFill="1" applyBorder="1" applyAlignment="1">
      <alignment horizontal="center" vertical="center" wrapText="1"/>
    </xf>
    <xf numFmtId="0" fontId="105" fillId="0" borderId="12" xfId="0" applyFont="1" applyFill="1" applyBorder="1" applyAlignment="1">
      <alignment horizontal="center" vertical="center" wrapText="1"/>
    </xf>
    <xf numFmtId="0" fontId="105" fillId="0" borderId="44" xfId="0" applyFont="1" applyFill="1" applyBorder="1" applyAlignment="1">
      <alignment horizontal="center" vertical="center" wrapText="1"/>
    </xf>
    <xf numFmtId="0" fontId="105" fillId="0" borderId="102" xfId="0" applyFont="1" applyFill="1" applyBorder="1" applyAlignment="1">
      <alignment horizontal="center" vertical="center" wrapText="1"/>
    </xf>
    <xf numFmtId="0" fontId="105" fillId="0" borderId="66" xfId="0" applyFont="1" applyFill="1" applyBorder="1" applyAlignment="1">
      <alignment horizontal="center" vertical="center" wrapText="1"/>
    </xf>
    <xf numFmtId="0" fontId="105" fillId="0" borderId="67" xfId="0" applyFont="1" applyFill="1" applyBorder="1" applyAlignment="1">
      <alignment horizontal="center" vertical="center" wrapText="1"/>
    </xf>
    <xf numFmtId="0" fontId="105" fillId="0" borderId="89" xfId="0" applyFont="1" applyFill="1" applyBorder="1" applyAlignment="1">
      <alignment horizontal="center" vertical="center" wrapText="1"/>
    </xf>
    <xf numFmtId="0" fontId="111" fillId="0" borderId="85" xfId="0" applyFont="1" applyFill="1" applyBorder="1" applyAlignment="1">
      <alignment horizontal="center" vertical="center" wrapText="1"/>
    </xf>
    <xf numFmtId="0" fontId="111" fillId="0" borderId="43" xfId="0" applyFont="1" applyFill="1" applyBorder="1" applyAlignment="1">
      <alignment horizontal="center" vertical="center" wrapText="1"/>
    </xf>
    <xf numFmtId="0" fontId="111" fillId="0" borderId="77" xfId="0" applyFont="1" applyFill="1" applyBorder="1" applyAlignment="1">
      <alignment horizontal="center" vertical="center" wrapText="1"/>
    </xf>
    <xf numFmtId="0" fontId="0" fillId="112" borderId="13" xfId="0" applyFill="1" applyBorder="1" applyAlignment="1">
      <alignment horizontal="center"/>
    </xf>
    <xf numFmtId="0" fontId="0" fillId="112" borderId="82" xfId="0" applyFill="1" applyBorder="1" applyAlignment="1">
      <alignment horizontal="center"/>
    </xf>
    <xf numFmtId="0" fontId="0" fillId="112" borderId="14" xfId="0" applyFill="1" applyBorder="1" applyAlignment="1">
      <alignment horizontal="center"/>
    </xf>
    <xf numFmtId="0" fontId="0" fillId="112" borderId="72" xfId="0" applyFill="1" applyBorder="1" applyAlignment="1">
      <alignment horizontal="center" vertical="center" wrapText="1"/>
    </xf>
    <xf numFmtId="0" fontId="105" fillId="0" borderId="82" xfId="0" applyFont="1" applyFill="1" applyBorder="1" applyAlignment="1">
      <alignment horizontal="center" vertical="center" wrapText="1"/>
    </xf>
    <xf numFmtId="0" fontId="105" fillId="0" borderId="59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06" fillId="0" borderId="40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 wrapText="1"/>
    </xf>
    <xf numFmtId="0" fontId="106" fillId="0" borderId="42" xfId="0" applyFont="1" applyFill="1" applyBorder="1" applyAlignment="1">
      <alignment horizontal="center" vertical="center" wrapText="1"/>
    </xf>
    <xf numFmtId="0" fontId="106" fillId="0" borderId="62" xfId="0" applyFont="1" applyFill="1" applyBorder="1" applyAlignment="1">
      <alignment horizontal="center" vertical="center" wrapText="1"/>
    </xf>
    <xf numFmtId="0" fontId="130" fillId="112" borderId="13" xfId="0" applyFont="1" applyFill="1" applyBorder="1" applyAlignment="1">
      <alignment horizontal="center"/>
    </xf>
    <xf numFmtId="0" fontId="130" fillId="112" borderId="82" xfId="0" applyFont="1" applyFill="1" applyBorder="1" applyAlignment="1">
      <alignment horizontal="center"/>
    </xf>
    <xf numFmtId="0" fontId="130" fillId="112" borderId="14" xfId="0" applyFont="1" applyFill="1" applyBorder="1" applyAlignment="1">
      <alignment horizontal="center"/>
    </xf>
    <xf numFmtId="0" fontId="105" fillId="0" borderId="68" xfId="0" applyFont="1" applyFill="1" applyBorder="1" applyAlignment="1">
      <alignment horizontal="center" vertical="center" wrapText="1"/>
    </xf>
    <xf numFmtId="0" fontId="105" fillId="0" borderId="48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0" fillId="0" borderId="9" xfId="0" applyFill="1" applyBorder="1" applyAlignment="1" applyProtection="1">
      <alignment horizontal="left" vertical="center" wrapText="1"/>
      <protection locked="0"/>
    </xf>
    <xf numFmtId="0" fontId="109" fillId="0" borderId="13" xfId="0" applyFont="1" applyBorder="1" applyAlignment="1">
      <alignment horizontal="center"/>
    </xf>
    <xf numFmtId="0" fontId="109" fillId="0" borderId="82" xfId="0" applyFont="1" applyBorder="1" applyAlignment="1">
      <alignment horizontal="center"/>
    </xf>
    <xf numFmtId="0" fontId="109" fillId="0" borderId="14" xfId="0" applyFont="1" applyBorder="1" applyAlignment="1">
      <alignment horizontal="center"/>
    </xf>
    <xf numFmtId="0" fontId="138" fillId="0" borderId="13" xfId="0" applyFont="1" applyFill="1" applyBorder="1" applyAlignment="1">
      <alignment horizontal="center"/>
    </xf>
    <xf numFmtId="0" fontId="138" fillId="0" borderId="82" xfId="0" applyFont="1" applyFill="1" applyBorder="1" applyAlignment="1">
      <alignment horizontal="center"/>
    </xf>
    <xf numFmtId="0" fontId="138" fillId="0" borderId="14" xfId="0" applyFont="1" applyFill="1" applyBorder="1" applyAlignment="1">
      <alignment horizontal="center"/>
    </xf>
    <xf numFmtId="0" fontId="109" fillId="0" borderId="0" xfId="0" applyFont="1" applyAlignment="1">
      <alignment horizontal="center" wrapText="1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16" fillId="0" borderId="3" xfId="0" applyFont="1" applyBorder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3" xfId="0" applyBorder="1" applyAlignment="1" applyProtection="1">
      <alignment horizontal="center" vertical="center"/>
    </xf>
    <xf numFmtId="0" fontId="116" fillId="0" borderId="3" xfId="0" applyFont="1" applyBorder="1" applyAlignment="1" applyProtection="1">
      <alignment horizontal="left" vertical="center" wrapText="1"/>
    </xf>
    <xf numFmtId="0" fontId="116" fillId="0" borderId="3" xfId="0" applyFont="1" applyBorder="1" applyAlignment="1">
      <alignment horizontal="center" vertical="center" wrapText="1"/>
    </xf>
    <xf numFmtId="0" fontId="24" fillId="0" borderId="9" xfId="0" applyFont="1" applyBorder="1" applyAlignment="1" applyProtection="1">
      <alignment horizontal="center" vertical="center" wrapText="1"/>
    </xf>
    <xf numFmtId="0" fontId="24" fillId="0" borderId="3" xfId="0" applyFont="1" applyBorder="1" applyAlignment="1" applyProtection="1">
      <alignment horizontal="center" vertical="center" wrapText="1"/>
    </xf>
    <xf numFmtId="0" fontId="106" fillId="0" borderId="52" xfId="0" applyFont="1" applyFill="1" applyBorder="1" applyAlignment="1" applyProtection="1">
      <alignment horizontal="center" vertical="center" wrapText="1"/>
    </xf>
    <xf numFmtId="0" fontId="106" fillId="0" borderId="53" xfId="0" applyFont="1" applyFill="1" applyBorder="1" applyAlignment="1" applyProtection="1">
      <alignment horizontal="center" vertical="center" wrapText="1"/>
    </xf>
    <xf numFmtId="0" fontId="106" fillId="0" borderId="54" xfId="0" applyFont="1" applyFill="1" applyBorder="1" applyAlignment="1" applyProtection="1">
      <alignment horizontal="center" vertical="center" wrapText="1"/>
    </xf>
    <xf numFmtId="0" fontId="111" fillId="0" borderId="4" xfId="0" applyFont="1" applyFill="1" applyBorder="1" applyAlignment="1" applyProtection="1">
      <alignment horizontal="center" vertical="center" wrapText="1"/>
    </xf>
    <xf numFmtId="0" fontId="111" fillId="0" borderId="42" xfId="0" applyFont="1" applyFill="1" applyBorder="1" applyAlignment="1" applyProtection="1">
      <alignment horizontal="center" vertical="center" wrapText="1"/>
    </xf>
    <xf numFmtId="0" fontId="111" fillId="0" borderId="62" xfId="0" applyFont="1" applyFill="1" applyBorder="1" applyAlignment="1" applyProtection="1">
      <alignment horizontal="center" vertical="center" wrapText="1"/>
    </xf>
    <xf numFmtId="0" fontId="123" fillId="0" borderId="4" xfId="0" applyFont="1" applyFill="1" applyBorder="1" applyAlignment="1" applyProtection="1">
      <alignment horizontal="center" vertical="center" wrapText="1"/>
    </xf>
    <xf numFmtId="0" fontId="123" fillId="0" borderId="42" xfId="0" applyFont="1" applyFill="1" applyBorder="1" applyAlignment="1" applyProtection="1">
      <alignment horizontal="center" vertical="center" wrapText="1"/>
    </xf>
    <xf numFmtId="0" fontId="123" fillId="0" borderId="62" xfId="0" applyFont="1" applyFill="1" applyBorder="1" applyAlignment="1" applyProtection="1">
      <alignment horizontal="center" vertical="center" wrapText="1"/>
    </xf>
    <xf numFmtId="0" fontId="123" fillId="0" borderId="53" xfId="0" applyFont="1" applyFill="1" applyBorder="1" applyAlignment="1" applyProtection="1">
      <alignment horizontal="center" vertical="center" wrapText="1"/>
    </xf>
    <xf numFmtId="0" fontId="123" fillId="0" borderId="5" xfId="0" applyFont="1" applyFill="1" applyBorder="1" applyAlignment="1" applyProtection="1">
      <alignment horizontal="center" vertical="center" wrapText="1"/>
    </xf>
    <xf numFmtId="0" fontId="123" fillId="0" borderId="6" xfId="0" applyFont="1" applyFill="1" applyBorder="1" applyAlignment="1" applyProtection="1">
      <alignment horizontal="center" vertical="center" wrapText="1"/>
    </xf>
    <xf numFmtId="0" fontId="123" fillId="0" borderId="50" xfId="0" applyFont="1" applyFill="1" applyBorder="1" applyAlignment="1" applyProtection="1">
      <alignment horizontal="center" vertical="center" wrapText="1"/>
    </xf>
    <xf numFmtId="0" fontId="123" fillId="120" borderId="40" xfId="0" applyFont="1" applyFill="1" applyBorder="1" applyAlignment="1" applyProtection="1">
      <alignment horizontal="center" vertical="center" wrapText="1"/>
    </xf>
    <xf numFmtId="0" fontId="123" fillId="120" borderId="7" xfId="0" applyFont="1" applyFill="1" applyBorder="1" applyAlignment="1" applyProtection="1">
      <alignment horizontal="center" vertical="center" wrapText="1"/>
    </xf>
    <xf numFmtId="0" fontId="123" fillId="120" borderId="41" xfId="0" applyFont="1" applyFill="1" applyBorder="1" applyAlignment="1" applyProtection="1">
      <alignment horizontal="center" vertical="center" wrapText="1"/>
    </xf>
    <xf numFmtId="0" fontId="123" fillId="112" borderId="40" xfId="0" applyFont="1" applyFill="1" applyBorder="1" applyAlignment="1" applyProtection="1">
      <alignment horizontal="center" vertical="center" wrapText="1"/>
    </xf>
    <xf numFmtId="0" fontId="123" fillId="112" borderId="7" xfId="0" applyFont="1" applyFill="1" applyBorder="1" applyAlignment="1" applyProtection="1">
      <alignment horizontal="center" vertical="center" wrapText="1"/>
    </xf>
    <xf numFmtId="0" fontId="123" fillId="112" borderId="41" xfId="0" applyFont="1" applyFill="1" applyBorder="1" applyAlignment="1" applyProtection="1">
      <alignment horizontal="center" vertical="center" wrapText="1"/>
    </xf>
    <xf numFmtId="0" fontId="106" fillId="112" borderId="52" xfId="0" applyFont="1" applyFill="1" applyBorder="1" applyAlignment="1" applyProtection="1">
      <alignment horizontal="center" vertical="center" wrapText="1"/>
    </xf>
    <xf numFmtId="0" fontId="106" fillId="112" borderId="53" xfId="0" applyFont="1" applyFill="1" applyBorder="1" applyAlignment="1" applyProtection="1">
      <alignment horizontal="center" vertical="center" wrapText="1"/>
    </xf>
    <xf numFmtId="0" fontId="123" fillId="0" borderId="52" xfId="0" applyFont="1" applyFill="1" applyBorder="1" applyAlignment="1" applyProtection="1">
      <alignment horizontal="center" vertical="center" wrapText="1"/>
    </xf>
    <xf numFmtId="0" fontId="111" fillId="0" borderId="52" xfId="0" applyFont="1" applyFill="1" applyBorder="1" applyAlignment="1" applyProtection="1">
      <alignment horizontal="center" vertical="center" wrapText="1"/>
    </xf>
    <xf numFmtId="0" fontId="111" fillId="0" borderId="53" xfId="0" applyFont="1" applyFill="1" applyBorder="1" applyAlignment="1" applyProtection="1">
      <alignment horizontal="center" vertical="center" wrapText="1"/>
    </xf>
    <xf numFmtId="0" fontId="111" fillId="0" borderId="54" xfId="0" applyFont="1" applyFill="1" applyBorder="1" applyAlignment="1" applyProtection="1">
      <alignment horizontal="center" vertical="center" wrapText="1"/>
    </xf>
    <xf numFmtId="0" fontId="123" fillId="0" borderId="54" xfId="0" applyFont="1" applyFill="1" applyBorder="1" applyAlignment="1" applyProtection="1">
      <alignment horizontal="center" vertical="center" wrapText="1"/>
    </xf>
    <xf numFmtId="0" fontId="0" fillId="0" borderId="66" xfId="0" applyFill="1" applyBorder="1" applyAlignment="1" applyProtection="1">
      <alignment horizontal="center" vertical="center" wrapText="1"/>
    </xf>
    <xf numFmtId="0" fontId="0" fillId="0" borderId="67" xfId="0" applyFill="1" applyBorder="1" applyAlignment="1" applyProtection="1">
      <alignment horizontal="center" vertical="center" wrapText="1"/>
    </xf>
    <xf numFmtId="0" fontId="0" fillId="0" borderId="68" xfId="0" applyFill="1" applyBorder="1" applyAlignment="1" applyProtection="1">
      <alignment horizontal="center" vertical="center" wrapText="1"/>
    </xf>
    <xf numFmtId="0" fontId="0" fillId="0" borderId="66" xfId="0" applyBorder="1" applyAlignment="1" applyProtection="1">
      <alignment horizontal="center" vertical="center" wrapText="1"/>
    </xf>
    <xf numFmtId="0" fontId="0" fillId="0" borderId="67" xfId="0" applyBorder="1" applyAlignment="1" applyProtection="1">
      <alignment horizontal="center" vertical="center" wrapText="1"/>
    </xf>
    <xf numFmtId="0" fontId="0" fillId="0" borderId="68" xfId="0" applyBorder="1" applyAlignment="1" applyProtection="1">
      <alignment horizontal="center" vertical="center" wrapText="1"/>
    </xf>
    <xf numFmtId="0" fontId="116" fillId="0" borderId="3" xfId="0" applyFont="1" applyBorder="1" applyAlignment="1" applyProtection="1">
      <alignment horizontal="center" vertical="center" wrapText="1"/>
    </xf>
    <xf numFmtId="0" fontId="105" fillId="0" borderId="66" xfId="0" applyFont="1" applyFill="1" applyBorder="1" applyAlignment="1" applyProtection="1">
      <alignment horizontal="center" vertical="center" wrapText="1"/>
    </xf>
    <xf numFmtId="0" fontId="105" fillId="0" borderId="67" xfId="0" applyFont="1" applyFill="1" applyBorder="1" applyAlignment="1" applyProtection="1">
      <alignment horizontal="center" vertical="center" wrapText="1"/>
    </xf>
    <xf numFmtId="0" fontId="105" fillId="0" borderId="68" xfId="0" applyFont="1" applyFill="1" applyBorder="1" applyAlignment="1" applyProtection="1">
      <alignment horizontal="center" vertical="center" wrapText="1"/>
    </xf>
    <xf numFmtId="0" fontId="105" fillId="0" borderId="59" xfId="0" applyFont="1" applyFill="1" applyBorder="1" applyAlignment="1" applyProtection="1">
      <alignment horizontal="center" vertical="center" wrapText="1"/>
    </xf>
    <xf numFmtId="0" fontId="105" fillId="0" borderId="65" xfId="0" applyFont="1" applyFill="1" applyBorder="1" applyAlignment="1" applyProtection="1">
      <alignment horizontal="center" vertical="center" wrapText="1"/>
    </xf>
    <xf numFmtId="0" fontId="105" fillId="0" borderId="69" xfId="0" applyFont="1" applyFill="1" applyBorder="1" applyAlignment="1" applyProtection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0" fillId="0" borderId="63" xfId="66" applyFont="1" applyBorder="1" applyAlignment="1">
      <alignment horizontal="center" vertical="center" wrapText="1"/>
    </xf>
    <xf numFmtId="0" fontId="0" fillId="0" borderId="64" xfId="66" applyFont="1" applyBorder="1" applyAlignment="1">
      <alignment horizontal="center" vertical="center" wrapText="1"/>
    </xf>
    <xf numFmtId="0" fontId="0" fillId="0" borderId="78" xfId="66" applyFont="1" applyBorder="1" applyAlignment="1">
      <alignment horizontal="center" vertical="center" wrapText="1"/>
    </xf>
    <xf numFmtId="0" fontId="0" fillId="0" borderId="66" xfId="66" applyFont="1" applyBorder="1" applyAlignment="1">
      <alignment horizontal="center" vertical="center" wrapText="1"/>
    </xf>
    <xf numFmtId="0" fontId="0" fillId="0" borderId="68" xfId="66" applyFont="1" applyBorder="1" applyAlignment="1">
      <alignment horizontal="center" vertical="center" wrapText="1"/>
    </xf>
    <xf numFmtId="0" fontId="0" fillId="0" borderId="79" xfId="66" applyFont="1" applyBorder="1" applyAlignment="1">
      <alignment horizontal="center" vertical="center" wrapText="1"/>
    </xf>
    <xf numFmtId="49" fontId="104" fillId="0" borderId="8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0" fillId="0" borderId="93" xfId="0" applyFont="1" applyBorder="1" applyAlignment="1">
      <alignment horizontal="center" vertical="center" wrapText="1"/>
    </xf>
    <xf numFmtId="0" fontId="104" fillId="0" borderId="93" xfId="0" applyFont="1" applyBorder="1" applyAlignment="1">
      <alignment horizontal="center" vertical="center"/>
    </xf>
    <xf numFmtId="0" fontId="104" fillId="0" borderId="6" xfId="0" applyFont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0" fontId="0" fillId="0" borderId="93" xfId="0" applyFont="1" applyBorder="1" applyAlignment="1">
      <alignment horizontal="center" vertical="center"/>
    </xf>
    <xf numFmtId="14" fontId="104" fillId="0" borderId="93" xfId="0" applyNumberFormat="1" applyFont="1" applyBorder="1" applyAlignment="1">
      <alignment horizontal="center" vertical="center"/>
    </xf>
    <xf numFmtId="0" fontId="157" fillId="0" borderId="93" xfId="66" applyFont="1" applyBorder="1" applyAlignment="1">
      <alignment horizontal="center" vertical="center" wrapText="1"/>
    </xf>
    <xf numFmtId="49" fontId="104" fillId="0" borderId="93" xfId="0" applyNumberFormat="1" applyFont="1" applyBorder="1" applyAlignment="1">
      <alignment horizontal="center" vertical="center"/>
    </xf>
    <xf numFmtId="0" fontId="109" fillId="0" borderId="0" xfId="0" applyFont="1" applyAlignment="1">
      <alignment horizontal="left" vertical="center"/>
    </xf>
    <xf numFmtId="0" fontId="3" fillId="0" borderId="4" xfId="66" applyFont="1" applyBorder="1" applyAlignment="1">
      <alignment horizontal="center" vertical="center" wrapText="1"/>
    </xf>
    <xf numFmtId="0" fontId="3" fillId="0" borderId="56" xfId="66" applyFont="1" applyBorder="1" applyAlignment="1">
      <alignment horizontal="center" vertical="center" wrapText="1"/>
    </xf>
    <xf numFmtId="0" fontId="3" fillId="0" borderId="42" xfId="66" applyFont="1" applyBorder="1" applyAlignment="1">
      <alignment horizontal="center" vertical="center" wrapText="1"/>
    </xf>
    <xf numFmtId="0" fontId="3" fillId="0" borderId="6" xfId="66" applyFont="1" applyBorder="1" applyAlignment="1">
      <alignment horizontal="center" vertical="center" wrapText="1"/>
    </xf>
    <xf numFmtId="0" fontId="0" fillId="0" borderId="42" xfId="66" applyFont="1" applyBorder="1" applyAlignment="1">
      <alignment horizontal="center" vertical="center" wrapText="1"/>
    </xf>
    <xf numFmtId="0" fontId="0" fillId="0" borderId="6" xfId="66" applyFont="1" applyBorder="1" applyAlignment="1">
      <alignment horizontal="center" vertical="center" wrapText="1"/>
    </xf>
    <xf numFmtId="0" fontId="129" fillId="0" borderId="62" xfId="0" applyFont="1" applyBorder="1" applyAlignment="1">
      <alignment horizontal="center" vertical="center" wrapText="1"/>
    </xf>
    <xf numFmtId="0" fontId="129" fillId="0" borderId="7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60" fillId="0" borderId="8" xfId="0" applyFont="1" applyBorder="1" applyAlignment="1">
      <alignment horizontal="center" vertical="center" wrapText="1"/>
    </xf>
    <xf numFmtId="0" fontId="160" fillId="0" borderId="9" xfId="0" applyFont="1" applyBorder="1" applyAlignment="1">
      <alignment horizontal="center" vertical="center" wrapText="1"/>
    </xf>
    <xf numFmtId="0" fontId="107" fillId="0" borderId="8" xfId="0" applyFont="1" applyBorder="1" applyAlignment="1">
      <alignment horizontal="center" vertical="center" wrapText="1"/>
    </xf>
    <xf numFmtId="0" fontId="107" fillId="0" borderId="9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161" fillId="0" borderId="8" xfId="0" applyFont="1" applyBorder="1" applyAlignment="1">
      <alignment horizontal="center" vertical="center" wrapText="1"/>
    </xf>
    <xf numFmtId="0" fontId="161" fillId="0" borderId="9" xfId="0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161" fillId="0" borderId="8" xfId="66" applyFont="1" applyBorder="1" applyAlignment="1">
      <alignment horizontal="center" vertical="center" wrapText="1"/>
    </xf>
    <xf numFmtId="0" fontId="161" fillId="0" borderId="9" xfId="66" applyFont="1" applyBorder="1" applyAlignment="1">
      <alignment horizontal="center" vertical="center" wrapText="1"/>
    </xf>
    <xf numFmtId="0" fontId="160" fillId="0" borderId="8" xfId="66" applyFont="1" applyBorder="1" applyAlignment="1">
      <alignment horizontal="center" vertical="center" wrapText="1"/>
    </xf>
    <xf numFmtId="0" fontId="160" fillId="0" borderId="9" xfId="66" applyFont="1" applyBorder="1" applyAlignment="1">
      <alignment horizontal="center" vertical="center" wrapText="1"/>
    </xf>
    <xf numFmtId="0" fontId="107" fillId="0" borderId="8" xfId="66" applyFont="1" applyBorder="1" applyAlignment="1">
      <alignment horizontal="center" vertical="center" wrapText="1"/>
    </xf>
    <xf numFmtId="0" fontId="107" fillId="0" borderId="9" xfId="66" applyFont="1" applyBorder="1" applyAlignment="1">
      <alignment horizontal="center" vertical="center" wrapText="1"/>
    </xf>
    <xf numFmtId="0" fontId="160" fillId="0" borderId="6" xfId="66" applyFont="1" applyBorder="1" applyAlignment="1">
      <alignment horizontal="center" vertical="center" wrapText="1"/>
    </xf>
  </cellXfs>
  <cellStyles count="1967">
    <cellStyle name=" 1" xfId="121"/>
    <cellStyle name="_+94 Прил. 24 2006-2010 новое с Соглашением 17.08.07" xfId="1209"/>
    <cellStyle name="_24 с ГЕНЕРАЦИЕЙ 14.02.08" xfId="1210"/>
    <cellStyle name="_3 СБОР Приложение 25 а 1 полуг" xfId="1211"/>
    <cellStyle name="_Адресная и трехлетняя программа140307" xfId="1212"/>
    <cellStyle name="_Альбом  от 25.08.06 недействующая редакция" xfId="122"/>
    <cellStyle name="_Альбом бюджетных форм   от 23.08.05" xfId="123"/>
    <cellStyle name="_Альбом бюджетных форм   от 25.08.05" xfId="124"/>
    <cellStyle name="_Альбом бюджетных форм от 18.07.06" xfId="125"/>
    <cellStyle name="_Анализ незаверш  стр-ва (Прил 1-4)" xfId="1213"/>
    <cellStyle name="_Анализ незаверш  стр-ва (Прил 1-4) (2)" xfId="1214"/>
    <cellStyle name="_АРМ_БП_РСК_V6.1.unprotec" xfId="126"/>
    <cellStyle name="_БДР 2 кв  2007 03 04" xfId="127"/>
    <cellStyle name="_БП Владимирэнерго" xfId="1215"/>
    <cellStyle name="_БП ННЭ (с облиг.)" xfId="1216"/>
    <cellStyle name="_Бюджетные формы.Расходы v.3.1" xfId="128"/>
    <cellStyle name="_Выполнение инв  программ в 2006 г 03 02 07" xfId="129"/>
    <cellStyle name="_ВЭС" xfId="130"/>
    <cellStyle name="_график c мощностями по Соглашению без НДС Ульянычев версия на 02 03 07" xfId="1217"/>
    <cellStyle name="_график c мощностями по Соглашению без НДС Ульянычев версия на 04 03 07 " xfId="1218"/>
    <cellStyle name="_График ввода 07-09" xfId="1219"/>
    <cellStyle name="_график по Соглашению без НДС Ульянычев версия на 28 02 07" xfId="1220"/>
    <cellStyle name="_Для Балаевой 23 05 07" xfId="1221"/>
    <cellStyle name="_для ФСТ 2008 версия5" xfId="1222"/>
    <cellStyle name="_Долг инв программа ( для РЭКна 2009г )" xfId="1223"/>
    <cellStyle name="_Долг инв программа ( для РЭКна 2009г ) (2)" xfId="1224"/>
    <cellStyle name="_Доп  оборудование не входящее в смету строек (29 10 09 г )" xfId="1225"/>
    <cellStyle name="_Инвест ТЗ" xfId="131"/>
    <cellStyle name="_Инвест ТЗ АВТОМАТИЗАЦИЯ  1.06.06   Ф" xfId="132"/>
    <cellStyle name="_Инвест ТЗ АВТОМАТИЗАЦИЯ  31.05.06   Ф нов" xfId="133"/>
    <cellStyle name="_Инвестиции (лизинг) для БП 2007" xfId="1226"/>
    <cellStyle name="_ИнвестКПЭ по нов методике" xfId="1227"/>
    <cellStyle name="_Инвестпрограмма на 2007г " xfId="134"/>
    <cellStyle name="_ИП для ГКПЗ 2009 - 3 (2)" xfId="1228"/>
    <cellStyle name="_ИП для ГКПЗ 2009 - 4" xfId="1229"/>
    <cellStyle name="_ИПР ОАО ЧЭ на 2005год_31.10" xfId="1230"/>
    <cellStyle name="_ИПР_ 2005" xfId="1231"/>
    <cellStyle name="_Исполнение  за 9 месяцев 2006 г для совещания 13.10." xfId="135"/>
    <cellStyle name="_Итоговый лист" xfId="1232"/>
    <cellStyle name="_Классификаторы" xfId="136"/>
    <cellStyle name="_классификаторы УБМ (изменения)" xfId="137"/>
    <cellStyle name="_Книга1" xfId="109"/>
    <cellStyle name="_Книга1 2" xfId="138"/>
    <cellStyle name="_Книга1 2 2" xfId="1557"/>
    <cellStyle name="_Книга1 3" xfId="1501"/>
    <cellStyle name="_Книга1_Копия АРМ_БП_РСК_V10 0_20100213" xfId="110"/>
    <cellStyle name="_Книга1_Копия АРМ_БП_РСК_V10 0_20100213 2" xfId="139"/>
    <cellStyle name="_Книга1_Копия АРМ_БП_РСК_V10 0_20100213 2 2" xfId="1544"/>
    <cellStyle name="_Книга1_Копия АРМ_БП_РСК_V10 0_20100213 3" xfId="1500"/>
    <cellStyle name="_Книга12 (3)" xfId="140"/>
    <cellStyle name="_Книга2" xfId="1233"/>
    <cellStyle name="_Книга3 (8)" xfId="141"/>
    <cellStyle name="_Книга3 (9)" xfId="142"/>
    <cellStyle name="_Книга5" xfId="143"/>
    <cellStyle name="_Копия Приложение 3 1 - Перегруппировка ИПР 2009 - 2011 (2)" xfId="1234"/>
    <cellStyle name="_Копия Приложение 4  (5)" xfId="1235"/>
    <cellStyle name="_Коррект. Долг инв программа ( прибыль РЭК)" xfId="1236"/>
    <cellStyle name="_КОРРЕКТИРОВКА СОГЛАШЕНИЯ 23.05.07" xfId="1237"/>
    <cellStyle name="_КПЭ вводы" xfId="1238"/>
    <cellStyle name="_Макет_Итоговый лист по анализу ИПР" xfId="1239"/>
    <cellStyle name="_Мордовэнерго_на 01.02.10_опер." xfId="1240"/>
    <cellStyle name="_Нижновэнерго" xfId="1241"/>
    <cellStyle name="_Нижновэнерго прил.24" xfId="1242"/>
    <cellStyle name="_Нижновэнерго24" xfId="1243"/>
    <cellStyle name="_опл.и выполн.янв. -нояб + декаб.оператив" xfId="1244"/>
    <cellStyle name="_отдано в РЭК сводный план ИП 2007 300606" xfId="1245"/>
    <cellStyle name="_Отражение источников" xfId="1246"/>
    <cellStyle name="_Отчёт за 3 квартал 2005_челяб" xfId="1247"/>
    <cellStyle name="_отчёт ИПР_3кв_мари" xfId="1248"/>
    <cellStyle name="_Отчет по лизингу- Приобретение оборудования" xfId="1249"/>
    <cellStyle name="_ОТЧЕТ по МРСК -12-1мес" xfId="1250"/>
    <cellStyle name="_Отчет по Чувашиия январь-ноябрь 2009год" xfId="1251"/>
    <cellStyle name="_Перегруппировка_нов формат" xfId="1252"/>
    <cellStyle name="_План ДПН на 3 кв  2008 г  Белгородэнерго (2)" xfId="144"/>
    <cellStyle name="_Потери на 4кв. 2007г." xfId="145"/>
    <cellStyle name="_Прил 4_Формат-РСК_29.11.06_new finalприм" xfId="146"/>
    <cellStyle name="_прилож.8, 8а с АДРЕСНОЙ 19.04.07" xfId="1253"/>
    <cellStyle name="_приложение  1 2007 25.12. 06" xfId="1254"/>
    <cellStyle name="_приложение 1 2007г от 24.11.06." xfId="1255"/>
    <cellStyle name="_Приложение 18.02.08 минус СКП-ГЕНЕРАЦИЯ" xfId="1256"/>
    <cellStyle name="_Приложение 1НОВАЯ" xfId="1257"/>
    <cellStyle name="_Приложение 2 Сети 110 и ниже" xfId="1258"/>
    <cellStyle name="_Приложение 4_01 02 08" xfId="1259"/>
    <cellStyle name="_Приложение 7 отчет год" xfId="1260"/>
    <cellStyle name="_Приложение ТП №26" xfId="1261"/>
    <cellStyle name="_ПриложенияОКСу" xfId="1262"/>
    <cellStyle name="_Реестр из приб на 2007г_Балаева." xfId="1263"/>
    <cellStyle name="_Сводная инвестпрограмма 2007-1" xfId="147"/>
    <cellStyle name="_Снижение ТМЦ  Z (2) (2)" xfId="148"/>
    <cellStyle name="_Справка 2007 года" xfId="1264"/>
    <cellStyle name="_СПРАВКА к совещанию 2009 г  " xfId="1265"/>
    <cellStyle name="_СПРАВКА_анализ испол ИПР в 2006 г" xfId="1266"/>
    <cellStyle name="_тех.присоединение 2008-1кв" xfId="1267"/>
    <cellStyle name="_Филиалы" xfId="1268"/>
    <cellStyle name="_ФОРМАТ БДР  новый  BDR 151208" xfId="149"/>
    <cellStyle name="_Формат ДПН (предложения ФСК) 01.02.08г. Сравнение" xfId="150"/>
    <cellStyle name="_Формат Инвестиционной программы на 2009г( сети )." xfId="1269"/>
    <cellStyle name="_Формат Инвестиционной программы на 2009г.исправл" xfId="1270"/>
    <cellStyle name="_ФОРМАТ ПЛАНА ИД НА  2009 год" xfId="151"/>
    <cellStyle name="_Формат-РСК_2007_12 02 06_м" xfId="152"/>
    <cellStyle name="”ќђќ‘ћ‚›‰" xfId="153"/>
    <cellStyle name="”љ‘ђћ‚ђќќ›‰" xfId="154"/>
    <cellStyle name="„…ќ…†ќ›‰" xfId="155"/>
    <cellStyle name="‡ђѓћ‹ћ‚ћљ1" xfId="156"/>
    <cellStyle name="‡ђѓћ‹ћ‚ћљ2" xfId="157"/>
    <cellStyle name="’ћѓћ‚›‰" xfId="158"/>
    <cellStyle name="1Normal" xfId="159"/>
    <cellStyle name="20% - Accent1" xfId="160"/>
    <cellStyle name="20% - Accent1 10" xfId="161"/>
    <cellStyle name="20% - Accent1 11" xfId="162"/>
    <cellStyle name="20% - Accent1 12" xfId="163"/>
    <cellStyle name="20% - Accent1 13" xfId="164"/>
    <cellStyle name="20% - Accent1 14" xfId="1581"/>
    <cellStyle name="20% - Accent1 2" xfId="165"/>
    <cellStyle name="20% - Accent1 3" xfId="166"/>
    <cellStyle name="20% - Accent1 4" xfId="167"/>
    <cellStyle name="20% - Accent1 5" xfId="168"/>
    <cellStyle name="20% - Accent1 6" xfId="169"/>
    <cellStyle name="20% - Accent1 7" xfId="170"/>
    <cellStyle name="20% - Accent1 8" xfId="171"/>
    <cellStyle name="20% - Accent1 9" xfId="172"/>
    <cellStyle name="20% - Accent2" xfId="173"/>
    <cellStyle name="20% - Accent2 10" xfId="174"/>
    <cellStyle name="20% - Accent2 11" xfId="175"/>
    <cellStyle name="20% - Accent2 12" xfId="176"/>
    <cellStyle name="20% - Accent2 13" xfId="177"/>
    <cellStyle name="20% - Accent2 14" xfId="1452"/>
    <cellStyle name="20% - Accent2 2" xfId="178"/>
    <cellStyle name="20% - Accent2 3" xfId="179"/>
    <cellStyle name="20% - Accent2 4" xfId="180"/>
    <cellStyle name="20% - Accent2 5" xfId="181"/>
    <cellStyle name="20% - Accent2 6" xfId="182"/>
    <cellStyle name="20% - Accent2 7" xfId="183"/>
    <cellStyle name="20% - Accent2 8" xfId="184"/>
    <cellStyle name="20% - Accent2 9" xfId="185"/>
    <cellStyle name="20% - Accent3" xfId="186"/>
    <cellStyle name="20% - Accent3 10" xfId="187"/>
    <cellStyle name="20% - Accent3 11" xfId="188"/>
    <cellStyle name="20% - Accent3 12" xfId="189"/>
    <cellStyle name="20% - Accent3 13" xfId="190"/>
    <cellStyle name="20% - Accent3 14" xfId="1453"/>
    <cellStyle name="20% - Accent3 2" xfId="191"/>
    <cellStyle name="20% - Accent3 3" xfId="192"/>
    <cellStyle name="20% - Accent3 4" xfId="193"/>
    <cellStyle name="20% - Accent3 5" xfId="194"/>
    <cellStyle name="20% - Accent3 6" xfId="195"/>
    <cellStyle name="20% - Accent3 7" xfId="196"/>
    <cellStyle name="20% - Accent3 8" xfId="197"/>
    <cellStyle name="20% - Accent3 9" xfId="198"/>
    <cellStyle name="20% - Accent4" xfId="199"/>
    <cellStyle name="20% - Accent4 10" xfId="200"/>
    <cellStyle name="20% - Accent4 11" xfId="201"/>
    <cellStyle name="20% - Accent4 12" xfId="202"/>
    <cellStyle name="20% - Accent4 13" xfId="203"/>
    <cellStyle name="20% - Accent4 14" xfId="1454"/>
    <cellStyle name="20% - Accent4 2" xfId="204"/>
    <cellStyle name="20% - Accent4 3" xfId="205"/>
    <cellStyle name="20% - Accent4 4" xfId="206"/>
    <cellStyle name="20% - Accent4 5" xfId="207"/>
    <cellStyle name="20% - Accent4 6" xfId="208"/>
    <cellStyle name="20% - Accent4 7" xfId="209"/>
    <cellStyle name="20% - Accent4 8" xfId="210"/>
    <cellStyle name="20% - Accent4 9" xfId="211"/>
    <cellStyle name="20% - Accent5" xfId="212"/>
    <cellStyle name="20% - Accent5 10" xfId="213"/>
    <cellStyle name="20% - Accent5 11" xfId="214"/>
    <cellStyle name="20% - Accent5 12" xfId="215"/>
    <cellStyle name="20% - Accent5 13" xfId="216"/>
    <cellStyle name="20% - Accent5 14" xfId="1455"/>
    <cellStyle name="20% - Accent5 2" xfId="217"/>
    <cellStyle name="20% - Accent5 3" xfId="218"/>
    <cellStyle name="20% - Accent5 4" xfId="219"/>
    <cellStyle name="20% - Accent5 5" xfId="220"/>
    <cellStyle name="20% - Accent5 6" xfId="221"/>
    <cellStyle name="20% - Accent5 7" xfId="222"/>
    <cellStyle name="20% - Accent5 8" xfId="223"/>
    <cellStyle name="20% - Accent5 9" xfId="224"/>
    <cellStyle name="20% - Accent6" xfId="225"/>
    <cellStyle name="20% - Accent6 10" xfId="226"/>
    <cellStyle name="20% - Accent6 11" xfId="227"/>
    <cellStyle name="20% - Accent6 12" xfId="228"/>
    <cellStyle name="20% - Accent6 13" xfId="229"/>
    <cellStyle name="20% - Accent6 14" xfId="1456"/>
    <cellStyle name="20% - Accent6 2" xfId="230"/>
    <cellStyle name="20% - Accent6 3" xfId="231"/>
    <cellStyle name="20% - Accent6 4" xfId="232"/>
    <cellStyle name="20% - Accent6 5" xfId="233"/>
    <cellStyle name="20% - Accent6 6" xfId="234"/>
    <cellStyle name="20% - Accent6 7" xfId="235"/>
    <cellStyle name="20% - Accent6 8" xfId="236"/>
    <cellStyle name="20% - Accent6 9" xfId="237"/>
    <cellStyle name="20% - Акцент1 2" xfId="238"/>
    <cellStyle name="20% - Акцент1 2 2" xfId="1457"/>
    <cellStyle name="20% - Акцент2 2" xfId="239"/>
    <cellStyle name="20% - Акцент2 2 2" xfId="1458"/>
    <cellStyle name="20% - Акцент3 2" xfId="240"/>
    <cellStyle name="20% - Акцент3 2 2" xfId="1459"/>
    <cellStyle name="20% - Акцент4 2" xfId="241"/>
    <cellStyle name="20% - Акцент4 2 2" xfId="1460"/>
    <cellStyle name="20% - Акцент5 2" xfId="242"/>
    <cellStyle name="20% - Акцент5 2 2" xfId="1461"/>
    <cellStyle name="20% - Акцент5 2 3" xfId="1962"/>
    <cellStyle name="20% - Акцент6 2" xfId="243"/>
    <cellStyle name="20% - Акцент6 2 2" xfId="1576"/>
    <cellStyle name="20% - Акцент6 2 2 2" xfId="1499"/>
    <cellStyle name="20% - Акцент6 3" xfId="1496"/>
    <cellStyle name="40% - Accent1" xfId="244"/>
    <cellStyle name="40% - Accent1 10" xfId="245"/>
    <cellStyle name="40% - Accent1 11" xfId="246"/>
    <cellStyle name="40% - Accent1 12" xfId="247"/>
    <cellStyle name="40% - Accent1 13" xfId="248"/>
    <cellStyle name="40% - Accent1 14" xfId="1433"/>
    <cellStyle name="40% - Accent1 2" xfId="249"/>
    <cellStyle name="40% - Accent1 3" xfId="250"/>
    <cellStyle name="40% - Accent1 4" xfId="251"/>
    <cellStyle name="40% - Accent1 5" xfId="252"/>
    <cellStyle name="40% - Accent1 6" xfId="253"/>
    <cellStyle name="40% - Accent1 7" xfId="254"/>
    <cellStyle name="40% - Accent1 8" xfId="255"/>
    <cellStyle name="40% - Accent1 9" xfId="256"/>
    <cellStyle name="40% - Accent2" xfId="257"/>
    <cellStyle name="40% - Accent2 10" xfId="258"/>
    <cellStyle name="40% - Accent2 11" xfId="259"/>
    <cellStyle name="40% - Accent2 12" xfId="260"/>
    <cellStyle name="40% - Accent2 13" xfId="261"/>
    <cellStyle name="40% - Accent2 14" xfId="1555"/>
    <cellStyle name="40% - Accent2 2" xfId="262"/>
    <cellStyle name="40% - Accent2 3" xfId="263"/>
    <cellStyle name="40% - Accent2 4" xfId="264"/>
    <cellStyle name="40% - Accent2 5" xfId="265"/>
    <cellStyle name="40% - Accent2 6" xfId="266"/>
    <cellStyle name="40% - Accent2 7" xfId="267"/>
    <cellStyle name="40% - Accent2 8" xfId="268"/>
    <cellStyle name="40% - Accent2 9" xfId="269"/>
    <cellStyle name="40% - Accent3" xfId="270"/>
    <cellStyle name="40% - Accent3 10" xfId="271"/>
    <cellStyle name="40% - Accent3 11" xfId="272"/>
    <cellStyle name="40% - Accent3 12" xfId="273"/>
    <cellStyle name="40% - Accent3 13" xfId="274"/>
    <cellStyle name="40% - Accent3 14" xfId="1556"/>
    <cellStyle name="40% - Accent3 2" xfId="275"/>
    <cellStyle name="40% - Accent3 3" xfId="276"/>
    <cellStyle name="40% - Accent3 4" xfId="277"/>
    <cellStyle name="40% - Accent3 5" xfId="278"/>
    <cellStyle name="40% - Accent3 6" xfId="279"/>
    <cellStyle name="40% - Accent3 7" xfId="280"/>
    <cellStyle name="40% - Accent3 8" xfId="281"/>
    <cellStyle name="40% - Accent3 9" xfId="282"/>
    <cellStyle name="40% - Accent4" xfId="283"/>
    <cellStyle name="40% - Accent4 10" xfId="284"/>
    <cellStyle name="40% - Accent4 11" xfId="285"/>
    <cellStyle name="40% - Accent4 12" xfId="286"/>
    <cellStyle name="40% - Accent4 13" xfId="287"/>
    <cellStyle name="40% - Accent4 14" xfId="1568"/>
    <cellStyle name="40% - Accent4 2" xfId="288"/>
    <cellStyle name="40% - Accent4 3" xfId="289"/>
    <cellStyle name="40% - Accent4 4" xfId="290"/>
    <cellStyle name="40% - Accent4 5" xfId="291"/>
    <cellStyle name="40% - Accent4 6" xfId="292"/>
    <cellStyle name="40% - Accent4 7" xfId="293"/>
    <cellStyle name="40% - Accent4 8" xfId="294"/>
    <cellStyle name="40% - Accent4 9" xfId="295"/>
    <cellStyle name="40% - Accent5" xfId="296"/>
    <cellStyle name="40% - Accent5 10" xfId="297"/>
    <cellStyle name="40% - Accent5 11" xfId="298"/>
    <cellStyle name="40% - Accent5 12" xfId="299"/>
    <cellStyle name="40% - Accent5 13" xfId="300"/>
    <cellStyle name="40% - Accent5 14" xfId="1434"/>
    <cellStyle name="40% - Accent5 2" xfId="301"/>
    <cellStyle name="40% - Accent5 3" xfId="302"/>
    <cellStyle name="40% - Accent5 4" xfId="303"/>
    <cellStyle name="40% - Accent5 5" xfId="304"/>
    <cellStyle name="40% - Accent5 6" xfId="305"/>
    <cellStyle name="40% - Accent5 7" xfId="306"/>
    <cellStyle name="40% - Accent5 8" xfId="307"/>
    <cellStyle name="40% - Accent5 9" xfId="308"/>
    <cellStyle name="40% - Accent6" xfId="309"/>
    <cellStyle name="40% - Accent6 10" xfId="310"/>
    <cellStyle name="40% - Accent6 11" xfId="311"/>
    <cellStyle name="40% - Accent6 12" xfId="312"/>
    <cellStyle name="40% - Accent6 13" xfId="313"/>
    <cellStyle name="40% - Accent6 14" xfId="1569"/>
    <cellStyle name="40% - Accent6 2" xfId="314"/>
    <cellStyle name="40% - Accent6 3" xfId="315"/>
    <cellStyle name="40% - Accent6 4" xfId="316"/>
    <cellStyle name="40% - Accent6 5" xfId="317"/>
    <cellStyle name="40% - Accent6 6" xfId="318"/>
    <cellStyle name="40% - Accent6 7" xfId="319"/>
    <cellStyle name="40% - Accent6 8" xfId="320"/>
    <cellStyle name="40% - Accent6 9" xfId="321"/>
    <cellStyle name="40% - Акцент1 2" xfId="322"/>
    <cellStyle name="40% - Акцент1 2 2" xfId="1570"/>
    <cellStyle name="40% - Акцент2 2" xfId="323"/>
    <cellStyle name="40% - Акцент2 2 2" xfId="1462"/>
    <cellStyle name="40% - Акцент3 2" xfId="324"/>
    <cellStyle name="40% - Акцент3 2 2" xfId="1463"/>
    <cellStyle name="40% - Акцент4 2" xfId="325"/>
    <cellStyle name="40% - Акцент4 2 2" xfId="1464"/>
    <cellStyle name="40% - Акцент5 2" xfId="326"/>
    <cellStyle name="40% - Акцент5 2 2" xfId="1465"/>
    <cellStyle name="40% - Акцент6 2" xfId="327"/>
    <cellStyle name="40% - Акцент6 2 2" xfId="1466"/>
    <cellStyle name="60% - Accent1" xfId="328"/>
    <cellStyle name="60% - Accent1 10" xfId="329"/>
    <cellStyle name="60% - Accent1 11" xfId="330"/>
    <cellStyle name="60% - Accent1 12" xfId="331"/>
    <cellStyle name="60% - Accent1 13" xfId="332"/>
    <cellStyle name="60% - Accent1 14" xfId="1467"/>
    <cellStyle name="60% - Accent1 2" xfId="333"/>
    <cellStyle name="60% - Accent1 3" xfId="334"/>
    <cellStyle name="60% - Accent1 4" xfId="335"/>
    <cellStyle name="60% - Accent1 5" xfId="336"/>
    <cellStyle name="60% - Accent1 6" xfId="337"/>
    <cellStyle name="60% - Accent1 7" xfId="338"/>
    <cellStyle name="60% - Accent1 8" xfId="339"/>
    <cellStyle name="60% - Accent1 9" xfId="340"/>
    <cellStyle name="60% - Accent2" xfId="341"/>
    <cellStyle name="60% - Accent2 10" xfId="342"/>
    <cellStyle name="60% - Accent2 11" xfId="343"/>
    <cellStyle name="60% - Accent2 12" xfId="344"/>
    <cellStyle name="60% - Accent2 13" xfId="345"/>
    <cellStyle name="60% - Accent2 14" xfId="1468"/>
    <cellStyle name="60% - Accent2 2" xfId="346"/>
    <cellStyle name="60% - Accent2 3" xfId="347"/>
    <cellStyle name="60% - Accent2 4" xfId="348"/>
    <cellStyle name="60% - Accent2 5" xfId="349"/>
    <cellStyle name="60% - Accent2 6" xfId="350"/>
    <cellStyle name="60% - Accent2 7" xfId="351"/>
    <cellStyle name="60% - Accent2 8" xfId="352"/>
    <cellStyle name="60% - Accent2 9" xfId="353"/>
    <cellStyle name="60% - Accent3" xfId="354"/>
    <cellStyle name="60% - Accent3 10" xfId="355"/>
    <cellStyle name="60% - Accent3 11" xfId="356"/>
    <cellStyle name="60% - Accent3 12" xfId="357"/>
    <cellStyle name="60% - Accent3 13" xfId="358"/>
    <cellStyle name="60% - Accent3 14" xfId="1469"/>
    <cellStyle name="60% - Accent3 2" xfId="359"/>
    <cellStyle name="60% - Accent3 3" xfId="360"/>
    <cellStyle name="60% - Accent3 4" xfId="361"/>
    <cellStyle name="60% - Accent3 5" xfId="362"/>
    <cellStyle name="60% - Accent3 6" xfId="363"/>
    <cellStyle name="60% - Accent3 7" xfId="364"/>
    <cellStyle name="60% - Accent3 8" xfId="365"/>
    <cellStyle name="60% - Accent3 9" xfId="366"/>
    <cellStyle name="60% - Accent4" xfId="367"/>
    <cellStyle name="60% - Accent4 10" xfId="368"/>
    <cellStyle name="60% - Accent4 11" xfId="369"/>
    <cellStyle name="60% - Accent4 12" xfId="370"/>
    <cellStyle name="60% - Accent4 13" xfId="371"/>
    <cellStyle name="60% - Accent4 14" xfId="1470"/>
    <cellStyle name="60% - Accent4 2" xfId="372"/>
    <cellStyle name="60% - Accent4 3" xfId="373"/>
    <cellStyle name="60% - Accent4 4" xfId="374"/>
    <cellStyle name="60% - Accent4 5" xfId="375"/>
    <cellStyle name="60% - Accent4 6" xfId="376"/>
    <cellStyle name="60% - Accent4 7" xfId="377"/>
    <cellStyle name="60% - Accent4 8" xfId="378"/>
    <cellStyle name="60% - Accent4 9" xfId="379"/>
    <cellStyle name="60% - Accent5" xfId="380"/>
    <cellStyle name="60% - Accent5 10" xfId="381"/>
    <cellStyle name="60% - Accent5 11" xfId="382"/>
    <cellStyle name="60% - Accent5 12" xfId="383"/>
    <cellStyle name="60% - Accent5 13" xfId="384"/>
    <cellStyle name="60% - Accent5 14" xfId="1471"/>
    <cellStyle name="60% - Accent5 2" xfId="385"/>
    <cellStyle name="60% - Accent5 3" xfId="386"/>
    <cellStyle name="60% - Accent5 4" xfId="387"/>
    <cellStyle name="60% - Accent5 5" xfId="388"/>
    <cellStyle name="60% - Accent5 6" xfId="389"/>
    <cellStyle name="60% - Accent5 7" xfId="390"/>
    <cellStyle name="60% - Accent5 8" xfId="391"/>
    <cellStyle name="60% - Accent5 9" xfId="392"/>
    <cellStyle name="60% - Accent6" xfId="393"/>
    <cellStyle name="60% - Accent6 10" xfId="394"/>
    <cellStyle name="60% - Accent6 11" xfId="395"/>
    <cellStyle name="60% - Accent6 12" xfId="396"/>
    <cellStyle name="60% - Accent6 13" xfId="397"/>
    <cellStyle name="60% - Accent6 14" xfId="1412"/>
    <cellStyle name="60% - Accent6 2" xfId="398"/>
    <cellStyle name="60% - Accent6 3" xfId="399"/>
    <cellStyle name="60% - Accent6 4" xfId="400"/>
    <cellStyle name="60% - Accent6 5" xfId="401"/>
    <cellStyle name="60% - Accent6 6" xfId="402"/>
    <cellStyle name="60% - Accent6 7" xfId="403"/>
    <cellStyle name="60% - Accent6 8" xfId="404"/>
    <cellStyle name="60% - Accent6 9" xfId="405"/>
    <cellStyle name="60% - Акцент1 2" xfId="406"/>
    <cellStyle name="60% - Акцент1 2 2" xfId="1413"/>
    <cellStyle name="60% - Акцент2 2" xfId="407"/>
    <cellStyle name="60% - Акцент2 2 2" xfId="1583"/>
    <cellStyle name="60% - Акцент3 2" xfId="408"/>
    <cellStyle name="60% - Акцент3 2 2" xfId="1571"/>
    <cellStyle name="60% - Акцент4 2" xfId="409"/>
    <cellStyle name="60% - Акцент4 2 2" xfId="1572"/>
    <cellStyle name="60% - Акцент5 2" xfId="410"/>
    <cellStyle name="60% - Акцент5 2 2" xfId="1573"/>
    <cellStyle name="60% - Акцент6 2" xfId="411"/>
    <cellStyle name="60% - Акцент6 2 2" xfId="1414"/>
    <cellStyle name="Accent1" xfId="412"/>
    <cellStyle name="Accent1 - 20%" xfId="1"/>
    <cellStyle name="Accent1 - 20% 2" xfId="1575"/>
    <cellStyle name="Accent1 - 40%" xfId="2"/>
    <cellStyle name="Accent1 - 40% 2" xfId="1619"/>
    <cellStyle name="Accent1 - 60%" xfId="3"/>
    <cellStyle name="Accent1 - 60% 2" xfId="1600"/>
    <cellStyle name="Accent1 10" xfId="413"/>
    <cellStyle name="Accent1 11" xfId="414"/>
    <cellStyle name="Accent1 12" xfId="415"/>
    <cellStyle name="Accent1 13" xfId="416"/>
    <cellStyle name="Accent1 14" xfId="1415"/>
    <cellStyle name="Accent1 15" xfId="1623"/>
    <cellStyle name="Accent1 16" xfId="1579"/>
    <cellStyle name="Accent1 17" xfId="1563"/>
    <cellStyle name="Accent1 18" xfId="1611"/>
    <cellStyle name="Accent1 19" xfId="1633"/>
    <cellStyle name="Accent1 2" xfId="417"/>
    <cellStyle name="Accent1 20" xfId="1671"/>
    <cellStyle name="Accent1 21" xfId="1642"/>
    <cellStyle name="Accent1 22" xfId="1676"/>
    <cellStyle name="Accent1 23" xfId="1635"/>
    <cellStyle name="Accent1 24" xfId="1683"/>
    <cellStyle name="Accent1 25" xfId="1657"/>
    <cellStyle name="Accent1 26" xfId="1645"/>
    <cellStyle name="Accent1 27" xfId="1714"/>
    <cellStyle name="Accent1 28" xfId="1767"/>
    <cellStyle name="Accent1 29" xfId="1732"/>
    <cellStyle name="Accent1 3" xfId="418"/>
    <cellStyle name="Accent1 30" xfId="1774"/>
    <cellStyle name="Accent1 31" xfId="1761"/>
    <cellStyle name="Accent1 32" xfId="1701"/>
    <cellStyle name="Accent1 4" xfId="419"/>
    <cellStyle name="Accent1 5" xfId="420"/>
    <cellStyle name="Accent1 6" xfId="421"/>
    <cellStyle name="Accent1 7" xfId="422"/>
    <cellStyle name="Accent1 8" xfId="423"/>
    <cellStyle name="Accent1 9" xfId="424"/>
    <cellStyle name="Accent2" xfId="425"/>
    <cellStyle name="Accent2 - 20%" xfId="4"/>
    <cellStyle name="Accent2 - 20% 2" xfId="1599"/>
    <cellStyle name="Accent2 - 40%" xfId="5"/>
    <cellStyle name="Accent2 - 40% 2" xfId="1598"/>
    <cellStyle name="Accent2 - 60%" xfId="6"/>
    <cellStyle name="Accent2 - 60% 2" xfId="1597"/>
    <cellStyle name="Accent2 10" xfId="426"/>
    <cellStyle name="Accent2 11" xfId="427"/>
    <cellStyle name="Accent2 12" xfId="428"/>
    <cellStyle name="Accent2 13" xfId="429"/>
    <cellStyle name="Accent2 14" xfId="1584"/>
    <cellStyle name="Accent2 15" xfId="1624"/>
    <cellStyle name="Accent2 16" xfId="1625"/>
    <cellStyle name="Accent2 17" xfId="1430"/>
    <cellStyle name="Accent2 18" xfId="1429"/>
    <cellStyle name="Accent2 19" xfId="1632"/>
    <cellStyle name="Accent2 2" xfId="430"/>
    <cellStyle name="Accent2 20" xfId="1643"/>
    <cellStyle name="Accent2 21" xfId="1662"/>
    <cellStyle name="Accent2 22" xfId="1666"/>
    <cellStyle name="Accent2 23" xfId="1663"/>
    <cellStyle name="Accent2 24" xfId="1682"/>
    <cellStyle name="Accent2 25" xfId="1656"/>
    <cellStyle name="Accent2 26" xfId="1649"/>
    <cellStyle name="Accent2 27" xfId="1716"/>
    <cellStyle name="Accent2 28" xfId="1747"/>
    <cellStyle name="Accent2 29" xfId="1764"/>
    <cellStyle name="Accent2 3" xfId="431"/>
    <cellStyle name="Accent2 30" xfId="1709"/>
    <cellStyle name="Accent2 31" xfId="1758"/>
    <cellStyle name="Accent2 32" xfId="1739"/>
    <cellStyle name="Accent2 4" xfId="432"/>
    <cellStyle name="Accent2 5" xfId="433"/>
    <cellStyle name="Accent2 6" xfId="434"/>
    <cellStyle name="Accent2 7" xfId="435"/>
    <cellStyle name="Accent2 8" xfId="436"/>
    <cellStyle name="Accent2 9" xfId="437"/>
    <cellStyle name="Accent3" xfId="438"/>
    <cellStyle name="Accent3 - 20%" xfId="7"/>
    <cellStyle name="Accent3 - 20% 2" xfId="1596"/>
    <cellStyle name="Accent3 - 40%" xfId="8"/>
    <cellStyle name="Accent3 - 40% 2" xfId="1595"/>
    <cellStyle name="Accent3 - 60%" xfId="9"/>
    <cellStyle name="Accent3 - 60% 2" xfId="1594"/>
    <cellStyle name="Accent3 10" xfId="439"/>
    <cellStyle name="Accent3 11" xfId="440"/>
    <cellStyle name="Accent3 12" xfId="441"/>
    <cellStyle name="Accent3 13" xfId="442"/>
    <cellStyle name="Accent3 14" xfId="1473"/>
    <cellStyle name="Accent3 15" xfId="1621"/>
    <cellStyle name="Accent3 16" xfId="1425"/>
    <cellStyle name="Accent3 17" xfId="1614"/>
    <cellStyle name="Accent3 18" xfId="1630"/>
    <cellStyle name="Accent3 19" xfId="1552"/>
    <cellStyle name="Accent3 2" xfId="443"/>
    <cellStyle name="Accent3 20" xfId="1673"/>
    <cellStyle name="Accent3 21" xfId="1664"/>
    <cellStyle name="Accent3 22" xfId="1670"/>
    <cellStyle name="Accent3 23" xfId="1660"/>
    <cellStyle name="Accent3 24" xfId="1681"/>
    <cellStyle name="Accent3 25" xfId="1669"/>
    <cellStyle name="Accent3 26" xfId="1674"/>
    <cellStyle name="Accent3 27" xfId="1719"/>
    <cellStyle name="Accent3 28" xfId="1746"/>
    <cellStyle name="Accent3 29" xfId="1721"/>
    <cellStyle name="Accent3 3" xfId="444"/>
    <cellStyle name="Accent3 30" xfId="1691"/>
    <cellStyle name="Accent3 31" xfId="1737"/>
    <cellStyle name="Accent3 32" xfId="1756"/>
    <cellStyle name="Accent3 4" xfId="445"/>
    <cellStyle name="Accent3 5" xfId="446"/>
    <cellStyle name="Accent3 6" xfId="447"/>
    <cellStyle name="Accent3 7" xfId="448"/>
    <cellStyle name="Accent3 8" xfId="449"/>
    <cellStyle name="Accent3 9" xfId="450"/>
    <cellStyle name="Accent4" xfId="451"/>
    <cellStyle name="Accent4 - 20%" xfId="10"/>
    <cellStyle name="Accent4 - 20% 2" xfId="1593"/>
    <cellStyle name="Accent4 - 40%" xfId="11"/>
    <cellStyle name="Accent4 - 40% 2" xfId="1592"/>
    <cellStyle name="Accent4 - 60%" xfId="12"/>
    <cellStyle name="Accent4 - 60% 2" xfId="1591"/>
    <cellStyle name="Accent4 10" xfId="452"/>
    <cellStyle name="Accent4 11" xfId="453"/>
    <cellStyle name="Accent4 12" xfId="454"/>
    <cellStyle name="Accent4 13" xfId="455"/>
    <cellStyle name="Accent4 14" xfId="1474"/>
    <cellStyle name="Accent4 15" xfId="1561"/>
    <cellStyle name="Accent4 16" xfId="1628"/>
    <cellStyle name="Accent4 17" xfId="1610"/>
    <cellStyle name="Accent4 18" xfId="1449"/>
    <cellStyle name="Accent4 19" xfId="1613"/>
    <cellStyle name="Accent4 2" xfId="456"/>
    <cellStyle name="Accent4 20" xfId="1661"/>
    <cellStyle name="Accent4 21" xfId="1654"/>
    <cellStyle name="Accent4 22" xfId="1667"/>
    <cellStyle name="Accent4 23" xfId="1634"/>
    <cellStyle name="Accent4 24" xfId="1679"/>
    <cellStyle name="Accent4 25" xfId="1684"/>
    <cellStyle name="Accent4 26" xfId="1650"/>
    <cellStyle name="Accent4 27" xfId="1722"/>
    <cellStyle name="Accent4 28" xfId="1743"/>
    <cellStyle name="Accent4 29" xfId="1720"/>
    <cellStyle name="Accent4 3" xfId="457"/>
    <cellStyle name="Accent4 30" xfId="1710"/>
    <cellStyle name="Accent4 31" xfId="1757"/>
    <cellStyle name="Accent4 32" xfId="1763"/>
    <cellStyle name="Accent4 4" xfId="458"/>
    <cellStyle name="Accent4 5" xfId="459"/>
    <cellStyle name="Accent4 6" xfId="460"/>
    <cellStyle name="Accent4 7" xfId="461"/>
    <cellStyle name="Accent4 8" xfId="462"/>
    <cellStyle name="Accent4 9" xfId="463"/>
    <cellStyle name="Accent5" xfId="464"/>
    <cellStyle name="Accent5 - 20%" xfId="13"/>
    <cellStyle name="Accent5 - 20% 2" xfId="1442"/>
    <cellStyle name="Accent5 - 40%" xfId="14"/>
    <cellStyle name="Accent5 - 60%" xfId="15"/>
    <cellStyle name="Accent5 - 60% 2" xfId="1554"/>
    <cellStyle name="Accent5 10" xfId="465"/>
    <cellStyle name="Accent5 11" xfId="466"/>
    <cellStyle name="Accent5 12" xfId="467"/>
    <cellStyle name="Accent5 13" xfId="468"/>
    <cellStyle name="Accent5 14" xfId="1444"/>
    <cellStyle name="Accent5 15" xfId="1626"/>
    <cellStyle name="Accent5 16" xfId="1424"/>
    <cellStyle name="Accent5 17" xfId="1612"/>
    <cellStyle name="Accent5 18" xfId="1631"/>
    <cellStyle name="Accent5 19" xfId="1428"/>
    <cellStyle name="Accent5 2" xfId="469"/>
    <cellStyle name="Accent5 20" xfId="1675"/>
    <cellStyle name="Accent5 21" xfId="1651"/>
    <cellStyle name="Accent5 22" xfId="1685"/>
    <cellStyle name="Accent5 23" xfId="1665"/>
    <cellStyle name="Accent5 24" xfId="1688"/>
    <cellStyle name="Accent5 25" xfId="1641"/>
    <cellStyle name="Accent5 26" xfId="1680"/>
    <cellStyle name="Accent5 27" xfId="1724"/>
    <cellStyle name="Accent5 28" xfId="1755"/>
    <cellStyle name="Accent5 29" xfId="1718"/>
    <cellStyle name="Accent5 3" xfId="470"/>
    <cellStyle name="Accent5 30" xfId="1751"/>
    <cellStyle name="Accent5 31" xfId="1735"/>
    <cellStyle name="Accent5 32" xfId="1731"/>
    <cellStyle name="Accent5 4" xfId="471"/>
    <cellStyle name="Accent5 5" xfId="472"/>
    <cellStyle name="Accent5 6" xfId="473"/>
    <cellStyle name="Accent5 7" xfId="474"/>
    <cellStyle name="Accent5 8" xfId="475"/>
    <cellStyle name="Accent5 9" xfId="476"/>
    <cellStyle name="Accent6" xfId="477"/>
    <cellStyle name="Accent6 - 20%" xfId="16"/>
    <cellStyle name="Accent6 - 40%" xfId="17"/>
    <cellStyle name="Accent6 - 40% 2" xfId="1441"/>
    <cellStyle name="Accent6 - 60%" xfId="18"/>
    <cellStyle name="Accent6 - 60% 2" xfId="1578"/>
    <cellStyle name="Accent6 10" xfId="478"/>
    <cellStyle name="Accent6 11" xfId="479"/>
    <cellStyle name="Accent6 12" xfId="480"/>
    <cellStyle name="Accent6 13" xfId="481"/>
    <cellStyle name="Accent6 14" xfId="1475"/>
    <cellStyle name="Accent6 15" xfId="1562"/>
    <cellStyle name="Accent6 16" xfId="1580"/>
    <cellStyle name="Accent6 17" xfId="1622"/>
    <cellStyle name="Accent6 18" xfId="1629"/>
    <cellStyle name="Accent6 19" xfId="1443"/>
    <cellStyle name="Accent6 2" xfId="482"/>
    <cellStyle name="Accent6 20" xfId="1672"/>
    <cellStyle name="Accent6 21" xfId="1638"/>
    <cellStyle name="Accent6 22" xfId="1668"/>
    <cellStyle name="Accent6 23" xfId="1659"/>
    <cellStyle name="Accent6 24" xfId="1678"/>
    <cellStyle name="Accent6 25" xfId="1653"/>
    <cellStyle name="Accent6 26" xfId="1640"/>
    <cellStyle name="Accent6 27" xfId="1725"/>
    <cellStyle name="Accent6 28" xfId="1742"/>
    <cellStyle name="Accent6 29" xfId="1717"/>
    <cellStyle name="Accent6 3" xfId="483"/>
    <cellStyle name="Accent6 30" xfId="1741"/>
    <cellStyle name="Accent6 31" xfId="1738"/>
    <cellStyle name="Accent6 32" xfId="1723"/>
    <cellStyle name="Accent6 4" xfId="484"/>
    <cellStyle name="Accent6 5" xfId="485"/>
    <cellStyle name="Accent6 6" xfId="486"/>
    <cellStyle name="Accent6 7" xfId="487"/>
    <cellStyle name="Accent6 8" xfId="488"/>
    <cellStyle name="Accent6 9" xfId="489"/>
    <cellStyle name="account" xfId="1802"/>
    <cellStyle name="Accounting" xfId="1803"/>
    <cellStyle name="Anna" xfId="1804"/>
    <cellStyle name="AP_AR_UPS" xfId="1805"/>
    <cellStyle name="BackGround_General" xfId="1806"/>
    <cellStyle name="Bad" xfId="490"/>
    <cellStyle name="Bad 10" xfId="491"/>
    <cellStyle name="Bad 11" xfId="492"/>
    <cellStyle name="Bad 12" xfId="493"/>
    <cellStyle name="Bad 13" xfId="494"/>
    <cellStyle name="Bad 14" xfId="1585"/>
    <cellStyle name="Bad 2" xfId="495"/>
    <cellStyle name="Bad 3" xfId="496"/>
    <cellStyle name="Bad 4" xfId="497"/>
    <cellStyle name="Bad 5" xfId="498"/>
    <cellStyle name="Bad 6" xfId="499"/>
    <cellStyle name="Bad 7" xfId="500"/>
    <cellStyle name="Bad 8" xfId="501"/>
    <cellStyle name="Bad 9" xfId="502"/>
    <cellStyle name="blank" xfId="1807"/>
    <cellStyle name="Blue_Calculation" xfId="1808"/>
    <cellStyle name="Calculation" xfId="503"/>
    <cellStyle name="Calculation 10" xfId="504"/>
    <cellStyle name="Calculation 11" xfId="505"/>
    <cellStyle name="Calculation 12" xfId="506"/>
    <cellStyle name="Calculation 13" xfId="507"/>
    <cellStyle name="Calculation 14" xfId="1586"/>
    <cellStyle name="Calculation 15" xfId="1809"/>
    <cellStyle name="Calculation 2" xfId="508"/>
    <cellStyle name="Calculation 3" xfId="509"/>
    <cellStyle name="Calculation 4" xfId="510"/>
    <cellStyle name="Calculation 5" xfId="511"/>
    <cellStyle name="Calculation 6" xfId="512"/>
    <cellStyle name="Calculation 7" xfId="513"/>
    <cellStyle name="Calculation 8" xfId="514"/>
    <cellStyle name="Calculation 9" xfId="515"/>
    <cellStyle name="Calculation_Xl0000026" xfId="516"/>
    <cellStyle name="Check" xfId="1810"/>
    <cellStyle name="Check Cell" xfId="517"/>
    <cellStyle name="Check Cell 10" xfId="518"/>
    <cellStyle name="Check Cell 11" xfId="519"/>
    <cellStyle name="Check Cell 12" xfId="520"/>
    <cellStyle name="Check Cell 13" xfId="521"/>
    <cellStyle name="Check Cell 14" xfId="1587"/>
    <cellStyle name="Check Cell 2" xfId="522"/>
    <cellStyle name="Check Cell 3" xfId="523"/>
    <cellStyle name="Check Cell 4" xfId="524"/>
    <cellStyle name="Check Cell 5" xfId="525"/>
    <cellStyle name="Check Cell 6" xfId="526"/>
    <cellStyle name="Check Cell 7" xfId="527"/>
    <cellStyle name="Check Cell 8" xfId="528"/>
    <cellStyle name="Check Cell 9" xfId="529"/>
    <cellStyle name="Check Cell_Xl0000026" xfId="530"/>
    <cellStyle name="Comma [0]_laroux" xfId="531"/>
    <cellStyle name="Comma_laroux" xfId="532"/>
    <cellStyle name="Currency [0]" xfId="533"/>
    <cellStyle name="Currency_laroux" xfId="534"/>
    <cellStyle name="Dezimal [0]_Compiling Utility Macros" xfId="1811"/>
    <cellStyle name="Dezimal_Compiling Utility Macros" xfId="1812"/>
    <cellStyle name="Emphasis 1" xfId="19"/>
    <cellStyle name="Emphasis 1 2" xfId="1574"/>
    <cellStyle name="Emphasis 2" xfId="20"/>
    <cellStyle name="Emphasis 2 2" xfId="1560"/>
    <cellStyle name="Emphasis 3" xfId="21"/>
    <cellStyle name="Euro" xfId="1271"/>
    <cellStyle name="Explanatory Text" xfId="535"/>
    <cellStyle name="Explanatory Text 10" xfId="536"/>
    <cellStyle name="Explanatory Text 11" xfId="537"/>
    <cellStyle name="Explanatory Text 12" xfId="538"/>
    <cellStyle name="Explanatory Text 13" xfId="539"/>
    <cellStyle name="Explanatory Text 14" xfId="1620"/>
    <cellStyle name="Explanatory Text 2" xfId="540"/>
    <cellStyle name="Explanatory Text 3" xfId="541"/>
    <cellStyle name="Explanatory Text 4" xfId="542"/>
    <cellStyle name="Explanatory Text 5" xfId="543"/>
    <cellStyle name="Explanatory Text 6" xfId="544"/>
    <cellStyle name="Explanatory Text 7" xfId="545"/>
    <cellStyle name="Explanatory Text 8" xfId="546"/>
    <cellStyle name="Explanatory Text 9" xfId="547"/>
    <cellStyle name="Followed Hyperlink" xfId="1272"/>
    <cellStyle name="Footnotes" xfId="1813"/>
    <cellStyle name="General_Ledger" xfId="1814"/>
    <cellStyle name="Good" xfId="548"/>
    <cellStyle name="Good 10" xfId="549"/>
    <cellStyle name="Good 11" xfId="550"/>
    <cellStyle name="Good 12" xfId="551"/>
    <cellStyle name="Good 13" xfId="552"/>
    <cellStyle name="Good 14" xfId="1582"/>
    <cellStyle name="Good 2" xfId="553"/>
    <cellStyle name="Good 3" xfId="554"/>
    <cellStyle name="Good 4" xfId="555"/>
    <cellStyle name="Good 5" xfId="556"/>
    <cellStyle name="Good 6" xfId="557"/>
    <cellStyle name="Good 7" xfId="558"/>
    <cellStyle name="Good 8" xfId="559"/>
    <cellStyle name="Good 9" xfId="560"/>
    <cellStyle name="Heading 1" xfId="561"/>
    <cellStyle name="Heading 1 10" xfId="562"/>
    <cellStyle name="Heading 1 11" xfId="563"/>
    <cellStyle name="Heading 1 12" xfId="564"/>
    <cellStyle name="Heading 1 13" xfId="565"/>
    <cellStyle name="Heading 1 14" xfId="1527"/>
    <cellStyle name="Heading 1 2" xfId="566"/>
    <cellStyle name="Heading 1 3" xfId="567"/>
    <cellStyle name="Heading 1 4" xfId="568"/>
    <cellStyle name="Heading 1 5" xfId="569"/>
    <cellStyle name="Heading 1 6" xfId="570"/>
    <cellStyle name="Heading 1 7" xfId="571"/>
    <cellStyle name="Heading 1 8" xfId="572"/>
    <cellStyle name="Heading 1 9" xfId="573"/>
    <cellStyle name="Heading 1_Xl0000026" xfId="574"/>
    <cellStyle name="Heading 2" xfId="575"/>
    <cellStyle name="Heading 2 10" xfId="576"/>
    <cellStyle name="Heading 2 11" xfId="577"/>
    <cellStyle name="Heading 2 12" xfId="578"/>
    <cellStyle name="Heading 2 13" xfId="579"/>
    <cellStyle name="Heading 2 14" xfId="1528"/>
    <cellStyle name="Heading 2 2" xfId="580"/>
    <cellStyle name="Heading 2 3" xfId="581"/>
    <cellStyle name="Heading 2 4" xfId="582"/>
    <cellStyle name="Heading 2 5" xfId="583"/>
    <cellStyle name="Heading 2 6" xfId="584"/>
    <cellStyle name="Heading 2 7" xfId="585"/>
    <cellStyle name="Heading 2 8" xfId="586"/>
    <cellStyle name="Heading 2 9" xfId="587"/>
    <cellStyle name="Heading 2_Xl0000026" xfId="588"/>
    <cellStyle name="Heading 3" xfId="589"/>
    <cellStyle name="Heading 3 10" xfId="590"/>
    <cellStyle name="Heading 3 11" xfId="591"/>
    <cellStyle name="Heading 3 12" xfId="592"/>
    <cellStyle name="Heading 3 13" xfId="593"/>
    <cellStyle name="Heading 3 14" xfId="1529"/>
    <cellStyle name="Heading 3 2" xfId="594"/>
    <cellStyle name="Heading 3 3" xfId="595"/>
    <cellStyle name="Heading 3 4" xfId="596"/>
    <cellStyle name="Heading 3 5" xfId="597"/>
    <cellStyle name="Heading 3 6" xfId="598"/>
    <cellStyle name="Heading 3 7" xfId="599"/>
    <cellStyle name="Heading 3 8" xfId="600"/>
    <cellStyle name="Heading 3 9" xfId="601"/>
    <cellStyle name="Heading 3_Xl0000026" xfId="602"/>
    <cellStyle name="Heading 4" xfId="603"/>
    <cellStyle name="Heading 4 10" xfId="604"/>
    <cellStyle name="Heading 4 11" xfId="605"/>
    <cellStyle name="Heading 4 12" xfId="606"/>
    <cellStyle name="Heading 4 13" xfId="607"/>
    <cellStyle name="Heading 4 14" xfId="1530"/>
    <cellStyle name="Heading 4 2" xfId="608"/>
    <cellStyle name="Heading 4 3" xfId="609"/>
    <cellStyle name="Heading 4 4" xfId="610"/>
    <cellStyle name="Heading 4 5" xfId="611"/>
    <cellStyle name="Heading 4 6" xfId="612"/>
    <cellStyle name="Heading 4 7" xfId="613"/>
    <cellStyle name="Heading 4 8" xfId="614"/>
    <cellStyle name="Heading 4 9" xfId="615"/>
    <cellStyle name="Hidden" xfId="1815"/>
    <cellStyle name="Hyperlink" xfId="1273"/>
    <cellStyle name="Iau?iue_Cia-l ccaldcec" xfId="1274"/>
    <cellStyle name="Îáű÷íűé_Ńĺáĺńňîčěîńňü" xfId="1275"/>
    <cellStyle name="Input" xfId="616"/>
    <cellStyle name="Input 10" xfId="617"/>
    <cellStyle name="Input 11" xfId="618"/>
    <cellStyle name="Input 12" xfId="619"/>
    <cellStyle name="Input 13" xfId="620"/>
    <cellStyle name="Input 14" xfId="1531"/>
    <cellStyle name="Input 2" xfId="621"/>
    <cellStyle name="Input 3" xfId="622"/>
    <cellStyle name="Input 4" xfId="623"/>
    <cellStyle name="Input 5" xfId="624"/>
    <cellStyle name="Input 6" xfId="625"/>
    <cellStyle name="Input 7" xfId="626"/>
    <cellStyle name="Input 8" xfId="627"/>
    <cellStyle name="Input 9" xfId="628"/>
    <cellStyle name="Input_Cell" xfId="1816"/>
    <cellStyle name="Just_Table" xfId="1817"/>
    <cellStyle name="LeftTitle" xfId="1818"/>
    <cellStyle name="Linked Cell" xfId="629"/>
    <cellStyle name="Linked Cell 10" xfId="630"/>
    <cellStyle name="Linked Cell 11" xfId="631"/>
    <cellStyle name="Linked Cell 12" xfId="632"/>
    <cellStyle name="Linked Cell 13" xfId="633"/>
    <cellStyle name="Linked Cell 14" xfId="1532"/>
    <cellStyle name="Linked Cell 2" xfId="634"/>
    <cellStyle name="Linked Cell 3" xfId="635"/>
    <cellStyle name="Linked Cell 4" xfId="636"/>
    <cellStyle name="Linked Cell 5" xfId="637"/>
    <cellStyle name="Linked Cell 6" xfId="638"/>
    <cellStyle name="Linked Cell 7" xfId="639"/>
    <cellStyle name="Linked Cell 8" xfId="640"/>
    <cellStyle name="Linked Cell 9" xfId="641"/>
    <cellStyle name="Linked Cell_Xl0000026" xfId="642"/>
    <cellStyle name="Neutral" xfId="643"/>
    <cellStyle name="Neutral 10" xfId="644"/>
    <cellStyle name="Neutral 11" xfId="645"/>
    <cellStyle name="Neutral 12" xfId="646"/>
    <cellStyle name="Neutral 13" xfId="647"/>
    <cellStyle name="Neutral 14" xfId="1588"/>
    <cellStyle name="Neutral 2" xfId="648"/>
    <cellStyle name="Neutral 3" xfId="649"/>
    <cellStyle name="Neutral 4" xfId="650"/>
    <cellStyle name="Neutral 5" xfId="651"/>
    <cellStyle name="Neutral 6" xfId="652"/>
    <cellStyle name="Neutral 7" xfId="653"/>
    <cellStyle name="Neutral 8" xfId="654"/>
    <cellStyle name="Neutral 9" xfId="655"/>
    <cellStyle name="No_Input" xfId="1819"/>
    <cellStyle name="Norma11l" xfId="656"/>
    <cellStyle name="Normal 10" xfId="657"/>
    <cellStyle name="Normal 11" xfId="658"/>
    <cellStyle name="Normal 12" xfId="659"/>
    <cellStyle name="Normal 13" xfId="660"/>
    <cellStyle name="Normal 13 2" xfId="1910"/>
    <cellStyle name="Normal 2" xfId="661"/>
    <cellStyle name="Normal 2 3" xfId="1913"/>
    <cellStyle name="Normal 3" xfId="662"/>
    <cellStyle name="Normal 4" xfId="663"/>
    <cellStyle name="Normal 5" xfId="664"/>
    <cellStyle name="Normal 6" xfId="665"/>
    <cellStyle name="Normal 7" xfId="666"/>
    <cellStyle name="Normal 8" xfId="667"/>
    <cellStyle name="Normal 9" xfId="668"/>
    <cellStyle name="Normal_ASUS" xfId="669"/>
    <cellStyle name="Normal1" xfId="670"/>
    <cellStyle name="Note" xfId="671"/>
    <cellStyle name="Note 10" xfId="672"/>
    <cellStyle name="Note 11" xfId="673"/>
    <cellStyle name="Note 12" xfId="674"/>
    <cellStyle name="Note 13" xfId="675"/>
    <cellStyle name="Note 14" xfId="1589"/>
    <cellStyle name="Note 2" xfId="676"/>
    <cellStyle name="Note 3" xfId="677"/>
    <cellStyle name="Note 4" xfId="678"/>
    <cellStyle name="Note 5" xfId="679"/>
    <cellStyle name="Note 6" xfId="680"/>
    <cellStyle name="Note 7" xfId="681"/>
    <cellStyle name="Note 8" xfId="682"/>
    <cellStyle name="Note 9" xfId="683"/>
    <cellStyle name="Note_Xl0000026" xfId="684"/>
    <cellStyle name="Nun??c [0]_Cia-l ccaldcec" xfId="1276"/>
    <cellStyle name="Nun??c_Cia-l ccaldcec" xfId="1277"/>
    <cellStyle name="Ňűń˙÷č [0]_Ńĺáĺńňîčěîńňü" xfId="1278"/>
    <cellStyle name="Ňűń˙÷č_Ńĺáĺńňîčěîńňü" xfId="1279"/>
    <cellStyle name="Output" xfId="685"/>
    <cellStyle name="Output 10" xfId="686"/>
    <cellStyle name="Output 11" xfId="687"/>
    <cellStyle name="Output 12" xfId="688"/>
    <cellStyle name="Output 13" xfId="689"/>
    <cellStyle name="Output 14" xfId="1590"/>
    <cellStyle name="Output 2" xfId="690"/>
    <cellStyle name="Output 3" xfId="691"/>
    <cellStyle name="Output 4" xfId="692"/>
    <cellStyle name="Output 5" xfId="693"/>
    <cellStyle name="Output 6" xfId="694"/>
    <cellStyle name="Output 7" xfId="695"/>
    <cellStyle name="Output 8" xfId="696"/>
    <cellStyle name="Output 9" xfId="697"/>
    <cellStyle name="Output_Xl0000026" xfId="698"/>
    <cellStyle name="PageHeading" xfId="1820"/>
    <cellStyle name="PillarText" xfId="1280"/>
    <cellStyle name="Price_Body" xfId="699"/>
    <cellStyle name="QTitle" xfId="1821"/>
    <cellStyle name="range" xfId="1822"/>
    <cellStyle name="S0" xfId="22"/>
    <cellStyle name="S3_Лист4 (2)" xfId="23"/>
    <cellStyle name="SAPBEXaggData" xfId="24"/>
    <cellStyle name="SAPBEXaggData 2" xfId="1435"/>
    <cellStyle name="SAPBEXaggData 3" xfId="1907"/>
    <cellStyle name="SAPBEXaggData 4" xfId="1951"/>
    <cellStyle name="SAPBEXaggDataEmph" xfId="25"/>
    <cellStyle name="SAPBEXaggDataEmph 2" xfId="1525"/>
    <cellStyle name="SAPBEXaggDataEmph 3" xfId="1854"/>
    <cellStyle name="SAPBEXaggDataEmph 4" xfId="1928"/>
    <cellStyle name="SAPBEXaggItem" xfId="26"/>
    <cellStyle name="SAPBEXaggItem 2" xfId="1524"/>
    <cellStyle name="SAPBEXaggItem 3" xfId="1862"/>
    <cellStyle name="SAPBEXaggItem 4" xfId="1950"/>
    <cellStyle name="SAPBEXaggItemX" xfId="27"/>
    <cellStyle name="SAPBEXaggItemX 2" xfId="1523"/>
    <cellStyle name="SAPBEXaggItemX 3" xfId="1884"/>
    <cellStyle name="SAPBEXaggItemX 4" xfId="1927"/>
    <cellStyle name="SAPBEXchaText" xfId="28"/>
    <cellStyle name="SAPBEXchaText 2" xfId="1522"/>
    <cellStyle name="SAPBEXexcBad7" xfId="29"/>
    <cellStyle name="SAPBEXexcBad7 2" xfId="1521"/>
    <cellStyle name="SAPBEXexcBad7 3" xfId="1855"/>
    <cellStyle name="SAPBEXexcBad7 4" xfId="1926"/>
    <cellStyle name="SAPBEXexcBad8" xfId="30"/>
    <cellStyle name="SAPBEXexcBad8 2" xfId="1520"/>
    <cellStyle name="SAPBEXexcBad8 3" xfId="1861"/>
    <cellStyle name="SAPBEXexcBad8 4" xfId="1949"/>
    <cellStyle name="SAPBEXexcBad9" xfId="31"/>
    <cellStyle name="SAPBEXexcBad9 2" xfId="1519"/>
    <cellStyle name="SAPBEXexcBad9 3" xfId="1906"/>
    <cellStyle name="SAPBEXexcBad9 4" xfId="1948"/>
    <cellStyle name="SAPBEXexcCritical4" xfId="32"/>
    <cellStyle name="SAPBEXexcCritical4 2" xfId="1518"/>
    <cellStyle name="SAPBEXexcCritical4 3" xfId="1860"/>
    <cellStyle name="SAPBEXexcCritical4 4" xfId="1947"/>
    <cellStyle name="SAPBEXexcCritical5" xfId="33"/>
    <cellStyle name="SAPBEXexcCritical5 2" xfId="1517"/>
    <cellStyle name="SAPBEXexcCritical5 3" xfId="1905"/>
    <cellStyle name="SAPBEXexcCritical5 4" xfId="1946"/>
    <cellStyle name="SAPBEXexcCritical6" xfId="34"/>
    <cellStyle name="SAPBEXexcCritical6 2" xfId="1553"/>
    <cellStyle name="SAPBEXexcCritical6 3" xfId="1859"/>
    <cellStyle name="SAPBEXexcCritical6 4" xfId="1945"/>
    <cellStyle name="SAPBEXexcGood1" xfId="35"/>
    <cellStyle name="SAPBEXexcGood1 2" xfId="1440"/>
    <cellStyle name="SAPBEXexcGood1 3" xfId="1901"/>
    <cellStyle name="SAPBEXexcGood1 4" xfId="1944"/>
    <cellStyle name="SAPBEXexcGood2" xfId="36"/>
    <cellStyle name="SAPBEXexcGood2 2" xfId="1492"/>
    <cellStyle name="SAPBEXexcGood2 3" xfId="1900"/>
    <cellStyle name="SAPBEXexcGood2 4" xfId="1943"/>
    <cellStyle name="SAPBEXexcGood3" xfId="37"/>
    <cellStyle name="SAPBEXexcGood3 2" xfId="1439"/>
    <cellStyle name="SAPBEXexcGood3 3" xfId="1853"/>
    <cellStyle name="SAPBEXexcGood3 4" xfId="1925"/>
    <cellStyle name="SAPBEXfilterDrill" xfId="38"/>
    <cellStyle name="SAPBEXfilterDrill 2" xfId="1516"/>
    <cellStyle name="SAPBEXfilterItem" xfId="39"/>
    <cellStyle name="SAPBEXfilterItem 2" xfId="1515"/>
    <cellStyle name="SAPBEXfilterText" xfId="40"/>
    <cellStyle name="SAPBEXfilterText 2" xfId="1559"/>
    <cellStyle name="SAPBEXformats" xfId="41"/>
    <cellStyle name="SAPBEXformats 2" xfId="1514"/>
    <cellStyle name="SAPBEXformats 3" xfId="1899"/>
    <cellStyle name="SAPBEXformats 4" xfId="1942"/>
    <cellStyle name="SAPBEXheaderItem" xfId="42"/>
    <cellStyle name="SAPBEXheaderItem 2" xfId="1513"/>
    <cellStyle name="SAPBEXheaderText" xfId="43"/>
    <cellStyle name="SAPBEXheaderText 2" xfId="1512"/>
    <cellStyle name="SAPBEXHLevel0" xfId="44"/>
    <cellStyle name="SAPBEXHLevel0 2" xfId="1511"/>
    <cellStyle name="SAPBEXHLevel0 3" xfId="1895"/>
    <cellStyle name="SAPBEXHLevel0 4" xfId="1941"/>
    <cellStyle name="SAPBEXHLevel0X" xfId="45"/>
    <cellStyle name="SAPBEXHLevel0X 2" xfId="1551"/>
    <cellStyle name="SAPBEXHLevel0X 3" xfId="1893"/>
    <cellStyle name="SAPBEXHLevel0X 4" xfId="1940"/>
    <cellStyle name="SAPBEXHLevel1" xfId="46"/>
    <cellStyle name="SAPBEXHLevel1 2" xfId="1510"/>
    <cellStyle name="SAPBEXHLevel1 3" xfId="1892"/>
    <cellStyle name="SAPBEXHLevel1 4" xfId="1939"/>
    <cellStyle name="SAPBEXHLevel1X" xfId="47"/>
    <cellStyle name="SAPBEXHLevel1X 2" xfId="1509"/>
    <cellStyle name="SAPBEXHLevel1X 3" xfId="1891"/>
    <cellStyle name="SAPBEXHLevel1X 4" xfId="1938"/>
    <cellStyle name="SAPBEXHLevel2" xfId="48"/>
    <cellStyle name="SAPBEXHLevel2 2" xfId="1508"/>
    <cellStyle name="SAPBEXHLevel2 3" xfId="1890"/>
    <cellStyle name="SAPBEXHLevel2 4" xfId="1937"/>
    <cellStyle name="SAPBEXHLevel2X" xfId="49"/>
    <cellStyle name="SAPBEXHLevel2X 2" xfId="1507"/>
    <cellStyle name="SAPBEXHLevel2X 3" xfId="1889"/>
    <cellStyle name="SAPBEXHLevel2X 4" xfId="1936"/>
    <cellStyle name="SAPBEXHLevel3" xfId="50"/>
    <cellStyle name="SAPBEXHLevel3 2" xfId="1538"/>
    <cellStyle name="SAPBEXHLevel3 3" xfId="1615"/>
    <cellStyle name="SAPBEXHLevel3 4" xfId="1888"/>
    <cellStyle name="SAPBEXHLevel3 5" xfId="1935"/>
    <cellStyle name="SAPBEXHLevel3X" xfId="51"/>
    <cellStyle name="SAPBEXHLevel3X 2" xfId="1446"/>
    <cellStyle name="SAPBEXHLevel3X 3" xfId="1887"/>
    <cellStyle name="SAPBEXHLevel3X 4" xfId="1934"/>
    <cellStyle name="SAPBEXinputData" xfId="52"/>
    <cellStyle name="SAPBEXinputData 2" xfId="1445"/>
    <cellStyle name="SAPBEXinputData 3" xfId="1886"/>
    <cellStyle name="SAPBEXinputData 4" xfId="1933"/>
    <cellStyle name="SAPBEXItemHeader" xfId="1540"/>
    <cellStyle name="SAPBEXresData" xfId="53"/>
    <cellStyle name="SAPBEXresData 2" xfId="1539"/>
    <cellStyle name="SAPBEXresData 3" xfId="1852"/>
    <cellStyle name="SAPBEXresData 4" xfId="1924"/>
    <cellStyle name="SAPBEXresDataEmph" xfId="54"/>
    <cellStyle name="SAPBEXresDataEmph 2" xfId="1506"/>
    <cellStyle name="SAPBEXresDataEmph 3" xfId="1908"/>
    <cellStyle name="SAPBEXresDataEmph 4" xfId="1923"/>
    <cellStyle name="SAPBEXresItem" xfId="55"/>
    <cellStyle name="SAPBEXresItem 2" xfId="1505"/>
    <cellStyle name="SAPBEXresItem 3" xfId="1851"/>
    <cellStyle name="SAPBEXresItem 4" xfId="1932"/>
    <cellStyle name="SAPBEXresItemX" xfId="56"/>
    <cellStyle name="SAPBEXresItemX 2" xfId="1565"/>
    <cellStyle name="SAPBEXresItemX 3" xfId="1858"/>
    <cellStyle name="SAPBEXresItemX 4" xfId="1922"/>
    <cellStyle name="SAPBEXstdData" xfId="57"/>
    <cellStyle name="SAPBEXstdData 2" xfId="1476"/>
    <cellStyle name="SAPBEXstdData 3" xfId="1616"/>
    <cellStyle name="SAPBEXstdData 4" xfId="1850"/>
    <cellStyle name="SAPBEXstdData 5" xfId="1931"/>
    <cellStyle name="SAPBEXstdDataEmph" xfId="58"/>
    <cellStyle name="SAPBEXstdDataEmph 2" xfId="1608"/>
    <cellStyle name="SAPBEXstdDataEmph 3" xfId="1617"/>
    <cellStyle name="SAPBEXstdDataEmph 4" xfId="1857"/>
    <cellStyle name="SAPBEXstdDataEmph 5" xfId="1921"/>
    <cellStyle name="SAPBEXstdItem" xfId="59"/>
    <cellStyle name="SAPBEXstdItem 2" xfId="1609"/>
    <cellStyle name="SAPBEXstdItem 3" xfId="1618"/>
    <cellStyle name="SAPBEXstdItem 4" xfId="1849"/>
    <cellStyle name="SAPBEXstdItem 5" xfId="1930"/>
    <cellStyle name="SAPBEXstdItemX" xfId="60"/>
    <cellStyle name="SAPBEXstdItemX 2" xfId="1504"/>
    <cellStyle name="SAPBEXstdItemX 3" xfId="1885"/>
    <cellStyle name="SAPBEXstdItemX 4" xfId="1920"/>
    <cellStyle name="SAPBEXtitle" xfId="61"/>
    <cellStyle name="SAPBEXtitle 2" xfId="1503"/>
    <cellStyle name="SAPBEXunassignedItem" xfId="1502"/>
    <cellStyle name="SAPBEXundefined" xfId="62"/>
    <cellStyle name="SAPBEXundefined 2" xfId="1550"/>
    <cellStyle name="SAPBEXundefined 3" xfId="1856"/>
    <cellStyle name="SAPBEXundefined 4" xfId="1919"/>
    <cellStyle name="SEM-BPS-data" xfId="700"/>
    <cellStyle name="SEM-BPS-head" xfId="701"/>
    <cellStyle name="SEM-BPS-headdata" xfId="702"/>
    <cellStyle name="SEM-BPS-headkey" xfId="703"/>
    <cellStyle name="SEM-BPS-input-on" xfId="704"/>
    <cellStyle name="SEM-BPS-key" xfId="705"/>
    <cellStyle name="SEM-BPS-sub1" xfId="706"/>
    <cellStyle name="SEM-BPS-sub2" xfId="707"/>
    <cellStyle name="SEM-BPS-total" xfId="708"/>
    <cellStyle name="Sheet Title" xfId="63"/>
    <cellStyle name="Show_Sell" xfId="1823"/>
    <cellStyle name="Standard_Anpassen der Amortisation" xfId="1824"/>
    <cellStyle name="Table" xfId="1825"/>
    <cellStyle name="Title" xfId="709"/>
    <cellStyle name="Title 10" xfId="710"/>
    <cellStyle name="Title 11" xfId="711"/>
    <cellStyle name="Title 12" xfId="712"/>
    <cellStyle name="Title 13" xfId="713"/>
    <cellStyle name="Title 14" xfId="1477"/>
    <cellStyle name="Title 2" xfId="714"/>
    <cellStyle name="Title 3" xfId="715"/>
    <cellStyle name="Title 4" xfId="716"/>
    <cellStyle name="Title 5" xfId="717"/>
    <cellStyle name="Title 6" xfId="718"/>
    <cellStyle name="Title 7" xfId="719"/>
    <cellStyle name="Title 8" xfId="720"/>
    <cellStyle name="Title 9" xfId="721"/>
    <cellStyle name="Title_1" xfId="1826"/>
    <cellStyle name="Total" xfId="722"/>
    <cellStyle name="Total 10" xfId="723"/>
    <cellStyle name="Total 11" xfId="724"/>
    <cellStyle name="Total 12" xfId="725"/>
    <cellStyle name="Total 13" xfId="726"/>
    <cellStyle name="Total 14" xfId="1478"/>
    <cellStyle name="Total 2" xfId="727"/>
    <cellStyle name="Total 3" xfId="728"/>
    <cellStyle name="Total 4" xfId="729"/>
    <cellStyle name="Total 5" xfId="730"/>
    <cellStyle name="Total 6" xfId="731"/>
    <cellStyle name="Total 7" xfId="732"/>
    <cellStyle name="Total 8" xfId="733"/>
    <cellStyle name="Total 9" xfId="734"/>
    <cellStyle name="Total_Xl0000026" xfId="735"/>
    <cellStyle name="Undefiniert" xfId="1281"/>
    <cellStyle name="Validation" xfId="1827"/>
    <cellStyle name="Warning Text" xfId="736"/>
    <cellStyle name="Warning Text 10" xfId="737"/>
    <cellStyle name="Warning Text 11" xfId="738"/>
    <cellStyle name="Warning Text 12" xfId="739"/>
    <cellStyle name="Warning Text 13" xfId="740"/>
    <cellStyle name="Warning Text 14" xfId="1479"/>
    <cellStyle name="Warning Text 2" xfId="741"/>
    <cellStyle name="Warning Text 3" xfId="742"/>
    <cellStyle name="Warning Text 4" xfId="743"/>
    <cellStyle name="Warning Text 5" xfId="744"/>
    <cellStyle name="Warning Text 6" xfId="745"/>
    <cellStyle name="Warning Text 7" xfId="746"/>
    <cellStyle name="Warning Text 8" xfId="747"/>
    <cellStyle name="Warning Text 9" xfId="748"/>
    <cellStyle name="white" xfId="1828"/>
    <cellStyle name="Wдhrung [0]_Compiling Utility Macros" xfId="1829"/>
    <cellStyle name="Wдhrung_Compiling Utility Macros" xfId="1830"/>
    <cellStyle name="YelNumbersCurr" xfId="1831"/>
    <cellStyle name="Акт" xfId="1282"/>
    <cellStyle name="АктМТСН" xfId="1283"/>
    <cellStyle name="АктМТСН 2" xfId="1284"/>
    <cellStyle name="Акцент1 2" xfId="749"/>
    <cellStyle name="Акцент1 2 2" xfId="1480"/>
    <cellStyle name="Акцент2 2" xfId="750"/>
    <cellStyle name="Акцент2 2 2" xfId="1481"/>
    <cellStyle name="Акцент3 2" xfId="751"/>
    <cellStyle name="Акцент3 2 2" xfId="1482"/>
    <cellStyle name="Акцент3 2 3" xfId="1963"/>
    <cellStyle name="Акцент4 2" xfId="752"/>
    <cellStyle name="Акцент4 2 2" xfId="1483"/>
    <cellStyle name="Акцент5 2" xfId="753"/>
    <cellStyle name="Акцент5 2 2" xfId="1484"/>
    <cellStyle name="Акцент6 2" xfId="754"/>
    <cellStyle name="Акцент6 2 2" xfId="1485"/>
    <cellStyle name="Беззащитный" xfId="755"/>
    <cellStyle name="Ввод  2" xfId="756"/>
    <cellStyle name="Ввод  2 2" xfId="1558"/>
    <cellStyle name="Ввод  3" xfId="1432"/>
    <cellStyle name="ВедРесурсов" xfId="1285"/>
    <cellStyle name="ВедРесурсовАкт" xfId="1286"/>
    <cellStyle name="Вывод 2" xfId="757"/>
    <cellStyle name="Вывод 2 2" xfId="1486"/>
    <cellStyle name="Вычисление 2" xfId="758"/>
    <cellStyle name="Вычисление 2 2" xfId="1487"/>
    <cellStyle name="Заголовок" xfId="759"/>
    <cellStyle name="Заголовок 1 2" xfId="760"/>
    <cellStyle name="Заголовок 2 2" xfId="761"/>
    <cellStyle name="Заголовок 3 2" xfId="762"/>
    <cellStyle name="Заголовок 4 2" xfId="763"/>
    <cellStyle name="Заголовок таблицы" xfId="764"/>
    <cellStyle name="ЗаголовокСтолбца" xfId="64"/>
    <cellStyle name="Защитный" xfId="765"/>
    <cellStyle name="Значение" xfId="65"/>
    <cellStyle name="Значение 2" xfId="1883"/>
    <cellStyle name="Значение 3" xfId="1929"/>
    <cellStyle name="зфпуруфвштп" xfId="1832"/>
    <cellStyle name="Итог 2" xfId="766"/>
    <cellStyle name="Итоги" xfId="1287"/>
    <cellStyle name="ИтогоАктБазЦ" xfId="1288"/>
    <cellStyle name="ИтогоАктТекЦ" xfId="1289"/>
    <cellStyle name="ИтогоБазЦ" xfId="1290"/>
    <cellStyle name="ИтогоТекЦ" xfId="1291"/>
    <cellStyle name="йешеду" xfId="1833"/>
    <cellStyle name="Контрольная ячейка 2" xfId="767"/>
    <cellStyle name="Контрольная ячейка 2 2" xfId="1488"/>
    <cellStyle name="ЛокСмета" xfId="1292"/>
    <cellStyle name="ЛокСмМТСН" xfId="1293"/>
    <cellStyle name="ЛокСмМТСН 2" xfId="1294"/>
    <cellStyle name="Мои наименования показателей" xfId="1295"/>
    <cellStyle name="Мой заголовок" xfId="1296"/>
    <cellStyle name="Мой заголовок листа" xfId="1297"/>
    <cellStyle name="Название 2" xfId="768"/>
    <cellStyle name="Нейтральный 2" xfId="769"/>
    <cellStyle name="Нейтральный 2 2" xfId="1489"/>
    <cellStyle name="Обычный" xfId="0" builtinId="0"/>
    <cellStyle name="Обычный 10" xfId="111"/>
    <cellStyle name="Обычный 10 2" xfId="112"/>
    <cellStyle name="Обычный 10 2 2" xfId="1577"/>
    <cellStyle name="Обычный 10 2 3" xfId="1298"/>
    <cellStyle name="Обычный 10 3" xfId="1299"/>
    <cellStyle name="Обычный 10 4" xfId="1300"/>
    <cellStyle name="Обычный 10 5" xfId="1863"/>
    <cellStyle name="Обычный 11" xfId="113"/>
    <cellStyle name="Обычный 11 2" xfId="1301"/>
    <cellStyle name="Обычный 11 3" xfId="1302"/>
    <cellStyle name="Обычный 11 4" xfId="1303"/>
    <cellStyle name="Обычный 11 5" xfId="1304"/>
    <cellStyle name="Обычный 11 6" xfId="1956"/>
    <cellStyle name="Обычный 12" xfId="114"/>
    <cellStyle name="Обычный 12 2" xfId="1305"/>
    <cellStyle name="Обычный 12 3" xfId="1306"/>
    <cellStyle name="Обычный 12 4" xfId="1307"/>
    <cellStyle name="Обычный 12 5" xfId="1308"/>
    <cellStyle name="Обычный 13" xfId="115"/>
    <cellStyle name="Обычный 13 2" xfId="1309"/>
    <cellStyle name="Обычный 13 3" xfId="1310"/>
    <cellStyle name="Обычный 13 4" xfId="1311"/>
    <cellStyle name="Обычный 13 5" xfId="1312"/>
    <cellStyle name="Обычный 14" xfId="1313"/>
    <cellStyle name="Обычный 14 2" xfId="1314"/>
    <cellStyle name="Обычный 14 2 2" xfId="1416"/>
    <cellStyle name="Обычный 14 3" xfId="1315"/>
    <cellStyle name="Обычный 14 4" xfId="1316"/>
    <cellStyle name="Обычный 14 5" xfId="1409"/>
    <cellStyle name="Обычный 15" xfId="116"/>
    <cellStyle name="Обычный 15 2" xfId="1317"/>
    <cellStyle name="Обычный 15 3" xfId="1318"/>
    <cellStyle name="Обычный 15 4" xfId="1319"/>
    <cellStyle name="Обычный 15 5" xfId="1320"/>
    <cellStyle name="Обычный 16" xfId="1321"/>
    <cellStyle name="Обычный 16 2" xfId="1322"/>
    <cellStyle name="Обычный 16 2 2" xfId="1417"/>
    <cellStyle name="Обычный 16 3" xfId="1323"/>
    <cellStyle name="Обычный 16 3 2" xfId="1909"/>
    <cellStyle name="Обычный 16 4" xfId="1324"/>
    <cellStyle name="Обычный 16 5" xfId="1411"/>
    <cellStyle name="Обычный 17" xfId="1325"/>
    <cellStyle name="Обычный 17 2" xfId="1326"/>
    <cellStyle name="Обычный 17 3" xfId="1327"/>
    <cellStyle name="Обычный 17 4" xfId="1328"/>
    <cellStyle name="Обычный 17 5" xfId="1601"/>
    <cellStyle name="Обычный 18" xfId="1329"/>
    <cellStyle name="Обычный 18 2" xfId="1330"/>
    <cellStyle name="Обычный 18 3" xfId="1331"/>
    <cellStyle name="Обычный 18 4" xfId="1332"/>
    <cellStyle name="Обычный 18 5" xfId="1602"/>
    <cellStyle name="Обычный 19" xfId="1333"/>
    <cellStyle name="Обычный 19 2" xfId="1334"/>
    <cellStyle name="Обычный 19 3" xfId="1335"/>
    <cellStyle name="Обычный 19 4" xfId="1336"/>
    <cellStyle name="Обычный 2" xfId="66"/>
    <cellStyle name="Обычный 2 10" xfId="770"/>
    <cellStyle name="Обычный 2 11" xfId="771"/>
    <cellStyle name="Обычный 2 12" xfId="772"/>
    <cellStyle name="Обычный 2 13" xfId="773"/>
    <cellStyle name="Обычный 2 14" xfId="774"/>
    <cellStyle name="Обычный 2 15" xfId="775"/>
    <cellStyle name="Обычный 2 16" xfId="776"/>
    <cellStyle name="Обычный 2 17" xfId="777"/>
    <cellStyle name="Обычный 2 18" xfId="778"/>
    <cellStyle name="Обычный 2 19" xfId="779"/>
    <cellStyle name="Обычный 2 2" xfId="780"/>
    <cellStyle name="Обычный 2 2 19" xfId="1918"/>
    <cellStyle name="Обычный 2 2 2" xfId="781"/>
    <cellStyle name="Обычный 2 2 2 2" xfId="782"/>
    <cellStyle name="Обычный 2 2 3" xfId="783"/>
    <cellStyle name="Обычный 2 2 3 2" xfId="1498"/>
    <cellStyle name="Обычный 2 2 4" xfId="784"/>
    <cellStyle name="Обычный 2 2 4 2" xfId="1603"/>
    <cellStyle name="Обычный 2 2 5" xfId="785"/>
    <cellStyle name="Обычный 2 2 6" xfId="786"/>
    <cellStyle name="Обычный 2 2 7" xfId="787"/>
    <cellStyle name="Обычный 2 2 8" xfId="788"/>
    <cellStyle name="Обычный 2 2 9" xfId="1490"/>
    <cellStyle name="Обычный 2 20" xfId="789"/>
    <cellStyle name="Обычный 2 21" xfId="790"/>
    <cellStyle name="Обычный 2 22" xfId="791"/>
    <cellStyle name="Обычный 2 23" xfId="792"/>
    <cellStyle name="Обычный 2 24" xfId="793"/>
    <cellStyle name="Обычный 2 25" xfId="794"/>
    <cellStyle name="Обычный 2 26" xfId="795"/>
    <cellStyle name="Обычный 2 26 2" xfId="1916"/>
    <cellStyle name="Обычный 2 27" xfId="796"/>
    <cellStyle name="Обычный 2 28" xfId="797"/>
    <cellStyle name="Обычный 2 29" xfId="798"/>
    <cellStyle name="Обычный 2 3" xfId="799"/>
    <cellStyle name="Обычный 2 3 2" xfId="1497"/>
    <cellStyle name="Обычный 2 3 3" xfId="1864"/>
    <cellStyle name="Обычный 2 3 4" xfId="1954"/>
    <cellStyle name="Обычный 2 30" xfId="800"/>
    <cellStyle name="Обычный 2 31" xfId="801"/>
    <cellStyle name="Обычный 2 32" xfId="802"/>
    <cellStyle name="Обычный 2 33" xfId="803"/>
    <cellStyle name="Обычный 2 34" xfId="804"/>
    <cellStyle name="Обычный 2 35" xfId="805"/>
    <cellStyle name="Обычный 2 36" xfId="806"/>
    <cellStyle name="Обычный 2 37" xfId="807"/>
    <cellStyle name="Обычный 2 38" xfId="808"/>
    <cellStyle name="Обычный 2 39" xfId="809"/>
    <cellStyle name="Обычный 2 4" xfId="810"/>
    <cellStyle name="Обычный 2 4 2" xfId="1865"/>
    <cellStyle name="Обычный 2 4 3" xfId="1953"/>
    <cellStyle name="Обычный 2 40" xfId="811"/>
    <cellStyle name="Обычный 2 41" xfId="812"/>
    <cellStyle name="Обычный 2 42" xfId="813"/>
    <cellStyle name="Обычный 2 43" xfId="814"/>
    <cellStyle name="Обычный 2 44" xfId="815"/>
    <cellStyle name="Обычный 2 45" xfId="816"/>
    <cellStyle name="Обычный 2 46" xfId="817"/>
    <cellStyle name="Обычный 2 47" xfId="818"/>
    <cellStyle name="Обычный 2 48" xfId="819"/>
    <cellStyle name="Обычный 2 49" xfId="820"/>
    <cellStyle name="Обычный 2 5" xfId="821"/>
    <cellStyle name="Обычный 2 5 2" xfId="1867"/>
    <cellStyle name="Обычный 2 5 3" xfId="1866"/>
    <cellStyle name="Обычный 2 50" xfId="822"/>
    <cellStyle name="Обычный 2 51" xfId="823"/>
    <cellStyle name="Обычный 2 52" xfId="824"/>
    <cellStyle name="Обычный 2 53" xfId="825"/>
    <cellStyle name="Обычный 2 54" xfId="826"/>
    <cellStyle name="Обычный 2 55" xfId="827"/>
    <cellStyle name="Обычный 2 56" xfId="828"/>
    <cellStyle name="Обычный 2 57" xfId="829"/>
    <cellStyle name="Обычный 2 58" xfId="830"/>
    <cellStyle name="Обычный 2 59" xfId="831"/>
    <cellStyle name="Обычный 2 6" xfId="832"/>
    <cellStyle name="Обычный 2 6 2" xfId="1868"/>
    <cellStyle name="Обычный 2 60" xfId="1966"/>
    <cellStyle name="Обычный 2 7" xfId="833"/>
    <cellStyle name="Обычный 2 7 2" xfId="1869"/>
    <cellStyle name="Обычный 2 8" xfId="834"/>
    <cellStyle name="Обычный 2 8 2" xfId="1870"/>
    <cellStyle name="Обычный 2 9" xfId="835"/>
    <cellStyle name="Обычный 2 9 2" xfId="1914"/>
    <cellStyle name="Обычный 2_Выручка" xfId="1871"/>
    <cellStyle name="Обычный 20" xfId="1337"/>
    <cellStyle name="Обычный 20 2" xfId="1338"/>
    <cellStyle name="Обычный 20 3" xfId="1339"/>
    <cellStyle name="Обычный 20 4" xfId="1340"/>
    <cellStyle name="Обычный 21" xfId="1341"/>
    <cellStyle name="Обычный 21 2" xfId="1342"/>
    <cellStyle name="Обычный 21 3" xfId="1343"/>
    <cellStyle name="Обычный 21 4" xfId="1344"/>
    <cellStyle name="Обычный 22" xfId="1345"/>
    <cellStyle name="Обычный 22 2" xfId="1346"/>
    <cellStyle name="Обычный 22 3" xfId="1347"/>
    <cellStyle name="Обычный 22 4" xfId="1348"/>
    <cellStyle name="Обычный 23" xfId="1349"/>
    <cellStyle name="Обычный 24" xfId="1350"/>
    <cellStyle name="Обычный 24 2" xfId="1351"/>
    <cellStyle name="Обычный 24 3" xfId="1352"/>
    <cellStyle name="Обычный 24 3 2" xfId="1353"/>
    <cellStyle name="Обычный 24 4" xfId="1354"/>
    <cellStyle name="Обычный 25" xfId="1355"/>
    <cellStyle name="Обычный 26" xfId="1533"/>
    <cellStyle name="Обычный 27" xfId="1356"/>
    <cellStyle name="Обычный 28" xfId="1472"/>
    <cellStyle name="Обычный 29" xfId="1437"/>
    <cellStyle name="Обычный 3" xfId="67"/>
    <cellStyle name="Обычный 3 10" xfId="836"/>
    <cellStyle name="Обычный 3 11" xfId="837"/>
    <cellStyle name="Обычный 3 12" xfId="838"/>
    <cellStyle name="Обычный 3 13" xfId="839"/>
    <cellStyle name="Обычный 3 14" xfId="840"/>
    <cellStyle name="Обычный 3 15" xfId="841"/>
    <cellStyle name="Обычный 3 16" xfId="842"/>
    <cellStyle name="Обычный 3 17" xfId="843"/>
    <cellStyle name="Обычный 3 18" xfId="844"/>
    <cellStyle name="Обычный 3 19" xfId="845"/>
    <cellStyle name="Обычный 3 2" xfId="117"/>
    <cellStyle name="Обычный 3 2 2" xfId="1357"/>
    <cellStyle name="Обычный 3 2 2 2" xfId="1358"/>
    <cellStyle name="Обычный 3 2 2 3" xfId="1359"/>
    <cellStyle name="Обычный 3 2 2 3 2" xfId="1360"/>
    <cellStyle name="Обычный 3 2 2 4" xfId="1361"/>
    <cellStyle name="Обычный 3 2 3" xfId="1362"/>
    <cellStyle name="Обычный 3 2 4" xfId="1363"/>
    <cellStyle name="Обычный 3 2 5" xfId="1364"/>
    <cellStyle name="Обычный 3 20" xfId="846"/>
    <cellStyle name="Обычный 3 21" xfId="847"/>
    <cellStyle name="Обычный 3 22" xfId="848"/>
    <cellStyle name="Обычный 3 23" xfId="849"/>
    <cellStyle name="Обычный 3 24" xfId="850"/>
    <cellStyle name="Обычный 3 25" xfId="851"/>
    <cellStyle name="Обычный 3 26" xfId="852"/>
    <cellStyle name="Обычный 3 27" xfId="853"/>
    <cellStyle name="Обычный 3 28" xfId="854"/>
    <cellStyle name="Обычный 3 29" xfId="855"/>
    <cellStyle name="Обычный 3 3" xfId="856"/>
    <cellStyle name="Обычный 3 3 2" xfId="1793"/>
    <cellStyle name="Обычный 3 30" xfId="857"/>
    <cellStyle name="Обычный 3 31" xfId="858"/>
    <cellStyle name="Обычный 3 32" xfId="859"/>
    <cellStyle name="Обычный 3 33" xfId="860"/>
    <cellStyle name="Обычный 3 34" xfId="861"/>
    <cellStyle name="Обычный 3 35" xfId="862"/>
    <cellStyle name="Обычный 3 36" xfId="863"/>
    <cellStyle name="Обычный 3 37" xfId="864"/>
    <cellStyle name="Обычный 3 38" xfId="865"/>
    <cellStyle name="Обычный 3 39" xfId="866"/>
    <cellStyle name="Обычный 3 4" xfId="867"/>
    <cellStyle name="Обычный 3 4 2" xfId="1365"/>
    <cellStyle name="Обычный 3 4 2 2" xfId="1366"/>
    <cellStyle name="Обычный 3 4 2 2 2" xfId="1367"/>
    <cellStyle name="Обычный 3 4 2 3" xfId="1368"/>
    <cellStyle name="Обычный 3 40" xfId="868"/>
    <cellStyle name="Обычный 3 41" xfId="869"/>
    <cellStyle name="Обычный 3 42" xfId="870"/>
    <cellStyle name="Обычный 3 43" xfId="871"/>
    <cellStyle name="Обычный 3 44" xfId="872"/>
    <cellStyle name="Обычный 3 45" xfId="873"/>
    <cellStyle name="Обычный 3 46" xfId="874"/>
    <cellStyle name="Обычный 3 47" xfId="875"/>
    <cellStyle name="Обычный 3 48" xfId="876"/>
    <cellStyle name="Обычный 3 49" xfId="877"/>
    <cellStyle name="Обычный 3 5" xfId="878"/>
    <cellStyle name="Обычный 3 5 2" xfId="1369"/>
    <cellStyle name="Обычный 3 5 2 2" xfId="1370"/>
    <cellStyle name="Обычный 3 5 3" xfId="1371"/>
    <cellStyle name="Обычный 3 50" xfId="879"/>
    <cellStyle name="Обычный 3 51" xfId="880"/>
    <cellStyle name="Обычный 3 52" xfId="881"/>
    <cellStyle name="Обычный 3 53" xfId="882"/>
    <cellStyle name="Обычный 3 54" xfId="883"/>
    <cellStyle name="Обычный 3 55" xfId="884"/>
    <cellStyle name="Обычный 3 56" xfId="885"/>
    <cellStyle name="Обычный 3 57" xfId="886"/>
    <cellStyle name="Обычный 3 58" xfId="887"/>
    <cellStyle name="Обычный 3 59" xfId="888"/>
    <cellStyle name="Обычный 3 6" xfId="889"/>
    <cellStyle name="Обычный 3 6 2" xfId="1372"/>
    <cellStyle name="Обычный 3 60" xfId="1566"/>
    <cellStyle name="Обычный 3 61" xfId="1959"/>
    <cellStyle name="Обычный 3 7" xfId="890"/>
    <cellStyle name="Обычный 3 8" xfId="891"/>
    <cellStyle name="Обычный 3 9" xfId="892"/>
    <cellStyle name="Обычный 3_Балансы по потребителям за 2010г" xfId="893"/>
    <cellStyle name="Обычный 30" xfId="1431"/>
    <cellStyle name="Обычный 30 2" xfId="1872"/>
    <cellStyle name="Обычный 31" xfId="1438"/>
    <cellStyle name="Обычный 32" xfId="1543"/>
    <cellStyle name="Обычный 33" xfId="1652"/>
    <cellStyle name="Обычный 34" xfId="1644"/>
    <cellStyle name="Обычный 35" xfId="1687"/>
    <cellStyle name="Обычный 36" xfId="1647"/>
    <cellStyle name="Обычный 37" xfId="1689"/>
    <cellStyle name="Обычный 38" xfId="1686"/>
    <cellStyle name="Обычный 39" xfId="1677"/>
    <cellStyle name="Обычный 4" xfId="68"/>
    <cellStyle name="Обычный 4 10" xfId="894"/>
    <cellStyle name="Обычный 4 11" xfId="895"/>
    <cellStyle name="Обычный 4 12" xfId="896"/>
    <cellStyle name="Обычный 4 13" xfId="897"/>
    <cellStyle name="Обычный 4 14" xfId="898"/>
    <cellStyle name="Обычный 4 15" xfId="899"/>
    <cellStyle name="Обычный 4 16" xfId="900"/>
    <cellStyle name="Обычный 4 17" xfId="901"/>
    <cellStyle name="Обычный 4 18" xfId="902"/>
    <cellStyle name="Обычный 4 19" xfId="903"/>
    <cellStyle name="Обычный 4 2" xfId="69"/>
    <cellStyle name="Обычный 4 2 2" xfId="1373"/>
    <cellStyle name="Обычный 4 2 3" xfId="1787"/>
    <cellStyle name="Обычный 4 2_Программа по годам РСК" xfId="1374"/>
    <cellStyle name="Обычный 4 20" xfId="904"/>
    <cellStyle name="Обычный 4 21" xfId="905"/>
    <cellStyle name="Обычный 4 22" xfId="906"/>
    <cellStyle name="Обычный 4 23" xfId="907"/>
    <cellStyle name="Обычный 4 24" xfId="908"/>
    <cellStyle name="Обычный 4 25" xfId="909"/>
    <cellStyle name="Обычный 4 26" xfId="910"/>
    <cellStyle name="Обычный 4 27" xfId="911"/>
    <cellStyle name="Обычный 4 28" xfId="912"/>
    <cellStyle name="Обычный 4 29" xfId="913"/>
    <cellStyle name="Обычный 4 3" xfId="914"/>
    <cellStyle name="Обычный 4 30" xfId="915"/>
    <cellStyle name="Обычный 4 31" xfId="916"/>
    <cellStyle name="Обычный 4 32" xfId="917"/>
    <cellStyle name="Обычный 4 33" xfId="918"/>
    <cellStyle name="Обычный 4 34" xfId="919"/>
    <cellStyle name="Обычный 4 35" xfId="920"/>
    <cellStyle name="Обычный 4 36" xfId="921"/>
    <cellStyle name="Обычный 4 37" xfId="922"/>
    <cellStyle name="Обычный 4 38" xfId="923"/>
    <cellStyle name="Обычный 4 39" xfId="924"/>
    <cellStyle name="Обычный 4 4" xfId="925"/>
    <cellStyle name="Обычный 4 40" xfId="926"/>
    <cellStyle name="Обычный 4 41" xfId="927"/>
    <cellStyle name="Обычный 4 42" xfId="928"/>
    <cellStyle name="Обычный 4 43" xfId="929"/>
    <cellStyle name="Обычный 4 44" xfId="930"/>
    <cellStyle name="Обычный 4 45" xfId="931"/>
    <cellStyle name="Обычный 4 46" xfId="932"/>
    <cellStyle name="Обычный 4 47" xfId="933"/>
    <cellStyle name="Обычный 4 48" xfId="934"/>
    <cellStyle name="Обычный 4 49" xfId="935"/>
    <cellStyle name="Обычный 4 5" xfId="936"/>
    <cellStyle name="Обычный 4 50" xfId="937"/>
    <cellStyle name="Обычный 4 51" xfId="938"/>
    <cellStyle name="Обычный 4 52" xfId="939"/>
    <cellStyle name="Обычный 4 53" xfId="940"/>
    <cellStyle name="Обычный 4 54" xfId="941"/>
    <cellStyle name="Обычный 4 55" xfId="942"/>
    <cellStyle name="Обычный 4 56" xfId="943"/>
    <cellStyle name="Обычный 4 57" xfId="944"/>
    <cellStyle name="Обычный 4 58" xfId="945"/>
    <cellStyle name="Обычный 4 59" xfId="946"/>
    <cellStyle name="Обычный 4 6" xfId="947"/>
    <cellStyle name="Обычный 4 60" xfId="1567"/>
    <cellStyle name="Обычный 4 61" xfId="1436"/>
    <cellStyle name="Обычный 4 62" xfId="1427"/>
    <cellStyle name="Обычный 4 63" xfId="1408"/>
    <cellStyle name="Обычный 4 64" xfId="1526"/>
    <cellStyle name="Обычный 4 65" xfId="1627"/>
    <cellStyle name="Обычный 4 66" xfId="1646"/>
    <cellStyle name="Обычный 4 67" xfId="1658"/>
    <cellStyle name="Обычный 4 68" xfId="1636"/>
    <cellStyle name="Обычный 4 69" xfId="1648"/>
    <cellStyle name="Обычный 4 7" xfId="948"/>
    <cellStyle name="Обычный 4 70" xfId="1639"/>
    <cellStyle name="Обычный 4 71" xfId="1637"/>
    <cellStyle name="Обычный 4 72" xfId="1655"/>
    <cellStyle name="Обычный 4 73" xfId="1694"/>
    <cellStyle name="Обычный 4 74" xfId="1771"/>
    <cellStyle name="Обычный 4 75" xfId="1700"/>
    <cellStyle name="Обычный 4 76" xfId="1777"/>
    <cellStyle name="Обычный 4 77" xfId="1750"/>
    <cellStyle name="Обычный 4 78" xfId="1773"/>
    <cellStyle name="Обычный 4 79" xfId="1838"/>
    <cellStyle name="Обычный 4 8" xfId="949"/>
    <cellStyle name="Обычный 4 80" xfId="1955"/>
    <cellStyle name="Обычный 4 81" xfId="1960"/>
    <cellStyle name="Обычный 4 9" xfId="950"/>
    <cellStyle name="Обычный 4_Программа по годам РСК" xfId="1375"/>
    <cellStyle name="Обычный 40" xfId="1690"/>
    <cellStyle name="Обычный 41" xfId="1752"/>
    <cellStyle name="Обычный 42" xfId="1695"/>
    <cellStyle name="Обычный 43" xfId="1748"/>
    <cellStyle name="Обычный 44" xfId="1760"/>
    <cellStyle name="Обычный 45" xfId="1769"/>
    <cellStyle name="Обычный 5" xfId="70"/>
    <cellStyle name="Обычный 5 10" xfId="951"/>
    <cellStyle name="Обычный 5 11" xfId="952"/>
    <cellStyle name="Обычный 5 12" xfId="953"/>
    <cellStyle name="Обычный 5 13" xfId="954"/>
    <cellStyle name="Обычный 5 14" xfId="955"/>
    <cellStyle name="Обычный 5 15" xfId="956"/>
    <cellStyle name="Обычный 5 16" xfId="957"/>
    <cellStyle name="Обычный 5 17" xfId="958"/>
    <cellStyle name="Обычный 5 18" xfId="959"/>
    <cellStyle name="Обычный 5 19" xfId="960"/>
    <cellStyle name="Обычный 5 2" xfId="961"/>
    <cellStyle name="Обычный 5 2 2" xfId="1495"/>
    <cellStyle name="Обычный 5 2 3" xfId="1958"/>
    <cellStyle name="Обычный 5 20" xfId="962"/>
    <cellStyle name="Обычный 5 21" xfId="963"/>
    <cellStyle name="Обычный 5 22" xfId="964"/>
    <cellStyle name="Обычный 5 23" xfId="965"/>
    <cellStyle name="Обычный 5 24" xfId="966"/>
    <cellStyle name="Обычный 5 25" xfId="967"/>
    <cellStyle name="Обычный 5 26" xfId="968"/>
    <cellStyle name="Обычный 5 27" xfId="969"/>
    <cellStyle name="Обычный 5 28" xfId="970"/>
    <cellStyle name="Обычный 5 29" xfId="971"/>
    <cellStyle name="Обычный 5 3" xfId="972"/>
    <cellStyle name="Обычный 5 30" xfId="973"/>
    <cellStyle name="Обычный 5 31" xfId="974"/>
    <cellStyle name="Обычный 5 32" xfId="975"/>
    <cellStyle name="Обычный 5 33" xfId="976"/>
    <cellStyle name="Обычный 5 34" xfId="977"/>
    <cellStyle name="Обычный 5 35" xfId="978"/>
    <cellStyle name="Обычный 5 36" xfId="979"/>
    <cellStyle name="Обычный 5 37" xfId="980"/>
    <cellStyle name="Обычный 5 38" xfId="981"/>
    <cellStyle name="Обычный 5 39" xfId="982"/>
    <cellStyle name="Обычный 5 4" xfId="983"/>
    <cellStyle name="Обычный 5 40" xfId="984"/>
    <cellStyle name="Обычный 5 41" xfId="985"/>
    <cellStyle name="Обычный 5 42" xfId="986"/>
    <cellStyle name="Обычный 5 43" xfId="987"/>
    <cellStyle name="Обычный 5 44" xfId="988"/>
    <cellStyle name="Обычный 5 45" xfId="989"/>
    <cellStyle name="Обычный 5 46" xfId="990"/>
    <cellStyle name="Обычный 5 47" xfId="991"/>
    <cellStyle name="Обычный 5 48" xfId="992"/>
    <cellStyle name="Обычный 5 49" xfId="993"/>
    <cellStyle name="Обычный 5 5" xfId="994"/>
    <cellStyle name="Обычный 5 50" xfId="995"/>
    <cellStyle name="Обычный 5 51" xfId="996"/>
    <cellStyle name="Обычный 5 52" xfId="997"/>
    <cellStyle name="Обычный 5 53" xfId="998"/>
    <cellStyle name="Обычный 5 54" xfId="999"/>
    <cellStyle name="Обычный 5 55" xfId="1000"/>
    <cellStyle name="Обычный 5 56" xfId="1001"/>
    <cellStyle name="Обычный 5 57" xfId="1002"/>
    <cellStyle name="Обычный 5 58" xfId="1003"/>
    <cellStyle name="Обычный 5 59" xfId="1004"/>
    <cellStyle name="Обычный 5 6" xfId="1005"/>
    <cellStyle name="Обычный 5 7" xfId="1006"/>
    <cellStyle name="Обычный 5 8" xfId="1007"/>
    <cellStyle name="Обычный 5 9" xfId="1008"/>
    <cellStyle name="Обычный 5_Программа по годам РСК" xfId="1376"/>
    <cellStyle name="Обычный 6" xfId="1009"/>
    <cellStyle name="Обычный 6 2" xfId="1377"/>
    <cellStyle name="Обычный 6 2 2" xfId="1494"/>
    <cellStyle name="Обычный 6 3" xfId="1378"/>
    <cellStyle name="Обычный 6 3 2" xfId="1604"/>
    <cellStyle name="Обычный 6 4" xfId="1379"/>
    <cellStyle name="Обычный 6 5" xfId="1534"/>
    <cellStyle name="Обычный 6 6" xfId="1792"/>
    <cellStyle name="Обычный 7" xfId="118"/>
    <cellStyle name="Обычный 7 10" xfId="1010"/>
    <cellStyle name="Обычный 7 11" xfId="1011"/>
    <cellStyle name="Обычный 7 12" xfId="1012"/>
    <cellStyle name="Обычный 7 13" xfId="1013"/>
    <cellStyle name="Обычный 7 14" xfId="1014"/>
    <cellStyle name="Обычный 7 15" xfId="1015"/>
    <cellStyle name="Обычный 7 16" xfId="1016"/>
    <cellStyle name="Обычный 7 17" xfId="1017"/>
    <cellStyle name="Обычный 7 18" xfId="1018"/>
    <cellStyle name="Обычный 7 19" xfId="1019"/>
    <cellStyle name="Обычный 7 2" xfId="1020"/>
    <cellStyle name="Обычный 7 20" xfId="1021"/>
    <cellStyle name="Обычный 7 21" xfId="1022"/>
    <cellStyle name="Обычный 7 22" xfId="1023"/>
    <cellStyle name="Обычный 7 23" xfId="1024"/>
    <cellStyle name="Обычный 7 24" xfId="1025"/>
    <cellStyle name="Обычный 7 25" xfId="1026"/>
    <cellStyle name="Обычный 7 26" xfId="1027"/>
    <cellStyle name="Обычный 7 27" xfId="1028"/>
    <cellStyle name="Обычный 7 28" xfId="1029"/>
    <cellStyle name="Обычный 7 29" xfId="1030"/>
    <cellStyle name="Обычный 7 3" xfId="1031"/>
    <cellStyle name="Обычный 7 30" xfId="1032"/>
    <cellStyle name="Обычный 7 31" xfId="1033"/>
    <cellStyle name="Обычный 7 32" xfId="1034"/>
    <cellStyle name="Обычный 7 33" xfId="1035"/>
    <cellStyle name="Обычный 7 34" xfId="1036"/>
    <cellStyle name="Обычный 7 35" xfId="1037"/>
    <cellStyle name="Обычный 7 36" xfId="1038"/>
    <cellStyle name="Обычный 7 37" xfId="1039"/>
    <cellStyle name="Обычный 7 38" xfId="1040"/>
    <cellStyle name="Обычный 7 39" xfId="1041"/>
    <cellStyle name="Обычный 7 4" xfId="1042"/>
    <cellStyle name="Обычный 7 40" xfId="1043"/>
    <cellStyle name="Обычный 7 41" xfId="1044"/>
    <cellStyle name="Обычный 7 42" xfId="1045"/>
    <cellStyle name="Обычный 7 43" xfId="1046"/>
    <cellStyle name="Обычный 7 44" xfId="1047"/>
    <cellStyle name="Обычный 7 45" xfId="1048"/>
    <cellStyle name="Обычный 7 46" xfId="1049"/>
    <cellStyle name="Обычный 7 47" xfId="1050"/>
    <cellStyle name="Обычный 7 48" xfId="1051"/>
    <cellStyle name="Обычный 7 49" xfId="1052"/>
    <cellStyle name="Обычный 7 5" xfId="1053"/>
    <cellStyle name="Обычный 7 50" xfId="1054"/>
    <cellStyle name="Обычный 7 51" xfId="1055"/>
    <cellStyle name="Обычный 7 52" xfId="1056"/>
    <cellStyle name="Обычный 7 53" xfId="1057"/>
    <cellStyle name="Обычный 7 54" xfId="1058"/>
    <cellStyle name="Обычный 7 55" xfId="1059"/>
    <cellStyle name="Обычный 7 56" xfId="1060"/>
    <cellStyle name="Обычный 7 57" xfId="1061"/>
    <cellStyle name="Обычный 7 58" xfId="1062"/>
    <cellStyle name="Обычный 7 59" xfId="1063"/>
    <cellStyle name="Обычный 7 6" xfId="1064"/>
    <cellStyle name="Обычный 7 60" xfId="1768"/>
    <cellStyle name="Обычный 7 61" xfId="1873"/>
    <cellStyle name="Обычный 7 7" xfId="1065"/>
    <cellStyle name="Обычный 7 8" xfId="1066"/>
    <cellStyle name="Обычный 7 9" xfId="1067"/>
    <cellStyle name="Обычный 8" xfId="119"/>
    <cellStyle name="Обычный 8 2" xfId="1380"/>
    <cellStyle name="Обычный 8 2 2" xfId="1957"/>
    <cellStyle name="Обычный 8 3" xfId="1381"/>
    <cellStyle name="Обычный 8 4" xfId="1382"/>
    <cellStyle name="Обычный 8 5" xfId="1383"/>
    <cellStyle name="Обычный 8 6" xfId="1874"/>
    <cellStyle name="Обычный 9" xfId="120"/>
    <cellStyle name="Обычный 9 10" xfId="1068"/>
    <cellStyle name="Обычный 9 11" xfId="1069"/>
    <cellStyle name="Обычный 9 12" xfId="1070"/>
    <cellStyle name="Обычный 9 13" xfId="1071"/>
    <cellStyle name="Обычный 9 14" xfId="1072"/>
    <cellStyle name="Обычный 9 15" xfId="1073"/>
    <cellStyle name="Обычный 9 16" xfId="1074"/>
    <cellStyle name="Обычный 9 17" xfId="1075"/>
    <cellStyle name="Обычный 9 18" xfId="1076"/>
    <cellStyle name="Обычный 9 19" xfId="1077"/>
    <cellStyle name="Обычный 9 2" xfId="1078"/>
    <cellStyle name="Обычный 9 20" xfId="1079"/>
    <cellStyle name="Обычный 9 21" xfId="1080"/>
    <cellStyle name="Обычный 9 22" xfId="1081"/>
    <cellStyle name="Обычный 9 23" xfId="1082"/>
    <cellStyle name="Обычный 9 24" xfId="1083"/>
    <cellStyle name="Обычный 9 25" xfId="1084"/>
    <cellStyle name="Обычный 9 26" xfId="1085"/>
    <cellStyle name="Обычный 9 27" xfId="1086"/>
    <cellStyle name="Обычный 9 28" xfId="1087"/>
    <cellStyle name="Обычный 9 29" xfId="1088"/>
    <cellStyle name="Обычный 9 3" xfId="1089"/>
    <cellStyle name="Обычный 9 30" xfId="1090"/>
    <cellStyle name="Обычный 9 31" xfId="1091"/>
    <cellStyle name="Обычный 9 32" xfId="1092"/>
    <cellStyle name="Обычный 9 33" xfId="1093"/>
    <cellStyle name="Обычный 9 34" xfId="1094"/>
    <cellStyle name="Обычный 9 35" xfId="1095"/>
    <cellStyle name="Обычный 9 36" xfId="1096"/>
    <cellStyle name="Обычный 9 37" xfId="1097"/>
    <cellStyle name="Обычный 9 38" xfId="1098"/>
    <cellStyle name="Обычный 9 39" xfId="1099"/>
    <cellStyle name="Обычный 9 4" xfId="1100"/>
    <cellStyle name="Обычный 9 40" xfId="1101"/>
    <cellStyle name="Обычный 9 41" xfId="1102"/>
    <cellStyle name="Обычный 9 42" xfId="1103"/>
    <cellStyle name="Обычный 9 43" xfId="1104"/>
    <cellStyle name="Обычный 9 44" xfId="1105"/>
    <cellStyle name="Обычный 9 45" xfId="1106"/>
    <cellStyle name="Обычный 9 46" xfId="1107"/>
    <cellStyle name="Обычный 9 47" xfId="1108"/>
    <cellStyle name="Обычный 9 48" xfId="1109"/>
    <cellStyle name="Обычный 9 49" xfId="1110"/>
    <cellStyle name="Обычный 9 5" xfId="1111"/>
    <cellStyle name="Обычный 9 50" xfId="1112"/>
    <cellStyle name="Обычный 9 51" xfId="1113"/>
    <cellStyle name="Обычный 9 52" xfId="1114"/>
    <cellStyle name="Обычный 9 53" xfId="1115"/>
    <cellStyle name="Обычный 9 54" xfId="1116"/>
    <cellStyle name="Обычный 9 55" xfId="1117"/>
    <cellStyle name="Обычный 9 56" xfId="1118"/>
    <cellStyle name="Обычный 9 57" xfId="1119"/>
    <cellStyle name="Обычный 9 58" xfId="1120"/>
    <cellStyle name="Обычный 9 59" xfId="1121"/>
    <cellStyle name="Обычный 9 6" xfId="1122"/>
    <cellStyle name="Обычный 9 60" xfId="1875"/>
    <cellStyle name="Обычный 9 61" xfId="1961"/>
    <cellStyle name="Обычный 9 7" xfId="1123"/>
    <cellStyle name="Обычный 9 8" xfId="1124"/>
    <cellStyle name="Обычный 9 9" xfId="1125"/>
    <cellStyle name="Параметр" xfId="1384"/>
    <cellStyle name="ПеременныеСметы" xfId="1385"/>
    <cellStyle name="Плохой 2" xfId="1126"/>
    <cellStyle name="Плохой 2 2" xfId="1491"/>
    <cellStyle name="Поле ввода" xfId="1386"/>
    <cellStyle name="Пояснение 2" xfId="1127"/>
    <cellStyle name="Примечание 2" xfId="1128"/>
    <cellStyle name="Примечание 2 2" xfId="1605"/>
    <cellStyle name="Примечание 3" xfId="1418"/>
    <cellStyle name="Процентный" xfId="1836" builtinId="5"/>
    <cellStyle name="Процентный 10" xfId="71"/>
    <cellStyle name="Процентный 10 10" xfId="1129"/>
    <cellStyle name="Процентный 10 10 2" xfId="1781"/>
    <cellStyle name="Процентный 10 10 3" xfId="1876"/>
    <cellStyle name="Процентный 10 2" xfId="1783"/>
    <cellStyle name="Процентный 10 2 2" xfId="1693"/>
    <cellStyle name="Процентный 11" xfId="72"/>
    <cellStyle name="Процентный 11 2" xfId="1745"/>
    <cellStyle name="Процентный 11 3" xfId="1697"/>
    <cellStyle name="Процентный 12" xfId="1387"/>
    <cellStyle name="Процентный 12 2" xfId="1780"/>
    <cellStyle name="Процентный 13" xfId="1911"/>
    <cellStyle name="Процентный 14" xfId="1877"/>
    <cellStyle name="Процентный 2" xfId="73"/>
    <cellStyle name="Процентный 2 10" xfId="74"/>
    <cellStyle name="Процентный 2 10 2" xfId="1696"/>
    <cellStyle name="Процентный 2 11" xfId="1388"/>
    <cellStyle name="Процентный 2 11 2" xfId="1727"/>
    <cellStyle name="Процентный 2 12" xfId="1878"/>
    <cellStyle name="Процентный 2 13" xfId="1879"/>
    <cellStyle name="Процентный 2 14" xfId="1880"/>
    <cellStyle name="Процентный 2 15" xfId="1881"/>
    <cellStyle name="Процентный 2 16" xfId="1882"/>
    <cellStyle name="Процентный 2 17" xfId="1917"/>
    <cellStyle name="Процентный 2 2" xfId="75"/>
    <cellStyle name="Процентный 2 2 2" xfId="1130"/>
    <cellStyle name="Процентный 2 2 2 2" xfId="1419"/>
    <cellStyle name="Процентный 2 2 3" xfId="1410"/>
    <cellStyle name="Процентный 2 2 4" xfId="1794"/>
    <cellStyle name="Процентный 2 3" xfId="76"/>
    <cellStyle name="Процентный 2 3 2" xfId="1606"/>
    <cellStyle name="Процентный 2 3 2 2" xfId="1779"/>
    <cellStyle name="Процентный 2 4" xfId="77"/>
    <cellStyle name="Процентный 2 4 2" xfId="1698"/>
    <cellStyle name="Процентный 2 5" xfId="78"/>
    <cellStyle name="Процентный 2 5 2" xfId="1765"/>
    <cellStyle name="Процентный 2 6" xfId="79"/>
    <cellStyle name="Процентный 2 6 2" xfId="1730"/>
    <cellStyle name="Процентный 2 7" xfId="80"/>
    <cellStyle name="Процентный 2 7 2" xfId="1749"/>
    <cellStyle name="Процентный 2 8" xfId="81"/>
    <cellStyle name="Процентный 2 8 2" xfId="1712"/>
    <cellStyle name="Процентный 2 9" xfId="82"/>
    <cellStyle name="Процентный 2 9 2" xfId="1775"/>
    <cellStyle name="Процентный 3" xfId="83"/>
    <cellStyle name="Процентный 3 2" xfId="1131"/>
    <cellStyle name="Процентный 3 2 2" xfId="1729"/>
    <cellStyle name="Процентный 3 3" xfId="1132"/>
    <cellStyle name="Процентный 3 4" xfId="1133"/>
    <cellStyle name="Процентный 3 5" xfId="1134"/>
    <cellStyle name="Процентный 3 6" xfId="1135"/>
    <cellStyle name="Процентный 3 7" xfId="1136"/>
    <cellStyle name="Процентный 3 8" xfId="1137"/>
    <cellStyle name="Процентный 4" xfId="84"/>
    <cellStyle name="Процентный 4 2" xfId="1607"/>
    <cellStyle name="Процентный 4 2 2" xfId="1699"/>
    <cellStyle name="Процентный 4 3" xfId="1549"/>
    <cellStyle name="Процентный 5" xfId="85"/>
    <cellStyle name="Процентный 5 2" xfId="1447"/>
    <cellStyle name="Процентный 5 2 2" xfId="1766"/>
    <cellStyle name="Процентный 6" xfId="86"/>
    <cellStyle name="Процентный 6 2" xfId="1753"/>
    <cellStyle name="Процентный 7" xfId="87"/>
    <cellStyle name="Процентный 7 2" xfId="1692"/>
    <cellStyle name="Процентный 8" xfId="88"/>
    <cellStyle name="Процентный 8 2" xfId="1736"/>
    <cellStyle name="Процентный 9" xfId="89"/>
    <cellStyle name="Процентный 9 2" xfId="1762"/>
    <cellStyle name="РесСмета" xfId="1389"/>
    <cellStyle name="СводкаСтоимРаб" xfId="1390"/>
    <cellStyle name="Связанная ячейка 2" xfId="1138"/>
    <cellStyle name="Стиль 1" xfId="90"/>
    <cellStyle name="Стиль 1 10" xfId="1139"/>
    <cellStyle name="Стиль 1 11" xfId="1140"/>
    <cellStyle name="Стиль 1 12" xfId="1141"/>
    <cellStyle name="Стиль 1 13" xfId="1142"/>
    <cellStyle name="Стиль 1 14" xfId="1143"/>
    <cellStyle name="Стиль 1 15" xfId="1144"/>
    <cellStyle name="Стиль 1 16" xfId="1145"/>
    <cellStyle name="Стиль 1 17" xfId="1146"/>
    <cellStyle name="Стиль 1 18" xfId="1147"/>
    <cellStyle name="Стиль 1 19" xfId="1148"/>
    <cellStyle name="Стиль 1 2" xfId="1149"/>
    <cellStyle name="Стиль 1 2 2" xfId="1391"/>
    <cellStyle name="Стиль 1 2 2 2" xfId="1541"/>
    <cellStyle name="Стиль 1 2_Приложение 4" xfId="1392"/>
    <cellStyle name="Стиль 1 20" xfId="1150"/>
    <cellStyle name="Стиль 1 21" xfId="1151"/>
    <cellStyle name="Стиль 1 22" xfId="1152"/>
    <cellStyle name="Стиль 1 23" xfId="1153"/>
    <cellStyle name="Стиль 1 24" xfId="1154"/>
    <cellStyle name="Стиль 1 25" xfId="1155"/>
    <cellStyle name="Стиль 1 26" xfId="1156"/>
    <cellStyle name="Стиль 1 27" xfId="1157"/>
    <cellStyle name="Стиль 1 28" xfId="1158"/>
    <cellStyle name="Стиль 1 29" xfId="1159"/>
    <cellStyle name="Стиль 1 3" xfId="1160"/>
    <cellStyle name="Стиль 1 3 2" xfId="1393"/>
    <cellStyle name="Стиль 1 30" xfId="1161"/>
    <cellStyle name="Стиль 1 31" xfId="1162"/>
    <cellStyle name="Стиль 1 32" xfId="1163"/>
    <cellStyle name="Стиль 1 33" xfId="1164"/>
    <cellStyle name="Стиль 1 34" xfId="1165"/>
    <cellStyle name="Стиль 1 35" xfId="1166"/>
    <cellStyle name="Стиль 1 36" xfId="1167"/>
    <cellStyle name="Стиль 1 37" xfId="1168"/>
    <cellStyle name="Стиль 1 38" xfId="1169"/>
    <cellStyle name="Стиль 1 39" xfId="1170"/>
    <cellStyle name="Стиль 1 4" xfId="1171"/>
    <cellStyle name="Стиль 1 4 2" xfId="1542"/>
    <cellStyle name="Стиль 1 40" xfId="1172"/>
    <cellStyle name="Стиль 1 41" xfId="1173"/>
    <cellStyle name="Стиль 1 42" xfId="1174"/>
    <cellStyle name="Стиль 1 43" xfId="1175"/>
    <cellStyle name="Стиль 1 44" xfId="1176"/>
    <cellStyle name="Стиль 1 45" xfId="1177"/>
    <cellStyle name="Стиль 1 46" xfId="1178"/>
    <cellStyle name="Стиль 1 47" xfId="1179"/>
    <cellStyle name="Стиль 1 48" xfId="1180"/>
    <cellStyle name="Стиль 1 49" xfId="1181"/>
    <cellStyle name="Стиль 1 5" xfId="1182"/>
    <cellStyle name="Стиль 1 50" xfId="1183"/>
    <cellStyle name="Стиль 1 51" xfId="1184"/>
    <cellStyle name="Стиль 1 52" xfId="1185"/>
    <cellStyle name="Стиль 1 53" xfId="1186"/>
    <cellStyle name="Стиль 1 54" xfId="1187"/>
    <cellStyle name="Стиль 1 55" xfId="1188"/>
    <cellStyle name="Стиль 1 56" xfId="1189"/>
    <cellStyle name="Стиль 1 57" xfId="1190"/>
    <cellStyle name="Стиль 1 58" xfId="1191"/>
    <cellStyle name="Стиль 1 59" xfId="1192"/>
    <cellStyle name="Стиль 1 6" xfId="1193"/>
    <cellStyle name="Стиль 1 60" xfId="1786"/>
    <cellStyle name="Стиль 1 60 2" xfId="1843"/>
    <cellStyle name="Стиль 1 61" xfId="1788"/>
    <cellStyle name="Стиль 1 61 2" xfId="1844"/>
    <cellStyle name="Стиль 1 62" xfId="1799"/>
    <cellStyle name="Стиль 1 62 2" xfId="1847"/>
    <cellStyle name="Стиль 1 63" xfId="1789"/>
    <cellStyle name="Стиль 1 63 2" xfId="1845"/>
    <cellStyle name="Стиль 1 64" xfId="1784"/>
    <cellStyle name="Стиль 1 64 2" xfId="1841"/>
    <cellStyle name="Стиль 1 65" xfId="1800"/>
    <cellStyle name="Стиль 1 65 2" xfId="1848"/>
    <cellStyle name="Стиль 1 66" xfId="1785"/>
    <cellStyle name="Стиль 1 66 2" xfId="1842"/>
    <cellStyle name="Стиль 1 67" xfId="1798"/>
    <cellStyle name="Стиль 1 67 2" xfId="1846"/>
    <cellStyle name="Стиль 1 7" xfId="1194"/>
    <cellStyle name="Стиль 1 8" xfId="1195"/>
    <cellStyle name="Стиль 1 9" xfId="1196"/>
    <cellStyle name="Стиль 1_6 Смета затрат" xfId="1834"/>
    <cellStyle name="Стиль_названий" xfId="1394"/>
    <cellStyle name="Строка нечётная" xfId="1395"/>
    <cellStyle name="Строка чётная" xfId="1396"/>
    <cellStyle name="Текст предупреждения 2" xfId="1197"/>
    <cellStyle name="Текстовый" xfId="1397"/>
    <cellStyle name="Титул" xfId="1398"/>
    <cellStyle name="Тысячи [0]_1 год" xfId="1399"/>
    <cellStyle name="Тысячи_1 год" xfId="1400"/>
    <cellStyle name="Финансовый" xfId="1835" builtinId="3"/>
    <cellStyle name="Финансовый 10" xfId="91"/>
    <cellStyle name="Финансовый 10 10" xfId="1759"/>
    <cellStyle name="Финансовый 10 10 2" xfId="1728"/>
    <cellStyle name="Финансовый 10 2" xfId="1740"/>
    <cellStyle name="Финансовый 10 2 2" xfId="1703"/>
    <cellStyle name="Финансовый 10 3" xfId="1715"/>
    <cellStyle name="Финансовый 11" xfId="1401"/>
    <cellStyle name="Финансовый 11 2" xfId="1734"/>
    <cellStyle name="Финансовый 11 3" xfId="1772"/>
    <cellStyle name="Финансовый 11 4" xfId="1711"/>
    <cellStyle name="Финансовый 12" xfId="1450"/>
    <cellStyle name="Финансовый 12 2" xfId="1770"/>
    <cellStyle name="Финансовый 12 3" xfId="1894"/>
    <cellStyle name="Финансовый 13" xfId="1837"/>
    <cellStyle name="Финансовый 13 2" xfId="1896"/>
    <cellStyle name="Финансовый 14" xfId="1897"/>
    <cellStyle name="Финансовый 15" xfId="1898"/>
    <cellStyle name="Финансовый 16" xfId="1912"/>
    <cellStyle name="Финансовый 17" xfId="1915"/>
    <cellStyle name="Финансовый 18" xfId="1952"/>
    <cellStyle name="Финансовый 19" xfId="1964"/>
    <cellStyle name="Финансовый 2" xfId="92"/>
    <cellStyle name="Финансовый 2 10" xfId="93"/>
    <cellStyle name="Финансовый 2 10 2" xfId="1545"/>
    <cellStyle name="Финансовый 2 10 2 2" xfId="1778"/>
    <cellStyle name="Финансовый 2 11" xfId="1402"/>
    <cellStyle name="Финансовый 2 12" xfId="1403"/>
    <cellStyle name="Финансовый 2 13" xfId="1404"/>
    <cellStyle name="Финансовый 2 14" xfId="1536"/>
    <cellStyle name="Финансовый 2 14 2" xfId="1902"/>
    <cellStyle name="Финансовый 2 15" xfId="1839"/>
    <cellStyle name="Финансовый 2 15 2" xfId="1903"/>
    <cellStyle name="Финансовый 2 16" xfId="1904"/>
    <cellStyle name="Финансовый 2 17" xfId="1965"/>
    <cellStyle name="Финансовый 2 2" xfId="94"/>
    <cellStyle name="Финансовый 2 2 2" xfId="1198"/>
    <cellStyle name="Финансовый 2 2 3" xfId="1199"/>
    <cellStyle name="Финансовый 2 2 4" xfId="1200"/>
    <cellStyle name="Финансовый 2 2 5" xfId="1201"/>
    <cellStyle name="Финансовый 2 2 6" xfId="1202"/>
    <cellStyle name="Финансовый 2 2 7" xfId="1203"/>
    <cellStyle name="Финансовый 2 2 8" xfId="1204"/>
    <cellStyle name="Финансовый 2 2 9" xfId="1790"/>
    <cellStyle name="Финансовый 2 3" xfId="95"/>
    <cellStyle name="Финансовый 2 3 2" xfId="1546"/>
    <cellStyle name="Финансовый 2 3 2 2" xfId="1726"/>
    <cellStyle name="Финансовый 2 4" xfId="96"/>
    <cellStyle name="Финансовый 2 4 2" xfId="1704"/>
    <cellStyle name="Финансовый 2 5" xfId="97"/>
    <cellStyle name="Финансовый 2 5 2" xfId="1744"/>
    <cellStyle name="Финансовый 2 6" xfId="98"/>
    <cellStyle name="Финансовый 2 6 2" xfId="1705"/>
    <cellStyle name="Финансовый 2 7" xfId="99"/>
    <cellStyle name="Финансовый 2 7 2" xfId="1754"/>
    <cellStyle name="Финансовый 2 8" xfId="100"/>
    <cellStyle name="Финансовый 2 8 2" xfId="1706"/>
    <cellStyle name="Финансовый 2 9" xfId="101"/>
    <cellStyle name="Финансовый 2 9 2" xfId="1713"/>
    <cellStyle name="Финансовый 3" xfId="102"/>
    <cellStyle name="Финансовый 3 2" xfId="1426"/>
    <cellStyle name="Финансовый 3 2 2" xfId="1547"/>
    <cellStyle name="Финансовый 3 2 2 2" xfId="1797"/>
    <cellStyle name="Финансовый 3 2 2 3" xfId="1796"/>
    <cellStyle name="Финансовый 3 2 3" xfId="1448"/>
    <cellStyle name="Финансовый 3 2 4" xfId="1795"/>
    <cellStyle name="Финансовый 3 3" xfId="1548"/>
    <cellStyle name="Финансовый 3 4" xfId="1420"/>
    <cellStyle name="Финансовый 3 5" xfId="1535"/>
    <cellStyle name="Финансовый 3 6" xfId="1840"/>
    <cellStyle name="Финансовый 4" xfId="103"/>
    <cellStyle name="Финансовый 4 2" xfId="1421"/>
    <cellStyle name="Финансовый 4 2 2" xfId="1733"/>
    <cellStyle name="Финансовый 4 3" xfId="1537"/>
    <cellStyle name="Финансовый 4 3 2" xfId="1801"/>
    <cellStyle name="Финансовый 5" xfId="104"/>
    <cellStyle name="Финансовый 5 12" xfId="1422"/>
    <cellStyle name="Финансовый 5 17" xfId="1564"/>
    <cellStyle name="Финансовый 5 2" xfId="1423"/>
    <cellStyle name="Финансовый 5 2 2" xfId="1707"/>
    <cellStyle name="Финансовый 5 3" xfId="1451"/>
    <cellStyle name="Финансовый 5 4" xfId="1791"/>
    <cellStyle name="Финансовый 6" xfId="105"/>
    <cellStyle name="Финансовый 6 2" xfId="1776"/>
    <cellStyle name="Финансовый 7" xfId="106"/>
    <cellStyle name="Финансовый 7 2" xfId="1702"/>
    <cellStyle name="Финансовый 8" xfId="107"/>
    <cellStyle name="Финансовый 8 2" xfId="1782"/>
    <cellStyle name="Финансовый 9" xfId="108"/>
    <cellStyle name="Финансовый 9 2" xfId="1708"/>
    <cellStyle name="Формула" xfId="1205"/>
    <cellStyle name="ФормулаВБ" xfId="1405"/>
    <cellStyle name="ФормулаНаКонтроль" xfId="1206"/>
    <cellStyle name="Хвост" xfId="1406"/>
    <cellStyle name="Хороший 2" xfId="1207"/>
    <cellStyle name="Хороший 2 2" xfId="1493"/>
    <cellStyle name="Џђћ–…ќ’ќ›‰" xfId="1208"/>
    <cellStyle name="Экспертиза" xfId="1407"/>
  </cellStyles>
  <dxfs count="0"/>
  <tableStyles count="0" defaultTableStyle="TableStyleMedium2" defaultPivotStyle="PivotStyleLight16"/>
  <colors>
    <mruColors>
      <color rgb="FFFF99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ia\&#1044;&#1056;&#1059;&#1080;&#1059;&#1069;\&#1054;&#1041;&#1052;&#1080;&#1040;&#1055;\&#1047;&#1040;&#1050;&#1056;&#1067;&#1058;&#1040;&#1071;\Balans\&#1054;&#1090;&#1095;&#1077;&#1090;&#1099;%202024\&#1056;&#1072;&#1079;&#1074;&#1077;&#1088;&#1085;&#1091;&#1090;&#1099;&#1081;%20&#1073;&#1072;&#1083;&#1072;&#1085;&#1089;\&#1086;&#1090;&#1087;&#1088;&#1072;&#1074;&#1082;&#1072;\&#1084;&#1072;&#1088;&#1090;\14_&#1071;&#1085;&#1090;&#1072;&#1088;&#1100;&#1101;&#1085;&#1077;&#1088;&#1075;&#1086;_&#1056;&#1041;_202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69;&#1080;&#1055;&#1069;&#1069;/&#1054;&#1041;&#1065;&#1040;&#1071;/2023%20&#1075;&#1086;&#1076;/&#1055;&#1056;&#1054;&#1043;&#1056;&#1040;&#1052;&#1052;&#1040;%20&#1069;&#1053;&#1045;&#1056;&#1043;&#1054;&#1057;&#1041;&#1045;&#1056;&#1045;&#1046;&#1045;&#1053;&#1048;&#1071;/&#1054;&#1058;&#1063;&#1045;&#1058;&#1053;&#1054;&#1057;&#1058;&#1068;/2%20&#1082;&#1074;&#1072;&#1088;&#1090;&#1072;&#1083;/&#1054;&#1090;&#1095;&#1077;&#1090;%20&#1056;&#1086;&#1089;&#1089;&#1077;&#1090;&#1080;/&#1055;&#1088;&#1080;&#1083;&#1086;&#1078;&#1077;&#1085;&#1080;&#1077;%202%20&#1054;&#1090;&#1095;&#1077;&#1090;%20&#1087;&#1086;%20&#1055;&#1088;.%20&#1101;&#1085;.&#1089;&#1073;.%202023-2027%202%20&#1082;&#1074;&#1072;&#1088;&#1090;&#1072;&#1083;%202023%20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Б"/>
      <sheetName val="коды"/>
    </sheetNames>
    <sheetDataSet>
      <sheetData sheetId="0">
        <row r="671">
          <cell r="EE671">
            <v>422.29200000000128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 программы"/>
      <sheetName val=" Ф-1 Целевые показатели прог"/>
      <sheetName val="Ф-2-Перечень меропр с прям затр"/>
      <sheetName val="Ф-3 Перечень меропр с сопут эфф"/>
      <sheetName val="Ф4-Показатели баланса"/>
      <sheetName val="Ф5-Справочно Показатели работы"/>
    </sheetNames>
    <sheetDataSet>
      <sheetData sheetId="0"/>
      <sheetData sheetId="1">
        <row r="9">
          <cell r="U9">
            <v>2226.56583</v>
          </cell>
        </row>
        <row r="10">
          <cell r="V10">
            <v>45.887733999999995</v>
          </cell>
        </row>
        <row r="11">
          <cell r="V11">
            <v>1016.3934609999999</v>
          </cell>
        </row>
        <row r="12">
          <cell r="U12">
            <v>949.97121600000003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13" Type="http://schemas.openxmlformats.org/officeDocument/2006/relationships/printerSettings" Target="../printerSettings/printerSettings14.bin"/><Relationship Id="rId1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4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8.bin"/><Relationship Id="rId12" Type="http://schemas.openxmlformats.org/officeDocument/2006/relationships/printerSettings" Target="../printerSettings/printerSettings13.bin"/><Relationship Id="rId17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3.bin"/><Relationship Id="rId16" Type="http://schemas.openxmlformats.org/officeDocument/2006/relationships/printerSettings" Target="../printerSettings/printerSettings17.bin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11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11.bin"/><Relationship Id="rId19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5.bin"/><Relationship Id="rId9" Type="http://schemas.openxmlformats.org/officeDocument/2006/relationships/printerSettings" Target="../printerSettings/printerSettings10.bin"/><Relationship Id="rId14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13" Type="http://schemas.openxmlformats.org/officeDocument/2006/relationships/printerSettings" Target="../printerSettings/printerSettings33.bin"/><Relationship Id="rId1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23.bin"/><Relationship Id="rId21" Type="http://schemas.openxmlformats.org/officeDocument/2006/relationships/comments" Target="../comments2.xml"/><Relationship Id="rId7" Type="http://schemas.openxmlformats.org/officeDocument/2006/relationships/printerSettings" Target="../printerSettings/printerSettings27.bin"/><Relationship Id="rId12" Type="http://schemas.openxmlformats.org/officeDocument/2006/relationships/printerSettings" Target="../printerSettings/printerSettings32.bin"/><Relationship Id="rId1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22.bin"/><Relationship Id="rId16" Type="http://schemas.openxmlformats.org/officeDocument/2006/relationships/printerSettings" Target="../printerSettings/printerSettings36.bin"/><Relationship Id="rId20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25.bin"/><Relationship Id="rId1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30.bin"/><Relationship Id="rId19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Relationship Id="rId14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1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42.bin"/><Relationship Id="rId21" Type="http://schemas.openxmlformats.org/officeDocument/2006/relationships/comments" Target="../comments3.xml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1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41.bin"/><Relationship Id="rId16" Type="http://schemas.openxmlformats.org/officeDocument/2006/relationships/printerSettings" Target="../printerSettings/printerSettings55.bin"/><Relationship Id="rId20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49.bin"/><Relationship Id="rId19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Relationship Id="rId14" Type="http://schemas.openxmlformats.org/officeDocument/2006/relationships/printerSettings" Target="../printerSettings/printerSettings5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51"/>
  <sheetViews>
    <sheetView tabSelected="1" view="pageBreakPreview" topLeftCell="A9" zoomScale="70" zoomScaleNormal="55" zoomScaleSheetLayoutView="70" workbookViewId="0">
      <selection activeCell="K49" sqref="K49"/>
    </sheetView>
  </sheetViews>
  <sheetFormatPr defaultRowHeight="15"/>
  <cols>
    <col min="1" max="1" width="36.5703125" style="1" customWidth="1"/>
    <col min="2" max="2" width="18.85546875" style="1" customWidth="1"/>
    <col min="3" max="3" width="14.140625" style="1" customWidth="1"/>
    <col min="4" max="4" width="17.5703125" style="1" customWidth="1"/>
    <col min="5" max="5" width="16.42578125" style="1" customWidth="1"/>
    <col min="6" max="6" width="12.7109375" style="1" customWidth="1"/>
    <col min="7" max="7" width="15" style="1" customWidth="1"/>
    <col min="8" max="8" width="24.7109375" style="1" customWidth="1"/>
    <col min="9" max="10" width="12.5703125" style="1" customWidth="1"/>
    <col min="11" max="11" width="12.7109375" style="1" customWidth="1"/>
    <col min="12" max="12" width="16" style="1" customWidth="1"/>
    <col min="13" max="13" width="18.7109375" style="1" customWidth="1"/>
    <col min="14" max="14" width="20.28515625" style="1" customWidth="1"/>
    <col min="15" max="15" width="20" style="1" customWidth="1"/>
    <col min="16" max="16" width="21.7109375" style="1" customWidth="1"/>
    <col min="17" max="16384" width="9.140625" style="1"/>
  </cols>
  <sheetData>
    <row r="1" spans="1:16">
      <c r="P1" s="2352" t="s">
        <v>623</v>
      </c>
    </row>
    <row r="2" spans="1:16" s="2353" customFormat="1" ht="35.25" customHeight="1">
      <c r="A2" s="2521"/>
      <c r="B2" s="2521"/>
      <c r="G2" s="2354"/>
      <c r="M2" s="2522" t="s">
        <v>624</v>
      </c>
      <c r="N2" s="2522"/>
      <c r="O2" s="2522"/>
      <c r="P2" s="2522"/>
    </row>
    <row r="3" spans="1:16" s="2353" customFormat="1" ht="18.75">
      <c r="A3" s="2523"/>
      <c r="B3" s="2523"/>
      <c r="G3" s="2354"/>
      <c r="M3" s="2524" t="s">
        <v>625</v>
      </c>
      <c r="N3" s="2524"/>
      <c r="O3" s="2524"/>
      <c r="P3" s="2524"/>
    </row>
    <row r="4" spans="1:16" s="2353" customFormat="1" ht="18.75">
      <c r="A4" s="2525"/>
      <c r="B4" s="2525"/>
      <c r="G4" s="2354"/>
      <c r="M4" s="2526" t="s">
        <v>674</v>
      </c>
      <c r="N4" s="2526"/>
      <c r="O4" s="2526"/>
      <c r="P4" s="2526"/>
    </row>
    <row r="5" spans="1:16" s="2353" customFormat="1">
      <c r="A5" s="2527"/>
      <c r="B5" s="2527"/>
      <c r="G5" s="2355"/>
      <c r="M5" s="2527" t="s">
        <v>626</v>
      </c>
      <c r="N5" s="2527"/>
      <c r="O5" s="2527"/>
      <c r="P5" s="2527"/>
    </row>
    <row r="6" spans="1:16" s="2353" customFormat="1" ht="18.75">
      <c r="A6" s="2528"/>
      <c r="B6" s="2528"/>
      <c r="G6" s="2356"/>
      <c r="M6" s="2529" t="s">
        <v>670</v>
      </c>
      <c r="N6" s="2529"/>
      <c r="O6" s="2529"/>
      <c r="P6" s="2529"/>
    </row>
    <row r="7" spans="1:16" ht="15.75" hidden="1">
      <c r="H7" s="2528"/>
      <c r="I7" s="2528"/>
      <c r="J7" s="2528"/>
      <c r="K7" s="2528"/>
      <c r="L7" s="2528"/>
      <c r="M7" s="2528"/>
      <c r="N7" s="2528"/>
      <c r="O7" s="2528"/>
      <c r="P7" s="2528"/>
    </row>
    <row r="8" spans="1:16" hidden="1"/>
    <row r="10" spans="1:16">
      <c r="A10" s="2520" t="s">
        <v>627</v>
      </c>
      <c r="B10" s="2520"/>
      <c r="C10" s="2520"/>
      <c r="D10" s="2520"/>
      <c r="E10" s="2520"/>
      <c r="F10" s="2520"/>
      <c r="G10" s="2520"/>
      <c r="H10" s="2520"/>
      <c r="I10" s="2520"/>
      <c r="J10" s="2520"/>
      <c r="K10" s="2520"/>
      <c r="L10" s="2520"/>
      <c r="M10" s="2520"/>
      <c r="N10" s="2520"/>
      <c r="O10" s="2520"/>
      <c r="P10" s="2520"/>
    </row>
    <row r="11" spans="1:16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>
      <c r="A12" s="2520" t="s">
        <v>628</v>
      </c>
      <c r="B12" s="2520"/>
      <c r="C12" s="2520"/>
      <c r="D12" s="2520"/>
      <c r="E12" s="2520"/>
      <c r="F12" s="2520"/>
      <c r="G12" s="2520"/>
      <c r="H12" s="2520"/>
      <c r="I12" s="2520"/>
      <c r="J12" s="2520"/>
      <c r="K12" s="2520"/>
      <c r="L12" s="2520"/>
      <c r="M12" s="2520"/>
      <c r="N12" s="2520"/>
      <c r="O12" s="2520"/>
      <c r="P12" s="2520"/>
    </row>
    <row r="13" spans="1:16">
      <c r="A13" s="2520" t="s">
        <v>629</v>
      </c>
      <c r="B13" s="2520"/>
      <c r="C13" s="2520"/>
      <c r="D13" s="2520"/>
      <c r="E13" s="2520"/>
      <c r="F13" s="2520"/>
      <c r="G13" s="2520"/>
      <c r="H13" s="2520"/>
      <c r="I13" s="2520"/>
      <c r="J13" s="2520"/>
      <c r="K13" s="2520"/>
      <c r="L13" s="2520"/>
      <c r="M13" s="2520"/>
      <c r="N13" s="2520"/>
      <c r="O13" s="2520"/>
      <c r="P13" s="2520"/>
    </row>
    <row r="14" spans="1:16">
      <c r="A14" s="2520" t="s">
        <v>630</v>
      </c>
      <c r="B14" s="2520"/>
      <c r="C14" s="2520"/>
      <c r="D14" s="2520"/>
      <c r="E14" s="2520"/>
      <c r="F14" s="2520"/>
      <c r="G14" s="2520"/>
      <c r="H14" s="2520"/>
      <c r="I14" s="2520"/>
      <c r="J14" s="2520"/>
      <c r="K14" s="2520"/>
      <c r="L14" s="2520"/>
      <c r="M14" s="2520"/>
      <c r="N14" s="2520"/>
      <c r="O14" s="2520"/>
      <c r="P14" s="2520"/>
    </row>
    <row r="15" spans="1:16">
      <c r="A15" s="2520" t="s">
        <v>631</v>
      </c>
      <c r="B15" s="2520"/>
      <c r="C15" s="2520"/>
      <c r="D15" s="2520"/>
      <c r="E15" s="2520"/>
      <c r="F15" s="2520"/>
      <c r="G15" s="2520"/>
      <c r="H15" s="2520"/>
      <c r="I15" s="2520"/>
      <c r="J15" s="2520"/>
      <c r="K15" s="2520"/>
      <c r="L15" s="2520"/>
      <c r="M15" s="2520"/>
      <c r="N15" s="2520"/>
      <c r="O15" s="2520"/>
      <c r="P15" s="2520"/>
    </row>
    <row r="17" spans="1:16" ht="15.75">
      <c r="A17" s="2357" t="s">
        <v>632</v>
      </c>
      <c r="B17" s="2530" t="s">
        <v>633</v>
      </c>
      <c r="C17" s="2530"/>
      <c r="D17" s="2530"/>
      <c r="E17" s="2530"/>
      <c r="F17" s="2530"/>
      <c r="G17" s="2530"/>
      <c r="H17" s="2530"/>
      <c r="I17" s="2530"/>
      <c r="J17" s="2530"/>
      <c r="K17" s="2530"/>
      <c r="L17" s="2530"/>
      <c r="M17" s="2530"/>
      <c r="N17" s="2530"/>
      <c r="O17" s="2530"/>
      <c r="P17" s="2530"/>
    </row>
    <row r="18" spans="1:16" ht="15.75">
      <c r="A18" s="2530" t="s">
        <v>634</v>
      </c>
      <c r="B18" s="2530" t="s">
        <v>635</v>
      </c>
      <c r="C18" s="2530"/>
      <c r="D18" s="2530"/>
      <c r="E18" s="2530"/>
      <c r="F18" s="2530"/>
      <c r="G18" s="2530"/>
      <c r="H18" s="2530"/>
      <c r="I18" s="2530"/>
      <c r="J18" s="2530"/>
      <c r="K18" s="2530"/>
      <c r="L18" s="2530"/>
      <c r="M18" s="2530"/>
      <c r="N18" s="2530"/>
      <c r="O18" s="2530"/>
      <c r="P18" s="2530"/>
    </row>
    <row r="19" spans="1:16" ht="15.75">
      <c r="A19" s="2530"/>
      <c r="B19" s="2531" t="s">
        <v>636</v>
      </c>
      <c r="C19" s="2531"/>
      <c r="D19" s="2531"/>
      <c r="E19" s="2531"/>
      <c r="F19" s="2531"/>
      <c r="G19" s="2531"/>
      <c r="H19" s="2531"/>
      <c r="I19" s="2531"/>
      <c r="J19" s="2531"/>
      <c r="K19" s="2531"/>
      <c r="L19" s="2531"/>
      <c r="M19" s="2531"/>
      <c r="N19" s="2531"/>
      <c r="O19" s="2531"/>
      <c r="P19" s="2531"/>
    </row>
    <row r="20" spans="1:16" ht="15.75">
      <c r="A20" s="2530"/>
      <c r="B20" s="2531" t="s">
        <v>637</v>
      </c>
      <c r="C20" s="2531"/>
      <c r="D20" s="2531"/>
      <c r="E20" s="2531"/>
      <c r="F20" s="2531"/>
      <c r="G20" s="2531"/>
      <c r="H20" s="2531"/>
      <c r="I20" s="2531"/>
      <c r="J20" s="2531"/>
      <c r="K20" s="2531"/>
      <c r="L20" s="2531"/>
      <c r="M20" s="2531"/>
      <c r="N20" s="2531"/>
      <c r="O20" s="2531"/>
      <c r="P20" s="2531"/>
    </row>
    <row r="21" spans="1:16" ht="15.75">
      <c r="A21" s="2530"/>
      <c r="B21" s="2531" t="s">
        <v>638</v>
      </c>
      <c r="C21" s="2531"/>
      <c r="D21" s="2531"/>
      <c r="E21" s="2531"/>
      <c r="F21" s="2531"/>
      <c r="G21" s="2531"/>
      <c r="H21" s="2531"/>
      <c r="I21" s="2531"/>
      <c r="J21" s="2531"/>
      <c r="K21" s="2531"/>
      <c r="L21" s="2531"/>
      <c r="M21" s="2531"/>
      <c r="N21" s="2531"/>
      <c r="O21" s="2531"/>
      <c r="P21" s="2531"/>
    </row>
    <row r="22" spans="1:16" ht="15.75">
      <c r="A22" s="2357" t="s">
        <v>639</v>
      </c>
      <c r="B22" s="2532" t="s">
        <v>640</v>
      </c>
      <c r="C22" s="2532"/>
      <c r="D22" s="2532"/>
      <c r="E22" s="2532"/>
      <c r="F22" s="2532"/>
      <c r="G22" s="2532"/>
      <c r="H22" s="2532"/>
      <c r="I22" s="2532"/>
      <c r="J22" s="2532"/>
      <c r="K22" s="2532"/>
      <c r="L22" s="2532"/>
      <c r="M22" s="2532"/>
      <c r="N22" s="2532"/>
      <c r="O22" s="2532"/>
      <c r="P22" s="2532"/>
    </row>
    <row r="23" spans="1:16" ht="47.25">
      <c r="A23" s="2357" t="s">
        <v>641</v>
      </c>
      <c r="B23" s="2533" t="s">
        <v>677</v>
      </c>
      <c r="C23" s="2533"/>
      <c r="D23" s="2533"/>
      <c r="E23" s="2533"/>
      <c r="F23" s="2533"/>
      <c r="G23" s="2533"/>
      <c r="H23" s="2533"/>
      <c r="I23" s="2533"/>
      <c r="J23" s="2533"/>
      <c r="K23" s="2533"/>
      <c r="L23" s="2533"/>
      <c r="M23" s="2533"/>
      <c r="N23" s="2533"/>
      <c r="O23" s="2533"/>
      <c r="P23" s="2533"/>
    </row>
    <row r="24" spans="1:16" ht="18.75">
      <c r="A24" s="2357" t="s">
        <v>642</v>
      </c>
      <c r="B24" s="2534">
        <v>2023</v>
      </c>
      <c r="C24" s="2534"/>
      <c r="D24" s="2534"/>
      <c r="E24" s="2534"/>
      <c r="F24" s="2534"/>
      <c r="G24" s="2534"/>
      <c r="H24" s="2534"/>
      <c r="I24" s="2534"/>
      <c r="J24" s="2534"/>
      <c r="K24" s="2534"/>
      <c r="L24" s="2534"/>
      <c r="M24" s="2534"/>
      <c r="N24" s="2534"/>
      <c r="O24" s="2534"/>
      <c r="P24" s="2534"/>
    </row>
    <row r="25" spans="1:16" ht="18.75">
      <c r="A25" s="2357" t="s">
        <v>643</v>
      </c>
      <c r="B25" s="2534">
        <v>2027</v>
      </c>
      <c r="C25" s="2534"/>
      <c r="D25" s="2534"/>
      <c r="E25" s="2534"/>
      <c r="F25" s="2534"/>
      <c r="G25" s="2534"/>
      <c r="H25" s="2534"/>
      <c r="I25" s="2534"/>
      <c r="J25" s="2534"/>
      <c r="K25" s="2534"/>
      <c r="L25" s="2534"/>
      <c r="M25" s="2534"/>
      <c r="N25" s="2534"/>
      <c r="O25" s="2534"/>
      <c r="P25" s="2534"/>
    </row>
    <row r="26" spans="1:16">
      <c r="A26" s="2532" t="s">
        <v>644</v>
      </c>
      <c r="B26" s="2535" t="s">
        <v>645</v>
      </c>
      <c r="C26" s="2536" t="s">
        <v>646</v>
      </c>
      <c r="D26" s="2536"/>
      <c r="E26" s="2536"/>
      <c r="F26" s="2536" t="s">
        <v>647</v>
      </c>
      <c r="G26" s="2536"/>
      <c r="H26" s="2536" t="s">
        <v>648</v>
      </c>
      <c r="I26" s="2535" t="s">
        <v>649</v>
      </c>
      <c r="J26" s="2535"/>
      <c r="K26" s="2535"/>
      <c r="L26" s="2535"/>
      <c r="M26" s="2535"/>
      <c r="N26" s="2535"/>
      <c r="O26" s="2535"/>
      <c r="P26" s="2535"/>
    </row>
    <row r="27" spans="1:16">
      <c r="A27" s="2532"/>
      <c r="B27" s="2535"/>
      <c r="C27" s="2536"/>
      <c r="D27" s="2536"/>
      <c r="E27" s="2536"/>
      <c r="F27" s="2536"/>
      <c r="G27" s="2536"/>
      <c r="H27" s="2536"/>
      <c r="I27" s="2536" t="s">
        <v>650</v>
      </c>
      <c r="J27" s="2536"/>
      <c r="K27" s="2536"/>
      <c r="L27" s="2536" t="s">
        <v>651</v>
      </c>
      <c r="M27" s="2536"/>
      <c r="N27" s="2537" t="s">
        <v>652</v>
      </c>
      <c r="O27" s="2537"/>
      <c r="P27" s="2536" t="s">
        <v>1</v>
      </c>
    </row>
    <row r="28" spans="1:16">
      <c r="A28" s="2532"/>
      <c r="B28" s="2535"/>
      <c r="C28" s="2535" t="s">
        <v>1</v>
      </c>
      <c r="D28" s="2536" t="s">
        <v>653</v>
      </c>
      <c r="E28" s="2536"/>
      <c r="F28" s="2538" t="s">
        <v>1</v>
      </c>
      <c r="G28" s="2160" t="s">
        <v>653</v>
      </c>
      <c r="H28" s="2536"/>
      <c r="I28" s="2536"/>
      <c r="J28" s="2536"/>
      <c r="K28" s="2536"/>
      <c r="L28" s="2536"/>
      <c r="M28" s="2536"/>
      <c r="N28" s="2537"/>
      <c r="O28" s="2537"/>
      <c r="P28" s="2536"/>
    </row>
    <row r="29" spans="1:16" ht="60">
      <c r="A29" s="2532"/>
      <c r="B29" s="2535"/>
      <c r="C29" s="2535"/>
      <c r="D29" s="2160" t="s">
        <v>654</v>
      </c>
      <c r="E29" s="2160" t="s">
        <v>655</v>
      </c>
      <c r="F29" s="2538"/>
      <c r="G29" s="2358" t="s">
        <v>656</v>
      </c>
      <c r="H29" s="2170" t="s">
        <v>657</v>
      </c>
      <c r="I29" s="2170" t="s">
        <v>311</v>
      </c>
      <c r="J29" s="2170" t="s">
        <v>658</v>
      </c>
      <c r="K29" s="2170" t="s">
        <v>303</v>
      </c>
      <c r="L29" s="2170" t="s">
        <v>659</v>
      </c>
      <c r="M29" s="2170" t="s">
        <v>660</v>
      </c>
      <c r="N29" s="2358" t="s">
        <v>661</v>
      </c>
      <c r="O29" s="2358" t="s">
        <v>662</v>
      </c>
      <c r="P29" s="2170" t="s">
        <v>303</v>
      </c>
    </row>
    <row r="30" spans="1:16">
      <c r="A30" s="2532"/>
      <c r="B30" s="2342" t="s">
        <v>663</v>
      </c>
      <c r="C30" s="1314">
        <f t="shared" ref="C30:C32" si="0">D30+E30</f>
        <v>245.81800000000001</v>
      </c>
      <c r="D30" s="2359">
        <v>209.108</v>
      </c>
      <c r="E30" s="2359">
        <v>36.71</v>
      </c>
      <c r="F30" s="1638">
        <f>G30</f>
        <v>209.108</v>
      </c>
      <c r="G30" s="2359">
        <v>209.108</v>
      </c>
      <c r="H30" s="2360">
        <v>10.97</v>
      </c>
      <c r="I30" s="2361">
        <v>421.00207899999992</v>
      </c>
      <c r="J30" s="1314">
        <v>9.5621719516502406</v>
      </c>
      <c r="K30" s="2362">
        <v>1416.65226050415</v>
      </c>
      <c r="L30" s="2363">
        <v>1.295272070660636</v>
      </c>
      <c r="M30" s="2364">
        <v>40.344987879312612</v>
      </c>
      <c r="N30" s="2363">
        <v>1.3252694523919999</v>
      </c>
      <c r="O30" s="2364">
        <v>47.237480680000004</v>
      </c>
      <c r="P30" s="2365">
        <f>M30+O30</f>
        <v>87.582468559312616</v>
      </c>
    </row>
    <row r="31" spans="1:16" ht="15" customHeight="1">
      <c r="A31" s="2532"/>
      <c r="B31" s="2342">
        <v>2023</v>
      </c>
      <c r="C31" s="1314">
        <f t="shared" si="0"/>
        <v>223.41002784684986</v>
      </c>
      <c r="D31" s="2359">
        <f>'Ф-3 Перечень меропр с сопут эфф'!CH26</f>
        <v>177.39</v>
      </c>
      <c r="E31" s="2359">
        <f>'Ф-2-Перечень меропр с прям затр'!DK43</f>
        <v>46.020027846849885</v>
      </c>
      <c r="F31" s="1638">
        <f t="shared" ref="F31:F35" si="1">G31</f>
        <v>52.93</v>
      </c>
      <c r="G31" s="2359">
        <f>'Ф-3 Перечень меропр с сопут эфф'!CH16</f>
        <v>52.93</v>
      </c>
      <c r="H31" s="2360">
        <v>4.9000000000000004</v>
      </c>
      <c r="I31" s="2361">
        <f>' Ф-1 Целевые показатели прог'!U19</f>
        <v>414.49123400000053</v>
      </c>
      <c r="J31" s="1314">
        <f>' Ф-1 Целевые показатели прог'!U21</f>
        <v>9.3061319547090839</v>
      </c>
      <c r="K31" s="2362">
        <f>' Ф-1 Целевые показатели прог'!U20</f>
        <v>1726.3774596400008</v>
      </c>
      <c r="L31" s="2363">
        <v>1.1424029419761841</v>
      </c>
      <c r="M31" s="2364">
        <f>' Ф-1 Целевые показатели прог'!U47</f>
        <v>26.494025094144821</v>
      </c>
      <c r="N31" s="2363">
        <v>1.216</v>
      </c>
      <c r="O31" s="2364">
        <v>50.000999999999998</v>
      </c>
      <c r="P31" s="2365">
        <f t="shared" ref="P31:P35" si="2">M31+O31</f>
        <v>76.495025094144822</v>
      </c>
    </row>
    <row r="32" spans="1:16" ht="15" customHeight="1">
      <c r="A32" s="2532"/>
      <c r="B32" s="2160">
        <v>2024</v>
      </c>
      <c r="C32" s="1314">
        <f t="shared" si="0"/>
        <v>592.32028906654352</v>
      </c>
      <c r="D32" s="2359">
        <f>'Ф-3 Перечень меропр с сопут эфф'!CN26-10</f>
        <v>555.56000000000006</v>
      </c>
      <c r="E32" s="1638">
        <f>'Ф-2-Перечень меропр с прям затр'!DP43+10</f>
        <v>36.760289066543507</v>
      </c>
      <c r="F32" s="1638">
        <f t="shared" si="1"/>
        <v>128.81</v>
      </c>
      <c r="G32" s="2359">
        <f>'Ф-3 Перечень меропр с сопут эфф'!CN16</f>
        <v>128.81</v>
      </c>
      <c r="H32" s="2360">
        <v>12</v>
      </c>
      <c r="I32" s="2361">
        <f>' Ф-1 Целевые показатели прог'!Z19</f>
        <v>416.63700000000051</v>
      </c>
      <c r="J32" s="1314">
        <f>' Ф-1 Целевые показатели прог'!Z21</f>
        <v>9.3200439430351256</v>
      </c>
      <c r="K32" s="2362">
        <f>' Ф-1 Целевые показатели прог'!Z20</f>
        <v>2239.1566160300035</v>
      </c>
      <c r="L32" s="2363">
        <v>1.253860118308862</v>
      </c>
      <c r="M32" s="2364">
        <f>' Ф-1 Целевые показатели прог'!Z47</f>
        <v>35.792752373632325</v>
      </c>
      <c r="N32" s="2363">
        <f>' Ф-1 Целевые показатели прог'!Z76</f>
        <v>1.3620010626086425</v>
      </c>
      <c r="O32" s="2364">
        <f>' Ф-1 Целевые показатели прог'!Z77</f>
        <v>56.452748468732878</v>
      </c>
      <c r="P32" s="2365">
        <f t="shared" si="2"/>
        <v>92.245500842365203</v>
      </c>
    </row>
    <row r="33" spans="1:16" ht="15" customHeight="1">
      <c r="A33" s="2532"/>
      <c r="B33" s="2342">
        <v>2025</v>
      </c>
      <c r="C33" s="1314">
        <f>D33+E33</f>
        <v>982.19315087287066</v>
      </c>
      <c r="D33" s="2359">
        <f>'Ф-3 Перечень меропр с сопут эфф'!CX26</f>
        <v>961.17524690000005</v>
      </c>
      <c r="E33" s="2519">
        <f>'Ф-2-Перечень меропр с прям затр'!EA43</f>
        <v>21.01790397287057</v>
      </c>
      <c r="F33" s="1638">
        <f t="shared" si="1"/>
        <v>156.63</v>
      </c>
      <c r="G33" s="2359">
        <f>'Ф-3 Перечень меропр с сопут эфф'!CX16</f>
        <v>156.63</v>
      </c>
      <c r="H33" s="2360">
        <v>27.69</v>
      </c>
      <c r="I33" s="2361">
        <f>' Ф-1 Целевые показатели прог'!R19</f>
        <v>427.96199999999999</v>
      </c>
      <c r="J33" s="1314">
        <f>' Ф-1 Целевые показатели прог'!R21</f>
        <v>9.2999938066972412</v>
      </c>
      <c r="K33" s="2362">
        <f>' Ф-1 Целевые показатели прог'!R20</f>
        <v>2397.5391800699999</v>
      </c>
      <c r="L33" s="2363">
        <v>1.2247413282405122</v>
      </c>
      <c r="M33" s="2364">
        <f>' Ф-1 Целевые показатели прог'!R47</f>
        <v>36.719201420160005</v>
      </c>
      <c r="N33" s="2363">
        <v>1.3559939084758597</v>
      </c>
      <c r="O33" s="2364">
        <f>' Ф-1 Целевые показатели прог'!R77</f>
        <v>59.887896760644985</v>
      </c>
      <c r="P33" s="2365">
        <f t="shared" si="2"/>
        <v>96.607098180804996</v>
      </c>
    </row>
    <row r="34" spans="1:16" ht="15" customHeight="1">
      <c r="A34" s="2532"/>
      <c r="B34" s="2342">
        <v>2026</v>
      </c>
      <c r="C34" s="1314">
        <f t="shared" ref="C34:C35" si="3">D34+E34</f>
        <v>728.85544003844996</v>
      </c>
      <c r="D34" s="2359">
        <f>'Ф-3 Перечень меропр с сопут эфф'!CY26</f>
        <v>709.50766186999999</v>
      </c>
      <c r="E34" s="2519">
        <f>'Ф-2-Перечень меропр с прям затр'!EB43</f>
        <v>19.347778168450009</v>
      </c>
      <c r="F34" s="1638">
        <f t="shared" si="1"/>
        <v>158.81</v>
      </c>
      <c r="G34" s="2359">
        <f>'Ф-3 Перечень меропр с сопут эфф'!CY16</f>
        <v>158.81</v>
      </c>
      <c r="H34" s="2360">
        <v>24.03</v>
      </c>
      <c r="I34" s="2361">
        <f>' Ф-1 Целевые показатели прог'!S19</f>
        <v>432.91700000000037</v>
      </c>
      <c r="J34" s="1314">
        <f>' Ф-1 Целевые показатели прог'!S21</f>
        <v>9.2800037384363652</v>
      </c>
      <c r="K34" s="2362">
        <f>' Ф-1 Целевые показатели прог'!S20</f>
        <v>2520.77240566</v>
      </c>
      <c r="L34" s="2363">
        <v>1.1920486188332968</v>
      </c>
      <c r="M34" s="2364">
        <f>' Ф-1 Целевые показатели прог'!S47</f>
        <v>37.450309278542399</v>
      </c>
      <c r="N34" s="2363">
        <v>1.3546379145673837</v>
      </c>
      <c r="O34" s="2364">
        <f>' Ф-1 Целевые показатели прог'!S77</f>
        <v>62.221151906184048</v>
      </c>
      <c r="P34" s="2365">
        <f t="shared" si="2"/>
        <v>99.671461184726439</v>
      </c>
    </row>
    <row r="35" spans="1:16" ht="15" customHeight="1">
      <c r="A35" s="2532"/>
      <c r="B35" s="2342">
        <v>2027</v>
      </c>
      <c r="C35" s="1314">
        <f t="shared" si="3"/>
        <v>853.42259796421013</v>
      </c>
      <c r="D35" s="2359">
        <f>'Ф-3 Перечень меропр с сопут эфф'!CZ26</f>
        <v>830.38826855999991</v>
      </c>
      <c r="E35" s="2519">
        <f>'Ф-2-Перечень меропр с прям затр'!EC43</f>
        <v>23.034329404210204</v>
      </c>
      <c r="F35" s="1638">
        <f t="shared" si="1"/>
        <v>158.13999999999999</v>
      </c>
      <c r="G35" s="2359">
        <f>'Ф-3 Перечень меропр с сопут эфф'!CZ16</f>
        <v>158.13999999999999</v>
      </c>
      <c r="H35" s="2360">
        <v>28.31</v>
      </c>
      <c r="I35" s="2361">
        <f>' Ф-1 Целевые показатели прог'!T19</f>
        <v>435.19700000000012</v>
      </c>
      <c r="J35" s="1314">
        <f>' Ф-1 Целевые показатели прог'!T21</f>
        <v>9.2600031916591323</v>
      </c>
      <c r="K35" s="2362">
        <f>' Ф-1 Целевые показатели прог'!T20</f>
        <v>2634.2839453199999</v>
      </c>
      <c r="L35" s="2363">
        <v>1.1603366907082979</v>
      </c>
      <c r="M35" s="2364">
        <f>' Ф-1 Целевые показатели прог'!T47</f>
        <v>38.2013865260259</v>
      </c>
      <c r="N35" s="2363">
        <v>1.3532832766528164</v>
      </c>
      <c r="O35" s="2364">
        <f>' Ф-1 Целевые показатели прог'!T77</f>
        <v>64.645357081587207</v>
      </c>
      <c r="P35" s="2365">
        <f t="shared" si="2"/>
        <v>102.84674360761311</v>
      </c>
    </row>
    <row r="36" spans="1:16" ht="30">
      <c r="A36" s="2532"/>
      <c r="B36" s="2160" t="s">
        <v>664</v>
      </c>
      <c r="C36" s="1314">
        <f>SUM(C31:C35)</f>
        <v>3380.2015057889244</v>
      </c>
      <c r="D36" s="2367">
        <f>SUM(D31:D35)</f>
        <v>3234.0211773299998</v>
      </c>
      <c r="E36" s="2365">
        <f>SUM(E31:E35)</f>
        <v>146.18032845892418</v>
      </c>
      <c r="F36" s="2365">
        <f t="shared" ref="F36:G36" si="4">SUM(F31:F35)</f>
        <v>655.31999999999994</v>
      </c>
      <c r="G36" s="2365">
        <f t="shared" si="4"/>
        <v>655.31999999999994</v>
      </c>
      <c r="H36" s="2366"/>
      <c r="I36" s="2367">
        <f>SUM(I31:I35)</f>
        <v>2127.2042340000016</v>
      </c>
      <c r="J36" s="2367"/>
      <c r="K36" s="2367">
        <f t="shared" ref="K36:P36" si="5">SUM(K31:K35)</f>
        <v>11518.129606720004</v>
      </c>
      <c r="L36" s="2365">
        <f t="shared" si="5"/>
        <v>5.9733896980671526</v>
      </c>
      <c r="M36" s="2365">
        <f t="shared" si="5"/>
        <v>174.65767469250545</v>
      </c>
      <c r="N36" s="2365">
        <f t="shared" si="5"/>
        <v>6.6419161623047023</v>
      </c>
      <c r="O36" s="2365">
        <f t="shared" si="5"/>
        <v>293.20815421714912</v>
      </c>
      <c r="P36" s="2365">
        <f t="shared" si="5"/>
        <v>467.86582890965462</v>
      </c>
    </row>
    <row r="38" spans="1:16" s="2353" customFormat="1" ht="15.75">
      <c r="A38" s="2354" t="s">
        <v>665</v>
      </c>
      <c r="B38" s="2356"/>
      <c r="D38" s="2368"/>
      <c r="E38" s="2368"/>
      <c r="F38" s="2368"/>
      <c r="G38" s="2368"/>
      <c r="H38" s="2368"/>
    </row>
    <row r="39" spans="1:16" s="2353" customFormat="1" ht="15.75">
      <c r="A39" s="2354"/>
      <c r="B39" s="2356"/>
      <c r="D39" s="2368"/>
    </row>
    <row r="40" spans="1:16" s="2353" customFormat="1" ht="28.5" customHeight="1">
      <c r="A40" s="2539" t="s">
        <v>666</v>
      </c>
      <c r="B40" s="2539"/>
      <c r="C40" s="2539"/>
      <c r="D40" s="2368"/>
      <c r="E40" s="2369"/>
      <c r="H40" s="2539"/>
      <c r="I40" s="2539"/>
      <c r="J40" s="2539"/>
      <c r="K40" s="2540" t="s">
        <v>675</v>
      </c>
      <c r="L40" s="2540"/>
      <c r="M40" s="2370"/>
      <c r="N40" s="2370"/>
      <c r="O40" s="2370"/>
    </row>
    <row r="41" spans="1:16" s="2353" customFormat="1">
      <c r="A41" s="2541" t="s">
        <v>625</v>
      </c>
      <c r="B41" s="2541"/>
      <c r="C41" s="2541"/>
      <c r="D41" s="2368"/>
      <c r="E41" s="2371"/>
      <c r="I41" s="2372" t="s">
        <v>626</v>
      </c>
      <c r="J41" s="2355"/>
      <c r="K41" s="2355"/>
    </row>
    <row r="42" spans="1:16" s="2353" customFormat="1" ht="15.75" customHeight="1">
      <c r="B42" s="2356"/>
      <c r="D42" s="2368"/>
      <c r="H42" s="2528" t="s">
        <v>676</v>
      </c>
      <c r="I42" s="2528"/>
      <c r="J42" s="2528"/>
      <c r="K42" s="2528"/>
      <c r="L42" s="2528"/>
      <c r="M42" s="2373"/>
      <c r="N42" s="2373"/>
      <c r="O42" s="2373"/>
    </row>
    <row r="43" spans="1:16" s="2353" customFormat="1">
      <c r="B43" s="2355"/>
      <c r="D43" s="2368"/>
    </row>
    <row r="44" spans="1:16" s="2353" customFormat="1" ht="17.25" customHeight="1">
      <c r="A44" s="2539" t="s">
        <v>667</v>
      </c>
      <c r="B44" s="2539"/>
      <c r="C44" s="2539"/>
      <c r="D44" s="2369"/>
      <c r="E44" s="2369"/>
      <c r="H44" s="2539"/>
      <c r="I44" s="2539"/>
      <c r="J44" s="2539"/>
      <c r="K44" s="2540" t="s">
        <v>668</v>
      </c>
      <c r="L44" s="2540"/>
      <c r="M44" s="2370"/>
      <c r="N44" s="2370"/>
      <c r="O44" s="2370"/>
    </row>
    <row r="45" spans="1:16" s="2353" customFormat="1">
      <c r="A45" s="2523" t="s">
        <v>625</v>
      </c>
      <c r="B45" s="2523"/>
      <c r="C45" s="2523"/>
      <c r="D45" s="2371"/>
      <c r="E45" s="2371"/>
      <c r="I45" s="2372" t="s">
        <v>626</v>
      </c>
      <c r="J45" s="2355"/>
      <c r="K45" s="2355"/>
    </row>
    <row r="46" spans="1:16" s="2353" customFormat="1" ht="15.75" customHeight="1">
      <c r="A46" s="2374"/>
      <c r="B46" s="2356"/>
      <c r="H46" s="2528" t="s">
        <v>670</v>
      </c>
      <c r="I46" s="2528"/>
      <c r="J46" s="2528"/>
      <c r="K46" s="2528"/>
      <c r="L46" s="2528"/>
      <c r="M46" s="2373"/>
      <c r="N46" s="2373"/>
      <c r="O46" s="2373"/>
    </row>
    <row r="47" spans="1:16" s="2353" customFormat="1">
      <c r="A47" s="2375"/>
      <c r="B47" s="2355"/>
    </row>
    <row r="48" spans="1:16" s="2353" customFormat="1" ht="30.75" customHeight="1">
      <c r="A48" s="2539" t="s">
        <v>678</v>
      </c>
      <c r="B48" s="2539"/>
      <c r="C48" s="2539"/>
      <c r="D48" s="2369"/>
      <c r="E48" s="2369"/>
      <c r="H48" s="2539"/>
      <c r="I48" s="2539"/>
      <c r="J48" s="2539"/>
      <c r="K48" s="2540" t="s">
        <v>679</v>
      </c>
      <c r="L48" s="2540"/>
      <c r="M48" s="2370"/>
      <c r="N48" s="2370"/>
      <c r="O48" s="2370"/>
    </row>
    <row r="49" spans="1:15" s="2353" customFormat="1" ht="15.75">
      <c r="A49" s="2369"/>
      <c r="B49" s="2369"/>
      <c r="C49" s="2369"/>
      <c r="D49" s="2369"/>
      <c r="E49" s="2369"/>
      <c r="H49" s="2369"/>
      <c r="I49" s="2376" t="s">
        <v>626</v>
      </c>
      <c r="J49" s="2369"/>
      <c r="K49" s="2377"/>
      <c r="L49" s="2377"/>
      <c r="M49" s="2370"/>
      <c r="N49" s="2370"/>
      <c r="O49" s="2370"/>
    </row>
    <row r="50" spans="1:15" s="2353" customFormat="1" ht="15.75">
      <c r="A50" s="2523" t="s">
        <v>625</v>
      </c>
      <c r="B50" s="2523"/>
      <c r="C50" s="2523"/>
      <c r="D50" s="2371"/>
      <c r="E50" s="2371"/>
      <c r="H50" s="2528" t="s">
        <v>670</v>
      </c>
      <c r="I50" s="2528"/>
      <c r="J50" s="2528"/>
      <c r="K50" s="2528"/>
      <c r="L50" s="2528"/>
    </row>
    <row r="51" spans="1:15" s="2353" customFormat="1" ht="15.75">
      <c r="A51" s="2370"/>
      <c r="B51" s="2378"/>
      <c r="H51" s="2528"/>
      <c r="I51" s="2528"/>
      <c r="J51" s="2528"/>
      <c r="K51" s="2528"/>
      <c r="L51" s="2528"/>
      <c r="M51" s="2373"/>
      <c r="N51" s="2373"/>
      <c r="O51" s="2373"/>
    </row>
  </sheetData>
  <customSheetViews>
    <customSheetView guid="{9C5F982F-1B52-475C-A2F6-A74F67F3DA33}" hiddenRows="1" topLeftCell="A12">
      <selection activeCell="D40" sqref="D40"/>
      <pageMargins left="0.7" right="0.7" top="0.75" bottom="0.75" header="0.3" footer="0.3"/>
    </customSheetView>
  </customSheetViews>
  <mergeCells count="55">
    <mergeCell ref="H51:L51"/>
    <mergeCell ref="A45:C45"/>
    <mergeCell ref="H46:L46"/>
    <mergeCell ref="A48:C48"/>
    <mergeCell ref="H48:J48"/>
    <mergeCell ref="K48:L48"/>
    <mergeCell ref="A50:C50"/>
    <mergeCell ref="H50:L50"/>
    <mergeCell ref="A44:C44"/>
    <mergeCell ref="H44:J44"/>
    <mergeCell ref="K44:L44"/>
    <mergeCell ref="I27:K28"/>
    <mergeCell ref="L27:M28"/>
    <mergeCell ref="A40:C40"/>
    <mergeCell ref="H40:J40"/>
    <mergeCell ref="K40:L40"/>
    <mergeCell ref="A41:C41"/>
    <mergeCell ref="H42:L42"/>
    <mergeCell ref="B22:P22"/>
    <mergeCell ref="B23:P23"/>
    <mergeCell ref="B24:P24"/>
    <mergeCell ref="B25:P25"/>
    <mergeCell ref="A26:A36"/>
    <mergeCell ref="B26:B29"/>
    <mergeCell ref="C26:E27"/>
    <mergeCell ref="F26:G27"/>
    <mergeCell ref="H26:H28"/>
    <mergeCell ref="I26:P26"/>
    <mergeCell ref="N27:O28"/>
    <mergeCell ref="P27:P28"/>
    <mergeCell ref="C28:C29"/>
    <mergeCell ref="D28:E28"/>
    <mergeCell ref="F28:F29"/>
    <mergeCell ref="A12:P12"/>
    <mergeCell ref="A13:P13"/>
    <mergeCell ref="A14:P14"/>
    <mergeCell ref="A15:P15"/>
    <mergeCell ref="B17:P17"/>
    <mergeCell ref="A18:A21"/>
    <mergeCell ref="B18:P18"/>
    <mergeCell ref="B19:P19"/>
    <mergeCell ref="B20:P20"/>
    <mergeCell ref="B21:P21"/>
    <mergeCell ref="A10:P10"/>
    <mergeCell ref="A2:B2"/>
    <mergeCell ref="M2:P2"/>
    <mergeCell ref="A3:B3"/>
    <mergeCell ref="M3:P3"/>
    <mergeCell ref="A4:B4"/>
    <mergeCell ref="M4:P4"/>
    <mergeCell ref="A5:B5"/>
    <mergeCell ref="M5:P5"/>
    <mergeCell ref="A6:B6"/>
    <mergeCell ref="M6:P6"/>
    <mergeCell ref="H7:P7"/>
  </mergeCells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CN2407"/>
  <sheetViews>
    <sheetView view="pageBreakPreview" zoomScale="88" zoomScaleNormal="88" zoomScaleSheetLayoutView="88" workbookViewId="0">
      <pane xSplit="16" ySplit="6" topLeftCell="R22" activePane="bottomRight" state="frozen"/>
      <selection pane="topRight" activeCell="Q1" sqref="Q1"/>
      <selection pane="bottomLeft" activeCell="A7" sqref="A7"/>
      <selection pane="bottomRight" activeCell="CM30" sqref="CM30"/>
    </sheetView>
  </sheetViews>
  <sheetFormatPr defaultColWidth="9.140625" defaultRowHeight="18.75" outlineLevelRow="1" outlineLevelCol="1"/>
  <cols>
    <col min="1" max="1" width="9.28515625" style="1" customWidth="1"/>
    <col min="2" max="2" width="31.85546875" style="1" customWidth="1"/>
    <col min="3" max="3" width="18.28515625" style="499" customWidth="1"/>
    <col min="4" max="4" width="10.28515625" style="14" customWidth="1"/>
    <col min="5" max="6" width="12.7109375" style="14" hidden="1" customWidth="1"/>
    <col min="7" max="7" width="13" style="139" hidden="1" customWidth="1"/>
    <col min="8" max="11" width="14.42578125" style="139" hidden="1" customWidth="1"/>
    <col min="12" max="12" width="12.28515625" style="1" hidden="1" customWidth="1"/>
    <col min="13" max="13" width="14.140625" style="150" hidden="1" customWidth="1" outlineLevel="1"/>
    <col min="14" max="14" width="11.28515625" style="1" hidden="1" customWidth="1" outlineLevel="1"/>
    <col min="15" max="15" width="12.28515625" style="1" hidden="1" customWidth="1" outlineLevel="1"/>
    <col min="16" max="16" width="0.140625" style="1" customWidth="1" outlineLevel="1"/>
    <col min="17" max="17" width="12.7109375" style="8" hidden="1" customWidth="1"/>
    <col min="18" max="19" width="12.28515625" style="8" customWidth="1"/>
    <col min="20" max="20" width="12.140625" style="8" customWidth="1"/>
    <col min="21" max="21" width="14.28515625" style="1" customWidth="1"/>
    <col min="22" max="22" width="12.140625" style="150" hidden="1" customWidth="1" outlineLevel="1"/>
    <col min="23" max="23" width="11.7109375" style="1" hidden="1" customWidth="1" outlineLevel="1"/>
    <col min="24" max="24" width="12" style="1" hidden="1" customWidth="1" outlineLevel="1"/>
    <col min="25" max="25" width="1.140625" style="1" hidden="1" customWidth="1" outlineLevel="1"/>
    <col min="26" max="26" width="13.28515625" style="1" customWidth="1" collapsed="1"/>
    <col min="27" max="27" width="14.140625" style="150" customWidth="1" outlineLevel="1"/>
    <col min="28" max="28" width="11.28515625" style="1" customWidth="1" outlineLevel="1"/>
    <col min="29" max="30" width="12.28515625" style="1" customWidth="1" outlineLevel="1"/>
    <col min="31" max="31" width="10.7109375" style="1" hidden="1" customWidth="1"/>
    <col min="32" max="32" width="12.140625" style="150" hidden="1" customWidth="1" outlineLevel="1"/>
    <col min="33" max="33" width="11.7109375" style="1" hidden="1" customWidth="1" outlineLevel="1"/>
    <col min="34" max="34" width="12" style="1" hidden="1" customWidth="1" outlineLevel="1"/>
    <col min="35" max="36" width="11.42578125" style="1" hidden="1" customWidth="1" outlineLevel="1"/>
    <col min="37" max="48" width="10.140625" style="1" hidden="1" customWidth="1"/>
    <col min="49" max="49" width="10.140625" style="843" hidden="1" customWidth="1"/>
    <col min="50" max="68" width="10.140625" style="1" hidden="1" customWidth="1"/>
    <col min="69" max="88" width="9.140625" style="1" hidden="1" customWidth="1"/>
    <col min="89" max="89" width="21.28515625" style="1" customWidth="1"/>
    <col min="90" max="90" width="17.5703125" style="1" customWidth="1"/>
    <col min="91" max="91" width="16.42578125" style="1" customWidth="1"/>
    <col min="92" max="16384" width="9.140625" style="1"/>
  </cols>
  <sheetData>
    <row r="1" spans="1:88">
      <c r="B1" s="13"/>
      <c r="M1" s="209"/>
      <c r="Q1" s="1"/>
      <c r="R1" s="14"/>
      <c r="S1" s="14"/>
      <c r="T1" s="14"/>
      <c r="AA1" s="209"/>
      <c r="AV1" s="14"/>
      <c r="AW1" s="801"/>
      <c r="AX1" s="14"/>
      <c r="AY1" s="14"/>
      <c r="AZ1" s="14"/>
      <c r="BA1" s="14"/>
    </row>
    <row r="2" spans="1:88">
      <c r="A2" s="154" t="s">
        <v>294</v>
      </c>
      <c r="B2" s="633"/>
      <c r="C2" s="500"/>
      <c r="D2" s="161"/>
      <c r="E2" s="161"/>
      <c r="F2" s="161"/>
      <c r="G2" s="162"/>
      <c r="H2" s="162"/>
      <c r="I2" s="162"/>
      <c r="J2" s="162"/>
      <c r="K2" s="162"/>
      <c r="L2" s="155"/>
      <c r="M2" s="253"/>
      <c r="N2" s="8"/>
      <c r="O2" s="8"/>
      <c r="P2" s="8"/>
      <c r="Z2" s="155"/>
      <c r="AA2" s="253"/>
      <c r="AB2" s="8"/>
      <c r="AC2" s="8"/>
      <c r="AD2" s="8"/>
      <c r="AV2" s="14"/>
      <c r="AW2" s="801"/>
      <c r="AX2" s="14"/>
      <c r="AY2" s="14"/>
      <c r="AZ2" s="14"/>
      <c r="BA2" s="14"/>
    </row>
    <row r="3" spans="1:88" ht="16.5" customHeight="1" thickBot="1">
      <c r="B3" s="2546" t="s">
        <v>293</v>
      </c>
      <c r="C3" s="2546"/>
      <c r="Y3" s="15"/>
      <c r="AI3" s="15"/>
      <c r="AJ3" s="15"/>
      <c r="BW3" s="2551" t="s">
        <v>206</v>
      </c>
      <c r="BX3" s="2551"/>
      <c r="BY3" s="2551"/>
      <c r="BZ3" s="2551"/>
      <c r="CA3" s="2551"/>
      <c r="CB3" s="2551"/>
      <c r="CC3" s="2551"/>
      <c r="CD3" s="2551"/>
      <c r="CE3" s="2551"/>
      <c r="CF3" s="2551"/>
      <c r="CG3" s="2551"/>
      <c r="CH3" s="2551"/>
      <c r="CI3" s="2551"/>
      <c r="CJ3" s="2551"/>
    </row>
    <row r="4" spans="1:88" ht="29.25" customHeight="1" thickBot="1">
      <c r="A4" s="2655" t="s">
        <v>6</v>
      </c>
      <c r="B4" s="2657" t="s">
        <v>20</v>
      </c>
      <c r="C4" s="2659" t="s">
        <v>7</v>
      </c>
      <c r="D4" s="2657" t="s">
        <v>124</v>
      </c>
      <c r="E4" s="2661" t="s">
        <v>296</v>
      </c>
      <c r="F4" s="2661" t="s">
        <v>297</v>
      </c>
      <c r="G4" s="2661" t="s">
        <v>298</v>
      </c>
      <c r="H4" s="2661" t="s">
        <v>299</v>
      </c>
      <c r="I4" s="2661" t="s">
        <v>300</v>
      </c>
      <c r="J4" s="2661" t="s">
        <v>320</v>
      </c>
      <c r="K4" s="2661" t="s">
        <v>332</v>
      </c>
      <c r="L4" s="2663" t="s">
        <v>225</v>
      </c>
      <c r="M4" s="2664"/>
      <c r="N4" s="2664"/>
      <c r="O4" s="2664"/>
      <c r="P4" s="2664"/>
      <c r="Q4" s="2664"/>
      <c r="R4" s="2664"/>
      <c r="S4" s="2664"/>
      <c r="T4" s="2665"/>
      <c r="U4" s="2663" t="s">
        <v>36</v>
      </c>
      <c r="V4" s="2664"/>
      <c r="W4" s="2664"/>
      <c r="X4" s="2664"/>
      <c r="Y4" s="2664"/>
      <c r="Z4" s="1983"/>
      <c r="AA4" s="2664" t="s">
        <v>225</v>
      </c>
      <c r="AB4" s="2664"/>
      <c r="AC4" s="2664"/>
      <c r="AD4" s="2665"/>
      <c r="AE4" s="2663" t="s">
        <v>36</v>
      </c>
      <c r="AF4" s="2664"/>
      <c r="AG4" s="2664"/>
      <c r="AH4" s="2664"/>
      <c r="AI4" s="2664"/>
      <c r="AJ4" s="1983"/>
      <c r="AK4" s="2669" t="s">
        <v>215</v>
      </c>
      <c r="AL4" s="2670"/>
      <c r="AM4" s="2670"/>
      <c r="AN4" s="2670"/>
      <c r="AO4" s="2671"/>
      <c r="AP4" s="2666" t="s">
        <v>216</v>
      </c>
      <c r="AQ4" s="2667"/>
      <c r="AR4" s="2667"/>
      <c r="AS4" s="2667"/>
      <c r="AT4" s="2667"/>
      <c r="AU4" s="2542" t="s">
        <v>215</v>
      </c>
      <c r="AV4" s="2544" t="s">
        <v>216</v>
      </c>
      <c r="AW4" s="835" t="s">
        <v>415</v>
      </c>
      <c r="AX4" s="418"/>
      <c r="AY4" s="418"/>
      <c r="AZ4" s="418"/>
      <c r="BA4" s="418" t="s">
        <v>59</v>
      </c>
      <c r="BB4" s="418"/>
      <c r="BC4" s="418"/>
      <c r="BD4" s="688"/>
      <c r="BE4" s="8"/>
      <c r="BF4" s="2549" t="s">
        <v>59</v>
      </c>
      <c r="BG4" s="2549"/>
      <c r="BH4" s="2549"/>
      <c r="BI4" s="2549"/>
      <c r="BL4" s="275" t="s">
        <v>174</v>
      </c>
      <c r="BP4" s="2542" t="s">
        <v>215</v>
      </c>
      <c r="BQ4" s="2544" t="s">
        <v>216</v>
      </c>
    </row>
    <row r="5" spans="1:88" ht="34.5" customHeight="1" thickBot="1">
      <c r="A5" s="2656"/>
      <c r="B5" s="2658"/>
      <c r="C5" s="2660"/>
      <c r="D5" s="2658"/>
      <c r="E5" s="2662"/>
      <c r="F5" s="2662"/>
      <c r="G5" s="2662"/>
      <c r="H5" s="2662"/>
      <c r="I5" s="2662"/>
      <c r="J5" s="2662"/>
      <c r="K5" s="2662"/>
      <c r="L5" s="513">
        <v>2023</v>
      </c>
      <c r="M5" s="514" t="str">
        <f>"1 кв."&amp;$A$1</f>
        <v>1 кв.</v>
      </c>
      <c r="N5" s="160" t="str">
        <f>"2 кв."&amp;$A$1</f>
        <v>2 кв.</v>
      </c>
      <c r="O5" s="160" t="str">
        <f>"3 кв."&amp;$A$1</f>
        <v>3 кв.</v>
      </c>
      <c r="P5" s="160" t="str">
        <f>"4 кв."&amp;$A$1</f>
        <v>4 кв.</v>
      </c>
      <c r="Q5" s="514">
        <v>2024</v>
      </c>
      <c r="R5" s="160">
        <v>2025</v>
      </c>
      <c r="S5" s="514">
        <v>2026</v>
      </c>
      <c r="T5" s="160">
        <v>2027</v>
      </c>
      <c r="U5" s="1662">
        <v>2023</v>
      </c>
      <c r="V5" s="1663" t="str">
        <f>"1 кв."&amp;$A$1</f>
        <v>1 кв.</v>
      </c>
      <c r="W5" s="160" t="str">
        <f>"2 кв."&amp;$A$1</f>
        <v>2 кв.</v>
      </c>
      <c r="X5" s="1663" t="str">
        <f>"3 кв."&amp;$A$1</f>
        <v>3 кв.</v>
      </c>
      <c r="Y5" s="160" t="str">
        <f>"4 кв."&amp;$A$1</f>
        <v>4 кв.</v>
      </c>
      <c r="Z5" s="513">
        <v>2024</v>
      </c>
      <c r="AA5" s="514" t="str">
        <f>"1 кв."&amp;$A$1</f>
        <v>1 кв.</v>
      </c>
      <c r="AB5" s="160" t="str">
        <f>"2 кв."&amp;$A$1</f>
        <v>2 кв.</v>
      </c>
      <c r="AC5" s="160" t="str">
        <f>"3 кв."&amp;$A$1</f>
        <v>3 кв.</v>
      </c>
      <c r="AD5" s="160" t="str">
        <f>"4 кв."&amp;$A$1</f>
        <v>4 кв.</v>
      </c>
      <c r="AE5" s="1662">
        <v>2024</v>
      </c>
      <c r="AF5" s="160" t="str">
        <f>"1 кв."&amp;$A$1</f>
        <v>1 кв.</v>
      </c>
      <c r="AG5" s="160" t="str">
        <f>"2 кв."&amp;$A$1</f>
        <v>2 кв.</v>
      </c>
      <c r="AH5" s="160" t="str">
        <f>"3 кв."&amp;$A$1</f>
        <v>3 кв.</v>
      </c>
      <c r="AI5" s="160" t="str">
        <f>"4 кв."&amp;$A$1</f>
        <v>4 кв.</v>
      </c>
      <c r="AJ5" s="1663"/>
      <c r="AK5" s="1664">
        <v>2017</v>
      </c>
      <c r="AL5" s="690">
        <v>2018</v>
      </c>
      <c r="AM5" s="690">
        <v>2019</v>
      </c>
      <c r="AN5" s="690">
        <v>2020</v>
      </c>
      <c r="AO5" s="690">
        <v>2021</v>
      </c>
      <c r="AP5" s="689">
        <v>2017</v>
      </c>
      <c r="AQ5" s="691">
        <v>2018</v>
      </c>
      <c r="AR5" s="689">
        <v>2019</v>
      </c>
      <c r="AS5" s="689">
        <v>2020</v>
      </c>
      <c r="AT5" s="689">
        <v>2021</v>
      </c>
      <c r="AU5" s="2543"/>
      <c r="AV5" s="2545"/>
      <c r="AW5" s="835" t="s">
        <v>484</v>
      </c>
      <c r="AX5" s="418"/>
      <c r="AY5" s="418"/>
      <c r="AZ5" s="2555"/>
      <c r="BA5" s="2556">
        <v>2024</v>
      </c>
      <c r="BB5" s="2556">
        <v>2025</v>
      </c>
      <c r="BC5" s="2550">
        <v>2026</v>
      </c>
      <c r="BD5" s="2550">
        <v>2027</v>
      </c>
      <c r="BE5" s="688"/>
      <c r="BF5" s="2550" t="s">
        <v>419</v>
      </c>
      <c r="BG5" s="2550"/>
      <c r="BH5" s="2550"/>
      <c r="BI5" s="2550"/>
      <c r="BK5" s="2550" t="s">
        <v>418</v>
      </c>
      <c r="BL5" s="2550"/>
      <c r="BM5" s="2550"/>
      <c r="BN5" s="2550"/>
      <c r="BP5" s="2543"/>
      <c r="BQ5" s="2545"/>
    </row>
    <row r="6" spans="1:88" s="150" customFormat="1" ht="18.600000000000001" customHeight="1" thickBot="1">
      <c r="A6" s="515">
        <v>1</v>
      </c>
      <c r="B6" s="515">
        <f>A6+1</f>
        <v>2</v>
      </c>
      <c r="C6" s="515">
        <f t="shared" ref="C6:T6" si="0">B6+1</f>
        <v>3</v>
      </c>
      <c r="D6" s="515">
        <f t="shared" si="0"/>
        <v>4</v>
      </c>
      <c r="E6" s="515">
        <f t="shared" si="0"/>
        <v>5</v>
      </c>
      <c r="F6" s="515">
        <f t="shared" si="0"/>
        <v>6</v>
      </c>
      <c r="G6" s="515">
        <f t="shared" si="0"/>
        <v>7</v>
      </c>
      <c r="H6" s="515">
        <f t="shared" si="0"/>
        <v>8</v>
      </c>
      <c r="I6" s="515">
        <f t="shared" si="0"/>
        <v>9</v>
      </c>
      <c r="J6" s="515">
        <v>4</v>
      </c>
      <c r="K6" s="515">
        <f t="shared" si="0"/>
        <v>5</v>
      </c>
      <c r="L6" s="515">
        <f t="shared" si="0"/>
        <v>6</v>
      </c>
      <c r="M6" s="515">
        <f t="shared" si="0"/>
        <v>7</v>
      </c>
      <c r="N6" s="515">
        <f t="shared" si="0"/>
        <v>8</v>
      </c>
      <c r="O6" s="515">
        <f t="shared" si="0"/>
        <v>9</v>
      </c>
      <c r="P6" s="515">
        <f>O6+1</f>
        <v>10</v>
      </c>
      <c r="Q6" s="515">
        <f>P6+1</f>
        <v>11</v>
      </c>
      <c r="R6" s="515">
        <f t="shared" si="0"/>
        <v>12</v>
      </c>
      <c r="S6" s="515">
        <f t="shared" si="0"/>
        <v>13</v>
      </c>
      <c r="T6" s="515">
        <f t="shared" si="0"/>
        <v>14</v>
      </c>
      <c r="U6" s="516">
        <f t="shared" ref="U6" si="1">R6+1</f>
        <v>13</v>
      </c>
      <c r="V6" s="515">
        <v>14</v>
      </c>
      <c r="W6" s="515">
        <v>15</v>
      </c>
      <c r="X6" s="515">
        <v>16</v>
      </c>
      <c r="Y6" s="515">
        <v>17</v>
      </c>
      <c r="Z6" s="515">
        <f t="shared" ref="Z6" si="2">Y6+1</f>
        <v>18</v>
      </c>
      <c r="AA6" s="515">
        <f t="shared" ref="AA6" si="3">Z6+1</f>
        <v>19</v>
      </c>
      <c r="AB6" s="515">
        <f t="shared" ref="AB6" si="4">AA6+1</f>
        <v>20</v>
      </c>
      <c r="AC6" s="515">
        <f t="shared" ref="AC6" si="5">AB6+1</f>
        <v>21</v>
      </c>
      <c r="AD6" s="515">
        <f>AC6+1</f>
        <v>22</v>
      </c>
      <c r="AE6" s="516">
        <f t="shared" ref="AE6" si="6">AB6+1</f>
        <v>21</v>
      </c>
      <c r="AF6" s="515">
        <v>14</v>
      </c>
      <c r="AG6" s="515">
        <v>15</v>
      </c>
      <c r="AH6" s="515">
        <v>16</v>
      </c>
      <c r="AI6" s="515">
        <v>17</v>
      </c>
      <c r="AJ6" s="515"/>
      <c r="AK6" s="515">
        <v>5</v>
      </c>
      <c r="AL6" s="515">
        <v>5</v>
      </c>
      <c r="AM6" s="515">
        <v>5</v>
      </c>
      <c r="AN6" s="515">
        <v>5</v>
      </c>
      <c r="AO6" s="515">
        <v>5</v>
      </c>
      <c r="AP6" s="515">
        <v>5</v>
      </c>
      <c r="AQ6" s="515">
        <v>5</v>
      </c>
      <c r="AR6" s="515">
        <v>5</v>
      </c>
      <c r="AS6" s="515">
        <v>5</v>
      </c>
      <c r="AT6" s="515">
        <v>5</v>
      </c>
      <c r="AU6" s="515">
        <v>6</v>
      </c>
      <c r="AV6" s="515">
        <v>7</v>
      </c>
      <c r="AW6" s="835" t="s">
        <v>485</v>
      </c>
      <c r="AX6" s="688"/>
      <c r="AY6" s="688"/>
      <c r="AZ6" s="2555"/>
      <c r="BA6" s="2557"/>
      <c r="BB6" s="2557"/>
      <c r="BC6" s="2550"/>
      <c r="BD6" s="2550"/>
      <c r="BE6" s="688"/>
      <c r="BF6" s="415" t="s">
        <v>148</v>
      </c>
      <c r="BG6" s="415" t="s">
        <v>149</v>
      </c>
      <c r="BH6" s="415" t="s">
        <v>150</v>
      </c>
      <c r="BI6" s="415" t="s">
        <v>151</v>
      </c>
      <c r="BJ6" s="1"/>
      <c r="BK6" s="415" t="s">
        <v>148</v>
      </c>
      <c r="BL6" s="415" t="s">
        <v>149</v>
      </c>
      <c r="BM6" s="415" t="s">
        <v>150</v>
      </c>
      <c r="BN6" s="415" t="s">
        <v>151</v>
      </c>
      <c r="BP6" s="515">
        <v>6</v>
      </c>
      <c r="BQ6" s="515">
        <v>7</v>
      </c>
    </row>
    <row r="7" spans="1:88" ht="21.75" customHeight="1" thickBot="1">
      <c r="A7" s="2599" t="s">
        <v>458</v>
      </c>
      <c r="B7" s="2600"/>
      <c r="C7" s="2600"/>
      <c r="D7" s="2600"/>
      <c r="E7" s="2600"/>
      <c r="F7" s="2600"/>
      <c r="G7" s="2600"/>
      <c r="H7" s="2600"/>
      <c r="I7" s="2600"/>
      <c r="J7" s="2600"/>
      <c r="K7" s="2600"/>
      <c r="L7" s="2600"/>
      <c r="M7" s="2600"/>
      <c r="N7" s="2600"/>
      <c r="O7" s="2600"/>
      <c r="P7" s="2600"/>
      <c r="Q7" s="2600"/>
      <c r="R7" s="2600"/>
      <c r="S7" s="2600"/>
      <c r="T7" s="2600"/>
      <c r="U7" s="2600"/>
      <c r="V7" s="2600"/>
      <c r="W7" s="2600"/>
      <c r="X7" s="2600"/>
      <c r="Y7" s="2672"/>
      <c r="Z7" s="2476"/>
      <c r="AA7" s="2476"/>
      <c r="AB7" s="2476"/>
      <c r="AC7" s="2476"/>
      <c r="AD7" s="2477"/>
      <c r="AE7" s="1984"/>
      <c r="AF7" s="1984"/>
      <c r="AG7" s="1984"/>
      <c r="AH7" s="1984"/>
      <c r="AI7" s="1984"/>
      <c r="AJ7" s="1984"/>
      <c r="AK7" s="244"/>
      <c r="AL7" s="244"/>
      <c r="AM7" s="244"/>
      <c r="AN7" s="244"/>
      <c r="AO7" s="244"/>
      <c r="AP7" s="244"/>
      <c r="AQ7" s="244"/>
      <c r="AR7" s="244"/>
      <c r="AS7" s="244"/>
      <c r="AT7" s="245"/>
      <c r="AV7" s="171"/>
      <c r="AW7" s="836"/>
      <c r="AX7" s="171"/>
      <c r="AY7" s="171"/>
      <c r="AZ7" s="419"/>
      <c r="BA7" s="986"/>
      <c r="BB7" s="986"/>
      <c r="BC7" s="986"/>
      <c r="BD7" s="986"/>
      <c r="BE7" s="9"/>
      <c r="BF7" s="985"/>
      <c r="BG7" s="985"/>
      <c r="BH7" s="985"/>
      <c r="BI7" s="985"/>
      <c r="BK7" s="67"/>
      <c r="BL7" s="67"/>
      <c r="BM7" s="67"/>
      <c r="BN7" s="67"/>
      <c r="BQ7" s="171"/>
    </row>
    <row r="8" spans="1:88" ht="47.25" customHeight="1">
      <c r="A8" s="1649">
        <v>1</v>
      </c>
      <c r="B8" s="1752" t="s">
        <v>25</v>
      </c>
      <c r="C8" s="501" t="s">
        <v>302</v>
      </c>
      <c r="D8" s="18"/>
      <c r="E8" s="663">
        <v>4229.8119999999999</v>
      </c>
      <c r="F8" s="663">
        <v>4178.562852</v>
      </c>
      <c r="G8" s="663">
        <v>4142.4614140000003</v>
      </c>
      <c r="H8" s="663">
        <v>4140.2742040000003</v>
      </c>
      <c r="I8" s="663">
        <v>4053.8192089999998</v>
      </c>
      <c r="J8" s="663">
        <v>4402.7871610000002</v>
      </c>
      <c r="K8" s="663">
        <v>4397.0770000000002</v>
      </c>
      <c r="L8" s="634">
        <f>M8+N8+O8+P8</f>
        <v>4422.7520000000004</v>
      </c>
      <c r="M8" s="634">
        <v>1262.4870000000001</v>
      </c>
      <c r="N8" s="634">
        <v>1009.338</v>
      </c>
      <c r="O8" s="634">
        <v>933.92499999999995</v>
      </c>
      <c r="P8" s="634">
        <v>1217.002</v>
      </c>
      <c r="Q8" s="634"/>
      <c r="R8" s="634">
        <v>4601.7449999999999</v>
      </c>
      <c r="S8" s="634">
        <v>4665.0519999999997</v>
      </c>
      <c r="T8" s="634">
        <v>4699.75</v>
      </c>
      <c r="U8" s="1775">
        <f>SUM(V8:Y8)</f>
        <v>4453.9582719999999</v>
      </c>
      <c r="V8" s="634">
        <v>1253.002855</v>
      </c>
      <c r="W8" s="634">
        <v>983.80781499999989</v>
      </c>
      <c r="X8" s="634">
        <v>942.33571800000004</v>
      </c>
      <c r="Y8" s="634">
        <v>1274.8118839999995</v>
      </c>
      <c r="Z8" s="1775">
        <f>SUM(AA8:AD8)</f>
        <v>4470.3330000000005</v>
      </c>
      <c r="AA8" s="634">
        <v>1275.6780000000001</v>
      </c>
      <c r="AB8" s="634">
        <v>998.67499999999995</v>
      </c>
      <c r="AC8" s="634">
        <v>963.10900000000004</v>
      </c>
      <c r="AD8" s="634">
        <v>1232.8710000000001</v>
      </c>
      <c r="AE8" s="1775">
        <f>SUM(AF8:AI8)</f>
        <v>1332.733984</v>
      </c>
      <c r="AF8" s="634">
        <v>1332.733984</v>
      </c>
      <c r="AG8" s="634"/>
      <c r="AH8" s="634"/>
      <c r="AI8" s="634"/>
      <c r="AJ8" s="1998"/>
      <c r="AK8" s="1273"/>
      <c r="AL8" s="5"/>
      <c r="AM8" s="5"/>
      <c r="AN8" s="5">
        <f t="shared" ref="AN8:AN39" si="7">X8-O8</f>
        <v>8.4107180000000881</v>
      </c>
      <c r="AO8" s="5">
        <f t="shared" ref="AO8:AO39" si="8">AN8/Y8</f>
        <v>6.5976149936801901E-3</v>
      </c>
      <c r="AP8" s="4" t="e">
        <f>AO8-#REF!</f>
        <v>#REF!</v>
      </c>
      <c r="AQ8" s="4" t="e">
        <f>AP8/#REF!</f>
        <v>#REF!</v>
      </c>
      <c r="AR8" s="4" t="e">
        <f>AQ8-#REF!</f>
        <v>#REF!</v>
      </c>
      <c r="AS8" s="656">
        <f t="shared" ref="AS8:AS20" si="9">AN8/O8</f>
        <v>9.0057745536312756E-3</v>
      </c>
      <c r="AT8" s="243"/>
      <c r="AU8" s="692">
        <f t="shared" ref="AU8:AU39" si="10">X8-O8</f>
        <v>8.4107180000000881</v>
      </c>
      <c r="AV8" s="1875">
        <f t="shared" ref="AV8:AV39" si="11">AU8/O8</f>
        <v>9.0057745536312756E-3</v>
      </c>
      <c r="AW8" s="837"/>
      <c r="AX8" s="14"/>
      <c r="AY8" s="14"/>
      <c r="AZ8" s="14"/>
      <c r="BA8" s="14"/>
      <c r="BC8" s="213"/>
      <c r="BD8" s="213"/>
      <c r="BP8" s="1853">
        <f t="shared" ref="BP8:BP39" si="12">W8-N8</f>
        <v>-25.530185000000074</v>
      </c>
      <c r="BQ8" s="1854">
        <f t="shared" ref="BQ8:BQ39" si="13">BP8/N8</f>
        <v>-2.5293989723957758E-2</v>
      </c>
    </row>
    <row r="9" spans="1:88" ht="21">
      <c r="A9" s="1289" t="s">
        <v>8</v>
      </c>
      <c r="B9" s="1294" t="s">
        <v>21</v>
      </c>
      <c r="C9" s="1290" t="s">
        <v>302</v>
      </c>
      <c r="D9" s="1291"/>
      <c r="E9" s="1292">
        <v>4208.152</v>
      </c>
      <c r="F9" s="1292">
        <v>4160.7715480000006</v>
      </c>
      <c r="G9" s="1292">
        <v>4123.3258379999997</v>
      </c>
      <c r="H9" s="1292">
        <v>4118.997668</v>
      </c>
      <c r="I9" s="1292">
        <v>4032.9598290000004</v>
      </c>
      <c r="J9" s="663">
        <v>4384.3175140000003</v>
      </c>
      <c r="K9" s="663">
        <v>4376.549</v>
      </c>
      <c r="L9" s="634">
        <f t="shared" ref="L9:L12" si="14">M9+N9+O9+P9</f>
        <v>4400.902</v>
      </c>
      <c r="M9" s="1293">
        <v>1256.0309999999999</v>
      </c>
      <c r="N9" s="1293">
        <v>1003.809</v>
      </c>
      <c r="O9" s="1293">
        <v>929.99699999999996</v>
      </c>
      <c r="P9" s="1293">
        <v>1211.0650000000001</v>
      </c>
      <c r="Q9" s="634">
        <f>$J$9/$J$8*Q8</f>
        <v>0</v>
      </c>
      <c r="R9" s="634">
        <f>$J$9/$J$8*R8</f>
        <v>4582.4407269052472</v>
      </c>
      <c r="S9" s="634">
        <f>$J$9/$J$8*S8</f>
        <v>4645.4821546893136</v>
      </c>
      <c r="T9" s="634">
        <f>$J$9/$J$8*T8</f>
        <v>4680.0345969350619</v>
      </c>
      <c r="U9" s="1776">
        <f t="shared" ref="U9:U12" si="15">SUM(V9:Y9)</f>
        <v>4435.0884839999999</v>
      </c>
      <c r="V9" s="1293">
        <v>1246.995467</v>
      </c>
      <c r="W9" s="1293">
        <v>979.57036299999993</v>
      </c>
      <c r="X9" s="1295">
        <v>939.60439099999996</v>
      </c>
      <c r="Y9" s="1946">
        <v>1268.918263</v>
      </c>
      <c r="Z9" s="1776">
        <f>SUM(AA9:AD9)</f>
        <v>4446.3310000000001</v>
      </c>
      <c r="AA9" s="1293">
        <v>1269.662</v>
      </c>
      <c r="AB9" s="1853">
        <v>994.346</v>
      </c>
      <c r="AC9" s="1293">
        <v>957.07499999999993</v>
      </c>
      <c r="AD9" s="1293">
        <v>1225.248</v>
      </c>
      <c r="AE9" s="1776">
        <f t="shared" ref="AE9:AE12" si="16">SUM(AF9:AI9)</f>
        <v>1326.924616</v>
      </c>
      <c r="AF9" s="1293">
        <v>1326.924616</v>
      </c>
      <c r="AG9" s="1293"/>
      <c r="AH9" s="1295"/>
      <c r="AI9" s="1946"/>
      <c r="AJ9" s="1999"/>
      <c r="AK9" s="1273"/>
      <c r="AL9" s="5"/>
      <c r="AM9" s="5"/>
      <c r="AN9" s="5">
        <f t="shared" si="7"/>
        <v>9.6073910000000069</v>
      </c>
      <c r="AO9" s="5">
        <f t="shared" si="8"/>
        <v>7.5713237646103659E-3</v>
      </c>
      <c r="AP9" s="4" t="e">
        <f>AO9-#REF!</f>
        <v>#REF!</v>
      </c>
      <c r="AQ9" s="4" t="e">
        <f>AP9/#REF!</f>
        <v>#REF!</v>
      </c>
      <c r="AR9" s="4" t="e">
        <f>AQ9-#REF!</f>
        <v>#REF!</v>
      </c>
      <c r="AS9" s="656">
        <f t="shared" si="9"/>
        <v>1.0330561281380485E-2</v>
      </c>
      <c r="AT9" s="4"/>
      <c r="AU9" s="692">
        <f t="shared" si="10"/>
        <v>9.6073910000000069</v>
      </c>
      <c r="AV9" s="1875">
        <f t="shared" si="11"/>
        <v>1.0330561281380485E-2</v>
      </c>
      <c r="AW9" s="910"/>
      <c r="AX9" s="910"/>
      <c r="AY9" s="910"/>
      <c r="AZ9" s="910"/>
      <c r="BA9" s="910" t="s">
        <v>207</v>
      </c>
      <c r="BB9" s="910"/>
      <c r="BC9" s="910"/>
      <c r="BD9" s="910"/>
      <c r="BE9" s="910"/>
      <c r="BF9" s="910"/>
      <c r="BG9" s="910"/>
      <c r="BH9" s="910"/>
      <c r="BI9" s="910"/>
      <c r="BP9" s="1853">
        <f t="shared" si="12"/>
        <v>-24.23863700000004</v>
      </c>
      <c r="BQ9" s="1854">
        <f t="shared" si="13"/>
        <v>-2.4146662363059148E-2</v>
      </c>
    </row>
    <row r="10" spans="1:88" ht="23.25">
      <c r="A10" s="1289" t="s">
        <v>9</v>
      </c>
      <c r="B10" s="1294" t="s">
        <v>22</v>
      </c>
      <c r="C10" s="1290" t="s">
        <v>302</v>
      </c>
      <c r="D10" s="1291"/>
      <c r="E10" s="1292"/>
      <c r="F10" s="1292">
        <v>0</v>
      </c>
      <c r="G10" s="1292"/>
      <c r="H10" s="663">
        <v>0</v>
      </c>
      <c r="I10" s="663">
        <v>0</v>
      </c>
      <c r="J10" s="663">
        <v>0</v>
      </c>
      <c r="K10" s="663">
        <v>0</v>
      </c>
      <c r="L10" s="634">
        <f t="shared" si="14"/>
        <v>0</v>
      </c>
      <c r="M10" s="508"/>
      <c r="N10" s="508"/>
      <c r="O10" s="508"/>
      <c r="P10" s="508"/>
      <c r="Q10" s="634"/>
      <c r="R10" s="508">
        <f>ROUND($Z$10-$Z$16+R16,3)</f>
        <v>137.584</v>
      </c>
      <c r="S10" s="508">
        <f t="shared" ref="S10:T10" si="17">ROUND($Z$10-$Z$16+S16,3)</f>
        <v>137.59200000000001</v>
      </c>
      <c r="T10" s="508">
        <f t="shared" si="17"/>
        <v>137.596</v>
      </c>
      <c r="U10" s="1386">
        <f t="shared" si="15"/>
        <v>134.74059299999999</v>
      </c>
      <c r="V10" s="1296">
        <v>45.887733999999995</v>
      </c>
      <c r="W10" s="1296">
        <v>28.316507999999995</v>
      </c>
      <c r="X10" s="1295">
        <v>21.331346</v>
      </c>
      <c r="Y10" s="1947">
        <v>39.205005</v>
      </c>
      <c r="Z10" s="1386">
        <f>SUM(AA10:AD10)</f>
        <v>137.56431863835616</v>
      </c>
      <c r="AA10" s="508">
        <v>45.89</v>
      </c>
      <c r="AB10" s="1293">
        <v>28.317</v>
      </c>
      <c r="AC10" s="508">
        <v>22.823318638356163</v>
      </c>
      <c r="AD10" s="508">
        <v>40.533999999999999</v>
      </c>
      <c r="AE10" s="1386">
        <f t="shared" si="16"/>
        <v>45.726858999999997</v>
      </c>
      <c r="AF10" s="1296">
        <v>45.726858999999997</v>
      </c>
      <c r="AG10" s="1296"/>
      <c r="AH10" s="1295"/>
      <c r="AI10" s="1947"/>
      <c r="AJ10" s="2000"/>
      <c r="AK10" s="1273"/>
      <c r="AL10" s="5"/>
      <c r="AM10" s="5"/>
      <c r="AN10" s="5">
        <f t="shared" si="7"/>
        <v>21.331346</v>
      </c>
      <c r="AO10" s="5">
        <f t="shared" si="8"/>
        <v>0.54409752020182112</v>
      </c>
      <c r="AP10" s="4" t="e">
        <f>AO10-#REF!</f>
        <v>#REF!</v>
      </c>
      <c r="AQ10" s="4" t="e">
        <f>AP10/#REF!</f>
        <v>#REF!</v>
      </c>
      <c r="AR10" s="4" t="e">
        <f>AQ10-#REF!</f>
        <v>#REF!</v>
      </c>
      <c r="AS10" s="656" t="e">
        <f t="shared" si="9"/>
        <v>#DIV/0!</v>
      </c>
      <c r="AT10" s="4"/>
      <c r="AU10" s="692">
        <f t="shared" si="10"/>
        <v>21.331346</v>
      </c>
      <c r="AV10" s="1875" t="e">
        <f t="shared" si="11"/>
        <v>#DIV/0!</v>
      </c>
      <c r="AW10" s="835"/>
      <c r="AX10" s="418"/>
      <c r="AY10" s="418"/>
      <c r="AZ10" s="418"/>
      <c r="BA10" s="418" t="s">
        <v>59</v>
      </c>
      <c r="BB10" s="417"/>
      <c r="BC10" s="418"/>
      <c r="BD10" s="453"/>
      <c r="BE10" s="8"/>
      <c r="BF10" s="2549" t="s">
        <v>59</v>
      </c>
      <c r="BG10" s="2549"/>
      <c r="BH10" s="2549"/>
      <c r="BI10" s="2549"/>
      <c r="BL10" s="275" t="s">
        <v>174</v>
      </c>
      <c r="BP10" s="1853">
        <f t="shared" si="12"/>
        <v>28.316507999999995</v>
      </c>
      <c r="BQ10" s="1854" t="e">
        <f t="shared" si="13"/>
        <v>#DIV/0!</v>
      </c>
    </row>
    <row r="11" spans="1:88" ht="23.25">
      <c r="A11" s="1289" t="s">
        <v>10</v>
      </c>
      <c r="B11" s="1294" t="s">
        <v>23</v>
      </c>
      <c r="C11" s="1290" t="s">
        <v>302</v>
      </c>
      <c r="D11" s="1291"/>
      <c r="E11" s="1292">
        <v>3443.49</v>
      </c>
      <c r="F11" s="1292">
        <v>3364.3513349999998</v>
      </c>
      <c r="G11" s="1292">
        <v>3302.778613</v>
      </c>
      <c r="H11" s="663">
        <v>3313.8915269999998</v>
      </c>
      <c r="I11" s="663">
        <v>3283.9370170000002</v>
      </c>
      <c r="J11" s="663">
        <v>3535.9416970000002</v>
      </c>
      <c r="K11" s="663">
        <v>3534.0970000000002</v>
      </c>
      <c r="L11" s="634">
        <f>M11+N11+O11+P11</f>
        <v>3555.9270000000001</v>
      </c>
      <c r="M11" s="1293">
        <v>1027.0440000000001</v>
      </c>
      <c r="N11" s="508">
        <v>815.23599999999999</v>
      </c>
      <c r="O11" s="508">
        <v>752.58199999999999</v>
      </c>
      <c r="P11" s="508">
        <v>961.06500000000005</v>
      </c>
      <c r="Q11" s="634">
        <f>$J$11/$J$8*Q8</f>
        <v>0</v>
      </c>
      <c r="R11" s="634">
        <f>$J$11/$J$8*R8</f>
        <v>3695.7275992341033</v>
      </c>
      <c r="S11" s="634">
        <f>$J$11/$J$8*S8</f>
        <v>3746.5703615176963</v>
      </c>
      <c r="T11" s="634">
        <f>$J$11/$J$8*T8</f>
        <v>3774.4368244004131</v>
      </c>
      <c r="U11" s="1386">
        <f t="shared" si="15"/>
        <v>3571.2972400000003</v>
      </c>
      <c r="V11" s="1296">
        <v>1016.3934609999999</v>
      </c>
      <c r="W11" s="1296">
        <v>787.91595900000004</v>
      </c>
      <c r="X11" s="1295">
        <v>745.09988799999996</v>
      </c>
      <c r="Y11" s="1947">
        <v>1021.887932</v>
      </c>
      <c r="Z11" s="1386">
        <f>SUM(AA11:AD11)</f>
        <v>3608.9279999999999</v>
      </c>
      <c r="AA11" s="1293">
        <v>1037.4389999999999</v>
      </c>
      <c r="AB11" s="508">
        <v>802.15399999999988</v>
      </c>
      <c r="AC11" s="508">
        <v>777.49399999999991</v>
      </c>
      <c r="AD11" s="508">
        <v>991.84100000000012</v>
      </c>
      <c r="AE11" s="1386">
        <f t="shared" si="16"/>
        <v>1084.1103340000002</v>
      </c>
      <c r="AF11" s="1296">
        <v>1084.1103340000002</v>
      </c>
      <c r="AG11" s="1296"/>
      <c r="AH11" s="1295"/>
      <c r="AI11" s="1947"/>
      <c r="AJ11" s="2000"/>
      <c r="AK11" s="1273"/>
      <c r="AL11" s="5"/>
      <c r="AM11" s="5"/>
      <c r="AN11" s="5">
        <f t="shared" si="7"/>
        <v>-7.4821120000000292</v>
      </c>
      <c r="AO11" s="5">
        <f t="shared" si="8"/>
        <v>-7.3218518055657295E-3</v>
      </c>
      <c r="AP11" s="4" t="e">
        <f>AO11-#REF!</f>
        <v>#REF!</v>
      </c>
      <c r="AQ11" s="4" t="e">
        <f>AP11/#REF!</f>
        <v>#REF!</v>
      </c>
      <c r="AR11" s="4" t="e">
        <f>AQ11-#REF!</f>
        <v>#REF!</v>
      </c>
      <c r="AS11" s="655">
        <f t="shared" si="9"/>
        <v>-9.9419226077690267E-3</v>
      </c>
      <c r="AT11" s="4"/>
      <c r="AU11" s="692">
        <f t="shared" si="10"/>
        <v>-7.4821120000000292</v>
      </c>
      <c r="AV11" s="1875">
        <f t="shared" si="11"/>
        <v>-9.9419226077690267E-3</v>
      </c>
      <c r="AW11" s="418" t="s">
        <v>416</v>
      </c>
      <c r="AY11" s="418"/>
      <c r="AZ11" s="2548"/>
      <c r="BA11" s="2550">
        <v>2024</v>
      </c>
      <c r="BB11" s="2550">
        <v>2025</v>
      </c>
      <c r="BC11" s="2550">
        <v>2026</v>
      </c>
      <c r="BD11" s="2550">
        <v>2027</v>
      </c>
      <c r="BE11" s="453"/>
      <c r="BF11" s="2550" t="s">
        <v>417</v>
      </c>
      <c r="BG11" s="2550"/>
      <c r="BH11" s="2550"/>
      <c r="BI11" s="2550"/>
      <c r="BK11" s="2550" t="s">
        <v>418</v>
      </c>
      <c r="BL11" s="2550"/>
      <c r="BM11" s="2550"/>
      <c r="BN11" s="2550"/>
      <c r="BP11" s="1853">
        <f t="shared" si="12"/>
        <v>-27.320040999999947</v>
      </c>
      <c r="BQ11" s="1854">
        <f t="shared" si="13"/>
        <v>-3.3511818663552573E-2</v>
      </c>
    </row>
    <row r="12" spans="1:88" ht="18.75" customHeight="1">
      <c r="A12" s="1289" t="s">
        <v>11</v>
      </c>
      <c r="B12" s="1294" t="s">
        <v>24</v>
      </c>
      <c r="C12" s="1290" t="s">
        <v>302</v>
      </c>
      <c r="D12" s="1291"/>
      <c r="E12" s="1292">
        <v>1920.011</v>
      </c>
      <c r="F12" s="1292">
        <v>1911.5450900000001</v>
      </c>
      <c r="G12" s="1292">
        <v>1731.198564</v>
      </c>
      <c r="H12" s="663">
        <v>1845.818266</v>
      </c>
      <c r="I12" s="663">
        <v>1729.072271</v>
      </c>
      <c r="J12" s="663">
        <v>1880.9413220000001</v>
      </c>
      <c r="K12" s="663">
        <v>1932.0119999999999</v>
      </c>
      <c r="L12" s="634">
        <f t="shared" si="14"/>
        <v>1943.3319999999999</v>
      </c>
      <c r="M12" s="508">
        <v>555.01199999999994</v>
      </c>
      <c r="N12" s="508">
        <v>435.33</v>
      </c>
      <c r="O12" s="508">
        <v>405.78800000000001</v>
      </c>
      <c r="P12" s="508">
        <v>547.202</v>
      </c>
      <c r="Q12" s="634">
        <f>$J$12/$J$8*Q8</f>
        <v>0</v>
      </c>
      <c r="R12" s="634">
        <f>$J$12/$J$8*R8</f>
        <v>1965.9393032846383</v>
      </c>
      <c r="S12" s="634">
        <f>$J$12/$J$8*S8</f>
        <v>1992.9850695044179</v>
      </c>
      <c r="T12" s="634">
        <f>$J$12/$J$8*T8</f>
        <v>2007.8086118661463</v>
      </c>
      <c r="U12" s="1386">
        <f t="shared" si="15"/>
        <v>1958.895867</v>
      </c>
      <c r="V12" s="1296">
        <v>550.26482699999997</v>
      </c>
      <c r="W12" s="1296">
        <v>399.70638900000006</v>
      </c>
      <c r="X12" s="1295">
        <v>402.89685400000002</v>
      </c>
      <c r="Y12" s="1947">
        <v>606.02779699999996</v>
      </c>
      <c r="Z12" s="1386">
        <f>SUM(AA12:AD12)</f>
        <v>1922.8816999999997</v>
      </c>
      <c r="AA12" s="508">
        <v>557.06579999999997</v>
      </c>
      <c r="AB12" s="508">
        <v>403.84200000000004</v>
      </c>
      <c r="AC12" s="508">
        <v>416.03399999999993</v>
      </c>
      <c r="AD12" s="508">
        <v>545.93989999999985</v>
      </c>
      <c r="AE12" s="1386">
        <f t="shared" si="16"/>
        <v>597.15428500000007</v>
      </c>
      <c r="AF12" s="1296">
        <v>597.15428500000007</v>
      </c>
      <c r="AG12" s="1296"/>
      <c r="AH12" s="1295"/>
      <c r="AI12" s="1947"/>
      <c r="AJ12" s="2000"/>
      <c r="AK12" s="1273"/>
      <c r="AL12" s="5"/>
      <c r="AM12" s="5"/>
      <c r="AN12" s="5">
        <f t="shared" si="7"/>
        <v>-2.891145999999992</v>
      </c>
      <c r="AO12" s="5">
        <f t="shared" si="8"/>
        <v>-4.770649158853669E-3</v>
      </c>
      <c r="AP12" s="4" t="e">
        <f>AO12-#REF!</f>
        <v>#REF!</v>
      </c>
      <c r="AQ12" s="4" t="e">
        <f>AP12/#REF!</f>
        <v>#REF!</v>
      </c>
      <c r="AR12" s="4" t="e">
        <f>AQ12-#REF!</f>
        <v>#REF!</v>
      </c>
      <c r="AS12" s="656">
        <f t="shared" si="9"/>
        <v>-7.1247695841177953E-3</v>
      </c>
      <c r="AT12" s="4"/>
      <c r="AU12" s="692">
        <f t="shared" si="10"/>
        <v>-2.891145999999992</v>
      </c>
      <c r="AV12" s="1875">
        <f t="shared" si="11"/>
        <v>-7.1247695841177953E-3</v>
      </c>
      <c r="AW12" s="835"/>
      <c r="AX12" s="453"/>
      <c r="AY12" s="453"/>
      <c r="AZ12" s="2548"/>
      <c r="BA12" s="2550"/>
      <c r="BB12" s="2550"/>
      <c r="BC12" s="2550"/>
      <c r="BD12" s="2550"/>
      <c r="BE12" s="453"/>
      <c r="BF12" s="415" t="s">
        <v>148</v>
      </c>
      <c r="BG12" s="415" t="s">
        <v>149</v>
      </c>
      <c r="BH12" s="415" t="s">
        <v>150</v>
      </c>
      <c r="BI12" s="415" t="s">
        <v>151</v>
      </c>
      <c r="BK12" s="415" t="s">
        <v>148</v>
      </c>
      <c r="BL12" s="415" t="s">
        <v>149</v>
      </c>
      <c r="BM12" s="415" t="s">
        <v>150</v>
      </c>
      <c r="BN12" s="415" t="s">
        <v>151</v>
      </c>
      <c r="BP12" s="1853">
        <f t="shared" si="12"/>
        <v>-35.623610999999926</v>
      </c>
      <c r="BQ12" s="1854">
        <f t="shared" si="13"/>
        <v>-8.1831279718833819E-2</v>
      </c>
    </row>
    <row r="13" spans="1:88" ht="61.5" customHeight="1">
      <c r="A13" s="1289">
        <v>2</v>
      </c>
      <c r="B13" s="1297" t="s">
        <v>145</v>
      </c>
      <c r="C13" s="1290" t="s">
        <v>302</v>
      </c>
      <c r="D13" s="1291"/>
      <c r="E13" s="1298">
        <f t="shared" ref="E13" si="18">E8</f>
        <v>4229.8119999999999</v>
      </c>
      <c r="F13" s="1298">
        <v>4178.562852</v>
      </c>
      <c r="G13" s="1298">
        <f t="shared" ref="G13" si="19">G8</f>
        <v>4142.4614140000003</v>
      </c>
      <c r="H13" s="1298">
        <v>4140.2742040000003</v>
      </c>
      <c r="I13" s="1298">
        <v>4053.8192089999998</v>
      </c>
      <c r="J13" s="1298">
        <v>4402.7871610000002</v>
      </c>
      <c r="K13" s="1298">
        <v>4397.0772339999985</v>
      </c>
      <c r="L13" s="1299">
        <f>L8</f>
        <v>4422.7520000000004</v>
      </c>
      <c r="M13" s="1298">
        <f>M8</f>
        <v>1262.4870000000001</v>
      </c>
      <c r="N13" s="1298">
        <f t="shared" ref="N13:P13" si="20">N8</f>
        <v>1009.338</v>
      </c>
      <c r="O13" s="1298">
        <f t="shared" si="20"/>
        <v>933.92499999999995</v>
      </c>
      <c r="P13" s="1298">
        <f t="shared" si="20"/>
        <v>1217.002</v>
      </c>
      <c r="Q13" s="1300">
        <f t="shared" ref="Q13:R13" si="21">Q8</f>
        <v>0</v>
      </c>
      <c r="R13" s="1300">
        <f t="shared" si="21"/>
        <v>4601.7449999999999</v>
      </c>
      <c r="S13" s="1300">
        <f t="shared" ref="S13:T13" si="22">S8</f>
        <v>4665.0519999999997</v>
      </c>
      <c r="T13" s="1300">
        <f t="shared" si="22"/>
        <v>4699.75</v>
      </c>
      <c r="U13" s="1298">
        <f>SUM(V13:Y13)</f>
        <v>4453.9582719999999</v>
      </c>
      <c r="V13" s="1298">
        <f>V8</f>
        <v>1253.002855</v>
      </c>
      <c r="W13" s="1298">
        <f t="shared" ref="W13:Y13" si="23">W8</f>
        <v>983.80781499999989</v>
      </c>
      <c r="X13" s="1301">
        <f>X8</f>
        <v>942.33571800000004</v>
      </c>
      <c r="Y13" s="1298">
        <f t="shared" si="23"/>
        <v>1274.8118839999995</v>
      </c>
      <c r="Z13" s="1299">
        <f>Z8</f>
        <v>4470.3330000000005</v>
      </c>
      <c r="AA13" s="1298">
        <f>AA8</f>
        <v>1275.6780000000001</v>
      </c>
      <c r="AB13" s="1298">
        <f t="shared" ref="AB13:AD13" si="24">AB8</f>
        <v>998.67499999999995</v>
      </c>
      <c r="AC13" s="1298">
        <f t="shared" si="24"/>
        <v>963.10900000000004</v>
      </c>
      <c r="AD13" s="1298">
        <f t="shared" si="24"/>
        <v>1232.8710000000001</v>
      </c>
      <c r="AE13" s="1298">
        <f>SUM(AF13:AI13)</f>
        <v>1332.733984</v>
      </c>
      <c r="AF13" s="1298">
        <f>AF8</f>
        <v>1332.733984</v>
      </c>
      <c r="AG13" s="1298">
        <f t="shared" ref="AG13" si="25">AG8</f>
        <v>0</v>
      </c>
      <c r="AH13" s="1301">
        <f>AH8</f>
        <v>0</v>
      </c>
      <c r="AI13" s="1298">
        <f t="shared" ref="AI13" si="26">AI8</f>
        <v>0</v>
      </c>
      <c r="AJ13" s="2001"/>
      <c r="AK13" s="1273"/>
      <c r="AL13" s="5"/>
      <c r="AM13" s="5"/>
      <c r="AN13" s="5">
        <f t="shared" si="7"/>
        <v>8.4107180000000881</v>
      </c>
      <c r="AO13" s="5">
        <f t="shared" si="8"/>
        <v>6.5976149936801901E-3</v>
      </c>
      <c r="AP13" s="4" t="e">
        <f>AO13-#REF!</f>
        <v>#REF!</v>
      </c>
      <c r="AQ13" s="4" t="e">
        <f>AP13/#REF!</f>
        <v>#REF!</v>
      </c>
      <c r="AR13" s="4" t="e">
        <f>AQ13-#REF!</f>
        <v>#REF!</v>
      </c>
      <c r="AS13" s="656">
        <f t="shared" si="9"/>
        <v>9.0057745536312756E-3</v>
      </c>
      <c r="AT13" s="4"/>
      <c r="AU13" s="692">
        <f t="shared" si="10"/>
        <v>8.4107180000000881</v>
      </c>
      <c r="AV13" s="1875">
        <f t="shared" si="11"/>
        <v>9.0057745536312756E-3</v>
      </c>
      <c r="AW13" s="838"/>
      <c r="AX13" s="420"/>
      <c r="AY13" s="420"/>
      <c r="AZ13" s="421"/>
      <c r="BA13" s="187">
        <v>3.9756530282505307</v>
      </c>
      <c r="BB13" s="130">
        <v>4.1346791493805517</v>
      </c>
      <c r="BC13" s="187">
        <v>4.3000663153557737</v>
      </c>
      <c r="BD13" s="130">
        <v>4.4720689679700047</v>
      </c>
      <c r="BE13" s="9"/>
      <c r="BF13" s="187">
        <v>3.8227432963947408</v>
      </c>
      <c r="BG13" s="187">
        <v>3.8227432963947408</v>
      </c>
      <c r="BH13" s="187">
        <v>3.8227432963947408</v>
      </c>
      <c r="BI13" s="187">
        <v>3.8227432963947408</v>
      </c>
      <c r="BK13" s="67"/>
      <c r="BL13" s="411"/>
      <c r="BM13" s="411"/>
      <c r="BN13" s="411"/>
      <c r="BP13" s="1853">
        <f t="shared" si="12"/>
        <v>-25.530185000000074</v>
      </c>
      <c r="BQ13" s="1854">
        <f t="shared" si="13"/>
        <v>-2.5293989723957758E-2</v>
      </c>
    </row>
    <row r="14" spans="1:88" ht="70.5" customHeight="1">
      <c r="A14" s="1289">
        <v>3</v>
      </c>
      <c r="B14" s="1297" t="s">
        <v>140</v>
      </c>
      <c r="C14" s="1290" t="s">
        <v>302</v>
      </c>
      <c r="D14" s="1291"/>
      <c r="E14" s="1298">
        <f t="shared" ref="E14" si="27">E8</f>
        <v>4229.8119999999999</v>
      </c>
      <c r="F14" s="1298">
        <v>4178.562852</v>
      </c>
      <c r="G14" s="1298">
        <f t="shared" ref="G14" si="28">G8</f>
        <v>4142.4614140000003</v>
      </c>
      <c r="H14" s="1298">
        <v>4140.2742040000003</v>
      </c>
      <c r="I14" s="1298">
        <v>4053.8192089999998</v>
      </c>
      <c r="J14" s="1298">
        <v>4402.7871610000002</v>
      </c>
      <c r="K14" s="1298">
        <v>4397.0770000000002</v>
      </c>
      <c r="L14" s="1299">
        <f>L8</f>
        <v>4422.7520000000004</v>
      </c>
      <c r="M14" s="1298">
        <f>M8</f>
        <v>1262.4870000000001</v>
      </c>
      <c r="N14" s="1298">
        <f>N8</f>
        <v>1009.338</v>
      </c>
      <c r="O14" s="1298">
        <f>O8</f>
        <v>933.92499999999995</v>
      </c>
      <c r="P14" s="1298">
        <f t="shared" ref="P14" si="29">P8</f>
        <v>1217.002</v>
      </c>
      <c r="Q14" s="1300">
        <f>Q8</f>
        <v>0</v>
      </c>
      <c r="R14" s="1300">
        <f t="shared" ref="R14:S14" si="30">R8</f>
        <v>4601.7449999999999</v>
      </c>
      <c r="S14" s="1300">
        <f t="shared" si="30"/>
        <v>4665.0519999999997</v>
      </c>
      <c r="T14" s="1300">
        <f t="shared" ref="T14" si="31">T8</f>
        <v>4699.75</v>
      </c>
      <c r="U14" s="1298">
        <f>SUM(V14:Y14)</f>
        <v>4453.9582719999999</v>
      </c>
      <c r="V14" s="1298">
        <f t="shared" ref="V14:X15" si="32">V8</f>
        <v>1253.002855</v>
      </c>
      <c r="W14" s="1298">
        <f t="shared" si="32"/>
        <v>983.80781499999989</v>
      </c>
      <c r="X14" s="1298">
        <f t="shared" si="32"/>
        <v>942.33571800000004</v>
      </c>
      <c r="Y14" s="1298">
        <f t="shared" ref="Y14" si="33">Y8</f>
        <v>1274.8118839999995</v>
      </c>
      <c r="Z14" s="1299">
        <f t="shared" ref="Z14:AC15" si="34">Z8</f>
        <v>4470.3330000000005</v>
      </c>
      <c r="AA14" s="1298">
        <f t="shared" si="34"/>
        <v>1275.6780000000001</v>
      </c>
      <c r="AB14" s="1298">
        <f t="shared" si="34"/>
        <v>998.67499999999995</v>
      </c>
      <c r="AC14" s="1298">
        <f t="shared" si="34"/>
        <v>963.10900000000004</v>
      </c>
      <c r="AD14" s="1298">
        <f t="shared" ref="AD14" si="35">AD8</f>
        <v>1232.8710000000001</v>
      </c>
      <c r="AE14" s="1298">
        <f>SUM(AF14:AI14)</f>
        <v>1332.733984</v>
      </c>
      <c r="AF14" s="1298">
        <f t="shared" ref="AF14:AI14" si="36">AF8</f>
        <v>1332.733984</v>
      </c>
      <c r="AG14" s="1298">
        <f t="shared" si="36"/>
        <v>0</v>
      </c>
      <c r="AH14" s="1298">
        <f t="shared" si="36"/>
        <v>0</v>
      </c>
      <c r="AI14" s="1298">
        <f t="shared" si="36"/>
        <v>0</v>
      </c>
      <c r="AJ14" s="2001"/>
      <c r="AK14" s="1273"/>
      <c r="AL14" s="5"/>
      <c r="AM14" s="5"/>
      <c r="AN14" s="5">
        <f t="shared" si="7"/>
        <v>8.4107180000000881</v>
      </c>
      <c r="AO14" s="5">
        <f t="shared" si="8"/>
        <v>6.5976149936801901E-3</v>
      </c>
      <c r="AP14" s="4" t="e">
        <f>AO14-#REF!</f>
        <v>#REF!</v>
      </c>
      <c r="AQ14" s="4" t="e">
        <f>AP14/#REF!</f>
        <v>#REF!</v>
      </c>
      <c r="AR14" s="4" t="e">
        <f>AQ14-#REF!</f>
        <v>#REF!</v>
      </c>
      <c r="AS14" s="656">
        <f t="shared" si="9"/>
        <v>9.0057745536312756E-3</v>
      </c>
      <c r="AT14" s="4"/>
      <c r="AU14" s="692">
        <f t="shared" si="10"/>
        <v>8.4107180000000881</v>
      </c>
      <c r="AV14" s="1875">
        <f t="shared" si="11"/>
        <v>9.0057745536312756E-3</v>
      </c>
      <c r="AW14" s="801"/>
      <c r="AX14" s="14"/>
      <c r="AY14" s="14"/>
      <c r="AZ14" s="14"/>
      <c r="BA14" s="14"/>
      <c r="BP14" s="1853">
        <f t="shared" si="12"/>
        <v>-25.530185000000074</v>
      </c>
      <c r="BQ14" s="1854">
        <f t="shared" si="13"/>
        <v>-2.5293989723957758E-2</v>
      </c>
    </row>
    <row r="15" spans="1:88" ht="21">
      <c r="A15" s="1289" t="s">
        <v>18</v>
      </c>
      <c r="B15" s="1294" t="s">
        <v>21</v>
      </c>
      <c r="C15" s="1290" t="s">
        <v>302</v>
      </c>
      <c r="D15" s="1291"/>
      <c r="E15" s="1293">
        <v>4208.152</v>
      </c>
      <c r="F15" s="1302">
        <v>4160.7715480000006</v>
      </c>
      <c r="G15" s="1293">
        <f>G9</f>
        <v>4123.3258379999997</v>
      </c>
      <c r="H15" s="1293">
        <v>4118.997668</v>
      </c>
      <c r="I15" s="1293">
        <v>4032.9598290000004</v>
      </c>
      <c r="J15" s="1293">
        <v>4384.3175140000003</v>
      </c>
      <c r="K15" s="1293">
        <f>K9</f>
        <v>4376.549</v>
      </c>
      <c r="L15" s="1299">
        <f>L9</f>
        <v>4400.902</v>
      </c>
      <c r="M15" s="1293">
        <f>M9</f>
        <v>1256.0309999999999</v>
      </c>
      <c r="N15" s="1293">
        <f>N9</f>
        <v>1003.809</v>
      </c>
      <c r="O15" s="1293">
        <f t="shared" ref="O15:P15" si="37">O9</f>
        <v>929.99699999999996</v>
      </c>
      <c r="P15" s="1293">
        <f t="shared" si="37"/>
        <v>1211.0650000000001</v>
      </c>
      <c r="Q15" s="1293">
        <f>Q9</f>
        <v>0</v>
      </c>
      <c r="R15" s="1293">
        <f>R9</f>
        <v>4582.4407269052472</v>
      </c>
      <c r="S15" s="1293">
        <f>S9</f>
        <v>4645.4821546893136</v>
      </c>
      <c r="T15" s="1293">
        <f>T9</f>
        <v>4680.0345969350619</v>
      </c>
      <c r="U15" s="1298">
        <f>SUM(V15:Y15)</f>
        <v>4435.0884839999999</v>
      </c>
      <c r="V15" s="1293">
        <f>V9</f>
        <v>1246.995467</v>
      </c>
      <c r="W15" s="1293">
        <f t="shared" si="32"/>
        <v>979.57036299999993</v>
      </c>
      <c r="X15" s="1293">
        <f t="shared" si="32"/>
        <v>939.60439099999996</v>
      </c>
      <c r="Y15" s="1293">
        <f>Y9</f>
        <v>1268.918263</v>
      </c>
      <c r="Z15" s="1299">
        <f t="shared" si="34"/>
        <v>4446.3310000000001</v>
      </c>
      <c r="AA15" s="1293">
        <f t="shared" si="34"/>
        <v>1269.662</v>
      </c>
      <c r="AB15" s="1293">
        <f t="shared" si="34"/>
        <v>994.346</v>
      </c>
      <c r="AC15" s="1293">
        <f t="shared" si="34"/>
        <v>957.07499999999993</v>
      </c>
      <c r="AD15" s="1293">
        <f t="shared" ref="AD15" si="38">AD9</f>
        <v>1225.248</v>
      </c>
      <c r="AE15" s="1298">
        <f>SUM(AF15:AI15)</f>
        <v>1326.924616</v>
      </c>
      <c r="AF15" s="1293">
        <f>AF9</f>
        <v>1326.924616</v>
      </c>
      <c r="AG15" s="1293">
        <f t="shared" ref="AG15:AH15" si="39">AG9</f>
        <v>0</v>
      </c>
      <c r="AH15" s="1293">
        <f t="shared" si="39"/>
        <v>0</v>
      </c>
      <c r="AI15" s="1293">
        <f>AI9</f>
        <v>0</v>
      </c>
      <c r="AJ15" s="1998"/>
      <c r="AK15" s="1273"/>
      <c r="AL15" s="5"/>
      <c r="AM15" s="5"/>
      <c r="AN15" s="5">
        <f t="shared" si="7"/>
        <v>9.6073910000000069</v>
      </c>
      <c r="AO15" s="5">
        <f t="shared" si="8"/>
        <v>7.5713237646103659E-3</v>
      </c>
      <c r="AP15" s="4" t="e">
        <f>AO15-#REF!</f>
        <v>#REF!</v>
      </c>
      <c r="AQ15" s="4" t="e">
        <f>AP15/#REF!</f>
        <v>#REF!</v>
      </c>
      <c r="AR15" s="4" t="e">
        <f>AQ15-#REF!</f>
        <v>#REF!</v>
      </c>
      <c r="AS15" s="656">
        <f t="shared" si="9"/>
        <v>1.0330561281380485E-2</v>
      </c>
      <c r="AT15" s="4"/>
      <c r="AU15" s="692">
        <f t="shared" si="10"/>
        <v>9.6073910000000069</v>
      </c>
      <c r="AV15" s="1875">
        <f t="shared" si="11"/>
        <v>1.0330561281380485E-2</v>
      </c>
      <c r="AW15" s="910"/>
      <c r="AX15" s="910"/>
      <c r="AY15" s="910"/>
      <c r="AZ15" s="910"/>
      <c r="BA15" s="910" t="s">
        <v>420</v>
      </c>
      <c r="BB15" s="910"/>
      <c r="BC15" s="910"/>
      <c r="BD15" s="910"/>
      <c r="BE15" s="910"/>
      <c r="BF15" s="910"/>
      <c r="BG15" s="910"/>
      <c r="BH15" s="910"/>
      <c r="BI15" s="910"/>
      <c r="BP15" s="1853">
        <f t="shared" si="12"/>
        <v>-24.23863700000004</v>
      </c>
      <c r="BQ15" s="1854">
        <f t="shared" si="13"/>
        <v>-2.4146662363059148E-2</v>
      </c>
    </row>
    <row r="16" spans="1:88" ht="23.25">
      <c r="A16" s="1289" t="s">
        <v>35</v>
      </c>
      <c r="B16" s="1294" t="s">
        <v>22</v>
      </c>
      <c r="C16" s="1290" t="s">
        <v>302</v>
      </c>
      <c r="D16" s="1291"/>
      <c r="E16" s="1293"/>
      <c r="F16" s="1302">
        <v>0</v>
      </c>
      <c r="G16" s="1293"/>
      <c r="H16" s="1293">
        <v>0</v>
      </c>
      <c r="I16" s="1293">
        <v>0</v>
      </c>
      <c r="J16" s="1293">
        <v>0</v>
      </c>
      <c r="K16" s="1293">
        <v>0</v>
      </c>
      <c r="L16" s="1299">
        <f t="shared" ref="L16" si="40">SUM(M16:P16)</f>
        <v>0</v>
      </c>
      <c r="M16" s="1296"/>
      <c r="N16" s="1296"/>
      <c r="O16" s="1296"/>
      <c r="P16" s="1296"/>
      <c r="Q16" s="1296"/>
      <c r="R16" s="1296">
        <f>R27</f>
        <v>0.73299999999999998</v>
      </c>
      <c r="S16" s="1296">
        <f t="shared" ref="S16:T16" si="41">S27</f>
        <v>0.74099999999999999</v>
      </c>
      <c r="T16" s="1296">
        <f t="shared" si="41"/>
        <v>0.745</v>
      </c>
      <c r="U16" s="1299">
        <f t="shared" ref="U16:U18" si="42">SUM(V16:Y16)</f>
        <v>0.82345199999998631</v>
      </c>
      <c r="V16" s="1296">
        <v>0.24060899999999674</v>
      </c>
      <c r="W16" s="1296">
        <v>0.20557799999999407</v>
      </c>
      <c r="X16" s="1861">
        <v>0.103289999999997</v>
      </c>
      <c r="Y16" s="1861">
        <v>0.27397499999999853</v>
      </c>
      <c r="Z16" s="1299">
        <f t="shared" ref="Z16" si="43">SUM(AA16:AD16)</f>
        <v>0.71331863835616005</v>
      </c>
      <c r="AA16" s="1296">
        <v>0.24000000000000199</v>
      </c>
      <c r="AB16" s="1296">
        <v>0.20599999999999952</v>
      </c>
      <c r="AC16" s="1296">
        <v>7.3318638356163035E-2</v>
      </c>
      <c r="AD16" s="1296">
        <v>0.19399999999999551</v>
      </c>
      <c r="AE16" s="1299">
        <f t="shared" ref="AE16:AE18" si="44">SUM(AF16:AI16)</f>
        <v>0.42229200000000128</v>
      </c>
      <c r="AF16" s="1296">
        <f>[1]РБ!$EE$671/1000</f>
        <v>0.42229200000000128</v>
      </c>
      <c r="AG16" s="1296"/>
      <c r="AH16" s="1861"/>
      <c r="AI16" s="1861"/>
      <c r="AJ16" s="2002"/>
      <c r="AK16" s="1273"/>
      <c r="AL16" s="5"/>
      <c r="AM16" s="5"/>
      <c r="AN16" s="5">
        <f t="shared" si="7"/>
        <v>0.103289999999997</v>
      </c>
      <c r="AO16" s="5">
        <f t="shared" si="8"/>
        <v>0.3770052012044805</v>
      </c>
      <c r="AP16" s="4" t="e">
        <f>AO16-#REF!</f>
        <v>#REF!</v>
      </c>
      <c r="AQ16" s="4" t="e">
        <f>AP16/#REF!</f>
        <v>#REF!</v>
      </c>
      <c r="AR16" s="4" t="e">
        <f>AQ16-#REF!</f>
        <v>#REF!</v>
      </c>
      <c r="AS16" s="656" t="e">
        <f t="shared" si="9"/>
        <v>#DIV/0!</v>
      </c>
      <c r="AT16" s="4"/>
      <c r="AU16" s="692">
        <f t="shared" si="10"/>
        <v>0.103289999999997</v>
      </c>
      <c r="AV16" s="1875" t="e">
        <f t="shared" si="11"/>
        <v>#DIV/0!</v>
      </c>
      <c r="AW16" s="835"/>
      <c r="AX16" s="418"/>
      <c r="AY16" s="418"/>
      <c r="AZ16" s="418"/>
      <c r="BA16" s="418" t="s">
        <v>59</v>
      </c>
      <c r="BB16" s="417"/>
      <c r="BC16" s="418"/>
      <c r="BD16" s="453"/>
      <c r="BE16" s="8"/>
      <c r="BF16" s="2549" t="s">
        <v>59</v>
      </c>
      <c r="BG16" s="2549"/>
      <c r="BH16" s="2549"/>
      <c r="BI16" s="2549"/>
      <c r="BL16" s="275" t="s">
        <v>174</v>
      </c>
      <c r="BP16" s="1853">
        <f t="shared" si="12"/>
        <v>0.20557799999999407</v>
      </c>
      <c r="BQ16" s="1854" t="e">
        <f t="shared" si="13"/>
        <v>#DIV/0!</v>
      </c>
    </row>
    <row r="17" spans="1:92" ht="23.25">
      <c r="A17" s="1289" t="s">
        <v>33</v>
      </c>
      <c r="B17" s="1294" t="s">
        <v>23</v>
      </c>
      <c r="C17" s="1290" t="s">
        <v>302</v>
      </c>
      <c r="D17" s="1291"/>
      <c r="E17" s="1293">
        <f>E11-571.648</f>
        <v>2871.8419999999996</v>
      </c>
      <c r="F17" s="1302">
        <v>2799.986883</v>
      </c>
      <c r="G17" s="1293">
        <v>2738.8280220000001</v>
      </c>
      <c r="H17" s="1293">
        <v>2707.8039039999999</v>
      </c>
      <c r="I17" s="1293">
        <v>2709.7251659999997</v>
      </c>
      <c r="J17" s="1293">
        <v>2949.3014470000003</v>
      </c>
      <c r="K17" s="1293">
        <v>2864.7010000000009</v>
      </c>
      <c r="L17" s="1299">
        <f>M17+N17+O17+P17</f>
        <v>2967.5389999999998</v>
      </c>
      <c r="M17" s="1296">
        <v>864.06499999999983</v>
      </c>
      <c r="N17" s="1296">
        <v>680.87099999999998</v>
      </c>
      <c r="O17" s="1296">
        <v>614.29700000000003</v>
      </c>
      <c r="P17" s="1296">
        <v>808.30600000000004</v>
      </c>
      <c r="Q17" s="1293">
        <v>2969.9929999999999</v>
      </c>
      <c r="R17" s="1293">
        <v>2972.5940000000001</v>
      </c>
      <c r="S17" s="1293">
        <v>2975.201</v>
      </c>
      <c r="T17" s="1293">
        <v>2977.8130000000001</v>
      </c>
      <c r="U17" s="1299">
        <f t="shared" si="42"/>
        <v>3052.7329340000001</v>
      </c>
      <c r="V17" s="1296">
        <v>865.17827199999988</v>
      </c>
      <c r="W17" s="1296">
        <v>668.83589800000004</v>
      </c>
      <c r="X17" s="1295">
        <v>641.49675100000002</v>
      </c>
      <c r="Y17" s="1295">
        <v>877.22201300000006</v>
      </c>
      <c r="Z17" s="1299">
        <f>AA17+AB17+AC17+AD17</f>
        <v>3033.9009999999998</v>
      </c>
      <c r="AA17" s="1296">
        <v>880.1239999999998</v>
      </c>
      <c r="AB17" s="1296">
        <v>672.47399999999993</v>
      </c>
      <c r="AC17" s="1296">
        <v>648.16399999999999</v>
      </c>
      <c r="AD17" s="1296">
        <v>833.13900000000012</v>
      </c>
      <c r="AE17" s="1299">
        <f t="shared" si="44"/>
        <v>932.97720600000025</v>
      </c>
      <c r="AF17" s="1296">
        <v>932.97720600000025</v>
      </c>
      <c r="AG17" s="1296"/>
      <c r="AH17" s="1295"/>
      <c r="AI17" s="1295"/>
      <c r="AJ17" s="2003"/>
      <c r="AK17" s="1273"/>
      <c r="AL17" s="5"/>
      <c r="AM17" s="5"/>
      <c r="AN17" s="5">
        <f t="shared" si="7"/>
        <v>27.199750999999992</v>
      </c>
      <c r="AO17" s="5">
        <f t="shared" si="8"/>
        <v>3.1006689979176331E-2</v>
      </c>
      <c r="AP17" s="4" t="e">
        <f>AO17-#REF!</f>
        <v>#REF!</v>
      </c>
      <c r="AQ17" s="4" t="e">
        <f>AP17/#REF!</f>
        <v>#REF!</v>
      </c>
      <c r="AR17" s="4" t="e">
        <f>AQ17-#REF!</f>
        <v>#REF!</v>
      </c>
      <c r="AS17" s="656">
        <f t="shared" si="9"/>
        <v>4.4277850941808264E-2</v>
      </c>
      <c r="AT17" s="4"/>
      <c r="AU17" s="692">
        <f t="shared" si="10"/>
        <v>27.199750999999992</v>
      </c>
      <c r="AV17" s="1875">
        <f t="shared" si="11"/>
        <v>4.4277850941808264E-2</v>
      </c>
      <c r="AW17" s="418"/>
      <c r="AX17" s="418"/>
      <c r="AY17" s="418"/>
      <c r="AZ17" s="2548"/>
      <c r="BA17" s="2550">
        <v>2024</v>
      </c>
      <c r="BB17" s="2550">
        <v>2025</v>
      </c>
      <c r="BC17" s="2550">
        <v>2026</v>
      </c>
      <c r="BD17" s="2550">
        <v>2027</v>
      </c>
      <c r="BE17" s="453"/>
      <c r="BF17" s="2550" t="s">
        <v>419</v>
      </c>
      <c r="BG17" s="2550"/>
      <c r="BH17" s="2550"/>
      <c r="BI17" s="2550"/>
      <c r="BK17" s="2550" t="s">
        <v>418</v>
      </c>
      <c r="BL17" s="2550"/>
      <c r="BM17" s="2550"/>
      <c r="BN17" s="2550"/>
      <c r="BP17" s="1853">
        <f t="shared" si="12"/>
        <v>-12.035101999999938</v>
      </c>
      <c r="BQ17" s="1854">
        <f t="shared" si="13"/>
        <v>-1.767603848599799E-2</v>
      </c>
    </row>
    <row r="18" spans="1:92" ht="18.75" customHeight="1">
      <c r="A18" s="1289" t="s">
        <v>34</v>
      </c>
      <c r="B18" s="1294" t="s">
        <v>24</v>
      </c>
      <c r="C18" s="1290" t="s">
        <v>302</v>
      </c>
      <c r="D18" s="1291"/>
      <c r="E18" s="1293">
        <f>E12-281.958</f>
        <v>1638.0529999999999</v>
      </c>
      <c r="F18" s="1302">
        <v>1755.1690000000001</v>
      </c>
      <c r="G18" s="1293">
        <v>1469.439059</v>
      </c>
      <c r="H18" s="1293">
        <v>1582.286932</v>
      </c>
      <c r="I18" s="1293">
        <v>1466.3668160000002</v>
      </c>
      <c r="J18" s="1293">
        <v>1603.1867388000001</v>
      </c>
      <c r="K18" s="1293">
        <v>1528.4940070000009</v>
      </c>
      <c r="L18" s="1299">
        <f>M18+N18+O18+P18</f>
        <v>1621.6783103471971</v>
      </c>
      <c r="M18" s="1296">
        <v>467.197</v>
      </c>
      <c r="N18" s="1296">
        <v>370.31700000000001</v>
      </c>
      <c r="O18" s="1296">
        <v>331.19603000000001</v>
      </c>
      <c r="P18" s="1296">
        <v>452.96828034719715</v>
      </c>
      <c r="Q18" s="1293">
        <f>$J$18/$J$15*Q15</f>
        <v>0</v>
      </c>
      <c r="R18" s="1293">
        <f>$J$18/$J$15*R15</f>
        <v>1675.6332499306125</v>
      </c>
      <c r="S18" s="1293">
        <f>$J$18/$J$15*S15</f>
        <v>1698.6852256818454</v>
      </c>
      <c r="T18" s="1293">
        <f>$J$18/$J$15*T15</f>
        <v>1711.3198072386447</v>
      </c>
      <c r="U18" s="1299">
        <f t="shared" si="42"/>
        <v>1603.1108839999999</v>
      </c>
      <c r="V18" s="1296">
        <v>476.29085999999995</v>
      </c>
      <c r="W18" s="1296">
        <v>349.50940000000008</v>
      </c>
      <c r="X18" s="1295">
        <v>317.556376</v>
      </c>
      <c r="Y18" s="1295">
        <v>459.75424800000002</v>
      </c>
      <c r="Z18" s="1299">
        <f>AA18+AB18+AC18+AD18</f>
        <v>1678.7306999999996</v>
      </c>
      <c r="AA18" s="1296">
        <v>482.83079999999995</v>
      </c>
      <c r="AB18" s="1296">
        <v>358.05900000000003</v>
      </c>
      <c r="AC18" s="1296">
        <v>365.69099999999992</v>
      </c>
      <c r="AD18" s="1296">
        <v>472.14989999999989</v>
      </c>
      <c r="AE18" s="1299">
        <f t="shared" si="44"/>
        <v>465.82142200000004</v>
      </c>
      <c r="AF18" s="1296">
        <v>465.82142200000004</v>
      </c>
      <c r="AG18" s="1296"/>
      <c r="AH18" s="1295"/>
      <c r="AI18" s="1295"/>
      <c r="AJ18" s="2003"/>
      <c r="AK18" s="1273"/>
      <c r="AL18" s="5"/>
      <c r="AM18" s="5"/>
      <c r="AN18" s="5">
        <f t="shared" si="7"/>
        <v>-13.639654000000007</v>
      </c>
      <c r="AO18" s="5">
        <f t="shared" si="8"/>
        <v>-2.9667271285332433E-2</v>
      </c>
      <c r="AP18" s="4" t="e">
        <f>AO18-#REF!</f>
        <v>#REF!</v>
      </c>
      <c r="AQ18" s="4" t="e">
        <f>AP18/#REF!</f>
        <v>#REF!</v>
      </c>
      <c r="AR18" s="4" t="e">
        <f>AQ18-#REF!</f>
        <v>#REF!</v>
      </c>
      <c r="AS18" s="656">
        <f t="shared" si="9"/>
        <v>-4.1183023842405381E-2</v>
      </c>
      <c r="AT18" s="4"/>
      <c r="AU18" s="692">
        <f t="shared" si="10"/>
        <v>-13.639654000000007</v>
      </c>
      <c r="AV18" s="1875">
        <f t="shared" si="11"/>
        <v>-4.1183023842405381E-2</v>
      </c>
      <c r="AW18" s="835"/>
      <c r="AX18" s="453"/>
      <c r="AY18" s="453"/>
      <c r="AZ18" s="2548"/>
      <c r="BA18" s="2550"/>
      <c r="BB18" s="2550"/>
      <c r="BC18" s="2550"/>
      <c r="BD18" s="2550"/>
      <c r="BE18" s="453"/>
      <c r="BF18" s="415" t="s">
        <v>148</v>
      </c>
      <c r="BG18" s="415" t="s">
        <v>149</v>
      </c>
      <c r="BH18" s="415" t="s">
        <v>150</v>
      </c>
      <c r="BI18" s="415" t="s">
        <v>151</v>
      </c>
      <c r="BK18" s="415" t="s">
        <v>148</v>
      </c>
      <c r="BL18" s="415" t="s">
        <v>149</v>
      </c>
      <c r="BM18" s="415" t="s">
        <v>150</v>
      </c>
      <c r="BN18" s="415" t="s">
        <v>151</v>
      </c>
      <c r="BP18" s="1853">
        <f t="shared" si="12"/>
        <v>-20.807599999999923</v>
      </c>
      <c r="BQ18" s="1854">
        <f t="shared" si="13"/>
        <v>-5.6188616779677743E-2</v>
      </c>
    </row>
    <row r="19" spans="1:92" ht="12.75" customHeight="1">
      <c r="A19" s="2535">
        <v>4</v>
      </c>
      <c r="B19" s="2653" t="s">
        <v>26</v>
      </c>
      <c r="C19" s="1290" t="s">
        <v>302</v>
      </c>
      <c r="D19" s="1291"/>
      <c r="E19" s="1303">
        <f>E23+E31+E35</f>
        <v>718.77700000000004</v>
      </c>
      <c r="F19" s="1303">
        <v>646.62651500000004</v>
      </c>
      <c r="G19" s="1303">
        <f>G23+G31+G35</f>
        <v>520.633105</v>
      </c>
      <c r="H19" s="1303">
        <v>474.57179199999996</v>
      </c>
      <c r="I19" s="1303">
        <v>410.18667700000003</v>
      </c>
      <c r="J19" s="1303">
        <v>421.00207899999992</v>
      </c>
      <c r="K19" s="1303">
        <v>411.12799999999999</v>
      </c>
      <c r="L19" s="1304">
        <f>SUM(M19:P19)</f>
        <v>411.88</v>
      </c>
      <c r="M19" s="1304">
        <v>130.52099999999999</v>
      </c>
      <c r="N19" s="1304">
        <v>56.887999999999998</v>
      </c>
      <c r="O19" s="1304">
        <v>88.462999999999994</v>
      </c>
      <c r="P19" s="1304">
        <v>136.00800000000001</v>
      </c>
      <c r="Q19" s="1313">
        <v>419.36099999999999</v>
      </c>
      <c r="R19" s="1313">
        <v>427.96199999999999</v>
      </c>
      <c r="S19" s="1313">
        <v>432.91700000000037</v>
      </c>
      <c r="T19" s="1313">
        <v>435.19700000000012</v>
      </c>
      <c r="U19" s="1301">
        <f>SUM(V19:Y19)</f>
        <v>414.49123400000053</v>
      </c>
      <c r="V19" s="1305">
        <f>V23+V31+V35+V27</f>
        <v>128.95553100000024</v>
      </c>
      <c r="W19" s="1305">
        <f>W23+W31+W35+W27</f>
        <v>62.314388999999984</v>
      </c>
      <c r="X19" s="1306">
        <f>X23+X31+X35+X27</f>
        <v>76.496083000000013</v>
      </c>
      <c r="Y19" s="1305">
        <f>Y23+Y31+Y35+Y27</f>
        <v>146.72523100000029</v>
      </c>
      <c r="Z19" s="1299">
        <f>SUM(AA19:AD19)</f>
        <v>416.63700000000051</v>
      </c>
      <c r="AA19" s="2245">
        <f>AA23+AA31+AA35+AA27</f>
        <v>131.90500000000026</v>
      </c>
      <c r="AB19" s="2245">
        <f>AB23+AB31+AB35+AB27</f>
        <v>63.714999999999904</v>
      </c>
      <c r="AC19" s="2246">
        <f>AC23+AC31+AC35+AC27</f>
        <v>82.441999999999837</v>
      </c>
      <c r="AD19" s="2245">
        <f>AD23+AD31+AD35+AD27</f>
        <v>138.57500000000053</v>
      </c>
      <c r="AE19" s="1301">
        <f>SUM(AF19:AI19)</f>
        <v>137.14137600000004</v>
      </c>
      <c r="AF19" s="1305">
        <f t="shared" ref="AF19:AI19" si="45">AF23+AF31+AF35+AF27</f>
        <v>137.14137600000004</v>
      </c>
      <c r="AG19" s="1305">
        <f t="shared" si="45"/>
        <v>0</v>
      </c>
      <c r="AH19" s="1306">
        <f t="shared" si="45"/>
        <v>0</v>
      </c>
      <c r="AI19" s="1305">
        <f t="shared" si="45"/>
        <v>0</v>
      </c>
      <c r="AJ19" s="2004"/>
      <c r="AK19" s="1273"/>
      <c r="AL19" s="5"/>
      <c r="AM19" s="5"/>
      <c r="AN19" s="5">
        <f t="shared" si="7"/>
        <v>-11.966916999999981</v>
      </c>
      <c r="AO19" s="5">
        <f t="shared" si="8"/>
        <v>-8.1560048796242526E-2</v>
      </c>
      <c r="AP19" s="4" t="e">
        <f>AO19-#REF!</f>
        <v>#REF!</v>
      </c>
      <c r="AQ19" s="4" t="e">
        <f>AP19/#REF!</f>
        <v>#REF!</v>
      </c>
      <c r="AR19" s="4" t="e">
        <f>AQ19-#REF!</f>
        <v>#REF!</v>
      </c>
      <c r="AS19" s="656">
        <f t="shared" si="9"/>
        <v>-0.1352759571798377</v>
      </c>
      <c r="AT19" s="4"/>
      <c r="AU19" s="692">
        <f t="shared" si="10"/>
        <v>-11.966916999999981</v>
      </c>
      <c r="AV19" s="1875">
        <f t="shared" si="11"/>
        <v>-0.1352759571798377</v>
      </c>
      <c r="AW19" s="839">
        <f>128.95</f>
        <v>128.94999999999999</v>
      </c>
      <c r="AX19" s="1799"/>
      <c r="AY19" s="1800"/>
      <c r="AZ19" s="419"/>
      <c r="BA19" s="181">
        <v>3.1967148178169615E-3</v>
      </c>
      <c r="BB19" s="124">
        <v>3.3614939298501848E-3</v>
      </c>
      <c r="BC19" s="181">
        <v>3.5347668128321527E-3</v>
      </c>
      <c r="BD19" s="124">
        <v>3.7169712879483062E-3</v>
      </c>
      <c r="BE19" s="9"/>
      <c r="BF19" s="181">
        <v>2.9500000000000004E-3</v>
      </c>
      <c r="BG19" s="181">
        <v>2.97E-3</v>
      </c>
      <c r="BH19" s="181">
        <v>3.1709999999999998E-3</v>
      </c>
      <c r="BI19" s="181">
        <v>3.1900000000000001E-3</v>
      </c>
      <c r="BK19" s="2"/>
      <c r="BL19" s="412"/>
      <c r="BM19" s="412"/>
      <c r="BN19" s="412"/>
      <c r="BP19" s="1853">
        <f t="shared" si="12"/>
        <v>5.4263889999999861</v>
      </c>
      <c r="BQ19" s="1854">
        <f t="shared" si="13"/>
        <v>9.5387234566164852E-2</v>
      </c>
      <c r="CK19" s="2517"/>
    </row>
    <row r="20" spans="1:92" ht="12.75" customHeight="1">
      <c r="A20" s="2535"/>
      <c r="B20" s="2668"/>
      <c r="C20" s="1290" t="s">
        <v>303</v>
      </c>
      <c r="D20" s="1291"/>
      <c r="E20" s="1303">
        <f>E24+E28+E32+E36</f>
        <v>1352.8620000000001</v>
      </c>
      <c r="F20" s="1303">
        <v>1285.7869630508476</v>
      </c>
      <c r="G20" s="1303">
        <f>G24+G32+G36</f>
        <v>1084.7058373032371</v>
      </c>
      <c r="H20" s="1303">
        <v>1088.6678300000001</v>
      </c>
      <c r="I20" s="1303">
        <v>1228.0267880000001</v>
      </c>
      <c r="J20" s="1303">
        <v>1416.65226050415</v>
      </c>
      <c r="K20" s="1303">
        <v>1443.6751684000001</v>
      </c>
      <c r="L20" s="1304">
        <f>M20+N20+O20+P20</f>
        <v>1599.5864978600002</v>
      </c>
      <c r="M20" s="1304">
        <v>511.65994217999997</v>
      </c>
      <c r="N20" s="1304">
        <v>217.02811699</v>
      </c>
      <c r="O20" s="1304">
        <v>339.34373942000002</v>
      </c>
      <c r="P20" s="1304">
        <v>531.55469927000001</v>
      </c>
      <c r="Q20" s="1293">
        <v>1716.8546283799999</v>
      </c>
      <c r="R20" s="1293">
        <v>2397.5391800699999</v>
      </c>
      <c r="S20" s="1293">
        <v>2520.77240566</v>
      </c>
      <c r="T20" s="1293">
        <v>2634.2839453199999</v>
      </c>
      <c r="U20" s="1301">
        <f t="shared" ref="U20" si="46">SUM(V20:Y20)</f>
        <v>1726.3774596400008</v>
      </c>
      <c r="V20" s="1305">
        <f>V24+V28+V32+V36</f>
        <v>537.66738125000097</v>
      </c>
      <c r="W20" s="1305">
        <f>W24+W28+W32+W36</f>
        <v>256.83825155999989</v>
      </c>
      <c r="X20" s="1305">
        <f>X24+X28+X32+X36</f>
        <v>318.77161060000003</v>
      </c>
      <c r="Y20" s="1305">
        <f t="shared" ref="Y20" si="47">Y24+Y28+Y32+Y36</f>
        <v>613.10021623</v>
      </c>
      <c r="Z20" s="1299">
        <f>AA20+AB20+AC20+AD20</f>
        <v>2239.1566160300035</v>
      </c>
      <c r="AA20" s="2244">
        <f>AA24+AA28+AA32+AA36</f>
        <v>581.2499163800012</v>
      </c>
      <c r="AB20" s="2245">
        <f>AB24+AB28+AB32+AB36</f>
        <v>280.54854047999987</v>
      </c>
      <c r="AC20" s="2245">
        <f>AC24+AC28+AC32+AC36</f>
        <v>504.4275650999989</v>
      </c>
      <c r="AD20" s="2245">
        <f>AD24+AD28+AD32+AD36</f>
        <v>872.93059407000328</v>
      </c>
      <c r="AE20" s="1301">
        <f t="shared" ref="AE20" si="48">SUM(AF20:AI20)</f>
        <v>594.69241631</v>
      </c>
      <c r="AF20" s="1305">
        <f t="shared" ref="AF20:AI20" si="49">AF24+AF28+AF32+AF36</f>
        <v>594.69241631</v>
      </c>
      <c r="AG20" s="1305">
        <f t="shared" si="49"/>
        <v>0</v>
      </c>
      <c r="AH20" s="1305">
        <f t="shared" si="49"/>
        <v>0</v>
      </c>
      <c r="AI20" s="1305">
        <f t="shared" si="49"/>
        <v>0</v>
      </c>
      <c r="AJ20" s="2004"/>
      <c r="AK20" s="1273"/>
      <c r="AL20" s="5"/>
      <c r="AM20" s="5"/>
      <c r="AN20" s="5">
        <f t="shared" si="7"/>
        <v>-20.572128819999989</v>
      </c>
      <c r="AO20" s="5">
        <f t="shared" si="8"/>
        <v>-3.3554267761475569E-2</v>
      </c>
      <c r="AP20" s="4" t="e">
        <f>AO20-#REF!</f>
        <v>#REF!</v>
      </c>
      <c r="AQ20" s="4" t="e">
        <f>AP20/#REF!</f>
        <v>#REF!</v>
      </c>
      <c r="AR20" s="4" t="e">
        <f>AQ20-#REF!</f>
        <v>#REF!</v>
      </c>
      <c r="AS20" s="656">
        <f t="shared" si="9"/>
        <v>-6.0623274957603425E-2</v>
      </c>
      <c r="AT20" s="4"/>
      <c r="AU20" s="692">
        <f t="shared" si="10"/>
        <v>-20.572128819999989</v>
      </c>
      <c r="AV20" s="1875">
        <f t="shared" si="11"/>
        <v>-6.0623274957603425E-2</v>
      </c>
      <c r="AW20" s="801"/>
      <c r="AX20" s="14"/>
      <c r="AY20" s="14"/>
      <c r="AZ20" s="14"/>
      <c r="BA20" s="14"/>
      <c r="BP20" s="1853">
        <f t="shared" si="12"/>
        <v>39.810134569999889</v>
      </c>
      <c r="BQ20" s="1854">
        <f t="shared" si="13"/>
        <v>0.18343307365945685</v>
      </c>
      <c r="CL20" s="2518"/>
    </row>
    <row r="21" spans="1:92" s="13" customFormat="1" ht="21">
      <c r="A21" s="2535"/>
      <c r="B21" s="2668"/>
      <c r="C21" s="1307" t="s">
        <v>31</v>
      </c>
      <c r="D21" s="1308"/>
      <c r="E21" s="1309">
        <f t="shared" ref="E21" si="50">IF(E8&gt;0,E19/E$8*100,)</f>
        <v>16.993119315941229</v>
      </c>
      <c r="F21" s="1309">
        <v>15.474854343533517</v>
      </c>
      <c r="G21" s="1309">
        <f t="shared" ref="G21" si="51">IF(G8&gt;0,G19/G$8*100,)</f>
        <v>12.568206507378706</v>
      </c>
      <c r="H21" s="1309">
        <v>11.462327580658952</v>
      </c>
      <c r="I21" s="1309">
        <v>10.11852418305515</v>
      </c>
      <c r="J21" s="1309">
        <v>9.5621719516502406</v>
      </c>
      <c r="K21" s="1309">
        <v>9.3468114960154072</v>
      </c>
      <c r="L21" s="1309">
        <f>IF(L8&gt;0,L19/L$8*100,)</f>
        <v>9.3127536882013722</v>
      </c>
      <c r="M21" s="1309">
        <f>IF(M8&gt;0,M19/M$8*100,)</f>
        <v>10.33840348455073</v>
      </c>
      <c r="N21" s="1309">
        <f t="shared" ref="N21:R21" si="52">IF(N8&gt;0,N19/N$8*100,)</f>
        <v>5.6361694496788983</v>
      </c>
      <c r="O21" s="1309">
        <f>IF(O8&gt;0,O19/O$8*100,)</f>
        <v>9.4721738897663084</v>
      </c>
      <c r="P21" s="1309">
        <f t="shared" si="52"/>
        <v>11.175659530551307</v>
      </c>
      <c r="Q21" s="1310">
        <f t="shared" si="52"/>
        <v>0</v>
      </c>
      <c r="R21" s="1310">
        <f t="shared" si="52"/>
        <v>9.2999938066972412</v>
      </c>
      <c r="S21" s="1310">
        <f t="shared" ref="S21:T21" si="53">IF(S8&gt;0,S19/S$8*100,)</f>
        <v>9.2800037384363652</v>
      </c>
      <c r="T21" s="1310">
        <f t="shared" si="53"/>
        <v>9.2600031916591323</v>
      </c>
      <c r="U21" s="1311">
        <f>IF(U8&gt;0,U19/U$8*100,)</f>
        <v>9.3061319547090839</v>
      </c>
      <c r="V21" s="1311">
        <f>IF(V8&gt;0,V19/V$8*100,)</f>
        <v>10.291718848477823</v>
      </c>
      <c r="W21" s="1311">
        <f>IF(W8&gt;0,W19/W$8*100,)</f>
        <v>6.33400020307828</v>
      </c>
      <c r="X21" s="1311">
        <f>IF(X8&gt;0,X19/X$8*100,)</f>
        <v>8.1177102320130903</v>
      </c>
      <c r="Y21" s="1311">
        <f t="shared" ref="Y21" si="54">IF(Y8&gt;0,Y19/Y$8*100,)</f>
        <v>11.509559397863313</v>
      </c>
      <c r="Z21" s="1311">
        <f>IF(Z8&gt;0,Z19/Z$8*100,)</f>
        <v>9.3200439430351256</v>
      </c>
      <c r="AA21" s="1309">
        <f>IF(AA8&gt;0,AA19/AA$8*100,)</f>
        <v>10.339991753404876</v>
      </c>
      <c r="AB21" s="1309">
        <f t="shared" ref="AB21" si="55">IF(AB8&gt;0,AB19/AB$8*100,)</f>
        <v>6.379953438305745</v>
      </c>
      <c r="AC21" s="1309">
        <f>IF(AC8&gt;0,AC19/AC$8*100,)</f>
        <v>8.5599864605148355</v>
      </c>
      <c r="AD21" s="1309">
        <f t="shared" ref="AD21" si="56">IF(AD8&gt;0,AD19/AD$8*100,)</f>
        <v>11.240024301001524</v>
      </c>
      <c r="AE21" s="1311">
        <f>IF(AE8&gt;0,AE19/AE$8*100,)</f>
        <v>10.290228781319952</v>
      </c>
      <c r="AF21" s="1311">
        <f>IF(AF8&gt;0,AF19/AF$8*100,)</f>
        <v>10.290228781319952</v>
      </c>
      <c r="AG21" s="1311">
        <f>IF(AG8&gt;0,AG19/AG$8*100,)</f>
        <v>0</v>
      </c>
      <c r="AH21" s="1311">
        <f>IF(AH8&gt;0,AH19/AH$8*100,)</f>
        <v>0</v>
      </c>
      <c r="AI21" s="1311">
        <f t="shared" ref="AI21" si="57">IF(AI8&gt;0,AI19/AI$8*100,)</f>
        <v>0</v>
      </c>
      <c r="AJ21" s="2005"/>
      <c r="AK21" s="1273"/>
      <c r="AL21" s="5"/>
      <c r="AM21" s="5"/>
      <c r="AN21" s="5">
        <f t="shared" si="7"/>
        <v>-1.3544636577532181</v>
      </c>
      <c r="AO21" s="5">
        <f t="shared" si="8"/>
        <v>-0.11768162541518895</v>
      </c>
      <c r="AP21" s="4" t="e">
        <f>AO21-#REF!</f>
        <v>#REF!</v>
      </c>
      <c r="AQ21" s="4" t="e">
        <f>AP21/#REF!</f>
        <v>#REF!</v>
      </c>
      <c r="AR21" s="4" t="e">
        <f>AQ21-#REF!</f>
        <v>#REF!</v>
      </c>
      <c r="AS21" s="656"/>
      <c r="AT21" s="4"/>
      <c r="AU21" s="692">
        <f t="shared" si="10"/>
        <v>-1.3544636577532181</v>
      </c>
      <c r="AV21" s="1875">
        <f t="shared" si="11"/>
        <v>-0.14299396036390064</v>
      </c>
      <c r="AW21" s="910"/>
      <c r="AX21" s="910"/>
      <c r="AY21" s="910"/>
      <c r="AZ21" s="910"/>
      <c r="BA21" s="910" t="s">
        <v>421</v>
      </c>
      <c r="BB21" s="910"/>
      <c r="BC21" s="910"/>
      <c r="BD21" s="910"/>
      <c r="BE21" s="1"/>
      <c r="BF21" s="1"/>
      <c r="BG21" s="1"/>
      <c r="BH21" s="1"/>
      <c r="BI21" s="1"/>
      <c r="BJ21" s="1"/>
      <c r="BK21" s="1"/>
      <c r="BL21" s="1"/>
      <c r="BM21" s="1"/>
      <c r="BN21" s="1"/>
      <c r="BP21" s="1853">
        <f t="shared" si="12"/>
        <v>0.69783075339938172</v>
      </c>
      <c r="BQ21" s="1854">
        <f t="shared" si="13"/>
        <v>0.12381294771737891</v>
      </c>
    </row>
    <row r="22" spans="1:92" s="13" customFormat="1" ht="23.25">
      <c r="A22" s="2535"/>
      <c r="B22" s="2654"/>
      <c r="C22" s="1307" t="s">
        <v>32</v>
      </c>
      <c r="D22" s="1308"/>
      <c r="E22" s="1311">
        <f t="shared" ref="E22" si="58">IF(E13&gt;0,E19/E$13*100,)</f>
        <v>16.993119315941229</v>
      </c>
      <c r="F22" s="1311">
        <v>15.474854343533517</v>
      </c>
      <c r="G22" s="1311">
        <f t="shared" ref="G22" si="59">IF(G13&gt;0,G19/G$13*100,)</f>
        <v>12.568206507378706</v>
      </c>
      <c r="H22" s="1311">
        <v>11.462327580658952</v>
      </c>
      <c r="I22" s="1311">
        <v>10.11852418305515</v>
      </c>
      <c r="J22" s="1311">
        <v>9.5621719516502406</v>
      </c>
      <c r="K22" s="1311">
        <v>9.3468114960154072</v>
      </c>
      <c r="L22" s="1311">
        <f t="shared" ref="L22:R22" si="60">IF(L13&gt;0,L19/L$13*100,)</f>
        <v>9.3127536882013722</v>
      </c>
      <c r="M22" s="1311">
        <f t="shared" si="60"/>
        <v>10.33840348455073</v>
      </c>
      <c r="N22" s="1311">
        <f t="shared" si="60"/>
        <v>5.6361694496788983</v>
      </c>
      <c r="O22" s="1311">
        <f t="shared" si="60"/>
        <v>9.4721738897663084</v>
      </c>
      <c r="P22" s="1311">
        <f t="shared" si="60"/>
        <v>11.175659530551307</v>
      </c>
      <c r="Q22" s="1310">
        <f t="shared" si="60"/>
        <v>0</v>
      </c>
      <c r="R22" s="1310">
        <f t="shared" si="60"/>
        <v>9.2999938066972412</v>
      </c>
      <c r="S22" s="1310">
        <f t="shared" ref="S22:T22" si="61">IF(S13&gt;0,S19/S$13*100,)</f>
        <v>9.2800037384363652</v>
      </c>
      <c r="T22" s="1310">
        <f t="shared" si="61"/>
        <v>9.2600031916591323</v>
      </c>
      <c r="U22" s="1311">
        <f t="shared" ref="U22:AD22" si="62">IF(U13&gt;0,U19/U$13*100,)</f>
        <v>9.3061319547090839</v>
      </c>
      <c r="V22" s="1311">
        <f t="shared" si="62"/>
        <v>10.291718848477823</v>
      </c>
      <c r="W22" s="1311">
        <f>IF(W13&gt;0,W19/W$13*100,)</f>
        <v>6.33400020307828</v>
      </c>
      <c r="X22" s="1311">
        <f>IF(X13&gt;0,X19/X$13*100,)</f>
        <v>8.1177102320130903</v>
      </c>
      <c r="Y22" s="1311">
        <f t="shared" si="62"/>
        <v>11.509559397863313</v>
      </c>
      <c r="Z22" s="1311">
        <f t="shared" si="62"/>
        <v>9.3200439430351256</v>
      </c>
      <c r="AA22" s="1311">
        <f t="shared" si="62"/>
        <v>10.339991753404876</v>
      </c>
      <c r="AB22" s="1311">
        <f t="shared" si="62"/>
        <v>6.379953438305745</v>
      </c>
      <c r="AC22" s="1311">
        <f t="shared" si="62"/>
        <v>8.5599864605148355</v>
      </c>
      <c r="AD22" s="1311">
        <f t="shared" si="62"/>
        <v>11.240024301001524</v>
      </c>
      <c r="AE22" s="1311">
        <f t="shared" ref="AE22:AF22" si="63">IF(AE13&gt;0,AE19/AE$13*100,)</f>
        <v>10.290228781319952</v>
      </c>
      <c r="AF22" s="1311">
        <f t="shared" si="63"/>
        <v>10.290228781319952</v>
      </c>
      <c r="AG22" s="1311">
        <f>IF(AG13&gt;0,AG19/AG$13*100,)</f>
        <v>0</v>
      </c>
      <c r="AH22" s="1311">
        <f>IF(AH13&gt;0,AH19/AH$13*100,)</f>
        <v>0</v>
      </c>
      <c r="AI22" s="1311">
        <f t="shared" ref="AI22" si="64">IF(AI13&gt;0,AI19/AI$13*100,)</f>
        <v>0</v>
      </c>
      <c r="AJ22" s="2005"/>
      <c r="AK22" s="1273"/>
      <c r="AL22" s="5"/>
      <c r="AM22" s="5"/>
      <c r="AN22" s="5">
        <f t="shared" si="7"/>
        <v>-1.3544636577532181</v>
      </c>
      <c r="AO22" s="5">
        <f t="shared" si="8"/>
        <v>-0.11768162541518895</v>
      </c>
      <c r="AP22" s="4" t="e">
        <f>AO22-#REF!</f>
        <v>#REF!</v>
      </c>
      <c r="AQ22" s="4" t="e">
        <f>AP22/#REF!</f>
        <v>#REF!</v>
      </c>
      <c r="AR22" s="4" t="e">
        <f>AQ22-#REF!</f>
        <v>#REF!</v>
      </c>
      <c r="AS22" s="656"/>
      <c r="AT22" s="4"/>
      <c r="AU22" s="692">
        <f t="shared" si="10"/>
        <v>-1.3544636577532181</v>
      </c>
      <c r="AV22" s="1875">
        <f t="shared" si="11"/>
        <v>-0.14299396036390064</v>
      </c>
      <c r="AW22" s="835"/>
      <c r="AX22" s="418"/>
      <c r="AY22" s="418"/>
      <c r="AZ22" s="418"/>
      <c r="BA22" s="418" t="s">
        <v>59</v>
      </c>
      <c r="BB22" s="417"/>
      <c r="BC22" s="418"/>
      <c r="BD22" s="453"/>
      <c r="BE22" s="1"/>
      <c r="BF22" s="2549" t="s">
        <v>59</v>
      </c>
      <c r="BG22" s="2549"/>
      <c r="BH22" s="2549"/>
      <c r="BI22" s="2549"/>
      <c r="BJ22" s="1"/>
      <c r="BK22" s="1"/>
      <c r="BL22" s="275" t="s">
        <v>174</v>
      </c>
      <c r="BM22" s="1"/>
      <c r="BN22" s="1"/>
      <c r="BP22" s="1853">
        <f t="shared" si="12"/>
        <v>0.69783075339938172</v>
      </c>
      <c r="BQ22" s="1854">
        <f t="shared" si="13"/>
        <v>0.12381294771737891</v>
      </c>
      <c r="CM22" s="2515"/>
    </row>
    <row r="23" spans="1:92" ht="23.25">
      <c r="A23" s="2535" t="s">
        <v>17</v>
      </c>
      <c r="B23" s="2603" t="s">
        <v>21</v>
      </c>
      <c r="C23" s="1290" t="s">
        <v>302</v>
      </c>
      <c r="D23" s="1291"/>
      <c r="E23" s="1296">
        <v>183.35300000000001</v>
      </c>
      <c r="F23" s="1312">
        <v>200.174947</v>
      </c>
      <c r="G23" s="1296">
        <v>167.61912399999989</v>
      </c>
      <c r="H23" s="1296">
        <v>150.14672899999999</v>
      </c>
      <c r="I23" s="1296">
        <v>116.123615</v>
      </c>
      <c r="J23" s="1296">
        <v>125.87794600000002</v>
      </c>
      <c r="K23" s="1296">
        <v>137.46199999999999</v>
      </c>
      <c r="L23" s="1299">
        <f>SUM(M23:P23)</f>
        <v>139.64099999999999</v>
      </c>
      <c r="M23" s="1296">
        <v>42.790999999999997</v>
      </c>
      <c r="N23" s="1296">
        <v>19.550999999999998</v>
      </c>
      <c r="O23" s="1296">
        <v>30.835000000000001</v>
      </c>
      <c r="P23" s="1296">
        <v>46.463999999999999</v>
      </c>
      <c r="Q23" s="1296">
        <f>L$23/$L$19*$Q$19</f>
        <v>142.17730747062251</v>
      </c>
      <c r="R23" s="1344">
        <f>R19-R31-R35-R27</f>
        <v>142.28499999999997</v>
      </c>
      <c r="S23" s="1344">
        <f t="shared" ref="S23:T23" si="65">S19-S31-S35-S27</f>
        <v>143.87600000000032</v>
      </c>
      <c r="T23" s="1344">
        <f t="shared" si="65"/>
        <v>144.57000000000011</v>
      </c>
      <c r="U23" s="1299">
        <f>SUM(V23:Y23)</f>
        <v>135.69594700000044</v>
      </c>
      <c r="V23" s="1296">
        <v>36.42303000000026</v>
      </c>
      <c r="W23" s="1296">
        <v>28.793337999999988</v>
      </c>
      <c r="X23" s="1296">
        <v>24.289227</v>
      </c>
      <c r="Y23" s="1296">
        <v>46.190352000000189</v>
      </c>
      <c r="Z23" s="1299">
        <f>SUM(AA23:AD23)</f>
        <v>138.56468136164438</v>
      </c>
      <c r="AA23" s="1296">
        <v>37.635000000000446</v>
      </c>
      <c r="AB23" s="1296">
        <v>29.139999999999986</v>
      </c>
      <c r="AC23" s="1296">
        <v>25.996681361643823</v>
      </c>
      <c r="AD23" s="1296">
        <v>45.79300000000012</v>
      </c>
      <c r="AE23" s="1299">
        <f>SUM(AF23:AI23)</f>
        <v>37.300770999999834</v>
      </c>
      <c r="AF23" s="1296">
        <v>37.300770999999834</v>
      </c>
      <c r="AG23" s="1296"/>
      <c r="AH23" s="1296"/>
      <c r="AI23" s="1296"/>
      <c r="AJ23" s="2006"/>
      <c r="AK23" s="1273"/>
      <c r="AL23" s="5"/>
      <c r="AM23" s="5"/>
      <c r="AN23" s="5">
        <f t="shared" si="7"/>
        <v>-6.5457730000000005</v>
      </c>
      <c r="AO23" s="5">
        <f t="shared" si="8"/>
        <v>-0.14171299235823043</v>
      </c>
      <c r="AP23" s="4" t="e">
        <f>AO23-#REF!</f>
        <v>#REF!</v>
      </c>
      <c r="AQ23" s="4" t="e">
        <f>AP23/#REF!</f>
        <v>#REF!</v>
      </c>
      <c r="AR23" s="4" t="e">
        <f>AQ23-#REF!</f>
        <v>#REF!</v>
      </c>
      <c r="AS23" s="656">
        <f>AN23/O23</f>
        <v>-0.21228386573698721</v>
      </c>
      <c r="AT23" s="4"/>
      <c r="AU23" s="692">
        <f t="shared" si="10"/>
        <v>-6.5457730000000005</v>
      </c>
      <c r="AV23" s="1875">
        <f t="shared" si="11"/>
        <v>-0.21228386573698721</v>
      </c>
      <c r="AW23" s="418"/>
      <c r="AX23" s="418"/>
      <c r="AY23" s="418"/>
      <c r="AZ23" s="418"/>
      <c r="BA23" s="1798">
        <v>2024</v>
      </c>
      <c r="BB23" s="1798">
        <v>2025</v>
      </c>
      <c r="BC23" s="1798">
        <v>2026</v>
      </c>
      <c r="BD23" s="1798">
        <v>2027</v>
      </c>
      <c r="BF23" s="2550">
        <v>2023</v>
      </c>
      <c r="BG23" s="2550"/>
      <c r="BH23" s="2550"/>
      <c r="BI23" s="2550"/>
      <c r="BJ23" s="213"/>
      <c r="BK23" s="2550">
        <v>2023</v>
      </c>
      <c r="BL23" s="2550"/>
      <c r="BM23" s="2550"/>
      <c r="BN23" s="2550"/>
      <c r="BP23" s="1853">
        <f t="shared" si="12"/>
        <v>9.2423379999999895</v>
      </c>
      <c r="BQ23" s="1854">
        <f t="shared" si="13"/>
        <v>0.47272968134622217</v>
      </c>
    </row>
    <row r="24" spans="1:92" ht="18.75" customHeight="1">
      <c r="A24" s="2535"/>
      <c r="B24" s="2603"/>
      <c r="C24" s="1290" t="s">
        <v>303</v>
      </c>
      <c r="D24" s="1291"/>
      <c r="E24" s="1296">
        <v>344.08199999999999</v>
      </c>
      <c r="F24" s="1312">
        <v>393.61681101694921</v>
      </c>
      <c r="G24" s="1296">
        <v>350.57345085418046</v>
      </c>
      <c r="H24" s="1296">
        <v>341.28769</v>
      </c>
      <c r="I24" s="1296">
        <v>350.53769499999999</v>
      </c>
      <c r="J24" s="1296">
        <v>424.33779091772266</v>
      </c>
      <c r="K24" s="1296">
        <v>475.74147166235849</v>
      </c>
      <c r="L24" s="1299">
        <f>SUM(M24:P24)</f>
        <v>542.2100619381149</v>
      </c>
      <c r="M24" s="1296">
        <f>$M$20/$M$19*M23</f>
        <v>167.74649738987887</v>
      </c>
      <c r="N24" s="1296">
        <f>$N$20/$N$19*N23</f>
        <v>74.587201435654094</v>
      </c>
      <c r="O24" s="1296">
        <f>$O$20/$O$19*O23</f>
        <v>118.28294546890454</v>
      </c>
      <c r="P24" s="1296">
        <f>$P$20/$P$19*P23</f>
        <v>181.59341764367741</v>
      </c>
      <c r="Q24" s="1296">
        <f>$Q$20/$Q$19*Q23</f>
        <v>582.07074187047579</v>
      </c>
      <c r="R24" s="1296">
        <f>R20-R28-R32-R36</f>
        <v>797.11250586795074</v>
      </c>
      <c r="S24" s="1296">
        <f>S20-S28-S32-S36</f>
        <v>837.91903995797804</v>
      </c>
      <c r="T24" s="1296">
        <f>T20-T28-T32-T36</f>
        <v>875.4302268054962</v>
      </c>
      <c r="U24" s="1299">
        <f>SUM(V24:Y24)</f>
        <v>564.76469082178176</v>
      </c>
      <c r="V24" s="1296">
        <v>151.86223503116221</v>
      </c>
      <c r="W24" s="1296">
        <v>118.67613094138024</v>
      </c>
      <c r="X24" s="1296">
        <v>101.21715658328553</v>
      </c>
      <c r="Y24" s="1296">
        <v>193.00916826595375</v>
      </c>
      <c r="Z24" s="1299">
        <f>SUM(AA24:AD24)</f>
        <v>741.67844004634503</v>
      </c>
      <c r="AA24" s="1296">
        <v>165.84163301589447</v>
      </c>
      <c r="AB24" s="1296">
        <v>128.30863171289658</v>
      </c>
      <c r="AC24" s="1296">
        <v>159.06264622321805</v>
      </c>
      <c r="AD24" s="1296">
        <v>288.46552909433598</v>
      </c>
      <c r="AE24" s="1299">
        <f>SUM(AF24:AI24)</f>
        <v>161.74903798701769</v>
      </c>
      <c r="AF24" s="1296">
        <v>161.74903798701769</v>
      </c>
      <c r="AG24" s="1296"/>
      <c r="AH24" s="1296"/>
      <c r="AI24" s="1296"/>
      <c r="AJ24" s="2006"/>
      <c r="AK24" s="1273"/>
      <c r="AL24" s="5"/>
      <c r="AM24" s="5"/>
      <c r="AN24" s="5">
        <f t="shared" si="7"/>
        <v>-17.065788885619014</v>
      </c>
      <c r="AO24" s="5">
        <f t="shared" si="8"/>
        <v>-8.8419576328641017E-2</v>
      </c>
      <c r="AP24" s="4" t="e">
        <f>AO24-#REF!</f>
        <v>#REF!</v>
      </c>
      <c r="AQ24" s="4" t="e">
        <f>AP24/#REF!</f>
        <v>#REF!</v>
      </c>
      <c r="AR24" s="4" t="e">
        <f>AQ24-#REF!</f>
        <v>#REF!</v>
      </c>
      <c r="AS24" s="656">
        <f>AN24/O24</f>
        <v>-0.14427937026733451</v>
      </c>
      <c r="AT24" s="4"/>
      <c r="AU24" s="692">
        <f t="shared" si="10"/>
        <v>-17.065788885619014</v>
      </c>
      <c r="AV24" s="1875">
        <f t="shared" si="11"/>
        <v>-0.14427937026733451</v>
      </c>
      <c r="AW24" s="835"/>
      <c r="AX24" s="1786"/>
      <c r="AY24" s="1786"/>
      <c r="AZ24" s="418"/>
      <c r="BA24" s="1798"/>
      <c r="BB24" s="1798"/>
      <c r="BC24" s="1798"/>
      <c r="BD24" s="1798"/>
      <c r="BF24" s="415" t="s">
        <v>148</v>
      </c>
      <c r="BG24" s="415" t="s">
        <v>149</v>
      </c>
      <c r="BH24" s="415" t="s">
        <v>150</v>
      </c>
      <c r="BI24" s="415" t="s">
        <v>151</v>
      </c>
      <c r="BJ24" s="213"/>
      <c r="BK24" s="415" t="s">
        <v>148</v>
      </c>
      <c r="BL24" s="415" t="s">
        <v>149</v>
      </c>
      <c r="BM24" s="415" t="s">
        <v>150</v>
      </c>
      <c r="BN24" s="415" t="s">
        <v>151</v>
      </c>
      <c r="BP24" s="1853">
        <f t="shared" si="12"/>
        <v>44.088929505726142</v>
      </c>
      <c r="BQ24" s="1854">
        <f t="shared" si="13"/>
        <v>0.59110582857517968</v>
      </c>
    </row>
    <row r="25" spans="1:92" s="13" customFormat="1">
      <c r="A25" s="2535"/>
      <c r="B25" s="2603"/>
      <c r="C25" s="1307" t="s">
        <v>27</v>
      </c>
      <c r="D25" s="1308"/>
      <c r="E25" s="1311">
        <f t="shared" ref="E25" si="66">IF(E9&gt;0,E23/E$9*100,)</f>
        <v>4.3570907134533163</v>
      </c>
      <c r="F25" s="1311">
        <v>4.8110054755642642</v>
      </c>
      <c r="G25" s="1311">
        <f t="shared" ref="G25" si="67">IF(G9&gt;0,G23/G$9*100,)</f>
        <v>4.0651437840600728</v>
      </c>
      <c r="H25" s="1311">
        <v>3.6452249091198077</v>
      </c>
      <c r="I25" s="1311">
        <v>2.8793645343299548</v>
      </c>
      <c r="J25" s="1311">
        <v>2.8710955718432034</v>
      </c>
      <c r="K25" s="1311">
        <v>3.1953041034154883</v>
      </c>
      <c r="L25" s="1311">
        <f>IF(L9&gt;0,L23/L$9*100,)</f>
        <v>3.1730086241411417</v>
      </c>
      <c r="M25" s="1311">
        <f>IF(M9&gt;0,M23/M$9*100,)</f>
        <v>3.40684266550746</v>
      </c>
      <c r="N25" s="1311">
        <f t="shared" ref="N25:P25" si="68">IF(N9&gt;0,N23/N$9*100,)</f>
        <v>1.9476812819968738</v>
      </c>
      <c r="O25" s="1311">
        <f t="shared" si="68"/>
        <v>3.3156020933400865</v>
      </c>
      <c r="P25" s="1311">
        <f t="shared" si="68"/>
        <v>3.836623137486427</v>
      </c>
      <c r="Q25" s="1310">
        <f t="shared" ref="Q25:R25" si="69">IF(Q9&gt;0,Q23/Q$9*100,)</f>
        <v>0</v>
      </c>
      <c r="R25" s="1310">
        <f t="shared" si="69"/>
        <v>3.105004701197569</v>
      </c>
      <c r="S25" s="1310">
        <f t="shared" ref="S25:T25" si="70">IF(S9&gt;0,S23/S$9*100,)</f>
        <v>3.0971166223244837</v>
      </c>
      <c r="T25" s="1310">
        <f t="shared" si="70"/>
        <v>3.0890797280575337</v>
      </c>
      <c r="U25" s="1311">
        <f t="shared" ref="U25" si="71">IF(U9&gt;0,U23/U$9*100,)</f>
        <v>3.0595995432681078</v>
      </c>
      <c r="V25" s="1311">
        <f>IF(V9&gt;0,V23/V$9*100,)</f>
        <v>2.9208630635704038</v>
      </c>
      <c r="W25" s="1311">
        <f>IF(W9&gt;0,W23/W$9*100,)</f>
        <v>2.9393843553839725</v>
      </c>
      <c r="X25" s="1311">
        <f t="shared" ref="X25:Y25" si="72">IF(X9&gt;0,X23/X$9*100,)</f>
        <v>2.5850482642114434</v>
      </c>
      <c r="Y25" s="1311">
        <f t="shared" si="72"/>
        <v>3.6401361180503544</v>
      </c>
      <c r="Z25" s="1311">
        <f>IF(Z9&gt;0,Z23/Z$9*100,)</f>
        <v>3.1163825041735391</v>
      </c>
      <c r="AA25" s="1311">
        <f>IF(AA9&gt;0,AA23/AA$9*100,)</f>
        <v>2.9641747173657591</v>
      </c>
      <c r="AB25" s="1311">
        <f>IF(AB10&gt;0,AB23/AB$10*100,)</f>
        <v>102.90638132570535</v>
      </c>
      <c r="AC25" s="1311">
        <f t="shared" ref="AC25:AE25" si="73">IF(AC9&gt;0,AC23/AC$9*100,)</f>
        <v>2.7162637579754798</v>
      </c>
      <c r="AD25" s="1311">
        <f t="shared" si="73"/>
        <v>3.7374474392123158</v>
      </c>
      <c r="AE25" s="1311">
        <f t="shared" si="73"/>
        <v>2.8110693365869275</v>
      </c>
      <c r="AF25" s="1311">
        <f>IF(AF9&gt;0,AF23/AF$9*100,)</f>
        <v>2.8110693365869275</v>
      </c>
      <c r="AG25" s="1311">
        <f>IF(AG9&gt;0,AG23/AG$9*100,)</f>
        <v>0</v>
      </c>
      <c r="AH25" s="1311">
        <f t="shared" ref="AH25:AI25" si="74">IF(AH9&gt;0,AH23/AH$9*100,)</f>
        <v>0</v>
      </c>
      <c r="AI25" s="1311">
        <f t="shared" si="74"/>
        <v>0</v>
      </c>
      <c r="AJ25" s="2005"/>
      <c r="AK25" s="1273"/>
      <c r="AL25" s="5"/>
      <c r="AM25" s="5"/>
      <c r="AN25" s="5">
        <f t="shared" si="7"/>
        <v>-0.73055382912864308</v>
      </c>
      <c r="AO25" s="5">
        <f t="shared" si="8"/>
        <v>-0.20069409643942804</v>
      </c>
      <c r="AP25" s="4" t="e">
        <f>AO25-#REF!</f>
        <v>#REF!</v>
      </c>
      <c r="AQ25" s="4" t="e">
        <f>AP25/#REF!</f>
        <v>#REF!</v>
      </c>
      <c r="AR25" s="4" t="e">
        <f>AQ25-#REF!</f>
        <v>#REF!</v>
      </c>
      <c r="AS25" s="656"/>
      <c r="AT25" s="4"/>
      <c r="AU25" s="692">
        <f t="shared" si="10"/>
        <v>-0.73055382912864308</v>
      </c>
      <c r="AV25" s="1875">
        <f t="shared" si="11"/>
        <v>-0.22033820964104123</v>
      </c>
      <c r="AW25" s="839"/>
      <c r="AX25" s="171"/>
      <c r="AY25" s="171"/>
      <c r="AZ25" s="14" t="s">
        <v>203</v>
      </c>
      <c r="BA25" s="333">
        <v>4.8672E-2</v>
      </c>
      <c r="BB25" s="333">
        <v>5.0618879999999998E-2</v>
      </c>
      <c r="BC25" s="333">
        <v>5.2643599999999999E-2</v>
      </c>
      <c r="BD25" s="333">
        <v>5.4748999999999999E-2</v>
      </c>
      <c r="BE25" s="1"/>
      <c r="BF25" s="333">
        <v>4.6519999999999999E-2</v>
      </c>
      <c r="BG25" s="333">
        <v>4.6519999999999999E-2</v>
      </c>
      <c r="BH25" s="333">
        <v>4.6800000000000001E-2</v>
      </c>
      <c r="BI25" s="333">
        <v>4.6800000000000001E-2</v>
      </c>
      <c r="BJ25" s="213"/>
      <c r="BK25" s="23"/>
      <c r="BL25" s="23"/>
      <c r="BM25" s="23"/>
      <c r="BN25" s="200"/>
      <c r="BP25" s="1853">
        <f t="shared" si="12"/>
        <v>0.99170307338709862</v>
      </c>
      <c r="BQ25" s="1854">
        <f t="shared" si="13"/>
        <v>0.50917112699791833</v>
      </c>
    </row>
    <row r="26" spans="1:92" s="13" customFormat="1">
      <c r="A26" s="2535"/>
      <c r="B26" s="2603"/>
      <c r="C26" s="1307" t="s">
        <v>75</v>
      </c>
      <c r="D26" s="1308"/>
      <c r="E26" s="1311">
        <f t="shared" ref="E26" si="75">IF(E15&gt;0,E23/E$15*100,)</f>
        <v>4.3570907134533163</v>
      </c>
      <c r="F26" s="1311">
        <v>4.8110054755642642</v>
      </c>
      <c r="G26" s="1311">
        <f t="shared" ref="G26" si="76">IF(G15&gt;0,G23/G$15*100,)</f>
        <v>4.0651437840600728</v>
      </c>
      <c r="H26" s="1311">
        <v>3.6452249091198077</v>
      </c>
      <c r="I26" s="1311">
        <v>2.8793645343299548</v>
      </c>
      <c r="J26" s="1311">
        <v>2.8710955718432034</v>
      </c>
      <c r="K26" s="1311">
        <v>3.1953041034154883</v>
      </c>
      <c r="L26" s="1311">
        <f t="shared" ref="L26:R26" si="77">IF(L15&gt;0,L23/L$15*100,)</f>
        <v>3.1730086241411417</v>
      </c>
      <c r="M26" s="1311">
        <f t="shared" si="77"/>
        <v>3.40684266550746</v>
      </c>
      <c r="N26" s="1311">
        <f t="shared" si="77"/>
        <v>1.9476812819968738</v>
      </c>
      <c r="O26" s="1311">
        <f t="shared" si="77"/>
        <v>3.3156020933400865</v>
      </c>
      <c r="P26" s="1311">
        <f t="shared" si="77"/>
        <v>3.836623137486427</v>
      </c>
      <c r="Q26" s="1310">
        <f t="shared" si="77"/>
        <v>0</v>
      </c>
      <c r="R26" s="1310">
        <f t="shared" si="77"/>
        <v>3.105004701197569</v>
      </c>
      <c r="S26" s="1310">
        <f t="shared" ref="S26:T26" si="78">IF(S15&gt;0,S23/S$15*100,)</f>
        <v>3.0971166223244837</v>
      </c>
      <c r="T26" s="1310">
        <f t="shared" si="78"/>
        <v>3.0890797280575337</v>
      </c>
      <c r="U26" s="1311">
        <f t="shared" ref="U26:AD26" si="79">IF(U15&gt;0,U23/U$15*100,)</f>
        <v>3.0595995432681078</v>
      </c>
      <c r="V26" s="1311">
        <f>IF(V15&gt;0,V23/V$15*100,)</f>
        <v>2.9208630635704038</v>
      </c>
      <c r="W26" s="1311">
        <f t="shared" ref="W26" si="80">IF(W15&gt;0,W23/W$15*100,)</f>
        <v>2.9393843553839725</v>
      </c>
      <c r="X26" s="1311">
        <f t="shared" si="79"/>
        <v>2.5850482642114434</v>
      </c>
      <c r="Y26" s="1311">
        <f t="shared" si="79"/>
        <v>3.6401361180503544</v>
      </c>
      <c r="Z26" s="1311">
        <f t="shared" si="79"/>
        <v>3.1163825041735391</v>
      </c>
      <c r="AA26" s="1311">
        <f t="shared" si="79"/>
        <v>2.9641747173657591</v>
      </c>
      <c r="AB26" s="1311">
        <f t="shared" si="79"/>
        <v>2.9305694396115625</v>
      </c>
      <c r="AC26" s="1311">
        <f t="shared" si="79"/>
        <v>2.7162637579754798</v>
      </c>
      <c r="AD26" s="1311">
        <f t="shared" si="79"/>
        <v>3.7374474392123158</v>
      </c>
      <c r="AE26" s="1311">
        <f t="shared" ref="AE26" si="81">IF(AE15&gt;0,AE23/AE$15*100,)</f>
        <v>2.8110693365869275</v>
      </c>
      <c r="AF26" s="1311">
        <f>IF(AF15&gt;0,AF23/AF$15*100,)</f>
        <v>2.8110693365869275</v>
      </c>
      <c r="AG26" s="1311">
        <f t="shared" ref="AG26:AI26" si="82">IF(AG15&gt;0,AG23/AG$15*100,)</f>
        <v>0</v>
      </c>
      <c r="AH26" s="1311">
        <f t="shared" si="82"/>
        <v>0</v>
      </c>
      <c r="AI26" s="1311">
        <f t="shared" si="82"/>
        <v>0</v>
      </c>
      <c r="AJ26" s="2005"/>
      <c r="AK26" s="1273"/>
      <c r="AL26" s="5"/>
      <c r="AM26" s="5"/>
      <c r="AN26" s="5">
        <f t="shared" si="7"/>
        <v>-0.73055382912864308</v>
      </c>
      <c r="AO26" s="5">
        <f t="shared" si="8"/>
        <v>-0.20069409643942804</v>
      </c>
      <c r="AP26" s="4" t="e">
        <f>AO26-#REF!</f>
        <v>#REF!</v>
      </c>
      <c r="AQ26" s="4" t="e">
        <f>AP26/#REF!</f>
        <v>#REF!</v>
      </c>
      <c r="AR26" s="4" t="e">
        <f>AQ26-#REF!</f>
        <v>#REF!</v>
      </c>
      <c r="AS26" s="656"/>
      <c r="AT26" s="4"/>
      <c r="AU26" s="692">
        <f t="shared" si="10"/>
        <v>-0.73055382912864308</v>
      </c>
      <c r="AV26" s="1875">
        <f t="shared" si="11"/>
        <v>-0.22033820964104123</v>
      </c>
      <c r="AW26" s="839"/>
      <c r="AX26" s="171"/>
      <c r="AY26" s="171"/>
      <c r="AZ26" s="14" t="s">
        <v>204</v>
      </c>
      <c r="BA26" s="333">
        <v>5.1271999999999998E-2</v>
      </c>
      <c r="BB26" s="333">
        <v>5.3322000000000001E-2</v>
      </c>
      <c r="BC26" s="333">
        <v>5.5454999999999997E-2</v>
      </c>
      <c r="BD26" s="333">
        <v>5.7674000000000003E-2</v>
      </c>
      <c r="BE26" s="1"/>
      <c r="BF26" s="333">
        <v>4.9024352E-2</v>
      </c>
      <c r="BG26" s="333">
        <v>4.9024352E-2</v>
      </c>
      <c r="BH26" s="333">
        <v>4.9299999999999997E-2</v>
      </c>
      <c r="BI26" s="333">
        <v>4.9299999999999997E-2</v>
      </c>
      <c r="BJ26" s="213"/>
      <c r="BK26" s="23"/>
      <c r="BL26" s="23"/>
      <c r="BM26" s="333"/>
      <c r="BN26" s="200"/>
      <c r="BP26" s="1853">
        <f t="shared" si="12"/>
        <v>0.99170307338709862</v>
      </c>
      <c r="BQ26" s="1854">
        <f t="shared" si="13"/>
        <v>0.50917112699791833</v>
      </c>
    </row>
    <row r="27" spans="1:92" ht="15" customHeight="1">
      <c r="A27" s="2535" t="s">
        <v>19</v>
      </c>
      <c r="B27" s="2603" t="s">
        <v>22</v>
      </c>
      <c r="C27" s="1290" t="s">
        <v>302</v>
      </c>
      <c r="D27" s="1291"/>
      <c r="E27" s="1296"/>
      <c r="F27" s="1312">
        <v>0</v>
      </c>
      <c r="G27" s="1296"/>
      <c r="H27" s="1296">
        <v>0</v>
      </c>
      <c r="I27" s="1296">
        <v>0</v>
      </c>
      <c r="J27" s="1296">
        <v>0</v>
      </c>
      <c r="K27" s="1296">
        <v>0</v>
      </c>
      <c r="L27" s="1299">
        <f>SUM(M27:P27)</f>
        <v>0</v>
      </c>
      <c r="M27" s="1299"/>
      <c r="N27" s="1299"/>
      <c r="O27" s="1299"/>
      <c r="P27" s="1299"/>
      <c r="Q27" s="1313"/>
      <c r="R27" s="1304">
        <f>'Ф-4 Показатели баланса'!G29</f>
        <v>0.73299999999999998</v>
      </c>
      <c r="S27" s="1304">
        <f>'Ф-4 Показатели баланса'!H29</f>
        <v>0.74099999999999999</v>
      </c>
      <c r="T27" s="1304">
        <f>'Ф-4 Показатели баланса'!I29</f>
        <v>0.745</v>
      </c>
      <c r="U27" s="1299">
        <f>SUM(V27:Y27)</f>
        <v>0.82345199999998631</v>
      </c>
      <c r="V27" s="1296">
        <v>0.24060899999999674</v>
      </c>
      <c r="W27" s="1296">
        <v>0.20557799999999407</v>
      </c>
      <c r="X27" s="1296">
        <v>0.103289999999997</v>
      </c>
      <c r="Y27" s="1296">
        <v>0.27397499999999853</v>
      </c>
      <c r="Z27" s="1299">
        <f>SUM(AA27:AD27)</f>
        <v>0.71331863835616005</v>
      </c>
      <c r="AA27" s="1296">
        <v>0.24000000000000199</v>
      </c>
      <c r="AB27" s="1296">
        <v>0.20599999999999952</v>
      </c>
      <c r="AC27" s="1296">
        <v>7.3318638356163035E-2</v>
      </c>
      <c r="AD27" s="1296">
        <v>0.19399999999999551</v>
      </c>
      <c r="AE27" s="1299">
        <f>SUM(AF27:AI27)</f>
        <v>0.42229200000000128</v>
      </c>
      <c r="AF27" s="1296">
        <v>0.42229200000000128</v>
      </c>
      <c r="AG27" s="1296"/>
      <c r="AH27" s="1296"/>
      <c r="AI27" s="1296"/>
      <c r="AJ27" s="2006"/>
      <c r="AK27" s="1273"/>
      <c r="AL27" s="5"/>
      <c r="AM27" s="5"/>
      <c r="AN27" s="5">
        <f t="shared" si="7"/>
        <v>0.103289999999997</v>
      </c>
      <c r="AO27" s="5">
        <f t="shared" si="8"/>
        <v>0.3770052012044805</v>
      </c>
      <c r="AP27" s="4" t="e">
        <f>AO27-#REF!</f>
        <v>#REF!</v>
      </c>
      <c r="AQ27" s="4" t="e">
        <f>AP27/#REF!</f>
        <v>#REF!</v>
      </c>
      <c r="AR27" s="4" t="e">
        <f>AQ27-#REF!</f>
        <v>#REF!</v>
      </c>
      <c r="AS27" s="656" t="e">
        <f t="shared" ref="AS27:AS32" si="83">AN27/O27</f>
        <v>#DIV/0!</v>
      </c>
      <c r="AT27" s="4"/>
      <c r="AU27" s="692">
        <f t="shared" si="10"/>
        <v>0.103289999999997</v>
      </c>
      <c r="AV27" s="1875" t="e">
        <f t="shared" si="11"/>
        <v>#DIV/0!</v>
      </c>
      <c r="AW27" s="801"/>
      <c r="AX27" s="14"/>
      <c r="AY27" s="14"/>
      <c r="AZ27" s="14"/>
      <c r="BA27" s="14"/>
      <c r="BP27" s="1853">
        <f t="shared" si="12"/>
        <v>0.20557799999999407</v>
      </c>
      <c r="BQ27" s="1854" t="e">
        <f t="shared" si="13"/>
        <v>#DIV/0!</v>
      </c>
    </row>
    <row r="28" spans="1:92" ht="21" customHeight="1">
      <c r="A28" s="2535"/>
      <c r="B28" s="2603"/>
      <c r="C28" s="1290" t="s">
        <v>303</v>
      </c>
      <c r="D28" s="1291"/>
      <c r="E28" s="1296"/>
      <c r="F28" s="1312">
        <v>0</v>
      </c>
      <c r="G28" s="1296"/>
      <c r="H28" s="1296">
        <v>0</v>
      </c>
      <c r="I28" s="1296">
        <v>0</v>
      </c>
      <c r="J28" s="1296">
        <v>0</v>
      </c>
      <c r="K28" s="1296">
        <v>0</v>
      </c>
      <c r="L28" s="1299">
        <f>SUM(M28:P28)</f>
        <v>0</v>
      </c>
      <c r="M28" s="1299"/>
      <c r="N28" s="1299"/>
      <c r="O28" s="1299"/>
      <c r="P28" s="1299"/>
      <c r="Q28" s="1313"/>
      <c r="R28" s="1344">
        <f>$R$20/$R$19*R27</f>
        <v>4.1064305218484582</v>
      </c>
      <c r="S28" s="1304">
        <f t="shared" ref="S28:T28" si="84">$R$20/$R$19*S27</f>
        <v>4.1512483174484416</v>
      </c>
      <c r="T28" s="1304">
        <f t="shared" si="84"/>
        <v>4.1736572152484337</v>
      </c>
      <c r="U28" s="1299">
        <f>SUM(V28:Y28)</f>
        <v>3.4257638374941033</v>
      </c>
      <c r="V28" s="1296">
        <v>1.0031955196646778</v>
      </c>
      <c r="W28" s="1296">
        <v>0.84732105901255261</v>
      </c>
      <c r="X28" s="1296">
        <v>0.43042621749499305</v>
      </c>
      <c r="Y28" s="1296">
        <v>1.1448210413218798</v>
      </c>
      <c r="Z28" s="1299">
        <f>SUM(AA28:AD28)</f>
        <v>3.6353109366683132</v>
      </c>
      <c r="AA28" s="1296">
        <v>1.0575791663030298</v>
      </c>
      <c r="AB28" s="1296">
        <v>0.90705484326893082</v>
      </c>
      <c r="AC28" s="1296">
        <v>0.44860559208227335</v>
      </c>
      <c r="AD28" s="1296">
        <v>1.2220713350140795</v>
      </c>
      <c r="AE28" s="1299">
        <f>SUM(AF28:AI28)</f>
        <v>1.8312040989612302</v>
      </c>
      <c r="AF28" s="1296">
        <v>1.8312040989612302</v>
      </c>
      <c r="AG28" s="1296"/>
      <c r="AH28" s="1296"/>
      <c r="AI28" s="1296"/>
      <c r="AJ28" s="2006"/>
      <c r="AK28" s="1273"/>
      <c r="AL28" s="5"/>
      <c r="AM28" s="5"/>
      <c r="AN28" s="5">
        <f t="shared" si="7"/>
        <v>0.43042621749499305</v>
      </c>
      <c r="AO28" s="5">
        <f t="shared" si="8"/>
        <v>0.37597685748158233</v>
      </c>
      <c r="AP28" s="4" t="e">
        <f>AO28-#REF!</f>
        <v>#REF!</v>
      </c>
      <c r="AQ28" s="4" t="e">
        <f>AP28/#REF!</f>
        <v>#REF!</v>
      </c>
      <c r="AR28" s="4" t="e">
        <f>AQ28-#REF!</f>
        <v>#REF!</v>
      </c>
      <c r="AS28" s="656" t="e">
        <f t="shared" si="83"/>
        <v>#DIV/0!</v>
      </c>
      <c r="AT28" s="4"/>
      <c r="AU28" s="692">
        <f t="shared" si="10"/>
        <v>0.43042621749499305</v>
      </c>
      <c r="AV28" s="1875" t="e">
        <f t="shared" si="11"/>
        <v>#DIV/0!</v>
      </c>
      <c r="AW28" s="1797" t="s">
        <v>261</v>
      </c>
      <c r="AX28" s="910"/>
      <c r="AY28" s="910"/>
      <c r="AZ28" s="910"/>
      <c r="BA28" s="910"/>
      <c r="BB28" s="910"/>
      <c r="BC28" s="910"/>
      <c r="BD28" s="910"/>
      <c r="BP28" s="1853">
        <f t="shared" si="12"/>
        <v>0.84732105901255261</v>
      </c>
      <c r="BQ28" s="1854" t="e">
        <f t="shared" si="13"/>
        <v>#DIV/0!</v>
      </c>
    </row>
    <row r="29" spans="1:92" s="13" customFormat="1" ht="18.75" customHeight="1">
      <c r="A29" s="2535"/>
      <c r="B29" s="2603"/>
      <c r="C29" s="1307" t="s">
        <v>28</v>
      </c>
      <c r="D29" s="1308"/>
      <c r="E29" s="1296"/>
      <c r="F29" s="1315">
        <v>0</v>
      </c>
      <c r="G29" s="1296"/>
      <c r="H29" s="1296">
        <v>0</v>
      </c>
      <c r="I29" s="1296">
        <v>0</v>
      </c>
      <c r="J29" s="1296">
        <v>0</v>
      </c>
      <c r="K29" s="1296">
        <v>0</v>
      </c>
      <c r="L29" s="1316">
        <f>IF(L10&gt;0,L27/L$10*100,)</f>
        <v>0</v>
      </c>
      <c r="M29" s="1316">
        <f>IF(M10&gt;0,M27/M$10*100,)</f>
        <v>0</v>
      </c>
      <c r="N29" s="1316">
        <f t="shared" ref="N29:R29" si="85">IF(N10&gt;0,N27/N$10*100,)</f>
        <v>0</v>
      </c>
      <c r="O29" s="1316">
        <f t="shared" si="85"/>
        <v>0</v>
      </c>
      <c r="P29" s="1316">
        <f t="shared" si="85"/>
        <v>0</v>
      </c>
      <c r="Q29" s="1317">
        <f t="shared" si="85"/>
        <v>0</v>
      </c>
      <c r="R29" s="1321">
        <f t="shared" si="85"/>
        <v>0.53276543784160946</v>
      </c>
      <c r="S29" s="1321">
        <f t="shared" ref="S29:T29" si="86">IF(S10&gt;0,S27/S$10*100,)</f>
        <v>0.53854875283446701</v>
      </c>
      <c r="T29" s="1321">
        <f t="shared" si="86"/>
        <v>0.54144015814413204</v>
      </c>
      <c r="U29" s="1311">
        <f t="shared" ref="U29" si="87">IF(U10&gt;0,U27/U$10*100,)</f>
        <v>0.61113876795835853</v>
      </c>
      <c r="V29" s="1311">
        <f>IF(V13&gt;0,V27/V$9*100,)</f>
        <v>1.9295098207441741E-2</v>
      </c>
      <c r="W29" s="1311">
        <f>IF(W13&gt;0,W27/W$9*100,)</f>
        <v>2.09865475482943E-2</v>
      </c>
      <c r="X29" s="1311">
        <f>IF(X13&gt;0,X27/X$9*100,)</f>
        <v>1.0992924361503649E-2</v>
      </c>
      <c r="Y29" s="1311">
        <f>IF(Y13&gt;0,Y27/Y$9*100,)</f>
        <v>2.1591225218262816E-2</v>
      </c>
      <c r="Z29" s="1316">
        <f>IF(Z10&gt;0,Z27/Z$10*100,)</f>
        <v>0.51853463559210333</v>
      </c>
      <c r="AA29" s="1316">
        <f>IF(AA10&gt;0,AA27/AA$10*100,)</f>
        <v>0.52298975811724124</v>
      </c>
      <c r="AB29" s="1316">
        <f>IF(AB11&gt;0,AB27/AB$11*100,)</f>
        <v>2.5680854299797738E-2</v>
      </c>
      <c r="AC29" s="1316">
        <f t="shared" ref="AC29:AE29" si="88">IF(AC10&gt;0,AC27/AC$10*100,)</f>
        <v>0.32124442338085751</v>
      </c>
      <c r="AD29" s="1316">
        <f t="shared" si="88"/>
        <v>0.47861054916858808</v>
      </c>
      <c r="AE29" s="1311">
        <f t="shared" si="88"/>
        <v>0.92350974730191127</v>
      </c>
      <c r="AF29" s="1311">
        <f>IF(AF13&gt;0,AF27/AF$9*100,)</f>
        <v>3.18248674346698E-2</v>
      </c>
      <c r="AG29" s="1311">
        <f>IF(AG13&gt;0,AG27/AG$9*100,)</f>
        <v>0</v>
      </c>
      <c r="AH29" s="1311">
        <f>IF(AH13&gt;0,AH27/AH$9*100,)</f>
        <v>0</v>
      </c>
      <c r="AI29" s="1311">
        <f>IF(AI13&gt;0,AI27/AI$9*100,)</f>
        <v>0</v>
      </c>
      <c r="AJ29" s="2005"/>
      <c r="AK29" s="1273"/>
      <c r="AL29" s="5"/>
      <c r="AM29" s="5"/>
      <c r="AN29" s="5">
        <f t="shared" si="7"/>
        <v>1.0992924361503649E-2</v>
      </c>
      <c r="AO29" s="5">
        <f t="shared" si="8"/>
        <v>0.50913851578025993</v>
      </c>
      <c r="AP29" s="4" t="e">
        <f>AO29-#REF!</f>
        <v>#REF!</v>
      </c>
      <c r="AQ29" s="4" t="e">
        <f>AP29/#REF!</f>
        <v>#REF!</v>
      </c>
      <c r="AR29" s="4" t="e">
        <f>AQ29-#REF!</f>
        <v>#REF!</v>
      </c>
      <c r="AS29" s="656" t="e">
        <f t="shared" si="83"/>
        <v>#DIV/0!</v>
      </c>
      <c r="AT29" s="4"/>
      <c r="AU29" s="692">
        <f t="shared" si="10"/>
        <v>1.0992924361503649E-2</v>
      </c>
      <c r="AV29" s="1875" t="e">
        <f t="shared" si="11"/>
        <v>#DIV/0!</v>
      </c>
      <c r="AW29" s="835"/>
      <c r="AX29" s="418"/>
      <c r="AY29" s="418"/>
      <c r="AZ29" s="418"/>
      <c r="BA29" s="418" t="s">
        <v>59</v>
      </c>
      <c r="BB29" s="418"/>
      <c r="BC29" s="418"/>
      <c r="BD29" s="1786"/>
      <c r="BE29" s="1"/>
      <c r="BF29" s="1"/>
      <c r="BG29" s="1"/>
      <c r="BH29" s="1"/>
      <c r="BI29" s="1"/>
      <c r="BJ29" s="1"/>
      <c r="BK29" s="1"/>
      <c r="BL29" s="1"/>
      <c r="BM29" s="1"/>
      <c r="BN29" s="1"/>
      <c r="BP29" s="1853">
        <f t="shared" si="12"/>
        <v>2.09865475482943E-2</v>
      </c>
      <c r="BQ29" s="1854" t="e">
        <f t="shared" si="13"/>
        <v>#DIV/0!</v>
      </c>
    </row>
    <row r="30" spans="1:92" s="13" customFormat="1" ht="23.25" customHeight="1">
      <c r="A30" s="2535"/>
      <c r="B30" s="2603"/>
      <c r="C30" s="1307" t="s">
        <v>76</v>
      </c>
      <c r="D30" s="1308"/>
      <c r="E30" s="1296"/>
      <c r="F30" s="1315">
        <v>0</v>
      </c>
      <c r="G30" s="1296"/>
      <c r="H30" s="1296">
        <v>0</v>
      </c>
      <c r="I30" s="1296">
        <v>0</v>
      </c>
      <c r="J30" s="1296">
        <v>0</v>
      </c>
      <c r="K30" s="1296">
        <v>0</v>
      </c>
      <c r="L30" s="1316">
        <f t="shared" ref="L30:R30" si="89">IF(L16&gt;0,L27/L$16*100,)</f>
        <v>0</v>
      </c>
      <c r="M30" s="1316">
        <f t="shared" si="89"/>
        <v>0</v>
      </c>
      <c r="N30" s="1316">
        <f t="shared" si="89"/>
        <v>0</v>
      </c>
      <c r="O30" s="1316">
        <f t="shared" si="89"/>
        <v>0</v>
      </c>
      <c r="P30" s="1316">
        <f t="shared" si="89"/>
        <v>0</v>
      </c>
      <c r="Q30" s="1317">
        <f t="shared" si="89"/>
        <v>0</v>
      </c>
      <c r="R30" s="1321">
        <f t="shared" si="89"/>
        <v>100</v>
      </c>
      <c r="S30" s="1321">
        <f t="shared" ref="S30:T30" si="90">IF(S16&gt;0,S27/S$16*100,)</f>
        <v>100</v>
      </c>
      <c r="T30" s="1321">
        <f t="shared" si="90"/>
        <v>100</v>
      </c>
      <c r="U30" s="1311">
        <f t="shared" ref="U30" si="91">IF(U16&gt;0,U27/U$16*100,)</f>
        <v>100</v>
      </c>
      <c r="V30" s="1311">
        <f>IF(V19&gt;0,V27/V$15*100,)</f>
        <v>1.9295098207441741E-2</v>
      </c>
      <c r="W30" s="1311">
        <f t="shared" ref="W30:X30" si="92">IF(W19&gt;0,W27/W$15*100,)</f>
        <v>2.09865475482943E-2</v>
      </c>
      <c r="X30" s="1311">
        <f t="shared" si="92"/>
        <v>1.0992924361503649E-2</v>
      </c>
      <c r="Y30" s="1311">
        <f t="shared" ref="Y30" si="93">IF(Y19&gt;0,Y27/Y$15*100,)</f>
        <v>2.1591225218262816E-2</v>
      </c>
      <c r="Z30" s="1316">
        <f t="shared" ref="Z30:AE30" si="94">IF(Z16&gt;0,Z27/Z$16*100,)</f>
        <v>100</v>
      </c>
      <c r="AA30" s="1316">
        <f t="shared" si="94"/>
        <v>100</v>
      </c>
      <c r="AB30" s="1316">
        <f t="shared" si="94"/>
        <v>100</v>
      </c>
      <c r="AC30" s="1316">
        <f t="shared" si="94"/>
        <v>100</v>
      </c>
      <c r="AD30" s="1316">
        <f t="shared" si="94"/>
        <v>100</v>
      </c>
      <c r="AE30" s="1311">
        <f t="shared" si="94"/>
        <v>100</v>
      </c>
      <c r="AF30" s="1311">
        <f>IF(AF19&gt;0,AF27/AF$15*100,)</f>
        <v>3.18248674346698E-2</v>
      </c>
      <c r="AG30" s="1311">
        <f t="shared" ref="AG30:AI30" si="95">IF(AG19&gt;0,AG27/AG$15*100,)</f>
        <v>0</v>
      </c>
      <c r="AH30" s="1311">
        <f t="shared" si="95"/>
        <v>0</v>
      </c>
      <c r="AI30" s="1311">
        <f t="shared" si="95"/>
        <v>0</v>
      </c>
      <c r="AJ30" s="2005"/>
      <c r="AK30" s="1273"/>
      <c r="AL30" s="5"/>
      <c r="AM30" s="5"/>
      <c r="AN30" s="5">
        <f t="shared" si="7"/>
        <v>1.0992924361503649E-2</v>
      </c>
      <c r="AO30" s="5">
        <f t="shared" si="8"/>
        <v>0.50913851578025993</v>
      </c>
      <c r="AP30" s="4" t="e">
        <f>AO30-#REF!</f>
        <v>#REF!</v>
      </c>
      <c r="AQ30" s="4" t="e">
        <f>AP30/#REF!</f>
        <v>#REF!</v>
      </c>
      <c r="AR30" s="4" t="e">
        <f>AQ30-#REF!</f>
        <v>#REF!</v>
      </c>
      <c r="AS30" s="656" t="e">
        <f t="shared" si="83"/>
        <v>#DIV/0!</v>
      </c>
      <c r="AT30" s="4"/>
      <c r="AU30" s="692">
        <f t="shared" si="10"/>
        <v>1.0992924361503649E-2</v>
      </c>
      <c r="AV30" s="1875" t="e">
        <f t="shared" si="11"/>
        <v>#DIV/0!</v>
      </c>
      <c r="AW30" s="418"/>
      <c r="AX30" s="418"/>
      <c r="AY30" s="418"/>
      <c r="AZ30" s="418"/>
      <c r="BA30" s="917"/>
      <c r="BB30" s="917"/>
      <c r="BC30" s="917"/>
      <c r="BD30" s="917"/>
      <c r="BE30" s="1"/>
      <c r="BF30" s="2548" t="s">
        <v>59</v>
      </c>
      <c r="BG30" s="2548"/>
      <c r="BH30" s="2548"/>
      <c r="BI30" s="2548"/>
      <c r="BJ30" s="1"/>
      <c r="BK30" s="1"/>
      <c r="BL30" s="275" t="s">
        <v>174</v>
      </c>
      <c r="BM30" s="1"/>
      <c r="BN30" s="1"/>
      <c r="BP30" s="1853">
        <f t="shared" si="12"/>
        <v>2.09865475482943E-2</v>
      </c>
      <c r="BQ30" s="1854" t="e">
        <f t="shared" si="13"/>
        <v>#DIV/0!</v>
      </c>
    </row>
    <row r="31" spans="1:92" ht="23.25">
      <c r="A31" s="2535" t="s">
        <v>37</v>
      </c>
      <c r="B31" s="2603" t="s">
        <v>23</v>
      </c>
      <c r="C31" s="1290" t="s">
        <v>302</v>
      </c>
      <c r="D31" s="1291"/>
      <c r="E31" s="1296">
        <v>172.55699999999999</v>
      </c>
      <c r="F31" s="1312">
        <v>146.25219900000002</v>
      </c>
      <c r="G31" s="1296">
        <v>164.32967999999997</v>
      </c>
      <c r="H31" s="1296">
        <v>161.54312999999999</v>
      </c>
      <c r="I31" s="1296">
        <v>155.38686300000001</v>
      </c>
      <c r="J31" s="1296">
        <v>147.979986</v>
      </c>
      <c r="K31" s="1296">
        <v>125.782</v>
      </c>
      <c r="L31" s="1299">
        <f>SUM(M31:P31)</f>
        <v>125.735</v>
      </c>
      <c r="M31" s="1296">
        <v>39.863</v>
      </c>
      <c r="N31" s="1296">
        <v>22.108000000000001</v>
      </c>
      <c r="O31" s="1296">
        <v>27.591999999999999</v>
      </c>
      <c r="P31" s="1296">
        <v>36.171999999999997</v>
      </c>
      <c r="Q31" s="1296">
        <f>L$31/$L$19*$Q$19</f>
        <v>128.01873199718364</v>
      </c>
      <c r="R31" s="1344">
        <f>ROUND(Q31/Q$19*R$19,3)</f>
        <v>130.64400000000001</v>
      </c>
      <c r="S31" s="1344">
        <f>ROUND(R31/R$19*S$19,3)</f>
        <v>132.15700000000001</v>
      </c>
      <c r="T31" s="1344">
        <f>ROUND(S31/S$19*T$19,3)</f>
        <v>132.85300000000001</v>
      </c>
      <c r="U31" s="1299">
        <f>SUM(V31:Y31)</f>
        <v>132.4338929999999</v>
      </c>
      <c r="V31" s="1296">
        <v>43.280231000000029</v>
      </c>
      <c r="W31" s="1296">
        <v>18.362263999999907</v>
      </c>
      <c r="X31" s="1296">
        <v>28.060447999999901</v>
      </c>
      <c r="Y31" s="1296">
        <v>42.730950000000071</v>
      </c>
      <c r="Z31" s="1299">
        <f>SUM(AA31:AD31)</f>
        <v>133.15350000000012</v>
      </c>
      <c r="AA31" s="1296">
        <v>44.079199999999901</v>
      </c>
      <c r="AB31" s="1296">
        <v>18.488299999999811</v>
      </c>
      <c r="AC31" s="1296">
        <v>27.834000000000003</v>
      </c>
      <c r="AD31" s="1296">
        <v>42.752000000000407</v>
      </c>
      <c r="AE31" s="1299">
        <f>SUM(AF31:AI31)</f>
        <v>56.049115000000221</v>
      </c>
      <c r="AF31" s="1296">
        <v>56.049115000000221</v>
      </c>
      <c r="AG31" s="1296"/>
      <c r="AH31" s="1296"/>
      <c r="AI31" s="1296"/>
      <c r="AJ31" s="2006"/>
      <c r="AK31" s="1273"/>
      <c r="AL31" s="5"/>
      <c r="AM31" s="5"/>
      <c r="AN31" s="5">
        <f t="shared" si="7"/>
        <v>0.46844799999990272</v>
      </c>
      <c r="AO31" s="5">
        <f t="shared" si="8"/>
        <v>1.0962733100946783E-2</v>
      </c>
      <c r="AP31" s="4" t="e">
        <f>AO31-#REF!</f>
        <v>#REF!</v>
      </c>
      <c r="AQ31" s="4" t="e">
        <f>AP31/#REF!</f>
        <v>#REF!</v>
      </c>
      <c r="AR31" s="4" t="e">
        <f>AQ31-#REF!</f>
        <v>#REF!</v>
      </c>
      <c r="AS31" s="656">
        <f t="shared" si="83"/>
        <v>1.697767468831193E-2</v>
      </c>
      <c r="AT31" s="4"/>
      <c r="AU31" s="692">
        <f t="shared" si="10"/>
        <v>0.46844799999990272</v>
      </c>
      <c r="AV31" s="1875">
        <f t="shared" si="11"/>
        <v>1.697767468831193E-2</v>
      </c>
      <c r="AW31" s="835"/>
      <c r="AX31" s="1786"/>
      <c r="AY31" s="1786"/>
      <c r="AZ31" s="418"/>
      <c r="BA31" s="917"/>
      <c r="BB31" s="917"/>
      <c r="BC31" s="917"/>
      <c r="BD31" s="917"/>
      <c r="BF31" s="2547"/>
      <c r="BG31" s="2547"/>
      <c r="BH31" s="2547"/>
      <c r="BI31" s="2547"/>
      <c r="BK31" s="2547"/>
      <c r="BL31" s="2547"/>
      <c r="BM31" s="2547"/>
      <c r="BN31" s="2547"/>
      <c r="BP31" s="1853">
        <f t="shared" si="12"/>
        <v>-3.7457360000000932</v>
      </c>
      <c r="BQ31" s="1854">
        <f t="shared" si="13"/>
        <v>-0.16942898498281586</v>
      </c>
      <c r="CK31" s="216"/>
      <c r="CL31" s="216"/>
      <c r="CM31" s="216"/>
      <c r="CN31" s="216"/>
    </row>
    <row r="32" spans="1:92">
      <c r="A32" s="2535"/>
      <c r="B32" s="2603"/>
      <c r="C32" s="1290" t="s">
        <v>303</v>
      </c>
      <c r="D32" s="1291"/>
      <c r="E32" s="1296">
        <v>324.85899999999998</v>
      </c>
      <c r="F32" s="1312">
        <v>292.1135881355932</v>
      </c>
      <c r="G32" s="1296">
        <v>344.10643852393343</v>
      </c>
      <c r="H32" s="1296">
        <v>369.92786000000001</v>
      </c>
      <c r="I32" s="1296">
        <v>463.13660100000004</v>
      </c>
      <c r="J32" s="1296">
        <v>499.84882871368234</v>
      </c>
      <c r="K32" s="1296">
        <v>502.86390615934681</v>
      </c>
      <c r="L32" s="1299">
        <f>SUM(M32:P32)</f>
        <v>487.82292604772817</v>
      </c>
      <c r="M32" s="1296">
        <f>$M$20/$M$19*M31</f>
        <v>156.26834206848966</v>
      </c>
      <c r="N32" s="1296">
        <f>$N$20/$N$19*N31</f>
        <v>84.342174279547891</v>
      </c>
      <c r="O32" s="1296">
        <f>$O$20/$O$19*O31</f>
        <v>105.84280951444832</v>
      </c>
      <c r="P32" s="1296">
        <f>$P$20/$P$19*P31</f>
        <v>141.36960018524232</v>
      </c>
      <c r="Q32" s="1296">
        <f>$Q$20/$Q$19*Q31</f>
        <v>524.10584806098689</v>
      </c>
      <c r="R32" s="1344">
        <f>$R$20/$R$19*R31</f>
        <v>731.89701104552535</v>
      </c>
      <c r="S32" s="1344">
        <f>$S$20/$S$19*S31</f>
        <v>769.51868098228613</v>
      </c>
      <c r="T32" s="1344">
        <f>$T$20/$T$19*T31</f>
        <v>804.17035270830877</v>
      </c>
      <c r="U32" s="1299">
        <f>SUM(V32:Y32)</f>
        <v>551.6218246952011</v>
      </c>
      <c r="V32" s="1296">
        <v>180.45265899967546</v>
      </c>
      <c r="W32" s="1296">
        <v>75.68286965700824</v>
      </c>
      <c r="X32" s="1296">
        <v>116.93244741848439</v>
      </c>
      <c r="Y32" s="1296">
        <v>178.55384862003294</v>
      </c>
      <c r="Z32" s="1299">
        <f>SUM(AA32:AD32)</f>
        <v>715.25947066708352</v>
      </c>
      <c r="AA32" s="1296">
        <v>194.2385149471001</v>
      </c>
      <c r="AB32" s="1296">
        <v>81.407291547615728</v>
      </c>
      <c r="AC32" s="1296">
        <v>170.30441822121492</v>
      </c>
      <c r="AD32" s="1296">
        <v>269.30924595115277</v>
      </c>
      <c r="AE32" s="1299">
        <f>SUM(AF32:AI32)</f>
        <v>243.0483389009251</v>
      </c>
      <c r="AF32" s="1296">
        <v>243.0483389009251</v>
      </c>
      <c r="AG32" s="1296"/>
      <c r="AH32" s="1296"/>
      <c r="AI32" s="1296"/>
      <c r="AJ32" s="2006"/>
      <c r="AK32" s="1273"/>
      <c r="AL32" s="5"/>
      <c r="AM32" s="5"/>
      <c r="AN32" s="5">
        <f t="shared" si="7"/>
        <v>11.089637904036067</v>
      </c>
      <c r="AO32" s="5">
        <f t="shared" si="8"/>
        <v>6.2108086662612881E-2</v>
      </c>
      <c r="AP32" s="4" t="e">
        <f>AO32-#REF!</f>
        <v>#REF!</v>
      </c>
      <c r="AQ32" s="4" t="e">
        <f>AP32/#REF!</f>
        <v>#REF!</v>
      </c>
      <c r="AR32" s="4" t="e">
        <f>AQ32-#REF!</f>
        <v>#REF!</v>
      </c>
      <c r="AS32" s="656">
        <f t="shared" si="83"/>
        <v>0.10477459881223439</v>
      </c>
      <c r="AT32" s="4"/>
      <c r="AU32" s="692">
        <f t="shared" si="10"/>
        <v>11.089637904036067</v>
      </c>
      <c r="AV32" s="1875">
        <f t="shared" si="11"/>
        <v>0.10477459881223439</v>
      </c>
      <c r="AW32" s="840"/>
      <c r="AX32" s="171"/>
      <c r="AY32" s="171"/>
      <c r="AZ32" s="419"/>
      <c r="BA32" s="419"/>
      <c r="BB32" s="422"/>
      <c r="BC32" s="419"/>
      <c r="BD32" s="422"/>
      <c r="BF32" s="909"/>
      <c r="BG32" s="909"/>
      <c r="BH32" s="909"/>
      <c r="BI32" s="909"/>
      <c r="BK32" s="909"/>
      <c r="BL32" s="909"/>
      <c r="BM32" s="909"/>
      <c r="BN32" s="909"/>
      <c r="BP32" s="1853">
        <f t="shared" si="12"/>
        <v>-8.6593046225396506</v>
      </c>
      <c r="BQ32" s="1854">
        <f t="shared" si="13"/>
        <v>-0.10266873834481456</v>
      </c>
      <c r="CM32" s="216"/>
    </row>
    <row r="33" spans="1:89" s="13" customFormat="1">
      <c r="A33" s="2535"/>
      <c r="B33" s="2603"/>
      <c r="C33" s="1307" t="s">
        <v>29</v>
      </c>
      <c r="D33" s="1308"/>
      <c r="E33" s="1311">
        <f t="shared" ref="E33" si="96">IF(E11&gt;0,E31/E$11*100,)</f>
        <v>5.011107916677557</v>
      </c>
      <c r="F33" s="1311">
        <v>4.34711433013877</v>
      </c>
      <c r="G33" s="1311">
        <f t="shared" ref="G33" si="97">IF(G11&gt;0,G31/G$11*100,)</f>
        <v>4.9754978839085746</v>
      </c>
      <c r="H33" s="1311">
        <v>4.8747259433154042</v>
      </c>
      <c r="I33" s="1311">
        <v>4.731724822845468</v>
      </c>
      <c r="J33" s="1311">
        <v>4.1850233595636119</v>
      </c>
      <c r="K33" s="1311">
        <v>4.1733207935319454</v>
      </c>
      <c r="L33" s="1311">
        <f>IF(L11&gt;0,L31/L$11*100,)</f>
        <v>3.5359274810759613</v>
      </c>
      <c r="M33" s="1311">
        <f>IF(M11&gt;0,M31/M$11*100,)</f>
        <v>3.8813332242825038</v>
      </c>
      <c r="N33" s="1311">
        <f t="shared" ref="N33:R33" si="98">IF(N11&gt;0,N31/N$11*100,)</f>
        <v>2.7118527641075714</v>
      </c>
      <c r="O33" s="1311">
        <f t="shared" si="98"/>
        <v>3.6663114451315599</v>
      </c>
      <c r="P33" s="1311">
        <f t="shared" si="98"/>
        <v>3.7637412661994758</v>
      </c>
      <c r="Q33" s="1310">
        <f t="shared" si="98"/>
        <v>0</v>
      </c>
      <c r="R33" s="1309">
        <f t="shared" si="98"/>
        <v>3.5350007946222681</v>
      </c>
      <c r="S33" s="1309">
        <f t="shared" ref="S33:T33" si="99">IF(S11&gt;0,S31/S$11*100,)</f>
        <v>3.5274127334543</v>
      </c>
      <c r="T33" s="1309">
        <f t="shared" si="99"/>
        <v>3.5198098731220471</v>
      </c>
      <c r="U33" s="1311">
        <f t="shared" ref="U33" si="100">IF(U11&gt;0,U31/U$11*100,)</f>
        <v>3.7082853680361785</v>
      </c>
      <c r="V33" s="1311">
        <f t="shared" ref="V33:AA33" si="101">IF(V11&gt;0,V31/V$11*100,)</f>
        <v>4.258216198815159</v>
      </c>
      <c r="W33" s="1311">
        <f t="shared" si="101"/>
        <v>2.3304850968248898</v>
      </c>
      <c r="X33" s="1311">
        <f t="shared" si="101"/>
        <v>3.7659981503043656</v>
      </c>
      <c r="Y33" s="1311">
        <f t="shared" si="101"/>
        <v>4.1815690998883497</v>
      </c>
      <c r="Z33" s="1311">
        <f t="shared" si="101"/>
        <v>3.689558228925601</v>
      </c>
      <c r="AA33" s="1311">
        <f t="shared" si="101"/>
        <v>4.2488474021123084</v>
      </c>
      <c r="AB33" s="1311">
        <f>IF(AB12&gt;0,AB31/AB$12*100,)</f>
        <v>4.5781023271476986</v>
      </c>
      <c r="AC33" s="1311">
        <f t="shared" ref="AC33:AE33" si="102">IF(AC11&gt;0,AC31/AC$11*100,)</f>
        <v>3.5799633180448986</v>
      </c>
      <c r="AD33" s="1311">
        <f t="shared" si="102"/>
        <v>4.3103682949182787</v>
      </c>
      <c r="AE33" s="1311">
        <f t="shared" si="102"/>
        <v>5.1700563348748796</v>
      </c>
      <c r="AF33" s="1311">
        <f>IF(AF11&gt;0,AF31/AF$11*100,)</f>
        <v>5.1700563348748796</v>
      </c>
      <c r="AG33" s="1311">
        <f>IF(AG11&gt;0,AG31/AG$11*100,)</f>
        <v>0</v>
      </c>
      <c r="AH33" s="1311">
        <f>IF(AH11&gt;0,AH31/AH$11*100,)</f>
        <v>0</v>
      </c>
      <c r="AI33" s="1311">
        <f>IF(AI11&gt;0,AI31/AI$11*100,)</f>
        <v>0</v>
      </c>
      <c r="AJ33" s="2005"/>
      <c r="AK33" s="1273"/>
      <c r="AL33" s="5"/>
      <c r="AM33" s="5"/>
      <c r="AN33" s="5">
        <f t="shared" si="7"/>
        <v>9.9686705172805645E-2</v>
      </c>
      <c r="AO33" s="5">
        <f t="shared" si="8"/>
        <v>2.3839545106516914E-2</v>
      </c>
      <c r="AP33" s="4" t="e">
        <f>AO33-#REF!</f>
        <v>#REF!</v>
      </c>
      <c r="AQ33" s="4" t="e">
        <f>AP33/#REF!</f>
        <v>#REF!</v>
      </c>
      <c r="AR33" s="4" t="e">
        <f>AQ33-#REF!</f>
        <v>#REF!</v>
      </c>
      <c r="AS33" s="656"/>
      <c r="AT33" s="4"/>
      <c r="AU33" s="692">
        <f t="shared" si="10"/>
        <v>9.9686705172805645E-2</v>
      </c>
      <c r="AV33" s="1875">
        <f t="shared" si="11"/>
        <v>2.7189917350087137E-2</v>
      </c>
      <c r="AW33" s="839"/>
      <c r="AX33" s="171"/>
      <c r="AY33" s="171"/>
      <c r="AZ33" s="214"/>
      <c r="BA33" s="214"/>
      <c r="BB33" s="391"/>
      <c r="BC33" s="214"/>
      <c r="BD33" s="391"/>
      <c r="BE33" s="1"/>
      <c r="BF33" s="214"/>
      <c r="BG33" s="214"/>
      <c r="BH33" s="214"/>
      <c r="BI33" s="214"/>
      <c r="BJ33" s="1"/>
      <c r="BK33" s="755"/>
      <c r="BL33" s="915"/>
      <c r="BM33" s="915"/>
      <c r="BN33" s="915"/>
      <c r="BP33" s="1853">
        <f t="shared" si="12"/>
        <v>-0.38136766728268157</v>
      </c>
      <c r="BQ33" s="1854">
        <f t="shared" si="13"/>
        <v>-0.14062993106787777</v>
      </c>
      <c r="CK33" s="2516"/>
    </row>
    <row r="34" spans="1:89" s="13" customFormat="1" ht="15">
      <c r="A34" s="2535"/>
      <c r="B34" s="2603"/>
      <c r="C34" s="1307" t="s">
        <v>77</v>
      </c>
      <c r="D34" s="1308"/>
      <c r="E34" s="1311">
        <f t="shared" ref="E34" si="103">IF(E17&gt;0,E31/E$17*100,)</f>
        <v>6.0085826448669533</v>
      </c>
      <c r="F34" s="1311">
        <v>5.2233172908046095</v>
      </c>
      <c r="G34" s="1311">
        <f t="shared" ref="G34" si="104">IF(G17&gt;0,G31/G$17*100,)</f>
        <v>5.9999999518042006</v>
      </c>
      <c r="H34" s="1311">
        <v>5.9658356264782162</v>
      </c>
      <c r="I34" s="1311">
        <v>5.7344141372601483</v>
      </c>
      <c r="J34" s="1311">
        <v>5.0174588342105126</v>
      </c>
      <c r="K34" s="1311">
        <v>5.0179754536337278</v>
      </c>
      <c r="L34" s="1311">
        <f t="shared" ref="L34:R34" si="105">IF(L17&gt;0,L31/L$17*100,)</f>
        <v>4.2370125548476372</v>
      </c>
      <c r="M34" s="1311">
        <f t="shared" si="105"/>
        <v>4.6134260732699515</v>
      </c>
      <c r="N34" s="1311">
        <f t="shared" si="105"/>
        <v>3.2470174232710751</v>
      </c>
      <c r="O34" s="1311">
        <f t="shared" si="105"/>
        <v>4.4916384094338726</v>
      </c>
      <c r="P34" s="1311">
        <f t="shared" si="105"/>
        <v>4.475037918807975</v>
      </c>
      <c r="Q34" s="1310">
        <f t="shared" si="105"/>
        <v>4.3104051759443083</v>
      </c>
      <c r="R34" s="1309">
        <f t="shared" si="105"/>
        <v>4.3949493270860405</v>
      </c>
      <c r="S34" s="1309">
        <f t="shared" ref="S34:T34" si="106">IF(S17&gt;0,S31/S$17*100,)</f>
        <v>4.441951989126113</v>
      </c>
      <c r="T34" s="1309">
        <f t="shared" si="106"/>
        <v>4.4614285719083107</v>
      </c>
      <c r="U34" s="1311">
        <f t="shared" ref="U34:V34" si="107">IF(U17&gt;0,U31/U$17*100,)</f>
        <v>4.3382076278278161</v>
      </c>
      <c r="V34" s="1311">
        <f t="shared" si="107"/>
        <v>5.0024639315028976</v>
      </c>
      <c r="W34" s="1311">
        <f t="shared" ref="W34:X34" si="108">IF(W17&gt;0,W31/W$17*100,)</f>
        <v>2.7454064674022485</v>
      </c>
      <c r="X34" s="1311">
        <f t="shared" si="108"/>
        <v>4.3742151392439244</v>
      </c>
      <c r="Y34" s="1311">
        <f t="shared" ref="Y34:AH34" si="109">IF(Y17&gt;0,Y31/Y$17*100,)</f>
        <v>4.8711670896019879</v>
      </c>
      <c r="Z34" s="1311">
        <f t="shared" si="109"/>
        <v>4.3888544814085932</v>
      </c>
      <c r="AA34" s="1311">
        <f t="shared" si="109"/>
        <v>5.0082942858051718</v>
      </c>
      <c r="AB34" s="1311">
        <f t="shared" si="109"/>
        <v>2.7492958835582955</v>
      </c>
      <c r="AC34" s="1311">
        <f t="shared" si="109"/>
        <v>4.29428354552243</v>
      </c>
      <c r="AD34" s="1311">
        <f t="shared" si="109"/>
        <v>5.1314366510270677</v>
      </c>
      <c r="AE34" s="1311">
        <f t="shared" si="109"/>
        <v>6.0075545939972521</v>
      </c>
      <c r="AF34" s="1311">
        <f t="shared" si="109"/>
        <v>6.0075545939972521</v>
      </c>
      <c r="AG34" s="1311">
        <f t="shared" si="109"/>
        <v>0</v>
      </c>
      <c r="AH34" s="1311">
        <f t="shared" si="109"/>
        <v>0</v>
      </c>
      <c r="AI34" s="1311">
        <f t="shared" ref="AI34" si="110">IF(AI17&gt;0,AI31/AI$17*100,)</f>
        <v>0</v>
      </c>
      <c r="AJ34" s="2005"/>
      <c r="AK34" s="1273"/>
      <c r="AL34" s="5"/>
      <c r="AM34" s="5"/>
      <c r="AN34" s="5">
        <f t="shared" si="7"/>
        <v>-0.11742327018994825</v>
      </c>
      <c r="AO34" s="5">
        <f t="shared" si="8"/>
        <v>-2.4105777533396548E-2</v>
      </c>
      <c r="AP34" s="4" t="e">
        <f>AO34-#REF!</f>
        <v>#REF!</v>
      </c>
      <c r="AQ34" s="4" t="e">
        <f>AP34/#REF!</f>
        <v>#REF!</v>
      </c>
      <c r="AR34" s="4" t="e">
        <f>AQ34-#REF!</f>
        <v>#REF!</v>
      </c>
      <c r="AS34" s="656"/>
      <c r="AT34" s="4"/>
      <c r="AU34" s="692">
        <f t="shared" si="10"/>
        <v>-0.11742327018994825</v>
      </c>
      <c r="AV34" s="1875">
        <f t="shared" si="11"/>
        <v>-2.6142636491691306E-2</v>
      </c>
      <c r="AW34" s="841"/>
      <c r="BP34" s="1853">
        <f t="shared" si="12"/>
        <v>-0.50161095586882665</v>
      </c>
      <c r="BQ34" s="1854">
        <f t="shared" si="13"/>
        <v>-0.1544836046378523</v>
      </c>
    </row>
    <row r="35" spans="1:89" ht="19.899999999999999" customHeight="1">
      <c r="A35" s="2535" t="s">
        <v>38</v>
      </c>
      <c r="B35" s="2603" t="s">
        <v>24</v>
      </c>
      <c r="C35" s="1290" t="s">
        <v>302</v>
      </c>
      <c r="D35" s="1291"/>
      <c r="E35" s="1296">
        <v>362.86700000000002</v>
      </c>
      <c r="F35" s="1312">
        <v>300.19936900000005</v>
      </c>
      <c r="G35" s="1296">
        <v>188.68430100000012</v>
      </c>
      <c r="H35" s="1296">
        <v>162.881933</v>
      </c>
      <c r="I35" s="1296">
        <v>138.676199</v>
      </c>
      <c r="J35" s="1296">
        <v>147.14414699999992</v>
      </c>
      <c r="K35" s="1296">
        <v>147.88399999999999</v>
      </c>
      <c r="L35" s="1299">
        <f>SUM(M35:P35)</f>
        <v>146.50400000000002</v>
      </c>
      <c r="M35" s="1296">
        <v>47.866999999999997</v>
      </c>
      <c r="N35" s="1296">
        <v>15.228999999999999</v>
      </c>
      <c r="O35" s="1296">
        <v>30.036000000000001</v>
      </c>
      <c r="P35" s="1296">
        <v>53.372</v>
      </c>
      <c r="Q35" s="1296">
        <f>L$35/$L$19*$Q$19</f>
        <v>149.16496053219385</v>
      </c>
      <c r="R35" s="1344">
        <f>284.944-R31</f>
        <v>154.30000000000001</v>
      </c>
      <c r="S35" s="1344">
        <f>288.3-S31</f>
        <v>156.143</v>
      </c>
      <c r="T35" s="1344">
        <f>289.882-T31</f>
        <v>157.029</v>
      </c>
      <c r="U35" s="1299">
        <f>SUM(V35:Y35)</f>
        <v>145.53794200000019</v>
      </c>
      <c r="V35" s="1296">
        <v>49.011660999999961</v>
      </c>
      <c r="W35" s="1296">
        <v>14.95320900000009</v>
      </c>
      <c r="X35" s="1318">
        <v>24.043118000000099</v>
      </c>
      <c r="Y35" s="1318">
        <v>57.529954000000025</v>
      </c>
      <c r="Z35" s="1299">
        <f>SUM(AA35:AD35)</f>
        <v>144.20549999999986</v>
      </c>
      <c r="AA35" s="1296">
        <v>49.950799999999902</v>
      </c>
      <c r="AB35" s="1296">
        <v>15.880700000000104</v>
      </c>
      <c r="AC35" s="1296">
        <v>28.53799999999984</v>
      </c>
      <c r="AD35" s="1296">
        <v>49.836000000000013</v>
      </c>
      <c r="AE35" s="1299">
        <f>SUM(AF35:AI35)</f>
        <v>43.369197999999976</v>
      </c>
      <c r="AF35" s="1296">
        <v>43.369197999999976</v>
      </c>
      <c r="AG35" s="1296"/>
      <c r="AH35" s="1318"/>
      <c r="AI35" s="1318"/>
      <c r="AJ35" s="2007"/>
      <c r="AK35" s="1273"/>
      <c r="AL35" s="5"/>
      <c r="AM35" s="5"/>
      <c r="AN35" s="5">
        <f t="shared" si="7"/>
        <v>-5.9928819999999021</v>
      </c>
      <c r="AO35" s="5">
        <f t="shared" si="8"/>
        <v>-0.10416976867389638</v>
      </c>
      <c r="AP35" s="4" t="e">
        <f>AO35-#REF!</f>
        <v>#REF!</v>
      </c>
      <c r="AQ35" s="4" t="e">
        <f>AP35/#REF!</f>
        <v>#REF!</v>
      </c>
      <c r="AR35" s="4" t="e">
        <f>AQ35-#REF!</f>
        <v>#REF!</v>
      </c>
      <c r="AS35" s="656">
        <f>AN35/O35</f>
        <v>-0.19952330536688978</v>
      </c>
      <c r="AT35" s="4"/>
      <c r="AU35" s="692">
        <f t="shared" si="10"/>
        <v>-5.9928819999999021</v>
      </c>
      <c r="AV35" s="1875">
        <f t="shared" si="11"/>
        <v>-0.19952330536688978</v>
      </c>
      <c r="AX35" s="910"/>
      <c r="AY35" s="910"/>
      <c r="AZ35" s="910"/>
      <c r="BA35" s="910" t="s">
        <v>266</v>
      </c>
      <c r="BB35" s="910"/>
      <c r="BC35" s="910"/>
      <c r="BD35" s="910"/>
      <c r="BE35" s="910"/>
      <c r="BF35" s="910"/>
      <c r="BG35" s="910"/>
      <c r="BH35" s="910"/>
      <c r="BI35" s="910"/>
      <c r="BJ35" s="910"/>
      <c r="BP35" s="1853">
        <f t="shared" si="12"/>
        <v>-0.2757909999999093</v>
      </c>
      <c r="BQ35" s="1854">
        <f t="shared" si="13"/>
        <v>-1.8109593538637423E-2</v>
      </c>
    </row>
    <row r="36" spans="1:89" ht="19.899999999999999" customHeight="1">
      <c r="A36" s="2535"/>
      <c r="B36" s="2603"/>
      <c r="C36" s="1290" t="s">
        <v>303</v>
      </c>
      <c r="D36" s="1291"/>
      <c r="E36" s="1296">
        <v>683.92100000000005</v>
      </c>
      <c r="F36" s="1312">
        <v>600.05656389830517</v>
      </c>
      <c r="G36" s="1296">
        <v>390.02594792512321</v>
      </c>
      <c r="H36" s="1296">
        <v>377.45227999999997</v>
      </c>
      <c r="I36" s="1296">
        <v>414.35249199999998</v>
      </c>
      <c r="J36" s="1296">
        <v>492.46564087274504</v>
      </c>
      <c r="K36" s="1296">
        <v>419.87783047365571</v>
      </c>
      <c r="L36" s="1299">
        <f>SUM(M36:P36)</f>
        <v>569.55350987415693</v>
      </c>
      <c r="M36" s="1296">
        <f>$M$20/$M$19*M35</f>
        <v>187.64510272163145</v>
      </c>
      <c r="N36" s="1296">
        <f>$N$20/$N$19*N35</f>
        <v>58.098741274798023</v>
      </c>
      <c r="O36" s="1296">
        <f>$O$20/$O$19*O35</f>
        <v>115.21798443664721</v>
      </c>
      <c r="P36" s="1296">
        <f>$P$20/$P$19*P35</f>
        <v>208.59168144108023</v>
      </c>
      <c r="Q36" s="1296">
        <f>$Q$20/$Q$19*Q35</f>
        <v>610.67803844853722</v>
      </c>
      <c r="R36" s="1296">
        <f>$R$20/$R$19*R35</f>
        <v>864.42323263467563</v>
      </c>
      <c r="S36" s="1296">
        <f>$S$20/$S$19*S35</f>
        <v>909.18343640228738</v>
      </c>
      <c r="T36" s="1296">
        <f>$T$20/$T$19*T35</f>
        <v>950.5097085909465</v>
      </c>
      <c r="U36" s="1299">
        <f>SUM(V36:Y36)</f>
        <v>606.56518028552398</v>
      </c>
      <c r="V36" s="1296">
        <v>204.34929169949856</v>
      </c>
      <c r="W36" s="1296">
        <v>61.631929902598891</v>
      </c>
      <c r="X36" s="1296">
        <v>100.19158038073508</v>
      </c>
      <c r="Y36" s="1318">
        <v>240.39237830269144</v>
      </c>
      <c r="Z36" s="1299">
        <f>SUM(AA36:AD36)</f>
        <v>778.58339437990628</v>
      </c>
      <c r="AA36" s="1296">
        <v>220.11218925070352</v>
      </c>
      <c r="AB36" s="1296">
        <v>69.925562376218636</v>
      </c>
      <c r="AC36" s="1296">
        <v>174.61189506348362</v>
      </c>
      <c r="AD36" s="1296">
        <v>313.93374768950048</v>
      </c>
      <c r="AE36" s="1299">
        <f>SUM(AF36:AI36)</f>
        <v>188.06383532309599</v>
      </c>
      <c r="AF36" s="1296">
        <v>188.06383532309599</v>
      </c>
      <c r="AG36" s="1296"/>
      <c r="AH36" s="1296"/>
      <c r="AI36" s="1318"/>
      <c r="AJ36" s="2007"/>
      <c r="AK36" s="1273"/>
      <c r="AL36" s="5"/>
      <c r="AM36" s="5"/>
      <c r="AN36" s="5">
        <f t="shared" si="7"/>
        <v>-15.026404055912138</v>
      </c>
      <c r="AO36" s="5">
        <f t="shared" si="8"/>
        <v>-6.2507822261284651E-2</v>
      </c>
      <c r="AP36" s="4" t="e">
        <f>AO36-#REF!</f>
        <v>#REF!</v>
      </c>
      <c r="AQ36" s="4" t="e">
        <f>AP36/#REF!</f>
        <v>#REF!</v>
      </c>
      <c r="AR36" s="4" t="e">
        <f>AQ36-#REF!</f>
        <v>#REF!</v>
      </c>
      <c r="AS36" s="656">
        <f>AN36/O36</f>
        <v>-0.13041717514312559</v>
      </c>
      <c r="AT36" s="4"/>
      <c r="AU36" s="692">
        <f t="shared" si="10"/>
        <v>-15.026404055912138</v>
      </c>
      <c r="AV36" s="1875">
        <f t="shared" si="11"/>
        <v>-0.13041717514312559</v>
      </c>
      <c r="AW36" s="835"/>
      <c r="AX36" s="418"/>
      <c r="AY36" s="418"/>
      <c r="AZ36" s="418"/>
      <c r="BA36" s="418"/>
      <c r="BB36" s="418" t="s">
        <v>59</v>
      </c>
      <c r="BC36" s="417"/>
      <c r="BD36" s="418"/>
      <c r="BE36" s="454"/>
      <c r="BF36" s="8"/>
      <c r="BG36" s="2549" t="s">
        <v>59</v>
      </c>
      <c r="BH36" s="2549"/>
      <c r="BI36" s="2549"/>
      <c r="BJ36" s="2548"/>
      <c r="BM36" s="275" t="s">
        <v>174</v>
      </c>
      <c r="BP36" s="1853">
        <f t="shared" si="12"/>
        <v>3.5331886278008682</v>
      </c>
      <c r="BQ36" s="1854">
        <f t="shared" si="13"/>
        <v>6.0813514204885004E-2</v>
      </c>
    </row>
    <row r="37" spans="1:89" s="13" customFormat="1" ht="19.899999999999999" customHeight="1">
      <c r="A37" s="2535"/>
      <c r="B37" s="2603"/>
      <c r="C37" s="1307" t="s">
        <v>30</v>
      </c>
      <c r="D37" s="1308"/>
      <c r="E37" s="1311">
        <f t="shared" ref="E37" si="111">IF(E12&gt;0,E35/E$12*100,)</f>
        <v>18.899214639916124</v>
      </c>
      <c r="F37" s="1311">
        <v>15.704540299386819</v>
      </c>
      <c r="G37" s="1311">
        <f t="shared" ref="G37" si="112">IF(G12&gt;0,G35/G$12*100,)</f>
        <v>10.899056002220673</v>
      </c>
      <c r="H37" s="1311">
        <v>8.8243754003461579</v>
      </c>
      <c r="I37" s="1311">
        <v>8.0202662043615653</v>
      </c>
      <c r="J37" s="1309">
        <v>7.822899379101413</v>
      </c>
      <c r="K37" s="1311">
        <v>6.6480828593485839</v>
      </c>
      <c r="L37" s="1311">
        <f>IF(L12&gt;0,L35/L$12*100,)</f>
        <v>7.5388044863152581</v>
      </c>
      <c r="M37" s="1311">
        <f>IF(M12&gt;0,M35/M$12*100,)</f>
        <v>8.6244982090477329</v>
      </c>
      <c r="N37" s="1311">
        <f t="shared" ref="N37:R37" si="113">IF(N12&gt;0,N35/N$12*100,)</f>
        <v>3.4982656835044681</v>
      </c>
      <c r="O37" s="1311">
        <f t="shared" si="113"/>
        <v>7.4018945853499858</v>
      </c>
      <c r="P37" s="1311">
        <f t="shared" si="113"/>
        <v>9.7536193215668074</v>
      </c>
      <c r="Q37" s="1310">
        <f t="shared" si="113"/>
        <v>0</v>
      </c>
      <c r="R37" s="1310">
        <f t="shared" si="113"/>
        <v>7.8486655077397218</v>
      </c>
      <c r="S37" s="1310">
        <f>IF(S12&gt;0,S35/S$12*100,)</f>
        <v>7.8346296913717985</v>
      </c>
      <c r="T37" s="1310">
        <f t="shared" ref="T37" si="114">IF(T12&gt;0,T35/T$12*100,)</f>
        <v>7.8209147561156378</v>
      </c>
      <c r="U37" s="1311">
        <f t="shared" ref="U37" si="115">IF(U12&gt;0,U35/U$12*100,)</f>
        <v>7.4295905388216426</v>
      </c>
      <c r="V37" s="1311">
        <f t="shared" ref="V37:AA37" si="116">IF(V12&gt;0,V35/V$12*100,)</f>
        <v>8.9069223753965225</v>
      </c>
      <c r="W37" s="1311">
        <f t="shared" si="116"/>
        <v>3.7410482823180713</v>
      </c>
      <c r="X37" s="1301">
        <f t="shared" si="116"/>
        <v>5.9675616131765823</v>
      </c>
      <c r="Y37" s="1301">
        <f t="shared" si="116"/>
        <v>9.4929563107152379</v>
      </c>
      <c r="Z37" s="1311">
        <f t="shared" si="116"/>
        <v>7.4994473138935103</v>
      </c>
      <c r="AA37" s="1311">
        <f t="shared" si="116"/>
        <v>8.9667683781700305</v>
      </c>
      <c r="AB37" s="1311">
        <f>IF(AB12&gt;0,AB35/AB$12*100,)</f>
        <v>3.9324042571104791</v>
      </c>
      <c r="AC37" s="1311">
        <f t="shared" ref="AC37:AE37" si="117">IF(AC12&gt;0,AC35/AC$12*100,)</f>
        <v>6.8595355187316045</v>
      </c>
      <c r="AD37" s="1311">
        <f t="shared" si="117"/>
        <v>9.1284773287316092</v>
      </c>
      <c r="AE37" s="1311">
        <f t="shared" si="117"/>
        <v>7.2626453647569438</v>
      </c>
      <c r="AF37" s="1311">
        <f>IF(AF12&gt;0,AF35/AF$12*100,)</f>
        <v>7.2626453647569438</v>
      </c>
      <c r="AG37" s="1311">
        <f>IF(AG12&gt;0,AG35/AG$12*100,)</f>
        <v>0</v>
      </c>
      <c r="AH37" s="1301">
        <f>IF(AH12&gt;0,AH35/AH$12*100,)</f>
        <v>0</v>
      </c>
      <c r="AI37" s="1301">
        <f>IF(AI12&gt;0,AI35/AI$12*100,)</f>
        <v>0</v>
      </c>
      <c r="AJ37" s="2008"/>
      <c r="AK37" s="1273"/>
      <c r="AL37" s="5"/>
      <c r="AM37" s="5"/>
      <c r="AN37" s="5">
        <f t="shared" si="7"/>
        <v>-1.4343329721734035</v>
      </c>
      <c r="AO37" s="5">
        <f t="shared" si="8"/>
        <v>-0.15109444573703459</v>
      </c>
      <c r="AP37" s="4" t="e">
        <f>AO37-#REF!</f>
        <v>#REF!</v>
      </c>
      <c r="AQ37" s="4" t="e">
        <f>AP37/#REF!</f>
        <v>#REF!</v>
      </c>
      <c r="AR37" s="4" t="e">
        <f>AQ37-#REF!</f>
        <v>#REF!</v>
      </c>
      <c r="AS37" s="656"/>
      <c r="AT37" s="4"/>
      <c r="AU37" s="692">
        <f t="shared" si="10"/>
        <v>-1.4343329721734035</v>
      </c>
      <c r="AV37" s="1875">
        <f t="shared" si="11"/>
        <v>-0.19377916770285691</v>
      </c>
      <c r="AW37" s="418"/>
      <c r="AX37" s="418"/>
      <c r="AY37" s="418"/>
      <c r="AZ37" s="418"/>
      <c r="BA37" s="1795">
        <v>2024</v>
      </c>
      <c r="BB37" s="1795">
        <v>2025</v>
      </c>
      <c r="BC37" s="1795">
        <v>2026</v>
      </c>
      <c r="BD37" s="1798">
        <v>2027</v>
      </c>
      <c r="BE37" s="2547"/>
      <c r="BF37" s="2550">
        <v>2023</v>
      </c>
      <c r="BG37" s="2550"/>
      <c r="BH37" s="2550"/>
      <c r="BI37" s="2550"/>
      <c r="BJ37" s="2547"/>
      <c r="BK37" s="1"/>
      <c r="BL37" s="2550">
        <v>2023</v>
      </c>
      <c r="BM37" s="2550"/>
      <c r="BN37" s="2550"/>
      <c r="BO37" s="2550"/>
      <c r="BP37" s="1853">
        <f t="shared" si="12"/>
        <v>0.2427825988136032</v>
      </c>
      <c r="BQ37" s="1854">
        <f t="shared" si="13"/>
        <v>6.9400846241726891E-2</v>
      </c>
    </row>
    <row r="38" spans="1:89" s="13" customFormat="1" ht="19.899999999999999" customHeight="1">
      <c r="A38" s="2535"/>
      <c r="B38" s="2603"/>
      <c r="C38" s="1307" t="s">
        <v>78</v>
      </c>
      <c r="D38" s="1308"/>
      <c r="E38" s="1311">
        <f t="shared" ref="E38" si="118">IF(E18&gt;0,E35/E$18*100,)</f>
        <v>22.152335730284676</v>
      </c>
      <c r="F38" s="1311">
        <v>19.247674700811086</v>
      </c>
      <c r="G38" s="1311">
        <f t="shared" ref="G38" si="119">IF(G18&gt;0,G35/G$18*100,)</f>
        <v>12.840566598822123</v>
      </c>
      <c r="H38" s="1311">
        <v>10.294083184654653</v>
      </c>
      <c r="I38" s="1311">
        <v>9.4571288361724619</v>
      </c>
      <c r="J38" s="1309">
        <v>9.1782288013521534</v>
      </c>
      <c r="K38" s="1311">
        <v>7.8606135483526769</v>
      </c>
      <c r="L38" s="1311">
        <f t="shared" ref="L38:R38" si="120">IF(L18&gt;0,L35/L$18*100,)</f>
        <v>9.0340975189237067</v>
      </c>
      <c r="M38" s="1311">
        <f t="shared" si="120"/>
        <v>10.245570926183174</v>
      </c>
      <c r="N38" s="1311">
        <f t="shared" si="120"/>
        <v>4.1124226000966733</v>
      </c>
      <c r="O38" s="1311">
        <f t="shared" si="120"/>
        <v>9.0689492866203736</v>
      </c>
      <c r="P38" s="1311">
        <f t="shared" si="120"/>
        <v>11.782723496464415</v>
      </c>
      <c r="Q38" s="1310">
        <f t="shared" si="120"/>
        <v>0</v>
      </c>
      <c r="R38" s="1310">
        <f t="shared" si="120"/>
        <v>9.2084589516464614</v>
      </c>
      <c r="S38" s="1310">
        <f t="shared" ref="S38:T38" si="121">IF(S18&gt;0,S35/S$18*100,)</f>
        <v>9.1919914083743706</v>
      </c>
      <c r="T38" s="1310">
        <f t="shared" si="121"/>
        <v>9.1759003393631726</v>
      </c>
      <c r="U38" s="1311">
        <f t="shared" ref="U38:V38" si="122">IF(U18&gt;0,U35/U$18*100,)</f>
        <v>9.0784700829216121</v>
      </c>
      <c r="V38" s="1311">
        <f t="shared" si="122"/>
        <v>10.290279557327631</v>
      </c>
      <c r="W38" s="1311">
        <f t="shared" ref="W38:X38" si="123">IF(W18&gt;0,W35/W$18*100,)</f>
        <v>4.2783424422919918</v>
      </c>
      <c r="X38" s="1301">
        <f t="shared" si="123"/>
        <v>7.5712912153903966</v>
      </c>
      <c r="Y38" s="1301">
        <f t="shared" ref="Y38:AH38" si="124">IF(Y18&gt;0,Y35/Y$18*100,)</f>
        <v>12.513196832930628</v>
      </c>
      <c r="Z38" s="1311">
        <f t="shared" si="124"/>
        <v>8.5901508800666999</v>
      </c>
      <c r="AA38" s="1311">
        <f t="shared" si="124"/>
        <v>10.345404642785818</v>
      </c>
      <c r="AB38" s="1311">
        <f t="shared" si="124"/>
        <v>4.4352187767937972</v>
      </c>
      <c r="AC38" s="1311">
        <f t="shared" si="124"/>
        <v>7.8038562611603375</v>
      </c>
      <c r="AD38" s="1311">
        <f t="shared" si="124"/>
        <v>10.55512243039764</v>
      </c>
      <c r="AE38" s="1311">
        <f t="shared" si="124"/>
        <v>9.3102626783016369</v>
      </c>
      <c r="AF38" s="1311">
        <f t="shared" si="124"/>
        <v>9.3102626783016369</v>
      </c>
      <c r="AG38" s="1311">
        <f t="shared" si="124"/>
        <v>0</v>
      </c>
      <c r="AH38" s="1301">
        <f t="shared" si="124"/>
        <v>0</v>
      </c>
      <c r="AI38" s="1301">
        <f t="shared" ref="AI38" si="125">IF(AI18&gt;0,AI35/AI$18*100,)</f>
        <v>0</v>
      </c>
      <c r="AJ38" s="2008"/>
      <c r="AK38" s="1273"/>
      <c r="AL38" s="5"/>
      <c r="AM38" s="5"/>
      <c r="AN38" s="5">
        <f t="shared" si="7"/>
        <v>-1.497658071229977</v>
      </c>
      <c r="AO38" s="5">
        <f t="shared" si="8"/>
        <v>-0.11968628730338776</v>
      </c>
      <c r="AP38" s="4" t="e">
        <f>AO38-#REF!</f>
        <v>#REF!</v>
      </c>
      <c r="AQ38" s="4" t="e">
        <f>AP38/#REF!</f>
        <v>#REF!</v>
      </c>
      <c r="AR38" s="4" t="e">
        <f>AQ38-#REF!</f>
        <v>#REF!</v>
      </c>
      <c r="AS38" s="656"/>
      <c r="AT38" s="4"/>
      <c r="AU38" s="692">
        <f t="shared" si="10"/>
        <v>-1.497658071229977</v>
      </c>
      <c r="AV38" s="1875">
        <f t="shared" si="11"/>
        <v>-0.16514129960341778</v>
      </c>
      <c r="AW38" s="842"/>
      <c r="AX38" s="1786"/>
      <c r="AY38" s="1786"/>
      <c r="AZ38" s="1786"/>
      <c r="BA38" s="1796"/>
      <c r="BB38" s="1796"/>
      <c r="BC38" s="1796"/>
      <c r="BD38" s="1798"/>
      <c r="BE38" s="2547"/>
      <c r="BF38" s="415" t="s">
        <v>148</v>
      </c>
      <c r="BG38" s="415" t="s">
        <v>149</v>
      </c>
      <c r="BH38" s="415" t="s">
        <v>150</v>
      </c>
      <c r="BI38" s="415" t="s">
        <v>151</v>
      </c>
      <c r="BJ38" s="2547"/>
      <c r="BK38" s="1"/>
      <c r="BL38" s="415" t="s">
        <v>148</v>
      </c>
      <c r="BM38" s="415" t="s">
        <v>149</v>
      </c>
      <c r="BN38" s="415" t="s">
        <v>150</v>
      </c>
      <c r="BO38" s="415" t="s">
        <v>151</v>
      </c>
      <c r="BP38" s="1853">
        <f t="shared" si="12"/>
        <v>0.16591984219531852</v>
      </c>
      <c r="BQ38" s="1854">
        <f t="shared" si="13"/>
        <v>4.0346009719773972E-2</v>
      </c>
    </row>
    <row r="39" spans="1:89" ht="24.75" customHeight="1">
      <c r="A39" s="2561">
        <v>5</v>
      </c>
      <c r="B39" s="2653" t="s">
        <v>60</v>
      </c>
      <c r="C39" s="1290" t="s">
        <v>302</v>
      </c>
      <c r="D39" s="1319"/>
      <c r="E39" s="1296">
        <f>E41+E45</f>
        <v>14.377000000000001</v>
      </c>
      <c r="F39" s="1312">
        <v>13.070022999999999</v>
      </c>
      <c r="G39" s="1296">
        <f>G147+G255+G363</f>
        <v>14.449205907434003</v>
      </c>
      <c r="H39" s="1296">
        <v>12.742099199999998</v>
      </c>
      <c r="I39" s="1296">
        <v>13.963665000000001</v>
      </c>
      <c r="J39" s="1301">
        <f>J41+J45</f>
        <v>14.9289656</v>
      </c>
      <c r="K39" s="1296">
        <v>14.355439999999998</v>
      </c>
      <c r="L39" s="1301">
        <f t="shared" ref="L39:T39" si="126">L1537+L1432+L1327+L1222+L1117+L1009+L901+L793+L687+L579+L471+L363+L255+L147</f>
        <v>15.446299</v>
      </c>
      <c r="M39" s="1301">
        <f t="shared" si="126"/>
        <v>5.9997679999999995</v>
      </c>
      <c r="N39" s="1301">
        <f t="shared" si="126"/>
        <v>2.6938249999999999</v>
      </c>
      <c r="O39" s="1301">
        <f t="shared" si="126"/>
        <v>1.6501109999999999</v>
      </c>
      <c r="P39" s="1301">
        <f t="shared" si="126"/>
        <v>5.102595</v>
      </c>
      <c r="Q39" s="1320">
        <f>Q1537+Q1432+Q1327+Q1222+Q1117+Q1009+Q901+Q793+Q687+Q579+Q471+Q363+Q255+Q147</f>
        <v>15.445083</v>
      </c>
      <c r="R39" s="1320">
        <f t="shared" si="126"/>
        <v>15.426646000000002</v>
      </c>
      <c r="S39" s="1320">
        <f t="shared" si="126"/>
        <v>15.420507000000001</v>
      </c>
      <c r="T39" s="1320">
        <f t="shared" si="126"/>
        <v>15.418612</v>
      </c>
      <c r="U39" s="1301">
        <f>SUM(V39:Y39)</f>
        <v>14.800252</v>
      </c>
      <c r="V39" s="1301">
        <f>V1537+V1432+V1327+V1222+V1117+V1009+V901+V799+V687+V579+V471+V363+V255+V147</f>
        <v>5.7420680000000006</v>
      </c>
      <c r="W39" s="1301">
        <f>W1537+W1432+W1327+W1222+W1117+W1009+W901+W793+W687+W579+W471+W363+W255+W147</f>
        <v>2.5726250000000004</v>
      </c>
      <c r="X39" s="1301">
        <f>X1537+X1432+X1327+X1222+X1117+X1009+X901+X793+X687+X579+X471+X363+X255+X147</f>
        <v>1.5748</v>
      </c>
      <c r="Y39" s="1301">
        <f>Y1537+Y1432+Y1327+Y1222+Y1117+Y1009+Y901+Y793+Y687+Y579+Y471+Y363+Y255+Y147</f>
        <v>4.9107589999999997</v>
      </c>
      <c r="Z39" s="1301">
        <f t="shared" ref="Z39:AD39" si="127">Z1537+Z1432+Z1327+Z1222+Z1117+Z1009+Z901+Z793+Z687+Z579+Z471+Z363+Z255+Z147</f>
        <v>15.459226000000001</v>
      </c>
      <c r="AA39" s="1301">
        <f t="shared" si="127"/>
        <v>6.0329139999999999</v>
      </c>
      <c r="AB39" s="1301">
        <f t="shared" si="127"/>
        <v>2.695621</v>
      </c>
      <c r="AC39" s="1301">
        <f t="shared" si="127"/>
        <v>1.644568</v>
      </c>
      <c r="AD39" s="1301">
        <f t="shared" si="127"/>
        <v>5.0861229999999997</v>
      </c>
      <c r="AE39" s="1301">
        <f>SUM(AF39:AI39)</f>
        <v>6.0095839999999994</v>
      </c>
      <c r="AF39" s="1301">
        <f>AF1537+AF1432+AF1327+AF1222+AF1117+AF1009+AF901+AF799+AF687+AF579+AF471+AF363+AF255+AF147</f>
        <v>6.0095839999999994</v>
      </c>
      <c r="AG39" s="1301">
        <f>AG1537+AG1432+AG1327+AG1222+AG1117+AG1009+AG901+AG793+AG687+AG579+AG471+AG363+AG255+AG147</f>
        <v>0</v>
      </c>
      <c r="AH39" s="1301">
        <f>AH1537+AH1432+AH1327+AH1222+AH1117+AH1009+AH901+AH793+AH687+AH579+AH471+AH363+AH255+AH147</f>
        <v>0</v>
      </c>
      <c r="AI39" s="1301">
        <f>AI1537+AI1432+AI1327+AI1222+AI1117+AI1009+AI901+AI793+AI687+AI579+AI471+AI363+AI255+AI147</f>
        <v>0</v>
      </c>
      <c r="AJ39" s="2008"/>
      <c r="AK39" s="1273"/>
      <c r="AL39" s="5"/>
      <c r="AM39" s="5"/>
      <c r="AN39" s="5">
        <f t="shared" si="7"/>
        <v>-7.5310999999999906E-2</v>
      </c>
      <c r="AO39" s="5">
        <f t="shared" si="8"/>
        <v>-1.5335918541308974E-2</v>
      </c>
      <c r="AP39" s="4" t="e">
        <f>AO39-#REF!</f>
        <v>#REF!</v>
      </c>
      <c r="AQ39" s="4" t="e">
        <f>AP39/#REF!</f>
        <v>#REF!</v>
      </c>
      <c r="AR39" s="4" t="e">
        <f>AQ39-#REF!</f>
        <v>#REF!</v>
      </c>
      <c r="AS39" s="656">
        <f>AN39/O39</f>
        <v>-4.5639959978449877E-2</v>
      </c>
      <c r="AT39" s="4"/>
      <c r="AU39" s="692">
        <f t="shared" si="10"/>
        <v>-7.5310999999999906E-2</v>
      </c>
      <c r="AV39" s="1875">
        <f t="shared" si="11"/>
        <v>-4.5639959978449877E-2</v>
      </c>
      <c r="AW39" s="889"/>
      <c r="AX39" s="171"/>
      <c r="AY39" s="171"/>
      <c r="AZ39" s="171"/>
      <c r="BA39" s="181">
        <v>2.422784E-2</v>
      </c>
      <c r="BB39" s="124">
        <v>2.5196949999999999E-2</v>
      </c>
      <c r="BC39" s="181">
        <v>2.62048E-2</v>
      </c>
      <c r="BD39" s="124">
        <v>2.7253025E-2</v>
      </c>
      <c r="BE39" s="422"/>
      <c r="BF39" s="181">
        <v>2.1998899999999998E-2</v>
      </c>
      <c r="BG39" s="181">
        <v>2.1998899999999998E-2</v>
      </c>
      <c r="BH39" s="181">
        <v>2.24E-2</v>
      </c>
      <c r="BI39" s="181">
        <v>2.3296000000000001E-2</v>
      </c>
      <c r="BJ39" s="2547"/>
      <c r="BL39" s="2"/>
      <c r="BM39" s="412"/>
      <c r="BN39" s="412"/>
      <c r="BO39" s="412"/>
      <c r="BP39" s="1853">
        <f t="shared" si="12"/>
        <v>-0.12119999999999953</v>
      </c>
      <c r="BQ39" s="1854">
        <f t="shared" si="13"/>
        <v>-4.4991786771597833E-2</v>
      </c>
    </row>
    <row r="40" spans="1:89" ht="22.5" customHeight="1">
      <c r="A40" s="2562"/>
      <c r="B40" s="2654"/>
      <c r="C40" s="1290" t="s">
        <v>79</v>
      </c>
      <c r="D40" s="1319"/>
      <c r="E40" s="1311">
        <f t="shared" ref="E40" si="128">IF(E19&gt;0,E39/E$19*100,)</f>
        <v>2.0002031228044301</v>
      </c>
      <c r="F40" s="1311">
        <v>2.0212630779608531</v>
      </c>
      <c r="G40" s="1311">
        <f t="shared" ref="G40" si="129">IF(G19&gt;0,G39/G$19*100,)</f>
        <v>2.7753144716823188</v>
      </c>
      <c r="H40" s="1311">
        <v>2.6849676729206022</v>
      </c>
      <c r="I40" s="1311">
        <v>3.4042219757420349</v>
      </c>
      <c r="J40" s="1311">
        <f t="shared" ref="J40:R40" si="130">IF(J19&gt;0,J39/J$19*100,)</f>
        <v>3.5460550777945214</v>
      </c>
      <c r="K40" s="1311">
        <v>3.5880898165208808</v>
      </c>
      <c r="L40" s="1311">
        <f t="shared" si="130"/>
        <v>3.7501939885403512</v>
      </c>
      <c r="M40" s="1311">
        <f t="shared" si="130"/>
        <v>4.5967836593345135</v>
      </c>
      <c r="N40" s="1311">
        <f t="shared" si="130"/>
        <v>4.7353132470819856</v>
      </c>
      <c r="O40" s="1311">
        <f t="shared" si="130"/>
        <v>1.8653120513661077</v>
      </c>
      <c r="P40" s="1311">
        <f t="shared" si="130"/>
        <v>3.7516874007411327</v>
      </c>
      <c r="Q40" s="1310">
        <f t="shared" si="130"/>
        <v>3.6830041420160677</v>
      </c>
      <c r="R40" s="1310">
        <f t="shared" si="130"/>
        <v>3.6046765834349785</v>
      </c>
      <c r="S40" s="1310">
        <f>IF(S19&gt;0,S39/S$19*100,)</f>
        <v>3.5620007992294105</v>
      </c>
      <c r="T40" s="1310">
        <f t="shared" ref="T40" si="131">IF(T19&gt;0,T39/T$19*100,)</f>
        <v>3.5429040181802716</v>
      </c>
      <c r="U40" s="1311">
        <f t="shared" ref="U40:AD40" si="132">IF(U19&gt;0,U39/U$19*100,)</f>
        <v>3.570703258829349</v>
      </c>
      <c r="V40" s="1311">
        <f t="shared" si="132"/>
        <v>4.4527504601566799</v>
      </c>
      <c r="W40" s="1311">
        <f t="shared" si="132"/>
        <v>4.1284606032163795</v>
      </c>
      <c r="X40" s="1311">
        <f t="shared" si="132"/>
        <v>2.0586675006614388</v>
      </c>
      <c r="Y40" s="1311">
        <f t="shared" si="132"/>
        <v>3.3469083446186496</v>
      </c>
      <c r="Z40" s="1311">
        <f t="shared" si="132"/>
        <v>3.7104784260639319</v>
      </c>
      <c r="AA40" s="1311">
        <f t="shared" si="132"/>
        <v>4.5736810583374314</v>
      </c>
      <c r="AB40" s="1311">
        <f t="shared" si="132"/>
        <v>4.2307478615710652</v>
      </c>
      <c r="AC40" s="1311">
        <f t="shared" si="132"/>
        <v>1.994818175201964</v>
      </c>
      <c r="AD40" s="1311">
        <f t="shared" si="132"/>
        <v>3.6703034457874657</v>
      </c>
      <c r="AE40" s="1311">
        <f t="shared" ref="AE40:AI40" si="133">IF(AE19&gt;0,AE39/AE$19*100,)</f>
        <v>4.3820356593184524</v>
      </c>
      <c r="AF40" s="1311">
        <f t="shared" si="133"/>
        <v>4.3820356593184524</v>
      </c>
      <c r="AG40" s="1311">
        <f t="shared" si="133"/>
        <v>0</v>
      </c>
      <c r="AH40" s="1311">
        <f t="shared" si="133"/>
        <v>0</v>
      </c>
      <c r="AI40" s="1311">
        <f t="shared" si="133"/>
        <v>0</v>
      </c>
      <c r="AJ40" s="2005"/>
      <c r="AK40" s="1273"/>
      <c r="AL40" s="5"/>
      <c r="AM40" s="5"/>
      <c r="AN40" s="5">
        <f t="shared" ref="AN40:AN71" si="134">X40-O40</f>
        <v>0.19335544929533111</v>
      </c>
      <c r="AO40" s="5">
        <f t="shared" ref="AO40:AO71" si="135">AN40/Y40</f>
        <v>5.7771360726450442E-2</v>
      </c>
      <c r="AP40" s="4" t="e">
        <f>AO40-#REF!</f>
        <v>#REF!</v>
      </c>
      <c r="AQ40" s="4" t="e">
        <f>AP40/#REF!</f>
        <v>#REF!</v>
      </c>
      <c r="AR40" s="4" t="e">
        <f>AQ40-#REF!</f>
        <v>#REF!</v>
      </c>
      <c r="AS40" s="656"/>
      <c r="AT40" s="4"/>
      <c r="AU40" s="692">
        <f t="shared" ref="AU40:AU71" si="136">X40-O40</f>
        <v>0.19335544929533111</v>
      </c>
      <c r="AV40" s="1875">
        <f t="shared" ref="AV40:AV71" si="137">AU40/O40</f>
        <v>0.10365850001007737</v>
      </c>
      <c r="AW40" s="846"/>
      <c r="BP40" s="1853">
        <f t="shared" ref="BP40:BP71" si="138">W40-N40</f>
        <v>-0.60685264386560611</v>
      </c>
      <c r="BQ40" s="1854">
        <f t="shared" ref="BQ40:BQ71" si="139">BP40/N40</f>
        <v>-0.12815469900318915</v>
      </c>
    </row>
    <row r="41" spans="1:89" ht="15">
      <c r="A41" s="2561" t="s">
        <v>39</v>
      </c>
      <c r="B41" s="2580" t="s">
        <v>21</v>
      </c>
      <c r="C41" s="1290" t="s">
        <v>302</v>
      </c>
      <c r="D41" s="1291"/>
      <c r="E41" s="1296">
        <v>6.6180000000000003</v>
      </c>
      <c r="F41" s="1312">
        <v>6.5697710000000002</v>
      </c>
      <c r="G41" s="1296">
        <f>G149+G365</f>
        <v>6.7469505094000013</v>
      </c>
      <c r="H41" s="1296">
        <v>5.4302719999999995</v>
      </c>
      <c r="I41" s="1296">
        <v>5.6760120000000001</v>
      </c>
      <c r="J41" s="1301">
        <f>J149+J257+J365</f>
        <v>6.870336</v>
      </c>
      <c r="K41" s="1296">
        <v>6.3679989999999993</v>
      </c>
      <c r="L41" s="1301">
        <f>SUM(M41:P41)</f>
        <v>7.0788769999999994</v>
      </c>
      <c r="M41" s="1301">
        <f t="shared" ref="M41:T41" si="140">M1539+M1434+M1329+M1224+M1119+M1011+M903+M795+M689+M581+M473+M365+M257+M149</f>
        <v>2.5997349999999999</v>
      </c>
      <c r="N41" s="1301">
        <f t="shared" si="140"/>
        <v>1.3369819999999999</v>
      </c>
      <c r="O41" s="1301">
        <f t="shared" si="140"/>
        <v>1.0621209999999999</v>
      </c>
      <c r="P41" s="1301">
        <f t="shared" si="140"/>
        <v>2.0800390000000002</v>
      </c>
      <c r="Q41" s="1320">
        <f t="shared" si="140"/>
        <v>7.0789200000000001</v>
      </c>
      <c r="R41" s="1320">
        <f t="shared" si="140"/>
        <v>7.0872380000000001</v>
      </c>
      <c r="S41" s="1320">
        <f t="shared" si="140"/>
        <v>7.0835559999999997</v>
      </c>
      <c r="T41" s="1320">
        <f t="shared" si="140"/>
        <v>7.0826419999999999</v>
      </c>
      <c r="U41" s="1301">
        <f>SUM(V41:Y41)</f>
        <v>6.6214969999999997</v>
      </c>
      <c r="V41" s="1301">
        <f>V1539+V1434+V1329+V1224+V1119+V1011+V903+V795+V689+V581+V473+V365+V257+V149</f>
        <v>2.3936960000000003</v>
      </c>
      <c r="W41" s="1301">
        <f>W1539+W1434+W1329+W1224+W1119+W1011+W903+W795+W689+W581+W473+W365+W257+W149</f>
        <v>1.2521019999999998</v>
      </c>
      <c r="X41" s="1301">
        <f>X1539+X1434+X1329+X1224+X1119+X1011+X903+X795+X689+X581+X473+X365+X257+X149</f>
        <v>1.019171</v>
      </c>
      <c r="Y41" s="1301">
        <f>Y1539+Y1434+Y1329+Y1224+Y1119+Y1011+Y903+Y795+Y689+Y581+Y473+Y365+Y257+Y149</f>
        <v>1.956528</v>
      </c>
      <c r="Z41" s="1301">
        <f>SUM(AA41:AD41)</f>
        <v>7.0789219999999995</v>
      </c>
      <c r="AA41" s="1301">
        <f t="shared" ref="AA41:AD41" si="141">AA1539+AA1434+AA1329+AA1224+AA1119+AA1011+AA903+AA795+AA689+AA581+AA473+AA365+AA257+AA149</f>
        <v>2.6042399999999999</v>
      </c>
      <c r="AB41" s="1301">
        <f t="shared" si="141"/>
        <v>1.3380779999999999</v>
      </c>
      <c r="AC41" s="1301">
        <f t="shared" si="141"/>
        <v>1.0606469999999999</v>
      </c>
      <c r="AD41" s="1301">
        <f t="shared" si="141"/>
        <v>2.0759569999999998</v>
      </c>
      <c r="AE41" s="1301">
        <f>SUM(AF41:AI41)</f>
        <v>2.6638980000000001</v>
      </c>
      <c r="AF41" s="1301">
        <f>AF1539+AF1434+AF1329+AF1224+AF1119+AF1011+AF903+AF795+AF689+AF581+AF473+AF365+AF257+AF149</f>
        <v>2.6638980000000001</v>
      </c>
      <c r="AG41" s="1301">
        <f>AG1539+AG1434+AG1329+AG1224+AG1119+AG1011+AG903+AG795+AG689+AG581+AG473+AG365+AG257+AG149</f>
        <v>0</v>
      </c>
      <c r="AH41" s="1301">
        <f>AH1539+AH1434+AH1329+AH1224+AH1119+AH1011+AH903+AH795+AH689+AH581+AH473+AH365+AH257+AH149</f>
        <v>0</v>
      </c>
      <c r="AI41" s="1301">
        <f>AI1539+AI1434+AI1329+AI1224+AI1119+AI1011+AI903+AI795+AI689+AI581+AI473+AI365+AI257+AI149</f>
        <v>0</v>
      </c>
      <c r="AJ41" s="2008"/>
      <c r="AK41" s="1273"/>
      <c r="AL41" s="5"/>
      <c r="AM41" s="5"/>
      <c r="AN41" s="5">
        <f t="shared" si="134"/>
        <v>-4.2949999999999822E-2</v>
      </c>
      <c r="AO41" s="5">
        <f t="shared" si="135"/>
        <v>-2.1952151975335808E-2</v>
      </c>
      <c r="AP41" s="4" t="e">
        <f>AO41-#REF!</f>
        <v>#REF!</v>
      </c>
      <c r="AQ41" s="4" t="e">
        <f>AP41/#REF!</f>
        <v>#REF!</v>
      </c>
      <c r="AR41" s="4" t="e">
        <f>AQ41-#REF!</f>
        <v>#REF!</v>
      </c>
      <c r="AS41" s="656">
        <f>AN41/O41</f>
        <v>-4.04379538677795E-2</v>
      </c>
      <c r="AT41" s="4"/>
      <c r="AU41" s="692">
        <f t="shared" si="136"/>
        <v>-4.2949999999999822E-2</v>
      </c>
      <c r="AV41" s="1875">
        <f t="shared" si="137"/>
        <v>-4.04379538677795E-2</v>
      </c>
      <c r="AW41" s="890"/>
      <c r="BP41" s="1853">
        <f t="shared" si="138"/>
        <v>-8.4880000000000067E-2</v>
      </c>
      <c r="BQ41" s="1854">
        <f t="shared" si="139"/>
        <v>-6.348626982263042E-2</v>
      </c>
    </row>
    <row r="42" spans="1:89" s="13" customFormat="1" ht="15">
      <c r="A42" s="2562"/>
      <c r="B42" s="2581"/>
      <c r="C42" s="1307" t="s">
        <v>80</v>
      </c>
      <c r="D42" s="1308"/>
      <c r="E42" s="1311">
        <f t="shared" ref="E42" si="142">IF(E23&gt;0,E41/E$23*100,)</f>
        <v>3.6094309883121629</v>
      </c>
      <c r="F42" s="1311">
        <v>3.2820146069527869</v>
      </c>
      <c r="G42" s="1311">
        <f t="shared" ref="G42" si="143">IF(G23&gt;0,G41/G$23*100,)</f>
        <v>4.0251675037986754</v>
      </c>
      <c r="H42" s="1311">
        <v>3.61664355671711</v>
      </c>
      <c r="I42" s="1311">
        <v>4.8879050139801459</v>
      </c>
      <c r="J42" s="1316">
        <v>6.0678182657985209</v>
      </c>
      <c r="K42" s="1311">
        <v>4.6759276188613352</v>
      </c>
      <c r="L42" s="1316">
        <f t="shared" ref="L42:R42" si="144">IF(L23&gt;0,L41/L$23*100,)</f>
        <v>5.0693399503011296</v>
      </c>
      <c r="M42" s="1316">
        <f t="shared" si="144"/>
        <v>6.0754247388469542</v>
      </c>
      <c r="N42" s="1316">
        <f t="shared" si="144"/>
        <v>6.8384328167357165</v>
      </c>
      <c r="O42" s="1316">
        <f t="shared" si="144"/>
        <v>3.4445305659153553</v>
      </c>
      <c r="P42" s="1316">
        <f t="shared" si="144"/>
        <v>4.4766679579889814</v>
      </c>
      <c r="Q42" s="1321">
        <f t="shared" si="144"/>
        <v>4.9789380077145484</v>
      </c>
      <c r="R42" s="1321">
        <f t="shared" si="144"/>
        <v>4.9810155673472263</v>
      </c>
      <c r="S42" s="1321">
        <f t="shared" ref="S42:T42" si="145">IF(S23&gt;0,S41/S$23*100,)</f>
        <v>4.923375684617298</v>
      </c>
      <c r="T42" s="1321">
        <f t="shared" si="145"/>
        <v>4.899109082105551</v>
      </c>
      <c r="U42" s="1316">
        <f t="shared" ref="U42:AD42" si="146">IF(U23&gt;0,U41/U$23*100,)</f>
        <v>4.8796571647051321</v>
      </c>
      <c r="V42" s="1316">
        <f t="shared" si="146"/>
        <v>6.571929902591803</v>
      </c>
      <c r="W42" s="1316">
        <f t="shared" si="146"/>
        <v>4.3485823005307696</v>
      </c>
      <c r="X42" s="1316">
        <f t="shared" si="146"/>
        <v>4.1959795591683511</v>
      </c>
      <c r="Y42" s="1316">
        <f t="shared" si="146"/>
        <v>4.2357936566493191</v>
      </c>
      <c r="Z42" s="1316">
        <f t="shared" si="146"/>
        <v>5.1087491635220497</v>
      </c>
      <c r="AA42" s="1316">
        <f t="shared" si="146"/>
        <v>6.9197289756874429</v>
      </c>
      <c r="AB42" s="1316">
        <f t="shared" si="146"/>
        <v>4.5918943033630768</v>
      </c>
      <c r="AC42" s="1316">
        <f t="shared" si="146"/>
        <v>4.0799323007624579</v>
      </c>
      <c r="AD42" s="1316">
        <f t="shared" si="146"/>
        <v>4.5333500753390137</v>
      </c>
      <c r="AE42" s="1316">
        <f t="shared" ref="AE42:AI42" si="147">IF(AE23&gt;0,AE41/AE$23*100,)</f>
        <v>7.1416700743263783</v>
      </c>
      <c r="AF42" s="1316">
        <f t="shared" si="147"/>
        <v>7.1416700743263783</v>
      </c>
      <c r="AG42" s="1316">
        <f t="shared" si="147"/>
        <v>0</v>
      </c>
      <c r="AH42" s="1316">
        <f t="shared" si="147"/>
        <v>0</v>
      </c>
      <c r="AI42" s="1316">
        <f t="shared" si="147"/>
        <v>0</v>
      </c>
      <c r="AJ42" s="2009"/>
      <c r="AK42" s="1273"/>
      <c r="AL42" s="5"/>
      <c r="AM42" s="5"/>
      <c r="AN42" s="5">
        <f t="shared" si="134"/>
        <v>0.75144899325299574</v>
      </c>
      <c r="AO42" s="5">
        <f t="shared" si="135"/>
        <v>0.17740453245954896</v>
      </c>
      <c r="AP42" s="4" t="e">
        <f>AO42-#REF!</f>
        <v>#REF!</v>
      </c>
      <c r="AQ42" s="4" t="e">
        <f>AP42/#REF!</f>
        <v>#REF!</v>
      </c>
      <c r="AR42" s="4" t="e">
        <f>AQ42-#REF!</f>
        <v>#REF!</v>
      </c>
      <c r="AS42" s="656"/>
      <c r="AT42" s="4"/>
      <c r="AU42" s="692">
        <f t="shared" si="136"/>
        <v>0.75144899325299574</v>
      </c>
      <c r="AV42" s="1875">
        <f t="shared" si="137"/>
        <v>0.21815715635936139</v>
      </c>
      <c r="AW42" s="847"/>
      <c r="BP42" s="1853">
        <f t="shared" si="138"/>
        <v>-2.4898505162049469</v>
      </c>
      <c r="BQ42" s="1854">
        <f t="shared" si="139"/>
        <v>-0.36409665532013835</v>
      </c>
    </row>
    <row r="43" spans="1:89" ht="23.45" hidden="1" customHeight="1">
      <c r="A43" s="2561" t="s">
        <v>40</v>
      </c>
      <c r="B43" s="2563" t="s">
        <v>22</v>
      </c>
      <c r="C43" s="1290" t="s">
        <v>302</v>
      </c>
      <c r="D43" s="1291"/>
      <c r="E43" s="1322"/>
      <c r="F43" s="1323">
        <v>0</v>
      </c>
      <c r="G43" s="1322"/>
      <c r="H43" s="1322">
        <v>0</v>
      </c>
      <c r="I43" s="1322">
        <v>0</v>
      </c>
      <c r="J43" s="1316">
        <v>0</v>
      </c>
      <c r="K43" s="1322">
        <v>0</v>
      </c>
      <c r="L43" s="1316">
        <f>SUM(M43:P43)</f>
        <v>0</v>
      </c>
      <c r="M43" s="1316">
        <f t="shared" ref="M43:T43" si="148">M1541+M1436+M1331+M1226+M1121+M1013+M905+M797+M691+M583+M475+M367+M259+M151</f>
        <v>0</v>
      </c>
      <c r="N43" s="1316">
        <f t="shared" si="148"/>
        <v>0</v>
      </c>
      <c r="O43" s="1316">
        <f t="shared" si="148"/>
        <v>0</v>
      </c>
      <c r="P43" s="1316">
        <f t="shared" si="148"/>
        <v>0</v>
      </c>
      <c r="Q43" s="1321">
        <f t="shared" si="148"/>
        <v>0</v>
      </c>
      <c r="R43" s="1321">
        <f t="shared" si="148"/>
        <v>0</v>
      </c>
      <c r="S43" s="1321">
        <f t="shared" si="148"/>
        <v>0</v>
      </c>
      <c r="T43" s="1321">
        <f t="shared" si="148"/>
        <v>0</v>
      </c>
      <c r="U43" s="1316">
        <f>SUM(V43:Y43)</f>
        <v>0</v>
      </c>
      <c r="V43" s="1316">
        <f>V1541+V1436+V1331+V1226+V1121+V1013+V905+V797+V691+V583+V475+V367+V259+V151</f>
        <v>0</v>
      </c>
      <c r="W43" s="1316">
        <f>W1541+W1436+W1331+W1226+W1121+W1013+W905+W797+W691+W583+W475+W367+W259+W151</f>
        <v>0</v>
      </c>
      <c r="X43" s="1301">
        <f>X1541+X1436+X1331+X1226+X1121+X1013+X905+X797+X691+X583+X475+X367+X259+X151</f>
        <v>0</v>
      </c>
      <c r="Y43" s="1301">
        <f>Y1541+Y1436+Y1331+Y1226+Y1121+Y1013+Y905+Y797+Y691+Y583+Y475+Y367+Y259+Y151</f>
        <v>0</v>
      </c>
      <c r="Z43" s="1316">
        <f>SUM(AA43:AD43)</f>
        <v>0</v>
      </c>
      <c r="AA43" s="1316">
        <f t="shared" ref="AA43:AD43" si="149">AA1541+AA1436+AA1331+AA1226+AA1121+AA1013+AA905+AA797+AA691+AA583+AA475+AA367+AA259+AA151</f>
        <v>0</v>
      </c>
      <c r="AB43" s="1316">
        <f t="shared" si="149"/>
        <v>0</v>
      </c>
      <c r="AC43" s="1316">
        <f t="shared" si="149"/>
        <v>0</v>
      </c>
      <c r="AD43" s="1316">
        <f t="shared" si="149"/>
        <v>0</v>
      </c>
      <c r="AE43" s="1316">
        <f>SUM(AF43:AI43)</f>
        <v>0</v>
      </c>
      <c r="AF43" s="1316">
        <f>AF1541+AF1436+AF1331+AF1226+AF1121+AF1013+AF905+AF797+AF691+AF583+AF475+AF367+AF259+AF151</f>
        <v>0</v>
      </c>
      <c r="AG43" s="1316">
        <f>AG1541+AG1436+AG1331+AG1226+AG1121+AG1013+AG905+AG797+AG691+AG583+AG475+AG367+AG259+AG151</f>
        <v>0</v>
      </c>
      <c r="AH43" s="1301">
        <f>AH1541+AH1436+AH1331+AH1226+AH1121+AH1013+AH905+AH797+AH691+AH583+AH475+AH367+AH259+AH151</f>
        <v>0</v>
      </c>
      <c r="AI43" s="1301">
        <f>AI1541+AI1436+AI1331+AI1226+AI1121+AI1013+AI905+AI797+AI691+AI583+AI475+AI367+AI259+AI151</f>
        <v>0</v>
      </c>
      <c r="AJ43" s="2008"/>
      <c r="AK43" s="1273"/>
      <c r="AL43" s="5"/>
      <c r="AM43" s="5"/>
      <c r="AN43" s="5">
        <f t="shared" si="134"/>
        <v>0</v>
      </c>
      <c r="AO43" s="5" t="e">
        <f t="shared" si="135"/>
        <v>#DIV/0!</v>
      </c>
      <c r="AP43" s="4" t="e">
        <f>AO43-#REF!</f>
        <v>#DIV/0!</v>
      </c>
      <c r="AQ43" s="4" t="e">
        <f>AP43/#REF!</f>
        <v>#DIV/0!</v>
      </c>
      <c r="AR43" s="4" t="e">
        <f>AQ43-#REF!</f>
        <v>#DIV/0!</v>
      </c>
      <c r="AS43" s="656" t="e">
        <f>AN43/O43</f>
        <v>#DIV/0!</v>
      </c>
      <c r="AT43" s="4"/>
      <c r="AU43" s="692">
        <f t="shared" si="136"/>
        <v>0</v>
      </c>
      <c r="AV43" s="1875" t="e">
        <f t="shared" si="137"/>
        <v>#DIV/0!</v>
      </c>
      <c r="AW43" s="846"/>
      <c r="BP43" s="1853">
        <f t="shared" si="138"/>
        <v>0</v>
      </c>
      <c r="BQ43" s="1854" t="e">
        <f t="shared" si="139"/>
        <v>#DIV/0!</v>
      </c>
    </row>
    <row r="44" spans="1:89" s="13" customFormat="1" ht="18" hidden="1" customHeight="1">
      <c r="A44" s="2562"/>
      <c r="B44" s="2564"/>
      <c r="C44" s="1307" t="s">
        <v>81</v>
      </c>
      <c r="D44" s="1308"/>
      <c r="E44" s="1322"/>
      <c r="F44" s="1324">
        <v>0</v>
      </c>
      <c r="G44" s="1322"/>
      <c r="H44" s="1322">
        <v>0</v>
      </c>
      <c r="I44" s="1322">
        <v>0</v>
      </c>
      <c r="J44" s="1316">
        <v>0</v>
      </c>
      <c r="K44" s="1322">
        <v>0</v>
      </c>
      <c r="L44" s="1316">
        <f t="shared" ref="L44:R44" si="150">IF(L27&gt;0,L43/L$27*100,)</f>
        <v>0</v>
      </c>
      <c r="M44" s="1316">
        <f t="shared" si="150"/>
        <v>0</v>
      </c>
      <c r="N44" s="1316">
        <f t="shared" si="150"/>
        <v>0</v>
      </c>
      <c r="O44" s="1316">
        <f t="shared" si="150"/>
        <v>0</v>
      </c>
      <c r="P44" s="1316">
        <f t="shared" si="150"/>
        <v>0</v>
      </c>
      <c r="Q44" s="1321">
        <f t="shared" si="150"/>
        <v>0</v>
      </c>
      <c r="R44" s="1321">
        <f t="shared" si="150"/>
        <v>0</v>
      </c>
      <c r="S44" s="1321">
        <f t="shared" ref="S44:T44" si="151">IF(S27&gt;0,S43/S$27*100,)</f>
        <v>0</v>
      </c>
      <c r="T44" s="1321">
        <f t="shared" si="151"/>
        <v>0</v>
      </c>
      <c r="U44" s="1316">
        <f t="shared" ref="U44:AD44" si="152">IF(U27&gt;0,U43/U$27*100,)</f>
        <v>0</v>
      </c>
      <c r="V44" s="1316">
        <f t="shared" si="152"/>
        <v>0</v>
      </c>
      <c r="W44" s="1316">
        <f t="shared" si="152"/>
        <v>0</v>
      </c>
      <c r="X44" s="1301">
        <f t="shared" si="152"/>
        <v>0</v>
      </c>
      <c r="Y44" s="1301">
        <f t="shared" si="152"/>
        <v>0</v>
      </c>
      <c r="Z44" s="1316">
        <f t="shared" si="152"/>
        <v>0</v>
      </c>
      <c r="AA44" s="1316">
        <f t="shared" si="152"/>
        <v>0</v>
      </c>
      <c r="AB44" s="1316">
        <f t="shared" si="152"/>
        <v>0</v>
      </c>
      <c r="AC44" s="1316">
        <f t="shared" si="152"/>
        <v>0</v>
      </c>
      <c r="AD44" s="1316">
        <f t="shared" si="152"/>
        <v>0</v>
      </c>
      <c r="AE44" s="1316">
        <f t="shared" ref="AE44:AI44" si="153">IF(AE27&gt;0,AE43/AE$27*100,)</f>
        <v>0</v>
      </c>
      <c r="AF44" s="1316">
        <f t="shared" si="153"/>
        <v>0</v>
      </c>
      <c r="AG44" s="1316">
        <f t="shared" si="153"/>
        <v>0</v>
      </c>
      <c r="AH44" s="1301">
        <f t="shared" si="153"/>
        <v>0</v>
      </c>
      <c r="AI44" s="1301">
        <f t="shared" si="153"/>
        <v>0</v>
      </c>
      <c r="AJ44" s="2008"/>
      <c r="AK44" s="1273"/>
      <c r="AL44" s="5"/>
      <c r="AM44" s="5"/>
      <c r="AN44" s="5">
        <f t="shared" si="134"/>
        <v>0</v>
      </c>
      <c r="AO44" s="5" t="e">
        <f t="shared" si="135"/>
        <v>#DIV/0!</v>
      </c>
      <c r="AP44" s="4" t="e">
        <f>AO44-#REF!</f>
        <v>#DIV/0!</v>
      </c>
      <c r="AQ44" s="4" t="e">
        <f>AP44/#REF!</f>
        <v>#DIV/0!</v>
      </c>
      <c r="AR44" s="4" t="e">
        <f>AQ44-#REF!</f>
        <v>#DIV/0!</v>
      </c>
      <c r="AS44" s="656" t="e">
        <f>AN44/O44</f>
        <v>#DIV/0!</v>
      </c>
      <c r="AT44" s="4"/>
      <c r="AU44" s="692">
        <f t="shared" si="136"/>
        <v>0</v>
      </c>
      <c r="AV44" s="1875" t="e">
        <f t="shared" si="137"/>
        <v>#DIV/0!</v>
      </c>
      <c r="AW44" s="847"/>
      <c r="BP44" s="1853">
        <f t="shared" si="138"/>
        <v>0</v>
      </c>
      <c r="BQ44" s="1854" t="e">
        <f t="shared" si="139"/>
        <v>#DIV/0!</v>
      </c>
    </row>
    <row r="45" spans="1:89" ht="15">
      <c r="A45" s="2561" t="s">
        <v>41</v>
      </c>
      <c r="B45" s="2563" t="s">
        <v>23</v>
      </c>
      <c r="C45" s="1290" t="s">
        <v>302</v>
      </c>
      <c r="D45" s="1291"/>
      <c r="E45" s="1296">
        <v>7.7590000000000003</v>
      </c>
      <c r="F45" s="1296">
        <v>6.5002520000000006</v>
      </c>
      <c r="G45" s="1296">
        <v>7.7022553980339996</v>
      </c>
      <c r="H45" s="1296">
        <v>7.3118271999999997</v>
      </c>
      <c r="I45" s="1296">
        <v>8.2876530000000006</v>
      </c>
      <c r="J45" s="1301">
        <f>J153+J261+J369+J477+J585+J799</f>
        <v>8.0586295999999997</v>
      </c>
      <c r="K45" s="1296">
        <v>7.9874409999999996</v>
      </c>
      <c r="L45" s="1301">
        <f>SUM(M45:P45)</f>
        <v>8.3674219999999995</v>
      </c>
      <c r="M45" s="1301">
        <f t="shared" ref="M45:V45" si="154">M1543+M1438+M1333+M1228+M1123+M1015+M907+M799+M693+M585+M477+M369+M261+M153</f>
        <v>3.4000329999999996</v>
      </c>
      <c r="N45" s="1301">
        <f t="shared" si="154"/>
        <v>1.356843</v>
      </c>
      <c r="O45" s="1301">
        <f t="shared" si="154"/>
        <v>0.58799000000000001</v>
      </c>
      <c r="P45" s="1301">
        <f t="shared" si="154"/>
        <v>3.0225559999999998</v>
      </c>
      <c r="Q45" s="1320">
        <f t="shared" si="154"/>
        <v>8.3661630000000002</v>
      </c>
      <c r="R45" s="1320">
        <f t="shared" si="154"/>
        <v>8.3394080000000006</v>
      </c>
      <c r="S45" s="1320">
        <f t="shared" si="154"/>
        <v>8.3369510000000009</v>
      </c>
      <c r="T45" s="1320">
        <f t="shared" si="154"/>
        <v>8.3359699999999997</v>
      </c>
      <c r="U45" s="1301">
        <f>SUM(V45:Y45)</f>
        <v>8.1787549999999989</v>
      </c>
      <c r="V45" s="1301">
        <f t="shared" si="154"/>
        <v>3.3483719999999999</v>
      </c>
      <c r="W45" s="1301">
        <f>W1543+W1438+W1333+W1228+W1123+W1015+W907+W799+W693+W585+W477+W369+W261+W153</f>
        <v>1.3205229999999999</v>
      </c>
      <c r="X45" s="1301">
        <f>X1543+X1438+X1333+X1228+X1123+X1015+X907+X799+X693+X585+X477+X369+X261+X153</f>
        <v>0.55562900000000004</v>
      </c>
      <c r="Y45" s="1301">
        <f>Y1543+Y1438+Y1333+Y1228+Y1123+Y1015+Y907+Y799+Y693+Y585+Y477+Y369+Y261+Y153</f>
        <v>2.9542310000000001</v>
      </c>
      <c r="Z45" s="1301">
        <f>SUM(AA45:AD45)</f>
        <v>8.3803040000000006</v>
      </c>
      <c r="AA45" s="1301">
        <f t="shared" ref="AA45:AD45" si="155">AA1543+AA1438+AA1333+AA1228+AA1123+AA1015+AA907+AA799+AA693+AA585+AA477+AA369+AA261+AA153</f>
        <v>3.4286739999999996</v>
      </c>
      <c r="AB45" s="1301">
        <f t="shared" si="155"/>
        <v>1.3575429999999999</v>
      </c>
      <c r="AC45" s="1301">
        <f t="shared" si="155"/>
        <v>0.58392100000000002</v>
      </c>
      <c r="AD45" s="1301">
        <f t="shared" si="155"/>
        <v>3.0101660000000003</v>
      </c>
      <c r="AE45" s="1301">
        <f>SUM(AF45:AI45)</f>
        <v>3.3456860000000002</v>
      </c>
      <c r="AF45" s="1301">
        <f t="shared" ref="AF45" si="156">AF1543+AF1438+AF1333+AF1228+AF1123+AF1015+AF907+AF799+AF693+AF585+AF477+AF369+AF261+AF153</f>
        <v>3.3456860000000002</v>
      </c>
      <c r="AG45" s="1301">
        <f>AG1543+AG1438+AG1333+AG1228+AG1123+AG1015+AG907+AG799+AG693+AG585+AG477+AG369+AG261+AG153</f>
        <v>0</v>
      </c>
      <c r="AH45" s="1301">
        <f>AH1543+AH1438+AH1333+AH1228+AH1123+AH1015+AH907+AH799+AH693+AH585+AH477+AH369+AH261+AH153</f>
        <v>0</v>
      </c>
      <c r="AI45" s="1301">
        <f>AI1543+AI1438+AI1333+AI1228+AI1123+AI1015+AI907+AI799+AI693+AI585+AI477+AI369+AI261+AI153</f>
        <v>0</v>
      </c>
      <c r="AJ45" s="2008"/>
      <c r="AK45" s="1273"/>
      <c r="AL45" s="5"/>
      <c r="AM45" s="5"/>
      <c r="AN45" s="5">
        <f t="shared" si="134"/>
        <v>-3.2360999999999973E-2</v>
      </c>
      <c r="AO45" s="5">
        <f t="shared" si="135"/>
        <v>-1.0954119701539918E-2</v>
      </c>
      <c r="AP45" s="4" t="e">
        <f>AO45-#REF!</f>
        <v>#REF!</v>
      </c>
      <c r="AQ45" s="4" t="e">
        <f>AP45/#REF!</f>
        <v>#REF!</v>
      </c>
      <c r="AR45" s="4" t="e">
        <f>AQ45-#REF!</f>
        <v>#REF!</v>
      </c>
      <c r="AS45" s="656">
        <f>AN45/O45</f>
        <v>-5.5036650283168037E-2</v>
      </c>
      <c r="AT45" s="4"/>
      <c r="AU45" s="692">
        <f t="shared" si="136"/>
        <v>-3.2360999999999973E-2</v>
      </c>
      <c r="AV45" s="1875">
        <f t="shared" si="137"/>
        <v>-5.5036650283168037E-2</v>
      </c>
      <c r="AW45" s="891"/>
      <c r="BP45" s="1853">
        <f t="shared" si="138"/>
        <v>-3.632000000000013E-2</v>
      </c>
      <c r="BQ45" s="1854">
        <f t="shared" si="139"/>
        <v>-2.6768019586643502E-2</v>
      </c>
    </row>
    <row r="46" spans="1:89" s="13" customFormat="1" ht="21">
      <c r="A46" s="2562"/>
      <c r="B46" s="2564"/>
      <c r="C46" s="1307" t="s">
        <v>82</v>
      </c>
      <c r="D46" s="1308"/>
      <c r="E46" s="1311">
        <f t="shared" ref="E46" si="157">IF(E31&gt;0,E45/E$31*100,)</f>
        <v>4.4964852193767859</v>
      </c>
      <c r="F46" s="1311">
        <v>4.4445499243399409</v>
      </c>
      <c r="G46" s="1311">
        <v>4.6870750299239923</v>
      </c>
      <c r="H46" s="1311">
        <v>4.5262384107575482</v>
      </c>
      <c r="I46" s="1311">
        <v>5.333560920140334</v>
      </c>
      <c r="J46" s="1311">
        <v>5.4086570869117407</v>
      </c>
      <c r="K46" s="1311">
        <v>5.5564809662286399</v>
      </c>
      <c r="L46" s="1311">
        <f t="shared" ref="L46:R46" si="158">IF(L31&gt;0,L45/L$31*100,)</f>
        <v>6.6548073328826494</v>
      </c>
      <c r="M46" s="1311">
        <f t="shared" si="158"/>
        <v>8.529295336527607</v>
      </c>
      <c r="N46" s="1311">
        <f t="shared" si="158"/>
        <v>6.1373394246426631</v>
      </c>
      <c r="O46" s="1311">
        <f t="shared" si="158"/>
        <v>2.131016236590316</v>
      </c>
      <c r="P46" s="1311">
        <f t="shared" si="158"/>
        <v>8.3560654650005528</v>
      </c>
      <c r="Q46" s="1310">
        <f t="shared" si="158"/>
        <v>6.5351084716133991</v>
      </c>
      <c r="R46" s="1310">
        <f t="shared" si="158"/>
        <v>6.3833073084106431</v>
      </c>
      <c r="S46" s="1310">
        <f t="shared" ref="S46:T46" si="159">IF(S31&gt;0,S45/S$31*100,)</f>
        <v>6.3083688340383031</v>
      </c>
      <c r="T46" s="1310">
        <f t="shared" si="159"/>
        <v>6.2745816805040153</v>
      </c>
      <c r="U46" s="1311">
        <f t="shared" ref="U46:AD46" si="160">IF(U31&gt;0,U45/U$31*100,)</f>
        <v>6.1757264811357651</v>
      </c>
      <c r="V46" s="1311">
        <f t="shared" si="160"/>
        <v>7.7364929036538594</v>
      </c>
      <c r="W46" s="1311">
        <f t="shared" si="160"/>
        <v>7.1915042720222662</v>
      </c>
      <c r="X46" s="1311">
        <f t="shared" si="160"/>
        <v>1.9801145013793149</v>
      </c>
      <c r="Y46" s="1311">
        <f t="shared" si="160"/>
        <v>6.9135626518951607</v>
      </c>
      <c r="Z46" s="1311">
        <f t="shared" si="160"/>
        <v>6.2937166503321302</v>
      </c>
      <c r="AA46" s="1311">
        <f t="shared" si="160"/>
        <v>7.7784397175992472</v>
      </c>
      <c r="AB46" s="1311">
        <f t="shared" si="160"/>
        <v>7.3427140407718055</v>
      </c>
      <c r="AC46" s="1311">
        <f t="shared" si="160"/>
        <v>2.0978695121074944</v>
      </c>
      <c r="AD46" s="1311">
        <f t="shared" si="160"/>
        <v>7.0409945733532266</v>
      </c>
      <c r="AE46" s="1311">
        <f t="shared" ref="AE46:AI46" si="161">IF(AE31&gt;0,AE45/AE$31*100,)</f>
        <v>5.9692039740502363</v>
      </c>
      <c r="AF46" s="1311">
        <f t="shared" si="161"/>
        <v>5.9692039740502363</v>
      </c>
      <c r="AG46" s="1311">
        <f t="shared" si="161"/>
        <v>0</v>
      </c>
      <c r="AH46" s="1311">
        <f t="shared" si="161"/>
        <v>0</v>
      </c>
      <c r="AI46" s="1311">
        <f t="shared" si="161"/>
        <v>0</v>
      </c>
      <c r="AJ46" s="2005"/>
      <c r="AK46" s="1273"/>
      <c r="AL46" s="5"/>
      <c r="AM46" s="5"/>
      <c r="AN46" s="5">
        <f t="shared" si="134"/>
        <v>-0.15090173521100114</v>
      </c>
      <c r="AO46" s="5">
        <f t="shared" si="135"/>
        <v>-2.1826913678092672E-2</v>
      </c>
      <c r="AP46" s="4" t="e">
        <f>AO46-#REF!</f>
        <v>#REF!</v>
      </c>
      <c r="AQ46" s="4" t="e">
        <f>AP46/#REF!</f>
        <v>#REF!</v>
      </c>
      <c r="AR46" s="4" t="e">
        <f>AQ46-#REF!</f>
        <v>#REF!</v>
      </c>
      <c r="AS46" s="656"/>
      <c r="AT46" s="4"/>
      <c r="AU46" s="692">
        <f t="shared" si="136"/>
        <v>-0.15090173521100114</v>
      </c>
      <c r="AV46" s="1875">
        <f t="shared" si="137"/>
        <v>-7.0812100170784251E-2</v>
      </c>
      <c r="AW46" s="2551" t="s">
        <v>422</v>
      </c>
      <c r="AX46" s="2551"/>
      <c r="AY46" s="2551"/>
      <c r="AZ46" s="2551"/>
      <c r="BA46" s="2551"/>
      <c r="BB46" s="2551"/>
      <c r="BC46" s="2551"/>
      <c r="BD46" s="2551"/>
      <c r="BE46" s="2551"/>
      <c r="BF46" s="2551"/>
      <c r="BG46" s="2551"/>
      <c r="BH46" s="2551"/>
      <c r="BI46" s="2551"/>
      <c r="BJ46" s="2551"/>
      <c r="BK46" s="1"/>
      <c r="BL46" s="1"/>
      <c r="BM46" s="1"/>
      <c r="BN46" s="1"/>
      <c r="BO46" s="1"/>
      <c r="BP46" s="1853">
        <f t="shared" si="138"/>
        <v>1.054164847379603</v>
      </c>
      <c r="BQ46" s="1854">
        <f t="shared" si="139"/>
        <v>0.17176251376075394</v>
      </c>
    </row>
    <row r="47" spans="1:89" ht="36.75" customHeight="1">
      <c r="A47" s="2561">
        <v>6</v>
      </c>
      <c r="B47" s="2651" t="s">
        <v>99</v>
      </c>
      <c r="C47" s="1290" t="s">
        <v>303</v>
      </c>
      <c r="D47" s="1325"/>
      <c r="E47" s="1301">
        <f t="shared" ref="E47" si="162">E51+E55+E59+E64</f>
        <v>21.493982000000003</v>
      </c>
      <c r="F47" s="1301">
        <v>24.784113999999999</v>
      </c>
      <c r="G47" s="1301">
        <f t="shared" ref="G47" si="163">G51+G55+G59+G64</f>
        <v>26.07834815</v>
      </c>
      <c r="H47" s="1301">
        <v>26.387059649631073</v>
      </c>
      <c r="I47" s="1301">
        <v>29.008171724990468</v>
      </c>
      <c r="J47" s="1301">
        <v>39.453034479312613</v>
      </c>
      <c r="K47" s="1301">
        <v>43.624619951460112</v>
      </c>
      <c r="L47" s="1301">
        <f>L51+L55+L59+L64</f>
        <v>33.470029112100725</v>
      </c>
      <c r="M47" s="1301">
        <f t="shared" ref="M47:Q47" si="164">M51+M55+M59+M64</f>
        <v>13.211315414730317</v>
      </c>
      <c r="N47" s="1301">
        <f t="shared" si="164"/>
        <v>6.0013379236633089</v>
      </c>
      <c r="O47" s="1301">
        <f t="shared" si="164"/>
        <v>3.1511970357126611</v>
      </c>
      <c r="P47" s="1301">
        <f t="shared" si="164"/>
        <v>11.106178737994442</v>
      </c>
      <c r="Q47" s="1326">
        <f t="shared" si="164"/>
        <v>36.659225680570614</v>
      </c>
      <c r="R47" s="1326">
        <f>R51+R55+R59+R64</f>
        <v>36.719201420160005</v>
      </c>
      <c r="S47" s="1326">
        <f>S51+S55+S59+S64</f>
        <v>37.450309278542399</v>
      </c>
      <c r="T47" s="1326">
        <f>T51+T55+T59+T64</f>
        <v>38.2013865260259</v>
      </c>
      <c r="U47" s="1301">
        <f t="shared" ref="U47:Y47" si="165">U51+U55+U59+U64</f>
        <v>26.494025094144821</v>
      </c>
      <c r="V47" s="1301">
        <f t="shared" si="165"/>
        <v>10.898476147484253</v>
      </c>
      <c r="W47" s="1301">
        <f t="shared" si="165"/>
        <v>4.3529953399999997</v>
      </c>
      <c r="X47" s="1301">
        <f t="shared" si="165"/>
        <v>2.4937863576099999</v>
      </c>
      <c r="Y47" s="1301">
        <f t="shared" si="165"/>
        <v>8.7487672490505695</v>
      </c>
      <c r="Z47" s="1301">
        <f>Z51+Z55+Z59+Z64</f>
        <v>35.792752373632325</v>
      </c>
      <c r="AA47" s="1301">
        <f t="shared" ref="AA47:AI47" si="166">AA51+AA55+AA59+AA64</f>
        <v>14.225693539292225</v>
      </c>
      <c r="AB47" s="1301">
        <f t="shared" si="166"/>
        <v>5.3213277598124389</v>
      </c>
      <c r="AC47" s="1301">
        <f t="shared" si="166"/>
        <v>4.0508907631778115</v>
      </c>
      <c r="AD47" s="1301">
        <f t="shared" si="166"/>
        <v>12.19484031134985</v>
      </c>
      <c r="AE47" s="1301">
        <f t="shared" si="166"/>
        <v>10.305138982807003</v>
      </c>
      <c r="AF47" s="1301">
        <f t="shared" si="166"/>
        <v>10.305138982807003</v>
      </c>
      <c r="AG47" s="1301">
        <f t="shared" si="166"/>
        <v>0</v>
      </c>
      <c r="AH47" s="1301">
        <f t="shared" si="166"/>
        <v>0</v>
      </c>
      <c r="AI47" s="1301">
        <f t="shared" si="166"/>
        <v>0</v>
      </c>
      <c r="AJ47" s="2008"/>
      <c r="AK47" s="1273"/>
      <c r="AL47" s="5"/>
      <c r="AM47" s="5"/>
      <c r="AN47" s="5">
        <f t="shared" si="134"/>
        <v>-0.65741067810266118</v>
      </c>
      <c r="AO47" s="5">
        <f t="shared" si="135"/>
        <v>-7.5143235542585091E-2</v>
      </c>
      <c r="AP47" s="4" t="e">
        <f>AO47-#REF!</f>
        <v>#REF!</v>
      </c>
      <c r="AQ47" s="4" t="e">
        <f>AP47/#REF!</f>
        <v>#REF!</v>
      </c>
      <c r="AR47" s="4" t="e">
        <f>AQ47-#REF!</f>
        <v>#REF!</v>
      </c>
      <c r="AS47" s="656">
        <f t="shared" ref="AS47:AS78" si="167">AN47/O47</f>
        <v>-0.20862252364806</v>
      </c>
      <c r="AT47" s="4"/>
      <c r="AU47" s="692">
        <f t="shared" si="136"/>
        <v>-0.65741067810266118</v>
      </c>
      <c r="AV47" s="1875">
        <f t="shared" si="137"/>
        <v>-0.20862252364806</v>
      </c>
      <c r="AW47" s="835"/>
      <c r="AX47" s="418"/>
      <c r="AY47" s="418"/>
      <c r="AZ47" s="418"/>
      <c r="BA47" s="418"/>
      <c r="BB47" s="418" t="s">
        <v>59</v>
      </c>
      <c r="BC47" s="417"/>
      <c r="BD47" s="418"/>
      <c r="BE47" s="455"/>
      <c r="BF47" s="8"/>
      <c r="BG47" s="2549" t="s">
        <v>59</v>
      </c>
      <c r="BH47" s="2549"/>
      <c r="BI47" s="2549"/>
      <c r="BJ47" s="2548"/>
      <c r="BM47" s="275" t="s">
        <v>174</v>
      </c>
      <c r="BP47" s="1853">
        <f t="shared" si="138"/>
        <v>-1.6483425836633092</v>
      </c>
      <c r="BQ47" s="1854">
        <f t="shared" si="139"/>
        <v>-0.27466251769690975</v>
      </c>
    </row>
    <row r="48" spans="1:89" ht="42" customHeight="1">
      <c r="A48" s="2562"/>
      <c r="B48" s="2652"/>
      <c r="C48" s="1290" t="s">
        <v>280</v>
      </c>
      <c r="D48" s="1325"/>
      <c r="E48" s="1301">
        <f t="shared" ref="E48" si="168">E50+E54+E58+E63</f>
        <v>1.1396629469000001</v>
      </c>
      <c r="F48" s="1301">
        <v>1.2585792440999999</v>
      </c>
      <c r="G48" s="1301">
        <f>G50+G54+G58+G63</f>
        <v>1.2096616950436414</v>
      </c>
      <c r="H48" s="1301">
        <v>1.1478914018314998</v>
      </c>
      <c r="I48" s="1301">
        <v>1.0967771246825999</v>
      </c>
      <c r="J48" s="1301">
        <v>1.295272070660636</v>
      </c>
      <c r="K48" s="1301">
        <v>1.4270820046599348</v>
      </c>
      <c r="L48" s="1301">
        <f>L50+L54+L58+L63</f>
        <v>1.2884645666843881</v>
      </c>
      <c r="M48" s="1301">
        <f t="shared" ref="M48:P48" si="169">M50+M54+M58+M63</f>
        <v>0.5294268267535378</v>
      </c>
      <c r="N48" s="1301">
        <f t="shared" si="169"/>
        <v>0.23100359794898606</v>
      </c>
      <c r="O48" s="1301">
        <f t="shared" si="169"/>
        <v>0.10892497798063108</v>
      </c>
      <c r="P48" s="1301">
        <f t="shared" si="169"/>
        <v>0.4191091640012331</v>
      </c>
      <c r="Q48" s="1326">
        <f t="shared" ref="Q48" si="170">Q50+Q54+Q58+Q63</f>
        <v>1.253860118308862</v>
      </c>
      <c r="R48" s="1326">
        <f>R50+R54+R58+R63</f>
        <v>1.2247413282405122</v>
      </c>
      <c r="S48" s="1326">
        <f>S50+S54+S58+S63</f>
        <v>1.1920486188332968</v>
      </c>
      <c r="T48" s="1326">
        <f>T50+T54+T58+T63</f>
        <v>1.1603366907082979</v>
      </c>
      <c r="U48" s="1301">
        <f>U50+U54+U58+U63</f>
        <v>1.1424029419761841</v>
      </c>
      <c r="V48" s="1301">
        <f t="shared" ref="V48:Y48" si="171">V50+V54+V58+V63</f>
        <v>0.49009148350731624</v>
      </c>
      <c r="W48" s="1301">
        <f t="shared" si="171"/>
        <v>0.18003900377240001</v>
      </c>
      <c r="X48" s="1301">
        <f t="shared" si="171"/>
        <v>8.6956840779999989E-2</v>
      </c>
      <c r="Y48" s="1301">
        <f t="shared" si="171"/>
        <v>0.38531561391646796</v>
      </c>
      <c r="Z48" s="1301">
        <f>Z50+Z54+Z58+Z63</f>
        <v>1.2538600508836015</v>
      </c>
      <c r="AA48" s="1301">
        <f t="shared" ref="AA48:AD48" si="172">AA50+AA54+AA58+AA63</f>
        <v>0.52220128249712272</v>
      </c>
      <c r="AB48" s="1301">
        <f t="shared" si="172"/>
        <v>0.21555254605992472</v>
      </c>
      <c r="AC48" s="1301">
        <f t="shared" si="172"/>
        <v>0.10446992018858499</v>
      </c>
      <c r="AD48" s="1301">
        <f t="shared" si="172"/>
        <v>0.4116363021379692</v>
      </c>
      <c r="AE48" s="1301">
        <f>AE50+AE54+AE58+AE63</f>
        <v>0.44836303159545088</v>
      </c>
      <c r="AF48" s="1301">
        <f t="shared" ref="AF48:AI48" si="173">AF50+AF54+AF58+AF63</f>
        <v>0.44836303159545088</v>
      </c>
      <c r="AG48" s="1301">
        <f t="shared" si="173"/>
        <v>0</v>
      </c>
      <c r="AH48" s="1301">
        <f t="shared" si="173"/>
        <v>0</v>
      </c>
      <c r="AI48" s="1301">
        <f t="shared" si="173"/>
        <v>0</v>
      </c>
      <c r="AJ48" s="2008"/>
      <c r="AK48" s="1273"/>
      <c r="AL48" s="5"/>
      <c r="AM48" s="5"/>
      <c r="AN48" s="5">
        <f t="shared" si="134"/>
        <v>-2.1968137200631094E-2</v>
      </c>
      <c r="AO48" s="5">
        <f t="shared" si="135"/>
        <v>-5.701335841893377E-2</v>
      </c>
      <c r="AP48" s="4" t="e">
        <f>AO48-#REF!</f>
        <v>#REF!</v>
      </c>
      <c r="AQ48" s="4" t="e">
        <f>AP48/#REF!</f>
        <v>#REF!</v>
      </c>
      <c r="AR48" s="4" t="e">
        <f>AQ48-#REF!</f>
        <v>#REF!</v>
      </c>
      <c r="AS48" s="656">
        <f t="shared" si="167"/>
        <v>-0.20168135544206806</v>
      </c>
      <c r="AT48" s="4"/>
      <c r="AU48" s="692">
        <f t="shared" si="136"/>
        <v>-2.1968137200631094E-2</v>
      </c>
      <c r="AV48" s="1875">
        <f t="shared" si="137"/>
        <v>-0.20168135544206806</v>
      </c>
      <c r="AW48" s="835"/>
      <c r="AX48" s="418"/>
      <c r="AY48" s="418"/>
      <c r="AZ48" s="418"/>
      <c r="BA48" s="2550">
        <v>2024</v>
      </c>
      <c r="BB48" s="2550">
        <v>2025</v>
      </c>
      <c r="BC48" s="2550">
        <v>2026</v>
      </c>
      <c r="BD48" s="2550">
        <v>2027</v>
      </c>
      <c r="BE48" s="2547"/>
      <c r="BF48" s="2552">
        <v>2023</v>
      </c>
      <c r="BG48" s="2553"/>
      <c r="BH48" s="2553"/>
      <c r="BI48" s="2554"/>
      <c r="BJ48" s="917"/>
      <c r="BL48" s="2550">
        <v>2023</v>
      </c>
      <c r="BM48" s="2550"/>
      <c r="BN48" s="2550"/>
      <c r="BO48" s="2550"/>
      <c r="BP48" s="1853">
        <f t="shared" si="138"/>
        <v>-5.0964594176586053E-2</v>
      </c>
      <c r="BQ48" s="1854">
        <f t="shared" si="139"/>
        <v>-0.22062251250234152</v>
      </c>
    </row>
    <row r="49" spans="1:75" ht="18.75" customHeight="1">
      <c r="A49" s="2624" t="s">
        <v>83</v>
      </c>
      <c r="B49" s="2630" t="s">
        <v>113</v>
      </c>
      <c r="C49" s="1290" t="s">
        <v>302</v>
      </c>
      <c r="D49" s="1327"/>
      <c r="E49" s="1296">
        <f>E1547+E1442+E1337+E1232+E1127+E1019+E911+E803+E697+E589+E481+E373+E265+E157</f>
        <v>5.7894590000000008</v>
      </c>
      <c r="F49" s="1296">
        <v>6.0259270000000003</v>
      </c>
      <c r="G49" s="1296">
        <v>5.8442661110000005</v>
      </c>
      <c r="H49" s="1296">
        <v>5.533536999999999</v>
      </c>
      <c r="I49" s="1296">
        <v>5.2894965000000003</v>
      </c>
      <c r="J49" s="1301">
        <v>6.2029135799999997</v>
      </c>
      <c r="K49" s="1296">
        <v>6.7726762935772342</v>
      </c>
      <c r="L49" s="1301">
        <f>SUM(M49:P49)</f>
        <v>6.0466638294724442</v>
      </c>
      <c r="M49" s="1301">
        <f>M911+M803+M697+M589+M481+M373+M265+M157+M1019</f>
        <v>2.2786561974102009</v>
      </c>
      <c r="N49" s="1301">
        <f t="shared" ref="N49:T49" si="174">N911+N803+N697+N589+N481+N373+N265+N157+N1019</f>
        <v>1.084494578130041</v>
      </c>
      <c r="O49" s="1301">
        <f t="shared" si="174"/>
        <v>0.74148510400525902</v>
      </c>
      <c r="P49" s="1301">
        <f t="shared" si="174"/>
        <v>1.9420279499269428</v>
      </c>
      <c r="Q49" s="1326">
        <f t="shared" si="174"/>
        <v>5.8757730372354562</v>
      </c>
      <c r="R49" s="1326">
        <f t="shared" si="174"/>
        <v>5.7470719247926922</v>
      </c>
      <c r="S49" s="1326">
        <f t="shared" si="174"/>
        <v>5.5851694870489119</v>
      </c>
      <c r="T49" s="1326">
        <f t="shared" si="174"/>
        <v>5.4281241224374446</v>
      </c>
      <c r="U49" s="1301">
        <f>SUM(V49:Y49)</f>
        <v>5.4079613587771203</v>
      </c>
      <c r="V49" s="1301">
        <f>V1547+V1442+V1337+V1232+V1127+V1019+V911+V803+V697+V589+V481+V373+V265+V157</f>
        <v>2.1039227487771202</v>
      </c>
      <c r="W49" s="1301">
        <f>W1547+W1442+W1337+W1232+W1127+W1019+W911+W803+W697+W589+W481+W373+W265+W157</f>
        <v>0.90565800000000007</v>
      </c>
      <c r="X49" s="1301">
        <f>X1547+X1442+X1337+X1232+X1127+X1019+X911+X803+X697+X589+X481+X373+X265+X157</f>
        <v>0.62093370999999997</v>
      </c>
      <c r="Y49" s="1301">
        <f>Y1547+Y1442+Y1337+Y1232+Y1127+Y1019+Y911+Y803+Y697+Y589+Y481+Y373+Y265+Y157</f>
        <v>1.7774469000000002</v>
      </c>
      <c r="Z49" s="1301">
        <f>SUM(AA49:AD49)</f>
        <v>5.8757726272327648</v>
      </c>
      <c r="AA49" s="1301">
        <f>AA911+AA803+AA697+AA589+AA481+AA373+AA265+AA157+AA1019</f>
        <v>2.2616083677061534</v>
      </c>
      <c r="AB49" s="1301">
        <f t="shared" ref="AB49:AD49" si="175">AB911+AB803+AB697+AB589+AB481+AB373+AB265+AB157+AB1019</f>
        <v>1.00838392296366</v>
      </c>
      <c r="AC49" s="1301">
        <f t="shared" si="175"/>
        <v>0.705915829842375</v>
      </c>
      <c r="AD49" s="1301">
        <f t="shared" si="175"/>
        <v>1.8998645067205768</v>
      </c>
      <c r="AE49" s="1301">
        <f>SUM(AF49:AI49)</f>
        <v>2.0462689050259999</v>
      </c>
      <c r="AF49" s="1301">
        <f>AF1547+AF1442+AF1337+AF1232+AF1127+AF1019+AF911+AF803+AF697+AF589+AF481+AF373+AF265+AF157</f>
        <v>2.0462689050259999</v>
      </c>
      <c r="AG49" s="1301">
        <f>AG1547+AG1442+AG1337+AG1232+AG1127+AG1019+AG911+AG803+AG697+AG589+AG481+AG373+AG265+AG157</f>
        <v>0</v>
      </c>
      <c r="AH49" s="1301">
        <f>AH1547+AH1442+AH1337+AH1232+AH1127+AH1019+AH911+AH803+AH697+AH589+AH481+AH373+AH265+AH157</f>
        <v>0</v>
      </c>
      <c r="AI49" s="1301">
        <f>AI1547+AI1442+AI1337+AI1232+AI1127+AI1019+AI911+AI803+AI697+AI589+AI481+AI373+AI265+AI157</f>
        <v>0</v>
      </c>
      <c r="AJ49" s="2008"/>
      <c r="AK49" s="1273"/>
      <c r="AL49" s="5"/>
      <c r="AM49" s="5"/>
      <c r="AN49" s="5">
        <f t="shared" si="134"/>
        <v>-0.12055139400525905</v>
      </c>
      <c r="AO49" s="5">
        <f t="shared" si="135"/>
        <v>-6.7822782219406408E-2</v>
      </c>
      <c r="AP49" s="4" t="e">
        <f>AO49-#REF!</f>
        <v>#REF!</v>
      </c>
      <c r="AQ49" s="4" t="e">
        <f>AP49/#REF!</f>
        <v>#REF!</v>
      </c>
      <c r="AR49" s="4" t="e">
        <f>AQ49-#REF!</f>
        <v>#REF!</v>
      </c>
      <c r="AS49" s="656">
        <f t="shared" si="167"/>
        <v>-0.16258100581398063</v>
      </c>
      <c r="AT49" s="4"/>
      <c r="AU49" s="692">
        <f t="shared" si="136"/>
        <v>-0.12055139400525905</v>
      </c>
      <c r="AV49" s="1875">
        <f t="shared" si="137"/>
        <v>-0.16258100581398063</v>
      </c>
      <c r="AX49" s="842"/>
      <c r="AZ49" s="747"/>
      <c r="BA49" s="2550"/>
      <c r="BB49" s="2550"/>
      <c r="BC49" s="2550"/>
      <c r="BD49" s="2550"/>
      <c r="BE49" s="2547"/>
      <c r="BF49" s="415" t="s">
        <v>148</v>
      </c>
      <c r="BG49" s="415" t="s">
        <v>149</v>
      </c>
      <c r="BH49" s="415" t="s">
        <v>150</v>
      </c>
      <c r="BI49" s="415" t="s">
        <v>151</v>
      </c>
      <c r="BJ49" s="911"/>
      <c r="BL49" s="415" t="s">
        <v>148</v>
      </c>
      <c r="BM49" s="415" t="s">
        <v>149</v>
      </c>
      <c r="BN49" s="415" t="s">
        <v>150</v>
      </c>
      <c r="BO49" s="415" t="s">
        <v>151</v>
      </c>
      <c r="BP49" s="1853">
        <f t="shared" si="138"/>
        <v>-0.17883657813004095</v>
      </c>
      <c r="BQ49" s="1854">
        <f t="shared" si="139"/>
        <v>-0.16490315556800947</v>
      </c>
    </row>
    <row r="50" spans="1:75">
      <c r="A50" s="2624"/>
      <c r="B50" s="2630"/>
      <c r="C50" s="1290" t="s">
        <v>280</v>
      </c>
      <c r="D50" s="1327"/>
      <c r="E50" s="1301">
        <f t="shared" ref="E50" si="176">0.12*E49</f>
        <v>0.69473508000000006</v>
      </c>
      <c r="F50" s="1301">
        <v>0.72311124000000004</v>
      </c>
      <c r="G50" s="1301">
        <f t="shared" ref="G50:T50" si="177">0.12*G49</f>
        <v>0.70131193332000008</v>
      </c>
      <c r="H50" s="1301">
        <v>0.66402443999999983</v>
      </c>
      <c r="I50" s="1301">
        <v>0.63473957999999997</v>
      </c>
      <c r="J50" s="1301">
        <v>0.74434962960000006</v>
      </c>
      <c r="K50" s="1301">
        <v>0.81272115522926802</v>
      </c>
      <c r="L50" s="1301">
        <f t="shared" si="177"/>
        <v>0.72559965953669325</v>
      </c>
      <c r="M50" s="1301">
        <f>0.12*M49</f>
        <v>0.27343874368922411</v>
      </c>
      <c r="N50" s="1301">
        <f t="shared" si="177"/>
        <v>0.13013934937560492</v>
      </c>
      <c r="O50" s="1301">
        <f t="shared" si="177"/>
        <v>8.8978212480631078E-2</v>
      </c>
      <c r="P50" s="1301">
        <f t="shared" si="177"/>
        <v>0.23304335399123313</v>
      </c>
      <c r="Q50" s="1326">
        <f t="shared" si="177"/>
        <v>0.70509276446825475</v>
      </c>
      <c r="R50" s="1326">
        <f t="shared" si="177"/>
        <v>0.68964863097512308</v>
      </c>
      <c r="S50" s="1326">
        <f t="shared" si="177"/>
        <v>0.67022033844586937</v>
      </c>
      <c r="T50" s="1326">
        <f t="shared" si="177"/>
        <v>0.65137489469249332</v>
      </c>
      <c r="U50" s="1301">
        <f t="shared" ref="U50:Z50" si="178">0.12*U49</f>
        <v>0.64895536305325441</v>
      </c>
      <c r="V50" s="1301">
        <f t="shared" si="178"/>
        <v>0.25247072985325442</v>
      </c>
      <c r="W50" s="1301">
        <f t="shared" si="178"/>
        <v>0.10867896000000001</v>
      </c>
      <c r="X50" s="1301">
        <f t="shared" si="178"/>
        <v>7.4512045199999988E-2</v>
      </c>
      <c r="Y50" s="1301">
        <f t="shared" si="178"/>
        <v>0.21329362800000001</v>
      </c>
      <c r="Z50" s="1301">
        <f t="shared" si="178"/>
        <v>0.70509271526793171</v>
      </c>
      <c r="AA50" s="1301">
        <f>0.12*AA49</f>
        <v>0.27139300412473838</v>
      </c>
      <c r="AB50" s="1301">
        <f t="shared" ref="AB50:AI50" si="179">0.12*AB49</f>
        <v>0.1210060707556392</v>
      </c>
      <c r="AC50" s="1301">
        <f t="shared" si="179"/>
        <v>8.4709899581084991E-2</v>
      </c>
      <c r="AD50" s="1301">
        <f t="shared" si="179"/>
        <v>0.22798374080646922</v>
      </c>
      <c r="AE50" s="1301">
        <f t="shared" si="179"/>
        <v>0.24555226860311999</v>
      </c>
      <c r="AF50" s="1301">
        <f t="shared" si="179"/>
        <v>0.24555226860311999</v>
      </c>
      <c r="AG50" s="1301">
        <f t="shared" si="179"/>
        <v>0</v>
      </c>
      <c r="AH50" s="1301">
        <f t="shared" si="179"/>
        <v>0</v>
      </c>
      <c r="AI50" s="1301">
        <f t="shared" si="179"/>
        <v>0</v>
      </c>
      <c r="AJ50" s="2008"/>
      <c r="AK50" s="1273"/>
      <c r="AL50" s="5"/>
      <c r="AM50" s="5"/>
      <c r="AN50" s="5">
        <f t="shared" si="134"/>
        <v>-1.446616728063109E-2</v>
      </c>
      <c r="AO50" s="5">
        <f t="shared" si="135"/>
        <v>-6.7822782219406422E-2</v>
      </c>
      <c r="AP50" s="4" t="e">
        <f>AO50-#REF!</f>
        <v>#REF!</v>
      </c>
      <c r="AQ50" s="4" t="e">
        <f>AP50/#REF!</f>
        <v>#REF!</v>
      </c>
      <c r="AR50" s="4" t="e">
        <f>AQ50-#REF!</f>
        <v>#REF!</v>
      </c>
      <c r="AS50" s="656">
        <f t="shared" si="167"/>
        <v>-0.16258100581398069</v>
      </c>
      <c r="AT50" s="4"/>
      <c r="AU50" s="692">
        <f t="shared" si="136"/>
        <v>-1.446616728063109E-2</v>
      </c>
      <c r="AV50" s="1875">
        <f t="shared" si="137"/>
        <v>-0.16258100581398069</v>
      </c>
      <c r="AX50" s="981"/>
      <c r="AY50" s="171"/>
      <c r="AZ50" s="171"/>
      <c r="BA50" s="849">
        <v>8.1119999999999994E-3</v>
      </c>
      <c r="BB50" s="130">
        <v>8.4364799999999997E-3</v>
      </c>
      <c r="BC50" s="130">
        <v>8.7739392000000006E-3</v>
      </c>
      <c r="BD50" s="130">
        <v>9.1248900000000001E-3</v>
      </c>
      <c r="BE50" s="916"/>
      <c r="BF50" s="181">
        <v>7.3007999999999997E-3</v>
      </c>
      <c r="BG50" s="181">
        <v>7.3007999999999997E-3</v>
      </c>
      <c r="BH50" s="181">
        <v>7.7999999999999996E-3</v>
      </c>
      <c r="BI50" s="181">
        <v>7.7999999999999996E-3</v>
      </c>
      <c r="BJ50" s="419"/>
      <c r="BL50" s="2"/>
      <c r="BM50" s="412"/>
      <c r="BN50" s="412"/>
      <c r="BO50" s="412"/>
      <c r="BP50" s="1853">
        <f t="shared" si="138"/>
        <v>-2.1460389375604919E-2</v>
      </c>
      <c r="BQ50" s="1854">
        <f t="shared" si="139"/>
        <v>-0.1649031555680095</v>
      </c>
    </row>
    <row r="51" spans="1:75" ht="16.149999999999999" customHeight="1">
      <c r="A51" s="2624"/>
      <c r="B51" s="2630"/>
      <c r="C51" s="1290" t="s">
        <v>303</v>
      </c>
      <c r="D51" s="1327"/>
      <c r="E51" s="1296">
        <v>16.192173</v>
      </c>
      <c r="F51" s="1296">
        <v>17.976426</v>
      </c>
      <c r="G51" s="1296">
        <v>19.53540701</v>
      </c>
      <c r="H51" s="1296">
        <v>20.243145579631076</v>
      </c>
      <c r="I51" s="1296">
        <v>23.012327704990469</v>
      </c>
      <c r="J51" s="1301">
        <v>31.447721234862613</v>
      </c>
      <c r="K51" s="1296">
        <v>33.810481422352318</v>
      </c>
      <c r="L51" s="1301">
        <f>SUM(M51:P51)</f>
        <v>23.114843619668335</v>
      </c>
      <c r="M51" s="1301">
        <f>M1549+M1444+M1339+M1234+M1129+M1021+M913+M805+M699+M591+M483+M375+M267+M159</f>
        <v>8.7107177034381778</v>
      </c>
      <c r="N51" s="1301">
        <f>N1549+N1444+N1339+N1234+N1129+N1021+N913+N805+N699+N591+N483+N375+N267+N159</f>
        <v>4.1457443785230561</v>
      </c>
      <c r="O51" s="1301">
        <f>O1549+O1444+O1339+O1234+O1129+O1021+O913+O805+O699+O591+O483+O375+O267+O159</f>
        <v>2.834507210712661</v>
      </c>
      <c r="P51" s="1301">
        <f>P1549+P1444+P1339+P1234+P1129+P1021+P913+P805+P699+P591+P483+P375+P267+P159</f>
        <v>7.4238743269944418</v>
      </c>
      <c r="Q51" s="1326">
        <v>25.809000000000001</v>
      </c>
      <c r="R51" s="1326">
        <v>26.324999999999999</v>
      </c>
      <c r="S51" s="1326">
        <v>26.850999999999999</v>
      </c>
      <c r="T51" s="1326">
        <v>27.388000000000002</v>
      </c>
      <c r="U51" s="1301">
        <f>SUM(V51:Y51)</f>
        <v>19.078611228995303</v>
      </c>
      <c r="V51" s="1301">
        <f>V1549+V1444+V1339+V1234+V1129+V1021+V913+V805+V699+V591+V483+V375+V267+V159</f>
        <v>7.2186636962053043</v>
      </c>
      <c r="W51" s="1301">
        <f>W1549+W1444+W1339+W1234+W1129+W1021+W913+W805+W699+W591+W483+W375+W267+W159</f>
        <v>3.2997239999999994</v>
      </c>
      <c r="X51" s="1301">
        <f>X1549+X1444+X1339+X1234+X1129+X1021+X913+X805+X699+X591+X483+X375+X267+X159</f>
        <v>2.35969948261</v>
      </c>
      <c r="Y51" s="1301">
        <f>Y1549+Y1444+Y1339+Y1234+Y1129+Y1021+Y913+Y805+Y699+Y591+Y483+Y375+Y267+Y159</f>
        <v>6.2005240501799994</v>
      </c>
      <c r="Z51" s="1301">
        <f>SUM(AA51:AD51)</f>
        <v>25.809000000000001</v>
      </c>
      <c r="AA51" s="1301">
        <v>9.4670000000000005</v>
      </c>
      <c r="AB51" s="1301">
        <v>4.2949999999999999</v>
      </c>
      <c r="AC51" s="1301">
        <v>3.3780000000000001</v>
      </c>
      <c r="AD51" s="1301">
        <v>8.6690000000000005</v>
      </c>
      <c r="AE51" s="1301">
        <f>SUM(AF51:AI51)</f>
        <v>7.2187415068693745</v>
      </c>
      <c r="AF51" s="1301">
        <f>AF1549+AF1444+AF1339+AF1234+AF1129+AF1021+AF913+AF805+AF699+AF591+AF483+AF375+AF267+AF159</f>
        <v>7.2187415068693745</v>
      </c>
      <c r="AG51" s="1301">
        <f>AG1549+AG1444+AG1339+AG1234+AG1129+AG1021+AG913+AG805+AG699+AG591+AG483+AG375+AG267+AG159</f>
        <v>0</v>
      </c>
      <c r="AH51" s="1301">
        <f>AH1549+AH1444+AH1339+AH1234+AH1129+AH1021+AH913+AH805+AH699+AH591+AH483+AH375+AH267+AH159</f>
        <v>0</v>
      </c>
      <c r="AI51" s="1301">
        <f>AI1549+AI1444+AI1339+AI1234+AI1129+AI1021+AI913+AI805+AI699+AI591+AI483+AI375+AI267+AI159</f>
        <v>0</v>
      </c>
      <c r="AJ51" s="2008"/>
      <c r="AK51" s="1273"/>
      <c r="AL51" s="5"/>
      <c r="AM51" s="5"/>
      <c r="AN51" s="5">
        <f t="shared" si="134"/>
        <v>-0.47480772810266103</v>
      </c>
      <c r="AO51" s="5">
        <f t="shared" si="135"/>
        <v>-7.6575419151688875E-2</v>
      </c>
      <c r="AP51" s="4" t="e">
        <f>AO51-#REF!</f>
        <v>#REF!</v>
      </c>
      <c r="AQ51" s="4" t="e">
        <f>AP51/#REF!</f>
        <v>#REF!</v>
      </c>
      <c r="AR51" s="4" t="e">
        <f>AQ51-#REF!</f>
        <v>#REF!</v>
      </c>
      <c r="AS51" s="656">
        <f t="shared" si="167"/>
        <v>-0.16750979722619344</v>
      </c>
      <c r="AT51" s="4"/>
      <c r="AU51" s="692">
        <f t="shared" si="136"/>
        <v>-0.47480772810266103</v>
      </c>
      <c r="AV51" s="1875">
        <f t="shared" si="137"/>
        <v>-0.16750979722619344</v>
      </c>
      <c r="AX51" s="981"/>
      <c r="BP51" s="1853">
        <f t="shared" si="138"/>
        <v>-0.84602037852305667</v>
      </c>
      <c r="BQ51" s="1854">
        <f t="shared" si="139"/>
        <v>-0.20406959553653331</v>
      </c>
    </row>
    <row r="52" spans="1:75">
      <c r="A52" s="2624"/>
      <c r="B52" s="2630"/>
      <c r="C52" s="1290" t="s">
        <v>304</v>
      </c>
      <c r="D52" s="1327"/>
      <c r="E52" s="1328">
        <f>E49/81477</f>
        <v>7.1056359463406854E-5</v>
      </c>
      <c r="F52" s="1328">
        <f t="shared" ref="F52:H52" si="180">F49/81477</f>
        <v>7.3958626360813489E-5</v>
      </c>
      <c r="G52" s="1328">
        <f t="shared" si="180"/>
        <v>7.1729029186150693E-5</v>
      </c>
      <c r="H52" s="1328">
        <f t="shared" si="180"/>
        <v>6.79153257974643E-5</v>
      </c>
      <c r="I52" s="1328">
        <f>I49/84310.3</f>
        <v>6.2738437652339033E-5</v>
      </c>
      <c r="J52" s="1329">
        <f>J49/65350</f>
        <v>9.4918340933435348E-5</v>
      </c>
      <c r="K52" s="1329">
        <v>8.3123780865486391E-5</v>
      </c>
      <c r="L52" s="1329">
        <f>L49/65350</f>
        <v>9.25273730600221E-5</v>
      </c>
      <c r="M52" s="1330">
        <f>M49/65350</f>
        <v>3.4868495752260152E-5</v>
      </c>
      <c r="N52" s="1330">
        <f t="shared" ref="N52:T52" si="181">N49/65350</f>
        <v>1.6595173345524729E-5</v>
      </c>
      <c r="O52" s="1880">
        <f t="shared" si="181"/>
        <v>1.1346367314541072E-5</v>
      </c>
      <c r="P52" s="1880">
        <f t="shared" si="181"/>
        <v>2.971733664769614E-5</v>
      </c>
      <c r="Q52" s="1880">
        <f t="shared" si="181"/>
        <v>8.9912364762593058E-5</v>
      </c>
      <c r="R52" s="1880">
        <f t="shared" si="181"/>
        <v>8.7942952177393917E-5</v>
      </c>
      <c r="S52" s="1330">
        <f t="shared" si="181"/>
        <v>8.5465485647267202E-5</v>
      </c>
      <c r="T52" s="1330">
        <f t="shared" si="181"/>
        <v>8.3062343113044296E-5</v>
      </c>
      <c r="U52" s="1330">
        <f t="shared" ref="U52:Y52" si="182">U49/84310.3</f>
        <v>6.4143543063861945E-5</v>
      </c>
      <c r="V52" s="1330">
        <f t="shared" si="182"/>
        <v>2.4954516218980599E-5</v>
      </c>
      <c r="W52" s="1330">
        <f t="shared" si="182"/>
        <v>1.0741961539693253E-5</v>
      </c>
      <c r="X52" s="1880">
        <f t="shared" si="182"/>
        <v>7.3648618258979027E-6</v>
      </c>
      <c r="Y52" s="1330">
        <f t="shared" si="182"/>
        <v>2.1082203479290196E-5</v>
      </c>
      <c r="Z52" s="1330">
        <f>Z49/65350</f>
        <v>8.9912358488642149E-5</v>
      </c>
      <c r="AA52" s="1330">
        <f>AA49/65350</f>
        <v>3.4607626131693242E-5</v>
      </c>
      <c r="AB52" s="1330">
        <f t="shared" ref="AB52:AD52" si="183">AB49/65350</f>
        <v>1.5430511445503596E-5</v>
      </c>
      <c r="AC52" s="1330">
        <f t="shared" si="183"/>
        <v>1.0802078497970544E-5</v>
      </c>
      <c r="AD52" s="1330">
        <f t="shared" si="183"/>
        <v>2.907214241347478E-5</v>
      </c>
      <c r="AE52" s="1880">
        <f t="shared" ref="AE52:AI52" si="184">AE49/84310.3</f>
        <v>2.4270687033802512E-5</v>
      </c>
      <c r="AF52" s="1880">
        <f t="shared" si="184"/>
        <v>2.4270687033802512E-5</v>
      </c>
      <c r="AG52" s="1880">
        <f t="shared" si="184"/>
        <v>0</v>
      </c>
      <c r="AH52" s="1880">
        <f t="shared" si="184"/>
        <v>0</v>
      </c>
      <c r="AI52" s="1880">
        <f t="shared" si="184"/>
        <v>0</v>
      </c>
      <c r="AJ52" s="2010"/>
      <c r="AK52" s="1881"/>
      <c r="AL52" s="1882"/>
      <c r="AM52" s="1882"/>
      <c r="AN52" s="1882">
        <f t="shared" si="134"/>
        <v>-3.9815054886431694E-6</v>
      </c>
      <c r="AO52" s="1882">
        <f t="shared" si="135"/>
        <v>-0.18885623092265214</v>
      </c>
      <c r="AP52" s="1883" t="e">
        <f>AO52-#REF!</f>
        <v>#REF!</v>
      </c>
      <c r="AQ52" s="1883" t="e">
        <f>AP52/#REF!</f>
        <v>#REF!</v>
      </c>
      <c r="AR52" s="1883" t="e">
        <f>AQ52-#REF!</f>
        <v>#REF!</v>
      </c>
      <c r="AS52" s="1884">
        <f t="shared" si="167"/>
        <v>-0.35090574615371595</v>
      </c>
      <c r="AT52" s="1883"/>
      <c r="AU52" s="1885">
        <f t="shared" si="136"/>
        <v>-3.9815054886431694E-6</v>
      </c>
      <c r="AV52" s="1875">
        <f t="shared" si="137"/>
        <v>-0.35090574615371595</v>
      </c>
      <c r="AX52" s="981"/>
      <c r="BP52" s="1856">
        <f t="shared" si="138"/>
        <v>-5.853211805831476E-6</v>
      </c>
      <c r="BQ52" s="1854">
        <f t="shared" si="139"/>
        <v>-0.35270567435259298</v>
      </c>
    </row>
    <row r="53" spans="1:75">
      <c r="A53" s="2624" t="s">
        <v>84</v>
      </c>
      <c r="B53" s="2630" t="s">
        <v>122</v>
      </c>
      <c r="C53" s="1290" t="s">
        <v>14</v>
      </c>
      <c r="D53" s="1327"/>
      <c r="E53" s="1293">
        <f>E1551+E1446+E1341+E1236+E1131+E1023+E915+E807+E701+E593+E485+E377+E269+E161</f>
        <v>3113.5609999999997</v>
      </c>
      <c r="F53" s="1302">
        <v>3676.7489999999998</v>
      </c>
      <c r="G53" s="1293">
        <v>3254.5711947070777</v>
      </c>
      <c r="H53" s="1293">
        <v>2974.0127349999998</v>
      </c>
      <c r="I53" s="1293">
        <v>2849.2425940000003</v>
      </c>
      <c r="J53" s="1331">
        <v>3390.1549585000002</v>
      </c>
      <c r="K53" s="1293">
        <v>3187.390688808026</v>
      </c>
      <c r="L53" s="1331">
        <f>SUM(M53:P53)</f>
        <v>3288.449539172113</v>
      </c>
      <c r="M53" s="1331">
        <f>M1551+M1446+M1341+M1236+M1131+M1023+M915+M807+M701+M593+M485+M377+M269+M161</f>
        <v>1526.500231380782</v>
      </c>
      <c r="N53" s="1331">
        <f t="shared" ref="N53:T53" si="185">N1551+N1446+N1341+N1236+N1131+N1023+N915+N807+N701+N593+N485+N377+N269+N161</f>
        <v>589.30740779133077</v>
      </c>
      <c r="O53" s="1331">
        <f t="shared" si="185"/>
        <v>82.475000000000009</v>
      </c>
      <c r="P53" s="1331">
        <f t="shared" si="185"/>
        <v>1090.1668999999999</v>
      </c>
      <c r="Q53" s="1332">
        <f>Q1551+Q1446+Q1341+Q1236+Q1131+Q1023+Q915+Q807+Q701+Q593+Q485+Q377+Q269+Q161</f>
        <v>3189.7962620056496</v>
      </c>
      <c r="R53" s="1332">
        <f t="shared" si="185"/>
        <v>3094.1023741454801</v>
      </c>
      <c r="S53" s="1332">
        <f t="shared" si="185"/>
        <v>3001.2793029211161</v>
      </c>
      <c r="T53" s="1332">
        <f t="shared" si="185"/>
        <v>2911.2409238334822</v>
      </c>
      <c r="U53" s="1331">
        <f>SUM(V53:Y53)</f>
        <v>2946.2496635614398</v>
      </c>
      <c r="V53" s="1331">
        <f>V1551+V1446+V1341+V1236+V1131+V1023+V915+V807+V701+V593+V485+V377+V269+V161</f>
        <v>1475.8645042271646</v>
      </c>
      <c r="W53" s="1331">
        <f>W1551+W1446+W1341+W1236+W1131+W1023+W915+W807+W701+W593+W485+W377+W269+W161</f>
        <v>406.50135599999999</v>
      </c>
      <c r="X53" s="1301">
        <f>X1551+X1446+X1341+X1236+X1131+X1023+X915+X807+X701+X593+X485+X377+X269+X161</f>
        <v>26.690200000000001</v>
      </c>
      <c r="Y53" s="1301">
        <f>Y1551+Y1446+Y1341+Y1236+Y1131+Y1023+Y915+Y807+Y701+Y593+Y485+Y377+Y269+Y161</f>
        <v>1037.1936033342754</v>
      </c>
      <c r="Z53" s="1331">
        <f>SUM(AA53:AD53)</f>
        <v>3189.7963444343586</v>
      </c>
      <c r="AA53" s="1331">
        <f>AA1551+AA1446+AA1341+AA1236+AA1131+AA1023+AA915+AA807+AA701+AA593+AA485+AA377+AA269+AA161</f>
        <v>1489.4352244393585</v>
      </c>
      <c r="AB53" s="1331">
        <f t="shared" ref="AB53:AD53" si="186">AB1551+AB1446+AB1341+AB1236+AB1131+AB1023+AB915+AB807+AB701+AB593+AB485+AB377+AB269+AB161</f>
        <v>545.445849995</v>
      </c>
      <c r="AC53" s="1331">
        <f t="shared" si="186"/>
        <v>81.000335000000007</v>
      </c>
      <c r="AD53" s="1331">
        <f t="shared" si="186"/>
        <v>1073.914935</v>
      </c>
      <c r="AE53" s="1331">
        <f>SUM(AF53:AI53)</f>
        <v>1242.3863470422034</v>
      </c>
      <c r="AF53" s="1331">
        <f>AF1551+AF1446+AF1341+AF1236+AF1131+AF1023+AF915+AF807+AF701+AF593+AF485+AF377+AF269+AF161</f>
        <v>1242.3863470422034</v>
      </c>
      <c r="AG53" s="1331">
        <f>AG1551+AG1446+AG1341+AG1236+AG1131+AG1023+AG915+AG807+AG701+AG593+AG485+AG377+AG269+AG161</f>
        <v>0</v>
      </c>
      <c r="AH53" s="1301">
        <f>AH1551+AH1446+AH1341+AH1236+AH1131+AH1023+AH915+AH807+AH701+AH593+AH485+AH377+AH269+AH161</f>
        <v>0</v>
      </c>
      <c r="AI53" s="1301">
        <f>AI1551+AI1446+AI1341+AI1236+AI1131+AI1023+AI915+AI807+AI701+AI593+AI485+AI377+AI269+AI161</f>
        <v>0</v>
      </c>
      <c r="AJ53" s="2008"/>
      <c r="AK53" s="1273"/>
      <c r="AL53" s="5"/>
      <c r="AM53" s="5"/>
      <c r="AN53" s="5">
        <f t="shared" si="134"/>
        <v>-55.784800000000004</v>
      </c>
      <c r="AO53" s="5">
        <f t="shared" si="135"/>
        <v>-5.3784365638843236E-2</v>
      </c>
      <c r="AP53" s="4" t="e">
        <f>AO53-#REF!</f>
        <v>#REF!</v>
      </c>
      <c r="AQ53" s="4" t="e">
        <f>AP53/#REF!</f>
        <v>#REF!</v>
      </c>
      <c r="AR53" s="4" t="e">
        <f>AQ53-#REF!</f>
        <v>#REF!</v>
      </c>
      <c r="AS53" s="656">
        <f t="shared" si="167"/>
        <v>-0.67638435889663528</v>
      </c>
      <c r="AT53" s="4"/>
      <c r="AU53" s="692">
        <f t="shared" si="136"/>
        <v>-55.784800000000004</v>
      </c>
      <c r="AV53" s="1875">
        <f t="shared" si="137"/>
        <v>-0.67638435889663528</v>
      </c>
      <c r="AX53" s="842"/>
      <c r="BP53" s="1853">
        <f t="shared" si="138"/>
        <v>-182.80605179133079</v>
      </c>
      <c r="BQ53" s="1854">
        <f t="shared" si="139"/>
        <v>-0.31020491067042721</v>
      </c>
    </row>
    <row r="54" spans="1:75">
      <c r="A54" s="2624"/>
      <c r="B54" s="2630"/>
      <c r="C54" s="1290" t="s">
        <v>280</v>
      </c>
      <c r="D54" s="1327"/>
      <c r="E54" s="1301">
        <f t="shared" ref="E54" si="187">0.1429*E53/1000</f>
        <v>0.44492786689999997</v>
      </c>
      <c r="F54" s="1301">
        <v>0.52540743209999996</v>
      </c>
      <c r="G54" s="1301">
        <f t="shared" ref="G54:R54" si="188">0.1429*G53/1000</f>
        <v>0.46507822372364138</v>
      </c>
      <c r="H54" s="1301">
        <v>0.42498641983149998</v>
      </c>
      <c r="I54" s="1301">
        <v>0.40715676668260004</v>
      </c>
      <c r="J54" s="1301">
        <v>0.45656101506063596</v>
      </c>
      <c r="K54" s="1301">
        <v>0.4554781294306669</v>
      </c>
      <c r="L54" s="1301">
        <f t="shared" si="188"/>
        <v>0.46991943914769496</v>
      </c>
      <c r="M54" s="1301">
        <f t="shared" si="188"/>
        <v>0.21813688306431372</v>
      </c>
      <c r="N54" s="1301">
        <f t="shared" si="188"/>
        <v>8.4212028573381156E-2</v>
      </c>
      <c r="O54" s="1301">
        <f t="shared" si="188"/>
        <v>1.1785677500000003E-2</v>
      </c>
      <c r="P54" s="1301">
        <f t="shared" si="188"/>
        <v>0.15578485000999998</v>
      </c>
      <c r="Q54" s="1326">
        <f t="shared" si="188"/>
        <v>0.45582188584060729</v>
      </c>
      <c r="R54" s="1326">
        <f t="shared" si="188"/>
        <v>0.44214722926538913</v>
      </c>
      <c r="S54" s="1326">
        <f t="shared" ref="S54:T54" si="189">0.1429*S53/1000</f>
        <v>0.42888281238742754</v>
      </c>
      <c r="T54" s="1326">
        <f t="shared" si="189"/>
        <v>0.41601632801580463</v>
      </c>
      <c r="U54" s="1301">
        <f t="shared" ref="U54:AD54" si="190">0.1429*U53/1000</f>
        <v>0.42101907692292972</v>
      </c>
      <c r="V54" s="1301">
        <f t="shared" si="190"/>
        <v>0.21090103765406182</v>
      </c>
      <c r="W54" s="1301">
        <f t="shared" si="190"/>
        <v>5.8089043772399998E-2</v>
      </c>
      <c r="X54" s="1301">
        <f t="shared" si="190"/>
        <v>3.8140295800000003E-3</v>
      </c>
      <c r="Y54" s="1301">
        <f t="shared" si="190"/>
        <v>0.14821496591646793</v>
      </c>
      <c r="Z54" s="1301">
        <f t="shared" si="190"/>
        <v>0.45582189761966985</v>
      </c>
      <c r="AA54" s="1301">
        <f t="shared" si="190"/>
        <v>0.21284029357238432</v>
      </c>
      <c r="AB54" s="1301">
        <f t="shared" si="190"/>
        <v>7.7944211964285498E-2</v>
      </c>
      <c r="AC54" s="1301">
        <f t="shared" si="190"/>
        <v>1.1574947871500001E-2</v>
      </c>
      <c r="AD54" s="1301">
        <f t="shared" si="190"/>
        <v>0.15346244421150002</v>
      </c>
      <c r="AE54" s="1301">
        <f t="shared" ref="AE54:AI54" si="191">0.1429*AE53/1000</f>
        <v>0.17753700899233088</v>
      </c>
      <c r="AF54" s="1301">
        <f t="shared" si="191"/>
        <v>0.17753700899233088</v>
      </c>
      <c r="AG54" s="1301">
        <f t="shared" si="191"/>
        <v>0</v>
      </c>
      <c r="AH54" s="1301">
        <f t="shared" si="191"/>
        <v>0</v>
      </c>
      <c r="AI54" s="1301">
        <f t="shared" si="191"/>
        <v>0</v>
      </c>
      <c r="AJ54" s="2008"/>
      <c r="AK54" s="1273"/>
      <c r="AL54" s="5"/>
      <c r="AM54" s="5"/>
      <c r="AN54" s="5">
        <f t="shared" si="134"/>
        <v>-7.9716479200000016E-3</v>
      </c>
      <c r="AO54" s="5">
        <f t="shared" si="135"/>
        <v>-5.378436563884325E-2</v>
      </c>
      <c r="AP54" s="4" t="e">
        <f>AO54-#REF!</f>
        <v>#REF!</v>
      </c>
      <c r="AQ54" s="4" t="e">
        <f>AP54/#REF!</f>
        <v>#REF!</v>
      </c>
      <c r="AR54" s="4" t="e">
        <f>AQ54-#REF!</f>
        <v>#REF!</v>
      </c>
      <c r="AS54" s="656">
        <f t="shared" si="167"/>
        <v>-0.67638435889663528</v>
      </c>
      <c r="AT54" s="4"/>
      <c r="AU54" s="692">
        <f t="shared" si="136"/>
        <v>-7.9716479200000016E-3</v>
      </c>
      <c r="AV54" s="1875">
        <f t="shared" si="137"/>
        <v>-0.67638435889663528</v>
      </c>
      <c r="AW54" s="981"/>
      <c r="BP54" s="1853">
        <f t="shared" si="138"/>
        <v>-2.6122984800981158E-2</v>
      </c>
      <c r="BQ54" s="1854">
        <f t="shared" si="139"/>
        <v>-0.3102049106704271</v>
      </c>
      <c r="BW54" s="216"/>
    </row>
    <row r="55" spans="1:75">
      <c r="A55" s="2624"/>
      <c r="B55" s="2630"/>
      <c r="C55" s="1290" t="s">
        <v>303</v>
      </c>
      <c r="D55" s="1327"/>
      <c r="E55" s="1296">
        <v>5.3018090000000004</v>
      </c>
      <c r="F55" s="1296">
        <v>6.7577359999999995</v>
      </c>
      <c r="G55" s="1296">
        <v>6.3395291399999998</v>
      </c>
      <c r="H55" s="1296">
        <v>5.8843669999999992</v>
      </c>
      <c r="I55" s="1296">
        <v>5.7245538199999997</v>
      </c>
      <c r="J55" s="1301">
        <v>6.5558781444500003</v>
      </c>
      <c r="K55" s="1296">
        <v>9.0527681291078004</v>
      </c>
      <c r="L55" s="1301">
        <f>SUM(M55:P55)</f>
        <v>9.7505351084323912</v>
      </c>
      <c r="M55" s="1301">
        <f>M1553+M1448+M1343+M1238+M1133+M1025+M917+M809+M703+M595+M487+M379+M271+M163</f>
        <v>4.2611314712921384</v>
      </c>
      <c r="N55" s="1301">
        <f>N1553+N1448+N1343+N1238+N1133+N1025+N917+N809+N703+N595+N487+N379+N271+N163</f>
        <v>1.7502430011402526</v>
      </c>
      <c r="O55" s="1301">
        <f>O1553+O1448+O1343+O1238+O1133+O1025+O917+O809+O703+O595+O487+O379+O271+O163</f>
        <v>0.261528225</v>
      </c>
      <c r="P55" s="1301">
        <f>P1553+P1448+P1343+P1238+P1133+P1025+P917+P809+P703+P595+P487+P379+P271+P163</f>
        <v>3.4776324110000001</v>
      </c>
      <c r="Q55" s="1326">
        <f>Q1553+Q1448+Q1343+Q1238+Q1133+Q1025+Q917+Q809+Q703+Q595+Q487+Q379+Q271+Q163</f>
        <v>10.196868976570617</v>
      </c>
      <c r="R55" s="1313">
        <v>9.7147104479999999</v>
      </c>
      <c r="S55" s="1326">
        <v>9.8926386674959996</v>
      </c>
      <c r="T55" s="1326">
        <v>10.078449635645899</v>
      </c>
      <c r="U55" s="1301">
        <f>SUM(V55:Y55)</f>
        <v>7.0516405751895173</v>
      </c>
      <c r="V55" s="1301">
        <f>V1553+V1448+V1343+V1238+V1133+V1025+V917+V809+V703+V595+V487+V379+V271+V163</f>
        <v>3.525433451278948</v>
      </c>
      <c r="W55" s="1301">
        <f>W1553+W1448+W1343+W1238+W1133+W1025+W917+W809+W703+W595+W487+W379+W271+W163</f>
        <v>0.97895134000000006</v>
      </c>
      <c r="X55" s="1301">
        <f>X1553+X1448+X1343+X1238+X1133+X1025+X917+X809+X703+X595+X487+X379+X271+X163</f>
        <v>8.4125875000000003E-2</v>
      </c>
      <c r="Y55" s="1301">
        <f>Y1553+Y1448+Y1343+Y1238+Y1133+Y1025+Y917+Y809+Y703+Y595+Y487+Y379+Y271+Y163</f>
        <v>2.4631299089105694</v>
      </c>
      <c r="Z55" s="1301">
        <f>SUM(AA55:AD55)</f>
        <v>9.431527006666661</v>
      </c>
      <c r="AA55" s="1301">
        <v>4.5331108233333302</v>
      </c>
      <c r="AB55" s="1301">
        <v>0.92768718999999999</v>
      </c>
      <c r="AC55" s="1301">
        <v>0.62426002999999997</v>
      </c>
      <c r="AD55" s="1301">
        <v>3.3464689633333302</v>
      </c>
      <c r="AE55" s="1301">
        <f>SUM(AF55:AI55)</f>
        <v>2.9267739959376278</v>
      </c>
      <c r="AF55" s="1301">
        <f>AF1553+AF1448+AF1343+AF1238+AF1133+AF1025+AF917+AF809+AF703+AF595+AF487+AF379+AF271+AF163</f>
        <v>2.9267739959376278</v>
      </c>
      <c r="AG55" s="1301">
        <f>AG1553+AG1448+AG1343+AG1238+AG1133+AG1025+AG917+AG809+AG703+AG595+AG487+AG379+AG271+AG163</f>
        <v>0</v>
      </c>
      <c r="AH55" s="1301">
        <f>AH1553+AH1448+AH1343+AH1238+AH1133+AH1025+AH917+AH809+AH703+AH595+AH487+AH379+AH271+AH163</f>
        <v>0</v>
      </c>
      <c r="AI55" s="1301">
        <f>AI1553+AI1448+AI1343+AI1238+AI1133+AI1025+AI917+AI809+AI703+AI595+AI487+AI379+AI271+AI163</f>
        <v>0</v>
      </c>
      <c r="AJ55" s="2008"/>
      <c r="AK55" s="1273"/>
      <c r="AL55" s="5"/>
      <c r="AM55" s="5"/>
      <c r="AN55" s="5">
        <f t="shared" si="134"/>
        <v>-0.17740234999999999</v>
      </c>
      <c r="AO55" s="5">
        <f t="shared" si="135"/>
        <v>-7.2023139891336144E-2</v>
      </c>
      <c r="AP55" s="4" t="e">
        <f>AO55-#REF!</f>
        <v>#REF!</v>
      </c>
      <c r="AQ55" s="4" t="e">
        <f>AP55/#REF!</f>
        <v>#REF!</v>
      </c>
      <c r="AR55" s="4" t="e">
        <f>AQ55-#REF!</f>
        <v>#REF!</v>
      </c>
      <c r="AS55" s="656">
        <f t="shared" si="167"/>
        <v>-0.67832965256426903</v>
      </c>
      <c r="AT55" s="4"/>
      <c r="AU55" s="692">
        <f t="shared" si="136"/>
        <v>-0.17740234999999999</v>
      </c>
      <c r="AV55" s="1875">
        <f t="shared" si="137"/>
        <v>-0.67832965256426903</v>
      </c>
      <c r="AW55" s="981"/>
      <c r="BP55" s="1853">
        <f t="shared" si="138"/>
        <v>-0.77129166114025249</v>
      </c>
      <c r="BQ55" s="1854">
        <f t="shared" si="139"/>
        <v>-0.44067690065766268</v>
      </c>
      <c r="BW55" s="1963"/>
    </row>
    <row r="56" spans="1:75">
      <c r="A56" s="2624"/>
      <c r="B56" s="2630"/>
      <c r="C56" s="1290" t="s">
        <v>274</v>
      </c>
      <c r="D56" s="1327"/>
      <c r="E56" s="1296">
        <f>E53/142846</f>
        <v>2.1796627136916678E-2</v>
      </c>
      <c r="F56" s="1296">
        <f t="shared" ref="F56:H56" si="192">F53/142846</f>
        <v>2.57392506615516E-2</v>
      </c>
      <c r="G56" s="1296">
        <f t="shared" si="192"/>
        <v>2.2783775497438343E-2</v>
      </c>
      <c r="H56" s="1296">
        <f t="shared" si="192"/>
        <v>2.0819713082620442E-2</v>
      </c>
      <c r="I56" s="1296">
        <f>I53/143315</f>
        <v>1.9880979618323275E-2</v>
      </c>
      <c r="J56" s="1296">
        <f>J53/191490</f>
        <v>1.7704083547443732E-2</v>
      </c>
      <c r="K56" s="1296">
        <v>2.2313475272727454E-2</v>
      </c>
      <c r="L56" s="1296">
        <f>L53/191490</f>
        <v>1.7172957016930977E-2</v>
      </c>
      <c r="M56" s="1296">
        <f>M53/191490</f>
        <v>7.9716968582212236E-3</v>
      </c>
      <c r="N56" s="1328">
        <f t="shared" ref="N56:T56" si="193">N53/191490</f>
        <v>3.0774839824081195E-3</v>
      </c>
      <c r="O56" s="1328">
        <f t="shared" si="193"/>
        <v>4.3070134210663747E-4</v>
      </c>
      <c r="P56" s="1296">
        <f t="shared" si="193"/>
        <v>5.6930748341949972E-3</v>
      </c>
      <c r="Q56" s="1296">
        <f t="shared" si="193"/>
        <v>1.6657769397909288E-2</v>
      </c>
      <c r="R56" s="1296">
        <f t="shared" si="193"/>
        <v>1.615803631597201E-2</v>
      </c>
      <c r="S56" s="1296">
        <f t="shared" si="193"/>
        <v>1.5673295226492853E-2</v>
      </c>
      <c r="T56" s="1296">
        <f t="shared" si="193"/>
        <v>1.5203096369698063E-2</v>
      </c>
      <c r="U56" s="1296">
        <f t="shared" ref="U56:Y56" si="194">U53/143315</f>
        <v>2.0557859704576908E-2</v>
      </c>
      <c r="V56" s="1296">
        <f t="shared" si="194"/>
        <v>1.029804629122677E-2</v>
      </c>
      <c r="W56" s="1328">
        <f t="shared" si="194"/>
        <v>2.8364187698426543E-3</v>
      </c>
      <c r="X56" s="1328">
        <f t="shared" si="194"/>
        <v>1.8623451836862856E-4</v>
      </c>
      <c r="Y56" s="1296">
        <f t="shared" si="194"/>
        <v>7.2371601251388579E-3</v>
      </c>
      <c r="Z56" s="1296">
        <f>Z53/191490</f>
        <v>1.665776982836889E-2</v>
      </c>
      <c r="AA56" s="1296">
        <f>AA53/191490</f>
        <v>7.7781358005084263E-3</v>
      </c>
      <c r="AB56" s="1328">
        <f t="shared" ref="AB56:AD56" si="195">AB53/191490</f>
        <v>2.8484299440962976E-3</v>
      </c>
      <c r="AC56" s="1328">
        <f t="shared" si="195"/>
        <v>4.2300033944331301E-4</v>
      </c>
      <c r="AD56" s="1296">
        <f t="shared" si="195"/>
        <v>5.6082037443208523E-3</v>
      </c>
      <c r="AE56" s="1296">
        <f t="shared" ref="AE56:AI56" si="196">AE53/143315</f>
        <v>8.6689205389680318E-3</v>
      </c>
      <c r="AF56" s="1296">
        <f t="shared" si="196"/>
        <v>8.6689205389680318E-3</v>
      </c>
      <c r="AG56" s="1328">
        <f t="shared" si="196"/>
        <v>0</v>
      </c>
      <c r="AH56" s="1328">
        <f t="shared" si="196"/>
        <v>0</v>
      </c>
      <c r="AI56" s="1296">
        <f t="shared" si="196"/>
        <v>0</v>
      </c>
      <c r="AJ56" s="2006"/>
      <c r="AK56" s="1273"/>
      <c r="AL56" s="5"/>
      <c r="AM56" s="5"/>
      <c r="AN56" s="5">
        <f t="shared" si="134"/>
        <v>-2.4446682373800894E-4</v>
      </c>
      <c r="AO56" s="5">
        <f t="shared" si="135"/>
        <v>-3.3779385768850652E-2</v>
      </c>
      <c r="AP56" s="4" t="e">
        <f>AO56-#REF!</f>
        <v>#REF!</v>
      </c>
      <c r="AQ56" s="4" t="e">
        <f>AP56/#REF!</f>
        <v>#REF!</v>
      </c>
      <c r="AR56" s="4" t="e">
        <f>AQ56-#REF!</f>
        <v>#REF!</v>
      </c>
      <c r="AS56" s="656">
        <f t="shared" si="167"/>
        <v>-0.56760172267464482</v>
      </c>
      <c r="AT56" s="4"/>
      <c r="AU56" s="692">
        <f t="shared" si="136"/>
        <v>-2.4446682373800894E-4</v>
      </c>
      <c r="AV56" s="1875">
        <f t="shared" si="137"/>
        <v>-0.56760172267464482</v>
      </c>
      <c r="AW56" s="981"/>
      <c r="AY56" s="216"/>
      <c r="AZ56" s="216"/>
      <c r="BP56" s="1855">
        <f t="shared" si="138"/>
        <v>-2.4106521256546517E-4</v>
      </c>
      <c r="BQ56" s="1854">
        <f t="shared" si="139"/>
        <v>-7.8331914623592153E-2</v>
      </c>
    </row>
    <row r="57" spans="1:75">
      <c r="A57" s="2624" t="s">
        <v>85</v>
      </c>
      <c r="B57" s="2630" t="s">
        <v>123</v>
      </c>
      <c r="C57" s="1290" t="s">
        <v>272</v>
      </c>
      <c r="D57" s="1333"/>
      <c r="E57" s="1296"/>
      <c r="F57" s="1296">
        <v>8.718</v>
      </c>
      <c r="G57" s="1296">
        <v>37.497</v>
      </c>
      <c r="H57" s="1296">
        <v>51.022999999999996</v>
      </c>
      <c r="I57" s="1296">
        <v>47.557000000000002</v>
      </c>
      <c r="J57" s="1301">
        <v>81.769000000000005</v>
      </c>
      <c r="K57" s="1296">
        <v>137.68</v>
      </c>
      <c r="L57" s="1301">
        <f>SUM(M57:P57)</f>
        <v>80.542000000000002</v>
      </c>
      <c r="M57" s="1301">
        <f t="shared" ref="M57:T57" si="197">M1555+M1450+M1345+M1240+M1135+M1027+M919+M811+M705+M597+M489+M381+M273+M165</f>
        <v>32.799999999999997</v>
      </c>
      <c r="N57" s="1301">
        <f t="shared" si="197"/>
        <v>14.43</v>
      </c>
      <c r="O57" s="1301">
        <f t="shared" si="197"/>
        <v>7.0720000000000001</v>
      </c>
      <c r="P57" s="1301">
        <f t="shared" si="197"/>
        <v>26.24</v>
      </c>
      <c r="Q57" s="1326">
        <f t="shared" si="197"/>
        <v>80.542000000000002</v>
      </c>
      <c r="R57" s="1326">
        <f t="shared" si="197"/>
        <v>80.542000000000002</v>
      </c>
      <c r="S57" s="1326">
        <f t="shared" si="197"/>
        <v>80.542000000000002</v>
      </c>
      <c r="T57" s="1326">
        <f t="shared" si="197"/>
        <v>80.542000000000002</v>
      </c>
      <c r="U57" s="1301">
        <f>SUM(V57:Y57)</f>
        <v>62.762999999999998</v>
      </c>
      <c r="V57" s="1301">
        <f>V1555+V1450+V1345+V1240+V1135+V1027+V919+V811+V705+V597+V489+V381+V273+V165</f>
        <v>23.154</v>
      </c>
      <c r="W57" s="1301">
        <f>W1555+W1450+W1345+W1240+W1135+W1027+W919+W811+W705+W597+W489+W381+W273+W165</f>
        <v>11.5</v>
      </c>
      <c r="X57" s="1301">
        <f>X1555+X1450+X1345+X1240+X1135+X1027+X919+X811+X705+X597+X489+X381+X273+X165</f>
        <v>7.4790000000000001</v>
      </c>
      <c r="Y57" s="1301">
        <f>Y1555+Y1450+Y1345+Y1240+Y1135+Y1027+Y919+Y811+Y705+Y597+Y489+Y381+Y273+Y165</f>
        <v>20.630000000000003</v>
      </c>
      <c r="Z57" s="1301">
        <f>SUM(AA57:AD57)</f>
        <v>80.541973999999996</v>
      </c>
      <c r="AA57" s="1301">
        <f t="shared" ref="AA57:AD57" si="198">AA1555+AA1450+AA1345+AA1240+AA1135+AA1027+AA919+AA811+AA705+AA597+AA489+AA381+AA273+AA165</f>
        <v>32.901199999999996</v>
      </c>
      <c r="AB57" s="1301">
        <f t="shared" si="198"/>
        <v>14.386709999999999</v>
      </c>
      <c r="AC57" s="1301">
        <f t="shared" si="198"/>
        <v>7.092784</v>
      </c>
      <c r="AD57" s="1301">
        <f t="shared" si="198"/>
        <v>26.161279999999998</v>
      </c>
      <c r="AE57" s="1301">
        <f>SUM(AF57:AI57)</f>
        <v>21.901</v>
      </c>
      <c r="AF57" s="1301">
        <f>AF1555+AF1450+AF1345+AF1240+AF1135+AF1027+AF919+AF811+AF705+AF597+AF489+AF381+AF273+AF165</f>
        <v>21.901</v>
      </c>
      <c r="AG57" s="1301">
        <f>AG1555+AG1450+AG1345+AG1240+AG1135+AG1027+AG919+AG811+AG705+AG597+AG489+AG381+AG273+AG165</f>
        <v>0</v>
      </c>
      <c r="AH57" s="1301">
        <f>AH1555+AH1450+AH1345+AH1240+AH1135+AH1027+AH919+AH811+AH705+AH597+AH489+AH381+AH273+AH165</f>
        <v>0</v>
      </c>
      <c r="AI57" s="1301">
        <f>AI1555+AI1450+AI1345+AI1240+AI1135+AI1027+AI919+AI811+AI705+AI597+AI489+AI381+AI273+AI165</f>
        <v>0</v>
      </c>
      <c r="AJ57" s="2008"/>
      <c r="AK57" s="1273"/>
      <c r="AL57" s="5"/>
      <c r="AM57" s="5"/>
      <c r="AN57" s="5">
        <f t="shared" si="134"/>
        <v>0.40700000000000003</v>
      </c>
      <c r="AO57" s="5">
        <f t="shared" si="135"/>
        <v>1.9728550654386813E-2</v>
      </c>
      <c r="AP57" s="4" t="e">
        <f>AO57-#REF!</f>
        <v>#REF!</v>
      </c>
      <c r="AQ57" s="4" t="e">
        <f>AP57/#REF!</f>
        <v>#REF!</v>
      </c>
      <c r="AR57" s="4" t="e">
        <f>AQ57-#REF!</f>
        <v>#REF!</v>
      </c>
      <c r="AS57" s="656">
        <f t="shared" si="167"/>
        <v>5.7550904977375569E-2</v>
      </c>
      <c r="AT57" s="4"/>
      <c r="AU57" s="692">
        <f t="shared" si="136"/>
        <v>0.40700000000000003</v>
      </c>
      <c r="AV57" s="1875">
        <f t="shared" si="137"/>
        <v>5.7550904977375569E-2</v>
      </c>
      <c r="AW57" s="981"/>
      <c r="BP57" s="1853">
        <f t="shared" si="138"/>
        <v>-2.9299999999999997</v>
      </c>
      <c r="BQ57" s="1854">
        <f t="shared" si="139"/>
        <v>-0.20304920304920304</v>
      </c>
    </row>
    <row r="58" spans="1:75">
      <c r="A58" s="2624"/>
      <c r="B58" s="2630"/>
      <c r="C58" s="1290" t="s">
        <v>280</v>
      </c>
      <c r="D58" s="1333"/>
      <c r="E58" s="1296"/>
      <c r="F58" s="1296">
        <v>1.0060571999999999E-2</v>
      </c>
      <c r="G58" s="1296">
        <v>4.3271537999999998E-2</v>
      </c>
      <c r="H58" s="1296">
        <v>5.8880541999999994E-2</v>
      </c>
      <c r="I58" s="1296">
        <v>5.4880777999999998E-2</v>
      </c>
      <c r="J58" s="1301">
        <v>9.4361425999999998E-2</v>
      </c>
      <c r="K58" s="1296">
        <v>0.15888272000000001</v>
      </c>
      <c r="L58" s="1301">
        <f t="shared" ref="L58:R58" si="199">1.154*L57/1000</f>
        <v>9.2945467999999989E-2</v>
      </c>
      <c r="M58" s="1301">
        <f t="shared" si="199"/>
        <v>3.7851199999999995E-2</v>
      </c>
      <c r="N58" s="1301">
        <f t="shared" si="199"/>
        <v>1.6652219999999999E-2</v>
      </c>
      <c r="O58" s="1301">
        <f t="shared" si="199"/>
        <v>8.1610879999999986E-3</v>
      </c>
      <c r="P58" s="1301">
        <f t="shared" si="199"/>
        <v>3.0280959999999996E-2</v>
      </c>
      <c r="Q58" s="1326">
        <f t="shared" si="199"/>
        <v>9.2945467999999989E-2</v>
      </c>
      <c r="R58" s="1326">
        <f t="shared" si="199"/>
        <v>9.2945467999999989E-2</v>
      </c>
      <c r="S58" s="1326">
        <f t="shared" ref="S58:T58" si="200">1.154*S57/1000</f>
        <v>9.2945467999999989E-2</v>
      </c>
      <c r="T58" s="1326">
        <f t="shared" si="200"/>
        <v>9.2945467999999989E-2</v>
      </c>
      <c r="U58" s="1301">
        <f t="shared" ref="U58:AD58" si="201">1.154*U57/1000</f>
        <v>7.2428501999999992E-2</v>
      </c>
      <c r="V58" s="1301">
        <f t="shared" si="201"/>
        <v>2.6719715999999998E-2</v>
      </c>
      <c r="W58" s="1301">
        <f t="shared" si="201"/>
        <v>1.3271E-2</v>
      </c>
      <c r="X58" s="1334">
        <f t="shared" si="201"/>
        <v>8.6307659999999998E-3</v>
      </c>
      <c r="Y58" s="1334">
        <f t="shared" si="201"/>
        <v>2.3807020000000002E-2</v>
      </c>
      <c r="Z58" s="1301">
        <f t="shared" si="201"/>
        <v>9.2945437995999997E-2</v>
      </c>
      <c r="AA58" s="1301">
        <f t="shared" si="201"/>
        <v>3.7967984799999986E-2</v>
      </c>
      <c r="AB58" s="1301">
        <f t="shared" si="201"/>
        <v>1.6602263339999996E-2</v>
      </c>
      <c r="AC58" s="1301">
        <f t="shared" si="201"/>
        <v>8.1850727359999986E-3</v>
      </c>
      <c r="AD58" s="1301">
        <f t="shared" si="201"/>
        <v>3.0190117119999995E-2</v>
      </c>
      <c r="AE58" s="1301">
        <f t="shared" ref="AE58:AI58" si="202">1.154*AE57/1000</f>
        <v>2.5273753999999996E-2</v>
      </c>
      <c r="AF58" s="1301">
        <f t="shared" si="202"/>
        <v>2.5273753999999996E-2</v>
      </c>
      <c r="AG58" s="1301">
        <f t="shared" si="202"/>
        <v>0</v>
      </c>
      <c r="AH58" s="1334">
        <f t="shared" si="202"/>
        <v>0</v>
      </c>
      <c r="AI58" s="1334">
        <f t="shared" si="202"/>
        <v>0</v>
      </c>
      <c r="AJ58" s="2011"/>
      <c r="AK58" s="1273"/>
      <c r="AL58" s="5"/>
      <c r="AM58" s="5"/>
      <c r="AN58" s="5">
        <f t="shared" si="134"/>
        <v>4.6967800000000115E-4</v>
      </c>
      <c r="AO58" s="5">
        <f t="shared" si="135"/>
        <v>1.9728550654386862E-2</v>
      </c>
      <c r="AP58" s="4" t="e">
        <f>AO58-#REF!</f>
        <v>#REF!</v>
      </c>
      <c r="AQ58" s="4" t="e">
        <f>AP58/#REF!</f>
        <v>#REF!</v>
      </c>
      <c r="AR58" s="4" t="e">
        <f>AQ58-#REF!</f>
        <v>#REF!</v>
      </c>
      <c r="AS58" s="656">
        <f t="shared" si="167"/>
        <v>5.7550904977375715E-2</v>
      </c>
      <c r="AT58" s="4"/>
      <c r="AU58" s="692">
        <f t="shared" si="136"/>
        <v>4.6967800000000115E-4</v>
      </c>
      <c r="AV58" s="1875">
        <f t="shared" si="137"/>
        <v>5.7550904977375715E-2</v>
      </c>
      <c r="AW58" s="981"/>
      <c r="BP58" s="1853">
        <f t="shared" si="138"/>
        <v>-3.381219999999999E-3</v>
      </c>
      <c r="BQ58" s="1854">
        <f t="shared" si="139"/>
        <v>-0.20304920304920301</v>
      </c>
    </row>
    <row r="59" spans="1:75" ht="18.600000000000001" customHeight="1">
      <c r="A59" s="2624"/>
      <c r="B59" s="2630"/>
      <c r="C59" s="1290" t="s">
        <v>303</v>
      </c>
      <c r="D59" s="1333"/>
      <c r="E59" s="1296"/>
      <c r="F59" s="1296">
        <v>4.9951999999999996E-2</v>
      </c>
      <c r="G59" s="1296">
        <v>0.20341199999999998</v>
      </c>
      <c r="H59" s="1296">
        <v>0.25954706999999999</v>
      </c>
      <c r="I59" s="1296">
        <v>0.27129020000000004</v>
      </c>
      <c r="J59" s="1301">
        <v>1.4494351000000001</v>
      </c>
      <c r="K59" s="1296">
        <v>0.7613704</v>
      </c>
      <c r="L59" s="1301">
        <f t="shared" ref="L59:L64" si="203">SUM(M59:P59)</f>
        <v>0.60465038399999993</v>
      </c>
      <c r="M59" s="1301">
        <f t="shared" ref="M59:T64" si="204">M1557+M1452+M1347+M1242+M1137+M1029+M921+M813+M707+M599+M491+M383+M275+M167</f>
        <v>0.23946623999999997</v>
      </c>
      <c r="N59" s="1301">
        <f t="shared" si="204"/>
        <v>0.10535054399999999</v>
      </c>
      <c r="O59" s="1301">
        <f t="shared" si="204"/>
        <v>5.5161599999999998E-2</v>
      </c>
      <c r="P59" s="1301">
        <f t="shared" si="204"/>
        <v>0.20467199999999997</v>
      </c>
      <c r="Q59" s="1326">
        <f t="shared" si="204"/>
        <v>0.65335670400000001</v>
      </c>
      <c r="R59" s="1326">
        <f t="shared" si="204"/>
        <v>0.67949097215999998</v>
      </c>
      <c r="S59" s="1326">
        <f t="shared" si="204"/>
        <v>0.70667061104640005</v>
      </c>
      <c r="T59" s="1326">
        <f t="shared" si="204"/>
        <v>0.73493689037999999</v>
      </c>
      <c r="U59" s="1301">
        <f t="shared" ref="U59:U64" si="205">SUM(V59:Y59)</f>
        <v>0.36377328996000002</v>
      </c>
      <c r="V59" s="1301">
        <f t="shared" ref="V59:Y64" si="206">V1557+V1452+V1347+V1242+V1137+V1029+V921+V813+V707+V599+V491+V383+V275+V167</f>
        <v>0.15437900000000002</v>
      </c>
      <c r="W59" s="1301">
        <f t="shared" si="206"/>
        <v>7.4319999999999997E-2</v>
      </c>
      <c r="X59" s="1301">
        <f t="shared" si="206"/>
        <v>4.9960999999999998E-2</v>
      </c>
      <c r="Y59" s="1301">
        <f t="shared" si="206"/>
        <v>8.5113289960000005E-2</v>
      </c>
      <c r="Z59" s="1301">
        <f t="shared" ref="Z59:Z64" si="207">SUM(AA59:AD59)</f>
        <v>0.55222536696566349</v>
      </c>
      <c r="AA59" s="1301">
        <f t="shared" ref="AA59:AD59" si="208">AA1557+AA1452+AA1347+AA1242+AA1137+AA1029+AA921+AA813+AA707+AA599+AA491+AA383+AA275+AA167</f>
        <v>0.22558271595889476</v>
      </c>
      <c r="AB59" s="1301">
        <f t="shared" si="208"/>
        <v>9.8640569812438184E-2</v>
      </c>
      <c r="AC59" s="1301">
        <f t="shared" si="208"/>
        <v>4.8630733177810997E-2</v>
      </c>
      <c r="AD59" s="1301">
        <f t="shared" si="208"/>
        <v>0.17937134801651958</v>
      </c>
      <c r="AE59" s="1301">
        <f t="shared" ref="AE59:AE64" si="209">SUM(AF59:AI59)</f>
        <v>0.15962348000000001</v>
      </c>
      <c r="AF59" s="1301">
        <f t="shared" ref="AF59:AI59" si="210">AF1557+AF1452+AF1347+AF1242+AF1137+AF1029+AF921+AF813+AF707+AF599+AF491+AF383+AF275+AF167</f>
        <v>0.15962348000000001</v>
      </c>
      <c r="AG59" s="1301">
        <f t="shared" si="210"/>
        <v>0</v>
      </c>
      <c r="AH59" s="1301">
        <f t="shared" si="210"/>
        <v>0</v>
      </c>
      <c r="AI59" s="1301">
        <f t="shared" si="210"/>
        <v>0</v>
      </c>
      <c r="AJ59" s="2008"/>
      <c r="AK59" s="1273"/>
      <c r="AL59" s="5"/>
      <c r="AM59" s="5"/>
      <c r="AN59" s="5">
        <f t="shared" si="134"/>
        <v>-5.2005999999999997E-3</v>
      </c>
      <c r="AO59" s="5">
        <f t="shared" si="135"/>
        <v>-6.1102091135756625E-2</v>
      </c>
      <c r="AP59" s="4" t="e">
        <f>AO59-#REF!</f>
        <v>#REF!</v>
      </c>
      <c r="AQ59" s="4" t="e">
        <f>AP59/#REF!</f>
        <v>#REF!</v>
      </c>
      <c r="AR59" s="4" t="e">
        <f>AQ59-#REF!</f>
        <v>#REF!</v>
      </c>
      <c r="AS59" s="656">
        <f t="shared" si="167"/>
        <v>-9.4279353753335654E-2</v>
      </c>
      <c r="AT59" s="4"/>
      <c r="AU59" s="692">
        <f t="shared" si="136"/>
        <v>-5.2005999999999997E-3</v>
      </c>
      <c r="AV59" s="1875">
        <f t="shared" si="137"/>
        <v>-9.4279353753335654E-2</v>
      </c>
      <c r="AW59" s="981"/>
      <c r="BP59" s="1853">
        <f t="shared" si="138"/>
        <v>-3.1030543999999993E-2</v>
      </c>
      <c r="BQ59" s="1854">
        <f t="shared" si="139"/>
        <v>-0.29454564563045821</v>
      </c>
    </row>
    <row r="60" spans="1:75" ht="14.45" hidden="1" customHeight="1">
      <c r="A60" s="2624" t="s">
        <v>86</v>
      </c>
      <c r="B60" s="2630" t="s">
        <v>144</v>
      </c>
      <c r="C60" s="1335" t="s">
        <v>273</v>
      </c>
      <c r="D60" s="1327"/>
      <c r="E60" s="1336"/>
      <c r="F60" s="1337">
        <v>0</v>
      </c>
      <c r="G60" s="1336"/>
      <c r="H60" s="1336">
        <v>0</v>
      </c>
      <c r="I60" s="1336">
        <v>0</v>
      </c>
      <c r="J60" s="1336">
        <v>0</v>
      </c>
      <c r="K60" s="1336">
        <v>0</v>
      </c>
      <c r="L60" s="1301">
        <f t="shared" si="203"/>
        <v>0</v>
      </c>
      <c r="M60" s="1301">
        <f t="shared" si="204"/>
        <v>0</v>
      </c>
      <c r="N60" s="1301">
        <f t="shared" si="204"/>
        <v>0</v>
      </c>
      <c r="O60" s="1301">
        <f t="shared" si="204"/>
        <v>0</v>
      </c>
      <c r="P60" s="1301">
        <f t="shared" si="204"/>
        <v>0</v>
      </c>
      <c r="Q60" s="1326">
        <f t="shared" si="204"/>
        <v>0</v>
      </c>
      <c r="R60" s="1326">
        <f t="shared" si="204"/>
        <v>0</v>
      </c>
      <c r="S60" s="1326">
        <f t="shared" si="204"/>
        <v>0</v>
      </c>
      <c r="T60" s="1326">
        <f t="shared" si="204"/>
        <v>0</v>
      </c>
      <c r="U60" s="1301">
        <f t="shared" si="205"/>
        <v>0</v>
      </c>
      <c r="V60" s="1301">
        <f t="shared" si="206"/>
        <v>0</v>
      </c>
      <c r="W60" s="1301">
        <f t="shared" si="206"/>
        <v>0</v>
      </c>
      <c r="X60" s="1338">
        <f t="shared" si="206"/>
        <v>0</v>
      </c>
      <c r="Y60" s="1338">
        <f t="shared" si="206"/>
        <v>0</v>
      </c>
      <c r="Z60" s="1301">
        <f t="shared" si="207"/>
        <v>0</v>
      </c>
      <c r="AA60" s="1301">
        <f t="shared" ref="AA60:AD60" si="211">AA1558+AA1453+AA1348+AA1243+AA1138+AA1030+AA922+AA814+AA708+AA600+AA492+AA384+AA276+AA168</f>
        <v>0</v>
      </c>
      <c r="AB60" s="1301">
        <f t="shared" si="211"/>
        <v>0</v>
      </c>
      <c r="AC60" s="1301">
        <f t="shared" si="211"/>
        <v>0</v>
      </c>
      <c r="AD60" s="1301">
        <f t="shared" si="211"/>
        <v>0</v>
      </c>
      <c r="AE60" s="1301">
        <f t="shared" si="209"/>
        <v>0</v>
      </c>
      <c r="AF60" s="1301">
        <f t="shared" ref="AF60:AI60" si="212">AF1558+AF1453+AF1348+AF1243+AF1138+AF1030+AF922+AF814+AF708+AF600+AF492+AF384+AF276+AF168</f>
        <v>0</v>
      </c>
      <c r="AG60" s="1301">
        <f t="shared" si="212"/>
        <v>0</v>
      </c>
      <c r="AH60" s="1338">
        <f t="shared" si="212"/>
        <v>0</v>
      </c>
      <c r="AI60" s="1338">
        <f t="shared" si="212"/>
        <v>0</v>
      </c>
      <c r="AJ60" s="2012"/>
      <c r="AK60" s="1273"/>
      <c r="AL60" s="5"/>
      <c r="AM60" s="5"/>
      <c r="AN60" s="5">
        <f t="shared" si="134"/>
        <v>0</v>
      </c>
      <c r="AO60" s="5" t="e">
        <f t="shared" si="135"/>
        <v>#DIV/0!</v>
      </c>
      <c r="AP60" s="4" t="e">
        <f>AO60-#REF!</f>
        <v>#DIV/0!</v>
      </c>
      <c r="AQ60" s="4" t="e">
        <f>AP60/#REF!</f>
        <v>#DIV/0!</v>
      </c>
      <c r="AR60" s="4" t="e">
        <f>AQ60-#REF!</f>
        <v>#DIV/0!</v>
      </c>
      <c r="AS60" s="656" t="e">
        <f t="shared" si="167"/>
        <v>#DIV/0!</v>
      </c>
      <c r="AT60" s="4"/>
      <c r="AU60" s="692">
        <f t="shared" si="136"/>
        <v>0</v>
      </c>
      <c r="AV60" s="1875" t="e">
        <f t="shared" si="137"/>
        <v>#DIV/0!</v>
      </c>
      <c r="AW60" s="981"/>
      <c r="BP60" s="1853">
        <f t="shared" si="138"/>
        <v>0</v>
      </c>
      <c r="BQ60" s="1854" t="e">
        <f t="shared" si="139"/>
        <v>#DIV/0!</v>
      </c>
    </row>
    <row r="61" spans="1:75" ht="14.45" hidden="1" customHeight="1">
      <c r="A61" s="2624"/>
      <c r="B61" s="2630"/>
      <c r="C61" s="1335" t="s">
        <v>278</v>
      </c>
      <c r="D61" s="1327"/>
      <c r="E61" s="1336"/>
      <c r="F61" s="1337">
        <v>0</v>
      </c>
      <c r="G61" s="1336"/>
      <c r="H61" s="1336">
        <v>0</v>
      </c>
      <c r="I61" s="1336">
        <v>0</v>
      </c>
      <c r="J61" s="1336">
        <v>0</v>
      </c>
      <c r="K61" s="1336">
        <v>0</v>
      </c>
      <c r="L61" s="1301">
        <f t="shared" si="203"/>
        <v>0</v>
      </c>
      <c r="M61" s="1301">
        <f t="shared" si="204"/>
        <v>0</v>
      </c>
      <c r="N61" s="1301">
        <f t="shared" si="204"/>
        <v>0</v>
      </c>
      <c r="O61" s="1301">
        <f t="shared" si="204"/>
        <v>0</v>
      </c>
      <c r="P61" s="1301">
        <f t="shared" si="204"/>
        <v>0</v>
      </c>
      <c r="Q61" s="1326">
        <f t="shared" si="204"/>
        <v>0</v>
      </c>
      <c r="R61" s="1326">
        <f t="shared" si="204"/>
        <v>0</v>
      </c>
      <c r="S61" s="1326">
        <f t="shared" si="204"/>
        <v>0</v>
      </c>
      <c r="T61" s="1326">
        <f t="shared" si="204"/>
        <v>0</v>
      </c>
      <c r="U61" s="1301">
        <f t="shared" si="205"/>
        <v>0</v>
      </c>
      <c r="V61" s="1301">
        <f t="shared" si="206"/>
        <v>0</v>
      </c>
      <c r="W61" s="1301">
        <f t="shared" si="206"/>
        <v>0</v>
      </c>
      <c r="X61" s="1338">
        <f t="shared" si="206"/>
        <v>0</v>
      </c>
      <c r="Y61" s="1338">
        <f t="shared" si="206"/>
        <v>0</v>
      </c>
      <c r="Z61" s="1301">
        <f t="shared" si="207"/>
        <v>0</v>
      </c>
      <c r="AA61" s="1301">
        <f t="shared" ref="AA61:AD61" si="213">AA1559+AA1454+AA1349+AA1244+AA1139+AA1031+AA923+AA815+AA709+AA601+AA493+AA385+AA277+AA169</f>
        <v>0</v>
      </c>
      <c r="AB61" s="1301">
        <f t="shared" si="213"/>
        <v>0</v>
      </c>
      <c r="AC61" s="1301">
        <f t="shared" si="213"/>
        <v>0</v>
      </c>
      <c r="AD61" s="1301">
        <f t="shared" si="213"/>
        <v>0</v>
      </c>
      <c r="AE61" s="1301">
        <f t="shared" si="209"/>
        <v>0</v>
      </c>
      <c r="AF61" s="1301">
        <f t="shared" ref="AF61:AI61" si="214">AF1559+AF1454+AF1349+AF1244+AF1139+AF1031+AF923+AF815+AF709+AF601+AF493+AF385+AF277+AF169</f>
        <v>0</v>
      </c>
      <c r="AG61" s="1301">
        <f t="shared" si="214"/>
        <v>0</v>
      </c>
      <c r="AH61" s="1338">
        <f t="shared" si="214"/>
        <v>0</v>
      </c>
      <c r="AI61" s="1338">
        <f t="shared" si="214"/>
        <v>0</v>
      </c>
      <c r="AJ61" s="2012"/>
      <c r="AK61" s="1273"/>
      <c r="AL61" s="5"/>
      <c r="AM61" s="5"/>
      <c r="AN61" s="5">
        <f t="shared" si="134"/>
        <v>0</v>
      </c>
      <c r="AO61" s="5" t="e">
        <f t="shared" si="135"/>
        <v>#DIV/0!</v>
      </c>
      <c r="AP61" s="4" t="e">
        <f>AO61-#REF!</f>
        <v>#DIV/0!</v>
      </c>
      <c r="AQ61" s="4" t="e">
        <f>AP61/#REF!</f>
        <v>#DIV/0!</v>
      </c>
      <c r="AR61" s="4" t="e">
        <f>AQ61-#REF!</f>
        <v>#DIV/0!</v>
      </c>
      <c r="AS61" s="656" t="e">
        <f t="shared" si="167"/>
        <v>#DIV/0!</v>
      </c>
      <c r="AT61" s="4"/>
      <c r="AU61" s="692">
        <f t="shared" si="136"/>
        <v>0</v>
      </c>
      <c r="AV61" s="1875" t="e">
        <f t="shared" si="137"/>
        <v>#DIV/0!</v>
      </c>
      <c r="AW61" s="981"/>
      <c r="BP61" s="1853">
        <f t="shared" si="138"/>
        <v>0</v>
      </c>
      <c r="BQ61" s="1854" t="e">
        <f t="shared" si="139"/>
        <v>#DIV/0!</v>
      </c>
    </row>
    <row r="62" spans="1:75" ht="14.45" hidden="1" customHeight="1">
      <c r="A62" s="2624"/>
      <c r="B62" s="2630"/>
      <c r="C62" s="1335" t="s">
        <v>156</v>
      </c>
      <c r="D62" s="1327"/>
      <c r="E62" s="1336"/>
      <c r="F62" s="1337">
        <v>0</v>
      </c>
      <c r="G62" s="1336"/>
      <c r="H62" s="1336">
        <v>0</v>
      </c>
      <c r="I62" s="1336">
        <v>0</v>
      </c>
      <c r="J62" s="1336">
        <v>0</v>
      </c>
      <c r="K62" s="1336">
        <v>0</v>
      </c>
      <c r="L62" s="1301">
        <f t="shared" si="203"/>
        <v>0</v>
      </c>
      <c r="M62" s="1301">
        <f t="shared" si="204"/>
        <v>0</v>
      </c>
      <c r="N62" s="1301">
        <f t="shared" si="204"/>
        <v>0</v>
      </c>
      <c r="O62" s="1301">
        <f t="shared" si="204"/>
        <v>0</v>
      </c>
      <c r="P62" s="1301">
        <f t="shared" si="204"/>
        <v>0</v>
      </c>
      <c r="Q62" s="1326">
        <f t="shared" si="204"/>
        <v>0</v>
      </c>
      <c r="R62" s="1326">
        <f t="shared" si="204"/>
        <v>0</v>
      </c>
      <c r="S62" s="1326">
        <f t="shared" si="204"/>
        <v>0</v>
      </c>
      <c r="T62" s="1326">
        <f t="shared" si="204"/>
        <v>0</v>
      </c>
      <c r="U62" s="1301">
        <f t="shared" si="205"/>
        <v>0</v>
      </c>
      <c r="V62" s="1301">
        <f t="shared" si="206"/>
        <v>0</v>
      </c>
      <c r="W62" s="1301">
        <f t="shared" si="206"/>
        <v>0</v>
      </c>
      <c r="X62" s="1338">
        <f t="shared" si="206"/>
        <v>0</v>
      </c>
      <c r="Y62" s="1338">
        <f t="shared" si="206"/>
        <v>0</v>
      </c>
      <c r="Z62" s="1301">
        <f t="shared" si="207"/>
        <v>0</v>
      </c>
      <c r="AA62" s="1301">
        <f t="shared" ref="AA62:AD62" si="215">AA1560+AA1455+AA1350+AA1245+AA1140+AA1032+AA924+AA816+AA710+AA602+AA494+AA386+AA278+AA170</f>
        <v>0</v>
      </c>
      <c r="AB62" s="1301">
        <f t="shared" si="215"/>
        <v>0</v>
      </c>
      <c r="AC62" s="1301">
        <f t="shared" si="215"/>
        <v>0</v>
      </c>
      <c r="AD62" s="1301">
        <f t="shared" si="215"/>
        <v>0</v>
      </c>
      <c r="AE62" s="1301">
        <f t="shared" si="209"/>
        <v>0</v>
      </c>
      <c r="AF62" s="1301">
        <f t="shared" ref="AF62:AI62" si="216">AF1560+AF1455+AF1350+AF1245+AF1140+AF1032+AF924+AF816+AF710+AF602+AF494+AF386+AF278+AF170</f>
        <v>0</v>
      </c>
      <c r="AG62" s="1301">
        <f t="shared" si="216"/>
        <v>0</v>
      </c>
      <c r="AH62" s="1338">
        <f t="shared" si="216"/>
        <v>0</v>
      </c>
      <c r="AI62" s="1338">
        <f t="shared" si="216"/>
        <v>0</v>
      </c>
      <c r="AJ62" s="2012"/>
      <c r="AK62" s="1273"/>
      <c r="AL62" s="5"/>
      <c r="AM62" s="5"/>
      <c r="AN62" s="5">
        <f t="shared" si="134"/>
        <v>0</v>
      </c>
      <c r="AO62" s="5" t="e">
        <f t="shared" si="135"/>
        <v>#DIV/0!</v>
      </c>
      <c r="AP62" s="4" t="e">
        <f>AO62-#REF!</f>
        <v>#DIV/0!</v>
      </c>
      <c r="AQ62" s="4" t="e">
        <f>AP62/#REF!</f>
        <v>#DIV/0!</v>
      </c>
      <c r="AR62" s="4" t="e">
        <f>AQ62-#REF!</f>
        <v>#DIV/0!</v>
      </c>
      <c r="AS62" s="656" t="e">
        <f t="shared" si="167"/>
        <v>#DIV/0!</v>
      </c>
      <c r="AT62" s="4"/>
      <c r="AU62" s="692">
        <f t="shared" si="136"/>
        <v>0</v>
      </c>
      <c r="AV62" s="1875" t="e">
        <f t="shared" si="137"/>
        <v>#DIV/0!</v>
      </c>
      <c r="AW62" s="981"/>
      <c r="BP62" s="1853">
        <f t="shared" si="138"/>
        <v>0</v>
      </c>
      <c r="BQ62" s="1854" t="e">
        <f t="shared" si="139"/>
        <v>#DIV/0!</v>
      </c>
    </row>
    <row r="63" spans="1:75" ht="14.45" hidden="1" customHeight="1">
      <c r="A63" s="2624"/>
      <c r="B63" s="2630"/>
      <c r="C63" s="1335" t="s">
        <v>277</v>
      </c>
      <c r="D63" s="1327"/>
      <c r="E63" s="1336"/>
      <c r="F63" s="1337">
        <v>0</v>
      </c>
      <c r="G63" s="1336"/>
      <c r="H63" s="1336">
        <v>0</v>
      </c>
      <c r="I63" s="1336">
        <v>0</v>
      </c>
      <c r="J63" s="1336">
        <v>0</v>
      </c>
      <c r="K63" s="1336">
        <v>0</v>
      </c>
      <c r="L63" s="1301">
        <f t="shared" si="203"/>
        <v>0</v>
      </c>
      <c r="M63" s="1301">
        <f t="shared" si="204"/>
        <v>0</v>
      </c>
      <c r="N63" s="1301">
        <f t="shared" si="204"/>
        <v>0</v>
      </c>
      <c r="O63" s="1301">
        <f t="shared" si="204"/>
        <v>0</v>
      </c>
      <c r="P63" s="1301">
        <f t="shared" si="204"/>
        <v>0</v>
      </c>
      <c r="Q63" s="1326">
        <f t="shared" si="204"/>
        <v>0</v>
      </c>
      <c r="R63" s="1326">
        <f t="shared" si="204"/>
        <v>0</v>
      </c>
      <c r="S63" s="1326">
        <f t="shared" si="204"/>
        <v>0</v>
      </c>
      <c r="T63" s="1326">
        <f t="shared" si="204"/>
        <v>0</v>
      </c>
      <c r="U63" s="1301">
        <f t="shared" si="205"/>
        <v>0</v>
      </c>
      <c r="V63" s="1301">
        <f t="shared" si="206"/>
        <v>0</v>
      </c>
      <c r="W63" s="1301">
        <f t="shared" si="206"/>
        <v>0</v>
      </c>
      <c r="X63" s="1338">
        <f t="shared" si="206"/>
        <v>0</v>
      </c>
      <c r="Y63" s="1338">
        <f t="shared" si="206"/>
        <v>0</v>
      </c>
      <c r="Z63" s="1301">
        <f t="shared" si="207"/>
        <v>0</v>
      </c>
      <c r="AA63" s="1301">
        <f t="shared" ref="AA63:AD63" si="217">AA1561+AA1456+AA1351+AA1246+AA1141+AA1033+AA925+AA817+AA711+AA603+AA495+AA387+AA279+AA171</f>
        <v>0</v>
      </c>
      <c r="AB63" s="1301">
        <f t="shared" si="217"/>
        <v>0</v>
      </c>
      <c r="AC63" s="1301">
        <f t="shared" si="217"/>
        <v>0</v>
      </c>
      <c r="AD63" s="1301">
        <f t="shared" si="217"/>
        <v>0</v>
      </c>
      <c r="AE63" s="1301">
        <f t="shared" si="209"/>
        <v>0</v>
      </c>
      <c r="AF63" s="1301">
        <f t="shared" ref="AF63:AI63" si="218">AF1561+AF1456+AF1351+AF1246+AF1141+AF1033+AF925+AF817+AF711+AF603+AF495+AF387+AF279+AF171</f>
        <v>0</v>
      </c>
      <c r="AG63" s="1301">
        <f t="shared" si="218"/>
        <v>0</v>
      </c>
      <c r="AH63" s="1338">
        <f t="shared" si="218"/>
        <v>0</v>
      </c>
      <c r="AI63" s="1338">
        <f t="shared" si="218"/>
        <v>0</v>
      </c>
      <c r="AJ63" s="2012"/>
      <c r="AK63" s="1273"/>
      <c r="AL63" s="5"/>
      <c r="AM63" s="5"/>
      <c r="AN63" s="5">
        <f t="shared" si="134"/>
        <v>0</v>
      </c>
      <c r="AO63" s="5" t="e">
        <f t="shared" si="135"/>
        <v>#DIV/0!</v>
      </c>
      <c r="AP63" s="4" t="e">
        <f>AO63-#REF!</f>
        <v>#DIV/0!</v>
      </c>
      <c r="AQ63" s="4" t="e">
        <f>AP63/#REF!</f>
        <v>#DIV/0!</v>
      </c>
      <c r="AR63" s="4" t="e">
        <f>AQ63-#REF!</f>
        <v>#DIV/0!</v>
      </c>
      <c r="AS63" s="656" t="e">
        <f t="shared" si="167"/>
        <v>#DIV/0!</v>
      </c>
      <c r="AT63" s="4"/>
      <c r="AU63" s="692">
        <f t="shared" si="136"/>
        <v>0</v>
      </c>
      <c r="AV63" s="1875" t="e">
        <f t="shared" si="137"/>
        <v>#DIV/0!</v>
      </c>
      <c r="AW63" s="981"/>
      <c r="BP63" s="1853">
        <f t="shared" si="138"/>
        <v>0</v>
      </c>
      <c r="BQ63" s="1854" t="e">
        <f t="shared" si="139"/>
        <v>#DIV/0!</v>
      </c>
    </row>
    <row r="64" spans="1:75" ht="14.45" hidden="1" customHeight="1">
      <c r="A64" s="2624"/>
      <c r="B64" s="2630"/>
      <c r="C64" s="1335" t="s">
        <v>305</v>
      </c>
      <c r="D64" s="1327"/>
      <c r="E64" s="1336"/>
      <c r="F64" s="1337">
        <v>0</v>
      </c>
      <c r="G64" s="1336"/>
      <c r="H64" s="1336">
        <v>0</v>
      </c>
      <c r="I64" s="1336">
        <v>0</v>
      </c>
      <c r="J64" s="1336">
        <v>0</v>
      </c>
      <c r="K64" s="1336">
        <v>0</v>
      </c>
      <c r="L64" s="1301">
        <f t="shared" si="203"/>
        <v>0</v>
      </c>
      <c r="M64" s="1301">
        <f t="shared" si="204"/>
        <v>0</v>
      </c>
      <c r="N64" s="1301">
        <f t="shared" si="204"/>
        <v>0</v>
      </c>
      <c r="O64" s="1301">
        <f t="shared" si="204"/>
        <v>0</v>
      </c>
      <c r="P64" s="1301">
        <f t="shared" si="204"/>
        <v>0</v>
      </c>
      <c r="Q64" s="1326">
        <f t="shared" si="204"/>
        <v>0</v>
      </c>
      <c r="R64" s="1326">
        <f t="shared" si="204"/>
        <v>0</v>
      </c>
      <c r="S64" s="1326">
        <f t="shared" si="204"/>
        <v>0</v>
      </c>
      <c r="T64" s="1326">
        <f t="shared" si="204"/>
        <v>0</v>
      </c>
      <c r="U64" s="1301">
        <f t="shared" si="205"/>
        <v>0</v>
      </c>
      <c r="V64" s="1301">
        <f t="shared" si="206"/>
        <v>0</v>
      </c>
      <c r="W64" s="1301">
        <f t="shared" si="206"/>
        <v>0</v>
      </c>
      <c r="X64" s="1338">
        <f t="shared" si="206"/>
        <v>0</v>
      </c>
      <c r="Y64" s="1338">
        <f t="shared" si="206"/>
        <v>0</v>
      </c>
      <c r="Z64" s="1301">
        <f t="shared" si="207"/>
        <v>0</v>
      </c>
      <c r="AA64" s="1301">
        <f t="shared" ref="AA64:AD64" si="219">AA1562+AA1457+AA1352+AA1247+AA1142+AA1034+AA926+AA818+AA712+AA604+AA496+AA388+AA280+AA172</f>
        <v>0</v>
      </c>
      <c r="AB64" s="1301">
        <f t="shared" si="219"/>
        <v>0</v>
      </c>
      <c r="AC64" s="1301">
        <f t="shared" si="219"/>
        <v>0</v>
      </c>
      <c r="AD64" s="1301">
        <f t="shared" si="219"/>
        <v>0</v>
      </c>
      <c r="AE64" s="1301">
        <f t="shared" si="209"/>
        <v>0</v>
      </c>
      <c r="AF64" s="1301">
        <f t="shared" ref="AF64:AI64" si="220">AF1562+AF1457+AF1352+AF1247+AF1142+AF1034+AF926+AF818+AF712+AF604+AF496+AF388+AF280+AF172</f>
        <v>0</v>
      </c>
      <c r="AG64" s="1301">
        <f t="shared" si="220"/>
        <v>0</v>
      </c>
      <c r="AH64" s="1338">
        <f t="shared" si="220"/>
        <v>0</v>
      </c>
      <c r="AI64" s="1338">
        <f t="shared" si="220"/>
        <v>0</v>
      </c>
      <c r="AJ64" s="2012"/>
      <c r="AK64" s="1273"/>
      <c r="AL64" s="5"/>
      <c r="AM64" s="5"/>
      <c r="AN64" s="5">
        <f t="shared" si="134"/>
        <v>0</v>
      </c>
      <c r="AO64" s="5" t="e">
        <f t="shared" si="135"/>
        <v>#DIV/0!</v>
      </c>
      <c r="AP64" s="4" t="e">
        <f>AO64-#REF!</f>
        <v>#DIV/0!</v>
      </c>
      <c r="AQ64" s="4" t="e">
        <f>AP64/#REF!</f>
        <v>#DIV/0!</v>
      </c>
      <c r="AR64" s="4" t="e">
        <f>AQ64-#REF!</f>
        <v>#DIV/0!</v>
      </c>
      <c r="AS64" s="656" t="e">
        <f t="shared" si="167"/>
        <v>#DIV/0!</v>
      </c>
      <c r="AT64" s="4"/>
      <c r="AU64" s="692">
        <f t="shared" si="136"/>
        <v>0</v>
      </c>
      <c r="AV64" s="1875" t="e">
        <f t="shared" si="137"/>
        <v>#DIV/0!</v>
      </c>
      <c r="AW64" s="981"/>
      <c r="BP64" s="1853">
        <f t="shared" si="138"/>
        <v>0</v>
      </c>
      <c r="BQ64" s="1854" t="e">
        <f t="shared" si="139"/>
        <v>#DIV/0!</v>
      </c>
    </row>
    <row r="65" spans="1:76" ht="37.15" customHeight="1">
      <c r="A65" s="2561">
        <v>7</v>
      </c>
      <c r="B65" s="2641" t="s">
        <v>100</v>
      </c>
      <c r="C65" s="1290" t="s">
        <v>303</v>
      </c>
      <c r="D65" s="1339"/>
      <c r="E65" s="1301">
        <f t="shared" ref="E65:H65" si="221">E68+E70+E74</f>
        <v>0.32385700000000001</v>
      </c>
      <c r="F65" s="1301">
        <f t="shared" si="221"/>
        <v>0.52002300000000001</v>
      </c>
      <c r="G65" s="1301">
        <f t="shared" si="221"/>
        <v>0.53477915000000009</v>
      </c>
      <c r="H65" s="1301">
        <f t="shared" si="221"/>
        <v>0.40038165000000003</v>
      </c>
      <c r="I65" s="1301">
        <v>1.03449575</v>
      </c>
      <c r="J65" s="1301">
        <v>0.89195340000000001</v>
      </c>
      <c r="K65" s="1301">
        <v>1.6103845847418512</v>
      </c>
      <c r="L65" s="1301">
        <f>L68+L70+L74</f>
        <v>0.59138199775062661</v>
      </c>
      <c r="M65" s="1301">
        <f t="shared" ref="M65:P65" si="222">M68+M70+M74</f>
        <v>0.11278755263944941</v>
      </c>
      <c r="N65" s="1301">
        <f t="shared" si="222"/>
        <v>0.16632302225702264</v>
      </c>
      <c r="O65" s="1301">
        <f t="shared" si="222"/>
        <v>0.13093460175004207</v>
      </c>
      <c r="P65" s="1301">
        <f t="shared" si="222"/>
        <v>0.18133682110411248</v>
      </c>
      <c r="Q65" s="1326">
        <f>Q68+Q70+Q74</f>
        <v>0.69889101165273892</v>
      </c>
      <c r="R65" s="1326">
        <f>R68+R70+R74</f>
        <v>0.72652066267763138</v>
      </c>
      <c r="S65" s="1326">
        <f>S68+S70+S74</f>
        <v>0.75521851316699184</v>
      </c>
      <c r="T65" s="1326">
        <f>T68+T70+T74</f>
        <v>0.78500197141360872</v>
      </c>
      <c r="U65" s="1301">
        <f t="shared" ref="U65:Y65" si="223">U68+U70+U74</f>
        <v>0.42382456904684462</v>
      </c>
      <c r="V65" s="1301">
        <f t="shared" si="223"/>
        <v>7.7220837804750003E-2</v>
      </c>
      <c r="W65" s="1301">
        <f t="shared" si="223"/>
        <v>0.17300075302156481</v>
      </c>
      <c r="X65" s="1340">
        <f>X68+X70+X74</f>
        <v>9.047325142052981E-2</v>
      </c>
      <c r="Y65" s="1340">
        <f t="shared" si="223"/>
        <v>8.3129726799999998E-2</v>
      </c>
      <c r="Z65" s="1301">
        <f>Z68+Z70+Z74</f>
        <v>0.6636456661276815</v>
      </c>
      <c r="AA65" s="1301">
        <f t="shared" ref="AA65:AG65" si="224">AA68+AA70+AA74</f>
        <v>0.1486012444502805</v>
      </c>
      <c r="AB65" s="1301">
        <f t="shared" si="224"/>
        <v>0.13637127647101682</v>
      </c>
      <c r="AC65" s="1301">
        <f t="shared" si="224"/>
        <v>0.16609881099782142</v>
      </c>
      <c r="AD65" s="1301">
        <f t="shared" si="224"/>
        <v>0.21257433420856281</v>
      </c>
      <c r="AE65" s="1301">
        <f t="shared" si="224"/>
        <v>7.8969282500000001E-2</v>
      </c>
      <c r="AF65" s="1301">
        <f t="shared" si="224"/>
        <v>7.8969282500000001E-2</v>
      </c>
      <c r="AG65" s="1301">
        <f t="shared" si="224"/>
        <v>0</v>
      </c>
      <c r="AH65" s="1340">
        <f>AH68+AH70+AH74</f>
        <v>0</v>
      </c>
      <c r="AI65" s="1340">
        <f t="shared" ref="AI65" si="225">AI68+AI70+AI74</f>
        <v>0</v>
      </c>
      <c r="AJ65" s="2013"/>
      <c r="AK65" s="1273"/>
      <c r="AL65" s="5"/>
      <c r="AM65" s="5"/>
      <c r="AN65" s="5">
        <f t="shared" si="134"/>
        <v>-4.0461350329512258E-2</v>
      </c>
      <c r="AO65" s="5">
        <f t="shared" si="135"/>
        <v>-0.4867254096342376</v>
      </c>
      <c r="AP65" s="4" t="e">
        <f>AO65-#REF!</f>
        <v>#REF!</v>
      </c>
      <c r="AQ65" s="4" t="e">
        <f>AP65/#REF!</f>
        <v>#REF!</v>
      </c>
      <c r="AR65" s="4" t="e">
        <f>AQ65-#REF!</f>
        <v>#REF!</v>
      </c>
      <c r="AS65" s="656">
        <f t="shared" si="167"/>
        <v>-0.30901953943965205</v>
      </c>
      <c r="AT65" s="4"/>
      <c r="AU65" s="692">
        <f t="shared" si="136"/>
        <v>-4.0461350329512258E-2</v>
      </c>
      <c r="AV65" s="1875">
        <f t="shared" si="137"/>
        <v>-0.30901953943965205</v>
      </c>
      <c r="AW65" s="981"/>
      <c r="BP65" s="1853">
        <f t="shared" si="138"/>
        <v>6.6777307645421724E-3</v>
      </c>
      <c r="BQ65" s="1854">
        <f t="shared" si="139"/>
        <v>4.014916680760483E-2</v>
      </c>
    </row>
    <row r="66" spans="1:76" ht="39.75" customHeight="1">
      <c r="A66" s="2562"/>
      <c r="B66" s="2643"/>
      <c r="C66" s="1290" t="s">
        <v>273</v>
      </c>
      <c r="D66" s="1339"/>
      <c r="E66" s="1296">
        <f>E69</f>
        <v>18.126000000000001</v>
      </c>
      <c r="F66" s="1296">
        <v>17.848700000000001</v>
      </c>
      <c r="G66" s="1296">
        <v>22.61</v>
      </c>
      <c r="H66" s="1296">
        <v>17.659800000000001</v>
      </c>
      <c r="I66" s="1296">
        <v>46.301580000000008</v>
      </c>
      <c r="J66" s="1301">
        <v>19.339259999999999</v>
      </c>
      <c r="K66" s="1296">
        <v>25.050163706368092</v>
      </c>
      <c r="L66" s="1301">
        <f t="shared" ref="L66:L74" si="226">SUM(M66:P66)</f>
        <v>23.994518720981368</v>
      </c>
      <c r="M66" s="1301">
        <f t="shared" ref="M66:T69" si="227">M1564+M1459+M1354+M1249+M1144+M1036+M928+M820+M714+M606+M498+M390+M282+M174</f>
        <v>4.7932677060875504</v>
      </c>
      <c r="N66" s="1301">
        <f t="shared" si="227"/>
        <v>5.5719237945917799</v>
      </c>
      <c r="O66" s="1301">
        <f t="shared" si="227"/>
        <v>5.84529472098402</v>
      </c>
      <c r="P66" s="1301">
        <f t="shared" si="227"/>
        <v>7.7840324993180143</v>
      </c>
      <c r="Q66" s="1326">
        <f t="shared" si="227"/>
        <v>28.846608350259004</v>
      </c>
      <c r="R66" s="1326">
        <f t="shared" si="227"/>
        <v>28.833674816897748</v>
      </c>
      <c r="S66" s="1326">
        <f t="shared" si="227"/>
        <v>28.819854117069845</v>
      </c>
      <c r="T66" s="1326">
        <f t="shared" si="227"/>
        <v>28.804214262952772</v>
      </c>
      <c r="U66" s="1301">
        <f t="shared" ref="U66:U74" si="228">SUM(V66:Y66)</f>
        <v>14.685461565000001</v>
      </c>
      <c r="V66" s="1301">
        <f t="shared" ref="V66:Y73" si="229">V1564+V1459+V1354+V1249+V1144+V1036+V928+V820+V714+V606+V498+V390+V282+V174</f>
        <v>3.3326353190000004</v>
      </c>
      <c r="W66" s="1301">
        <f t="shared" si="229"/>
        <v>3.9136420460000005</v>
      </c>
      <c r="X66" s="1340">
        <f t="shared" si="229"/>
        <v>3.8461829999999999</v>
      </c>
      <c r="Y66" s="1340">
        <f t="shared" si="229"/>
        <v>3.5930011999999998</v>
      </c>
      <c r="Z66" s="1301">
        <f t="shared" ref="Z66:Z69" si="230">SUM(AA66:AD66)</f>
        <v>28.846702700785421</v>
      </c>
      <c r="AA66" s="1301">
        <f t="shared" ref="AA66:AD66" si="231">AA1564+AA1459+AA1354+AA1249+AA1144+AA1036+AA928+AA820+AA714+AA606+AA498+AA390+AA282+AA174</f>
        <v>6.1356500500000006</v>
      </c>
      <c r="AB66" s="1301">
        <f t="shared" si="231"/>
        <v>6.3441870599999994</v>
      </c>
      <c r="AC66" s="1301">
        <f t="shared" si="231"/>
        <v>7.1790591669999992</v>
      </c>
      <c r="AD66" s="1301">
        <f t="shared" si="231"/>
        <v>9.1878064237854193</v>
      </c>
      <c r="AE66" s="1301">
        <f t="shared" ref="AE66:AE69" si="232">SUM(AF66:AI66)</f>
        <v>3.3377940000000001</v>
      </c>
      <c r="AF66" s="1301">
        <f t="shared" ref="AF66:AI66" si="233">AF1564+AF1459+AF1354+AF1249+AF1144+AF1036+AF928+AF820+AF714+AF606+AF498+AF390+AF282+AF174</f>
        <v>3.3377940000000001</v>
      </c>
      <c r="AG66" s="1301">
        <f t="shared" si="233"/>
        <v>0</v>
      </c>
      <c r="AH66" s="1340">
        <f t="shared" si="233"/>
        <v>0</v>
      </c>
      <c r="AI66" s="1340">
        <f t="shared" si="233"/>
        <v>0</v>
      </c>
      <c r="AJ66" s="2013"/>
      <c r="AK66" s="1273"/>
      <c r="AL66" s="5"/>
      <c r="AM66" s="5"/>
      <c r="AN66" s="5">
        <f t="shared" si="134"/>
        <v>-1.9991117209840201</v>
      </c>
      <c r="AO66" s="5">
        <f t="shared" si="135"/>
        <v>-0.55639049633048276</v>
      </c>
      <c r="AP66" s="4" t="e">
        <f>AO66-#REF!</f>
        <v>#REF!</v>
      </c>
      <c r="AQ66" s="4" t="e">
        <f>AP66/#REF!</f>
        <v>#REF!</v>
      </c>
      <c r="AR66" s="4" t="e">
        <f>AQ66-#REF!</f>
        <v>#REF!</v>
      </c>
      <c r="AS66" s="656">
        <f t="shared" si="167"/>
        <v>-0.34200358004317732</v>
      </c>
      <c r="AT66" s="4"/>
      <c r="AU66" s="692">
        <f t="shared" si="136"/>
        <v>-1.9991117209840201</v>
      </c>
      <c r="AV66" s="1875">
        <f t="shared" si="137"/>
        <v>-0.34200358004317732</v>
      </c>
      <c r="AW66" s="981"/>
      <c r="BP66" s="1853">
        <f t="shared" si="138"/>
        <v>-1.6582817485917793</v>
      </c>
      <c r="BQ66" s="1854">
        <f t="shared" si="139"/>
        <v>-0.29761386008210317</v>
      </c>
    </row>
    <row r="67" spans="1:76" ht="14.45" hidden="1" customHeight="1">
      <c r="A67" s="2624" t="s">
        <v>102</v>
      </c>
      <c r="B67" s="2645" t="s">
        <v>4</v>
      </c>
      <c r="C67" s="1290" t="s">
        <v>273</v>
      </c>
      <c r="D67" s="1333"/>
      <c r="E67" s="1296"/>
      <c r="F67" s="1296" t="s">
        <v>245</v>
      </c>
      <c r="G67" s="1296">
        <v>0</v>
      </c>
      <c r="H67" s="1296">
        <v>0</v>
      </c>
      <c r="I67" s="1296">
        <v>0</v>
      </c>
      <c r="J67" s="1301">
        <v>0</v>
      </c>
      <c r="K67" s="1296">
        <v>0</v>
      </c>
      <c r="L67" s="1301">
        <f t="shared" si="226"/>
        <v>0</v>
      </c>
      <c r="M67" s="1301">
        <f t="shared" si="227"/>
        <v>0</v>
      </c>
      <c r="N67" s="1301">
        <f t="shared" si="227"/>
        <v>0</v>
      </c>
      <c r="O67" s="1301">
        <f t="shared" si="227"/>
        <v>0</v>
      </c>
      <c r="P67" s="1301">
        <f t="shared" si="227"/>
        <v>0</v>
      </c>
      <c r="Q67" s="1326">
        <f t="shared" si="227"/>
        <v>0</v>
      </c>
      <c r="R67" s="1326">
        <f t="shared" si="227"/>
        <v>0</v>
      </c>
      <c r="S67" s="1326">
        <f t="shared" si="227"/>
        <v>0</v>
      </c>
      <c r="T67" s="1326">
        <f t="shared" si="227"/>
        <v>0</v>
      </c>
      <c r="U67" s="1301">
        <f t="shared" si="228"/>
        <v>0</v>
      </c>
      <c r="V67" s="1301">
        <f t="shared" si="229"/>
        <v>0</v>
      </c>
      <c r="W67" s="1301">
        <f t="shared" si="229"/>
        <v>0</v>
      </c>
      <c r="X67" s="1340">
        <f t="shared" si="229"/>
        <v>0</v>
      </c>
      <c r="Y67" s="1340">
        <f t="shared" si="229"/>
        <v>0</v>
      </c>
      <c r="Z67" s="1301">
        <f t="shared" si="230"/>
        <v>0</v>
      </c>
      <c r="AA67" s="1301">
        <f t="shared" ref="AA67:AD67" si="234">AA1565+AA1460+AA1355+AA1250+AA1145+AA1037+AA929+AA821+AA715+AA607+AA499+AA391+AA283+AA175</f>
        <v>0</v>
      </c>
      <c r="AB67" s="1301">
        <f t="shared" si="234"/>
        <v>0</v>
      </c>
      <c r="AC67" s="1301">
        <f t="shared" si="234"/>
        <v>0</v>
      </c>
      <c r="AD67" s="1301">
        <f t="shared" si="234"/>
        <v>0</v>
      </c>
      <c r="AE67" s="1301">
        <f t="shared" si="232"/>
        <v>0</v>
      </c>
      <c r="AF67" s="1301">
        <f t="shared" ref="AF67:AI67" si="235">AF1565+AF1460+AF1355+AF1250+AF1145+AF1037+AF929+AF821+AF715+AF607+AF499+AF391+AF283+AF175</f>
        <v>0</v>
      </c>
      <c r="AG67" s="1301">
        <f t="shared" si="235"/>
        <v>0</v>
      </c>
      <c r="AH67" s="1340">
        <f t="shared" si="235"/>
        <v>0</v>
      </c>
      <c r="AI67" s="1340">
        <f t="shared" si="235"/>
        <v>0</v>
      </c>
      <c r="AJ67" s="2013"/>
      <c r="AK67" s="1273"/>
      <c r="AL67" s="5"/>
      <c r="AM67" s="5"/>
      <c r="AN67" s="5">
        <f t="shared" si="134"/>
        <v>0</v>
      </c>
      <c r="AO67" s="5" t="e">
        <f t="shared" si="135"/>
        <v>#DIV/0!</v>
      </c>
      <c r="AP67" s="4" t="e">
        <f>AO67-#REF!</f>
        <v>#DIV/0!</v>
      </c>
      <c r="AQ67" s="4" t="e">
        <f>AP67/#REF!</f>
        <v>#DIV/0!</v>
      </c>
      <c r="AR67" s="4" t="e">
        <f>AQ67-#REF!</f>
        <v>#DIV/0!</v>
      </c>
      <c r="AS67" s="656" t="e">
        <f t="shared" si="167"/>
        <v>#DIV/0!</v>
      </c>
      <c r="AT67" s="4"/>
      <c r="AU67" s="692">
        <f t="shared" si="136"/>
        <v>0</v>
      </c>
      <c r="AV67" s="1875" t="e">
        <f t="shared" si="137"/>
        <v>#DIV/0!</v>
      </c>
      <c r="AW67" s="981"/>
      <c r="BP67" s="1853">
        <f t="shared" si="138"/>
        <v>0</v>
      </c>
      <c r="BQ67" s="1854" t="e">
        <f t="shared" si="139"/>
        <v>#DIV/0!</v>
      </c>
    </row>
    <row r="68" spans="1:76" ht="14.45" hidden="1" customHeight="1">
      <c r="A68" s="2624"/>
      <c r="B68" s="2646"/>
      <c r="C68" s="1290" t="s">
        <v>305</v>
      </c>
      <c r="D68" s="1333"/>
      <c r="E68" s="1296"/>
      <c r="F68" s="1296">
        <v>0</v>
      </c>
      <c r="G68" s="1296">
        <v>0</v>
      </c>
      <c r="H68" s="1296">
        <v>0</v>
      </c>
      <c r="I68" s="1296">
        <v>0</v>
      </c>
      <c r="J68" s="1301">
        <v>0</v>
      </c>
      <c r="K68" s="1296">
        <v>0</v>
      </c>
      <c r="L68" s="1301">
        <f t="shared" si="226"/>
        <v>0</v>
      </c>
      <c r="M68" s="1301">
        <f t="shared" si="227"/>
        <v>0</v>
      </c>
      <c r="N68" s="1301">
        <f t="shared" si="227"/>
        <v>0</v>
      </c>
      <c r="O68" s="1301">
        <f t="shared" si="227"/>
        <v>0</v>
      </c>
      <c r="P68" s="1301">
        <f t="shared" si="227"/>
        <v>0</v>
      </c>
      <c r="Q68" s="1326">
        <f t="shared" si="227"/>
        <v>0</v>
      </c>
      <c r="R68" s="1326">
        <f t="shared" si="227"/>
        <v>0</v>
      </c>
      <c r="S68" s="1326">
        <f t="shared" si="227"/>
        <v>0</v>
      </c>
      <c r="T68" s="1326">
        <f t="shared" si="227"/>
        <v>0</v>
      </c>
      <c r="U68" s="1301">
        <f t="shared" si="228"/>
        <v>0</v>
      </c>
      <c r="V68" s="1301">
        <f t="shared" si="229"/>
        <v>0</v>
      </c>
      <c r="W68" s="1301">
        <f t="shared" si="229"/>
        <v>0</v>
      </c>
      <c r="X68" s="1340">
        <f t="shared" si="229"/>
        <v>0</v>
      </c>
      <c r="Y68" s="1340">
        <f t="shared" si="229"/>
        <v>0</v>
      </c>
      <c r="Z68" s="1301">
        <f t="shared" si="230"/>
        <v>0</v>
      </c>
      <c r="AA68" s="1301">
        <f t="shared" ref="AA68:AD68" si="236">AA1566+AA1461+AA1356+AA1251+AA1146+AA1038+AA930+AA822+AA716+AA608+AA500+AA392+AA284+AA176</f>
        <v>0</v>
      </c>
      <c r="AB68" s="1301">
        <f t="shared" si="236"/>
        <v>0</v>
      </c>
      <c r="AC68" s="1301">
        <f t="shared" si="236"/>
        <v>0</v>
      </c>
      <c r="AD68" s="1301">
        <f t="shared" si="236"/>
        <v>0</v>
      </c>
      <c r="AE68" s="1301">
        <f t="shared" si="232"/>
        <v>0</v>
      </c>
      <c r="AF68" s="1301">
        <f t="shared" ref="AF68:AI68" si="237">AF1566+AF1461+AF1356+AF1251+AF1146+AF1038+AF930+AF822+AF716+AF608+AF500+AF392+AF284+AF176</f>
        <v>0</v>
      </c>
      <c r="AG68" s="1301">
        <f t="shared" si="237"/>
        <v>0</v>
      </c>
      <c r="AH68" s="1340">
        <f t="shared" si="237"/>
        <v>0</v>
      </c>
      <c r="AI68" s="1340">
        <f t="shared" si="237"/>
        <v>0</v>
      </c>
      <c r="AJ68" s="2013"/>
      <c r="AK68" s="1273"/>
      <c r="AL68" s="5"/>
      <c r="AM68" s="5"/>
      <c r="AN68" s="5">
        <f t="shared" si="134"/>
        <v>0</v>
      </c>
      <c r="AO68" s="5" t="e">
        <f t="shared" si="135"/>
        <v>#DIV/0!</v>
      </c>
      <c r="AP68" s="4" t="e">
        <f>AO68-#REF!</f>
        <v>#DIV/0!</v>
      </c>
      <c r="AQ68" s="4" t="e">
        <f>AP68/#REF!</f>
        <v>#DIV/0!</v>
      </c>
      <c r="AR68" s="4" t="e">
        <f>AQ68-#REF!</f>
        <v>#DIV/0!</v>
      </c>
      <c r="AS68" s="656" t="e">
        <f t="shared" si="167"/>
        <v>#DIV/0!</v>
      </c>
      <c r="AT68" s="4"/>
      <c r="AU68" s="692">
        <f t="shared" si="136"/>
        <v>0</v>
      </c>
      <c r="AV68" s="1875" t="e">
        <f t="shared" si="137"/>
        <v>#DIV/0!</v>
      </c>
      <c r="AW68" s="981"/>
      <c r="BP68" s="1853">
        <f t="shared" si="138"/>
        <v>0</v>
      </c>
      <c r="BQ68" s="1854" t="e">
        <f t="shared" si="139"/>
        <v>#DIV/0!</v>
      </c>
    </row>
    <row r="69" spans="1:76">
      <c r="A69" s="2624" t="s">
        <v>103</v>
      </c>
      <c r="B69" s="2645" t="s">
        <v>5</v>
      </c>
      <c r="C69" s="1290" t="s">
        <v>273</v>
      </c>
      <c r="D69" s="1333"/>
      <c r="E69" s="1296">
        <f>E1567+E1462+E1357+E1252+E1147+E1039+E931+E823+E717+E609+E501+E393+E285+E177</f>
        <v>18.126000000000001</v>
      </c>
      <c r="F69" s="1296">
        <v>17.848700000000001</v>
      </c>
      <c r="G69" s="1296">
        <v>22.61</v>
      </c>
      <c r="H69" s="1296">
        <v>17.659800000000001</v>
      </c>
      <c r="I69" s="1296">
        <v>46.301580000000008</v>
      </c>
      <c r="J69" s="1301">
        <v>19.339259999999999</v>
      </c>
      <c r="K69" s="1296">
        <v>25.050163706368092</v>
      </c>
      <c r="L69" s="1301">
        <f t="shared" si="226"/>
        <v>23.994518720981368</v>
      </c>
      <c r="M69" s="1301">
        <f t="shared" si="227"/>
        <v>4.7932677060875504</v>
      </c>
      <c r="N69" s="1301">
        <f t="shared" si="227"/>
        <v>5.5719237945917799</v>
      </c>
      <c r="O69" s="1301">
        <f t="shared" si="227"/>
        <v>5.84529472098402</v>
      </c>
      <c r="P69" s="1301">
        <f t="shared" si="227"/>
        <v>7.7840324993180143</v>
      </c>
      <c r="Q69" s="1326">
        <f t="shared" si="227"/>
        <v>28.846608350259004</v>
      </c>
      <c r="R69" s="1326">
        <f t="shared" si="227"/>
        <v>28.833674816897748</v>
      </c>
      <c r="S69" s="1326">
        <f t="shared" si="227"/>
        <v>28.819854117069845</v>
      </c>
      <c r="T69" s="1326">
        <f t="shared" si="227"/>
        <v>28.804214262952772</v>
      </c>
      <c r="U69" s="1301">
        <f t="shared" si="228"/>
        <v>14.685461565000001</v>
      </c>
      <c r="V69" s="1301">
        <f>V1567+V1462+V1357+V1252+V1147+V1039+V931+V823+V717+V609+V501+V393+V285+V177</f>
        <v>3.3326353190000004</v>
      </c>
      <c r="W69" s="1301">
        <f>W1567+W1462+W1357+W1252+W1147+W1039+W931+W823+W717+W609+W501+W393+W285+W177</f>
        <v>3.9136420460000005</v>
      </c>
      <c r="X69" s="1340">
        <f t="shared" si="229"/>
        <v>3.8461829999999999</v>
      </c>
      <c r="Y69" s="1340">
        <f>Y1567+Y1462+Y1357+Y1252+Y1147+Y1039+Y931+Y823+Y717+Y609+Y501+Y393+Y285+Y177</f>
        <v>3.5930011999999998</v>
      </c>
      <c r="Z69" s="1301">
        <f t="shared" si="230"/>
        <v>28.846702700785421</v>
      </c>
      <c r="AA69" s="1301">
        <f t="shared" ref="AA69:AD69" si="238">AA1567+AA1462+AA1357+AA1252+AA1147+AA1039+AA931+AA823+AA717+AA609+AA501+AA393+AA285+AA177</f>
        <v>6.1356500500000006</v>
      </c>
      <c r="AB69" s="1301">
        <f t="shared" si="238"/>
        <v>6.3441870599999994</v>
      </c>
      <c r="AC69" s="1301">
        <f t="shared" si="238"/>
        <v>7.1790591669999992</v>
      </c>
      <c r="AD69" s="1301">
        <f t="shared" si="238"/>
        <v>9.1878064237854193</v>
      </c>
      <c r="AE69" s="1301">
        <f t="shared" si="232"/>
        <v>3.3377940000000001</v>
      </c>
      <c r="AF69" s="1301">
        <f>AF1567+AF1462+AF1357+AF1252+AF1147+AF1039+AF931+AF823+AF717+AF609+AF501+AF393+AF285+AF177</f>
        <v>3.3377940000000001</v>
      </c>
      <c r="AG69" s="1301">
        <f>AG1567+AG1462+AG1357+AG1252+AG1147+AG1039+AG931+AG823+AG717+AG609+AG501+AG393+AG285+AG177</f>
        <v>0</v>
      </c>
      <c r="AH69" s="1340">
        <f t="shared" ref="AH69" si="239">AH1567+AH1462+AH1357+AH1252+AH1147+AH1039+AH931+AH823+AH717+AH609+AH501+AH393+AH285+AH177</f>
        <v>0</v>
      </c>
      <c r="AI69" s="1340">
        <f>AI1567+AI1462+AI1357+AI1252+AI1147+AI1039+AI931+AI823+AI717+AI609+AI501+AI393+AI285+AI177</f>
        <v>0</v>
      </c>
      <c r="AJ69" s="2013"/>
      <c r="AK69" s="1273"/>
      <c r="AL69" s="5"/>
      <c r="AM69" s="5"/>
      <c r="AN69" s="5">
        <f t="shared" si="134"/>
        <v>-1.9991117209840201</v>
      </c>
      <c r="AO69" s="5">
        <f t="shared" si="135"/>
        <v>-0.55639049633048276</v>
      </c>
      <c r="AP69" s="4" t="e">
        <f>AO69-#REF!</f>
        <v>#REF!</v>
      </c>
      <c r="AQ69" s="4" t="e">
        <f>AP69/#REF!</f>
        <v>#REF!</v>
      </c>
      <c r="AR69" s="4" t="e">
        <f>AQ69-#REF!</f>
        <v>#REF!</v>
      </c>
      <c r="AS69" s="656">
        <f t="shared" si="167"/>
        <v>-0.34200358004317732</v>
      </c>
      <c r="AT69" s="4"/>
      <c r="AU69" s="692">
        <f t="shared" si="136"/>
        <v>-1.9991117209840201</v>
      </c>
      <c r="AV69" s="1875">
        <f t="shared" si="137"/>
        <v>-0.34200358004317732</v>
      </c>
      <c r="AW69" s="981"/>
      <c r="AX69" s="213"/>
      <c r="AY69" s="213"/>
      <c r="BP69" s="1853">
        <f t="shared" si="138"/>
        <v>-1.6582817485917793</v>
      </c>
      <c r="BQ69" s="1854">
        <f t="shared" si="139"/>
        <v>-0.29761386008210317</v>
      </c>
    </row>
    <row r="70" spans="1:76">
      <c r="A70" s="2624"/>
      <c r="B70" s="2646"/>
      <c r="C70" s="1290" t="s">
        <v>303</v>
      </c>
      <c r="D70" s="1333"/>
      <c r="E70" s="1296">
        <v>0.32385700000000001</v>
      </c>
      <c r="F70" s="1296">
        <v>0.52002300000000001</v>
      </c>
      <c r="G70" s="1296">
        <v>0.53477915000000009</v>
      </c>
      <c r="H70" s="1296">
        <v>0.40038165000000003</v>
      </c>
      <c r="I70" s="1296">
        <v>1.03449575</v>
      </c>
      <c r="J70" s="1301">
        <v>0.89195340000000001</v>
      </c>
      <c r="K70" s="1296">
        <v>1.6103845847418512</v>
      </c>
      <c r="L70" s="1301">
        <f>SUM(M70:P70)</f>
        <v>0.59138199775062661</v>
      </c>
      <c r="M70" s="1301">
        <f>M1568+M1463+M1358+M1253+M1148+M1040+M932+M824+M718+M610+M502+P394+M286+M178</f>
        <v>0.11278755263944941</v>
      </c>
      <c r="N70" s="1301">
        <f>N1568+N1463+N1358+N1253+N1148+N1040+N932+N824+N718+N610+N502+Q394+N286+N178</f>
        <v>0.16632302225702264</v>
      </c>
      <c r="O70" s="1301">
        <f>O1568+O1463+O1358+O1253+O1148+O1040+O932+O824+O718+O610+O502+O394+O286+O178</f>
        <v>0.13093460175004207</v>
      </c>
      <c r="P70" s="1301">
        <f t="shared" ref="P70:Q74" si="240">P1568+P1463+P1358+P1253+P1148+P1040+P932+P824+P718+P610+P502+P394+P286+P178</f>
        <v>0.18133682110411248</v>
      </c>
      <c r="Q70" s="1326">
        <f>Q1568+Q1463+Q1358+Q1253+Q1148+Q1040+Q932+Q824+Q718+Q610+Q502+Q394+Q286+Q178</f>
        <v>0.69889101165273892</v>
      </c>
      <c r="R70" s="1326">
        <f t="shared" ref="R70:T70" si="241">R1568+R1463+R1358+R1253+R1148+R1040+R932+R824+R718+R610+R502+R394+R286+R178</f>
        <v>0.72652066267763138</v>
      </c>
      <c r="S70" s="1326">
        <f t="shared" si="241"/>
        <v>0.75521851316699184</v>
      </c>
      <c r="T70" s="1326">
        <f t="shared" si="241"/>
        <v>0.78500197141360872</v>
      </c>
      <c r="U70" s="1301">
        <f>SUM(V70:Y70)</f>
        <v>0.42382456904684462</v>
      </c>
      <c r="V70" s="1301">
        <f>V1568+V1463+V1358+V1253+V1148+V1040+V932+V824+V718+V610+V502+V394+V286+V178</f>
        <v>7.7220837804750003E-2</v>
      </c>
      <c r="W70" s="1301">
        <f>W1568+W1463+W1358+W1253+W1148+W1040+W932+W824+W718+W610+W502+W394+W286+W178</f>
        <v>0.17300075302156481</v>
      </c>
      <c r="X70" s="1340">
        <f t="shared" si="229"/>
        <v>9.047325142052981E-2</v>
      </c>
      <c r="Y70" s="1340">
        <f t="shared" si="229"/>
        <v>8.3129726799999998E-2</v>
      </c>
      <c r="Z70" s="1301">
        <f>SUM(AA70:AD70)</f>
        <v>0.6636456661276815</v>
      </c>
      <c r="AA70" s="1301">
        <f>AA1568+AA1463+AA1358+AA1253+AA1148+AA1040+AA932+AA824+AA718+AA610+AA502+AD394+AA286+AA178</f>
        <v>0.1486012444502805</v>
      </c>
      <c r="AB70" s="1301">
        <f>AB1568+AB1463+AB1358+AB1253+AB1148+AB1040+AB932+AB824+AB718+AB610+AB502+AJ394+AB286+AB178</f>
        <v>0.13637127647101682</v>
      </c>
      <c r="AC70" s="1301">
        <f>AC1568+AC1463+AC1358+AC1253+AC1148+AC1040+AC932+AC824+AC718+AC610+AC502+AC394+AC286+AC178</f>
        <v>0.16609881099782142</v>
      </c>
      <c r="AD70" s="1301">
        <f t="shared" ref="AD70" si="242">AD1568+AD1463+AD1358+AD1253+AD1148+AD1040+AD932+AD824+AD718+AD610+AD502+AD394+AD286+AD178</f>
        <v>0.21257433420856281</v>
      </c>
      <c r="AE70" s="1301">
        <f>SUM(AF70:AI70)</f>
        <v>7.8969282500000001E-2</v>
      </c>
      <c r="AF70" s="1301">
        <f>AF1568+AF1463+AF1358+AF1253+AF1148+AF1040+AF932+AF824+AF718+AF610+AF502+AF394+AF286+AF178</f>
        <v>7.8969282500000001E-2</v>
      </c>
      <c r="AG70" s="1301">
        <f>AG1568+AG1463+AG1358+AG1253+AG1148+AG1040+AG932+AG824+AG718+AG610+AG502+AG394+AG286+AG178</f>
        <v>0</v>
      </c>
      <c r="AH70" s="1340">
        <f t="shared" ref="AH70:AI70" si="243">AH1568+AH1463+AH1358+AH1253+AH1148+AH1040+AH932+AH824+AH718+AH610+AH502+AH394+AH286+AH178</f>
        <v>0</v>
      </c>
      <c r="AI70" s="1340">
        <f t="shared" si="243"/>
        <v>0</v>
      </c>
      <c r="AJ70" s="2013"/>
      <c r="AK70" s="1273"/>
      <c r="AL70" s="5"/>
      <c r="AM70" s="5"/>
      <c r="AN70" s="5">
        <f t="shared" si="134"/>
        <v>-4.0461350329512258E-2</v>
      </c>
      <c r="AO70" s="5">
        <f t="shared" si="135"/>
        <v>-0.4867254096342376</v>
      </c>
      <c r="AP70" s="4" t="e">
        <f>AO70-#REF!</f>
        <v>#REF!</v>
      </c>
      <c r="AQ70" s="4" t="e">
        <f>AP70/#REF!</f>
        <v>#REF!</v>
      </c>
      <c r="AR70" s="4" t="e">
        <f>AQ70-#REF!</f>
        <v>#REF!</v>
      </c>
      <c r="AS70" s="656">
        <f t="shared" si="167"/>
        <v>-0.30901953943965205</v>
      </c>
      <c r="AT70" s="4"/>
      <c r="AU70" s="692">
        <f t="shared" si="136"/>
        <v>-4.0461350329512258E-2</v>
      </c>
      <c r="AV70" s="1875">
        <f t="shared" si="137"/>
        <v>-0.30901953943965205</v>
      </c>
      <c r="AW70" s="981"/>
      <c r="BP70" s="1853">
        <f t="shared" si="138"/>
        <v>6.6777307645421724E-3</v>
      </c>
      <c r="BQ70" s="1854">
        <f t="shared" si="139"/>
        <v>4.014916680760483E-2</v>
      </c>
      <c r="BW70" s="248"/>
      <c r="BX70" s="248"/>
    </row>
    <row r="71" spans="1:76" ht="14.45" hidden="1" customHeight="1">
      <c r="A71" s="2647" t="s">
        <v>105</v>
      </c>
      <c r="B71" s="2645" t="s">
        <v>104</v>
      </c>
      <c r="C71" s="1290" t="s">
        <v>273</v>
      </c>
      <c r="D71" s="1333"/>
      <c r="E71" s="1336"/>
      <c r="F71" s="1337" t="e">
        <v>#REF!</v>
      </c>
      <c r="G71" s="1336"/>
      <c r="H71" s="1336">
        <v>0</v>
      </c>
      <c r="I71" s="1336">
        <v>0</v>
      </c>
      <c r="J71" s="1336">
        <v>0</v>
      </c>
      <c r="K71" s="1336">
        <v>0</v>
      </c>
      <c r="L71" s="1301">
        <f t="shared" si="226"/>
        <v>0</v>
      </c>
      <c r="M71" s="1301">
        <f t="shared" ref="M71:O74" si="244">M1569+M1464+M1359+M1254+M1149+M1041+M933+M825+M719+M611+M503+M395+M287+M179</f>
        <v>0</v>
      </c>
      <c r="N71" s="1301">
        <f t="shared" si="244"/>
        <v>0</v>
      </c>
      <c r="O71" s="1301">
        <f t="shared" si="244"/>
        <v>0</v>
      </c>
      <c r="P71" s="1301">
        <f t="shared" si="240"/>
        <v>0</v>
      </c>
      <c r="Q71" s="1326">
        <f t="shared" si="240"/>
        <v>0</v>
      </c>
      <c r="R71" s="1326">
        <f t="shared" ref="R71:T74" si="245">R1569+R1464+R1359+R1254+R1149+R1041+R933+R825+R719+R611+R503+R395+R287+R179</f>
        <v>0</v>
      </c>
      <c r="S71" s="1326">
        <f t="shared" si="245"/>
        <v>0</v>
      </c>
      <c r="T71" s="1326">
        <f t="shared" si="245"/>
        <v>0</v>
      </c>
      <c r="U71" s="1301">
        <f t="shared" si="228"/>
        <v>0</v>
      </c>
      <c r="V71" s="1301">
        <f t="shared" si="229"/>
        <v>0</v>
      </c>
      <c r="W71" s="1301">
        <f t="shared" si="229"/>
        <v>0</v>
      </c>
      <c r="X71" s="1340">
        <f t="shared" si="229"/>
        <v>0</v>
      </c>
      <c r="Y71" s="1340">
        <f t="shared" si="229"/>
        <v>0</v>
      </c>
      <c r="Z71" s="1301">
        <f t="shared" ref="Z71:Z74" si="246">SUM(AA71:AD71)</f>
        <v>0</v>
      </c>
      <c r="AA71" s="1301">
        <f t="shared" ref="AA71:AD71" si="247">AA1569+AA1464+AA1359+AA1254+AA1149+AA1041+AA933+AA825+AA719+AA611+AA503+AA395+AA287+AA179</f>
        <v>0</v>
      </c>
      <c r="AB71" s="1301">
        <f t="shared" si="247"/>
        <v>0</v>
      </c>
      <c r="AC71" s="1301">
        <f t="shared" si="247"/>
        <v>0</v>
      </c>
      <c r="AD71" s="1301">
        <f t="shared" si="247"/>
        <v>0</v>
      </c>
      <c r="AE71" s="1301">
        <f t="shared" ref="AE71:AE74" si="248">SUM(AF71:AI71)</f>
        <v>0</v>
      </c>
      <c r="AF71" s="1301">
        <f t="shared" ref="AF71:AI71" si="249">AF1569+AF1464+AF1359+AF1254+AF1149+AF1041+AF933+AF825+AF719+AF611+AF503+AF395+AF287+AF179</f>
        <v>0</v>
      </c>
      <c r="AG71" s="1301">
        <f t="shared" si="249"/>
        <v>0</v>
      </c>
      <c r="AH71" s="1340">
        <f t="shared" si="249"/>
        <v>0</v>
      </c>
      <c r="AI71" s="1340">
        <f t="shared" si="249"/>
        <v>0</v>
      </c>
      <c r="AJ71" s="2013"/>
      <c r="AK71" s="1273"/>
      <c r="AL71" s="5"/>
      <c r="AM71" s="5"/>
      <c r="AN71" s="5">
        <f t="shared" si="134"/>
        <v>0</v>
      </c>
      <c r="AO71" s="5" t="e">
        <f t="shared" si="135"/>
        <v>#DIV/0!</v>
      </c>
      <c r="AP71" s="4" t="e">
        <f>AO71-#REF!</f>
        <v>#DIV/0!</v>
      </c>
      <c r="AQ71" s="4" t="e">
        <f>AP71/#REF!</f>
        <v>#DIV/0!</v>
      </c>
      <c r="AR71" s="4" t="e">
        <f>AQ71-#REF!</f>
        <v>#DIV/0!</v>
      </c>
      <c r="AS71" s="656" t="e">
        <f t="shared" si="167"/>
        <v>#DIV/0!</v>
      </c>
      <c r="AT71" s="4"/>
      <c r="AU71" s="692">
        <f t="shared" si="136"/>
        <v>0</v>
      </c>
      <c r="AV71" s="1875" t="e">
        <f t="shared" si="137"/>
        <v>#DIV/0!</v>
      </c>
      <c r="AW71" s="981"/>
      <c r="BP71" s="1853">
        <f t="shared" si="138"/>
        <v>0</v>
      </c>
      <c r="BQ71" s="1854" t="e">
        <f t="shared" si="139"/>
        <v>#DIV/0!</v>
      </c>
      <c r="BW71" s="248"/>
      <c r="BX71" s="248"/>
    </row>
    <row r="72" spans="1:76" ht="14.45" hidden="1" customHeight="1">
      <c r="A72" s="2648"/>
      <c r="B72" s="2650"/>
      <c r="C72" s="1290" t="s">
        <v>278</v>
      </c>
      <c r="D72" s="1333"/>
      <c r="E72" s="1336"/>
      <c r="F72" s="1337">
        <v>0</v>
      </c>
      <c r="G72" s="1336"/>
      <c r="H72" s="1336">
        <v>0</v>
      </c>
      <c r="I72" s="1336">
        <v>0</v>
      </c>
      <c r="J72" s="1336">
        <v>0</v>
      </c>
      <c r="K72" s="1336">
        <v>0</v>
      </c>
      <c r="L72" s="1301">
        <f t="shared" si="226"/>
        <v>0</v>
      </c>
      <c r="M72" s="1301">
        <f t="shared" si="244"/>
        <v>0</v>
      </c>
      <c r="N72" s="1301">
        <f t="shared" si="244"/>
        <v>0</v>
      </c>
      <c r="O72" s="1301">
        <f t="shared" si="244"/>
        <v>0</v>
      </c>
      <c r="P72" s="1301">
        <f t="shared" si="240"/>
        <v>0</v>
      </c>
      <c r="Q72" s="1326">
        <f t="shared" si="240"/>
        <v>0</v>
      </c>
      <c r="R72" s="1326">
        <f t="shared" si="245"/>
        <v>0</v>
      </c>
      <c r="S72" s="1326">
        <f t="shared" si="245"/>
        <v>0</v>
      </c>
      <c r="T72" s="1326">
        <f t="shared" si="245"/>
        <v>0</v>
      </c>
      <c r="U72" s="1301">
        <f t="shared" si="228"/>
        <v>0</v>
      </c>
      <c r="V72" s="1301">
        <f t="shared" si="229"/>
        <v>0</v>
      </c>
      <c r="W72" s="1301">
        <f t="shared" si="229"/>
        <v>0</v>
      </c>
      <c r="X72" s="1340">
        <f t="shared" si="229"/>
        <v>0</v>
      </c>
      <c r="Y72" s="1340">
        <f t="shared" si="229"/>
        <v>0</v>
      </c>
      <c r="Z72" s="1301">
        <f t="shared" si="246"/>
        <v>0</v>
      </c>
      <c r="AA72" s="1301">
        <f t="shared" ref="AA72:AD72" si="250">AA1570+AA1465+AA1360+AA1255+AA1150+AA1042+AA934+AA826+AA720+AA612+AA504+AA396+AA288+AA180</f>
        <v>0</v>
      </c>
      <c r="AB72" s="1301">
        <f t="shared" si="250"/>
        <v>0</v>
      </c>
      <c r="AC72" s="1301">
        <f t="shared" si="250"/>
        <v>0</v>
      </c>
      <c r="AD72" s="1301">
        <f t="shared" si="250"/>
        <v>0</v>
      </c>
      <c r="AE72" s="1301">
        <f t="shared" si="248"/>
        <v>0</v>
      </c>
      <c r="AF72" s="1301">
        <f t="shared" ref="AF72:AI72" si="251">AF1570+AF1465+AF1360+AF1255+AF1150+AF1042+AF934+AF826+AF720+AF612+AF504+AF396+AF288+AF180</f>
        <v>0</v>
      </c>
      <c r="AG72" s="1301">
        <f t="shared" si="251"/>
        <v>0</v>
      </c>
      <c r="AH72" s="1340">
        <f t="shared" si="251"/>
        <v>0</v>
      </c>
      <c r="AI72" s="1340">
        <f t="shared" si="251"/>
        <v>0</v>
      </c>
      <c r="AJ72" s="2013"/>
      <c r="AK72" s="1273"/>
      <c r="AL72" s="5"/>
      <c r="AM72" s="5"/>
      <c r="AN72" s="5">
        <f t="shared" ref="AN72:AN103" si="252">X72-O72</f>
        <v>0</v>
      </c>
      <c r="AO72" s="5" t="e">
        <f t="shared" ref="AO72:AO103" si="253">AN72/Y72</f>
        <v>#DIV/0!</v>
      </c>
      <c r="AP72" s="4" t="e">
        <f>AO72-#REF!</f>
        <v>#DIV/0!</v>
      </c>
      <c r="AQ72" s="4" t="e">
        <f>AP72/#REF!</f>
        <v>#DIV/0!</v>
      </c>
      <c r="AR72" s="4" t="e">
        <f>AQ72-#REF!</f>
        <v>#DIV/0!</v>
      </c>
      <c r="AS72" s="656" t="e">
        <f t="shared" si="167"/>
        <v>#DIV/0!</v>
      </c>
      <c r="AT72" s="4"/>
      <c r="AU72" s="692">
        <f t="shared" ref="AU72:AU103" si="254">X72-O72</f>
        <v>0</v>
      </c>
      <c r="AV72" s="1875" t="e">
        <f t="shared" ref="AV72:AV103" si="255">AU72/O72</f>
        <v>#DIV/0!</v>
      </c>
      <c r="AW72" s="981"/>
      <c r="BP72" s="1853">
        <f t="shared" ref="BP72:BP103" si="256">W72-N72</f>
        <v>0</v>
      </c>
      <c r="BQ72" s="1854" t="e">
        <f t="shared" ref="BQ72:BQ103" si="257">BP72/N72</f>
        <v>#DIV/0!</v>
      </c>
      <c r="BW72" s="248"/>
      <c r="BX72" s="248"/>
    </row>
    <row r="73" spans="1:76" ht="14.45" hidden="1" customHeight="1">
      <c r="A73" s="2648"/>
      <c r="B73" s="2650"/>
      <c r="C73" s="1290" t="s">
        <v>156</v>
      </c>
      <c r="D73" s="1333"/>
      <c r="E73" s="1336"/>
      <c r="F73" s="1337">
        <v>0</v>
      </c>
      <c r="G73" s="1336"/>
      <c r="H73" s="1336">
        <v>0</v>
      </c>
      <c r="I73" s="1336">
        <v>0</v>
      </c>
      <c r="J73" s="1336">
        <v>0</v>
      </c>
      <c r="K73" s="1336">
        <v>0</v>
      </c>
      <c r="L73" s="1301">
        <f t="shared" si="226"/>
        <v>0</v>
      </c>
      <c r="M73" s="1301">
        <f t="shared" si="244"/>
        <v>0</v>
      </c>
      <c r="N73" s="1301">
        <f t="shared" si="244"/>
        <v>0</v>
      </c>
      <c r="O73" s="1301">
        <f t="shared" si="244"/>
        <v>0</v>
      </c>
      <c r="P73" s="1301">
        <f t="shared" si="240"/>
        <v>0</v>
      </c>
      <c r="Q73" s="1326">
        <f t="shared" si="240"/>
        <v>0</v>
      </c>
      <c r="R73" s="1326">
        <f t="shared" si="245"/>
        <v>0</v>
      </c>
      <c r="S73" s="1326">
        <f t="shared" si="245"/>
        <v>0</v>
      </c>
      <c r="T73" s="1326">
        <f t="shared" si="245"/>
        <v>0</v>
      </c>
      <c r="U73" s="1301">
        <f t="shared" si="228"/>
        <v>0</v>
      </c>
      <c r="V73" s="1301">
        <f t="shared" si="229"/>
        <v>0</v>
      </c>
      <c r="W73" s="1301">
        <f t="shared" si="229"/>
        <v>0</v>
      </c>
      <c r="X73" s="1340">
        <f t="shared" si="229"/>
        <v>0</v>
      </c>
      <c r="Y73" s="1340">
        <f t="shared" si="229"/>
        <v>0</v>
      </c>
      <c r="Z73" s="1301">
        <f t="shared" si="246"/>
        <v>0</v>
      </c>
      <c r="AA73" s="1301">
        <f t="shared" ref="AA73:AD73" si="258">AA1571+AA1466+AA1361+AA1256+AA1151+AA1043+AA935+AA827+AA721+AA613+AA505+AA397+AA289+AA181</f>
        <v>0</v>
      </c>
      <c r="AB73" s="1301">
        <f t="shared" si="258"/>
        <v>0</v>
      </c>
      <c r="AC73" s="1301">
        <f t="shared" si="258"/>
        <v>0</v>
      </c>
      <c r="AD73" s="1301">
        <f t="shared" si="258"/>
        <v>0</v>
      </c>
      <c r="AE73" s="1301">
        <f t="shared" si="248"/>
        <v>0</v>
      </c>
      <c r="AF73" s="1301">
        <f t="shared" ref="AF73:AI73" si="259">AF1571+AF1466+AF1361+AF1256+AF1151+AF1043+AF935+AF827+AF721+AF613+AF505+AF397+AF289+AF181</f>
        <v>0</v>
      </c>
      <c r="AG73" s="1301">
        <f t="shared" si="259"/>
        <v>0</v>
      </c>
      <c r="AH73" s="1340">
        <f t="shared" si="259"/>
        <v>0</v>
      </c>
      <c r="AI73" s="1340">
        <f t="shared" si="259"/>
        <v>0</v>
      </c>
      <c r="AJ73" s="2013"/>
      <c r="AK73" s="1273"/>
      <c r="AL73" s="5"/>
      <c r="AM73" s="5"/>
      <c r="AN73" s="5">
        <f t="shared" si="252"/>
        <v>0</v>
      </c>
      <c r="AO73" s="5" t="e">
        <f t="shared" si="253"/>
        <v>#DIV/0!</v>
      </c>
      <c r="AP73" s="4" t="e">
        <f>AO73-#REF!</f>
        <v>#DIV/0!</v>
      </c>
      <c r="AQ73" s="4" t="e">
        <f>AP73/#REF!</f>
        <v>#DIV/0!</v>
      </c>
      <c r="AR73" s="4" t="e">
        <f>AQ73-#REF!</f>
        <v>#DIV/0!</v>
      </c>
      <c r="AS73" s="656" t="e">
        <f t="shared" si="167"/>
        <v>#DIV/0!</v>
      </c>
      <c r="AT73" s="4"/>
      <c r="AU73" s="692">
        <f t="shared" si="254"/>
        <v>0</v>
      </c>
      <c r="AV73" s="1875" t="e">
        <f t="shared" si="255"/>
        <v>#DIV/0!</v>
      </c>
      <c r="AW73" s="981"/>
      <c r="BP73" s="1853">
        <f t="shared" si="256"/>
        <v>0</v>
      </c>
      <c r="BQ73" s="1854" t="e">
        <f t="shared" si="257"/>
        <v>#DIV/0!</v>
      </c>
      <c r="BW73" s="248"/>
      <c r="BX73" s="248"/>
    </row>
    <row r="74" spans="1:76" ht="14.45" hidden="1" customHeight="1">
      <c r="A74" s="2649"/>
      <c r="B74" s="2646"/>
      <c r="C74" s="1290" t="s">
        <v>305</v>
      </c>
      <c r="D74" s="1333"/>
      <c r="E74" s="1336"/>
      <c r="F74" s="1337">
        <v>0</v>
      </c>
      <c r="G74" s="1336"/>
      <c r="H74" s="1336">
        <v>0</v>
      </c>
      <c r="I74" s="1336">
        <v>0</v>
      </c>
      <c r="J74" s="1336">
        <v>0</v>
      </c>
      <c r="K74" s="1336">
        <v>0</v>
      </c>
      <c r="L74" s="1301">
        <f t="shared" si="226"/>
        <v>0</v>
      </c>
      <c r="M74" s="1301">
        <f t="shared" si="244"/>
        <v>0</v>
      </c>
      <c r="N74" s="1301">
        <f t="shared" si="244"/>
        <v>0</v>
      </c>
      <c r="O74" s="1301">
        <f t="shared" si="244"/>
        <v>0</v>
      </c>
      <c r="P74" s="1301">
        <f t="shared" si="240"/>
        <v>0</v>
      </c>
      <c r="Q74" s="1326">
        <f t="shared" si="240"/>
        <v>0</v>
      </c>
      <c r="R74" s="1326">
        <f t="shared" si="245"/>
        <v>0</v>
      </c>
      <c r="S74" s="1326">
        <f t="shared" si="245"/>
        <v>0</v>
      </c>
      <c r="T74" s="1326">
        <f t="shared" si="245"/>
        <v>0</v>
      </c>
      <c r="U74" s="1301">
        <f t="shared" si="228"/>
        <v>0</v>
      </c>
      <c r="V74" s="1301">
        <f>V1572+V1467+V1362+V1257+V1152+V1044+V936+V828+V722+V614+V506+V398+V290+V182</f>
        <v>0</v>
      </c>
      <c r="W74" s="1301">
        <f>W1572+W1467+W1362+W1257+W1152+W1044+W936+W828+W722+W614+W506+W398+W290+W182</f>
        <v>0</v>
      </c>
      <c r="X74" s="1301">
        <v>0</v>
      </c>
      <c r="Y74" s="1340">
        <f>Y1572+Y1467+Y1362+Y1257+Y1152+Y1044+Y936+Y828+Y722+Y614+Y506+Y398+Y290+Y182</f>
        <v>0</v>
      </c>
      <c r="Z74" s="1301">
        <f t="shared" si="246"/>
        <v>0</v>
      </c>
      <c r="AA74" s="1301">
        <f t="shared" ref="AA74:AD74" si="260">AA1572+AA1467+AA1362+AA1257+AA1152+AA1044+AA936+AA828+AA722+AA614+AA506+AA398+AA290+AA182</f>
        <v>0</v>
      </c>
      <c r="AB74" s="1301">
        <f t="shared" si="260"/>
        <v>0</v>
      </c>
      <c r="AC74" s="1301">
        <f t="shared" si="260"/>
        <v>0</v>
      </c>
      <c r="AD74" s="1301">
        <f t="shared" si="260"/>
        <v>0</v>
      </c>
      <c r="AE74" s="1301">
        <f t="shared" si="248"/>
        <v>0</v>
      </c>
      <c r="AF74" s="1301">
        <f>AF1572+AF1467+AF1362+AF1257+AF1152+AF1044+AF936+AF828+AF722+AF614+AF506+AF398+AF290+AF182</f>
        <v>0</v>
      </c>
      <c r="AG74" s="1301">
        <f>AG1572+AG1467+AG1362+AG1257+AG1152+AG1044+AG936+AG828+AG722+AG614+AG506+AG398+AG290+AG182</f>
        <v>0</v>
      </c>
      <c r="AH74" s="1301">
        <v>0</v>
      </c>
      <c r="AI74" s="1340">
        <f>AI1572+AI1467+AI1362+AI1257+AI1152+AI1044+AI936+AI828+AI722+AI614+AI506+AI398+AI290+AI182</f>
        <v>0</v>
      </c>
      <c r="AJ74" s="2013"/>
      <c r="AK74" s="1273"/>
      <c r="AL74" s="5"/>
      <c r="AM74" s="5"/>
      <c r="AN74" s="5">
        <f t="shared" si="252"/>
        <v>0</v>
      </c>
      <c r="AO74" s="5" t="e">
        <f t="shared" si="253"/>
        <v>#DIV/0!</v>
      </c>
      <c r="AP74" s="4" t="e">
        <f>AO74-#REF!</f>
        <v>#DIV/0!</v>
      </c>
      <c r="AQ74" s="4" t="e">
        <f>AP74/#REF!</f>
        <v>#DIV/0!</v>
      </c>
      <c r="AR74" s="4" t="e">
        <f>AQ74-#REF!</f>
        <v>#DIV/0!</v>
      </c>
      <c r="AS74" s="656" t="e">
        <f t="shared" si="167"/>
        <v>#DIV/0!</v>
      </c>
      <c r="AT74" s="4"/>
      <c r="AU74" s="692">
        <f t="shared" si="254"/>
        <v>0</v>
      </c>
      <c r="AV74" s="1875" t="e">
        <f t="shared" si="255"/>
        <v>#DIV/0!</v>
      </c>
      <c r="AW74" s="981"/>
      <c r="BP74" s="1853">
        <f t="shared" si="256"/>
        <v>0</v>
      </c>
      <c r="BQ74" s="1854" t="e">
        <f t="shared" si="257"/>
        <v>#DIV/0!</v>
      </c>
      <c r="BW74" s="248"/>
      <c r="BX74" s="248"/>
    </row>
    <row r="75" spans="1:76">
      <c r="A75" s="2561">
        <v>8</v>
      </c>
      <c r="B75" s="2641" t="s">
        <v>112</v>
      </c>
      <c r="C75" s="1290" t="s">
        <v>287</v>
      </c>
      <c r="D75" s="1333"/>
      <c r="E75" s="1301">
        <f t="shared" ref="E75:E77" si="261">E78+E91</f>
        <v>1230.3</v>
      </c>
      <c r="F75" s="1301">
        <v>1326.2289999999998</v>
      </c>
      <c r="G75" s="1301">
        <f t="shared" ref="G75:R75" si="262">G78+G91</f>
        <v>1252.3449999999998</v>
      </c>
      <c r="H75" s="1331">
        <v>1220.5171799999998</v>
      </c>
      <c r="I75" s="1331">
        <v>1205.67282</v>
      </c>
      <c r="J75" s="1331">
        <v>1134.6740799999998</v>
      </c>
      <c r="K75" s="1331">
        <v>1216.9970542172198</v>
      </c>
      <c r="L75" s="1331">
        <f>L78+L91</f>
        <v>1163.56050542</v>
      </c>
      <c r="M75" s="1301">
        <f>M78+M91</f>
        <v>277.45984605120685</v>
      </c>
      <c r="N75" s="1301">
        <f>N78+N91</f>
        <v>296.73071059939946</v>
      </c>
      <c r="O75" s="1301">
        <f>O78+O91</f>
        <v>301.29885477572748</v>
      </c>
      <c r="P75" s="1301">
        <f>P78+P91</f>
        <v>288.07109399366618</v>
      </c>
      <c r="Q75" s="1332">
        <f t="shared" si="262"/>
        <v>1162.3974931658199</v>
      </c>
      <c r="R75" s="1332">
        <f t="shared" si="262"/>
        <v>1161.2350956726543</v>
      </c>
      <c r="S75" s="1332">
        <f>S78+S91</f>
        <v>1160.0738605769816</v>
      </c>
      <c r="T75" s="1332">
        <f t="shared" ref="T75" si="263">T78+T91</f>
        <v>1158.9137867164047</v>
      </c>
      <c r="U75" s="1331">
        <f>U78+U91</f>
        <v>1030.5319</v>
      </c>
      <c r="V75" s="1301">
        <f>V78+V91</f>
        <v>249.15921</v>
      </c>
      <c r="W75" s="1301">
        <f>W78+W91</f>
        <v>251.02</v>
      </c>
      <c r="X75" s="1340">
        <f t="shared" ref="X75:Y75" si="264">X78+X91</f>
        <v>250.22211999999999</v>
      </c>
      <c r="Y75" s="1340">
        <f t="shared" si="264"/>
        <v>280.13056999999998</v>
      </c>
      <c r="Z75" s="1331">
        <f t="shared" ref="Z75:AG75" si="265">Z78+Z91</f>
        <v>1164.0771899260001</v>
      </c>
      <c r="AA75" s="1301">
        <f t="shared" si="265"/>
        <v>284.3054611</v>
      </c>
      <c r="AB75" s="1301">
        <f t="shared" si="265"/>
        <v>292.48579433000003</v>
      </c>
      <c r="AC75" s="1301">
        <f t="shared" si="265"/>
        <v>295.44175029000002</v>
      </c>
      <c r="AD75" s="1301">
        <f t="shared" si="265"/>
        <v>291.84418420600002</v>
      </c>
      <c r="AE75" s="1331">
        <f t="shared" si="265"/>
        <v>234.98293137629938</v>
      </c>
      <c r="AF75" s="1301">
        <f t="shared" si="265"/>
        <v>234.98293137629938</v>
      </c>
      <c r="AG75" s="1301">
        <f t="shared" si="265"/>
        <v>0</v>
      </c>
      <c r="AH75" s="1340">
        <f t="shared" ref="AH75:AI75" si="266">AH78+AH91</f>
        <v>0</v>
      </c>
      <c r="AI75" s="1340">
        <f t="shared" si="266"/>
        <v>0</v>
      </c>
      <c r="AJ75" s="2013"/>
      <c r="AK75" s="1273"/>
      <c r="AL75" s="5"/>
      <c r="AM75" s="5"/>
      <c r="AN75" s="5">
        <f t="shared" si="252"/>
        <v>-51.076734775727488</v>
      </c>
      <c r="AO75" s="5">
        <f t="shared" si="253"/>
        <v>-0.18233188464838912</v>
      </c>
      <c r="AP75" s="4" t="e">
        <f>AO75-#REF!</f>
        <v>#REF!</v>
      </c>
      <c r="AQ75" s="4" t="e">
        <f>AP75/#REF!</f>
        <v>#REF!</v>
      </c>
      <c r="AR75" s="4" t="e">
        <f>AQ75-#REF!</f>
        <v>#REF!</v>
      </c>
      <c r="AS75" s="656">
        <f t="shared" si="167"/>
        <v>-0.16952183510205035</v>
      </c>
      <c r="AT75" s="4"/>
      <c r="AU75" s="692">
        <f t="shared" si="254"/>
        <v>-51.076734775727488</v>
      </c>
      <c r="AV75" s="1875">
        <f t="shared" si="255"/>
        <v>-0.16952183510205035</v>
      </c>
      <c r="AW75" s="981"/>
      <c r="BP75" s="1853">
        <f t="shared" si="256"/>
        <v>-45.710710599399448</v>
      </c>
      <c r="BQ75" s="1854">
        <f t="shared" si="257"/>
        <v>-0.15404779136970112</v>
      </c>
      <c r="BW75" s="248"/>
      <c r="BX75" s="248"/>
    </row>
    <row r="76" spans="1:76">
      <c r="A76" s="2640"/>
      <c r="B76" s="2642"/>
      <c r="C76" s="1290" t="s">
        <v>280</v>
      </c>
      <c r="D76" s="1333"/>
      <c r="E76" s="1301">
        <f t="shared" si="261"/>
        <v>1.4319472368000001</v>
      </c>
      <c r="F76" s="1301">
        <v>1.5410693279999998</v>
      </c>
      <c r="G76" s="1301">
        <f t="shared" ref="G76" si="267">G79+G92</f>
        <v>1.4549930787999998</v>
      </c>
      <c r="H76" s="1301">
        <v>1.4202103652839999</v>
      </c>
      <c r="I76" s="1301">
        <v>1.4045778360680001</v>
      </c>
      <c r="J76" s="1301">
        <v>1.3252694523919999</v>
      </c>
      <c r="K76" s="1301">
        <v>1.4128862142263883</v>
      </c>
      <c r="L76" s="1301">
        <f>L79+L92</f>
        <v>1.3613081634591309</v>
      </c>
      <c r="M76" s="1301">
        <f t="shared" ref="M76:R76" si="268">M79+M92</f>
        <v>0.32377358757231889</v>
      </c>
      <c r="N76" s="1301">
        <f t="shared" si="268"/>
        <v>0.34708057619365495</v>
      </c>
      <c r="O76" s="1301">
        <f t="shared" si="268"/>
        <v>0.35274795467802983</v>
      </c>
      <c r="P76" s="1301">
        <f t="shared" si="268"/>
        <v>0.33770604501512735</v>
      </c>
      <c r="Q76" s="1326">
        <f t="shared" si="268"/>
        <v>1.3573512597355952</v>
      </c>
      <c r="R76" s="1326">
        <f t="shared" si="268"/>
        <v>1.3559939084758597</v>
      </c>
      <c r="S76" s="1326">
        <f t="shared" ref="S76:T76" si="269">S79+S92</f>
        <v>1.3546379145673837</v>
      </c>
      <c r="T76" s="1326">
        <f t="shared" si="269"/>
        <v>1.3532832766528164</v>
      </c>
      <c r="U76" s="1301">
        <f t="shared" ref="U76:Y76" si="270">U79+U92</f>
        <v>1.2156407964149998</v>
      </c>
      <c r="V76" s="1301">
        <f t="shared" si="270"/>
        <v>0.29344137160399997</v>
      </c>
      <c r="W76" s="1301">
        <f t="shared" si="270"/>
        <v>0.29597475600000001</v>
      </c>
      <c r="X76" s="1340">
        <f t="shared" si="270"/>
        <v>0.295225746043</v>
      </c>
      <c r="Y76" s="1340">
        <f t="shared" si="270"/>
        <v>0.33099892276799997</v>
      </c>
      <c r="Z76" s="1301">
        <f>Z79+Z92</f>
        <v>1.3620010626086425</v>
      </c>
      <c r="AA76" s="1301">
        <f t="shared" ref="AA76:AI76" si="271">AA79+AA92</f>
        <v>0.33189833564024002</v>
      </c>
      <c r="AB76" s="1301">
        <f t="shared" si="271"/>
        <v>0.342047453513592</v>
      </c>
      <c r="AC76" s="1301">
        <f t="shared" si="271"/>
        <v>0.345883710686896</v>
      </c>
      <c r="AD76" s="1301">
        <f t="shared" si="271"/>
        <v>0.34217156276791438</v>
      </c>
      <c r="AE76" s="1301">
        <f t="shared" si="271"/>
        <v>0.27635801672028892</v>
      </c>
      <c r="AF76" s="1301">
        <f t="shared" si="271"/>
        <v>0.27635801672028892</v>
      </c>
      <c r="AG76" s="1301">
        <f t="shared" si="271"/>
        <v>0</v>
      </c>
      <c r="AH76" s="1340">
        <f t="shared" si="271"/>
        <v>0</v>
      </c>
      <c r="AI76" s="1340">
        <f t="shared" si="271"/>
        <v>0</v>
      </c>
      <c r="AJ76" s="2013"/>
      <c r="AK76" s="1273"/>
      <c r="AL76" s="5"/>
      <c r="AM76" s="5"/>
      <c r="AN76" s="5">
        <f t="shared" si="252"/>
        <v>-5.7522208635029826E-2</v>
      </c>
      <c r="AO76" s="5">
        <f t="shared" si="253"/>
        <v>-0.17378367323372723</v>
      </c>
      <c r="AP76" s="4" t="e">
        <f>AO76-#REF!</f>
        <v>#REF!</v>
      </c>
      <c r="AQ76" s="4" t="e">
        <f>AP76/#REF!</f>
        <v>#REF!</v>
      </c>
      <c r="AR76" s="4" t="e">
        <f>AQ76-#REF!</f>
        <v>#REF!</v>
      </c>
      <c r="AS76" s="656">
        <f t="shared" si="167"/>
        <v>-0.16306886509812121</v>
      </c>
      <c r="AT76" s="4"/>
      <c r="AU76" s="692">
        <f t="shared" si="254"/>
        <v>-5.7522208635029826E-2</v>
      </c>
      <c r="AV76" s="1875">
        <f t="shared" si="255"/>
        <v>-0.16306886509812121</v>
      </c>
      <c r="AW76" s="981"/>
      <c r="BP76" s="1853">
        <f t="shared" si="256"/>
        <v>-5.1105820193654949E-2</v>
      </c>
      <c r="BQ76" s="1854">
        <f t="shared" si="257"/>
        <v>-0.14724482929618124</v>
      </c>
      <c r="BW76" s="248"/>
      <c r="BX76" s="248"/>
    </row>
    <row r="77" spans="1:76" ht="19.149999999999999" customHeight="1">
      <c r="A77" s="2562"/>
      <c r="B77" s="2643"/>
      <c r="C77" s="1290" t="s">
        <v>303</v>
      </c>
      <c r="D77" s="326"/>
      <c r="E77" s="1301">
        <f t="shared" si="261"/>
        <v>36.872886999999999</v>
      </c>
      <c r="F77" s="1301">
        <v>43.537030999999999</v>
      </c>
      <c r="G77" s="1301">
        <f t="shared" ref="G77" si="272">G80+G93</f>
        <v>45.093367100000002</v>
      </c>
      <c r="H77" s="1301">
        <v>46.175774009999998</v>
      </c>
      <c r="I77" s="1301">
        <v>47.964972039999999</v>
      </c>
      <c r="J77" s="1301">
        <v>47.237480680000004</v>
      </c>
      <c r="K77" s="1301">
        <v>53.45032707039924</v>
      </c>
      <c r="L77" s="1301">
        <f t="shared" ref="L77:R77" si="273">L80+L93</f>
        <v>55.385970650112682</v>
      </c>
      <c r="M77" s="1301">
        <f t="shared" si="273"/>
        <v>13.147060694324406</v>
      </c>
      <c r="N77" s="1301">
        <f t="shared" si="273"/>
        <v>14.080685321744889</v>
      </c>
      <c r="O77" s="1301">
        <f t="shared" si="273"/>
        <v>14.389426052105346</v>
      </c>
      <c r="P77" s="1301">
        <f t="shared" si="273"/>
        <v>13.768798581938036</v>
      </c>
      <c r="Q77" s="1326">
        <f t="shared" si="273"/>
        <v>57.64250529320109</v>
      </c>
      <c r="R77" s="1326">
        <f t="shared" si="273"/>
        <v>59.887896760644985</v>
      </c>
      <c r="S77" s="1326">
        <f t="shared" ref="S77:T77" si="274">S80+S93</f>
        <v>62.221151906184048</v>
      </c>
      <c r="T77" s="1326">
        <f t="shared" si="274"/>
        <v>64.645357081587207</v>
      </c>
      <c r="U77" s="1301">
        <f t="shared" ref="U77:AD77" si="275">U80+U93</f>
        <v>50.001384081060237</v>
      </c>
      <c r="V77" s="1301">
        <f>V80+V93</f>
        <v>11.15658283</v>
      </c>
      <c r="W77" s="1301">
        <f t="shared" si="275"/>
        <v>13.822258369999998</v>
      </c>
      <c r="X77" s="1340">
        <f t="shared" si="275"/>
        <v>11.358695371</v>
      </c>
      <c r="Y77" s="1340">
        <f t="shared" si="275"/>
        <v>13.663847510060235</v>
      </c>
      <c r="Z77" s="1301">
        <f t="shared" si="275"/>
        <v>56.452748468732878</v>
      </c>
      <c r="AA77" s="1301">
        <f t="shared" si="275"/>
        <v>13.693879928259822</v>
      </c>
      <c r="AB77" s="1301">
        <f t="shared" si="275"/>
        <v>14.125877541144318</v>
      </c>
      <c r="AC77" s="1301">
        <f t="shared" si="275"/>
        <v>14.292503359870866</v>
      </c>
      <c r="AD77" s="1301">
        <f t="shared" si="275"/>
        <v>14.340487639457871</v>
      </c>
      <c r="AE77" s="1301">
        <f t="shared" ref="AE77" si="276">AE80+AE93</f>
        <v>11.484921508799999</v>
      </c>
      <c r="AF77" s="1301">
        <f>AF80+AF93</f>
        <v>11.484921508799999</v>
      </c>
      <c r="AG77" s="1301">
        <f t="shared" ref="AG77:AI77" si="277">AG80+AG93</f>
        <v>0</v>
      </c>
      <c r="AH77" s="1340">
        <f t="shared" si="277"/>
        <v>0</v>
      </c>
      <c r="AI77" s="1340">
        <f t="shared" si="277"/>
        <v>0</v>
      </c>
      <c r="AJ77" s="2013"/>
      <c r="AK77" s="1273"/>
      <c r="AL77" s="5"/>
      <c r="AM77" s="5"/>
      <c r="AN77" s="5">
        <f t="shared" si="252"/>
        <v>-3.0307306811053465</v>
      </c>
      <c r="AO77" s="5">
        <f t="shared" si="253"/>
        <v>-0.22180653574140963</v>
      </c>
      <c r="AP77" s="4" t="e">
        <f>AO77-#REF!</f>
        <v>#REF!</v>
      </c>
      <c r="AQ77" s="4" t="e">
        <f>AP77/#REF!</f>
        <v>#REF!</v>
      </c>
      <c r="AR77" s="4" t="e">
        <f>AQ77-#REF!</f>
        <v>#REF!</v>
      </c>
      <c r="AS77" s="656">
        <f t="shared" si="167"/>
        <v>-0.21062206860307081</v>
      </c>
      <c r="AT77" s="4"/>
      <c r="AU77" s="692">
        <f t="shared" si="254"/>
        <v>-3.0307306811053465</v>
      </c>
      <c r="AV77" s="1875">
        <f t="shared" si="255"/>
        <v>-0.21062206860307081</v>
      </c>
      <c r="AW77" s="981"/>
      <c r="BP77" s="1853">
        <f t="shared" si="256"/>
        <v>-0.25842695174489094</v>
      </c>
      <c r="BQ77" s="1854">
        <f t="shared" si="257"/>
        <v>-1.8353293596143405E-2</v>
      </c>
      <c r="BW77" s="248"/>
      <c r="BX77" s="248"/>
    </row>
    <row r="78" spans="1:76">
      <c r="A78" s="1341" t="s">
        <v>106</v>
      </c>
      <c r="B78" s="1342" t="s">
        <v>117</v>
      </c>
      <c r="C78" s="1290" t="s">
        <v>287</v>
      </c>
      <c r="D78" s="1333"/>
      <c r="E78" s="1301">
        <f t="shared" ref="E78:E80" si="278">E82+E86</f>
        <v>843.13199999999995</v>
      </c>
      <c r="F78" s="1301">
        <v>934.14499999999987</v>
      </c>
      <c r="G78" s="1301">
        <f t="shared" ref="G78" si="279">G82+G86</f>
        <v>884.33699999999988</v>
      </c>
      <c r="H78" s="1301">
        <v>839.93065999999999</v>
      </c>
      <c r="I78" s="1301">
        <v>813.32582000000002</v>
      </c>
      <c r="J78" s="1301">
        <v>731.43207999999993</v>
      </c>
      <c r="K78" s="1301">
        <v>869.75679416918103</v>
      </c>
      <c r="L78" s="1301">
        <f>L82+L86</f>
        <v>727.07452018999993</v>
      </c>
      <c r="M78" s="1301">
        <f>M82+M86</f>
        <v>181.77495190602926</v>
      </c>
      <c r="N78" s="1301">
        <f t="shared" ref="N78:R78" si="280">N82+N86</f>
        <v>186.21403216888035</v>
      </c>
      <c r="O78" s="1301">
        <f>O82+O86</f>
        <v>185.84299533520795</v>
      </c>
      <c r="P78" s="1301">
        <f>P82+P86</f>
        <v>173.24254077988243</v>
      </c>
      <c r="Q78" s="1326">
        <f t="shared" si="280"/>
        <v>752.28422169109001</v>
      </c>
      <c r="R78" s="1326">
        <f t="shared" si="280"/>
        <v>751.53193746939905</v>
      </c>
      <c r="S78" s="1326">
        <f>S82+S86</f>
        <v>750.78040553192955</v>
      </c>
      <c r="T78" s="1326">
        <f t="shared" ref="T78" si="281">T82+T86</f>
        <v>750.02962512639772</v>
      </c>
      <c r="U78" s="1301">
        <f t="shared" ref="U78:Y78" si="282">U82+U86</f>
        <v>544.35334999999986</v>
      </c>
      <c r="V78" s="1301">
        <f t="shared" si="282"/>
        <v>136.33721</v>
      </c>
      <c r="W78" s="1301">
        <f>W82+W86</f>
        <v>133.94</v>
      </c>
      <c r="X78" s="1340">
        <f t="shared" si="282"/>
        <v>131.59857</v>
      </c>
      <c r="Y78" s="1340">
        <f t="shared" si="282"/>
        <v>142.47756999999999</v>
      </c>
      <c r="Z78" s="1301">
        <f>Z82+Z86</f>
        <v>726.51422552600013</v>
      </c>
      <c r="AA78" s="1301">
        <f>AA82+AA86</f>
        <v>184.89655510000003</v>
      </c>
      <c r="AB78" s="1301">
        <f t="shared" ref="AB78" si="283">AB82+AB86</f>
        <v>184.22865133000002</v>
      </c>
      <c r="AC78" s="1301">
        <f>AC82+AC86</f>
        <v>182.30016529</v>
      </c>
      <c r="AD78" s="1301">
        <f>AD82+AD86</f>
        <v>175.088853806</v>
      </c>
      <c r="AE78" s="1301">
        <f t="shared" ref="AE78:AF78" si="284">AE82+AE86</f>
        <v>132.45201</v>
      </c>
      <c r="AF78" s="1301">
        <f t="shared" si="284"/>
        <v>132.45201</v>
      </c>
      <c r="AG78" s="1301">
        <f>AG82+AG86</f>
        <v>0</v>
      </c>
      <c r="AH78" s="1340">
        <f t="shared" ref="AH78:AI78" si="285">AH82+AH86</f>
        <v>0</v>
      </c>
      <c r="AI78" s="1340">
        <f t="shared" si="285"/>
        <v>0</v>
      </c>
      <c r="AJ78" s="2013"/>
      <c r="AK78" s="1273"/>
      <c r="AL78" s="5"/>
      <c r="AM78" s="5"/>
      <c r="AN78" s="5">
        <f t="shared" si="252"/>
        <v>-54.24442533520795</v>
      </c>
      <c r="AO78" s="5">
        <f t="shared" si="253"/>
        <v>-0.38072256099825363</v>
      </c>
      <c r="AP78" s="4" t="e">
        <f>AO78-#REF!</f>
        <v>#REF!</v>
      </c>
      <c r="AQ78" s="4" t="e">
        <f>AP78/#REF!</f>
        <v>#REF!</v>
      </c>
      <c r="AR78" s="4" t="e">
        <f>AQ78-#REF!</f>
        <v>#REF!</v>
      </c>
      <c r="AS78" s="656">
        <f t="shared" si="167"/>
        <v>-0.29188307709616079</v>
      </c>
      <c r="AT78" s="4"/>
      <c r="AU78" s="692">
        <f t="shared" si="254"/>
        <v>-54.24442533520795</v>
      </c>
      <c r="AV78" s="1875">
        <f t="shared" si="255"/>
        <v>-0.29188307709616079</v>
      </c>
      <c r="AW78" s="981"/>
      <c r="BP78" s="1853">
        <f t="shared" si="256"/>
        <v>-52.274032168880353</v>
      </c>
      <c r="BQ78" s="1854">
        <f t="shared" si="257"/>
        <v>-0.28072015604856371</v>
      </c>
      <c r="BW78" s="248"/>
      <c r="BX78" s="248"/>
    </row>
    <row r="79" spans="1:76">
      <c r="A79" s="1341"/>
      <c r="B79" s="1343"/>
      <c r="C79" s="1290" t="s">
        <v>280</v>
      </c>
      <c r="D79" s="1333"/>
      <c r="E79" s="1301">
        <f t="shared" si="278"/>
        <v>0.95476267680000004</v>
      </c>
      <c r="F79" s="1301">
        <v>1.0578257979999999</v>
      </c>
      <c r="G79" s="1301">
        <f t="shared" ref="G79" si="286">G83+G87</f>
        <v>1.0014232187999998</v>
      </c>
      <c r="H79" s="1301">
        <v>0.95113747938400006</v>
      </c>
      <c r="I79" s="1301">
        <v>0.92101015856800017</v>
      </c>
      <c r="J79" s="1301">
        <v>0.82827368739199991</v>
      </c>
      <c r="K79" s="1301">
        <v>0.98491259371718065</v>
      </c>
      <c r="L79" s="1301">
        <f t="shared" ref="L79:T79" si="287">L83+L87</f>
        <v>0.82333918666315586</v>
      </c>
      <c r="M79" s="1301">
        <f t="shared" si="287"/>
        <v>0.20584195553838749</v>
      </c>
      <c r="N79" s="1301">
        <f t="shared" si="287"/>
        <v>0.21086877002804014</v>
      </c>
      <c r="O79" s="1301">
        <f t="shared" si="287"/>
        <v>0.21044860791758949</v>
      </c>
      <c r="P79" s="1301">
        <f t="shared" si="287"/>
        <v>0.19617985317913889</v>
      </c>
      <c r="Q79" s="1326">
        <f t="shared" si="287"/>
        <v>0.85188665264299035</v>
      </c>
      <c r="R79" s="1326">
        <f t="shared" si="287"/>
        <v>0.85103476599034744</v>
      </c>
      <c r="S79" s="1326">
        <f t="shared" si="287"/>
        <v>0.85018373122435709</v>
      </c>
      <c r="T79" s="1326">
        <f t="shared" si="287"/>
        <v>0.84933354749313272</v>
      </c>
      <c r="U79" s="1301">
        <f t="shared" ref="U79:AD79" si="288">U83+U87</f>
        <v>0.61642573353999996</v>
      </c>
      <c r="V79" s="1301">
        <f t="shared" si="288"/>
        <v>0.15438825660399999</v>
      </c>
      <c r="W79" s="1301">
        <f>W83+W87</f>
        <v>0.15167365599999999</v>
      </c>
      <c r="X79" s="1340">
        <f t="shared" si="288"/>
        <v>0.149022220668</v>
      </c>
      <c r="Y79" s="1340">
        <f t="shared" si="288"/>
        <v>0.16134160026799998</v>
      </c>
      <c r="Z79" s="1301">
        <f t="shared" si="288"/>
        <v>0.82270470898564252</v>
      </c>
      <c r="AA79" s="1301">
        <f t="shared" si="288"/>
        <v>0.20937685899524003</v>
      </c>
      <c r="AB79" s="1301">
        <f t="shared" si="288"/>
        <v>0.20862052476609202</v>
      </c>
      <c r="AC79" s="1301">
        <f t="shared" si="288"/>
        <v>0.20643670717439599</v>
      </c>
      <c r="AD79" s="1301">
        <f t="shared" si="288"/>
        <v>0.19827061804991442</v>
      </c>
      <c r="AE79" s="1301">
        <f t="shared" ref="AE79:AF79" si="289">AE83+AE87</f>
        <v>0.149988656124</v>
      </c>
      <c r="AF79" s="1301">
        <f t="shared" si="289"/>
        <v>0.149988656124</v>
      </c>
      <c r="AG79" s="1301">
        <f>AG83+AG87</f>
        <v>0</v>
      </c>
      <c r="AH79" s="1340">
        <f t="shared" ref="AH79:AI79" si="290">AH83+AH87</f>
        <v>0</v>
      </c>
      <c r="AI79" s="1340">
        <f t="shared" si="290"/>
        <v>0</v>
      </c>
      <c r="AJ79" s="2013"/>
      <c r="AK79" s="1273"/>
      <c r="AL79" s="5"/>
      <c r="AM79" s="5"/>
      <c r="AN79" s="5">
        <f t="shared" si="252"/>
        <v>-6.1426387249589487E-2</v>
      </c>
      <c r="AO79" s="5">
        <f t="shared" si="253"/>
        <v>-0.38072256099825369</v>
      </c>
      <c r="AP79" s="4" t="e">
        <f>AO79-#REF!</f>
        <v>#REF!</v>
      </c>
      <c r="AQ79" s="4" t="e">
        <f>AP79/#REF!</f>
        <v>#REF!</v>
      </c>
      <c r="AR79" s="4" t="e">
        <f>AQ79-#REF!</f>
        <v>#REF!</v>
      </c>
      <c r="AS79" s="656">
        <f t="shared" ref="AS79:AS114" si="291">AN79/O79</f>
        <v>-0.29188307709616079</v>
      </c>
      <c r="AT79" s="4"/>
      <c r="AU79" s="692">
        <f t="shared" si="254"/>
        <v>-6.1426387249589487E-2</v>
      </c>
      <c r="AV79" s="1875">
        <f t="shared" si="255"/>
        <v>-0.29188307709616079</v>
      </c>
      <c r="AW79" s="981"/>
      <c r="BP79" s="1853">
        <f t="shared" si="256"/>
        <v>-5.9195114028040147E-2</v>
      </c>
      <c r="BQ79" s="1854">
        <f t="shared" si="257"/>
        <v>-0.28072015604856382</v>
      </c>
      <c r="BW79" s="248"/>
      <c r="BX79" s="248"/>
    </row>
    <row r="80" spans="1:76">
      <c r="A80" s="1341"/>
      <c r="B80" s="1343"/>
      <c r="C80" s="1290" t="s">
        <v>303</v>
      </c>
      <c r="D80" s="1333"/>
      <c r="E80" s="1301">
        <f t="shared" si="278"/>
        <v>25.341329999999999</v>
      </c>
      <c r="F80" s="1301">
        <v>30.703396999999999</v>
      </c>
      <c r="G80" s="1301">
        <f t="shared" ref="G80" si="292">G84+G88</f>
        <v>31.620023</v>
      </c>
      <c r="H80" s="1301">
        <v>31.524607439999997</v>
      </c>
      <c r="I80" s="1301">
        <v>31.885988040000001</v>
      </c>
      <c r="J80" s="1301">
        <v>29.951462850000006</v>
      </c>
      <c r="K80" s="1301">
        <v>37.647422835612993</v>
      </c>
      <c r="L80" s="1301">
        <f t="shared" ref="L80:R80" si="293">L84+L88</f>
        <v>33.924050629351029</v>
      </c>
      <c r="M80" s="1301">
        <f t="shared" si="293"/>
        <v>8.4561707626684814</v>
      </c>
      <c r="N80" s="1301">
        <f t="shared" si="293"/>
        <v>8.6626767764963137</v>
      </c>
      <c r="O80" s="1301">
        <f t="shared" si="293"/>
        <v>8.6974521816877335</v>
      </c>
      <c r="P80" s="1301">
        <f t="shared" si="293"/>
        <v>8.1077509084984971</v>
      </c>
      <c r="Q80" s="1326">
        <f t="shared" si="293"/>
        <v>36.615177638148729</v>
      </c>
      <c r="R80" s="1326">
        <f t="shared" si="293"/>
        <v>38.041704958931007</v>
      </c>
      <c r="S80" s="1326">
        <f t="shared" ref="S80:T80" si="294">S84+S88</f>
        <v>39.523783356660687</v>
      </c>
      <c r="T80" s="1326">
        <f t="shared" si="294"/>
        <v>41.063371946045145</v>
      </c>
      <c r="U80" s="1301">
        <f t="shared" ref="U80:AD80" si="295">U84+U88</f>
        <v>24.158926677300002</v>
      </c>
      <c r="V80" s="1301">
        <f t="shared" si="295"/>
        <v>5.8696503599999996</v>
      </c>
      <c r="W80" s="1301">
        <f t="shared" si="295"/>
        <v>5.8402658699999996</v>
      </c>
      <c r="X80" s="1340">
        <f t="shared" si="295"/>
        <v>5.8861649680000001</v>
      </c>
      <c r="Y80" s="1340">
        <f t="shared" si="295"/>
        <v>6.5628454793</v>
      </c>
      <c r="Z80" s="1301">
        <f t="shared" si="295"/>
        <v>33.464914459852643</v>
      </c>
      <c r="AA80" s="1301">
        <f t="shared" si="295"/>
        <v>8.5167601444598215</v>
      </c>
      <c r="AB80" s="1301">
        <f t="shared" si="295"/>
        <v>8.4859949622443178</v>
      </c>
      <c r="AC80" s="1301">
        <f t="shared" si="295"/>
        <v>8.3971644643708654</v>
      </c>
      <c r="AD80" s="1301">
        <f t="shared" si="295"/>
        <v>8.0649948887776386</v>
      </c>
      <c r="AE80" s="1301">
        <f t="shared" ref="AE80:AI80" si="296">AE84+AE88</f>
        <v>6.1342800328000004</v>
      </c>
      <c r="AF80" s="1301">
        <f t="shared" si="296"/>
        <v>6.1342800328000004</v>
      </c>
      <c r="AG80" s="1301">
        <f t="shared" si="296"/>
        <v>0</v>
      </c>
      <c r="AH80" s="1340">
        <f t="shared" si="296"/>
        <v>0</v>
      </c>
      <c r="AI80" s="1340">
        <f t="shared" si="296"/>
        <v>0</v>
      </c>
      <c r="AJ80" s="2013"/>
      <c r="AK80" s="1273"/>
      <c r="AL80" s="5"/>
      <c r="AM80" s="5"/>
      <c r="AN80" s="5">
        <f t="shared" si="252"/>
        <v>-2.8112872136877334</v>
      </c>
      <c r="AO80" s="5">
        <f t="shared" si="253"/>
        <v>-0.42836407204083499</v>
      </c>
      <c r="AP80" s="4" t="e">
        <f>AO80-#REF!</f>
        <v>#REF!</v>
      </c>
      <c r="AQ80" s="4" t="e">
        <f>AP80/#REF!</f>
        <v>#REF!</v>
      </c>
      <c r="AR80" s="4" t="e">
        <f>AQ80-#REF!</f>
        <v>#REF!</v>
      </c>
      <c r="AS80" s="656">
        <f t="shared" si="291"/>
        <v>-0.3232311204431601</v>
      </c>
      <c r="AT80" s="4"/>
      <c r="AU80" s="692">
        <f t="shared" si="254"/>
        <v>-2.8112872136877334</v>
      </c>
      <c r="AV80" s="1875">
        <f t="shared" si="255"/>
        <v>-0.3232311204431601</v>
      </c>
      <c r="AW80" s="981"/>
      <c r="BP80" s="1853">
        <f t="shared" si="256"/>
        <v>-2.8224109064963141</v>
      </c>
      <c r="BQ80" s="1854">
        <f t="shared" si="257"/>
        <v>-0.32581279197142804</v>
      </c>
      <c r="BW80" s="248"/>
      <c r="BX80" s="248"/>
    </row>
    <row r="81" spans="1:76">
      <c r="A81" s="1341"/>
      <c r="B81" s="1343"/>
      <c r="C81" s="1290" t="s">
        <v>286</v>
      </c>
      <c r="D81" s="1333"/>
      <c r="E81" s="1296"/>
      <c r="F81" s="1296"/>
      <c r="G81" s="1296">
        <v>2.1297235546457804E-2</v>
      </c>
      <c r="H81" s="1296">
        <v>2.1123499022354102E-2</v>
      </c>
      <c r="I81" s="1296">
        <v>2.1480251862684756E-2</v>
      </c>
      <c r="J81" s="1296">
        <v>2.1480251862684756E-2</v>
      </c>
      <c r="K81" s="1296">
        <v>2.1449582497740143E-2</v>
      </c>
      <c r="L81" s="1344">
        <v>2.215162132157987E-2</v>
      </c>
      <c r="M81" s="1344">
        <v>2.1522263226989052E-2</v>
      </c>
      <c r="N81" s="1344">
        <v>2.1357099700429247E-2</v>
      </c>
      <c r="O81" s="1344">
        <v>2.1512460438210385E-2</v>
      </c>
      <c r="P81" s="1344">
        <v>2.1409370024324678E-2</v>
      </c>
      <c r="Q81" s="1326">
        <v>2.2113122081443764E-2</v>
      </c>
      <c r="R81" s="1326">
        <v>2.2024471074234629E-2</v>
      </c>
      <c r="S81" s="1326">
        <v>2.1957644282047783E-2</v>
      </c>
      <c r="T81" s="1326">
        <v>2.1887895193786217E-2</v>
      </c>
      <c r="U81" s="1296">
        <v>1.7335501445583674E-2</v>
      </c>
      <c r="V81" s="1296">
        <v>1.8122436816549882E-2</v>
      </c>
      <c r="W81" s="1296">
        <v>1.6428000000000002E-2</v>
      </c>
      <c r="X81" s="1296">
        <v>1.6754661313530008E-2</v>
      </c>
      <c r="Y81" s="1296">
        <v>1.794579905985106E-2</v>
      </c>
      <c r="Z81" s="1296">
        <v>1.7335501445583674E-2</v>
      </c>
      <c r="AA81" s="1296">
        <v>1.8122436816549882E-2</v>
      </c>
      <c r="AB81" s="1296">
        <v>1.6428000000000002E-2</v>
      </c>
      <c r="AC81" s="1296">
        <v>1.6754661313530008E-2</v>
      </c>
      <c r="AD81" s="1296">
        <v>1.794579905985106E-2</v>
      </c>
      <c r="AE81" s="1296"/>
      <c r="AF81" s="1296">
        <v>2.1458968145658924E-2</v>
      </c>
      <c r="AG81" s="1296"/>
      <c r="AH81" s="1296"/>
      <c r="AI81" s="1296"/>
      <c r="AJ81" s="2006"/>
      <c r="AK81" s="1273"/>
      <c r="AL81" s="5"/>
      <c r="AM81" s="5"/>
      <c r="AN81" s="5">
        <f t="shared" si="252"/>
        <v>-4.7577991246803772E-3</v>
      </c>
      <c r="AO81" s="5">
        <f t="shared" si="253"/>
        <v>-0.26512049470812832</v>
      </c>
      <c r="AP81" s="4" t="e">
        <f>AO81-#REF!</f>
        <v>#REF!</v>
      </c>
      <c r="AQ81" s="4" t="e">
        <f>AP81/#REF!</f>
        <v>#REF!</v>
      </c>
      <c r="AR81" s="4" t="e">
        <f>AQ81-#REF!</f>
        <v>#REF!</v>
      </c>
      <c r="AS81" s="656">
        <f t="shared" si="291"/>
        <v>-0.22116480531578733</v>
      </c>
      <c r="AT81" s="4"/>
      <c r="AU81" s="692">
        <f t="shared" si="254"/>
        <v>-4.7577991246803772E-3</v>
      </c>
      <c r="AV81" s="1875">
        <f t="shared" si="255"/>
        <v>-0.22116480531578733</v>
      </c>
      <c r="AW81" s="981"/>
      <c r="AZ81" s="929"/>
      <c r="BP81" s="1853">
        <f t="shared" si="256"/>
        <v>-4.9290997004292451E-3</v>
      </c>
      <c r="BQ81" s="1854">
        <f t="shared" si="257"/>
        <v>-0.23079443227631594</v>
      </c>
      <c r="BW81" s="248"/>
      <c r="BX81" s="248"/>
    </row>
    <row r="82" spans="1:76">
      <c r="A82" s="1341" t="s">
        <v>107</v>
      </c>
      <c r="B82" s="1345" t="s">
        <v>118</v>
      </c>
      <c r="C82" s="1290" t="s">
        <v>287</v>
      </c>
      <c r="D82" s="1333"/>
      <c r="E82" s="1296">
        <f>E1580+E1475+E1370+E1265+E1160+E1052+E944+E836+E730+E622+E514+E406+E298+E190</f>
        <v>762.08899999999994</v>
      </c>
      <c r="F82" s="1296">
        <v>860.2639999999999</v>
      </c>
      <c r="G82" s="1296">
        <v>814.29299999999989</v>
      </c>
      <c r="H82" s="1296">
        <v>771.20165999999995</v>
      </c>
      <c r="I82" s="1296">
        <v>749.29482000000007</v>
      </c>
      <c r="J82" s="1301">
        <v>691.92207999999994</v>
      </c>
      <c r="K82" s="1296">
        <v>804.1630745932797</v>
      </c>
      <c r="L82" s="1301">
        <f>SUM(M82:P82)</f>
        <v>679.75742018999995</v>
      </c>
      <c r="M82" s="1301">
        <f>M1580+M1475+M1370+M1265+M1160+M1052+M944+M836+M730+M622+M514+M406+M298+M190</f>
        <v>171.20995190602926</v>
      </c>
      <c r="N82" s="1301">
        <f t="shared" ref="N82:T82" si="297">N1580+N1475+N1370+N1265+N1160+N1052+N944+N836+N730+N622+N514+N406+N298+N190</f>
        <v>173.28713216888036</v>
      </c>
      <c r="O82" s="1301">
        <f t="shared" si="297"/>
        <v>173.10699533520796</v>
      </c>
      <c r="P82" s="1301">
        <f>P1580+P1475+P1370+P1265+P1160+P1052+P944+P836+P730+P622+P514+P406+P298+P190</f>
        <v>162.15334077988243</v>
      </c>
      <c r="Q82" s="1326">
        <f t="shared" si="297"/>
        <v>710.96099228509001</v>
      </c>
      <c r="R82" s="1326">
        <f t="shared" si="297"/>
        <v>710.25003129280503</v>
      </c>
      <c r="S82" s="1320">
        <f>S1580+S1475+S1370+S1265+S1160+S1052+S944+S836+S730+S622+S514+S406+S298+S190</f>
        <v>709.53978126151219</v>
      </c>
      <c r="T82" s="1326">
        <f t="shared" si="297"/>
        <v>708.83024148025072</v>
      </c>
      <c r="U82" s="1301">
        <f>SUM(V82:Y82)</f>
        <v>519.8423499999999</v>
      </c>
      <c r="V82" s="1301">
        <f>V1580+V1475+V1370+V1265+V1160+V1052+V944+V836+V730+V622+V514+V406+V298+V190</f>
        <v>132.17021</v>
      </c>
      <c r="W82" s="1301">
        <f>W1580+W1475+W1370+W1265+W1160+W1052+W944+W836+W730+W622+W514+W406+W298+W190</f>
        <v>128.29499999999999</v>
      </c>
      <c r="X82" s="1340">
        <f>X1580+X1475+X1370+X1265+X1160+X1052+X944+X836+X730+X622+X514+X406+X298+X190</f>
        <v>124.54557</v>
      </c>
      <c r="Y82" s="1340">
        <f>Y1580+Y1475+Y1370+Y1265+Y1160+Y1052+Y944+Y836+Y730+Y622+Y514+Y406+Y298+Y190</f>
        <v>134.83157</v>
      </c>
      <c r="Z82" s="1301">
        <f>SUM(AA82:AD82)</f>
        <v>679.28827682600013</v>
      </c>
      <c r="AA82" s="1301">
        <f>AA1580+AA1475+AA1370+AA1265+AA1160+AA1052+AA944+AA836+AA730+AA622+AA514+AA406+AA298+AA190</f>
        <v>174.31245010000004</v>
      </c>
      <c r="AB82" s="1301">
        <f t="shared" ref="AB82:AC82" si="298">AB1580+AB1475+AB1370+AB1265+AB1160+AB1052+AB944+AB836+AB730+AB622+AB514+AB406+AB298+AB190</f>
        <v>171.34053203000002</v>
      </c>
      <c r="AC82" s="1301">
        <f t="shared" si="298"/>
        <v>169.60237329</v>
      </c>
      <c r="AD82" s="1301">
        <f>AD1580+AD1475+AD1370+AD1265+AD1160+AD1052+AD944+AD836+AD730+AD622+AD514+AD406+AD298+AD190</f>
        <v>164.03292140600001</v>
      </c>
      <c r="AE82" s="1301">
        <f>SUM(AF82:AI82)</f>
        <v>127.19201</v>
      </c>
      <c r="AF82" s="1301">
        <f>AF1580+AF1475+AF1370+AF1265+AF1160+AF1052+AF944+AF836+AF730+AF622+AF514+AF406+AF298+AF190</f>
        <v>127.19201</v>
      </c>
      <c r="AG82" s="1301">
        <f>AG1580+AG1475+AG1370+AG1265+AG1160+AG1052+AG944+AG836+AG730+AG622+AG514+AG406+AG298+AG190</f>
        <v>0</v>
      </c>
      <c r="AH82" s="1340">
        <f>AH1580+AH1475+AH1370+AH1265+AH1160+AH1052+AH944+AH836+AH730+AH622+AH514+AH406+AH298+AH190</f>
        <v>0</v>
      </c>
      <c r="AI82" s="1340">
        <f>AI1580+AI1475+AI1370+AI1265+AI1160+AI1052+AI944+AI836+AI730+AI622+AI514+AI406+AI298+AI190</f>
        <v>0</v>
      </c>
      <c r="AJ82" s="2013"/>
      <c r="AK82" s="1273"/>
      <c r="AL82" s="5"/>
      <c r="AM82" s="5"/>
      <c r="AN82" s="5">
        <f t="shared" si="252"/>
        <v>-48.561425335207957</v>
      </c>
      <c r="AO82" s="5">
        <f t="shared" si="253"/>
        <v>-0.36016361253679652</v>
      </c>
      <c r="AP82" s="4" t="e">
        <f>AO82-#REF!</f>
        <v>#REF!</v>
      </c>
      <c r="AQ82" s="4" t="e">
        <f>AP82/#REF!</f>
        <v>#REF!</v>
      </c>
      <c r="AR82" s="4" t="e">
        <f>AQ82-#REF!</f>
        <v>#REF!</v>
      </c>
      <c r="AS82" s="656">
        <f t="shared" si="291"/>
        <v>-0.28052838212096864</v>
      </c>
      <c r="AT82" s="4"/>
      <c r="AU82" s="692">
        <f t="shared" si="254"/>
        <v>-48.561425335207957</v>
      </c>
      <c r="AV82" s="1875">
        <f t="shared" si="255"/>
        <v>-0.28052838212096864</v>
      </c>
      <c r="AW82" s="981"/>
      <c r="BP82" s="1853">
        <f t="shared" si="256"/>
        <v>-44.992132168880374</v>
      </c>
      <c r="BQ82" s="1854">
        <f t="shared" si="257"/>
        <v>-0.25963919885887665</v>
      </c>
      <c r="BW82" s="248"/>
      <c r="BX82" s="248"/>
    </row>
    <row r="83" spans="1:76">
      <c r="A83" s="1341"/>
      <c r="B83" s="1346"/>
      <c r="C83" s="1290" t="s">
        <v>280</v>
      </c>
      <c r="D83" s="1333"/>
      <c r="E83" s="1301">
        <f t="shared" ref="E83" si="299">E82*0.76*1.49/1000</f>
        <v>0.8629895836</v>
      </c>
      <c r="F83" s="1301">
        <v>0.97416295359999994</v>
      </c>
      <c r="G83" s="1301">
        <v>0.92210539319999996</v>
      </c>
      <c r="H83" s="1301">
        <v>0.87330875978400002</v>
      </c>
      <c r="I83" s="1301">
        <v>0.84850145416800016</v>
      </c>
      <c r="J83" s="1301">
        <v>0.78353256339199995</v>
      </c>
      <c r="K83" s="1301">
        <v>0.91063426566942995</v>
      </c>
      <c r="L83" s="1301">
        <f t="shared" ref="L83:R83" si="300">L82*0.76*1.49/1000</f>
        <v>0.76975730262315589</v>
      </c>
      <c r="M83" s="1301">
        <f t="shared" si="300"/>
        <v>0.1938781495383875</v>
      </c>
      <c r="N83" s="1301">
        <f t="shared" si="300"/>
        <v>0.19623034846804013</v>
      </c>
      <c r="O83" s="1301">
        <f t="shared" si="300"/>
        <v>0.19602636151758948</v>
      </c>
      <c r="P83" s="1301">
        <f t="shared" si="300"/>
        <v>0.18362244309913889</v>
      </c>
      <c r="Q83" s="1326">
        <f t="shared" si="300"/>
        <v>0.80509222766363597</v>
      </c>
      <c r="R83" s="1326">
        <f t="shared" si="300"/>
        <v>0.80428713543597241</v>
      </c>
      <c r="S83" s="1326">
        <f t="shared" ref="S83:T83" si="301">S82*0.76*1.49/1000</f>
        <v>0.8034828483005364</v>
      </c>
      <c r="T83" s="1326">
        <f t="shared" si="301"/>
        <v>0.80267936545223584</v>
      </c>
      <c r="U83" s="1301">
        <f t="shared" ref="U83:AD83" si="302">U82*0.76*1.49/1000</f>
        <v>0.58866947713999995</v>
      </c>
      <c r="V83" s="1301">
        <f t="shared" si="302"/>
        <v>0.14966954580399999</v>
      </c>
      <c r="W83" s="1301">
        <f t="shared" si="302"/>
        <v>0.145281258</v>
      </c>
      <c r="X83" s="1340">
        <f t="shared" si="302"/>
        <v>0.141035403468</v>
      </c>
      <c r="Y83" s="1340">
        <f t="shared" si="302"/>
        <v>0.15268326986799999</v>
      </c>
      <c r="Z83" s="1301">
        <f t="shared" si="302"/>
        <v>0.76922604467776257</v>
      </c>
      <c r="AA83" s="1301">
        <f t="shared" si="302"/>
        <v>0.19739141849324002</v>
      </c>
      <c r="AB83" s="1301">
        <f t="shared" si="302"/>
        <v>0.19402601847077203</v>
      </c>
      <c r="AC83" s="1301">
        <f t="shared" si="302"/>
        <v>0.19205772751359601</v>
      </c>
      <c r="AD83" s="1301">
        <f t="shared" si="302"/>
        <v>0.18575088020015443</v>
      </c>
      <c r="AE83" s="1301">
        <f t="shared" ref="AE83:AI83" si="303">AE82*0.76*1.49/1000</f>
        <v>0.14403223212400001</v>
      </c>
      <c r="AF83" s="1301">
        <f t="shared" si="303"/>
        <v>0.14403223212400001</v>
      </c>
      <c r="AG83" s="1301">
        <f t="shared" si="303"/>
        <v>0</v>
      </c>
      <c r="AH83" s="1340">
        <f t="shared" si="303"/>
        <v>0</v>
      </c>
      <c r="AI83" s="1340">
        <f t="shared" si="303"/>
        <v>0</v>
      </c>
      <c r="AJ83" s="2013"/>
      <c r="AK83" s="1273"/>
      <c r="AL83" s="5"/>
      <c r="AM83" s="5"/>
      <c r="AN83" s="5">
        <f t="shared" si="252"/>
        <v>-5.4990958049589478E-2</v>
      </c>
      <c r="AO83" s="5">
        <f t="shared" si="253"/>
        <v>-0.36016361253679646</v>
      </c>
      <c r="AP83" s="4" t="e">
        <f>AO83-#REF!</f>
        <v>#REF!</v>
      </c>
      <c r="AQ83" s="4" t="e">
        <f>AP83/#REF!</f>
        <v>#REF!</v>
      </c>
      <c r="AR83" s="4" t="e">
        <f>AQ83-#REF!</f>
        <v>#REF!</v>
      </c>
      <c r="AS83" s="656">
        <f t="shared" si="291"/>
        <v>-0.28052838212096859</v>
      </c>
      <c r="AT83" s="4"/>
      <c r="AU83" s="692">
        <f t="shared" si="254"/>
        <v>-5.4990958049589478E-2</v>
      </c>
      <c r="AV83" s="1875">
        <f t="shared" si="255"/>
        <v>-0.28052838212096859</v>
      </c>
      <c r="AW83" s="981"/>
      <c r="AY83" s="927"/>
      <c r="AZ83" s="927"/>
      <c r="BA83" s="927"/>
      <c r="BP83" s="1853">
        <f t="shared" si="256"/>
        <v>-5.0949090468040137E-2</v>
      </c>
      <c r="BQ83" s="1854">
        <f t="shared" si="257"/>
        <v>-0.25963919885887665</v>
      </c>
      <c r="BW83" s="248"/>
      <c r="BX83" s="248"/>
    </row>
    <row r="84" spans="1:76">
      <c r="A84" s="1341"/>
      <c r="B84" s="1346"/>
      <c r="C84" s="1290" t="s">
        <v>303</v>
      </c>
      <c r="D84" s="1333"/>
      <c r="E84" s="1296">
        <f>E1582+E1477+E1372+E1267+E1162+E1054+E946+E838+E732+E624+E516+E408+E300+E192</f>
        <v>22.916511</v>
      </c>
      <c r="F84" s="1296">
        <v>28.271667999999998</v>
      </c>
      <c r="G84" s="1296">
        <v>29.106023</v>
      </c>
      <c r="H84" s="1296">
        <v>28.923894439999998</v>
      </c>
      <c r="I84" s="1296">
        <v>29.375366039999999</v>
      </c>
      <c r="J84" s="1301">
        <v>28.347911530000001</v>
      </c>
      <c r="K84" s="1296">
        <v>34.808198683770101</v>
      </c>
      <c r="L84" s="1301">
        <f>SUM(M84:P84)</f>
        <v>31.716188081351028</v>
      </c>
      <c r="M84" s="1301">
        <f t="shared" ref="M84:T84" si="304">M1582+M1477+M1372+M1267+M1162+M1054+M946+M838+M732+M624+M516+M408+M300+M192</f>
        <v>7.9646869626684822</v>
      </c>
      <c r="N84" s="1301">
        <f t="shared" si="304"/>
        <v>8.0613173884963132</v>
      </c>
      <c r="O84" s="1301">
        <f t="shared" si="304"/>
        <v>8.1014073816877339</v>
      </c>
      <c r="P84" s="1301">
        <f t="shared" si="304"/>
        <v>7.5887763484984978</v>
      </c>
      <c r="Q84" s="1326">
        <f t="shared" si="304"/>
        <v>34.603893416499901</v>
      </c>
      <c r="R84" s="1326">
        <f t="shared" si="304"/>
        <v>35.952061104006738</v>
      </c>
      <c r="S84" s="1326">
        <f t="shared" si="304"/>
        <v>37.352728428818544</v>
      </c>
      <c r="T84" s="1326">
        <f t="shared" si="304"/>
        <v>38.807746890802242</v>
      </c>
      <c r="U84" s="1301">
        <f>SUM(V84:Y84)</f>
        <v>23.072636381300001</v>
      </c>
      <c r="V84" s="1301">
        <f>V1582+V1477+V1372+V1267+V1162+V1054+V946+V838+V732+V624+V516+V408+V300+V192</f>
        <v>5.6882523599999999</v>
      </c>
      <c r="W84" s="1301">
        <f>W1582+W1477+W1372+W1267+W1162+W1054+W946+W838+W732+W624+W516+W408+W300+W192</f>
        <v>5.5918688699999999</v>
      </c>
      <c r="X84" s="1340">
        <f>X1582+X1477+X1372+X1267+X1162+X1054+X946+X838+X732+X624+X516+X408+X300+X192</f>
        <v>5.5771614320000005</v>
      </c>
      <c r="Y84" s="1340">
        <f>Y1582+Y1477+Y1372+Y1267+Y1162+Y1054+Y946+Y838+Y732+Y624+Y516+Y408+Y300+Y192</f>
        <v>6.2153537193000004</v>
      </c>
      <c r="Z84" s="1301">
        <f>SUM(AA84:AD84)</f>
        <v>31.289578756843298</v>
      </c>
      <c r="AA84" s="1301">
        <f t="shared" ref="AA84:AD84" si="305">AA1582+AA1477+AA1372+AA1267+AA1162+AA1054+AA946+AA838+AA732+AA624+AA516+AA408+AA300+AA192</f>
        <v>8.0292319502215612</v>
      </c>
      <c r="AB84" s="1301">
        <f t="shared" si="305"/>
        <v>7.8923385756668738</v>
      </c>
      <c r="AC84" s="1301">
        <f t="shared" si="305"/>
        <v>7.8122749905256024</v>
      </c>
      <c r="AD84" s="1301">
        <f t="shared" si="305"/>
        <v>7.5557332404292641</v>
      </c>
      <c r="AE84" s="1301">
        <f>SUM(AF84:AI84)</f>
        <v>5.8949885128000004</v>
      </c>
      <c r="AF84" s="1301">
        <f>AF1582+AF1477+AF1372+AF1267+AF1162+AF1054+AF946+AF838+AF732+AF624+AF516+AF408+AF300+AF192</f>
        <v>5.8949885128000004</v>
      </c>
      <c r="AG84" s="1301"/>
      <c r="AH84" s="1340"/>
      <c r="AI84" s="1340"/>
      <c r="AJ84" s="2013"/>
      <c r="AK84" s="1273"/>
      <c r="AL84" s="5"/>
      <c r="AM84" s="5"/>
      <c r="AN84" s="5">
        <f t="shared" si="252"/>
        <v>-2.5242459496877334</v>
      </c>
      <c r="AO84" s="5">
        <f t="shared" si="253"/>
        <v>-0.40613069886101749</v>
      </c>
      <c r="AP84" s="4" t="e">
        <f>AO84-#REF!</f>
        <v>#REF!</v>
      </c>
      <c r="AQ84" s="4" t="e">
        <f>AP84/#REF!</f>
        <v>#REF!</v>
      </c>
      <c r="AR84" s="4" t="e">
        <f>AQ84-#REF!</f>
        <v>#REF!</v>
      </c>
      <c r="AS84" s="656">
        <f t="shared" si="291"/>
        <v>-0.31158116494591925</v>
      </c>
      <c r="AT84" s="4"/>
      <c r="AU84" s="692">
        <f t="shared" si="254"/>
        <v>-2.5242459496877334</v>
      </c>
      <c r="AV84" s="1875">
        <f t="shared" si="255"/>
        <v>-0.31158116494591925</v>
      </c>
      <c r="AW84" s="981"/>
      <c r="BP84" s="1853">
        <f t="shared" si="256"/>
        <v>-2.4694485184963133</v>
      </c>
      <c r="BQ84" s="1854">
        <f t="shared" si="257"/>
        <v>-0.30633312143499941</v>
      </c>
      <c r="BW84" s="248"/>
      <c r="BX84" s="248"/>
    </row>
    <row r="85" spans="1:76">
      <c r="A85" s="1341"/>
      <c r="B85" s="1346"/>
      <c r="C85" s="1290" t="s">
        <v>286</v>
      </c>
      <c r="D85" s="1333"/>
      <c r="E85" s="1296"/>
      <c r="F85" s="1296"/>
      <c r="G85" s="1296">
        <v>2.0288004012570353E-2</v>
      </c>
      <c r="H85" s="1296">
        <v>2.0273811483057676E-2</v>
      </c>
      <c r="I85" s="1296">
        <v>2.1509073367789192E-2</v>
      </c>
      <c r="J85" s="1296">
        <v>2.1509073367789192E-2</v>
      </c>
      <c r="K85" s="1296">
        <v>2.0621317210480151E-2</v>
      </c>
      <c r="L85" s="1296">
        <v>2.128905799253112E-2</v>
      </c>
      <c r="M85" s="1344">
        <v>2.073187913727555E-2</v>
      </c>
      <c r="N85" s="1344">
        <v>2.0459132856777695E-2</v>
      </c>
      <c r="O85" s="1344">
        <v>2.0822791547360352E-2</v>
      </c>
      <c r="P85" s="1344">
        <v>2.0477055300160387E-2</v>
      </c>
      <c r="Q85" s="1326">
        <v>2.1259972146328035E-2</v>
      </c>
      <c r="R85" s="1296">
        <v>2.1172649850271778E-2</v>
      </c>
      <c r="S85" s="1296">
        <v>2.1106668048839979E-2</v>
      </c>
      <c r="T85" s="1296">
        <v>2.1037913200192056E-2</v>
      </c>
      <c r="U85" s="1296">
        <v>1.6859015094408476E-2</v>
      </c>
      <c r="V85" s="1296">
        <v>1.7795109911267135E-2</v>
      </c>
      <c r="W85" s="1296">
        <v>1.6232454814110855E-2</v>
      </c>
      <c r="X85" s="1296">
        <v>1.6146962398109605E-2</v>
      </c>
      <c r="Y85" s="1296">
        <v>1.7311412096916605E-2</v>
      </c>
      <c r="Z85" s="1296">
        <v>1.6859015094408476E-2</v>
      </c>
      <c r="AA85" s="1296">
        <v>1.7795109911267135E-2</v>
      </c>
      <c r="AB85" s="1296">
        <v>1.6232454814110855E-2</v>
      </c>
      <c r="AC85" s="1296">
        <v>1.6146962398109605E-2</v>
      </c>
      <c r="AD85" s="1296">
        <v>1.7311412096916605E-2</v>
      </c>
      <c r="AE85" s="1296"/>
      <c r="AF85" s="1296">
        <v>2.0845706493230688E-2</v>
      </c>
      <c r="AG85" s="1296"/>
      <c r="AH85" s="1296"/>
      <c r="AI85" s="1296"/>
      <c r="AJ85" s="2006"/>
      <c r="AK85" s="1273"/>
      <c r="AL85" s="5"/>
      <c r="AM85" s="5"/>
      <c r="AN85" s="5">
        <f t="shared" si="252"/>
        <v>-4.6758291492507466E-3</v>
      </c>
      <c r="AO85" s="5">
        <f t="shared" si="253"/>
        <v>-0.27010096710040049</v>
      </c>
      <c r="AP85" s="4" t="e">
        <f>AO85-#REF!</f>
        <v>#REF!</v>
      </c>
      <c r="AQ85" s="4" t="e">
        <f>AP85/#REF!</f>
        <v>#REF!</v>
      </c>
      <c r="AR85" s="4" t="e">
        <f>AQ85-#REF!</f>
        <v>#REF!</v>
      </c>
      <c r="AS85" s="656">
        <f t="shared" si="291"/>
        <v>-0.2245534244827749</v>
      </c>
      <c r="AT85" s="4"/>
      <c r="AU85" s="692">
        <f t="shared" si="254"/>
        <v>-4.6758291492507466E-3</v>
      </c>
      <c r="AV85" s="1875">
        <f t="shared" si="255"/>
        <v>-0.2245534244827749</v>
      </c>
      <c r="AW85" s="981"/>
      <c r="AY85" s="213"/>
      <c r="AZ85" s="213"/>
      <c r="BA85" s="213"/>
      <c r="BB85" s="213"/>
      <c r="BC85" s="213"/>
      <c r="BD85" s="213"/>
      <c r="BE85" s="213"/>
      <c r="BF85" s="213"/>
      <c r="BP85" s="1853">
        <f t="shared" si="256"/>
        <v>-4.2266780426668399E-3</v>
      </c>
      <c r="BQ85" s="1854">
        <f t="shared" si="257"/>
        <v>-0.20659126035572067</v>
      </c>
      <c r="BW85" s="248"/>
      <c r="BX85" s="248"/>
    </row>
    <row r="86" spans="1:76">
      <c r="A86" s="1341" t="s">
        <v>108</v>
      </c>
      <c r="B86" s="1345" t="s">
        <v>119</v>
      </c>
      <c r="C86" s="1290" t="s">
        <v>287</v>
      </c>
      <c r="D86" s="1333"/>
      <c r="E86" s="1296">
        <f>E1584+E1479+E1374+E1269+E1164+E1056+E948+E840+E734+E626+E518+E410+E302+E194</f>
        <v>81.043000000000006</v>
      </c>
      <c r="F86" s="1296">
        <v>73.881</v>
      </c>
      <c r="G86" s="1296">
        <v>70.043999999999997</v>
      </c>
      <c r="H86" s="1296">
        <v>68.729000000000013</v>
      </c>
      <c r="I86" s="1296">
        <v>64.031000000000006</v>
      </c>
      <c r="J86" s="1301">
        <v>39.510000000000005</v>
      </c>
      <c r="K86" s="1296">
        <v>65.593719575901375</v>
      </c>
      <c r="L86" s="1301">
        <f>SUM(M86:P86)</f>
        <v>47.317100000000003</v>
      </c>
      <c r="M86" s="1658">
        <f>M1584+M1479+M840+M1269+M1164+M1056+M948+M840+M734+M626+M518+M410+M302+M194</f>
        <v>10.565</v>
      </c>
      <c r="N86" s="1301">
        <f>N1584+N1479+N1374+N1269+N1164+N1056+N948+N840+N734+N626+N518+N410+N302+N194</f>
        <v>12.9269</v>
      </c>
      <c r="O86" s="1301">
        <f>O1584+O1479+O1374+O1269+O1164+O1056+O948+O840+O734+O626+O518+O410+O302+O194</f>
        <v>12.736000000000001</v>
      </c>
      <c r="P86" s="1301">
        <f>P1584+P1479+P1374+P1269+P1164+P1056+P948+P840+P734+P626+P518+P410+P302+P194</f>
        <v>11.089199999999998</v>
      </c>
      <c r="Q86" s="1326">
        <f>Q1584+Q1479+Q1374+Q1269+Q1164+Q1056+Q948+Q840+Q734+Q626+Q518+Q410+Q302+Q194</f>
        <v>41.323229405999996</v>
      </c>
      <c r="R86" s="1326">
        <f t="shared" ref="R86:T86" si="306">R1584+R1479+R1374+R1269+R1164+R1056+R948+R840+R734+R626+R518+R410+R302+R194</f>
        <v>41.281906176593999</v>
      </c>
      <c r="S86" s="1326">
        <f t="shared" si="306"/>
        <v>41.240624270417406</v>
      </c>
      <c r="T86" s="1326">
        <f t="shared" si="306"/>
        <v>41.199383646146991</v>
      </c>
      <c r="U86" s="1301">
        <f>SUM(V86:Y86)</f>
        <v>24.511000000000003</v>
      </c>
      <c r="V86" s="1301">
        <f>V1584+V1479+V1374+V1269+V1164+V1056+V948+V840+V734+V626+V518+V410+V302+V194</f>
        <v>4.1669999999999998</v>
      </c>
      <c r="W86" s="1301">
        <f>W1584+W1479+W1374+W1269+W1164+W1056+W948+W840+W734+W626+W518+W410+W302+W194</f>
        <v>5.6449999999999996</v>
      </c>
      <c r="X86" s="1340">
        <f>X1584+X1479+X1374+X1269+X1164+X1056+X948+X840+X734+X626+X518+X410+X302+X194</f>
        <v>7.0530000000000008</v>
      </c>
      <c r="Y86" s="1340">
        <f>Y1584+Y1479+Y1374+Y1269+Y1164+Y1056+Y948+Y840+Y734+Y626+Y518+Y410+Y302+Y194</f>
        <v>7.6459999999999999</v>
      </c>
      <c r="Z86" s="1301">
        <f>SUM(AA86:AD86)</f>
        <v>47.225948700000004</v>
      </c>
      <c r="AA86" s="1658">
        <f>AA1584+AA1479+AA840+AA1269+AA1164+AA1056+AA948+AA840+AA734+AA626+AA518+AA410+AA302+AA194</f>
        <v>10.584105000000001</v>
      </c>
      <c r="AB86" s="1301">
        <f>AB1584+AB1479+AB1374+AB1269+AB1164+AB1056+AB948+AB840+AB734+AB626+AB518+AB410+AB302+AB194</f>
        <v>12.8881193</v>
      </c>
      <c r="AC86" s="1301">
        <f>AC1584+AC1479+AC1374+AC1269+AC1164+AC1056+AC948+AC840+AC734+AC626+AC518+AC410+AC302+AC194</f>
        <v>12.697792</v>
      </c>
      <c r="AD86" s="1301">
        <f>AD1584+AD1479+AD1374+AD1269+AD1164+AD1056+AD948+AD840+AD734+AD626+AD518+AD410+AD302+AD194</f>
        <v>11.0559324</v>
      </c>
      <c r="AE86" s="1301">
        <f>SUM(AF86:AI86)</f>
        <v>5.26</v>
      </c>
      <c r="AF86" s="1301">
        <f>AF1584+AF1479+AF1374+AF1269+AF1164+AF1056+AF948+AF840+AF734+AF626+AF518+AF410+AF302+AF194</f>
        <v>5.26</v>
      </c>
      <c r="AG86" s="1301">
        <f>AG1584+AG1479+AG1374+AG1269+AG1164+AG1056+AG948+AG840+AG734+AG626+AG518+AG410+AG302+AG194</f>
        <v>0</v>
      </c>
      <c r="AH86" s="1340">
        <f>AH1584+AH1479+AH1374+AH1269+AH1164+AH1056+AH948+AH840+AH734+AH626+AH518+AH410+AH302+AH194</f>
        <v>0</v>
      </c>
      <c r="AI86" s="1340">
        <f>AI1584+AI1479+AI1374+AI1269+AI1164+AI1056+AI948+AI840+AI734+AI626+AI518+AI410+AI302+AI194</f>
        <v>0</v>
      </c>
      <c r="AJ86" s="2013"/>
      <c r="AK86" s="1273"/>
      <c r="AL86" s="5"/>
      <c r="AM86" s="5"/>
      <c r="AN86" s="5">
        <f t="shared" si="252"/>
        <v>-5.6829999999999998</v>
      </c>
      <c r="AO86" s="5">
        <f t="shared" si="253"/>
        <v>-0.74326445200104629</v>
      </c>
      <c r="AP86" s="4" t="e">
        <f>AO86-#REF!</f>
        <v>#REF!</v>
      </c>
      <c r="AQ86" s="4" t="e">
        <f>AP86/#REF!</f>
        <v>#REF!</v>
      </c>
      <c r="AR86" s="4" t="e">
        <f>AQ86-#REF!</f>
        <v>#REF!</v>
      </c>
      <c r="AS86" s="656">
        <f t="shared" si="291"/>
        <v>-0.44621545226130649</v>
      </c>
      <c r="AT86" s="4"/>
      <c r="AU86" s="692">
        <f t="shared" si="254"/>
        <v>-5.6829999999999998</v>
      </c>
      <c r="AV86" s="1875">
        <f t="shared" si="255"/>
        <v>-0.44621545226130649</v>
      </c>
      <c r="AW86" s="981"/>
      <c r="AY86" s="831"/>
      <c r="AZ86" s="831"/>
      <c r="BA86" s="831"/>
      <c r="BB86" s="831"/>
      <c r="BC86" s="213"/>
      <c r="BD86" s="213"/>
      <c r="BE86" s="213"/>
      <c r="BF86" s="213"/>
      <c r="BP86" s="1853">
        <f t="shared" si="256"/>
        <v>-7.2819000000000003</v>
      </c>
      <c r="BQ86" s="1854">
        <f t="shared" si="257"/>
        <v>-0.5633137101702651</v>
      </c>
      <c r="BW86" s="248"/>
      <c r="BX86" s="248"/>
    </row>
    <row r="87" spans="1:76">
      <c r="A87" s="1341"/>
      <c r="B87" s="1343"/>
      <c r="C87" s="1290" t="s">
        <v>280</v>
      </c>
      <c r="D87" s="1327"/>
      <c r="E87" s="1301">
        <f t="shared" ref="E87" si="307">E86*0.76*1.49/1000</f>
        <v>9.1773093200000003E-2</v>
      </c>
      <c r="F87" s="1301">
        <v>8.3662844399999992E-2</v>
      </c>
      <c r="G87" s="1301">
        <f t="shared" ref="G87" si="308">G86*0.76*1.49/1000</f>
        <v>7.9317825600000003E-2</v>
      </c>
      <c r="H87" s="1301">
        <v>7.7828719600000013E-2</v>
      </c>
      <c r="I87" s="1301">
        <v>7.2508704399999999E-2</v>
      </c>
      <c r="J87" s="1301">
        <v>4.4741124000000007E-2</v>
      </c>
      <c r="K87" s="1301">
        <v>7.4278328047750725E-2</v>
      </c>
      <c r="L87" s="1301">
        <f t="shared" ref="L87:R87" si="309">L86*0.76*1.49/1000</f>
        <v>5.358188404E-2</v>
      </c>
      <c r="M87" s="1301">
        <f t="shared" si="309"/>
        <v>1.1963805999999999E-2</v>
      </c>
      <c r="N87" s="1301">
        <f t="shared" si="309"/>
        <v>1.463842156E-2</v>
      </c>
      <c r="O87" s="1301">
        <f t="shared" si="309"/>
        <v>1.44222464E-2</v>
      </c>
      <c r="P87" s="1301">
        <f t="shared" si="309"/>
        <v>1.2557410079999996E-2</v>
      </c>
      <c r="Q87" s="1326">
        <f t="shared" si="309"/>
        <v>4.6794424979354397E-2</v>
      </c>
      <c r="R87" s="1326">
        <f t="shared" si="309"/>
        <v>4.6747630554375044E-2</v>
      </c>
      <c r="S87" s="1326">
        <f t="shared" ref="S87:T87" si="310">S86*0.76*1.49/1000</f>
        <v>4.6700882923820672E-2</v>
      </c>
      <c r="T87" s="1326">
        <f t="shared" si="310"/>
        <v>4.6654182040896858E-2</v>
      </c>
      <c r="U87" s="1301">
        <f t="shared" ref="U87:AD87" si="311">U86*0.76*1.49/1000</f>
        <v>2.7756256400000002E-2</v>
      </c>
      <c r="V87" s="1301">
        <f t="shared" si="311"/>
        <v>4.7187107999999995E-3</v>
      </c>
      <c r="W87" s="1301">
        <f t="shared" si="311"/>
        <v>6.3923979999999988E-3</v>
      </c>
      <c r="X87" s="1340">
        <f t="shared" si="311"/>
        <v>7.9868172000000012E-3</v>
      </c>
      <c r="Y87" s="1340">
        <f t="shared" si="311"/>
        <v>8.6583303999999989E-3</v>
      </c>
      <c r="Z87" s="1301">
        <f t="shared" si="311"/>
        <v>5.3478664307880008E-2</v>
      </c>
      <c r="AA87" s="1301">
        <f t="shared" si="311"/>
        <v>1.1985440502000001E-2</v>
      </c>
      <c r="AB87" s="1301">
        <f t="shared" si="311"/>
        <v>1.459450629532E-2</v>
      </c>
      <c r="AC87" s="1301">
        <f t="shared" si="311"/>
        <v>1.4378979660799998E-2</v>
      </c>
      <c r="AD87" s="1301">
        <f t="shared" si="311"/>
        <v>1.2519737849759998E-2</v>
      </c>
      <c r="AE87" s="1301">
        <f t="shared" ref="AE87:AI87" si="312">AE86*0.76*1.49/1000</f>
        <v>5.9564239999999992E-3</v>
      </c>
      <c r="AF87" s="1301">
        <f t="shared" si="312"/>
        <v>5.9564239999999992E-3</v>
      </c>
      <c r="AG87" s="1301">
        <f t="shared" si="312"/>
        <v>0</v>
      </c>
      <c r="AH87" s="1340">
        <f t="shared" si="312"/>
        <v>0</v>
      </c>
      <c r="AI87" s="1340">
        <f t="shared" si="312"/>
        <v>0</v>
      </c>
      <c r="AJ87" s="2013"/>
      <c r="AK87" s="1273"/>
      <c r="AL87" s="5"/>
      <c r="AM87" s="5"/>
      <c r="AN87" s="5">
        <f t="shared" si="252"/>
        <v>-6.4354291999999987E-3</v>
      </c>
      <c r="AO87" s="5">
        <f t="shared" si="253"/>
        <v>-0.74326445200104618</v>
      </c>
      <c r="AP87" s="4" t="e">
        <f>AO87-#REF!</f>
        <v>#REF!</v>
      </c>
      <c r="AQ87" s="4" t="e">
        <f>AP87/#REF!</f>
        <v>#REF!</v>
      </c>
      <c r="AR87" s="4" t="e">
        <f>AQ87-#REF!</f>
        <v>#REF!</v>
      </c>
      <c r="AS87" s="656">
        <f t="shared" si="291"/>
        <v>-0.44621545226130643</v>
      </c>
      <c r="AT87" s="4"/>
      <c r="AU87" s="692">
        <f t="shared" si="254"/>
        <v>-6.4354291999999987E-3</v>
      </c>
      <c r="AV87" s="1875">
        <f t="shared" si="255"/>
        <v>-0.44621545226130643</v>
      </c>
      <c r="AW87" s="981"/>
      <c r="AY87" s="928"/>
      <c r="AZ87" s="700"/>
      <c r="BA87" s="700"/>
      <c r="BB87" s="701"/>
      <c r="BC87" s="700"/>
      <c r="BD87" s="700"/>
      <c r="BE87" s="701"/>
      <c r="BF87" s="213"/>
      <c r="BP87" s="1853">
        <f t="shared" si="256"/>
        <v>-8.2460235600000011E-3</v>
      </c>
      <c r="BQ87" s="1854">
        <f t="shared" si="257"/>
        <v>-0.56331371017026521</v>
      </c>
      <c r="BW87" s="248"/>
      <c r="BX87" s="248"/>
    </row>
    <row r="88" spans="1:76">
      <c r="A88" s="1341"/>
      <c r="B88" s="1343"/>
      <c r="C88" s="1290" t="s">
        <v>303</v>
      </c>
      <c r="D88" s="1333"/>
      <c r="E88" s="1296">
        <f>E1586+E1481+E1376+E1271+E1166+E1058+E950+E842+E736+E628+E520+E412+E304+E196</f>
        <v>2.4248190000000003</v>
      </c>
      <c r="F88" s="1296">
        <v>2.4317289999999998</v>
      </c>
      <c r="G88" s="1296">
        <v>2.5139999999999998</v>
      </c>
      <c r="H88" s="1296">
        <v>2.6007129999999998</v>
      </c>
      <c r="I88" s="1296">
        <v>2.5106220000000001</v>
      </c>
      <c r="J88" s="1301">
        <v>1.60355132</v>
      </c>
      <c r="K88" s="1296">
        <v>2.8392241518428913</v>
      </c>
      <c r="L88" s="1301">
        <f>SUM(M88:P88)</f>
        <v>2.207862548</v>
      </c>
      <c r="M88" s="1301">
        <f t="shared" ref="M88:T88" si="313">M1586+M1481+M1376+M1271+M1166+M1058+M950+M842+M736+M628+M520+M412+M304+M196</f>
        <v>0.49148380000000003</v>
      </c>
      <c r="N88" s="1301">
        <f t="shared" si="313"/>
        <v>0.60135938799999999</v>
      </c>
      <c r="O88" s="1301">
        <f t="shared" si="313"/>
        <v>0.59604480000000004</v>
      </c>
      <c r="P88" s="1301">
        <f t="shared" si="313"/>
        <v>0.51897455999999997</v>
      </c>
      <c r="Q88" s="1326">
        <f t="shared" si="313"/>
        <v>2.0112842216488316</v>
      </c>
      <c r="R88" s="1326">
        <f t="shared" si="313"/>
        <v>2.0896438549242706</v>
      </c>
      <c r="S88" s="1326">
        <f t="shared" si="313"/>
        <v>2.1710549278421456</v>
      </c>
      <c r="T88" s="1326">
        <f t="shared" si="313"/>
        <v>2.2556250552429011</v>
      </c>
      <c r="U88" s="1301">
        <f>SUM(V88:Y88)</f>
        <v>1.086290296</v>
      </c>
      <c r="V88" s="1301">
        <f>V1586+V1481+V1376+V1271+V1166+V1058+V950+V842+V736+V628+V520+V412+V304+V196</f>
        <v>0.181398</v>
      </c>
      <c r="W88" s="1301">
        <f>W1586+W1481+W1376+W1271+W1166+W1058+W950+W842+W736+W628+W520+W412+W304+W196</f>
        <v>0.24839699999999998</v>
      </c>
      <c r="X88" s="1340">
        <f>X1586+X1481+X1376+X1271+X1166+X1058+X950+X842+X736+X628+X520+X412+X304+X196</f>
        <v>0.30900353600000002</v>
      </c>
      <c r="Y88" s="1340">
        <f>Y1586+Y1481+Y1376+Y1271+Y1166+Y1058+Y950+Y842+Y736+Y628+Y520+Y412+Y304+Y196</f>
        <v>0.34749176000000004</v>
      </c>
      <c r="Z88" s="1301">
        <f>SUM(AA88:AD88)</f>
        <v>2.1753357030093428</v>
      </c>
      <c r="AA88" s="1301">
        <f t="shared" ref="AA88:AD88" si="314">AA1586+AA1481+AA1376+AA1271+AA1166+AA1058+AA950+AA842+AA736+AA628+AA520+AA412+AA304+AA196</f>
        <v>0.48752819423825988</v>
      </c>
      <c r="AB88" s="1301">
        <f t="shared" si="314"/>
        <v>0.59365638657744479</v>
      </c>
      <c r="AC88" s="1301">
        <f t="shared" si="314"/>
        <v>0.58488947384526346</v>
      </c>
      <c r="AD88" s="1301">
        <f t="shared" si="314"/>
        <v>0.50926164834837429</v>
      </c>
      <c r="AE88" s="1301">
        <f>SUM(AF88:AI88)</f>
        <v>0.23929152000000001</v>
      </c>
      <c r="AF88" s="1301">
        <f>AF1586+AF1481+AF1376+AF1271+AF1166+AF1058+AF950+AF842+AF736+AF628+AF520+AF412+AF304+AF196</f>
        <v>0.23929152000000001</v>
      </c>
      <c r="AG88" s="1301"/>
      <c r="AH88" s="1340"/>
      <c r="AI88" s="1340"/>
      <c r="AJ88" s="2013"/>
      <c r="AK88" s="1273"/>
      <c r="AL88" s="5"/>
      <c r="AM88" s="5"/>
      <c r="AN88" s="5">
        <f t="shared" si="252"/>
        <v>-0.28704126400000002</v>
      </c>
      <c r="AO88" s="5">
        <f t="shared" si="253"/>
        <v>-0.82603761309332913</v>
      </c>
      <c r="AP88" s="4" t="e">
        <f>AO88-#REF!</f>
        <v>#REF!</v>
      </c>
      <c r="AQ88" s="4" t="e">
        <f>AP88/#REF!</f>
        <v>#REF!</v>
      </c>
      <c r="AR88" s="4" t="e">
        <f>AQ88-#REF!</f>
        <v>#REF!</v>
      </c>
      <c r="AS88" s="656">
        <f t="shared" si="291"/>
        <v>-0.48157666000944893</v>
      </c>
      <c r="AT88" s="4"/>
      <c r="AU88" s="692">
        <f t="shared" si="254"/>
        <v>-0.28704126400000002</v>
      </c>
      <c r="AV88" s="1875">
        <f t="shared" si="255"/>
        <v>-0.48157666000944893</v>
      </c>
      <c r="AW88" s="981"/>
      <c r="AY88" s="702"/>
      <c r="AZ88" s="700"/>
      <c r="BA88" s="700"/>
      <c r="BB88" s="701"/>
      <c r="BC88" s="700"/>
      <c r="BD88" s="700"/>
      <c r="BE88" s="701"/>
      <c r="BF88" s="213"/>
      <c r="BP88" s="1853">
        <f t="shared" si="256"/>
        <v>-0.35296238800000002</v>
      </c>
      <c r="BQ88" s="1854">
        <f t="shared" si="257"/>
        <v>-0.5869408460951806</v>
      </c>
      <c r="BW88" s="248"/>
      <c r="BX88" s="248"/>
    </row>
    <row r="89" spans="1:76">
      <c r="A89" s="1341"/>
      <c r="B89" s="1343"/>
      <c r="C89" s="1290" t="s">
        <v>286</v>
      </c>
      <c r="D89" s="1333"/>
      <c r="E89" s="1296"/>
      <c r="F89" s="1296"/>
      <c r="G89" s="1296">
        <v>3.7668226951151663E-2</v>
      </c>
      <c r="H89" s="1296">
        <v>3.9089828201195873E-2</v>
      </c>
      <c r="I89" s="1296">
        <v>2.1166601322649317E-2</v>
      </c>
      <c r="J89" s="1296">
        <v>2.1166601322649317E-2</v>
      </c>
      <c r="K89" s="1296">
        <v>3.856149517457115E-2</v>
      </c>
      <c r="L89" s="1296">
        <v>5.3003134393535871E-2</v>
      </c>
      <c r="M89" s="1344">
        <v>3.9768061850173286E-2</v>
      </c>
      <c r="N89" s="1344">
        <v>4.0578274609688221E-2</v>
      </c>
      <c r="O89" s="1344">
        <v>3.3559341134045788E-2</v>
      </c>
      <c r="P89" s="1344">
        <v>4.1691682445850461E-2</v>
      </c>
      <c r="Q89" s="1326">
        <v>5.2215774640714925E-2</v>
      </c>
      <c r="R89" s="1296">
        <v>5.2188348144081825E-2</v>
      </c>
      <c r="S89" s="1296">
        <v>5.218229594902473E-2</v>
      </c>
      <c r="T89" s="1296">
        <v>5.2167044439812432E-2</v>
      </c>
      <c r="U89" s="1296">
        <v>4.7535826198157397E-2</v>
      </c>
      <c r="V89" s="1296">
        <v>4.8381084951313498E-2</v>
      </c>
      <c r="W89" s="1296">
        <v>4.2980999999999998E-2</v>
      </c>
      <c r="X89" s="1296">
        <v>5.4971101533738208E-2</v>
      </c>
      <c r="Y89" s="1296">
        <v>5.3786051818073818E-2</v>
      </c>
      <c r="Z89" s="1296">
        <v>4.7535826198157397E-2</v>
      </c>
      <c r="AA89" s="1296">
        <v>4.8381084951313498E-2</v>
      </c>
      <c r="AB89" s="1296">
        <v>4.2980999999999998E-2</v>
      </c>
      <c r="AC89" s="1296">
        <v>5.4971101533738208E-2</v>
      </c>
      <c r="AD89" s="1296">
        <v>5.3786051818073818E-2</v>
      </c>
      <c r="AE89" s="1296"/>
      <c r="AF89" s="1296">
        <v>7.279137435982673E-2</v>
      </c>
      <c r="AG89" s="1296"/>
      <c r="AH89" s="1296"/>
      <c r="AI89" s="1296"/>
      <c r="AJ89" s="2006"/>
      <c r="AK89" s="1273"/>
      <c r="AL89" s="5"/>
      <c r="AM89" s="5"/>
      <c r="AN89" s="5">
        <f>X89-O89</f>
        <v>2.141176039969242E-2</v>
      </c>
      <c r="AO89" s="5">
        <f>AN89/Y89</f>
        <v>0.39809132062928981</v>
      </c>
      <c r="AP89" s="4" t="e">
        <f>AO89-#REF!</f>
        <v>#REF!</v>
      </c>
      <c r="AQ89" s="4" t="e">
        <f>AP89/#REF!</f>
        <v>#REF!</v>
      </c>
      <c r="AR89" s="4" t="e">
        <f>AQ89-#REF!</f>
        <v>#REF!</v>
      </c>
      <c r="AS89" s="656">
        <f t="shared" si="291"/>
        <v>0.63802684069891624</v>
      </c>
      <c r="AT89" s="4"/>
      <c r="AU89" s="692">
        <f>X89-O89</f>
        <v>2.141176039969242E-2</v>
      </c>
      <c r="AV89" s="1875">
        <f t="shared" si="255"/>
        <v>0.63802684069891624</v>
      </c>
      <c r="AW89" s="981"/>
      <c r="AX89" s="213"/>
      <c r="AY89" s="703"/>
      <c r="AZ89" s="704"/>
      <c r="BA89" s="704"/>
      <c r="BB89" s="705"/>
      <c r="BC89" s="706"/>
      <c r="BD89" s="704"/>
      <c r="BE89" s="707"/>
      <c r="BF89" s="213"/>
      <c r="BP89" s="1853">
        <f>W89-N89</f>
        <v>2.4027253903117773E-3</v>
      </c>
      <c r="BQ89" s="1854">
        <f t="shared" si="257"/>
        <v>5.9212113216319882E-2</v>
      </c>
      <c r="BW89" s="248"/>
      <c r="BX89" s="248"/>
    </row>
    <row r="90" spans="1:76" ht="17.25" hidden="1" customHeight="1">
      <c r="A90" s="1341"/>
      <c r="B90" s="1343"/>
      <c r="C90" s="1290" t="s">
        <v>125</v>
      </c>
      <c r="D90" s="1333"/>
      <c r="E90" s="1347"/>
      <c r="F90" s="1348"/>
      <c r="G90" s="1347"/>
      <c r="H90" s="1347"/>
      <c r="I90" s="1347"/>
      <c r="J90" s="1347"/>
      <c r="K90" s="1347"/>
      <c r="L90" s="1349"/>
      <c r="M90" s="1350"/>
      <c r="N90" s="1350"/>
      <c r="O90" s="1350"/>
      <c r="P90" s="1350"/>
      <c r="Q90" s="1349"/>
      <c r="R90" s="1351"/>
      <c r="S90" s="1351"/>
      <c r="T90" s="1351"/>
      <c r="U90" s="1351"/>
      <c r="V90" s="1350"/>
      <c r="W90" s="1350"/>
      <c r="X90" s="1352"/>
      <c r="Y90" s="1352"/>
      <c r="Z90" s="1349"/>
      <c r="AA90" s="1350"/>
      <c r="AB90" s="1350"/>
      <c r="AC90" s="1350"/>
      <c r="AD90" s="1350"/>
      <c r="AE90" s="1351"/>
      <c r="AF90" s="1350"/>
      <c r="AG90" s="1350"/>
      <c r="AH90" s="1352"/>
      <c r="AI90" s="1352"/>
      <c r="AJ90" s="2014"/>
      <c r="AK90" s="1273"/>
      <c r="AL90" s="5"/>
      <c r="AM90" s="5"/>
      <c r="AN90" s="5">
        <f t="shared" si="252"/>
        <v>0</v>
      </c>
      <c r="AO90" s="5" t="e">
        <f t="shared" si="253"/>
        <v>#DIV/0!</v>
      </c>
      <c r="AP90" s="4" t="e">
        <f>AO90-#REF!</f>
        <v>#DIV/0!</v>
      </c>
      <c r="AQ90" s="4" t="e">
        <f>AP90/#REF!</f>
        <v>#DIV/0!</v>
      </c>
      <c r="AR90" s="4" t="e">
        <f>AQ90-#REF!</f>
        <v>#DIV/0!</v>
      </c>
      <c r="AS90" s="656" t="e">
        <f t="shared" si="291"/>
        <v>#DIV/0!</v>
      </c>
      <c r="AT90" s="4"/>
      <c r="AU90" s="692">
        <f t="shared" si="254"/>
        <v>0</v>
      </c>
      <c r="AV90" s="1875" t="e">
        <f t="shared" si="255"/>
        <v>#DIV/0!</v>
      </c>
      <c r="AW90" s="981"/>
      <c r="AX90" s="213"/>
      <c r="AY90" s="708"/>
      <c r="AZ90" s="700"/>
      <c r="BA90" s="700"/>
      <c r="BB90" s="701"/>
      <c r="BC90" s="700"/>
      <c r="BD90" s="700"/>
      <c r="BE90" s="701"/>
      <c r="BF90" s="213"/>
      <c r="BP90" s="1853">
        <f t="shared" si="256"/>
        <v>0</v>
      </c>
      <c r="BQ90" s="1854" t="e">
        <f t="shared" si="257"/>
        <v>#DIV/0!</v>
      </c>
      <c r="BW90" s="248"/>
      <c r="BX90" s="248"/>
    </row>
    <row r="91" spans="1:76">
      <c r="A91" s="1341" t="s">
        <v>109</v>
      </c>
      <c r="B91" s="1342" t="s">
        <v>97</v>
      </c>
      <c r="C91" s="1290" t="s">
        <v>287</v>
      </c>
      <c r="D91" s="1327"/>
      <c r="E91" s="1301">
        <f t="shared" ref="E91:E93" si="315">E95+E99</f>
        <v>387.16800000000001</v>
      </c>
      <c r="F91" s="1301">
        <v>392.08399999999995</v>
      </c>
      <c r="G91" s="1301">
        <f t="shared" ref="G91:G93" si="316">G95+G99</f>
        <v>368.00799999999998</v>
      </c>
      <c r="H91" s="1301">
        <v>380.58651999999995</v>
      </c>
      <c r="I91" s="1301">
        <v>392.34699999999998</v>
      </c>
      <c r="J91" s="1301">
        <v>403.24199999999996</v>
      </c>
      <c r="K91" s="1301">
        <v>347.24026004803875</v>
      </c>
      <c r="L91" s="1301">
        <f t="shared" ref="L91:R91" si="317">L95+L99</f>
        <v>436.48598522999998</v>
      </c>
      <c r="M91" s="1301">
        <f>M95+M99</f>
        <v>95.68489414517758</v>
      </c>
      <c r="N91" s="1301">
        <f t="shared" si="317"/>
        <v>110.51667843051911</v>
      </c>
      <c r="O91" s="1301">
        <f>O95+O99</f>
        <v>115.45585944051956</v>
      </c>
      <c r="P91" s="1301">
        <f t="shared" si="317"/>
        <v>114.82855321378378</v>
      </c>
      <c r="Q91" s="1326">
        <f t="shared" si="317"/>
        <v>410.11327147473003</v>
      </c>
      <c r="R91" s="1326">
        <f t="shared" si="317"/>
        <v>409.70315820325527</v>
      </c>
      <c r="S91" s="1326">
        <f t="shared" ref="S91:T91" si="318">S95+S99</f>
        <v>409.29345504505204</v>
      </c>
      <c r="T91" s="1326">
        <f t="shared" si="318"/>
        <v>408.88416159000695</v>
      </c>
      <c r="U91" s="1301">
        <f t="shared" ref="U91:Z91" si="319">U95+U99</f>
        <v>486.17854999999997</v>
      </c>
      <c r="V91" s="1301">
        <f t="shared" si="319"/>
        <v>112.822</v>
      </c>
      <c r="W91" s="1301">
        <f t="shared" si="319"/>
        <v>117.08000000000001</v>
      </c>
      <c r="X91" s="1340">
        <f t="shared" si="319"/>
        <v>118.62354999999999</v>
      </c>
      <c r="Y91" s="1340">
        <f t="shared" si="319"/>
        <v>137.65299999999999</v>
      </c>
      <c r="Z91" s="1301">
        <f t="shared" si="319"/>
        <v>437.5629644</v>
      </c>
      <c r="AA91" s="1301">
        <f>AA95+AA99</f>
        <v>99.408905999999988</v>
      </c>
      <c r="AB91" s="1301">
        <f t="shared" ref="AB91" si="320">AB95+AB99</f>
        <v>108.257143</v>
      </c>
      <c r="AC91" s="1301">
        <f>AC95+AC99</f>
        <v>113.14158500000001</v>
      </c>
      <c r="AD91" s="1301">
        <f t="shared" ref="AD91:AI91" si="321">AD95+AD99</f>
        <v>116.75533039999999</v>
      </c>
      <c r="AE91" s="1301">
        <f t="shared" si="321"/>
        <v>102.53092137629937</v>
      </c>
      <c r="AF91" s="1301">
        <f t="shared" si="321"/>
        <v>102.53092137629937</v>
      </c>
      <c r="AG91" s="1301">
        <f t="shared" si="321"/>
        <v>0</v>
      </c>
      <c r="AH91" s="1340">
        <f t="shared" si="321"/>
        <v>0</v>
      </c>
      <c r="AI91" s="1340">
        <f t="shared" si="321"/>
        <v>0</v>
      </c>
      <c r="AJ91" s="2013"/>
      <c r="AK91" s="1273"/>
      <c r="AL91" s="5"/>
      <c r="AM91" s="5"/>
      <c r="AN91" s="5">
        <f t="shared" si="252"/>
        <v>3.1676905594804339</v>
      </c>
      <c r="AO91" s="5">
        <f t="shared" si="253"/>
        <v>2.3012143284057988E-2</v>
      </c>
      <c r="AP91" s="4" t="e">
        <f>AO91-#REF!</f>
        <v>#REF!</v>
      </c>
      <c r="AQ91" s="4" t="e">
        <f>AP91/#REF!</f>
        <v>#REF!</v>
      </c>
      <c r="AR91" s="4" t="e">
        <f>AQ91-#REF!</f>
        <v>#REF!</v>
      </c>
      <c r="AS91" s="656">
        <f t="shared" si="291"/>
        <v>2.7436377632374404E-2</v>
      </c>
      <c r="AT91" s="4"/>
      <c r="AU91" s="692">
        <f t="shared" si="254"/>
        <v>3.1676905594804339</v>
      </c>
      <c r="AV91" s="1875">
        <f t="shared" si="255"/>
        <v>2.7436377632374404E-2</v>
      </c>
      <c r="AW91" s="981"/>
      <c r="AX91" s="213"/>
      <c r="AY91" s="709"/>
      <c r="AZ91" s="700"/>
      <c r="BA91" s="700"/>
      <c r="BB91" s="701"/>
      <c r="BC91" s="700"/>
      <c r="BD91" s="700"/>
      <c r="BE91" s="701"/>
      <c r="BF91" s="213"/>
      <c r="BP91" s="1853">
        <f t="shared" si="256"/>
        <v>6.5633215694809053</v>
      </c>
      <c r="BQ91" s="1854">
        <f t="shared" si="257"/>
        <v>5.938761155952773E-2</v>
      </c>
      <c r="BW91" s="248"/>
      <c r="BX91" s="248"/>
    </row>
    <row r="92" spans="1:76">
      <c r="A92" s="1341"/>
      <c r="B92" s="1343"/>
      <c r="C92" s="1290" t="s">
        <v>280</v>
      </c>
      <c r="D92" s="1327"/>
      <c r="E92" s="1301">
        <f t="shared" si="315"/>
        <v>0.47718455999999998</v>
      </c>
      <c r="F92" s="1301">
        <v>0.48324352999999992</v>
      </c>
      <c r="G92" s="1301">
        <f t="shared" si="316"/>
        <v>0.45356985999999999</v>
      </c>
      <c r="H92" s="1301">
        <v>0.46907288589999996</v>
      </c>
      <c r="I92" s="1301">
        <v>0.48356767749999996</v>
      </c>
      <c r="J92" s="1301">
        <v>0.49699576499999998</v>
      </c>
      <c r="K92" s="1301">
        <v>0.42797362050920768</v>
      </c>
      <c r="L92" s="1301">
        <f t="shared" ref="L92:R92" si="322">L96+L100</f>
        <v>0.537968976795975</v>
      </c>
      <c r="M92" s="1301">
        <f t="shared" si="322"/>
        <v>0.11793163203393137</v>
      </c>
      <c r="N92" s="1301">
        <f t="shared" si="322"/>
        <v>0.13621180616561479</v>
      </c>
      <c r="O92" s="1301">
        <f t="shared" si="322"/>
        <v>0.14229934676044034</v>
      </c>
      <c r="P92" s="1301">
        <f t="shared" si="322"/>
        <v>0.14152619183598847</v>
      </c>
      <c r="Q92" s="1326">
        <f t="shared" si="322"/>
        <v>0.50546460709260477</v>
      </c>
      <c r="R92" s="1326">
        <f t="shared" si="322"/>
        <v>0.5049591424855121</v>
      </c>
      <c r="S92" s="1326">
        <f t="shared" ref="S92:T92" si="323">S96+S100</f>
        <v>0.50445418334302661</v>
      </c>
      <c r="T92" s="1326">
        <f t="shared" si="323"/>
        <v>0.50394972915968361</v>
      </c>
      <c r="U92" s="1301">
        <f t="shared" ref="U92:AD92" si="324">U96+U100</f>
        <v>0.59921506287499993</v>
      </c>
      <c r="V92" s="1301">
        <f t="shared" si="324"/>
        <v>0.139053115</v>
      </c>
      <c r="W92" s="1301">
        <f t="shared" si="324"/>
        <v>0.14430110000000002</v>
      </c>
      <c r="X92" s="1340">
        <f t="shared" si="324"/>
        <v>0.146203525375</v>
      </c>
      <c r="Y92" s="1340">
        <f t="shared" si="324"/>
        <v>0.16965732249999999</v>
      </c>
      <c r="Z92" s="1301">
        <f t="shared" si="324"/>
        <v>0.53929635362299988</v>
      </c>
      <c r="AA92" s="1301">
        <f t="shared" si="324"/>
        <v>0.12252147664499999</v>
      </c>
      <c r="AB92" s="1301">
        <f t="shared" si="324"/>
        <v>0.13342692874750001</v>
      </c>
      <c r="AC92" s="1301">
        <f t="shared" si="324"/>
        <v>0.1394470035125</v>
      </c>
      <c r="AD92" s="1301">
        <f t="shared" si="324"/>
        <v>0.14390094471799997</v>
      </c>
      <c r="AE92" s="1301">
        <f t="shared" ref="AE92:AI92" si="325">AE96+AE100</f>
        <v>0.12636936059628895</v>
      </c>
      <c r="AF92" s="1301">
        <f t="shared" si="325"/>
        <v>0.12636936059628895</v>
      </c>
      <c r="AG92" s="1301">
        <f t="shared" si="325"/>
        <v>0</v>
      </c>
      <c r="AH92" s="1340">
        <f t="shared" si="325"/>
        <v>0</v>
      </c>
      <c r="AI92" s="1340">
        <f t="shared" si="325"/>
        <v>0</v>
      </c>
      <c r="AJ92" s="2013"/>
      <c r="AK92" s="1273"/>
      <c r="AL92" s="5"/>
      <c r="AM92" s="5"/>
      <c r="AN92" s="5">
        <f t="shared" si="252"/>
        <v>3.9041786145596613E-3</v>
      </c>
      <c r="AO92" s="5">
        <f t="shared" si="253"/>
        <v>2.3012143284058144E-2</v>
      </c>
      <c r="AP92" s="4" t="e">
        <f>AO92-#REF!</f>
        <v>#REF!</v>
      </c>
      <c r="AQ92" s="4" t="e">
        <f>AP92/#REF!</f>
        <v>#REF!</v>
      </c>
      <c r="AR92" s="4" t="e">
        <f>AQ92-#REF!</f>
        <v>#REF!</v>
      </c>
      <c r="AS92" s="656">
        <f t="shared" si="291"/>
        <v>2.7436377632374592E-2</v>
      </c>
      <c r="AT92" s="4"/>
      <c r="AU92" s="692">
        <f t="shared" si="254"/>
        <v>3.9041786145596613E-3</v>
      </c>
      <c r="AV92" s="1875">
        <f t="shared" si="255"/>
        <v>2.7436377632374592E-2</v>
      </c>
      <c r="AW92" s="981"/>
      <c r="AX92" s="213"/>
      <c r="AY92" s="699"/>
      <c r="AZ92" s="704"/>
      <c r="BA92" s="704"/>
      <c r="BB92" s="707"/>
      <c r="BC92" s="704"/>
      <c r="BD92" s="704"/>
      <c r="BE92" s="707"/>
      <c r="BF92" s="213"/>
      <c r="BP92" s="1853">
        <f t="shared" si="256"/>
        <v>8.089293834385225E-3</v>
      </c>
      <c r="BQ92" s="1854">
        <f t="shared" si="257"/>
        <v>5.9387611559527799E-2</v>
      </c>
      <c r="BW92" s="248"/>
      <c r="BX92" s="248"/>
    </row>
    <row r="93" spans="1:76">
      <c r="A93" s="1341"/>
      <c r="B93" s="1343"/>
      <c r="C93" s="1290" t="s">
        <v>303</v>
      </c>
      <c r="D93" s="1327"/>
      <c r="E93" s="1301">
        <f t="shared" si="315"/>
        <v>11.531556999999999</v>
      </c>
      <c r="F93" s="1301">
        <v>12.833634</v>
      </c>
      <c r="G93" s="1301">
        <f t="shared" si="316"/>
        <v>13.473344100000002</v>
      </c>
      <c r="H93" s="1301">
        <v>14.651166570000001</v>
      </c>
      <c r="I93" s="1301">
        <v>16.078983999999998</v>
      </c>
      <c r="J93" s="1301">
        <v>17.286017829999999</v>
      </c>
      <c r="K93" s="1301">
        <v>15.802904234786245</v>
      </c>
      <c r="L93" s="1301">
        <f t="shared" ref="L93:R93" si="326">L97+L101</f>
        <v>21.461920020761653</v>
      </c>
      <c r="M93" s="1301">
        <f t="shared" si="326"/>
        <v>4.6908899316559252</v>
      </c>
      <c r="N93" s="1301">
        <f t="shared" si="326"/>
        <v>5.4180085452485756</v>
      </c>
      <c r="O93" s="1301">
        <f t="shared" si="326"/>
        <v>5.6919738704176135</v>
      </c>
      <c r="P93" s="1301">
        <f t="shared" si="326"/>
        <v>5.6610476734395396</v>
      </c>
      <c r="Q93" s="1326">
        <f t="shared" si="326"/>
        <v>21.02732765505236</v>
      </c>
      <c r="R93" s="1326">
        <f t="shared" si="326"/>
        <v>21.846191801713978</v>
      </c>
      <c r="S93" s="1326">
        <f t="shared" ref="S93:T93" si="327">S97+S101</f>
        <v>22.697368549523357</v>
      </c>
      <c r="T93" s="1326">
        <f t="shared" si="327"/>
        <v>23.581985135542062</v>
      </c>
      <c r="U93" s="1301">
        <f>U97+U101</f>
        <v>25.842457403760235</v>
      </c>
      <c r="V93" s="1301">
        <f>V97+V101</f>
        <v>5.28693247</v>
      </c>
      <c r="W93" s="1301">
        <f t="shared" ref="W93:AD93" si="328">W97+W101</f>
        <v>7.9819924999999987</v>
      </c>
      <c r="X93" s="1340">
        <f t="shared" si="328"/>
        <v>5.4725304030000004</v>
      </c>
      <c r="Y93" s="1340">
        <f t="shared" si="328"/>
        <v>7.1010020307602346</v>
      </c>
      <c r="Z93" s="1301">
        <f t="shared" si="328"/>
        <v>22.987834008880231</v>
      </c>
      <c r="AA93" s="1301">
        <f t="shared" si="328"/>
        <v>5.1771197838000003</v>
      </c>
      <c r="AB93" s="1301">
        <f t="shared" si="328"/>
        <v>5.6398825789</v>
      </c>
      <c r="AC93" s="1301">
        <f t="shared" si="328"/>
        <v>5.8953388955000001</v>
      </c>
      <c r="AD93" s="1301">
        <f t="shared" si="328"/>
        <v>6.2754927506802325</v>
      </c>
      <c r="AE93" s="1301">
        <f>AE97+AE101</f>
        <v>5.3506414759999998</v>
      </c>
      <c r="AF93" s="1301">
        <f>AF97+AF101</f>
        <v>5.3506414759999998</v>
      </c>
      <c r="AG93" s="1301"/>
      <c r="AH93" s="1340"/>
      <c r="AI93" s="1340"/>
      <c r="AJ93" s="2013"/>
      <c r="AK93" s="1273"/>
      <c r="AL93" s="5"/>
      <c r="AM93" s="5"/>
      <c r="AN93" s="5">
        <f t="shared" si="252"/>
        <v>-0.21944346741761311</v>
      </c>
      <c r="AO93" s="5">
        <f t="shared" si="253"/>
        <v>-3.0903169224149547E-2</v>
      </c>
      <c r="AP93" s="4" t="e">
        <f>AO93-#REF!</f>
        <v>#REF!</v>
      </c>
      <c r="AQ93" s="4" t="e">
        <f>AP93/#REF!</f>
        <v>#REF!</v>
      </c>
      <c r="AR93" s="4" t="e">
        <f>AQ93-#REF!</f>
        <v>#REF!</v>
      </c>
      <c r="AS93" s="656">
        <f t="shared" si="291"/>
        <v>-3.8553140336449368E-2</v>
      </c>
      <c r="AT93" s="4"/>
      <c r="AU93" s="692">
        <f t="shared" si="254"/>
        <v>-0.21944346741761311</v>
      </c>
      <c r="AV93" s="1875">
        <f t="shared" si="255"/>
        <v>-3.8553140336449368E-2</v>
      </c>
      <c r="AW93" s="981"/>
      <c r="AX93" s="213"/>
      <c r="AY93" s="710"/>
      <c r="AZ93" s="700"/>
      <c r="BA93" s="700"/>
      <c r="BB93" s="711"/>
      <c r="BC93" s="700"/>
      <c r="BD93" s="700"/>
      <c r="BE93" s="711"/>
      <c r="BF93" s="213"/>
      <c r="BP93" s="1853">
        <f t="shared" si="256"/>
        <v>2.5639839547514232</v>
      </c>
      <c r="BQ93" s="1854">
        <f t="shared" si="257"/>
        <v>0.47323364910525234</v>
      </c>
      <c r="BW93" s="248"/>
      <c r="BX93" s="248"/>
    </row>
    <row r="94" spans="1:76">
      <c r="A94" s="1341"/>
      <c r="B94" s="1343"/>
      <c r="C94" s="1290" t="s">
        <v>286</v>
      </c>
      <c r="D94" s="1333"/>
      <c r="E94" s="1347"/>
      <c r="F94" s="1347"/>
      <c r="G94" s="1296">
        <v>3.0364872967612696E-2</v>
      </c>
      <c r="H94" s="1296">
        <v>3.6001175415667608E-2</v>
      </c>
      <c r="I94" s="1296">
        <v>3.427717176050419E-2</v>
      </c>
      <c r="J94" s="1296">
        <v>3.5028515219746571E-2</v>
      </c>
      <c r="K94" s="1296">
        <v>3.609586509902684E-2</v>
      </c>
      <c r="L94" s="1344">
        <v>4.0273577730741944E-2</v>
      </c>
      <c r="M94" s="1344">
        <v>4.1512436961466462E-2</v>
      </c>
      <c r="N94" s="1344">
        <v>3.6764780512560262E-2</v>
      </c>
      <c r="O94" s="1344">
        <v>3.2380922193594543E-2</v>
      </c>
      <c r="P94" s="1344">
        <v>3.5195747347728269E-2</v>
      </c>
      <c r="Q94" s="1344">
        <v>3.4622369906502408E-2</v>
      </c>
      <c r="R94" s="1296">
        <v>3.426939377196403E-2</v>
      </c>
      <c r="S94" s="1296">
        <v>3.4119252491735572E-2</v>
      </c>
      <c r="T94" s="1296">
        <v>3.3974923229820028E-2</v>
      </c>
      <c r="U94" s="1296">
        <v>3.4279248186538561E-2</v>
      </c>
      <c r="V94" s="1296">
        <v>3.4294038423633134E-2</v>
      </c>
      <c r="W94" s="1296">
        <v>3.2509999999999997E-2</v>
      </c>
      <c r="X94" s="1296">
        <v>3.4864766263088237E-2</v>
      </c>
      <c r="Y94" s="1296">
        <v>3.5389490570597537E-2</v>
      </c>
      <c r="Z94" s="1296">
        <v>3.4279248186538561E-2</v>
      </c>
      <c r="AA94" s="1296">
        <v>3.4294038423633134E-2</v>
      </c>
      <c r="AB94" s="1296">
        <v>3.2509999999999997E-2</v>
      </c>
      <c r="AC94" s="1296">
        <v>3.4864766263088237E-2</v>
      </c>
      <c r="AD94" s="1296">
        <v>3.5389490570597537E-2</v>
      </c>
      <c r="AE94" s="1296"/>
      <c r="AF94" s="1296">
        <v>3.3655286374472737E-2</v>
      </c>
      <c r="AG94" s="1296"/>
      <c r="AH94" s="1296"/>
      <c r="AI94" s="1296"/>
      <c r="AJ94" s="2006"/>
      <c r="AK94" s="1273"/>
      <c r="AL94" s="5"/>
      <c r="AM94" s="5"/>
      <c r="AN94" s="5">
        <f t="shared" si="252"/>
        <v>2.4838440694936945E-3</v>
      </c>
      <c r="AO94" s="5">
        <f t="shared" si="253"/>
        <v>7.0185923262691255E-2</v>
      </c>
      <c r="AP94" s="4" t="e">
        <f>AO94-#REF!</f>
        <v>#REF!</v>
      </c>
      <c r="AQ94" s="4" t="e">
        <f>AP94/#REF!</f>
        <v>#REF!</v>
      </c>
      <c r="AR94" s="4" t="e">
        <f>AQ94-#REF!</f>
        <v>#REF!</v>
      </c>
      <c r="AS94" s="656">
        <f t="shared" si="291"/>
        <v>7.6707020715581664E-2</v>
      </c>
      <c r="AT94" s="4"/>
      <c r="AU94" s="692">
        <f t="shared" si="254"/>
        <v>2.4838440694936945E-3</v>
      </c>
      <c r="AV94" s="1875">
        <f t="shared" si="255"/>
        <v>7.6707020715581664E-2</v>
      </c>
      <c r="AW94" s="981"/>
      <c r="AX94" s="213"/>
      <c r="AY94" s="213"/>
      <c r="AZ94" s="213"/>
      <c r="BA94" s="213"/>
      <c r="BB94" s="213"/>
      <c r="BC94" s="213"/>
      <c r="BD94" s="213"/>
      <c r="BE94" s="213"/>
      <c r="BF94" s="213"/>
      <c r="BP94" s="1853">
        <f t="shared" si="256"/>
        <v>-4.2547805125602647E-3</v>
      </c>
      <c r="BQ94" s="1854">
        <f t="shared" si="257"/>
        <v>-0.11572979501690941</v>
      </c>
      <c r="BW94" s="248"/>
      <c r="BX94" s="248"/>
    </row>
    <row r="95" spans="1:76">
      <c r="A95" s="1341" t="s">
        <v>110</v>
      </c>
      <c r="B95" s="1345" t="s">
        <v>118</v>
      </c>
      <c r="C95" s="1290" t="s">
        <v>287</v>
      </c>
      <c r="D95" s="1333"/>
      <c r="E95" s="1296">
        <f>E1593+E1488+E1383+E1278+E1173+E1065+E957+E849+E743+E635+E527+E419+E311+E203</f>
        <v>117.26599999999999</v>
      </c>
      <c r="F95" s="1296">
        <v>153.34299999999999</v>
      </c>
      <c r="G95" s="1296">
        <v>146.54899999999998</v>
      </c>
      <c r="H95" s="1296">
        <v>135.28851999999998</v>
      </c>
      <c r="I95" s="1296">
        <v>148.12100000000001</v>
      </c>
      <c r="J95" s="1301">
        <v>163.26499999999999</v>
      </c>
      <c r="K95" s="1296">
        <v>143.21045127412839</v>
      </c>
      <c r="L95" s="1301">
        <f>SUM(M95:P95)</f>
        <v>195.22808523</v>
      </c>
      <c r="M95" s="1301">
        <f t="shared" ref="M95:T95" si="329">M1593+M1488+M1383+M1278+M1173+M1065+M957+M849+M743+M635+M527+M419+M311+M203</f>
        <v>46.403894145177581</v>
      </c>
      <c r="N95" s="1301">
        <f t="shared" si="329"/>
        <v>50.312678430519107</v>
      </c>
      <c r="O95" s="1301">
        <f>O1593+O1488+O1383+O1278+O1173+O1065+O957+O849+O743+O635+O527+O419+O311+O203</f>
        <v>49.417859440519543</v>
      </c>
      <c r="P95" s="1301">
        <f>P1593+P1488+P1383+P1278+P1173+P1065+P957+P849+P743+P635+P527+P419+P311+P203</f>
        <v>49.093653213783774</v>
      </c>
      <c r="Q95" s="1326">
        <f t="shared" si="329"/>
        <v>166.17538004823001</v>
      </c>
      <c r="R95" s="1326">
        <f t="shared" si="329"/>
        <v>166.00920466818178</v>
      </c>
      <c r="S95" s="1326">
        <f t="shared" si="329"/>
        <v>165.84319546351364</v>
      </c>
      <c r="T95" s="1326">
        <f t="shared" si="329"/>
        <v>165.67735226805007</v>
      </c>
      <c r="U95" s="1301">
        <f>SUM(V95:Y95)</f>
        <v>228.99054999999998</v>
      </c>
      <c r="V95" s="1301">
        <f>V1593+V1488+V1383+V1278+V1173+V1065+V957+V849+V743+V635+V527+V419+V311+V203</f>
        <v>59.946999999999996</v>
      </c>
      <c r="W95" s="1334">
        <f>W1593+W1488+W1383+W1278+W1173+W1065+W957+W849+W743+W635+W527+W419+W311+W203</f>
        <v>50.010000000000005</v>
      </c>
      <c r="X95" s="1340">
        <f>X1593+X1488+X1383+X1278+X1173+X1065+X957+X849+X743+X635+X527+X419+X311+X203</f>
        <v>50.406550000000003</v>
      </c>
      <c r="Y95" s="1340">
        <f>Y1593+Y1488+Y1383+Y1278+Y1173+Y1065+Y957+Y849+Y743+Y635+Y527+Y419+Y311+Y203</f>
        <v>68.626999999999995</v>
      </c>
      <c r="Z95" s="1301">
        <f>SUM(AA95:AD95)</f>
        <v>196.6403181</v>
      </c>
      <c r="AA95" s="1301">
        <f t="shared" ref="AA95:AB95" si="330">AA1593+AA1488+AA1383+AA1278+AA1173+AA1065+AA957+AA849+AA743+AA635+AA527+AA419+AA311+AA203</f>
        <v>49.887228999999991</v>
      </c>
      <c r="AB95" s="1301">
        <f t="shared" si="330"/>
        <v>48.233754999999995</v>
      </c>
      <c r="AC95" s="1301">
        <f>AC1593+AC1488+AC1383+AC1278+AC1173+AC1065+AC957+AC849+AC743+AC635+AC527+AC419+AC311+AC203</f>
        <v>47.301698999999999</v>
      </c>
      <c r="AD95" s="1301">
        <f>AD1593+AD1488+AD1383+AD1278+AD1173+AD1065+AD957+AD849+AD743+AD635+AD527+AD419+AD311+AD203</f>
        <v>51.217635099999995</v>
      </c>
      <c r="AE95" s="1301">
        <f>SUM(AF95:AI95)</f>
        <v>50.273809999999997</v>
      </c>
      <c r="AF95" s="1301">
        <f>AF1593+AF1488+AF1383+AF1278+AF1173+AF1065+AF957+AF849+AF743+AF635+AF527+AF419+AF311+AF203</f>
        <v>50.273809999999997</v>
      </c>
      <c r="AG95" s="1334">
        <f>AG1593+AG1488+AG1383+AG1278+AG1173+AG1065+AG957+AG849+AG743+AG635+AG527+AG419+AG311+AG203</f>
        <v>0</v>
      </c>
      <c r="AH95" s="1340">
        <f>AH1593+AH1488+AH1383+AH1278+AH1173+AH1065+AH957+AH849+AH743+AH635+AH527+AH419+AH311+AH203</f>
        <v>0</v>
      </c>
      <c r="AI95" s="1340"/>
      <c r="AJ95" s="2013"/>
      <c r="AK95" s="1273"/>
      <c r="AL95" s="5"/>
      <c r="AM95" s="5"/>
      <c r="AN95" s="5">
        <f t="shared" si="252"/>
        <v>0.98869055948046025</v>
      </c>
      <c r="AO95" s="5">
        <f t="shared" si="253"/>
        <v>1.4406728539502825E-2</v>
      </c>
      <c r="AP95" s="4" t="e">
        <f>AO95-#REF!</f>
        <v>#REF!</v>
      </c>
      <c r="AQ95" s="4" t="e">
        <f>AP95/#REF!</f>
        <v>#REF!</v>
      </c>
      <c r="AR95" s="4" t="e">
        <f>AQ95-#REF!</f>
        <v>#REF!</v>
      </c>
      <c r="AS95" s="656">
        <f t="shared" si="291"/>
        <v>2.0006745955285066E-2</v>
      </c>
      <c r="AT95" s="4"/>
      <c r="AU95" s="692">
        <f t="shared" si="254"/>
        <v>0.98869055948046025</v>
      </c>
      <c r="AV95" s="1875">
        <f t="shared" si="255"/>
        <v>2.0006745955285066E-2</v>
      </c>
      <c r="AW95" s="981"/>
      <c r="AY95" s="213"/>
      <c r="AZ95" s="213"/>
      <c r="BA95" s="213"/>
      <c r="BB95" s="213"/>
      <c r="BC95" s="213"/>
      <c r="BD95" s="213"/>
      <c r="BE95" s="213"/>
      <c r="BF95" s="213"/>
      <c r="BP95" s="1853">
        <f t="shared" si="256"/>
        <v>-0.30267843051910148</v>
      </c>
      <c r="BQ95" s="1854">
        <f t="shared" si="257"/>
        <v>-6.0159474701211718E-3</v>
      </c>
      <c r="BW95" s="248"/>
      <c r="BX95" s="248"/>
    </row>
    <row r="96" spans="1:76">
      <c r="A96" s="1341"/>
      <c r="B96" s="1346"/>
      <c r="C96" s="1290" t="s">
        <v>280</v>
      </c>
      <c r="D96" s="1333"/>
      <c r="E96" s="1301">
        <f t="shared" ref="E96" si="331">E95*0.85*1.45/1000</f>
        <v>0.14453034499999998</v>
      </c>
      <c r="F96" s="1301">
        <v>0.18899524749999996</v>
      </c>
      <c r="G96" s="1301">
        <f t="shared" ref="G96" si="332">G95*0.85*1.45/1000</f>
        <v>0.18062164249999998</v>
      </c>
      <c r="H96" s="1301">
        <v>0.16674310089999997</v>
      </c>
      <c r="I96" s="1301">
        <v>0.1825591325</v>
      </c>
      <c r="J96" s="1301">
        <v>0.20122411249999997</v>
      </c>
      <c r="K96" s="1301">
        <v>0.17650688119536323</v>
      </c>
      <c r="L96" s="1301">
        <f t="shared" ref="L96:R96" si="333">L95*0.85*1.45/1000</f>
        <v>0.24061861504597498</v>
      </c>
      <c r="M96" s="1301">
        <f t="shared" si="333"/>
        <v>5.7192799533931367E-2</v>
      </c>
      <c r="N96" s="1334">
        <f t="shared" si="333"/>
        <v>6.2010376165614792E-2</v>
      </c>
      <c r="O96" s="1301">
        <f t="shared" si="333"/>
        <v>6.0907511760440333E-2</v>
      </c>
      <c r="P96" s="1301">
        <f t="shared" si="333"/>
        <v>6.0507927585988497E-2</v>
      </c>
      <c r="Q96" s="1326">
        <f t="shared" si="333"/>
        <v>0.20481115590944349</v>
      </c>
      <c r="R96" s="1326">
        <f t="shared" si="333"/>
        <v>0.20460634475353404</v>
      </c>
      <c r="S96" s="1326">
        <f t="shared" ref="S96:T96" si="334">S95*0.85*1.45/1000</f>
        <v>0.20440173840878054</v>
      </c>
      <c r="T96" s="1326">
        <f t="shared" si="334"/>
        <v>0.20419733667037174</v>
      </c>
      <c r="U96" s="1301">
        <f t="shared" ref="U96:AD96" si="335">U95*0.85*1.45/1000</f>
        <v>0.28223085287499999</v>
      </c>
      <c r="V96" s="1301">
        <f t="shared" si="335"/>
        <v>7.3884677499999996E-2</v>
      </c>
      <c r="W96" s="1334">
        <f t="shared" si="335"/>
        <v>6.1637325000000007E-2</v>
      </c>
      <c r="X96" s="1340">
        <f t="shared" si="335"/>
        <v>6.2126072875E-2</v>
      </c>
      <c r="Y96" s="1340">
        <f t="shared" si="335"/>
        <v>8.4582777499999998E-2</v>
      </c>
      <c r="Z96" s="1301">
        <f t="shared" si="335"/>
        <v>0.24235919205824999</v>
      </c>
      <c r="AA96" s="1301">
        <f t="shared" si="335"/>
        <v>6.1486009742499986E-2</v>
      </c>
      <c r="AB96" s="1334">
        <f t="shared" si="335"/>
        <v>5.9448103037499984E-2</v>
      </c>
      <c r="AC96" s="1301">
        <f t="shared" si="335"/>
        <v>5.8299344017499991E-2</v>
      </c>
      <c r="AD96" s="1301">
        <f t="shared" si="335"/>
        <v>6.3125735260749993E-2</v>
      </c>
      <c r="AE96" s="1301">
        <f t="shared" ref="AE96:AI96" si="336">AE95*0.85*1.45/1000</f>
        <v>6.1962470824999991E-2</v>
      </c>
      <c r="AF96" s="1301">
        <f t="shared" si="336"/>
        <v>6.1962470824999991E-2</v>
      </c>
      <c r="AG96" s="1334">
        <f t="shared" si="336"/>
        <v>0</v>
      </c>
      <c r="AH96" s="1340">
        <f t="shared" si="336"/>
        <v>0</v>
      </c>
      <c r="AI96" s="1340">
        <f t="shared" si="336"/>
        <v>0</v>
      </c>
      <c r="AJ96" s="2013"/>
      <c r="AK96" s="1273"/>
      <c r="AL96" s="5"/>
      <c r="AM96" s="5"/>
      <c r="AN96" s="5">
        <f t="shared" si="252"/>
        <v>1.2185611145596673E-3</v>
      </c>
      <c r="AO96" s="5">
        <f t="shared" si="253"/>
        <v>1.4406728539502823E-2</v>
      </c>
      <c r="AP96" s="4" t="e">
        <f>AO96-#REF!</f>
        <v>#REF!</v>
      </c>
      <c r="AQ96" s="4" t="e">
        <f>AP96/#REF!</f>
        <v>#REF!</v>
      </c>
      <c r="AR96" s="4" t="e">
        <f>AQ96-#REF!</f>
        <v>#REF!</v>
      </c>
      <c r="AS96" s="656">
        <f t="shared" si="291"/>
        <v>2.0006745955285066E-2</v>
      </c>
      <c r="AT96" s="4"/>
      <c r="AU96" s="692">
        <f t="shared" si="254"/>
        <v>1.2185611145596673E-3</v>
      </c>
      <c r="AV96" s="1875">
        <f t="shared" si="255"/>
        <v>2.0006745955285066E-2</v>
      </c>
      <c r="AW96" s="981"/>
      <c r="BP96" s="1855">
        <f t="shared" si="256"/>
        <v>-3.7305116561478502E-4</v>
      </c>
      <c r="BQ96" s="1854">
        <f t="shared" si="257"/>
        <v>-6.0159474701210513E-3</v>
      </c>
      <c r="BW96" s="248"/>
      <c r="BX96" s="248"/>
    </row>
    <row r="97" spans="1:76">
      <c r="A97" s="1341"/>
      <c r="B97" s="1346"/>
      <c r="C97" s="1290" t="s">
        <v>303</v>
      </c>
      <c r="D97" s="1333"/>
      <c r="E97" s="1296">
        <f>E1595+E1490+E1385+E1280+E1175+E1067+E959+E851+E745+E637+E529+E421+E313+E205</f>
        <v>3.508623</v>
      </c>
      <c r="F97" s="1296">
        <v>4.991384</v>
      </c>
      <c r="G97" s="1296">
        <v>5.4808681000000004</v>
      </c>
      <c r="H97" s="1296">
        <v>5.4239345699999992</v>
      </c>
      <c r="I97" s="1296">
        <v>6.082592</v>
      </c>
      <c r="J97" s="1301">
        <v>7.0677483599999995</v>
      </c>
      <c r="K97" s="1296">
        <v>6.5175076374855845</v>
      </c>
      <c r="L97" s="1301">
        <f>SUM(M97:P97)</f>
        <v>9.5980848720416549</v>
      </c>
      <c r="M97" s="1301">
        <f t="shared" ref="M97:T97" si="337">M1595+M1490+M1385+M1280+M1175+M1067+M959+M851+M745+M637+M529+M421+M313+M205</f>
        <v>2.274920840743925</v>
      </c>
      <c r="N97" s="1301">
        <f t="shared" si="337"/>
        <v>2.4665464574405758</v>
      </c>
      <c r="O97" s="1301">
        <f t="shared" si="337"/>
        <v>2.4363004704176134</v>
      </c>
      <c r="P97" s="1301">
        <f t="shared" si="337"/>
        <v>2.4203171034395403</v>
      </c>
      <c r="Q97" s="1326">
        <f t="shared" si="337"/>
        <v>8.5201440858328503</v>
      </c>
      <c r="R97" s="1326">
        <f t="shared" si="337"/>
        <v>8.8519428113167891</v>
      </c>
      <c r="S97" s="1326">
        <f t="shared" si="337"/>
        <v>9.1968344044291452</v>
      </c>
      <c r="T97" s="1326">
        <f t="shared" si="337"/>
        <v>9.5552756147075222</v>
      </c>
      <c r="U97" s="1301">
        <f>SUM(V97:Y97)</f>
        <v>13.137811807760233</v>
      </c>
      <c r="V97" s="1301">
        <f>V1595+V1490+V1385+V1280+V1175+V1067+V959+V851+V745+V637+V529+V421+V313+V205</f>
        <v>2.80322147</v>
      </c>
      <c r="W97" s="1301">
        <f>W1595+W1490+W1385+W1280+W1175+W1067+W959+W851+X745+W637+W529+W421+W313+W205</f>
        <v>4.7598244999999988</v>
      </c>
      <c r="X97" s="1340">
        <f>X1595+X1490+X1385+X1280+X1175+X1067+X959+X851+X637+X529+X421+X313+X205</f>
        <v>2.076773867</v>
      </c>
      <c r="Y97" s="1340">
        <f>Y1595+Y1490+Y1385+Y1280+Y1175+Y1067+Y959+Y851+Y745+Y637+Y529+Y421+Y313+Y205</f>
        <v>3.4979919707602343</v>
      </c>
      <c r="Z97" s="1301">
        <f>SUM(AA97:AD97)</f>
        <v>10.387579607390233</v>
      </c>
      <c r="AA97" s="1301">
        <f t="shared" ref="AA97:AD97" si="338">AA1595+AA1490+AA1385+AA1280+AA1175+AA1067+AA959+AA851+AA745+AA637+AA529+AA421+AA313+AA205</f>
        <v>2.5871360767000002</v>
      </c>
      <c r="AB97" s="1301">
        <f t="shared" si="338"/>
        <v>2.5006593864999997</v>
      </c>
      <c r="AC97" s="1301">
        <f t="shared" si="338"/>
        <v>2.4519128576999996</v>
      </c>
      <c r="AD97" s="1301">
        <f t="shared" si="338"/>
        <v>2.8478712864902334</v>
      </c>
      <c r="AE97" s="1301">
        <f>SUM(AF97:AI97)</f>
        <v>2.6221112799999999</v>
      </c>
      <c r="AF97" s="1301">
        <f>AF1595+AF1490+AF1385+AF1280+AF1175+AF1067+AF959+AF851+AF745+AF637+AF529+AF421+AF313+AF205</f>
        <v>2.6221112799999999</v>
      </c>
      <c r="AG97" s="1301">
        <f>AG1595+AG1490+AG1385+AG1280+AG1175+AG1067+AG959+AG851+AG745+AG637+AG529+AG421+AG313+AG205</f>
        <v>0</v>
      </c>
      <c r="AH97" s="1340">
        <f>AH1595+AH1490+AH1385+AH1280+AH1175+AH1067+AH959+AH851+AH745+AH637+AH529+AH421+AH313+AH205</f>
        <v>0</v>
      </c>
      <c r="AI97" s="1340">
        <f>AI1595+AI1490+AI1385+AI1280+AI1175+AI1067+AI959+AI851+AI745+AI637+AI529+AI421+AI313+AI205</f>
        <v>0</v>
      </c>
      <c r="AJ97" s="2013"/>
      <c r="AK97" s="1273"/>
      <c r="AL97" s="5"/>
      <c r="AM97" s="5"/>
      <c r="AN97" s="5">
        <f t="shared" si="252"/>
        <v>-0.35952660341761344</v>
      </c>
      <c r="AO97" s="5">
        <f t="shared" si="253"/>
        <v>-0.10278085439386413</v>
      </c>
      <c r="AP97" s="4" t="e">
        <f>AO97-#REF!</f>
        <v>#REF!</v>
      </c>
      <c r="AQ97" s="4" t="e">
        <f>AP97/#REF!</f>
        <v>#REF!</v>
      </c>
      <c r="AR97" s="4" t="e">
        <f>AQ97-#REF!</f>
        <v>#REF!</v>
      </c>
      <c r="AS97" s="656">
        <f t="shared" si="291"/>
        <v>-0.14757071542821068</v>
      </c>
      <c r="AT97" s="4"/>
      <c r="AU97" s="692">
        <f t="shared" si="254"/>
        <v>-0.35952660341761344</v>
      </c>
      <c r="AV97" s="1875">
        <f t="shared" si="255"/>
        <v>-0.14757071542821068</v>
      </c>
      <c r="AW97" s="981"/>
      <c r="BP97" s="1853">
        <f t="shared" si="256"/>
        <v>2.293278042559423</v>
      </c>
      <c r="BQ97" s="1854">
        <f t="shared" si="257"/>
        <v>0.92975262462279118</v>
      </c>
      <c r="BW97" s="248"/>
      <c r="BX97" s="248"/>
    </row>
    <row r="98" spans="1:76">
      <c r="A98" s="1341"/>
      <c r="B98" s="1346"/>
      <c r="C98" s="1290" t="s">
        <v>286</v>
      </c>
      <c r="D98" s="1333"/>
      <c r="E98" s="1296"/>
      <c r="F98" s="1296"/>
      <c r="G98" s="1296">
        <v>2.3853410485709277E-2</v>
      </c>
      <c r="H98" s="1296">
        <v>2.7171726183488683E-2</v>
      </c>
      <c r="I98" s="1296">
        <v>2.766243896184381E-2</v>
      </c>
      <c r="J98" s="1296">
        <v>2.766243896184381E-2</v>
      </c>
      <c r="K98" s="1296">
        <v>2.6476054495565053E-2</v>
      </c>
      <c r="L98" s="1344">
        <v>3.1068482233607003E-2</v>
      </c>
      <c r="M98" s="1344">
        <v>3.6029961074194948E-2</v>
      </c>
      <c r="N98" s="1344">
        <v>2.9314261674379474E-2</v>
      </c>
      <c r="O98" s="1344">
        <v>1.7032550033730609E-2</v>
      </c>
      <c r="P98" s="1344">
        <v>2.6725643282871286E-2</v>
      </c>
      <c r="Q98" s="1344">
        <v>3.0449078480225145E-2</v>
      </c>
      <c r="R98" s="1296">
        <v>2.9930404077117459E-2</v>
      </c>
      <c r="S98" s="1296">
        <v>2.976205130674392E-2</v>
      </c>
      <c r="T98" s="1296">
        <v>2.9605110407007598E-2</v>
      </c>
      <c r="U98" s="1296">
        <v>3.4279248186538561E-2</v>
      </c>
      <c r="V98" s="1296">
        <v>3.4294038423633134E-2</v>
      </c>
      <c r="W98" s="1296">
        <v>3.2509999999999997E-2</v>
      </c>
      <c r="X98" s="1296">
        <v>3.4864766263088237E-2</v>
      </c>
      <c r="Y98" s="1296">
        <v>3.5389490570597537E-2</v>
      </c>
      <c r="Z98" s="1296">
        <v>3.4279248186538561E-2</v>
      </c>
      <c r="AA98" s="1296">
        <v>3.4294038423633134E-2</v>
      </c>
      <c r="AB98" s="1296">
        <v>3.2509999999999997E-2</v>
      </c>
      <c r="AC98" s="1296">
        <v>3.4864766263088237E-2</v>
      </c>
      <c r="AD98" s="1296">
        <v>3.5389490570597537E-2</v>
      </c>
      <c r="AE98" s="1296"/>
      <c r="AF98" s="1296">
        <v>2.4854126297394093E-2</v>
      </c>
      <c r="AG98" s="1296"/>
      <c r="AH98" s="1296"/>
      <c r="AI98" s="1296"/>
      <c r="AJ98" s="2006"/>
      <c r="AK98" s="1273"/>
      <c r="AL98" s="5"/>
      <c r="AM98" s="5"/>
      <c r="AN98" s="5">
        <f t="shared" si="252"/>
        <v>1.7832216229357628E-2</v>
      </c>
      <c r="AO98" s="5">
        <f t="shared" si="253"/>
        <v>0.50388451322249528</v>
      </c>
      <c r="AP98" s="4" t="e">
        <f>AO98-#REF!</f>
        <v>#REF!</v>
      </c>
      <c r="AQ98" s="4" t="e">
        <f>AP98/#REF!</f>
        <v>#REF!</v>
      </c>
      <c r="AR98" s="4" t="e">
        <f>AQ98-#REF!</f>
        <v>#REF!</v>
      </c>
      <c r="AS98" s="656">
        <f t="shared" si="291"/>
        <v>1.046949293795902</v>
      </c>
      <c r="AT98" s="4"/>
      <c r="AU98" s="692">
        <f t="shared" si="254"/>
        <v>1.7832216229357628E-2</v>
      </c>
      <c r="AV98" s="1875">
        <f t="shared" si="255"/>
        <v>1.046949293795902</v>
      </c>
      <c r="AW98" s="981"/>
      <c r="BP98" s="1853">
        <f t="shared" si="256"/>
        <v>3.1957383256205237E-3</v>
      </c>
      <c r="BQ98" s="1854">
        <f t="shared" si="257"/>
        <v>0.10901650401836946</v>
      </c>
      <c r="BW98" s="248"/>
      <c r="BX98" s="248"/>
    </row>
    <row r="99" spans="1:76">
      <c r="A99" s="1341" t="s">
        <v>111</v>
      </c>
      <c r="B99" s="1345" t="s">
        <v>119</v>
      </c>
      <c r="C99" s="1290" t="s">
        <v>287</v>
      </c>
      <c r="D99" s="1333"/>
      <c r="E99" s="1296">
        <f>E1597+E1492+E1387+E1282+E1177+E1069+E961+E853+E747+E639+E531+E423+E315+E207</f>
        <v>269.90199999999999</v>
      </c>
      <c r="F99" s="1296">
        <v>238.74099999999999</v>
      </c>
      <c r="G99" s="1296">
        <v>221.459</v>
      </c>
      <c r="H99" s="1296">
        <v>245.298</v>
      </c>
      <c r="I99" s="1296">
        <v>244.226</v>
      </c>
      <c r="J99" s="1301">
        <v>239.977</v>
      </c>
      <c r="K99" s="1296">
        <v>204.02980877391033</v>
      </c>
      <c r="L99" s="1301">
        <f>SUM(M99:P99)</f>
        <v>241.25790000000001</v>
      </c>
      <c r="M99" s="1301">
        <f>M1597+M1492+M1387+M1282+M1177+M1069+M961+M853+M747+M639+M531+M423+M315+M207</f>
        <v>49.280999999999999</v>
      </c>
      <c r="N99" s="1301">
        <f t="shared" ref="N99:T99" si="339">N1597+N1492+N1387+N1282+N1177+N1069+N961+N853+N747+N639+N531+N423+N315+N207</f>
        <v>60.204000000000001</v>
      </c>
      <c r="O99" s="1301">
        <f t="shared" si="339"/>
        <v>66.038000000000011</v>
      </c>
      <c r="P99" s="1301">
        <f t="shared" si="339"/>
        <v>65.734899999999996</v>
      </c>
      <c r="Q99" s="1326">
        <f t="shared" si="339"/>
        <v>243.93789142650002</v>
      </c>
      <c r="R99" s="1326">
        <f t="shared" si="339"/>
        <v>243.69395353507349</v>
      </c>
      <c r="S99" s="1326">
        <f t="shared" si="339"/>
        <v>243.45025958153843</v>
      </c>
      <c r="T99" s="1326">
        <f t="shared" si="339"/>
        <v>243.20680932195688</v>
      </c>
      <c r="U99" s="1301">
        <f>SUM(V99:Y99)</f>
        <v>257.18799999999999</v>
      </c>
      <c r="V99" s="1301">
        <f>V1597+V1492+V1387+V1282+V1177+V1069+V961+V853+V747+V639+V531+V423+V315+V207</f>
        <v>52.875</v>
      </c>
      <c r="W99" s="1301">
        <f t="shared" ref="W99:Y99" si="340">W1597+W1492+W1387+W1282+W1177+W1069+W961+W853+W747+W639+W531+W423+W315+W207</f>
        <v>67.070000000000007</v>
      </c>
      <c r="X99" s="1340">
        <f t="shared" si="340"/>
        <v>68.216999999999999</v>
      </c>
      <c r="Y99" s="1340">
        <f t="shared" si="340"/>
        <v>69.025999999999996</v>
      </c>
      <c r="Z99" s="1301">
        <f>SUM(AA99:AD99)</f>
        <v>240.9226463</v>
      </c>
      <c r="AA99" s="1301">
        <f>AA1597+AA1492+AA1387+AA1282+AA1177+AA1069+AA961+AA853+AA747+AA639+AA531+AA423+AA315+AA207</f>
        <v>49.521676999999997</v>
      </c>
      <c r="AB99" s="1301">
        <f t="shared" ref="AB99:AD99" si="341">AB1597+AB1492+AB1387+AB1282+AB1177+AB1069+AB961+AB853+AB747+AB639+AB531+AB423+AB315+AB207</f>
        <v>60.023388000000004</v>
      </c>
      <c r="AC99" s="1301">
        <f t="shared" si="341"/>
        <v>65.839886000000007</v>
      </c>
      <c r="AD99" s="1301">
        <f t="shared" si="341"/>
        <v>65.537695299999996</v>
      </c>
      <c r="AE99" s="1301">
        <f>SUM(AF99:AI99)</f>
        <v>52.25711137629937</v>
      </c>
      <c r="AF99" s="1301">
        <f>AF1597+AF1492+AF1387+AF1282+AF1177+AF1069+AF961+AF853+AF747+AF639+AF531+AF423+AF315+AF207</f>
        <v>52.25711137629937</v>
      </c>
      <c r="AG99" s="1301">
        <f t="shared" ref="AG99:AI99" si="342">AG1597+AG1492+AG1387+AG1282+AG1177+AG1069+AG961+AG853+AG747+AG639+AG531+AG423+AG315+AG207</f>
        <v>0</v>
      </c>
      <c r="AH99" s="1340">
        <f t="shared" si="342"/>
        <v>0</v>
      </c>
      <c r="AI99" s="1340">
        <f t="shared" si="342"/>
        <v>0</v>
      </c>
      <c r="AJ99" s="2013"/>
      <c r="AK99" s="1273"/>
      <c r="AL99" s="5"/>
      <c r="AM99" s="5"/>
      <c r="AN99" s="5">
        <f t="shared" si="252"/>
        <v>2.1789999999999878</v>
      </c>
      <c r="AO99" s="5">
        <f t="shared" si="253"/>
        <v>3.1567815026221829E-2</v>
      </c>
      <c r="AP99" s="4" t="e">
        <f>AO99-#REF!</f>
        <v>#REF!</v>
      </c>
      <c r="AQ99" s="4" t="e">
        <f>AP99/#REF!</f>
        <v>#REF!</v>
      </c>
      <c r="AR99" s="4" t="e">
        <f>AQ99-#REF!</f>
        <v>#REF!</v>
      </c>
      <c r="AS99" s="656">
        <f t="shared" si="291"/>
        <v>3.2996153729670609E-2</v>
      </c>
      <c r="AT99" s="4"/>
      <c r="AU99" s="692">
        <f t="shared" si="254"/>
        <v>2.1789999999999878</v>
      </c>
      <c r="AV99" s="1875">
        <f t="shared" si="255"/>
        <v>3.2996153729670609E-2</v>
      </c>
      <c r="AW99" s="981"/>
      <c r="BP99" s="1853">
        <f t="shared" si="256"/>
        <v>6.8660000000000068</v>
      </c>
      <c r="BQ99" s="1854">
        <f t="shared" si="257"/>
        <v>0.11404557836688603</v>
      </c>
      <c r="BW99" s="248"/>
      <c r="BX99" s="248"/>
    </row>
    <row r="100" spans="1:76">
      <c r="A100" s="1341"/>
      <c r="B100" s="1346"/>
      <c r="C100" s="1290" t="s">
        <v>280</v>
      </c>
      <c r="D100" s="1333"/>
      <c r="E100" s="1301">
        <f t="shared" ref="E100" si="343">E99*0.85*1.45/1000</f>
        <v>0.33265421499999998</v>
      </c>
      <c r="F100" s="1301">
        <v>0.29424828249999996</v>
      </c>
      <c r="G100" s="1301">
        <f t="shared" ref="G100" si="344">G99*0.85*1.45/1000</f>
        <v>0.27294821749999998</v>
      </c>
      <c r="H100" s="1301">
        <v>0.30232978499999996</v>
      </c>
      <c r="I100" s="1301">
        <v>0.30100854499999996</v>
      </c>
      <c r="J100" s="1301">
        <v>0.29577165249999998</v>
      </c>
      <c r="K100" s="1301">
        <v>0.25146673931384445</v>
      </c>
      <c r="L100" s="1301">
        <f t="shared" ref="L100:R100" si="345">L99*0.85*1.45/1000</f>
        <v>0.29735036175000001</v>
      </c>
      <c r="M100" s="1301">
        <f t="shared" si="345"/>
        <v>6.0738832499999992E-2</v>
      </c>
      <c r="N100" s="1301">
        <f t="shared" si="345"/>
        <v>7.4201429999999999E-2</v>
      </c>
      <c r="O100" s="1301">
        <f t="shared" si="345"/>
        <v>8.139183500000001E-2</v>
      </c>
      <c r="P100" s="1301">
        <f t="shared" si="345"/>
        <v>8.1018264249999986E-2</v>
      </c>
      <c r="Q100" s="1326">
        <f t="shared" si="345"/>
        <v>0.30065345118316122</v>
      </c>
      <c r="R100" s="1326">
        <f t="shared" si="345"/>
        <v>0.30035279773197804</v>
      </c>
      <c r="S100" s="1326">
        <f t="shared" ref="S100:T100" si="346">S99*0.85*1.45/1000</f>
        <v>0.3000524449342461</v>
      </c>
      <c r="T100" s="1326">
        <f t="shared" si="346"/>
        <v>0.29975239248931185</v>
      </c>
      <c r="U100" s="1301">
        <f t="shared" ref="U100:AD100" si="347">U99*0.85*1.45/1000</f>
        <v>0.31698420999999999</v>
      </c>
      <c r="V100" s="1301">
        <f t="shared" si="347"/>
        <v>6.5168437499999995E-2</v>
      </c>
      <c r="W100" s="1301">
        <f t="shared" si="347"/>
        <v>8.2663774999999995E-2</v>
      </c>
      <c r="X100" s="1340">
        <f t="shared" si="347"/>
        <v>8.4077452499999997E-2</v>
      </c>
      <c r="Y100" s="1340">
        <f t="shared" si="347"/>
        <v>8.5074544999999988E-2</v>
      </c>
      <c r="Z100" s="1301">
        <f t="shared" si="347"/>
        <v>0.29693716156474992</v>
      </c>
      <c r="AA100" s="1301">
        <f t="shared" si="347"/>
        <v>6.1035466902499995E-2</v>
      </c>
      <c r="AB100" s="1301">
        <f t="shared" si="347"/>
        <v>7.3978825710000015E-2</v>
      </c>
      <c r="AC100" s="1301">
        <f t="shared" si="347"/>
        <v>8.1147659494999996E-2</v>
      </c>
      <c r="AD100" s="1301">
        <f t="shared" si="347"/>
        <v>8.0775209457249988E-2</v>
      </c>
      <c r="AE100" s="1301">
        <f t="shared" ref="AE100:AI100" si="348">AE99*0.85*1.45/1000</f>
        <v>6.4406889771288972E-2</v>
      </c>
      <c r="AF100" s="1301">
        <f t="shared" si="348"/>
        <v>6.4406889771288972E-2</v>
      </c>
      <c r="AG100" s="1301">
        <f t="shared" si="348"/>
        <v>0</v>
      </c>
      <c r="AH100" s="1340">
        <f t="shared" si="348"/>
        <v>0</v>
      </c>
      <c r="AI100" s="1340">
        <f t="shared" si="348"/>
        <v>0</v>
      </c>
      <c r="AJ100" s="2013"/>
      <c r="AK100" s="1273"/>
      <c r="AL100" s="5"/>
      <c r="AM100" s="5"/>
      <c r="AN100" s="5">
        <f t="shared" si="252"/>
        <v>2.6856174999999871E-3</v>
      </c>
      <c r="AO100" s="5">
        <f t="shared" si="253"/>
        <v>3.1567815026221857E-2</v>
      </c>
      <c r="AP100" s="4" t="e">
        <f>AO100-#REF!</f>
        <v>#REF!</v>
      </c>
      <c r="AQ100" s="4" t="e">
        <f>AP100/#REF!</f>
        <v>#REF!</v>
      </c>
      <c r="AR100" s="4" t="e">
        <f>AQ100-#REF!</f>
        <v>#REF!</v>
      </c>
      <c r="AS100" s="656">
        <f t="shared" si="291"/>
        <v>3.2996153729670637E-2</v>
      </c>
      <c r="AT100" s="4"/>
      <c r="AU100" s="692">
        <f t="shared" si="254"/>
        <v>2.6856174999999871E-3</v>
      </c>
      <c r="AV100" s="1875">
        <f t="shared" si="255"/>
        <v>3.2996153729670637E-2</v>
      </c>
      <c r="AW100" s="835"/>
      <c r="BP100" s="1853">
        <f t="shared" si="256"/>
        <v>8.4623449999999961E-3</v>
      </c>
      <c r="BQ100" s="1854">
        <f t="shared" si="257"/>
        <v>0.11404557836688588</v>
      </c>
      <c r="BW100" s="248"/>
      <c r="BX100" s="248"/>
    </row>
    <row r="101" spans="1:76">
      <c r="A101" s="1341"/>
      <c r="B101" s="1343"/>
      <c r="C101" s="1290" t="s">
        <v>303</v>
      </c>
      <c r="D101" s="1333"/>
      <c r="E101" s="1296">
        <f>E1599+E1494+E1389+E1284+E1179+E1071+E963+E855+E749+E641+E533+E425+E317+E209</f>
        <v>8.0229339999999993</v>
      </c>
      <c r="F101" s="1296">
        <v>7.8422499999999999</v>
      </c>
      <c r="G101" s="1296">
        <v>7.9924760000000008</v>
      </c>
      <c r="H101" s="1296">
        <v>9.2272320000000008</v>
      </c>
      <c r="I101" s="1296">
        <v>9.9963920000000002</v>
      </c>
      <c r="J101" s="1301">
        <v>10.218269469999999</v>
      </c>
      <c r="K101" s="1296">
        <v>9.2853965973006609</v>
      </c>
      <c r="L101" s="1301">
        <f>SUM(M101:P101)</f>
        <v>11.86383514872</v>
      </c>
      <c r="M101" s="1301">
        <f t="shared" ref="M101:T101" si="349">M1599+M1494+M1389+M1284+M1179+M1071+M963+M855+M749+M641+M533+M425+M317+M209</f>
        <v>2.4159690909120002</v>
      </c>
      <c r="N101" s="1301">
        <f t="shared" si="349"/>
        <v>2.9514620878079998</v>
      </c>
      <c r="O101" s="1301">
        <f t="shared" si="349"/>
        <v>3.2556734000000001</v>
      </c>
      <c r="P101" s="1301">
        <f t="shared" si="349"/>
        <v>3.2407305699999993</v>
      </c>
      <c r="Q101" s="1326">
        <f t="shared" si="349"/>
        <v>12.507183569219508</v>
      </c>
      <c r="R101" s="1326">
        <f t="shared" si="349"/>
        <v>12.994248990397189</v>
      </c>
      <c r="S101" s="1326">
        <f t="shared" si="349"/>
        <v>13.500534145094212</v>
      </c>
      <c r="T101" s="1326">
        <f t="shared" si="349"/>
        <v>14.02670952083454</v>
      </c>
      <c r="U101" s="1301">
        <f>SUM(V101:Y101)</f>
        <v>12.704645596000002</v>
      </c>
      <c r="V101" s="1301">
        <f>V1599+V1494+V1389+V1284+V1179+V1071+V963+V855+V749+V641+V533+V425+V317+V209</f>
        <v>2.4837110000000004</v>
      </c>
      <c r="W101" s="1301">
        <f>W1599+W1494+W1389+W1284+W1179+W1071+W963+W855+W749+W641+W533+W425+W317+W209</f>
        <v>3.2221680000000004</v>
      </c>
      <c r="X101" s="1340">
        <f>X1599+X1494+X1389+X1284+X1179+X1071+X963+X855+X749+X641+X533+X425+X317+X209</f>
        <v>3.3957565359999999</v>
      </c>
      <c r="Y101" s="1340">
        <f>Y1599+Y1494+Y1389+Y1284+Y1179+Y1071+Y963+Y855+Y749+Y641+Y533+Y425+Y317+Y209</f>
        <v>3.6030100599999999</v>
      </c>
      <c r="Z101" s="1301">
        <f>SUM(AA101:AD101)</f>
        <v>12.600254401489998</v>
      </c>
      <c r="AA101" s="1301">
        <f t="shared" ref="AA101:AD101" si="350">AA1599+AA1494+AA1389+AA1284+AA1179+AA1071+AA963+AA855+AA749+AA641+AA533+AA425+AA317+AA209</f>
        <v>2.5899837071</v>
      </c>
      <c r="AB101" s="1301">
        <f t="shared" si="350"/>
        <v>3.1392231923999998</v>
      </c>
      <c r="AC101" s="1301">
        <f t="shared" si="350"/>
        <v>3.4434260378000001</v>
      </c>
      <c r="AD101" s="1301">
        <f t="shared" si="350"/>
        <v>3.4276214641899996</v>
      </c>
      <c r="AE101" s="1301">
        <f>SUM(AF101:AI101)</f>
        <v>2.7285301960000004</v>
      </c>
      <c r="AF101" s="1301">
        <f>AF1599+AF1494+AF1389+AF1284+AF1179+AF1071+AF963+AF855+AF749+AF641+AF533+AF425+AF317+AF209</f>
        <v>2.7285301960000004</v>
      </c>
      <c r="AG101" s="1301"/>
      <c r="AH101" s="1340"/>
      <c r="AI101" s="1340"/>
      <c r="AJ101" s="2013"/>
      <c r="AK101" s="1273"/>
      <c r="AL101" s="5"/>
      <c r="AM101" s="5"/>
      <c r="AN101" s="5">
        <f t="shared" si="252"/>
        <v>0.14008313599999989</v>
      </c>
      <c r="AO101" s="5">
        <f t="shared" si="253"/>
        <v>3.8879474014013683E-2</v>
      </c>
      <c r="AP101" s="4" t="e">
        <f>AO101-#REF!</f>
        <v>#REF!</v>
      </c>
      <c r="AQ101" s="4" t="e">
        <f>AP101/#REF!</f>
        <v>#REF!</v>
      </c>
      <c r="AR101" s="4" t="e">
        <f>AQ101-#REF!</f>
        <v>#REF!</v>
      </c>
      <c r="AS101" s="656">
        <f t="shared" si="291"/>
        <v>4.3027392121089261E-2</v>
      </c>
      <c r="AT101" s="4"/>
      <c r="AU101" s="692">
        <f t="shared" si="254"/>
        <v>0.14008313599999989</v>
      </c>
      <c r="AV101" s="1875">
        <f t="shared" si="255"/>
        <v>4.3027392121089261E-2</v>
      </c>
      <c r="AW101" s="842"/>
      <c r="BP101" s="1853">
        <f t="shared" si="256"/>
        <v>0.27070591219200058</v>
      </c>
      <c r="BQ101" s="1854">
        <f t="shared" si="257"/>
        <v>9.1719257824873238E-2</v>
      </c>
    </row>
    <row r="102" spans="1:76">
      <c r="A102" s="1341"/>
      <c r="B102" s="1343"/>
      <c r="C102" s="1290" t="s">
        <v>286</v>
      </c>
      <c r="D102" s="1333"/>
      <c r="E102" s="1296"/>
      <c r="F102" s="1296"/>
      <c r="G102" s="1296">
        <v>3.3724853367918819E-2</v>
      </c>
      <c r="H102" s="1296">
        <v>4.0154056827080439E-2</v>
      </c>
      <c r="I102" s="1296">
        <v>3.8867370265525003E-2</v>
      </c>
      <c r="J102" s="1296">
        <v>3.8867370265525003E-2</v>
      </c>
      <c r="K102" s="1296">
        <v>4.0458100861764941E-2</v>
      </c>
      <c r="L102" s="1344">
        <v>3.9056955547900063E-2</v>
      </c>
      <c r="M102" s="1344">
        <v>4.3977687608843623E-2</v>
      </c>
      <c r="N102" s="1344">
        <v>3.9981834695731154E-2</v>
      </c>
      <c r="O102" s="1344">
        <v>3.9676400050771249E-2</v>
      </c>
      <c r="P102" s="1344">
        <v>3.9044446484544061E-2</v>
      </c>
      <c r="Q102" s="1344">
        <v>3.894128447750158E-2</v>
      </c>
      <c r="R102" s="1296">
        <v>3.8823824907441067E-2</v>
      </c>
      <c r="S102" s="1296">
        <v>3.8704538463379075E-2</v>
      </c>
      <c r="T102" s="1296">
        <v>3.8583388237191749E-2</v>
      </c>
      <c r="U102" s="1296">
        <v>5.7982782902944147E-2</v>
      </c>
      <c r="V102" s="1296">
        <v>5.6978938488221081E-2</v>
      </c>
      <c r="W102" s="1296">
        <v>5.8553000000000001E-2</v>
      </c>
      <c r="X102" s="1296">
        <v>5.9025129821621558E-2</v>
      </c>
      <c r="Y102" s="1296">
        <v>5.713987773055209E-2</v>
      </c>
      <c r="Z102" s="1296">
        <v>5.7982782902944147E-2</v>
      </c>
      <c r="AA102" s="1296">
        <v>5.6978938488221081E-2</v>
      </c>
      <c r="AB102" s="1296">
        <v>5.8553000000000001E-2</v>
      </c>
      <c r="AC102" s="1296">
        <v>5.9025129821621558E-2</v>
      </c>
      <c r="AD102" s="1296">
        <v>5.713987773055209E-2</v>
      </c>
      <c r="AE102" s="1296"/>
      <c r="AF102" s="1296">
        <v>5.7193790488736573E-2</v>
      </c>
      <c r="AG102" s="1296"/>
      <c r="AH102" s="1296"/>
      <c r="AI102" s="1296"/>
      <c r="AJ102" s="2006"/>
      <c r="AK102" s="1273"/>
      <c r="AL102" s="5"/>
      <c r="AM102" s="5"/>
      <c r="AN102" s="5">
        <f t="shared" si="252"/>
        <v>1.9348729770850309E-2</v>
      </c>
      <c r="AO102" s="5">
        <f t="shared" si="253"/>
        <v>0.33862042656252916</v>
      </c>
      <c r="AP102" s="4" t="e">
        <f>AO102-#REF!</f>
        <v>#REF!</v>
      </c>
      <c r="AQ102" s="4" t="e">
        <f>AP102/#REF!</f>
        <v>#REF!</v>
      </c>
      <c r="AR102" s="4" t="e">
        <f>AQ102-#REF!</f>
        <v>#REF!</v>
      </c>
      <c r="AS102" s="656">
        <f t="shared" si="291"/>
        <v>0.48766344088906827</v>
      </c>
      <c r="AT102" s="4"/>
      <c r="AU102" s="692">
        <f t="shared" si="254"/>
        <v>1.9348729770850309E-2</v>
      </c>
      <c r="AV102" s="1875">
        <f t="shared" si="255"/>
        <v>0.48766344088906827</v>
      </c>
      <c r="AW102" s="835"/>
      <c r="BP102" s="1853">
        <f t="shared" si="256"/>
        <v>1.8571165304268847E-2</v>
      </c>
      <c r="BQ102" s="1854">
        <f t="shared" si="257"/>
        <v>0.46449007269422987</v>
      </c>
    </row>
    <row r="103" spans="1:76" ht="14.45" hidden="1" customHeight="1">
      <c r="A103" s="1341"/>
      <c r="B103" s="1343"/>
      <c r="C103" s="1335" t="s">
        <v>125</v>
      </c>
      <c r="D103" s="1333"/>
      <c r="E103" s="1347"/>
      <c r="F103" s="1348"/>
      <c r="G103" s="1347"/>
      <c r="H103" s="1347"/>
      <c r="I103" s="1347"/>
      <c r="J103" s="1347"/>
      <c r="K103" s="1347"/>
      <c r="L103" s="1349"/>
      <c r="M103" s="1353"/>
      <c r="N103" s="1353"/>
      <c r="O103" s="1353"/>
      <c r="P103" s="1353"/>
      <c r="Q103" s="1349"/>
      <c r="R103" s="1349"/>
      <c r="S103" s="1349"/>
      <c r="T103" s="1349"/>
      <c r="U103" s="1349"/>
      <c r="V103" s="1353"/>
      <c r="W103" s="1353"/>
      <c r="X103" s="1354"/>
      <c r="Y103" s="1354"/>
      <c r="Z103" s="1349"/>
      <c r="AA103" s="1353"/>
      <c r="AB103" s="1353"/>
      <c r="AC103" s="1353"/>
      <c r="AD103" s="1353"/>
      <c r="AE103" s="1349"/>
      <c r="AF103" s="1353"/>
      <c r="AG103" s="1353"/>
      <c r="AH103" s="1354"/>
      <c r="AI103" s="1354"/>
      <c r="AJ103" s="2015"/>
      <c r="AK103" s="1273"/>
      <c r="AL103" s="5"/>
      <c r="AM103" s="5"/>
      <c r="AN103" s="5">
        <f t="shared" si="252"/>
        <v>0</v>
      </c>
      <c r="AO103" s="5" t="e">
        <f t="shared" si="253"/>
        <v>#DIV/0!</v>
      </c>
      <c r="AP103" s="4" t="e">
        <f>AO103-#REF!</f>
        <v>#DIV/0!</v>
      </c>
      <c r="AQ103" s="4" t="e">
        <f>AP103/#REF!</f>
        <v>#DIV/0!</v>
      </c>
      <c r="AR103" s="4" t="e">
        <f>AQ103-#REF!</f>
        <v>#DIV/0!</v>
      </c>
      <c r="AS103" s="656" t="e">
        <f t="shared" si="291"/>
        <v>#DIV/0!</v>
      </c>
      <c r="AT103" s="4"/>
      <c r="AU103" s="692">
        <f t="shared" si="254"/>
        <v>0</v>
      </c>
      <c r="AV103" s="693" t="e">
        <f t="shared" si="255"/>
        <v>#DIV/0!</v>
      </c>
      <c r="AW103" s="835"/>
      <c r="BP103" s="1853">
        <f t="shared" si="256"/>
        <v>0</v>
      </c>
      <c r="BQ103" s="1854" t="e">
        <f t="shared" si="257"/>
        <v>#DIV/0!</v>
      </c>
    </row>
    <row r="104" spans="1:76" ht="14.45" hidden="1" customHeight="1">
      <c r="A104" s="2624" t="s">
        <v>115</v>
      </c>
      <c r="B104" s="2644" t="s">
        <v>120</v>
      </c>
      <c r="C104" s="1335" t="s">
        <v>277</v>
      </c>
      <c r="D104" s="1333"/>
      <c r="E104" s="1355">
        <f t="shared" ref="E104:E105" si="351">E107+E110</f>
        <v>0</v>
      </c>
      <c r="F104" s="1355">
        <f t="shared" ref="F104" si="352">F107+F110</f>
        <v>0</v>
      </c>
      <c r="G104" s="1355">
        <v>0</v>
      </c>
      <c r="H104" s="1355">
        <v>0</v>
      </c>
      <c r="I104" s="1355">
        <v>0</v>
      </c>
      <c r="J104" s="1355">
        <v>0</v>
      </c>
      <c r="K104" s="1355">
        <v>0</v>
      </c>
      <c r="L104" s="1355">
        <f t="shared" ref="L104:R104" si="353">L107+L110</f>
        <v>0</v>
      </c>
      <c r="M104" s="1355">
        <f t="shared" si="353"/>
        <v>0</v>
      </c>
      <c r="N104" s="1355">
        <f t="shared" si="353"/>
        <v>0</v>
      </c>
      <c r="O104" s="1355">
        <f t="shared" si="353"/>
        <v>0</v>
      </c>
      <c r="P104" s="1355">
        <f t="shared" si="353"/>
        <v>0</v>
      </c>
      <c r="Q104" s="1349">
        <f t="shared" si="353"/>
        <v>0</v>
      </c>
      <c r="R104" s="1349">
        <f t="shared" si="353"/>
        <v>0</v>
      </c>
      <c r="S104" s="1349">
        <f t="shared" ref="S104:T104" si="354">S107+S110</f>
        <v>0</v>
      </c>
      <c r="T104" s="1349">
        <f t="shared" si="354"/>
        <v>0</v>
      </c>
      <c r="U104" s="1355">
        <f t="shared" ref="U104:AD104" si="355">U107+U110</f>
        <v>0</v>
      </c>
      <c r="V104" s="1355">
        <f t="shared" si="355"/>
        <v>0</v>
      </c>
      <c r="W104" s="1355">
        <f t="shared" si="355"/>
        <v>0</v>
      </c>
      <c r="X104" s="1356">
        <f t="shared" si="355"/>
        <v>0</v>
      </c>
      <c r="Y104" s="1356">
        <f t="shared" si="355"/>
        <v>0</v>
      </c>
      <c r="Z104" s="1355">
        <f t="shared" si="355"/>
        <v>0</v>
      </c>
      <c r="AA104" s="1355">
        <f t="shared" si="355"/>
        <v>0</v>
      </c>
      <c r="AB104" s="1355">
        <f t="shared" si="355"/>
        <v>0</v>
      </c>
      <c r="AC104" s="1355">
        <f t="shared" si="355"/>
        <v>0</v>
      </c>
      <c r="AD104" s="1355">
        <f t="shared" si="355"/>
        <v>0</v>
      </c>
      <c r="AE104" s="1355">
        <f t="shared" ref="AE104:AI104" si="356">AE107+AE110</f>
        <v>0</v>
      </c>
      <c r="AF104" s="1355">
        <f t="shared" si="356"/>
        <v>0</v>
      </c>
      <c r="AG104" s="1355">
        <f t="shared" si="356"/>
        <v>0</v>
      </c>
      <c r="AH104" s="1356">
        <f t="shared" si="356"/>
        <v>0</v>
      </c>
      <c r="AI104" s="1356">
        <f t="shared" si="356"/>
        <v>0</v>
      </c>
      <c r="AJ104" s="2016"/>
      <c r="AK104" s="1273"/>
      <c r="AL104" s="5"/>
      <c r="AM104" s="5"/>
      <c r="AN104" s="5">
        <f t="shared" ref="AN104:AN114" si="357">X104-O104</f>
        <v>0</v>
      </c>
      <c r="AO104" s="5" t="e">
        <f t="shared" ref="AO104:AO114" si="358">AN104/Y104</f>
        <v>#DIV/0!</v>
      </c>
      <c r="AP104" s="4" t="e">
        <f>AO104-#REF!</f>
        <v>#DIV/0!</v>
      </c>
      <c r="AQ104" s="4" t="e">
        <f>AP104/#REF!</f>
        <v>#DIV/0!</v>
      </c>
      <c r="AR104" s="4" t="e">
        <f>AQ104-#REF!</f>
        <v>#DIV/0!</v>
      </c>
      <c r="AS104" s="656" t="e">
        <f t="shared" si="291"/>
        <v>#DIV/0!</v>
      </c>
      <c r="AT104" s="4"/>
      <c r="AU104" s="692">
        <f t="shared" ref="AU104:AU111" si="359">X104-O104</f>
        <v>0</v>
      </c>
      <c r="AV104" s="693" t="e">
        <f t="shared" ref="AV104:AV111" si="360">AU104/O104</f>
        <v>#DIV/0!</v>
      </c>
      <c r="AW104" s="835"/>
      <c r="BP104" s="1853">
        <f t="shared" ref="BP104:BP114" si="361">W104-N104</f>
        <v>0</v>
      </c>
      <c r="BQ104" s="1854" t="e">
        <f t="shared" ref="BQ104:BQ114" si="362">BP104/N104</f>
        <v>#DIV/0!</v>
      </c>
    </row>
    <row r="105" spans="1:76" ht="36" hidden="1" customHeight="1">
      <c r="A105" s="2624"/>
      <c r="B105" s="2644"/>
      <c r="C105" s="1335" t="s">
        <v>303</v>
      </c>
      <c r="D105" s="1333"/>
      <c r="E105" s="1355">
        <f t="shared" si="351"/>
        <v>0</v>
      </c>
      <c r="F105" s="1355">
        <f t="shared" ref="F105" si="363">F108+F111</f>
        <v>0</v>
      </c>
      <c r="G105" s="1355">
        <v>0</v>
      </c>
      <c r="H105" s="1355">
        <v>0</v>
      </c>
      <c r="I105" s="1355">
        <v>0</v>
      </c>
      <c r="J105" s="1355">
        <v>0</v>
      </c>
      <c r="K105" s="1355">
        <v>0</v>
      </c>
      <c r="L105" s="1355">
        <f t="shared" ref="L105:R105" si="364">L108+L111</f>
        <v>0</v>
      </c>
      <c r="M105" s="1355">
        <f t="shared" si="364"/>
        <v>0</v>
      </c>
      <c r="N105" s="1355">
        <f t="shared" si="364"/>
        <v>0</v>
      </c>
      <c r="O105" s="1355">
        <f t="shared" si="364"/>
        <v>0</v>
      </c>
      <c r="P105" s="1355">
        <f t="shared" si="364"/>
        <v>0</v>
      </c>
      <c r="Q105" s="1349">
        <f t="shared" si="364"/>
        <v>0</v>
      </c>
      <c r="R105" s="1349">
        <f t="shared" si="364"/>
        <v>0</v>
      </c>
      <c r="S105" s="1349">
        <f t="shared" ref="S105:T105" si="365">S108+S111</f>
        <v>0</v>
      </c>
      <c r="T105" s="1349">
        <f t="shared" si="365"/>
        <v>0</v>
      </c>
      <c r="U105" s="1355">
        <f t="shared" ref="U105:AD105" si="366">U108+U111</f>
        <v>0</v>
      </c>
      <c r="V105" s="1355">
        <f t="shared" si="366"/>
        <v>0</v>
      </c>
      <c r="W105" s="1355">
        <f t="shared" si="366"/>
        <v>0</v>
      </c>
      <c r="X105" s="1356">
        <f t="shared" si="366"/>
        <v>0</v>
      </c>
      <c r="Y105" s="1356">
        <f t="shared" si="366"/>
        <v>0</v>
      </c>
      <c r="Z105" s="1355">
        <f t="shared" si="366"/>
        <v>0</v>
      </c>
      <c r="AA105" s="1355">
        <f t="shared" si="366"/>
        <v>0</v>
      </c>
      <c r="AB105" s="1355">
        <f t="shared" si="366"/>
        <v>0</v>
      </c>
      <c r="AC105" s="1355">
        <f t="shared" si="366"/>
        <v>0</v>
      </c>
      <c r="AD105" s="1355">
        <f t="shared" si="366"/>
        <v>0</v>
      </c>
      <c r="AE105" s="1355">
        <f t="shared" ref="AE105:AI105" si="367">AE108+AE111</f>
        <v>0</v>
      </c>
      <c r="AF105" s="1355">
        <f t="shared" si="367"/>
        <v>0</v>
      </c>
      <c r="AG105" s="1355">
        <f t="shared" si="367"/>
        <v>0</v>
      </c>
      <c r="AH105" s="1356">
        <f t="shared" si="367"/>
        <v>0</v>
      </c>
      <c r="AI105" s="1356">
        <f t="shared" si="367"/>
        <v>0</v>
      </c>
      <c r="AJ105" s="2016"/>
      <c r="AK105" s="1273"/>
      <c r="AL105" s="5"/>
      <c r="AM105" s="5"/>
      <c r="AN105" s="5">
        <f t="shared" si="357"/>
        <v>0</v>
      </c>
      <c r="AO105" s="5" t="e">
        <f t="shared" si="358"/>
        <v>#DIV/0!</v>
      </c>
      <c r="AP105" s="4" t="e">
        <f>AO105-#REF!</f>
        <v>#DIV/0!</v>
      </c>
      <c r="AQ105" s="4" t="e">
        <f>AP105/#REF!</f>
        <v>#DIV/0!</v>
      </c>
      <c r="AR105" s="4" t="e">
        <f>AQ105-#REF!</f>
        <v>#DIV/0!</v>
      </c>
      <c r="AS105" s="656" t="e">
        <f t="shared" si="291"/>
        <v>#DIV/0!</v>
      </c>
      <c r="AT105" s="4"/>
      <c r="AU105" s="692">
        <f t="shared" si="359"/>
        <v>0</v>
      </c>
      <c r="AV105" s="693" t="e">
        <f t="shared" si="360"/>
        <v>#DIV/0!</v>
      </c>
      <c r="AW105" s="835"/>
      <c r="BP105" s="1853">
        <f t="shared" si="361"/>
        <v>0</v>
      </c>
      <c r="BQ105" s="1854" t="e">
        <f t="shared" si="362"/>
        <v>#DIV/0!</v>
      </c>
    </row>
    <row r="106" spans="1:76" ht="14.45" hidden="1" customHeight="1">
      <c r="A106" s="2624" t="s">
        <v>121</v>
      </c>
      <c r="B106" s="2625" t="s">
        <v>114</v>
      </c>
      <c r="C106" s="1335" t="s">
        <v>153</v>
      </c>
      <c r="D106" s="1333"/>
      <c r="E106" s="1355">
        <f>E1604+E1499+E1394+E1289+E1184+E1076+E968+E860+E754+E646+E538+E430+E322+E214</f>
        <v>0</v>
      </c>
      <c r="F106" s="1355">
        <f>F1604+F1499+F1394+F1289+F1184+F1076+F968+F860+F754+F646+F538+F430+F322+F214</f>
        <v>0</v>
      </c>
      <c r="G106" s="1355">
        <v>0</v>
      </c>
      <c r="H106" s="1355">
        <v>0</v>
      </c>
      <c r="I106" s="1355">
        <v>0</v>
      </c>
      <c r="J106" s="1355">
        <v>0</v>
      </c>
      <c r="K106" s="1355">
        <v>0</v>
      </c>
      <c r="L106" s="1355">
        <f>SUM(M106:P106)</f>
        <v>0</v>
      </c>
      <c r="M106" s="1355">
        <f t="shared" ref="M106:T106" si="368">M1604+M1499+M1394+M1289+M1184+M1076+M968+M860+M754+M646+M538+M430+M322+M214</f>
        <v>0</v>
      </c>
      <c r="N106" s="1355">
        <f t="shared" si="368"/>
        <v>0</v>
      </c>
      <c r="O106" s="1355">
        <f t="shared" si="368"/>
        <v>0</v>
      </c>
      <c r="P106" s="1355">
        <f t="shared" si="368"/>
        <v>0</v>
      </c>
      <c r="Q106" s="1349">
        <f t="shared" si="368"/>
        <v>0</v>
      </c>
      <c r="R106" s="1349">
        <f t="shared" si="368"/>
        <v>0</v>
      </c>
      <c r="S106" s="1349">
        <f t="shared" si="368"/>
        <v>0</v>
      </c>
      <c r="T106" s="1349">
        <f t="shared" si="368"/>
        <v>0</v>
      </c>
      <c r="U106" s="1355">
        <f>SUM(V106:Y106)</f>
        <v>0</v>
      </c>
      <c r="V106" s="1355">
        <f>V1604+V1499+V1394+V1289+V1184+V1076+V968+V860+V754+V646+V538+V430+V322+V214</f>
        <v>0</v>
      </c>
      <c r="W106" s="1355">
        <f>W1604+W1499+W1394+W1289+W1184+W1076+W968+W860+W754+W646+W538+W430+W322+W214</f>
        <v>0</v>
      </c>
      <c r="X106" s="1356">
        <f>X1604+X1499+X1394+X1289+X1184+X1076+X968+X860+X754+X646+X538+X430+X322+X214</f>
        <v>0</v>
      </c>
      <c r="Y106" s="1356">
        <f>Y1604+Y1499+Y1394+Y1289+Y1184+Y1076+Y968+Y860+Y754+Y646+Y538+Y430+Y322+Y214</f>
        <v>0</v>
      </c>
      <c r="Z106" s="1355">
        <f>SUM(AA106:AD106)</f>
        <v>0</v>
      </c>
      <c r="AA106" s="1355">
        <f t="shared" ref="AA106:AD106" si="369">AA1604+AA1499+AA1394+AA1289+AA1184+AA1076+AA968+AA860+AA754+AA646+AA538+AA430+AA322+AA214</f>
        <v>0</v>
      </c>
      <c r="AB106" s="1355">
        <f t="shared" si="369"/>
        <v>0</v>
      </c>
      <c r="AC106" s="1355">
        <f t="shared" si="369"/>
        <v>0</v>
      </c>
      <c r="AD106" s="1355">
        <f t="shared" si="369"/>
        <v>0</v>
      </c>
      <c r="AE106" s="1355">
        <f>SUM(AF106:AI106)</f>
        <v>0</v>
      </c>
      <c r="AF106" s="1355">
        <f>AF1604+AF1499+AF1394+AF1289+AF1184+AF1076+AF968+AF860+AF754+AF646+AF538+AF430+AF322+AF214</f>
        <v>0</v>
      </c>
      <c r="AG106" s="1355">
        <f>AG1604+AG1499+AG1394+AG1289+AG1184+AG1076+AG968+AG860+AG754+AG646+AG538+AG430+AG322+AG214</f>
        <v>0</v>
      </c>
      <c r="AH106" s="1356">
        <f>AH1604+AH1499+AH1394+AH1289+AH1184+AH1076+AH968+AH860+AH754+AH646+AH538+AH430+AH322+AH214</f>
        <v>0</v>
      </c>
      <c r="AI106" s="1356">
        <f>AI1604+AI1499+AI1394+AI1289+AI1184+AI1076+AI968+AI860+AI754+AI646+AI538+AI430+AI322+AI214</f>
        <v>0</v>
      </c>
      <c r="AJ106" s="2016"/>
      <c r="AK106" s="1273"/>
      <c r="AL106" s="5"/>
      <c r="AM106" s="5"/>
      <c r="AN106" s="5">
        <f t="shared" si="357"/>
        <v>0</v>
      </c>
      <c r="AO106" s="5" t="e">
        <f t="shared" si="358"/>
        <v>#DIV/0!</v>
      </c>
      <c r="AP106" s="4" t="e">
        <f>AO106-#REF!</f>
        <v>#DIV/0!</v>
      </c>
      <c r="AQ106" s="4" t="e">
        <f>AP106/#REF!</f>
        <v>#DIV/0!</v>
      </c>
      <c r="AR106" s="4" t="e">
        <f>AQ106-#REF!</f>
        <v>#DIV/0!</v>
      </c>
      <c r="AS106" s="656" t="e">
        <f t="shared" si="291"/>
        <v>#DIV/0!</v>
      </c>
      <c r="AT106" s="4"/>
      <c r="AU106" s="692">
        <f t="shared" si="359"/>
        <v>0</v>
      </c>
      <c r="AV106" s="693" t="e">
        <f t="shared" si="360"/>
        <v>#DIV/0!</v>
      </c>
      <c r="AW106" s="835"/>
      <c r="BP106" s="1853">
        <f t="shared" si="361"/>
        <v>0</v>
      </c>
      <c r="BQ106" s="1854" t="e">
        <f t="shared" si="362"/>
        <v>#DIV/0!</v>
      </c>
    </row>
    <row r="107" spans="1:76" ht="14.45" hidden="1" customHeight="1">
      <c r="A107" s="2624"/>
      <c r="B107" s="2625"/>
      <c r="C107" s="1335" t="s">
        <v>277</v>
      </c>
      <c r="D107" s="1333"/>
      <c r="E107" s="1355">
        <f t="shared" ref="E107" si="370">1.154*E106/1000</f>
        <v>0</v>
      </c>
      <c r="F107" s="1355">
        <f t="shared" ref="F107" si="371">1.154*F106/1000</f>
        <v>0</v>
      </c>
      <c r="G107" s="1355">
        <v>0</v>
      </c>
      <c r="H107" s="1355">
        <v>0</v>
      </c>
      <c r="I107" s="1355">
        <v>0</v>
      </c>
      <c r="J107" s="1355">
        <v>0</v>
      </c>
      <c r="K107" s="1355">
        <v>0</v>
      </c>
      <c r="L107" s="1355">
        <f t="shared" ref="L107:R107" si="372">1.154*L106/1000</f>
        <v>0</v>
      </c>
      <c r="M107" s="1355">
        <f t="shared" si="372"/>
        <v>0</v>
      </c>
      <c r="N107" s="1355">
        <f t="shared" si="372"/>
        <v>0</v>
      </c>
      <c r="O107" s="1355">
        <f t="shared" si="372"/>
        <v>0</v>
      </c>
      <c r="P107" s="1355">
        <f t="shared" si="372"/>
        <v>0</v>
      </c>
      <c r="Q107" s="1349">
        <f t="shared" si="372"/>
        <v>0</v>
      </c>
      <c r="R107" s="1349">
        <f t="shared" si="372"/>
        <v>0</v>
      </c>
      <c r="S107" s="1349">
        <f t="shared" ref="S107:T107" si="373">1.154*S106/1000</f>
        <v>0</v>
      </c>
      <c r="T107" s="1349">
        <f t="shared" si="373"/>
        <v>0</v>
      </c>
      <c r="U107" s="1355">
        <f t="shared" ref="U107:AD107" si="374">1.154*U106/1000</f>
        <v>0</v>
      </c>
      <c r="V107" s="1355">
        <f t="shared" si="374"/>
        <v>0</v>
      </c>
      <c r="W107" s="1355">
        <f t="shared" si="374"/>
        <v>0</v>
      </c>
      <c r="X107" s="1356">
        <f t="shared" si="374"/>
        <v>0</v>
      </c>
      <c r="Y107" s="1356">
        <f t="shared" si="374"/>
        <v>0</v>
      </c>
      <c r="Z107" s="1355">
        <f t="shared" si="374"/>
        <v>0</v>
      </c>
      <c r="AA107" s="1355">
        <f t="shared" si="374"/>
        <v>0</v>
      </c>
      <c r="AB107" s="1355">
        <f t="shared" si="374"/>
        <v>0</v>
      </c>
      <c r="AC107" s="1355">
        <f t="shared" si="374"/>
        <v>0</v>
      </c>
      <c r="AD107" s="1355">
        <f t="shared" si="374"/>
        <v>0</v>
      </c>
      <c r="AE107" s="1355">
        <f t="shared" ref="AE107:AI107" si="375">1.154*AE106/1000</f>
        <v>0</v>
      </c>
      <c r="AF107" s="1355">
        <f t="shared" si="375"/>
        <v>0</v>
      </c>
      <c r="AG107" s="1355">
        <f t="shared" si="375"/>
        <v>0</v>
      </c>
      <c r="AH107" s="1356">
        <f t="shared" si="375"/>
        <v>0</v>
      </c>
      <c r="AI107" s="1356">
        <f t="shared" si="375"/>
        <v>0</v>
      </c>
      <c r="AJ107" s="2016"/>
      <c r="AK107" s="1273"/>
      <c r="AL107" s="5"/>
      <c r="AM107" s="5"/>
      <c r="AN107" s="5">
        <f t="shared" si="357"/>
        <v>0</v>
      </c>
      <c r="AO107" s="5" t="e">
        <f t="shared" si="358"/>
        <v>#DIV/0!</v>
      </c>
      <c r="AP107" s="4" t="e">
        <f>AO107-#REF!</f>
        <v>#DIV/0!</v>
      </c>
      <c r="AQ107" s="4" t="e">
        <f>AP107/#REF!</f>
        <v>#DIV/0!</v>
      </c>
      <c r="AR107" s="4" t="e">
        <f>AQ107-#REF!</f>
        <v>#DIV/0!</v>
      </c>
      <c r="AS107" s="656" t="e">
        <f t="shared" si="291"/>
        <v>#DIV/0!</v>
      </c>
      <c r="AT107" s="4"/>
      <c r="AU107" s="692">
        <f t="shared" si="359"/>
        <v>0</v>
      </c>
      <c r="AV107" s="693" t="e">
        <f t="shared" si="360"/>
        <v>#DIV/0!</v>
      </c>
      <c r="AW107" s="835"/>
      <c r="BP107" s="1853">
        <f t="shared" si="361"/>
        <v>0</v>
      </c>
      <c r="BQ107" s="1854" t="e">
        <f t="shared" si="362"/>
        <v>#DIV/0!</v>
      </c>
    </row>
    <row r="108" spans="1:76" ht="14.45" hidden="1" customHeight="1">
      <c r="A108" s="2624"/>
      <c r="B108" s="2625"/>
      <c r="C108" s="1335" t="s">
        <v>303</v>
      </c>
      <c r="D108" s="1333"/>
      <c r="E108" s="1355">
        <f>E1606+E1501+E1396+E1291+E1186+E1078+E970+E862+E756+E648+E540+E432+E324+E216</f>
        <v>0</v>
      </c>
      <c r="F108" s="1355">
        <f>F1606+F1501+F1396+F1291+F1186+F1078+F970+F862+F756+F648+F540+F432+F324+F216</f>
        <v>0</v>
      </c>
      <c r="G108" s="1355">
        <v>0</v>
      </c>
      <c r="H108" s="1355">
        <v>0</v>
      </c>
      <c r="I108" s="1355">
        <v>0</v>
      </c>
      <c r="J108" s="1355">
        <v>0</v>
      </c>
      <c r="K108" s="1355">
        <v>0</v>
      </c>
      <c r="L108" s="1355">
        <f>SUM(M108:P108)</f>
        <v>0</v>
      </c>
      <c r="M108" s="1355">
        <f t="shared" ref="M108:T109" si="376">M1606+M1501+M1396+M1291+M1186+M1078+M970+M862+M756+M648+M540+M432+M324+M216</f>
        <v>0</v>
      </c>
      <c r="N108" s="1355">
        <f t="shared" si="376"/>
        <v>0</v>
      </c>
      <c r="O108" s="1355">
        <f t="shared" si="376"/>
        <v>0</v>
      </c>
      <c r="P108" s="1355">
        <f t="shared" si="376"/>
        <v>0</v>
      </c>
      <c r="Q108" s="1349">
        <f t="shared" si="376"/>
        <v>0</v>
      </c>
      <c r="R108" s="1349">
        <f t="shared" si="376"/>
        <v>0</v>
      </c>
      <c r="S108" s="1349">
        <f t="shared" si="376"/>
        <v>0</v>
      </c>
      <c r="T108" s="1349">
        <f t="shared" si="376"/>
        <v>0</v>
      </c>
      <c r="U108" s="1355">
        <f>SUM(V108:Y108)</f>
        <v>0</v>
      </c>
      <c r="V108" s="1355">
        <f t="shared" ref="V108:Y109" si="377">V1606+V1501+V1396+V1291+V1186+V1078+V970+V862+V756+V648+V540+V432+V324+V216</f>
        <v>0</v>
      </c>
      <c r="W108" s="1355">
        <f t="shared" si="377"/>
        <v>0</v>
      </c>
      <c r="X108" s="1356">
        <f t="shared" si="377"/>
        <v>0</v>
      </c>
      <c r="Y108" s="1356">
        <f t="shared" si="377"/>
        <v>0</v>
      </c>
      <c r="Z108" s="1355">
        <f>SUM(AA108:AD108)</f>
        <v>0</v>
      </c>
      <c r="AA108" s="1355">
        <f t="shared" ref="AA108:AD108" si="378">AA1606+AA1501+AA1396+AA1291+AA1186+AA1078+AA970+AA862+AA756+AA648+AA540+AA432+AA324+AA216</f>
        <v>0</v>
      </c>
      <c r="AB108" s="1355">
        <f t="shared" si="378"/>
        <v>0</v>
      </c>
      <c r="AC108" s="1355">
        <f t="shared" si="378"/>
        <v>0</v>
      </c>
      <c r="AD108" s="1355">
        <f t="shared" si="378"/>
        <v>0</v>
      </c>
      <c r="AE108" s="1355">
        <f>SUM(AF108:AI108)</f>
        <v>0</v>
      </c>
      <c r="AF108" s="1355">
        <f t="shared" ref="AF108:AI108" si="379">AF1606+AF1501+AF1396+AF1291+AF1186+AF1078+AF970+AF862+AF756+AF648+AF540+AF432+AF324+AF216</f>
        <v>0</v>
      </c>
      <c r="AG108" s="1355">
        <f t="shared" si="379"/>
        <v>0</v>
      </c>
      <c r="AH108" s="1356">
        <f t="shared" si="379"/>
        <v>0</v>
      </c>
      <c r="AI108" s="1356">
        <f t="shared" si="379"/>
        <v>0</v>
      </c>
      <c r="AJ108" s="2016"/>
      <c r="AK108" s="1273"/>
      <c r="AL108" s="5"/>
      <c r="AM108" s="5"/>
      <c r="AN108" s="5">
        <f t="shared" si="357"/>
        <v>0</v>
      </c>
      <c r="AO108" s="5" t="e">
        <f t="shared" si="358"/>
        <v>#DIV/0!</v>
      </c>
      <c r="AP108" s="4" t="e">
        <f>AO108-#REF!</f>
        <v>#DIV/0!</v>
      </c>
      <c r="AQ108" s="4" t="e">
        <f>AP108/#REF!</f>
        <v>#DIV/0!</v>
      </c>
      <c r="AR108" s="4" t="e">
        <f>AQ108-#REF!</f>
        <v>#DIV/0!</v>
      </c>
      <c r="AS108" s="656" t="e">
        <f t="shared" si="291"/>
        <v>#DIV/0!</v>
      </c>
      <c r="AT108" s="4"/>
      <c r="AU108" s="692">
        <f t="shared" si="359"/>
        <v>0</v>
      </c>
      <c r="AV108" s="693" t="e">
        <f t="shared" si="360"/>
        <v>#DIV/0!</v>
      </c>
      <c r="AW108" s="835"/>
      <c r="BP108" s="1853">
        <f t="shared" si="361"/>
        <v>0</v>
      </c>
      <c r="BQ108" s="1854" t="e">
        <f t="shared" si="362"/>
        <v>#DIV/0!</v>
      </c>
    </row>
    <row r="109" spans="1:76" ht="14.45" hidden="1" customHeight="1">
      <c r="A109" s="2624" t="s">
        <v>116</v>
      </c>
      <c r="B109" s="2625" t="s">
        <v>113</v>
      </c>
      <c r="C109" s="1335" t="s">
        <v>306</v>
      </c>
      <c r="D109" s="1333"/>
      <c r="E109" s="1355">
        <f>E1607+E1502+E1397+E1292+E1187+E1079+E971+E863+E757+E649+E541+E433+E325+E217</f>
        <v>0</v>
      </c>
      <c r="F109" s="1355">
        <f>F1607+F1502+F1397+F1292+F1187+F1079+F971+F863+F757+F649+F541+F433+F325+F217</f>
        <v>0</v>
      </c>
      <c r="G109" s="1355">
        <v>0</v>
      </c>
      <c r="H109" s="1355">
        <v>0</v>
      </c>
      <c r="I109" s="1355">
        <v>0</v>
      </c>
      <c r="J109" s="1355">
        <v>0</v>
      </c>
      <c r="K109" s="1355">
        <v>0</v>
      </c>
      <c r="L109" s="1355">
        <f>SUM(M109:P109)</f>
        <v>0</v>
      </c>
      <c r="M109" s="1355">
        <f t="shared" si="376"/>
        <v>0</v>
      </c>
      <c r="N109" s="1355">
        <f t="shared" si="376"/>
        <v>0</v>
      </c>
      <c r="O109" s="1355">
        <f t="shared" si="376"/>
        <v>0</v>
      </c>
      <c r="P109" s="1355">
        <f t="shared" si="376"/>
        <v>0</v>
      </c>
      <c r="Q109" s="1349">
        <f t="shared" si="376"/>
        <v>0</v>
      </c>
      <c r="R109" s="1349">
        <f t="shared" si="376"/>
        <v>0</v>
      </c>
      <c r="S109" s="1349">
        <f t="shared" si="376"/>
        <v>0</v>
      </c>
      <c r="T109" s="1349">
        <f t="shared" si="376"/>
        <v>0</v>
      </c>
      <c r="U109" s="1355">
        <f>SUM(V109:Y109)</f>
        <v>0</v>
      </c>
      <c r="V109" s="1355">
        <f t="shared" si="377"/>
        <v>0</v>
      </c>
      <c r="W109" s="1355">
        <f t="shared" si="377"/>
        <v>0</v>
      </c>
      <c r="X109" s="1356">
        <f t="shared" si="377"/>
        <v>0</v>
      </c>
      <c r="Y109" s="1356">
        <f t="shared" si="377"/>
        <v>0</v>
      </c>
      <c r="Z109" s="1355">
        <f>SUM(AA109:AD109)</f>
        <v>0</v>
      </c>
      <c r="AA109" s="1355">
        <f t="shared" ref="AA109:AD109" si="380">AA1607+AA1502+AA1397+AA1292+AA1187+AA1079+AA971+AA863+AA757+AA649+AA541+AA433+AA325+AA217</f>
        <v>0</v>
      </c>
      <c r="AB109" s="1355">
        <f t="shared" si="380"/>
        <v>0</v>
      </c>
      <c r="AC109" s="1355">
        <f t="shared" si="380"/>
        <v>0</v>
      </c>
      <c r="AD109" s="1355">
        <f t="shared" si="380"/>
        <v>0</v>
      </c>
      <c r="AE109" s="1355">
        <f>SUM(AF109:AI109)</f>
        <v>0</v>
      </c>
      <c r="AF109" s="1355">
        <f t="shared" ref="AF109:AI109" si="381">AF1607+AF1502+AF1397+AF1292+AF1187+AF1079+AF971+AF863+AF757+AF649+AF541+AF433+AF325+AF217</f>
        <v>0</v>
      </c>
      <c r="AG109" s="1355">
        <f t="shared" si="381"/>
        <v>0</v>
      </c>
      <c r="AH109" s="1356">
        <f t="shared" si="381"/>
        <v>0</v>
      </c>
      <c r="AI109" s="1356">
        <f t="shared" si="381"/>
        <v>0</v>
      </c>
      <c r="AJ109" s="2016"/>
      <c r="AK109" s="1273"/>
      <c r="AL109" s="5"/>
      <c r="AM109" s="5"/>
      <c r="AN109" s="5">
        <f t="shared" si="357"/>
        <v>0</v>
      </c>
      <c r="AO109" s="5" t="e">
        <f t="shared" si="358"/>
        <v>#DIV/0!</v>
      </c>
      <c r="AP109" s="4" t="e">
        <f>AO109-#REF!</f>
        <v>#DIV/0!</v>
      </c>
      <c r="AQ109" s="4" t="e">
        <f>AP109/#REF!</f>
        <v>#DIV/0!</v>
      </c>
      <c r="AR109" s="4" t="e">
        <f>AQ109-#REF!</f>
        <v>#DIV/0!</v>
      </c>
      <c r="AS109" s="656" t="e">
        <f t="shared" si="291"/>
        <v>#DIV/0!</v>
      </c>
      <c r="AT109" s="4"/>
      <c r="AU109" s="692">
        <f t="shared" si="359"/>
        <v>0</v>
      </c>
      <c r="AV109" s="693" t="e">
        <f t="shared" si="360"/>
        <v>#DIV/0!</v>
      </c>
      <c r="AW109" s="835"/>
      <c r="BP109" s="1853">
        <f t="shared" si="361"/>
        <v>0</v>
      </c>
      <c r="BQ109" s="1854" t="e">
        <f t="shared" si="362"/>
        <v>#DIV/0!</v>
      </c>
    </row>
    <row r="110" spans="1:76" ht="14.45" hidden="1" customHeight="1">
      <c r="A110" s="2624"/>
      <c r="B110" s="2625"/>
      <c r="C110" s="1335" t="s">
        <v>277</v>
      </c>
      <c r="D110" s="1333"/>
      <c r="E110" s="1355">
        <f t="shared" ref="E110" si="382">0.12*E109</f>
        <v>0</v>
      </c>
      <c r="F110" s="1355">
        <f t="shared" ref="F110" si="383">0.12*F109</f>
        <v>0</v>
      </c>
      <c r="G110" s="1355">
        <v>0</v>
      </c>
      <c r="H110" s="1355">
        <v>0</v>
      </c>
      <c r="I110" s="1355">
        <v>0</v>
      </c>
      <c r="J110" s="1355">
        <v>0</v>
      </c>
      <c r="K110" s="1355">
        <v>0</v>
      </c>
      <c r="L110" s="1355">
        <f t="shared" ref="L110:R110" si="384">0.12*L109</f>
        <v>0</v>
      </c>
      <c r="M110" s="1355">
        <f t="shared" si="384"/>
        <v>0</v>
      </c>
      <c r="N110" s="1355">
        <f t="shared" si="384"/>
        <v>0</v>
      </c>
      <c r="O110" s="1355">
        <f t="shared" si="384"/>
        <v>0</v>
      </c>
      <c r="P110" s="1355">
        <f t="shared" si="384"/>
        <v>0</v>
      </c>
      <c r="Q110" s="1349">
        <f t="shared" si="384"/>
        <v>0</v>
      </c>
      <c r="R110" s="1349">
        <f t="shared" si="384"/>
        <v>0</v>
      </c>
      <c r="S110" s="1349">
        <f t="shared" ref="S110:T110" si="385">0.12*S109</f>
        <v>0</v>
      </c>
      <c r="T110" s="1349">
        <f t="shared" si="385"/>
        <v>0</v>
      </c>
      <c r="U110" s="1355">
        <f t="shared" ref="U110:AD110" si="386">0.12*U109</f>
        <v>0</v>
      </c>
      <c r="V110" s="1355">
        <f t="shared" si="386"/>
        <v>0</v>
      </c>
      <c r="W110" s="1355">
        <f t="shared" si="386"/>
        <v>0</v>
      </c>
      <c r="X110" s="1356">
        <f t="shared" si="386"/>
        <v>0</v>
      </c>
      <c r="Y110" s="1356">
        <f t="shared" si="386"/>
        <v>0</v>
      </c>
      <c r="Z110" s="1355">
        <f t="shared" si="386"/>
        <v>0</v>
      </c>
      <c r="AA110" s="1355">
        <f t="shared" si="386"/>
        <v>0</v>
      </c>
      <c r="AB110" s="1355">
        <f t="shared" si="386"/>
        <v>0</v>
      </c>
      <c r="AC110" s="1355">
        <f t="shared" si="386"/>
        <v>0</v>
      </c>
      <c r="AD110" s="1355">
        <f t="shared" si="386"/>
        <v>0</v>
      </c>
      <c r="AE110" s="1355">
        <f t="shared" ref="AE110:AI110" si="387">0.12*AE109</f>
        <v>0</v>
      </c>
      <c r="AF110" s="1355">
        <f t="shared" si="387"/>
        <v>0</v>
      </c>
      <c r="AG110" s="1355">
        <f t="shared" si="387"/>
        <v>0</v>
      </c>
      <c r="AH110" s="1356">
        <f t="shared" si="387"/>
        <v>0</v>
      </c>
      <c r="AI110" s="1356">
        <f t="shared" si="387"/>
        <v>0</v>
      </c>
      <c r="AJ110" s="2016"/>
      <c r="AK110" s="1273"/>
      <c r="AL110" s="5"/>
      <c r="AM110" s="5"/>
      <c r="AN110" s="5">
        <f t="shared" si="357"/>
        <v>0</v>
      </c>
      <c r="AO110" s="5" t="e">
        <f t="shared" si="358"/>
        <v>#DIV/0!</v>
      </c>
      <c r="AP110" s="4" t="e">
        <f>AO110-#REF!</f>
        <v>#DIV/0!</v>
      </c>
      <c r="AQ110" s="4" t="e">
        <f>AP110/#REF!</f>
        <v>#DIV/0!</v>
      </c>
      <c r="AR110" s="4" t="e">
        <f>AQ110-#REF!</f>
        <v>#DIV/0!</v>
      </c>
      <c r="AS110" s="656" t="e">
        <f t="shared" si="291"/>
        <v>#DIV/0!</v>
      </c>
      <c r="AT110" s="4"/>
      <c r="AU110" s="692">
        <f t="shared" si="359"/>
        <v>0</v>
      </c>
      <c r="AV110" s="693" t="e">
        <f t="shared" si="360"/>
        <v>#DIV/0!</v>
      </c>
      <c r="AW110" s="835"/>
      <c r="BP110" s="1853">
        <f t="shared" si="361"/>
        <v>0</v>
      </c>
      <c r="BQ110" s="1854" t="e">
        <f t="shared" si="362"/>
        <v>#DIV/0!</v>
      </c>
    </row>
    <row r="111" spans="1:76" ht="14.45" hidden="1" customHeight="1">
      <c r="A111" s="2624"/>
      <c r="B111" s="2625"/>
      <c r="C111" s="1335" t="s">
        <v>303</v>
      </c>
      <c r="D111" s="1333"/>
      <c r="E111" s="1355">
        <f>E1609+E1504+E1399+E1294+E1189+E1081+E973+E865+E759+E651+E543+E435+E327+E219</f>
        <v>0</v>
      </c>
      <c r="F111" s="1355">
        <f>F1609+F1504+F1399+F1294+F1189+F1081+F973+F865+F759+F651+F543+F435+F327+F219</f>
        <v>0</v>
      </c>
      <c r="G111" s="1355">
        <v>0</v>
      </c>
      <c r="H111" s="1355">
        <v>0</v>
      </c>
      <c r="I111" s="1355">
        <v>0</v>
      </c>
      <c r="J111" s="1355">
        <v>0</v>
      </c>
      <c r="K111" s="1355">
        <v>0</v>
      </c>
      <c r="L111" s="1355">
        <f>SUM(M111:P111)</f>
        <v>0</v>
      </c>
      <c r="M111" s="1355">
        <f t="shared" ref="M111:T111" si="388">M1609+M1504+M1399+M1294+M1189+M1081+M973+M865+M759+M651+M543+M435+M327+M219</f>
        <v>0</v>
      </c>
      <c r="N111" s="1355">
        <f t="shared" si="388"/>
        <v>0</v>
      </c>
      <c r="O111" s="1355">
        <f t="shared" si="388"/>
        <v>0</v>
      </c>
      <c r="P111" s="1355">
        <f t="shared" si="388"/>
        <v>0</v>
      </c>
      <c r="Q111" s="1349">
        <f t="shared" si="388"/>
        <v>0</v>
      </c>
      <c r="R111" s="1349">
        <f t="shared" si="388"/>
        <v>0</v>
      </c>
      <c r="S111" s="1349">
        <f t="shared" si="388"/>
        <v>0</v>
      </c>
      <c r="T111" s="1349">
        <f t="shared" si="388"/>
        <v>0</v>
      </c>
      <c r="U111" s="1355">
        <f>SUM(V111:Y111)</f>
        <v>0</v>
      </c>
      <c r="V111" s="1355">
        <f>V1609+V1504+V1399+V1294+V1189+V1081+V973+V865+V759+V651+V543+V435+V327+V219</f>
        <v>0</v>
      </c>
      <c r="W111" s="1355">
        <f>W1609+W1504+W1399+W1294+W1189+W1081+W973+W865+W759+W651+W543+W435+W327+W219</f>
        <v>0</v>
      </c>
      <c r="X111" s="1356">
        <f>X1609+X1504+X1399+X1294+X1189+X1081+X973+X865+X759+X651+X543+X435+X327+X219</f>
        <v>0</v>
      </c>
      <c r="Y111" s="1356">
        <f>Y1609+Y1504+Y1399+Y1294+Y1189+Y1081+Y973+Y865+Y759+Y651+Y543+Y435+Y327+Y219</f>
        <v>0</v>
      </c>
      <c r="Z111" s="1355">
        <f>SUM(AA111:AD111)</f>
        <v>0</v>
      </c>
      <c r="AA111" s="1355">
        <f t="shared" ref="AA111:AD111" si="389">AA1609+AA1504+AA1399+AA1294+AA1189+AA1081+AA973+AA865+AA759+AA651+AA543+AA435+AA327+AA219</f>
        <v>0</v>
      </c>
      <c r="AB111" s="1355">
        <f t="shared" si="389"/>
        <v>0</v>
      </c>
      <c r="AC111" s="1355">
        <f t="shared" si="389"/>
        <v>0</v>
      </c>
      <c r="AD111" s="1355">
        <f t="shared" si="389"/>
        <v>0</v>
      </c>
      <c r="AE111" s="1355">
        <f>SUM(AF111:AI111)</f>
        <v>0</v>
      </c>
      <c r="AF111" s="1355">
        <f>AF1609+AF1504+AF1399+AF1294+AF1189+AF1081+AF973+AF865+AF759+AF651+AF543+AF435+AF327+AF219</f>
        <v>0</v>
      </c>
      <c r="AG111" s="1355">
        <f>AG1609+AG1504+AG1399+AG1294+AG1189+AG1081+AG973+AG865+AG759+AG651+AG543+AG435+AG327+AG219</f>
        <v>0</v>
      </c>
      <c r="AH111" s="1356">
        <f>AH1609+AH1504+AH1399+AH1294+AH1189+AH1081+AH973+AH865+AH759+AH651+AH543+AH435+AH327+AH219</f>
        <v>0</v>
      </c>
      <c r="AI111" s="1356">
        <f>AI1609+AI1504+AI1399+AI1294+AI1189+AI1081+AI973+AI865+AI759+AI651+AI543+AI435+AI327+AI219</f>
        <v>0</v>
      </c>
      <c r="AJ111" s="2016"/>
      <c r="AK111" s="1273"/>
      <c r="AL111" s="5"/>
      <c r="AM111" s="5"/>
      <c r="AN111" s="5">
        <f t="shared" si="357"/>
        <v>0</v>
      </c>
      <c r="AO111" s="5" t="e">
        <f t="shared" si="358"/>
        <v>#DIV/0!</v>
      </c>
      <c r="AP111" s="4" t="e">
        <f>AO111-#REF!</f>
        <v>#DIV/0!</v>
      </c>
      <c r="AQ111" s="4" t="e">
        <f>AP111/#REF!</f>
        <v>#DIV/0!</v>
      </c>
      <c r="AR111" s="4" t="e">
        <f>AQ111-#REF!</f>
        <v>#DIV/0!</v>
      </c>
      <c r="AS111" s="656" t="e">
        <f t="shared" si="291"/>
        <v>#DIV/0!</v>
      </c>
      <c r="AT111" s="4"/>
      <c r="AU111" s="692">
        <f t="shared" si="359"/>
        <v>0</v>
      </c>
      <c r="AV111" s="693" t="e">
        <f t="shared" si="360"/>
        <v>#DIV/0!</v>
      </c>
      <c r="AW111" s="835"/>
      <c r="BP111" s="1853">
        <f t="shared" si="361"/>
        <v>0</v>
      </c>
      <c r="BQ111" s="1854" t="e">
        <f t="shared" si="362"/>
        <v>#DIV/0!</v>
      </c>
    </row>
    <row r="112" spans="1:76" ht="34.5" customHeight="1">
      <c r="A112" s="2595">
        <v>9</v>
      </c>
      <c r="B112" s="1357" t="s">
        <v>220</v>
      </c>
      <c r="C112" s="1290" t="s">
        <v>276</v>
      </c>
      <c r="D112" s="1358"/>
      <c r="E112" s="1359"/>
      <c r="F112" s="1359"/>
      <c r="G112" s="1360">
        <f t="shared" ref="G112:G113" si="390">G220+G328+G436+G544+G652</f>
        <v>12773</v>
      </c>
      <c r="H112" s="1360">
        <v>13497</v>
      </c>
      <c r="I112" s="1360">
        <v>13525</v>
      </c>
      <c r="J112" s="1360">
        <f>J220+J328+J436+J544+J652+J760+J866+J974+J1082</f>
        <v>9718</v>
      </c>
      <c r="K112" s="1360">
        <v>13525</v>
      </c>
      <c r="L112" s="1360">
        <f>L220+L328+L436+L544+L652+L760+L866+L974+L1082</f>
        <v>9720</v>
      </c>
      <c r="M112" s="1360">
        <f>M220+M328+M436+M544+M652+M760+M866+M974</f>
        <v>9720</v>
      </c>
      <c r="N112" s="1360">
        <f t="shared" ref="N112:T112" si="391">N220+N328+N436+N544+N652+N760+N866+N974+N1082</f>
        <v>9720</v>
      </c>
      <c r="O112" s="1360">
        <f t="shared" si="391"/>
        <v>9720</v>
      </c>
      <c r="P112" s="1360">
        <f t="shared" si="391"/>
        <v>9720</v>
      </c>
      <c r="Q112" s="1361">
        <f t="shared" si="391"/>
        <v>9721</v>
      </c>
      <c r="R112" s="1361">
        <f t="shared" si="391"/>
        <v>9720</v>
      </c>
      <c r="S112" s="1361">
        <f t="shared" si="391"/>
        <v>9720</v>
      </c>
      <c r="T112" s="1361">
        <f t="shared" si="391"/>
        <v>9720</v>
      </c>
      <c r="U112" s="1360">
        <f t="shared" ref="U112:Y113" si="392">U220+U328+U436+U544+U652+U760+U866+U974</f>
        <v>10184</v>
      </c>
      <c r="V112" s="1360">
        <f t="shared" si="392"/>
        <v>10184</v>
      </c>
      <c r="W112" s="1360">
        <f t="shared" si="392"/>
        <v>10184</v>
      </c>
      <c r="X112" s="1360">
        <f t="shared" si="392"/>
        <v>10184</v>
      </c>
      <c r="Y112" s="1360">
        <f t="shared" si="392"/>
        <v>10184</v>
      </c>
      <c r="Z112" s="1360">
        <f>Z220+Z328+Z436+Z544+Z652+Z760+Z866+Z974+Z1082</f>
        <v>10184</v>
      </c>
      <c r="AA112" s="1360">
        <f>AA220+AA328+AA436+AA544+AA652+AA760+AA866+AA974</f>
        <v>10184</v>
      </c>
      <c r="AB112" s="1360">
        <f t="shared" ref="AB112:AD112" si="393">AB220+AB328+AB436+AB544+AB652+AB760+AB866+AB974+AB1082</f>
        <v>10184</v>
      </c>
      <c r="AC112" s="1360">
        <f t="shared" si="393"/>
        <v>10184</v>
      </c>
      <c r="AD112" s="1360">
        <f t="shared" si="393"/>
        <v>10184</v>
      </c>
      <c r="AE112" s="1360">
        <f t="shared" ref="AE112:AI112" si="394">AE220+AE328+AE436+AE544+AE652+AE760+AE866+AE974</f>
        <v>10190</v>
      </c>
      <c r="AF112" s="1360">
        <f t="shared" si="394"/>
        <v>10190</v>
      </c>
      <c r="AG112" s="1360">
        <f t="shared" si="394"/>
        <v>10190</v>
      </c>
      <c r="AH112" s="1360">
        <f t="shared" si="394"/>
        <v>10190</v>
      </c>
      <c r="AI112" s="1360">
        <f t="shared" si="394"/>
        <v>10190</v>
      </c>
      <c r="AJ112" s="2017"/>
      <c r="AK112" s="1274" t="e">
        <f t="shared" ref="AK112:AM112" si="395">AK223+AK334+AK445+AK556+AK667</f>
        <v>#REF!</v>
      </c>
      <c r="AL112" s="246" t="e">
        <f>AL101=AL223+AL334+AL445+AL556+AL667</f>
        <v>#REF!</v>
      </c>
      <c r="AM112" s="246" t="e">
        <f t="shared" si="395"/>
        <v>#REF!</v>
      </c>
      <c r="AN112" s="5">
        <f t="shared" si="357"/>
        <v>464</v>
      </c>
      <c r="AO112" s="5">
        <f t="shared" si="358"/>
        <v>4.5561665357423412E-2</v>
      </c>
      <c r="AP112" s="4" t="e">
        <f>AO112-#REF!</f>
        <v>#REF!</v>
      </c>
      <c r="AQ112" s="4" t="e">
        <f>AP112/#REF!</f>
        <v>#REF!</v>
      </c>
      <c r="AR112" s="4" t="e">
        <f>AQ112-#REF!</f>
        <v>#REF!</v>
      </c>
      <c r="AS112" s="656">
        <f t="shared" si="291"/>
        <v>4.7736625514403296E-2</v>
      </c>
      <c r="AT112" s="223"/>
      <c r="AU112" s="692"/>
      <c r="AV112" s="693"/>
      <c r="AW112" s="913"/>
      <c r="BP112" s="1853">
        <f t="shared" si="361"/>
        <v>464</v>
      </c>
      <c r="BQ112" s="1854">
        <f t="shared" si="362"/>
        <v>4.7736625514403296E-2</v>
      </c>
    </row>
    <row r="113" spans="1:69" ht="39" customHeight="1">
      <c r="A113" s="2595"/>
      <c r="B113" s="1357" t="s">
        <v>218</v>
      </c>
      <c r="C113" s="1290" t="s">
        <v>276</v>
      </c>
      <c r="D113" s="1358"/>
      <c r="E113" s="1359"/>
      <c r="F113" s="1359"/>
      <c r="G113" s="1360">
        <f t="shared" si="390"/>
        <v>3972</v>
      </c>
      <c r="H113" s="1360">
        <v>6917</v>
      </c>
      <c r="I113" s="1360">
        <v>10130</v>
      </c>
      <c r="J113" s="1360">
        <f>J221+J329+J437+J545+J653+J761+J867+J975+J1083</f>
        <v>6663</v>
      </c>
      <c r="K113" s="1360">
        <v>12303</v>
      </c>
      <c r="L113" s="1360">
        <f>L221+L329+L437+L545+L653+L761+L867+L975+L1083</f>
        <v>8174</v>
      </c>
      <c r="M113" s="1360">
        <f>M221+M329+M437+M545+M653+M761+M867+M975</f>
        <v>7598</v>
      </c>
      <c r="N113" s="1360">
        <f t="shared" ref="N113:T113" si="396">N221+N329+N437+N545+N653+N761+N867+N975+N1083</f>
        <v>7633</v>
      </c>
      <c r="O113" s="1360">
        <f t="shared" si="396"/>
        <v>7643</v>
      </c>
      <c r="P113" s="1360">
        <f t="shared" si="396"/>
        <v>8174</v>
      </c>
      <c r="Q113" s="1361">
        <f t="shared" si="396"/>
        <v>8634</v>
      </c>
      <c r="R113" s="1361">
        <f t="shared" si="396"/>
        <v>9144</v>
      </c>
      <c r="S113" s="1361">
        <f t="shared" si="396"/>
        <v>9514</v>
      </c>
      <c r="T113" s="1361">
        <f t="shared" si="396"/>
        <v>9720</v>
      </c>
      <c r="U113" s="1360">
        <f t="shared" si="392"/>
        <v>7695</v>
      </c>
      <c r="V113" s="1360">
        <f t="shared" si="392"/>
        <v>7545</v>
      </c>
      <c r="W113" s="1360">
        <f t="shared" si="392"/>
        <v>7612</v>
      </c>
      <c r="X113" s="1360">
        <f t="shared" si="392"/>
        <v>7649</v>
      </c>
      <c r="Y113" s="1360">
        <f t="shared" si="392"/>
        <v>7695</v>
      </c>
      <c r="Z113" s="1360">
        <f>Z221+Z329+Z437+Z545+Z653+Z761+Z867+Z975+Z1083</f>
        <v>8164</v>
      </c>
      <c r="AA113" s="1360">
        <f>AA221+AA329+AA437+AA545+AA653+AA761+AA867+AA975</f>
        <v>7705</v>
      </c>
      <c r="AB113" s="1360">
        <f t="shared" ref="AB113:AD113" si="397">AB221+AB329+AB437+AB545+AB653+AB761+AB867+AB975+AB1083</f>
        <v>7715</v>
      </c>
      <c r="AC113" s="1360">
        <f t="shared" si="397"/>
        <v>7802</v>
      </c>
      <c r="AD113" s="1360">
        <f t="shared" si="397"/>
        <v>8164</v>
      </c>
      <c r="AE113" s="1360">
        <f t="shared" ref="AE113:AI113" si="398">AE221+AE329+AE437+AE545+AE653+AE761+AE867+AE975</f>
        <v>1833</v>
      </c>
      <c r="AF113" s="1360">
        <f t="shared" si="398"/>
        <v>8017</v>
      </c>
      <c r="AG113" s="1360">
        <f t="shared" si="398"/>
        <v>1833</v>
      </c>
      <c r="AH113" s="1360">
        <f t="shared" si="398"/>
        <v>1833</v>
      </c>
      <c r="AI113" s="1360">
        <f t="shared" si="398"/>
        <v>1833</v>
      </c>
      <c r="AJ113" s="2017"/>
      <c r="AK113" s="1274" t="e">
        <f t="shared" ref="AK113:AM113" si="399">AK224+AK335+AK446+AK557+AK668</f>
        <v>#REF!</v>
      </c>
      <c r="AL113" s="246" t="e">
        <f t="shared" si="399"/>
        <v>#REF!</v>
      </c>
      <c r="AM113" s="246" t="e">
        <f t="shared" si="399"/>
        <v>#REF!</v>
      </c>
      <c r="AN113" s="5">
        <f t="shared" si="357"/>
        <v>6</v>
      </c>
      <c r="AO113" s="5">
        <f t="shared" si="358"/>
        <v>7.7972709551656918E-4</v>
      </c>
      <c r="AP113" s="4" t="e">
        <f>AO113-#REF!</f>
        <v>#REF!</v>
      </c>
      <c r="AQ113" s="4" t="e">
        <f>AP113/#REF!</f>
        <v>#REF!</v>
      </c>
      <c r="AR113" s="4" t="e">
        <f>AQ113-#REF!</f>
        <v>#REF!</v>
      </c>
      <c r="AS113" s="656">
        <f t="shared" si="291"/>
        <v>7.8503205547559858E-4</v>
      </c>
      <c r="AT113" s="223"/>
      <c r="AU113" s="692"/>
      <c r="AV113" s="693"/>
      <c r="AW113" s="913"/>
      <c r="BP113" s="1853">
        <f t="shared" si="361"/>
        <v>-21</v>
      </c>
      <c r="BQ113" s="1857">
        <f t="shared" si="362"/>
        <v>-2.751211843311935E-3</v>
      </c>
    </row>
    <row r="114" spans="1:69" ht="54.75" customHeight="1" thickBot="1">
      <c r="A114" s="2565"/>
      <c r="B114" s="1650" t="s">
        <v>219</v>
      </c>
      <c r="C114" s="1739" t="s">
        <v>96</v>
      </c>
      <c r="D114" s="1693"/>
      <c r="E114" s="1740"/>
      <c r="F114" s="1740"/>
      <c r="G114" s="1741">
        <f>G113/G112</f>
        <v>0.31096844907226179</v>
      </c>
      <c r="H114" s="1741">
        <v>0.51248425576053935</v>
      </c>
      <c r="I114" s="1741">
        <v>0.74898336414048061</v>
      </c>
      <c r="J114" s="1741">
        <f>J113/J112</f>
        <v>0.68563490430129659</v>
      </c>
      <c r="K114" s="1741">
        <v>0.90964879852125691</v>
      </c>
      <c r="L114" s="1741">
        <f>L113/L112</f>
        <v>0.84094650205761312</v>
      </c>
      <c r="M114" s="1720">
        <f t="shared" ref="M114:P114" si="400">M113/M112</f>
        <v>0.78168724279835389</v>
      </c>
      <c r="N114" s="1720">
        <f t="shared" si="400"/>
        <v>0.78528806584362143</v>
      </c>
      <c r="O114" s="1720">
        <f t="shared" si="400"/>
        <v>0.78631687242798354</v>
      </c>
      <c r="P114" s="1720">
        <f t="shared" si="400"/>
        <v>0.84094650205761312</v>
      </c>
      <c r="Q114" s="1696">
        <f>Q113/Q112</f>
        <v>0.88818022837156674</v>
      </c>
      <c r="R114" s="1696">
        <f>R113/R112</f>
        <v>0.94074074074074077</v>
      </c>
      <c r="S114" s="1696">
        <f>S113/S112</f>
        <v>0.97880658436213996</v>
      </c>
      <c r="T114" s="1696">
        <f>T113/T112</f>
        <v>1</v>
      </c>
      <c r="U114" s="1741">
        <f>U113/U112</f>
        <v>0.75559701492537312</v>
      </c>
      <c r="V114" s="1720">
        <f t="shared" ref="V114:Y114" si="401">V113/V112</f>
        <v>0.74086802827965437</v>
      </c>
      <c r="W114" s="1720">
        <f t="shared" si="401"/>
        <v>0.74744697564807538</v>
      </c>
      <c r="X114" s="1718">
        <f t="shared" si="401"/>
        <v>0.75108012568735272</v>
      </c>
      <c r="Y114" s="1742">
        <f t="shared" si="401"/>
        <v>0.75559701492537312</v>
      </c>
      <c r="Z114" s="1741">
        <f>Z113/Z112</f>
        <v>0.80164964650432047</v>
      </c>
      <c r="AA114" s="1720">
        <f t="shared" ref="AA114:AD114" si="402">AA113/AA112</f>
        <v>0.75657894736842102</v>
      </c>
      <c r="AB114" s="1720">
        <f t="shared" si="402"/>
        <v>0.75756087981146902</v>
      </c>
      <c r="AC114" s="1720">
        <f t="shared" si="402"/>
        <v>0.76610369206598583</v>
      </c>
      <c r="AD114" s="1720">
        <f t="shared" si="402"/>
        <v>0.80164964650432047</v>
      </c>
      <c r="AE114" s="1741">
        <f>AE113/AE112</f>
        <v>0.17988223748773308</v>
      </c>
      <c r="AF114" s="1720">
        <f t="shared" ref="AF114:AI114" si="403">AF113/AF112</f>
        <v>0.78675171736997052</v>
      </c>
      <c r="AG114" s="1720">
        <f t="shared" si="403"/>
        <v>0.17988223748773308</v>
      </c>
      <c r="AH114" s="1718">
        <f t="shared" si="403"/>
        <v>0.17988223748773308</v>
      </c>
      <c r="AI114" s="1742">
        <f t="shared" si="403"/>
        <v>0.17988223748773308</v>
      </c>
      <c r="AJ114" s="2018"/>
      <c r="AK114" s="1275"/>
      <c r="AL114" s="222"/>
      <c r="AM114" s="222"/>
      <c r="AN114" s="5">
        <f t="shared" si="357"/>
        <v>-3.523674674063082E-2</v>
      </c>
      <c r="AO114" s="5">
        <f t="shared" si="358"/>
        <v>-4.6634311735748446E-2</v>
      </c>
      <c r="AP114" s="4" t="e">
        <f>AO114-#REF!</f>
        <v>#REF!</v>
      </c>
      <c r="AQ114" s="4" t="e">
        <f>AP114/#REF!</f>
        <v>#REF!</v>
      </c>
      <c r="AR114" s="4" t="e">
        <f>AQ114-#REF!</f>
        <v>#REF!</v>
      </c>
      <c r="AS114" s="656">
        <f t="shared" si="291"/>
        <v>-4.4812400669754227E-2</v>
      </c>
      <c r="AT114" s="223"/>
      <c r="AU114" s="692"/>
      <c r="AV114" s="693"/>
      <c r="AW114" s="914"/>
      <c r="BP114" s="1858">
        <f t="shared" si="361"/>
        <v>-3.7841090195546045E-2</v>
      </c>
      <c r="BQ114" s="1854">
        <f t="shared" si="362"/>
        <v>-4.8187527407403057E-2</v>
      </c>
    </row>
    <row r="115" spans="1:69" ht="21" customHeight="1" thickBot="1">
      <c r="A115" s="2637" t="s">
        <v>326</v>
      </c>
      <c r="B115" s="2638"/>
      <c r="C115" s="2638"/>
      <c r="D115" s="2638"/>
      <c r="E115" s="2638"/>
      <c r="F115" s="2638"/>
      <c r="G115" s="2638"/>
      <c r="H115" s="2638"/>
      <c r="I115" s="2638"/>
      <c r="J115" s="2638"/>
      <c r="K115" s="2638"/>
      <c r="L115" s="2638"/>
      <c r="M115" s="2638"/>
      <c r="N115" s="2638"/>
      <c r="O115" s="2638"/>
      <c r="P115" s="2638"/>
      <c r="Q115" s="2638"/>
      <c r="R115" s="2638"/>
      <c r="S115" s="2638"/>
      <c r="T115" s="2638"/>
      <c r="U115" s="2638"/>
      <c r="V115" s="2638"/>
      <c r="W115" s="2638"/>
      <c r="X115" s="2638"/>
      <c r="Y115" s="2639"/>
      <c r="Z115" s="1987"/>
      <c r="AA115" s="1987"/>
      <c r="AB115" s="1987"/>
      <c r="AC115" s="1987"/>
      <c r="AD115" s="1988"/>
      <c r="AE115" s="1987"/>
      <c r="AF115" s="1987"/>
      <c r="AG115" s="1987"/>
      <c r="AH115" s="1987"/>
      <c r="AI115" s="1988"/>
      <c r="AJ115" s="2019"/>
      <c r="AK115" s="1275"/>
      <c r="AL115" s="222"/>
      <c r="AM115" s="222"/>
      <c r="AN115" s="5"/>
      <c r="AO115" s="5"/>
      <c r="AP115" s="4"/>
      <c r="AQ115" s="4"/>
      <c r="AR115" s="4"/>
      <c r="AS115" s="656"/>
      <c r="AT115" s="223"/>
      <c r="AW115" s="835"/>
    </row>
    <row r="116" spans="1:69" ht="43.15" hidden="1" customHeight="1" outlineLevel="1">
      <c r="A116" s="1743">
        <v>1</v>
      </c>
      <c r="B116" s="1744" t="s">
        <v>25</v>
      </c>
      <c r="C116" s="1745" t="s">
        <v>302</v>
      </c>
      <c r="D116" s="1746"/>
      <c r="E116" s="1746"/>
      <c r="F116" s="1746"/>
      <c r="G116" s="1747"/>
      <c r="H116" s="1747"/>
      <c r="I116" s="1747"/>
      <c r="J116" s="1747"/>
      <c r="K116" s="1747"/>
      <c r="L116" s="1748">
        <f t="shared" ref="L116:L128" si="404">SUM(M116:P116)</f>
        <v>0</v>
      </c>
      <c r="M116" s="1749"/>
      <c r="N116" s="1750"/>
      <c r="O116" s="1750"/>
      <c r="P116" s="1750"/>
      <c r="Q116" s="1751"/>
      <c r="R116" s="1751"/>
      <c r="S116" s="1751"/>
      <c r="T116" s="1751"/>
      <c r="U116" s="102"/>
      <c r="V116" s="102"/>
      <c r="W116" s="102"/>
      <c r="X116" s="102"/>
      <c r="Y116" s="102"/>
      <c r="Z116" s="1748">
        <f t="shared" ref="Z116:Z128" si="405">SUM(AA116:AD116)</f>
        <v>0</v>
      </c>
      <c r="AA116" s="1749"/>
      <c r="AB116" s="1750"/>
      <c r="AC116" s="1750"/>
      <c r="AD116" s="1750"/>
      <c r="AE116" s="102"/>
      <c r="AF116" s="102"/>
      <c r="AG116" s="102"/>
      <c r="AH116" s="102"/>
      <c r="AI116" s="102"/>
      <c r="AJ116" s="759"/>
      <c r="AK116" s="1275"/>
      <c r="AL116" s="222"/>
      <c r="AM116" s="222"/>
      <c r="AN116" s="5">
        <f t="shared" ref="AN116:AN147" si="406">X116-O116</f>
        <v>0</v>
      </c>
      <c r="AO116" s="5" t="e">
        <f t="shared" ref="AO116:AO147" si="407">AN116/Y116</f>
        <v>#DIV/0!</v>
      </c>
      <c r="AP116" s="4" t="e">
        <f>AO116-#REF!</f>
        <v>#DIV/0!</v>
      </c>
      <c r="AQ116" s="4" t="e">
        <f>AP116/#REF!</f>
        <v>#DIV/0!</v>
      </c>
      <c r="AR116" s="4" t="e">
        <f>AQ116-#REF!</f>
        <v>#DIV/0!</v>
      </c>
      <c r="AS116" s="656" t="e">
        <f t="shared" ref="AS116:AS147" si="408">AN116/O116</f>
        <v>#DIV/0!</v>
      </c>
      <c r="AT116" s="223"/>
      <c r="AW116" s="835"/>
    </row>
    <row r="117" spans="1:69" ht="18" hidden="1" customHeight="1" outlineLevel="1">
      <c r="A117" s="1368" t="s">
        <v>8</v>
      </c>
      <c r="B117" s="1369" t="s">
        <v>21</v>
      </c>
      <c r="C117" s="1362" t="s">
        <v>302</v>
      </c>
      <c r="D117" s="1363"/>
      <c r="E117" s="1363"/>
      <c r="F117" s="1363"/>
      <c r="G117" s="1364"/>
      <c r="H117" s="1364"/>
      <c r="I117" s="1364"/>
      <c r="J117" s="1364"/>
      <c r="K117" s="1364"/>
      <c r="L117" s="1356">
        <f t="shared" si="404"/>
        <v>0</v>
      </c>
      <c r="M117" s="1365"/>
      <c r="N117" s="1354"/>
      <c r="O117" s="1354"/>
      <c r="P117" s="1354"/>
      <c r="Q117" s="1366"/>
      <c r="R117" s="1366"/>
      <c r="S117" s="1366"/>
      <c r="T117" s="1366"/>
      <c r="U117" s="1370"/>
      <c r="V117" s="1370"/>
      <c r="W117" s="1370"/>
      <c r="X117" s="1370"/>
      <c r="Y117" s="1370"/>
      <c r="Z117" s="1356">
        <f t="shared" si="405"/>
        <v>0</v>
      </c>
      <c r="AA117" s="1365"/>
      <c r="AB117" s="1354"/>
      <c r="AC117" s="1354"/>
      <c r="AD117" s="1354"/>
      <c r="AE117" s="1370"/>
      <c r="AF117" s="1370"/>
      <c r="AG117" s="1370"/>
      <c r="AH117" s="1370"/>
      <c r="AI117" s="1370"/>
      <c r="AJ117" s="2020"/>
      <c r="AK117" s="1275"/>
      <c r="AL117" s="222"/>
      <c r="AM117" s="222"/>
      <c r="AN117" s="5">
        <f t="shared" si="406"/>
        <v>0</v>
      </c>
      <c r="AO117" s="5" t="e">
        <f t="shared" si="407"/>
        <v>#DIV/0!</v>
      </c>
      <c r="AP117" s="4" t="e">
        <f>AO117-#REF!</f>
        <v>#DIV/0!</v>
      </c>
      <c r="AQ117" s="4" t="e">
        <f>AP117/#REF!</f>
        <v>#DIV/0!</v>
      </c>
      <c r="AR117" s="4" t="e">
        <f>AQ117-#REF!</f>
        <v>#DIV/0!</v>
      </c>
      <c r="AS117" s="656" t="e">
        <f t="shared" si="408"/>
        <v>#DIV/0!</v>
      </c>
      <c r="AT117" s="223"/>
      <c r="AW117" s="835"/>
    </row>
    <row r="118" spans="1:69" ht="18" hidden="1" customHeight="1" outlineLevel="1">
      <c r="A118" s="1368" t="s">
        <v>9</v>
      </c>
      <c r="B118" s="1369" t="s">
        <v>22</v>
      </c>
      <c r="C118" s="1362" t="s">
        <v>302</v>
      </c>
      <c r="D118" s="1363"/>
      <c r="E118" s="1363"/>
      <c r="F118" s="1363"/>
      <c r="G118" s="1364"/>
      <c r="H118" s="1364"/>
      <c r="I118" s="1364"/>
      <c r="J118" s="1364"/>
      <c r="K118" s="1364"/>
      <c r="L118" s="1356">
        <f t="shared" si="404"/>
        <v>0</v>
      </c>
      <c r="M118" s="1365"/>
      <c r="N118" s="1354"/>
      <c r="O118" s="1354"/>
      <c r="P118" s="1354"/>
      <c r="Q118" s="1366"/>
      <c r="R118" s="1366"/>
      <c r="S118" s="1366"/>
      <c r="T118" s="1366"/>
      <c r="U118" s="1367"/>
      <c r="V118" s="1367"/>
      <c r="W118" s="1367"/>
      <c r="X118" s="1367"/>
      <c r="Y118" s="1367"/>
      <c r="Z118" s="1356">
        <f t="shared" si="405"/>
        <v>0</v>
      </c>
      <c r="AA118" s="1365"/>
      <c r="AB118" s="1354"/>
      <c r="AC118" s="1354"/>
      <c r="AD118" s="1354"/>
      <c r="AE118" s="1367"/>
      <c r="AF118" s="1367"/>
      <c r="AG118" s="1367"/>
      <c r="AH118" s="1367"/>
      <c r="AI118" s="1367"/>
      <c r="AJ118" s="213"/>
      <c r="AN118" s="5">
        <f t="shared" si="406"/>
        <v>0</v>
      </c>
      <c r="AO118" s="5" t="e">
        <f t="shared" si="407"/>
        <v>#DIV/0!</v>
      </c>
      <c r="AP118" s="4" t="e">
        <f>AO118-#REF!</f>
        <v>#DIV/0!</v>
      </c>
      <c r="AQ118" s="4" t="e">
        <f>AP118/#REF!</f>
        <v>#DIV/0!</v>
      </c>
      <c r="AR118" s="4" t="e">
        <f>AQ118-#REF!</f>
        <v>#DIV/0!</v>
      </c>
      <c r="AS118" s="656" t="e">
        <f t="shared" si="408"/>
        <v>#DIV/0!</v>
      </c>
      <c r="AW118" s="835"/>
    </row>
    <row r="119" spans="1:69" ht="18" hidden="1" customHeight="1" outlineLevel="1">
      <c r="A119" s="1368" t="s">
        <v>10</v>
      </c>
      <c r="B119" s="1369" t="s">
        <v>23</v>
      </c>
      <c r="C119" s="1362" t="s">
        <v>302</v>
      </c>
      <c r="D119" s="1363"/>
      <c r="E119" s="1363"/>
      <c r="F119" s="1363"/>
      <c r="G119" s="1364"/>
      <c r="H119" s="1364"/>
      <c r="I119" s="1364"/>
      <c r="J119" s="1364"/>
      <c r="K119" s="1364"/>
      <c r="L119" s="1356">
        <f t="shared" si="404"/>
        <v>0</v>
      </c>
      <c r="M119" s="1365"/>
      <c r="N119" s="1354"/>
      <c r="O119" s="1354"/>
      <c r="P119" s="1354"/>
      <c r="Q119" s="1366"/>
      <c r="R119" s="1366"/>
      <c r="S119" s="1366"/>
      <c r="T119" s="1366"/>
      <c r="U119" s="1371"/>
      <c r="V119" s="1372"/>
      <c r="W119" s="1372"/>
      <c r="X119" s="1372"/>
      <c r="Y119" s="1372"/>
      <c r="Z119" s="1356">
        <f t="shared" si="405"/>
        <v>0</v>
      </c>
      <c r="AA119" s="1365"/>
      <c r="AB119" s="1354"/>
      <c r="AC119" s="1354"/>
      <c r="AD119" s="1354"/>
      <c r="AE119" s="1371"/>
      <c r="AF119" s="1372"/>
      <c r="AG119" s="1372"/>
      <c r="AH119" s="1372"/>
      <c r="AI119" s="1372"/>
      <c r="AJ119" s="2021"/>
      <c r="AK119" s="1276"/>
      <c r="AL119" s="224"/>
      <c r="AM119" s="224"/>
      <c r="AN119" s="5">
        <f t="shared" si="406"/>
        <v>0</v>
      </c>
      <c r="AO119" s="5" t="e">
        <f t="shared" si="407"/>
        <v>#DIV/0!</v>
      </c>
      <c r="AP119" s="4" t="e">
        <f>AO119-#REF!</f>
        <v>#DIV/0!</v>
      </c>
      <c r="AQ119" s="4" t="e">
        <f>AP119/#REF!</f>
        <v>#DIV/0!</v>
      </c>
      <c r="AR119" s="4" t="e">
        <f>AQ119-#REF!</f>
        <v>#DIV/0!</v>
      </c>
      <c r="AS119" s="656" t="e">
        <f t="shared" si="408"/>
        <v>#DIV/0!</v>
      </c>
      <c r="AT119" s="225"/>
      <c r="AW119" s="835"/>
    </row>
    <row r="120" spans="1:69" ht="18" hidden="1" customHeight="1" outlineLevel="1">
      <c r="A120" s="1368" t="s">
        <v>11</v>
      </c>
      <c r="B120" s="1369" t="s">
        <v>24</v>
      </c>
      <c r="C120" s="1362" t="s">
        <v>302</v>
      </c>
      <c r="D120" s="1363"/>
      <c r="E120" s="1363"/>
      <c r="F120" s="1363"/>
      <c r="G120" s="1364"/>
      <c r="H120" s="1364"/>
      <c r="I120" s="1364"/>
      <c r="J120" s="1364"/>
      <c r="K120" s="1364"/>
      <c r="L120" s="1356">
        <f t="shared" si="404"/>
        <v>0</v>
      </c>
      <c r="M120" s="1365"/>
      <c r="N120" s="1354"/>
      <c r="O120" s="1354"/>
      <c r="P120" s="1354"/>
      <c r="Q120" s="1366"/>
      <c r="R120" s="1366"/>
      <c r="S120" s="1366"/>
      <c r="T120" s="1366"/>
      <c r="U120" s="1371"/>
      <c r="V120" s="1372"/>
      <c r="W120" s="1372"/>
      <c r="X120" s="1372"/>
      <c r="Y120" s="1372"/>
      <c r="Z120" s="1356">
        <f t="shared" si="405"/>
        <v>0</v>
      </c>
      <c r="AA120" s="1365"/>
      <c r="AB120" s="1354"/>
      <c r="AC120" s="1354"/>
      <c r="AD120" s="1354"/>
      <c r="AE120" s="1371"/>
      <c r="AF120" s="1372"/>
      <c r="AG120" s="1372"/>
      <c r="AH120" s="1372"/>
      <c r="AI120" s="1372"/>
      <c r="AJ120" s="2021"/>
      <c r="AK120" s="1276"/>
      <c r="AL120" s="224"/>
      <c r="AM120" s="224"/>
      <c r="AN120" s="5">
        <f t="shared" si="406"/>
        <v>0</v>
      </c>
      <c r="AO120" s="5" t="e">
        <f t="shared" si="407"/>
        <v>#DIV/0!</v>
      </c>
      <c r="AP120" s="4" t="e">
        <f>AO120-#REF!</f>
        <v>#DIV/0!</v>
      </c>
      <c r="AQ120" s="4" t="e">
        <f>AP120/#REF!</f>
        <v>#DIV/0!</v>
      </c>
      <c r="AR120" s="4" t="e">
        <f>AQ120-#REF!</f>
        <v>#DIV/0!</v>
      </c>
      <c r="AS120" s="656" t="e">
        <f t="shared" si="408"/>
        <v>#DIV/0!</v>
      </c>
      <c r="AT120" s="226"/>
      <c r="AW120" s="835"/>
    </row>
    <row r="121" spans="1:69" ht="57.6" hidden="1" customHeight="1" outlineLevel="1">
      <c r="A121" s="1368">
        <v>2</v>
      </c>
      <c r="B121" s="1373" t="s">
        <v>145</v>
      </c>
      <c r="C121" s="1362" t="s">
        <v>302</v>
      </c>
      <c r="D121" s="1363"/>
      <c r="E121" s="1363"/>
      <c r="F121" s="1363"/>
      <c r="G121" s="1364"/>
      <c r="H121" s="1364"/>
      <c r="I121" s="1364"/>
      <c r="J121" s="1364"/>
      <c r="K121" s="1364"/>
      <c r="L121" s="1356">
        <f t="shared" si="404"/>
        <v>0</v>
      </c>
      <c r="M121" s="1365"/>
      <c r="N121" s="1354"/>
      <c r="O121" s="1354"/>
      <c r="P121" s="1354"/>
      <c r="Q121" s="1366"/>
      <c r="R121" s="1366"/>
      <c r="S121" s="1366"/>
      <c r="T121" s="1366"/>
      <c r="U121" s="1371"/>
      <c r="V121" s="1372"/>
      <c r="W121" s="1372"/>
      <c r="X121" s="1372"/>
      <c r="Y121" s="1372"/>
      <c r="Z121" s="1356">
        <f t="shared" si="405"/>
        <v>0</v>
      </c>
      <c r="AA121" s="1365"/>
      <c r="AB121" s="1354"/>
      <c r="AC121" s="1354"/>
      <c r="AD121" s="1354"/>
      <c r="AE121" s="1371"/>
      <c r="AF121" s="1372"/>
      <c r="AG121" s="1372"/>
      <c r="AH121" s="1372"/>
      <c r="AI121" s="1372"/>
      <c r="AJ121" s="2021"/>
      <c r="AK121" s="1276"/>
      <c r="AL121" s="224"/>
      <c r="AM121" s="224"/>
      <c r="AN121" s="5">
        <f t="shared" si="406"/>
        <v>0</v>
      </c>
      <c r="AO121" s="5" t="e">
        <f t="shared" si="407"/>
        <v>#DIV/0!</v>
      </c>
      <c r="AP121" s="4" t="e">
        <f>AO121-#REF!</f>
        <v>#DIV/0!</v>
      </c>
      <c r="AQ121" s="4" t="e">
        <f>AP121/#REF!</f>
        <v>#DIV/0!</v>
      </c>
      <c r="AR121" s="4" t="e">
        <f>AQ121-#REF!</f>
        <v>#DIV/0!</v>
      </c>
      <c r="AS121" s="656" t="e">
        <f t="shared" si="408"/>
        <v>#DIV/0!</v>
      </c>
      <c r="AT121" s="226"/>
      <c r="AW121" s="835"/>
    </row>
    <row r="122" spans="1:69" ht="57.6" hidden="1" customHeight="1" outlineLevel="1">
      <c r="A122" s="1368">
        <v>3</v>
      </c>
      <c r="B122" s="1373" t="s">
        <v>140</v>
      </c>
      <c r="C122" s="1362" t="s">
        <v>302</v>
      </c>
      <c r="D122" s="1363"/>
      <c r="E122" s="1363"/>
      <c r="F122" s="1363"/>
      <c r="G122" s="1364"/>
      <c r="H122" s="1364"/>
      <c r="I122" s="1364"/>
      <c r="J122" s="1364"/>
      <c r="K122" s="1364"/>
      <c r="L122" s="1356">
        <f t="shared" si="404"/>
        <v>0</v>
      </c>
      <c r="M122" s="1365"/>
      <c r="N122" s="1354"/>
      <c r="O122" s="1354"/>
      <c r="P122" s="1354"/>
      <c r="Q122" s="1366"/>
      <c r="R122" s="1366"/>
      <c r="S122" s="1366"/>
      <c r="T122" s="1366"/>
      <c r="U122" s="1371"/>
      <c r="V122" s="1372"/>
      <c r="W122" s="1372"/>
      <c r="X122" s="1372"/>
      <c r="Y122" s="1372"/>
      <c r="Z122" s="1356">
        <f t="shared" si="405"/>
        <v>0</v>
      </c>
      <c r="AA122" s="1365"/>
      <c r="AB122" s="1354"/>
      <c r="AC122" s="1354"/>
      <c r="AD122" s="1354"/>
      <c r="AE122" s="1371"/>
      <c r="AF122" s="1372"/>
      <c r="AG122" s="1372"/>
      <c r="AH122" s="1372"/>
      <c r="AI122" s="1372"/>
      <c r="AJ122" s="2021"/>
      <c r="AK122" s="1276"/>
      <c r="AL122" s="224"/>
      <c r="AM122" s="224"/>
      <c r="AN122" s="5">
        <f t="shared" si="406"/>
        <v>0</v>
      </c>
      <c r="AO122" s="5" t="e">
        <f t="shared" si="407"/>
        <v>#DIV/0!</v>
      </c>
      <c r="AP122" s="4" t="e">
        <f>AO122-#REF!</f>
        <v>#DIV/0!</v>
      </c>
      <c r="AQ122" s="4" t="e">
        <f>AP122/#REF!</f>
        <v>#DIV/0!</v>
      </c>
      <c r="AR122" s="4" t="e">
        <f>AQ122-#REF!</f>
        <v>#DIV/0!</v>
      </c>
      <c r="AS122" s="656" t="e">
        <f t="shared" si="408"/>
        <v>#DIV/0!</v>
      </c>
      <c r="AT122" s="226"/>
      <c r="AW122" s="835"/>
    </row>
    <row r="123" spans="1:69" ht="18" hidden="1" customHeight="1" outlineLevel="1">
      <c r="A123" s="1368" t="s">
        <v>18</v>
      </c>
      <c r="B123" s="1369" t="s">
        <v>21</v>
      </c>
      <c r="C123" s="1362" t="s">
        <v>302</v>
      </c>
      <c r="D123" s="1363"/>
      <c r="E123" s="1363"/>
      <c r="F123" s="1363"/>
      <c r="G123" s="1364"/>
      <c r="H123" s="1364"/>
      <c r="I123" s="1364"/>
      <c r="J123" s="1364"/>
      <c r="K123" s="1364"/>
      <c r="L123" s="1356">
        <f t="shared" si="404"/>
        <v>0</v>
      </c>
      <c r="M123" s="1365"/>
      <c r="N123" s="1354"/>
      <c r="O123" s="1354"/>
      <c r="P123" s="1354"/>
      <c r="Q123" s="1366"/>
      <c r="R123" s="1366"/>
      <c r="S123" s="1366"/>
      <c r="T123" s="1366"/>
      <c r="U123" s="1371"/>
      <c r="V123" s="1372"/>
      <c r="W123" s="1372"/>
      <c r="X123" s="1372"/>
      <c r="Y123" s="1372"/>
      <c r="Z123" s="1356">
        <f t="shared" si="405"/>
        <v>0</v>
      </c>
      <c r="AA123" s="1365"/>
      <c r="AB123" s="1354"/>
      <c r="AC123" s="1354"/>
      <c r="AD123" s="1354"/>
      <c r="AE123" s="1371"/>
      <c r="AF123" s="1372"/>
      <c r="AG123" s="1372"/>
      <c r="AH123" s="1372"/>
      <c r="AI123" s="1372"/>
      <c r="AJ123" s="2021"/>
      <c r="AK123" s="1276"/>
      <c r="AL123" s="224"/>
      <c r="AM123" s="224"/>
      <c r="AN123" s="5">
        <f t="shared" si="406"/>
        <v>0</v>
      </c>
      <c r="AO123" s="5" t="e">
        <f t="shared" si="407"/>
        <v>#DIV/0!</v>
      </c>
      <c r="AP123" s="4" t="e">
        <f>AO123-#REF!</f>
        <v>#DIV/0!</v>
      </c>
      <c r="AQ123" s="4" t="e">
        <f>AP123/#REF!</f>
        <v>#DIV/0!</v>
      </c>
      <c r="AR123" s="4" t="e">
        <f>AQ123-#REF!</f>
        <v>#DIV/0!</v>
      </c>
      <c r="AS123" s="656" t="e">
        <f t="shared" si="408"/>
        <v>#DIV/0!</v>
      </c>
      <c r="AT123" s="226"/>
      <c r="AW123" s="835"/>
    </row>
    <row r="124" spans="1:69" ht="18" hidden="1" customHeight="1" outlineLevel="1">
      <c r="A124" s="1368" t="s">
        <v>35</v>
      </c>
      <c r="B124" s="1369" t="s">
        <v>22</v>
      </c>
      <c r="C124" s="1362" t="s">
        <v>302</v>
      </c>
      <c r="D124" s="1363"/>
      <c r="E124" s="1363"/>
      <c r="F124" s="1363"/>
      <c r="G124" s="1364"/>
      <c r="H124" s="1364"/>
      <c r="I124" s="1364"/>
      <c r="J124" s="1364"/>
      <c r="K124" s="1364"/>
      <c r="L124" s="1356">
        <f t="shared" si="404"/>
        <v>0</v>
      </c>
      <c r="M124" s="1365"/>
      <c r="N124" s="1354"/>
      <c r="O124" s="1354"/>
      <c r="P124" s="1354"/>
      <c r="Q124" s="1366"/>
      <c r="R124" s="1366"/>
      <c r="S124" s="1366"/>
      <c r="T124" s="1366"/>
      <c r="U124" s="1371"/>
      <c r="V124" s="1372"/>
      <c r="W124" s="1372"/>
      <c r="X124" s="1372"/>
      <c r="Y124" s="1372"/>
      <c r="Z124" s="1356">
        <f t="shared" si="405"/>
        <v>0</v>
      </c>
      <c r="AA124" s="1365"/>
      <c r="AB124" s="1354"/>
      <c r="AC124" s="1354"/>
      <c r="AD124" s="1354"/>
      <c r="AE124" s="1371"/>
      <c r="AF124" s="1372"/>
      <c r="AG124" s="1372"/>
      <c r="AH124" s="1372"/>
      <c r="AI124" s="1372"/>
      <c r="AJ124" s="2021"/>
      <c r="AK124" s="1276"/>
      <c r="AL124" s="224"/>
      <c r="AM124" s="224"/>
      <c r="AN124" s="5">
        <f t="shared" si="406"/>
        <v>0</v>
      </c>
      <c r="AO124" s="5" t="e">
        <f t="shared" si="407"/>
        <v>#DIV/0!</v>
      </c>
      <c r="AP124" s="4" t="e">
        <f>AO124-#REF!</f>
        <v>#DIV/0!</v>
      </c>
      <c r="AQ124" s="4" t="e">
        <f>AP124/#REF!</f>
        <v>#DIV/0!</v>
      </c>
      <c r="AR124" s="4" t="e">
        <f>AQ124-#REF!</f>
        <v>#DIV/0!</v>
      </c>
      <c r="AS124" s="656" t="e">
        <f t="shared" si="408"/>
        <v>#DIV/0!</v>
      </c>
      <c r="AT124" s="226"/>
      <c r="AW124" s="835"/>
    </row>
    <row r="125" spans="1:69" ht="18" hidden="1" customHeight="1" outlineLevel="1">
      <c r="A125" s="1368" t="s">
        <v>33</v>
      </c>
      <c r="B125" s="1369" t="s">
        <v>23</v>
      </c>
      <c r="C125" s="1362" t="s">
        <v>302</v>
      </c>
      <c r="D125" s="1363"/>
      <c r="E125" s="1363"/>
      <c r="F125" s="1363"/>
      <c r="G125" s="1364"/>
      <c r="H125" s="1364"/>
      <c r="I125" s="1364"/>
      <c r="J125" s="1364"/>
      <c r="K125" s="1364"/>
      <c r="L125" s="1356">
        <f t="shared" si="404"/>
        <v>0</v>
      </c>
      <c r="M125" s="1365"/>
      <c r="N125" s="1354"/>
      <c r="O125" s="1354"/>
      <c r="P125" s="1354"/>
      <c r="Q125" s="1366"/>
      <c r="R125" s="1366"/>
      <c r="S125" s="1366"/>
      <c r="T125" s="1366"/>
      <c r="U125" s="1374"/>
      <c r="V125" s="1372"/>
      <c r="W125" s="1372"/>
      <c r="X125" s="1372"/>
      <c r="Y125" s="1372"/>
      <c r="Z125" s="1356">
        <f t="shared" si="405"/>
        <v>0</v>
      </c>
      <c r="AA125" s="1365"/>
      <c r="AB125" s="1354"/>
      <c r="AC125" s="1354"/>
      <c r="AD125" s="1354"/>
      <c r="AE125" s="1374"/>
      <c r="AF125" s="1372"/>
      <c r="AG125" s="1372"/>
      <c r="AH125" s="1372"/>
      <c r="AI125" s="1372"/>
      <c r="AJ125" s="2021"/>
      <c r="AK125" s="1276"/>
      <c r="AL125" s="224"/>
      <c r="AM125" s="224"/>
      <c r="AN125" s="5">
        <f t="shared" si="406"/>
        <v>0</v>
      </c>
      <c r="AO125" s="5" t="e">
        <f t="shared" si="407"/>
        <v>#DIV/0!</v>
      </c>
      <c r="AP125" s="4" t="e">
        <f>AO125-#REF!</f>
        <v>#DIV/0!</v>
      </c>
      <c r="AQ125" s="4" t="e">
        <f>AP125/#REF!</f>
        <v>#DIV/0!</v>
      </c>
      <c r="AR125" s="4" t="e">
        <f>AQ125-#REF!</f>
        <v>#DIV/0!</v>
      </c>
      <c r="AS125" s="656" t="e">
        <f t="shared" si="408"/>
        <v>#DIV/0!</v>
      </c>
      <c r="AT125" s="226"/>
      <c r="AW125" s="835"/>
    </row>
    <row r="126" spans="1:69" ht="18" hidden="1" customHeight="1" outlineLevel="1">
      <c r="A126" s="1368" t="s">
        <v>34</v>
      </c>
      <c r="B126" s="1369" t="s">
        <v>24</v>
      </c>
      <c r="C126" s="1362" t="s">
        <v>302</v>
      </c>
      <c r="D126" s="1363"/>
      <c r="E126" s="1363"/>
      <c r="F126" s="1363"/>
      <c r="G126" s="1364"/>
      <c r="H126" s="1364"/>
      <c r="I126" s="1364"/>
      <c r="J126" s="1364"/>
      <c r="K126" s="1364"/>
      <c r="L126" s="1356">
        <f t="shared" si="404"/>
        <v>0</v>
      </c>
      <c r="M126" s="1365"/>
      <c r="N126" s="1354"/>
      <c r="O126" s="1354"/>
      <c r="P126" s="1354"/>
      <c r="Q126" s="1366"/>
      <c r="R126" s="1366"/>
      <c r="S126" s="1366"/>
      <c r="T126" s="1366"/>
      <c r="U126" s="1374"/>
      <c r="V126" s="1375"/>
      <c r="W126" s="1375"/>
      <c r="X126" s="1375"/>
      <c r="Y126" s="1375"/>
      <c r="Z126" s="1356">
        <f t="shared" si="405"/>
        <v>0</v>
      </c>
      <c r="AA126" s="1365"/>
      <c r="AB126" s="1354"/>
      <c r="AC126" s="1354"/>
      <c r="AD126" s="1354"/>
      <c r="AE126" s="1374"/>
      <c r="AF126" s="1375"/>
      <c r="AG126" s="1375"/>
      <c r="AH126" s="1375"/>
      <c r="AI126" s="1375"/>
      <c r="AJ126" s="2022"/>
      <c r="AK126" s="1276"/>
      <c r="AL126" s="224"/>
      <c r="AM126" s="224"/>
      <c r="AN126" s="5">
        <f t="shared" si="406"/>
        <v>0</v>
      </c>
      <c r="AO126" s="5" t="e">
        <f t="shared" si="407"/>
        <v>#DIV/0!</v>
      </c>
      <c r="AP126" s="4" t="e">
        <f>AO126-#REF!</f>
        <v>#DIV/0!</v>
      </c>
      <c r="AQ126" s="4" t="e">
        <f>AP126/#REF!</f>
        <v>#DIV/0!</v>
      </c>
      <c r="AR126" s="4" t="e">
        <f>AQ126-#REF!</f>
        <v>#DIV/0!</v>
      </c>
      <c r="AS126" s="656" t="e">
        <f t="shared" si="408"/>
        <v>#DIV/0!</v>
      </c>
      <c r="AT126" s="226"/>
      <c r="AW126" s="835"/>
    </row>
    <row r="127" spans="1:69" ht="18" hidden="1" customHeight="1" outlineLevel="1">
      <c r="A127" s="2631">
        <v>4</v>
      </c>
      <c r="B127" s="2636" t="s">
        <v>26</v>
      </c>
      <c r="C127" s="1362" t="s">
        <v>302</v>
      </c>
      <c r="D127" s="1363"/>
      <c r="E127" s="1363"/>
      <c r="F127" s="1363"/>
      <c r="G127" s="1376"/>
      <c r="H127" s="1376"/>
      <c r="I127" s="1376"/>
      <c r="J127" s="1376"/>
      <c r="K127" s="1376"/>
      <c r="L127" s="1356">
        <f t="shared" si="404"/>
        <v>0</v>
      </c>
      <c r="M127" s="1365"/>
      <c r="N127" s="1354"/>
      <c r="O127" s="1354"/>
      <c r="P127" s="1354"/>
      <c r="Q127" s="1366"/>
      <c r="R127" s="1366"/>
      <c r="S127" s="1366"/>
      <c r="T127" s="1366"/>
      <c r="U127" s="1374"/>
      <c r="V127" s="1375"/>
      <c r="W127" s="1375"/>
      <c r="X127" s="1375"/>
      <c r="Y127" s="1375"/>
      <c r="Z127" s="1356">
        <f t="shared" si="405"/>
        <v>0</v>
      </c>
      <c r="AA127" s="1365"/>
      <c r="AB127" s="1354"/>
      <c r="AC127" s="1354"/>
      <c r="AD127" s="1354"/>
      <c r="AE127" s="1374"/>
      <c r="AF127" s="1375"/>
      <c r="AG127" s="1375"/>
      <c r="AH127" s="1375"/>
      <c r="AI127" s="1375"/>
      <c r="AJ127" s="2022"/>
      <c r="AK127" s="1276"/>
      <c r="AL127" s="224"/>
      <c r="AM127" s="224"/>
      <c r="AN127" s="5">
        <f t="shared" si="406"/>
        <v>0</v>
      </c>
      <c r="AO127" s="5" t="e">
        <f t="shared" si="407"/>
        <v>#DIV/0!</v>
      </c>
      <c r="AP127" s="4" t="e">
        <f>AO127-#REF!</f>
        <v>#DIV/0!</v>
      </c>
      <c r="AQ127" s="4" t="e">
        <f>AP127/#REF!</f>
        <v>#DIV/0!</v>
      </c>
      <c r="AR127" s="4" t="e">
        <f>AQ127-#REF!</f>
        <v>#DIV/0!</v>
      </c>
      <c r="AS127" s="656" t="e">
        <f t="shared" si="408"/>
        <v>#DIV/0!</v>
      </c>
      <c r="AT127" s="226"/>
      <c r="AW127" s="835"/>
    </row>
    <row r="128" spans="1:69" ht="18" hidden="1" customHeight="1" outlineLevel="1">
      <c r="A128" s="2631"/>
      <c r="B128" s="2636"/>
      <c r="C128" s="1362" t="s">
        <v>303</v>
      </c>
      <c r="D128" s="1363"/>
      <c r="E128" s="1363"/>
      <c r="F128" s="1363"/>
      <c r="G128" s="1376">
        <f>G132+G136+G140+G144</f>
        <v>0</v>
      </c>
      <c r="H128" s="1376"/>
      <c r="I128" s="1376"/>
      <c r="J128" s="1376"/>
      <c r="K128" s="1376"/>
      <c r="L128" s="1356">
        <f t="shared" si="404"/>
        <v>0</v>
      </c>
      <c r="M128" s="1365"/>
      <c r="N128" s="1354"/>
      <c r="O128" s="1354"/>
      <c r="P128" s="1354"/>
      <c r="Q128" s="1366"/>
      <c r="R128" s="1366"/>
      <c r="S128" s="1366"/>
      <c r="T128" s="1366"/>
      <c r="U128" s="1374"/>
      <c r="V128" s="1375"/>
      <c r="W128" s="1375"/>
      <c r="X128" s="1375"/>
      <c r="Y128" s="1375"/>
      <c r="Z128" s="1356">
        <f t="shared" si="405"/>
        <v>0</v>
      </c>
      <c r="AA128" s="1365"/>
      <c r="AB128" s="1354"/>
      <c r="AC128" s="1354"/>
      <c r="AD128" s="1354"/>
      <c r="AE128" s="1374"/>
      <c r="AF128" s="1375"/>
      <c r="AG128" s="1375"/>
      <c r="AH128" s="1375"/>
      <c r="AI128" s="1375"/>
      <c r="AJ128" s="2022"/>
      <c r="AK128" s="1276"/>
      <c r="AL128" s="224"/>
      <c r="AM128" s="224"/>
      <c r="AN128" s="5">
        <f t="shared" si="406"/>
        <v>0</v>
      </c>
      <c r="AO128" s="5" t="e">
        <f t="shared" si="407"/>
        <v>#DIV/0!</v>
      </c>
      <c r="AP128" s="4" t="e">
        <f>AO128-#REF!</f>
        <v>#DIV/0!</v>
      </c>
      <c r="AQ128" s="4" t="e">
        <f>AP128/#REF!</f>
        <v>#DIV/0!</v>
      </c>
      <c r="AR128" s="4" t="e">
        <f>AQ128-#REF!</f>
        <v>#DIV/0!</v>
      </c>
      <c r="AS128" s="656" t="e">
        <f t="shared" si="408"/>
        <v>#DIV/0!</v>
      </c>
      <c r="AT128" s="226"/>
      <c r="AW128" s="835"/>
    </row>
    <row r="129" spans="1:49" ht="14.45" hidden="1" customHeight="1" outlineLevel="1">
      <c r="A129" s="2631"/>
      <c r="B129" s="2636"/>
      <c r="C129" s="1377" t="s">
        <v>31</v>
      </c>
      <c r="D129" s="1378"/>
      <c r="E129" s="1378"/>
      <c r="F129" s="1378"/>
      <c r="G129" s="1338">
        <f>IF(G116&gt;0,G127/G$8*100,)</f>
        <v>0</v>
      </c>
      <c r="H129" s="1338"/>
      <c r="I129" s="1338"/>
      <c r="J129" s="1338"/>
      <c r="K129" s="1338"/>
      <c r="L129" s="1379">
        <f t="shared" ref="L129:R129" si="409">IF(L116&gt;0,L127/L116*100,)</f>
        <v>0</v>
      </c>
      <c r="M129" s="1379">
        <f t="shared" si="409"/>
        <v>0</v>
      </c>
      <c r="N129" s="1379">
        <f t="shared" si="409"/>
        <v>0</v>
      </c>
      <c r="O129" s="1379">
        <f t="shared" si="409"/>
        <v>0</v>
      </c>
      <c r="P129" s="1379">
        <f t="shared" si="409"/>
        <v>0</v>
      </c>
      <c r="Q129" s="1380">
        <f t="shared" si="409"/>
        <v>0</v>
      </c>
      <c r="R129" s="1380">
        <f t="shared" si="409"/>
        <v>0</v>
      </c>
      <c r="S129" s="1380">
        <f t="shared" ref="S129:T129" si="410">IF(S116&gt;0,S127/S116*100,)</f>
        <v>0</v>
      </c>
      <c r="T129" s="1380">
        <f t="shared" si="410"/>
        <v>0</v>
      </c>
      <c r="U129" s="1374"/>
      <c r="V129" s="1375"/>
      <c r="W129" s="1375"/>
      <c r="X129" s="1375"/>
      <c r="Y129" s="1375"/>
      <c r="Z129" s="1379">
        <f t="shared" ref="Z129:AD129" si="411">IF(Z116&gt;0,Z127/Z116*100,)</f>
        <v>0</v>
      </c>
      <c r="AA129" s="1379">
        <f t="shared" si="411"/>
        <v>0</v>
      </c>
      <c r="AB129" s="1379">
        <f t="shared" si="411"/>
        <v>0</v>
      </c>
      <c r="AC129" s="1379">
        <f t="shared" si="411"/>
        <v>0</v>
      </c>
      <c r="AD129" s="1379">
        <f t="shared" si="411"/>
        <v>0</v>
      </c>
      <c r="AE129" s="1374"/>
      <c r="AF129" s="1375"/>
      <c r="AG129" s="1375"/>
      <c r="AH129" s="1375"/>
      <c r="AI129" s="1375"/>
      <c r="AJ129" s="2022"/>
      <c r="AK129" s="1276"/>
      <c r="AL129" s="224"/>
      <c r="AM129" s="224"/>
      <c r="AN129" s="5">
        <f t="shared" si="406"/>
        <v>0</v>
      </c>
      <c r="AO129" s="5" t="e">
        <f t="shared" si="407"/>
        <v>#DIV/0!</v>
      </c>
      <c r="AP129" s="4" t="e">
        <f>AO129-#REF!</f>
        <v>#DIV/0!</v>
      </c>
      <c r="AQ129" s="4" t="e">
        <f>AP129/#REF!</f>
        <v>#DIV/0!</v>
      </c>
      <c r="AR129" s="4" t="e">
        <f>AQ129-#REF!</f>
        <v>#DIV/0!</v>
      </c>
      <c r="AS129" s="656" t="e">
        <f t="shared" si="408"/>
        <v>#DIV/0!</v>
      </c>
      <c r="AT129" s="226"/>
      <c r="AW129" s="835"/>
    </row>
    <row r="130" spans="1:49" ht="14.45" hidden="1" customHeight="1" outlineLevel="1">
      <c r="A130" s="2631"/>
      <c r="B130" s="2636"/>
      <c r="C130" s="1377" t="s">
        <v>32</v>
      </c>
      <c r="D130" s="1378"/>
      <c r="E130" s="1378"/>
      <c r="F130" s="1378"/>
      <c r="G130" s="1338">
        <f>IF(G121&gt;0,G127/G$13*100,)</f>
        <v>0</v>
      </c>
      <c r="H130" s="1338"/>
      <c r="I130" s="1338"/>
      <c r="J130" s="1338"/>
      <c r="K130" s="1338"/>
      <c r="L130" s="1379">
        <f t="shared" ref="L130:R130" si="412">IF(L121&gt;0,L127/L121*100,)</f>
        <v>0</v>
      </c>
      <c r="M130" s="1379">
        <f t="shared" si="412"/>
        <v>0</v>
      </c>
      <c r="N130" s="1379">
        <f t="shared" si="412"/>
        <v>0</v>
      </c>
      <c r="O130" s="1379">
        <f t="shared" si="412"/>
        <v>0</v>
      </c>
      <c r="P130" s="1379">
        <f t="shared" si="412"/>
        <v>0</v>
      </c>
      <c r="Q130" s="1380">
        <f t="shared" si="412"/>
        <v>0</v>
      </c>
      <c r="R130" s="1380">
        <f t="shared" si="412"/>
        <v>0</v>
      </c>
      <c r="S130" s="1380">
        <f t="shared" ref="S130:T130" si="413">IF(S121&gt;0,S127/S121*100,)</f>
        <v>0</v>
      </c>
      <c r="T130" s="1380">
        <f t="shared" si="413"/>
        <v>0</v>
      </c>
      <c r="U130" s="1374"/>
      <c r="V130" s="1375"/>
      <c r="W130" s="1375"/>
      <c r="X130" s="1375"/>
      <c r="Y130" s="1375"/>
      <c r="Z130" s="1379">
        <f t="shared" ref="Z130:AD130" si="414">IF(Z121&gt;0,Z127/Z121*100,)</f>
        <v>0</v>
      </c>
      <c r="AA130" s="1379">
        <f t="shared" si="414"/>
        <v>0</v>
      </c>
      <c r="AB130" s="1379">
        <f t="shared" si="414"/>
        <v>0</v>
      </c>
      <c r="AC130" s="1379">
        <f t="shared" si="414"/>
        <v>0</v>
      </c>
      <c r="AD130" s="1379">
        <f t="shared" si="414"/>
        <v>0</v>
      </c>
      <c r="AE130" s="1374"/>
      <c r="AF130" s="1375"/>
      <c r="AG130" s="1375"/>
      <c r="AH130" s="1375"/>
      <c r="AI130" s="1375"/>
      <c r="AJ130" s="2022"/>
      <c r="AK130" s="1276"/>
      <c r="AL130" s="224"/>
      <c r="AM130" s="224"/>
      <c r="AN130" s="5">
        <f t="shared" si="406"/>
        <v>0</v>
      </c>
      <c r="AO130" s="5" t="e">
        <f t="shared" si="407"/>
        <v>#DIV/0!</v>
      </c>
      <c r="AP130" s="4" t="e">
        <f>AO130-#REF!</f>
        <v>#DIV/0!</v>
      </c>
      <c r="AQ130" s="4" t="e">
        <f>AP130/#REF!</f>
        <v>#DIV/0!</v>
      </c>
      <c r="AR130" s="4" t="e">
        <f>AQ130-#REF!</f>
        <v>#DIV/0!</v>
      </c>
      <c r="AS130" s="656" t="e">
        <f t="shared" si="408"/>
        <v>#DIV/0!</v>
      </c>
      <c r="AT130" s="226"/>
      <c r="AW130" s="835"/>
    </row>
    <row r="131" spans="1:49" ht="18" hidden="1" customHeight="1" outlineLevel="1">
      <c r="A131" s="2631" t="s">
        <v>17</v>
      </c>
      <c r="B131" s="2632" t="s">
        <v>21</v>
      </c>
      <c r="C131" s="1362" t="s">
        <v>302</v>
      </c>
      <c r="D131" s="1363"/>
      <c r="E131" s="1363"/>
      <c r="F131" s="1363"/>
      <c r="G131" s="1365"/>
      <c r="H131" s="1365"/>
      <c r="I131" s="1365"/>
      <c r="J131" s="1365"/>
      <c r="K131" s="1365"/>
      <c r="L131" s="1356">
        <f>SUM(M131:P131)</f>
        <v>0</v>
      </c>
      <c r="M131" s="1365"/>
      <c r="N131" s="1354"/>
      <c r="O131" s="1354"/>
      <c r="P131" s="1354"/>
      <c r="Q131" s="1366"/>
      <c r="R131" s="1366"/>
      <c r="S131" s="1366"/>
      <c r="T131" s="1366"/>
      <c r="U131" s="1381"/>
      <c r="V131" s="1382"/>
      <c r="W131" s="1382"/>
      <c r="X131" s="1382"/>
      <c r="Y131" s="1382"/>
      <c r="Z131" s="1356">
        <f>SUM(AA131:AD131)</f>
        <v>0</v>
      </c>
      <c r="AA131" s="1365"/>
      <c r="AB131" s="1354"/>
      <c r="AC131" s="1354"/>
      <c r="AD131" s="1354"/>
      <c r="AE131" s="1381"/>
      <c r="AF131" s="1382"/>
      <c r="AG131" s="1382"/>
      <c r="AH131" s="1382"/>
      <c r="AI131" s="1382"/>
      <c r="AJ131" s="2023"/>
      <c r="AK131" s="1277"/>
      <c r="AL131" s="227"/>
      <c r="AM131" s="227"/>
      <c r="AN131" s="5">
        <f t="shared" si="406"/>
        <v>0</v>
      </c>
      <c r="AO131" s="5" t="e">
        <f t="shared" si="407"/>
        <v>#DIV/0!</v>
      </c>
      <c r="AP131" s="4" t="e">
        <f>AO131-#REF!</f>
        <v>#DIV/0!</v>
      </c>
      <c r="AQ131" s="4" t="e">
        <f>AP131/#REF!</f>
        <v>#DIV/0!</v>
      </c>
      <c r="AR131" s="4" t="e">
        <f>AQ131-#REF!</f>
        <v>#DIV/0!</v>
      </c>
      <c r="AS131" s="656" t="e">
        <f t="shared" si="408"/>
        <v>#DIV/0!</v>
      </c>
      <c r="AT131" s="228"/>
      <c r="AW131" s="835"/>
    </row>
    <row r="132" spans="1:49" ht="18" hidden="1" customHeight="1" outlineLevel="1">
      <c r="A132" s="2631"/>
      <c r="B132" s="2632"/>
      <c r="C132" s="1362" t="s">
        <v>303</v>
      </c>
      <c r="D132" s="1363"/>
      <c r="E132" s="1363"/>
      <c r="F132" s="1363"/>
      <c r="G132" s="1365"/>
      <c r="H132" s="1365"/>
      <c r="I132" s="1365"/>
      <c r="J132" s="1365"/>
      <c r="K132" s="1365"/>
      <c r="L132" s="1356">
        <f>SUM(M132:P132)</f>
        <v>0</v>
      </c>
      <c r="M132" s="1365"/>
      <c r="N132" s="1354"/>
      <c r="O132" s="1354"/>
      <c r="P132" s="1354"/>
      <c r="Q132" s="1366"/>
      <c r="R132" s="1366"/>
      <c r="S132" s="1366"/>
      <c r="T132" s="1366"/>
      <c r="U132" s="1383"/>
      <c r="V132" s="1383"/>
      <c r="W132" s="1383"/>
      <c r="X132" s="1383"/>
      <c r="Y132" s="1383"/>
      <c r="Z132" s="1356">
        <f>SUM(AA132:AD132)</f>
        <v>0</v>
      </c>
      <c r="AA132" s="1365"/>
      <c r="AB132" s="1354"/>
      <c r="AC132" s="1354"/>
      <c r="AD132" s="1354"/>
      <c r="AE132" s="1383"/>
      <c r="AF132" s="1383"/>
      <c r="AG132" s="1383"/>
      <c r="AH132" s="1383"/>
      <c r="AI132" s="1383"/>
      <c r="AJ132" s="2024"/>
      <c r="AK132" s="1276"/>
      <c r="AL132" s="224"/>
      <c r="AM132" s="224"/>
      <c r="AN132" s="5">
        <f t="shared" si="406"/>
        <v>0</v>
      </c>
      <c r="AO132" s="5" t="e">
        <f t="shared" si="407"/>
        <v>#DIV/0!</v>
      </c>
      <c r="AP132" s="4" t="e">
        <f>AO132-#REF!</f>
        <v>#DIV/0!</v>
      </c>
      <c r="AQ132" s="4" t="e">
        <f>AP132/#REF!</f>
        <v>#DIV/0!</v>
      </c>
      <c r="AR132" s="4" t="e">
        <f>AQ132-#REF!</f>
        <v>#DIV/0!</v>
      </c>
      <c r="AS132" s="656" t="e">
        <f t="shared" si="408"/>
        <v>#DIV/0!</v>
      </c>
      <c r="AT132" s="226"/>
      <c r="AW132" s="835"/>
    </row>
    <row r="133" spans="1:49" ht="14.45" hidden="1" customHeight="1" outlineLevel="1">
      <c r="A133" s="2631"/>
      <c r="B133" s="2632"/>
      <c r="C133" s="1377" t="s">
        <v>27</v>
      </c>
      <c r="D133" s="1378"/>
      <c r="E133" s="1378"/>
      <c r="F133" s="1378"/>
      <c r="G133" s="1338">
        <f>IF(G117&gt;0,G131/G$9*100,)</f>
        <v>0</v>
      </c>
      <c r="H133" s="1338"/>
      <c r="I133" s="1338"/>
      <c r="J133" s="1338"/>
      <c r="K133" s="1338"/>
      <c r="L133" s="1379">
        <f t="shared" ref="L133:R133" si="415">IF(L117&gt;0,L131/L117*100,)</f>
        <v>0</v>
      </c>
      <c r="M133" s="1379">
        <f t="shared" si="415"/>
        <v>0</v>
      </c>
      <c r="N133" s="1379">
        <f t="shared" si="415"/>
        <v>0</v>
      </c>
      <c r="O133" s="1379">
        <f t="shared" si="415"/>
        <v>0</v>
      </c>
      <c r="P133" s="1379">
        <f t="shared" si="415"/>
        <v>0</v>
      </c>
      <c r="Q133" s="1380">
        <f t="shared" si="415"/>
        <v>0</v>
      </c>
      <c r="R133" s="1380">
        <f t="shared" si="415"/>
        <v>0</v>
      </c>
      <c r="S133" s="1380">
        <f t="shared" ref="S133:T133" si="416">IF(S117&gt;0,S131/S117*100,)</f>
        <v>0</v>
      </c>
      <c r="T133" s="1380">
        <f t="shared" si="416"/>
        <v>0</v>
      </c>
      <c r="U133" s="1383"/>
      <c r="V133" s="1383"/>
      <c r="W133" s="1383"/>
      <c r="X133" s="1383"/>
      <c r="Y133" s="1383"/>
      <c r="Z133" s="1379">
        <f t="shared" ref="Z133:AD133" si="417">IF(Z117&gt;0,Z131/Z117*100,)</f>
        <v>0</v>
      </c>
      <c r="AA133" s="1379">
        <f t="shared" si="417"/>
        <v>0</v>
      </c>
      <c r="AB133" s="1379">
        <f t="shared" si="417"/>
        <v>0</v>
      </c>
      <c r="AC133" s="1379">
        <f t="shared" si="417"/>
        <v>0</v>
      </c>
      <c r="AD133" s="1379">
        <f t="shared" si="417"/>
        <v>0</v>
      </c>
      <c r="AE133" s="1383"/>
      <c r="AF133" s="1383"/>
      <c r="AG133" s="1383"/>
      <c r="AH133" s="1383"/>
      <c r="AI133" s="1383"/>
      <c r="AJ133" s="2024"/>
      <c r="AK133" s="1276"/>
      <c r="AL133" s="224"/>
      <c r="AM133" s="224"/>
      <c r="AN133" s="5">
        <f t="shared" si="406"/>
        <v>0</v>
      </c>
      <c r="AO133" s="5" t="e">
        <f t="shared" si="407"/>
        <v>#DIV/0!</v>
      </c>
      <c r="AP133" s="4" t="e">
        <f>AO133-#REF!</f>
        <v>#DIV/0!</v>
      </c>
      <c r="AQ133" s="4" t="e">
        <f>AP133/#REF!</f>
        <v>#DIV/0!</v>
      </c>
      <c r="AR133" s="4" t="e">
        <f>AQ133-#REF!</f>
        <v>#DIV/0!</v>
      </c>
      <c r="AS133" s="656" t="e">
        <f t="shared" si="408"/>
        <v>#DIV/0!</v>
      </c>
      <c r="AT133" s="226"/>
      <c r="AW133" s="835"/>
    </row>
    <row r="134" spans="1:49" ht="14.45" hidden="1" customHeight="1" outlineLevel="1">
      <c r="A134" s="2631"/>
      <c r="B134" s="2632"/>
      <c r="C134" s="1377" t="s">
        <v>75</v>
      </c>
      <c r="D134" s="1378"/>
      <c r="E134" s="1378"/>
      <c r="F134" s="1378"/>
      <c r="G134" s="1338">
        <f>IF(G123&gt;0,G131/G$15*100,)</f>
        <v>0</v>
      </c>
      <c r="H134" s="1338"/>
      <c r="I134" s="1338"/>
      <c r="J134" s="1338"/>
      <c r="K134" s="1338"/>
      <c r="L134" s="1379">
        <f t="shared" ref="L134:R134" si="418">IF(L123&gt;0,L131/L123*100,)</f>
        <v>0</v>
      </c>
      <c r="M134" s="1379">
        <f t="shared" si="418"/>
        <v>0</v>
      </c>
      <c r="N134" s="1379">
        <f t="shared" si="418"/>
        <v>0</v>
      </c>
      <c r="O134" s="1379">
        <f t="shared" si="418"/>
        <v>0</v>
      </c>
      <c r="P134" s="1379">
        <f t="shared" si="418"/>
        <v>0</v>
      </c>
      <c r="Q134" s="1380">
        <f t="shared" si="418"/>
        <v>0</v>
      </c>
      <c r="R134" s="1380">
        <f t="shared" si="418"/>
        <v>0</v>
      </c>
      <c r="S134" s="1380">
        <f t="shared" ref="S134:T134" si="419">IF(S123&gt;0,S131/S123*100,)</f>
        <v>0</v>
      </c>
      <c r="T134" s="1380">
        <f t="shared" si="419"/>
        <v>0</v>
      </c>
      <c r="U134" s="1371"/>
      <c r="V134" s="1372"/>
      <c r="W134" s="1372"/>
      <c r="X134" s="1372"/>
      <c r="Y134" s="1372"/>
      <c r="Z134" s="1379">
        <f t="shared" ref="Z134:AD134" si="420">IF(Z123&gt;0,Z131/Z123*100,)</f>
        <v>0</v>
      </c>
      <c r="AA134" s="1379">
        <f t="shared" si="420"/>
        <v>0</v>
      </c>
      <c r="AB134" s="1379">
        <f t="shared" si="420"/>
        <v>0</v>
      </c>
      <c r="AC134" s="1379">
        <f t="shared" si="420"/>
        <v>0</v>
      </c>
      <c r="AD134" s="1379">
        <f t="shared" si="420"/>
        <v>0</v>
      </c>
      <c r="AE134" s="1371"/>
      <c r="AF134" s="1372"/>
      <c r="AG134" s="1372"/>
      <c r="AH134" s="1372"/>
      <c r="AI134" s="1372"/>
      <c r="AJ134" s="2021"/>
      <c r="AK134" s="1276"/>
      <c r="AL134" s="224"/>
      <c r="AM134" s="224"/>
      <c r="AN134" s="5">
        <f t="shared" si="406"/>
        <v>0</v>
      </c>
      <c r="AO134" s="5" t="e">
        <f t="shared" si="407"/>
        <v>#DIV/0!</v>
      </c>
      <c r="AP134" s="4" t="e">
        <f>AO134-#REF!</f>
        <v>#DIV/0!</v>
      </c>
      <c r="AQ134" s="4" t="e">
        <f>AP134/#REF!</f>
        <v>#DIV/0!</v>
      </c>
      <c r="AR134" s="4" t="e">
        <f>AQ134-#REF!</f>
        <v>#DIV/0!</v>
      </c>
      <c r="AS134" s="656" t="e">
        <f t="shared" si="408"/>
        <v>#DIV/0!</v>
      </c>
      <c r="AT134" s="226"/>
      <c r="AW134" s="835"/>
    </row>
    <row r="135" spans="1:49" ht="18" hidden="1" customHeight="1" outlineLevel="1">
      <c r="A135" s="2631" t="s">
        <v>19</v>
      </c>
      <c r="B135" s="2632" t="s">
        <v>22</v>
      </c>
      <c r="C135" s="1362" t="s">
        <v>302</v>
      </c>
      <c r="D135" s="1363"/>
      <c r="E135" s="1363"/>
      <c r="F135" s="1363"/>
      <c r="G135" s="1365"/>
      <c r="H135" s="1365"/>
      <c r="I135" s="1365"/>
      <c r="J135" s="1365"/>
      <c r="K135" s="1365"/>
      <c r="L135" s="1356">
        <f>SUM(M135:P135)</f>
        <v>0</v>
      </c>
      <c r="M135" s="1365"/>
      <c r="N135" s="1354"/>
      <c r="O135" s="1354"/>
      <c r="P135" s="1354"/>
      <c r="Q135" s="1366"/>
      <c r="R135" s="1366"/>
      <c r="S135" s="1366"/>
      <c r="T135" s="1366"/>
      <c r="U135" s="1371"/>
      <c r="V135" s="1372"/>
      <c r="W135" s="1372"/>
      <c r="X135" s="1372"/>
      <c r="Y135" s="1372"/>
      <c r="Z135" s="1356">
        <f>SUM(AA135:AD135)</f>
        <v>0</v>
      </c>
      <c r="AA135" s="1365"/>
      <c r="AB135" s="1354"/>
      <c r="AC135" s="1354"/>
      <c r="AD135" s="1354"/>
      <c r="AE135" s="1371"/>
      <c r="AF135" s="1372"/>
      <c r="AG135" s="1372"/>
      <c r="AH135" s="1372"/>
      <c r="AI135" s="1372"/>
      <c r="AJ135" s="2021"/>
      <c r="AK135" s="1276"/>
      <c r="AL135" s="224"/>
      <c r="AM135" s="224"/>
      <c r="AN135" s="5">
        <f t="shared" si="406"/>
        <v>0</v>
      </c>
      <c r="AO135" s="5" t="e">
        <f t="shared" si="407"/>
        <v>#DIV/0!</v>
      </c>
      <c r="AP135" s="4" t="e">
        <f>AO135-#REF!</f>
        <v>#DIV/0!</v>
      </c>
      <c r="AQ135" s="4" t="e">
        <f>AP135/#REF!</f>
        <v>#DIV/0!</v>
      </c>
      <c r="AR135" s="4" t="e">
        <f>AQ135-#REF!</f>
        <v>#DIV/0!</v>
      </c>
      <c r="AS135" s="656" t="e">
        <f t="shared" si="408"/>
        <v>#DIV/0!</v>
      </c>
      <c r="AT135" s="226"/>
      <c r="AW135" s="835"/>
    </row>
    <row r="136" spans="1:49" ht="18" hidden="1" customHeight="1" outlineLevel="1">
      <c r="A136" s="2631"/>
      <c r="B136" s="2632"/>
      <c r="C136" s="1362" t="s">
        <v>303</v>
      </c>
      <c r="D136" s="1363"/>
      <c r="E136" s="1363"/>
      <c r="F136" s="1363"/>
      <c r="G136" s="1365"/>
      <c r="H136" s="1365"/>
      <c r="I136" s="1365"/>
      <c r="J136" s="1365"/>
      <c r="K136" s="1365"/>
      <c r="L136" s="1356">
        <f>SUM(M136:P136)</f>
        <v>0</v>
      </c>
      <c r="M136" s="1365"/>
      <c r="N136" s="1354"/>
      <c r="O136" s="1354"/>
      <c r="P136" s="1354"/>
      <c r="Q136" s="1366"/>
      <c r="R136" s="1366"/>
      <c r="S136" s="1366"/>
      <c r="T136" s="1366"/>
      <c r="U136" s="1384"/>
      <c r="V136" s="1384"/>
      <c r="W136" s="1384"/>
      <c r="X136" s="1384"/>
      <c r="Y136" s="1384"/>
      <c r="Z136" s="1356">
        <f>SUM(AA136:AD136)</f>
        <v>0</v>
      </c>
      <c r="AA136" s="1365"/>
      <c r="AB136" s="1354"/>
      <c r="AC136" s="1354"/>
      <c r="AD136" s="1354"/>
      <c r="AE136" s="1384"/>
      <c r="AF136" s="1384"/>
      <c r="AG136" s="1384"/>
      <c r="AH136" s="1384"/>
      <c r="AI136" s="1384"/>
      <c r="AJ136" s="2025"/>
      <c r="AK136" s="1276"/>
      <c r="AL136" s="224"/>
      <c r="AM136" s="224"/>
      <c r="AN136" s="5">
        <f t="shared" si="406"/>
        <v>0</v>
      </c>
      <c r="AO136" s="5" t="e">
        <f t="shared" si="407"/>
        <v>#DIV/0!</v>
      </c>
      <c r="AP136" s="4" t="e">
        <f>AO136-#REF!</f>
        <v>#DIV/0!</v>
      </c>
      <c r="AQ136" s="4" t="e">
        <f>AP136/#REF!</f>
        <v>#DIV/0!</v>
      </c>
      <c r="AR136" s="4" t="e">
        <f>AQ136-#REF!</f>
        <v>#DIV/0!</v>
      </c>
      <c r="AS136" s="656" t="e">
        <f t="shared" si="408"/>
        <v>#DIV/0!</v>
      </c>
      <c r="AT136" s="226"/>
      <c r="AW136" s="835"/>
    </row>
    <row r="137" spans="1:49" ht="14.45" hidden="1" customHeight="1" outlineLevel="1">
      <c r="A137" s="2631"/>
      <c r="B137" s="2632"/>
      <c r="C137" s="1377" t="s">
        <v>28</v>
      </c>
      <c r="D137" s="1378"/>
      <c r="E137" s="1378"/>
      <c r="F137" s="1378"/>
      <c r="G137" s="1338">
        <f>IF(G118&gt;0,G135/G$10*100,)</f>
        <v>0</v>
      </c>
      <c r="H137" s="1338"/>
      <c r="I137" s="1338"/>
      <c r="J137" s="1338"/>
      <c r="K137" s="1338"/>
      <c r="L137" s="1379">
        <f t="shared" ref="L137:R137" si="421">IF(L118&gt;0,L135/L118*100,)</f>
        <v>0</v>
      </c>
      <c r="M137" s="1379">
        <f t="shared" si="421"/>
        <v>0</v>
      </c>
      <c r="N137" s="1379">
        <f t="shared" si="421"/>
        <v>0</v>
      </c>
      <c r="O137" s="1379">
        <f t="shared" si="421"/>
        <v>0</v>
      </c>
      <c r="P137" s="1379">
        <f t="shared" si="421"/>
        <v>0</v>
      </c>
      <c r="Q137" s="1380">
        <f t="shared" si="421"/>
        <v>0</v>
      </c>
      <c r="R137" s="1380">
        <f t="shared" si="421"/>
        <v>0</v>
      </c>
      <c r="S137" s="1380">
        <f t="shared" ref="S137:T137" si="422">IF(S118&gt;0,S135/S118*100,)</f>
        <v>0</v>
      </c>
      <c r="T137" s="1380">
        <f t="shared" si="422"/>
        <v>0</v>
      </c>
      <c r="U137" s="1384"/>
      <c r="V137" s="1384"/>
      <c r="W137" s="1384"/>
      <c r="X137" s="1384"/>
      <c r="Y137" s="1384"/>
      <c r="Z137" s="1379">
        <f t="shared" ref="Z137:AD137" si="423">IF(Z118&gt;0,Z135/Z118*100,)</f>
        <v>0</v>
      </c>
      <c r="AA137" s="1379">
        <f t="shared" si="423"/>
        <v>0</v>
      </c>
      <c r="AB137" s="1379">
        <f t="shared" si="423"/>
        <v>0</v>
      </c>
      <c r="AC137" s="1379">
        <f t="shared" si="423"/>
        <v>0</v>
      </c>
      <c r="AD137" s="1379">
        <f t="shared" si="423"/>
        <v>0</v>
      </c>
      <c r="AE137" s="1384"/>
      <c r="AF137" s="1384"/>
      <c r="AG137" s="1384"/>
      <c r="AH137" s="1384"/>
      <c r="AI137" s="1384"/>
      <c r="AJ137" s="2025"/>
      <c r="AK137" s="1276"/>
      <c r="AL137" s="224"/>
      <c r="AM137" s="224"/>
      <c r="AN137" s="5">
        <f t="shared" si="406"/>
        <v>0</v>
      </c>
      <c r="AO137" s="5" t="e">
        <f t="shared" si="407"/>
        <v>#DIV/0!</v>
      </c>
      <c r="AP137" s="4" t="e">
        <f>AO137-#REF!</f>
        <v>#DIV/0!</v>
      </c>
      <c r="AQ137" s="4" t="e">
        <f>AP137/#REF!</f>
        <v>#DIV/0!</v>
      </c>
      <c r="AR137" s="4" t="e">
        <f>AQ137-#REF!</f>
        <v>#DIV/0!</v>
      </c>
      <c r="AS137" s="656" t="e">
        <f t="shared" si="408"/>
        <v>#DIV/0!</v>
      </c>
      <c r="AT137" s="226"/>
      <c r="AW137" s="835"/>
    </row>
    <row r="138" spans="1:49" ht="14.45" hidden="1" customHeight="1" outlineLevel="1">
      <c r="A138" s="2631"/>
      <c r="B138" s="2632"/>
      <c r="C138" s="1377" t="s">
        <v>76</v>
      </c>
      <c r="D138" s="1378"/>
      <c r="E138" s="1378"/>
      <c r="F138" s="1378"/>
      <c r="G138" s="1338">
        <f>IF(G124&gt;0,G135/G$16*100,)</f>
        <v>0</v>
      </c>
      <c r="H138" s="1338"/>
      <c r="I138" s="1338"/>
      <c r="J138" s="1338"/>
      <c r="K138" s="1338"/>
      <c r="L138" s="1379">
        <f t="shared" ref="L138:R138" si="424">IF(L124&gt;0,L135/L124*100,)</f>
        <v>0</v>
      </c>
      <c r="M138" s="1379">
        <f t="shared" si="424"/>
        <v>0</v>
      </c>
      <c r="N138" s="1379">
        <f t="shared" si="424"/>
        <v>0</v>
      </c>
      <c r="O138" s="1379">
        <f t="shared" si="424"/>
        <v>0</v>
      </c>
      <c r="P138" s="1379">
        <f t="shared" si="424"/>
        <v>0</v>
      </c>
      <c r="Q138" s="1380">
        <f t="shared" si="424"/>
        <v>0</v>
      </c>
      <c r="R138" s="1380">
        <f t="shared" si="424"/>
        <v>0</v>
      </c>
      <c r="S138" s="1380">
        <f t="shared" ref="S138:T138" si="425">IF(S124&gt;0,S135/S124*100,)</f>
        <v>0</v>
      </c>
      <c r="T138" s="1380">
        <f t="shared" si="425"/>
        <v>0</v>
      </c>
      <c r="U138" s="1374"/>
      <c r="V138" s="1375"/>
      <c r="W138" s="1375"/>
      <c r="X138" s="1375"/>
      <c r="Y138" s="1375"/>
      <c r="Z138" s="1379">
        <f t="shared" ref="Z138:AD138" si="426">IF(Z124&gt;0,Z135/Z124*100,)</f>
        <v>0</v>
      </c>
      <c r="AA138" s="1379">
        <f t="shared" si="426"/>
        <v>0</v>
      </c>
      <c r="AB138" s="1379">
        <f t="shared" si="426"/>
        <v>0</v>
      </c>
      <c r="AC138" s="1379">
        <f t="shared" si="426"/>
        <v>0</v>
      </c>
      <c r="AD138" s="1379">
        <f t="shared" si="426"/>
        <v>0</v>
      </c>
      <c r="AE138" s="1374"/>
      <c r="AF138" s="1375"/>
      <c r="AG138" s="1375"/>
      <c r="AH138" s="1375"/>
      <c r="AI138" s="1375"/>
      <c r="AJ138" s="2022"/>
      <c r="AK138" s="1276"/>
      <c r="AL138" s="224"/>
      <c r="AM138" s="224"/>
      <c r="AN138" s="5">
        <f t="shared" si="406"/>
        <v>0</v>
      </c>
      <c r="AO138" s="5" t="e">
        <f t="shared" si="407"/>
        <v>#DIV/0!</v>
      </c>
      <c r="AP138" s="4" t="e">
        <f>AO138-#REF!</f>
        <v>#DIV/0!</v>
      </c>
      <c r="AQ138" s="4" t="e">
        <f>AP138/#REF!</f>
        <v>#DIV/0!</v>
      </c>
      <c r="AR138" s="4" t="e">
        <f>AQ138-#REF!</f>
        <v>#DIV/0!</v>
      </c>
      <c r="AS138" s="656" t="e">
        <f t="shared" si="408"/>
        <v>#DIV/0!</v>
      </c>
      <c r="AT138" s="226"/>
      <c r="AW138" s="835"/>
    </row>
    <row r="139" spans="1:49" ht="18" hidden="1" customHeight="1" outlineLevel="1">
      <c r="A139" s="2631" t="s">
        <v>37</v>
      </c>
      <c r="B139" s="2632" t="s">
        <v>23</v>
      </c>
      <c r="C139" s="1362" t="s">
        <v>302</v>
      </c>
      <c r="D139" s="1363"/>
      <c r="E139" s="1363"/>
      <c r="F139" s="1363"/>
      <c r="G139" s="1365"/>
      <c r="H139" s="1365"/>
      <c r="I139" s="1365"/>
      <c r="J139" s="1365"/>
      <c r="K139" s="1365"/>
      <c r="L139" s="1356">
        <f>SUM(M139:P139)</f>
        <v>0</v>
      </c>
      <c r="M139" s="1365"/>
      <c r="N139" s="1354"/>
      <c r="O139" s="1354"/>
      <c r="P139" s="1354"/>
      <c r="Q139" s="1366"/>
      <c r="R139" s="1366"/>
      <c r="S139" s="1366"/>
      <c r="T139" s="1366"/>
      <c r="U139" s="1374"/>
      <c r="V139" s="1375"/>
      <c r="W139" s="1375"/>
      <c r="X139" s="1375"/>
      <c r="Y139" s="1375"/>
      <c r="Z139" s="1356">
        <f>SUM(AA139:AD139)</f>
        <v>0</v>
      </c>
      <c r="AA139" s="1365"/>
      <c r="AB139" s="1354"/>
      <c r="AC139" s="1354"/>
      <c r="AD139" s="1354"/>
      <c r="AE139" s="1374"/>
      <c r="AF139" s="1375"/>
      <c r="AG139" s="1375"/>
      <c r="AH139" s="1375"/>
      <c r="AI139" s="1375"/>
      <c r="AJ139" s="2022"/>
      <c r="AK139" s="1276"/>
      <c r="AL139" s="224"/>
      <c r="AM139" s="224"/>
      <c r="AN139" s="5">
        <f t="shared" si="406"/>
        <v>0</v>
      </c>
      <c r="AO139" s="5" t="e">
        <f t="shared" si="407"/>
        <v>#DIV/0!</v>
      </c>
      <c r="AP139" s="4" t="e">
        <f>AO139-#REF!</f>
        <v>#DIV/0!</v>
      </c>
      <c r="AQ139" s="4" t="e">
        <f>AP139/#REF!</f>
        <v>#DIV/0!</v>
      </c>
      <c r="AR139" s="4" t="e">
        <f>AQ139-#REF!</f>
        <v>#DIV/0!</v>
      </c>
      <c r="AS139" s="656" t="e">
        <f t="shared" si="408"/>
        <v>#DIV/0!</v>
      </c>
      <c r="AT139" s="226"/>
      <c r="AW139" s="835"/>
    </row>
    <row r="140" spans="1:49" ht="18" hidden="1" customHeight="1" outlineLevel="1">
      <c r="A140" s="2631"/>
      <c r="B140" s="2632"/>
      <c r="C140" s="1362" t="s">
        <v>303</v>
      </c>
      <c r="D140" s="1363"/>
      <c r="E140" s="1363"/>
      <c r="F140" s="1363"/>
      <c r="G140" s="1365"/>
      <c r="H140" s="1365"/>
      <c r="I140" s="1365"/>
      <c r="J140" s="1365"/>
      <c r="K140" s="1365"/>
      <c r="L140" s="1356">
        <f>SUM(M140:P140)</f>
        <v>0</v>
      </c>
      <c r="M140" s="1365"/>
      <c r="N140" s="1354"/>
      <c r="O140" s="1354"/>
      <c r="P140" s="1354"/>
      <c r="Q140" s="1366"/>
      <c r="R140" s="1366"/>
      <c r="S140" s="1366"/>
      <c r="T140" s="1366"/>
      <c r="U140" s="1384"/>
      <c r="V140" s="1384"/>
      <c r="W140" s="1384"/>
      <c r="X140" s="1384"/>
      <c r="Y140" s="1384"/>
      <c r="Z140" s="1356">
        <f>SUM(AA140:AD140)</f>
        <v>0</v>
      </c>
      <c r="AA140" s="1365"/>
      <c r="AB140" s="1354"/>
      <c r="AC140" s="1354"/>
      <c r="AD140" s="1354"/>
      <c r="AE140" s="1384"/>
      <c r="AF140" s="1384"/>
      <c r="AG140" s="1384"/>
      <c r="AH140" s="1384"/>
      <c r="AI140" s="1384"/>
      <c r="AJ140" s="2025"/>
      <c r="AK140" s="1276"/>
      <c r="AL140" s="224"/>
      <c r="AM140" s="224"/>
      <c r="AN140" s="5">
        <f t="shared" si="406"/>
        <v>0</v>
      </c>
      <c r="AO140" s="5" t="e">
        <f t="shared" si="407"/>
        <v>#DIV/0!</v>
      </c>
      <c r="AP140" s="4" t="e">
        <f>AO140-#REF!</f>
        <v>#DIV/0!</v>
      </c>
      <c r="AQ140" s="4" t="e">
        <f>AP140/#REF!</f>
        <v>#DIV/0!</v>
      </c>
      <c r="AR140" s="4" t="e">
        <f>AQ140-#REF!</f>
        <v>#DIV/0!</v>
      </c>
      <c r="AS140" s="656" t="e">
        <f t="shared" si="408"/>
        <v>#DIV/0!</v>
      </c>
      <c r="AT140" s="226"/>
      <c r="AW140" s="835"/>
    </row>
    <row r="141" spans="1:49" ht="14.45" hidden="1" customHeight="1" outlineLevel="1">
      <c r="A141" s="2631"/>
      <c r="B141" s="2632"/>
      <c r="C141" s="1377" t="s">
        <v>29</v>
      </c>
      <c r="D141" s="1378"/>
      <c r="E141" s="1378"/>
      <c r="F141" s="1378"/>
      <c r="G141" s="1338">
        <f>IF(G119&gt;0,G139/G$11*100,)</f>
        <v>0</v>
      </c>
      <c r="H141" s="1338"/>
      <c r="I141" s="1338"/>
      <c r="J141" s="1338"/>
      <c r="K141" s="1338"/>
      <c r="L141" s="1379">
        <f t="shared" ref="L141:R141" si="427">IF(L119&gt;0,L139/L119*100,)</f>
        <v>0</v>
      </c>
      <c r="M141" s="1379">
        <f t="shared" si="427"/>
        <v>0</v>
      </c>
      <c r="N141" s="1379">
        <f t="shared" si="427"/>
        <v>0</v>
      </c>
      <c r="O141" s="1379">
        <f t="shared" si="427"/>
        <v>0</v>
      </c>
      <c r="P141" s="1379">
        <f t="shared" si="427"/>
        <v>0</v>
      </c>
      <c r="Q141" s="1380">
        <f t="shared" si="427"/>
        <v>0</v>
      </c>
      <c r="R141" s="1380">
        <f t="shared" si="427"/>
        <v>0</v>
      </c>
      <c r="S141" s="1380">
        <f t="shared" ref="S141:T141" si="428">IF(S119&gt;0,S139/S119*100,)</f>
        <v>0</v>
      </c>
      <c r="T141" s="1380">
        <f t="shared" si="428"/>
        <v>0</v>
      </c>
      <c r="U141" s="1384"/>
      <c r="V141" s="1384"/>
      <c r="W141" s="1384"/>
      <c r="X141" s="1384"/>
      <c r="Y141" s="1384"/>
      <c r="Z141" s="1379">
        <f t="shared" ref="Z141:AD141" si="429">IF(Z119&gt;0,Z139/Z119*100,)</f>
        <v>0</v>
      </c>
      <c r="AA141" s="1379">
        <f t="shared" si="429"/>
        <v>0</v>
      </c>
      <c r="AB141" s="1379">
        <f t="shared" si="429"/>
        <v>0</v>
      </c>
      <c r="AC141" s="1379">
        <f t="shared" si="429"/>
        <v>0</v>
      </c>
      <c r="AD141" s="1379">
        <f t="shared" si="429"/>
        <v>0</v>
      </c>
      <c r="AE141" s="1384"/>
      <c r="AF141" s="1384"/>
      <c r="AG141" s="1384"/>
      <c r="AH141" s="1384"/>
      <c r="AI141" s="1384"/>
      <c r="AJ141" s="2025"/>
      <c r="AK141" s="1276"/>
      <c r="AL141" s="224"/>
      <c r="AM141" s="224"/>
      <c r="AN141" s="5">
        <f t="shared" si="406"/>
        <v>0</v>
      </c>
      <c r="AO141" s="5" t="e">
        <f t="shared" si="407"/>
        <v>#DIV/0!</v>
      </c>
      <c r="AP141" s="4" t="e">
        <f>AO141-#REF!</f>
        <v>#DIV/0!</v>
      </c>
      <c r="AQ141" s="4" t="e">
        <f>AP141/#REF!</f>
        <v>#DIV/0!</v>
      </c>
      <c r="AR141" s="4" t="e">
        <f>AQ141-#REF!</f>
        <v>#DIV/0!</v>
      </c>
      <c r="AS141" s="656" t="e">
        <f t="shared" si="408"/>
        <v>#DIV/0!</v>
      </c>
      <c r="AT141" s="226"/>
      <c r="AW141" s="835"/>
    </row>
    <row r="142" spans="1:49" ht="14.45" hidden="1" customHeight="1" outlineLevel="1">
      <c r="A142" s="2631"/>
      <c r="B142" s="2632"/>
      <c r="C142" s="1377" t="s">
        <v>77</v>
      </c>
      <c r="D142" s="1378"/>
      <c r="E142" s="1378"/>
      <c r="F142" s="1378"/>
      <c r="G142" s="1338">
        <f>IF(G125&gt;0,G139/G$17*100,)</f>
        <v>0</v>
      </c>
      <c r="H142" s="1338"/>
      <c r="I142" s="1338"/>
      <c r="J142" s="1338"/>
      <c r="K142" s="1338"/>
      <c r="L142" s="1379">
        <f t="shared" ref="L142:R142" si="430">IF(L125&gt;0,L139/L125*100,)</f>
        <v>0</v>
      </c>
      <c r="M142" s="1379">
        <f t="shared" si="430"/>
        <v>0</v>
      </c>
      <c r="N142" s="1379">
        <f t="shared" si="430"/>
        <v>0</v>
      </c>
      <c r="O142" s="1379">
        <f t="shared" si="430"/>
        <v>0</v>
      </c>
      <c r="P142" s="1379">
        <f t="shared" si="430"/>
        <v>0</v>
      </c>
      <c r="Q142" s="1380">
        <f t="shared" si="430"/>
        <v>0</v>
      </c>
      <c r="R142" s="1380">
        <f t="shared" si="430"/>
        <v>0</v>
      </c>
      <c r="S142" s="1380">
        <f t="shared" ref="S142:T142" si="431">IF(S125&gt;0,S139/S125*100,)</f>
        <v>0</v>
      </c>
      <c r="T142" s="1380">
        <f t="shared" si="431"/>
        <v>0</v>
      </c>
      <c r="U142" s="1374"/>
      <c r="V142" s="1375"/>
      <c r="W142" s="1375"/>
      <c r="X142" s="1375"/>
      <c r="Y142" s="1375"/>
      <c r="Z142" s="1379">
        <f t="shared" ref="Z142:AD142" si="432">IF(Z125&gt;0,Z139/Z125*100,)</f>
        <v>0</v>
      </c>
      <c r="AA142" s="1379">
        <f t="shared" si="432"/>
        <v>0</v>
      </c>
      <c r="AB142" s="1379">
        <f t="shared" si="432"/>
        <v>0</v>
      </c>
      <c r="AC142" s="1379">
        <f t="shared" si="432"/>
        <v>0</v>
      </c>
      <c r="AD142" s="1379">
        <f t="shared" si="432"/>
        <v>0</v>
      </c>
      <c r="AE142" s="1374"/>
      <c r="AF142" s="1375"/>
      <c r="AG142" s="1375"/>
      <c r="AH142" s="1375"/>
      <c r="AI142" s="1375"/>
      <c r="AJ142" s="2022"/>
      <c r="AK142" s="1276"/>
      <c r="AL142" s="224"/>
      <c r="AM142" s="224"/>
      <c r="AN142" s="5">
        <f t="shared" si="406"/>
        <v>0</v>
      </c>
      <c r="AO142" s="5" t="e">
        <f t="shared" si="407"/>
        <v>#DIV/0!</v>
      </c>
      <c r="AP142" s="4" t="e">
        <f>AO142-#REF!</f>
        <v>#DIV/0!</v>
      </c>
      <c r="AQ142" s="4" t="e">
        <f>AP142/#REF!</f>
        <v>#DIV/0!</v>
      </c>
      <c r="AR142" s="4" t="e">
        <f>AQ142-#REF!</f>
        <v>#DIV/0!</v>
      </c>
      <c r="AS142" s="656" t="e">
        <f t="shared" si="408"/>
        <v>#DIV/0!</v>
      </c>
      <c r="AT142" s="226"/>
      <c r="AW142" s="835"/>
    </row>
    <row r="143" spans="1:49" ht="18" hidden="1" customHeight="1" outlineLevel="1">
      <c r="A143" s="2631" t="s">
        <v>38</v>
      </c>
      <c r="B143" s="2632" t="s">
        <v>24</v>
      </c>
      <c r="C143" s="1362" t="s">
        <v>302</v>
      </c>
      <c r="D143" s="1363"/>
      <c r="E143" s="1363"/>
      <c r="F143" s="1363"/>
      <c r="G143" s="1365"/>
      <c r="H143" s="1365"/>
      <c r="I143" s="1365"/>
      <c r="J143" s="1365"/>
      <c r="K143" s="1365"/>
      <c r="L143" s="1356">
        <f>SUM(M143:P143)</f>
        <v>0</v>
      </c>
      <c r="M143" s="1365"/>
      <c r="N143" s="1354"/>
      <c r="O143" s="1354"/>
      <c r="P143" s="1354"/>
      <c r="Q143" s="1366"/>
      <c r="R143" s="1366"/>
      <c r="S143" s="1366"/>
      <c r="T143" s="1366"/>
      <c r="U143" s="1374"/>
      <c r="V143" s="1375"/>
      <c r="W143" s="1375"/>
      <c r="X143" s="1375"/>
      <c r="Y143" s="1375"/>
      <c r="Z143" s="1356">
        <f>SUM(AA143:AD143)</f>
        <v>0</v>
      </c>
      <c r="AA143" s="1365"/>
      <c r="AB143" s="1354"/>
      <c r="AC143" s="1354"/>
      <c r="AD143" s="1354"/>
      <c r="AE143" s="1374"/>
      <c r="AF143" s="1375"/>
      <c r="AG143" s="1375"/>
      <c r="AH143" s="1375"/>
      <c r="AI143" s="1375"/>
      <c r="AJ143" s="2022"/>
      <c r="AK143" s="1276"/>
      <c r="AL143" s="224"/>
      <c r="AM143" s="224"/>
      <c r="AN143" s="5">
        <f t="shared" si="406"/>
        <v>0</v>
      </c>
      <c r="AO143" s="5" t="e">
        <f t="shared" si="407"/>
        <v>#DIV/0!</v>
      </c>
      <c r="AP143" s="4" t="e">
        <f>AO143-#REF!</f>
        <v>#DIV/0!</v>
      </c>
      <c r="AQ143" s="4" t="e">
        <f>AP143/#REF!</f>
        <v>#DIV/0!</v>
      </c>
      <c r="AR143" s="4" t="e">
        <f>AQ143-#REF!</f>
        <v>#DIV/0!</v>
      </c>
      <c r="AS143" s="656" t="e">
        <f t="shared" si="408"/>
        <v>#DIV/0!</v>
      </c>
      <c r="AT143" s="226"/>
      <c r="AW143" s="835"/>
    </row>
    <row r="144" spans="1:49" ht="18" hidden="1" customHeight="1" outlineLevel="1">
      <c r="A144" s="2631"/>
      <c r="B144" s="2632"/>
      <c r="C144" s="1362" t="s">
        <v>303</v>
      </c>
      <c r="D144" s="1363"/>
      <c r="E144" s="1363"/>
      <c r="F144" s="1363"/>
      <c r="G144" s="1365"/>
      <c r="H144" s="1365"/>
      <c r="I144" s="1365"/>
      <c r="J144" s="1365"/>
      <c r="K144" s="1365"/>
      <c r="L144" s="1356">
        <f>SUM(M144:P144)</f>
        <v>0</v>
      </c>
      <c r="M144" s="1365"/>
      <c r="N144" s="1354"/>
      <c r="O144" s="1354"/>
      <c r="P144" s="1354"/>
      <c r="Q144" s="1366"/>
      <c r="R144" s="1366"/>
      <c r="S144" s="1366"/>
      <c r="T144" s="1366"/>
      <c r="U144" s="1384"/>
      <c r="V144" s="1384"/>
      <c r="W144" s="1384"/>
      <c r="X144" s="1384"/>
      <c r="Y144" s="1384"/>
      <c r="Z144" s="1356">
        <f>SUM(AA144:AD144)</f>
        <v>0</v>
      </c>
      <c r="AA144" s="1365"/>
      <c r="AB144" s="1354"/>
      <c r="AC144" s="1354"/>
      <c r="AD144" s="1354"/>
      <c r="AE144" s="1384"/>
      <c r="AF144" s="1384"/>
      <c r="AG144" s="1384"/>
      <c r="AH144" s="1384"/>
      <c r="AI144" s="1384"/>
      <c r="AJ144" s="2025"/>
      <c r="AK144" s="1276"/>
      <c r="AL144" s="224"/>
      <c r="AM144" s="224"/>
      <c r="AN144" s="5">
        <f t="shared" si="406"/>
        <v>0</v>
      </c>
      <c r="AO144" s="5" t="e">
        <f t="shared" si="407"/>
        <v>#DIV/0!</v>
      </c>
      <c r="AP144" s="4" t="e">
        <f>AO144-#REF!</f>
        <v>#DIV/0!</v>
      </c>
      <c r="AQ144" s="4" t="e">
        <f>AP144/#REF!</f>
        <v>#DIV/0!</v>
      </c>
      <c r="AR144" s="4" t="e">
        <f>AQ144-#REF!</f>
        <v>#DIV/0!</v>
      </c>
      <c r="AS144" s="656" t="e">
        <f t="shared" si="408"/>
        <v>#DIV/0!</v>
      </c>
      <c r="AT144" s="226"/>
      <c r="AW144" s="835"/>
    </row>
    <row r="145" spans="1:55" ht="14.45" hidden="1" customHeight="1" outlineLevel="1">
      <c r="A145" s="2631"/>
      <c r="B145" s="2632"/>
      <c r="C145" s="1377" t="s">
        <v>30</v>
      </c>
      <c r="D145" s="1378"/>
      <c r="E145" s="1378"/>
      <c r="F145" s="1378"/>
      <c r="G145" s="1338">
        <f>IF(G120&gt;0,G143/G$12*100,)</f>
        <v>0</v>
      </c>
      <c r="H145" s="1338"/>
      <c r="I145" s="1338"/>
      <c r="J145" s="1338"/>
      <c r="K145" s="1338"/>
      <c r="L145" s="1379">
        <f t="shared" ref="L145:R145" si="433">IF(L120&gt;0,L143/L120*100,)</f>
        <v>0</v>
      </c>
      <c r="M145" s="1379">
        <f t="shared" si="433"/>
        <v>0</v>
      </c>
      <c r="N145" s="1379">
        <f t="shared" si="433"/>
        <v>0</v>
      </c>
      <c r="O145" s="1379">
        <f t="shared" si="433"/>
        <v>0</v>
      </c>
      <c r="P145" s="1379">
        <f t="shared" si="433"/>
        <v>0</v>
      </c>
      <c r="Q145" s="1380">
        <f t="shared" si="433"/>
        <v>0</v>
      </c>
      <c r="R145" s="1380">
        <f t="shared" si="433"/>
        <v>0</v>
      </c>
      <c r="S145" s="1380">
        <f t="shared" ref="S145:T145" si="434">IF(S120&gt;0,S143/S120*100,)</f>
        <v>0</v>
      </c>
      <c r="T145" s="1380">
        <f t="shared" si="434"/>
        <v>0</v>
      </c>
      <c r="U145" s="1384"/>
      <c r="V145" s="1384"/>
      <c r="W145" s="1384"/>
      <c r="X145" s="1384"/>
      <c r="Y145" s="1384"/>
      <c r="Z145" s="1379">
        <f t="shared" ref="Z145:AD145" si="435">IF(Z120&gt;0,Z143/Z120*100,)</f>
        <v>0</v>
      </c>
      <c r="AA145" s="1379">
        <f t="shared" si="435"/>
        <v>0</v>
      </c>
      <c r="AB145" s="1379">
        <f t="shared" si="435"/>
        <v>0</v>
      </c>
      <c r="AC145" s="1379">
        <f t="shared" si="435"/>
        <v>0</v>
      </c>
      <c r="AD145" s="1379">
        <f t="shared" si="435"/>
        <v>0</v>
      </c>
      <c r="AE145" s="1384"/>
      <c r="AF145" s="1384"/>
      <c r="AG145" s="1384"/>
      <c r="AH145" s="1384"/>
      <c r="AI145" s="1384"/>
      <c r="AJ145" s="2025"/>
      <c r="AK145" s="1276"/>
      <c r="AL145" s="224"/>
      <c r="AM145" s="224"/>
      <c r="AN145" s="5">
        <f t="shared" si="406"/>
        <v>0</v>
      </c>
      <c r="AO145" s="5" t="e">
        <f t="shared" si="407"/>
        <v>#DIV/0!</v>
      </c>
      <c r="AP145" s="4" t="e">
        <f>AO145-#REF!</f>
        <v>#DIV/0!</v>
      </c>
      <c r="AQ145" s="4" t="e">
        <f>AP145/#REF!</f>
        <v>#DIV/0!</v>
      </c>
      <c r="AR145" s="4" t="e">
        <f>AQ145-#REF!</f>
        <v>#DIV/0!</v>
      </c>
      <c r="AS145" s="656" t="e">
        <f t="shared" si="408"/>
        <v>#DIV/0!</v>
      </c>
      <c r="AT145" s="226"/>
      <c r="AW145" s="835"/>
    </row>
    <row r="146" spans="1:55" ht="14.45" hidden="1" customHeight="1" outlineLevel="1">
      <c r="A146" s="2631"/>
      <c r="B146" s="2632"/>
      <c r="C146" s="1377" t="s">
        <v>78</v>
      </c>
      <c r="D146" s="1378"/>
      <c r="E146" s="1378"/>
      <c r="F146" s="1378"/>
      <c r="G146" s="1338">
        <f>IF(G126&gt;0,G143/G$18*100,)</f>
        <v>0</v>
      </c>
      <c r="H146" s="1338"/>
      <c r="I146" s="1338"/>
      <c r="J146" s="1338"/>
      <c r="K146" s="1338"/>
      <c r="L146" s="1379">
        <f t="shared" ref="L146:R146" si="436">IF(L126&gt;0,L143/L126*100,)</f>
        <v>0</v>
      </c>
      <c r="M146" s="1379">
        <f t="shared" si="436"/>
        <v>0</v>
      </c>
      <c r="N146" s="1379">
        <f t="shared" si="436"/>
        <v>0</v>
      </c>
      <c r="O146" s="1379">
        <f t="shared" si="436"/>
        <v>0</v>
      </c>
      <c r="P146" s="1379">
        <f t="shared" si="436"/>
        <v>0</v>
      </c>
      <c r="Q146" s="1380">
        <f t="shared" si="436"/>
        <v>0</v>
      </c>
      <c r="R146" s="1380">
        <f t="shared" si="436"/>
        <v>0</v>
      </c>
      <c r="S146" s="1380">
        <f t="shared" ref="S146:T146" si="437">IF(S126&gt;0,S143/S126*100,)</f>
        <v>0</v>
      </c>
      <c r="T146" s="1380">
        <f t="shared" si="437"/>
        <v>0</v>
      </c>
      <c r="U146" s="1374"/>
      <c r="V146" s="1375"/>
      <c r="W146" s="1375"/>
      <c r="X146" s="1375"/>
      <c r="Y146" s="1375"/>
      <c r="Z146" s="1379">
        <f t="shared" ref="Z146:AD146" si="438">IF(Z126&gt;0,Z143/Z126*100,)</f>
        <v>0</v>
      </c>
      <c r="AA146" s="1379">
        <f t="shared" si="438"/>
        <v>0</v>
      </c>
      <c r="AB146" s="1379">
        <f t="shared" si="438"/>
        <v>0</v>
      </c>
      <c r="AC146" s="1379">
        <f t="shared" si="438"/>
        <v>0</v>
      </c>
      <c r="AD146" s="1379">
        <f t="shared" si="438"/>
        <v>0</v>
      </c>
      <c r="AE146" s="1374"/>
      <c r="AF146" s="1375"/>
      <c r="AG146" s="1375"/>
      <c r="AH146" s="1375"/>
      <c r="AI146" s="1375"/>
      <c r="AJ146" s="2022"/>
      <c r="AK146" s="1276"/>
      <c r="AL146" s="224"/>
      <c r="AM146" s="224"/>
      <c r="AN146" s="5">
        <f t="shared" si="406"/>
        <v>0</v>
      </c>
      <c r="AO146" s="5" t="e">
        <f t="shared" si="407"/>
        <v>#DIV/0!</v>
      </c>
      <c r="AP146" s="4" t="e">
        <f>AO146-#REF!</f>
        <v>#DIV/0!</v>
      </c>
      <c r="AQ146" s="4" t="e">
        <f>AP146/#REF!</f>
        <v>#DIV/0!</v>
      </c>
      <c r="AR146" s="4" t="e">
        <f>AQ146-#REF!</f>
        <v>#DIV/0!</v>
      </c>
      <c r="AS146" s="656" t="e">
        <f t="shared" si="408"/>
        <v>#DIV/0!</v>
      </c>
      <c r="AT146" s="226"/>
      <c r="AW146" s="835"/>
    </row>
    <row r="147" spans="1:55" outlineLevel="1">
      <c r="A147" s="2595">
        <v>5</v>
      </c>
      <c r="B147" s="2634" t="s">
        <v>60</v>
      </c>
      <c r="C147" s="1290" t="s">
        <v>302</v>
      </c>
      <c r="D147" s="1385"/>
      <c r="E147" s="1340">
        <f>E149+E151+E153</f>
        <v>4.5950299999999995</v>
      </c>
      <c r="F147" s="1340">
        <v>4.0445390000000003</v>
      </c>
      <c r="G147" s="1340">
        <f>G149+G151+G153</f>
        <v>4.490742</v>
      </c>
      <c r="H147" s="1340">
        <v>4.1906540000000003</v>
      </c>
      <c r="I147" s="1340">
        <v>4.4766530000000007</v>
      </c>
      <c r="J147" s="1386">
        <f>J149+J153</f>
        <v>3.1966358000000001</v>
      </c>
      <c r="K147" s="1340"/>
      <c r="L147" s="1340">
        <f>SUM(M147:P147)</f>
        <v>3.190804</v>
      </c>
      <c r="M147" s="1386">
        <f>M149+M153</f>
        <v>1.1846179999999999</v>
      </c>
      <c r="N147" s="1386">
        <f t="shared" ref="N147:P147" si="439">N149+N153</f>
        <v>0.56448600000000004</v>
      </c>
      <c r="O147" s="1386">
        <f t="shared" si="439"/>
        <v>0.44731900000000002</v>
      </c>
      <c r="P147" s="1386">
        <f t="shared" si="439"/>
        <v>0.99438099999999996</v>
      </c>
      <c r="Q147" s="1387">
        <f>Q149+Q153</f>
        <v>3.1893399999999996</v>
      </c>
      <c r="R147" s="1387">
        <f t="shared" ref="R147" si="440">R149+R153</f>
        <v>3.1865570000000001</v>
      </c>
      <c r="S147" s="1387">
        <f t="shared" ref="S147:T147" si="441">S149+S153</f>
        <v>3.1840269999999995</v>
      </c>
      <c r="T147" s="1387">
        <f t="shared" si="441"/>
        <v>3.1840269999999995</v>
      </c>
      <c r="U147" s="1340">
        <f>SUM(V147:Y147)</f>
        <v>3.0656460000000001</v>
      </c>
      <c r="V147" s="1340">
        <f>V149+V153</f>
        <v>1.1624080000000001</v>
      </c>
      <c r="W147" s="1340">
        <f t="shared" ref="W147:Y147" si="442">W149+W153</f>
        <v>0.53242900000000004</v>
      </c>
      <c r="X147" s="1340">
        <f t="shared" si="442"/>
        <v>0.40575</v>
      </c>
      <c r="Y147" s="1340">
        <f t="shared" si="442"/>
        <v>0.96505899999999989</v>
      </c>
      <c r="Z147" s="1340">
        <f>SUM(AA147:AD147)</f>
        <v>3.1890010000000002</v>
      </c>
      <c r="AA147" s="1386">
        <f>AA149+AA153</f>
        <v>1.1866920000000001</v>
      </c>
      <c r="AB147" s="1386">
        <f t="shared" ref="AB147:AD147" si="443">AB149+AB153</f>
        <v>0.56426500000000002</v>
      </c>
      <c r="AC147" s="1386">
        <f t="shared" si="443"/>
        <v>0.44684499999999994</v>
      </c>
      <c r="AD147" s="1386">
        <f t="shared" si="443"/>
        <v>0.99119899999999994</v>
      </c>
      <c r="AE147" s="1340">
        <f>SUM(AF147:AI147)</f>
        <v>1.2102360000000001</v>
      </c>
      <c r="AF147" s="1340">
        <f>AF149+AF153</f>
        <v>1.2102360000000001</v>
      </c>
      <c r="AG147" s="1340">
        <f t="shared" ref="AG147:AI147" si="444">AG149+AG153</f>
        <v>0</v>
      </c>
      <c r="AH147" s="1340">
        <f t="shared" si="444"/>
        <v>0</v>
      </c>
      <c r="AI147" s="1340">
        <f t="shared" si="444"/>
        <v>0</v>
      </c>
      <c r="AJ147" s="2013"/>
      <c r="AK147" s="1276"/>
      <c r="AL147" s="224"/>
      <c r="AM147" s="224"/>
      <c r="AN147" s="5">
        <f t="shared" si="406"/>
        <v>-4.1569000000000023E-2</v>
      </c>
      <c r="AO147" s="5">
        <f t="shared" si="407"/>
        <v>-4.3074050394846353E-2</v>
      </c>
      <c r="AP147" s="4" t="e">
        <f>AO147-#REF!</f>
        <v>#REF!</v>
      </c>
      <c r="AQ147" s="4" t="e">
        <f>AP147/#REF!</f>
        <v>#REF!</v>
      </c>
      <c r="AR147" s="4" t="e">
        <f>AQ147-#REF!</f>
        <v>#REF!</v>
      </c>
      <c r="AS147" s="656">
        <f t="shared" si="408"/>
        <v>-9.2929207120645493E-2</v>
      </c>
      <c r="AT147" s="226"/>
      <c r="AW147" s="835"/>
      <c r="AX147" s="216"/>
      <c r="BB147" s="216"/>
    </row>
    <row r="148" spans="1:55" ht="14.45" hidden="1" customHeight="1" outlineLevel="1">
      <c r="A148" s="2595"/>
      <c r="B148" s="2634"/>
      <c r="C148" s="1290" t="s">
        <v>79</v>
      </c>
      <c r="D148" s="1385"/>
      <c r="E148" s="1388">
        <f>IF(E127&gt;0,E147/E$19*100,)</f>
        <v>0</v>
      </c>
      <c r="F148" s="1388">
        <v>0</v>
      </c>
      <c r="G148" s="1388">
        <v>0</v>
      </c>
      <c r="H148" s="1388">
        <v>0</v>
      </c>
      <c r="I148" s="1388">
        <v>0</v>
      </c>
      <c r="J148" s="1388"/>
      <c r="K148" s="1388"/>
      <c r="L148" s="1379">
        <f t="shared" ref="L148:P148" si="445">IF(L127&gt;0,L147/L127*100,)</f>
        <v>0</v>
      </c>
      <c r="M148" s="1386">
        <f t="shared" si="445"/>
        <v>0</v>
      </c>
      <c r="N148" s="1386">
        <f t="shared" si="445"/>
        <v>0</v>
      </c>
      <c r="O148" s="1386">
        <f t="shared" si="445"/>
        <v>0</v>
      </c>
      <c r="P148" s="1386">
        <f t="shared" si="445"/>
        <v>0</v>
      </c>
      <c r="Q148" s="1387">
        <f t="shared" ref="Q148:R148" si="446">IF(Q127&gt;0,Q147/Q127*100,)</f>
        <v>0</v>
      </c>
      <c r="R148" s="1387">
        <f t="shared" si="446"/>
        <v>0</v>
      </c>
      <c r="S148" s="1387">
        <f t="shared" ref="S148:T148" si="447">IF(S127&gt;0,S147/S127*100,)</f>
        <v>0</v>
      </c>
      <c r="T148" s="1387">
        <f t="shared" si="447"/>
        <v>0</v>
      </c>
      <c r="U148" s="1379">
        <f t="shared" ref="U148:AD148" si="448">IF(U127&gt;0,U147/U127*100,)</f>
        <v>0</v>
      </c>
      <c r="V148" s="1296">
        <f t="shared" si="448"/>
        <v>0</v>
      </c>
      <c r="W148" s="1296">
        <f t="shared" si="448"/>
        <v>0</v>
      </c>
      <c r="X148" s="1296">
        <f t="shared" si="448"/>
        <v>0</v>
      </c>
      <c r="Y148" s="1296">
        <f t="shared" si="448"/>
        <v>0</v>
      </c>
      <c r="Z148" s="1379">
        <f t="shared" si="448"/>
        <v>0</v>
      </c>
      <c r="AA148" s="1386">
        <f t="shared" si="448"/>
        <v>0</v>
      </c>
      <c r="AB148" s="1386">
        <f t="shared" si="448"/>
        <v>0</v>
      </c>
      <c r="AC148" s="1386">
        <f t="shared" si="448"/>
        <v>0</v>
      </c>
      <c r="AD148" s="1386">
        <f t="shared" si="448"/>
        <v>0</v>
      </c>
      <c r="AE148" s="1379">
        <f t="shared" ref="AE148:AI148" si="449">IF(AE127&gt;0,AE147/AE127*100,)</f>
        <v>0</v>
      </c>
      <c r="AF148" s="1296">
        <f t="shared" si="449"/>
        <v>0</v>
      </c>
      <c r="AG148" s="1296">
        <f t="shared" si="449"/>
        <v>0</v>
      </c>
      <c r="AH148" s="1296">
        <f t="shared" si="449"/>
        <v>0</v>
      </c>
      <c r="AI148" s="1296">
        <f t="shared" si="449"/>
        <v>0</v>
      </c>
      <c r="AJ148" s="2006"/>
      <c r="AK148" s="1276"/>
      <c r="AL148" s="224"/>
      <c r="AM148" s="224"/>
      <c r="AN148" s="5">
        <f t="shared" ref="AN148:AN179" si="450">X148-O148</f>
        <v>0</v>
      </c>
      <c r="AO148" s="5" t="e">
        <f t="shared" ref="AO148:AO179" si="451">AN148/Y148</f>
        <v>#DIV/0!</v>
      </c>
      <c r="AP148" s="4" t="e">
        <f>AO148-#REF!</f>
        <v>#DIV/0!</v>
      </c>
      <c r="AQ148" s="4" t="e">
        <f>AP148/#REF!</f>
        <v>#DIV/0!</v>
      </c>
      <c r="AR148" s="4" t="e">
        <f>AQ148-#REF!</f>
        <v>#DIV/0!</v>
      </c>
      <c r="AS148" s="656" t="e">
        <f t="shared" ref="AS148:AS179" si="452">AN148/O148</f>
        <v>#DIV/0!</v>
      </c>
      <c r="AT148" s="226"/>
      <c r="AW148" s="835"/>
    </row>
    <row r="149" spans="1:55" outlineLevel="1">
      <c r="A149" s="2631" t="s">
        <v>39</v>
      </c>
      <c r="B149" s="2635" t="s">
        <v>21</v>
      </c>
      <c r="C149" s="1290" t="s">
        <v>302</v>
      </c>
      <c r="D149" s="1363"/>
      <c r="E149" s="1296">
        <v>3.0633140000000001</v>
      </c>
      <c r="F149" s="1296">
        <v>2.8212469999999996</v>
      </c>
      <c r="G149" s="1296">
        <v>3.3391380000000002</v>
      </c>
      <c r="H149" s="1296">
        <v>2.9600119999999999</v>
      </c>
      <c r="I149" s="1296">
        <v>3.182315</v>
      </c>
      <c r="J149" s="1386">
        <v>2.5131800000000002</v>
      </c>
      <c r="K149" s="1386"/>
      <c r="L149" s="1340">
        <f>SUM(M149:P149)</f>
        <v>2.5219689999999999</v>
      </c>
      <c r="M149" s="1386">
        <v>0.90537400000000001</v>
      </c>
      <c r="N149" s="1386">
        <v>0.47680400000000001</v>
      </c>
      <c r="O149" s="1386">
        <v>0.380359</v>
      </c>
      <c r="P149" s="1386">
        <v>0.759432</v>
      </c>
      <c r="Q149" s="1387">
        <v>2.5200999999999998</v>
      </c>
      <c r="R149" s="1387">
        <v>2.5190830000000002</v>
      </c>
      <c r="S149" s="1387">
        <v>2.5175169999999998</v>
      </c>
      <c r="T149" s="1387">
        <v>2.5175169999999998</v>
      </c>
      <c r="U149" s="1340">
        <f>SUM(V149:Y149)</f>
        <v>2.4409739999999998</v>
      </c>
      <c r="V149" s="1296">
        <v>0.87506200000000001</v>
      </c>
      <c r="W149" s="1296">
        <v>0.462399</v>
      </c>
      <c r="X149" s="1296">
        <v>0.35345300000000002</v>
      </c>
      <c r="Y149" s="1296">
        <v>0.75005999999999995</v>
      </c>
      <c r="Z149" s="1340">
        <f>SUM(AA149:AD149)</f>
        <v>2.5201009999999999</v>
      </c>
      <c r="AA149" s="1386">
        <v>0.906192</v>
      </c>
      <c r="AB149" s="1386">
        <v>0.47680400000000001</v>
      </c>
      <c r="AC149" s="1386">
        <v>0.37988499999999997</v>
      </c>
      <c r="AD149" s="1386">
        <v>0.75722</v>
      </c>
      <c r="AE149" s="1340">
        <f>SUM(AF149:AI149)</f>
        <v>0.92584999999999995</v>
      </c>
      <c r="AF149" s="1296">
        <v>0.92584999999999995</v>
      </c>
      <c r="AG149" s="1296"/>
      <c r="AH149" s="1296"/>
      <c r="AI149" s="1296"/>
      <c r="AJ149" s="2006"/>
      <c r="AK149" s="1276"/>
      <c r="AL149" s="224"/>
      <c r="AM149" s="224"/>
      <c r="AN149" s="5">
        <f t="shared" si="450"/>
        <v>-2.6905999999999985E-2</v>
      </c>
      <c r="AO149" s="5">
        <f t="shared" si="451"/>
        <v>-3.587179692291282E-2</v>
      </c>
      <c r="AP149" s="4" t="e">
        <f>AO149-#REF!</f>
        <v>#REF!</v>
      </c>
      <c r="AQ149" s="4" t="e">
        <f>AP149/#REF!</f>
        <v>#REF!</v>
      </c>
      <c r="AR149" s="4" t="e">
        <f>AQ149-#REF!</f>
        <v>#REF!</v>
      </c>
      <c r="AS149" s="656">
        <f t="shared" si="452"/>
        <v>-7.0738433953186297E-2</v>
      </c>
      <c r="AT149" s="226"/>
      <c r="AW149" s="835"/>
      <c r="AX149" s="216"/>
    </row>
    <row r="150" spans="1:55" ht="14.45" hidden="1" customHeight="1" outlineLevel="1">
      <c r="A150" s="2631"/>
      <c r="B150" s="2635"/>
      <c r="C150" s="1290" t="s">
        <v>80</v>
      </c>
      <c r="D150" s="1378"/>
      <c r="E150" s="1296">
        <f>IF(E131&gt;0,E149/E$23*100,)</f>
        <v>0</v>
      </c>
      <c r="F150" s="1296">
        <v>0</v>
      </c>
      <c r="G150" s="1296">
        <v>0</v>
      </c>
      <c r="H150" s="1296">
        <v>0</v>
      </c>
      <c r="I150" s="1296">
        <v>0</v>
      </c>
      <c r="J150" s="1386"/>
      <c r="K150" s="1386"/>
      <c r="L150" s="1340">
        <f t="shared" ref="L150" si="453">IF(L131&gt;0,L149/L131*100,)</f>
        <v>0</v>
      </c>
      <c r="M150" s="1386"/>
      <c r="N150" s="1386"/>
      <c r="O150" s="1386"/>
      <c r="P150" s="1386"/>
      <c r="Q150" s="1387"/>
      <c r="R150" s="1387"/>
      <c r="S150" s="1387"/>
      <c r="T150" s="1387"/>
      <c r="U150" s="1340">
        <f t="shared" ref="U150" si="454">IF(U131&gt;0,U149/U131*100,)</f>
        <v>0</v>
      </c>
      <c r="V150" s="1296"/>
      <c r="W150" s="1296"/>
      <c r="X150" s="1296"/>
      <c r="Y150" s="1296"/>
      <c r="Z150" s="1340">
        <f t="shared" ref="Z150" si="455">IF(Z131&gt;0,Z149/Z131*100,)</f>
        <v>0</v>
      </c>
      <c r="AA150" s="1386"/>
      <c r="AB150" s="1386"/>
      <c r="AC150" s="1386"/>
      <c r="AD150" s="1386"/>
      <c r="AE150" s="1340">
        <f t="shared" ref="AE150" si="456">IF(AE131&gt;0,AE149/AE131*100,)</f>
        <v>0</v>
      </c>
      <c r="AF150" s="1296"/>
      <c r="AG150" s="1296"/>
      <c r="AH150" s="1296"/>
      <c r="AI150" s="1296"/>
      <c r="AJ150" s="2006"/>
      <c r="AK150" s="1277"/>
      <c r="AL150" s="227"/>
      <c r="AM150" s="227"/>
      <c r="AN150" s="5">
        <f t="shared" si="450"/>
        <v>0</v>
      </c>
      <c r="AO150" s="5" t="e">
        <f t="shared" si="451"/>
        <v>#DIV/0!</v>
      </c>
      <c r="AP150" s="4" t="e">
        <f>AO150-#REF!</f>
        <v>#DIV/0!</v>
      </c>
      <c r="AQ150" s="4" t="e">
        <f>AP150/#REF!</f>
        <v>#DIV/0!</v>
      </c>
      <c r="AR150" s="4" t="e">
        <f>AQ150-#REF!</f>
        <v>#DIV/0!</v>
      </c>
      <c r="AS150" s="656" t="e">
        <f t="shared" si="452"/>
        <v>#DIV/0!</v>
      </c>
      <c r="AT150" s="228"/>
      <c r="AW150" s="835"/>
    </row>
    <row r="151" spans="1:55" ht="14.45" hidden="1" customHeight="1" outlineLevel="1">
      <c r="A151" s="2631" t="s">
        <v>40</v>
      </c>
      <c r="B151" s="2632" t="s">
        <v>22</v>
      </c>
      <c r="C151" s="1290" t="s">
        <v>302</v>
      </c>
      <c r="D151" s="1363"/>
      <c r="E151" s="1296"/>
      <c r="F151" s="1296">
        <v>0</v>
      </c>
      <c r="G151" s="1296">
        <v>0</v>
      </c>
      <c r="H151" s="1296">
        <v>0</v>
      </c>
      <c r="I151" s="1296">
        <v>0</v>
      </c>
      <c r="J151" s="1386"/>
      <c r="K151" s="1386"/>
      <c r="L151" s="1340">
        <f>SUM(M151:P151)</f>
        <v>0</v>
      </c>
      <c r="M151" s="1386"/>
      <c r="N151" s="1386"/>
      <c r="O151" s="1386"/>
      <c r="P151" s="1386"/>
      <c r="Q151" s="1387"/>
      <c r="R151" s="1387"/>
      <c r="S151" s="1387"/>
      <c r="T151" s="1387"/>
      <c r="U151" s="1340">
        <f>SUM(V151:Y151)</f>
        <v>0</v>
      </c>
      <c r="V151" s="1296"/>
      <c r="W151" s="1296"/>
      <c r="X151" s="1296"/>
      <c r="Y151" s="1296"/>
      <c r="Z151" s="1340">
        <f>SUM(AA151:AD151)</f>
        <v>0</v>
      </c>
      <c r="AA151" s="1386"/>
      <c r="AB151" s="1386"/>
      <c r="AC151" s="1386"/>
      <c r="AD151" s="1386"/>
      <c r="AE151" s="1340">
        <f>SUM(AF151:AI151)</f>
        <v>0</v>
      </c>
      <c r="AF151" s="1296"/>
      <c r="AG151" s="1296"/>
      <c r="AH151" s="1296"/>
      <c r="AI151" s="1296"/>
      <c r="AJ151" s="2006"/>
      <c r="AK151" s="1277"/>
      <c r="AL151" s="227"/>
      <c r="AM151" s="227"/>
      <c r="AN151" s="5">
        <f t="shared" si="450"/>
        <v>0</v>
      </c>
      <c r="AO151" s="5" t="e">
        <f t="shared" si="451"/>
        <v>#DIV/0!</v>
      </c>
      <c r="AP151" s="4" t="e">
        <f>AO151-#REF!</f>
        <v>#DIV/0!</v>
      </c>
      <c r="AQ151" s="4" t="e">
        <f>AP151/#REF!</f>
        <v>#DIV/0!</v>
      </c>
      <c r="AR151" s="4" t="e">
        <f>AQ151-#REF!</f>
        <v>#DIV/0!</v>
      </c>
      <c r="AS151" s="656" t="e">
        <f t="shared" si="452"/>
        <v>#DIV/0!</v>
      </c>
      <c r="AT151" s="228"/>
      <c r="AW151" s="835"/>
    </row>
    <row r="152" spans="1:55" ht="14.45" hidden="1" customHeight="1" outlineLevel="1">
      <c r="A152" s="2631"/>
      <c r="B152" s="2632"/>
      <c r="C152" s="1290" t="s">
        <v>81</v>
      </c>
      <c r="D152" s="1378"/>
      <c r="E152" s="1296">
        <f>IF(E135&gt;0,E151/E$27*100,)</f>
        <v>0</v>
      </c>
      <c r="F152" s="1296">
        <v>0</v>
      </c>
      <c r="G152" s="1296">
        <v>0</v>
      </c>
      <c r="H152" s="1296">
        <v>0</v>
      </c>
      <c r="I152" s="1296">
        <v>0</v>
      </c>
      <c r="J152" s="1386"/>
      <c r="K152" s="1386"/>
      <c r="L152" s="1340">
        <f t="shared" ref="L152" si="457">IF(L135&gt;0,L151/L135*100,)</f>
        <v>0</v>
      </c>
      <c r="M152" s="1386"/>
      <c r="N152" s="1386"/>
      <c r="O152" s="1386"/>
      <c r="P152" s="1386"/>
      <c r="Q152" s="1387"/>
      <c r="R152" s="1387"/>
      <c r="S152" s="1387"/>
      <c r="T152" s="1387"/>
      <c r="U152" s="1340">
        <f t="shared" ref="U152" si="458">IF(U135&gt;0,U151/U135*100,)</f>
        <v>0</v>
      </c>
      <c r="V152" s="1296"/>
      <c r="W152" s="1296"/>
      <c r="X152" s="1296"/>
      <c r="Y152" s="1296"/>
      <c r="Z152" s="1340">
        <f t="shared" ref="Z152" si="459">IF(Z135&gt;0,Z151/Z135*100,)</f>
        <v>0</v>
      </c>
      <c r="AA152" s="1386"/>
      <c r="AB152" s="1386"/>
      <c r="AC152" s="1386"/>
      <c r="AD152" s="1386"/>
      <c r="AE152" s="1340">
        <f t="shared" ref="AE152" si="460">IF(AE135&gt;0,AE151/AE135*100,)</f>
        <v>0</v>
      </c>
      <c r="AF152" s="1296"/>
      <c r="AG152" s="1296"/>
      <c r="AH152" s="1296"/>
      <c r="AI152" s="1296"/>
      <c r="AJ152" s="2006"/>
      <c r="AK152" s="1277"/>
      <c r="AL152" s="227"/>
      <c r="AM152" s="227"/>
      <c r="AN152" s="5">
        <f t="shared" si="450"/>
        <v>0</v>
      </c>
      <c r="AO152" s="5" t="e">
        <f t="shared" si="451"/>
        <v>#DIV/0!</v>
      </c>
      <c r="AP152" s="4" t="e">
        <f>AO152-#REF!</f>
        <v>#DIV/0!</v>
      </c>
      <c r="AQ152" s="4" t="e">
        <f>AP152/#REF!</f>
        <v>#DIV/0!</v>
      </c>
      <c r="AR152" s="4" t="e">
        <f>AQ152-#REF!</f>
        <v>#DIV/0!</v>
      </c>
      <c r="AS152" s="656" t="e">
        <f t="shared" si="452"/>
        <v>#DIV/0!</v>
      </c>
      <c r="AT152" s="228"/>
      <c r="AW152" s="835"/>
    </row>
    <row r="153" spans="1:55" outlineLevel="1">
      <c r="A153" s="2631" t="s">
        <v>41</v>
      </c>
      <c r="B153" s="2632" t="s">
        <v>23</v>
      </c>
      <c r="C153" s="1290" t="s">
        <v>302</v>
      </c>
      <c r="D153" s="1363"/>
      <c r="E153" s="1296">
        <f>0.608124+0.923592</f>
        <v>1.5317159999999999</v>
      </c>
      <c r="F153" s="1296">
        <v>1.2232919999999998</v>
      </c>
      <c r="G153" s="1296">
        <v>1.1516040000000001</v>
      </c>
      <c r="H153" s="1296">
        <v>1.230642</v>
      </c>
      <c r="I153" s="1296">
        <v>1.294338</v>
      </c>
      <c r="J153" s="1386">
        <f>0.26582+0.4176358</f>
        <v>0.68345579999999995</v>
      </c>
      <c r="K153" s="1386"/>
      <c r="L153" s="1340">
        <f>SUM(M153:P153)</f>
        <v>0.66883500000000007</v>
      </c>
      <c r="M153" s="1386">
        <f>0.115649+0.163595</f>
        <v>0.27924399999999999</v>
      </c>
      <c r="N153" s="1386">
        <f>0.037461+0.050221</f>
        <v>8.768200000000001E-2</v>
      </c>
      <c r="O153" s="1386">
        <f>0.02731+0.03965</f>
        <v>6.6959999999999992E-2</v>
      </c>
      <c r="P153" s="1386">
        <f>0.080579+0.15437</f>
        <v>0.23494900000000002</v>
      </c>
      <c r="Q153" s="1387">
        <f>0.2614+0.40784</f>
        <v>0.66924000000000006</v>
      </c>
      <c r="R153" s="1387">
        <f>0.260964+0.40651</f>
        <v>0.6674739999999999</v>
      </c>
      <c r="S153" s="1387">
        <f>0.26+0.40651</f>
        <v>0.66650999999999994</v>
      </c>
      <c r="T153" s="1387">
        <f>0.26+0.40651</f>
        <v>0.66650999999999994</v>
      </c>
      <c r="U153" s="1340">
        <f>SUM(V153:Y153)</f>
        <v>0.62467200000000001</v>
      </c>
      <c r="V153" s="1296">
        <f>0.114346+0.173</f>
        <v>0.28734599999999999</v>
      </c>
      <c r="W153" s="1296">
        <f>0.03603+0.034</f>
        <v>7.0030000000000009E-2</v>
      </c>
      <c r="X153" s="1296">
        <f>0.025297+0.027</f>
        <v>5.2296999999999996E-2</v>
      </c>
      <c r="Y153" s="1296">
        <f>0.087999+0.127</f>
        <v>0.214999</v>
      </c>
      <c r="Z153" s="1340">
        <f>SUM(AA153:AD153)</f>
        <v>0.66890000000000005</v>
      </c>
      <c r="AA153" s="1386">
        <v>0.28050000000000003</v>
      </c>
      <c r="AB153" s="1386">
        <v>8.7461000000000011E-2</v>
      </c>
      <c r="AC153" s="1386">
        <v>6.6959999999999992E-2</v>
      </c>
      <c r="AD153" s="1386">
        <v>0.23397899999999999</v>
      </c>
      <c r="AE153" s="1340">
        <f>SUM(AF153:AI153)</f>
        <v>0.28438600000000003</v>
      </c>
      <c r="AF153" s="1296">
        <f>0.113386+0.171</f>
        <v>0.28438600000000003</v>
      </c>
      <c r="AG153" s="1296"/>
      <c r="AH153" s="1296"/>
      <c r="AI153" s="1296"/>
      <c r="AJ153" s="2006"/>
      <c r="AK153" s="1277"/>
      <c r="AL153" s="227"/>
      <c r="AM153" s="227"/>
      <c r="AN153" s="5">
        <f t="shared" si="450"/>
        <v>-1.4662999999999995E-2</v>
      </c>
      <c r="AO153" s="5">
        <f t="shared" si="451"/>
        <v>-6.8200317210777711E-2</v>
      </c>
      <c r="AP153" s="4" t="e">
        <f>AO153-#REF!</f>
        <v>#REF!</v>
      </c>
      <c r="AQ153" s="4" t="e">
        <f>AP153/#REF!</f>
        <v>#REF!</v>
      </c>
      <c r="AR153" s="4" t="e">
        <f>AQ153-#REF!</f>
        <v>#REF!</v>
      </c>
      <c r="AS153" s="656">
        <f t="shared" si="452"/>
        <v>-0.21898148148148144</v>
      </c>
      <c r="AT153" s="228"/>
      <c r="AW153" s="835"/>
    </row>
    <row r="154" spans="1:55" ht="14.45" hidden="1" customHeight="1" outlineLevel="1">
      <c r="A154" s="2631"/>
      <c r="B154" s="2632"/>
      <c r="C154" s="1290" t="s">
        <v>82</v>
      </c>
      <c r="D154" s="1378"/>
      <c r="E154" s="1388">
        <f>IF(E139&gt;0,E153/E$31*100,)</f>
        <v>0</v>
      </c>
      <c r="F154" s="1388">
        <v>0</v>
      </c>
      <c r="G154" s="1388">
        <v>0</v>
      </c>
      <c r="H154" s="1388">
        <v>0</v>
      </c>
      <c r="I154" s="1388">
        <v>0</v>
      </c>
      <c r="J154" s="1388"/>
      <c r="K154" s="1388"/>
      <c r="L154" s="1340">
        <f t="shared" ref="L154:R154" si="461">IF(L139&gt;0,L153/L139*100,)</f>
        <v>0</v>
      </c>
      <c r="M154" s="1379">
        <f t="shared" si="461"/>
        <v>0</v>
      </c>
      <c r="N154" s="1379">
        <f t="shared" si="461"/>
        <v>0</v>
      </c>
      <c r="O154" s="1379">
        <f t="shared" si="461"/>
        <v>0</v>
      </c>
      <c r="P154" s="1379">
        <f t="shared" si="461"/>
        <v>0</v>
      </c>
      <c r="Q154" s="1389">
        <f t="shared" si="461"/>
        <v>0</v>
      </c>
      <c r="R154" s="1389">
        <f t="shared" si="461"/>
        <v>0</v>
      </c>
      <c r="S154" s="1389">
        <f t="shared" ref="S154:T154" si="462">IF(S139&gt;0,S153/S139*100,)</f>
        <v>0</v>
      </c>
      <c r="T154" s="1389">
        <f t="shared" si="462"/>
        <v>0</v>
      </c>
      <c r="U154" s="1340">
        <f t="shared" ref="U154:AD154" si="463">IF(U139&gt;0,U153/U139*100,)</f>
        <v>0</v>
      </c>
      <c r="V154" s="1379">
        <f t="shared" si="463"/>
        <v>0</v>
      </c>
      <c r="W154" s="1379">
        <f t="shared" si="463"/>
        <v>0</v>
      </c>
      <c r="X154" s="1379">
        <f t="shared" si="463"/>
        <v>0</v>
      </c>
      <c r="Y154" s="1379">
        <f t="shared" si="463"/>
        <v>0</v>
      </c>
      <c r="Z154" s="1340">
        <f t="shared" si="463"/>
        <v>0</v>
      </c>
      <c r="AA154" s="1379">
        <f t="shared" si="463"/>
        <v>0</v>
      </c>
      <c r="AB154" s="1379">
        <f t="shared" si="463"/>
        <v>0</v>
      </c>
      <c r="AC154" s="1379">
        <f t="shared" si="463"/>
        <v>0</v>
      </c>
      <c r="AD154" s="1379">
        <f t="shared" si="463"/>
        <v>0</v>
      </c>
      <c r="AE154" s="1340">
        <f t="shared" ref="AE154:AI154" si="464">IF(AE139&gt;0,AE153/AE139*100,)</f>
        <v>0</v>
      </c>
      <c r="AF154" s="1379">
        <f t="shared" si="464"/>
        <v>0</v>
      </c>
      <c r="AG154" s="1379">
        <f t="shared" si="464"/>
        <v>0</v>
      </c>
      <c r="AH154" s="1379">
        <f t="shared" si="464"/>
        <v>0</v>
      </c>
      <c r="AI154" s="1379">
        <f t="shared" si="464"/>
        <v>0</v>
      </c>
      <c r="AJ154" s="2026"/>
      <c r="AK154" s="1277"/>
      <c r="AL154" s="227"/>
      <c r="AM154" s="227"/>
      <c r="AN154" s="5">
        <f t="shared" si="450"/>
        <v>0</v>
      </c>
      <c r="AO154" s="5" t="e">
        <f t="shared" si="451"/>
        <v>#DIV/0!</v>
      </c>
      <c r="AP154" s="4" t="e">
        <f>AO154-#REF!</f>
        <v>#DIV/0!</v>
      </c>
      <c r="AQ154" s="4" t="e">
        <f>AP154/#REF!</f>
        <v>#DIV/0!</v>
      </c>
      <c r="AR154" s="4" t="e">
        <f>AQ154-#REF!</f>
        <v>#DIV/0!</v>
      </c>
      <c r="AS154" s="656" t="e">
        <f t="shared" si="452"/>
        <v>#DIV/0!</v>
      </c>
      <c r="AT154" s="228"/>
      <c r="AW154" s="835" t="b">
        <f>R154=L154</f>
        <v>1</v>
      </c>
    </row>
    <row r="155" spans="1:55" ht="36" customHeight="1" outlineLevel="1">
      <c r="A155" s="2595">
        <v>6</v>
      </c>
      <c r="B155" s="2633" t="s">
        <v>99</v>
      </c>
      <c r="C155" s="1290" t="s">
        <v>303</v>
      </c>
      <c r="D155" s="1325"/>
      <c r="E155" s="1340">
        <f>E159+E163+E167+E170</f>
        <v>8.5777380000000001</v>
      </c>
      <c r="F155" s="1340">
        <v>8.8182559999999999</v>
      </c>
      <c r="G155" s="1340">
        <f>G159+G163+G167+G170</f>
        <v>8.976108</v>
      </c>
      <c r="H155" s="1340">
        <v>9.5413759999999996</v>
      </c>
      <c r="I155" s="1340">
        <v>10.708169999999999</v>
      </c>
      <c r="J155" s="1340">
        <f t="shared" ref="J155" si="465">J159+J163+J167+J172</f>
        <v>6.9958125999999998</v>
      </c>
      <c r="K155" s="1340"/>
      <c r="L155" s="1340">
        <f t="shared" ref="L155:R155" si="466">L159+L163+L167+L172</f>
        <v>5.203706487177131</v>
      </c>
      <c r="M155" s="1340">
        <f t="shared" si="466"/>
        <v>2.3345929229085565</v>
      </c>
      <c r="N155" s="1340">
        <f t="shared" si="466"/>
        <v>0.74379117082501123</v>
      </c>
      <c r="O155" s="1340">
        <f t="shared" si="466"/>
        <v>0.3772315616982081</v>
      </c>
      <c r="P155" s="1340">
        <f t="shared" si="466"/>
        <v>1.7480908317453552</v>
      </c>
      <c r="Q155" s="1387">
        <f t="shared" si="466"/>
        <v>5.249496285281201</v>
      </c>
      <c r="R155" s="1387">
        <f t="shared" si="466"/>
        <v>5.2956918525916761</v>
      </c>
      <c r="S155" s="1387">
        <f t="shared" ref="S155:T155" si="467">S159+S163+S167+S172</f>
        <v>5.3422939408944821</v>
      </c>
      <c r="T155" s="1387">
        <f t="shared" si="467"/>
        <v>5.3893061275743541</v>
      </c>
      <c r="U155" s="1340">
        <f t="shared" ref="U155:Z155" si="468">U159+U163+U167+U172</f>
        <v>3.01928084</v>
      </c>
      <c r="V155" s="1340">
        <f>V159+V163+V167+V172</f>
        <v>1.2891651499999999</v>
      </c>
      <c r="W155" s="1340">
        <f t="shared" si="468"/>
        <v>0.42998199999999998</v>
      </c>
      <c r="X155" s="1340">
        <f t="shared" si="468"/>
        <v>0.20452032000000001</v>
      </c>
      <c r="Y155" s="1340">
        <f t="shared" si="468"/>
        <v>1.0956133699999999</v>
      </c>
      <c r="Z155" s="1340">
        <f t="shared" si="468"/>
        <v>5.9324872527316961</v>
      </c>
      <c r="AA155" s="1340">
        <f>AA159+AA163+AA167+AA172</f>
        <v>2.6615511824118556</v>
      </c>
      <c r="AB155" s="1340">
        <f t="shared" ref="AB155:AD155" si="469">AB159+AB163+AB167+AB172</f>
        <v>0.8479599412640102</v>
      </c>
      <c r="AC155" s="1340">
        <f t="shared" si="469"/>
        <v>0.43006325625744701</v>
      </c>
      <c r="AD155" s="1340">
        <f t="shared" si="469"/>
        <v>1.9929128727983831</v>
      </c>
      <c r="AE155" s="1340">
        <f t="shared" ref="AE155" si="470">AE159+AE163+AE167+AE172</f>
        <v>1.32521149</v>
      </c>
      <c r="AF155" s="1340">
        <f>AF159+AF163+AF167+AF172</f>
        <v>1.32521149</v>
      </c>
      <c r="AG155" s="1340">
        <f t="shared" ref="AG155:AI155" si="471">AG159+AG163+AG167+AG172</f>
        <v>0</v>
      </c>
      <c r="AH155" s="1340">
        <f t="shared" si="471"/>
        <v>0</v>
      </c>
      <c r="AI155" s="1340">
        <f t="shared" si="471"/>
        <v>0</v>
      </c>
      <c r="AJ155" s="2013"/>
      <c r="AK155" s="1277"/>
      <c r="AL155" s="227"/>
      <c r="AM155" s="227"/>
      <c r="AN155" s="5">
        <f t="shared" si="450"/>
        <v>-0.17271124169820809</v>
      </c>
      <c r="AO155" s="5">
        <f t="shared" si="451"/>
        <v>-0.15763885913349898</v>
      </c>
      <c r="AP155" s="4" t="e">
        <f>AO155-#REF!</f>
        <v>#REF!</v>
      </c>
      <c r="AQ155" s="4" t="e">
        <f>AP155/#REF!</f>
        <v>#REF!</v>
      </c>
      <c r="AR155" s="4" t="e">
        <f>AQ155-#REF!</f>
        <v>#REF!</v>
      </c>
      <c r="AS155" s="656">
        <f t="shared" si="452"/>
        <v>-0.45783878984224585</v>
      </c>
      <c r="AT155" s="228"/>
      <c r="AW155" s="835"/>
    </row>
    <row r="156" spans="1:55" ht="38.25" customHeight="1" outlineLevel="1">
      <c r="A156" s="2595"/>
      <c r="B156" s="2633"/>
      <c r="C156" s="1290" t="s">
        <v>280</v>
      </c>
      <c r="D156" s="1325"/>
      <c r="E156" s="1340">
        <f>E158+E162+E166+E169</f>
        <v>0.34184760000000003</v>
      </c>
      <c r="F156" s="1340">
        <v>0.34964555999999997</v>
      </c>
      <c r="G156" s="1340">
        <f>G158+G162+G166+G169</f>
        <v>0.32402315999999998</v>
      </c>
      <c r="H156" s="1340">
        <v>0.31843727999999999</v>
      </c>
      <c r="I156" s="1340">
        <v>0.30125423999999995</v>
      </c>
      <c r="J156" s="1340">
        <f t="shared" ref="J156" si="472">J158+J162+J166+J171</f>
        <v>0.16840187999999998</v>
      </c>
      <c r="K156" s="1340"/>
      <c r="L156" s="1340">
        <f t="shared" ref="L156:R156" si="473">L158+L162+L166+L171</f>
        <v>0.16334991131896676</v>
      </c>
      <c r="M156" s="1340">
        <f t="shared" si="473"/>
        <v>7.3285368393226802E-2</v>
      </c>
      <c r="N156" s="1340">
        <f t="shared" si="473"/>
        <v>2.3348400239999997E-2</v>
      </c>
      <c r="O156" s="1340">
        <f t="shared" si="473"/>
        <v>1.1841702121740001E-2</v>
      </c>
      <c r="P156" s="1340">
        <f t="shared" si="473"/>
        <v>5.4874440563999989E-2</v>
      </c>
      <c r="Q156" s="1387">
        <f t="shared" si="473"/>
        <v>0.158449328892</v>
      </c>
      <c r="R156" s="1387">
        <f t="shared" si="473"/>
        <v>0.15369584902524</v>
      </c>
      <c r="S156" s="1390">
        <f t="shared" ref="S156:T156" si="474">S158+S162+S166+S171</f>
        <v>0.1490849735544828</v>
      </c>
      <c r="T156" s="1387">
        <f t="shared" si="474"/>
        <v>0.14461242434784832</v>
      </c>
      <c r="U156" s="1340">
        <f t="shared" ref="U156:AD156" si="475">U158+U162+U166+U171</f>
        <v>0.14451275999999999</v>
      </c>
      <c r="V156" s="1340">
        <f t="shared" si="475"/>
        <v>6.3649200000000003E-2</v>
      </c>
      <c r="W156" s="1340">
        <f t="shared" si="475"/>
        <v>1.9525799999999999E-2</v>
      </c>
      <c r="X156" s="1340">
        <f t="shared" si="475"/>
        <v>8.9699999999999988E-3</v>
      </c>
      <c r="Y156" s="1340">
        <f t="shared" si="475"/>
        <v>5.2367759999999999E-2</v>
      </c>
      <c r="Z156" s="1340">
        <f t="shared" si="475"/>
        <v>0.1584493059793978</v>
      </c>
      <c r="AA156" s="1340">
        <f t="shared" si="475"/>
        <v>7.1086699341429999E-2</v>
      </c>
      <c r="AB156" s="1340">
        <f t="shared" si="475"/>
        <v>2.2647948232799996E-2</v>
      </c>
      <c r="AC156" s="1340">
        <f t="shared" si="475"/>
        <v>1.14864510580878E-2</v>
      </c>
      <c r="AD156" s="1340">
        <f t="shared" si="475"/>
        <v>5.3228207347079989E-2</v>
      </c>
      <c r="AE156" s="1340">
        <f t="shared" ref="AE156:AI156" si="476">AE158+AE162+AE166+AE171</f>
        <v>6.3307080000000002E-2</v>
      </c>
      <c r="AF156" s="1340">
        <f t="shared" si="476"/>
        <v>6.3307080000000002E-2</v>
      </c>
      <c r="AG156" s="1340">
        <f t="shared" si="476"/>
        <v>0</v>
      </c>
      <c r="AH156" s="1340">
        <f t="shared" si="476"/>
        <v>0</v>
      </c>
      <c r="AI156" s="1340">
        <f t="shared" si="476"/>
        <v>0</v>
      </c>
      <c r="AJ156" s="2013"/>
      <c r="AK156" s="1277"/>
      <c r="AL156" s="227"/>
      <c r="AM156" s="227"/>
      <c r="AN156" s="5">
        <f t="shared" si="450"/>
        <v>-2.871702121740002E-3</v>
      </c>
      <c r="AO156" s="5">
        <f t="shared" si="451"/>
        <v>-5.4837215144203269E-2</v>
      </c>
      <c r="AP156" s="4" t="e">
        <f>AO156-#REF!</f>
        <v>#REF!</v>
      </c>
      <c r="AQ156" s="4" t="e">
        <f>AP156/#REF!</f>
        <v>#REF!</v>
      </c>
      <c r="AR156" s="4" t="e">
        <f>AQ156-#REF!</f>
        <v>#REF!</v>
      </c>
      <c r="AS156" s="656">
        <f t="shared" si="452"/>
        <v>-0.24250754597752361</v>
      </c>
      <c r="AT156" s="228"/>
      <c r="AW156" s="936"/>
    </row>
    <row r="157" spans="1:55" ht="15.75" outlineLevel="1">
      <c r="A157" s="2624" t="s">
        <v>83</v>
      </c>
      <c r="B157" s="2630" t="s">
        <v>113</v>
      </c>
      <c r="C157" s="1290" t="s">
        <v>302</v>
      </c>
      <c r="D157" s="1333"/>
      <c r="E157" s="1296">
        <v>2.8487300000000002</v>
      </c>
      <c r="F157" s="1296">
        <v>2.913713</v>
      </c>
      <c r="G157" s="1296">
        <v>2.7001930000000001</v>
      </c>
      <c r="H157" s="1296">
        <v>2.6536439999999999</v>
      </c>
      <c r="I157" s="1296">
        <v>2.5104519999999999</v>
      </c>
      <c r="J157" s="1386">
        <v>1.403349</v>
      </c>
      <c r="K157" s="1386"/>
      <c r="L157" s="1340">
        <f>SUM(M157:P157)</f>
        <v>1.3612492609913898</v>
      </c>
      <c r="M157" s="1386">
        <v>0.61071140327689</v>
      </c>
      <c r="N157" s="1386">
        <v>0.19457000199999999</v>
      </c>
      <c r="O157" s="1386">
        <v>9.8680851014500012E-2</v>
      </c>
      <c r="P157" s="1386">
        <v>0.45728700469999994</v>
      </c>
      <c r="Q157" s="1387">
        <v>1.3204110741000001</v>
      </c>
      <c r="R157" s="1387">
        <v>1.2807987418770002</v>
      </c>
      <c r="S157" s="1387">
        <v>1.2423747796206901</v>
      </c>
      <c r="T157" s="1387">
        <v>1.2051035362320694</v>
      </c>
      <c r="U157" s="1340">
        <f>SUM(V157:Y157)</f>
        <v>1.2042729999999999</v>
      </c>
      <c r="V157" s="1296">
        <v>0.53041000000000005</v>
      </c>
      <c r="W157" s="1296">
        <v>0.162715</v>
      </c>
      <c r="X157" s="1296">
        <v>7.4749999999999997E-2</v>
      </c>
      <c r="Y157" s="1296">
        <v>0.43639800000000001</v>
      </c>
      <c r="Z157" s="1340">
        <f>SUM(AA157:AD157)</f>
        <v>1.3204108831616483</v>
      </c>
      <c r="AA157" s="2430">
        <v>0.59238916117858331</v>
      </c>
      <c r="AB157" s="2430">
        <v>0.18873290193999998</v>
      </c>
      <c r="AC157" s="2430">
        <v>9.5720425484065008E-2</v>
      </c>
      <c r="AD157" s="2430">
        <v>0.44356839455899993</v>
      </c>
      <c r="AE157" s="1340">
        <f>SUM(AF157:AI157)</f>
        <v>0.527559</v>
      </c>
      <c r="AF157" s="1296">
        <v>0.527559</v>
      </c>
      <c r="AG157" s="1296"/>
      <c r="AH157" s="1296"/>
      <c r="AI157" s="1296"/>
      <c r="AJ157" s="2006"/>
      <c r="AK157" s="1277"/>
      <c r="AL157" s="227"/>
      <c r="AM157" s="227"/>
      <c r="AN157" s="5">
        <f t="shared" si="450"/>
        <v>-2.3930851014500015E-2</v>
      </c>
      <c r="AO157" s="5">
        <f t="shared" si="451"/>
        <v>-5.4837215144203262E-2</v>
      </c>
      <c r="AP157" s="4" t="e">
        <f>AO157-#REF!</f>
        <v>#REF!</v>
      </c>
      <c r="AQ157" s="4" t="e">
        <f>AP157/#REF!</f>
        <v>#REF!</v>
      </c>
      <c r="AR157" s="4" t="e">
        <f>AQ157-#REF!</f>
        <v>#REF!</v>
      </c>
      <c r="AS157" s="656">
        <f t="shared" si="452"/>
        <v>-0.24250754597752358</v>
      </c>
      <c r="AT157" s="228"/>
      <c r="AW157" s="937"/>
      <c r="AX157" s="255"/>
      <c r="BC157" s="216"/>
    </row>
    <row r="158" spans="1:55" ht="15.75" outlineLevel="1">
      <c r="A158" s="2624"/>
      <c r="B158" s="2630"/>
      <c r="C158" s="1290" t="s">
        <v>280</v>
      </c>
      <c r="D158" s="1327"/>
      <c r="E158" s="1340">
        <f>0.12*E157</f>
        <v>0.34184760000000003</v>
      </c>
      <c r="F158" s="1340">
        <v>0.34964555999999997</v>
      </c>
      <c r="G158" s="1340">
        <f>0.12*G157</f>
        <v>0.32402315999999998</v>
      </c>
      <c r="H158" s="1340">
        <v>0.31843727999999999</v>
      </c>
      <c r="I158" s="1340">
        <v>0.30125423999999995</v>
      </c>
      <c r="J158" s="1340">
        <f t="shared" ref="J158:R158" si="477">0.12*J157</f>
        <v>0.16840187999999998</v>
      </c>
      <c r="K158" s="1340"/>
      <c r="L158" s="1340">
        <f t="shared" si="477"/>
        <v>0.16334991131896676</v>
      </c>
      <c r="M158" s="1340">
        <f t="shared" si="477"/>
        <v>7.3285368393226802E-2</v>
      </c>
      <c r="N158" s="1340">
        <f t="shared" si="477"/>
        <v>2.3348400239999997E-2</v>
      </c>
      <c r="O158" s="1340">
        <f t="shared" si="477"/>
        <v>1.1841702121740001E-2</v>
      </c>
      <c r="P158" s="1340">
        <f t="shared" si="477"/>
        <v>5.4874440563999989E-2</v>
      </c>
      <c r="Q158" s="1387">
        <f t="shared" si="477"/>
        <v>0.158449328892</v>
      </c>
      <c r="R158" s="1387">
        <f t="shared" si="477"/>
        <v>0.15369584902524</v>
      </c>
      <c r="S158" s="1387">
        <f t="shared" ref="S158:T158" si="478">0.12*S157</f>
        <v>0.1490849735544828</v>
      </c>
      <c r="T158" s="1387">
        <f t="shared" si="478"/>
        <v>0.14461242434784832</v>
      </c>
      <c r="U158" s="1340">
        <f t="shared" ref="U158:AD158" si="479">0.12*U157</f>
        <v>0.14451275999999999</v>
      </c>
      <c r="V158" s="1340">
        <f t="shared" si="479"/>
        <v>6.3649200000000003E-2</v>
      </c>
      <c r="W158" s="1340">
        <f t="shared" si="479"/>
        <v>1.9525799999999999E-2</v>
      </c>
      <c r="X158" s="1340">
        <f t="shared" si="479"/>
        <v>8.9699999999999988E-3</v>
      </c>
      <c r="Y158" s="1340">
        <f t="shared" si="479"/>
        <v>5.2367759999999999E-2</v>
      </c>
      <c r="Z158" s="1340">
        <f t="shared" si="479"/>
        <v>0.1584493059793978</v>
      </c>
      <c r="AA158" s="1340">
        <f t="shared" si="479"/>
        <v>7.1086699341429999E-2</v>
      </c>
      <c r="AB158" s="1340">
        <f t="shared" si="479"/>
        <v>2.2647948232799996E-2</v>
      </c>
      <c r="AC158" s="1340">
        <f t="shared" si="479"/>
        <v>1.14864510580878E-2</v>
      </c>
      <c r="AD158" s="1340">
        <f t="shared" si="479"/>
        <v>5.3228207347079989E-2</v>
      </c>
      <c r="AE158" s="1340">
        <f t="shared" ref="AE158:AI158" si="480">0.12*AE157</f>
        <v>6.3307080000000002E-2</v>
      </c>
      <c r="AF158" s="1340">
        <f t="shared" si="480"/>
        <v>6.3307080000000002E-2</v>
      </c>
      <c r="AG158" s="1340">
        <f t="shared" si="480"/>
        <v>0</v>
      </c>
      <c r="AH158" s="1340">
        <f t="shared" si="480"/>
        <v>0</v>
      </c>
      <c r="AI158" s="1340">
        <f t="shared" si="480"/>
        <v>0</v>
      </c>
      <c r="AJ158" s="2013"/>
      <c r="AK158" s="1276"/>
      <c r="AL158" s="224"/>
      <c r="AM158" s="224"/>
      <c r="AN158" s="5">
        <f t="shared" si="450"/>
        <v>-2.871702121740002E-3</v>
      </c>
      <c r="AO158" s="5">
        <f t="shared" si="451"/>
        <v>-5.4837215144203269E-2</v>
      </c>
      <c r="AP158" s="4" t="e">
        <f>AO158-#REF!</f>
        <v>#REF!</v>
      </c>
      <c r="AQ158" s="4" t="e">
        <f>AP158/#REF!</f>
        <v>#REF!</v>
      </c>
      <c r="AR158" s="4" t="e">
        <f>AQ158-#REF!</f>
        <v>#REF!</v>
      </c>
      <c r="AS158" s="656">
        <f t="shared" si="452"/>
        <v>-0.24250754597752361</v>
      </c>
      <c r="AT158" s="226"/>
      <c r="AW158" s="937"/>
    </row>
    <row r="159" spans="1:55" ht="15" outlineLevel="1">
      <c r="A159" s="2624"/>
      <c r="B159" s="2630"/>
      <c r="C159" s="1290" t="s">
        <v>303</v>
      </c>
      <c r="D159" s="1327"/>
      <c r="E159" s="1296">
        <v>8.5777380000000001</v>
      </c>
      <c r="F159" s="1296">
        <v>8.8182559999999999</v>
      </c>
      <c r="G159" s="1296">
        <v>8.976108</v>
      </c>
      <c r="H159" s="1296">
        <v>9.5413759999999996</v>
      </c>
      <c r="I159" s="1296">
        <v>10.708169999999999</v>
      </c>
      <c r="J159" s="1386">
        <v>6.9958125999999998</v>
      </c>
      <c r="K159" s="1386"/>
      <c r="L159" s="1340">
        <f>SUM(M159:P159)</f>
        <v>5.203706487177131</v>
      </c>
      <c r="M159" s="1298">
        <f>M157*$BF$13</f>
        <v>2.3345929229085565</v>
      </c>
      <c r="N159" s="1298">
        <f>N157*$BG$13</f>
        <v>0.74379117082501123</v>
      </c>
      <c r="O159" s="1298">
        <f>O157*$BH$13</f>
        <v>0.3772315616982081</v>
      </c>
      <c r="P159" s="1298">
        <f>P157*$BI$13</f>
        <v>1.7480908317453552</v>
      </c>
      <c r="Q159" s="1303">
        <f>Q157*$BA$13</f>
        <v>5.249496285281201</v>
      </c>
      <c r="R159" s="1303">
        <f>R157*$BB$13</f>
        <v>5.2956918525916761</v>
      </c>
      <c r="S159" s="1304">
        <f>S157*$BC$13</f>
        <v>5.3422939408944821</v>
      </c>
      <c r="T159" s="1303">
        <f>T157*$BD$13</f>
        <v>5.3893061275743541</v>
      </c>
      <c r="U159" s="1340">
        <f>SUM(V159:Y159)</f>
        <v>3.01928084</v>
      </c>
      <c r="V159" s="1391">
        <v>1.2891651499999999</v>
      </c>
      <c r="W159" s="1391">
        <v>0.42998199999999998</v>
      </c>
      <c r="X159" s="1391">
        <v>0.20452032000000001</v>
      </c>
      <c r="Y159" s="1391">
        <v>1.0956133699999999</v>
      </c>
      <c r="Z159" s="1340">
        <f>SUM(AA159:AD159)</f>
        <v>5.9324872527316961</v>
      </c>
      <c r="AA159" s="2431">
        <v>2.6615511824118556</v>
      </c>
      <c r="AB159" s="2431">
        <v>0.8479599412640102</v>
      </c>
      <c r="AC159" s="2431">
        <v>0.43006325625744701</v>
      </c>
      <c r="AD159" s="2431">
        <v>1.9929128727983831</v>
      </c>
      <c r="AE159" s="1340">
        <f>SUM(AF159:AI159)</f>
        <v>1.32521149</v>
      </c>
      <c r="AF159" s="1391">
        <v>1.32521149</v>
      </c>
      <c r="AG159" s="1391"/>
      <c r="AH159" s="1391"/>
      <c r="AI159" s="1391"/>
      <c r="AJ159" s="2027"/>
      <c r="AK159" s="1276"/>
      <c r="AL159" s="224"/>
      <c r="AM159" s="224"/>
      <c r="AN159" s="5">
        <f t="shared" si="450"/>
        <v>-0.17271124169820809</v>
      </c>
      <c r="AO159" s="5">
        <f t="shared" si="451"/>
        <v>-0.15763885913349898</v>
      </c>
      <c r="AP159" s="4" t="e">
        <f>AO159-#REF!</f>
        <v>#REF!</v>
      </c>
      <c r="AQ159" s="4" t="e">
        <f>AP159/#REF!</f>
        <v>#REF!</v>
      </c>
      <c r="AR159" s="4" t="e">
        <f>AQ159-#REF!</f>
        <v>#REF!</v>
      </c>
      <c r="AS159" s="656">
        <f t="shared" si="452"/>
        <v>-0.45783878984224585</v>
      </c>
      <c r="AT159" s="226"/>
      <c r="AU159" s="255"/>
      <c r="AW159" s="940"/>
    </row>
    <row r="160" spans="1:55" s="219" customFormat="1" ht="15" outlineLevel="1">
      <c r="A160" s="2624"/>
      <c r="B160" s="2630"/>
      <c r="C160" s="1290" t="s">
        <v>304</v>
      </c>
      <c r="D160" s="1392"/>
      <c r="E160" s="1328">
        <f>E155/22089</f>
        <v>3.8832622572321067E-4</v>
      </c>
      <c r="F160" s="1328">
        <f t="shared" ref="F160:Y160" si="481">F155/22089</f>
        <v>3.9921481280275252E-4</v>
      </c>
      <c r="G160" s="1328">
        <f t="shared" si="481"/>
        <v>4.0636099415998912E-4</v>
      </c>
      <c r="H160" s="1328">
        <f t="shared" si="481"/>
        <v>4.3195146905699667E-4</v>
      </c>
      <c r="I160" s="1328">
        <f t="shared" si="481"/>
        <v>4.8477386934673363E-4</v>
      </c>
      <c r="J160" s="1328">
        <f>J159/22089</f>
        <v>3.1671024491828514E-4</v>
      </c>
      <c r="K160" s="1328"/>
      <c r="L160" s="1328">
        <f t="shared" si="481"/>
        <v>2.3557908855888139E-4</v>
      </c>
      <c r="M160" s="1328">
        <f t="shared" si="481"/>
        <v>1.0569029484850181E-4</v>
      </c>
      <c r="N160" s="1330">
        <f t="shared" si="481"/>
        <v>3.3672469139617513E-5</v>
      </c>
      <c r="O160" s="1330">
        <f t="shared" si="481"/>
        <v>1.7077801697596454E-5</v>
      </c>
      <c r="P160" s="1328">
        <f t="shared" si="481"/>
        <v>7.9138522873165609E-5</v>
      </c>
      <c r="Q160" s="1393">
        <f t="shared" si="481"/>
        <v>2.3765205691888275E-4</v>
      </c>
      <c r="R160" s="1393">
        <f t="shared" si="481"/>
        <v>2.3974339501976893E-4</v>
      </c>
      <c r="S160" s="1393">
        <f t="shared" ref="S160:T160" si="482">S155/22089</f>
        <v>2.4185313689594287E-4</v>
      </c>
      <c r="T160" s="1393">
        <f t="shared" si="482"/>
        <v>2.4398144450062719E-4</v>
      </c>
      <c r="U160" s="1756">
        <f t="shared" si="481"/>
        <v>1.3668707682556929E-4</v>
      </c>
      <c r="V160" s="1756">
        <f t="shared" si="481"/>
        <v>5.8362313821359044E-5</v>
      </c>
      <c r="W160" s="1757">
        <f t="shared" si="481"/>
        <v>1.9465887998551313E-5</v>
      </c>
      <c r="X160" s="1757">
        <f>X155/22089</f>
        <v>9.2589216352030425E-6</v>
      </c>
      <c r="Y160" s="1757">
        <f t="shared" si="481"/>
        <v>4.9599953370455881E-5</v>
      </c>
      <c r="Z160" s="1328">
        <f t="shared" ref="Z160:AG160" si="483">Z155/22089</f>
        <v>2.685720156064872E-4</v>
      </c>
      <c r="AA160" s="1328">
        <f t="shared" si="483"/>
        <v>1.2049215366978386E-4</v>
      </c>
      <c r="AB160" s="1328">
        <f t="shared" si="483"/>
        <v>3.8388335427769936E-5</v>
      </c>
      <c r="AC160" s="1330">
        <f>AC155/22089</f>
        <v>1.946956658325171E-5</v>
      </c>
      <c r="AD160" s="1328">
        <f t="shared" ref="AD160" si="484">AD155/22089</f>
        <v>9.0221959925681697E-5</v>
      </c>
      <c r="AE160" s="1756">
        <f t="shared" si="483"/>
        <v>5.9994182172121872E-5</v>
      </c>
      <c r="AF160" s="1756">
        <f t="shared" si="483"/>
        <v>5.9994182172121872E-5</v>
      </c>
      <c r="AG160" s="1757">
        <f t="shared" si="483"/>
        <v>0</v>
      </c>
      <c r="AH160" s="1757">
        <f>AH155/22089</f>
        <v>0</v>
      </c>
      <c r="AI160" s="1757">
        <f t="shared" ref="AI160" si="485">AI155/22089</f>
        <v>0</v>
      </c>
      <c r="AJ160" s="2028"/>
      <c r="AK160" s="1277"/>
      <c r="AL160" s="227"/>
      <c r="AM160" s="227"/>
      <c r="AN160" s="5">
        <f t="shared" si="450"/>
        <v>-7.8188800623934118E-6</v>
      </c>
      <c r="AO160" s="5">
        <f t="shared" si="451"/>
        <v>-0.15763885913349895</v>
      </c>
      <c r="AP160" s="4" t="e">
        <f>AO160-#REF!</f>
        <v>#REF!</v>
      </c>
      <c r="AQ160" s="4" t="e">
        <f>AP160/#REF!</f>
        <v>#REF!</v>
      </c>
      <c r="AR160" s="4" t="e">
        <f>AQ160-#REF!</f>
        <v>#REF!</v>
      </c>
      <c r="AS160" s="656">
        <f t="shared" si="452"/>
        <v>-0.4578387898422458</v>
      </c>
      <c r="AT160" s="228"/>
      <c r="AW160" s="942"/>
    </row>
    <row r="161" spans="1:56" ht="14.45" hidden="1" customHeight="1" outlineLevel="1">
      <c r="A161" s="2624" t="s">
        <v>84</v>
      </c>
      <c r="B161" s="2630" t="s">
        <v>122</v>
      </c>
      <c r="C161" s="1290" t="s">
        <v>14</v>
      </c>
      <c r="D161" s="1327"/>
      <c r="E161" s="1296"/>
      <c r="F161" s="1296">
        <v>0</v>
      </c>
      <c r="G161" s="1296">
        <v>0</v>
      </c>
      <c r="H161" s="1296">
        <v>0</v>
      </c>
      <c r="I161" s="1296">
        <v>0</v>
      </c>
      <c r="J161" s="1296"/>
      <c r="K161" s="1296"/>
      <c r="L161" s="1388">
        <f>SUM(M161:P161)</f>
        <v>0</v>
      </c>
      <c r="M161" s="1365"/>
      <c r="N161" s="1365"/>
      <c r="O161" s="1365"/>
      <c r="P161" s="1365"/>
      <c r="Q161" s="1394"/>
      <c r="R161" s="1394"/>
      <c r="S161" s="1395"/>
      <c r="T161" s="1394"/>
      <c r="U161" s="1396">
        <f>SUM(V161:Y161)</f>
        <v>0</v>
      </c>
      <c r="V161" s="1365"/>
      <c r="W161" s="1365"/>
      <c r="X161" s="1365"/>
      <c r="Y161" s="1365"/>
      <c r="Z161" s="1388">
        <f>SUM(AA161:AD161)</f>
        <v>0</v>
      </c>
      <c r="AA161" s="2432"/>
      <c r="AB161" s="2432"/>
      <c r="AC161" s="2432"/>
      <c r="AD161" s="2432"/>
      <c r="AE161" s="1396">
        <f>SUM(AF161:AI161)</f>
        <v>0</v>
      </c>
      <c r="AF161" s="1365"/>
      <c r="AG161" s="1365"/>
      <c r="AH161" s="1365"/>
      <c r="AI161" s="1365"/>
      <c r="AJ161" s="2029"/>
      <c r="AK161" s="1276"/>
      <c r="AL161" s="224"/>
      <c r="AM161" s="224"/>
      <c r="AN161" s="5">
        <f t="shared" si="450"/>
        <v>0</v>
      </c>
      <c r="AO161" s="5" t="e">
        <f t="shared" si="451"/>
        <v>#DIV/0!</v>
      </c>
      <c r="AP161" s="4" t="e">
        <f>AO161-#REF!</f>
        <v>#DIV/0!</v>
      </c>
      <c r="AQ161" s="4" t="e">
        <f>AP161/#REF!</f>
        <v>#DIV/0!</v>
      </c>
      <c r="AR161" s="4" t="e">
        <f>AQ161-#REF!</f>
        <v>#DIV/0!</v>
      </c>
      <c r="AS161" s="656" t="e">
        <f t="shared" si="452"/>
        <v>#DIV/0!</v>
      </c>
      <c r="AT161" s="226"/>
      <c r="AW161" s="940"/>
      <c r="BC161" s="1">
        <v>400.80900000000003</v>
      </c>
      <c r="BD161" s="1">
        <v>8.68</v>
      </c>
    </row>
    <row r="162" spans="1:56" ht="14.45" hidden="1" customHeight="1" outlineLevel="1">
      <c r="A162" s="2624"/>
      <c r="B162" s="2630"/>
      <c r="C162" s="1290" t="s">
        <v>277</v>
      </c>
      <c r="D162" s="1327"/>
      <c r="E162" s="1296">
        <f>0.1429*E161/1000</f>
        <v>0</v>
      </c>
      <c r="F162" s="1296">
        <v>0</v>
      </c>
      <c r="G162" s="1296">
        <v>0</v>
      </c>
      <c r="H162" s="1296">
        <v>0</v>
      </c>
      <c r="I162" s="1296">
        <v>0</v>
      </c>
      <c r="J162" s="1296"/>
      <c r="K162" s="1296"/>
      <c r="L162" s="1388">
        <f t="shared" ref="L162:R162" si="486">0.1429*L161/1000</f>
        <v>0</v>
      </c>
      <c r="M162" s="1396">
        <f t="shared" si="486"/>
        <v>0</v>
      </c>
      <c r="N162" s="1396">
        <f t="shared" si="486"/>
        <v>0</v>
      </c>
      <c r="O162" s="1396">
        <f t="shared" si="486"/>
        <v>0</v>
      </c>
      <c r="P162" s="1396">
        <f t="shared" si="486"/>
        <v>0</v>
      </c>
      <c r="Q162" s="1394">
        <f t="shared" si="486"/>
        <v>0</v>
      </c>
      <c r="R162" s="1394">
        <f t="shared" si="486"/>
        <v>0</v>
      </c>
      <c r="S162" s="1395">
        <f t="shared" ref="S162:T162" si="487">0.1429*S161/1000</f>
        <v>0</v>
      </c>
      <c r="T162" s="1394">
        <f t="shared" si="487"/>
        <v>0</v>
      </c>
      <c r="U162" s="1396">
        <f t="shared" ref="U162:AD162" si="488">0.1429*U161/1000</f>
        <v>0</v>
      </c>
      <c r="V162" s="1396">
        <f t="shared" si="488"/>
        <v>0</v>
      </c>
      <c r="W162" s="1396">
        <f t="shared" si="488"/>
        <v>0</v>
      </c>
      <c r="X162" s="1396">
        <f t="shared" si="488"/>
        <v>0</v>
      </c>
      <c r="Y162" s="1396">
        <f t="shared" si="488"/>
        <v>0</v>
      </c>
      <c r="Z162" s="1388">
        <f t="shared" si="488"/>
        <v>0</v>
      </c>
      <c r="AA162" s="1388">
        <f t="shared" si="488"/>
        <v>0</v>
      </c>
      <c r="AB162" s="1388">
        <f t="shared" si="488"/>
        <v>0</v>
      </c>
      <c r="AC162" s="1388">
        <f t="shared" si="488"/>
        <v>0</v>
      </c>
      <c r="AD162" s="1388">
        <f t="shared" si="488"/>
        <v>0</v>
      </c>
      <c r="AE162" s="1396">
        <f t="shared" ref="AE162:AI162" si="489">0.1429*AE161/1000</f>
        <v>0</v>
      </c>
      <c r="AF162" s="1396">
        <f t="shared" si="489"/>
        <v>0</v>
      </c>
      <c r="AG162" s="1396">
        <f t="shared" si="489"/>
        <v>0</v>
      </c>
      <c r="AH162" s="1396">
        <f t="shared" si="489"/>
        <v>0</v>
      </c>
      <c r="AI162" s="1396">
        <f t="shared" si="489"/>
        <v>0</v>
      </c>
      <c r="AJ162" s="2030"/>
      <c r="AK162" s="1278"/>
      <c r="AL162" s="230"/>
      <c r="AM162" s="230"/>
      <c r="AN162" s="5">
        <f t="shared" si="450"/>
        <v>0</v>
      </c>
      <c r="AO162" s="5" t="e">
        <f t="shared" si="451"/>
        <v>#DIV/0!</v>
      </c>
      <c r="AP162" s="4" t="e">
        <f>AO162-#REF!</f>
        <v>#DIV/0!</v>
      </c>
      <c r="AQ162" s="4" t="e">
        <f>AP162/#REF!</f>
        <v>#DIV/0!</v>
      </c>
      <c r="AR162" s="4" t="e">
        <f>AQ162-#REF!</f>
        <v>#DIV/0!</v>
      </c>
      <c r="AS162" s="656" t="e">
        <f t="shared" si="452"/>
        <v>#DIV/0!</v>
      </c>
      <c r="AT162" s="231"/>
      <c r="AW162" s="942"/>
      <c r="BC162" s="1">
        <v>711.89199999999994</v>
      </c>
      <c r="BD162" s="1">
        <v>11.43</v>
      </c>
    </row>
    <row r="163" spans="1:56" ht="14.45" hidden="1" customHeight="1" outlineLevel="1">
      <c r="A163" s="2624"/>
      <c r="B163" s="2630"/>
      <c r="C163" s="1290" t="s">
        <v>305</v>
      </c>
      <c r="D163" s="1327"/>
      <c r="E163" s="1296"/>
      <c r="F163" s="1296">
        <v>0</v>
      </c>
      <c r="G163" s="1296">
        <v>0</v>
      </c>
      <c r="H163" s="1296">
        <v>0</v>
      </c>
      <c r="I163" s="1296">
        <v>0</v>
      </c>
      <c r="J163" s="1296"/>
      <c r="K163" s="1296"/>
      <c r="L163" s="1388">
        <f>SUM(M163:P163)</f>
        <v>0</v>
      </c>
      <c r="M163" s="1365"/>
      <c r="N163" s="1365"/>
      <c r="O163" s="1365"/>
      <c r="P163" s="1365"/>
      <c r="Q163" s="1394"/>
      <c r="R163" s="1394"/>
      <c r="S163" s="1395"/>
      <c r="T163" s="1394"/>
      <c r="U163" s="1396">
        <f>SUM(V163:Y163)</f>
        <v>0</v>
      </c>
      <c r="V163" s="1365"/>
      <c r="W163" s="1365"/>
      <c r="X163" s="1365"/>
      <c r="Y163" s="1365"/>
      <c r="Z163" s="1388">
        <f>SUM(AA163:AD163)</f>
        <v>0</v>
      </c>
      <c r="AA163" s="2432"/>
      <c r="AB163" s="2432"/>
      <c r="AC163" s="2432"/>
      <c r="AD163" s="2432"/>
      <c r="AE163" s="1396">
        <f>SUM(AF163:AI163)</f>
        <v>0</v>
      </c>
      <c r="AF163" s="1365"/>
      <c r="AG163" s="1365"/>
      <c r="AH163" s="1365"/>
      <c r="AI163" s="1365"/>
      <c r="AJ163" s="2029"/>
      <c r="AK163" s="1277"/>
      <c r="AL163" s="227"/>
      <c r="AM163" s="227"/>
      <c r="AN163" s="5">
        <f t="shared" si="450"/>
        <v>0</v>
      </c>
      <c r="AO163" s="5" t="e">
        <f t="shared" si="451"/>
        <v>#DIV/0!</v>
      </c>
      <c r="AP163" s="4" t="e">
        <f>AO163-#REF!</f>
        <v>#DIV/0!</v>
      </c>
      <c r="AQ163" s="4" t="e">
        <f>AP163/#REF!</f>
        <v>#DIV/0!</v>
      </c>
      <c r="AR163" s="4" t="e">
        <f>AQ163-#REF!</f>
        <v>#DIV/0!</v>
      </c>
      <c r="AS163" s="656" t="e">
        <f t="shared" si="452"/>
        <v>#DIV/0!</v>
      </c>
      <c r="AT163" s="228"/>
      <c r="AW163" s="835"/>
    </row>
    <row r="164" spans="1:56" ht="14.45" hidden="1" customHeight="1" outlineLevel="1">
      <c r="A164" s="2624"/>
      <c r="B164" s="2630"/>
      <c r="C164" s="1290" t="s">
        <v>274</v>
      </c>
      <c r="D164" s="1327"/>
      <c r="E164" s="1296"/>
      <c r="F164" s="1296"/>
      <c r="G164" s="1296">
        <v>0</v>
      </c>
      <c r="H164" s="1296">
        <v>0</v>
      </c>
      <c r="I164" s="1296">
        <v>0</v>
      </c>
      <c r="J164" s="1296"/>
      <c r="K164" s="1296"/>
      <c r="L164" s="1397">
        <f>L161/89.46</f>
        <v>0</v>
      </c>
      <c r="M164" s="1398">
        <f t="shared" ref="M164:P164" si="490">M161/89.46</f>
        <v>0</v>
      </c>
      <c r="N164" s="1398">
        <f t="shared" si="490"/>
        <v>0</v>
      </c>
      <c r="O164" s="1398">
        <f t="shared" si="490"/>
        <v>0</v>
      </c>
      <c r="P164" s="1398">
        <f t="shared" si="490"/>
        <v>0</v>
      </c>
      <c r="Q164" s="1394">
        <f t="shared" ref="Q164:R164" si="491">Q161/89.46</f>
        <v>0</v>
      </c>
      <c r="R164" s="1394">
        <f t="shared" si="491"/>
        <v>0</v>
      </c>
      <c r="S164" s="1395">
        <f t="shared" ref="S164:T164" si="492">S161/89.46</f>
        <v>0</v>
      </c>
      <c r="T164" s="1394">
        <f t="shared" si="492"/>
        <v>0</v>
      </c>
      <c r="U164" s="1398">
        <f>U161/89.46</f>
        <v>0</v>
      </c>
      <c r="V164" s="1398">
        <f t="shared" ref="V164:Y164" si="493">V161/89.46</f>
        <v>0</v>
      </c>
      <c r="W164" s="1398">
        <f t="shared" si="493"/>
        <v>0</v>
      </c>
      <c r="X164" s="1398">
        <f t="shared" si="493"/>
        <v>0</v>
      </c>
      <c r="Y164" s="1398">
        <f t="shared" si="493"/>
        <v>0</v>
      </c>
      <c r="Z164" s="1397">
        <f>Z161/89.46</f>
        <v>0</v>
      </c>
      <c r="AA164" s="1397">
        <f t="shared" ref="AA164:AD164" si="494">AA161/89.46</f>
        <v>0</v>
      </c>
      <c r="AB164" s="1397">
        <f t="shared" si="494"/>
        <v>0</v>
      </c>
      <c r="AC164" s="1397">
        <f t="shared" si="494"/>
        <v>0</v>
      </c>
      <c r="AD164" s="1397">
        <f t="shared" si="494"/>
        <v>0</v>
      </c>
      <c r="AE164" s="1398">
        <f>AE161/89.46</f>
        <v>0</v>
      </c>
      <c r="AF164" s="1398">
        <f t="shared" ref="AF164:AI164" si="495">AF161/89.46</f>
        <v>0</v>
      </c>
      <c r="AG164" s="1398">
        <f t="shared" si="495"/>
        <v>0</v>
      </c>
      <c r="AH164" s="1398">
        <f t="shared" si="495"/>
        <v>0</v>
      </c>
      <c r="AI164" s="1398">
        <f t="shared" si="495"/>
        <v>0</v>
      </c>
      <c r="AJ164" s="2031"/>
      <c r="AK164" s="1276"/>
      <c r="AL164" s="224"/>
      <c r="AM164" s="224"/>
      <c r="AN164" s="5">
        <f t="shared" si="450"/>
        <v>0</v>
      </c>
      <c r="AO164" s="5" t="e">
        <f t="shared" si="451"/>
        <v>#DIV/0!</v>
      </c>
      <c r="AP164" s="4" t="e">
        <f>AO164-#REF!</f>
        <v>#DIV/0!</v>
      </c>
      <c r="AQ164" s="4" t="e">
        <f>AP164/#REF!</f>
        <v>#DIV/0!</v>
      </c>
      <c r="AR164" s="4" t="e">
        <f>AQ164-#REF!</f>
        <v>#DIV/0!</v>
      </c>
      <c r="AS164" s="656" t="e">
        <f t="shared" si="452"/>
        <v>#DIV/0!</v>
      </c>
      <c r="AT164" s="226"/>
      <c r="AW164" s="835"/>
    </row>
    <row r="165" spans="1:56" ht="14.45" hidden="1" customHeight="1" outlineLevel="1">
      <c r="A165" s="2624" t="s">
        <v>85</v>
      </c>
      <c r="B165" s="2630" t="s">
        <v>123</v>
      </c>
      <c r="C165" s="1290" t="s">
        <v>272</v>
      </c>
      <c r="D165" s="1327"/>
      <c r="E165" s="1296"/>
      <c r="F165" s="1296">
        <v>0</v>
      </c>
      <c r="G165" s="1296">
        <v>0</v>
      </c>
      <c r="H165" s="1296">
        <v>0</v>
      </c>
      <c r="I165" s="1296">
        <v>0</v>
      </c>
      <c r="J165" s="1296"/>
      <c r="K165" s="1296"/>
      <c r="L165" s="1388">
        <f>SUM(M165:P165)</f>
        <v>0</v>
      </c>
      <c r="M165" s="1365"/>
      <c r="N165" s="1365"/>
      <c r="O165" s="1365"/>
      <c r="P165" s="1365"/>
      <c r="Q165" s="1394"/>
      <c r="R165" s="1394"/>
      <c r="S165" s="1395"/>
      <c r="T165" s="1394"/>
      <c r="U165" s="1396">
        <f>SUM(V165:Y165)</f>
        <v>0</v>
      </c>
      <c r="V165" s="1365"/>
      <c r="W165" s="1365"/>
      <c r="X165" s="1365"/>
      <c r="Y165" s="1365"/>
      <c r="Z165" s="1388">
        <f>SUM(AA165:AD165)</f>
        <v>0</v>
      </c>
      <c r="AA165" s="2432"/>
      <c r="AB165" s="2432"/>
      <c r="AC165" s="2432"/>
      <c r="AD165" s="2432"/>
      <c r="AE165" s="1396">
        <f>SUM(AF165:AI165)</f>
        <v>0</v>
      </c>
      <c r="AF165" s="1365"/>
      <c r="AG165" s="1365"/>
      <c r="AH165" s="1365"/>
      <c r="AI165" s="1365"/>
      <c r="AJ165" s="2029"/>
      <c r="AK165" s="1276"/>
      <c r="AL165" s="224"/>
      <c r="AM165" s="224"/>
      <c r="AN165" s="5">
        <f t="shared" si="450"/>
        <v>0</v>
      </c>
      <c r="AO165" s="5" t="e">
        <f t="shared" si="451"/>
        <v>#DIV/0!</v>
      </c>
      <c r="AP165" s="4" t="e">
        <f>AO165-#REF!</f>
        <v>#DIV/0!</v>
      </c>
      <c r="AQ165" s="4" t="e">
        <f>AP165/#REF!</f>
        <v>#DIV/0!</v>
      </c>
      <c r="AR165" s="4" t="e">
        <f>AQ165-#REF!</f>
        <v>#DIV/0!</v>
      </c>
      <c r="AS165" s="656" t="e">
        <f t="shared" si="452"/>
        <v>#DIV/0!</v>
      </c>
      <c r="AT165" s="226"/>
      <c r="AW165" s="835"/>
    </row>
    <row r="166" spans="1:56" ht="14.45" hidden="1" customHeight="1" outlineLevel="1">
      <c r="A166" s="2624"/>
      <c r="B166" s="2630"/>
      <c r="C166" s="1290" t="s">
        <v>277</v>
      </c>
      <c r="D166" s="1327"/>
      <c r="E166" s="1296">
        <f>1.154*E165/1000</f>
        <v>0</v>
      </c>
      <c r="F166" s="1296">
        <v>0</v>
      </c>
      <c r="G166" s="1296">
        <v>0</v>
      </c>
      <c r="H166" s="1296">
        <v>0</v>
      </c>
      <c r="I166" s="1296">
        <v>0</v>
      </c>
      <c r="J166" s="1296"/>
      <c r="K166" s="1296"/>
      <c r="L166" s="1388">
        <f t="shared" ref="L166:R166" si="496">1.154*L165/1000</f>
        <v>0</v>
      </c>
      <c r="M166" s="1396">
        <f t="shared" si="496"/>
        <v>0</v>
      </c>
      <c r="N166" s="1396">
        <f t="shared" si="496"/>
        <v>0</v>
      </c>
      <c r="O166" s="1396">
        <f t="shared" si="496"/>
        <v>0</v>
      </c>
      <c r="P166" s="1396">
        <f t="shared" si="496"/>
        <v>0</v>
      </c>
      <c r="Q166" s="1394">
        <f t="shared" si="496"/>
        <v>0</v>
      </c>
      <c r="R166" s="1394">
        <f t="shared" si="496"/>
        <v>0</v>
      </c>
      <c r="S166" s="1395">
        <f t="shared" ref="S166:T166" si="497">1.154*S165/1000</f>
        <v>0</v>
      </c>
      <c r="T166" s="1394">
        <f t="shared" si="497"/>
        <v>0</v>
      </c>
      <c r="U166" s="1396">
        <f t="shared" ref="U166:AD166" si="498">1.154*U165/1000</f>
        <v>0</v>
      </c>
      <c r="V166" s="1396">
        <f t="shared" si="498"/>
        <v>0</v>
      </c>
      <c r="W166" s="1396">
        <f t="shared" si="498"/>
        <v>0</v>
      </c>
      <c r="X166" s="1396">
        <f t="shared" si="498"/>
        <v>0</v>
      </c>
      <c r="Y166" s="1396">
        <f t="shared" si="498"/>
        <v>0</v>
      </c>
      <c r="Z166" s="1388">
        <f t="shared" si="498"/>
        <v>0</v>
      </c>
      <c r="AA166" s="1388">
        <f t="shared" si="498"/>
        <v>0</v>
      </c>
      <c r="AB166" s="1388">
        <f t="shared" si="498"/>
        <v>0</v>
      </c>
      <c r="AC166" s="1388">
        <f t="shared" si="498"/>
        <v>0</v>
      </c>
      <c r="AD166" s="1388">
        <f t="shared" si="498"/>
        <v>0</v>
      </c>
      <c r="AE166" s="1396">
        <f t="shared" ref="AE166:AI166" si="499">1.154*AE165/1000</f>
        <v>0</v>
      </c>
      <c r="AF166" s="1396">
        <f t="shared" si="499"/>
        <v>0</v>
      </c>
      <c r="AG166" s="1396">
        <f t="shared" si="499"/>
        <v>0</v>
      </c>
      <c r="AH166" s="1396">
        <f t="shared" si="499"/>
        <v>0</v>
      </c>
      <c r="AI166" s="1396">
        <f t="shared" si="499"/>
        <v>0</v>
      </c>
      <c r="AJ166" s="2030"/>
      <c r="AK166" s="1278"/>
      <c r="AL166" s="230"/>
      <c r="AM166" s="230"/>
      <c r="AN166" s="5">
        <f t="shared" si="450"/>
        <v>0</v>
      </c>
      <c r="AO166" s="5" t="e">
        <f t="shared" si="451"/>
        <v>#DIV/0!</v>
      </c>
      <c r="AP166" s="4" t="e">
        <f>AO166-#REF!</f>
        <v>#DIV/0!</v>
      </c>
      <c r="AQ166" s="4" t="e">
        <f>AP166/#REF!</f>
        <v>#DIV/0!</v>
      </c>
      <c r="AR166" s="4" t="e">
        <f>AQ166-#REF!</f>
        <v>#DIV/0!</v>
      </c>
      <c r="AS166" s="656" t="e">
        <f t="shared" si="452"/>
        <v>#DIV/0!</v>
      </c>
      <c r="AT166" s="231"/>
      <c r="AW166" s="835"/>
    </row>
    <row r="167" spans="1:56" ht="14.45" hidden="1" customHeight="1" outlineLevel="1">
      <c r="A167" s="2624"/>
      <c r="B167" s="2630"/>
      <c r="C167" s="1290" t="s">
        <v>305</v>
      </c>
      <c r="D167" s="1327"/>
      <c r="E167" s="1296"/>
      <c r="F167" s="1296">
        <v>0</v>
      </c>
      <c r="G167" s="1296">
        <v>0</v>
      </c>
      <c r="H167" s="1296">
        <v>0</v>
      </c>
      <c r="I167" s="1296">
        <v>0</v>
      </c>
      <c r="J167" s="1296"/>
      <c r="K167" s="1296"/>
      <c r="L167" s="1388">
        <f t="shared" ref="L167:L172" si="500">SUM(M167:P167)</f>
        <v>0</v>
      </c>
      <c r="M167" s="1365"/>
      <c r="N167" s="1365"/>
      <c r="O167" s="1365"/>
      <c r="P167" s="1365"/>
      <c r="Q167" s="1394"/>
      <c r="R167" s="1394"/>
      <c r="S167" s="1395"/>
      <c r="T167" s="1394"/>
      <c r="U167" s="1396">
        <f t="shared" ref="U167:U172" si="501">SUM(V167:Y167)</f>
        <v>0</v>
      </c>
      <c r="V167" s="1365"/>
      <c r="W167" s="1365"/>
      <c r="X167" s="1365"/>
      <c r="Y167" s="1365"/>
      <c r="Z167" s="1388">
        <f t="shared" ref="Z167:Z172" si="502">SUM(AA167:AD167)</f>
        <v>0</v>
      </c>
      <c r="AA167" s="2432"/>
      <c r="AB167" s="2432"/>
      <c r="AC167" s="2432"/>
      <c r="AD167" s="2432"/>
      <c r="AE167" s="1396">
        <f t="shared" ref="AE167:AE172" si="503">SUM(AF167:AI167)</f>
        <v>0</v>
      </c>
      <c r="AF167" s="1365"/>
      <c r="AG167" s="1365"/>
      <c r="AH167" s="1365"/>
      <c r="AI167" s="1365"/>
      <c r="AJ167" s="2029"/>
      <c r="AK167" s="1276"/>
      <c r="AL167" s="224"/>
      <c r="AM167" s="224"/>
      <c r="AN167" s="5">
        <f t="shared" si="450"/>
        <v>0</v>
      </c>
      <c r="AO167" s="5" t="e">
        <f t="shared" si="451"/>
        <v>#DIV/0!</v>
      </c>
      <c r="AP167" s="4" t="e">
        <f>AO167-#REF!</f>
        <v>#DIV/0!</v>
      </c>
      <c r="AQ167" s="4" t="e">
        <f>AP167/#REF!</f>
        <v>#DIV/0!</v>
      </c>
      <c r="AR167" s="4" t="e">
        <f>AQ167-#REF!</f>
        <v>#DIV/0!</v>
      </c>
      <c r="AS167" s="656" t="e">
        <f t="shared" si="452"/>
        <v>#DIV/0!</v>
      </c>
      <c r="AT167" s="226"/>
      <c r="AW167" s="835"/>
    </row>
    <row r="168" spans="1:56" ht="14.45" hidden="1" customHeight="1" outlineLevel="1">
      <c r="A168" s="2624" t="s">
        <v>86</v>
      </c>
      <c r="B168" s="2630" t="s">
        <v>144</v>
      </c>
      <c r="C168" s="1290" t="s">
        <v>273</v>
      </c>
      <c r="D168" s="1327"/>
      <c r="E168" s="1296"/>
      <c r="F168" s="1296">
        <v>0</v>
      </c>
      <c r="G168" s="1296">
        <v>0</v>
      </c>
      <c r="H168" s="1296">
        <v>0</v>
      </c>
      <c r="I168" s="1296">
        <v>0</v>
      </c>
      <c r="J168" s="1296"/>
      <c r="K168" s="1296"/>
      <c r="L168" s="1388">
        <f t="shared" si="500"/>
        <v>0</v>
      </c>
      <c r="M168" s="1365"/>
      <c r="N168" s="1365"/>
      <c r="O168" s="1365"/>
      <c r="P168" s="1365"/>
      <c r="Q168" s="1394"/>
      <c r="R168" s="1394"/>
      <c r="S168" s="1395"/>
      <c r="T168" s="1394"/>
      <c r="U168" s="1396">
        <f t="shared" si="501"/>
        <v>0</v>
      </c>
      <c r="V168" s="1365"/>
      <c r="W168" s="1365"/>
      <c r="X168" s="1365"/>
      <c r="Y168" s="1365"/>
      <c r="Z168" s="1388">
        <f t="shared" si="502"/>
        <v>0</v>
      </c>
      <c r="AA168" s="2432"/>
      <c r="AB168" s="2432"/>
      <c r="AC168" s="2432"/>
      <c r="AD168" s="2432"/>
      <c r="AE168" s="1396">
        <f t="shared" si="503"/>
        <v>0</v>
      </c>
      <c r="AF168" s="1365"/>
      <c r="AG168" s="1365"/>
      <c r="AH168" s="1365"/>
      <c r="AI168" s="1365"/>
      <c r="AJ168" s="2029"/>
      <c r="AK168" s="1276"/>
      <c r="AL168" s="224"/>
      <c r="AM168" s="224"/>
      <c r="AN168" s="5">
        <f t="shared" si="450"/>
        <v>0</v>
      </c>
      <c r="AO168" s="5" t="e">
        <f t="shared" si="451"/>
        <v>#DIV/0!</v>
      </c>
      <c r="AP168" s="4" t="e">
        <f>AO168-#REF!</f>
        <v>#DIV/0!</v>
      </c>
      <c r="AQ168" s="4" t="e">
        <f>AP168/#REF!</f>
        <v>#DIV/0!</v>
      </c>
      <c r="AR168" s="4" t="e">
        <f>AQ168-#REF!</f>
        <v>#DIV/0!</v>
      </c>
      <c r="AS168" s="656" t="e">
        <f t="shared" si="452"/>
        <v>#DIV/0!</v>
      </c>
      <c r="AT168" s="226"/>
      <c r="AW168" s="835"/>
    </row>
    <row r="169" spans="1:56" ht="14.45" hidden="1" customHeight="1" outlineLevel="1">
      <c r="A169" s="2624"/>
      <c r="B169" s="2630"/>
      <c r="C169" s="1290" t="s">
        <v>278</v>
      </c>
      <c r="D169" s="1327"/>
      <c r="E169" s="1296"/>
      <c r="F169" s="1296">
        <v>0</v>
      </c>
      <c r="G169" s="1296">
        <v>0</v>
      </c>
      <c r="H169" s="1296">
        <v>0</v>
      </c>
      <c r="I169" s="1296">
        <v>0</v>
      </c>
      <c r="J169" s="1296"/>
      <c r="K169" s="1296"/>
      <c r="L169" s="1388">
        <f t="shared" si="500"/>
        <v>0</v>
      </c>
      <c r="M169" s="1365"/>
      <c r="N169" s="1365"/>
      <c r="O169" s="1365"/>
      <c r="P169" s="1365"/>
      <c r="Q169" s="1394"/>
      <c r="R169" s="1394"/>
      <c r="S169" s="1395"/>
      <c r="T169" s="1394"/>
      <c r="U169" s="1396">
        <f t="shared" si="501"/>
        <v>0</v>
      </c>
      <c r="V169" s="1365"/>
      <c r="W169" s="1365"/>
      <c r="X169" s="1365"/>
      <c r="Y169" s="1365"/>
      <c r="Z169" s="1388">
        <f t="shared" si="502"/>
        <v>0</v>
      </c>
      <c r="AA169" s="2432"/>
      <c r="AB169" s="2432"/>
      <c r="AC169" s="2432"/>
      <c r="AD169" s="2432"/>
      <c r="AE169" s="1396">
        <f t="shared" si="503"/>
        <v>0</v>
      </c>
      <c r="AF169" s="1365"/>
      <c r="AG169" s="1365"/>
      <c r="AH169" s="1365"/>
      <c r="AI169" s="1365"/>
      <c r="AJ169" s="2029"/>
      <c r="AK169" s="1276"/>
      <c r="AL169" s="224"/>
      <c r="AM169" s="224"/>
      <c r="AN169" s="5">
        <f t="shared" si="450"/>
        <v>0</v>
      </c>
      <c r="AO169" s="5" t="e">
        <f t="shared" si="451"/>
        <v>#DIV/0!</v>
      </c>
      <c r="AP169" s="4" t="e">
        <f>AO169-#REF!</f>
        <v>#DIV/0!</v>
      </c>
      <c r="AQ169" s="4" t="e">
        <f>AP169/#REF!</f>
        <v>#DIV/0!</v>
      </c>
      <c r="AR169" s="4" t="e">
        <f>AQ169-#REF!</f>
        <v>#DIV/0!</v>
      </c>
      <c r="AS169" s="656" t="e">
        <f t="shared" si="452"/>
        <v>#DIV/0!</v>
      </c>
      <c r="AT169" s="226"/>
      <c r="AW169" s="835"/>
    </row>
    <row r="170" spans="1:56" ht="14.45" hidden="1" customHeight="1" outlineLevel="1">
      <c r="A170" s="2624"/>
      <c r="B170" s="2630"/>
      <c r="C170" s="1290" t="s">
        <v>156</v>
      </c>
      <c r="D170" s="1327"/>
      <c r="E170" s="1296"/>
      <c r="F170" s="1296">
        <v>0</v>
      </c>
      <c r="G170" s="1296">
        <v>0</v>
      </c>
      <c r="H170" s="1296">
        <v>0</v>
      </c>
      <c r="I170" s="1296">
        <v>0</v>
      </c>
      <c r="J170" s="1296"/>
      <c r="K170" s="1296"/>
      <c r="L170" s="1388">
        <f t="shared" si="500"/>
        <v>0</v>
      </c>
      <c r="M170" s="1365"/>
      <c r="N170" s="1365"/>
      <c r="O170" s="1365"/>
      <c r="P170" s="1365"/>
      <c r="Q170" s="1394"/>
      <c r="R170" s="1394"/>
      <c r="S170" s="1395"/>
      <c r="T170" s="1394"/>
      <c r="U170" s="1396">
        <f t="shared" si="501"/>
        <v>0</v>
      </c>
      <c r="V170" s="1365"/>
      <c r="W170" s="1365"/>
      <c r="X170" s="1365"/>
      <c r="Y170" s="1365"/>
      <c r="Z170" s="1388">
        <f t="shared" si="502"/>
        <v>0</v>
      </c>
      <c r="AA170" s="2432"/>
      <c r="AB170" s="2432"/>
      <c r="AC170" s="2432"/>
      <c r="AD170" s="2432"/>
      <c r="AE170" s="1396">
        <f t="shared" si="503"/>
        <v>0</v>
      </c>
      <c r="AF170" s="1365"/>
      <c r="AG170" s="1365"/>
      <c r="AH170" s="1365"/>
      <c r="AI170" s="1365"/>
      <c r="AJ170" s="2029"/>
      <c r="AK170" s="1278"/>
      <c r="AL170" s="230"/>
      <c r="AM170" s="230"/>
      <c r="AN170" s="5">
        <f t="shared" si="450"/>
        <v>0</v>
      </c>
      <c r="AO170" s="5" t="e">
        <f t="shared" si="451"/>
        <v>#DIV/0!</v>
      </c>
      <c r="AP170" s="4" t="e">
        <f>AO170-#REF!</f>
        <v>#DIV/0!</v>
      </c>
      <c r="AQ170" s="4" t="e">
        <f>AP170/#REF!</f>
        <v>#DIV/0!</v>
      </c>
      <c r="AR170" s="4" t="e">
        <f>AQ170-#REF!</f>
        <v>#DIV/0!</v>
      </c>
      <c r="AS170" s="656" t="e">
        <f t="shared" si="452"/>
        <v>#DIV/0!</v>
      </c>
      <c r="AT170" s="231"/>
      <c r="AW170" s="835"/>
    </row>
    <row r="171" spans="1:56" ht="14.45" hidden="1" customHeight="1" outlineLevel="1">
      <c r="A171" s="2624"/>
      <c r="B171" s="2630"/>
      <c r="C171" s="1290" t="s">
        <v>277</v>
      </c>
      <c r="D171" s="1327"/>
      <c r="E171" s="1296"/>
      <c r="F171" s="1296">
        <v>0</v>
      </c>
      <c r="G171" s="1296">
        <v>0</v>
      </c>
      <c r="H171" s="1296">
        <v>0</v>
      </c>
      <c r="I171" s="1296">
        <v>0</v>
      </c>
      <c r="J171" s="1296"/>
      <c r="K171" s="1296"/>
      <c r="L171" s="1388">
        <f t="shared" si="500"/>
        <v>0</v>
      </c>
      <c r="M171" s="1365"/>
      <c r="N171" s="1365"/>
      <c r="O171" s="1365"/>
      <c r="P171" s="1365"/>
      <c r="Q171" s="1394"/>
      <c r="R171" s="1394"/>
      <c r="S171" s="1395"/>
      <c r="T171" s="1394"/>
      <c r="U171" s="1396">
        <f t="shared" si="501"/>
        <v>0</v>
      </c>
      <c r="V171" s="1365"/>
      <c r="W171" s="1365"/>
      <c r="X171" s="1365"/>
      <c r="Y171" s="1365"/>
      <c r="Z171" s="1388">
        <f t="shared" si="502"/>
        <v>0</v>
      </c>
      <c r="AA171" s="2432"/>
      <c r="AB171" s="2432"/>
      <c r="AC171" s="2432"/>
      <c r="AD171" s="2432"/>
      <c r="AE171" s="1396">
        <f t="shared" si="503"/>
        <v>0</v>
      </c>
      <c r="AF171" s="1365"/>
      <c r="AG171" s="1365"/>
      <c r="AH171" s="1365"/>
      <c r="AI171" s="1365"/>
      <c r="AJ171" s="2029"/>
      <c r="AK171" s="1276"/>
      <c r="AL171" s="224"/>
      <c r="AM171" s="224"/>
      <c r="AN171" s="5">
        <f t="shared" si="450"/>
        <v>0</v>
      </c>
      <c r="AO171" s="5" t="e">
        <f t="shared" si="451"/>
        <v>#DIV/0!</v>
      </c>
      <c r="AP171" s="4" t="e">
        <f>AO171-#REF!</f>
        <v>#DIV/0!</v>
      </c>
      <c r="AQ171" s="4" t="e">
        <f>AP171/#REF!</f>
        <v>#DIV/0!</v>
      </c>
      <c r="AR171" s="4" t="e">
        <f>AQ171-#REF!</f>
        <v>#DIV/0!</v>
      </c>
      <c r="AS171" s="656" t="e">
        <f t="shared" si="452"/>
        <v>#DIV/0!</v>
      </c>
      <c r="AT171" s="226"/>
      <c r="AW171" s="835"/>
    </row>
    <row r="172" spans="1:56" ht="14.45" hidden="1" customHeight="1" outlineLevel="1">
      <c r="A172" s="2624"/>
      <c r="B172" s="2630"/>
      <c r="C172" s="1290" t="s">
        <v>305</v>
      </c>
      <c r="D172" s="1327"/>
      <c r="E172" s="1296"/>
      <c r="F172" s="1296">
        <v>0</v>
      </c>
      <c r="G172" s="1296">
        <v>0</v>
      </c>
      <c r="H172" s="1296">
        <v>0</v>
      </c>
      <c r="I172" s="1296">
        <v>0</v>
      </c>
      <c r="J172" s="1296"/>
      <c r="K172" s="1296"/>
      <c r="L172" s="1388">
        <f t="shared" si="500"/>
        <v>0</v>
      </c>
      <c r="M172" s="1365"/>
      <c r="N172" s="1365"/>
      <c r="O172" s="1365"/>
      <c r="P172" s="1365"/>
      <c r="Q172" s="1394"/>
      <c r="R172" s="1394"/>
      <c r="S172" s="1395"/>
      <c r="T172" s="1394"/>
      <c r="U172" s="1396">
        <f t="shared" si="501"/>
        <v>0</v>
      </c>
      <c r="V172" s="1365"/>
      <c r="W172" s="1365"/>
      <c r="X172" s="1365"/>
      <c r="Y172" s="1365"/>
      <c r="Z172" s="1388">
        <f t="shared" si="502"/>
        <v>0</v>
      </c>
      <c r="AA172" s="2432"/>
      <c r="AB172" s="2432"/>
      <c r="AC172" s="2432"/>
      <c r="AD172" s="2432"/>
      <c r="AE172" s="1396">
        <f t="shared" si="503"/>
        <v>0</v>
      </c>
      <c r="AF172" s="1365"/>
      <c r="AG172" s="1365"/>
      <c r="AH172" s="1365"/>
      <c r="AI172" s="1365"/>
      <c r="AJ172" s="2029"/>
      <c r="AK172" s="1276"/>
      <c r="AL172" s="224"/>
      <c r="AM172" s="224"/>
      <c r="AN172" s="5">
        <f t="shared" si="450"/>
        <v>0</v>
      </c>
      <c r="AO172" s="5" t="e">
        <f t="shared" si="451"/>
        <v>#DIV/0!</v>
      </c>
      <c r="AP172" s="4" t="e">
        <f>AO172-#REF!</f>
        <v>#DIV/0!</v>
      </c>
      <c r="AQ172" s="4" t="e">
        <f>AP172/#REF!</f>
        <v>#DIV/0!</v>
      </c>
      <c r="AR172" s="4" t="e">
        <f>AQ172-#REF!</f>
        <v>#DIV/0!</v>
      </c>
      <c r="AS172" s="656" t="e">
        <f t="shared" si="452"/>
        <v>#DIV/0!</v>
      </c>
      <c r="AT172" s="226"/>
      <c r="AW172" s="835"/>
    </row>
    <row r="173" spans="1:56" ht="32.450000000000003" customHeight="1" outlineLevel="1">
      <c r="A173" s="2595">
        <v>7</v>
      </c>
      <c r="B173" s="2629" t="s">
        <v>100</v>
      </c>
      <c r="C173" s="1290" t="s">
        <v>303</v>
      </c>
      <c r="D173" s="1325"/>
      <c r="E173" s="1296">
        <f>E176+E178+E180</f>
        <v>0.10885300000000001</v>
      </c>
      <c r="F173" s="1296">
        <v>0.12862999999999999</v>
      </c>
      <c r="G173" s="1296">
        <v>0.124517</v>
      </c>
      <c r="H173" s="1296">
        <v>0.10268000000000001</v>
      </c>
      <c r="I173" s="1296">
        <v>0.11903299999999999</v>
      </c>
      <c r="J173" s="1340">
        <f t="shared" ref="J173" si="504">J176+J178+J182</f>
        <v>4.893815E-2</v>
      </c>
      <c r="K173" s="1386"/>
      <c r="L173" s="1340">
        <f t="shared" ref="L173:R173" si="505">L176+L178+L182</f>
        <v>5.6562390500000004E-2</v>
      </c>
      <c r="M173" s="1340">
        <f t="shared" si="505"/>
        <v>1.2099395000000001E-2</v>
      </c>
      <c r="N173" s="1340">
        <f t="shared" si="505"/>
        <v>1.5289235499999998E-2</v>
      </c>
      <c r="O173" s="1340">
        <f t="shared" si="505"/>
        <v>1.6128E-2</v>
      </c>
      <c r="P173" s="1340">
        <f t="shared" si="505"/>
        <v>1.3045760000000002E-2</v>
      </c>
      <c r="Q173" s="1387">
        <f t="shared" si="505"/>
        <v>6.1125544808939537E-2</v>
      </c>
      <c r="R173" s="1387">
        <f t="shared" si="505"/>
        <v>6.3506986961170936E-2</v>
      </c>
      <c r="S173" s="1390">
        <f t="shared" ref="S173:T173" si="506">S176+S178+S182</f>
        <v>6.5981148671889728E-2</v>
      </c>
      <c r="T173" s="1387">
        <f t="shared" si="506"/>
        <v>6.8551857231859956E-2</v>
      </c>
      <c r="U173" s="1340">
        <f t="shared" ref="U173:AD173" si="507">U176+U178+U182</f>
        <v>5.4322179999999998E-2</v>
      </c>
      <c r="V173" s="1340">
        <f t="shared" si="507"/>
        <v>1.243845E-2</v>
      </c>
      <c r="W173" s="1340">
        <f t="shared" si="507"/>
        <v>1.2795000000000001E-2</v>
      </c>
      <c r="X173" s="1340">
        <f t="shared" si="507"/>
        <v>1.532207E-2</v>
      </c>
      <c r="Y173" s="1340">
        <f t="shared" si="507"/>
        <v>1.376666E-2</v>
      </c>
      <c r="Z173" s="1340">
        <f t="shared" si="507"/>
        <v>5.8372989820663017E-2</v>
      </c>
      <c r="AA173" s="1340">
        <f t="shared" si="507"/>
        <v>1.2815346589508517E-2</v>
      </c>
      <c r="AB173" s="1340">
        <f t="shared" si="507"/>
        <v>1.6031676985140443E-2</v>
      </c>
      <c r="AC173" s="1340">
        <f t="shared" si="507"/>
        <v>1.6608356013382907E-2</v>
      </c>
      <c r="AD173" s="1340">
        <f t="shared" si="507"/>
        <v>1.2917610232631152E-2</v>
      </c>
      <c r="AE173" s="1340">
        <f t="shared" ref="AE173:AI173" si="508">AE176+AE178+AE182</f>
        <v>1.1145999E-2</v>
      </c>
      <c r="AF173" s="1340">
        <f t="shared" si="508"/>
        <v>1.1145999E-2</v>
      </c>
      <c r="AG173" s="1340">
        <f t="shared" si="508"/>
        <v>0</v>
      </c>
      <c r="AH173" s="1340">
        <f t="shared" si="508"/>
        <v>0</v>
      </c>
      <c r="AI173" s="1340">
        <f t="shared" si="508"/>
        <v>0</v>
      </c>
      <c r="AJ173" s="2013"/>
      <c r="AK173" s="1276"/>
      <c r="AL173" s="224"/>
      <c r="AM173" s="224"/>
      <c r="AN173" s="5">
        <f t="shared" si="450"/>
        <v>-8.0592999999999984E-4</v>
      </c>
      <c r="AO173" s="5">
        <f t="shared" si="451"/>
        <v>-5.8542159100319166E-2</v>
      </c>
      <c r="AP173" s="4" t="e">
        <f>AO173-#REF!</f>
        <v>#REF!</v>
      </c>
      <c r="AQ173" s="4" t="e">
        <f>AP173/#REF!</f>
        <v>#REF!</v>
      </c>
      <c r="AR173" s="4" t="e">
        <f>AQ173-#REF!</f>
        <v>#REF!</v>
      </c>
      <c r="AS173" s="656">
        <f t="shared" si="452"/>
        <v>-4.9970858134920623E-2</v>
      </c>
      <c r="AT173" s="226"/>
      <c r="AW173" s="835"/>
      <c r="AX173" s="730"/>
    </row>
    <row r="174" spans="1:56" ht="33" customHeight="1" outlineLevel="1">
      <c r="A174" s="2595"/>
      <c r="B174" s="2629"/>
      <c r="C174" s="1290" t="s">
        <v>273</v>
      </c>
      <c r="D174" s="1325"/>
      <c r="E174" s="1296">
        <f>E177</f>
        <v>7.2220000000000004</v>
      </c>
      <c r="F174" s="1296">
        <v>7.7200000000000006</v>
      </c>
      <c r="G174" s="1296">
        <v>7.01</v>
      </c>
      <c r="H174" s="1296">
        <v>5.6660000000000004</v>
      </c>
      <c r="I174" s="1296">
        <v>5.2389999999999999</v>
      </c>
      <c r="J174" s="1340">
        <f t="shared" ref="J174" si="509">J177</f>
        <v>2.528</v>
      </c>
      <c r="K174" s="1386"/>
      <c r="L174" s="1340">
        <f>SUM(M174:P174)</f>
        <v>2.5250000000000004</v>
      </c>
      <c r="M174" s="1340">
        <f t="shared" ref="M174:R174" si="510">M177</f>
        <v>0.55000000000000004</v>
      </c>
      <c r="N174" s="1340">
        <f t="shared" si="510"/>
        <v>0.69499999999999995</v>
      </c>
      <c r="O174" s="1340">
        <f t="shared" si="510"/>
        <v>0.72</v>
      </c>
      <c r="P174" s="1340">
        <f t="shared" si="510"/>
        <v>0.56000000000000005</v>
      </c>
      <c r="Q174" s="1387">
        <f t="shared" si="510"/>
        <v>2.5229465280000007</v>
      </c>
      <c r="R174" s="1387">
        <f t="shared" si="510"/>
        <v>2.5204235814720009</v>
      </c>
      <c r="S174" s="1387">
        <f t="shared" ref="S174:T174" si="511">S177</f>
        <v>2.5179031578905287</v>
      </c>
      <c r="T174" s="1387">
        <f t="shared" si="511"/>
        <v>2.5153852547326383</v>
      </c>
      <c r="U174" s="1340">
        <f t="shared" ref="U174" si="512">U177</f>
        <v>2.3090080000000004</v>
      </c>
      <c r="V174" s="1340">
        <f>V177</f>
        <v>0.54100800000000016</v>
      </c>
      <c r="W174" s="1340">
        <f>W177</f>
        <v>0.61099999999999999</v>
      </c>
      <c r="X174" s="1340">
        <f>X177</f>
        <v>0.60500000000000009</v>
      </c>
      <c r="Y174" s="1340">
        <f>Y177</f>
        <v>0.55200000000000016</v>
      </c>
      <c r="Z174" s="1340">
        <f>SUM(AA174:AD174)</f>
        <v>2.5229750000000002</v>
      </c>
      <c r="AA174" s="1340">
        <f t="shared" ref="AA174:AD174" si="513">AA177</f>
        <v>0.55390000000000006</v>
      </c>
      <c r="AB174" s="1340">
        <f t="shared" si="513"/>
        <v>0.69291499999999995</v>
      </c>
      <c r="AC174" s="1340">
        <f t="shared" si="513"/>
        <v>0.71783999999999992</v>
      </c>
      <c r="AD174" s="1340">
        <f t="shared" si="513"/>
        <v>0.55832000000000004</v>
      </c>
      <c r="AE174" s="1340">
        <f t="shared" ref="AE174" si="514">AE177</f>
        <v>0.52950000000000008</v>
      </c>
      <c r="AF174" s="1340">
        <f>AF177</f>
        <v>0.52950000000000008</v>
      </c>
      <c r="AG174" s="1340">
        <f>AG177</f>
        <v>0</v>
      </c>
      <c r="AH174" s="1340">
        <f>AH177</f>
        <v>0</v>
      </c>
      <c r="AI174" s="1340">
        <f>AI177</f>
        <v>0</v>
      </c>
      <c r="AJ174" s="2013"/>
      <c r="AK174" s="1276"/>
      <c r="AL174" s="224"/>
      <c r="AM174" s="224"/>
      <c r="AN174" s="5">
        <f t="shared" si="450"/>
        <v>-0.11499999999999988</v>
      </c>
      <c r="AO174" s="5">
        <f t="shared" si="451"/>
        <v>-0.20833333333333307</v>
      </c>
      <c r="AP174" s="4" t="e">
        <f>AO174-#REF!</f>
        <v>#REF!</v>
      </c>
      <c r="AQ174" s="4" t="e">
        <f>AP174/#REF!</f>
        <v>#REF!</v>
      </c>
      <c r="AR174" s="4" t="e">
        <f>AQ174-#REF!</f>
        <v>#REF!</v>
      </c>
      <c r="AS174" s="656">
        <f t="shared" si="452"/>
        <v>-0.15972222222222207</v>
      </c>
      <c r="AT174" s="226"/>
      <c r="AW174" s="835"/>
      <c r="AX174" s="730"/>
    </row>
    <row r="175" spans="1:56" ht="14.45" hidden="1" customHeight="1" outlineLevel="1">
      <c r="A175" s="2624" t="s">
        <v>102</v>
      </c>
      <c r="B175" s="2625" t="s">
        <v>4</v>
      </c>
      <c r="C175" s="1290" t="s">
        <v>273</v>
      </c>
      <c r="D175" s="1327"/>
      <c r="E175" s="1296"/>
      <c r="F175" s="1296">
        <v>0</v>
      </c>
      <c r="G175" s="1296">
        <v>0</v>
      </c>
      <c r="H175" s="1296">
        <v>0</v>
      </c>
      <c r="I175" s="1296">
        <v>0</v>
      </c>
      <c r="J175" s="1386"/>
      <c r="K175" s="1386"/>
      <c r="L175" s="1388">
        <f>SUM(M175:P175)</f>
        <v>0</v>
      </c>
      <c r="M175" s="1396"/>
      <c r="N175" s="1396"/>
      <c r="O175" s="1396"/>
      <c r="P175" s="1396"/>
      <c r="Q175" s="1394"/>
      <c r="R175" s="1394"/>
      <c r="S175" s="1399"/>
      <c r="T175" s="1394"/>
      <c r="U175" s="1396">
        <f t="shared" ref="U175:U182" si="515">SUM(V175:Y175)</f>
        <v>0</v>
      </c>
      <c r="V175" s="1365"/>
      <c r="W175" s="1365"/>
      <c r="X175" s="1365"/>
      <c r="Y175" s="1365"/>
      <c r="Z175" s="1388">
        <f>SUM(AA175:AD175)</f>
        <v>0</v>
      </c>
      <c r="AA175" s="1410"/>
      <c r="AB175" s="1410"/>
      <c r="AC175" s="1410"/>
      <c r="AD175" s="1410"/>
      <c r="AE175" s="1396">
        <f t="shared" ref="AE175:AE182" si="516">SUM(AF175:AI175)</f>
        <v>0</v>
      </c>
      <c r="AF175" s="1365"/>
      <c r="AG175" s="1365"/>
      <c r="AH175" s="1365"/>
      <c r="AI175" s="1365"/>
      <c r="AJ175" s="2029"/>
      <c r="AK175" s="1276"/>
      <c r="AL175" s="224"/>
      <c r="AM175" s="224"/>
      <c r="AN175" s="5">
        <f t="shared" si="450"/>
        <v>0</v>
      </c>
      <c r="AO175" s="5" t="e">
        <f t="shared" si="451"/>
        <v>#DIV/0!</v>
      </c>
      <c r="AP175" s="4" t="e">
        <f>AO175-#REF!</f>
        <v>#DIV/0!</v>
      </c>
      <c r="AQ175" s="4" t="e">
        <f>AP175/#REF!</f>
        <v>#DIV/0!</v>
      </c>
      <c r="AR175" s="4" t="e">
        <f>AQ175-#REF!</f>
        <v>#DIV/0!</v>
      </c>
      <c r="AS175" s="656" t="e">
        <f t="shared" si="452"/>
        <v>#DIV/0!</v>
      </c>
      <c r="AT175" s="226"/>
      <c r="AW175" s="835"/>
      <c r="AX175" s="730"/>
    </row>
    <row r="176" spans="1:56" ht="14.45" hidden="1" customHeight="1" outlineLevel="1">
      <c r="A176" s="2624"/>
      <c r="B176" s="2625"/>
      <c r="C176" s="1290" t="s">
        <v>305</v>
      </c>
      <c r="D176" s="1327"/>
      <c r="E176" s="1296"/>
      <c r="F176" s="1296">
        <v>0</v>
      </c>
      <c r="G176" s="1296">
        <v>0</v>
      </c>
      <c r="H176" s="1296">
        <v>0</v>
      </c>
      <c r="I176" s="1296">
        <v>0</v>
      </c>
      <c r="J176" s="1386"/>
      <c r="K176" s="1386"/>
      <c r="L176" s="1388">
        <f>SUM(M176:P176)</f>
        <v>0</v>
      </c>
      <c r="M176" s="1396"/>
      <c r="N176" s="1396"/>
      <c r="O176" s="1396"/>
      <c r="P176" s="1396"/>
      <c r="Q176" s="1394"/>
      <c r="R176" s="1394"/>
      <c r="S176" s="1399"/>
      <c r="T176" s="1394"/>
      <c r="U176" s="1396">
        <f t="shared" si="515"/>
        <v>0</v>
      </c>
      <c r="V176" s="1365"/>
      <c r="W176" s="1365"/>
      <c r="X176" s="1365"/>
      <c r="Y176" s="1957"/>
      <c r="Z176" s="1388">
        <f>SUM(AA176:AD176)</f>
        <v>0</v>
      </c>
      <c r="AA176" s="1410"/>
      <c r="AB176" s="1410"/>
      <c r="AC176" s="1410"/>
      <c r="AD176" s="1410"/>
      <c r="AE176" s="1396">
        <f t="shared" si="516"/>
        <v>0</v>
      </c>
      <c r="AF176" s="1365"/>
      <c r="AG176" s="1365"/>
      <c r="AH176" s="1365"/>
      <c r="AI176" s="1957"/>
      <c r="AJ176" s="2032"/>
      <c r="AK176" s="1276"/>
      <c r="AL176" s="224"/>
      <c r="AM176" s="224"/>
      <c r="AN176" s="5">
        <f t="shared" si="450"/>
        <v>0</v>
      </c>
      <c r="AO176" s="5" t="e">
        <f t="shared" si="451"/>
        <v>#DIV/0!</v>
      </c>
      <c r="AP176" s="4" t="e">
        <f>AO176-#REF!</f>
        <v>#DIV/0!</v>
      </c>
      <c r="AQ176" s="4" t="e">
        <f>AP176/#REF!</f>
        <v>#DIV/0!</v>
      </c>
      <c r="AR176" s="4" t="e">
        <f>AQ176-#REF!</f>
        <v>#DIV/0!</v>
      </c>
      <c r="AS176" s="656" t="e">
        <f t="shared" si="452"/>
        <v>#DIV/0!</v>
      </c>
      <c r="AT176" s="226"/>
      <c r="AW176" s="835"/>
      <c r="AX176" s="730"/>
    </row>
    <row r="177" spans="1:68" outlineLevel="1">
      <c r="A177" s="2624" t="s">
        <v>103</v>
      </c>
      <c r="B177" s="2625" t="s">
        <v>5</v>
      </c>
      <c r="C177" s="1290" t="s">
        <v>273</v>
      </c>
      <c r="D177" s="1327"/>
      <c r="E177" s="1296">
        <v>7.2220000000000004</v>
      </c>
      <c r="F177" s="1296">
        <v>7.7200000000000006</v>
      </c>
      <c r="G177" s="1296">
        <v>7.01</v>
      </c>
      <c r="H177" s="1296">
        <v>5.6660000000000004</v>
      </c>
      <c r="I177" s="1296">
        <v>5.2389999999999999</v>
      </c>
      <c r="J177" s="1386">
        <v>2.528</v>
      </c>
      <c r="K177" s="1386"/>
      <c r="L177" s="1340">
        <f>SUM(M177:P177)</f>
        <v>2.5250000000000004</v>
      </c>
      <c r="M177" s="1298">
        <v>0.55000000000000004</v>
      </c>
      <c r="N177" s="1298">
        <v>0.69499999999999995</v>
      </c>
      <c r="O177" s="1298">
        <v>0.72</v>
      </c>
      <c r="P177" s="1298">
        <v>0.56000000000000005</v>
      </c>
      <c r="Q177" s="1387">
        <v>2.5229465280000007</v>
      </c>
      <c r="R177" s="1387">
        <v>2.5204235814720009</v>
      </c>
      <c r="S177" s="1387">
        <v>2.5179031578905287</v>
      </c>
      <c r="T177" s="1387">
        <v>2.5153852547326383</v>
      </c>
      <c r="U177" s="1340">
        <f t="shared" si="515"/>
        <v>2.3090080000000004</v>
      </c>
      <c r="V177" s="1391">
        <v>0.54100800000000016</v>
      </c>
      <c r="W177" s="1391">
        <v>0.61099999999999999</v>
      </c>
      <c r="X177" s="1956">
        <v>0.60500000000000009</v>
      </c>
      <c r="Y177" s="1843">
        <v>0.55200000000000016</v>
      </c>
      <c r="Z177" s="1340">
        <f>SUM(AA177:AD177)</f>
        <v>2.5229750000000002</v>
      </c>
      <c r="AA177" s="2431">
        <v>0.55390000000000006</v>
      </c>
      <c r="AB177" s="2431">
        <v>0.69291499999999995</v>
      </c>
      <c r="AC177" s="2431">
        <v>0.71783999999999992</v>
      </c>
      <c r="AD177" s="2431">
        <v>0.55832000000000004</v>
      </c>
      <c r="AE177" s="1340">
        <f t="shared" si="516"/>
        <v>0.52950000000000008</v>
      </c>
      <c r="AF177" s="1391">
        <v>0.52950000000000008</v>
      </c>
      <c r="AG177" s="1391"/>
      <c r="AH177" s="1956"/>
      <c r="AI177" s="1843"/>
      <c r="AJ177" s="2033"/>
      <c r="AK177" s="1276"/>
      <c r="AL177" s="224"/>
      <c r="AM177" s="224"/>
      <c r="AN177" s="5">
        <f t="shared" si="450"/>
        <v>-0.11499999999999988</v>
      </c>
      <c r="AO177" s="5">
        <f t="shared" si="451"/>
        <v>-0.20833333333333307</v>
      </c>
      <c r="AP177" s="4" t="e">
        <f>AO177-#REF!</f>
        <v>#REF!</v>
      </c>
      <c r="AQ177" s="4" t="e">
        <f>AP177/#REF!</f>
        <v>#REF!</v>
      </c>
      <c r="AR177" s="4" t="e">
        <f>AQ177-#REF!</f>
        <v>#REF!</v>
      </c>
      <c r="AS177" s="656">
        <f t="shared" si="452"/>
        <v>-0.15972222222222207</v>
      </c>
      <c r="AT177" s="226"/>
      <c r="AW177" s="835"/>
      <c r="AX177" s="730"/>
    </row>
    <row r="178" spans="1:68" ht="25.15" customHeight="1" outlineLevel="1">
      <c r="A178" s="2624"/>
      <c r="B178" s="2625"/>
      <c r="C178" s="1290" t="s">
        <v>303</v>
      </c>
      <c r="D178" s="1327"/>
      <c r="E178" s="1296">
        <v>0.10885300000000001</v>
      </c>
      <c r="F178" s="1296">
        <v>0.12862999999999999</v>
      </c>
      <c r="G178" s="1296">
        <v>0.124517</v>
      </c>
      <c r="H178" s="1296">
        <v>0.10268000000000001</v>
      </c>
      <c r="I178" s="1296">
        <v>0.11903299999999999</v>
      </c>
      <c r="J178" s="1386">
        <v>4.893815E-2</v>
      </c>
      <c r="K178" s="1386"/>
      <c r="L178" s="1340">
        <f>SUM(M178:P178)</f>
        <v>5.6562390500000004E-2</v>
      </c>
      <c r="M178" s="1298">
        <f>M177*$BF$39</f>
        <v>1.2099395000000001E-2</v>
      </c>
      <c r="N178" s="1298">
        <f>N177*$BG$39</f>
        <v>1.5289235499999998E-2</v>
      </c>
      <c r="O178" s="1298">
        <f>O177*$BH$39</f>
        <v>1.6128E-2</v>
      </c>
      <c r="P178" s="1298">
        <f>P177*$BI$39</f>
        <v>1.3045760000000002E-2</v>
      </c>
      <c r="Q178" s="1303">
        <f>Q177*$BA$39</f>
        <v>6.1125544808939537E-2</v>
      </c>
      <c r="R178" s="1303">
        <f>R177*$BB$39</f>
        <v>6.3506986961170936E-2</v>
      </c>
      <c r="S178" s="1304">
        <f>S177*$BC$39</f>
        <v>6.5981148671889728E-2</v>
      </c>
      <c r="T178" s="1303">
        <f>T177*$BD$39</f>
        <v>6.8551857231859956E-2</v>
      </c>
      <c r="U178" s="1340">
        <f t="shared" si="515"/>
        <v>5.4322179999999998E-2</v>
      </c>
      <c r="V178" s="1391">
        <v>1.243845E-2</v>
      </c>
      <c r="W178" s="1391">
        <v>1.2795000000000001E-2</v>
      </c>
      <c r="X178" s="1956">
        <v>1.532207E-2</v>
      </c>
      <c r="Y178" s="1391">
        <v>1.376666E-2</v>
      </c>
      <c r="Z178" s="1340">
        <f>SUM(AA178:AD178)</f>
        <v>5.8372989820663017E-2</v>
      </c>
      <c r="AA178" s="2431">
        <v>1.2815346589508517E-2</v>
      </c>
      <c r="AB178" s="2431">
        <v>1.6031676985140443E-2</v>
      </c>
      <c r="AC178" s="2431">
        <v>1.6608356013382907E-2</v>
      </c>
      <c r="AD178" s="2431">
        <v>1.2917610232631152E-2</v>
      </c>
      <c r="AE178" s="1340">
        <f t="shared" si="516"/>
        <v>1.1145999E-2</v>
      </c>
      <c r="AF178" s="1391">
        <v>1.1145999E-2</v>
      </c>
      <c r="AG178" s="1391"/>
      <c r="AH178" s="1956"/>
      <c r="AI178" s="1391"/>
      <c r="AJ178" s="2027"/>
      <c r="AK178" s="1276"/>
      <c r="AL178" s="224"/>
      <c r="AM178" s="224"/>
      <c r="AN178" s="5">
        <f t="shared" si="450"/>
        <v>-8.0592999999999984E-4</v>
      </c>
      <c r="AO178" s="5">
        <f t="shared" si="451"/>
        <v>-5.8542159100319166E-2</v>
      </c>
      <c r="AP178" s="4" t="e">
        <f>AO178-#REF!</f>
        <v>#REF!</v>
      </c>
      <c r="AQ178" s="4" t="e">
        <f>AP178/#REF!</f>
        <v>#REF!</v>
      </c>
      <c r="AR178" s="4" t="e">
        <f>AQ178-#REF!</f>
        <v>#REF!</v>
      </c>
      <c r="AS178" s="656">
        <f t="shared" si="452"/>
        <v>-4.9970858134920623E-2</v>
      </c>
      <c r="AT178" s="226"/>
      <c r="AW178" s="835"/>
      <c r="AX178" s="730"/>
    </row>
    <row r="179" spans="1:68" ht="14.45" hidden="1" customHeight="1" outlineLevel="1">
      <c r="A179" s="2624" t="s">
        <v>105</v>
      </c>
      <c r="B179" s="2625" t="s">
        <v>104</v>
      </c>
      <c r="C179" s="1290" t="s">
        <v>273</v>
      </c>
      <c r="D179" s="1327"/>
      <c r="E179" s="1400"/>
      <c r="F179" s="1400">
        <v>0</v>
      </c>
      <c r="G179" s="1400"/>
      <c r="H179" s="1400">
        <v>0</v>
      </c>
      <c r="I179" s="1400">
        <v>0</v>
      </c>
      <c r="J179" s="1401"/>
      <c r="K179" s="1401"/>
      <c r="L179" s="1340">
        <f t="shared" ref="L179:L182" si="517">SUM(M179:P179)</f>
        <v>0</v>
      </c>
      <c r="M179" s="1396"/>
      <c r="N179" s="1396"/>
      <c r="O179" s="1396"/>
      <c r="P179" s="1396"/>
      <c r="Q179" s="1394"/>
      <c r="R179" s="1394"/>
      <c r="S179" s="1399"/>
      <c r="T179" s="1394"/>
      <c r="U179" s="1340">
        <f t="shared" si="515"/>
        <v>0</v>
      </c>
      <c r="V179" s="1365"/>
      <c r="W179" s="1365"/>
      <c r="X179" s="1365"/>
      <c r="Y179" s="1749"/>
      <c r="Z179" s="1340">
        <f t="shared" ref="Z179:Z182" si="518">SUM(AA179:AD179)</f>
        <v>0</v>
      </c>
      <c r="AA179" s="1410"/>
      <c r="AB179" s="1410"/>
      <c r="AC179" s="1410"/>
      <c r="AD179" s="1410"/>
      <c r="AE179" s="1340">
        <f t="shared" si="516"/>
        <v>0</v>
      </c>
      <c r="AF179" s="1365"/>
      <c r="AG179" s="1365"/>
      <c r="AH179" s="1365"/>
      <c r="AI179" s="1749"/>
      <c r="AJ179" s="2029"/>
      <c r="AK179" s="1278"/>
      <c r="AL179" s="230"/>
      <c r="AM179" s="230"/>
      <c r="AN179" s="5">
        <f t="shared" si="450"/>
        <v>0</v>
      </c>
      <c r="AO179" s="5" t="e">
        <f t="shared" si="451"/>
        <v>#DIV/0!</v>
      </c>
      <c r="AP179" s="4" t="e">
        <f>AO179-#REF!</f>
        <v>#DIV/0!</v>
      </c>
      <c r="AQ179" s="4" t="e">
        <f>AP179/#REF!</f>
        <v>#DIV/0!</v>
      </c>
      <c r="AR179" s="4" t="e">
        <f>AQ179-#REF!</f>
        <v>#DIV/0!</v>
      </c>
      <c r="AS179" s="656" t="e">
        <f t="shared" si="452"/>
        <v>#DIV/0!</v>
      </c>
      <c r="AT179" s="231"/>
      <c r="AW179" s="835"/>
    </row>
    <row r="180" spans="1:68" ht="14.45" hidden="1" customHeight="1" outlineLevel="1">
      <c r="A180" s="2624"/>
      <c r="B180" s="2625"/>
      <c r="C180" s="1290" t="s">
        <v>278</v>
      </c>
      <c r="D180" s="1327"/>
      <c r="E180" s="1400"/>
      <c r="F180" s="1400">
        <v>0</v>
      </c>
      <c r="G180" s="1400"/>
      <c r="H180" s="1400">
        <v>0</v>
      </c>
      <c r="I180" s="1400">
        <v>0</v>
      </c>
      <c r="J180" s="1401"/>
      <c r="K180" s="1401"/>
      <c r="L180" s="1340">
        <f t="shared" si="517"/>
        <v>0</v>
      </c>
      <c r="M180" s="1396"/>
      <c r="N180" s="1396"/>
      <c r="O180" s="1396"/>
      <c r="P180" s="1396"/>
      <c r="Q180" s="1394"/>
      <c r="R180" s="1394"/>
      <c r="S180" s="1399"/>
      <c r="T180" s="1394"/>
      <c r="U180" s="1340">
        <f t="shared" si="515"/>
        <v>0</v>
      </c>
      <c r="V180" s="1365"/>
      <c r="W180" s="1365"/>
      <c r="X180" s="1365"/>
      <c r="Y180" s="1365"/>
      <c r="Z180" s="1340">
        <f t="shared" si="518"/>
        <v>0</v>
      </c>
      <c r="AA180" s="1410"/>
      <c r="AB180" s="1410"/>
      <c r="AC180" s="1410"/>
      <c r="AD180" s="1410"/>
      <c r="AE180" s="1340">
        <f t="shared" si="516"/>
        <v>0</v>
      </c>
      <c r="AF180" s="1365"/>
      <c r="AG180" s="1365"/>
      <c r="AH180" s="1365"/>
      <c r="AI180" s="1365"/>
      <c r="AJ180" s="2029"/>
      <c r="AK180" s="1276"/>
      <c r="AL180" s="224"/>
      <c r="AM180" s="224"/>
      <c r="AN180" s="5">
        <f t="shared" ref="AN180:AN186" si="519">X180-O180</f>
        <v>0</v>
      </c>
      <c r="AO180" s="5" t="e">
        <f t="shared" ref="AO180:AO186" si="520">AN180/Y180</f>
        <v>#DIV/0!</v>
      </c>
      <c r="AP180" s="4" t="e">
        <f>AO180-#REF!</f>
        <v>#DIV/0!</v>
      </c>
      <c r="AQ180" s="4" t="e">
        <f>AP180/#REF!</f>
        <v>#DIV/0!</v>
      </c>
      <c r="AR180" s="4" t="e">
        <f>AQ180-#REF!</f>
        <v>#DIV/0!</v>
      </c>
      <c r="AS180" s="656" t="e">
        <f t="shared" ref="AS180:AS186" si="521">AN180/O180</f>
        <v>#DIV/0!</v>
      </c>
      <c r="AT180" s="226"/>
      <c r="AW180" s="835"/>
    </row>
    <row r="181" spans="1:68" ht="14.45" hidden="1" customHeight="1" outlineLevel="1">
      <c r="A181" s="2624"/>
      <c r="B181" s="2625"/>
      <c r="C181" s="1290" t="s">
        <v>156</v>
      </c>
      <c r="D181" s="1327"/>
      <c r="E181" s="1400"/>
      <c r="F181" s="1400">
        <v>0</v>
      </c>
      <c r="G181" s="1400"/>
      <c r="H181" s="1400">
        <v>0</v>
      </c>
      <c r="I181" s="1400">
        <v>0</v>
      </c>
      <c r="J181" s="1401"/>
      <c r="K181" s="1401"/>
      <c r="L181" s="1340">
        <f t="shared" si="517"/>
        <v>0</v>
      </c>
      <c r="M181" s="1396"/>
      <c r="N181" s="1396"/>
      <c r="O181" s="1396"/>
      <c r="P181" s="1396"/>
      <c r="Q181" s="1394"/>
      <c r="R181" s="1394"/>
      <c r="S181" s="1399"/>
      <c r="T181" s="1394"/>
      <c r="U181" s="1340">
        <f t="shared" si="515"/>
        <v>0</v>
      </c>
      <c r="V181" s="1365"/>
      <c r="W181" s="1365"/>
      <c r="X181" s="1365"/>
      <c r="Y181" s="1365"/>
      <c r="Z181" s="1340">
        <f t="shared" si="518"/>
        <v>0</v>
      </c>
      <c r="AA181" s="1410"/>
      <c r="AB181" s="1410"/>
      <c r="AC181" s="1410"/>
      <c r="AD181" s="1410"/>
      <c r="AE181" s="1340">
        <f t="shared" si="516"/>
        <v>0</v>
      </c>
      <c r="AF181" s="1365"/>
      <c r="AG181" s="1365"/>
      <c r="AH181" s="1365"/>
      <c r="AI181" s="1365"/>
      <c r="AJ181" s="2029"/>
      <c r="AK181" s="1278"/>
      <c r="AL181" s="230"/>
      <c r="AM181" s="230"/>
      <c r="AN181" s="5">
        <f t="shared" si="519"/>
        <v>0</v>
      </c>
      <c r="AO181" s="5" t="e">
        <f t="shared" si="520"/>
        <v>#DIV/0!</v>
      </c>
      <c r="AP181" s="4" t="e">
        <f>AO181-#REF!</f>
        <v>#DIV/0!</v>
      </c>
      <c r="AQ181" s="4" t="e">
        <f>AP181/#REF!</f>
        <v>#DIV/0!</v>
      </c>
      <c r="AR181" s="4" t="e">
        <f>AQ181-#REF!</f>
        <v>#DIV/0!</v>
      </c>
      <c r="AS181" s="656" t="e">
        <f t="shared" si="521"/>
        <v>#DIV/0!</v>
      </c>
      <c r="AT181" s="231"/>
      <c r="AW181" s="835"/>
    </row>
    <row r="182" spans="1:68" ht="14.45" hidden="1" customHeight="1" outlineLevel="1">
      <c r="A182" s="2624"/>
      <c r="B182" s="2625"/>
      <c r="C182" s="1290" t="s">
        <v>305</v>
      </c>
      <c r="D182" s="1327"/>
      <c r="E182" s="1400"/>
      <c r="F182" s="1400">
        <v>0</v>
      </c>
      <c r="G182" s="1400"/>
      <c r="H182" s="1400">
        <v>0</v>
      </c>
      <c r="I182" s="1400">
        <v>0</v>
      </c>
      <c r="J182" s="1401"/>
      <c r="K182" s="1401"/>
      <c r="L182" s="1340">
        <f t="shared" si="517"/>
        <v>0</v>
      </c>
      <c r="M182" s="1396"/>
      <c r="N182" s="1396"/>
      <c r="O182" s="1396"/>
      <c r="P182" s="1396"/>
      <c r="Q182" s="1394"/>
      <c r="R182" s="1394"/>
      <c r="S182" s="1399"/>
      <c r="T182" s="1394"/>
      <c r="U182" s="1340">
        <f t="shared" si="515"/>
        <v>0</v>
      </c>
      <c r="V182" s="1365"/>
      <c r="W182" s="1365"/>
      <c r="X182" s="1365"/>
      <c r="Y182" s="1365"/>
      <c r="Z182" s="1340">
        <f t="shared" si="518"/>
        <v>0</v>
      </c>
      <c r="AA182" s="1410"/>
      <c r="AB182" s="1410"/>
      <c r="AC182" s="1410"/>
      <c r="AD182" s="1410"/>
      <c r="AE182" s="1340">
        <f t="shared" si="516"/>
        <v>0</v>
      </c>
      <c r="AF182" s="1365"/>
      <c r="AG182" s="1365"/>
      <c r="AH182" s="1365"/>
      <c r="AI182" s="1365"/>
      <c r="AJ182" s="2029"/>
      <c r="AK182" s="1276"/>
      <c r="AL182" s="224"/>
      <c r="AM182" s="224"/>
      <c r="AN182" s="5">
        <f t="shared" si="519"/>
        <v>0</v>
      </c>
      <c r="AO182" s="5" t="e">
        <f t="shared" si="520"/>
        <v>#DIV/0!</v>
      </c>
      <c r="AP182" s="4" t="e">
        <f>AO182-#REF!</f>
        <v>#DIV/0!</v>
      </c>
      <c r="AQ182" s="4" t="e">
        <f>AP182/#REF!</f>
        <v>#DIV/0!</v>
      </c>
      <c r="AR182" s="4" t="e">
        <f>AQ182-#REF!</f>
        <v>#DIV/0!</v>
      </c>
      <c r="AS182" s="656" t="e">
        <f t="shared" si="521"/>
        <v>#DIV/0!</v>
      </c>
      <c r="AT182" s="226"/>
      <c r="AW182" s="835"/>
    </row>
    <row r="183" spans="1:68" outlineLevel="1">
      <c r="A183" s="2595">
        <v>8</v>
      </c>
      <c r="B183" s="2617" t="s">
        <v>112</v>
      </c>
      <c r="C183" s="1290" t="s">
        <v>287</v>
      </c>
      <c r="D183" s="1402"/>
      <c r="E183" s="1301">
        <f>E186+E199</f>
        <v>539.62900000000002</v>
      </c>
      <c r="F183" s="1301">
        <v>568.1869999999999</v>
      </c>
      <c r="G183" s="1301">
        <f t="shared" ref="G183" si="522">G186+G199</f>
        <v>526.62699999999995</v>
      </c>
      <c r="H183" s="1301">
        <v>539.08900000000006</v>
      </c>
      <c r="I183" s="1301">
        <v>509.27100000000002</v>
      </c>
      <c r="J183" s="1340">
        <f t="shared" ref="J183" si="523">J186+J199</f>
        <v>199.28335629599999</v>
      </c>
      <c r="K183" s="1301"/>
      <c r="L183" s="1340">
        <f t="shared" ref="L183:Q183" si="524">L186+L199</f>
        <v>224.2714</v>
      </c>
      <c r="M183" s="1340">
        <f t="shared" si="524"/>
        <v>54.481400000000001</v>
      </c>
      <c r="N183" s="1340">
        <f t="shared" si="524"/>
        <v>60.32</v>
      </c>
      <c r="O183" s="1340">
        <f t="shared" si="524"/>
        <v>57.14</v>
      </c>
      <c r="P183" s="1340">
        <f t="shared" si="524"/>
        <v>52.33</v>
      </c>
      <c r="Q183" s="1387">
        <f t="shared" si="524"/>
        <v>224.04706283583005</v>
      </c>
      <c r="R183" s="1387">
        <f>R186+R199</f>
        <v>223.82301577299421</v>
      </c>
      <c r="S183" s="1387">
        <f>S186+S199</f>
        <v>223.5991927572212</v>
      </c>
      <c r="T183" s="1387">
        <f>T186+T199</f>
        <v>223.37559356446397</v>
      </c>
      <c r="U183" s="1340">
        <f t="shared" ref="U183:AD185" si="525">U186+U199</f>
        <v>197.69727</v>
      </c>
      <c r="V183" s="1340">
        <f t="shared" si="525"/>
        <v>43.137460000000004</v>
      </c>
      <c r="W183" s="1340">
        <f t="shared" si="525"/>
        <v>51.008000000000003</v>
      </c>
      <c r="X183" s="1340">
        <f t="shared" si="525"/>
        <v>48.618000000000002</v>
      </c>
      <c r="Y183" s="1340">
        <f t="shared" si="525"/>
        <v>54.933809999999994</v>
      </c>
      <c r="Z183" s="1340">
        <f t="shared" si="525"/>
        <v>224.0465858</v>
      </c>
      <c r="AA183" s="1340">
        <f t="shared" si="525"/>
        <v>54.317955800000007</v>
      </c>
      <c r="AB183" s="1340">
        <f t="shared" si="525"/>
        <v>60.139040000000001</v>
      </c>
      <c r="AC183" s="1340">
        <f t="shared" si="525"/>
        <v>57.416580000000003</v>
      </c>
      <c r="AD183" s="1340">
        <f t="shared" si="525"/>
        <v>52.173009999999998</v>
      </c>
      <c r="AE183" s="1340">
        <f t="shared" ref="AE183:AI183" si="526">AE186+AE199</f>
        <v>42.830210000000001</v>
      </c>
      <c r="AF183" s="1340">
        <f t="shared" si="526"/>
        <v>42.830210000000001</v>
      </c>
      <c r="AG183" s="1340">
        <f t="shared" si="526"/>
        <v>0</v>
      </c>
      <c r="AH183" s="1340">
        <f t="shared" si="526"/>
        <v>0</v>
      </c>
      <c r="AI183" s="1340">
        <f t="shared" si="526"/>
        <v>0</v>
      </c>
      <c r="AJ183" s="2013"/>
      <c r="AK183" s="1276"/>
      <c r="AL183" s="224"/>
      <c r="AM183" s="224"/>
      <c r="AN183" s="5">
        <f t="shared" si="519"/>
        <v>-8.5219999999999985</v>
      </c>
      <c r="AO183" s="5">
        <f t="shared" si="520"/>
        <v>-0.15513214903535727</v>
      </c>
      <c r="AP183" s="4" t="e">
        <f>AO183-#REF!</f>
        <v>#REF!</v>
      </c>
      <c r="AQ183" s="4" t="e">
        <f>AP183/#REF!</f>
        <v>#REF!</v>
      </c>
      <c r="AR183" s="4" t="e">
        <f>AQ183-#REF!</f>
        <v>#REF!</v>
      </c>
      <c r="AS183" s="656">
        <f t="shared" si="521"/>
        <v>-0.14914245712285612</v>
      </c>
      <c r="AT183" s="226"/>
      <c r="AV183" s="255"/>
      <c r="AW183" s="835"/>
      <c r="AX183" s="255"/>
    </row>
    <row r="184" spans="1:68" outlineLevel="1">
      <c r="A184" s="2595"/>
      <c r="B184" s="2617"/>
      <c r="C184" s="1290" t="s">
        <v>280</v>
      </c>
      <c r="D184" s="1402"/>
      <c r="E184" s="1301">
        <f>E187+E200</f>
        <v>0.62585824720000005</v>
      </c>
      <c r="F184" s="1301">
        <v>0.65816579489999993</v>
      </c>
      <c r="G184" s="1301">
        <f t="shared" ref="G184" si="527">G187+G200</f>
        <v>0.60999314189999998</v>
      </c>
      <c r="H184" s="1301">
        <v>0.62454234750000004</v>
      </c>
      <c r="I184" s="1301">
        <v>0.59017274119999996</v>
      </c>
      <c r="J184" s="1340">
        <f t="shared" ref="J184" si="528">J187+J200</f>
        <v>0.23087933055061921</v>
      </c>
      <c r="K184" s="1301"/>
      <c r="L184" s="1340">
        <f t="shared" ref="L184:R184" si="529">L187+L200</f>
        <v>0.26229125135999998</v>
      </c>
      <c r="M184" s="1340">
        <f t="shared" si="529"/>
        <v>6.3540581359999987E-2</v>
      </c>
      <c r="N184" s="1340">
        <f t="shared" si="529"/>
        <v>7.0514573999999997E-2</v>
      </c>
      <c r="O184" s="1340">
        <f t="shared" si="529"/>
        <v>6.6964592999999989E-2</v>
      </c>
      <c r="P184" s="1340">
        <f t="shared" si="529"/>
        <v>6.1271502999999998E-2</v>
      </c>
      <c r="Q184" s="1387">
        <f t="shared" si="529"/>
        <v>0.26041806935211176</v>
      </c>
      <c r="R184" s="1387">
        <f t="shared" si="529"/>
        <v>0.26015765128275969</v>
      </c>
      <c r="S184" s="1390">
        <f t="shared" ref="S184:T184" si="530">S187+S200</f>
        <v>0.25989749363147696</v>
      </c>
      <c r="T184" s="1387">
        <f t="shared" si="530"/>
        <v>0.25963759613784548</v>
      </c>
      <c r="U184" s="1340">
        <f t="shared" ref="U184:Z184" si="531">U187+U200</f>
        <v>0.23292913624799999</v>
      </c>
      <c r="V184" s="1340">
        <f t="shared" si="531"/>
        <v>5.0721930903999998E-2</v>
      </c>
      <c r="W184" s="1340">
        <f t="shared" si="531"/>
        <v>6.0268964200000004E-2</v>
      </c>
      <c r="X184" s="1340">
        <f t="shared" si="531"/>
        <v>5.7396362200000002E-2</v>
      </c>
      <c r="Y184" s="1340">
        <f t="shared" si="531"/>
        <v>6.4541878943999986E-2</v>
      </c>
      <c r="Z184" s="1340">
        <f t="shared" si="531"/>
        <v>0.26201169280591996</v>
      </c>
      <c r="AA184" s="1340">
        <f t="shared" si="525"/>
        <v>6.3349959615919993E-2</v>
      </c>
      <c r="AB184" s="1340">
        <f t="shared" si="525"/>
        <v>7.0303030278E-2</v>
      </c>
      <c r="AC184" s="1340">
        <f t="shared" si="525"/>
        <v>6.7271014421000003E-2</v>
      </c>
      <c r="AD184" s="1340">
        <f t="shared" si="525"/>
        <v>6.1087688490999992E-2</v>
      </c>
      <c r="AE184" s="1340">
        <f t="shared" ref="AE184:AI184" si="532">AE187+AE200</f>
        <v>5.0314201264000005E-2</v>
      </c>
      <c r="AF184" s="1340">
        <f t="shared" si="532"/>
        <v>5.0314201264000005E-2</v>
      </c>
      <c r="AG184" s="1340">
        <f t="shared" si="532"/>
        <v>0</v>
      </c>
      <c r="AH184" s="1340">
        <f t="shared" si="532"/>
        <v>0</v>
      </c>
      <c r="AI184" s="1340">
        <f t="shared" si="532"/>
        <v>0</v>
      </c>
      <c r="AJ184" s="2013"/>
      <c r="AK184" s="1276"/>
      <c r="AL184" s="224"/>
      <c r="AM184" s="224"/>
      <c r="AN184" s="5">
        <f t="shared" si="519"/>
        <v>-9.5682307999999869E-3</v>
      </c>
      <c r="AO184" s="5">
        <f t="shared" si="520"/>
        <v>-0.14824840795697783</v>
      </c>
      <c r="AP184" s="4" t="e">
        <f>AO184-#REF!</f>
        <v>#REF!</v>
      </c>
      <c r="AQ184" s="4" t="e">
        <f>AP184/#REF!</f>
        <v>#REF!</v>
      </c>
      <c r="AR184" s="4" t="e">
        <f>AQ184-#REF!</f>
        <v>#REF!</v>
      </c>
      <c r="AS184" s="656">
        <f t="shared" si="521"/>
        <v>-0.14288492427632599</v>
      </c>
      <c r="AT184" s="226"/>
      <c r="AW184" s="835"/>
      <c r="AX184" s="213"/>
      <c r="AY184" s="213"/>
      <c r="AZ184" s="213"/>
      <c r="BA184" s="213"/>
      <c r="BB184" s="213"/>
      <c r="BC184" s="213"/>
      <c r="BD184" s="213"/>
      <c r="BE184" s="213"/>
      <c r="BF184" s="213"/>
    </row>
    <row r="185" spans="1:68" outlineLevel="1">
      <c r="A185" s="2595"/>
      <c r="B185" s="2617"/>
      <c r="C185" s="1290" t="s">
        <v>303</v>
      </c>
      <c r="D185" s="1402"/>
      <c r="E185" s="1340">
        <f>E188+E201</f>
        <v>16.153912999999999</v>
      </c>
      <c r="F185" s="1340">
        <v>18.701239999999999</v>
      </c>
      <c r="G185" s="1340">
        <f t="shared" ref="G185" si="533">G188+G201</f>
        <v>18.799189999999999</v>
      </c>
      <c r="H185" s="1340">
        <v>20.891718999999998</v>
      </c>
      <c r="I185" s="1340">
        <v>20.547238999999998</v>
      </c>
      <c r="J185" s="1340">
        <f t="shared" ref="J185" si="534">J188+J201</f>
        <v>8.3156329441630916</v>
      </c>
      <c r="K185" s="1340"/>
      <c r="L185" s="1340">
        <f t="shared" ref="L185:Q185" si="535">L188+L201</f>
        <v>10.671883384000001</v>
      </c>
      <c r="M185" s="1340">
        <f t="shared" si="535"/>
        <v>2.5806549788800002</v>
      </c>
      <c r="N185" s="1340">
        <f t="shared" si="535"/>
        <v>2.8613324051200002</v>
      </c>
      <c r="O185" s="1340">
        <f t="shared" si="535"/>
        <v>2.7305769999999998</v>
      </c>
      <c r="P185" s="1340">
        <f t="shared" si="535"/>
        <v>2.4993189999999998</v>
      </c>
      <c r="Q185" s="1387">
        <f t="shared" si="535"/>
        <v>11.079030990314816</v>
      </c>
      <c r="R185" s="1387">
        <f>R188+R201</f>
        <v>11.510611132482348</v>
      </c>
      <c r="S185" s="1387">
        <f>S188+S201</f>
        <v>11.959067049861478</v>
      </c>
      <c r="T185" s="1387">
        <f>T188+T201</f>
        <v>12.424991884622585</v>
      </c>
      <c r="U185" s="1340">
        <f t="shared" ref="U185:Z185" si="536">U188+U201</f>
        <v>9.1315429793000007</v>
      </c>
      <c r="V185" s="1340">
        <f t="shared" si="536"/>
        <v>1.9270590400000001</v>
      </c>
      <c r="W185" s="1340">
        <f t="shared" si="536"/>
        <v>2.3263400000000001</v>
      </c>
      <c r="X185" s="1340">
        <f t="shared" si="536"/>
        <v>2.2209633200000001</v>
      </c>
      <c r="Y185" s="1340">
        <f t="shared" si="536"/>
        <v>2.6571806193</v>
      </c>
      <c r="Z185" s="1340">
        <f t="shared" si="536"/>
        <v>10.837396039406848</v>
      </c>
      <c r="AA185" s="1340">
        <f t="shared" si="525"/>
        <v>2.6166880072982632</v>
      </c>
      <c r="AB185" s="1340">
        <f t="shared" si="525"/>
        <v>2.9073332612920684</v>
      </c>
      <c r="AC185" s="1340">
        <f t="shared" si="525"/>
        <v>2.7851021831382501</v>
      </c>
      <c r="AD185" s="1340">
        <f t="shared" si="525"/>
        <v>2.5282725876782655</v>
      </c>
      <c r="AE185" s="1340">
        <f t="shared" ref="AE185:AI185" si="537">AE188+AE201</f>
        <v>2.0698292087999999</v>
      </c>
      <c r="AF185" s="1340">
        <f t="shared" si="537"/>
        <v>0.94576326599999994</v>
      </c>
      <c r="AG185" s="1340">
        <f t="shared" si="537"/>
        <v>0</v>
      </c>
      <c r="AH185" s="1340">
        <f t="shared" si="537"/>
        <v>0</v>
      </c>
      <c r="AI185" s="1340">
        <f t="shared" si="537"/>
        <v>0</v>
      </c>
      <c r="AJ185" s="2013"/>
      <c r="AK185" s="1276"/>
      <c r="AL185" s="224"/>
      <c r="AM185" s="224"/>
      <c r="AN185" s="5">
        <f t="shared" si="519"/>
        <v>-0.50961367999999974</v>
      </c>
      <c r="AO185" s="5">
        <f t="shared" si="520"/>
        <v>-0.19178736902508753</v>
      </c>
      <c r="AP185" s="4" t="e">
        <f>AO185-#REF!</f>
        <v>#REF!</v>
      </c>
      <c r="AQ185" s="4" t="e">
        <f>AP185/#REF!</f>
        <v>#REF!</v>
      </c>
      <c r="AR185" s="4" t="e">
        <f>AQ185-#REF!</f>
        <v>#REF!</v>
      </c>
      <c r="AS185" s="656">
        <f t="shared" si="521"/>
        <v>-0.18663223194218651</v>
      </c>
      <c r="AT185" s="226"/>
      <c r="AW185" s="835"/>
      <c r="AX185" s="213"/>
      <c r="AY185" s="213"/>
      <c r="AZ185" s="213"/>
      <c r="BA185" s="213"/>
      <c r="BB185" s="213"/>
      <c r="BC185" s="213"/>
      <c r="BD185" s="213"/>
      <c r="BE185" s="213"/>
      <c r="BF185" s="213"/>
    </row>
    <row r="186" spans="1:68" ht="15" outlineLevel="1">
      <c r="A186" s="1403" t="s">
        <v>106</v>
      </c>
      <c r="B186" s="1404" t="s">
        <v>117</v>
      </c>
      <c r="C186" s="1290" t="s">
        <v>287</v>
      </c>
      <c r="D186" s="1402"/>
      <c r="E186" s="1340">
        <f>E190+E194</f>
        <v>391.95300000000003</v>
      </c>
      <c r="F186" s="1340">
        <v>420.82599999999996</v>
      </c>
      <c r="G186" s="1340">
        <f t="shared" ref="G186" si="538">G190+G194</f>
        <v>390.35599999999994</v>
      </c>
      <c r="H186" s="1340">
        <v>398.45000000000005</v>
      </c>
      <c r="I186" s="1340">
        <v>374.66300000000001</v>
      </c>
      <c r="J186" s="1340">
        <f>J190+J194</f>
        <v>147.226834008</v>
      </c>
      <c r="K186" s="1340"/>
      <c r="L186" s="1340">
        <f t="shared" ref="L186:R186" si="539">L190+L194</f>
        <v>141.09139999999999</v>
      </c>
      <c r="M186" s="1340">
        <f t="shared" si="539"/>
        <v>36.041400000000003</v>
      </c>
      <c r="N186" s="1340">
        <f t="shared" si="539"/>
        <v>38.26</v>
      </c>
      <c r="O186" s="1340">
        <f t="shared" si="539"/>
        <v>34.57</v>
      </c>
      <c r="P186" s="1340">
        <f t="shared" si="539"/>
        <v>32.22</v>
      </c>
      <c r="Q186" s="1387">
        <f t="shared" si="539"/>
        <v>157.04231361687005</v>
      </c>
      <c r="R186" s="1387">
        <f t="shared" si="539"/>
        <v>156.88527130325318</v>
      </c>
      <c r="S186" s="1387">
        <f t="shared" ref="S186:T186" si="540">S190+S194</f>
        <v>156.72838603194992</v>
      </c>
      <c r="T186" s="1387">
        <f t="shared" si="540"/>
        <v>156.57165764591795</v>
      </c>
      <c r="U186" s="1340">
        <f t="shared" ref="U186:AD188" si="541">U190+U194</f>
        <v>107.22026999999999</v>
      </c>
      <c r="V186" s="1340">
        <f t="shared" si="541"/>
        <v>24.425460000000001</v>
      </c>
      <c r="W186" s="1340">
        <f t="shared" si="541"/>
        <v>25.958000000000002</v>
      </c>
      <c r="X186" s="1340">
        <f t="shared" si="541"/>
        <v>25.228000000000002</v>
      </c>
      <c r="Y186" s="1340">
        <f t="shared" si="541"/>
        <v>31.608809999999995</v>
      </c>
      <c r="Z186" s="1340">
        <f t="shared" si="541"/>
        <v>141.11612579999999</v>
      </c>
      <c r="AA186" s="1340">
        <f t="shared" si="541"/>
        <v>35.933275800000004</v>
      </c>
      <c r="AB186" s="1340">
        <f t="shared" si="541"/>
        <v>38.145220000000002</v>
      </c>
      <c r="AC186" s="1340">
        <f t="shared" si="541"/>
        <v>34.914290000000001</v>
      </c>
      <c r="AD186" s="1340">
        <f t="shared" si="541"/>
        <v>32.123339999999999</v>
      </c>
      <c r="AE186" s="1340">
        <f t="shared" ref="AE186:AI186" si="542">AE190+AE194</f>
        <v>24.715609999999998</v>
      </c>
      <c r="AF186" s="1340">
        <f t="shared" si="542"/>
        <v>24.715609999999998</v>
      </c>
      <c r="AG186" s="1340">
        <f t="shared" si="542"/>
        <v>0</v>
      </c>
      <c r="AH186" s="1340">
        <f t="shared" si="542"/>
        <v>0</v>
      </c>
      <c r="AI186" s="1340">
        <f t="shared" si="542"/>
        <v>0</v>
      </c>
      <c r="AJ186" s="2013"/>
      <c r="AK186" s="1276"/>
      <c r="AL186" s="224"/>
      <c r="AM186" s="224"/>
      <c r="AN186" s="5">
        <f t="shared" si="519"/>
        <v>-9.3419999999999987</v>
      </c>
      <c r="AO186" s="5">
        <f t="shared" si="520"/>
        <v>-0.29555051265770527</v>
      </c>
      <c r="AP186" s="4" t="e">
        <f>AO186-#REF!</f>
        <v>#REF!</v>
      </c>
      <c r="AQ186" s="4" t="e">
        <f>AP186/#REF!</f>
        <v>#REF!</v>
      </c>
      <c r="AR186" s="4" t="e">
        <f>AQ186-#REF!</f>
        <v>#REF!</v>
      </c>
      <c r="AS186" s="656">
        <f t="shared" si="521"/>
        <v>-0.27023430720277691</v>
      </c>
      <c r="AT186" s="226"/>
      <c r="AW186" s="846"/>
      <c r="AX186" s="213"/>
      <c r="AY186" s="213"/>
      <c r="AZ186" s="213"/>
      <c r="BA186" s="213"/>
      <c r="BB186" s="213"/>
      <c r="BC186" s="213"/>
      <c r="BD186" s="213"/>
      <c r="BE186" s="213"/>
      <c r="BF186" s="213"/>
    </row>
    <row r="187" spans="1:68" ht="15" outlineLevel="1">
      <c r="A187" s="1403"/>
      <c r="B187" s="1405"/>
      <c r="C187" s="1290" t="s">
        <v>280</v>
      </c>
      <c r="D187" s="1402"/>
      <c r="E187" s="1340">
        <f>E191+E195</f>
        <v>0.44384757720000001</v>
      </c>
      <c r="F187" s="1340">
        <v>0.47654336239999995</v>
      </c>
      <c r="G187" s="1340">
        <f t="shared" ref="G187" si="543">G191+G195</f>
        <v>0.44203913439999992</v>
      </c>
      <c r="H187" s="1340">
        <v>0.45120478000000003</v>
      </c>
      <c r="I187" s="1340">
        <v>0.42426838119999999</v>
      </c>
      <c r="J187" s="1340">
        <f t="shared" ref="J187" si="544">J191+J195</f>
        <v>0.16671966683065922</v>
      </c>
      <c r="K187" s="1340"/>
      <c r="L187" s="1340">
        <f t="shared" ref="L187:Q187" si="545">L191+L195</f>
        <v>0.15977190136</v>
      </c>
      <c r="M187" s="1340">
        <f t="shared" si="545"/>
        <v>4.0813281359999995E-2</v>
      </c>
      <c r="N187" s="1340">
        <f t="shared" si="545"/>
        <v>4.3325624E-2</v>
      </c>
      <c r="O187" s="1340">
        <f t="shared" si="545"/>
        <v>3.9147067999999993E-2</v>
      </c>
      <c r="P187" s="1340">
        <f t="shared" si="545"/>
        <v>3.6485928000000001E-2</v>
      </c>
      <c r="Q187" s="1387">
        <f t="shared" si="545"/>
        <v>0.17783471593974359</v>
      </c>
      <c r="R187" s="1387">
        <f>R191+R195</f>
        <v>0.17765688122380391</v>
      </c>
      <c r="S187" s="1387">
        <f>S191+S195</f>
        <v>0.17747922434258007</v>
      </c>
      <c r="T187" s="1387">
        <f>T191+T195</f>
        <v>0.17730174511823751</v>
      </c>
      <c r="U187" s="1340">
        <f t="shared" ref="U187:AV187" si="546">U191+U195</f>
        <v>0.12141623374799999</v>
      </c>
      <c r="V187" s="1340">
        <f t="shared" si="546"/>
        <v>2.7659390903999999E-2</v>
      </c>
      <c r="W187" s="1340">
        <f t="shared" si="546"/>
        <v>2.9394839200000002E-2</v>
      </c>
      <c r="X187" s="1340">
        <f t="shared" si="546"/>
        <v>2.8568187200000004E-2</v>
      </c>
      <c r="Y187" s="1340">
        <f t="shared" si="546"/>
        <v>3.5793816443999996E-2</v>
      </c>
      <c r="Z187" s="1340">
        <f t="shared" si="546"/>
        <v>0.15979990085592</v>
      </c>
      <c r="AA187" s="1340">
        <f t="shared" si="541"/>
        <v>4.069084151592E-2</v>
      </c>
      <c r="AB187" s="1340">
        <f t="shared" si="541"/>
        <v>4.3195647128000003E-2</v>
      </c>
      <c r="AC187" s="1340">
        <f t="shared" si="541"/>
        <v>3.9536941996000004E-2</v>
      </c>
      <c r="AD187" s="1340">
        <f t="shared" si="541"/>
        <v>3.6376470215999997E-2</v>
      </c>
      <c r="AE187" s="1340">
        <f t="shared" ref="AE187:AI187" si="547">AE191+AE195</f>
        <v>2.7987956764E-2</v>
      </c>
      <c r="AF187" s="1340">
        <f t="shared" si="547"/>
        <v>2.7987956764E-2</v>
      </c>
      <c r="AG187" s="1340">
        <f t="shared" si="547"/>
        <v>0</v>
      </c>
      <c r="AH187" s="1340">
        <f t="shared" si="547"/>
        <v>0</v>
      </c>
      <c r="AI187" s="1340">
        <f t="shared" si="547"/>
        <v>0</v>
      </c>
      <c r="AJ187" s="2034"/>
      <c r="AK187" s="1279">
        <f t="shared" si="546"/>
        <v>0</v>
      </c>
      <c r="AL187" s="662">
        <f t="shared" si="546"/>
        <v>0</v>
      </c>
      <c r="AM187" s="662">
        <f t="shared" si="546"/>
        <v>0</v>
      </c>
      <c r="AN187" s="662">
        <f t="shared" si="546"/>
        <v>-1.0578880799999992E-2</v>
      </c>
      <c r="AO187" s="662">
        <f t="shared" si="546"/>
        <v>-0.66884779243933901</v>
      </c>
      <c r="AP187" s="662" t="e">
        <f t="shared" si="546"/>
        <v>#REF!</v>
      </c>
      <c r="AQ187" s="662" t="e">
        <f t="shared" si="546"/>
        <v>#REF!</v>
      </c>
      <c r="AR187" s="662" t="e">
        <f t="shared" si="546"/>
        <v>#REF!</v>
      </c>
      <c r="AS187" s="662">
        <f t="shared" si="546"/>
        <v>-0.56930390639509665</v>
      </c>
      <c r="AT187" s="662">
        <f t="shared" si="546"/>
        <v>0</v>
      </c>
      <c r="AU187" s="662">
        <f t="shared" si="546"/>
        <v>0</v>
      </c>
      <c r="AV187" s="1246">
        <f t="shared" si="546"/>
        <v>0</v>
      </c>
      <c r="AW187" s="846"/>
      <c r="AX187" s="213"/>
      <c r="AY187" s="213"/>
      <c r="AZ187" s="213"/>
      <c r="BA187" s="213"/>
      <c r="BB187" s="213"/>
      <c r="BC187" s="213"/>
      <c r="BD187" s="213"/>
      <c r="BE187" s="213"/>
      <c r="BF187" s="213"/>
      <c r="BK187" s="1">
        <v>32</v>
      </c>
      <c r="BL187" s="1">
        <v>1488.6399999999999</v>
      </c>
      <c r="BM187" s="1">
        <v>29</v>
      </c>
      <c r="BN187" s="1">
        <v>1357.2</v>
      </c>
      <c r="BO187" s="1">
        <v>27</v>
      </c>
      <c r="BP187" s="1">
        <v>1263.6000000000001</v>
      </c>
    </row>
    <row r="188" spans="1:68" outlineLevel="1">
      <c r="A188" s="1403"/>
      <c r="B188" s="1405"/>
      <c r="C188" s="1290" t="s">
        <v>303</v>
      </c>
      <c r="D188" s="1402"/>
      <c r="E188" s="1340">
        <f>E192+E196</f>
        <v>11.738294</v>
      </c>
      <c r="F188" s="1340">
        <v>13.870412</v>
      </c>
      <c r="G188" s="1340">
        <f t="shared" ref="G188" si="548">G192+G196</f>
        <v>13.942995</v>
      </c>
      <c r="H188" s="1340">
        <v>15.276869999999999</v>
      </c>
      <c r="I188" s="1340">
        <v>15.022399</v>
      </c>
      <c r="J188" s="1340">
        <f t="shared" ref="J188" si="549">J192+J196</f>
        <v>6.0899032573961147</v>
      </c>
      <c r="K188" s="1340"/>
      <c r="L188" s="1340">
        <f t="shared" ref="L188:R188" si="550">L192+L196</f>
        <v>6.5822731280000006</v>
      </c>
      <c r="M188" s="1340">
        <f t="shared" si="550"/>
        <v>1.6766459279999999</v>
      </c>
      <c r="N188" s="1340">
        <f t="shared" si="550"/>
        <v>1.7798552000000001</v>
      </c>
      <c r="O188" s="1340">
        <f t="shared" si="550"/>
        <v>1.6178759999999999</v>
      </c>
      <c r="P188" s="1340">
        <f t="shared" si="550"/>
        <v>1.5078960000000001</v>
      </c>
      <c r="Q188" s="1387">
        <f t="shared" si="550"/>
        <v>7.6435634883602992</v>
      </c>
      <c r="R188" s="1387">
        <f t="shared" si="550"/>
        <v>7.941356721866816</v>
      </c>
      <c r="S188" s="1387">
        <f t="shared" ref="S188:T188" si="551">S192+S196</f>
        <v>8.2507464629115592</v>
      </c>
      <c r="T188" s="1387">
        <f t="shared" si="551"/>
        <v>8.572141684456362</v>
      </c>
      <c r="U188" s="1340">
        <f t="shared" ref="U188:Z188" si="552">U192+U196</f>
        <v>4.7059864792999999</v>
      </c>
      <c r="V188" s="1340">
        <f>V192+V196</f>
        <v>1.0463630400000001</v>
      </c>
      <c r="W188" s="1340">
        <f t="shared" si="552"/>
        <v>1.1245700000000001</v>
      </c>
      <c r="X188" s="1340">
        <f t="shared" si="552"/>
        <v>1.09590432</v>
      </c>
      <c r="Y188" s="1340">
        <f t="shared" si="552"/>
        <v>1.4391491192999999</v>
      </c>
      <c r="Z188" s="1340">
        <f t="shared" si="552"/>
        <v>6.500132981406848</v>
      </c>
      <c r="AA188" s="1340">
        <f t="shared" si="541"/>
        <v>1.6551692432982632</v>
      </c>
      <c r="AB188" s="1340">
        <f t="shared" si="541"/>
        <v>1.7570564752920683</v>
      </c>
      <c r="AC188" s="1340">
        <f t="shared" si="541"/>
        <v>1.6082324161382502</v>
      </c>
      <c r="AD188" s="1340">
        <f t="shared" si="541"/>
        <v>1.4796748466782654</v>
      </c>
      <c r="AE188" s="1340">
        <f t="shared" ref="AE188" si="553">AE192+AE196</f>
        <v>1.1240659427999999</v>
      </c>
      <c r="AF188" s="1340"/>
      <c r="AG188" s="1340"/>
      <c r="AH188" s="1340"/>
      <c r="AI188" s="1340"/>
      <c r="AJ188" s="2013"/>
      <c r="AK188" s="1280"/>
      <c r="AL188" s="232"/>
      <c r="AM188" s="232"/>
      <c r="AN188" s="5">
        <f t="shared" ref="AN188:AN210" si="554">X188-O188</f>
        <v>-0.52197167999999983</v>
      </c>
      <c r="AO188" s="5">
        <f t="shared" ref="AO188:AO210" si="555">AN188/Y188</f>
        <v>-0.36269464574587384</v>
      </c>
      <c r="AP188" s="4" t="e">
        <f>AO188-#REF!</f>
        <v>#REF!</v>
      </c>
      <c r="AQ188" s="4" t="e">
        <f>AP188/#REF!</f>
        <v>#REF!</v>
      </c>
      <c r="AR188" s="4" t="e">
        <f>AQ188-#REF!</f>
        <v>#REF!</v>
      </c>
      <c r="AS188" s="656">
        <f t="shared" ref="AS188:AS210" si="556">AN188/O188</f>
        <v>-0.32262774155744933</v>
      </c>
      <c r="AT188" s="226"/>
      <c r="AW188" s="1241"/>
      <c r="AX188" s="1247"/>
      <c r="AY188" s="1247"/>
      <c r="AZ188" s="213"/>
      <c r="BA188" s="213"/>
      <c r="BB188" s="1248"/>
      <c r="BC188" s="213"/>
      <c r="BD188" s="213"/>
      <c r="BE188" s="213"/>
      <c r="BF188" s="213"/>
      <c r="BK188" s="1">
        <v>6.26</v>
      </c>
      <c r="BL188" s="1">
        <v>291.21519999999998</v>
      </c>
      <c r="BM188" s="1">
        <v>5.57</v>
      </c>
      <c r="BN188" s="1">
        <v>260.67600000000004</v>
      </c>
      <c r="BO188" s="1">
        <v>5.22</v>
      </c>
      <c r="BP188" s="1">
        <v>244.29600000000002</v>
      </c>
    </row>
    <row r="189" spans="1:68" outlineLevel="1">
      <c r="A189" s="1403"/>
      <c r="B189" s="1405"/>
      <c r="C189" s="1290" t="s">
        <v>286</v>
      </c>
      <c r="D189" s="1402"/>
      <c r="E189" s="1391"/>
      <c r="F189" s="1391"/>
      <c r="G189" s="1391">
        <v>2.6136631655138437E-2</v>
      </c>
      <c r="H189" s="1391">
        <v>2.6281091926767801E-2</v>
      </c>
      <c r="I189" s="1391">
        <v>2.471214140935777E-2</v>
      </c>
      <c r="J189" s="1391">
        <v>2.4190784138073303E-2</v>
      </c>
      <c r="K189" s="1391"/>
      <c r="L189" s="1391">
        <v>2.1615053941349313E-2</v>
      </c>
      <c r="M189" s="1391">
        <v>2.0547157453497514E-2</v>
      </c>
      <c r="N189" s="1391">
        <v>1.877713883347025E-2</v>
      </c>
      <c r="O189" s="1391">
        <v>1.8777154030936979E-2</v>
      </c>
      <c r="P189" s="1391">
        <v>1.8620689655172412E-2</v>
      </c>
      <c r="Q189" s="1303">
        <v>2.1593438887407966E-2</v>
      </c>
      <c r="R189" s="1303">
        <v>2.1571845448520553E-2</v>
      </c>
      <c r="S189" s="1304">
        <v>2.1550273603072035E-2</v>
      </c>
      <c r="T189" s="1303">
        <v>2.1528723329468959E-2</v>
      </c>
      <c r="U189" s="1391">
        <v>2.054894990878816E-2</v>
      </c>
      <c r="V189" s="1391">
        <v>2.1866524095878765E-2</v>
      </c>
      <c r="W189" s="1391">
        <v>1.8739532197516603E-2</v>
      </c>
      <c r="X189" s="1391">
        <v>2.1190989502566388E-2</v>
      </c>
      <c r="Y189" s="1391">
        <v>2.0726181342457739E-2</v>
      </c>
      <c r="Z189" s="1391">
        <v>2.054894990878816E-2</v>
      </c>
      <c r="AA189" s="1391">
        <v>2.1866524095878765E-2</v>
      </c>
      <c r="AB189" s="1391">
        <v>1.8739532197516603E-2</v>
      </c>
      <c r="AC189" s="1391">
        <v>2.1190989502566388E-2</v>
      </c>
      <c r="AD189" s="1391">
        <v>2.0726181342457739E-2</v>
      </c>
      <c r="AE189" s="1391"/>
      <c r="AF189" s="1391">
        <v>0.20279042309603709</v>
      </c>
      <c r="AG189" s="1391"/>
      <c r="AH189" s="1391"/>
      <c r="AI189" s="1391"/>
      <c r="AJ189" s="2027"/>
      <c r="AK189" s="1278"/>
      <c r="AL189" s="230"/>
      <c r="AM189" s="230"/>
      <c r="AN189" s="5">
        <f t="shared" si="554"/>
        <v>2.4138354716294087E-3</v>
      </c>
      <c r="AO189" s="5">
        <f t="shared" si="555"/>
        <v>0.11646310681865205</v>
      </c>
      <c r="AP189" s="4" t="e">
        <f>AO189-#REF!</f>
        <v>#REF!</v>
      </c>
      <c r="AQ189" s="4" t="e">
        <f>AP189/#REF!</f>
        <v>#REF!</v>
      </c>
      <c r="AR189" s="4" t="e">
        <f>AQ189-#REF!</f>
        <v>#REF!</v>
      </c>
      <c r="AS189" s="656">
        <f t="shared" si="556"/>
        <v>0.1285517212913313</v>
      </c>
      <c r="AT189" s="231"/>
      <c r="AW189" s="1242"/>
      <c r="AX189" s="1249"/>
      <c r="AY189" s="213"/>
      <c r="AZ189" s="213"/>
      <c r="BB189" s="213"/>
      <c r="BD189" s="213"/>
      <c r="BE189" s="213"/>
      <c r="BF189" s="213"/>
      <c r="BK189" s="1">
        <v>10.24</v>
      </c>
      <c r="BL189" s="1">
        <v>502.00936447999999</v>
      </c>
      <c r="BM189" s="1">
        <v>8.1300000000000008</v>
      </c>
      <c r="BN189" s="1">
        <v>400.80900000000003</v>
      </c>
      <c r="BO189" s="1">
        <v>8.68</v>
      </c>
      <c r="BP189" s="1">
        <v>427.92399999999998</v>
      </c>
    </row>
    <row r="190" spans="1:68" outlineLevel="1">
      <c r="A190" s="1403" t="s">
        <v>107</v>
      </c>
      <c r="B190" s="1357" t="s">
        <v>118</v>
      </c>
      <c r="C190" s="1290" t="s">
        <v>287</v>
      </c>
      <c r="D190" s="1402"/>
      <c r="E190" s="1391">
        <v>341.43200000000002</v>
      </c>
      <c r="F190" s="1391">
        <v>371.19799999999998</v>
      </c>
      <c r="G190" s="1391">
        <v>345.30999999999995</v>
      </c>
      <c r="H190" s="1391">
        <v>354.12200000000001</v>
      </c>
      <c r="I190" s="1391">
        <v>331.73099999999999</v>
      </c>
      <c r="J190" s="1298">
        <v>133.959790008</v>
      </c>
      <c r="K190" s="1298"/>
      <c r="L190" s="1298">
        <f>SUM(M190:P190)</f>
        <v>119.37139999999999</v>
      </c>
      <c r="M190" s="1298">
        <v>31.371400000000001</v>
      </c>
      <c r="N190" s="1298">
        <v>32</v>
      </c>
      <c r="O190" s="1298">
        <v>29</v>
      </c>
      <c r="P190" s="1298">
        <v>27</v>
      </c>
      <c r="Q190" s="1303">
        <v>141.15114369387004</v>
      </c>
      <c r="R190" s="1303">
        <v>141.00999255017618</v>
      </c>
      <c r="S190" s="1304">
        <v>140.868982557626</v>
      </c>
      <c r="T190" s="1303">
        <v>140.72811357506836</v>
      </c>
      <c r="U190" s="1298">
        <f>SUM(V190:Y190)</f>
        <v>94.283269999999987</v>
      </c>
      <c r="V190" s="1391">
        <v>22.33146</v>
      </c>
      <c r="W190" s="1391">
        <v>23.37</v>
      </c>
      <c r="X190" s="1391">
        <v>21.362000000000002</v>
      </c>
      <c r="Y190" s="1391">
        <v>27.219809999999995</v>
      </c>
      <c r="Z190" s="1298">
        <f>SUM(AA190:AD190)</f>
        <v>119.4612858</v>
      </c>
      <c r="AA190" s="2431">
        <v>31.277285800000001</v>
      </c>
      <c r="AB190" s="2431">
        <v>31.904</v>
      </c>
      <c r="AC190" s="2431">
        <v>29.361000000000001</v>
      </c>
      <c r="AD190" s="2431">
        <v>26.919</v>
      </c>
      <c r="AE190" s="1298">
        <f>SUM(AF190:AI190)</f>
        <v>22.14161</v>
      </c>
      <c r="AF190" s="1391">
        <v>22.14161</v>
      </c>
      <c r="AG190" s="1391"/>
      <c r="AH190" s="1391"/>
      <c r="AI190" s="1391"/>
      <c r="AJ190" s="2027"/>
      <c r="AK190" s="1276"/>
      <c r="AL190" s="224"/>
      <c r="AM190" s="224"/>
      <c r="AN190" s="5">
        <f t="shared" si="554"/>
        <v>-7.6379999999999981</v>
      </c>
      <c r="AO190" s="5">
        <f t="shared" si="555"/>
        <v>-0.28060445682758256</v>
      </c>
      <c r="AP190" s="4" t="e">
        <f>AO190-#REF!</f>
        <v>#REF!</v>
      </c>
      <c r="AQ190" s="4" t="e">
        <f>AP190/#REF!</f>
        <v>#REF!</v>
      </c>
      <c r="AR190" s="4" t="e">
        <f>AQ190-#REF!</f>
        <v>#REF!</v>
      </c>
      <c r="AS190" s="656">
        <f t="shared" si="556"/>
        <v>-0.26337931034482753</v>
      </c>
      <c r="AT190" s="226"/>
      <c r="AW190" s="1242"/>
      <c r="AX190" s="1249"/>
      <c r="AY190" s="1249"/>
      <c r="AZ190" s="213"/>
      <c r="BA190" s="213"/>
      <c r="BB190" s="213"/>
      <c r="BC190" s="213"/>
      <c r="BD190" s="213"/>
      <c r="BE190" s="213"/>
      <c r="BF190" s="213"/>
      <c r="BK190" s="1">
        <v>11.82</v>
      </c>
      <c r="BL190" s="1">
        <v>579.46784063999996</v>
      </c>
      <c r="BM190" s="1">
        <v>14.44</v>
      </c>
      <c r="BN190" s="1">
        <v>711.89199999999994</v>
      </c>
      <c r="BO190" s="1">
        <v>11.43</v>
      </c>
      <c r="BP190" s="1">
        <v>563.49899999999991</v>
      </c>
    </row>
    <row r="191" spans="1:68" outlineLevel="1">
      <c r="A191" s="1403"/>
      <c r="B191" s="1406"/>
      <c r="C191" s="1290" t="s">
        <v>280</v>
      </c>
      <c r="D191" s="1402"/>
      <c r="E191" s="1407">
        <f>E190*0.76*1.49/1000</f>
        <v>0.38663759679999998</v>
      </c>
      <c r="F191" s="1407">
        <v>0.42034461519999994</v>
      </c>
      <c r="G191" s="1407">
        <f>G190*0.76*1.49/1000</f>
        <v>0.39102904399999994</v>
      </c>
      <c r="H191" s="1407">
        <v>0.40100775280000001</v>
      </c>
      <c r="I191" s="1407">
        <v>0.37565218439999998</v>
      </c>
      <c r="J191" s="1407">
        <f>J190*0.76*1.49/1000</f>
        <v>0.15169606620505921</v>
      </c>
      <c r="K191" s="1407"/>
      <c r="L191" s="1407">
        <f t="shared" ref="L191:R191" si="557">L190*0.76*1.49/1000</f>
        <v>0.13517617335999998</v>
      </c>
      <c r="M191" s="1407">
        <f t="shared" si="557"/>
        <v>3.5524973359999996E-2</v>
      </c>
      <c r="N191" s="1407">
        <f t="shared" si="557"/>
        <v>3.62368E-2</v>
      </c>
      <c r="O191" s="1407">
        <f t="shared" si="557"/>
        <v>3.2839599999999997E-2</v>
      </c>
      <c r="P191" s="1407">
        <f t="shared" si="557"/>
        <v>3.0574799999999999E-2</v>
      </c>
      <c r="Q191" s="1408">
        <f t="shared" si="557"/>
        <v>0.15983955511893841</v>
      </c>
      <c r="R191" s="1408">
        <f t="shared" si="557"/>
        <v>0.15967971556381952</v>
      </c>
      <c r="S191" s="1399">
        <f t="shared" ref="S191:T191" si="558">S190*0.76*1.49/1000</f>
        <v>0.15952003584825566</v>
      </c>
      <c r="T191" s="1408">
        <f t="shared" si="558"/>
        <v>0.15936051581240743</v>
      </c>
      <c r="U191" s="1298">
        <f t="shared" ref="U191:AD191" si="559">U190*0.76*1.49/1000</f>
        <v>0.106766374948</v>
      </c>
      <c r="V191" s="1298">
        <f t="shared" si="559"/>
        <v>2.5288145304E-2</v>
      </c>
      <c r="W191" s="1298">
        <f t="shared" si="559"/>
        <v>2.6464188000000003E-2</v>
      </c>
      <c r="X191" s="1298">
        <f t="shared" si="559"/>
        <v>2.4190328800000004E-2</v>
      </c>
      <c r="Y191" s="1298">
        <f t="shared" si="559"/>
        <v>3.0823712843999995E-2</v>
      </c>
      <c r="Z191" s="1407">
        <f t="shared" si="559"/>
        <v>0.13527796003992001</v>
      </c>
      <c r="AA191" s="1407">
        <f t="shared" si="559"/>
        <v>3.541839843992E-2</v>
      </c>
      <c r="AB191" s="1407">
        <f t="shared" si="559"/>
        <v>3.6128089600000003E-2</v>
      </c>
      <c r="AC191" s="1407">
        <f t="shared" si="559"/>
        <v>3.3248396400000005E-2</v>
      </c>
      <c r="AD191" s="1407">
        <f t="shared" si="559"/>
        <v>3.0483075599999999E-2</v>
      </c>
      <c r="AE191" s="1298">
        <f t="shared" ref="AE191:AI191" si="560">AE190*0.76*1.49/1000</f>
        <v>2.5073159163999999E-2</v>
      </c>
      <c r="AF191" s="1298">
        <f t="shared" si="560"/>
        <v>2.5073159163999999E-2</v>
      </c>
      <c r="AG191" s="1298">
        <f t="shared" si="560"/>
        <v>0</v>
      </c>
      <c r="AH191" s="1298">
        <f t="shared" si="560"/>
        <v>0</v>
      </c>
      <c r="AI191" s="1298">
        <f t="shared" si="560"/>
        <v>0</v>
      </c>
      <c r="AJ191" s="2001"/>
      <c r="AK191" s="1276"/>
      <c r="AL191" s="224"/>
      <c r="AM191" s="224"/>
      <c r="AN191" s="5">
        <f t="shared" si="554"/>
        <v>-8.6492711999999923E-3</v>
      </c>
      <c r="AO191" s="5">
        <f t="shared" si="555"/>
        <v>-0.28060445682758234</v>
      </c>
      <c r="AP191" s="4" t="e">
        <f>AO191-#REF!</f>
        <v>#REF!</v>
      </c>
      <c r="AQ191" s="4" t="e">
        <f>AP191/#REF!</f>
        <v>#REF!</v>
      </c>
      <c r="AR191" s="4" t="e">
        <f>AQ191-#REF!</f>
        <v>#REF!</v>
      </c>
      <c r="AS191" s="656">
        <f t="shared" si="556"/>
        <v>-0.26337931034482737</v>
      </c>
      <c r="AT191" s="226"/>
      <c r="AU191" s="13"/>
      <c r="AW191" s="1242"/>
      <c r="AX191" s="1248"/>
      <c r="AY191" s="1248"/>
      <c r="AZ191" s="1248"/>
      <c r="BA191" s="1248"/>
      <c r="BB191" s="1248"/>
      <c r="BC191" s="213"/>
      <c r="BD191" s="213"/>
      <c r="BE191" s="213"/>
      <c r="BF191" s="213"/>
    </row>
    <row r="192" spans="1:68" outlineLevel="1">
      <c r="A192" s="1403"/>
      <c r="B192" s="1406"/>
      <c r="C192" s="1290" t="s">
        <v>303</v>
      </c>
      <c r="D192" s="1402"/>
      <c r="E192" s="1391">
        <v>10.227752000000001</v>
      </c>
      <c r="F192" s="1391">
        <v>12.234795</v>
      </c>
      <c r="G192" s="1391">
        <v>12.312932999999999</v>
      </c>
      <c r="H192" s="1391">
        <v>13.570680999999999</v>
      </c>
      <c r="I192" s="1391">
        <v>13.300288</v>
      </c>
      <c r="J192" s="1298">
        <v>5.5522967719873346</v>
      </c>
      <c r="K192" s="1298"/>
      <c r="L192" s="1340">
        <f>SUM(M192:P192)</f>
        <v>5.5688375280000004</v>
      </c>
      <c r="M192" s="1298">
        <f>M190*$BF$25</f>
        <v>1.459397528</v>
      </c>
      <c r="N192" s="1298">
        <f>N190*$BG$25</f>
        <v>1.48864</v>
      </c>
      <c r="O192" s="1298">
        <f>O190*$BH$25</f>
        <v>1.3572</v>
      </c>
      <c r="P192" s="1298">
        <f>P190*$BI$25</f>
        <v>1.2636000000000001</v>
      </c>
      <c r="Q192" s="1303">
        <f>Q190*$BA$25</f>
        <v>6.8701084658680429</v>
      </c>
      <c r="R192" s="1303">
        <f>R190*$BB$25</f>
        <v>7.1377678916982621</v>
      </c>
      <c r="S192" s="1304">
        <f>S190*$BC$25</f>
        <v>7.4158503701706397</v>
      </c>
      <c r="T192" s="1303">
        <f>T190*$BD$25</f>
        <v>7.7047234901214177</v>
      </c>
      <c r="U192" s="1340">
        <f>SUM(V192:Y192)</f>
        <v>4.1280062693000001</v>
      </c>
      <c r="V192" s="1391">
        <v>0.95295304000000003</v>
      </c>
      <c r="W192" s="1391">
        <v>1.0077700000000001</v>
      </c>
      <c r="X192" s="1391">
        <v>0.92796528</v>
      </c>
      <c r="Y192" s="1391">
        <v>1.2393179492999999</v>
      </c>
      <c r="Z192" s="1340">
        <f>SUM(AA192:AD192)</f>
        <v>5.5026612970539013</v>
      </c>
      <c r="AA192" s="2431">
        <v>1.4407036463402403</v>
      </c>
      <c r="AB192" s="2431">
        <v>1.4695715423247828</v>
      </c>
      <c r="AC192" s="2431">
        <v>1.3524351195523427</v>
      </c>
      <c r="AD192" s="2431">
        <v>1.2399509888365352</v>
      </c>
      <c r="AE192" s="1340">
        <f>SUM(AF192:AI192)</f>
        <v>1.0070004228</v>
      </c>
      <c r="AF192" s="1391">
        <v>1.0070004228</v>
      </c>
      <c r="AG192" s="1391"/>
      <c r="AH192" s="1391"/>
      <c r="AI192" s="1391"/>
      <c r="AJ192" s="2027"/>
      <c r="AK192" s="1280"/>
      <c r="AL192" s="232"/>
      <c r="AM192" s="232"/>
      <c r="AN192" s="5">
        <f t="shared" si="554"/>
        <v>-0.42923471999999996</v>
      </c>
      <c r="AO192" s="5">
        <f t="shared" si="555"/>
        <v>-0.34634753756487047</v>
      </c>
      <c r="AP192" s="4" t="e">
        <f>AO192-#REF!</f>
        <v>#REF!</v>
      </c>
      <c r="AQ192" s="4" t="e">
        <f>AP192/#REF!</f>
        <v>#REF!</v>
      </c>
      <c r="AR192" s="4" t="e">
        <f>AQ192-#REF!</f>
        <v>#REF!</v>
      </c>
      <c r="AS192" s="656">
        <f t="shared" si="556"/>
        <v>-0.31626489832007071</v>
      </c>
      <c r="AT192" s="226"/>
      <c r="AW192" s="1242"/>
      <c r="AX192" s="213"/>
      <c r="AY192" s="213"/>
      <c r="AZ192" s="213"/>
      <c r="BA192" s="213"/>
      <c r="BB192" s="213"/>
      <c r="BC192" s="213"/>
      <c r="BD192" s="213"/>
      <c r="BE192" s="213"/>
      <c r="BF192" s="213"/>
    </row>
    <row r="193" spans="1:58" outlineLevel="1">
      <c r="A193" s="1403"/>
      <c r="B193" s="1406"/>
      <c r="C193" s="1290" t="s">
        <v>286</v>
      </c>
      <c r="D193" s="1402"/>
      <c r="E193" s="1391"/>
      <c r="F193" s="1391"/>
      <c r="G193" s="1391">
        <v>2.5078094764751445E-2</v>
      </c>
      <c r="H193" s="1391">
        <v>2.514258531511479E-2</v>
      </c>
      <c r="I193" s="1391">
        <v>2.3552829163871049E-2</v>
      </c>
      <c r="J193" s="1298">
        <v>2.3102565051065758E-2</v>
      </c>
      <c r="K193" s="1298"/>
      <c r="L193" s="1298">
        <v>1.9174803989443299E-2</v>
      </c>
      <c r="M193" s="1298">
        <v>2.0547157453497514E-2</v>
      </c>
      <c r="N193" s="1298">
        <v>1.877713883347025E-2</v>
      </c>
      <c r="O193" s="1298">
        <v>1.8777154030936979E-2</v>
      </c>
      <c r="P193" s="1298">
        <v>1.8620689655172412E-2</v>
      </c>
      <c r="Q193" s="1303">
        <v>2.2673316332184289E-2</v>
      </c>
      <c r="R193" s="1303">
        <v>2.2650643015852106E-2</v>
      </c>
      <c r="S193" s="1304">
        <v>2.2627992372836251E-2</v>
      </c>
      <c r="T193" s="1303">
        <v>2.2605364380463414E-2</v>
      </c>
      <c r="U193" s="1391">
        <v>1.8737546576841603E-2</v>
      </c>
      <c r="V193" s="1391">
        <v>2.0547157453497514E-2</v>
      </c>
      <c r="W193" s="1391">
        <v>1.7369265986859707E-2</v>
      </c>
      <c r="X193" s="1391">
        <v>1.8777154030936979E-2</v>
      </c>
      <c r="Y193" s="1391">
        <v>1.8620689655172412E-2</v>
      </c>
      <c r="Z193" s="1298">
        <v>1.9174803989443299E-2</v>
      </c>
      <c r="AA193" s="1391">
        <v>1.8737546576841603E-2</v>
      </c>
      <c r="AB193" s="1391">
        <v>2.0547157453497514E-2</v>
      </c>
      <c r="AC193" s="1391">
        <v>1.7369265986859707E-2</v>
      </c>
      <c r="AD193" s="1391">
        <v>1.8777154030936979E-2</v>
      </c>
      <c r="AE193" s="1391">
        <v>1.8620689655172412E-2</v>
      </c>
      <c r="AF193" s="1391">
        <v>0.18737546576841607</v>
      </c>
      <c r="AG193" s="1391"/>
      <c r="AH193" s="1391"/>
      <c r="AI193" s="1391"/>
      <c r="AJ193" s="2027"/>
      <c r="AK193" s="1276"/>
      <c r="AL193" s="224"/>
      <c r="AM193" s="224"/>
      <c r="AN193" s="5">
        <f t="shared" si="554"/>
        <v>0</v>
      </c>
      <c r="AO193" s="5">
        <f t="shared" si="555"/>
        <v>0</v>
      </c>
      <c r="AP193" s="4" t="e">
        <f>AO193-#REF!</f>
        <v>#REF!</v>
      </c>
      <c r="AQ193" s="4" t="e">
        <f>AP193/#REF!</f>
        <v>#REF!</v>
      </c>
      <c r="AR193" s="4" t="e">
        <f>AQ193-#REF!</f>
        <v>#REF!</v>
      </c>
      <c r="AS193" s="656">
        <f t="shared" si="556"/>
        <v>0</v>
      </c>
      <c r="AT193" s="226"/>
      <c r="AW193" s="1242"/>
      <c r="AX193" s="213"/>
      <c r="AY193" s="213"/>
      <c r="AZ193" s="213"/>
      <c r="BA193" s="213"/>
      <c r="BB193" s="213"/>
      <c r="BC193" s="213"/>
      <c r="BD193" s="213"/>
      <c r="BE193" s="213"/>
      <c r="BF193" s="213"/>
    </row>
    <row r="194" spans="1:58" outlineLevel="1">
      <c r="A194" s="1403" t="s">
        <v>108</v>
      </c>
      <c r="B194" s="1357" t="s">
        <v>119</v>
      </c>
      <c r="C194" s="1290" t="s">
        <v>287</v>
      </c>
      <c r="D194" s="1402"/>
      <c r="E194" s="1391">
        <v>50.521000000000001</v>
      </c>
      <c r="F194" s="1391">
        <v>49.628000000000007</v>
      </c>
      <c r="G194" s="1391">
        <v>45.045999999999999</v>
      </c>
      <c r="H194" s="1391">
        <v>44.328000000000003</v>
      </c>
      <c r="I194" s="1391">
        <v>42.932000000000002</v>
      </c>
      <c r="J194" s="1298">
        <v>13.267044000000002</v>
      </c>
      <c r="K194" s="1298"/>
      <c r="L194" s="1340">
        <f>SUM(M194:P194)</f>
        <v>21.72</v>
      </c>
      <c r="M194" s="1298">
        <v>4.67</v>
      </c>
      <c r="N194" s="1298">
        <v>6.26</v>
      </c>
      <c r="O194" s="1298">
        <v>5.57</v>
      </c>
      <c r="P194" s="1298">
        <v>5.22</v>
      </c>
      <c r="Q194" s="1303">
        <v>15.891169922999998</v>
      </c>
      <c r="R194" s="1303">
        <v>15.875278753076998</v>
      </c>
      <c r="S194" s="1304">
        <v>15.859403474323921</v>
      </c>
      <c r="T194" s="1303">
        <v>15.843544070849598</v>
      </c>
      <c r="U194" s="1340">
        <f>SUM(V194:Y194)</f>
        <v>12.937000000000001</v>
      </c>
      <c r="V194" s="1391">
        <v>2.0939999999999999</v>
      </c>
      <c r="W194" s="1391">
        <v>2.5880000000000001</v>
      </c>
      <c r="X194" s="1391">
        <v>3.8660000000000001</v>
      </c>
      <c r="Y194" s="1391">
        <v>4.3890000000000002</v>
      </c>
      <c r="Z194" s="1340">
        <f>SUM(AA194:AD194)</f>
        <v>21.65484</v>
      </c>
      <c r="AA194" s="2431">
        <v>4.6559900000000001</v>
      </c>
      <c r="AB194" s="2431">
        <v>6.2412200000000002</v>
      </c>
      <c r="AC194" s="2431">
        <v>5.5532900000000005</v>
      </c>
      <c r="AD194" s="2431">
        <v>5.2043400000000002</v>
      </c>
      <c r="AE194" s="1340">
        <f>SUM(AF194:AI194)</f>
        <v>2.5739999999999998</v>
      </c>
      <c r="AF194" s="1391">
        <v>2.5739999999999998</v>
      </c>
      <c r="AG194" s="1391"/>
      <c r="AH194" s="1391"/>
      <c r="AI194" s="1391"/>
      <c r="AJ194" s="2027"/>
      <c r="AK194" s="1276"/>
      <c r="AL194" s="224"/>
      <c r="AM194" s="224"/>
      <c r="AN194" s="5">
        <f t="shared" si="554"/>
        <v>-1.7040000000000002</v>
      </c>
      <c r="AO194" s="5">
        <f t="shared" si="555"/>
        <v>-0.38824333561175667</v>
      </c>
      <c r="AP194" s="4" t="e">
        <f>AO194-#REF!</f>
        <v>#REF!</v>
      </c>
      <c r="AQ194" s="4" t="e">
        <f>AP194/#REF!</f>
        <v>#REF!</v>
      </c>
      <c r="AR194" s="4" t="e">
        <f>AQ194-#REF!</f>
        <v>#REF!</v>
      </c>
      <c r="AS194" s="656">
        <f t="shared" si="556"/>
        <v>-0.30592459605026934</v>
      </c>
      <c r="AT194" s="226"/>
      <c r="AU194" s="13"/>
      <c r="AW194" s="835"/>
    </row>
    <row r="195" spans="1:58" outlineLevel="1">
      <c r="A195" s="1403"/>
      <c r="B195" s="1405"/>
      <c r="C195" s="1290" t="s">
        <v>280</v>
      </c>
      <c r="D195" s="1402"/>
      <c r="E195" s="1407">
        <f>E194*0.76*1.49/1000</f>
        <v>5.7209980400000006E-2</v>
      </c>
      <c r="F195" s="1407">
        <v>5.6198747200000017E-2</v>
      </c>
      <c r="G195" s="1407">
        <f>G194*0.76*1.49/1000</f>
        <v>5.1010090399999999E-2</v>
      </c>
      <c r="H195" s="1407">
        <v>5.0197027200000008E-2</v>
      </c>
      <c r="I195" s="1407">
        <v>4.8616196800000004E-2</v>
      </c>
      <c r="J195" s="1407">
        <f t="shared" ref="J195:R195" si="561">J194*0.76*1.49/1000</f>
        <v>1.5023600625600004E-2</v>
      </c>
      <c r="K195" s="1407"/>
      <c r="L195" s="1407">
        <f t="shared" si="561"/>
        <v>2.4595728000000001E-2</v>
      </c>
      <c r="M195" s="1407">
        <f t="shared" si="561"/>
        <v>5.2883079999999994E-3</v>
      </c>
      <c r="N195" s="1407">
        <f t="shared" si="561"/>
        <v>7.0888239999999996E-3</v>
      </c>
      <c r="O195" s="1407">
        <f t="shared" si="561"/>
        <v>6.3074680000000001E-3</v>
      </c>
      <c r="P195" s="1407">
        <f t="shared" si="561"/>
        <v>5.9111279999999999E-3</v>
      </c>
      <c r="Q195" s="1408">
        <f t="shared" si="561"/>
        <v>1.7995160820805198E-2</v>
      </c>
      <c r="R195" s="1408">
        <f t="shared" si="561"/>
        <v>1.797716565998439E-2</v>
      </c>
      <c r="S195" s="1399">
        <f t="shared" ref="S195:T195" si="562">S194*0.76*1.49/1000</f>
        <v>1.7959188494324409E-2</v>
      </c>
      <c r="T195" s="1408">
        <f t="shared" si="562"/>
        <v>1.7941229305830083E-2</v>
      </c>
      <c r="U195" s="1407">
        <f t="shared" ref="U195:AD195" si="563">U194*0.76*1.49/1000</f>
        <v>1.4649858800000002E-2</v>
      </c>
      <c r="V195" s="1407">
        <f t="shared" si="563"/>
        <v>2.3712455999999999E-3</v>
      </c>
      <c r="W195" s="1407">
        <f t="shared" si="563"/>
        <v>2.9306512000000003E-3</v>
      </c>
      <c r="X195" s="1407">
        <f t="shared" si="563"/>
        <v>4.3778584000000002E-3</v>
      </c>
      <c r="Y195" s="1407">
        <f t="shared" si="563"/>
        <v>4.9701036000000002E-3</v>
      </c>
      <c r="Z195" s="1407">
        <f t="shared" si="563"/>
        <v>2.4521940815999996E-2</v>
      </c>
      <c r="AA195" s="1407">
        <f t="shared" si="563"/>
        <v>5.2724430760000005E-3</v>
      </c>
      <c r="AB195" s="1407">
        <f t="shared" si="563"/>
        <v>7.0675575280000008E-3</v>
      </c>
      <c r="AC195" s="1407">
        <f t="shared" si="563"/>
        <v>6.2885455960000006E-3</v>
      </c>
      <c r="AD195" s="1407">
        <f t="shared" si="563"/>
        <v>5.8933946159999999E-3</v>
      </c>
      <c r="AE195" s="1407">
        <f t="shared" ref="AE195:AI195" si="564">AE194*0.76*1.49/1000</f>
        <v>2.9147976E-3</v>
      </c>
      <c r="AF195" s="1407">
        <f t="shared" si="564"/>
        <v>2.9147976E-3</v>
      </c>
      <c r="AG195" s="1407">
        <f t="shared" si="564"/>
        <v>0</v>
      </c>
      <c r="AH195" s="1407">
        <f t="shared" si="564"/>
        <v>0</v>
      </c>
      <c r="AI195" s="1407">
        <f t="shared" si="564"/>
        <v>0</v>
      </c>
      <c r="AJ195" s="2035"/>
      <c r="AK195" s="1276"/>
      <c r="AL195" s="224"/>
      <c r="AM195" s="224"/>
      <c r="AN195" s="5">
        <f t="shared" si="554"/>
        <v>-1.9296095999999999E-3</v>
      </c>
      <c r="AO195" s="5">
        <f t="shared" si="555"/>
        <v>-0.38824333561175661</v>
      </c>
      <c r="AP195" s="4" t="e">
        <f>AO195-#REF!</f>
        <v>#REF!</v>
      </c>
      <c r="AQ195" s="4" t="e">
        <f>AP195/#REF!</f>
        <v>#REF!</v>
      </c>
      <c r="AR195" s="4" t="e">
        <f>AQ195-#REF!</f>
        <v>#REF!</v>
      </c>
      <c r="AS195" s="656">
        <f t="shared" si="556"/>
        <v>-0.30592459605026928</v>
      </c>
      <c r="AT195" s="226"/>
      <c r="AW195" s="835"/>
    </row>
    <row r="196" spans="1:58" outlineLevel="1">
      <c r="A196" s="1403"/>
      <c r="B196" s="1405"/>
      <c r="C196" s="1290" t="s">
        <v>303</v>
      </c>
      <c r="D196" s="1402"/>
      <c r="E196" s="1391">
        <v>1.5105420000000001</v>
      </c>
      <c r="F196" s="1391">
        <v>1.6356170000000001</v>
      </c>
      <c r="G196" s="1391">
        <v>1.6300620000000001</v>
      </c>
      <c r="H196" s="1391">
        <v>1.7061889999999997</v>
      </c>
      <c r="I196" s="1391">
        <v>1.7221109999999999</v>
      </c>
      <c r="J196" s="1298">
        <v>0.53760648540877987</v>
      </c>
      <c r="K196" s="1298"/>
      <c r="L196" s="1340">
        <f>SUM(M196:P196)</f>
        <v>1.0134356</v>
      </c>
      <c r="M196" s="1298">
        <f>M194*$BF$25</f>
        <v>0.21724839999999998</v>
      </c>
      <c r="N196" s="1298">
        <f>N194*$BG$25</f>
        <v>0.29121520000000001</v>
      </c>
      <c r="O196" s="1298">
        <f>O194*$BH$25</f>
        <v>0.26067600000000002</v>
      </c>
      <c r="P196" s="1298">
        <f>P194*$BI$25</f>
        <v>0.24429599999999999</v>
      </c>
      <c r="Q196" s="1303">
        <f>Q194*$BA$25</f>
        <v>0.77345502249225595</v>
      </c>
      <c r="R196" s="1303">
        <f>R194*$BB$25</f>
        <v>0.8035888301685542</v>
      </c>
      <c r="S196" s="1304">
        <f>S194*$BC$25</f>
        <v>0.83489609274091869</v>
      </c>
      <c r="T196" s="1303">
        <f>T194*$BD$25</f>
        <v>0.8674181943349446</v>
      </c>
      <c r="U196" s="1340">
        <f>SUM(V196:Y196)</f>
        <v>0.57798020999999999</v>
      </c>
      <c r="V196" s="1391">
        <v>9.3410000000000007E-2</v>
      </c>
      <c r="W196" s="1391">
        <v>0.1168</v>
      </c>
      <c r="X196" s="1391">
        <v>0.16793904000000001</v>
      </c>
      <c r="Y196" s="1391">
        <v>0.19983117</v>
      </c>
      <c r="Z196" s="1340">
        <f>SUM(AA196:AD196)</f>
        <v>0.99747168435294631</v>
      </c>
      <c r="AA196" s="2431">
        <v>0.21446559695802295</v>
      </c>
      <c r="AB196" s="2431">
        <v>0.28748493296728561</v>
      </c>
      <c r="AC196" s="2431">
        <v>0.2557972965859075</v>
      </c>
      <c r="AD196" s="2431">
        <v>0.23972385784173017</v>
      </c>
      <c r="AE196" s="1340">
        <f>SUM(AF196:AI196)</f>
        <v>0.11706552000000001</v>
      </c>
      <c r="AF196" s="1391">
        <v>0.11706552000000001</v>
      </c>
      <c r="AG196" s="1391"/>
      <c r="AH196" s="1391"/>
      <c r="AI196" s="1391"/>
      <c r="AJ196" s="2027"/>
      <c r="AK196" s="1276"/>
      <c r="AL196" s="224"/>
      <c r="AM196" s="224"/>
      <c r="AN196" s="5">
        <f t="shared" si="554"/>
        <v>-9.2736960000000007E-2</v>
      </c>
      <c r="AO196" s="5">
        <f t="shared" si="555"/>
        <v>-0.46407655021986816</v>
      </c>
      <c r="AP196" s="4" t="e">
        <f>AO196-#REF!</f>
        <v>#REF!</v>
      </c>
      <c r="AQ196" s="4" t="e">
        <f>AP196/#REF!</f>
        <v>#REF!</v>
      </c>
      <c r="AR196" s="4" t="e">
        <f>AQ196-#REF!</f>
        <v>#REF!</v>
      </c>
      <c r="AS196" s="656">
        <f t="shared" si="556"/>
        <v>-0.35575565069281406</v>
      </c>
      <c r="AT196" s="226"/>
      <c r="AW196" s="835"/>
    </row>
    <row r="197" spans="1:58" outlineLevel="1">
      <c r="A197" s="1403"/>
      <c r="B197" s="1405"/>
      <c r="C197" s="1290" t="s">
        <v>286</v>
      </c>
      <c r="D197" s="1402"/>
      <c r="E197" s="1391">
        <v>3.5999999999999997E-2</v>
      </c>
      <c r="F197" s="1391"/>
      <c r="G197" s="1391">
        <v>3.8644872296489038E-2</v>
      </c>
      <c r="H197" s="1391">
        <v>4.1176361305664447E-2</v>
      </c>
      <c r="I197" s="1391">
        <v>3.9879614319950955E-2</v>
      </c>
      <c r="J197" s="1391">
        <v>4.6131809149048603E-2</v>
      </c>
      <c r="K197" s="1391"/>
      <c r="L197" s="1391">
        <v>7.1913386087474759E-2</v>
      </c>
      <c r="M197" s="1391">
        <v>6.9370172311348788E-2</v>
      </c>
      <c r="N197" s="1391">
        <v>7.5123004920196801E-2</v>
      </c>
      <c r="O197" s="1391">
        <v>7.3154714998686629E-2</v>
      </c>
      <c r="P197" s="1391">
        <v>6.9377990430622011E-2</v>
      </c>
      <c r="Q197" s="1303">
        <v>7.1841472701387285E-2</v>
      </c>
      <c r="R197" s="1303">
        <v>7.1769631228685904E-2</v>
      </c>
      <c r="S197" s="1304">
        <v>7.169786159745721E-2</v>
      </c>
      <c r="T197" s="1303">
        <v>7.1626163735859755E-2</v>
      </c>
      <c r="U197" s="1391">
        <v>6.9548183299927888E-2</v>
      </c>
      <c r="V197" s="1391">
        <v>6.9370172311348774E-2</v>
      </c>
      <c r="W197" s="1391">
        <v>6.5156092648539776E-2</v>
      </c>
      <c r="X197" s="1391">
        <v>7.3154714998686643E-2</v>
      </c>
      <c r="Y197" s="1391">
        <v>6.9377990430622011E-2</v>
      </c>
      <c r="Z197" s="1391">
        <v>6.9548183299927888E-2</v>
      </c>
      <c r="AA197" s="1391">
        <v>6.9370172311348774E-2</v>
      </c>
      <c r="AB197" s="1391">
        <v>6.5156092648539776E-2</v>
      </c>
      <c r="AC197" s="1391">
        <v>7.3154714998686643E-2</v>
      </c>
      <c r="AD197" s="1391">
        <v>6.9377990430622011E-2</v>
      </c>
      <c r="AE197" s="1391"/>
      <c r="AF197" s="1391">
        <v>0.69370172311348766</v>
      </c>
      <c r="AG197" s="1391"/>
      <c r="AH197" s="1391"/>
      <c r="AI197" s="1391"/>
      <c r="AJ197" s="2027"/>
      <c r="AK197" s="1280"/>
      <c r="AL197" s="232"/>
      <c r="AM197" s="232"/>
      <c r="AN197" s="5">
        <f t="shared" si="554"/>
        <v>0</v>
      </c>
      <c r="AO197" s="5">
        <f t="shared" si="555"/>
        <v>0</v>
      </c>
      <c r="AP197" s="4" t="e">
        <f>AO197-#REF!</f>
        <v>#REF!</v>
      </c>
      <c r="AQ197" s="4" t="e">
        <f>AP197/#REF!</f>
        <v>#REF!</v>
      </c>
      <c r="AR197" s="4" t="e">
        <f>AQ197-#REF!</f>
        <v>#REF!</v>
      </c>
      <c r="AS197" s="656">
        <f t="shared" si="556"/>
        <v>0</v>
      </c>
      <c r="AT197" s="226"/>
      <c r="AW197" s="835"/>
    </row>
    <row r="198" spans="1:58" ht="14.45" hidden="1" customHeight="1" outlineLevel="1">
      <c r="A198" s="1403"/>
      <c r="B198" s="1405"/>
      <c r="C198" s="1290" t="s">
        <v>125</v>
      </c>
      <c r="D198" s="1402"/>
      <c r="E198" s="1409"/>
      <c r="F198" s="1409"/>
      <c r="G198" s="1409"/>
      <c r="H198" s="1409"/>
      <c r="I198" s="1409"/>
      <c r="J198" s="1409"/>
      <c r="K198" s="1409"/>
      <c r="L198" s="1397"/>
      <c r="M198" s="1410"/>
      <c r="N198" s="1410"/>
      <c r="O198" s="1410"/>
      <c r="P198" s="1410"/>
      <c r="Q198" s="1394"/>
      <c r="R198" s="1411"/>
      <c r="S198" s="1412"/>
      <c r="T198" s="1411"/>
      <c r="U198" s="1413"/>
      <c r="V198" s="1410"/>
      <c r="W198" s="1410"/>
      <c r="X198" s="1410"/>
      <c r="Y198" s="1410"/>
      <c r="Z198" s="1397"/>
      <c r="AA198" s="1410"/>
      <c r="AB198" s="1410"/>
      <c r="AC198" s="1410"/>
      <c r="AD198" s="1410"/>
      <c r="AE198" s="1413"/>
      <c r="AF198" s="1410"/>
      <c r="AG198" s="1410"/>
      <c r="AH198" s="1410"/>
      <c r="AI198" s="1410"/>
      <c r="AJ198" s="2036"/>
      <c r="AK198" s="1276"/>
      <c r="AL198" s="224"/>
      <c r="AM198" s="224"/>
      <c r="AN198" s="5">
        <f t="shared" si="554"/>
        <v>0</v>
      </c>
      <c r="AO198" s="5" t="e">
        <f t="shared" si="555"/>
        <v>#DIV/0!</v>
      </c>
      <c r="AP198" s="4" t="e">
        <f>AO198-#REF!</f>
        <v>#DIV/0!</v>
      </c>
      <c r="AQ198" s="4" t="e">
        <f>AP198/#REF!</f>
        <v>#DIV/0!</v>
      </c>
      <c r="AR198" s="4" t="e">
        <f>AQ198-#REF!</f>
        <v>#DIV/0!</v>
      </c>
      <c r="AS198" s="656" t="e">
        <f t="shared" si="556"/>
        <v>#DIV/0!</v>
      </c>
      <c r="AT198" s="226"/>
      <c r="AW198" s="835"/>
    </row>
    <row r="199" spans="1:58" outlineLevel="1">
      <c r="A199" s="1403" t="s">
        <v>109</v>
      </c>
      <c r="B199" s="1404" t="s">
        <v>97</v>
      </c>
      <c r="C199" s="1290" t="s">
        <v>287</v>
      </c>
      <c r="D199" s="1402"/>
      <c r="E199" s="1340">
        <f>E203+E207</f>
        <v>147.67599999999999</v>
      </c>
      <c r="F199" s="1340">
        <v>147.36099999999999</v>
      </c>
      <c r="G199" s="1340">
        <f t="shared" ref="G199" si="565">G203+G207</f>
        <v>136.27100000000002</v>
      </c>
      <c r="H199" s="1340">
        <v>140.63900000000001</v>
      </c>
      <c r="I199" s="1340">
        <v>134.608</v>
      </c>
      <c r="J199" s="1340">
        <f t="shared" ref="J199" si="566">J203+J207</f>
        <v>52.056522288000004</v>
      </c>
      <c r="K199" s="1340"/>
      <c r="L199" s="1340">
        <f t="shared" ref="L199:Q199" si="567">L203+L207</f>
        <v>83.18</v>
      </c>
      <c r="M199" s="1340">
        <f t="shared" si="567"/>
        <v>18.439999999999998</v>
      </c>
      <c r="N199" s="1340">
        <f t="shared" si="567"/>
        <v>22.060000000000002</v>
      </c>
      <c r="O199" s="1340">
        <f t="shared" si="567"/>
        <v>22.57</v>
      </c>
      <c r="P199" s="1340">
        <f t="shared" si="567"/>
        <v>20.11</v>
      </c>
      <c r="Q199" s="1387">
        <f t="shared" si="567"/>
        <v>67.004749218960001</v>
      </c>
      <c r="R199" s="1387">
        <f>R203+R207</f>
        <v>66.937744469741034</v>
      </c>
      <c r="S199" s="1387">
        <f>S203+S207</f>
        <v>66.870806725271294</v>
      </c>
      <c r="T199" s="1387">
        <f>T203+T207</f>
        <v>66.803935918546017</v>
      </c>
      <c r="U199" s="1340">
        <f t="shared" ref="U199:AD201" si="568">U203+U207</f>
        <v>90.477000000000004</v>
      </c>
      <c r="V199" s="1340">
        <f t="shared" si="568"/>
        <v>18.712000000000003</v>
      </c>
      <c r="W199" s="1340">
        <f t="shared" si="568"/>
        <v>25.05</v>
      </c>
      <c r="X199" s="1340">
        <f t="shared" si="568"/>
        <v>23.39</v>
      </c>
      <c r="Y199" s="1340">
        <f t="shared" si="568"/>
        <v>23.324999999999996</v>
      </c>
      <c r="Z199" s="1340">
        <f t="shared" si="568"/>
        <v>82.930459999999997</v>
      </c>
      <c r="AA199" s="1340">
        <f t="shared" si="568"/>
        <v>18.384679999999999</v>
      </c>
      <c r="AB199" s="1340">
        <f t="shared" si="568"/>
        <v>21.993819999999999</v>
      </c>
      <c r="AC199" s="1340">
        <f t="shared" si="568"/>
        <v>22.502290000000002</v>
      </c>
      <c r="AD199" s="1340">
        <f t="shared" si="568"/>
        <v>20.049669999999999</v>
      </c>
      <c r="AE199" s="1340">
        <f t="shared" ref="AE199:AI199" si="569">AE203+AE207</f>
        <v>18.114600000000003</v>
      </c>
      <c r="AF199" s="1340">
        <f t="shared" si="569"/>
        <v>18.114600000000003</v>
      </c>
      <c r="AG199" s="1340">
        <f t="shared" si="569"/>
        <v>0</v>
      </c>
      <c r="AH199" s="1340">
        <f t="shared" si="569"/>
        <v>0</v>
      </c>
      <c r="AI199" s="1340">
        <f t="shared" si="569"/>
        <v>0</v>
      </c>
      <c r="AJ199" s="2013"/>
      <c r="AK199" s="1276"/>
      <c r="AL199" s="224"/>
      <c r="AM199" s="224"/>
      <c r="AN199" s="5">
        <f t="shared" si="554"/>
        <v>0.82000000000000028</v>
      </c>
      <c r="AO199" s="5">
        <f t="shared" si="555"/>
        <v>3.5155412647374082E-2</v>
      </c>
      <c r="AP199" s="4" t="e">
        <f>AO199-#REF!</f>
        <v>#REF!</v>
      </c>
      <c r="AQ199" s="4" t="e">
        <f>AP199/#REF!</f>
        <v>#REF!</v>
      </c>
      <c r="AR199" s="4" t="e">
        <f>AQ199-#REF!</f>
        <v>#REF!</v>
      </c>
      <c r="AS199" s="656">
        <f t="shared" si="556"/>
        <v>3.6331413380593723E-2</v>
      </c>
      <c r="AT199" s="226"/>
      <c r="AW199" s="835"/>
    </row>
    <row r="200" spans="1:58" outlineLevel="1">
      <c r="A200" s="1403"/>
      <c r="B200" s="1405"/>
      <c r="C200" s="1290" t="s">
        <v>280</v>
      </c>
      <c r="D200" s="1402"/>
      <c r="E200" s="1340">
        <f>E204+E208</f>
        <v>0.18201067000000001</v>
      </c>
      <c r="F200" s="1340">
        <v>0.18162243250000001</v>
      </c>
      <c r="G200" s="1340">
        <f t="shared" ref="G200" si="570">G204+G208</f>
        <v>0.16795400750000003</v>
      </c>
      <c r="H200" s="1340">
        <v>0.17333756749999996</v>
      </c>
      <c r="I200" s="1340">
        <v>0.16590435999999997</v>
      </c>
      <c r="J200" s="1340">
        <f t="shared" ref="J200" si="571">J204+J208</f>
        <v>6.415966371996E-2</v>
      </c>
      <c r="K200" s="1340"/>
      <c r="L200" s="1340">
        <f t="shared" ref="L200:R200" si="572">L204+L208</f>
        <v>0.10251935000000001</v>
      </c>
      <c r="M200" s="1340">
        <f t="shared" si="572"/>
        <v>2.2727299999999995E-2</v>
      </c>
      <c r="N200" s="1340">
        <f t="shared" si="572"/>
        <v>2.7188950000000003E-2</v>
      </c>
      <c r="O200" s="1340">
        <f t="shared" si="572"/>
        <v>2.7817524999999999E-2</v>
      </c>
      <c r="P200" s="1340">
        <f t="shared" si="572"/>
        <v>2.4785574999999997E-2</v>
      </c>
      <c r="Q200" s="1387">
        <f t="shared" si="572"/>
        <v>8.2583353412368193E-2</v>
      </c>
      <c r="R200" s="1387">
        <f t="shared" si="572"/>
        <v>8.2500770058955814E-2</v>
      </c>
      <c r="S200" s="1387">
        <f t="shared" ref="S200:T200" si="573">S204+S208</f>
        <v>8.2418269288896867E-2</v>
      </c>
      <c r="T200" s="1387">
        <f t="shared" si="573"/>
        <v>8.2335851019607956E-2</v>
      </c>
      <c r="U200" s="1340">
        <f t="shared" ref="U200:Z200" si="574">U204+U208</f>
        <v>0.1115129025</v>
      </c>
      <c r="V200" s="1340">
        <f t="shared" si="574"/>
        <v>2.3062539999999999E-2</v>
      </c>
      <c r="W200" s="1340">
        <f t="shared" si="574"/>
        <v>3.0874125000000002E-2</v>
      </c>
      <c r="X200" s="1340">
        <f t="shared" si="574"/>
        <v>2.8828174999999998E-2</v>
      </c>
      <c r="Y200" s="1340">
        <f t="shared" si="574"/>
        <v>2.8748062499999998E-2</v>
      </c>
      <c r="Z200" s="1340">
        <f t="shared" si="574"/>
        <v>0.10221179194999999</v>
      </c>
      <c r="AA200" s="1340">
        <f t="shared" si="568"/>
        <v>2.2659118099999997E-2</v>
      </c>
      <c r="AB200" s="1340">
        <f t="shared" si="568"/>
        <v>2.7107383149999997E-2</v>
      </c>
      <c r="AC200" s="1340">
        <f t="shared" si="568"/>
        <v>2.7734072424999996E-2</v>
      </c>
      <c r="AD200" s="1340">
        <f t="shared" si="568"/>
        <v>2.4711218274999999E-2</v>
      </c>
      <c r="AE200" s="1340">
        <f t="shared" ref="AE200:AI200" si="575">AE204+AE208</f>
        <v>2.2326244500000002E-2</v>
      </c>
      <c r="AF200" s="1340">
        <f t="shared" si="575"/>
        <v>2.2326244500000002E-2</v>
      </c>
      <c r="AG200" s="1340">
        <f t="shared" si="575"/>
        <v>0</v>
      </c>
      <c r="AH200" s="1340">
        <f t="shared" si="575"/>
        <v>0</v>
      </c>
      <c r="AI200" s="1340">
        <f t="shared" si="575"/>
        <v>0</v>
      </c>
      <c r="AJ200" s="2013"/>
      <c r="AK200" s="1276"/>
      <c r="AL200" s="224"/>
      <c r="AM200" s="224"/>
      <c r="AN200" s="5">
        <f t="shared" si="554"/>
        <v>1.0106499999999984E-3</v>
      </c>
      <c r="AO200" s="5">
        <f t="shared" si="555"/>
        <v>3.5155412647374006E-2</v>
      </c>
      <c r="AP200" s="4" t="e">
        <f>AO200-#REF!</f>
        <v>#REF!</v>
      </c>
      <c r="AQ200" s="4" t="e">
        <f>AP200/#REF!</f>
        <v>#REF!</v>
      </c>
      <c r="AR200" s="4" t="e">
        <f>AQ200-#REF!</f>
        <v>#REF!</v>
      </c>
      <c r="AS200" s="656">
        <f t="shared" si="556"/>
        <v>3.6331413380593654E-2</v>
      </c>
      <c r="AT200" s="226"/>
      <c r="AW200" s="835"/>
    </row>
    <row r="201" spans="1:58" outlineLevel="1">
      <c r="A201" s="1403"/>
      <c r="B201" s="1405"/>
      <c r="C201" s="1290" t="s">
        <v>303</v>
      </c>
      <c r="D201" s="1402"/>
      <c r="E201" s="1340">
        <f>E205+E209</f>
        <v>4.4156189999999995</v>
      </c>
      <c r="F201" s="1340">
        <v>4.8308280000000003</v>
      </c>
      <c r="G201" s="1340">
        <f t="shared" ref="G201" si="576">G205+G209</f>
        <v>4.8561950000000005</v>
      </c>
      <c r="H201" s="1340">
        <v>5.6148489999999995</v>
      </c>
      <c r="I201" s="1340">
        <v>5.5248399999999993</v>
      </c>
      <c r="J201" s="1340">
        <f t="shared" ref="J201" si="577">J205+J209</f>
        <v>2.2257296867669769</v>
      </c>
      <c r="K201" s="1340"/>
      <c r="L201" s="1340">
        <f t="shared" ref="L201:Q201" si="578">L205+L209</f>
        <v>4.0896102560000003</v>
      </c>
      <c r="M201" s="1340">
        <f t="shared" si="578"/>
        <v>0.90400905088000005</v>
      </c>
      <c r="N201" s="1340">
        <f t="shared" si="578"/>
        <v>1.0814772051200001</v>
      </c>
      <c r="O201" s="1340">
        <f t="shared" si="578"/>
        <v>1.1127009999999999</v>
      </c>
      <c r="P201" s="1340">
        <f t="shared" si="578"/>
        <v>0.99142299999999994</v>
      </c>
      <c r="Q201" s="1387">
        <f t="shared" si="578"/>
        <v>3.4354675019545167</v>
      </c>
      <c r="R201" s="1387">
        <f>R205+R209</f>
        <v>3.5692544106155313</v>
      </c>
      <c r="S201" s="1387">
        <f>S205+S209</f>
        <v>3.7083205869499194</v>
      </c>
      <c r="T201" s="1387">
        <f>T205+T209</f>
        <v>3.8528502001662233</v>
      </c>
      <c r="U201" s="1340">
        <f t="shared" ref="U201:Z201" si="579">U205+U209</f>
        <v>4.4255564999999999</v>
      </c>
      <c r="V201" s="1340">
        <f t="shared" si="579"/>
        <v>0.88069600000000003</v>
      </c>
      <c r="W201" s="1340">
        <f t="shared" si="579"/>
        <v>1.20177</v>
      </c>
      <c r="X201" s="1340">
        <f t="shared" si="579"/>
        <v>1.125059</v>
      </c>
      <c r="Y201" s="1340">
        <f t="shared" si="579"/>
        <v>1.2180314999999999</v>
      </c>
      <c r="Z201" s="1340">
        <f t="shared" si="579"/>
        <v>4.3372630579999996</v>
      </c>
      <c r="AA201" s="1340">
        <f t="shared" si="568"/>
        <v>0.96151876399999991</v>
      </c>
      <c r="AB201" s="1340">
        <f t="shared" si="568"/>
        <v>1.1502767859999998</v>
      </c>
      <c r="AC201" s="1340">
        <f t="shared" si="568"/>
        <v>1.1768697669999999</v>
      </c>
      <c r="AD201" s="1340">
        <f t="shared" si="568"/>
        <v>1.0485977409999998</v>
      </c>
      <c r="AE201" s="1340">
        <f t="shared" ref="AE201:AI201" si="580">AE205+AE209</f>
        <v>0.94576326599999994</v>
      </c>
      <c r="AF201" s="1340">
        <f t="shared" si="580"/>
        <v>0.94576326599999994</v>
      </c>
      <c r="AG201" s="1340">
        <f t="shared" si="580"/>
        <v>0</v>
      </c>
      <c r="AH201" s="1340">
        <f t="shared" si="580"/>
        <v>0</v>
      </c>
      <c r="AI201" s="1340">
        <f t="shared" si="580"/>
        <v>0</v>
      </c>
      <c r="AJ201" s="2013"/>
      <c r="AK201" s="1276"/>
      <c r="AL201" s="224"/>
      <c r="AM201" s="224"/>
      <c r="AN201" s="5">
        <f t="shared" si="554"/>
        <v>1.2358000000000091E-2</v>
      </c>
      <c r="AO201" s="5">
        <f t="shared" si="555"/>
        <v>1.0145878821689006E-2</v>
      </c>
      <c r="AP201" s="4" t="e">
        <f>AO201-#REF!</f>
        <v>#REF!</v>
      </c>
      <c r="AQ201" s="4" t="e">
        <f>AP201/#REF!</f>
        <v>#REF!</v>
      </c>
      <c r="AR201" s="4" t="e">
        <f>AQ201-#REF!</f>
        <v>#REF!</v>
      </c>
      <c r="AS201" s="656">
        <f t="shared" si="556"/>
        <v>1.1106307983905911E-2</v>
      </c>
      <c r="AT201" s="226"/>
      <c r="AW201" s="835"/>
    </row>
    <row r="202" spans="1:58" outlineLevel="1">
      <c r="A202" s="1403"/>
      <c r="B202" s="1405"/>
      <c r="C202" s="1290" t="s">
        <v>286</v>
      </c>
      <c r="D202" s="1402"/>
      <c r="E202" s="1391"/>
      <c r="F202" s="1391"/>
      <c r="G202" s="1391">
        <v>3.2924239263954228E-2</v>
      </c>
      <c r="H202" s="1391">
        <v>3.8510553237165797E-2</v>
      </c>
      <c r="I202" s="1391">
        <v>3.6859111271755444E-2</v>
      </c>
      <c r="J202" s="1391">
        <v>3.8667502102479906E-2</v>
      </c>
      <c r="K202" s="1391"/>
      <c r="L202" s="1391">
        <v>5.5981424773698565E-2</v>
      </c>
      <c r="M202" s="1391">
        <v>5.164108883163436E-2</v>
      </c>
      <c r="N202" s="1391">
        <v>5.4296192374904628E-2</v>
      </c>
      <c r="O202" s="1391">
        <v>6.3106388927722634E-2</v>
      </c>
      <c r="P202" s="1391">
        <v>5.5121563467916565E-2</v>
      </c>
      <c r="Q202" s="1303">
        <v>5.5925443348924866E-2</v>
      </c>
      <c r="R202" s="1303">
        <v>5.5869517905575934E-2</v>
      </c>
      <c r="S202" s="1304">
        <v>5.5813648387670368E-2</v>
      </c>
      <c r="T202" s="1303">
        <v>5.575783473928269E-2</v>
      </c>
      <c r="U202" s="1391">
        <v>6.207516757271813E-2</v>
      </c>
      <c r="V202" s="1391">
        <v>5.6681376116024793E-2</v>
      </c>
      <c r="W202" s="1391">
        <v>6.2549940071913709E-2</v>
      </c>
      <c r="X202" s="1391">
        <v>6.7449409215970424E-2</v>
      </c>
      <c r="Y202" s="1391">
        <v>6.1356574186426371E-2</v>
      </c>
      <c r="Z202" s="1391">
        <v>6.207516757271813E-2</v>
      </c>
      <c r="AA202" s="1391">
        <v>5.6681376116024793E-2</v>
      </c>
      <c r="AB202" s="1391">
        <v>6.2549940071913709E-2</v>
      </c>
      <c r="AC202" s="1391">
        <v>6.7449409215970424E-2</v>
      </c>
      <c r="AD202" s="1391">
        <v>6.1356574186426371E-2</v>
      </c>
      <c r="AE202" s="1391"/>
      <c r="AF202" s="1391">
        <v>5.8404116051018723E-2</v>
      </c>
      <c r="AG202" s="1391"/>
      <c r="AH202" s="1391"/>
      <c r="AI202" s="1391"/>
      <c r="AJ202" s="2027"/>
      <c r="AK202" s="1280"/>
      <c r="AL202" s="232"/>
      <c r="AM202" s="232"/>
      <c r="AN202" s="5">
        <f t="shared" si="554"/>
        <v>4.3430202882477897E-3</v>
      </c>
      <c r="AO202" s="5">
        <f t="shared" si="555"/>
        <v>7.0783291698325881E-2</v>
      </c>
      <c r="AP202" s="4" t="e">
        <f>AO202-#REF!</f>
        <v>#REF!</v>
      </c>
      <c r="AQ202" s="4" t="e">
        <f>AP202/#REF!</f>
        <v>#REF!</v>
      </c>
      <c r="AR202" s="4" t="e">
        <f>AQ202-#REF!</f>
        <v>#REF!</v>
      </c>
      <c r="AS202" s="656">
        <f t="shared" si="556"/>
        <v>6.882061170101117E-2</v>
      </c>
      <c r="AT202" s="226"/>
      <c r="AW202" s="835"/>
    </row>
    <row r="203" spans="1:58" outlineLevel="1">
      <c r="A203" s="1403" t="s">
        <v>110</v>
      </c>
      <c r="B203" s="1357" t="s">
        <v>118</v>
      </c>
      <c r="C203" s="1290" t="s">
        <v>287</v>
      </c>
      <c r="D203" s="1402"/>
      <c r="E203" s="1391">
        <v>28.57</v>
      </c>
      <c r="F203" s="1391">
        <v>31.242000000000001</v>
      </c>
      <c r="G203" s="1391">
        <v>25.013000000000002</v>
      </c>
      <c r="H203" s="1391">
        <v>26.78</v>
      </c>
      <c r="I203" s="1391">
        <v>23.770000000000003</v>
      </c>
      <c r="J203" s="1298">
        <v>18.889061328000004</v>
      </c>
      <c r="K203" s="1298"/>
      <c r="L203" s="1340">
        <f>SUM(M203:P203)</f>
        <v>36.17</v>
      </c>
      <c r="M203" s="1298">
        <v>9.1199999999999992</v>
      </c>
      <c r="N203" s="1298">
        <v>10.24</v>
      </c>
      <c r="O203" s="1298">
        <v>8.1300000000000008</v>
      </c>
      <c r="P203" s="1298">
        <v>8.68</v>
      </c>
      <c r="Q203" s="1303">
        <v>21.47744060046</v>
      </c>
      <c r="R203" s="1303">
        <v>21.45596315985954</v>
      </c>
      <c r="S203" s="1304">
        <v>21.434507196699681</v>
      </c>
      <c r="T203" s="1303">
        <v>21.413072689502982</v>
      </c>
      <c r="U203" s="1340">
        <f>SUM(V203:Y203)</f>
        <v>31.411000000000001</v>
      </c>
      <c r="V203" s="1391">
        <v>7.5950000000000006</v>
      </c>
      <c r="W203" s="1391">
        <v>8.7609999999999992</v>
      </c>
      <c r="X203" s="1391">
        <v>7.202</v>
      </c>
      <c r="Y203" s="1391">
        <v>7.8529999999999998</v>
      </c>
      <c r="Z203" s="1340">
        <f>SUM(AA203:AD203)</f>
        <v>36.061489999999999</v>
      </c>
      <c r="AA203" s="2431">
        <v>9.0926399999999994</v>
      </c>
      <c r="AB203" s="2431">
        <v>10.20928</v>
      </c>
      <c r="AC203" s="2431">
        <v>8.1056100000000004</v>
      </c>
      <c r="AD203" s="2431">
        <v>8.6539599999999997</v>
      </c>
      <c r="AE203" s="1340">
        <f>SUM(AF203:AI203)</f>
        <v>6.8670000000000009</v>
      </c>
      <c r="AF203" s="1391">
        <v>6.8670000000000009</v>
      </c>
      <c r="AG203" s="1391"/>
      <c r="AH203" s="1391"/>
      <c r="AI203" s="1391"/>
      <c r="AJ203" s="2027"/>
      <c r="AK203" s="1280"/>
      <c r="AL203" s="232"/>
      <c r="AM203" s="232"/>
      <c r="AN203" s="5">
        <f t="shared" si="554"/>
        <v>-0.92800000000000082</v>
      </c>
      <c r="AO203" s="5">
        <f t="shared" si="555"/>
        <v>-0.11817139946517266</v>
      </c>
      <c r="AP203" s="4" t="e">
        <f>AO203-#REF!</f>
        <v>#REF!</v>
      </c>
      <c r="AQ203" s="4" t="e">
        <f>AP203/#REF!</f>
        <v>#REF!</v>
      </c>
      <c r="AR203" s="4" t="e">
        <f>AQ203-#REF!</f>
        <v>#REF!</v>
      </c>
      <c r="AS203" s="656">
        <f t="shared" si="556"/>
        <v>-0.11414514145141461</v>
      </c>
      <c r="AT203" s="226"/>
      <c r="AW203" s="835"/>
    </row>
    <row r="204" spans="1:58" outlineLevel="1">
      <c r="A204" s="1403"/>
      <c r="B204" s="1406"/>
      <c r="C204" s="1290" t="s">
        <v>280</v>
      </c>
      <c r="D204" s="1402"/>
      <c r="E204" s="1407">
        <f>E203*0.85*1.45/1000</f>
        <v>3.5212525000000001E-2</v>
      </c>
      <c r="F204" s="1407">
        <v>3.8505765000000004E-2</v>
      </c>
      <c r="G204" s="1407">
        <f>G203*0.85*1.45/1000</f>
        <v>3.08285225E-2</v>
      </c>
      <c r="H204" s="1407">
        <v>3.3006350000000004E-2</v>
      </c>
      <c r="I204" s="1407">
        <v>2.9296525000000004E-2</v>
      </c>
      <c r="J204" s="1407">
        <f t="shared" ref="J204:T204" si="581">J203*0.85*1.45/1000</f>
        <v>2.3280768086760006E-2</v>
      </c>
      <c r="K204" s="1407"/>
      <c r="L204" s="1407">
        <f t="shared" si="581"/>
        <v>4.4579525000000002E-2</v>
      </c>
      <c r="M204" s="1407">
        <f>M203*0.85*1.45/1000</f>
        <v>1.1240399999999998E-2</v>
      </c>
      <c r="N204" s="1407">
        <f t="shared" si="581"/>
        <v>1.2620800000000001E-2</v>
      </c>
      <c r="O204" s="1407">
        <f t="shared" si="581"/>
        <v>1.0020225000000001E-2</v>
      </c>
      <c r="P204" s="1407">
        <f t="shared" si="581"/>
        <v>1.0698099999999999E-2</v>
      </c>
      <c r="Q204" s="1303">
        <f t="shared" si="581"/>
        <v>2.6470945540066945E-2</v>
      </c>
      <c r="R204" s="1303">
        <f t="shared" si="581"/>
        <v>2.6444474594526882E-2</v>
      </c>
      <c r="S204" s="1304">
        <f t="shared" si="581"/>
        <v>2.6418030119932354E-2</v>
      </c>
      <c r="T204" s="1303">
        <f t="shared" si="581"/>
        <v>2.6391612089812423E-2</v>
      </c>
      <c r="U204" s="1407">
        <f t="shared" ref="U204:AD204" si="582">U203*0.85*1.45/1000</f>
        <v>3.8714057499999996E-2</v>
      </c>
      <c r="V204" s="1407">
        <f t="shared" si="582"/>
        <v>9.3608375000000001E-3</v>
      </c>
      <c r="W204" s="1407">
        <f t="shared" si="582"/>
        <v>1.0797932499999998E-2</v>
      </c>
      <c r="X204" s="1407">
        <f t="shared" si="582"/>
        <v>8.876465E-3</v>
      </c>
      <c r="Y204" s="1407">
        <f t="shared" si="582"/>
        <v>9.6788224999999999E-3</v>
      </c>
      <c r="Z204" s="1407">
        <f t="shared" si="582"/>
        <v>4.4445786425000001E-2</v>
      </c>
      <c r="AA204" s="1407">
        <f t="shared" si="582"/>
        <v>1.1206678799999998E-2</v>
      </c>
      <c r="AB204" s="1407">
        <f t="shared" si="582"/>
        <v>1.25829376E-2</v>
      </c>
      <c r="AC204" s="1407">
        <f t="shared" si="582"/>
        <v>9.9901643249999984E-3</v>
      </c>
      <c r="AD204" s="1407">
        <f t="shared" si="582"/>
        <v>1.06660057E-2</v>
      </c>
      <c r="AE204" s="1407">
        <f t="shared" ref="AE204:AI204" si="583">AE203*0.85*1.45/1000</f>
        <v>8.4635775000000014E-3</v>
      </c>
      <c r="AF204" s="1407">
        <f t="shared" si="583"/>
        <v>8.4635775000000014E-3</v>
      </c>
      <c r="AG204" s="1407">
        <f t="shared" si="583"/>
        <v>0</v>
      </c>
      <c r="AH204" s="1407">
        <f t="shared" si="583"/>
        <v>0</v>
      </c>
      <c r="AI204" s="1407">
        <f t="shared" si="583"/>
        <v>0</v>
      </c>
      <c r="AJ204" s="2035"/>
      <c r="AK204" s="1276"/>
      <c r="AL204" s="224"/>
      <c r="AM204" s="224"/>
      <c r="AN204" s="5">
        <f t="shared" si="554"/>
        <v>-1.1437600000000006E-3</v>
      </c>
      <c r="AO204" s="5">
        <f t="shared" si="555"/>
        <v>-0.11817139946517261</v>
      </c>
      <c r="AP204" s="4" t="e">
        <f>AO204-#REF!</f>
        <v>#REF!</v>
      </c>
      <c r="AQ204" s="4" t="e">
        <f>AP204/#REF!</f>
        <v>#REF!</v>
      </c>
      <c r="AR204" s="4" t="e">
        <f>AQ204-#REF!</f>
        <v>#REF!</v>
      </c>
      <c r="AS204" s="656">
        <f t="shared" si="556"/>
        <v>-0.11414514145141456</v>
      </c>
      <c r="AT204" s="226"/>
      <c r="AW204" s="835"/>
    </row>
    <row r="205" spans="1:58" outlineLevel="1">
      <c r="A205" s="1403"/>
      <c r="B205" s="1406"/>
      <c r="C205" s="1290" t="s">
        <v>303</v>
      </c>
      <c r="D205" s="1402"/>
      <c r="E205" s="1391">
        <v>0.86226000000000003</v>
      </c>
      <c r="F205" s="1391">
        <v>1.0260050000000001</v>
      </c>
      <c r="G205" s="1391">
        <v>0.92186400000000002</v>
      </c>
      <c r="H205" s="1391">
        <v>1.0602309999999999</v>
      </c>
      <c r="I205" s="1391">
        <v>0.97602900000000004</v>
      </c>
      <c r="J205" s="1298">
        <v>0.81017220402998369</v>
      </c>
      <c r="K205" s="1298"/>
      <c r="L205" s="1340">
        <f>SUM(M205:P205)</f>
        <v>1.7778444547199999</v>
      </c>
      <c r="M205" s="1298">
        <f>M203*$BF$26</f>
        <v>0.44710209023999997</v>
      </c>
      <c r="N205" s="1298">
        <f>N203*$BG$26</f>
        <v>0.50200936448</v>
      </c>
      <c r="O205" s="1298">
        <f>O203*$BH$26</f>
        <v>0.40080900000000003</v>
      </c>
      <c r="P205" s="1298">
        <f>P203*$BI$26</f>
        <v>0.42792399999999997</v>
      </c>
      <c r="Q205" s="1303">
        <f>Q203*$BA$26</f>
        <v>1.101191334466785</v>
      </c>
      <c r="R205" s="1303">
        <f>R203*$BB$26</f>
        <v>1.1440748676100303</v>
      </c>
      <c r="S205" s="1304">
        <f>S203*$BC$26</f>
        <v>1.1886505965929808</v>
      </c>
      <c r="T205" s="1303">
        <f>T203*$BD$26</f>
        <v>1.234977554294395</v>
      </c>
      <c r="U205" s="1340">
        <f>SUM(V205:Y205)</f>
        <v>1.53412686</v>
      </c>
      <c r="V205" s="1391">
        <v>0.357317</v>
      </c>
      <c r="W205" s="1391">
        <v>0.42031000000000002</v>
      </c>
      <c r="X205" s="1391">
        <v>0.34641620000000001</v>
      </c>
      <c r="Y205" s="1391">
        <v>0.41008366000000002</v>
      </c>
      <c r="Z205" s="1340">
        <f>SUM(AA205:AD205)</f>
        <v>1.8860159269999999</v>
      </c>
      <c r="AA205" s="2431">
        <v>0.47554507199999996</v>
      </c>
      <c r="AB205" s="2431">
        <v>0.53394534399999993</v>
      </c>
      <c r="AC205" s="2431">
        <v>0.42392340300000003</v>
      </c>
      <c r="AD205" s="2431">
        <v>0.45260210799999995</v>
      </c>
      <c r="AE205" s="1340">
        <f>SUM(AF205:AI205)</f>
        <v>0.35852606999999997</v>
      </c>
      <c r="AF205" s="1391">
        <v>0.35852606999999997</v>
      </c>
      <c r="AG205" s="1391"/>
      <c r="AH205" s="1391"/>
      <c r="AI205" s="1391"/>
      <c r="AJ205" s="2027"/>
      <c r="AK205" s="1276"/>
      <c r="AL205" s="224"/>
      <c r="AM205" s="224"/>
      <c r="AN205" s="5">
        <f t="shared" si="554"/>
        <v>-5.4392800000000019E-2</v>
      </c>
      <c r="AO205" s="5">
        <f t="shared" si="555"/>
        <v>-0.13263830117005884</v>
      </c>
      <c r="AP205" s="4" t="e">
        <f>AO205-#REF!</f>
        <v>#REF!</v>
      </c>
      <c r="AQ205" s="4" t="e">
        <f>AP205/#REF!</f>
        <v>#REF!</v>
      </c>
      <c r="AR205" s="4" t="e">
        <f>AQ205-#REF!</f>
        <v>#REF!</v>
      </c>
      <c r="AS205" s="656">
        <f t="shared" si="556"/>
        <v>-0.13570753151750589</v>
      </c>
      <c r="AT205" s="226"/>
      <c r="AW205" s="835"/>
    </row>
    <row r="206" spans="1:58" outlineLevel="1">
      <c r="A206" s="1403"/>
      <c r="B206" s="1406"/>
      <c r="C206" s="1290" t="s">
        <v>286</v>
      </c>
      <c r="D206" s="1402"/>
      <c r="E206" s="1300"/>
      <c r="F206" s="1300"/>
      <c r="G206" s="1300">
        <v>2.7316315509320802E-2</v>
      </c>
      <c r="H206" s="1300">
        <v>3.1787482046838463E-2</v>
      </c>
      <c r="I206" s="1300">
        <v>2.8214654527757666E-2</v>
      </c>
      <c r="J206" s="1300">
        <v>3.3954021051423672E-2</v>
      </c>
      <c r="K206" s="1300"/>
      <c r="L206" s="1391">
        <v>3.4787543039606059E-2</v>
      </c>
      <c r="M206" s="1391">
        <v>3.4272829763246894E-2</v>
      </c>
      <c r="N206" s="1391">
        <v>3.5300606729178161E-2</v>
      </c>
      <c r="O206" s="1391">
        <v>3.5301780286582721E-2</v>
      </c>
      <c r="P206" s="1391">
        <v>3.4273079049198449E-2</v>
      </c>
      <c r="Q206" s="1303">
        <v>3.4752755496566451E-2</v>
      </c>
      <c r="R206" s="1303">
        <v>3.4718002741069891E-2</v>
      </c>
      <c r="S206" s="1304">
        <v>3.4683284738328816E-2</v>
      </c>
      <c r="T206" s="1303">
        <v>3.4648601453590486E-2</v>
      </c>
      <c r="U206" s="1391">
        <v>3.3390496839193012E-2</v>
      </c>
      <c r="V206" s="1391">
        <v>3.4272829763246894E-2</v>
      </c>
      <c r="W206" s="1391">
        <v>3.0636080707766543E-2</v>
      </c>
      <c r="X206" s="1391">
        <v>3.5301780286582721E-2</v>
      </c>
      <c r="Y206" s="1391">
        <v>3.4273079049198449E-2</v>
      </c>
      <c r="Z206" s="1391">
        <v>3.3390496839193012E-2</v>
      </c>
      <c r="AA206" s="1391">
        <v>3.4272829763246894E-2</v>
      </c>
      <c r="AB206" s="1391">
        <v>3.0636080707766543E-2</v>
      </c>
      <c r="AC206" s="1391">
        <v>3.5301780286582721E-2</v>
      </c>
      <c r="AD206" s="1391">
        <v>3.4273079049198449E-2</v>
      </c>
      <c r="AE206" s="1391"/>
      <c r="AF206" s="1391">
        <v>3.4272829763246901E-2</v>
      </c>
      <c r="AG206" s="1391"/>
      <c r="AH206" s="1391"/>
      <c r="AI206" s="1391"/>
      <c r="AJ206" s="2027"/>
      <c r="AK206" s="1276"/>
      <c r="AL206" s="224"/>
      <c r="AM206" s="224"/>
      <c r="AN206" s="5">
        <f t="shared" si="554"/>
        <v>0</v>
      </c>
      <c r="AO206" s="5">
        <f t="shared" si="555"/>
        <v>0</v>
      </c>
      <c r="AP206" s="4" t="e">
        <f>AO206-#REF!</f>
        <v>#REF!</v>
      </c>
      <c r="AQ206" s="4" t="e">
        <f>AP206/#REF!</f>
        <v>#REF!</v>
      </c>
      <c r="AR206" s="4" t="e">
        <f>AQ206-#REF!</f>
        <v>#REF!</v>
      </c>
      <c r="AS206" s="656">
        <f t="shared" si="556"/>
        <v>0</v>
      </c>
      <c r="AT206" s="226"/>
      <c r="AW206" s="835"/>
    </row>
    <row r="207" spans="1:58" outlineLevel="1">
      <c r="A207" s="1403" t="s">
        <v>111</v>
      </c>
      <c r="B207" s="1357" t="s">
        <v>119</v>
      </c>
      <c r="C207" s="1290" t="s">
        <v>287</v>
      </c>
      <c r="D207" s="1402"/>
      <c r="E207" s="1391">
        <v>119.10599999999999</v>
      </c>
      <c r="F207" s="1391">
        <v>116.119</v>
      </c>
      <c r="G207" s="1391">
        <v>111.25800000000001</v>
      </c>
      <c r="H207" s="1391">
        <v>113.85899999999999</v>
      </c>
      <c r="I207" s="1391">
        <v>110.83800000000001</v>
      </c>
      <c r="J207" s="1298">
        <v>33.16746096</v>
      </c>
      <c r="K207" s="1298"/>
      <c r="L207" s="1340">
        <f>SUM(M207:P207)</f>
        <v>47.01</v>
      </c>
      <c r="M207" s="1298">
        <v>9.32</v>
      </c>
      <c r="N207" s="1298">
        <v>11.82</v>
      </c>
      <c r="O207" s="1298">
        <v>14.44</v>
      </c>
      <c r="P207" s="1298">
        <v>11.43</v>
      </c>
      <c r="Q207" s="1303">
        <v>45.527308618499994</v>
      </c>
      <c r="R207" s="1303">
        <v>45.481781309881491</v>
      </c>
      <c r="S207" s="1304">
        <v>45.43629952857161</v>
      </c>
      <c r="T207" s="1303">
        <v>45.390863229043035</v>
      </c>
      <c r="U207" s="1340">
        <f>SUM(V207:Y207)</f>
        <v>59.066000000000003</v>
      </c>
      <c r="V207" s="1391">
        <v>11.117000000000001</v>
      </c>
      <c r="W207" s="1391">
        <v>16.289000000000001</v>
      </c>
      <c r="X207" s="1391">
        <v>16.187999999999999</v>
      </c>
      <c r="Y207" s="1391">
        <v>15.471999999999998</v>
      </c>
      <c r="Z207" s="1340">
        <f>SUM(AA207:AD207)</f>
        <v>46.868969999999997</v>
      </c>
      <c r="AA207" s="2431">
        <v>9.2920400000000001</v>
      </c>
      <c r="AB207" s="2431">
        <v>11.78454</v>
      </c>
      <c r="AC207" s="2431">
        <v>14.39668</v>
      </c>
      <c r="AD207" s="2431">
        <v>11.395709999999999</v>
      </c>
      <c r="AE207" s="1340">
        <f>SUM(AF207:AI207)</f>
        <v>11.2476</v>
      </c>
      <c r="AF207" s="1391">
        <v>11.2476</v>
      </c>
      <c r="AG207" s="1391"/>
      <c r="AH207" s="1391"/>
      <c r="AI207" s="1391"/>
      <c r="AJ207" s="2027"/>
      <c r="AK207" s="1276"/>
      <c r="AL207" s="224"/>
      <c r="AM207" s="224"/>
      <c r="AN207" s="5">
        <f t="shared" si="554"/>
        <v>1.7479999999999993</v>
      </c>
      <c r="AO207" s="5">
        <f t="shared" si="555"/>
        <v>0.11297828335056874</v>
      </c>
      <c r="AP207" s="4" t="e">
        <f>AO207-#REF!</f>
        <v>#REF!</v>
      </c>
      <c r="AQ207" s="4" t="e">
        <f>AP207/#REF!</f>
        <v>#REF!</v>
      </c>
      <c r="AR207" s="4" t="e">
        <f>AQ207-#REF!</f>
        <v>#REF!</v>
      </c>
      <c r="AS207" s="656">
        <f t="shared" si="556"/>
        <v>0.12105263157894733</v>
      </c>
      <c r="AT207" s="226"/>
      <c r="AW207" s="835"/>
    </row>
    <row r="208" spans="1:58" outlineLevel="1">
      <c r="A208" s="1403"/>
      <c r="B208" s="1406"/>
      <c r="C208" s="1290" t="s">
        <v>280</v>
      </c>
      <c r="D208" s="1402"/>
      <c r="E208" s="1407">
        <f>E207*0.85*1.45/1000</f>
        <v>0.14679814500000002</v>
      </c>
      <c r="F208" s="1407">
        <v>0.14311666750000002</v>
      </c>
      <c r="G208" s="1407">
        <f>G207*0.85*1.45/1000</f>
        <v>0.13712548500000002</v>
      </c>
      <c r="H208" s="1407">
        <v>0.14033121749999997</v>
      </c>
      <c r="I208" s="1407">
        <v>0.13660783499999998</v>
      </c>
      <c r="J208" s="1340">
        <f t="shared" ref="J208:R208" si="584">J207*0.85*1.45/1000</f>
        <v>4.0878895633199998E-2</v>
      </c>
      <c r="K208" s="1407"/>
      <c r="L208" s="1340">
        <f t="shared" si="584"/>
        <v>5.7939825E-2</v>
      </c>
      <c r="M208" s="1340">
        <f t="shared" si="584"/>
        <v>1.1486899999999998E-2</v>
      </c>
      <c r="N208" s="1340">
        <f t="shared" si="584"/>
        <v>1.456815E-2</v>
      </c>
      <c r="O208" s="1340">
        <f t="shared" si="584"/>
        <v>1.7797299999999999E-2</v>
      </c>
      <c r="P208" s="1340">
        <f t="shared" si="584"/>
        <v>1.4087474999999999E-2</v>
      </c>
      <c r="Q208" s="1387">
        <f t="shared" si="584"/>
        <v>5.6112407872301241E-2</v>
      </c>
      <c r="R208" s="1387">
        <f t="shared" si="584"/>
        <v>5.6056295464428932E-2</v>
      </c>
      <c r="S208" s="1387">
        <f t="shared" ref="S208:T208" si="585">S207*0.85*1.45/1000</f>
        <v>5.6000239168964509E-2</v>
      </c>
      <c r="T208" s="1387">
        <f t="shared" si="585"/>
        <v>5.5944238929795533E-2</v>
      </c>
      <c r="U208" s="1340">
        <f t="shared" ref="U208:AD208" si="586">U207*0.85*1.45/1000</f>
        <v>7.2798845000000001E-2</v>
      </c>
      <c r="V208" s="1340">
        <f t="shared" si="586"/>
        <v>1.3701702499999999E-2</v>
      </c>
      <c r="W208" s="1340">
        <f t="shared" si="586"/>
        <v>2.0076192500000003E-2</v>
      </c>
      <c r="X208" s="1340">
        <f t="shared" si="586"/>
        <v>1.9951709999999998E-2</v>
      </c>
      <c r="Y208" s="1340">
        <f t="shared" si="586"/>
        <v>1.9069239999999998E-2</v>
      </c>
      <c r="Z208" s="1340">
        <f t="shared" si="586"/>
        <v>5.776600552499999E-2</v>
      </c>
      <c r="AA208" s="1340">
        <f t="shared" si="586"/>
        <v>1.1452439299999999E-2</v>
      </c>
      <c r="AB208" s="1340">
        <f t="shared" si="586"/>
        <v>1.4524445549999999E-2</v>
      </c>
      <c r="AC208" s="1340">
        <f t="shared" si="586"/>
        <v>1.7743908099999997E-2</v>
      </c>
      <c r="AD208" s="1340">
        <f t="shared" si="586"/>
        <v>1.4045212574999999E-2</v>
      </c>
      <c r="AE208" s="1340">
        <f t="shared" ref="AE208:AI208" si="587">AE207*0.85*1.45/1000</f>
        <v>1.3862667E-2</v>
      </c>
      <c r="AF208" s="1340">
        <f t="shared" si="587"/>
        <v>1.3862667E-2</v>
      </c>
      <c r="AG208" s="1340">
        <f t="shared" si="587"/>
        <v>0</v>
      </c>
      <c r="AH208" s="1340">
        <f t="shared" si="587"/>
        <v>0</v>
      </c>
      <c r="AI208" s="1340">
        <f t="shared" si="587"/>
        <v>0</v>
      </c>
      <c r="AJ208" s="2013"/>
      <c r="AK208" s="1276"/>
      <c r="AL208" s="224"/>
      <c r="AM208" s="224"/>
      <c r="AN208" s="5">
        <f t="shared" si="554"/>
        <v>2.154409999999999E-3</v>
      </c>
      <c r="AO208" s="5">
        <f t="shared" si="555"/>
        <v>0.11297828335056873</v>
      </c>
      <c r="AP208" s="4" t="e">
        <f>AO208-#REF!</f>
        <v>#REF!</v>
      </c>
      <c r="AQ208" s="4" t="e">
        <f>AP208/#REF!</f>
        <v>#REF!</v>
      </c>
      <c r="AR208" s="4" t="e">
        <f>AQ208-#REF!</f>
        <v>#REF!</v>
      </c>
      <c r="AS208" s="656">
        <f t="shared" si="556"/>
        <v>0.12105263157894731</v>
      </c>
      <c r="AT208" s="226"/>
      <c r="AW208" s="835"/>
    </row>
    <row r="209" spans="1:70" outlineLevel="1">
      <c r="A209" s="1403"/>
      <c r="B209" s="1405"/>
      <c r="C209" s="1290" t="s">
        <v>303</v>
      </c>
      <c r="D209" s="1402"/>
      <c r="E209" s="1391">
        <v>3.5533589999999999</v>
      </c>
      <c r="F209" s="1391">
        <v>3.8048229999999998</v>
      </c>
      <c r="G209" s="1391">
        <v>3.9343310000000002</v>
      </c>
      <c r="H209" s="1391">
        <v>4.5546179999999996</v>
      </c>
      <c r="I209" s="1391">
        <v>4.5488109999999997</v>
      </c>
      <c r="J209" s="1298">
        <v>1.415557482736993</v>
      </c>
      <c r="K209" s="1298"/>
      <c r="L209" s="1340">
        <f>SUM(M209:P209)</f>
        <v>2.31176580128</v>
      </c>
      <c r="M209" s="1298">
        <f>M207*$BF$26</f>
        <v>0.45690696064000003</v>
      </c>
      <c r="N209" s="1298">
        <f>N207*$BG$26</f>
        <v>0.57946784064000001</v>
      </c>
      <c r="O209" s="1298">
        <f>O207*$BH$26</f>
        <v>0.71189199999999997</v>
      </c>
      <c r="P209" s="1298">
        <f>P207*$BI$26</f>
        <v>0.56349899999999997</v>
      </c>
      <c r="Q209" s="1303">
        <f>Q207*$BA$26</f>
        <v>2.3342761674877317</v>
      </c>
      <c r="R209" s="1303">
        <f>R207*$BB$26</f>
        <v>2.425179543005501</v>
      </c>
      <c r="S209" s="1304">
        <f>S207*$BC$26</f>
        <v>2.5196699903569386</v>
      </c>
      <c r="T209" s="1303">
        <f>T207*$BD$26</f>
        <v>2.6178726458718282</v>
      </c>
      <c r="U209" s="1340">
        <f>SUM(V209:Y209)</f>
        <v>2.8914296400000001</v>
      </c>
      <c r="V209" s="1391">
        <v>0.52337900000000004</v>
      </c>
      <c r="W209" s="1391">
        <v>0.78146000000000004</v>
      </c>
      <c r="X209" s="1391">
        <v>0.77864279999999997</v>
      </c>
      <c r="Y209" s="1391">
        <v>0.80794783999999997</v>
      </c>
      <c r="Z209" s="1340">
        <f>SUM(AA209:AD209)</f>
        <v>2.4512471309999997</v>
      </c>
      <c r="AA209" s="2431">
        <v>0.48597369199999996</v>
      </c>
      <c r="AB209" s="2431">
        <v>0.6163314419999999</v>
      </c>
      <c r="AC209" s="2431">
        <v>0.75294636399999992</v>
      </c>
      <c r="AD209" s="2431">
        <v>0.59599563299999991</v>
      </c>
      <c r="AE209" s="1340">
        <f>SUM(AF209:AI209)</f>
        <v>0.58723719600000002</v>
      </c>
      <c r="AF209" s="1391">
        <v>0.58723719600000002</v>
      </c>
      <c r="AG209" s="1391"/>
      <c r="AH209" s="1391"/>
      <c r="AI209" s="1391"/>
      <c r="AJ209" s="2027"/>
      <c r="AK209" s="1280"/>
      <c r="AL209" s="232"/>
      <c r="AM209" s="232"/>
      <c r="AN209" s="5">
        <f t="shared" si="554"/>
        <v>6.6750799999999999E-2</v>
      </c>
      <c r="AO209" s="5">
        <f t="shared" si="555"/>
        <v>8.2617709578875792E-2</v>
      </c>
      <c r="AP209" s="4" t="e">
        <f>AO209-#REF!</f>
        <v>#REF!</v>
      </c>
      <c r="AQ209" s="4" t="e">
        <f>AP209/#REF!</f>
        <v>#REF!</v>
      </c>
      <c r="AR209" s="4" t="e">
        <f>AQ209-#REF!</f>
        <v>#REF!</v>
      </c>
      <c r="AS209" s="656">
        <f t="shared" si="556"/>
        <v>9.3765346428952706E-2</v>
      </c>
      <c r="AT209" s="226"/>
      <c r="AW209" s="835"/>
    </row>
    <row r="210" spans="1:70" outlineLevel="1">
      <c r="A210" s="1403"/>
      <c r="B210" s="1405"/>
      <c r="C210" s="1290" t="s">
        <v>286</v>
      </c>
      <c r="D210" s="1402"/>
      <c r="E210" s="1391"/>
      <c r="F210" s="1391"/>
      <c r="G210" s="1391">
        <v>3.4297257462915551E-2</v>
      </c>
      <c r="H210" s="1391">
        <v>4.0526572438414094E-2</v>
      </c>
      <c r="I210" s="1391">
        <v>3.9451288312113593E-2</v>
      </c>
      <c r="J210" s="1391">
        <v>4.1986926542270521E-2</v>
      </c>
      <c r="K210" s="1391"/>
      <c r="L210" s="1391">
        <v>0.10215615319091702</v>
      </c>
      <c r="M210" s="1391">
        <v>0.10244009672455484</v>
      </c>
      <c r="N210" s="1391">
        <v>0.10171241717580244</v>
      </c>
      <c r="O210" s="1391">
        <v>0.11338829996073813</v>
      </c>
      <c r="P210" s="1391">
        <v>0.10244689432643184</v>
      </c>
      <c r="Q210" s="1303">
        <v>0.10205399703772611</v>
      </c>
      <c r="R210" s="1303">
        <v>0.10195194304068837</v>
      </c>
      <c r="S210" s="1304">
        <v>0.10184999109764768</v>
      </c>
      <c r="T210" s="1303">
        <v>0.10174814110655003</v>
      </c>
      <c r="U210" s="1391">
        <v>0.11428679787708226</v>
      </c>
      <c r="V210" s="1391">
        <v>0.10244009672455485</v>
      </c>
      <c r="W210" s="1391">
        <v>0.14224958518906647</v>
      </c>
      <c r="X210" s="1391">
        <v>0.11338829996073813</v>
      </c>
      <c r="Y210" s="1391">
        <v>0.10244689432643184</v>
      </c>
      <c r="Z210" s="1391">
        <v>0.11428679787708226</v>
      </c>
      <c r="AA210" s="1391">
        <v>0.10244009672455485</v>
      </c>
      <c r="AB210" s="1391">
        <v>0.14224958518906647</v>
      </c>
      <c r="AC210" s="1391">
        <v>0.11338829996073813</v>
      </c>
      <c r="AD210" s="1391">
        <v>0.10244689432643184</v>
      </c>
      <c r="AE210" s="1391"/>
      <c r="AF210" s="1391">
        <v>0.10244009672455485</v>
      </c>
      <c r="AG210" s="1391"/>
      <c r="AH210" s="1391"/>
      <c r="AI210" s="1976"/>
      <c r="AJ210" s="2037"/>
      <c r="AK210" s="1276"/>
      <c r="AL210" s="224"/>
      <c r="AM210" s="224"/>
      <c r="AN210" s="5">
        <f t="shared" si="554"/>
        <v>0</v>
      </c>
      <c r="AO210" s="5">
        <f t="shared" si="555"/>
        <v>0</v>
      </c>
      <c r="AP210" s="4" t="e">
        <f>AO210-#REF!</f>
        <v>#REF!</v>
      </c>
      <c r="AQ210" s="4" t="e">
        <f>AP210/#REF!</f>
        <v>#REF!</v>
      </c>
      <c r="AR210" s="4" t="e">
        <f>AQ210-#REF!</f>
        <v>#REF!</v>
      </c>
      <c r="AS210" s="656">
        <f t="shared" si="556"/>
        <v>0</v>
      </c>
      <c r="AT210" s="226"/>
      <c r="AW210" s="835"/>
    </row>
    <row r="211" spans="1:70" ht="14.45" hidden="1" customHeight="1" outlineLevel="1">
      <c r="A211" s="1403"/>
      <c r="B211" s="1405"/>
      <c r="C211" s="1290" t="s">
        <v>275</v>
      </c>
      <c r="D211" s="1402"/>
      <c r="E211" s="1409"/>
      <c r="F211" s="1409"/>
      <c r="G211" s="1409"/>
      <c r="H211" s="1409"/>
      <c r="I211" s="1409"/>
      <c r="J211" s="1409"/>
      <c r="K211" s="1409"/>
      <c r="L211" s="1391"/>
      <c r="M211" s="1391"/>
      <c r="N211" s="1391"/>
      <c r="O211" s="1391"/>
      <c r="P211" s="1391"/>
      <c r="Q211" s="1303"/>
      <c r="R211" s="1303"/>
      <c r="S211" s="1414"/>
      <c r="T211" s="1303"/>
      <c r="U211" s="1391"/>
      <c r="V211" s="1391"/>
      <c r="W211" s="1391"/>
      <c r="X211" s="1410"/>
      <c r="Y211" s="1410"/>
      <c r="Z211" s="1391"/>
      <c r="AA211" s="1391"/>
      <c r="AB211" s="1391"/>
      <c r="AC211" s="1391"/>
      <c r="AD211" s="1391"/>
      <c r="AE211" s="1391"/>
      <c r="AF211" s="1391"/>
      <c r="AG211" s="1391"/>
      <c r="AH211" s="1410"/>
      <c r="AI211" s="1410"/>
      <c r="AJ211" s="2036"/>
      <c r="AK211" s="1276"/>
      <c r="AL211" s="224"/>
      <c r="AM211" s="224"/>
      <c r="AN211" s="5"/>
      <c r="AO211" s="5"/>
      <c r="AP211" s="4"/>
      <c r="AQ211" s="4"/>
      <c r="AR211" s="4"/>
      <c r="AS211" s="656"/>
      <c r="AT211" s="226"/>
      <c r="AW211" s="835"/>
    </row>
    <row r="212" spans="1:70" ht="14.45" hidden="1" customHeight="1" outlineLevel="1">
      <c r="A212" s="2595" t="s">
        <v>115</v>
      </c>
      <c r="B212" s="2621" t="s">
        <v>120</v>
      </c>
      <c r="C212" s="1415" t="s">
        <v>277</v>
      </c>
      <c r="D212" s="1402"/>
      <c r="E212" s="1416">
        <f>E215+E218</f>
        <v>0</v>
      </c>
      <c r="F212" s="1416">
        <f>F215+F218</f>
        <v>0</v>
      </c>
      <c r="G212" s="1416">
        <v>0</v>
      </c>
      <c r="H212" s="1416">
        <v>0</v>
      </c>
      <c r="I212" s="1416">
        <v>0</v>
      </c>
      <c r="J212" s="1416"/>
      <c r="K212" s="1416"/>
      <c r="L212" s="1417">
        <f t="shared" ref="L212:R212" si="588">L215+L218</f>
        <v>0</v>
      </c>
      <c r="M212" s="1418">
        <f t="shared" si="588"/>
        <v>0</v>
      </c>
      <c r="N212" s="1419">
        <f t="shared" si="588"/>
        <v>0</v>
      </c>
      <c r="O212" s="1419">
        <f t="shared" si="588"/>
        <v>0</v>
      </c>
      <c r="P212" s="1419">
        <f t="shared" si="588"/>
        <v>0</v>
      </c>
      <c r="Q212" s="1420">
        <f t="shared" si="588"/>
        <v>0</v>
      </c>
      <c r="R212" s="1421">
        <f t="shared" si="588"/>
        <v>0</v>
      </c>
      <c r="S212" s="1422">
        <f t="shared" ref="S212:T212" si="589">S215+S218</f>
        <v>0</v>
      </c>
      <c r="T212" s="1421">
        <f t="shared" si="589"/>
        <v>0</v>
      </c>
      <c r="U212" s="1423">
        <f t="shared" ref="U212:AD212" si="590">U215+U218</f>
        <v>0</v>
      </c>
      <c r="V212" s="1418">
        <f t="shared" si="590"/>
        <v>0</v>
      </c>
      <c r="W212" s="1419">
        <f t="shared" si="590"/>
        <v>0</v>
      </c>
      <c r="X212" s="1419">
        <f t="shared" si="590"/>
        <v>0</v>
      </c>
      <c r="Y212" s="1419">
        <f t="shared" si="590"/>
        <v>0</v>
      </c>
      <c r="Z212" s="1417">
        <f t="shared" si="590"/>
        <v>0</v>
      </c>
      <c r="AA212" s="1418">
        <f t="shared" si="590"/>
        <v>0</v>
      </c>
      <c r="AB212" s="1419">
        <f t="shared" si="590"/>
        <v>0</v>
      </c>
      <c r="AC212" s="1419">
        <f t="shared" si="590"/>
        <v>0</v>
      </c>
      <c r="AD212" s="1419">
        <f t="shared" si="590"/>
        <v>0</v>
      </c>
      <c r="AE212" s="1423">
        <f t="shared" ref="AE212:AI212" si="591">AE215+AE218</f>
        <v>0</v>
      </c>
      <c r="AF212" s="1418">
        <f t="shared" si="591"/>
        <v>0</v>
      </c>
      <c r="AG212" s="1419">
        <f t="shared" si="591"/>
        <v>0</v>
      </c>
      <c r="AH212" s="1419">
        <f t="shared" si="591"/>
        <v>0</v>
      </c>
      <c r="AI212" s="1419">
        <f t="shared" si="591"/>
        <v>0</v>
      </c>
      <c r="AJ212" s="2038"/>
      <c r="AK212" s="1276"/>
      <c r="AL212" s="224"/>
      <c r="AM212" s="224"/>
      <c r="AN212" s="5">
        <f t="shared" ref="AN212:AN219" si="592">X212-O212</f>
        <v>0</v>
      </c>
      <c r="AO212" s="5" t="e">
        <f t="shared" ref="AO212:AO219" si="593">AN212/Y212</f>
        <v>#DIV/0!</v>
      </c>
      <c r="AP212" s="4" t="e">
        <f>AO212-#REF!</f>
        <v>#DIV/0!</v>
      </c>
      <c r="AQ212" s="4" t="e">
        <f>AP212/#REF!</f>
        <v>#DIV/0!</v>
      </c>
      <c r="AR212" s="4" t="e">
        <f>AQ212-#REF!</f>
        <v>#DIV/0!</v>
      </c>
      <c r="AS212" s="656" t="e">
        <f t="shared" ref="AS212:AS219" si="594">AN212/O212</f>
        <v>#DIV/0!</v>
      </c>
      <c r="AT212" s="226"/>
      <c r="AW212" s="835"/>
    </row>
    <row r="213" spans="1:70" ht="27.6" hidden="1" customHeight="1" outlineLevel="1">
      <c r="A213" s="2595"/>
      <c r="B213" s="2621"/>
      <c r="C213" s="1415" t="s">
        <v>303</v>
      </c>
      <c r="D213" s="1402"/>
      <c r="E213" s="1416">
        <f>E216+E219</f>
        <v>0</v>
      </c>
      <c r="F213" s="1416">
        <f>F216+F219</f>
        <v>0</v>
      </c>
      <c r="G213" s="1416">
        <v>0</v>
      </c>
      <c r="H213" s="1416">
        <v>0</v>
      </c>
      <c r="I213" s="1416">
        <v>0</v>
      </c>
      <c r="J213" s="1416"/>
      <c r="K213" s="1416"/>
      <c r="L213" s="1417">
        <f t="shared" ref="L213:R213" si="595">L216+L219</f>
        <v>0</v>
      </c>
      <c r="M213" s="1418">
        <f t="shared" si="595"/>
        <v>0</v>
      </c>
      <c r="N213" s="1419">
        <f t="shared" si="595"/>
        <v>0</v>
      </c>
      <c r="O213" s="1419">
        <f t="shared" si="595"/>
        <v>0</v>
      </c>
      <c r="P213" s="1419">
        <f t="shared" si="595"/>
        <v>0</v>
      </c>
      <c r="Q213" s="1420">
        <f t="shared" si="595"/>
        <v>0</v>
      </c>
      <c r="R213" s="1421">
        <f t="shared" si="595"/>
        <v>0</v>
      </c>
      <c r="S213" s="1422">
        <f t="shared" ref="S213:T213" si="596">S216+S219</f>
        <v>0</v>
      </c>
      <c r="T213" s="1421">
        <f t="shared" si="596"/>
        <v>0</v>
      </c>
      <c r="U213" s="1423">
        <f t="shared" ref="U213:AD213" si="597">U216+U219</f>
        <v>0</v>
      </c>
      <c r="V213" s="1418">
        <f t="shared" si="597"/>
        <v>0</v>
      </c>
      <c r="W213" s="1419">
        <f t="shared" si="597"/>
        <v>0</v>
      </c>
      <c r="X213" s="1419">
        <f t="shared" si="597"/>
        <v>0</v>
      </c>
      <c r="Y213" s="1419">
        <f t="shared" si="597"/>
        <v>0</v>
      </c>
      <c r="Z213" s="1417">
        <f t="shared" si="597"/>
        <v>0</v>
      </c>
      <c r="AA213" s="1418">
        <f t="shared" si="597"/>
        <v>0</v>
      </c>
      <c r="AB213" s="1419">
        <f t="shared" si="597"/>
        <v>0</v>
      </c>
      <c r="AC213" s="1419">
        <f t="shared" si="597"/>
        <v>0</v>
      </c>
      <c r="AD213" s="1419">
        <f t="shared" si="597"/>
        <v>0</v>
      </c>
      <c r="AE213" s="1423">
        <f t="shared" ref="AE213:AI213" si="598">AE216+AE219</f>
        <v>0</v>
      </c>
      <c r="AF213" s="1418">
        <f t="shared" si="598"/>
        <v>0</v>
      </c>
      <c r="AG213" s="1419">
        <f t="shared" si="598"/>
        <v>0</v>
      </c>
      <c r="AH213" s="1419">
        <f t="shared" si="598"/>
        <v>0</v>
      </c>
      <c r="AI213" s="1419">
        <f t="shared" si="598"/>
        <v>0</v>
      </c>
      <c r="AJ213" s="2038"/>
      <c r="AK213" s="1276"/>
      <c r="AL213" s="224"/>
      <c r="AM213" s="224"/>
      <c r="AN213" s="5">
        <f t="shared" si="592"/>
        <v>0</v>
      </c>
      <c r="AO213" s="5" t="e">
        <f t="shared" si="593"/>
        <v>#DIV/0!</v>
      </c>
      <c r="AP213" s="4" t="e">
        <f>AO213-#REF!</f>
        <v>#DIV/0!</v>
      </c>
      <c r="AQ213" s="4" t="e">
        <f>AP213/#REF!</f>
        <v>#DIV/0!</v>
      </c>
      <c r="AR213" s="4" t="e">
        <f>AQ213-#REF!</f>
        <v>#DIV/0!</v>
      </c>
      <c r="AS213" s="656" t="e">
        <f t="shared" si="594"/>
        <v>#DIV/0!</v>
      </c>
      <c r="AT213" s="226"/>
      <c r="AW213" s="835"/>
    </row>
    <row r="214" spans="1:70" ht="14.45" hidden="1" customHeight="1" outlineLevel="1">
      <c r="A214" s="2595" t="s">
        <v>121</v>
      </c>
      <c r="B214" s="2616" t="s">
        <v>114</v>
      </c>
      <c r="C214" s="1415" t="s">
        <v>157</v>
      </c>
      <c r="D214" s="1402"/>
      <c r="E214" s="1424"/>
      <c r="F214" s="1424"/>
      <c r="G214" s="1424">
        <v>0</v>
      </c>
      <c r="H214" s="1424">
        <v>0</v>
      </c>
      <c r="I214" s="1424">
        <v>0</v>
      </c>
      <c r="J214" s="1424"/>
      <c r="K214" s="1424"/>
      <c r="L214" s="1417">
        <f>SUM(M214:P214)</f>
        <v>0</v>
      </c>
      <c r="M214" s="1410"/>
      <c r="N214" s="1425"/>
      <c r="O214" s="1425"/>
      <c r="P214" s="1425"/>
      <c r="Q214" s="1420"/>
      <c r="R214" s="1421"/>
      <c r="S214" s="1422"/>
      <c r="T214" s="1421"/>
      <c r="U214" s="1423">
        <f>SUM(V214:Y214)</f>
        <v>0</v>
      </c>
      <c r="V214" s="1410"/>
      <c r="W214" s="1425"/>
      <c r="X214" s="1425"/>
      <c r="Y214" s="1425"/>
      <c r="Z214" s="1417">
        <f>SUM(AA214:AD214)</f>
        <v>0</v>
      </c>
      <c r="AA214" s="1410"/>
      <c r="AB214" s="1425"/>
      <c r="AC214" s="1425"/>
      <c r="AD214" s="1425"/>
      <c r="AE214" s="1423">
        <f>SUM(AF214:AI214)</f>
        <v>0</v>
      </c>
      <c r="AF214" s="1410"/>
      <c r="AG214" s="1425"/>
      <c r="AH214" s="1425"/>
      <c r="AI214" s="1425"/>
      <c r="AJ214" s="2039"/>
      <c r="AK214" s="1280"/>
      <c r="AL214" s="232"/>
      <c r="AM214" s="232"/>
      <c r="AN214" s="5">
        <f t="shared" si="592"/>
        <v>0</v>
      </c>
      <c r="AO214" s="5" t="e">
        <f t="shared" si="593"/>
        <v>#DIV/0!</v>
      </c>
      <c r="AP214" s="4" t="e">
        <f>AO214-#REF!</f>
        <v>#DIV/0!</v>
      </c>
      <c r="AQ214" s="4" t="e">
        <f>AP214/#REF!</f>
        <v>#DIV/0!</v>
      </c>
      <c r="AR214" s="4" t="e">
        <f>AQ214-#REF!</f>
        <v>#DIV/0!</v>
      </c>
      <c r="AS214" s="656" t="e">
        <f t="shared" si="594"/>
        <v>#DIV/0!</v>
      </c>
      <c r="AT214" s="226"/>
      <c r="AW214" s="835"/>
    </row>
    <row r="215" spans="1:70" ht="14.45" hidden="1" customHeight="1" outlineLevel="1">
      <c r="A215" s="2595"/>
      <c r="B215" s="2616"/>
      <c r="C215" s="1415" t="s">
        <v>277</v>
      </c>
      <c r="D215" s="1402"/>
      <c r="E215" s="1416">
        <f t="shared" ref="E215" si="599">1.154*E214/1000</f>
        <v>0</v>
      </c>
      <c r="F215" s="1416">
        <f t="shared" ref="F215" si="600">1.154*F214/1000</f>
        <v>0</v>
      </c>
      <c r="G215" s="1416">
        <v>0</v>
      </c>
      <c r="H215" s="1416">
        <v>0</v>
      </c>
      <c r="I215" s="1416">
        <v>0</v>
      </c>
      <c r="J215" s="1416"/>
      <c r="K215" s="1416"/>
      <c r="L215" s="1417">
        <f t="shared" ref="L215:R215" si="601">1.154*L214/1000</f>
        <v>0</v>
      </c>
      <c r="M215" s="1418">
        <f t="shared" si="601"/>
        <v>0</v>
      </c>
      <c r="N215" s="1419">
        <f t="shared" si="601"/>
        <v>0</v>
      </c>
      <c r="O215" s="1419">
        <f t="shared" si="601"/>
        <v>0</v>
      </c>
      <c r="P215" s="1419">
        <f t="shared" si="601"/>
        <v>0</v>
      </c>
      <c r="Q215" s="1420">
        <f t="shared" si="601"/>
        <v>0</v>
      </c>
      <c r="R215" s="1421">
        <f t="shared" si="601"/>
        <v>0</v>
      </c>
      <c r="S215" s="1422">
        <f t="shared" ref="S215:T215" si="602">1.154*S214/1000</f>
        <v>0</v>
      </c>
      <c r="T215" s="1421">
        <f t="shared" si="602"/>
        <v>0</v>
      </c>
      <c r="U215" s="1423">
        <f t="shared" ref="U215:AD215" si="603">1.154*U214/1000</f>
        <v>0</v>
      </c>
      <c r="V215" s="1418">
        <f t="shared" si="603"/>
        <v>0</v>
      </c>
      <c r="W215" s="1419">
        <f t="shared" si="603"/>
        <v>0</v>
      </c>
      <c r="X215" s="1419">
        <f t="shared" si="603"/>
        <v>0</v>
      </c>
      <c r="Y215" s="1419">
        <f t="shared" si="603"/>
        <v>0</v>
      </c>
      <c r="Z215" s="1417">
        <f t="shared" si="603"/>
        <v>0</v>
      </c>
      <c r="AA215" s="1418">
        <f t="shared" si="603"/>
        <v>0</v>
      </c>
      <c r="AB215" s="1419">
        <f t="shared" si="603"/>
        <v>0</v>
      </c>
      <c r="AC215" s="1419">
        <f t="shared" si="603"/>
        <v>0</v>
      </c>
      <c r="AD215" s="1419">
        <f t="shared" si="603"/>
        <v>0</v>
      </c>
      <c r="AE215" s="1423">
        <f t="shared" ref="AE215:AI215" si="604">1.154*AE214/1000</f>
        <v>0</v>
      </c>
      <c r="AF215" s="1418">
        <f t="shared" si="604"/>
        <v>0</v>
      </c>
      <c r="AG215" s="1419">
        <f t="shared" si="604"/>
        <v>0</v>
      </c>
      <c r="AH215" s="1419">
        <f t="shared" si="604"/>
        <v>0</v>
      </c>
      <c r="AI215" s="1419">
        <f t="shared" si="604"/>
        <v>0</v>
      </c>
      <c r="AJ215" s="2038"/>
      <c r="AK215" s="1276"/>
      <c r="AL215" s="224"/>
      <c r="AM215" s="224"/>
      <c r="AN215" s="5">
        <f t="shared" si="592"/>
        <v>0</v>
      </c>
      <c r="AO215" s="5" t="e">
        <f t="shared" si="593"/>
        <v>#DIV/0!</v>
      </c>
      <c r="AP215" s="4" t="e">
        <f>AO215-#REF!</f>
        <v>#DIV/0!</v>
      </c>
      <c r="AQ215" s="4" t="e">
        <f>AP215/#REF!</f>
        <v>#DIV/0!</v>
      </c>
      <c r="AR215" s="4" t="e">
        <f>AQ215-#REF!</f>
        <v>#DIV/0!</v>
      </c>
      <c r="AS215" s="656" t="e">
        <f t="shared" si="594"/>
        <v>#DIV/0!</v>
      </c>
      <c r="AT215" s="226"/>
      <c r="AW215" s="835"/>
    </row>
    <row r="216" spans="1:70" ht="14.45" hidden="1" customHeight="1" outlineLevel="1">
      <c r="A216" s="2595"/>
      <c r="B216" s="2616"/>
      <c r="C216" s="1415" t="s">
        <v>303</v>
      </c>
      <c r="D216" s="1402"/>
      <c r="E216" s="1424"/>
      <c r="F216" s="1424"/>
      <c r="G216" s="1424">
        <v>0</v>
      </c>
      <c r="H216" s="1424">
        <v>0</v>
      </c>
      <c r="I216" s="1424">
        <v>0</v>
      </c>
      <c r="J216" s="1424"/>
      <c r="K216" s="1424"/>
      <c r="L216" s="1417">
        <f>SUM(M216:P216)</f>
        <v>0</v>
      </c>
      <c r="M216" s="1410"/>
      <c r="N216" s="1425"/>
      <c r="O216" s="1425"/>
      <c r="P216" s="1425"/>
      <c r="Q216" s="1420"/>
      <c r="R216" s="1421"/>
      <c r="S216" s="1422"/>
      <c r="T216" s="1421"/>
      <c r="U216" s="1423">
        <f>SUM(V216:Y216)</f>
        <v>0</v>
      </c>
      <c r="V216" s="1410"/>
      <c r="W216" s="1425"/>
      <c r="X216" s="1425"/>
      <c r="Y216" s="1425"/>
      <c r="Z216" s="1417">
        <f>SUM(AA216:AD216)</f>
        <v>0</v>
      </c>
      <c r="AA216" s="1410"/>
      <c r="AB216" s="1425"/>
      <c r="AC216" s="1425"/>
      <c r="AD216" s="1425"/>
      <c r="AE216" s="1423">
        <f>SUM(AF216:AI216)</f>
        <v>0</v>
      </c>
      <c r="AF216" s="1410"/>
      <c r="AG216" s="1425"/>
      <c r="AH216" s="1425"/>
      <c r="AI216" s="1425"/>
      <c r="AJ216" s="2039"/>
      <c r="AK216" s="1276"/>
      <c r="AL216" s="224"/>
      <c r="AM216" s="224"/>
      <c r="AN216" s="5">
        <f t="shared" si="592"/>
        <v>0</v>
      </c>
      <c r="AO216" s="5" t="e">
        <f t="shared" si="593"/>
        <v>#DIV/0!</v>
      </c>
      <c r="AP216" s="4" t="e">
        <f>AO216-#REF!</f>
        <v>#DIV/0!</v>
      </c>
      <c r="AQ216" s="4" t="e">
        <f>AP216/#REF!</f>
        <v>#DIV/0!</v>
      </c>
      <c r="AR216" s="4" t="e">
        <f>AQ216-#REF!</f>
        <v>#DIV/0!</v>
      </c>
      <c r="AS216" s="656" t="e">
        <f t="shared" si="594"/>
        <v>#DIV/0!</v>
      </c>
      <c r="AT216" s="226"/>
      <c r="AW216" s="835"/>
    </row>
    <row r="217" spans="1:70" ht="14.45" hidden="1" customHeight="1" outlineLevel="1">
      <c r="A217" s="2595" t="s">
        <v>116</v>
      </c>
      <c r="B217" s="2616" t="s">
        <v>113</v>
      </c>
      <c r="C217" s="1415" t="s">
        <v>306</v>
      </c>
      <c r="D217" s="1402"/>
      <c r="E217" s="1424"/>
      <c r="F217" s="1424"/>
      <c r="G217" s="1424">
        <v>0</v>
      </c>
      <c r="H217" s="1424">
        <v>0</v>
      </c>
      <c r="I217" s="1424">
        <v>0</v>
      </c>
      <c r="J217" s="1424"/>
      <c r="K217" s="1424"/>
      <c r="L217" s="1417">
        <f>SUM(M217:P217)</f>
        <v>0</v>
      </c>
      <c r="M217" s="1410"/>
      <c r="N217" s="1425"/>
      <c r="O217" s="1425"/>
      <c r="P217" s="1425"/>
      <c r="Q217" s="1420"/>
      <c r="R217" s="1421"/>
      <c r="S217" s="1422"/>
      <c r="T217" s="1421"/>
      <c r="U217" s="1423">
        <f>SUM(V217:Y217)</f>
        <v>0</v>
      </c>
      <c r="V217" s="1410"/>
      <c r="W217" s="1425"/>
      <c r="X217" s="1425"/>
      <c r="Y217" s="1425"/>
      <c r="Z217" s="1417">
        <f>SUM(AA217:AD217)</f>
        <v>0</v>
      </c>
      <c r="AA217" s="1410"/>
      <c r="AB217" s="1425"/>
      <c r="AC217" s="1425"/>
      <c r="AD217" s="1425"/>
      <c r="AE217" s="1423">
        <f>SUM(AF217:AI217)</f>
        <v>0</v>
      </c>
      <c r="AF217" s="1410"/>
      <c r="AG217" s="1425"/>
      <c r="AH217" s="1425"/>
      <c r="AI217" s="1425"/>
      <c r="AJ217" s="2039"/>
      <c r="AK217" s="1276"/>
      <c r="AL217" s="224"/>
      <c r="AM217" s="224"/>
      <c r="AN217" s="5">
        <f t="shared" si="592"/>
        <v>0</v>
      </c>
      <c r="AO217" s="5" t="e">
        <f t="shared" si="593"/>
        <v>#DIV/0!</v>
      </c>
      <c r="AP217" s="4" t="e">
        <f>AO217-#REF!</f>
        <v>#DIV/0!</v>
      </c>
      <c r="AQ217" s="4" t="e">
        <f>AP217/#REF!</f>
        <v>#DIV/0!</v>
      </c>
      <c r="AR217" s="4" t="e">
        <f>AQ217-#REF!</f>
        <v>#DIV/0!</v>
      </c>
      <c r="AS217" s="656" t="e">
        <f t="shared" si="594"/>
        <v>#DIV/0!</v>
      </c>
      <c r="AT217" s="226"/>
      <c r="AW217" s="835"/>
    </row>
    <row r="218" spans="1:70" ht="14.45" hidden="1" customHeight="1" outlineLevel="1">
      <c r="A218" s="2595"/>
      <c r="B218" s="2616"/>
      <c r="C218" s="1415" t="s">
        <v>277</v>
      </c>
      <c r="D218" s="1402"/>
      <c r="E218" s="1416">
        <f>0.12*E217</f>
        <v>0</v>
      </c>
      <c r="F218" s="1416">
        <f>0.12*F217</f>
        <v>0</v>
      </c>
      <c r="G218" s="1416">
        <v>0</v>
      </c>
      <c r="H218" s="1416">
        <v>0</v>
      </c>
      <c r="I218" s="1416">
        <v>0</v>
      </c>
      <c r="J218" s="1416"/>
      <c r="K218" s="1416"/>
      <c r="L218" s="1426">
        <f t="shared" ref="L218:R218" si="605">0.12*L217</f>
        <v>0</v>
      </c>
      <c r="M218" s="1427">
        <f t="shared" si="605"/>
        <v>0</v>
      </c>
      <c r="N218" s="1428">
        <f t="shared" si="605"/>
        <v>0</v>
      </c>
      <c r="O218" s="1428">
        <f t="shared" si="605"/>
        <v>0</v>
      </c>
      <c r="P218" s="1428">
        <f t="shared" si="605"/>
        <v>0</v>
      </c>
      <c r="Q218" s="1429">
        <f t="shared" si="605"/>
        <v>0</v>
      </c>
      <c r="R218" s="1430">
        <f t="shared" si="605"/>
        <v>0</v>
      </c>
      <c r="S218" s="1422">
        <f t="shared" ref="S218:T218" si="606">0.12*S217</f>
        <v>0</v>
      </c>
      <c r="T218" s="1430">
        <f t="shared" si="606"/>
        <v>0</v>
      </c>
      <c r="U218" s="1431">
        <f t="shared" ref="U218:AD218" si="607">0.12*U217</f>
        <v>0</v>
      </c>
      <c r="V218" s="1427">
        <f t="shared" si="607"/>
        <v>0</v>
      </c>
      <c r="W218" s="1428">
        <f t="shared" si="607"/>
        <v>0</v>
      </c>
      <c r="X218" s="1428">
        <f t="shared" si="607"/>
        <v>0</v>
      </c>
      <c r="Y218" s="1428">
        <f t="shared" si="607"/>
        <v>0</v>
      </c>
      <c r="Z218" s="1426">
        <f t="shared" si="607"/>
        <v>0</v>
      </c>
      <c r="AA218" s="1427">
        <f t="shared" si="607"/>
        <v>0</v>
      </c>
      <c r="AB218" s="1428">
        <f t="shared" si="607"/>
        <v>0</v>
      </c>
      <c r="AC218" s="1428">
        <f t="shared" si="607"/>
        <v>0</v>
      </c>
      <c r="AD218" s="1428">
        <f t="shared" si="607"/>
        <v>0</v>
      </c>
      <c r="AE218" s="1431">
        <f t="shared" ref="AE218:AI218" si="608">0.12*AE217</f>
        <v>0</v>
      </c>
      <c r="AF218" s="1427">
        <f t="shared" si="608"/>
        <v>0</v>
      </c>
      <c r="AG218" s="1428">
        <f t="shared" si="608"/>
        <v>0</v>
      </c>
      <c r="AH218" s="1428">
        <f t="shared" si="608"/>
        <v>0</v>
      </c>
      <c r="AI218" s="1428">
        <f t="shared" si="608"/>
        <v>0</v>
      </c>
      <c r="AJ218" s="2040"/>
      <c r="AK218" s="1276"/>
      <c r="AL218" s="224"/>
      <c r="AM218" s="224"/>
      <c r="AN218" s="5">
        <f t="shared" si="592"/>
        <v>0</v>
      </c>
      <c r="AO218" s="5" t="e">
        <f t="shared" si="593"/>
        <v>#DIV/0!</v>
      </c>
      <c r="AP218" s="4" t="e">
        <f>AO218-#REF!</f>
        <v>#DIV/0!</v>
      </c>
      <c r="AQ218" s="4" t="e">
        <f>AP218/#REF!</f>
        <v>#DIV/0!</v>
      </c>
      <c r="AR218" s="4" t="e">
        <f>AQ218-#REF!</f>
        <v>#DIV/0!</v>
      </c>
      <c r="AS218" s="656" t="e">
        <f t="shared" si="594"/>
        <v>#DIV/0!</v>
      </c>
      <c r="AT218" s="226"/>
      <c r="AW218" s="835"/>
    </row>
    <row r="219" spans="1:70" ht="14.45" hidden="1" customHeight="1" outlineLevel="1">
      <c r="A219" s="2595"/>
      <c r="B219" s="2616"/>
      <c r="C219" s="1415" t="s">
        <v>303</v>
      </c>
      <c r="D219" s="1402"/>
      <c r="E219" s="1424"/>
      <c r="F219" s="1424"/>
      <c r="G219" s="1424">
        <v>0</v>
      </c>
      <c r="H219" s="1424">
        <v>0</v>
      </c>
      <c r="I219" s="1424">
        <v>0</v>
      </c>
      <c r="J219" s="1424"/>
      <c r="K219" s="1424"/>
      <c r="L219" s="1426">
        <f>SUM(M219:P219)</f>
        <v>0</v>
      </c>
      <c r="M219" s="1432"/>
      <c r="N219" s="1433"/>
      <c r="O219" s="1433"/>
      <c r="P219" s="1433"/>
      <c r="Q219" s="1429"/>
      <c r="R219" s="1430"/>
      <c r="S219" s="1422"/>
      <c r="T219" s="1430"/>
      <c r="U219" s="1431">
        <f>SUM(V219:Y219)</f>
        <v>0</v>
      </c>
      <c r="V219" s="1432"/>
      <c r="W219" s="1433"/>
      <c r="X219" s="1433"/>
      <c r="Y219" s="1433"/>
      <c r="Z219" s="1426">
        <f>SUM(AA219:AD219)</f>
        <v>0</v>
      </c>
      <c r="AA219" s="1432"/>
      <c r="AB219" s="1433"/>
      <c r="AC219" s="1433"/>
      <c r="AD219" s="1433"/>
      <c r="AE219" s="1431">
        <f>SUM(AF219:AI219)</f>
        <v>0</v>
      </c>
      <c r="AF219" s="1432"/>
      <c r="AG219" s="1433"/>
      <c r="AH219" s="1433"/>
      <c r="AI219" s="1433"/>
      <c r="AJ219" s="2041"/>
      <c r="AK219" s="1280"/>
      <c r="AL219" s="232"/>
      <c r="AM219" s="232"/>
      <c r="AN219" s="5">
        <f t="shared" si="592"/>
        <v>0</v>
      </c>
      <c r="AO219" s="5" t="e">
        <f t="shared" si="593"/>
        <v>#DIV/0!</v>
      </c>
      <c r="AP219" s="4" t="e">
        <f>AO219-#REF!</f>
        <v>#DIV/0!</v>
      </c>
      <c r="AQ219" s="4" t="e">
        <f>AP219/#REF!</f>
        <v>#DIV/0!</v>
      </c>
      <c r="AR219" s="4" t="e">
        <f>AQ219-#REF!</f>
        <v>#DIV/0!</v>
      </c>
      <c r="AS219" s="656" t="e">
        <f t="shared" si="594"/>
        <v>#DIV/0!</v>
      </c>
      <c r="AT219" s="226"/>
      <c r="AW219" s="835"/>
    </row>
    <row r="220" spans="1:70" s="248" customFormat="1" ht="33.75" customHeight="1" collapsed="1">
      <c r="A220" s="2595">
        <v>9</v>
      </c>
      <c r="B220" s="1357" t="s">
        <v>220</v>
      </c>
      <c r="C220" s="1434" t="s">
        <v>276</v>
      </c>
      <c r="D220" s="1435"/>
      <c r="E220" s="1436"/>
      <c r="F220" s="1436"/>
      <c r="G220" s="1437">
        <v>3431</v>
      </c>
      <c r="H220" s="1437">
        <v>3731</v>
      </c>
      <c r="I220" s="1437">
        <v>3731</v>
      </c>
      <c r="J220" s="1437">
        <v>1978</v>
      </c>
      <c r="K220" s="1437"/>
      <c r="L220" s="1437">
        <v>1978</v>
      </c>
      <c r="M220" s="1437">
        <v>1978</v>
      </c>
      <c r="N220" s="1437">
        <v>1978</v>
      </c>
      <c r="O220" s="1437">
        <v>1978</v>
      </c>
      <c r="P220" s="1437">
        <v>1978</v>
      </c>
      <c r="Q220" s="1438">
        <v>1978</v>
      </c>
      <c r="R220" s="1438">
        <v>1978</v>
      </c>
      <c r="S220" s="1438">
        <v>1978</v>
      </c>
      <c r="T220" s="1438">
        <v>1978</v>
      </c>
      <c r="U220" s="1437">
        <f>Y220</f>
        <v>1978</v>
      </c>
      <c r="V220" s="1437">
        <v>1978</v>
      </c>
      <c r="W220" s="1437">
        <v>1978</v>
      </c>
      <c r="X220" s="1437">
        <v>1978</v>
      </c>
      <c r="Y220" s="1437">
        <v>1978</v>
      </c>
      <c r="Z220" s="1437">
        <v>1978</v>
      </c>
      <c r="AA220" s="1437">
        <v>1978</v>
      </c>
      <c r="AB220" s="1437">
        <v>1978</v>
      </c>
      <c r="AC220" s="1437">
        <v>1978</v>
      </c>
      <c r="AD220" s="1437">
        <v>1978</v>
      </c>
      <c r="AE220" s="1437">
        <f>AI220</f>
        <v>1978</v>
      </c>
      <c r="AF220" s="1437">
        <v>1978</v>
      </c>
      <c r="AG220" s="1437">
        <v>1978</v>
      </c>
      <c r="AH220" s="1437">
        <v>1978</v>
      </c>
      <c r="AI220" s="1437">
        <v>1978</v>
      </c>
      <c r="AJ220" s="2042"/>
      <c r="AK220" s="1281"/>
      <c r="AL220" s="247"/>
      <c r="AM220" s="247"/>
      <c r="AN220" s="5"/>
      <c r="AO220" s="5"/>
      <c r="AP220" s="4"/>
      <c r="AQ220" s="4"/>
      <c r="AR220" s="4"/>
      <c r="AS220" s="656"/>
      <c r="AT220" s="241"/>
      <c r="AW220" s="835"/>
    </row>
    <row r="221" spans="1:70" s="248" customFormat="1" ht="39.6" customHeight="1">
      <c r="A221" s="2595"/>
      <c r="B221" s="1357" t="s">
        <v>218</v>
      </c>
      <c r="C221" s="1434" t="s">
        <v>276</v>
      </c>
      <c r="D221" s="1435"/>
      <c r="E221" s="1436"/>
      <c r="F221" s="1436"/>
      <c r="G221" s="1437">
        <v>1095</v>
      </c>
      <c r="H221" s="1437">
        <v>1915</v>
      </c>
      <c r="I221" s="1437">
        <v>2945</v>
      </c>
      <c r="J221" s="1437">
        <v>1133</v>
      </c>
      <c r="K221" s="1437"/>
      <c r="L221" s="1437">
        <f>P221</f>
        <v>1458</v>
      </c>
      <c r="M221" s="1437">
        <f>1133+105</f>
        <v>1238</v>
      </c>
      <c r="N221" s="1437">
        <v>1238</v>
      </c>
      <c r="O221" s="1437">
        <v>1238</v>
      </c>
      <c r="P221" s="1437">
        <f>M221+220</f>
        <v>1458</v>
      </c>
      <c r="Q221" s="1438">
        <f>P221+153</f>
        <v>1611</v>
      </c>
      <c r="R221" s="1439">
        <f>Q221+238</f>
        <v>1849</v>
      </c>
      <c r="S221" s="1438">
        <f>R221+129</f>
        <v>1978</v>
      </c>
      <c r="T221" s="1439">
        <f>S221</f>
        <v>1978</v>
      </c>
      <c r="U221" s="1437">
        <f>Y221</f>
        <v>1192</v>
      </c>
      <c r="V221" s="1806">
        <v>1167</v>
      </c>
      <c r="W221" s="1439">
        <f>V221</f>
        <v>1167</v>
      </c>
      <c r="X221" s="1439">
        <f>W221</f>
        <v>1167</v>
      </c>
      <c r="Y221" s="1439">
        <f>X221+25</f>
        <v>1192</v>
      </c>
      <c r="Z221" s="1437">
        <f>AD221</f>
        <v>1345</v>
      </c>
      <c r="AA221" s="1437">
        <v>1192</v>
      </c>
      <c r="AB221" s="1437">
        <v>1192</v>
      </c>
      <c r="AC221" s="1437">
        <v>1192</v>
      </c>
      <c r="AD221" s="1437">
        <f>1192+85+68</f>
        <v>1345</v>
      </c>
      <c r="AE221" s="1437"/>
      <c r="AF221" s="1806">
        <v>1345</v>
      </c>
      <c r="AG221" s="1439"/>
      <c r="AH221" s="1439"/>
      <c r="AI221" s="1439"/>
      <c r="AJ221" s="2043"/>
      <c r="AK221" s="1281"/>
      <c r="AL221" s="247"/>
      <c r="AM221" s="247"/>
      <c r="AN221" s="5"/>
      <c r="AO221" s="5"/>
      <c r="AP221" s="4"/>
      <c r="AQ221" s="4"/>
      <c r="AR221" s="4"/>
      <c r="AS221" s="656"/>
      <c r="AT221" s="241"/>
      <c r="AW221" s="835"/>
      <c r="BA221" s="722"/>
      <c r="BR221" s="248" t="s">
        <v>491</v>
      </c>
    </row>
    <row r="222" spans="1:70" s="248" customFormat="1" ht="56.25" customHeight="1" thickBot="1">
      <c r="A222" s="2565"/>
      <c r="B222" s="1650" t="s">
        <v>219</v>
      </c>
      <c r="C222" s="1692" t="s">
        <v>96</v>
      </c>
      <c r="D222" s="1730"/>
      <c r="E222" s="1731"/>
      <c r="F222" s="1731"/>
      <c r="G222" s="1732">
        <v>0.32</v>
      </c>
      <c r="H222" s="1732">
        <v>0.51326722058429375</v>
      </c>
      <c r="I222" s="1732">
        <v>0.78933261860091131</v>
      </c>
      <c r="J222" s="1732">
        <f>J221/J220</f>
        <v>0.57280080889787666</v>
      </c>
      <c r="K222" s="1732"/>
      <c r="L222" s="1732">
        <f>L221/L220</f>
        <v>0.73710819009100104</v>
      </c>
      <c r="M222" s="1733">
        <f t="shared" ref="M222:P222" si="609">M221/M220</f>
        <v>0.62588473205257833</v>
      </c>
      <c r="N222" s="1733">
        <f t="shared" si="609"/>
        <v>0.62588473205257833</v>
      </c>
      <c r="O222" s="1733">
        <f t="shared" si="609"/>
        <v>0.62588473205257833</v>
      </c>
      <c r="P222" s="1733">
        <f t="shared" si="609"/>
        <v>0.73710819009100104</v>
      </c>
      <c r="Q222" s="1734">
        <f>Q221/Q220</f>
        <v>0.81445904954499493</v>
      </c>
      <c r="R222" s="1734">
        <f t="shared" ref="R222:S222" si="610">R221/R220</f>
        <v>0.93478260869565222</v>
      </c>
      <c r="S222" s="1735">
        <f t="shared" si="610"/>
        <v>1</v>
      </c>
      <c r="T222" s="1734">
        <f t="shared" ref="T222" si="611">T221/T220</f>
        <v>1</v>
      </c>
      <c r="U222" s="1733">
        <f>U221/U220</f>
        <v>0.60262891809909003</v>
      </c>
      <c r="V222" s="1733">
        <f>V221/V220</f>
        <v>0.58998988877654202</v>
      </c>
      <c r="W222" s="1733">
        <f t="shared" ref="W222:Y222" si="612">W221/W220</f>
        <v>0.58998988877654202</v>
      </c>
      <c r="X222" s="1733">
        <f t="shared" si="612"/>
        <v>0.58998988877654202</v>
      </c>
      <c r="Y222" s="1733">
        <f t="shared" si="612"/>
        <v>0.60262891809909003</v>
      </c>
      <c r="Z222" s="1732">
        <f>Z221/Z220</f>
        <v>0.67997977755308392</v>
      </c>
      <c r="AA222" s="1733">
        <f t="shared" ref="AA222:AD222" si="613">AA221/AA220</f>
        <v>0.60262891809909003</v>
      </c>
      <c r="AB222" s="1733">
        <f t="shared" si="613"/>
        <v>0.60262891809909003</v>
      </c>
      <c r="AC222" s="1733">
        <f t="shared" si="613"/>
        <v>0.60262891809909003</v>
      </c>
      <c r="AD222" s="1733">
        <f t="shared" si="613"/>
        <v>0.67997977755308392</v>
      </c>
      <c r="AE222" s="1733">
        <f>AE221/AE220</f>
        <v>0</v>
      </c>
      <c r="AF222" s="1733">
        <f>AF221/AF220</f>
        <v>0.67997977755308392</v>
      </c>
      <c r="AG222" s="1733">
        <f t="shared" ref="AG222:AI222" si="614">AG221/AG220</f>
        <v>0</v>
      </c>
      <c r="AH222" s="1733">
        <f t="shared" si="614"/>
        <v>0</v>
      </c>
      <c r="AI222" s="1733">
        <f t="shared" si="614"/>
        <v>0</v>
      </c>
      <c r="AJ222" s="2044"/>
      <c r="AK222" s="1281"/>
      <c r="AL222" s="247"/>
      <c r="AM222" s="247"/>
      <c r="AN222" s="5"/>
      <c r="AO222" s="5"/>
      <c r="AP222" s="4"/>
      <c r="AQ222" s="4"/>
      <c r="AR222" s="4"/>
      <c r="AS222" s="656"/>
      <c r="AT222" s="241"/>
      <c r="AW222" s="835"/>
      <c r="BA222" s="722"/>
    </row>
    <row r="223" spans="1:70" ht="21.75" thickBot="1">
      <c r="A223" s="2626" t="s">
        <v>327</v>
      </c>
      <c r="B223" s="2627"/>
      <c r="C223" s="2627"/>
      <c r="D223" s="2627"/>
      <c r="E223" s="2627"/>
      <c r="F223" s="2627"/>
      <c r="G223" s="2627"/>
      <c r="H223" s="2627"/>
      <c r="I223" s="2627"/>
      <c r="J223" s="2627"/>
      <c r="K223" s="2627"/>
      <c r="L223" s="2627"/>
      <c r="M223" s="2627"/>
      <c r="N223" s="2627"/>
      <c r="O223" s="2627"/>
      <c r="P223" s="2627"/>
      <c r="Q223" s="2627"/>
      <c r="R223" s="2627"/>
      <c r="S223" s="2627"/>
      <c r="T223" s="2627"/>
      <c r="U223" s="2627"/>
      <c r="V223" s="2627"/>
      <c r="W223" s="2627"/>
      <c r="X223" s="2627"/>
      <c r="Y223" s="2628"/>
      <c r="Z223" s="2478"/>
      <c r="AA223" s="2478"/>
      <c r="AB223" s="2478"/>
      <c r="AC223" s="2478"/>
      <c r="AD223" s="2479"/>
      <c r="AE223" s="1993"/>
      <c r="AF223" s="1993"/>
      <c r="AG223" s="1993"/>
      <c r="AH223" s="1993"/>
      <c r="AI223" s="1994"/>
      <c r="AJ223" s="2045"/>
      <c r="AK223" s="1280"/>
      <c r="AL223" s="232"/>
      <c r="AM223" s="232"/>
      <c r="AN223" s="5"/>
      <c r="AO223" s="5"/>
      <c r="AP223" s="4"/>
      <c r="AQ223" s="4"/>
      <c r="AR223" s="4"/>
      <c r="AS223" s="656"/>
      <c r="AT223" s="226"/>
      <c r="AW223" s="835"/>
    </row>
    <row r="224" spans="1:70" ht="43.15" hidden="1" customHeight="1" outlineLevel="1">
      <c r="A224" s="1649">
        <v>1</v>
      </c>
      <c r="B224" s="17" t="s">
        <v>25</v>
      </c>
      <c r="C224" s="501" t="s">
        <v>302</v>
      </c>
      <c r="D224" s="18"/>
      <c r="E224" s="18"/>
      <c r="F224" s="18"/>
      <c r="G224" s="140"/>
      <c r="H224" s="140"/>
      <c r="I224" s="140"/>
      <c r="J224" s="140"/>
      <c r="K224" s="140"/>
      <c r="L224" s="19">
        <f t="shared" ref="L224:L236" si="615">SUM(M224:P224)</f>
        <v>0</v>
      </c>
      <c r="M224" s="168"/>
      <c r="N224" s="44"/>
      <c r="O224" s="44"/>
      <c r="P224" s="44"/>
      <c r="Q224" s="1736"/>
      <c r="R224" s="1736"/>
      <c r="S224" s="1736"/>
      <c r="T224" s="1736"/>
      <c r="U224" s="1737"/>
      <c r="V224" s="1738"/>
      <c r="W224" s="1738"/>
      <c r="X224" s="1738"/>
      <c r="Y224" s="1738"/>
      <c r="Z224" s="19">
        <f t="shared" ref="Z224:Z236" si="616">SUM(AA224:AD224)</f>
        <v>0</v>
      </c>
      <c r="AA224" s="168"/>
      <c r="AB224" s="44"/>
      <c r="AC224" s="44"/>
      <c r="AD224" s="44"/>
      <c r="AE224" s="1737"/>
      <c r="AF224" s="1738"/>
      <c r="AG224" s="1738"/>
      <c r="AH224" s="1738"/>
      <c r="AI224" s="1738"/>
      <c r="AJ224" s="2021"/>
      <c r="AK224" s="1276"/>
      <c r="AL224" s="224"/>
      <c r="AM224" s="224"/>
      <c r="AN224" s="5"/>
      <c r="AO224" s="5"/>
      <c r="AP224" s="4"/>
      <c r="AQ224" s="4"/>
      <c r="AR224" s="4"/>
      <c r="AS224" s="656"/>
      <c r="AT224" s="226"/>
      <c r="AW224" s="835"/>
    </row>
    <row r="225" spans="1:49" ht="18" hidden="1" customHeight="1" outlineLevel="1">
      <c r="A225" s="1289" t="s">
        <v>8</v>
      </c>
      <c r="B225" s="1294" t="s">
        <v>21</v>
      </c>
      <c r="C225" s="1290" t="s">
        <v>302</v>
      </c>
      <c r="D225" s="1291"/>
      <c r="E225" s="1291"/>
      <c r="F225" s="1291"/>
      <c r="G225" s="1440"/>
      <c r="H225" s="1440"/>
      <c r="I225" s="1440"/>
      <c r="J225" s="1440"/>
      <c r="K225" s="1440"/>
      <c r="L225" s="1441">
        <f t="shared" si="615"/>
        <v>0</v>
      </c>
      <c r="M225" s="1442"/>
      <c r="N225" s="1443"/>
      <c r="O225" s="1443"/>
      <c r="P225" s="1443"/>
      <c r="Q225" s="1444"/>
      <c r="R225" s="1444"/>
      <c r="S225" s="1444"/>
      <c r="T225" s="1444"/>
      <c r="U225" s="1371"/>
      <c r="V225" s="1372"/>
      <c r="W225" s="1372"/>
      <c r="X225" s="1372"/>
      <c r="Y225" s="1372"/>
      <c r="Z225" s="1441">
        <f t="shared" si="616"/>
        <v>0</v>
      </c>
      <c r="AA225" s="1442"/>
      <c r="AB225" s="1443"/>
      <c r="AC225" s="1443"/>
      <c r="AD225" s="1443"/>
      <c r="AE225" s="1371"/>
      <c r="AF225" s="1372"/>
      <c r="AG225" s="1372"/>
      <c r="AH225" s="1372"/>
      <c r="AI225" s="1372"/>
      <c r="AJ225" s="2021"/>
      <c r="AK225" s="1276"/>
      <c r="AL225" s="224"/>
      <c r="AM225" s="224"/>
      <c r="AN225" s="5"/>
      <c r="AO225" s="5"/>
      <c r="AP225" s="4"/>
      <c r="AQ225" s="4"/>
      <c r="AR225" s="4"/>
      <c r="AS225" s="656"/>
      <c r="AT225" s="226"/>
      <c r="AW225" s="835"/>
    </row>
    <row r="226" spans="1:49" ht="18" hidden="1" customHeight="1" outlineLevel="1">
      <c r="A226" s="1289" t="s">
        <v>9</v>
      </c>
      <c r="B226" s="1294" t="s">
        <v>22</v>
      </c>
      <c r="C226" s="1290" t="s">
        <v>302</v>
      </c>
      <c r="D226" s="1291"/>
      <c r="E226" s="1291"/>
      <c r="F226" s="1291"/>
      <c r="G226" s="1440"/>
      <c r="H226" s="1440"/>
      <c r="I226" s="1440"/>
      <c r="J226" s="1440"/>
      <c r="K226" s="1440"/>
      <c r="L226" s="1441">
        <f t="shared" si="615"/>
        <v>0</v>
      </c>
      <c r="M226" s="1442"/>
      <c r="N226" s="1443"/>
      <c r="O226" s="1443"/>
      <c r="P226" s="1443"/>
      <c r="Q226" s="1444"/>
      <c r="R226" s="1444"/>
      <c r="S226" s="1444"/>
      <c r="T226" s="1444"/>
      <c r="U226" s="1371"/>
      <c r="V226" s="1372"/>
      <c r="W226" s="1372"/>
      <c r="X226" s="1372"/>
      <c r="Y226" s="1372"/>
      <c r="Z226" s="1441">
        <f t="shared" si="616"/>
        <v>0</v>
      </c>
      <c r="AA226" s="1442"/>
      <c r="AB226" s="1443"/>
      <c r="AC226" s="1443"/>
      <c r="AD226" s="1443"/>
      <c r="AE226" s="1371"/>
      <c r="AF226" s="1372"/>
      <c r="AG226" s="1372"/>
      <c r="AH226" s="1372"/>
      <c r="AI226" s="1372"/>
      <c r="AJ226" s="2021"/>
      <c r="AK226" s="1276"/>
      <c r="AL226" s="224"/>
      <c r="AM226" s="224"/>
      <c r="AN226" s="5"/>
      <c r="AO226" s="5"/>
      <c r="AP226" s="4"/>
      <c r="AQ226" s="4"/>
      <c r="AR226" s="4"/>
      <c r="AS226" s="656"/>
      <c r="AT226" s="226"/>
      <c r="AW226" s="835"/>
    </row>
    <row r="227" spans="1:49" ht="18" hidden="1" customHeight="1" outlineLevel="1">
      <c r="A227" s="1289" t="s">
        <v>10</v>
      </c>
      <c r="B227" s="1294" t="s">
        <v>23</v>
      </c>
      <c r="C227" s="1290" t="s">
        <v>302</v>
      </c>
      <c r="D227" s="1291"/>
      <c r="E227" s="1291"/>
      <c r="F227" s="1291"/>
      <c r="G227" s="1440"/>
      <c r="H227" s="1440"/>
      <c r="I227" s="1440"/>
      <c r="J227" s="1440"/>
      <c r="K227" s="1440"/>
      <c r="L227" s="1441">
        <f t="shared" si="615"/>
        <v>0</v>
      </c>
      <c r="M227" s="1442"/>
      <c r="N227" s="1443"/>
      <c r="O227" s="1443"/>
      <c r="P227" s="1443"/>
      <c r="Q227" s="1444"/>
      <c r="R227" s="1444"/>
      <c r="S227" s="1444"/>
      <c r="T227" s="1444"/>
      <c r="U227" s="1445"/>
      <c r="V227" s="1445"/>
      <c r="W227" s="1445"/>
      <c r="X227" s="1445"/>
      <c r="Y227" s="1445"/>
      <c r="Z227" s="1441">
        <f t="shared" si="616"/>
        <v>0</v>
      </c>
      <c r="AA227" s="1442"/>
      <c r="AB227" s="1443"/>
      <c r="AC227" s="1443"/>
      <c r="AD227" s="1443"/>
      <c r="AE227" s="1445"/>
      <c r="AF227" s="1445"/>
      <c r="AG227" s="1445"/>
      <c r="AH227" s="1445"/>
      <c r="AI227" s="1445"/>
      <c r="AJ227" s="1276"/>
      <c r="AK227" s="1276"/>
      <c r="AL227" s="224"/>
      <c r="AM227" s="224"/>
      <c r="AN227" s="5"/>
      <c r="AO227" s="5"/>
      <c r="AP227" s="4"/>
      <c r="AQ227" s="4"/>
      <c r="AR227" s="4"/>
      <c r="AS227" s="656"/>
      <c r="AT227" s="226"/>
      <c r="AW227" s="835"/>
    </row>
    <row r="228" spans="1:49" ht="18" hidden="1" customHeight="1" outlineLevel="1">
      <c r="A228" s="1289" t="s">
        <v>11</v>
      </c>
      <c r="B228" s="1294" t="s">
        <v>24</v>
      </c>
      <c r="C228" s="1290" t="s">
        <v>302</v>
      </c>
      <c r="D228" s="1291"/>
      <c r="E228" s="1291"/>
      <c r="F228" s="1291"/>
      <c r="G228" s="1440"/>
      <c r="H228" s="1440"/>
      <c r="I228" s="1440"/>
      <c r="J228" s="1440"/>
      <c r="K228" s="1440"/>
      <c r="L228" s="1441">
        <f t="shared" si="615"/>
        <v>0</v>
      </c>
      <c r="M228" s="1442"/>
      <c r="N228" s="1443"/>
      <c r="O228" s="1443"/>
      <c r="P228" s="1443"/>
      <c r="Q228" s="1444"/>
      <c r="R228" s="1444"/>
      <c r="S228" s="1444"/>
      <c r="T228" s="1444"/>
      <c r="U228" s="1445"/>
      <c r="V228" s="1445"/>
      <c r="W228" s="1445"/>
      <c r="X228" s="1445"/>
      <c r="Y228" s="1445"/>
      <c r="Z228" s="1441">
        <f t="shared" si="616"/>
        <v>0</v>
      </c>
      <c r="AA228" s="1442"/>
      <c r="AB228" s="1443"/>
      <c r="AC228" s="1443"/>
      <c r="AD228" s="1443"/>
      <c r="AE228" s="1445"/>
      <c r="AF228" s="1445"/>
      <c r="AG228" s="1445"/>
      <c r="AH228" s="1445"/>
      <c r="AI228" s="1445"/>
      <c r="AJ228" s="1276"/>
      <c r="AK228" s="1276"/>
      <c r="AL228" s="224"/>
      <c r="AM228" s="224"/>
      <c r="AN228" s="5"/>
      <c r="AO228" s="5"/>
      <c r="AP228" s="4"/>
      <c r="AQ228" s="4"/>
      <c r="AR228" s="4"/>
      <c r="AS228" s="656"/>
      <c r="AT228" s="226"/>
      <c r="AW228" s="835"/>
    </row>
    <row r="229" spans="1:49" ht="57.6" hidden="1" customHeight="1" outlineLevel="1">
      <c r="A229" s="1289">
        <v>2</v>
      </c>
      <c r="B229" s="1446" t="s">
        <v>145</v>
      </c>
      <c r="C229" s="1290" t="s">
        <v>302</v>
      </c>
      <c r="D229" s="1291"/>
      <c r="E229" s="1291"/>
      <c r="F229" s="1291"/>
      <c r="G229" s="1440"/>
      <c r="H229" s="1440"/>
      <c r="I229" s="1440"/>
      <c r="J229" s="1440"/>
      <c r="K229" s="1440"/>
      <c r="L229" s="1441">
        <f t="shared" si="615"/>
        <v>0</v>
      </c>
      <c r="M229" s="1442"/>
      <c r="N229" s="1443"/>
      <c r="O229" s="1443"/>
      <c r="P229" s="1443"/>
      <c r="Q229" s="1444"/>
      <c r="R229" s="1444"/>
      <c r="S229" s="1444"/>
      <c r="T229" s="1444"/>
      <c r="U229" s="1371"/>
      <c r="V229" s="1372"/>
      <c r="W229" s="1372"/>
      <c r="X229" s="1372"/>
      <c r="Y229" s="1372"/>
      <c r="Z229" s="1441">
        <f t="shared" si="616"/>
        <v>0</v>
      </c>
      <c r="AA229" s="1442"/>
      <c r="AB229" s="1443"/>
      <c r="AC229" s="1443"/>
      <c r="AD229" s="1443"/>
      <c r="AE229" s="1371"/>
      <c r="AF229" s="1372"/>
      <c r="AG229" s="1372"/>
      <c r="AH229" s="1372"/>
      <c r="AI229" s="1372"/>
      <c r="AJ229" s="2021"/>
      <c r="AK229" s="1276"/>
      <c r="AL229" s="224"/>
      <c r="AM229" s="224"/>
      <c r="AN229" s="5"/>
      <c r="AO229" s="5"/>
      <c r="AP229" s="4"/>
      <c r="AQ229" s="4"/>
      <c r="AR229" s="4"/>
      <c r="AS229" s="656"/>
      <c r="AT229" s="226"/>
      <c r="AW229" s="835"/>
    </row>
    <row r="230" spans="1:49" ht="57.6" hidden="1" customHeight="1" outlineLevel="1">
      <c r="A230" s="1289">
        <v>3</v>
      </c>
      <c r="B230" s="1446" t="s">
        <v>140</v>
      </c>
      <c r="C230" s="1290" t="s">
        <v>302</v>
      </c>
      <c r="D230" s="1291"/>
      <c r="E230" s="1291"/>
      <c r="F230" s="1291"/>
      <c r="G230" s="1440"/>
      <c r="H230" s="1440"/>
      <c r="I230" s="1440"/>
      <c r="J230" s="1440"/>
      <c r="K230" s="1440"/>
      <c r="L230" s="1441">
        <f t="shared" si="615"/>
        <v>0</v>
      </c>
      <c r="M230" s="1447"/>
      <c r="N230" s="1448"/>
      <c r="O230" s="1448"/>
      <c r="P230" s="1448"/>
      <c r="Q230" s="1444"/>
      <c r="R230" s="1444"/>
      <c r="S230" s="1444"/>
      <c r="T230" s="1444"/>
      <c r="U230" s="1445"/>
      <c r="V230" s="1445"/>
      <c r="W230" s="1445"/>
      <c r="X230" s="1445"/>
      <c r="Y230" s="1445"/>
      <c r="Z230" s="1441">
        <f t="shared" si="616"/>
        <v>0</v>
      </c>
      <c r="AA230" s="1447"/>
      <c r="AB230" s="1448"/>
      <c r="AC230" s="1448"/>
      <c r="AD230" s="1448"/>
      <c r="AE230" s="1445"/>
      <c r="AF230" s="1445"/>
      <c r="AG230" s="1445"/>
      <c r="AH230" s="1445"/>
      <c r="AI230" s="1445"/>
      <c r="AJ230" s="1276"/>
      <c r="AK230" s="1276"/>
      <c r="AL230" s="224"/>
      <c r="AM230" s="224"/>
      <c r="AN230" s="5"/>
      <c r="AO230" s="5"/>
      <c r="AP230" s="4"/>
      <c r="AQ230" s="4"/>
      <c r="AR230" s="4"/>
      <c r="AS230" s="656"/>
      <c r="AT230" s="226"/>
      <c r="AW230" s="835"/>
    </row>
    <row r="231" spans="1:49" ht="18" hidden="1" customHeight="1" outlineLevel="1">
      <c r="A231" s="1289" t="s">
        <v>18</v>
      </c>
      <c r="B231" s="1294" t="s">
        <v>21</v>
      </c>
      <c r="C231" s="1290" t="s">
        <v>302</v>
      </c>
      <c r="D231" s="1291"/>
      <c r="E231" s="1291"/>
      <c r="F231" s="1291"/>
      <c r="G231" s="1440"/>
      <c r="H231" s="1440"/>
      <c r="I231" s="1440"/>
      <c r="J231" s="1440"/>
      <c r="K231" s="1440"/>
      <c r="L231" s="1441">
        <f t="shared" si="615"/>
        <v>0</v>
      </c>
      <c r="M231" s="1447"/>
      <c r="N231" s="1448"/>
      <c r="O231" s="1448"/>
      <c r="P231" s="1448"/>
      <c r="Q231" s="1444"/>
      <c r="R231" s="1444"/>
      <c r="S231" s="1444"/>
      <c r="T231" s="1444"/>
      <c r="U231" s="1371"/>
      <c r="V231" s="1372"/>
      <c r="W231" s="1372"/>
      <c r="X231" s="1372"/>
      <c r="Y231" s="1372"/>
      <c r="Z231" s="1441">
        <f t="shared" si="616"/>
        <v>0</v>
      </c>
      <c r="AA231" s="1447"/>
      <c r="AB231" s="1448"/>
      <c r="AC231" s="1448"/>
      <c r="AD231" s="1448"/>
      <c r="AE231" s="1371"/>
      <c r="AF231" s="1372"/>
      <c r="AG231" s="1372"/>
      <c r="AH231" s="1372"/>
      <c r="AI231" s="1372"/>
      <c r="AJ231" s="2021"/>
      <c r="AK231" s="1276"/>
      <c r="AL231" s="224"/>
      <c r="AM231" s="224"/>
      <c r="AN231" s="5"/>
      <c r="AO231" s="5"/>
      <c r="AP231" s="4"/>
      <c r="AQ231" s="4"/>
      <c r="AR231" s="4"/>
      <c r="AS231" s="656"/>
      <c r="AT231" s="226"/>
      <c r="AW231" s="835"/>
    </row>
    <row r="232" spans="1:49" ht="18" hidden="1" customHeight="1" outlineLevel="1">
      <c r="A232" s="1289" t="s">
        <v>35</v>
      </c>
      <c r="B232" s="1294" t="s">
        <v>22</v>
      </c>
      <c r="C232" s="1290" t="s">
        <v>302</v>
      </c>
      <c r="D232" s="1291"/>
      <c r="E232" s="1291"/>
      <c r="F232" s="1291"/>
      <c r="G232" s="1440"/>
      <c r="H232" s="1440"/>
      <c r="I232" s="1440"/>
      <c r="J232" s="1440"/>
      <c r="K232" s="1440"/>
      <c r="L232" s="1441">
        <f t="shared" si="615"/>
        <v>0</v>
      </c>
      <c r="M232" s="1447"/>
      <c r="N232" s="1448"/>
      <c r="O232" s="1448"/>
      <c r="P232" s="1448"/>
      <c r="Q232" s="1444"/>
      <c r="R232" s="1444"/>
      <c r="S232" s="1444"/>
      <c r="T232" s="1444"/>
      <c r="U232" s="1371"/>
      <c r="V232" s="1372"/>
      <c r="W232" s="1372"/>
      <c r="X232" s="1372"/>
      <c r="Y232" s="1372"/>
      <c r="Z232" s="1441">
        <f t="shared" si="616"/>
        <v>0</v>
      </c>
      <c r="AA232" s="1447"/>
      <c r="AB232" s="1448"/>
      <c r="AC232" s="1448"/>
      <c r="AD232" s="1448"/>
      <c r="AE232" s="1371"/>
      <c r="AF232" s="1372"/>
      <c r="AG232" s="1372"/>
      <c r="AH232" s="1372"/>
      <c r="AI232" s="1372"/>
      <c r="AJ232" s="2021"/>
      <c r="AK232" s="1276"/>
      <c r="AL232" s="224"/>
      <c r="AM232" s="224"/>
      <c r="AN232" s="5"/>
      <c r="AO232" s="5"/>
      <c r="AP232" s="4"/>
      <c r="AQ232" s="4"/>
      <c r="AR232" s="4"/>
      <c r="AS232" s="656"/>
      <c r="AT232" s="226"/>
      <c r="AW232" s="835"/>
    </row>
    <row r="233" spans="1:49" ht="18" hidden="1" customHeight="1" outlineLevel="1">
      <c r="A233" s="1289" t="s">
        <v>33</v>
      </c>
      <c r="B233" s="1294" t="s">
        <v>23</v>
      </c>
      <c r="C233" s="1290" t="s">
        <v>302</v>
      </c>
      <c r="D233" s="1291"/>
      <c r="E233" s="1291"/>
      <c r="F233" s="1291"/>
      <c r="G233" s="1440"/>
      <c r="H233" s="1440"/>
      <c r="I233" s="1440"/>
      <c r="J233" s="1440"/>
      <c r="K233" s="1440"/>
      <c r="L233" s="1441">
        <f t="shared" si="615"/>
        <v>0</v>
      </c>
      <c r="M233" s="1447"/>
      <c r="N233" s="1448"/>
      <c r="O233" s="1448"/>
      <c r="P233" s="1448"/>
      <c r="Q233" s="1444"/>
      <c r="R233" s="1444"/>
      <c r="S233" s="1444"/>
      <c r="T233" s="1444"/>
      <c r="U233" s="1445"/>
      <c r="V233" s="1445"/>
      <c r="W233" s="1445"/>
      <c r="X233" s="1445"/>
      <c r="Y233" s="1445"/>
      <c r="Z233" s="1441">
        <f t="shared" si="616"/>
        <v>0</v>
      </c>
      <c r="AA233" s="1447"/>
      <c r="AB233" s="1448"/>
      <c r="AC233" s="1448"/>
      <c r="AD233" s="1448"/>
      <c r="AE233" s="1445"/>
      <c r="AF233" s="1445"/>
      <c r="AG233" s="1445"/>
      <c r="AH233" s="1445"/>
      <c r="AI233" s="1445"/>
      <c r="AJ233" s="1276"/>
      <c r="AK233" s="1276"/>
      <c r="AL233" s="224"/>
      <c r="AM233" s="224"/>
      <c r="AN233" s="5"/>
      <c r="AO233" s="5"/>
      <c r="AP233" s="4"/>
      <c r="AQ233" s="4"/>
      <c r="AR233" s="4"/>
      <c r="AS233" s="656"/>
      <c r="AT233" s="226"/>
      <c r="AW233" s="835"/>
    </row>
    <row r="234" spans="1:49" ht="18" hidden="1" customHeight="1" outlineLevel="1">
      <c r="A234" s="1289" t="s">
        <v>34</v>
      </c>
      <c r="B234" s="1294" t="s">
        <v>24</v>
      </c>
      <c r="C234" s="1290" t="s">
        <v>302</v>
      </c>
      <c r="D234" s="1291"/>
      <c r="E234" s="1291"/>
      <c r="F234" s="1291"/>
      <c r="G234" s="1440"/>
      <c r="H234" s="1440"/>
      <c r="I234" s="1440"/>
      <c r="J234" s="1440"/>
      <c r="K234" s="1440"/>
      <c r="L234" s="1441">
        <f t="shared" si="615"/>
        <v>0</v>
      </c>
      <c r="M234" s="1447"/>
      <c r="N234" s="1448"/>
      <c r="O234" s="1448"/>
      <c r="P234" s="1448"/>
      <c r="Q234" s="1444"/>
      <c r="R234" s="1444"/>
      <c r="S234" s="1444"/>
      <c r="T234" s="1444"/>
      <c r="U234" s="1371"/>
      <c r="V234" s="1372"/>
      <c r="W234" s="1372"/>
      <c r="X234" s="1372"/>
      <c r="Y234" s="1372"/>
      <c r="Z234" s="1441">
        <f t="shared" si="616"/>
        <v>0</v>
      </c>
      <c r="AA234" s="1447"/>
      <c r="AB234" s="1448"/>
      <c r="AC234" s="1448"/>
      <c r="AD234" s="1448"/>
      <c r="AE234" s="1371"/>
      <c r="AF234" s="1372"/>
      <c r="AG234" s="1372"/>
      <c r="AH234" s="1372"/>
      <c r="AI234" s="1372"/>
      <c r="AJ234" s="2021"/>
      <c r="AK234" s="1276"/>
      <c r="AL234" s="224"/>
      <c r="AM234" s="224"/>
      <c r="AN234" s="5"/>
      <c r="AO234" s="5"/>
      <c r="AP234" s="4"/>
      <c r="AQ234" s="4"/>
      <c r="AR234" s="4"/>
      <c r="AS234" s="656"/>
      <c r="AT234" s="226"/>
      <c r="AW234" s="835"/>
    </row>
    <row r="235" spans="1:49" ht="15" hidden="1" customHeight="1" outlineLevel="1">
      <c r="A235" s="2535">
        <v>4</v>
      </c>
      <c r="B235" s="2623" t="s">
        <v>26</v>
      </c>
      <c r="C235" s="1290" t="s">
        <v>302</v>
      </c>
      <c r="D235" s="1291"/>
      <c r="E235" s="1291"/>
      <c r="F235" s="1291"/>
      <c r="G235" s="1449"/>
      <c r="H235" s="1449"/>
      <c r="I235" s="1449"/>
      <c r="J235" s="1449"/>
      <c r="K235" s="1449"/>
      <c r="L235" s="1441">
        <f t="shared" si="615"/>
        <v>0</v>
      </c>
      <c r="M235" s="1447"/>
      <c r="N235" s="1448"/>
      <c r="O235" s="1448"/>
      <c r="P235" s="1448"/>
      <c r="Q235" s="1444"/>
      <c r="R235" s="1444"/>
      <c r="S235" s="1444"/>
      <c r="T235" s="1444"/>
      <c r="U235" s="1367"/>
      <c r="V235" s="1367"/>
      <c r="W235" s="1367"/>
      <c r="X235" s="1367"/>
      <c r="Y235" s="1367"/>
      <c r="Z235" s="1441">
        <f t="shared" si="616"/>
        <v>0</v>
      </c>
      <c r="AA235" s="1447"/>
      <c r="AB235" s="1448"/>
      <c r="AC235" s="1448"/>
      <c r="AD235" s="1448"/>
      <c r="AE235" s="1367"/>
      <c r="AF235" s="1367"/>
      <c r="AG235" s="1367"/>
      <c r="AH235" s="1367"/>
      <c r="AI235" s="1367"/>
      <c r="AJ235" s="759"/>
      <c r="AK235" s="1275"/>
      <c r="AL235" s="222"/>
      <c r="AM235" s="222"/>
      <c r="AN235" s="5"/>
      <c r="AO235" s="5"/>
      <c r="AP235" s="4"/>
      <c r="AQ235" s="4"/>
      <c r="AR235" s="4"/>
      <c r="AS235" s="656"/>
      <c r="AT235" s="223"/>
      <c r="AW235" s="835"/>
    </row>
    <row r="236" spans="1:49" ht="18" hidden="1" customHeight="1" outlineLevel="1">
      <c r="A236" s="2535"/>
      <c r="B236" s="2623"/>
      <c r="C236" s="1290" t="s">
        <v>303</v>
      </c>
      <c r="D236" s="1291"/>
      <c r="E236" s="1291"/>
      <c r="F236" s="1291"/>
      <c r="G236" s="1450">
        <f>G240+G244+G248+G252</f>
        <v>0</v>
      </c>
      <c r="H236" s="1450"/>
      <c r="I236" s="1450"/>
      <c r="J236" s="1450"/>
      <c r="K236" s="1450"/>
      <c r="L236" s="1441">
        <f t="shared" si="615"/>
        <v>0</v>
      </c>
      <c r="M236" s="1447"/>
      <c r="N236" s="1448"/>
      <c r="O236" s="1448"/>
      <c r="P236" s="1448"/>
      <c r="Q236" s="1444"/>
      <c r="R236" s="1444"/>
      <c r="S236" s="1444"/>
      <c r="T236" s="1444"/>
      <c r="U236" s="1367"/>
      <c r="V236" s="1367"/>
      <c r="W236" s="1367"/>
      <c r="X236" s="1367"/>
      <c r="Y236" s="1367"/>
      <c r="Z236" s="1441">
        <f t="shared" si="616"/>
        <v>0</v>
      </c>
      <c r="AA236" s="1447"/>
      <c r="AB236" s="1448"/>
      <c r="AC236" s="1448"/>
      <c r="AD236" s="1448"/>
      <c r="AE236" s="1367"/>
      <c r="AF236" s="1367"/>
      <c r="AG236" s="1367"/>
      <c r="AH236" s="1367"/>
      <c r="AI236" s="1367"/>
      <c r="AJ236" s="759"/>
      <c r="AK236" s="1275"/>
      <c r="AL236" s="222"/>
      <c r="AM236" s="222"/>
      <c r="AN236" s="5"/>
      <c r="AO236" s="5"/>
      <c r="AP236" s="4"/>
      <c r="AQ236" s="4"/>
      <c r="AR236" s="4"/>
      <c r="AS236" s="656"/>
      <c r="AT236" s="223"/>
      <c r="AW236" s="835"/>
    </row>
    <row r="237" spans="1:49" ht="14.45" hidden="1" customHeight="1" outlineLevel="1">
      <c r="A237" s="2535"/>
      <c r="B237" s="2623"/>
      <c r="C237" s="1307" t="s">
        <v>31</v>
      </c>
      <c r="D237" s="1308"/>
      <c r="E237" s="1308"/>
      <c r="F237" s="1308"/>
      <c r="G237" s="1451">
        <f>IF(G224&gt;0,G235/G$8*100,)</f>
        <v>0</v>
      </c>
      <c r="H237" s="1451"/>
      <c r="I237" s="1451"/>
      <c r="J237" s="1451"/>
      <c r="K237" s="1451"/>
      <c r="L237" s="1452">
        <f t="shared" ref="L237:P237" si="617">IF(L224&gt;0,L235/L224*100,)</f>
        <v>0</v>
      </c>
      <c r="M237" s="1452">
        <f t="shared" si="617"/>
        <v>0</v>
      </c>
      <c r="N237" s="1452">
        <f t="shared" si="617"/>
        <v>0</v>
      </c>
      <c r="O237" s="1452">
        <f t="shared" si="617"/>
        <v>0</v>
      </c>
      <c r="P237" s="1452">
        <f t="shared" si="617"/>
        <v>0</v>
      </c>
      <c r="Q237" s="1453">
        <f t="shared" ref="Q237:R237" si="618">IF(Q224&gt;0,Q235/Q224*100,)</f>
        <v>0</v>
      </c>
      <c r="R237" s="1453">
        <f t="shared" si="618"/>
        <v>0</v>
      </c>
      <c r="S237" s="1453">
        <f t="shared" ref="S237:T237" si="619">IF(S224&gt;0,S235/S224*100,)</f>
        <v>0</v>
      </c>
      <c r="T237" s="1453">
        <f t="shared" si="619"/>
        <v>0</v>
      </c>
      <c r="U237" s="1370"/>
      <c r="V237" s="1370"/>
      <c r="W237" s="1370"/>
      <c r="X237" s="1370"/>
      <c r="Y237" s="1370"/>
      <c r="Z237" s="1452">
        <f t="shared" ref="Z237:AD237" si="620">IF(Z224&gt;0,Z235/Z224*100,)</f>
        <v>0</v>
      </c>
      <c r="AA237" s="1452">
        <f t="shared" si="620"/>
        <v>0</v>
      </c>
      <c r="AB237" s="1452">
        <f t="shared" si="620"/>
        <v>0</v>
      </c>
      <c r="AC237" s="1452">
        <f t="shared" si="620"/>
        <v>0</v>
      </c>
      <c r="AD237" s="1452">
        <f t="shared" si="620"/>
        <v>0</v>
      </c>
      <c r="AE237" s="1370"/>
      <c r="AF237" s="1370"/>
      <c r="AG237" s="1370"/>
      <c r="AH237" s="1370"/>
      <c r="AI237" s="1370"/>
      <c r="AJ237" s="2020"/>
      <c r="AK237" s="1275"/>
      <c r="AL237" s="222"/>
      <c r="AM237" s="222"/>
      <c r="AN237" s="5"/>
      <c r="AO237" s="5"/>
      <c r="AP237" s="4"/>
      <c r="AQ237" s="4"/>
      <c r="AR237" s="4"/>
      <c r="AS237" s="656"/>
      <c r="AT237" s="223"/>
      <c r="AW237" s="835"/>
    </row>
    <row r="238" spans="1:49" ht="14.45" hidden="1" customHeight="1" outlineLevel="1">
      <c r="A238" s="2535"/>
      <c r="B238" s="2623"/>
      <c r="C238" s="1307" t="s">
        <v>32</v>
      </c>
      <c r="D238" s="1308"/>
      <c r="E238" s="1308"/>
      <c r="F238" s="1308"/>
      <c r="G238" s="1451">
        <f>IF(G229&gt;0,G235/G$13*100,)</f>
        <v>0</v>
      </c>
      <c r="H238" s="1451"/>
      <c r="I238" s="1451"/>
      <c r="J238" s="1451"/>
      <c r="K238" s="1451"/>
      <c r="L238" s="1452">
        <f t="shared" ref="L238:P238" si="621">IF(L229&gt;0,L235/L229*100,)</f>
        <v>0</v>
      </c>
      <c r="M238" s="1452">
        <f t="shared" si="621"/>
        <v>0</v>
      </c>
      <c r="N238" s="1452">
        <f t="shared" si="621"/>
        <v>0</v>
      </c>
      <c r="O238" s="1452">
        <f t="shared" si="621"/>
        <v>0</v>
      </c>
      <c r="P238" s="1452">
        <f t="shared" si="621"/>
        <v>0</v>
      </c>
      <c r="Q238" s="1453">
        <f t="shared" ref="Q238:R238" si="622">IF(Q229&gt;0,Q235/Q229*100,)</f>
        <v>0</v>
      </c>
      <c r="R238" s="1453">
        <f t="shared" si="622"/>
        <v>0</v>
      </c>
      <c r="S238" s="1453">
        <f t="shared" ref="S238:T238" si="623">IF(S229&gt;0,S235/S229*100,)</f>
        <v>0</v>
      </c>
      <c r="T238" s="1453">
        <f t="shared" si="623"/>
        <v>0</v>
      </c>
      <c r="U238" s="1367"/>
      <c r="V238" s="1367"/>
      <c r="W238" s="1367"/>
      <c r="X238" s="1367"/>
      <c r="Y238" s="1367"/>
      <c r="Z238" s="1452">
        <f t="shared" ref="Z238:AD238" si="624">IF(Z229&gt;0,Z235/Z229*100,)</f>
        <v>0</v>
      </c>
      <c r="AA238" s="1452">
        <f t="shared" si="624"/>
        <v>0</v>
      </c>
      <c r="AB238" s="1452">
        <f t="shared" si="624"/>
        <v>0</v>
      </c>
      <c r="AC238" s="1452">
        <f t="shared" si="624"/>
        <v>0</v>
      </c>
      <c r="AD238" s="1452">
        <f t="shared" si="624"/>
        <v>0</v>
      </c>
      <c r="AE238" s="1367"/>
      <c r="AF238" s="1367"/>
      <c r="AG238" s="1367"/>
      <c r="AH238" s="1367"/>
      <c r="AI238" s="1367"/>
      <c r="AJ238" s="213"/>
      <c r="AN238" s="5"/>
      <c r="AO238" s="5"/>
      <c r="AP238" s="4"/>
      <c r="AQ238" s="4"/>
      <c r="AR238" s="4"/>
      <c r="AS238" s="656"/>
      <c r="AW238" s="835"/>
    </row>
    <row r="239" spans="1:49" ht="18" hidden="1" customHeight="1" outlineLevel="1">
      <c r="A239" s="2535" t="s">
        <v>17</v>
      </c>
      <c r="B239" s="2603" t="s">
        <v>21</v>
      </c>
      <c r="C239" s="1290" t="s">
        <v>302</v>
      </c>
      <c r="D239" s="1291"/>
      <c r="E239" s="1291"/>
      <c r="F239" s="1291"/>
      <c r="G239" s="1442"/>
      <c r="H239" s="1442"/>
      <c r="I239" s="1442"/>
      <c r="J239" s="1442"/>
      <c r="K239" s="1442"/>
      <c r="L239" s="1441">
        <f>SUM(M239:P239)</f>
        <v>0</v>
      </c>
      <c r="M239" s="1442"/>
      <c r="N239" s="1443"/>
      <c r="O239" s="1443"/>
      <c r="P239" s="1443"/>
      <c r="Q239" s="1444"/>
      <c r="R239" s="1444"/>
      <c r="S239" s="1444"/>
      <c r="T239" s="1444"/>
      <c r="U239" s="1454"/>
      <c r="V239" s="1454"/>
      <c r="W239" s="1454"/>
      <c r="X239" s="1454"/>
      <c r="Y239" s="1454"/>
      <c r="Z239" s="1441">
        <f>SUM(AA239:AD239)</f>
        <v>0</v>
      </c>
      <c r="AA239" s="1442"/>
      <c r="AB239" s="1443"/>
      <c r="AC239" s="1443"/>
      <c r="AD239" s="1443"/>
      <c r="AE239" s="1454"/>
      <c r="AF239" s="1454"/>
      <c r="AG239" s="1454"/>
      <c r="AH239" s="1454"/>
      <c r="AI239" s="1454"/>
      <c r="AJ239" s="2046"/>
      <c r="AK239" s="1282"/>
      <c r="AL239" s="233"/>
      <c r="AM239" s="233"/>
      <c r="AN239" s="5"/>
      <c r="AO239" s="5"/>
      <c r="AP239" s="4"/>
      <c r="AQ239" s="4"/>
      <c r="AR239" s="4"/>
      <c r="AS239" s="656"/>
      <c r="AT239" s="225"/>
      <c r="AW239" s="835"/>
    </row>
    <row r="240" spans="1:49" ht="18" hidden="1" customHeight="1" outlineLevel="1">
      <c r="A240" s="2535"/>
      <c r="B240" s="2603"/>
      <c r="C240" s="1290" t="s">
        <v>303</v>
      </c>
      <c r="D240" s="1291"/>
      <c r="E240" s="1291"/>
      <c r="F240" s="1291"/>
      <c r="G240" s="1442"/>
      <c r="H240" s="1442"/>
      <c r="I240" s="1442"/>
      <c r="J240" s="1442"/>
      <c r="K240" s="1442"/>
      <c r="L240" s="1441">
        <f>SUM(M240:P240)</f>
        <v>0</v>
      </c>
      <c r="M240" s="1442"/>
      <c r="N240" s="1443"/>
      <c r="O240" s="1443"/>
      <c r="P240" s="1443"/>
      <c r="Q240" s="1444"/>
      <c r="R240" s="1444"/>
      <c r="S240" s="1444"/>
      <c r="T240" s="1444"/>
      <c r="U240" s="1454"/>
      <c r="V240" s="1454"/>
      <c r="W240" s="1454"/>
      <c r="X240" s="1454"/>
      <c r="Y240" s="1454"/>
      <c r="Z240" s="1441">
        <f>SUM(AA240:AD240)</f>
        <v>0</v>
      </c>
      <c r="AA240" s="1442"/>
      <c r="AB240" s="1443"/>
      <c r="AC240" s="1443"/>
      <c r="AD240" s="1443"/>
      <c r="AE240" s="1454"/>
      <c r="AF240" s="1454"/>
      <c r="AG240" s="1454"/>
      <c r="AH240" s="1454"/>
      <c r="AI240" s="1454"/>
      <c r="AJ240" s="2046"/>
      <c r="AK240" s="1282"/>
      <c r="AL240" s="233"/>
      <c r="AM240" s="233"/>
      <c r="AN240" s="5"/>
      <c r="AO240" s="5"/>
      <c r="AP240" s="4"/>
      <c r="AQ240" s="4"/>
      <c r="AR240" s="4"/>
      <c r="AS240" s="656"/>
      <c r="AT240" s="226"/>
      <c r="AW240" s="835"/>
    </row>
    <row r="241" spans="1:49" ht="14.45" hidden="1" customHeight="1" outlineLevel="1">
      <c r="A241" s="2535"/>
      <c r="B241" s="2603"/>
      <c r="C241" s="1307" t="s">
        <v>27</v>
      </c>
      <c r="D241" s="1308"/>
      <c r="E241" s="1308"/>
      <c r="F241" s="1308"/>
      <c r="G241" s="1451">
        <f>IF(G225&gt;0,G239/G$9*100,)</f>
        <v>0</v>
      </c>
      <c r="H241" s="1451"/>
      <c r="I241" s="1451"/>
      <c r="J241" s="1451"/>
      <c r="K241" s="1451"/>
      <c r="L241" s="1455">
        <f t="shared" ref="L241:P241" si="625">IF(L225&gt;0,L239/L225*100,)</f>
        <v>0</v>
      </c>
      <c r="M241" s="1455">
        <f t="shared" si="625"/>
        <v>0</v>
      </c>
      <c r="N241" s="1455">
        <f t="shared" si="625"/>
        <v>0</v>
      </c>
      <c r="O241" s="1455">
        <f t="shared" si="625"/>
        <v>0</v>
      </c>
      <c r="P241" s="1455">
        <f t="shared" si="625"/>
        <v>0</v>
      </c>
      <c r="Q241" s="1456">
        <f t="shared" ref="Q241:R241" si="626">IF(Q225&gt;0,Q239/Q225*100,)</f>
        <v>0</v>
      </c>
      <c r="R241" s="1456">
        <f t="shared" si="626"/>
        <v>0</v>
      </c>
      <c r="S241" s="1456">
        <f t="shared" ref="S241:T241" si="627">IF(S225&gt;0,S239/S225*100,)</f>
        <v>0</v>
      </c>
      <c r="T241" s="1456">
        <f t="shared" si="627"/>
        <v>0</v>
      </c>
      <c r="U241" s="1454"/>
      <c r="V241" s="1454"/>
      <c r="W241" s="1454"/>
      <c r="X241" s="1454"/>
      <c r="Y241" s="1454"/>
      <c r="Z241" s="1455">
        <f t="shared" ref="Z241:AD241" si="628">IF(Z225&gt;0,Z239/Z225*100,)</f>
        <v>0</v>
      </c>
      <c r="AA241" s="1455">
        <f t="shared" si="628"/>
        <v>0</v>
      </c>
      <c r="AB241" s="1455">
        <f t="shared" si="628"/>
        <v>0</v>
      </c>
      <c r="AC241" s="1455">
        <f t="shared" si="628"/>
        <v>0</v>
      </c>
      <c r="AD241" s="1455">
        <f t="shared" si="628"/>
        <v>0</v>
      </c>
      <c r="AE241" s="1454"/>
      <c r="AF241" s="1454"/>
      <c r="AG241" s="1454"/>
      <c r="AH241" s="1454"/>
      <c r="AI241" s="1454"/>
      <c r="AJ241" s="2046"/>
      <c r="AK241" s="1282"/>
      <c r="AL241" s="233"/>
      <c r="AM241" s="233"/>
      <c r="AN241" s="5"/>
      <c r="AO241" s="5"/>
      <c r="AP241" s="4"/>
      <c r="AQ241" s="4"/>
      <c r="AR241" s="4"/>
      <c r="AS241" s="656"/>
      <c r="AT241" s="226"/>
      <c r="AW241" s="835"/>
    </row>
    <row r="242" spans="1:49" ht="14.45" hidden="1" customHeight="1" outlineLevel="1">
      <c r="A242" s="2535"/>
      <c r="B242" s="2603"/>
      <c r="C242" s="1307" t="s">
        <v>75</v>
      </c>
      <c r="D242" s="1308"/>
      <c r="E242" s="1308"/>
      <c r="F242" s="1308"/>
      <c r="G242" s="1451">
        <f>IF(G231&gt;0,G239/G$15*100,)</f>
        <v>0</v>
      </c>
      <c r="H242" s="1451"/>
      <c r="I242" s="1451"/>
      <c r="J242" s="1451"/>
      <c r="K242" s="1451"/>
      <c r="L242" s="1455">
        <f t="shared" ref="L242:P242" si="629">IF(L231&gt;0,L239/L231*100,)</f>
        <v>0</v>
      </c>
      <c r="M242" s="1455">
        <f t="shared" si="629"/>
        <v>0</v>
      </c>
      <c r="N242" s="1455">
        <f t="shared" si="629"/>
        <v>0</v>
      </c>
      <c r="O242" s="1455">
        <f t="shared" si="629"/>
        <v>0</v>
      </c>
      <c r="P242" s="1455">
        <f t="shared" si="629"/>
        <v>0</v>
      </c>
      <c r="Q242" s="1456">
        <f t="shared" ref="Q242:R242" si="630">IF(Q231&gt;0,Q239/Q231*100,)</f>
        <v>0</v>
      </c>
      <c r="R242" s="1456">
        <f t="shared" si="630"/>
        <v>0</v>
      </c>
      <c r="S242" s="1456">
        <f t="shared" ref="S242:T242" si="631">IF(S231&gt;0,S239/S231*100,)</f>
        <v>0</v>
      </c>
      <c r="T242" s="1456">
        <f t="shared" si="631"/>
        <v>0</v>
      </c>
      <c r="U242" s="1454"/>
      <c r="V242" s="1454"/>
      <c r="W242" s="1454"/>
      <c r="X242" s="1454"/>
      <c r="Y242" s="1454"/>
      <c r="Z242" s="1455">
        <f t="shared" ref="Z242:AD242" si="632">IF(Z231&gt;0,Z239/Z231*100,)</f>
        <v>0</v>
      </c>
      <c r="AA242" s="1455">
        <f t="shared" si="632"/>
        <v>0</v>
      </c>
      <c r="AB242" s="1455">
        <f t="shared" si="632"/>
        <v>0</v>
      </c>
      <c r="AC242" s="1455">
        <f t="shared" si="632"/>
        <v>0</v>
      </c>
      <c r="AD242" s="1455">
        <f t="shared" si="632"/>
        <v>0</v>
      </c>
      <c r="AE242" s="1454"/>
      <c r="AF242" s="1454"/>
      <c r="AG242" s="1454"/>
      <c r="AH242" s="1454"/>
      <c r="AI242" s="1454"/>
      <c r="AJ242" s="2046"/>
      <c r="AK242" s="1282"/>
      <c r="AL242" s="233"/>
      <c r="AM242" s="233"/>
      <c r="AN242" s="5"/>
      <c r="AO242" s="5"/>
      <c r="AP242" s="4"/>
      <c r="AQ242" s="4"/>
      <c r="AR242" s="4"/>
      <c r="AS242" s="656"/>
      <c r="AT242" s="226"/>
      <c r="AW242" s="835"/>
    </row>
    <row r="243" spans="1:49" ht="18" hidden="1" customHeight="1" outlineLevel="1">
      <c r="A243" s="2535" t="s">
        <v>19</v>
      </c>
      <c r="B243" s="2603" t="s">
        <v>22</v>
      </c>
      <c r="C243" s="1290" t="s">
        <v>302</v>
      </c>
      <c r="D243" s="1291"/>
      <c r="E243" s="1291"/>
      <c r="F243" s="1291"/>
      <c r="G243" s="1447"/>
      <c r="H243" s="1447"/>
      <c r="I243" s="1447"/>
      <c r="J243" s="1447"/>
      <c r="K243" s="1447"/>
      <c r="L243" s="1457">
        <f>SUM(M243:P243)</f>
        <v>0</v>
      </c>
      <c r="M243" s="1447"/>
      <c r="N243" s="1448"/>
      <c r="O243" s="1448"/>
      <c r="P243" s="1448"/>
      <c r="Q243" s="1444"/>
      <c r="R243" s="1444"/>
      <c r="S243" s="1444"/>
      <c r="T243" s="1444"/>
      <c r="U243" s="1454"/>
      <c r="V243" s="1454"/>
      <c r="W243" s="1454"/>
      <c r="X243" s="1454"/>
      <c r="Y243" s="1454"/>
      <c r="Z243" s="1457">
        <f>SUM(AA243:AD243)</f>
        <v>0</v>
      </c>
      <c r="AA243" s="1447"/>
      <c r="AB243" s="1448"/>
      <c r="AC243" s="1448"/>
      <c r="AD243" s="1448"/>
      <c r="AE243" s="1454"/>
      <c r="AF243" s="1454"/>
      <c r="AG243" s="1454"/>
      <c r="AH243" s="1454"/>
      <c r="AI243" s="1454"/>
      <c r="AJ243" s="2046"/>
      <c r="AK243" s="1282"/>
      <c r="AL243" s="233"/>
      <c r="AM243" s="233"/>
      <c r="AN243" s="5"/>
      <c r="AO243" s="5"/>
      <c r="AP243" s="4"/>
      <c r="AQ243" s="4"/>
      <c r="AR243" s="4"/>
      <c r="AS243" s="656"/>
      <c r="AT243" s="226"/>
      <c r="AW243" s="835"/>
    </row>
    <row r="244" spans="1:49" ht="18" hidden="1" customHeight="1" outlineLevel="1">
      <c r="A244" s="2535"/>
      <c r="B244" s="2603"/>
      <c r="C244" s="1290" t="s">
        <v>303</v>
      </c>
      <c r="D244" s="1291"/>
      <c r="E244" s="1291"/>
      <c r="F244" s="1291"/>
      <c r="G244" s="1447"/>
      <c r="H244" s="1447"/>
      <c r="I244" s="1447"/>
      <c r="J244" s="1447"/>
      <c r="K244" s="1447"/>
      <c r="L244" s="1457">
        <f>SUM(M244:P244)</f>
        <v>0</v>
      </c>
      <c r="M244" s="1447"/>
      <c r="N244" s="1448"/>
      <c r="O244" s="1448"/>
      <c r="P244" s="1448"/>
      <c r="Q244" s="1444"/>
      <c r="R244" s="1444"/>
      <c r="S244" s="1444"/>
      <c r="T244" s="1444"/>
      <c r="U244" s="1454"/>
      <c r="V244" s="1454"/>
      <c r="W244" s="1454"/>
      <c r="X244" s="1454"/>
      <c r="Y244" s="1454"/>
      <c r="Z244" s="1457">
        <f>SUM(AA244:AD244)</f>
        <v>0</v>
      </c>
      <c r="AA244" s="1447"/>
      <c r="AB244" s="1448"/>
      <c r="AC244" s="1448"/>
      <c r="AD244" s="1448"/>
      <c r="AE244" s="1454"/>
      <c r="AF244" s="1454"/>
      <c r="AG244" s="1454"/>
      <c r="AH244" s="1454"/>
      <c r="AI244" s="1454"/>
      <c r="AJ244" s="2046"/>
      <c r="AK244" s="1282"/>
      <c r="AL244" s="233"/>
      <c r="AM244" s="233"/>
      <c r="AN244" s="5"/>
      <c r="AO244" s="5"/>
      <c r="AP244" s="4"/>
      <c r="AQ244" s="4"/>
      <c r="AR244" s="4"/>
      <c r="AS244" s="656"/>
      <c r="AT244" s="226"/>
      <c r="AW244" s="835"/>
    </row>
    <row r="245" spans="1:49" ht="14.45" hidden="1" customHeight="1" outlineLevel="1">
      <c r="A245" s="2535"/>
      <c r="B245" s="2603"/>
      <c r="C245" s="1307" t="s">
        <v>28</v>
      </c>
      <c r="D245" s="1308"/>
      <c r="E245" s="1308"/>
      <c r="F245" s="1308"/>
      <c r="G245" s="1451">
        <f>IF(G226&gt;0,G243/G$10*100,)</f>
        <v>0</v>
      </c>
      <c r="H245" s="1451"/>
      <c r="I245" s="1451"/>
      <c r="J245" s="1451"/>
      <c r="K245" s="1451"/>
      <c r="L245" s="1455">
        <f t="shared" ref="L245:P245" si="633">IF(L226&gt;0,L243/L226*100,)</f>
        <v>0</v>
      </c>
      <c r="M245" s="1455">
        <f t="shared" si="633"/>
        <v>0</v>
      </c>
      <c r="N245" s="1455">
        <f t="shared" si="633"/>
        <v>0</v>
      </c>
      <c r="O245" s="1455">
        <f t="shared" si="633"/>
        <v>0</v>
      </c>
      <c r="P245" s="1455">
        <f t="shared" si="633"/>
        <v>0</v>
      </c>
      <c r="Q245" s="1456">
        <f t="shared" ref="Q245:R245" si="634">IF(Q226&gt;0,Q243/Q226*100,)</f>
        <v>0</v>
      </c>
      <c r="R245" s="1456">
        <f t="shared" si="634"/>
        <v>0</v>
      </c>
      <c r="S245" s="1456">
        <f t="shared" ref="S245:T245" si="635">IF(S226&gt;0,S243/S226*100,)</f>
        <v>0</v>
      </c>
      <c r="T245" s="1456">
        <f t="shared" si="635"/>
        <v>0</v>
      </c>
      <c r="U245" s="1458"/>
      <c r="V245" s="1458"/>
      <c r="W245" s="1458"/>
      <c r="X245" s="1458"/>
      <c r="Y245" s="1458"/>
      <c r="Z245" s="1455">
        <f t="shared" ref="Z245:AD245" si="636">IF(Z226&gt;0,Z243/Z226*100,)</f>
        <v>0</v>
      </c>
      <c r="AA245" s="1455">
        <f t="shared" si="636"/>
        <v>0</v>
      </c>
      <c r="AB245" s="1455">
        <f t="shared" si="636"/>
        <v>0</v>
      </c>
      <c r="AC245" s="1455">
        <f t="shared" si="636"/>
        <v>0</v>
      </c>
      <c r="AD245" s="1455">
        <f t="shared" si="636"/>
        <v>0</v>
      </c>
      <c r="AE245" s="1458"/>
      <c r="AF245" s="1458"/>
      <c r="AG245" s="1458"/>
      <c r="AH245" s="1458"/>
      <c r="AI245" s="1458"/>
      <c r="AJ245" s="2047"/>
      <c r="AK245" s="1282"/>
      <c r="AL245" s="233"/>
      <c r="AM245" s="233"/>
      <c r="AN245" s="5"/>
      <c r="AO245" s="5"/>
      <c r="AP245" s="4"/>
      <c r="AQ245" s="4"/>
      <c r="AR245" s="4"/>
      <c r="AS245" s="656"/>
      <c r="AT245" s="226"/>
      <c r="AW245" s="835"/>
    </row>
    <row r="246" spans="1:49" ht="14.45" hidden="1" customHeight="1" outlineLevel="1">
      <c r="A246" s="2535"/>
      <c r="B246" s="2603"/>
      <c r="C246" s="1307" t="s">
        <v>76</v>
      </c>
      <c r="D246" s="1308"/>
      <c r="E246" s="1308"/>
      <c r="F246" s="1308"/>
      <c r="G246" s="1451">
        <f>IF(G232&gt;0,G243/G$16*100,)</f>
        <v>0</v>
      </c>
      <c r="H246" s="1451"/>
      <c r="I246" s="1451"/>
      <c r="J246" s="1451"/>
      <c r="K246" s="1451"/>
      <c r="L246" s="1455">
        <f t="shared" ref="L246:P246" si="637">IF(L232&gt;0,L243/L232*100,)</f>
        <v>0</v>
      </c>
      <c r="M246" s="1455">
        <f t="shared" si="637"/>
        <v>0</v>
      </c>
      <c r="N246" s="1455">
        <f t="shared" si="637"/>
        <v>0</v>
      </c>
      <c r="O246" s="1455">
        <f t="shared" si="637"/>
        <v>0</v>
      </c>
      <c r="P246" s="1455">
        <f t="shared" si="637"/>
        <v>0</v>
      </c>
      <c r="Q246" s="1456">
        <f t="shared" ref="Q246:R246" si="638">IF(Q232&gt;0,Q243/Q232*100,)</f>
        <v>0</v>
      </c>
      <c r="R246" s="1456">
        <f t="shared" si="638"/>
        <v>0</v>
      </c>
      <c r="S246" s="1456">
        <f t="shared" ref="S246:T246" si="639">IF(S232&gt;0,S243/S232*100,)</f>
        <v>0</v>
      </c>
      <c r="T246" s="1456">
        <f t="shared" si="639"/>
        <v>0</v>
      </c>
      <c r="U246" s="1458"/>
      <c r="V246" s="1458"/>
      <c r="W246" s="1458"/>
      <c r="X246" s="1458"/>
      <c r="Y246" s="1458"/>
      <c r="Z246" s="1455">
        <f t="shared" ref="Z246:AD246" si="640">IF(Z232&gt;0,Z243/Z232*100,)</f>
        <v>0</v>
      </c>
      <c r="AA246" s="1455">
        <f t="shared" si="640"/>
        <v>0</v>
      </c>
      <c r="AB246" s="1455">
        <f t="shared" si="640"/>
        <v>0</v>
      </c>
      <c r="AC246" s="1455">
        <f t="shared" si="640"/>
        <v>0</v>
      </c>
      <c r="AD246" s="1455">
        <f t="shared" si="640"/>
        <v>0</v>
      </c>
      <c r="AE246" s="1458"/>
      <c r="AF246" s="1458"/>
      <c r="AG246" s="1458"/>
      <c r="AH246" s="1458"/>
      <c r="AI246" s="1458"/>
      <c r="AJ246" s="2047"/>
      <c r="AK246" s="1282"/>
      <c r="AL246" s="233"/>
      <c r="AM246" s="233"/>
      <c r="AN246" s="5"/>
      <c r="AO246" s="5"/>
      <c r="AP246" s="4"/>
      <c r="AQ246" s="4"/>
      <c r="AR246" s="4"/>
      <c r="AS246" s="656"/>
      <c r="AT246" s="226"/>
      <c r="AW246" s="835"/>
    </row>
    <row r="247" spans="1:49" ht="18" hidden="1" customHeight="1" outlineLevel="1">
      <c r="A247" s="2535" t="s">
        <v>37</v>
      </c>
      <c r="B247" s="2603" t="s">
        <v>23</v>
      </c>
      <c r="C247" s="1290" t="s">
        <v>302</v>
      </c>
      <c r="D247" s="1291"/>
      <c r="E247" s="1291"/>
      <c r="F247" s="1291"/>
      <c r="G247" s="1447"/>
      <c r="H247" s="1447"/>
      <c r="I247" s="1447"/>
      <c r="J247" s="1447"/>
      <c r="K247" s="1447"/>
      <c r="L247" s="1457">
        <f>SUM(M247:P247)</f>
        <v>0</v>
      </c>
      <c r="M247" s="1447"/>
      <c r="N247" s="1448"/>
      <c r="O247" s="1448"/>
      <c r="P247" s="1448"/>
      <c r="Q247" s="1444"/>
      <c r="R247" s="1444"/>
      <c r="S247" s="1444"/>
      <c r="T247" s="1444"/>
      <c r="U247" s="1458"/>
      <c r="V247" s="1458"/>
      <c r="W247" s="1458"/>
      <c r="X247" s="1458"/>
      <c r="Y247" s="1458"/>
      <c r="Z247" s="1457">
        <f>SUM(AA247:AD247)</f>
        <v>0</v>
      </c>
      <c r="AA247" s="1447"/>
      <c r="AB247" s="1448"/>
      <c r="AC247" s="1448"/>
      <c r="AD247" s="1448"/>
      <c r="AE247" s="1458"/>
      <c r="AF247" s="1458"/>
      <c r="AG247" s="1458"/>
      <c r="AH247" s="1458"/>
      <c r="AI247" s="1458"/>
      <c r="AJ247" s="2047"/>
      <c r="AK247" s="1282"/>
      <c r="AL247" s="233"/>
      <c r="AM247" s="233"/>
      <c r="AN247" s="5"/>
      <c r="AO247" s="5"/>
      <c r="AP247" s="4"/>
      <c r="AQ247" s="4"/>
      <c r="AR247" s="4"/>
      <c r="AS247" s="656"/>
      <c r="AT247" s="226"/>
      <c r="AW247" s="835"/>
    </row>
    <row r="248" spans="1:49" ht="18" hidden="1" customHeight="1" outlineLevel="1">
      <c r="A248" s="2535"/>
      <c r="B248" s="2603"/>
      <c r="C248" s="1290" t="s">
        <v>303</v>
      </c>
      <c r="D248" s="1291"/>
      <c r="E248" s="1291"/>
      <c r="F248" s="1291"/>
      <c r="G248" s="1447"/>
      <c r="H248" s="1447"/>
      <c r="I248" s="1447"/>
      <c r="J248" s="1447"/>
      <c r="K248" s="1447"/>
      <c r="L248" s="1457">
        <f>SUM(M248:P248)</f>
        <v>0</v>
      </c>
      <c r="M248" s="1447"/>
      <c r="N248" s="1448"/>
      <c r="O248" s="1448"/>
      <c r="P248" s="1448"/>
      <c r="Q248" s="1444"/>
      <c r="R248" s="1444"/>
      <c r="S248" s="1444"/>
      <c r="T248" s="1444"/>
      <c r="U248" s="1458"/>
      <c r="V248" s="1458"/>
      <c r="W248" s="1458"/>
      <c r="X248" s="1458"/>
      <c r="Y248" s="1458"/>
      <c r="Z248" s="1457">
        <f>SUM(AA248:AD248)</f>
        <v>0</v>
      </c>
      <c r="AA248" s="1447"/>
      <c r="AB248" s="1448"/>
      <c r="AC248" s="1448"/>
      <c r="AD248" s="1448"/>
      <c r="AE248" s="1458"/>
      <c r="AF248" s="1458"/>
      <c r="AG248" s="1458"/>
      <c r="AH248" s="1458"/>
      <c r="AI248" s="1458"/>
      <c r="AJ248" s="2047"/>
      <c r="AK248" s="1282"/>
      <c r="AL248" s="233"/>
      <c r="AM248" s="233"/>
      <c r="AN248" s="5"/>
      <c r="AO248" s="5"/>
      <c r="AP248" s="4"/>
      <c r="AQ248" s="4"/>
      <c r="AR248" s="4"/>
      <c r="AS248" s="656"/>
      <c r="AT248" s="226"/>
      <c r="AW248" s="835"/>
    </row>
    <row r="249" spans="1:49" ht="14.45" hidden="1" customHeight="1" outlineLevel="1">
      <c r="A249" s="2535"/>
      <c r="B249" s="2603"/>
      <c r="C249" s="1307" t="s">
        <v>29</v>
      </c>
      <c r="D249" s="1308"/>
      <c r="E249" s="1308"/>
      <c r="F249" s="1308"/>
      <c r="G249" s="1451">
        <f>IF(G227&gt;0,G247/G$11*100,)</f>
        <v>0</v>
      </c>
      <c r="H249" s="1451"/>
      <c r="I249" s="1451"/>
      <c r="J249" s="1451"/>
      <c r="K249" s="1451"/>
      <c r="L249" s="1455">
        <f t="shared" ref="L249:P249" si="641">IF(L227&gt;0,L247/L227*100,)</f>
        <v>0</v>
      </c>
      <c r="M249" s="1455">
        <f t="shared" si="641"/>
        <v>0</v>
      </c>
      <c r="N249" s="1455">
        <f t="shared" si="641"/>
        <v>0</v>
      </c>
      <c r="O249" s="1455">
        <f t="shared" si="641"/>
        <v>0</v>
      </c>
      <c r="P249" s="1455">
        <f t="shared" si="641"/>
        <v>0</v>
      </c>
      <c r="Q249" s="1456">
        <f t="shared" ref="Q249:R249" si="642">IF(Q227&gt;0,Q247/Q227*100,)</f>
        <v>0</v>
      </c>
      <c r="R249" s="1456">
        <f t="shared" si="642"/>
        <v>0</v>
      </c>
      <c r="S249" s="1456">
        <f t="shared" ref="S249:T249" si="643">IF(S227&gt;0,S247/S227*100,)</f>
        <v>0</v>
      </c>
      <c r="T249" s="1456">
        <f t="shared" si="643"/>
        <v>0</v>
      </c>
      <c r="U249" s="1458"/>
      <c r="V249" s="1458"/>
      <c r="W249" s="1458"/>
      <c r="X249" s="1458"/>
      <c r="Y249" s="1458"/>
      <c r="Z249" s="1455">
        <f t="shared" ref="Z249:AD249" si="644">IF(Z227&gt;0,Z247/Z227*100,)</f>
        <v>0</v>
      </c>
      <c r="AA249" s="1455">
        <f t="shared" si="644"/>
        <v>0</v>
      </c>
      <c r="AB249" s="1455">
        <f t="shared" si="644"/>
        <v>0</v>
      </c>
      <c r="AC249" s="1455">
        <f t="shared" si="644"/>
        <v>0</v>
      </c>
      <c r="AD249" s="1455">
        <f t="shared" si="644"/>
        <v>0</v>
      </c>
      <c r="AE249" s="1458"/>
      <c r="AF249" s="1458"/>
      <c r="AG249" s="1458"/>
      <c r="AH249" s="1458"/>
      <c r="AI249" s="1458"/>
      <c r="AJ249" s="2047"/>
      <c r="AK249" s="1282"/>
      <c r="AL249" s="233"/>
      <c r="AM249" s="233"/>
      <c r="AN249" s="5"/>
      <c r="AO249" s="5"/>
      <c r="AP249" s="4"/>
      <c r="AQ249" s="4"/>
      <c r="AR249" s="4"/>
      <c r="AS249" s="656"/>
      <c r="AT249" s="226"/>
      <c r="AW249" s="835"/>
    </row>
    <row r="250" spans="1:49" ht="14.45" hidden="1" customHeight="1" outlineLevel="1">
      <c r="A250" s="2535"/>
      <c r="B250" s="2603"/>
      <c r="C250" s="1307" t="s">
        <v>77</v>
      </c>
      <c r="D250" s="1308"/>
      <c r="E250" s="1308"/>
      <c r="F250" s="1308"/>
      <c r="G250" s="1451">
        <f>IF(G233&gt;0,G247/G$17*100,)</f>
        <v>0</v>
      </c>
      <c r="H250" s="1451"/>
      <c r="I250" s="1451"/>
      <c r="J250" s="1451"/>
      <c r="K250" s="1451"/>
      <c r="L250" s="1455">
        <f t="shared" ref="L250:P250" si="645">IF(L233&gt;0,L247/L233*100,)</f>
        <v>0</v>
      </c>
      <c r="M250" s="1455">
        <f t="shared" si="645"/>
        <v>0</v>
      </c>
      <c r="N250" s="1455">
        <f t="shared" si="645"/>
        <v>0</v>
      </c>
      <c r="O250" s="1455">
        <f t="shared" si="645"/>
        <v>0</v>
      </c>
      <c r="P250" s="1455">
        <f t="shared" si="645"/>
        <v>0</v>
      </c>
      <c r="Q250" s="1456">
        <f t="shared" ref="Q250:R250" si="646">IF(Q233&gt;0,Q247/Q233*100,)</f>
        <v>0</v>
      </c>
      <c r="R250" s="1456">
        <f t="shared" si="646"/>
        <v>0</v>
      </c>
      <c r="S250" s="1456">
        <f t="shared" ref="S250:T250" si="647">IF(S233&gt;0,S247/S233*100,)</f>
        <v>0</v>
      </c>
      <c r="T250" s="1456">
        <f t="shared" si="647"/>
        <v>0</v>
      </c>
      <c r="U250" s="1458"/>
      <c r="V250" s="1458"/>
      <c r="W250" s="1458"/>
      <c r="X250" s="1458"/>
      <c r="Y250" s="1458"/>
      <c r="Z250" s="1455">
        <f t="shared" ref="Z250:AD250" si="648">IF(Z233&gt;0,Z247/Z233*100,)</f>
        <v>0</v>
      </c>
      <c r="AA250" s="1455">
        <f t="shared" si="648"/>
        <v>0</v>
      </c>
      <c r="AB250" s="1455">
        <f t="shared" si="648"/>
        <v>0</v>
      </c>
      <c r="AC250" s="1455">
        <f t="shared" si="648"/>
        <v>0</v>
      </c>
      <c r="AD250" s="1455">
        <f t="shared" si="648"/>
        <v>0</v>
      </c>
      <c r="AE250" s="1458"/>
      <c r="AF250" s="1458"/>
      <c r="AG250" s="1458"/>
      <c r="AH250" s="1458"/>
      <c r="AI250" s="1458"/>
      <c r="AJ250" s="2047"/>
      <c r="AK250" s="1282"/>
      <c r="AL250" s="233"/>
      <c r="AM250" s="233"/>
      <c r="AN250" s="5"/>
      <c r="AO250" s="5"/>
      <c r="AP250" s="4"/>
      <c r="AQ250" s="4"/>
      <c r="AR250" s="4"/>
      <c r="AS250" s="656"/>
      <c r="AT250" s="226"/>
      <c r="AW250" s="835"/>
    </row>
    <row r="251" spans="1:49" ht="18" hidden="1" customHeight="1" outlineLevel="1">
      <c r="A251" s="2535" t="s">
        <v>38</v>
      </c>
      <c r="B251" s="2603" t="s">
        <v>24</v>
      </c>
      <c r="C251" s="1290" t="s">
        <v>302</v>
      </c>
      <c r="D251" s="1291"/>
      <c r="E251" s="1291"/>
      <c r="F251" s="1291"/>
      <c r="G251" s="1447"/>
      <c r="H251" s="1447"/>
      <c r="I251" s="1447"/>
      <c r="J251" s="1447"/>
      <c r="K251" s="1447"/>
      <c r="L251" s="1457">
        <f>SUM(M251:P251)</f>
        <v>0</v>
      </c>
      <c r="M251" s="1447"/>
      <c r="N251" s="1448"/>
      <c r="O251" s="1448"/>
      <c r="P251" s="1448"/>
      <c r="Q251" s="1444"/>
      <c r="R251" s="1444"/>
      <c r="S251" s="1444"/>
      <c r="T251" s="1444"/>
      <c r="U251" s="1458"/>
      <c r="V251" s="1458"/>
      <c r="W251" s="1458"/>
      <c r="X251" s="1458"/>
      <c r="Y251" s="1458"/>
      <c r="Z251" s="1457">
        <f>SUM(AA251:AD251)</f>
        <v>0</v>
      </c>
      <c r="AA251" s="1447"/>
      <c r="AB251" s="1448"/>
      <c r="AC251" s="1448"/>
      <c r="AD251" s="1448"/>
      <c r="AE251" s="1458"/>
      <c r="AF251" s="1458"/>
      <c r="AG251" s="1458"/>
      <c r="AH251" s="1458"/>
      <c r="AI251" s="1458"/>
      <c r="AJ251" s="2047"/>
      <c r="AK251" s="1282"/>
      <c r="AL251" s="233"/>
      <c r="AM251" s="233"/>
      <c r="AN251" s="5"/>
      <c r="AO251" s="5"/>
      <c r="AP251" s="4"/>
      <c r="AQ251" s="4"/>
      <c r="AR251" s="4"/>
      <c r="AS251" s="656"/>
      <c r="AT251" s="226"/>
      <c r="AW251" s="835"/>
    </row>
    <row r="252" spans="1:49" ht="18" hidden="1" customHeight="1" outlineLevel="1">
      <c r="A252" s="2535"/>
      <c r="B252" s="2603"/>
      <c r="C252" s="1290" t="s">
        <v>303</v>
      </c>
      <c r="D252" s="1291"/>
      <c r="E252" s="1291"/>
      <c r="F252" s="1291"/>
      <c r="G252" s="1447"/>
      <c r="H252" s="1447"/>
      <c r="I252" s="1447"/>
      <c r="J252" s="1447"/>
      <c r="K252" s="1447"/>
      <c r="L252" s="1457">
        <f>SUM(M252:P252)</f>
        <v>0</v>
      </c>
      <c r="M252" s="1447"/>
      <c r="N252" s="1448"/>
      <c r="O252" s="1448"/>
      <c r="P252" s="1448"/>
      <c r="Q252" s="1444"/>
      <c r="R252" s="1444"/>
      <c r="S252" s="1444"/>
      <c r="T252" s="1444"/>
      <c r="U252" s="1383"/>
      <c r="V252" s="1383"/>
      <c r="W252" s="1383"/>
      <c r="X252" s="1383"/>
      <c r="Y252" s="1383"/>
      <c r="Z252" s="1457">
        <f>SUM(AA252:AD252)</f>
        <v>0</v>
      </c>
      <c r="AA252" s="1447"/>
      <c r="AB252" s="1448"/>
      <c r="AC252" s="1448"/>
      <c r="AD252" s="1448"/>
      <c r="AE252" s="1383"/>
      <c r="AF252" s="1383"/>
      <c r="AG252" s="1383"/>
      <c r="AH252" s="1383"/>
      <c r="AI252" s="1383"/>
      <c r="AJ252" s="2024"/>
      <c r="AK252" s="1282"/>
      <c r="AL252" s="233"/>
      <c r="AM252" s="233"/>
      <c r="AN252" s="5"/>
      <c r="AO252" s="5"/>
      <c r="AP252" s="4"/>
      <c r="AQ252" s="4"/>
      <c r="AR252" s="4"/>
      <c r="AS252" s="656"/>
      <c r="AT252" s="226"/>
      <c r="AW252" s="835"/>
    </row>
    <row r="253" spans="1:49" ht="14.45" hidden="1" customHeight="1" outlineLevel="1">
      <c r="A253" s="2535"/>
      <c r="B253" s="2603"/>
      <c r="C253" s="1307" t="s">
        <v>30</v>
      </c>
      <c r="D253" s="1308"/>
      <c r="E253" s="1308"/>
      <c r="F253" s="1308"/>
      <c r="G253" s="1451">
        <f>IF(G228&gt;0,G251/G$12*100,)</f>
        <v>0</v>
      </c>
      <c r="H253" s="1451"/>
      <c r="I253" s="1451"/>
      <c r="J253" s="1451"/>
      <c r="K253" s="1451"/>
      <c r="L253" s="1455">
        <f t="shared" ref="L253:P253" si="649">IF(L228&gt;0,L251/L228*100,)</f>
        <v>0</v>
      </c>
      <c r="M253" s="1455">
        <f t="shared" si="649"/>
        <v>0</v>
      </c>
      <c r="N253" s="1455">
        <f t="shared" si="649"/>
        <v>0</v>
      </c>
      <c r="O253" s="1455">
        <f t="shared" si="649"/>
        <v>0</v>
      </c>
      <c r="P253" s="1455">
        <f t="shared" si="649"/>
        <v>0</v>
      </c>
      <c r="Q253" s="1456">
        <f t="shared" ref="Q253:R253" si="650">IF(Q228&gt;0,Q251/Q228*100,)</f>
        <v>0</v>
      </c>
      <c r="R253" s="1456">
        <f t="shared" si="650"/>
        <v>0</v>
      </c>
      <c r="S253" s="1456">
        <f t="shared" ref="S253:T253" si="651">IF(S228&gt;0,S251/S228*100,)</f>
        <v>0</v>
      </c>
      <c r="T253" s="1456">
        <f t="shared" si="651"/>
        <v>0</v>
      </c>
      <c r="U253" s="1383"/>
      <c r="V253" s="1383"/>
      <c r="W253" s="1383"/>
      <c r="X253" s="1383"/>
      <c r="Y253" s="1383"/>
      <c r="Z253" s="1455">
        <f t="shared" ref="Z253:AD253" si="652">IF(Z228&gt;0,Z251/Z228*100,)</f>
        <v>0</v>
      </c>
      <c r="AA253" s="1455">
        <f t="shared" si="652"/>
        <v>0</v>
      </c>
      <c r="AB253" s="1455">
        <f t="shared" si="652"/>
        <v>0</v>
      </c>
      <c r="AC253" s="1455">
        <f t="shared" si="652"/>
        <v>0</v>
      </c>
      <c r="AD253" s="1455">
        <f t="shared" si="652"/>
        <v>0</v>
      </c>
      <c r="AE253" s="1383"/>
      <c r="AF253" s="1383"/>
      <c r="AG253" s="1383"/>
      <c r="AH253" s="1383"/>
      <c r="AI253" s="1383"/>
      <c r="AJ253" s="2024"/>
      <c r="AK253" s="1282"/>
      <c r="AL253" s="233"/>
      <c r="AM253" s="233"/>
      <c r="AN253" s="5"/>
      <c r="AO253" s="5"/>
      <c r="AP253" s="4"/>
      <c r="AQ253" s="4"/>
      <c r="AR253" s="4"/>
      <c r="AS253" s="656"/>
      <c r="AT253" s="226"/>
      <c r="AW253" s="835"/>
    </row>
    <row r="254" spans="1:49" ht="14.45" hidden="1" customHeight="1" outlineLevel="1">
      <c r="A254" s="2535"/>
      <c r="B254" s="2603"/>
      <c r="C254" s="1307" t="s">
        <v>78</v>
      </c>
      <c r="D254" s="1308"/>
      <c r="E254" s="1308"/>
      <c r="F254" s="1308"/>
      <c r="G254" s="1451">
        <f>IF(G234&gt;0,G251/G$18*100,)</f>
        <v>0</v>
      </c>
      <c r="H254" s="1451"/>
      <c r="I254" s="1451"/>
      <c r="J254" s="1451"/>
      <c r="K254" s="1451"/>
      <c r="L254" s="1455">
        <f t="shared" ref="L254:P254" si="653">IF(L234&gt;0,L251/L234*100,)</f>
        <v>0</v>
      </c>
      <c r="M254" s="1455">
        <f t="shared" si="653"/>
        <v>0</v>
      </c>
      <c r="N254" s="1455">
        <f t="shared" si="653"/>
        <v>0</v>
      </c>
      <c r="O254" s="1455">
        <f t="shared" si="653"/>
        <v>0</v>
      </c>
      <c r="P254" s="1455">
        <f t="shared" si="653"/>
        <v>0</v>
      </c>
      <c r="Q254" s="1456">
        <f t="shared" ref="Q254:R254" si="654">IF(Q234&gt;0,Q251/Q234*100,)</f>
        <v>0</v>
      </c>
      <c r="R254" s="1456">
        <f t="shared" si="654"/>
        <v>0</v>
      </c>
      <c r="S254" s="1456">
        <f t="shared" ref="S254:T254" si="655">IF(S234&gt;0,S251/S234*100,)</f>
        <v>0</v>
      </c>
      <c r="T254" s="1456">
        <f t="shared" si="655"/>
        <v>0</v>
      </c>
      <c r="U254" s="1454"/>
      <c r="V254" s="1454"/>
      <c r="W254" s="1454"/>
      <c r="X254" s="1454"/>
      <c r="Y254" s="1454"/>
      <c r="Z254" s="1455">
        <f t="shared" ref="Z254:AD254" si="656">IF(Z234&gt;0,Z251/Z234*100,)</f>
        <v>0</v>
      </c>
      <c r="AA254" s="1455">
        <f t="shared" si="656"/>
        <v>0</v>
      </c>
      <c r="AB254" s="1455">
        <f t="shared" si="656"/>
        <v>0</v>
      </c>
      <c r="AC254" s="1455">
        <f t="shared" si="656"/>
        <v>0</v>
      </c>
      <c r="AD254" s="1455">
        <f t="shared" si="656"/>
        <v>0</v>
      </c>
      <c r="AE254" s="1454"/>
      <c r="AF254" s="1454"/>
      <c r="AG254" s="1454"/>
      <c r="AH254" s="1454"/>
      <c r="AI254" s="1454"/>
      <c r="AJ254" s="2046"/>
      <c r="AK254" s="1282"/>
      <c r="AL254" s="233"/>
      <c r="AM254" s="233"/>
      <c r="AN254" s="5"/>
      <c r="AO254" s="5"/>
      <c r="AP254" s="4"/>
      <c r="AQ254" s="4"/>
      <c r="AR254" s="4"/>
      <c r="AS254" s="656"/>
      <c r="AT254" s="226"/>
      <c r="AW254" s="835"/>
    </row>
    <row r="255" spans="1:49" ht="29.25" customHeight="1" outlineLevel="1">
      <c r="A255" s="2613">
        <v>5</v>
      </c>
      <c r="B255" s="2622" t="s">
        <v>60</v>
      </c>
      <c r="C255" s="1434" t="s">
        <v>302</v>
      </c>
      <c r="D255" s="1459"/>
      <c r="E255" s="1387">
        <f>E257+E259+E261</f>
        <v>0.65207999999999999</v>
      </c>
      <c r="F255" s="1387">
        <v>0.72496000000000005</v>
      </c>
      <c r="G255" s="1387">
        <f>G257+G261</f>
        <v>0.72460800000000003</v>
      </c>
      <c r="H255" s="1387">
        <v>0.72399999999999998</v>
      </c>
      <c r="I255" s="1387">
        <v>0.72399999999999998</v>
      </c>
      <c r="J255" s="1340">
        <f>J257+J261</f>
        <v>1.3496948</v>
      </c>
      <c r="K255" s="1340"/>
      <c r="L255" s="1340">
        <f>L257+L261</f>
        <v>1.586789</v>
      </c>
      <c r="M255" s="1299">
        <f>M257+M261</f>
        <v>0.67357899999999993</v>
      </c>
      <c r="N255" s="1299">
        <f t="shared" ref="N255:T255" si="657">N257+N261</f>
        <v>0.24446400000000001</v>
      </c>
      <c r="O255" s="1299">
        <f t="shared" si="657"/>
        <v>0.11712499999999999</v>
      </c>
      <c r="P255" s="1299">
        <f t="shared" si="657"/>
        <v>0.55162099999999992</v>
      </c>
      <c r="Q255" s="1304">
        <f t="shared" si="657"/>
        <v>1.5884</v>
      </c>
      <c r="R255" s="1304">
        <f t="shared" si="657"/>
        <v>1.5865900000000002</v>
      </c>
      <c r="S255" s="1304">
        <f t="shared" si="657"/>
        <v>1.5843700000000001</v>
      </c>
      <c r="T255" s="1304">
        <f t="shared" si="657"/>
        <v>1.5839700000000001</v>
      </c>
      <c r="U255" s="1340">
        <f>SUM(V255:Y255)</f>
        <v>1.490248</v>
      </c>
      <c r="V255" s="1299">
        <f>V257+V261</f>
        <v>0.66927000000000003</v>
      </c>
      <c r="W255" s="1299">
        <f t="shared" ref="W255" si="658">W257+W261</f>
        <v>0.194267</v>
      </c>
      <c r="X255" s="1299">
        <f>X257+X261</f>
        <v>0.12669800000000001</v>
      </c>
      <c r="Y255" s="1299">
        <f>Y257+Y261</f>
        <v>0.50001300000000004</v>
      </c>
      <c r="Z255" s="1340">
        <f>Z257+Z261</f>
        <v>1.5884</v>
      </c>
      <c r="AA255" s="1299">
        <f>AA257+AA261</f>
        <v>0.67932700000000001</v>
      </c>
      <c r="AB255" s="1299">
        <f t="shared" ref="AB255:AD255" si="659">AB257+AB261</f>
        <v>0.24446400000000001</v>
      </c>
      <c r="AC255" s="1299">
        <f t="shared" si="659"/>
        <v>0.11612500000000001</v>
      </c>
      <c r="AD255" s="1299">
        <f t="shared" si="659"/>
        <v>0.54848399999999997</v>
      </c>
      <c r="AE255" s="1340">
        <f>SUM(AF255:AI255)</f>
        <v>0.66907800000000006</v>
      </c>
      <c r="AF255" s="1299">
        <f>AF257+AF261</f>
        <v>0.66907800000000006</v>
      </c>
      <c r="AG255" s="1299">
        <f t="shared" ref="AG255" si="660">AG257+AG261</f>
        <v>0</v>
      </c>
      <c r="AH255" s="1299">
        <f>AH257+AH261</f>
        <v>0</v>
      </c>
      <c r="AI255" s="1299">
        <f>AI257+AI261</f>
        <v>0</v>
      </c>
      <c r="AJ255" s="2048"/>
      <c r="AK255" s="1282"/>
      <c r="AL255" s="233"/>
      <c r="AM255" s="233"/>
      <c r="AN255" s="5"/>
      <c r="AO255" s="5"/>
      <c r="AP255" s="4"/>
      <c r="AQ255" s="4"/>
      <c r="AR255" s="4"/>
      <c r="AS255" s="656"/>
      <c r="AT255" s="226"/>
      <c r="AW255" s="835"/>
    </row>
    <row r="256" spans="1:49" ht="14.45" hidden="1" customHeight="1" outlineLevel="1">
      <c r="A256" s="2613"/>
      <c r="B256" s="2622"/>
      <c r="C256" s="1434" t="s">
        <v>79</v>
      </c>
      <c r="D256" s="1459"/>
      <c r="E256" s="1460">
        <f>IF(E235&gt;0,E255/E$19*100,)</f>
        <v>0</v>
      </c>
      <c r="F256" s="1460">
        <v>0</v>
      </c>
      <c r="G256" s="1460">
        <v>0</v>
      </c>
      <c r="H256" s="1460">
        <v>0</v>
      </c>
      <c r="I256" s="1460">
        <v>0</v>
      </c>
      <c r="J256" s="1416"/>
      <c r="K256" s="1416"/>
      <c r="L256" s="1416">
        <f t="shared" ref="L256:P256" si="661">IF(L235&gt;0,L255/L235*100,)</f>
        <v>0</v>
      </c>
      <c r="M256" s="1299">
        <f t="shared" si="661"/>
        <v>0</v>
      </c>
      <c r="N256" s="1299">
        <f t="shared" si="661"/>
        <v>0</v>
      </c>
      <c r="O256" s="1299">
        <f t="shared" si="661"/>
        <v>0</v>
      </c>
      <c r="P256" s="1299">
        <f t="shared" si="661"/>
        <v>0</v>
      </c>
      <c r="Q256" s="1304">
        <f t="shared" ref="Q256:R256" si="662">IF(Q235&gt;0,Q255/Q235*100,)</f>
        <v>0</v>
      </c>
      <c r="R256" s="1304">
        <f t="shared" si="662"/>
        <v>0</v>
      </c>
      <c r="S256" s="1304">
        <f t="shared" ref="S256:T256" si="663">IF(S235&gt;0,S255/S235*100,)</f>
        <v>0</v>
      </c>
      <c r="T256" s="1304">
        <f t="shared" si="663"/>
        <v>0</v>
      </c>
      <c r="U256" s="1461">
        <f t="shared" ref="U256:AD256" si="664">IF(U235&gt;0,U255/U235*100,)</f>
        <v>0</v>
      </c>
      <c r="V256" s="1304">
        <f t="shared" si="664"/>
        <v>0</v>
      </c>
      <c r="W256" s="1304">
        <f t="shared" si="664"/>
        <v>0</v>
      </c>
      <c r="X256" s="1461">
        <f t="shared" si="664"/>
        <v>0</v>
      </c>
      <c r="Y256" s="1461">
        <f t="shared" si="664"/>
        <v>0</v>
      </c>
      <c r="Z256" s="1416">
        <f t="shared" si="664"/>
        <v>0</v>
      </c>
      <c r="AA256" s="1299">
        <f t="shared" si="664"/>
        <v>0</v>
      </c>
      <c r="AB256" s="1299">
        <f t="shared" si="664"/>
        <v>0</v>
      </c>
      <c r="AC256" s="1299">
        <f t="shared" si="664"/>
        <v>0</v>
      </c>
      <c r="AD256" s="1299">
        <f t="shared" si="664"/>
        <v>0</v>
      </c>
      <c r="AE256" s="1461">
        <f t="shared" ref="AE256:AI256" si="665">IF(AE235&gt;0,AE255/AE235*100,)</f>
        <v>0</v>
      </c>
      <c r="AF256" s="1304">
        <f t="shared" si="665"/>
        <v>0</v>
      </c>
      <c r="AG256" s="1304">
        <f t="shared" si="665"/>
        <v>0</v>
      </c>
      <c r="AH256" s="1461">
        <f t="shared" si="665"/>
        <v>0</v>
      </c>
      <c r="AI256" s="1461">
        <f t="shared" si="665"/>
        <v>0</v>
      </c>
      <c r="AJ256" s="2049"/>
      <c r="AK256" s="1282"/>
      <c r="AL256" s="233"/>
      <c r="AM256" s="233"/>
      <c r="AN256" s="5"/>
      <c r="AO256" s="5"/>
      <c r="AP256" s="4"/>
      <c r="AQ256" s="4"/>
      <c r="AR256" s="4"/>
      <c r="AS256" s="656"/>
      <c r="AT256" s="226"/>
      <c r="AW256" s="835"/>
    </row>
    <row r="257" spans="1:59" ht="14.45" customHeight="1" outlineLevel="1">
      <c r="A257" s="2613" t="s">
        <v>39</v>
      </c>
      <c r="B257" s="2619" t="s">
        <v>21</v>
      </c>
      <c r="C257" s="1434" t="s">
        <v>302</v>
      </c>
      <c r="D257" s="1462"/>
      <c r="E257" s="1399"/>
      <c r="F257" s="1399">
        <v>0</v>
      </c>
      <c r="G257" s="1399">
        <v>0</v>
      </c>
      <c r="H257" s="1399">
        <v>0</v>
      </c>
      <c r="I257" s="1399">
        <v>0</v>
      </c>
      <c r="J257" s="1463">
        <v>0.64144999999999996</v>
      </c>
      <c r="K257" s="1463"/>
      <c r="L257" s="1463">
        <f>SUM(M257:P257)</f>
        <v>0.68588799999999994</v>
      </c>
      <c r="M257" s="1299">
        <v>0.284526</v>
      </c>
      <c r="N257" s="1299">
        <v>0.138298</v>
      </c>
      <c r="O257" s="1299">
        <v>6.2548999999999993E-2</v>
      </c>
      <c r="P257" s="1299">
        <v>0.200515</v>
      </c>
      <c r="Q257" s="1304">
        <v>0.68540000000000001</v>
      </c>
      <c r="R257" s="1304">
        <v>0.68704900000000002</v>
      </c>
      <c r="S257" s="1304">
        <v>0.684979</v>
      </c>
      <c r="T257" s="1304">
        <v>0.68467900000000004</v>
      </c>
      <c r="U257" s="1478">
        <f>SUM(V257:Y257)</f>
        <v>0.68593999999999999</v>
      </c>
      <c r="V257" s="1304">
        <v>0.29243999999999998</v>
      </c>
      <c r="W257" s="1304">
        <v>9.9921999999999997E-2</v>
      </c>
      <c r="X257" s="1478">
        <v>8.1790000000000002E-2</v>
      </c>
      <c r="Y257" s="1464">
        <v>0.211788</v>
      </c>
      <c r="Z257" s="1463">
        <f>SUM(AA257:AD257)</f>
        <v>0.68540000000000001</v>
      </c>
      <c r="AA257" s="1299">
        <v>0.28642499999999999</v>
      </c>
      <c r="AB257" s="1299">
        <v>0.138298</v>
      </c>
      <c r="AC257" s="1299">
        <v>6.1549E-2</v>
      </c>
      <c r="AD257" s="1299">
        <v>0.199128</v>
      </c>
      <c r="AE257" s="1304">
        <f t="shared" ref="AE257:AE261" si="666">SUM(AF257:AI257)</f>
        <v>0.28007799999999999</v>
      </c>
      <c r="AF257" s="1304">
        <v>0.28007799999999999</v>
      </c>
      <c r="AG257" s="1304"/>
      <c r="AH257" s="1478"/>
      <c r="AI257" s="1464"/>
      <c r="AJ257" s="2050"/>
      <c r="AK257" s="1282"/>
      <c r="AL257" s="233"/>
      <c r="AM257" s="233"/>
      <c r="AN257" s="5"/>
      <c r="AO257" s="5"/>
      <c r="AP257" s="4"/>
      <c r="AQ257" s="4"/>
      <c r="AR257" s="4"/>
      <c r="AS257" s="656"/>
      <c r="AT257" s="226"/>
      <c r="AW257" s="835"/>
    </row>
    <row r="258" spans="1:59" ht="14.45" hidden="1" customHeight="1" outlineLevel="1">
      <c r="A258" s="2613"/>
      <c r="B258" s="2619"/>
      <c r="C258" s="1434" t="s">
        <v>80</v>
      </c>
      <c r="D258" s="1465"/>
      <c r="E258" s="1460">
        <f>IF(E239&gt;0,E257/E$23*100,)</f>
        <v>0</v>
      </c>
      <c r="F258" s="1460">
        <v>0</v>
      </c>
      <c r="G258" s="1460">
        <v>0</v>
      </c>
      <c r="H258" s="1460">
        <v>0</v>
      </c>
      <c r="I258" s="1460">
        <v>0</v>
      </c>
      <c r="J258" s="1416"/>
      <c r="K258" s="1416"/>
      <c r="L258" s="1466">
        <f t="shared" ref="L258" si="667">IF(L239&gt;0,L257/L239*100,)</f>
        <v>0</v>
      </c>
      <c r="M258" s="1299"/>
      <c r="N258" s="1299"/>
      <c r="O258" s="1299"/>
      <c r="P258" s="1299"/>
      <c r="Q258" s="1304"/>
      <c r="R258" s="1304"/>
      <c r="S258" s="1304"/>
      <c r="T258" s="1304"/>
      <c r="U258" s="1467">
        <f t="shared" ref="U258:Z258" si="668">IF(U239&gt;0,U257/U239*100,)</f>
        <v>0</v>
      </c>
      <c r="V258" s="1304"/>
      <c r="W258" s="1304">
        <f t="shared" si="668"/>
        <v>0</v>
      </c>
      <c r="X258" s="1467">
        <v>0</v>
      </c>
      <c r="Y258" s="1467">
        <f t="shared" si="668"/>
        <v>0</v>
      </c>
      <c r="Z258" s="1466">
        <f t="shared" si="668"/>
        <v>0</v>
      </c>
      <c r="AA258" s="1299"/>
      <c r="AB258" s="1299"/>
      <c r="AC258" s="1299"/>
      <c r="AD258" s="1299"/>
      <c r="AE258" s="1304">
        <f t="shared" si="666"/>
        <v>0</v>
      </c>
      <c r="AF258" s="1304"/>
      <c r="AG258" s="1304"/>
      <c r="AH258" s="1467"/>
      <c r="AI258" s="1467"/>
      <c r="AJ258" s="2051"/>
      <c r="AK258" s="1282"/>
      <c r="AL258" s="233"/>
      <c r="AM258" s="233"/>
      <c r="AN258" s="5"/>
      <c r="AO258" s="5"/>
      <c r="AP258" s="4"/>
      <c r="AQ258" s="4"/>
      <c r="AR258" s="4"/>
      <c r="AS258" s="656"/>
      <c r="AT258" s="226"/>
      <c r="AW258" s="835"/>
    </row>
    <row r="259" spans="1:59" ht="13.15" hidden="1" customHeight="1" outlineLevel="1">
      <c r="A259" s="2613" t="s">
        <v>40</v>
      </c>
      <c r="B259" s="2614" t="s">
        <v>22</v>
      </c>
      <c r="C259" s="1434" t="s">
        <v>302</v>
      </c>
      <c r="D259" s="1462"/>
      <c r="E259" s="1468"/>
      <c r="F259" s="1468">
        <v>0</v>
      </c>
      <c r="G259" s="1468">
        <v>0</v>
      </c>
      <c r="H259" s="1468">
        <v>0</v>
      </c>
      <c r="I259" s="1468">
        <v>0</v>
      </c>
      <c r="J259" s="1469"/>
      <c r="K259" s="1469"/>
      <c r="L259" s="1469">
        <f>SUM(M259:P259)</f>
        <v>0</v>
      </c>
      <c r="M259" s="1299"/>
      <c r="N259" s="1299"/>
      <c r="O259" s="1299"/>
      <c r="P259" s="1299"/>
      <c r="Q259" s="1304"/>
      <c r="R259" s="1304"/>
      <c r="S259" s="1304"/>
      <c r="T259" s="1304"/>
      <c r="U259" s="1464">
        <f>SUM(V259:Y259)</f>
        <v>0</v>
      </c>
      <c r="V259" s="1304"/>
      <c r="W259" s="1304"/>
      <c r="X259" s="1464"/>
      <c r="Y259" s="1464"/>
      <c r="Z259" s="1469">
        <f>SUM(AA259:AD259)</f>
        <v>0</v>
      </c>
      <c r="AA259" s="1299"/>
      <c r="AB259" s="1299"/>
      <c r="AC259" s="1299"/>
      <c r="AD259" s="1299"/>
      <c r="AE259" s="1304">
        <f t="shared" si="666"/>
        <v>0</v>
      </c>
      <c r="AF259" s="1304"/>
      <c r="AG259" s="1304"/>
      <c r="AH259" s="1464"/>
      <c r="AI259" s="1464"/>
      <c r="AJ259" s="2050"/>
      <c r="AK259" s="1282"/>
      <c r="AL259" s="233"/>
      <c r="AM259" s="233"/>
      <c r="AN259" s="5"/>
      <c r="AO259" s="5"/>
      <c r="AP259" s="4"/>
      <c r="AQ259" s="4"/>
      <c r="AR259" s="4"/>
      <c r="AS259" s="656"/>
      <c r="AT259" s="226"/>
      <c r="AW259" s="835"/>
    </row>
    <row r="260" spans="1:59" ht="13.15" hidden="1" customHeight="1" outlineLevel="1">
      <c r="A260" s="2613"/>
      <c r="B260" s="2614"/>
      <c r="C260" s="1434" t="s">
        <v>81</v>
      </c>
      <c r="D260" s="1465"/>
      <c r="E260" s="1460">
        <f>IF(E243&gt;0,E259/E$27*100,)</f>
        <v>0</v>
      </c>
      <c r="F260" s="1460">
        <v>0</v>
      </c>
      <c r="G260" s="1460">
        <v>0</v>
      </c>
      <c r="H260" s="1460">
        <v>0</v>
      </c>
      <c r="I260" s="1460">
        <v>0</v>
      </c>
      <c r="J260" s="1416"/>
      <c r="K260" s="1416"/>
      <c r="L260" s="1455">
        <f t="shared" ref="L260" si="669">IF(L243&gt;0,L259/L243*100,)</f>
        <v>0</v>
      </c>
      <c r="M260" s="1299"/>
      <c r="N260" s="1299"/>
      <c r="O260" s="1299"/>
      <c r="P260" s="1299"/>
      <c r="Q260" s="1304"/>
      <c r="R260" s="1304"/>
      <c r="S260" s="1304"/>
      <c r="T260" s="1304"/>
      <c r="U260" s="1470">
        <f t="shared" ref="U260:Z260" si="670">IF(U243&gt;0,U259/U243*100,)</f>
        <v>0</v>
      </c>
      <c r="V260" s="1304"/>
      <c r="W260" s="1304">
        <f t="shared" si="670"/>
        <v>0</v>
      </c>
      <c r="X260" s="1470">
        <v>0</v>
      </c>
      <c r="Y260" s="1470">
        <f t="shared" si="670"/>
        <v>0</v>
      </c>
      <c r="Z260" s="1455">
        <f t="shared" si="670"/>
        <v>0</v>
      </c>
      <c r="AA260" s="1299"/>
      <c r="AB260" s="1299"/>
      <c r="AC260" s="1299"/>
      <c r="AD260" s="1299"/>
      <c r="AE260" s="1304">
        <f t="shared" si="666"/>
        <v>0</v>
      </c>
      <c r="AF260" s="1304"/>
      <c r="AG260" s="1304"/>
      <c r="AH260" s="1470"/>
      <c r="AI260" s="1470"/>
      <c r="AJ260" s="2052"/>
      <c r="AK260" s="1282"/>
      <c r="AL260" s="233"/>
      <c r="AM260" s="233"/>
      <c r="AN260" s="5"/>
      <c r="AO260" s="5"/>
      <c r="AP260" s="4"/>
      <c r="AQ260" s="4"/>
      <c r="AR260" s="4"/>
      <c r="AS260" s="656"/>
      <c r="AT260" s="226"/>
      <c r="AW260" s="835"/>
    </row>
    <row r="261" spans="1:59" ht="12.75" customHeight="1" outlineLevel="1">
      <c r="A261" s="2613" t="s">
        <v>41</v>
      </c>
      <c r="B261" s="1471" t="s">
        <v>23</v>
      </c>
      <c r="C261" s="1434" t="s">
        <v>302</v>
      </c>
      <c r="D261" s="1462"/>
      <c r="E261" s="1399">
        <v>0.65207999999999999</v>
      </c>
      <c r="F261" s="1399">
        <v>0.72496000000000005</v>
      </c>
      <c r="G261" s="1399">
        <v>0.72460800000000003</v>
      </c>
      <c r="H261" s="1399">
        <v>0.72399999999999998</v>
      </c>
      <c r="I261" s="1399">
        <v>0.72399999999999998</v>
      </c>
      <c r="J261" s="1463">
        <f>0.38676+0.3214848</f>
        <v>0.70824480000000001</v>
      </c>
      <c r="K261" s="1463"/>
      <c r="L261" s="1340">
        <f>SUM(M261:P261)</f>
        <v>0.90090099999999995</v>
      </c>
      <c r="M261" s="1299">
        <f>0.111493+0.27756</f>
        <v>0.38905299999999998</v>
      </c>
      <c r="N261" s="1299">
        <f>0.060166+0.046</f>
        <v>0.106166</v>
      </c>
      <c r="O261" s="1299">
        <v>5.4576E-2</v>
      </c>
      <c r="P261" s="1299">
        <f>0.114106+0.237</f>
        <v>0.35110599999999997</v>
      </c>
      <c r="Q261" s="1304">
        <f>0.339+0.564</f>
        <v>0.90300000000000002</v>
      </c>
      <c r="R261" s="1304">
        <f>0.338541+0.561</f>
        <v>0.89954100000000004</v>
      </c>
      <c r="S261" s="1304">
        <f>0.338391+0.561</f>
        <v>0.89939100000000005</v>
      </c>
      <c r="T261" s="1304">
        <f>0.338291+0.561</f>
        <v>0.89929100000000006</v>
      </c>
      <c r="U261" s="1387">
        <f>SUM(V261:Y261)</f>
        <v>0.80430800000000002</v>
      </c>
      <c r="V261" s="1304">
        <v>0.37683</v>
      </c>
      <c r="W261" s="1304">
        <v>9.4344999999999998E-2</v>
      </c>
      <c r="X261" s="1387">
        <v>4.4908000000000003E-2</v>
      </c>
      <c r="Y261" s="1304">
        <f>0.081225+0.207</f>
        <v>0.28822500000000001</v>
      </c>
      <c r="Z261" s="1340">
        <f>SUM(AA261:AD261)</f>
        <v>0.90300000000000002</v>
      </c>
      <c r="AA261" s="1299">
        <v>0.39290200000000003</v>
      </c>
      <c r="AB261" s="1299">
        <v>0.106166</v>
      </c>
      <c r="AC261" s="1299">
        <v>5.4576E-2</v>
      </c>
      <c r="AD261" s="1299">
        <v>0.349356</v>
      </c>
      <c r="AE261" s="1304">
        <f t="shared" si="666"/>
        <v>0.38900000000000001</v>
      </c>
      <c r="AF261" s="1304">
        <f>0.108+0.281</f>
        <v>0.38900000000000001</v>
      </c>
      <c r="AG261" s="1304"/>
      <c r="AH261" s="1387"/>
      <c r="AI261" s="1304"/>
      <c r="AJ261" s="2053"/>
      <c r="AK261" s="1282"/>
      <c r="AL261" s="233"/>
      <c r="AM261" s="233"/>
      <c r="AN261" s="5"/>
      <c r="AO261" s="5"/>
      <c r="AP261" s="4"/>
      <c r="AQ261" s="4"/>
      <c r="AR261" s="4"/>
      <c r="AS261" s="656"/>
      <c r="AT261" s="226"/>
      <c r="AW261" s="835"/>
    </row>
    <row r="262" spans="1:59" ht="14.45" hidden="1" customHeight="1" outlineLevel="1">
      <c r="A262" s="2613"/>
      <c r="B262" s="1471"/>
      <c r="C262" s="1434" t="s">
        <v>82</v>
      </c>
      <c r="D262" s="1465"/>
      <c r="E262" s="1460">
        <f>IF(E247&gt;0,E261/E$31*100,)</f>
        <v>0</v>
      </c>
      <c r="F262" s="1460">
        <v>0</v>
      </c>
      <c r="G262" s="1460">
        <f>IF(G247&gt;0,G261/G$31*100,)</f>
        <v>0</v>
      </c>
      <c r="H262" s="1460">
        <v>0</v>
      </c>
      <c r="I262" s="1460">
        <v>0</v>
      </c>
      <c r="J262" s="1416"/>
      <c r="K262" s="1416"/>
      <c r="L262" s="1416">
        <f t="shared" ref="L262:P262" si="671">IF(L247&gt;0,L261/L247*100,)</f>
        <v>0</v>
      </c>
      <c r="M262" s="1472">
        <f t="shared" si="671"/>
        <v>0</v>
      </c>
      <c r="N262" s="1472">
        <f t="shared" si="671"/>
        <v>0</v>
      </c>
      <c r="O262" s="1472">
        <f t="shared" si="671"/>
        <v>0</v>
      </c>
      <c r="P262" s="1472">
        <f t="shared" si="671"/>
        <v>0</v>
      </c>
      <c r="Q262" s="1460">
        <f t="shared" ref="Q262:R262" si="672">IF(Q247&gt;0,Q261/Q247*100,)</f>
        <v>0</v>
      </c>
      <c r="R262" s="1460">
        <f t="shared" si="672"/>
        <v>0</v>
      </c>
      <c r="S262" s="1460">
        <f t="shared" ref="S262:T262" si="673">IF(S247&gt;0,S261/S247*100,)</f>
        <v>0</v>
      </c>
      <c r="T262" s="1460">
        <f t="shared" si="673"/>
        <v>0</v>
      </c>
      <c r="U262" s="1461">
        <f t="shared" ref="U262:AD262" si="674">IF(U247&gt;0,U261/U247*100,)</f>
        <v>0</v>
      </c>
      <c r="V262" s="1461">
        <f t="shared" si="674"/>
        <v>0</v>
      </c>
      <c r="W262" s="1461">
        <f t="shared" si="674"/>
        <v>0</v>
      </c>
      <c r="X262" s="1461">
        <f t="shared" si="674"/>
        <v>0</v>
      </c>
      <c r="Y262" s="1461">
        <f t="shared" si="674"/>
        <v>0</v>
      </c>
      <c r="Z262" s="1416">
        <f t="shared" si="674"/>
        <v>0</v>
      </c>
      <c r="AA262" s="1472">
        <f t="shared" si="674"/>
        <v>0</v>
      </c>
      <c r="AB262" s="1472">
        <f t="shared" si="674"/>
        <v>0</v>
      </c>
      <c r="AC262" s="1472">
        <f t="shared" si="674"/>
        <v>0</v>
      </c>
      <c r="AD262" s="1472">
        <f t="shared" si="674"/>
        <v>0</v>
      </c>
      <c r="AE262" s="1461">
        <f t="shared" ref="AE262:AI262" si="675">IF(AE247&gt;0,AE261/AE247*100,)</f>
        <v>0</v>
      </c>
      <c r="AF262" s="1461">
        <f t="shared" si="675"/>
        <v>0</v>
      </c>
      <c r="AG262" s="1461">
        <f t="shared" si="675"/>
        <v>0</v>
      </c>
      <c r="AH262" s="1461">
        <f t="shared" si="675"/>
        <v>0</v>
      </c>
      <c r="AI262" s="1461">
        <f t="shared" si="675"/>
        <v>0</v>
      </c>
      <c r="AJ262" s="2049"/>
      <c r="AK262" s="1282"/>
      <c r="AL262" s="233"/>
      <c r="AM262" s="233"/>
      <c r="AN262" s="5"/>
      <c r="AO262" s="5"/>
      <c r="AP262" s="4"/>
      <c r="AQ262" s="4"/>
      <c r="AR262" s="4"/>
      <c r="AS262" s="656"/>
      <c r="AT262" s="226"/>
      <c r="AW262" s="835"/>
    </row>
    <row r="263" spans="1:59" ht="25.15" customHeight="1" outlineLevel="1">
      <c r="A263" s="2595">
        <v>6</v>
      </c>
      <c r="B263" s="2618" t="s">
        <v>99</v>
      </c>
      <c r="C263" s="1434" t="s">
        <v>303</v>
      </c>
      <c r="D263" s="1473"/>
      <c r="E263" s="1387">
        <f>E267+E271+E275+E278</f>
        <v>3.0826880000000001</v>
      </c>
      <c r="F263" s="1387">
        <v>3.4811209999999999</v>
      </c>
      <c r="G263" s="1387">
        <f>G267+G271+G275+G278</f>
        <v>3.6491359999999999</v>
      </c>
      <c r="H263" s="1387">
        <v>3.8906229999999997</v>
      </c>
      <c r="I263" s="1387">
        <v>4.0709739999999996</v>
      </c>
      <c r="J263" s="1340">
        <f t="shared" ref="J263:L263" si="676">J267+J271+J275+J280</f>
        <v>7.4108689999999999</v>
      </c>
      <c r="K263" s="1340"/>
      <c r="L263" s="1340">
        <f t="shared" si="676"/>
        <v>5.409695288811827</v>
      </c>
      <c r="M263" s="1340">
        <f>L267+O271+M275+M280</f>
        <v>5.409695288811827</v>
      </c>
      <c r="N263" s="1340">
        <f>M267+P271+N275+N280</f>
        <v>2.1232942877747174</v>
      </c>
      <c r="O263" s="1340">
        <f>N267+Q271+O275+O280</f>
        <v>0.89447550413903465</v>
      </c>
      <c r="P263" s="1340">
        <f>O267+R271+P275+P280</f>
        <v>0.44817328247958577</v>
      </c>
      <c r="Q263" s="1387">
        <f t="shared" ref="Q263:R263" si="677">Q267+Q271+Q275+Q280</f>
        <v>5.4572992036143733</v>
      </c>
      <c r="R263" s="1387">
        <f t="shared" si="677"/>
        <v>5.658564398243672</v>
      </c>
      <c r="S263" s="1387">
        <f t="shared" ref="S263:T263" si="678">S267+S271+S275+S280</f>
        <v>5.7083597649482147</v>
      </c>
      <c r="T263" s="1387">
        <f t="shared" si="678"/>
        <v>5.7585933308797594</v>
      </c>
      <c r="U263" s="1340">
        <f t="shared" ref="U263:AD263" si="679">U267+U271+U275+U280</f>
        <v>3.5527850000000001</v>
      </c>
      <c r="V263" s="1340">
        <f t="shared" si="679"/>
        <v>1.625224</v>
      </c>
      <c r="W263" s="1340">
        <f t="shared" si="679"/>
        <v>0.43948500000000001</v>
      </c>
      <c r="X263" s="1340">
        <f t="shared" si="679"/>
        <v>0.19222500000000001</v>
      </c>
      <c r="Y263" s="1340">
        <f t="shared" si="679"/>
        <v>1.2958510000000001</v>
      </c>
      <c r="Z263" s="1340">
        <f t="shared" si="679"/>
        <v>6.167327690135985</v>
      </c>
      <c r="AA263" s="1387">
        <f t="shared" si="679"/>
        <v>2.5595209652043214</v>
      </c>
      <c r="AB263" s="1387">
        <f t="shared" si="679"/>
        <v>0.89858199873764977</v>
      </c>
      <c r="AC263" s="1387">
        <f t="shared" si="679"/>
        <v>0.46276972934988964</v>
      </c>
      <c r="AD263" s="1387">
        <f t="shared" si="679"/>
        <v>2.2464549968441245</v>
      </c>
      <c r="AE263" s="1340">
        <f t="shared" ref="AE263:AI263" si="680">AE267+AE271+AE275+AE280</f>
        <v>1.6220209999999999</v>
      </c>
      <c r="AF263" s="1340">
        <f t="shared" si="680"/>
        <v>1.6220209999999999</v>
      </c>
      <c r="AG263" s="1340">
        <f t="shared" si="680"/>
        <v>0</v>
      </c>
      <c r="AH263" s="1340">
        <f t="shared" si="680"/>
        <v>0</v>
      </c>
      <c r="AI263" s="1340">
        <f t="shared" si="680"/>
        <v>0</v>
      </c>
      <c r="AJ263" s="2013"/>
      <c r="AK263" s="1282"/>
      <c r="AL263" s="233"/>
      <c r="AM263" s="233"/>
      <c r="AN263" s="5"/>
      <c r="AO263" s="5"/>
      <c r="AP263" s="4"/>
      <c r="AQ263" s="4"/>
      <c r="AR263" s="4"/>
      <c r="AS263" s="656"/>
      <c r="AT263" s="226"/>
      <c r="AW263" s="835"/>
    </row>
    <row r="264" spans="1:59" ht="51" customHeight="1" outlineLevel="1">
      <c r="A264" s="2595"/>
      <c r="B264" s="2618"/>
      <c r="C264" s="1434" t="s">
        <v>280</v>
      </c>
      <c r="D264" s="1473"/>
      <c r="E264" s="1387">
        <f>E266+E270+E274+E277</f>
        <v>0.18583932310000001</v>
      </c>
      <c r="F264" s="1387">
        <v>0.19237517609999999</v>
      </c>
      <c r="G264" s="1387">
        <f>G266+G270+G274+G277</f>
        <v>0.1826148782</v>
      </c>
      <c r="H264" s="1387">
        <v>0.1806614298</v>
      </c>
      <c r="I264" s="1387">
        <v>0.16177980409999998</v>
      </c>
      <c r="J264" s="1340">
        <f t="shared" ref="J264" si="681">J266+J270+J274+J279</f>
        <v>0.17506811999999999</v>
      </c>
      <c r="K264" s="1340"/>
      <c r="L264" s="1340">
        <f t="shared" ref="L264:P264" si="682">L266+L270+L274+L279</f>
        <v>0.16981612008048</v>
      </c>
      <c r="M264" s="1340">
        <f t="shared" si="682"/>
        <v>6.6652478279999997E-2</v>
      </c>
      <c r="N264" s="1340">
        <f t="shared" si="682"/>
        <v>0.25479531453296606</v>
      </c>
      <c r="O264" s="1340">
        <f t="shared" si="682"/>
        <v>1.4068638599999999E-2</v>
      </c>
      <c r="P264" s="1340">
        <f t="shared" si="682"/>
        <v>6.1016460600480001E-2</v>
      </c>
      <c r="Q264" s="1387">
        <f t="shared" ref="Q264:R264" si="683">Q266+Q270+Q274+Q279</f>
        <v>0.16472159410799994</v>
      </c>
      <c r="R264" s="1387">
        <f t="shared" si="683"/>
        <v>0.16422742932567597</v>
      </c>
      <c r="S264" s="1387">
        <f t="shared" ref="S264:T264" si="684">S266+S270+S274+S279</f>
        <v>0.15930060644590566</v>
      </c>
      <c r="T264" s="1387">
        <f t="shared" si="684"/>
        <v>0.15452158825252849</v>
      </c>
      <c r="U264" s="1340">
        <f t="shared" ref="U264:AD264" si="685">U266+U270+U274+U279</f>
        <v>0.140157</v>
      </c>
      <c r="V264" s="1340">
        <f t="shared" si="685"/>
        <v>6.3648120000000002E-2</v>
      </c>
      <c r="W264" s="1340">
        <f t="shared" si="685"/>
        <v>1.7553119999999998E-2</v>
      </c>
      <c r="X264" s="1340">
        <f t="shared" si="685"/>
        <v>8.1532800000000006E-3</v>
      </c>
      <c r="Y264" s="1340">
        <f t="shared" si="685"/>
        <v>5.0802479999999997E-2</v>
      </c>
      <c r="Z264" s="1340">
        <f t="shared" si="685"/>
        <v>0.1647216</v>
      </c>
      <c r="AA264" s="1387">
        <f t="shared" si="685"/>
        <v>6.8361599999999995E-2</v>
      </c>
      <c r="AB264" s="1387">
        <f t="shared" si="685"/>
        <v>2.4E-2</v>
      </c>
      <c r="AC264" s="1387">
        <f t="shared" si="685"/>
        <v>1.2359999999999999E-2</v>
      </c>
      <c r="AD264" s="1387">
        <f t="shared" si="685"/>
        <v>0.06</v>
      </c>
      <c r="AE264" s="1340">
        <f t="shared" ref="AE264:AI264" si="686">AE266+AE270+AE274+AE279</f>
        <v>6.4307159999999988E-2</v>
      </c>
      <c r="AF264" s="1340">
        <f t="shared" si="686"/>
        <v>6.4307159999999988E-2</v>
      </c>
      <c r="AG264" s="1340">
        <f t="shared" si="686"/>
        <v>0</v>
      </c>
      <c r="AH264" s="1340">
        <f t="shared" si="686"/>
        <v>0</v>
      </c>
      <c r="AI264" s="1340">
        <f t="shared" si="686"/>
        <v>0</v>
      </c>
      <c r="AJ264" s="2013"/>
      <c r="AK264" s="1282"/>
      <c r="AL264" s="233"/>
      <c r="AM264" s="233"/>
      <c r="AN264" s="5">
        <f>X264-O264</f>
        <v>-5.9153585999999984E-3</v>
      </c>
      <c r="AO264" s="5">
        <f t="shared" ref="AO264:AO295" si="687">AN264/Y264</f>
        <v>-0.11643838253565572</v>
      </c>
      <c r="AP264" s="4" t="e">
        <f>AO264-#REF!</f>
        <v>#REF!</v>
      </c>
      <c r="AQ264" s="4" t="e">
        <f>AP264/#REF!</f>
        <v>#REF!</v>
      </c>
      <c r="AR264" s="4" t="e">
        <f>AQ264-#REF!</f>
        <v>#REF!</v>
      </c>
      <c r="AS264" s="656">
        <f>AN264/O264</f>
        <v>-0.4204641805213476</v>
      </c>
      <c r="AT264" s="226"/>
      <c r="AW264" s="835"/>
    </row>
    <row r="265" spans="1:59" ht="15.75" outlineLevel="1">
      <c r="A265" s="2602" t="s">
        <v>83</v>
      </c>
      <c r="B265" s="2601" t="s">
        <v>113</v>
      </c>
      <c r="C265" s="1434" t="s">
        <v>302</v>
      </c>
      <c r="D265" s="1358"/>
      <c r="E265" s="1399">
        <v>0.59892500000000004</v>
      </c>
      <c r="F265" s="1399">
        <v>0.618892</v>
      </c>
      <c r="G265" s="1399">
        <v>0.67777799999999999</v>
      </c>
      <c r="H265" s="1399">
        <v>0.65935099999999991</v>
      </c>
      <c r="I265" s="1399">
        <v>0.61148099999999994</v>
      </c>
      <c r="J265" s="1463">
        <v>1.458901</v>
      </c>
      <c r="K265" s="1463"/>
      <c r="L265" s="1340">
        <f>SUM(M265:P265)</f>
        <v>1.4151343340040001</v>
      </c>
      <c r="M265" s="1463">
        <v>0.55543731900000004</v>
      </c>
      <c r="N265" s="1463">
        <v>0.23398785499999999</v>
      </c>
      <c r="O265" s="1463">
        <v>0.117238655</v>
      </c>
      <c r="P265" s="1463">
        <v>0.50847050500400004</v>
      </c>
      <c r="Q265" s="1399">
        <v>1.3726799508999996</v>
      </c>
      <c r="R265" s="1399">
        <v>1.3685619110472997</v>
      </c>
      <c r="S265" s="1399">
        <v>1.3275050537158806</v>
      </c>
      <c r="T265" s="1399">
        <v>1.2876799021044041</v>
      </c>
      <c r="U265" s="1387">
        <f>SUM(V265:Y265)</f>
        <v>1.167975</v>
      </c>
      <c r="V265" s="1399">
        <v>0.53040100000000001</v>
      </c>
      <c r="W265" s="1399">
        <v>0.14627599999999999</v>
      </c>
      <c r="X265" s="1399">
        <v>6.7944000000000004E-2</v>
      </c>
      <c r="Y265" s="1399">
        <v>0.42335400000000001</v>
      </c>
      <c r="Z265" s="1340">
        <f>SUM(AA265:AD265)</f>
        <v>1.3726799999999999</v>
      </c>
      <c r="AA265" s="1412">
        <v>0.56967999999999996</v>
      </c>
      <c r="AB265" s="1412">
        <v>0.2</v>
      </c>
      <c r="AC265" s="1412">
        <v>0.10299999999999999</v>
      </c>
      <c r="AD265" s="1412">
        <v>0.5</v>
      </c>
      <c r="AE265" s="1387">
        <f>SUM(AF265:AI265)</f>
        <v>0.53589299999999995</v>
      </c>
      <c r="AF265" s="1399">
        <v>0.53589299999999995</v>
      </c>
      <c r="AG265" s="1399"/>
      <c r="AH265" s="1399"/>
      <c r="AI265" s="1399"/>
      <c r="AJ265" s="2054"/>
      <c r="AK265" s="1282"/>
      <c r="AL265" s="233"/>
      <c r="AM265" s="233"/>
      <c r="AN265" s="5">
        <f>X265-O265</f>
        <v>-4.9294654999999993E-2</v>
      </c>
      <c r="AO265" s="5">
        <f t="shared" si="687"/>
        <v>-0.11643838253565572</v>
      </c>
      <c r="AP265" s="4" t="e">
        <f>AO265-#REF!</f>
        <v>#REF!</v>
      </c>
      <c r="AQ265" s="4" t="e">
        <f>AP265/#REF!</f>
        <v>#REF!</v>
      </c>
      <c r="AR265" s="4" t="e">
        <f>AQ265-#REF!</f>
        <v>#REF!</v>
      </c>
      <c r="AS265" s="656">
        <f>AN265/O265</f>
        <v>-0.4204641805213476</v>
      </c>
      <c r="AT265" s="226"/>
      <c r="AV265" s="255"/>
      <c r="AW265" s="936"/>
      <c r="AX265" s="936"/>
      <c r="AY265" s="213"/>
      <c r="AZ265" s="213"/>
      <c r="BA265" s="213"/>
      <c r="BB265" s="213"/>
      <c r="BC265" s="213"/>
      <c r="BD265" s="213"/>
      <c r="BE265" s="213"/>
      <c r="BF265" s="213"/>
      <c r="BG265" s="213"/>
    </row>
    <row r="266" spans="1:59" ht="15.75" outlineLevel="1">
      <c r="A266" s="2602"/>
      <c r="B266" s="2601"/>
      <c r="C266" s="1434" t="s">
        <v>280</v>
      </c>
      <c r="D266" s="1358"/>
      <c r="E266" s="1387">
        <f>0.12*E265</f>
        <v>7.1871000000000004E-2</v>
      </c>
      <c r="F266" s="1387">
        <v>7.4267039999999993E-2</v>
      </c>
      <c r="G266" s="1387">
        <f>0.12*G265</f>
        <v>8.1333359999999993E-2</v>
      </c>
      <c r="H266" s="1387">
        <v>7.912211999999999E-2</v>
      </c>
      <c r="I266" s="1387">
        <v>7.3377719999999994E-2</v>
      </c>
      <c r="J266" s="1340">
        <f t="shared" ref="J266:P266" si="688">0.12*J265</f>
        <v>0.17506811999999999</v>
      </c>
      <c r="K266" s="1340"/>
      <c r="L266" s="1340">
        <f t="shared" si="688"/>
        <v>0.16981612008048</v>
      </c>
      <c r="M266" s="1340">
        <f t="shared" si="688"/>
        <v>6.6652478279999997E-2</v>
      </c>
      <c r="N266" s="1340">
        <f>0.12*M267</f>
        <v>0.25479531453296606</v>
      </c>
      <c r="O266" s="1340">
        <f t="shared" si="688"/>
        <v>1.4068638599999999E-2</v>
      </c>
      <c r="P266" s="1340">
        <f t="shared" si="688"/>
        <v>6.1016460600480001E-2</v>
      </c>
      <c r="Q266" s="1387">
        <f t="shared" ref="Q266:R266" si="689">0.12*Q265</f>
        <v>0.16472159410799994</v>
      </c>
      <c r="R266" s="1387">
        <f t="shared" si="689"/>
        <v>0.16422742932567597</v>
      </c>
      <c r="S266" s="1387">
        <f t="shared" ref="S266:T266" si="690">0.12*S265</f>
        <v>0.15930060644590566</v>
      </c>
      <c r="T266" s="1387">
        <f t="shared" si="690"/>
        <v>0.15452158825252849</v>
      </c>
      <c r="U266" s="1340">
        <f t="shared" ref="U266:AD266" si="691">0.12*U265</f>
        <v>0.140157</v>
      </c>
      <c r="V266" s="1340">
        <f t="shared" si="691"/>
        <v>6.3648120000000002E-2</v>
      </c>
      <c r="W266" s="1340">
        <f t="shared" si="691"/>
        <v>1.7553119999999998E-2</v>
      </c>
      <c r="X266" s="1340">
        <f t="shared" si="691"/>
        <v>8.1532800000000006E-3</v>
      </c>
      <c r="Y266" s="1340">
        <f t="shared" si="691"/>
        <v>5.0802479999999997E-2</v>
      </c>
      <c r="Z266" s="1340">
        <f t="shared" si="691"/>
        <v>0.1647216</v>
      </c>
      <c r="AA266" s="1387">
        <f t="shared" si="691"/>
        <v>6.8361599999999995E-2</v>
      </c>
      <c r="AB266" s="1387">
        <f t="shared" si="691"/>
        <v>2.4E-2</v>
      </c>
      <c r="AC266" s="1387">
        <f t="shared" si="691"/>
        <v>1.2359999999999999E-2</v>
      </c>
      <c r="AD266" s="1387">
        <f t="shared" si="691"/>
        <v>0.06</v>
      </c>
      <c r="AE266" s="1340">
        <f t="shared" ref="AE266:AI266" si="692">0.12*AE265</f>
        <v>6.4307159999999988E-2</v>
      </c>
      <c r="AF266" s="1340">
        <f t="shared" si="692"/>
        <v>6.4307159999999988E-2</v>
      </c>
      <c r="AG266" s="1340">
        <f t="shared" si="692"/>
        <v>0</v>
      </c>
      <c r="AH266" s="1340">
        <f t="shared" si="692"/>
        <v>0</v>
      </c>
      <c r="AI266" s="1340">
        <f t="shared" si="692"/>
        <v>0</v>
      </c>
      <c r="AJ266" s="2013"/>
      <c r="AK266" s="1282"/>
      <c r="AL266" s="233"/>
      <c r="AM266" s="233"/>
      <c r="AN266" s="5">
        <f>X266-O266</f>
        <v>-5.9153585999999984E-3</v>
      </c>
      <c r="AO266" s="5">
        <f t="shared" si="687"/>
        <v>-0.11643838253565572</v>
      </c>
      <c r="AP266" s="4" t="e">
        <f>AO266-#REF!</f>
        <v>#REF!</v>
      </c>
      <c r="AQ266" s="4" t="e">
        <f>AP266/#REF!</f>
        <v>#REF!</v>
      </c>
      <c r="AR266" s="4" t="e">
        <f>AQ266-#REF!</f>
        <v>#REF!</v>
      </c>
      <c r="AS266" s="656">
        <f>AN266/O266</f>
        <v>-0.4204641805213476</v>
      </c>
      <c r="AT266" s="226"/>
      <c r="AW266" s="937"/>
      <c r="AX266" s="937"/>
      <c r="AY266" s="213"/>
      <c r="AZ266" s="213"/>
      <c r="BA266" s="213"/>
      <c r="BB266" s="213"/>
      <c r="BC266" s="213"/>
      <c r="BD266" s="213"/>
      <c r="BE266" s="213"/>
      <c r="BF266" s="213"/>
      <c r="BG266" s="213"/>
    </row>
    <row r="267" spans="1:59" ht="20.25" customHeight="1" outlineLevel="1">
      <c r="A267" s="2595"/>
      <c r="B267" s="2601"/>
      <c r="C267" s="1434" t="s">
        <v>303</v>
      </c>
      <c r="D267" s="1358"/>
      <c r="E267" s="1304">
        <v>1.675708</v>
      </c>
      <c r="F267" s="1304">
        <v>1.928833</v>
      </c>
      <c r="G267" s="1304">
        <v>2.3134579999999998</v>
      </c>
      <c r="H267" s="1304">
        <v>2.4691239999999999</v>
      </c>
      <c r="I267" s="1304">
        <v>2.8193090000000001</v>
      </c>
      <c r="J267" s="1299">
        <v>7.4108689999999999</v>
      </c>
      <c r="K267" s="1299"/>
      <c r="L267" s="1299">
        <f>SUM(M267:P267)</f>
        <v>5.409695288811827</v>
      </c>
      <c r="M267" s="1298">
        <f>M265*$BF$13</f>
        <v>2.1232942877747174</v>
      </c>
      <c r="N267" s="1298">
        <f>N265*$BG$13</f>
        <v>0.89447550413903465</v>
      </c>
      <c r="O267" s="1298">
        <f>O265*$BH$13</f>
        <v>0.44817328247958577</v>
      </c>
      <c r="P267" s="1298">
        <f>P265*$BI$13</f>
        <v>1.9437522144184896</v>
      </c>
      <c r="Q267" s="1303">
        <f>Q265*$BA$13</f>
        <v>5.4572992036143733</v>
      </c>
      <c r="R267" s="1303">
        <f>R265*$BB$13</f>
        <v>5.658564398243672</v>
      </c>
      <c r="S267" s="1303">
        <f>S265*$BC$13</f>
        <v>5.7083597649482147</v>
      </c>
      <c r="T267" s="1303">
        <f>T265*$BD$13</f>
        <v>5.7585933308797594</v>
      </c>
      <c r="U267" s="1304">
        <f>SUM(V267:Y267)</f>
        <v>3.5527850000000001</v>
      </c>
      <c r="V267" s="1304">
        <v>1.625224</v>
      </c>
      <c r="W267" s="1304">
        <v>0.43948500000000001</v>
      </c>
      <c r="X267" s="1304">
        <v>0.19222500000000001</v>
      </c>
      <c r="Y267" s="1304">
        <v>1.2958510000000001</v>
      </c>
      <c r="Z267" s="1299">
        <f>SUM(AA267:AD267)</f>
        <v>6.167327690135985</v>
      </c>
      <c r="AA267" s="1486">
        <v>2.5595209652043214</v>
      </c>
      <c r="AB267" s="1486">
        <v>0.89858199873764977</v>
      </c>
      <c r="AC267" s="1486">
        <v>0.46276972934988964</v>
      </c>
      <c r="AD267" s="1486">
        <v>2.2464549968441245</v>
      </c>
      <c r="AE267" s="1387">
        <f>SUM(AF267:AI267)</f>
        <v>1.6220209999999999</v>
      </c>
      <c r="AF267" s="1304">
        <v>1.6220209999999999</v>
      </c>
      <c r="AG267" s="1304"/>
      <c r="AH267" s="1304"/>
      <c r="AI267" s="1304"/>
      <c r="AJ267" s="2053"/>
      <c r="AK267" s="1282"/>
      <c r="AL267" s="233"/>
      <c r="AM267" s="233"/>
      <c r="AN267" s="5">
        <f>X267-N267</f>
        <v>-0.70225050413903467</v>
      </c>
      <c r="AO267" s="5">
        <f t="shared" si="687"/>
        <v>-0.54192226123144915</v>
      </c>
      <c r="AP267" s="4" t="e">
        <f>AO267-#REF!</f>
        <v>#REF!</v>
      </c>
      <c r="AQ267" s="4" t="e">
        <f>AP267/#REF!</f>
        <v>#REF!</v>
      </c>
      <c r="AR267" s="4" t="e">
        <f>AQ267-#REF!</f>
        <v>#REF!</v>
      </c>
      <c r="AS267" s="656">
        <f>AN267/N267</f>
        <v>-0.78509752462698956</v>
      </c>
      <c r="AT267" s="226"/>
      <c r="AW267" s="938"/>
      <c r="AX267" s="937"/>
      <c r="AY267" s="213"/>
      <c r="AZ267" s="213"/>
      <c r="BA267" s="213"/>
      <c r="BB267" s="213"/>
      <c r="BC267" s="213"/>
      <c r="BD267" s="213"/>
      <c r="BE267" s="213"/>
      <c r="BF267" s="213"/>
      <c r="BG267" s="213"/>
    </row>
    <row r="268" spans="1:59" ht="18" customHeight="1" outlineLevel="1">
      <c r="A268" s="2595"/>
      <c r="B268" s="2601"/>
      <c r="C268" s="1434" t="s">
        <v>304</v>
      </c>
      <c r="D268" s="1358"/>
      <c r="E268" s="1414">
        <f>E265/5060</f>
        <v>1.1836462450592886E-4</v>
      </c>
      <c r="F268" s="1414">
        <f t="shared" ref="F268:Y268" si="693">F265/5060</f>
        <v>1.2231067193675891E-4</v>
      </c>
      <c r="G268" s="1414">
        <f t="shared" si="693"/>
        <v>1.3394822134387351E-4</v>
      </c>
      <c r="H268" s="1414">
        <f t="shared" si="693"/>
        <v>1.3030652173913042E-4</v>
      </c>
      <c r="I268" s="1414">
        <f t="shared" si="693"/>
        <v>1.2084604743083003E-4</v>
      </c>
      <c r="J268" s="1758">
        <f>J267/5060</f>
        <v>1.4645986166007905E-3</v>
      </c>
      <c r="K268" s="1758"/>
      <c r="L268" s="1758">
        <f t="shared" si="693"/>
        <v>2.7967081699683795E-4</v>
      </c>
      <c r="M268" s="1759">
        <f t="shared" si="693"/>
        <v>1.0977022114624506E-4</v>
      </c>
      <c r="N268" s="1759">
        <f>M267/5060</f>
        <v>4.1962337703057656E-4</v>
      </c>
      <c r="O268" s="1759">
        <f t="shared" si="693"/>
        <v>2.3169694664031621E-5</v>
      </c>
      <c r="P268" s="1758">
        <f t="shared" si="693"/>
        <v>1.0048824209565218E-4</v>
      </c>
      <c r="Q268" s="1758">
        <f t="shared" si="693"/>
        <v>2.7128062270750979E-4</v>
      </c>
      <c r="R268" s="1758">
        <f t="shared" si="693"/>
        <v>2.7046678083938731E-4</v>
      </c>
      <c r="S268" s="1758">
        <f t="shared" ref="S268:T268" si="694">S265/5060</f>
        <v>2.6235277741420564E-4</v>
      </c>
      <c r="T268" s="1758">
        <f t="shared" si="694"/>
        <v>2.5448219409177948E-4</v>
      </c>
      <c r="U268" s="1759">
        <f>U265/5060</f>
        <v>2.3082509881422925E-4</v>
      </c>
      <c r="V268" s="1759">
        <f>V265/5060</f>
        <v>1.0482233201581028E-4</v>
      </c>
      <c r="W268" s="1759">
        <f>W265/5060</f>
        <v>2.8908300395256916E-5</v>
      </c>
      <c r="X268" s="1759">
        <f t="shared" si="693"/>
        <v>1.3427667984189724E-5</v>
      </c>
      <c r="Y268" s="1759">
        <f t="shared" si="693"/>
        <v>8.3666798418972329E-5</v>
      </c>
      <c r="Z268" s="1758">
        <f t="shared" ref="Z268" si="695">Z265/5060</f>
        <v>2.7128063241106719E-4</v>
      </c>
      <c r="AA268" s="1474">
        <f>AA265/5060</f>
        <v>1.1258498023715415E-4</v>
      </c>
      <c r="AB268" s="1474">
        <f>AB265/5060</f>
        <v>3.9525691699604744E-5</v>
      </c>
      <c r="AC268" s="1474">
        <f t="shared" ref="AC268:AD268" si="696">AC265/5060</f>
        <v>2.0355731225296443E-5</v>
      </c>
      <c r="AD268" s="1474">
        <f t="shared" si="696"/>
        <v>9.8814229249011856E-5</v>
      </c>
      <c r="AE268" s="1759">
        <f>AE265/5060</f>
        <v>1.0590770750988141E-4</v>
      </c>
      <c r="AF268" s="1759">
        <f>AF265/5060</f>
        <v>1.0590770750988141E-4</v>
      </c>
      <c r="AG268" s="1759">
        <f>AG265/5060</f>
        <v>0</v>
      </c>
      <c r="AH268" s="1759">
        <f t="shared" ref="AH268:AI268" si="697">AH265/5060</f>
        <v>0</v>
      </c>
      <c r="AI268" s="1759">
        <f t="shared" si="697"/>
        <v>0</v>
      </c>
      <c r="AJ268" s="2055"/>
      <c r="AK268" s="1282"/>
      <c r="AL268" s="233"/>
      <c r="AM268" s="233"/>
      <c r="AN268" s="5">
        <f>X268-O268</f>
        <v>-9.7420266798418965E-6</v>
      </c>
      <c r="AO268" s="5">
        <f t="shared" si="687"/>
        <v>-0.11643838253565574</v>
      </c>
      <c r="AP268" s="4" t="e">
        <f>AO268-#REF!</f>
        <v>#REF!</v>
      </c>
      <c r="AQ268" s="4" t="e">
        <f>AP268/#REF!</f>
        <v>#REF!</v>
      </c>
      <c r="AR268" s="4" t="e">
        <f>AQ268-#REF!</f>
        <v>#REF!</v>
      </c>
      <c r="AS268" s="656">
        <f>AN268/O268</f>
        <v>-0.42046418052134765</v>
      </c>
      <c r="AT268" s="226"/>
      <c r="AV268" s="219"/>
      <c r="AW268" s="939"/>
      <c r="AX268" s="940"/>
      <c r="AY268" s="941"/>
      <c r="AZ268" s="213"/>
      <c r="BA268" s="213"/>
      <c r="BB268" s="213"/>
      <c r="BC268" s="213"/>
      <c r="BD268" s="213"/>
      <c r="BE268" s="213"/>
      <c r="BF268" s="213"/>
      <c r="BG268" s="213"/>
    </row>
    <row r="269" spans="1:59" ht="15" hidden="1" customHeight="1" outlineLevel="1">
      <c r="A269" s="2595" t="s">
        <v>84</v>
      </c>
      <c r="B269" s="2601" t="s">
        <v>122</v>
      </c>
      <c r="C269" s="1434" t="s">
        <v>14</v>
      </c>
      <c r="D269" s="1358"/>
      <c r="E269" s="1475">
        <v>797.53899999999999</v>
      </c>
      <c r="F269" s="1475">
        <v>826.50900000000001</v>
      </c>
      <c r="G269" s="1475">
        <v>708.75800000000004</v>
      </c>
      <c r="H269" s="1475">
        <v>710.56200000000001</v>
      </c>
      <c r="I269" s="1475">
        <v>618.62900000000002</v>
      </c>
      <c r="J269" s="1475"/>
      <c r="K269" s="1475"/>
      <c r="L269" s="1304">
        <f>SUM(M269:P269)</f>
        <v>0</v>
      </c>
      <c r="M269" s="1304"/>
      <c r="N269" s="1304"/>
      <c r="O269" s="1304"/>
      <c r="P269" s="1304"/>
      <c r="Q269" s="1476"/>
      <c r="R269" s="1476"/>
      <c r="S269" s="1476"/>
      <c r="T269" s="1476"/>
      <c r="U269" s="1304">
        <f>SUM(V269:Y269)</f>
        <v>0</v>
      </c>
      <c r="V269" s="1476"/>
      <c r="W269" s="1476"/>
      <c r="X269" s="1476"/>
      <c r="Y269" s="1476"/>
      <c r="Z269" s="1304">
        <f>SUM(AA269:AD269)</f>
        <v>0</v>
      </c>
      <c r="AA269" s="1476"/>
      <c r="AB269" s="1476"/>
      <c r="AC269" s="1476"/>
      <c r="AD269" s="1476"/>
      <c r="AE269" s="1304">
        <f>SUM(AF269:AI269)</f>
        <v>0</v>
      </c>
      <c r="AF269" s="1476"/>
      <c r="AG269" s="1476"/>
      <c r="AH269" s="1476"/>
      <c r="AI269" s="1476"/>
      <c r="AJ269" s="2056"/>
      <c r="AK269" s="1282"/>
      <c r="AL269" s="233"/>
      <c r="AM269" s="233"/>
      <c r="AN269" s="5">
        <f>X269-O269</f>
        <v>0</v>
      </c>
      <c r="AO269" s="5" t="e">
        <f t="shared" si="687"/>
        <v>#DIV/0!</v>
      </c>
      <c r="AP269" s="4" t="e">
        <f>AO269-#REF!</f>
        <v>#DIV/0!</v>
      </c>
      <c r="AQ269" s="4" t="e">
        <f>AP269/#REF!</f>
        <v>#DIV/0!</v>
      </c>
      <c r="AR269" s="4" t="e">
        <f>AQ269-#REF!</f>
        <v>#DIV/0!</v>
      </c>
      <c r="AS269" s="656" t="e">
        <f>AN269/O269</f>
        <v>#DIV/0!</v>
      </c>
      <c r="AT269" s="226"/>
      <c r="AV269" s="255"/>
      <c r="AW269" s="930"/>
      <c r="AX269" s="935" t="s">
        <v>434</v>
      </c>
      <c r="AY269" s="1">
        <v>3.1</v>
      </c>
      <c r="AZ269" s="1">
        <v>144.21199999999999</v>
      </c>
      <c r="BA269" s="1">
        <v>3.2</v>
      </c>
      <c r="BB269" s="1">
        <v>148.864</v>
      </c>
      <c r="BC269" s="1">
        <v>3.6</v>
      </c>
      <c r="BD269" s="1">
        <v>168.48000000000002</v>
      </c>
      <c r="BE269" s="1">
        <v>3.4</v>
      </c>
      <c r="BF269" s="1">
        <v>159.12</v>
      </c>
    </row>
    <row r="270" spans="1:59" ht="29.25" hidden="1" outlineLevel="1">
      <c r="A270" s="2595"/>
      <c r="B270" s="2601"/>
      <c r="C270" s="1434" t="s">
        <v>280</v>
      </c>
      <c r="D270" s="1358"/>
      <c r="E270" s="1399">
        <f>0.1429*E269/1000</f>
        <v>0.11396832309999999</v>
      </c>
      <c r="F270" s="1399">
        <v>0.1181081361</v>
      </c>
      <c r="G270" s="1399">
        <f>0.1429*G269/1000</f>
        <v>0.1012815182</v>
      </c>
      <c r="H270" s="1399">
        <v>0.1015393098</v>
      </c>
      <c r="I270" s="1399">
        <v>8.84020841E-2</v>
      </c>
      <c r="J270" s="1399"/>
      <c r="K270" s="1399"/>
      <c r="L270" s="1304">
        <f t="shared" ref="L270:P270" si="698">0.1429*L269/1000</f>
        <v>0</v>
      </c>
      <c r="M270" s="1304">
        <f>0.1429*M269/1000</f>
        <v>0</v>
      </c>
      <c r="N270" s="1304">
        <f t="shared" si="698"/>
        <v>0</v>
      </c>
      <c r="O270" s="1304">
        <f t="shared" si="698"/>
        <v>0</v>
      </c>
      <c r="P270" s="1304">
        <f t="shared" si="698"/>
        <v>0</v>
      </c>
      <c r="Q270" s="1399">
        <f t="shared" ref="Q270" si="699">0.1429*Q269/1000</f>
        <v>0</v>
      </c>
      <c r="R270" s="1399">
        <f>0.1429*R269/1000</f>
        <v>0</v>
      </c>
      <c r="S270" s="1399">
        <f>0.1429*S269/1000</f>
        <v>0</v>
      </c>
      <c r="T270" s="1399">
        <f>0.1429*T269/1000</f>
        <v>0</v>
      </c>
      <c r="U270" s="1304">
        <f t="shared" ref="U270:AD270" si="700">0.1429*U269/1000</f>
        <v>0</v>
      </c>
      <c r="V270" s="1399">
        <f t="shared" si="700"/>
        <v>0</v>
      </c>
      <c r="W270" s="1399">
        <f t="shared" si="700"/>
        <v>0</v>
      </c>
      <c r="X270" s="1399">
        <f t="shared" si="700"/>
        <v>0</v>
      </c>
      <c r="Y270" s="1399">
        <f t="shared" si="700"/>
        <v>0</v>
      </c>
      <c r="Z270" s="1304">
        <f t="shared" si="700"/>
        <v>0</v>
      </c>
      <c r="AA270" s="1399">
        <f t="shared" si="700"/>
        <v>0</v>
      </c>
      <c r="AB270" s="1399">
        <f t="shared" si="700"/>
        <v>0</v>
      </c>
      <c r="AC270" s="1399">
        <f t="shared" si="700"/>
        <v>0</v>
      </c>
      <c r="AD270" s="1399">
        <f t="shared" si="700"/>
        <v>0</v>
      </c>
      <c r="AE270" s="1304">
        <f t="shared" ref="AE270:AI270" si="701">0.1429*AE269/1000</f>
        <v>0</v>
      </c>
      <c r="AF270" s="1399">
        <f t="shared" si="701"/>
        <v>0</v>
      </c>
      <c r="AG270" s="1399">
        <f t="shared" si="701"/>
        <v>0</v>
      </c>
      <c r="AH270" s="1399">
        <f t="shared" si="701"/>
        <v>0</v>
      </c>
      <c r="AI270" s="1399">
        <f t="shared" si="701"/>
        <v>0</v>
      </c>
      <c r="AJ270" s="2054"/>
      <c r="AK270" s="1282"/>
      <c r="AL270" s="233"/>
      <c r="AM270" s="233"/>
      <c r="AN270" s="5">
        <f>X270-O270</f>
        <v>0</v>
      </c>
      <c r="AO270" s="5" t="e">
        <f t="shared" si="687"/>
        <v>#DIV/0!</v>
      </c>
      <c r="AP270" s="4" t="e">
        <f>AO270-#REF!</f>
        <v>#DIV/0!</v>
      </c>
      <c r="AQ270" s="4" t="e">
        <f>AP270/#REF!</f>
        <v>#DIV/0!</v>
      </c>
      <c r="AR270" s="4" t="e">
        <f>AQ270-#REF!</f>
        <v>#DIV/0!</v>
      </c>
      <c r="AS270" s="656" t="e">
        <f>AN270/O270</f>
        <v>#DIV/0!</v>
      </c>
      <c r="AT270" s="226"/>
      <c r="AW270" s="931" t="s">
        <v>435</v>
      </c>
      <c r="AX270" s="932" t="s">
        <v>433</v>
      </c>
      <c r="AY270" s="1">
        <v>8.6</v>
      </c>
      <c r="AZ270" s="1">
        <v>421.60942719999997</v>
      </c>
      <c r="BA270" s="1">
        <v>8.6</v>
      </c>
      <c r="BB270" s="1">
        <v>421.60942719999997</v>
      </c>
      <c r="BC270" s="1">
        <v>9.1999999999999993</v>
      </c>
      <c r="BD270" s="1">
        <v>453.55999999999995</v>
      </c>
      <c r="BE270" s="1">
        <v>9</v>
      </c>
      <c r="BF270" s="1">
        <v>443.7</v>
      </c>
    </row>
    <row r="271" spans="1:59" ht="16.899999999999999" hidden="1" customHeight="1" outlineLevel="1" thickBot="1">
      <c r="A271" s="2595"/>
      <c r="B271" s="2601"/>
      <c r="C271" s="1434" t="s">
        <v>303</v>
      </c>
      <c r="D271" s="1358"/>
      <c r="E271" s="1304">
        <v>1.4069799999999999</v>
      </c>
      <c r="F271" s="1304">
        <v>1.5522879999999999</v>
      </c>
      <c r="G271" s="1304">
        <v>1.3356780000000001</v>
      </c>
      <c r="H271" s="1304">
        <v>1.4214990000000001</v>
      </c>
      <c r="I271" s="1304">
        <v>1.251665</v>
      </c>
      <c r="J271" s="1304"/>
      <c r="K271" s="1304"/>
      <c r="L271" s="1304">
        <f>SUM(M271:P271)</f>
        <v>0</v>
      </c>
      <c r="M271" s="1477">
        <f>M269*$BB$19</f>
        <v>0</v>
      </c>
      <c r="N271" s="1477">
        <f>N269*$BB$19</f>
        <v>0</v>
      </c>
      <c r="O271" s="1304">
        <f>O269*$BB$19</f>
        <v>0</v>
      </c>
      <c r="P271" s="1304">
        <f>P269*$BB$19</f>
        <v>0</v>
      </c>
      <c r="Q271" s="1304">
        <v>0</v>
      </c>
      <c r="R271" s="1304">
        <f>R269*$BB$19</f>
        <v>0</v>
      </c>
      <c r="S271" s="1304">
        <f>S269*$BB$19</f>
        <v>0</v>
      </c>
      <c r="T271" s="1304">
        <f>T269*$BB$19</f>
        <v>0</v>
      </c>
      <c r="U271" s="1304">
        <f>SUM(V271:Y271)</f>
        <v>0</v>
      </c>
      <c r="V271" s="1304"/>
      <c r="W271" s="1304"/>
      <c r="X271" s="1304"/>
      <c r="Y271" s="1304"/>
      <c r="Z271" s="1304">
        <f>SUM(AA271:AD271)</f>
        <v>0</v>
      </c>
      <c r="AA271" s="1304"/>
      <c r="AB271" s="1304"/>
      <c r="AC271" s="1304"/>
      <c r="AD271" s="1304"/>
      <c r="AE271" s="1304">
        <f>SUM(AF271:AI271)</f>
        <v>0</v>
      </c>
      <c r="AF271" s="1304"/>
      <c r="AG271" s="1304"/>
      <c r="AH271" s="1304"/>
      <c r="AI271" s="1304"/>
      <c r="AJ271" s="2053"/>
      <c r="AK271" s="1282"/>
      <c r="AL271" s="233"/>
      <c r="AM271" s="233"/>
      <c r="AN271" s="5" t="e">
        <f>X271-#REF!</f>
        <v>#REF!</v>
      </c>
      <c r="AO271" s="5" t="e">
        <f t="shared" si="687"/>
        <v>#REF!</v>
      </c>
      <c r="AP271" s="4" t="e">
        <f>AO271-#REF!</f>
        <v>#REF!</v>
      </c>
      <c r="AQ271" s="4" t="e">
        <f>AP271/#REF!</f>
        <v>#REF!</v>
      </c>
      <c r="AR271" s="4" t="e">
        <f>AQ271-#REF!</f>
        <v>#REF!</v>
      </c>
      <c r="AS271" s="656" t="e">
        <f>AN271/#REF!</f>
        <v>#REF!</v>
      </c>
      <c r="AT271" s="226"/>
      <c r="AW271" s="933"/>
      <c r="AX271" s="934" t="s">
        <v>434</v>
      </c>
      <c r="AY271" s="1">
        <v>12.5</v>
      </c>
      <c r="AZ271" s="1">
        <v>612.80439999999999</v>
      </c>
      <c r="BA271" s="1">
        <v>16.2</v>
      </c>
      <c r="BB271" s="1">
        <v>794.19450239999992</v>
      </c>
      <c r="BC271" s="1">
        <v>16.600000000000001</v>
      </c>
      <c r="BD271" s="1">
        <v>818.38</v>
      </c>
      <c r="BE271" s="1">
        <v>16.399999999999999</v>
      </c>
      <c r="BF271" s="1">
        <v>808.51999999999987</v>
      </c>
    </row>
    <row r="272" spans="1:59" hidden="1" outlineLevel="1">
      <c r="A272" s="2595"/>
      <c r="B272" s="2601"/>
      <c r="C272" s="1434" t="s">
        <v>274</v>
      </c>
      <c r="D272" s="1358"/>
      <c r="E272" s="1304">
        <f>E269/34860</f>
        <v>2.2878341939185313E-2</v>
      </c>
      <c r="F272" s="1304">
        <f t="shared" ref="F272:Y272" si="702">F269/34860</f>
        <v>2.3709380378657486E-2</v>
      </c>
      <c r="G272" s="1304">
        <f t="shared" si="702"/>
        <v>2.0331554790590935E-2</v>
      </c>
      <c r="H272" s="1304">
        <f t="shared" si="702"/>
        <v>2.038330464716007E-2</v>
      </c>
      <c r="I272" s="1304">
        <f t="shared" si="702"/>
        <v>1.7746098680436029E-2</v>
      </c>
      <c r="J272" s="1304"/>
      <c r="K272" s="1304"/>
      <c r="L272" s="1304">
        <f t="shared" si="702"/>
        <v>0</v>
      </c>
      <c r="M272" s="1304">
        <f>M269/34860</f>
        <v>0</v>
      </c>
      <c r="N272" s="1304">
        <f t="shared" si="702"/>
        <v>0</v>
      </c>
      <c r="O272" s="1304">
        <f t="shared" si="702"/>
        <v>0</v>
      </c>
      <c r="P272" s="1304">
        <f t="shared" si="702"/>
        <v>0</v>
      </c>
      <c r="Q272" s="1304">
        <f t="shared" si="702"/>
        <v>0</v>
      </c>
      <c r="R272" s="1304">
        <f t="shared" si="702"/>
        <v>0</v>
      </c>
      <c r="S272" s="1304">
        <f t="shared" ref="S272:T272" si="703">S269/34860</f>
        <v>0</v>
      </c>
      <c r="T272" s="1304">
        <f t="shared" si="703"/>
        <v>0</v>
      </c>
      <c r="U272" s="1304">
        <f>U269/34860</f>
        <v>0</v>
      </c>
      <c r="V272" s="1304">
        <f>U269/34860</f>
        <v>0</v>
      </c>
      <c r="W272" s="1304">
        <f>W269/34860</f>
        <v>0</v>
      </c>
      <c r="X272" s="1414">
        <f t="shared" si="702"/>
        <v>0</v>
      </c>
      <c r="Y272" s="1304">
        <f t="shared" si="702"/>
        <v>0</v>
      </c>
      <c r="Z272" s="1304">
        <f t="shared" ref="Z272" si="704">Z269/34860</f>
        <v>0</v>
      </c>
      <c r="AA272" s="1304">
        <f>Z269/34860</f>
        <v>0</v>
      </c>
      <c r="AB272" s="1304">
        <f>AB269/34860</f>
        <v>0</v>
      </c>
      <c r="AC272" s="1414">
        <f t="shared" ref="AC272:AD272" si="705">AC269/34860</f>
        <v>0</v>
      </c>
      <c r="AD272" s="1304">
        <f t="shared" si="705"/>
        <v>0</v>
      </c>
      <c r="AE272" s="1304">
        <f>AE269/34860</f>
        <v>0</v>
      </c>
      <c r="AF272" s="1304">
        <f>AE269/34860</f>
        <v>0</v>
      </c>
      <c r="AG272" s="1304">
        <f>AG269/34860</f>
        <v>0</v>
      </c>
      <c r="AH272" s="1414">
        <f t="shared" ref="AH272:AI272" si="706">AH269/34860</f>
        <v>0</v>
      </c>
      <c r="AI272" s="1304">
        <f t="shared" si="706"/>
        <v>0</v>
      </c>
      <c r="AJ272" s="2053"/>
      <c r="AK272" s="1282"/>
      <c r="AL272" s="233"/>
      <c r="AM272" s="233"/>
      <c r="AN272" s="5">
        <f t="shared" ref="AN272:AN303" si="707">X272-O272</f>
        <v>0</v>
      </c>
      <c r="AO272" s="5" t="e">
        <f t="shared" si="687"/>
        <v>#DIV/0!</v>
      </c>
      <c r="AP272" s="4" t="e">
        <f>AO272-#REF!</f>
        <v>#DIV/0!</v>
      </c>
      <c r="AQ272" s="4" t="e">
        <f>AP272/#REF!</f>
        <v>#DIV/0!</v>
      </c>
      <c r="AR272" s="4" t="e">
        <f>AQ272-#REF!</f>
        <v>#DIV/0!</v>
      </c>
      <c r="AS272" s="656" t="e">
        <f t="shared" ref="AS272:AS303" si="708">AN272/O272</f>
        <v>#DIV/0!</v>
      </c>
      <c r="AT272" s="226"/>
      <c r="AW272" s="835"/>
    </row>
    <row r="273" spans="1:52" ht="17.25" hidden="1" customHeight="1" outlineLevel="1">
      <c r="A273" s="2595" t="s">
        <v>85</v>
      </c>
      <c r="B273" s="2601" t="s">
        <v>123</v>
      </c>
      <c r="C273" s="1434" t="s">
        <v>272</v>
      </c>
      <c r="D273" s="1358"/>
      <c r="E273" s="1399"/>
      <c r="F273" s="1399">
        <v>0</v>
      </c>
      <c r="G273" s="1399">
        <v>0</v>
      </c>
      <c r="H273" s="1399">
        <v>0</v>
      </c>
      <c r="I273" s="1399">
        <v>0</v>
      </c>
      <c r="J273" s="1399"/>
      <c r="K273" s="1399"/>
      <c r="L273" s="1399">
        <f>SUM(M273:P273)</f>
        <v>0</v>
      </c>
      <c r="M273" s="1478"/>
      <c r="N273" s="1478"/>
      <c r="O273" s="1478"/>
      <c r="P273" s="1478"/>
      <c r="Q273" s="1399"/>
      <c r="R273" s="1399"/>
      <c r="S273" s="1399"/>
      <c r="T273" s="1399"/>
      <c r="U273" s="1478">
        <f>SUM(V273:Y273)</f>
        <v>0</v>
      </c>
      <c r="V273" s="1478"/>
      <c r="W273" s="1478"/>
      <c r="X273" s="1478"/>
      <c r="Y273" s="1478"/>
      <c r="Z273" s="1399">
        <f>SUM(AA273:AD273)</f>
        <v>0</v>
      </c>
      <c r="AA273" s="1399"/>
      <c r="AB273" s="1399"/>
      <c r="AC273" s="1399"/>
      <c r="AD273" s="1399"/>
      <c r="AE273" s="1478">
        <f>SUM(AF273:AI273)</f>
        <v>0</v>
      </c>
      <c r="AF273" s="1478"/>
      <c r="AG273" s="1478"/>
      <c r="AH273" s="1478"/>
      <c r="AI273" s="1478"/>
      <c r="AJ273" s="2057"/>
      <c r="AK273" s="1282"/>
      <c r="AL273" s="233"/>
      <c r="AM273" s="233"/>
      <c r="AN273" s="5">
        <f t="shared" si="707"/>
        <v>0</v>
      </c>
      <c r="AO273" s="5" t="e">
        <f t="shared" si="687"/>
        <v>#DIV/0!</v>
      </c>
      <c r="AP273" s="4" t="e">
        <f>AO273-#REF!</f>
        <v>#DIV/0!</v>
      </c>
      <c r="AQ273" s="4" t="e">
        <f>AP273/#REF!</f>
        <v>#DIV/0!</v>
      </c>
      <c r="AR273" s="4" t="e">
        <f>AQ273-#REF!</f>
        <v>#DIV/0!</v>
      </c>
      <c r="AS273" s="656" t="e">
        <f t="shared" si="708"/>
        <v>#DIV/0!</v>
      </c>
      <c r="AT273" s="226"/>
      <c r="AW273" s="835"/>
      <c r="AZ273" s="1">
        <v>525.30554999999993</v>
      </c>
    </row>
    <row r="274" spans="1:52" ht="14.45" hidden="1" customHeight="1" outlineLevel="1">
      <c r="A274" s="2595"/>
      <c r="B274" s="2601"/>
      <c r="C274" s="1434" t="s">
        <v>277</v>
      </c>
      <c r="D274" s="1358"/>
      <c r="E274" s="1399">
        <f>1.154*E273/1000</f>
        <v>0</v>
      </c>
      <c r="F274" s="1399">
        <v>0</v>
      </c>
      <c r="G274" s="1399">
        <v>0</v>
      </c>
      <c r="H274" s="1399">
        <v>0</v>
      </c>
      <c r="I274" s="1399">
        <v>0</v>
      </c>
      <c r="J274" s="1399"/>
      <c r="K274" s="1399"/>
      <c r="L274" s="1399">
        <f t="shared" ref="L274:P274" si="709">1.154*L273/1000</f>
        <v>0</v>
      </c>
      <c r="M274" s="1478">
        <f t="shared" si="709"/>
        <v>0</v>
      </c>
      <c r="N274" s="1478">
        <f t="shared" si="709"/>
        <v>0</v>
      </c>
      <c r="O274" s="1478">
        <f t="shared" si="709"/>
        <v>0</v>
      </c>
      <c r="P274" s="1478">
        <f t="shared" si="709"/>
        <v>0</v>
      </c>
      <c r="Q274" s="1399">
        <f t="shared" ref="Q274:R274" si="710">1.154*Q273/1000</f>
        <v>0</v>
      </c>
      <c r="R274" s="1399">
        <f t="shared" si="710"/>
        <v>0</v>
      </c>
      <c r="S274" s="1399">
        <f t="shared" ref="S274:T274" si="711">1.154*S273/1000</f>
        <v>0</v>
      </c>
      <c r="T274" s="1399">
        <f t="shared" si="711"/>
        <v>0</v>
      </c>
      <c r="U274" s="1478">
        <f t="shared" ref="U274:AD274" si="712">1.154*U273/1000</f>
        <v>0</v>
      </c>
      <c r="V274" s="1478">
        <f t="shared" si="712"/>
        <v>0</v>
      </c>
      <c r="W274" s="1478">
        <f t="shared" si="712"/>
        <v>0</v>
      </c>
      <c r="X274" s="1478">
        <f t="shared" si="712"/>
        <v>0</v>
      </c>
      <c r="Y274" s="1478">
        <f t="shared" si="712"/>
        <v>0</v>
      </c>
      <c r="Z274" s="1399">
        <f t="shared" si="712"/>
        <v>0</v>
      </c>
      <c r="AA274" s="1399">
        <f t="shared" si="712"/>
        <v>0</v>
      </c>
      <c r="AB274" s="1399">
        <f t="shared" si="712"/>
        <v>0</v>
      </c>
      <c r="AC274" s="1399">
        <f t="shared" si="712"/>
        <v>0</v>
      </c>
      <c r="AD274" s="1399">
        <f t="shared" si="712"/>
        <v>0</v>
      </c>
      <c r="AE274" s="1478">
        <f t="shared" ref="AE274:AI274" si="713">1.154*AE273/1000</f>
        <v>0</v>
      </c>
      <c r="AF274" s="1478">
        <f t="shared" si="713"/>
        <v>0</v>
      </c>
      <c r="AG274" s="1478">
        <f t="shared" si="713"/>
        <v>0</v>
      </c>
      <c r="AH274" s="1478">
        <f t="shared" si="713"/>
        <v>0</v>
      </c>
      <c r="AI274" s="1478">
        <f t="shared" si="713"/>
        <v>0</v>
      </c>
      <c r="AJ274" s="2057"/>
      <c r="AK274" s="1282"/>
      <c r="AL274" s="233"/>
      <c r="AM274" s="233"/>
      <c r="AN274" s="5">
        <f t="shared" si="707"/>
        <v>0</v>
      </c>
      <c r="AO274" s="5" t="e">
        <f t="shared" si="687"/>
        <v>#DIV/0!</v>
      </c>
      <c r="AP274" s="4" t="e">
        <f>AO274-#REF!</f>
        <v>#DIV/0!</v>
      </c>
      <c r="AQ274" s="4" t="e">
        <f>AP274/#REF!</f>
        <v>#DIV/0!</v>
      </c>
      <c r="AR274" s="4" t="e">
        <f>AQ274-#REF!</f>
        <v>#DIV/0!</v>
      </c>
      <c r="AS274" s="656" t="e">
        <f t="shared" si="708"/>
        <v>#DIV/0!</v>
      </c>
      <c r="AT274" s="226"/>
      <c r="AW274" s="835"/>
    </row>
    <row r="275" spans="1:52" ht="14.45" hidden="1" customHeight="1" outlineLevel="1">
      <c r="A275" s="2595"/>
      <c r="B275" s="2601"/>
      <c r="C275" s="1434" t="s">
        <v>305</v>
      </c>
      <c r="D275" s="1358"/>
      <c r="E275" s="1399"/>
      <c r="F275" s="1399">
        <v>0</v>
      </c>
      <c r="G275" s="1399">
        <v>0</v>
      </c>
      <c r="H275" s="1399">
        <v>0</v>
      </c>
      <c r="I275" s="1399">
        <v>0</v>
      </c>
      <c r="J275" s="1399"/>
      <c r="K275" s="1399"/>
      <c r="L275" s="1399">
        <f t="shared" ref="L275:L280" si="714">SUM(M275:P275)</f>
        <v>0</v>
      </c>
      <c r="M275" s="1478"/>
      <c r="N275" s="1478"/>
      <c r="O275" s="1478"/>
      <c r="P275" s="1478"/>
      <c r="Q275" s="1399"/>
      <c r="R275" s="1399"/>
      <c r="S275" s="1399"/>
      <c r="T275" s="1399"/>
      <c r="U275" s="1478">
        <f t="shared" ref="U275:U280" si="715">SUM(V275:Y275)</f>
        <v>0</v>
      </c>
      <c r="V275" s="1478"/>
      <c r="W275" s="1478"/>
      <c r="X275" s="1478"/>
      <c r="Y275" s="1478"/>
      <c r="Z275" s="1399">
        <f t="shared" ref="Z275:Z280" si="716">SUM(AA275:AD275)</f>
        <v>0</v>
      </c>
      <c r="AA275" s="1399"/>
      <c r="AB275" s="1399"/>
      <c r="AC275" s="1399"/>
      <c r="AD275" s="1399"/>
      <c r="AE275" s="1478">
        <f t="shared" ref="AE275:AE280" si="717">SUM(AF275:AI275)</f>
        <v>0</v>
      </c>
      <c r="AF275" s="1478"/>
      <c r="AG275" s="1478"/>
      <c r="AH275" s="1478"/>
      <c r="AI275" s="1478"/>
      <c r="AJ275" s="2057"/>
      <c r="AK275" s="1282"/>
      <c r="AL275" s="233"/>
      <c r="AM275" s="233"/>
      <c r="AN275" s="5">
        <f t="shared" si="707"/>
        <v>0</v>
      </c>
      <c r="AO275" s="5" t="e">
        <f t="shared" si="687"/>
        <v>#DIV/0!</v>
      </c>
      <c r="AP275" s="4" t="e">
        <f>AO275-#REF!</f>
        <v>#DIV/0!</v>
      </c>
      <c r="AQ275" s="4" t="e">
        <f>AP275/#REF!</f>
        <v>#DIV/0!</v>
      </c>
      <c r="AR275" s="4" t="e">
        <f>AQ275-#REF!</f>
        <v>#DIV/0!</v>
      </c>
      <c r="AS275" s="656" t="e">
        <f t="shared" si="708"/>
        <v>#DIV/0!</v>
      </c>
      <c r="AT275" s="226"/>
      <c r="AW275" s="835"/>
    </row>
    <row r="276" spans="1:52" ht="17.25" hidden="1" customHeight="1" outlineLevel="1">
      <c r="A276" s="2595" t="s">
        <v>86</v>
      </c>
      <c r="B276" s="2601" t="s">
        <v>144</v>
      </c>
      <c r="C276" s="1434" t="s">
        <v>273</v>
      </c>
      <c r="D276" s="1358"/>
      <c r="E276" s="1479"/>
      <c r="F276" s="1479">
        <v>0</v>
      </c>
      <c r="G276" s="1479">
        <v>0</v>
      </c>
      <c r="H276" s="1479">
        <v>0</v>
      </c>
      <c r="I276" s="1479">
        <v>0</v>
      </c>
      <c r="J276" s="1479"/>
      <c r="K276" s="1479"/>
      <c r="L276" s="1399">
        <f t="shared" si="714"/>
        <v>0</v>
      </c>
      <c r="M276" s="1478"/>
      <c r="N276" s="1478"/>
      <c r="O276" s="1478"/>
      <c r="P276" s="1478"/>
      <c r="Q276" s="1399"/>
      <c r="R276" s="1399"/>
      <c r="S276" s="1399"/>
      <c r="T276" s="1399"/>
      <c r="U276" s="1478">
        <f t="shared" si="715"/>
        <v>0</v>
      </c>
      <c r="V276" s="1478"/>
      <c r="W276" s="1478"/>
      <c r="X276" s="1478"/>
      <c r="Y276" s="1478"/>
      <c r="Z276" s="1399">
        <f t="shared" si="716"/>
        <v>0</v>
      </c>
      <c r="AA276" s="1399"/>
      <c r="AB276" s="1399"/>
      <c r="AC276" s="1399"/>
      <c r="AD276" s="1399"/>
      <c r="AE276" s="1478">
        <f t="shared" si="717"/>
        <v>0</v>
      </c>
      <c r="AF276" s="1478"/>
      <c r="AG276" s="1478"/>
      <c r="AH276" s="1478"/>
      <c r="AI276" s="1478"/>
      <c r="AJ276" s="2057"/>
      <c r="AK276" s="1282"/>
      <c r="AL276" s="233"/>
      <c r="AM276" s="233"/>
      <c r="AN276" s="5">
        <f t="shared" si="707"/>
        <v>0</v>
      </c>
      <c r="AO276" s="5" t="e">
        <f t="shared" si="687"/>
        <v>#DIV/0!</v>
      </c>
      <c r="AP276" s="4" t="e">
        <f>AO276-#REF!</f>
        <v>#DIV/0!</v>
      </c>
      <c r="AQ276" s="4" t="e">
        <f>AP276/#REF!</f>
        <v>#DIV/0!</v>
      </c>
      <c r="AR276" s="4" t="e">
        <f>AQ276-#REF!</f>
        <v>#DIV/0!</v>
      </c>
      <c r="AS276" s="656" t="e">
        <f t="shared" si="708"/>
        <v>#DIV/0!</v>
      </c>
      <c r="AT276" s="226"/>
      <c r="AW276" s="835"/>
    </row>
    <row r="277" spans="1:52" ht="14.45" hidden="1" customHeight="1" outlineLevel="1">
      <c r="A277" s="2595"/>
      <c r="B277" s="2601"/>
      <c r="C277" s="1434" t="s">
        <v>278</v>
      </c>
      <c r="D277" s="1358"/>
      <c r="E277" s="1479"/>
      <c r="F277" s="1479">
        <v>0</v>
      </c>
      <c r="G277" s="1479">
        <v>0</v>
      </c>
      <c r="H277" s="1479">
        <v>0</v>
      </c>
      <c r="I277" s="1479">
        <v>0</v>
      </c>
      <c r="J277" s="1479"/>
      <c r="K277" s="1479"/>
      <c r="L277" s="1399">
        <f t="shared" si="714"/>
        <v>0</v>
      </c>
      <c r="M277" s="1478"/>
      <c r="N277" s="1478"/>
      <c r="O277" s="1478"/>
      <c r="P277" s="1478"/>
      <c r="Q277" s="1399"/>
      <c r="R277" s="1399"/>
      <c r="S277" s="1399"/>
      <c r="T277" s="1399"/>
      <c r="U277" s="1478">
        <f t="shared" si="715"/>
        <v>0</v>
      </c>
      <c r="V277" s="1478"/>
      <c r="W277" s="1478"/>
      <c r="X277" s="1478"/>
      <c r="Y277" s="1478"/>
      <c r="Z277" s="1399">
        <f t="shared" si="716"/>
        <v>0</v>
      </c>
      <c r="AA277" s="1399"/>
      <c r="AB277" s="1399"/>
      <c r="AC277" s="1399"/>
      <c r="AD277" s="1399"/>
      <c r="AE277" s="1478">
        <f t="shared" si="717"/>
        <v>0</v>
      </c>
      <c r="AF277" s="1478"/>
      <c r="AG277" s="1478"/>
      <c r="AH277" s="1478"/>
      <c r="AI277" s="1478"/>
      <c r="AJ277" s="2057"/>
      <c r="AK277" s="1282"/>
      <c r="AL277" s="233"/>
      <c r="AM277" s="233"/>
      <c r="AN277" s="5">
        <f t="shared" si="707"/>
        <v>0</v>
      </c>
      <c r="AO277" s="5" t="e">
        <f t="shared" si="687"/>
        <v>#DIV/0!</v>
      </c>
      <c r="AP277" s="4" t="e">
        <f>AO277-#REF!</f>
        <v>#DIV/0!</v>
      </c>
      <c r="AQ277" s="4" t="e">
        <f>AP277/#REF!</f>
        <v>#DIV/0!</v>
      </c>
      <c r="AR277" s="4" t="e">
        <f>AQ277-#REF!</f>
        <v>#DIV/0!</v>
      </c>
      <c r="AS277" s="656" t="e">
        <f t="shared" si="708"/>
        <v>#DIV/0!</v>
      </c>
      <c r="AT277" s="226"/>
      <c r="AW277" s="835"/>
    </row>
    <row r="278" spans="1:52" ht="14.45" hidden="1" customHeight="1" outlineLevel="1">
      <c r="A278" s="2595"/>
      <c r="B278" s="2601"/>
      <c r="C278" s="1434" t="s">
        <v>156</v>
      </c>
      <c r="D278" s="1358"/>
      <c r="E278" s="1480"/>
      <c r="F278" s="1480">
        <v>0</v>
      </c>
      <c r="G278" s="1480">
        <v>0</v>
      </c>
      <c r="H278" s="1480">
        <v>0</v>
      </c>
      <c r="I278" s="1480">
        <v>0</v>
      </c>
      <c r="J278" s="1480"/>
      <c r="K278" s="1480"/>
      <c r="L278" s="1399">
        <f t="shared" si="714"/>
        <v>0</v>
      </c>
      <c r="M278" s="1478"/>
      <c r="N278" s="1478"/>
      <c r="O278" s="1478"/>
      <c r="P278" s="1478"/>
      <c r="Q278" s="1399"/>
      <c r="R278" s="1399"/>
      <c r="S278" s="1399"/>
      <c r="T278" s="1399"/>
      <c r="U278" s="1478">
        <f t="shared" si="715"/>
        <v>0</v>
      </c>
      <c r="V278" s="1478"/>
      <c r="W278" s="1478"/>
      <c r="X278" s="1478"/>
      <c r="Y278" s="1478"/>
      <c r="Z278" s="1399">
        <f t="shared" si="716"/>
        <v>0</v>
      </c>
      <c r="AA278" s="1399"/>
      <c r="AB278" s="1399"/>
      <c r="AC278" s="1399"/>
      <c r="AD278" s="1399"/>
      <c r="AE278" s="1478">
        <f t="shared" si="717"/>
        <v>0</v>
      </c>
      <c r="AF278" s="1478"/>
      <c r="AG278" s="1478"/>
      <c r="AH278" s="1478"/>
      <c r="AI278" s="1478"/>
      <c r="AJ278" s="2057"/>
      <c r="AK278" s="1282"/>
      <c r="AL278" s="233"/>
      <c r="AM278" s="233"/>
      <c r="AN278" s="5">
        <f t="shared" si="707"/>
        <v>0</v>
      </c>
      <c r="AO278" s="5" t="e">
        <f t="shared" si="687"/>
        <v>#DIV/0!</v>
      </c>
      <c r="AP278" s="4" t="e">
        <f>AO278-#REF!</f>
        <v>#DIV/0!</v>
      </c>
      <c r="AQ278" s="4" t="e">
        <f>AP278/#REF!</f>
        <v>#DIV/0!</v>
      </c>
      <c r="AR278" s="4" t="e">
        <f>AQ278-#REF!</f>
        <v>#DIV/0!</v>
      </c>
      <c r="AS278" s="656" t="e">
        <f t="shared" si="708"/>
        <v>#DIV/0!</v>
      </c>
      <c r="AT278" s="226"/>
      <c r="AW278" s="835"/>
    </row>
    <row r="279" spans="1:52" ht="19.899999999999999" hidden="1" customHeight="1" outlineLevel="1">
      <c r="A279" s="2595"/>
      <c r="B279" s="2601"/>
      <c r="C279" s="1434" t="s">
        <v>277</v>
      </c>
      <c r="D279" s="1358"/>
      <c r="E279" s="1480"/>
      <c r="F279" s="1480">
        <v>0</v>
      </c>
      <c r="G279" s="1480">
        <v>0</v>
      </c>
      <c r="H279" s="1480">
        <v>0</v>
      </c>
      <c r="I279" s="1480">
        <v>0</v>
      </c>
      <c r="J279" s="1480"/>
      <c r="K279" s="1480"/>
      <c r="L279" s="1399">
        <f t="shared" si="714"/>
        <v>0</v>
      </c>
      <c r="M279" s="1478"/>
      <c r="N279" s="1478"/>
      <c r="O279" s="1478"/>
      <c r="P279" s="1478"/>
      <c r="Q279" s="1399"/>
      <c r="R279" s="1399"/>
      <c r="S279" s="1399"/>
      <c r="T279" s="1399"/>
      <c r="U279" s="1478">
        <f t="shared" si="715"/>
        <v>0</v>
      </c>
      <c r="V279" s="1478"/>
      <c r="W279" s="1478"/>
      <c r="X279" s="1478"/>
      <c r="Y279" s="1478"/>
      <c r="Z279" s="1399">
        <f t="shared" si="716"/>
        <v>0</v>
      </c>
      <c r="AA279" s="1399"/>
      <c r="AB279" s="1399"/>
      <c r="AC279" s="1399"/>
      <c r="AD279" s="1399"/>
      <c r="AE279" s="1478">
        <f t="shared" si="717"/>
        <v>0</v>
      </c>
      <c r="AF279" s="1478"/>
      <c r="AG279" s="1478"/>
      <c r="AH279" s="1478"/>
      <c r="AI279" s="1478"/>
      <c r="AJ279" s="2057"/>
      <c r="AK279" s="1282"/>
      <c r="AL279" s="233"/>
      <c r="AM279" s="233"/>
      <c r="AN279" s="5">
        <f t="shared" si="707"/>
        <v>0</v>
      </c>
      <c r="AO279" s="5" t="e">
        <f t="shared" si="687"/>
        <v>#DIV/0!</v>
      </c>
      <c r="AP279" s="4" t="e">
        <f>AO279-#REF!</f>
        <v>#DIV/0!</v>
      </c>
      <c r="AQ279" s="4" t="e">
        <f>AP279/#REF!</f>
        <v>#DIV/0!</v>
      </c>
      <c r="AR279" s="4" t="e">
        <f>AQ279-#REF!</f>
        <v>#DIV/0!</v>
      </c>
      <c r="AS279" s="656" t="e">
        <f t="shared" si="708"/>
        <v>#DIV/0!</v>
      </c>
      <c r="AT279" s="226"/>
      <c r="AW279" s="835"/>
    </row>
    <row r="280" spans="1:52" ht="24" hidden="1" customHeight="1" outlineLevel="1">
      <c r="A280" s="2595"/>
      <c r="B280" s="2601"/>
      <c r="C280" s="1434" t="s">
        <v>305</v>
      </c>
      <c r="D280" s="1358"/>
      <c r="E280" s="1480"/>
      <c r="F280" s="1480">
        <v>0</v>
      </c>
      <c r="G280" s="1480">
        <v>0</v>
      </c>
      <c r="H280" s="1480">
        <v>0</v>
      </c>
      <c r="I280" s="1480">
        <v>0</v>
      </c>
      <c r="J280" s="1480"/>
      <c r="K280" s="1480"/>
      <c r="L280" s="1399">
        <f t="shared" si="714"/>
        <v>0</v>
      </c>
      <c r="M280" s="1478"/>
      <c r="N280" s="1478"/>
      <c r="O280" s="1478"/>
      <c r="P280" s="1478"/>
      <c r="Q280" s="1399"/>
      <c r="R280" s="1399"/>
      <c r="S280" s="1399"/>
      <c r="T280" s="1399"/>
      <c r="U280" s="1478">
        <f t="shared" si="715"/>
        <v>0</v>
      </c>
      <c r="V280" s="1478"/>
      <c r="W280" s="1478"/>
      <c r="X280" s="1478"/>
      <c r="Y280" s="1478"/>
      <c r="Z280" s="1399">
        <f t="shared" si="716"/>
        <v>0</v>
      </c>
      <c r="AA280" s="1399"/>
      <c r="AB280" s="1399"/>
      <c r="AC280" s="1399"/>
      <c r="AD280" s="1399"/>
      <c r="AE280" s="1478">
        <f t="shared" si="717"/>
        <v>0</v>
      </c>
      <c r="AF280" s="1478"/>
      <c r="AG280" s="1478"/>
      <c r="AH280" s="1478"/>
      <c r="AI280" s="1478"/>
      <c r="AJ280" s="2057"/>
      <c r="AK280" s="1282"/>
      <c r="AL280" s="233"/>
      <c r="AM280" s="233"/>
      <c r="AN280" s="5">
        <f t="shared" si="707"/>
        <v>0</v>
      </c>
      <c r="AO280" s="5" t="e">
        <f t="shared" si="687"/>
        <v>#DIV/0!</v>
      </c>
      <c r="AP280" s="4" t="e">
        <f>AO280-#REF!</f>
        <v>#DIV/0!</v>
      </c>
      <c r="AQ280" s="4" t="e">
        <f>AP280/#REF!</f>
        <v>#DIV/0!</v>
      </c>
      <c r="AR280" s="4" t="e">
        <f>AQ280-#REF!</f>
        <v>#DIV/0!</v>
      </c>
      <c r="AS280" s="656" t="e">
        <f t="shared" si="708"/>
        <v>#DIV/0!</v>
      </c>
      <c r="AT280" s="226"/>
      <c r="AW280" s="835"/>
    </row>
    <row r="281" spans="1:52" ht="27.6" customHeight="1" outlineLevel="1">
      <c r="A281" s="2595">
        <v>7</v>
      </c>
      <c r="B281" s="2617" t="s">
        <v>100</v>
      </c>
      <c r="C281" s="1434" t="s">
        <v>303</v>
      </c>
      <c r="D281" s="1473"/>
      <c r="E281" s="1304">
        <f>E284+E286+E288</f>
        <v>7.8757999999999995E-2</v>
      </c>
      <c r="F281" s="1304">
        <v>0.11307399999999999</v>
      </c>
      <c r="G281" s="1304">
        <f>G284+G286+G288</f>
        <v>8.890300000000001E-2</v>
      </c>
      <c r="H281" s="1304">
        <v>0.10326299999999999</v>
      </c>
      <c r="I281" s="1304">
        <v>0.168987</v>
      </c>
      <c r="J281" s="1299">
        <f t="shared" ref="J281" si="718">J284+J286+J290</f>
        <v>4.10248E-2</v>
      </c>
      <c r="K281" s="1299"/>
      <c r="L281" s="1299">
        <f t="shared" ref="L281:P281" si="719">L284+L286+L290</f>
        <v>4.5735340700000002E-2</v>
      </c>
      <c r="M281" s="1299">
        <f t="shared" si="719"/>
        <v>1.0845457699999998E-2</v>
      </c>
      <c r="N281" s="1299">
        <f t="shared" si="719"/>
        <v>1.0339482999999998E-2</v>
      </c>
      <c r="O281" s="1299">
        <f t="shared" si="719"/>
        <v>1.2320000000000001E-2</v>
      </c>
      <c r="P281" s="1299">
        <f t="shared" si="719"/>
        <v>1.2230400000000001E-2</v>
      </c>
      <c r="Q281" s="1304">
        <f>Q284+Q286+Q290</f>
        <v>4.9325993437593599E-2</v>
      </c>
      <c r="R281" s="1304">
        <f t="shared" ref="R281" si="720">R284+R286+R290</f>
        <v>5.124772681993222E-2</v>
      </c>
      <c r="S281" s="1304">
        <f t="shared" ref="S281:T281" si="721">S284+S286+S290</f>
        <v>5.3244281364974291E-2</v>
      </c>
      <c r="T281" s="1304">
        <f t="shared" si="721"/>
        <v>5.5318745551026213E-2</v>
      </c>
      <c r="U281" s="1299">
        <f>U284+U286+U290</f>
        <v>3.5738680000000002E-2</v>
      </c>
      <c r="V281" s="1299">
        <f t="shared" ref="V281:AA281" si="722">V284+V286+V290</f>
        <v>1.032544E-2</v>
      </c>
      <c r="W281" s="1299">
        <f>W284+W286+W290</f>
        <v>8.8882400000000004E-3</v>
      </c>
      <c r="X281" s="1299">
        <f t="shared" si="722"/>
        <v>8.7626100000000005E-3</v>
      </c>
      <c r="Y281" s="1299">
        <f t="shared" si="722"/>
        <v>7.7623900000000001E-3</v>
      </c>
      <c r="Z281" s="1299">
        <f t="shared" si="722"/>
        <v>4.7104670040519887E-2</v>
      </c>
      <c r="AA281" s="1304">
        <f t="shared" si="722"/>
        <v>1.1568285421112578E-2</v>
      </c>
      <c r="AB281" s="1304">
        <f>AB284+AB286+AB290</f>
        <v>1.1984743696272632E-2</v>
      </c>
      <c r="AC281" s="1304">
        <f t="shared" ref="AC281:AD281" si="723">AC284+AC286+AC290</f>
        <v>1.1776514558692606E-2</v>
      </c>
      <c r="AD281" s="1304">
        <f t="shared" si="723"/>
        <v>1.1775126364442071E-2</v>
      </c>
      <c r="AE281" s="1299">
        <f>AE284+AE286+AE290</f>
        <v>7.9799999999999992E-3</v>
      </c>
      <c r="AF281" s="1299">
        <f t="shared" ref="AF281" si="724">AF284+AF286+AF290</f>
        <v>7.9799999999999992E-3</v>
      </c>
      <c r="AG281" s="1299">
        <f>AG284+AG286+AG290</f>
        <v>0</v>
      </c>
      <c r="AH281" s="1299">
        <f t="shared" ref="AH281:AI281" si="725">AH284+AH286+AH290</f>
        <v>0</v>
      </c>
      <c r="AI281" s="1299">
        <f t="shared" si="725"/>
        <v>0</v>
      </c>
      <c r="AJ281" s="2048"/>
      <c r="AK281" s="1282"/>
      <c r="AL281" s="233"/>
      <c r="AM281" s="233"/>
      <c r="AN281" s="5">
        <f t="shared" si="707"/>
        <v>-3.5573900000000006E-3</v>
      </c>
      <c r="AO281" s="5">
        <f t="shared" si="687"/>
        <v>-0.45828539921338668</v>
      </c>
      <c r="AP281" s="4" t="e">
        <f>AO281-#REF!</f>
        <v>#REF!</v>
      </c>
      <c r="AQ281" s="4" t="e">
        <f>AP281/#REF!</f>
        <v>#REF!</v>
      </c>
      <c r="AR281" s="4" t="e">
        <f>AQ281-#REF!</f>
        <v>#REF!</v>
      </c>
      <c r="AS281" s="656">
        <f t="shared" si="708"/>
        <v>-0.28874918831168833</v>
      </c>
      <c r="AT281" s="226"/>
      <c r="AW281" s="835"/>
      <c r="AX281" s="255"/>
    </row>
    <row r="282" spans="1:52" ht="48" customHeight="1" outlineLevel="1">
      <c r="A282" s="2595"/>
      <c r="B282" s="2617"/>
      <c r="C282" s="1434" t="s">
        <v>273</v>
      </c>
      <c r="D282" s="1473"/>
      <c r="E282" s="1475">
        <f>E285</f>
        <v>2.2869999999999999</v>
      </c>
      <c r="F282" s="1475">
        <v>2.3820000000000001</v>
      </c>
      <c r="G282" s="1475">
        <v>2.2829999999999999</v>
      </c>
      <c r="H282" s="1475">
        <v>2.1120000000000001</v>
      </c>
      <c r="I282" s="1475">
        <v>2.9689999999999999</v>
      </c>
      <c r="J282" s="1299">
        <f>J285</f>
        <v>2.04</v>
      </c>
      <c r="K282" s="1481"/>
      <c r="L282" s="1299">
        <f>L285</f>
        <v>2.0379999999999998</v>
      </c>
      <c r="M282" s="1299">
        <f t="shared" ref="M282" si="726">M285</f>
        <v>0.49299999999999999</v>
      </c>
      <c r="N282" s="1299">
        <f t="shared" ref="N282:P282" si="727">N285</f>
        <v>0.47</v>
      </c>
      <c r="O282" s="1299">
        <f t="shared" si="727"/>
        <v>0.55000000000000004</v>
      </c>
      <c r="P282" s="1299">
        <f t="shared" si="727"/>
        <v>0.52500000000000002</v>
      </c>
      <c r="Q282" s="1304">
        <f t="shared" ref="Q282:R282" si="728">Q285</f>
        <v>2.03592204</v>
      </c>
      <c r="R282" s="1304">
        <f t="shared" si="728"/>
        <v>2.0338861179599999</v>
      </c>
      <c r="S282" s="1304">
        <f t="shared" ref="S282:T282" si="729">S285</f>
        <v>2.03185223184204</v>
      </c>
      <c r="T282" s="1304">
        <f t="shared" si="729"/>
        <v>2.0298203796101979</v>
      </c>
      <c r="U282" s="1299">
        <f>U285</f>
        <v>1.877</v>
      </c>
      <c r="V282" s="1299">
        <f t="shared" ref="V282" si="730">V285</f>
        <v>0.48799999999999999</v>
      </c>
      <c r="W282" s="1299">
        <f t="shared" ref="W282:Y282" si="731">W285</f>
        <v>0.47599999999999998</v>
      </c>
      <c r="X282" s="1299">
        <f t="shared" si="731"/>
        <v>0.45600000000000002</v>
      </c>
      <c r="Y282" s="1299">
        <f t="shared" si="731"/>
        <v>0.45700000000000002</v>
      </c>
      <c r="Z282" s="1299">
        <f>Z285</f>
        <v>2.0359400000000001</v>
      </c>
      <c r="AA282" s="1304">
        <f t="shared" ref="AA282:AD282" si="732">AA285</f>
        <v>0.5</v>
      </c>
      <c r="AB282" s="1304">
        <f t="shared" si="732"/>
        <v>0.51800000000000002</v>
      </c>
      <c r="AC282" s="1304">
        <f t="shared" si="732"/>
        <v>0.50900000000000001</v>
      </c>
      <c r="AD282" s="1304">
        <f t="shared" si="732"/>
        <v>0.50893999999999995</v>
      </c>
      <c r="AE282" s="1299">
        <f>AE285</f>
        <v>0.41199999999999998</v>
      </c>
      <c r="AF282" s="1299">
        <f t="shared" ref="AF282:AI282" si="733">AF285</f>
        <v>0.41199999999999998</v>
      </c>
      <c r="AG282" s="1299">
        <f t="shared" si="733"/>
        <v>0</v>
      </c>
      <c r="AH282" s="1299">
        <f t="shared" si="733"/>
        <v>0</v>
      </c>
      <c r="AI282" s="1299">
        <f t="shared" si="733"/>
        <v>0</v>
      </c>
      <c r="AJ282" s="2048"/>
      <c r="AK282" s="1282"/>
      <c r="AL282" s="233"/>
      <c r="AM282" s="233"/>
      <c r="AN282" s="5">
        <f t="shared" si="707"/>
        <v>-9.4000000000000028E-2</v>
      </c>
      <c r="AO282" s="5">
        <f t="shared" si="687"/>
        <v>-0.2056892778993436</v>
      </c>
      <c r="AP282" s="4" t="e">
        <f>AO282-#REF!</f>
        <v>#REF!</v>
      </c>
      <c r="AQ282" s="4" t="e">
        <f>AP282/#REF!</f>
        <v>#REF!</v>
      </c>
      <c r="AR282" s="4" t="e">
        <f>AQ282-#REF!</f>
        <v>#REF!</v>
      </c>
      <c r="AS282" s="656">
        <f t="shared" si="708"/>
        <v>-0.17090909090909095</v>
      </c>
      <c r="AT282" s="226"/>
      <c r="AW282" s="835"/>
      <c r="AX282" s="255"/>
    </row>
    <row r="283" spans="1:52" ht="14.45" hidden="1" customHeight="1" outlineLevel="1">
      <c r="A283" s="2602" t="s">
        <v>102</v>
      </c>
      <c r="B283" s="2616" t="s">
        <v>4</v>
      </c>
      <c r="C283" s="1434" t="s">
        <v>273</v>
      </c>
      <c r="D283" s="1358"/>
      <c r="E283" s="1480"/>
      <c r="F283" s="1480">
        <v>0</v>
      </c>
      <c r="G283" s="1480">
        <v>0</v>
      </c>
      <c r="H283" s="1480">
        <v>0</v>
      </c>
      <c r="I283" s="1480">
        <v>0</v>
      </c>
      <c r="J283" s="1482"/>
      <c r="K283" s="1482"/>
      <c r="L283" s="1463">
        <f t="shared" ref="L283:L290" si="734">SUM(M283:P283)</f>
        <v>0</v>
      </c>
      <c r="M283" s="1483"/>
      <c r="N283" s="1483"/>
      <c r="O283" s="1483"/>
      <c r="P283" s="1483"/>
      <c r="Q283" s="1399"/>
      <c r="R283" s="1399"/>
      <c r="S283" s="1399"/>
      <c r="T283" s="1399"/>
      <c r="U283" s="1478">
        <f t="shared" ref="U283:U290" si="735">SUM(V283:Y283)</f>
        <v>0</v>
      </c>
      <c r="V283" s="1478"/>
      <c r="W283" s="1478"/>
      <c r="X283" s="1478"/>
      <c r="Y283" s="1478"/>
      <c r="Z283" s="1463">
        <f t="shared" ref="Z283:Z285" si="736">SUM(AA283:AD283)</f>
        <v>0</v>
      </c>
      <c r="AA283" s="1412"/>
      <c r="AB283" s="1412"/>
      <c r="AC283" s="1412"/>
      <c r="AD283" s="1412"/>
      <c r="AE283" s="1478">
        <f t="shared" ref="AE283:AE290" si="737">SUM(AF283:AI283)</f>
        <v>0</v>
      </c>
      <c r="AF283" s="1478"/>
      <c r="AG283" s="1478"/>
      <c r="AH283" s="1478"/>
      <c r="AI283" s="1478"/>
      <c r="AJ283" s="2057"/>
      <c r="AK283" s="1282"/>
      <c r="AL283" s="233"/>
      <c r="AM283" s="233"/>
      <c r="AN283" s="5">
        <f t="shared" si="707"/>
        <v>0</v>
      </c>
      <c r="AO283" s="5" t="e">
        <f t="shared" si="687"/>
        <v>#DIV/0!</v>
      </c>
      <c r="AP283" s="4" t="e">
        <f>AO283-#REF!</f>
        <v>#DIV/0!</v>
      </c>
      <c r="AQ283" s="4" t="e">
        <f>AP283/#REF!</f>
        <v>#DIV/0!</v>
      </c>
      <c r="AR283" s="4" t="e">
        <f>AQ283-#REF!</f>
        <v>#DIV/0!</v>
      </c>
      <c r="AS283" s="656" t="e">
        <f t="shared" si="708"/>
        <v>#DIV/0!</v>
      </c>
      <c r="AT283" s="226"/>
      <c r="AW283" s="835"/>
    </row>
    <row r="284" spans="1:52" ht="14.45" hidden="1" customHeight="1" outlineLevel="1">
      <c r="A284" s="2595"/>
      <c r="B284" s="2616"/>
      <c r="C284" s="1434" t="s">
        <v>305</v>
      </c>
      <c r="D284" s="1358"/>
      <c r="E284" s="1480"/>
      <c r="F284" s="1480">
        <v>0</v>
      </c>
      <c r="G284" s="1480">
        <v>0</v>
      </c>
      <c r="H284" s="1480">
        <v>0</v>
      </c>
      <c r="I284" s="1480">
        <v>0</v>
      </c>
      <c r="J284" s="1482"/>
      <c r="K284" s="1482"/>
      <c r="L284" s="1463">
        <f t="shared" si="734"/>
        <v>0</v>
      </c>
      <c r="M284" s="1483"/>
      <c r="N284" s="1483"/>
      <c r="O284" s="1483"/>
      <c r="P284" s="1483"/>
      <c r="Q284" s="1399"/>
      <c r="R284" s="1399"/>
      <c r="S284" s="1399"/>
      <c r="T284" s="1399"/>
      <c r="U284" s="1478">
        <f t="shared" si="735"/>
        <v>0</v>
      </c>
      <c r="V284" s="1478"/>
      <c r="W284" s="1478"/>
      <c r="X284" s="1478"/>
      <c r="Y284" s="1478"/>
      <c r="Z284" s="1463">
        <f t="shared" si="736"/>
        <v>0</v>
      </c>
      <c r="AA284" s="1412"/>
      <c r="AB284" s="1412"/>
      <c r="AC284" s="1412"/>
      <c r="AD284" s="1412"/>
      <c r="AE284" s="1478">
        <f t="shared" si="737"/>
        <v>0</v>
      </c>
      <c r="AF284" s="1478"/>
      <c r="AG284" s="1478"/>
      <c r="AH284" s="1478"/>
      <c r="AI284" s="1478"/>
      <c r="AJ284" s="2057"/>
      <c r="AK284" s="1282"/>
      <c r="AL284" s="233"/>
      <c r="AM284" s="233"/>
      <c r="AN284" s="5">
        <f t="shared" si="707"/>
        <v>0</v>
      </c>
      <c r="AO284" s="5" t="e">
        <f t="shared" si="687"/>
        <v>#DIV/0!</v>
      </c>
      <c r="AP284" s="4" t="e">
        <f>AO284-#REF!</f>
        <v>#DIV/0!</v>
      </c>
      <c r="AQ284" s="4" t="e">
        <f>AP284/#REF!</f>
        <v>#DIV/0!</v>
      </c>
      <c r="AR284" s="4" t="e">
        <f>AQ284-#REF!</f>
        <v>#DIV/0!</v>
      </c>
      <c r="AS284" s="656" t="e">
        <f t="shared" si="708"/>
        <v>#DIV/0!</v>
      </c>
      <c r="AT284" s="226"/>
      <c r="AW284" s="835"/>
    </row>
    <row r="285" spans="1:52" outlineLevel="1">
      <c r="A285" s="2595" t="s">
        <v>103</v>
      </c>
      <c r="B285" s="2616" t="s">
        <v>5</v>
      </c>
      <c r="C285" s="1434" t="s">
        <v>273</v>
      </c>
      <c r="D285" s="1358"/>
      <c r="E285" s="1475">
        <v>2.2869999999999999</v>
      </c>
      <c r="F285" s="1475">
        <v>2.3820000000000001</v>
      </c>
      <c r="G285" s="1475">
        <v>2.2829999999999999</v>
      </c>
      <c r="H285" s="1475">
        <v>2.1120000000000001</v>
      </c>
      <c r="I285" s="1475">
        <v>2.9689999999999999</v>
      </c>
      <c r="J285" s="1484">
        <v>2.04</v>
      </c>
      <c r="K285" s="1481"/>
      <c r="L285" s="1299">
        <f t="shared" si="734"/>
        <v>2.0379999999999998</v>
      </c>
      <c r="M285" s="1484">
        <v>0.49299999999999999</v>
      </c>
      <c r="N285" s="1484">
        <v>0.47</v>
      </c>
      <c r="O285" s="1484">
        <v>0.55000000000000004</v>
      </c>
      <c r="P285" s="1484">
        <v>0.52500000000000002</v>
      </c>
      <c r="Q285" s="1476">
        <v>2.03592204</v>
      </c>
      <c r="R285" s="1476">
        <v>2.0338861179599999</v>
      </c>
      <c r="S285" s="1476">
        <v>2.03185223184204</v>
      </c>
      <c r="T285" s="1476">
        <v>2.0298203796101979</v>
      </c>
      <c r="U285" s="1304">
        <f t="shared" si="735"/>
        <v>1.877</v>
      </c>
      <c r="V285" s="1476">
        <v>0.48799999999999999</v>
      </c>
      <c r="W285" s="1476">
        <v>0.47599999999999998</v>
      </c>
      <c r="X285" s="1476">
        <v>0.45600000000000002</v>
      </c>
      <c r="Y285" s="1476">
        <v>0.45700000000000002</v>
      </c>
      <c r="Z285" s="1299">
        <f t="shared" si="736"/>
        <v>2.0359400000000001</v>
      </c>
      <c r="AA285" s="2433">
        <v>0.5</v>
      </c>
      <c r="AB285" s="2433">
        <v>0.51800000000000002</v>
      </c>
      <c r="AC285" s="2433">
        <v>0.50900000000000001</v>
      </c>
      <c r="AD285" s="2433">
        <v>0.50893999999999995</v>
      </c>
      <c r="AE285" s="1304">
        <f t="shared" si="737"/>
        <v>0.41199999999999998</v>
      </c>
      <c r="AF285" s="1476">
        <v>0.41199999999999998</v>
      </c>
      <c r="AG285" s="1476"/>
      <c r="AH285" s="1476"/>
      <c r="AI285" s="1476"/>
      <c r="AJ285" s="2056"/>
      <c r="AK285" s="1282"/>
      <c r="AL285" s="233"/>
      <c r="AM285" s="233"/>
      <c r="AN285" s="5">
        <f t="shared" si="707"/>
        <v>-9.4000000000000028E-2</v>
      </c>
      <c r="AO285" s="5">
        <f t="shared" si="687"/>
        <v>-0.2056892778993436</v>
      </c>
      <c r="AP285" s="4" t="e">
        <f>AO285-#REF!</f>
        <v>#REF!</v>
      </c>
      <c r="AQ285" s="4" t="e">
        <f>AP285/#REF!</f>
        <v>#REF!</v>
      </c>
      <c r="AR285" s="4" t="e">
        <f>AQ285-#REF!</f>
        <v>#REF!</v>
      </c>
      <c r="AS285" s="656">
        <f t="shared" si="708"/>
        <v>-0.17090909090909095</v>
      </c>
      <c r="AT285" s="226"/>
      <c r="AV285" s="255"/>
      <c r="AW285" s="835"/>
      <c r="AX285" s="255"/>
    </row>
    <row r="286" spans="1:52" ht="19.899999999999999" customHeight="1" outlineLevel="1">
      <c r="A286" s="2595"/>
      <c r="B286" s="2616"/>
      <c r="C286" s="1434" t="s">
        <v>303</v>
      </c>
      <c r="D286" s="1358"/>
      <c r="E286" s="1476">
        <v>7.8757999999999995E-2</v>
      </c>
      <c r="F286" s="1476">
        <v>0.11307399999999999</v>
      </c>
      <c r="G286" s="1476">
        <v>8.890300000000001E-2</v>
      </c>
      <c r="H286" s="1476">
        <v>0.10326299999999999</v>
      </c>
      <c r="I286" s="1476">
        <v>0.168987</v>
      </c>
      <c r="J286" s="1484">
        <v>4.10248E-2</v>
      </c>
      <c r="K286" s="1484"/>
      <c r="L286" s="1299">
        <f>SUM(M286:P286)</f>
        <v>4.5735340700000002E-2</v>
      </c>
      <c r="M286" s="1298">
        <f>M285*$BF$39</f>
        <v>1.0845457699999998E-2</v>
      </c>
      <c r="N286" s="1298">
        <f>N285*$BG$39</f>
        <v>1.0339482999999998E-2</v>
      </c>
      <c r="O286" s="1298">
        <f>O285*$BH$39</f>
        <v>1.2320000000000001E-2</v>
      </c>
      <c r="P286" s="1298">
        <f>P285*$BI$39</f>
        <v>1.2230400000000001E-2</v>
      </c>
      <c r="Q286" s="1303">
        <f>Q285*$BA$39</f>
        <v>4.9325993437593599E-2</v>
      </c>
      <c r="R286" s="1303">
        <f>R285*$BB$39</f>
        <v>5.124772681993222E-2</v>
      </c>
      <c r="S286" s="1303">
        <f>S285*$BC$39</f>
        <v>5.3244281364974291E-2</v>
      </c>
      <c r="T286" s="1303">
        <f>T285*$BD$39</f>
        <v>5.5318745551026213E-2</v>
      </c>
      <c r="U286" s="1304">
        <f t="shared" si="735"/>
        <v>3.5738680000000002E-2</v>
      </c>
      <c r="V286" s="1476">
        <v>1.032544E-2</v>
      </c>
      <c r="W286" s="1476">
        <v>8.8882400000000004E-3</v>
      </c>
      <c r="X286" s="1476">
        <v>8.7626100000000005E-3</v>
      </c>
      <c r="Y286" s="1476">
        <v>7.7623900000000001E-3</v>
      </c>
      <c r="Z286" s="1299">
        <f>SUM(AA286:AD286)</f>
        <v>4.7104670040519887E-2</v>
      </c>
      <c r="AA286" s="2433">
        <v>1.1568285421112578E-2</v>
      </c>
      <c r="AB286" s="2433">
        <v>1.1984743696272632E-2</v>
      </c>
      <c r="AC286" s="2433">
        <v>1.1776514558692606E-2</v>
      </c>
      <c r="AD286" s="2433">
        <v>1.1775126364442071E-2</v>
      </c>
      <c r="AE286" s="1304">
        <f t="shared" si="737"/>
        <v>7.9799999999999992E-3</v>
      </c>
      <c r="AF286" s="1476">
        <v>7.9799999999999992E-3</v>
      </c>
      <c r="AG286" s="1476"/>
      <c r="AH286" s="1476"/>
      <c r="AI286" s="1476"/>
      <c r="AJ286" s="2056"/>
      <c r="AK286" s="1282"/>
      <c r="AL286" s="233"/>
      <c r="AM286" s="233"/>
      <c r="AN286" s="5">
        <f t="shared" si="707"/>
        <v>-3.5573900000000006E-3</v>
      </c>
      <c r="AO286" s="5">
        <f t="shared" si="687"/>
        <v>-0.45828539921338668</v>
      </c>
      <c r="AP286" s="4" t="e">
        <f>AO286-#REF!</f>
        <v>#REF!</v>
      </c>
      <c r="AQ286" s="4" t="e">
        <f>AP286/#REF!</f>
        <v>#REF!</v>
      </c>
      <c r="AR286" s="4" t="e">
        <f>AQ286-#REF!</f>
        <v>#REF!</v>
      </c>
      <c r="AS286" s="656">
        <f t="shared" si="708"/>
        <v>-0.28874918831168833</v>
      </c>
      <c r="AT286" s="226"/>
      <c r="AW286" s="835"/>
    </row>
    <row r="287" spans="1:52" ht="14.45" hidden="1" customHeight="1" outlineLevel="1">
      <c r="A287" s="2595" t="s">
        <v>105</v>
      </c>
      <c r="B287" s="2616" t="s">
        <v>104</v>
      </c>
      <c r="C287" s="1434" t="s">
        <v>273</v>
      </c>
      <c r="D287" s="1358"/>
      <c r="E287" s="1480"/>
      <c r="F287" s="1480">
        <v>0</v>
      </c>
      <c r="G287" s="1480"/>
      <c r="H287" s="1480">
        <v>0</v>
      </c>
      <c r="I287" s="1480">
        <v>0</v>
      </c>
      <c r="J287" s="1482"/>
      <c r="K287" s="1482"/>
      <c r="L287" s="1299">
        <f t="shared" si="734"/>
        <v>0</v>
      </c>
      <c r="M287" s="1483"/>
      <c r="N287" s="1483"/>
      <c r="O287" s="1483"/>
      <c r="P287" s="1483"/>
      <c r="Q287" s="1399"/>
      <c r="R287" s="1399"/>
      <c r="S287" s="1399"/>
      <c r="T287" s="1399"/>
      <c r="U287" s="1304">
        <f t="shared" si="735"/>
        <v>0</v>
      </c>
      <c r="V287" s="1478"/>
      <c r="W287" s="1478"/>
      <c r="X287" s="1478"/>
      <c r="Y287" s="1478"/>
      <c r="Z287" s="1299">
        <f t="shared" ref="Z287:Z290" si="738">SUM(AA287:AD287)</f>
        <v>0</v>
      </c>
      <c r="AA287" s="1412"/>
      <c r="AB287" s="1412"/>
      <c r="AC287" s="1412"/>
      <c r="AD287" s="1412"/>
      <c r="AE287" s="1304">
        <f t="shared" si="737"/>
        <v>0</v>
      </c>
      <c r="AF287" s="1478"/>
      <c r="AG287" s="1478"/>
      <c r="AH287" s="1478"/>
      <c r="AI287" s="1478"/>
      <c r="AJ287" s="2057"/>
      <c r="AK287" s="1282"/>
      <c r="AL287" s="233"/>
      <c r="AM287" s="233"/>
      <c r="AN287" s="5">
        <f t="shared" si="707"/>
        <v>0</v>
      </c>
      <c r="AO287" s="5" t="e">
        <f t="shared" si="687"/>
        <v>#DIV/0!</v>
      </c>
      <c r="AP287" s="4" t="e">
        <f>AO287-#REF!</f>
        <v>#DIV/0!</v>
      </c>
      <c r="AQ287" s="4" t="e">
        <f>AP287/#REF!</f>
        <v>#DIV/0!</v>
      </c>
      <c r="AR287" s="4" t="e">
        <f>AQ287-#REF!</f>
        <v>#DIV/0!</v>
      </c>
      <c r="AS287" s="656" t="e">
        <f t="shared" si="708"/>
        <v>#DIV/0!</v>
      </c>
      <c r="AT287" s="226"/>
      <c r="AW287" s="835"/>
    </row>
    <row r="288" spans="1:52" ht="14.45" hidden="1" customHeight="1" outlineLevel="1">
      <c r="A288" s="2595"/>
      <c r="B288" s="2616"/>
      <c r="C288" s="1434" t="s">
        <v>278</v>
      </c>
      <c r="D288" s="1358"/>
      <c r="E288" s="1480"/>
      <c r="F288" s="1480">
        <v>0</v>
      </c>
      <c r="G288" s="1480"/>
      <c r="H288" s="1480">
        <v>0</v>
      </c>
      <c r="I288" s="1480">
        <v>0</v>
      </c>
      <c r="J288" s="1482"/>
      <c r="K288" s="1482"/>
      <c r="L288" s="1299">
        <f t="shared" si="734"/>
        <v>0</v>
      </c>
      <c r="M288" s="1483"/>
      <c r="N288" s="1483"/>
      <c r="O288" s="1483"/>
      <c r="P288" s="1483"/>
      <c r="Q288" s="1399"/>
      <c r="R288" s="1399"/>
      <c r="S288" s="1399"/>
      <c r="T288" s="1399"/>
      <c r="U288" s="1304">
        <f t="shared" si="735"/>
        <v>0</v>
      </c>
      <c r="V288" s="1478"/>
      <c r="W288" s="1478"/>
      <c r="X288" s="1478"/>
      <c r="Y288" s="1478"/>
      <c r="Z288" s="1299">
        <f t="shared" si="738"/>
        <v>0</v>
      </c>
      <c r="AA288" s="1412"/>
      <c r="AB288" s="1412"/>
      <c r="AC288" s="1412"/>
      <c r="AD288" s="1412"/>
      <c r="AE288" s="1304">
        <f t="shared" si="737"/>
        <v>0</v>
      </c>
      <c r="AF288" s="1478"/>
      <c r="AG288" s="1478"/>
      <c r="AH288" s="1478"/>
      <c r="AI288" s="1478"/>
      <c r="AJ288" s="2057"/>
      <c r="AK288" s="1282"/>
      <c r="AL288" s="233"/>
      <c r="AM288" s="233"/>
      <c r="AN288" s="5">
        <f t="shared" si="707"/>
        <v>0</v>
      </c>
      <c r="AO288" s="5" t="e">
        <f t="shared" si="687"/>
        <v>#DIV/0!</v>
      </c>
      <c r="AP288" s="4" t="e">
        <f>AO288-#REF!</f>
        <v>#DIV/0!</v>
      </c>
      <c r="AQ288" s="4" t="e">
        <f>AP288/#REF!</f>
        <v>#DIV/0!</v>
      </c>
      <c r="AR288" s="4" t="e">
        <f>AQ288-#REF!</f>
        <v>#DIV/0!</v>
      </c>
      <c r="AS288" s="656" t="e">
        <f t="shared" si="708"/>
        <v>#DIV/0!</v>
      </c>
      <c r="AT288" s="226"/>
      <c r="AW288" s="835"/>
    </row>
    <row r="289" spans="1:58" ht="14.45" hidden="1" customHeight="1" outlineLevel="1">
      <c r="A289" s="2595"/>
      <c r="B289" s="2616"/>
      <c r="C289" s="1434" t="s">
        <v>156</v>
      </c>
      <c r="D289" s="1358"/>
      <c r="E289" s="1480"/>
      <c r="F289" s="1480">
        <v>0</v>
      </c>
      <c r="G289" s="1480"/>
      <c r="H289" s="1480">
        <v>0</v>
      </c>
      <c r="I289" s="1480">
        <v>0</v>
      </c>
      <c r="J289" s="1482"/>
      <c r="K289" s="1482"/>
      <c r="L289" s="1299">
        <f t="shared" si="734"/>
        <v>0</v>
      </c>
      <c r="M289" s="1483"/>
      <c r="N289" s="1483"/>
      <c r="O289" s="1483"/>
      <c r="P289" s="1483"/>
      <c r="Q289" s="1399"/>
      <c r="R289" s="1399"/>
      <c r="S289" s="1399"/>
      <c r="T289" s="1399"/>
      <c r="U289" s="1304">
        <f t="shared" si="735"/>
        <v>0</v>
      </c>
      <c r="V289" s="1478"/>
      <c r="W289" s="1478"/>
      <c r="X289" s="1478"/>
      <c r="Y289" s="1478"/>
      <c r="Z289" s="1299">
        <f t="shared" si="738"/>
        <v>0</v>
      </c>
      <c r="AA289" s="1412"/>
      <c r="AB289" s="1412"/>
      <c r="AC289" s="1412"/>
      <c r="AD289" s="1412"/>
      <c r="AE289" s="1304">
        <f t="shared" si="737"/>
        <v>0</v>
      </c>
      <c r="AF289" s="1478"/>
      <c r="AG289" s="1478"/>
      <c r="AH289" s="1478"/>
      <c r="AI289" s="1478"/>
      <c r="AJ289" s="2057"/>
      <c r="AK289" s="1282"/>
      <c r="AL289" s="233"/>
      <c r="AM289" s="233"/>
      <c r="AN289" s="5">
        <f t="shared" si="707"/>
        <v>0</v>
      </c>
      <c r="AO289" s="5" t="e">
        <f t="shared" si="687"/>
        <v>#DIV/0!</v>
      </c>
      <c r="AP289" s="4" t="e">
        <f>AO289-#REF!</f>
        <v>#DIV/0!</v>
      </c>
      <c r="AQ289" s="4" t="e">
        <f>AP289/#REF!</f>
        <v>#DIV/0!</v>
      </c>
      <c r="AR289" s="4" t="e">
        <f>AQ289-#REF!</f>
        <v>#DIV/0!</v>
      </c>
      <c r="AS289" s="656" t="e">
        <f t="shared" si="708"/>
        <v>#DIV/0!</v>
      </c>
      <c r="AT289" s="226"/>
      <c r="AW289" s="835"/>
    </row>
    <row r="290" spans="1:58" ht="14.45" hidden="1" customHeight="1" outlineLevel="1">
      <c r="A290" s="2595"/>
      <c r="B290" s="2616"/>
      <c r="C290" s="1434" t="s">
        <v>305</v>
      </c>
      <c r="D290" s="1358"/>
      <c r="E290" s="1480"/>
      <c r="F290" s="1480">
        <v>0</v>
      </c>
      <c r="G290" s="1480"/>
      <c r="H290" s="1480">
        <v>0</v>
      </c>
      <c r="I290" s="1480">
        <v>0</v>
      </c>
      <c r="J290" s="1482"/>
      <c r="K290" s="1482"/>
      <c r="L290" s="1299">
        <f t="shared" si="734"/>
        <v>0</v>
      </c>
      <c r="M290" s="1483"/>
      <c r="N290" s="1483"/>
      <c r="O290" s="1483"/>
      <c r="P290" s="1483"/>
      <c r="Q290" s="1399"/>
      <c r="R290" s="1399"/>
      <c r="S290" s="1399"/>
      <c r="T290" s="1399"/>
      <c r="U290" s="1304">
        <f t="shared" si="735"/>
        <v>0</v>
      </c>
      <c r="V290" s="1478"/>
      <c r="W290" s="1478"/>
      <c r="X290" s="1478"/>
      <c r="Y290" s="1478"/>
      <c r="Z290" s="1299">
        <f t="shared" si="738"/>
        <v>0</v>
      </c>
      <c r="AA290" s="1412"/>
      <c r="AB290" s="1412"/>
      <c r="AC290" s="1412"/>
      <c r="AD290" s="1412"/>
      <c r="AE290" s="1304">
        <f t="shared" si="737"/>
        <v>0</v>
      </c>
      <c r="AF290" s="1478"/>
      <c r="AG290" s="1478"/>
      <c r="AH290" s="1478"/>
      <c r="AI290" s="1478"/>
      <c r="AJ290" s="2057"/>
      <c r="AK290" s="1282"/>
      <c r="AL290" s="233"/>
      <c r="AM290" s="233"/>
      <c r="AN290" s="5">
        <f t="shared" si="707"/>
        <v>0</v>
      </c>
      <c r="AO290" s="5" t="e">
        <f t="shared" si="687"/>
        <v>#DIV/0!</v>
      </c>
      <c r="AP290" s="4" t="e">
        <f>AO290-#REF!</f>
        <v>#DIV/0!</v>
      </c>
      <c r="AQ290" s="4" t="e">
        <f>AP290/#REF!</f>
        <v>#DIV/0!</v>
      </c>
      <c r="AR290" s="4" t="e">
        <f>AQ290-#REF!</f>
        <v>#DIV/0!</v>
      </c>
      <c r="AS290" s="656" t="e">
        <f t="shared" si="708"/>
        <v>#DIV/0!</v>
      </c>
      <c r="AT290" s="226"/>
      <c r="AW290" s="835"/>
    </row>
    <row r="291" spans="1:58" ht="15" customHeight="1" outlineLevel="1">
      <c r="A291" s="2595">
        <v>8</v>
      </c>
      <c r="B291" s="2617" t="s">
        <v>112</v>
      </c>
      <c r="C291" s="1434" t="s">
        <v>287</v>
      </c>
      <c r="D291" s="1358"/>
      <c r="E291" s="1304">
        <f>E294+E307</f>
        <v>136.84799999999998</v>
      </c>
      <c r="F291" s="1304">
        <v>140.98000000000002</v>
      </c>
      <c r="G291" s="1304">
        <f t="shared" ref="G291" si="739">G294+G307</f>
        <v>136.64399999999998</v>
      </c>
      <c r="H291" s="1304">
        <v>111.994</v>
      </c>
      <c r="I291" s="1304">
        <v>105.86600000000001</v>
      </c>
      <c r="J291" s="1299">
        <f>J294+J307</f>
        <v>201.85061370400001</v>
      </c>
      <c r="K291" s="1299"/>
      <c r="L291" s="1299">
        <f>L294+L307</f>
        <v>243.49340000000001</v>
      </c>
      <c r="M291" s="1299">
        <f t="shared" ref="M291:M293" si="740">M294+M307</f>
        <v>58.800000000000004</v>
      </c>
      <c r="N291" s="1299">
        <f t="shared" ref="N291:P291" si="741">N294+N307</f>
        <v>59.6</v>
      </c>
      <c r="O291" s="1299">
        <f t="shared" si="741"/>
        <v>62.600000000000009</v>
      </c>
      <c r="P291" s="1299">
        <f t="shared" si="741"/>
        <v>62.493399999999994</v>
      </c>
      <c r="Q291" s="1304">
        <f>Q294+Q307</f>
        <v>243.24918091641001</v>
      </c>
      <c r="R291" s="1304">
        <f t="shared" ref="R291:S291" si="742">R294+R307</f>
        <v>243.00593173549362</v>
      </c>
      <c r="S291" s="1304">
        <f t="shared" si="742"/>
        <v>242.76292580375815</v>
      </c>
      <c r="T291" s="1304">
        <f t="shared" ref="T291" si="743">T294+T307</f>
        <v>242.52016287795436</v>
      </c>
      <c r="U291" s="1299">
        <f t="shared" ref="U291:X293" si="744">U294+U307</f>
        <v>180.99800000000002</v>
      </c>
      <c r="V291" s="1299">
        <f t="shared" si="744"/>
        <v>37.853000000000002</v>
      </c>
      <c r="W291" s="1299">
        <f>W294+W307</f>
        <v>41.832999999999998</v>
      </c>
      <c r="X291" s="1299">
        <f t="shared" si="744"/>
        <v>48.620999999999995</v>
      </c>
      <c r="Y291" s="1299">
        <f>Y294+Y307</f>
        <v>52.691000000000003</v>
      </c>
      <c r="Z291" s="1299">
        <f>Z294+Z307</f>
        <v>243.24939980000002</v>
      </c>
      <c r="AA291" s="1304">
        <f t="shared" ref="AA291:AD293" si="745">AA294+AA307</f>
        <v>59.110079999999996</v>
      </c>
      <c r="AB291" s="1304">
        <f>AB294+AB307</f>
        <v>59.421199999999999</v>
      </c>
      <c r="AC291" s="1304">
        <f t="shared" ref="AC291:AD291" si="746">AC294+AC307</f>
        <v>62.412199999999999</v>
      </c>
      <c r="AD291" s="1304">
        <f t="shared" si="746"/>
        <v>62.305919799999998</v>
      </c>
      <c r="AE291" s="1299">
        <f t="shared" ref="AE291:AI293" si="747">AE294+AE307</f>
        <v>43.578000000000003</v>
      </c>
      <c r="AF291" s="1299">
        <f t="shared" si="747"/>
        <v>43.578000000000003</v>
      </c>
      <c r="AG291" s="1299">
        <f>AG294+AG307</f>
        <v>0</v>
      </c>
      <c r="AH291" s="1299">
        <f t="shared" ref="AH291" si="748">AH294+AH307</f>
        <v>0</v>
      </c>
      <c r="AI291" s="1299">
        <f>AI294+AI307</f>
        <v>0</v>
      </c>
      <c r="AJ291" s="2048"/>
      <c r="AK291" s="1282"/>
      <c r="AL291" s="233"/>
      <c r="AM291" s="233"/>
      <c r="AN291" s="5">
        <f t="shared" si="707"/>
        <v>-13.979000000000013</v>
      </c>
      <c r="AO291" s="5">
        <f t="shared" si="687"/>
        <v>-0.26530147463513715</v>
      </c>
      <c r="AP291" s="4" t="e">
        <f>AO291-#REF!</f>
        <v>#REF!</v>
      </c>
      <c r="AQ291" s="4" t="e">
        <f>AP291/#REF!</f>
        <v>#REF!</v>
      </c>
      <c r="AR291" s="4" t="e">
        <f>AQ291-#REF!</f>
        <v>#REF!</v>
      </c>
      <c r="AS291" s="656">
        <f t="shared" si="708"/>
        <v>-0.2233067092651759</v>
      </c>
      <c r="AT291" s="226"/>
      <c r="AV291" s="255"/>
      <c r="AW291" s="835"/>
      <c r="AX291" s="255"/>
    </row>
    <row r="292" spans="1:58" outlineLevel="1">
      <c r="A292" s="2595"/>
      <c r="B292" s="2617"/>
      <c r="C292" s="1434" t="s">
        <v>280</v>
      </c>
      <c r="D292" s="1358"/>
      <c r="E292" s="1304">
        <f>E295+E308</f>
        <v>0.160609112</v>
      </c>
      <c r="F292" s="1304">
        <v>0.1655161165</v>
      </c>
      <c r="G292" s="1304">
        <f t="shared" ref="G292" si="749">G295+G308</f>
        <v>0.16032314749999999</v>
      </c>
      <c r="H292" s="1304">
        <v>0.1309150946</v>
      </c>
      <c r="I292" s="1304">
        <v>0.1241616331</v>
      </c>
      <c r="J292" s="1299">
        <f t="shared" ref="J292" si="750">J295+J308</f>
        <v>0.2319384683363136</v>
      </c>
      <c r="K292" s="1299"/>
      <c r="L292" s="1299">
        <f t="shared" ref="L292:P292" si="751">L295+L308</f>
        <v>0.28545163616000002</v>
      </c>
      <c r="M292" s="1299">
        <f t="shared" si="740"/>
        <v>6.7836370000000007E-2</v>
      </c>
      <c r="N292" s="1299">
        <f t="shared" si="751"/>
        <v>6.9112660000000006E-2</v>
      </c>
      <c r="O292" s="1299">
        <f t="shared" si="751"/>
        <v>7.25499E-2</v>
      </c>
      <c r="P292" s="1299">
        <f t="shared" si="751"/>
        <v>7.2409166159999983E-2</v>
      </c>
      <c r="Q292" s="1304">
        <f t="shared" ref="Q292:R292" si="752">Q295+Q308</f>
        <v>0.28417993044517598</v>
      </c>
      <c r="R292" s="1304">
        <f t="shared" si="752"/>
        <v>0.28389575051473082</v>
      </c>
      <c r="S292" s="1304">
        <f t="shared" ref="S292:T292" si="753">S295+S308</f>
        <v>0.28361185476421613</v>
      </c>
      <c r="T292" s="1304">
        <f t="shared" si="753"/>
        <v>0.28332824290945191</v>
      </c>
      <c r="U292" s="1299">
        <f t="shared" ref="U292:Z292" si="754">U295+U308</f>
        <v>0.2130726376</v>
      </c>
      <c r="V292" s="1299">
        <f t="shared" si="744"/>
        <v>4.4378849799999995E-2</v>
      </c>
      <c r="W292" s="1299">
        <f t="shared" si="754"/>
        <v>4.9216932599999999E-2</v>
      </c>
      <c r="X292" s="1299">
        <f t="shared" si="754"/>
        <v>5.7232592399999997E-2</v>
      </c>
      <c r="Y292" s="1299">
        <f t="shared" si="754"/>
        <v>6.2244262799999991E-2</v>
      </c>
      <c r="Z292" s="1299">
        <f t="shared" si="754"/>
        <v>0.28516556057351999</v>
      </c>
      <c r="AA292" s="1304">
        <f t="shared" si="745"/>
        <v>6.9061417631999994E-2</v>
      </c>
      <c r="AB292" s="1304">
        <f t="shared" si="745"/>
        <v>6.976359943999999E-2</v>
      </c>
      <c r="AC292" s="1304">
        <f t="shared" si="745"/>
        <v>7.3250407539999993E-2</v>
      </c>
      <c r="AD292" s="1304">
        <f t="shared" si="745"/>
        <v>7.3090135961520003E-2</v>
      </c>
      <c r="AE292" s="1299">
        <f t="shared" si="747"/>
        <v>5.0912090000000007E-2</v>
      </c>
      <c r="AF292" s="1299">
        <f t="shared" si="747"/>
        <v>5.0912090000000007E-2</v>
      </c>
      <c r="AG292" s="1299">
        <f t="shared" si="747"/>
        <v>0</v>
      </c>
      <c r="AH292" s="1299">
        <f t="shared" si="747"/>
        <v>0</v>
      </c>
      <c r="AI292" s="1299">
        <f t="shared" si="747"/>
        <v>0</v>
      </c>
      <c r="AJ292" s="2048"/>
      <c r="AK292" s="1282"/>
      <c r="AL292" s="233"/>
      <c r="AM292" s="233"/>
      <c r="AN292" s="5">
        <f t="shared" si="707"/>
        <v>-1.5317307600000003E-2</v>
      </c>
      <c r="AO292" s="5">
        <f t="shared" si="687"/>
        <v>-0.24608384630109242</v>
      </c>
      <c r="AP292" s="4" t="e">
        <f>AO292-#REF!</f>
        <v>#REF!</v>
      </c>
      <c r="AQ292" s="4" t="e">
        <f>AP292/#REF!</f>
        <v>#REF!</v>
      </c>
      <c r="AR292" s="4" t="e">
        <f>AQ292-#REF!</f>
        <v>#REF!</v>
      </c>
      <c r="AS292" s="656">
        <f t="shared" si="708"/>
        <v>-0.21112789404258314</v>
      </c>
      <c r="AT292" s="226"/>
      <c r="AW292" s="835"/>
      <c r="AX292" s="213"/>
      <c r="AY292" s="213"/>
      <c r="AZ292" s="213"/>
      <c r="BA292" s="213"/>
      <c r="BB292" s="213"/>
      <c r="BC292" s="213"/>
      <c r="BD292" s="213"/>
      <c r="BE292" s="213"/>
      <c r="BF292" s="213"/>
    </row>
    <row r="293" spans="1:58" outlineLevel="1">
      <c r="A293" s="2595"/>
      <c r="B293" s="2617"/>
      <c r="C293" s="1434" t="s">
        <v>303</v>
      </c>
      <c r="D293" s="1358"/>
      <c r="E293" s="1304">
        <f>E296+E309</f>
        <v>4.118843</v>
      </c>
      <c r="F293" s="1304">
        <v>4.6625870000000003</v>
      </c>
      <c r="G293" s="1304">
        <f t="shared" ref="G293" si="755">G296+G309</f>
        <v>4.9590420000000002</v>
      </c>
      <c r="H293" s="1304">
        <v>4.0904670000000003</v>
      </c>
      <c r="I293" s="1304">
        <v>4.1779200000000003</v>
      </c>
      <c r="J293" s="1299">
        <f t="shared" ref="J293" si="756">J296+J309</f>
        <v>7.926903043418787</v>
      </c>
      <c r="K293" s="1299"/>
      <c r="L293" s="1299">
        <f t="shared" ref="L293:P293" si="757">L296+L309</f>
        <v>11.6052888768</v>
      </c>
      <c r="M293" s="1299">
        <f t="shared" si="740"/>
        <v>2.7882178272000004</v>
      </c>
      <c r="N293" s="1299">
        <f t="shared" si="757"/>
        <v>2.8346999296000002</v>
      </c>
      <c r="O293" s="1299">
        <f t="shared" si="757"/>
        <v>2.9941800000000001</v>
      </c>
      <c r="P293" s="1299">
        <f t="shared" si="757"/>
        <v>2.9881911199999998</v>
      </c>
      <c r="Q293" s="1304">
        <f t="shared" ref="Q293:R293" si="758">Q296+Q309</f>
        <v>12.066036029029309</v>
      </c>
      <c r="R293" s="1304">
        <f t="shared" si="758"/>
        <v>12.536052170008929</v>
      </c>
      <c r="S293" s="1304">
        <f t="shared" ref="S293:T293" si="759">S296+S309</f>
        <v>13.02446171724403</v>
      </c>
      <c r="T293" s="1304">
        <f t="shared" si="759"/>
        <v>13.531910729217161</v>
      </c>
      <c r="U293" s="1299">
        <f t="shared" ref="U293:Z293" si="760">U296+U309</f>
        <v>8.4086332539999997</v>
      </c>
      <c r="V293" s="1299">
        <f t="shared" si="744"/>
        <v>1.6768999999999998</v>
      </c>
      <c r="W293" s="1299">
        <f t="shared" si="760"/>
        <v>1.8930420000000001</v>
      </c>
      <c r="X293" s="1299">
        <f t="shared" si="760"/>
        <v>2.2706513240000001</v>
      </c>
      <c r="Y293" s="1299">
        <f t="shared" si="760"/>
        <v>2.5680399299999999</v>
      </c>
      <c r="Z293" s="1299">
        <f t="shared" si="760"/>
        <v>11.8096983464938</v>
      </c>
      <c r="AA293" s="1304">
        <f t="shared" si="745"/>
        <v>2.8551750127899078</v>
      </c>
      <c r="AB293" s="1304">
        <f t="shared" si="745"/>
        <v>2.8913079322782012</v>
      </c>
      <c r="AC293" s="1304">
        <f t="shared" si="745"/>
        <v>3.0352992536735002</v>
      </c>
      <c r="AD293" s="1304">
        <f t="shared" si="745"/>
        <v>3.0279161477521903</v>
      </c>
      <c r="AE293" s="1299">
        <f t="shared" si="747"/>
        <v>1.2720600000000002</v>
      </c>
      <c r="AF293" s="1299">
        <f t="shared" si="747"/>
        <v>1.2720600000000002</v>
      </c>
      <c r="AG293" s="1299">
        <f t="shared" si="747"/>
        <v>0</v>
      </c>
      <c r="AH293" s="1299">
        <f t="shared" si="747"/>
        <v>0</v>
      </c>
      <c r="AI293" s="1299">
        <f t="shared" si="747"/>
        <v>0</v>
      </c>
      <c r="AJ293" s="2048"/>
      <c r="AK293" s="1282"/>
      <c r="AL293" s="233"/>
      <c r="AM293" s="233"/>
      <c r="AN293" s="5">
        <f t="shared" si="707"/>
        <v>-0.72352867599999993</v>
      </c>
      <c r="AO293" s="5">
        <f t="shared" si="687"/>
        <v>-0.28174354594244955</v>
      </c>
      <c r="AP293" s="4" t="e">
        <f>AO293-#REF!</f>
        <v>#REF!</v>
      </c>
      <c r="AQ293" s="4" t="e">
        <f>AP293/#REF!</f>
        <v>#REF!</v>
      </c>
      <c r="AR293" s="4" t="e">
        <f>AQ293-#REF!</f>
        <v>#REF!</v>
      </c>
      <c r="AS293" s="656">
        <f t="shared" si="708"/>
        <v>-0.24164501666566468</v>
      </c>
      <c r="AT293" s="226"/>
      <c r="AW293" s="835"/>
      <c r="AX293" s="213"/>
      <c r="AY293" s="213"/>
      <c r="AZ293" s="213"/>
      <c r="BA293" s="213"/>
      <c r="BB293" s="831"/>
      <c r="BC293" s="213"/>
      <c r="BD293" s="213"/>
      <c r="BE293" s="213"/>
      <c r="BF293" s="213"/>
    </row>
    <row r="294" spans="1:58" ht="15" outlineLevel="1">
      <c r="A294" s="1403" t="s">
        <v>106</v>
      </c>
      <c r="B294" s="1404" t="s">
        <v>117</v>
      </c>
      <c r="C294" s="1434" t="s">
        <v>287</v>
      </c>
      <c r="D294" s="1358"/>
      <c r="E294" s="1304">
        <f>E298+E302</f>
        <v>80.47999999999999</v>
      </c>
      <c r="F294" s="1304">
        <v>82.335000000000008</v>
      </c>
      <c r="G294" s="1304">
        <f t="shared" ref="G294" si="761">G298+G302</f>
        <v>80.824999999999989</v>
      </c>
      <c r="H294" s="1304">
        <v>71.103999999999999</v>
      </c>
      <c r="I294" s="1304">
        <v>63.119</v>
      </c>
      <c r="J294" s="1299">
        <f t="shared" ref="J294" si="762">J298+J302</f>
        <v>149.12347599200001</v>
      </c>
      <c r="K294" s="1299"/>
      <c r="L294" s="1299">
        <f t="shared" ref="L294:O296" si="763">L298+L302</f>
        <v>146.39340000000001</v>
      </c>
      <c r="M294" s="1299">
        <f t="shared" si="763"/>
        <v>37.700000000000003</v>
      </c>
      <c r="N294" s="1299">
        <f t="shared" si="763"/>
        <v>34.800000000000004</v>
      </c>
      <c r="O294" s="1299">
        <f t="shared" si="763"/>
        <v>36.800000000000004</v>
      </c>
      <c r="P294" s="1299">
        <f>P298+P302</f>
        <v>37.093399999999995</v>
      </c>
      <c r="Q294" s="1304">
        <f t="shared" ref="Q294:R294" si="764">Q298+Q302</f>
        <v>156.09075958341001</v>
      </c>
      <c r="R294" s="1304">
        <f t="shared" si="764"/>
        <v>155.9346688238266</v>
      </c>
      <c r="S294" s="1304">
        <f t="shared" ref="S294:T294" si="765">S298+S302</f>
        <v>155.77873415500278</v>
      </c>
      <c r="T294" s="1304">
        <f t="shared" si="765"/>
        <v>155.62295542084777</v>
      </c>
      <c r="U294" s="1299">
        <f t="shared" ref="U294:V294" si="766">U298+U302</f>
        <v>99.974000000000018</v>
      </c>
      <c r="V294" s="1299">
        <f t="shared" si="766"/>
        <v>22.727</v>
      </c>
      <c r="W294" s="1299">
        <f t="shared" ref="W294:AA296" si="767">W298+W302</f>
        <v>23.399000000000001</v>
      </c>
      <c r="X294" s="1299">
        <f t="shared" si="767"/>
        <v>26.901</v>
      </c>
      <c r="Y294" s="1299">
        <f t="shared" si="767"/>
        <v>26.946999999999999</v>
      </c>
      <c r="Z294" s="1299">
        <f t="shared" si="767"/>
        <v>146.24699980000003</v>
      </c>
      <c r="AA294" s="1304">
        <f>AA298+AA302</f>
        <v>37.87968</v>
      </c>
      <c r="AB294" s="1304">
        <f t="shared" ref="AB294:AD296" si="768">AB298+AB302</f>
        <v>34.695599999999999</v>
      </c>
      <c r="AC294" s="1304">
        <f t="shared" si="768"/>
        <v>36.689599999999999</v>
      </c>
      <c r="AD294" s="1304">
        <f t="shared" si="768"/>
        <v>36.9821198</v>
      </c>
      <c r="AE294" s="1299">
        <f t="shared" ref="AE294:AI296" si="769">AE298+AE302</f>
        <v>27.95</v>
      </c>
      <c r="AF294" s="1299">
        <f t="shared" si="769"/>
        <v>27.95</v>
      </c>
      <c r="AG294" s="1299">
        <f t="shared" si="769"/>
        <v>0</v>
      </c>
      <c r="AH294" s="1299">
        <f t="shared" si="769"/>
        <v>0</v>
      </c>
      <c r="AI294" s="1299">
        <f t="shared" si="769"/>
        <v>0</v>
      </c>
      <c r="AJ294" s="2048"/>
      <c r="AK294" s="1282"/>
      <c r="AL294" s="233"/>
      <c r="AM294" s="233"/>
      <c r="AN294" s="5">
        <f t="shared" si="707"/>
        <v>-9.8990000000000045</v>
      </c>
      <c r="AO294" s="5">
        <f t="shared" si="687"/>
        <v>-0.36735072549820036</v>
      </c>
      <c r="AP294" s="4" t="e">
        <f>AO294-#REF!</f>
        <v>#REF!</v>
      </c>
      <c r="AQ294" s="4" t="e">
        <f>AP294/#REF!</f>
        <v>#REF!</v>
      </c>
      <c r="AR294" s="4" t="e">
        <f>AQ294-#REF!</f>
        <v>#REF!</v>
      </c>
      <c r="AS294" s="656">
        <f t="shared" si="708"/>
        <v>-0.2689945652173914</v>
      </c>
      <c r="AT294" s="226"/>
      <c r="AW294" s="1244"/>
      <c r="AX294" s="684"/>
      <c r="AY294" s="213"/>
      <c r="AZ294" s="213"/>
      <c r="BA294" s="213"/>
      <c r="BB294" s="213"/>
      <c r="BC294" s="213"/>
      <c r="BD294" s="213"/>
      <c r="BE294" s="213"/>
      <c r="BF294" s="213"/>
    </row>
    <row r="295" spans="1:58" ht="15" outlineLevel="1">
      <c r="A295" s="1403"/>
      <c r="B295" s="1405"/>
      <c r="C295" s="1434" t="s">
        <v>280</v>
      </c>
      <c r="D295" s="1358"/>
      <c r="E295" s="1304">
        <f>E299+E303</f>
        <v>9.1135551999999995E-2</v>
      </c>
      <c r="F295" s="1304">
        <v>9.3236154000000016E-2</v>
      </c>
      <c r="G295" s="1304">
        <f t="shared" ref="G295" si="770">G299+G303</f>
        <v>9.1526229999999986E-2</v>
      </c>
      <c r="H295" s="1304">
        <v>8.0518169599999995E-2</v>
      </c>
      <c r="I295" s="1304">
        <v>7.1475955600000002E-2</v>
      </c>
      <c r="J295" s="1299">
        <f t="shared" ref="J295" si="771">J299+J303</f>
        <v>0.16886742421334081</v>
      </c>
      <c r="K295" s="1299"/>
      <c r="L295" s="1299">
        <f t="shared" ref="L295:P295" si="772">L299+L303</f>
        <v>0.16577588616000002</v>
      </c>
      <c r="M295" s="1299">
        <f t="shared" si="763"/>
        <v>4.2691480000000004E-2</v>
      </c>
      <c r="N295" s="1299">
        <f t="shared" si="772"/>
        <v>3.9407520000000001E-2</v>
      </c>
      <c r="O295" s="1299">
        <f t="shared" si="772"/>
        <v>4.1672319999999999E-2</v>
      </c>
      <c r="P295" s="1299">
        <f t="shared" si="772"/>
        <v>4.2004566159999993E-2</v>
      </c>
      <c r="Q295" s="1304">
        <f t="shared" ref="Q295:R295" si="773">Q299+Q303</f>
        <v>0.17675717615225348</v>
      </c>
      <c r="R295" s="1304">
        <f t="shared" si="773"/>
        <v>0.17658041897610122</v>
      </c>
      <c r="S295" s="1304">
        <f t="shared" ref="S295:T295" si="774">S299+S303</f>
        <v>0.17640383855712516</v>
      </c>
      <c r="T295" s="1304">
        <f t="shared" si="774"/>
        <v>0.17622743471856803</v>
      </c>
      <c r="U295" s="1299">
        <f t="shared" ref="U295" si="775">U299+U303</f>
        <v>0.11321055760000001</v>
      </c>
      <c r="V295" s="1299">
        <f>V299+V303</f>
        <v>2.5736054800000002E-2</v>
      </c>
      <c r="W295" s="1299">
        <f t="shared" si="767"/>
        <v>2.6497027600000004E-2</v>
      </c>
      <c r="X295" s="1299">
        <f t="shared" si="767"/>
        <v>3.0462692399999998E-2</v>
      </c>
      <c r="Y295" s="1299">
        <f t="shared" si="767"/>
        <v>3.0514782799999998E-2</v>
      </c>
      <c r="Z295" s="1299">
        <f t="shared" si="767"/>
        <v>0.16561010257352002</v>
      </c>
      <c r="AA295" s="1304">
        <f t="shared" si="767"/>
        <v>4.2894949631999996E-2</v>
      </c>
      <c r="AB295" s="1304">
        <f t="shared" si="768"/>
        <v>3.9289297440000003E-2</v>
      </c>
      <c r="AC295" s="1304">
        <f t="shared" si="768"/>
        <v>4.1547303039999997E-2</v>
      </c>
      <c r="AD295" s="1304">
        <f t="shared" si="768"/>
        <v>4.1878552461519995E-2</v>
      </c>
      <c r="AE295" s="1299">
        <f t="shared" si="769"/>
        <v>3.1650580000000005E-2</v>
      </c>
      <c r="AF295" s="1299">
        <f>AF299+AF303</f>
        <v>3.1650580000000005E-2</v>
      </c>
      <c r="AG295" s="1299">
        <f t="shared" ref="AG295:AI295" si="776">AG299+AG303</f>
        <v>0</v>
      </c>
      <c r="AH295" s="1299">
        <f t="shared" si="776"/>
        <v>0</v>
      </c>
      <c r="AI295" s="1299">
        <f t="shared" si="776"/>
        <v>0</v>
      </c>
      <c r="AJ295" s="2048"/>
      <c r="AK295" s="1282"/>
      <c r="AL295" s="233"/>
      <c r="AM295" s="233"/>
      <c r="AN295" s="5">
        <f t="shared" si="707"/>
        <v>-1.1209627600000001E-2</v>
      </c>
      <c r="AO295" s="5">
        <f t="shared" si="687"/>
        <v>-0.36735072549820025</v>
      </c>
      <c r="AP295" s="4" t="e">
        <f>AO295-#REF!</f>
        <v>#REF!</v>
      </c>
      <c r="AQ295" s="4" t="e">
        <f>AP295/#REF!</f>
        <v>#REF!</v>
      </c>
      <c r="AR295" s="4" t="e">
        <f>AQ295-#REF!</f>
        <v>#REF!</v>
      </c>
      <c r="AS295" s="656">
        <f t="shared" si="708"/>
        <v>-0.26899456521739135</v>
      </c>
      <c r="AT295" s="226"/>
      <c r="AW295" s="1244"/>
      <c r="AX295" s="940"/>
      <c r="AY295" s="213"/>
      <c r="AZ295" s="213"/>
      <c r="BA295" s="213"/>
      <c r="BB295" s="213"/>
      <c r="BC295" s="213"/>
      <c r="BD295" s="213"/>
      <c r="BE295" s="213"/>
      <c r="BF295" s="213"/>
    </row>
    <row r="296" spans="1:58" ht="15" outlineLevel="1">
      <c r="A296" s="1403"/>
      <c r="B296" s="1405"/>
      <c r="C296" s="1434" t="s">
        <v>303</v>
      </c>
      <c r="D296" s="1358"/>
      <c r="E296" s="1304">
        <f>E300+E304</f>
        <v>2.4460899999999999</v>
      </c>
      <c r="F296" s="1304">
        <v>2.7424950000000003</v>
      </c>
      <c r="G296" s="1304">
        <f t="shared" ref="G296" si="777">G300+G304</f>
        <v>2.9026519999999998</v>
      </c>
      <c r="H296" s="1304">
        <v>2.449573</v>
      </c>
      <c r="I296" s="1304">
        <v>2.4290989999999999</v>
      </c>
      <c r="J296" s="1299">
        <f t="shared" ref="J296" si="778">J300+J304</f>
        <v>5.6727063862250153</v>
      </c>
      <c r="K296" s="1299"/>
      <c r="L296" s="1299">
        <f t="shared" ref="L296:P296" si="779">L300+L304</f>
        <v>6.8309111199999997</v>
      </c>
      <c r="M296" s="1299">
        <f t="shared" si="763"/>
        <v>1.7538040000000001</v>
      </c>
      <c r="N296" s="1299">
        <f t="shared" si="779"/>
        <v>1.6188959999999999</v>
      </c>
      <c r="O296" s="1299">
        <f t="shared" si="779"/>
        <v>1.7222400000000002</v>
      </c>
      <c r="P296" s="1299">
        <f t="shared" si="779"/>
        <v>1.7359711199999999</v>
      </c>
      <c r="Q296" s="1304">
        <f t="shared" ref="Q296:R296" si="780">Q300+Q304</f>
        <v>7.5972494504437318</v>
      </c>
      <c r="R296" s="1304">
        <f t="shared" si="780"/>
        <v>7.8932382890330191</v>
      </c>
      <c r="S296" s="1304">
        <f t="shared" ref="S296:T296" si="781">S300+S304</f>
        <v>8.2007533693623031</v>
      </c>
      <c r="T296" s="1304">
        <f t="shared" si="781"/>
        <v>8.5202011863359957</v>
      </c>
      <c r="U296" s="1299">
        <f t="shared" ref="U296" si="782">U300+U304</f>
        <v>4.3865418379999994</v>
      </c>
      <c r="V296" s="1299">
        <f>V300+V304</f>
        <v>0.9647</v>
      </c>
      <c r="W296" s="1299">
        <f t="shared" si="767"/>
        <v>1.0072380000000001</v>
      </c>
      <c r="X296" s="1299">
        <f t="shared" si="767"/>
        <v>1.1909155880000002</v>
      </c>
      <c r="Y296" s="1299">
        <f t="shared" si="767"/>
        <v>1.2236882499999999</v>
      </c>
      <c r="Z296" s="1299">
        <f t="shared" si="767"/>
        <v>6.7364728264938005</v>
      </c>
      <c r="AA296" s="1304">
        <f t="shared" si="767"/>
        <v>1.744825092789908</v>
      </c>
      <c r="AB296" s="1304">
        <f t="shared" si="768"/>
        <v>1.5981590522782014</v>
      </c>
      <c r="AC296" s="1304">
        <f t="shared" si="768"/>
        <v>1.6900072736735001</v>
      </c>
      <c r="AD296" s="1304">
        <f t="shared" si="768"/>
        <v>1.7034814077521903</v>
      </c>
      <c r="AE296" s="1299">
        <f t="shared" si="769"/>
        <v>1.2720600000000002</v>
      </c>
      <c r="AF296" s="1299">
        <f>AF300+AF304</f>
        <v>1.2720600000000002</v>
      </c>
      <c r="AG296" s="1299">
        <f t="shared" ref="AG296:AI296" si="783">AG300+AG304</f>
        <v>0</v>
      </c>
      <c r="AH296" s="1299">
        <f t="shared" si="783"/>
        <v>0</v>
      </c>
      <c r="AI296" s="1299">
        <f t="shared" si="783"/>
        <v>0</v>
      </c>
      <c r="AJ296" s="2048"/>
      <c r="AK296" s="1282"/>
      <c r="AL296" s="233"/>
      <c r="AM296" s="233"/>
      <c r="AN296" s="5">
        <f t="shared" si="707"/>
        <v>-0.53132441200000002</v>
      </c>
      <c r="AO296" s="5">
        <f t="shared" ref="AO296:AO327" si="784">AN296/Y296</f>
        <v>-0.43419916142857468</v>
      </c>
      <c r="AP296" s="4" t="e">
        <f>AO296-#REF!</f>
        <v>#REF!</v>
      </c>
      <c r="AQ296" s="4" t="e">
        <f>AP296/#REF!</f>
        <v>#REF!</v>
      </c>
      <c r="AR296" s="4" t="e">
        <f>AQ296-#REF!</f>
        <v>#REF!</v>
      </c>
      <c r="AS296" s="656">
        <f t="shared" si="708"/>
        <v>-0.30850776430694904</v>
      </c>
      <c r="AT296" s="226"/>
      <c r="AW296" s="943"/>
      <c r="AX296" s="1251"/>
      <c r="AY296" s="831"/>
      <c r="AZ296" s="831"/>
      <c r="BA296" s="831"/>
      <c r="BB296" s="831"/>
      <c r="BC296" s="213"/>
      <c r="BD296" s="213"/>
      <c r="BE296" s="213"/>
      <c r="BF296" s="213"/>
    </row>
    <row r="297" spans="1:58" ht="15" outlineLevel="1">
      <c r="A297" s="1403"/>
      <c r="B297" s="1405"/>
      <c r="C297" s="1434" t="s">
        <v>286</v>
      </c>
      <c r="D297" s="1358"/>
      <c r="E297" s="1304"/>
      <c r="F297" s="1304"/>
      <c r="G297" s="1304">
        <v>4.9626642727870908E-2</v>
      </c>
      <c r="H297" s="1304">
        <v>1.6413930973030497E-2</v>
      </c>
      <c r="I297" s="1304"/>
      <c r="J297" s="1304">
        <v>2.4190784138073299E-2</v>
      </c>
      <c r="K297" s="1304"/>
      <c r="L297" s="1399">
        <v>2.3017767295597489E-2</v>
      </c>
      <c r="M297" s="1304">
        <v>2.3540430846081799E-2</v>
      </c>
      <c r="N297" s="1304">
        <v>2.1907459867799815E-2</v>
      </c>
      <c r="O297" s="1304">
        <v>2.3173803526448364E-2</v>
      </c>
      <c r="P297" s="1304">
        <v>2.3446902654867253E-2</v>
      </c>
      <c r="Q297" s="1304">
        <v>2.4619993625143534E-2</v>
      </c>
      <c r="R297" s="1304">
        <v>2.459537363151839E-2</v>
      </c>
      <c r="S297" s="1304">
        <v>2.4570778257886873E-2</v>
      </c>
      <c r="T297" s="1304">
        <v>2.4546207479628986E-2</v>
      </c>
      <c r="U297" s="1412">
        <v>1.552600442736826E-2</v>
      </c>
      <c r="V297" s="1304">
        <v>1.606384821970025E-2</v>
      </c>
      <c r="W297" s="1304">
        <v>1.8554948252450451E-2</v>
      </c>
      <c r="X297" s="1412">
        <v>1.606384821970025E-2</v>
      </c>
      <c r="Y297" s="1412">
        <v>1.5332442171335581E-2</v>
      </c>
      <c r="Z297" s="1412">
        <v>1.552600442736826E-2</v>
      </c>
      <c r="AA297" s="1304">
        <v>1.606384821970025E-2</v>
      </c>
      <c r="AB297" s="1304">
        <v>1.8554948252450451E-2</v>
      </c>
      <c r="AC297" s="1412">
        <v>1.606384821970025E-2</v>
      </c>
      <c r="AD297" s="1412">
        <v>1.5332442171335581E-2</v>
      </c>
      <c r="AE297" s="1412"/>
      <c r="AF297" s="1304">
        <v>1.9874262438340926E-2</v>
      </c>
      <c r="AG297" s="1304"/>
      <c r="AH297" s="1412"/>
      <c r="AI297" s="1412"/>
      <c r="AJ297" s="2058"/>
      <c r="AK297" s="1282"/>
      <c r="AL297" s="233"/>
      <c r="AM297" s="233"/>
      <c r="AN297" s="5">
        <f t="shared" si="707"/>
        <v>-7.1099553067481142E-3</v>
      </c>
      <c r="AO297" s="5">
        <f t="shared" si="784"/>
        <v>-0.4637196884420911</v>
      </c>
      <c r="AP297" s="4" t="e">
        <f>AO297-#REF!</f>
        <v>#REF!</v>
      </c>
      <c r="AQ297" s="4" t="e">
        <f>AP297/#REF!</f>
        <v>#REF!</v>
      </c>
      <c r="AR297" s="4" t="e">
        <f>AQ297-#REF!</f>
        <v>#REF!</v>
      </c>
      <c r="AS297" s="656">
        <f t="shared" si="708"/>
        <v>-0.30681002791076101</v>
      </c>
      <c r="AT297" s="226"/>
      <c r="AW297" s="1245"/>
      <c r="AX297" s="940"/>
      <c r="AY297" s="1243"/>
      <c r="AZ297" s="1243"/>
      <c r="BA297" s="213"/>
      <c r="BB297" s="213"/>
      <c r="BC297" s="213"/>
      <c r="BD297" s="213"/>
      <c r="BE297" s="213"/>
      <c r="BF297" s="213"/>
    </row>
    <row r="298" spans="1:58" outlineLevel="1">
      <c r="A298" s="1403" t="s">
        <v>107</v>
      </c>
      <c r="B298" s="1357" t="s">
        <v>118</v>
      </c>
      <c r="C298" s="1434" t="s">
        <v>287</v>
      </c>
      <c r="D298" s="1358"/>
      <c r="E298" s="1304">
        <v>74.757999999999996</v>
      </c>
      <c r="F298" s="1304">
        <v>79.118000000000009</v>
      </c>
      <c r="G298" s="1304">
        <v>78.706999999999994</v>
      </c>
      <c r="H298" s="1304">
        <v>71.103999999999999</v>
      </c>
      <c r="I298" s="1304">
        <v>63.119</v>
      </c>
      <c r="J298" s="1299">
        <v>135.685519992</v>
      </c>
      <c r="K298" s="1299"/>
      <c r="L298" s="1299">
        <f>SUM(M298:P298)</f>
        <v>133.0934</v>
      </c>
      <c r="M298" s="1299">
        <v>34.6</v>
      </c>
      <c r="N298" s="1299">
        <v>31.6</v>
      </c>
      <c r="O298" s="1299">
        <v>33.200000000000003</v>
      </c>
      <c r="P298" s="1299">
        <v>33.693399999999997</v>
      </c>
      <c r="Q298" s="1304">
        <v>142.94309440941001</v>
      </c>
      <c r="R298" s="1304">
        <v>142.80015131500059</v>
      </c>
      <c r="S298" s="1304">
        <v>142.6573511636856</v>
      </c>
      <c r="T298" s="1304">
        <v>142.51469381252193</v>
      </c>
      <c r="U298" s="1299">
        <f>SUM(V298:Y298)</f>
        <v>90.88900000000001</v>
      </c>
      <c r="V298" s="1304">
        <v>21.059000000000001</v>
      </c>
      <c r="W298" s="1304">
        <v>20.974</v>
      </c>
      <c r="X298" s="1304">
        <v>24.027000000000001</v>
      </c>
      <c r="Y298" s="1304">
        <v>24.829000000000001</v>
      </c>
      <c r="Z298" s="1299">
        <f>SUM(AA298:AD298)</f>
        <v>132.96029980000003</v>
      </c>
      <c r="AA298" s="1486">
        <v>34.76238</v>
      </c>
      <c r="AB298" s="1486">
        <v>31.505200000000002</v>
      </c>
      <c r="AC298" s="1486">
        <v>33.1004</v>
      </c>
      <c r="AD298" s="1486">
        <v>33.592319799999999</v>
      </c>
      <c r="AE298" s="1299">
        <f>SUM(AF298:AI298)</f>
        <v>26.324999999999999</v>
      </c>
      <c r="AF298" s="1304">
        <v>26.324999999999999</v>
      </c>
      <c r="AG298" s="1304"/>
      <c r="AH298" s="1304"/>
      <c r="AI298" s="1304"/>
      <c r="AJ298" s="2053"/>
      <c r="AK298" s="1282"/>
      <c r="AL298" s="233"/>
      <c r="AM298" s="233"/>
      <c r="AN298" s="5">
        <f t="shared" si="707"/>
        <v>-9.1730000000000018</v>
      </c>
      <c r="AO298" s="5">
        <f t="shared" si="784"/>
        <v>-0.36944701760038673</v>
      </c>
      <c r="AP298" s="4" t="e">
        <f>AO298-#REF!</f>
        <v>#REF!</v>
      </c>
      <c r="AQ298" s="4" t="e">
        <f>AP298/#REF!</f>
        <v>#REF!</v>
      </c>
      <c r="AR298" s="4" t="e">
        <f>AQ298-#REF!</f>
        <v>#REF!</v>
      </c>
      <c r="AS298" s="656">
        <f t="shared" si="708"/>
        <v>-0.27629518072289161</v>
      </c>
      <c r="AT298" s="226"/>
      <c r="AW298" s="844"/>
      <c r="AX298" s="942"/>
      <c r="AY298" s="213"/>
      <c r="AZ298" s="213"/>
      <c r="BA298" s="213"/>
      <c r="BB298" s="213"/>
      <c r="BC298" s="213"/>
      <c r="BD298" s="213"/>
      <c r="BE298" s="213"/>
      <c r="BF298" s="213"/>
    </row>
    <row r="299" spans="1:58" outlineLevel="1">
      <c r="A299" s="1403"/>
      <c r="B299" s="1406"/>
      <c r="C299" s="1434" t="s">
        <v>280</v>
      </c>
      <c r="D299" s="1358"/>
      <c r="E299" s="1304">
        <f>E298*0.76*1.49/1000</f>
        <v>8.4655959199999992E-2</v>
      </c>
      <c r="F299" s="1304">
        <v>8.9593223200000016E-2</v>
      </c>
      <c r="G299" s="1304">
        <f>G298*0.76*1.49/1000</f>
        <v>8.9127806799999987E-2</v>
      </c>
      <c r="H299" s="1304">
        <v>8.0518169599999995E-2</v>
      </c>
      <c r="I299" s="1304">
        <v>7.1475955600000002E-2</v>
      </c>
      <c r="J299" s="1299">
        <f t="shared" ref="J299:P299" si="785">J298*0.76*1.49/1000</f>
        <v>0.1536502828389408</v>
      </c>
      <c r="K299" s="1299"/>
      <c r="L299" s="1299">
        <f t="shared" si="785"/>
        <v>0.15071496616000002</v>
      </c>
      <c r="M299" s="1299">
        <f t="shared" si="785"/>
        <v>3.918104E-2</v>
      </c>
      <c r="N299" s="1299">
        <f t="shared" si="785"/>
        <v>3.5783840000000004E-2</v>
      </c>
      <c r="O299" s="1299">
        <f t="shared" si="785"/>
        <v>3.7595679999999999E-2</v>
      </c>
      <c r="P299" s="1299">
        <f t="shared" si="785"/>
        <v>3.8154406159999994E-2</v>
      </c>
      <c r="Q299" s="1304">
        <f t="shared" ref="Q299:V299" si="786">Q298*0.76*1.49/1000</f>
        <v>0.16186876010921589</v>
      </c>
      <c r="R299" s="1304">
        <f t="shared" si="786"/>
        <v>0.16170689134910665</v>
      </c>
      <c r="S299" s="1304">
        <f t="shared" si="786"/>
        <v>0.16154518445775759</v>
      </c>
      <c r="T299" s="1304">
        <f t="shared" si="786"/>
        <v>0.16138363927329982</v>
      </c>
      <c r="U299" s="1299">
        <f t="shared" si="786"/>
        <v>0.10292270360000001</v>
      </c>
      <c r="V299" s="1299">
        <f t="shared" si="786"/>
        <v>2.3847211600000001E-2</v>
      </c>
      <c r="W299" s="1299">
        <f>W298*0.76*1.49/1000</f>
        <v>2.3750957600000004E-2</v>
      </c>
      <c r="X299" s="1299">
        <f>X298*0.76*1.49/1000</f>
        <v>2.7208174799999998E-2</v>
      </c>
      <c r="Y299" s="1299">
        <f>Y298*0.76*1.49/1000</f>
        <v>2.8116359599999998E-2</v>
      </c>
      <c r="Z299" s="1299">
        <f t="shared" ref="Z299:AF299" si="787">Z298*0.76*1.49/1000</f>
        <v>0.15056424349352002</v>
      </c>
      <c r="AA299" s="1304">
        <f t="shared" si="787"/>
        <v>3.9364919111999998E-2</v>
      </c>
      <c r="AB299" s="1304">
        <f t="shared" si="787"/>
        <v>3.5676488480000004E-2</v>
      </c>
      <c r="AC299" s="1304">
        <f t="shared" si="787"/>
        <v>3.748289296E-2</v>
      </c>
      <c r="AD299" s="1304">
        <f t="shared" si="787"/>
        <v>3.8039942941519994E-2</v>
      </c>
      <c r="AE299" s="1299">
        <f t="shared" si="787"/>
        <v>2.9810430000000002E-2</v>
      </c>
      <c r="AF299" s="1299">
        <f t="shared" si="787"/>
        <v>2.9810430000000002E-2</v>
      </c>
      <c r="AG299" s="1299">
        <f>AG298*0.76*1.49/1000</f>
        <v>0</v>
      </c>
      <c r="AH299" s="1299">
        <f>AH298*0.76*1.49/1000</f>
        <v>0</v>
      </c>
      <c r="AI299" s="1299">
        <f>AI298*0.76*1.49/1000</f>
        <v>0</v>
      </c>
      <c r="AJ299" s="1283"/>
      <c r="AK299" s="1283"/>
      <c r="AL299" s="509"/>
      <c r="AM299" s="509"/>
      <c r="AN299" s="5">
        <f t="shared" si="707"/>
        <v>-1.0387505200000001E-2</v>
      </c>
      <c r="AO299" s="5">
        <f t="shared" si="784"/>
        <v>-0.36944701760038673</v>
      </c>
      <c r="AP299" s="4" t="e">
        <f>AO299-#REF!</f>
        <v>#REF!</v>
      </c>
      <c r="AQ299" s="4" t="e">
        <f>AP299/#REF!</f>
        <v>#REF!</v>
      </c>
      <c r="AR299" s="4" t="e">
        <f>AQ299-#REF!</f>
        <v>#REF!</v>
      </c>
      <c r="AS299" s="656">
        <f t="shared" si="708"/>
        <v>-0.27629518072289161</v>
      </c>
      <c r="AT299" s="509"/>
      <c r="AU299" s="509"/>
      <c r="AV299" s="1250"/>
      <c r="AW299" s="835"/>
      <c r="AX299" s="1252"/>
      <c r="AY299" s="831"/>
      <c r="AZ299" s="831"/>
      <c r="BA299" s="831"/>
      <c r="BB299" s="831"/>
      <c r="BC299" s="213"/>
      <c r="BD299" s="213"/>
      <c r="BE299" s="213"/>
      <c r="BF299" s="213"/>
    </row>
    <row r="300" spans="1:58" outlineLevel="1">
      <c r="A300" s="1403"/>
      <c r="B300" s="1406"/>
      <c r="C300" s="1434" t="s">
        <v>303</v>
      </c>
      <c r="D300" s="1358"/>
      <c r="E300" s="1304">
        <v>2.2740659999999999</v>
      </c>
      <c r="F300" s="1304">
        <v>2.6352950000000002</v>
      </c>
      <c r="G300" s="1304">
        <v>2.8231489999999999</v>
      </c>
      <c r="H300" s="1304">
        <v>2.449573</v>
      </c>
      <c r="I300" s="1304">
        <v>2.4290989999999999</v>
      </c>
      <c r="J300" s="1299">
        <v>5.672069477936037</v>
      </c>
      <c r="K300" s="1299"/>
      <c r="L300" s="1299">
        <f>SUM(M300:P300)</f>
        <v>6.2102351200000001</v>
      </c>
      <c r="M300" s="1298">
        <f>M298*$BF$25</f>
        <v>1.6095920000000001</v>
      </c>
      <c r="N300" s="1298">
        <f>N298*$BG$25</f>
        <v>1.470032</v>
      </c>
      <c r="O300" s="1298">
        <f>O298*$BH$25</f>
        <v>1.5537600000000003</v>
      </c>
      <c r="P300" s="1298">
        <f>P298*$BI$25</f>
        <v>1.5768511199999999</v>
      </c>
      <c r="Q300" s="1303">
        <f>Q298*$BA$25</f>
        <v>6.9573262910948035</v>
      </c>
      <c r="R300" s="1303">
        <f>R298*$BB$25</f>
        <v>7.228383723395857</v>
      </c>
      <c r="S300" s="1303">
        <f>S298*$BC$25</f>
        <v>7.5099965317205992</v>
      </c>
      <c r="T300" s="1303">
        <f>T298*$BD$25</f>
        <v>7.8025369715417625</v>
      </c>
      <c r="U300" s="1299">
        <f>SUM(V300:Y300)</f>
        <v>3.9878757519999999</v>
      </c>
      <c r="V300" s="1304">
        <v>0.89390000000000003</v>
      </c>
      <c r="W300" s="1304">
        <v>0.90280099999999996</v>
      </c>
      <c r="X300" s="1304">
        <v>1.0635930920000001</v>
      </c>
      <c r="Y300" s="1304">
        <v>1.1275816599999999</v>
      </c>
      <c r="Z300" s="1299">
        <f>SUM(AA300:AD300)</f>
        <v>6.1244568970991571</v>
      </c>
      <c r="AA300" s="1486">
        <v>1.6012350925112895</v>
      </c>
      <c r="AB300" s="1486">
        <v>1.4512018980457231</v>
      </c>
      <c r="AC300" s="1486">
        <v>1.524680475161962</v>
      </c>
      <c r="AD300" s="1486">
        <v>1.547339431380182</v>
      </c>
      <c r="AE300" s="1299">
        <f>SUM(AF300:AI300)</f>
        <v>1.1981200000000001</v>
      </c>
      <c r="AF300" s="1304">
        <v>1.1981200000000001</v>
      </c>
      <c r="AG300" s="1304"/>
      <c r="AH300" s="1304"/>
      <c r="AI300" s="1304"/>
      <c r="AJ300" s="2053"/>
      <c r="AK300" s="1282"/>
      <c r="AL300" s="233"/>
      <c r="AM300" s="233"/>
      <c r="AN300" s="5">
        <f t="shared" si="707"/>
        <v>-0.49016690800000018</v>
      </c>
      <c r="AO300" s="5">
        <f t="shared" si="784"/>
        <v>-0.43470635022566811</v>
      </c>
      <c r="AP300" s="4" t="e">
        <f>AO300-#REF!</f>
        <v>#REF!</v>
      </c>
      <c r="AQ300" s="4" t="e">
        <f>AP300/#REF!</f>
        <v>#REF!</v>
      </c>
      <c r="AR300" s="4" t="e">
        <f>AQ300-#REF!</f>
        <v>#REF!</v>
      </c>
      <c r="AS300" s="656">
        <f t="shared" si="708"/>
        <v>-0.31547144217897238</v>
      </c>
      <c r="AT300" s="226"/>
      <c r="AW300" s="835"/>
      <c r="AX300" s="1252"/>
      <c r="AY300" s="831"/>
      <c r="AZ300" s="831"/>
      <c r="BA300" s="831"/>
      <c r="BB300" s="831"/>
      <c r="BC300" s="213"/>
      <c r="BD300" s="213"/>
      <c r="BE300" s="213"/>
      <c r="BF300" s="213"/>
    </row>
    <row r="301" spans="1:58" outlineLevel="1">
      <c r="A301" s="1403"/>
      <c r="B301" s="1406"/>
      <c r="C301" s="1434" t="s">
        <v>286</v>
      </c>
      <c r="D301" s="1358"/>
      <c r="E301" s="1304"/>
      <c r="F301" s="1304"/>
      <c r="G301" s="1304">
        <v>4.9626642727870908E-2</v>
      </c>
      <c r="H301" s="1304">
        <v>1.6413930973030497E-2</v>
      </c>
      <c r="I301" s="1304">
        <v>1.6413930973030497E-2</v>
      </c>
      <c r="J301" s="1304">
        <v>2.3102565051065754E-2</v>
      </c>
      <c r="K301" s="1304"/>
      <c r="L301" s="1304">
        <v>2.1747222222222227E-2</v>
      </c>
      <c r="M301" s="1304">
        <v>2.2351421188630493E-2</v>
      </c>
      <c r="N301" s="1304">
        <v>2.0707732634338141E-2</v>
      </c>
      <c r="O301" s="1304">
        <v>2.1756225425950199E-2</v>
      </c>
      <c r="P301" s="1304">
        <v>2.2166447368421053E-2</v>
      </c>
      <c r="Q301" s="1304">
        <v>2.3433294165477049E-2</v>
      </c>
      <c r="R301" s="1304">
        <v>2.3409860871311573E-2</v>
      </c>
      <c r="S301" s="1304">
        <v>2.3386451010440262E-2</v>
      </c>
      <c r="T301" s="1304">
        <v>2.3363064559429825E-2</v>
      </c>
      <c r="U301" s="1304">
        <v>1.474259303697811E-2</v>
      </c>
      <c r="V301" s="1304">
        <v>1.5448875027845844E-2</v>
      </c>
      <c r="W301" s="1304">
        <v>1.8519051953588592E-2</v>
      </c>
      <c r="X301" s="1304">
        <v>1.5448875027845844E-2</v>
      </c>
      <c r="Y301" s="1304">
        <v>1.4625253610216016E-2</v>
      </c>
      <c r="Z301" s="1304">
        <v>1.474259303697811E-2</v>
      </c>
      <c r="AA301" s="1304">
        <v>1.5448875027845844E-2</v>
      </c>
      <c r="AB301" s="1304">
        <v>1.8519051953588592E-2</v>
      </c>
      <c r="AC301" s="1304">
        <v>1.5448875027845844E-2</v>
      </c>
      <c r="AD301" s="1304">
        <v>1.4625253610216016E-2</v>
      </c>
      <c r="AE301" s="1304"/>
      <c r="AF301" s="1304">
        <v>1.9281413622258922E-2</v>
      </c>
      <c r="AG301" s="1304"/>
      <c r="AH301" s="1304"/>
      <c r="AI301" s="1304"/>
      <c r="AJ301" s="2053"/>
      <c r="AK301" s="1282"/>
      <c r="AL301" s="233"/>
      <c r="AM301" s="233"/>
      <c r="AN301" s="5">
        <f t="shared" si="707"/>
        <v>-6.3073503981043548E-3</v>
      </c>
      <c r="AO301" s="5">
        <f t="shared" si="784"/>
        <v>-0.43126434359391563</v>
      </c>
      <c r="AP301" s="4" t="e">
        <f>AO301-#REF!</f>
        <v>#REF!</v>
      </c>
      <c r="AQ301" s="4" t="e">
        <f>AP301/#REF!</f>
        <v>#REF!</v>
      </c>
      <c r="AR301" s="4" t="e">
        <f>AQ301-#REF!</f>
        <v>#REF!</v>
      </c>
      <c r="AS301" s="656">
        <f t="shared" si="708"/>
        <v>-0.28991014179238689</v>
      </c>
      <c r="AT301" s="226"/>
      <c r="AW301" s="835"/>
      <c r="AX301" s="1253"/>
      <c r="AY301" s="831"/>
      <c r="AZ301" s="831"/>
      <c r="BA301" s="213"/>
      <c r="BB301" s="213"/>
      <c r="BC301" s="213"/>
      <c r="BD301" s="213"/>
      <c r="BE301" s="213"/>
      <c r="BF301" s="213"/>
    </row>
    <row r="302" spans="1:58" outlineLevel="1">
      <c r="A302" s="1403" t="s">
        <v>108</v>
      </c>
      <c r="B302" s="1357" t="s">
        <v>119</v>
      </c>
      <c r="C302" s="1434" t="s">
        <v>287</v>
      </c>
      <c r="D302" s="1358"/>
      <c r="E302" s="1304">
        <v>5.7220000000000004</v>
      </c>
      <c r="F302" s="1304">
        <v>3.2170000000000005</v>
      </c>
      <c r="G302" s="1304">
        <v>2.1179999999999999</v>
      </c>
      <c r="H302" s="1304">
        <v>0</v>
      </c>
      <c r="I302" s="1304">
        <v>0</v>
      </c>
      <c r="J302" s="1299">
        <v>13.437956</v>
      </c>
      <c r="K302" s="1299"/>
      <c r="L302" s="1299">
        <f>SUM(M302:P302)</f>
        <v>13.3</v>
      </c>
      <c r="M302" s="1299">
        <v>3.1</v>
      </c>
      <c r="N302" s="1299">
        <v>3.2</v>
      </c>
      <c r="O302" s="1418">
        <v>3.6</v>
      </c>
      <c r="P302" s="1299">
        <v>3.4</v>
      </c>
      <c r="Q302" s="1304">
        <v>13.147665174</v>
      </c>
      <c r="R302" s="1304">
        <v>13.134517508826001</v>
      </c>
      <c r="S302" s="1304">
        <v>13.121382991317175</v>
      </c>
      <c r="T302" s="1304">
        <v>13.108261608325858</v>
      </c>
      <c r="U302" s="1299">
        <f>SUM(V302:Y302)</f>
        <v>9.0850000000000009</v>
      </c>
      <c r="V302" s="1304">
        <v>1.6679999999999999</v>
      </c>
      <c r="W302" s="1304">
        <v>2.4249999999999998</v>
      </c>
      <c r="X302" s="1485">
        <v>2.8740000000000001</v>
      </c>
      <c r="Y302" s="1485">
        <v>2.1179999999999999</v>
      </c>
      <c r="Z302" s="1299">
        <f>SUM(AA302:AD302)</f>
        <v>13.2867</v>
      </c>
      <c r="AA302" s="1304">
        <v>3.1173000000000002</v>
      </c>
      <c r="AB302" s="1304">
        <v>3.1904000000000003</v>
      </c>
      <c r="AC302" s="1304">
        <v>3.5891999999999999</v>
      </c>
      <c r="AD302" s="1304">
        <v>3.3897999999999997</v>
      </c>
      <c r="AE302" s="1299">
        <f>SUM(AF302:AI302)</f>
        <v>1.625</v>
      </c>
      <c r="AF302" s="1304">
        <v>1.625</v>
      </c>
      <c r="AG302" s="1304"/>
      <c r="AH302" s="1485"/>
      <c r="AI302" s="1485"/>
      <c r="AJ302" s="2059"/>
      <c r="AK302" s="1276"/>
      <c r="AL302" s="224"/>
      <c r="AM302" s="224"/>
      <c r="AN302" s="5">
        <f t="shared" si="707"/>
        <v>-0.72599999999999998</v>
      </c>
      <c r="AO302" s="5">
        <f t="shared" si="784"/>
        <v>-0.34277620396600567</v>
      </c>
      <c r="AP302" s="4" t="e">
        <f>AO302-#REF!</f>
        <v>#REF!</v>
      </c>
      <c r="AQ302" s="4" t="e">
        <f>AP302/#REF!</f>
        <v>#REF!</v>
      </c>
      <c r="AR302" s="4" t="e">
        <f>AQ302-#REF!</f>
        <v>#REF!</v>
      </c>
      <c r="AS302" s="656">
        <f t="shared" si="708"/>
        <v>-0.20166666666666666</v>
      </c>
      <c r="AT302" s="226"/>
      <c r="AW302" s="835"/>
      <c r="AX302" s="925"/>
      <c r="AY302" s="213"/>
      <c r="AZ302" s="213"/>
    </row>
    <row r="303" spans="1:58" outlineLevel="1">
      <c r="A303" s="1403"/>
      <c r="B303" s="1405"/>
      <c r="C303" s="1434" t="s">
        <v>280</v>
      </c>
      <c r="D303" s="1358"/>
      <c r="E303" s="1304">
        <f>E302*0.76*1.49/1000</f>
        <v>6.4795927999999996E-3</v>
      </c>
      <c r="F303" s="1304">
        <v>3.6429308000000011E-3</v>
      </c>
      <c r="G303" s="1304">
        <f>G302*0.76*1.49/1000</f>
        <v>2.3984231999999999E-3</v>
      </c>
      <c r="H303" s="1304">
        <v>0</v>
      </c>
      <c r="I303" s="1304">
        <v>0</v>
      </c>
      <c r="J303" s="1299">
        <f t="shared" ref="J303:R303" si="788">J302*0.76*1.49/1000</f>
        <v>1.5217141374399999E-2</v>
      </c>
      <c r="K303" s="1299"/>
      <c r="L303" s="1299">
        <f t="shared" si="788"/>
        <v>1.5060920000000002E-2</v>
      </c>
      <c r="M303" s="1299">
        <f t="shared" si="788"/>
        <v>3.5104400000000005E-3</v>
      </c>
      <c r="N303" s="1299">
        <f t="shared" si="788"/>
        <v>3.6236800000000007E-3</v>
      </c>
      <c r="O303" s="1299">
        <f t="shared" si="788"/>
        <v>4.0766400000000003E-3</v>
      </c>
      <c r="P303" s="1299">
        <f t="shared" si="788"/>
        <v>3.85016E-3</v>
      </c>
      <c r="Q303" s="1303">
        <f t="shared" ref="Q303" si="789">Q302*0.76*1.49/1000</f>
        <v>1.4888416043037601E-2</v>
      </c>
      <c r="R303" s="1303">
        <f t="shared" si="788"/>
        <v>1.4873527626994561E-2</v>
      </c>
      <c r="S303" s="1303">
        <f t="shared" ref="S303:T303" si="790">S302*0.76*1.49/1000</f>
        <v>1.4858654099367569E-2</v>
      </c>
      <c r="T303" s="1303">
        <f t="shared" si="790"/>
        <v>1.4843795445268202E-2</v>
      </c>
      <c r="U303" s="1299">
        <f t="shared" ref="U303:AA303" si="791">U302*0.76*1.49/1000</f>
        <v>1.0287854000000001E-2</v>
      </c>
      <c r="V303" s="1299">
        <f t="shared" si="791"/>
        <v>1.8888431999999999E-3</v>
      </c>
      <c r="W303" s="1299">
        <f t="shared" si="791"/>
        <v>2.7460700000000002E-3</v>
      </c>
      <c r="X303" s="1299">
        <f t="shared" si="791"/>
        <v>3.2545175999999999E-3</v>
      </c>
      <c r="Y303" s="1299">
        <f t="shared" si="791"/>
        <v>2.3984231999999999E-3</v>
      </c>
      <c r="Z303" s="1299">
        <f t="shared" si="791"/>
        <v>1.504585908E-2</v>
      </c>
      <c r="AA303" s="1304">
        <f t="shared" si="791"/>
        <v>3.5300305200000001E-3</v>
      </c>
      <c r="AB303" s="1304">
        <f>AB302*0.76*1.49/1000</f>
        <v>3.61280896E-3</v>
      </c>
      <c r="AC303" s="1304">
        <f t="shared" ref="AC303:AD303" si="792">AC302*0.76*1.49/1000</f>
        <v>4.0644100799999998E-3</v>
      </c>
      <c r="AD303" s="1304">
        <f t="shared" si="792"/>
        <v>3.8386095199999994E-3</v>
      </c>
      <c r="AE303" s="1299">
        <f t="shared" ref="AE303:AI303" si="793">AE302*0.76*1.49/1000</f>
        <v>1.8401500000000002E-3</v>
      </c>
      <c r="AF303" s="1299">
        <f t="shared" si="793"/>
        <v>1.8401500000000002E-3</v>
      </c>
      <c r="AG303" s="1299">
        <f t="shared" si="793"/>
        <v>0</v>
      </c>
      <c r="AH303" s="1299">
        <f t="shared" si="793"/>
        <v>0</v>
      </c>
      <c r="AI303" s="1299">
        <f t="shared" si="793"/>
        <v>0</v>
      </c>
      <c r="AJ303" s="2048"/>
      <c r="AK303" s="1276"/>
      <c r="AL303" s="224"/>
      <c r="AM303" s="224"/>
      <c r="AN303" s="5">
        <f t="shared" si="707"/>
        <v>-8.2212240000000035E-4</v>
      </c>
      <c r="AO303" s="5">
        <f t="shared" si="784"/>
        <v>-0.34277620396600583</v>
      </c>
      <c r="AP303" s="4" t="e">
        <f>AO303-#REF!</f>
        <v>#REF!</v>
      </c>
      <c r="AQ303" s="4" t="e">
        <f>AP303/#REF!</f>
        <v>#REF!</v>
      </c>
      <c r="AR303" s="4" t="e">
        <f>AQ303-#REF!</f>
        <v>#REF!</v>
      </c>
      <c r="AS303" s="656">
        <f t="shared" si="708"/>
        <v>-0.20166666666666674</v>
      </c>
      <c r="AT303" s="226"/>
      <c r="AW303" s="835"/>
      <c r="AX303" s="925"/>
      <c r="AY303" s="213"/>
      <c r="AZ303" s="213"/>
    </row>
    <row r="304" spans="1:58" outlineLevel="1">
      <c r="A304" s="1403"/>
      <c r="B304" s="1405"/>
      <c r="C304" s="1434" t="s">
        <v>303</v>
      </c>
      <c r="D304" s="1358"/>
      <c r="E304" s="1304">
        <v>0.17202400000000001</v>
      </c>
      <c r="F304" s="1304">
        <v>0.10720000000000002</v>
      </c>
      <c r="G304" s="1304">
        <v>7.950299999999999E-2</v>
      </c>
      <c r="H304" s="1304">
        <v>0</v>
      </c>
      <c r="I304" s="1304">
        <v>0</v>
      </c>
      <c r="J304" s="1299">
        <v>6.369082889780592E-4</v>
      </c>
      <c r="K304" s="1299"/>
      <c r="L304" s="1299">
        <f>SUM(M304:P304)</f>
        <v>0.62067600000000001</v>
      </c>
      <c r="M304" s="1298">
        <f>M302*$BF$25</f>
        <v>0.14421200000000001</v>
      </c>
      <c r="N304" s="1298">
        <f>N302*$BG$25</f>
        <v>0.148864</v>
      </c>
      <c r="O304" s="1298">
        <f>O302*$BH$25</f>
        <v>0.16848000000000002</v>
      </c>
      <c r="P304" s="1298">
        <f>P302*$BI$25</f>
        <v>0.15912000000000001</v>
      </c>
      <c r="Q304" s="1303">
        <f>Q302*$BA$25</f>
        <v>0.63992315934892796</v>
      </c>
      <c r="R304" s="1303">
        <f>R302*$BB$25</f>
        <v>0.66485456563716228</v>
      </c>
      <c r="S304" s="1303">
        <f>S302*$BC$25</f>
        <v>0.69075683764170481</v>
      </c>
      <c r="T304" s="1303">
        <f>T302*$BD$25</f>
        <v>0.71766421479423237</v>
      </c>
      <c r="U304" s="1299">
        <f>SUM(V304:Y304)</f>
        <v>0.39866608599999998</v>
      </c>
      <c r="V304" s="1304">
        <v>7.0800000000000002E-2</v>
      </c>
      <c r="W304" s="1304">
        <v>0.104437</v>
      </c>
      <c r="X304" s="1304">
        <v>0.12732249600000001</v>
      </c>
      <c r="Y304" s="1485">
        <v>9.6106590000000006E-2</v>
      </c>
      <c r="Z304" s="1299">
        <f>SUM(AA304:AD304)</f>
        <v>0.612015929394643</v>
      </c>
      <c r="AA304" s="1304">
        <v>0.14359000027861851</v>
      </c>
      <c r="AB304" s="1304">
        <v>0.14695715423247827</v>
      </c>
      <c r="AC304" s="1304">
        <v>0.16532679851153803</v>
      </c>
      <c r="AD304" s="1304">
        <v>0.15614197637200813</v>
      </c>
      <c r="AE304" s="1299">
        <f>SUM(AF304:AI304)</f>
        <v>7.3940000000000006E-2</v>
      </c>
      <c r="AF304" s="1304">
        <v>7.3940000000000006E-2</v>
      </c>
      <c r="AG304" s="1304"/>
      <c r="AH304" s="1485"/>
      <c r="AI304" s="1485"/>
      <c r="AJ304" s="2059"/>
      <c r="AK304" s="1276"/>
      <c r="AL304" s="224"/>
      <c r="AM304" s="224"/>
      <c r="AN304" s="5">
        <f t="shared" ref="AN304:AN330" si="794">X304-O304</f>
        <v>-4.1157504000000011E-2</v>
      </c>
      <c r="AO304" s="5">
        <f t="shared" si="784"/>
        <v>-0.42824851032587891</v>
      </c>
      <c r="AP304" s="4" t="e">
        <f>AO304-#REF!</f>
        <v>#REF!</v>
      </c>
      <c r="AQ304" s="4" t="e">
        <f>AP304/#REF!</f>
        <v>#REF!</v>
      </c>
      <c r="AR304" s="4" t="e">
        <f>AQ304-#REF!</f>
        <v>#REF!</v>
      </c>
      <c r="AS304" s="656">
        <f t="shared" ref="AS304:AS330" si="795">AN304/O304</f>
        <v>-0.24428717948717954</v>
      </c>
      <c r="AT304" s="226"/>
      <c r="AW304" s="835"/>
      <c r="AX304" s="925"/>
      <c r="AY304" s="831"/>
      <c r="AZ304" s="831"/>
    </row>
    <row r="305" spans="1:52" outlineLevel="1">
      <c r="A305" s="1403"/>
      <c r="B305" s="1405"/>
      <c r="C305" s="1434" t="s">
        <v>286</v>
      </c>
      <c r="D305" s="1358"/>
      <c r="E305" s="1304">
        <v>1.7999999999999999E-2</v>
      </c>
      <c r="F305" s="1304">
        <v>3.2170000000000004E-2</v>
      </c>
      <c r="G305" s="1304">
        <v>0</v>
      </c>
      <c r="H305" s="1304" t="s">
        <v>245</v>
      </c>
      <c r="I305" s="1304" t="s">
        <v>245</v>
      </c>
      <c r="J305" s="1304">
        <v>4.6131809149048603E-2</v>
      </c>
      <c r="K305" s="1304"/>
      <c r="L305" s="1304">
        <v>5.541666666666667E-2</v>
      </c>
      <c r="M305" s="1486">
        <v>5.7943925233644861E-2</v>
      </c>
      <c r="N305" s="1486">
        <v>5.1200000000000002E-2</v>
      </c>
      <c r="O305" s="1486">
        <v>5.8064516129032261E-2</v>
      </c>
      <c r="P305" s="1486">
        <v>5.4838709677419356E-2</v>
      </c>
      <c r="Q305" s="1304">
        <v>5.4781938225E-2</v>
      </c>
      <c r="R305" s="1304">
        <v>5.4727156286775006E-2</v>
      </c>
      <c r="S305" s="1304">
        <v>5.4672429130488226E-2</v>
      </c>
      <c r="T305" s="1304">
        <v>5.4617756701357739E-2</v>
      </c>
      <c r="U305" s="1412">
        <v>3.888834427997255E-2</v>
      </c>
      <c r="V305" s="1412">
        <v>3.7597503900156003E-2</v>
      </c>
      <c r="W305" s="1412">
        <v>2.2228773584905659E-2</v>
      </c>
      <c r="X305" s="1485">
        <v>3.7597503900156003E-2</v>
      </c>
      <c r="Y305" s="1485">
        <v>4.1785714285714294E-2</v>
      </c>
      <c r="Z305" s="1412">
        <v>3.888834427997255E-2</v>
      </c>
      <c r="AA305" s="1412">
        <v>3.7597503900156003E-2</v>
      </c>
      <c r="AB305" s="1412">
        <v>2.2228773584905659E-2</v>
      </c>
      <c r="AC305" s="1485">
        <v>3.7597503900156003E-2</v>
      </c>
      <c r="AD305" s="1485">
        <v>4.1785714285714294E-2</v>
      </c>
      <c r="AE305" s="1412"/>
      <c r="AF305" s="1412">
        <v>4.318578916715201E-2</v>
      </c>
      <c r="AG305" s="1412"/>
      <c r="AH305" s="1485"/>
      <c r="AI305" s="1485"/>
      <c r="AJ305" s="2059"/>
      <c r="AK305" s="1276"/>
      <c r="AL305" s="224"/>
      <c r="AM305" s="224"/>
      <c r="AN305" s="5">
        <f t="shared" si="794"/>
        <v>-2.0467012228876258E-2</v>
      </c>
      <c r="AO305" s="5">
        <f t="shared" si="784"/>
        <v>-0.48980883966541461</v>
      </c>
      <c r="AP305" s="4" t="e">
        <f>AO305-#REF!</f>
        <v>#REF!</v>
      </c>
      <c r="AQ305" s="4" t="e">
        <f>AP305/#REF!</f>
        <v>#REF!</v>
      </c>
      <c r="AR305" s="4" t="e">
        <f>AQ305-#REF!</f>
        <v>#REF!</v>
      </c>
      <c r="AS305" s="656">
        <f t="shared" si="795"/>
        <v>-0.35248743283064665</v>
      </c>
      <c r="AT305" s="226"/>
      <c r="AW305" s="835"/>
      <c r="AX305" s="831"/>
      <c r="AY305" s="831"/>
      <c r="AZ305" s="831"/>
    </row>
    <row r="306" spans="1:52" ht="14.45" hidden="1" customHeight="1" outlineLevel="1">
      <c r="A306" s="1403"/>
      <c r="B306" s="1405"/>
      <c r="C306" s="1434" t="s">
        <v>125</v>
      </c>
      <c r="D306" s="1358"/>
      <c r="E306" s="1394"/>
      <c r="F306" s="1394"/>
      <c r="G306" s="1394"/>
      <c r="H306" s="1394"/>
      <c r="I306" s="1394"/>
      <c r="J306" s="1394"/>
      <c r="K306" s="1394"/>
      <c r="L306" s="1399">
        <v>0</v>
      </c>
      <c r="M306" s="1412">
        <v>0</v>
      </c>
      <c r="N306" s="1412">
        <v>0</v>
      </c>
      <c r="O306" s="1412">
        <v>0</v>
      </c>
      <c r="P306" s="1412">
        <v>0</v>
      </c>
      <c r="Q306" s="1399">
        <v>0</v>
      </c>
      <c r="R306" s="1412">
        <v>0</v>
      </c>
      <c r="S306" s="1412">
        <v>0</v>
      </c>
      <c r="T306" s="1412">
        <v>0</v>
      </c>
      <c r="U306" s="1412"/>
      <c r="V306" s="1412"/>
      <c r="W306" s="1412"/>
      <c r="X306" s="1412"/>
      <c r="Y306" s="1412"/>
      <c r="Z306" s="1399">
        <v>0</v>
      </c>
      <c r="AA306" s="1412"/>
      <c r="AB306" s="1412"/>
      <c r="AC306" s="1412"/>
      <c r="AD306" s="1412"/>
      <c r="AE306" s="1412"/>
      <c r="AF306" s="1412"/>
      <c r="AG306" s="1412"/>
      <c r="AH306" s="1412"/>
      <c r="AI306" s="1412"/>
      <c r="AJ306" s="2058"/>
      <c r="AK306" s="1282"/>
      <c r="AL306" s="233"/>
      <c r="AM306" s="233"/>
      <c r="AN306" s="5">
        <f t="shared" si="794"/>
        <v>0</v>
      </c>
      <c r="AO306" s="5" t="e">
        <f t="shared" si="784"/>
        <v>#DIV/0!</v>
      </c>
      <c r="AP306" s="4" t="e">
        <f>AO306-#REF!</f>
        <v>#DIV/0!</v>
      </c>
      <c r="AQ306" s="4" t="e">
        <f>AP306/#REF!</f>
        <v>#DIV/0!</v>
      </c>
      <c r="AR306" s="4" t="e">
        <f>AQ306-#REF!</f>
        <v>#DIV/0!</v>
      </c>
      <c r="AS306" s="656" t="e">
        <f t="shared" si="795"/>
        <v>#DIV/0!</v>
      </c>
      <c r="AT306" s="226"/>
      <c r="AW306" s="835"/>
      <c r="AX306" s="213"/>
      <c r="AY306" s="213"/>
      <c r="AZ306" s="213"/>
    </row>
    <row r="307" spans="1:52" outlineLevel="1">
      <c r="A307" s="1403" t="s">
        <v>109</v>
      </c>
      <c r="B307" s="1404" t="s">
        <v>97</v>
      </c>
      <c r="C307" s="1434" t="s">
        <v>287</v>
      </c>
      <c r="D307" s="1358"/>
      <c r="E307" s="1304">
        <f>E311+E315</f>
        <v>56.368000000000002</v>
      </c>
      <c r="F307" s="1304">
        <v>58.644999999999996</v>
      </c>
      <c r="G307" s="1304">
        <f t="shared" ref="G307" si="796">G311+G315</f>
        <v>55.818999999999996</v>
      </c>
      <c r="H307" s="1304">
        <v>40.89</v>
      </c>
      <c r="I307" s="1304">
        <v>42.747000000000007</v>
      </c>
      <c r="J307" s="1299">
        <f t="shared" ref="J307" si="797">J311+J315</f>
        <v>52.727137712000001</v>
      </c>
      <c r="K307" s="1299"/>
      <c r="L307" s="1299">
        <f t="shared" ref="L307:V309" si="798">L311+L315</f>
        <v>97.1</v>
      </c>
      <c r="M307" s="1299">
        <f t="shared" si="798"/>
        <v>21.1</v>
      </c>
      <c r="N307" s="1299">
        <f t="shared" si="798"/>
        <v>24.799999999999997</v>
      </c>
      <c r="O307" s="1299">
        <f t="shared" si="798"/>
        <v>25.8</v>
      </c>
      <c r="P307" s="1299">
        <f t="shared" si="798"/>
        <v>25.4</v>
      </c>
      <c r="Q307" s="1304">
        <f t="shared" si="798"/>
        <v>87.158421333000021</v>
      </c>
      <c r="R307" s="1304">
        <f t="shared" si="798"/>
        <v>87.07126291166702</v>
      </c>
      <c r="S307" s="1304">
        <f t="shared" ref="S307:T307" si="799">S311+S315</f>
        <v>86.984191648755356</v>
      </c>
      <c r="T307" s="1304">
        <f t="shared" si="799"/>
        <v>86.897207457106589</v>
      </c>
      <c r="U307" s="1299">
        <f>SUM(V307:Y307)</f>
        <v>81.024000000000001</v>
      </c>
      <c r="V307" s="1299">
        <f t="shared" si="798"/>
        <v>15.126000000000001</v>
      </c>
      <c r="W307" s="1299">
        <f t="shared" ref="W307:AD309" si="800">W311+W315</f>
        <v>18.434000000000001</v>
      </c>
      <c r="X307" s="1299">
        <f t="shared" si="800"/>
        <v>21.72</v>
      </c>
      <c r="Y307" s="1299">
        <f t="shared" si="800"/>
        <v>25.744</v>
      </c>
      <c r="Z307" s="1299">
        <f t="shared" si="800"/>
        <v>97.002399999999994</v>
      </c>
      <c r="AA307" s="1304">
        <f t="shared" si="800"/>
        <v>21.230399999999999</v>
      </c>
      <c r="AB307" s="1304">
        <f t="shared" si="800"/>
        <v>24.7256</v>
      </c>
      <c r="AC307" s="1304">
        <f t="shared" si="800"/>
        <v>25.7226</v>
      </c>
      <c r="AD307" s="1304">
        <f t="shared" si="800"/>
        <v>25.323799999999999</v>
      </c>
      <c r="AE307" s="1299">
        <f>SUM(AF307:AI307)</f>
        <v>15.628</v>
      </c>
      <c r="AF307" s="1299">
        <f t="shared" ref="AF307:AI307" si="801">AF311+AF315</f>
        <v>15.628</v>
      </c>
      <c r="AG307" s="1299">
        <f t="shared" si="801"/>
        <v>0</v>
      </c>
      <c r="AH307" s="1299">
        <f t="shared" si="801"/>
        <v>0</v>
      </c>
      <c r="AI307" s="1299">
        <f t="shared" si="801"/>
        <v>0</v>
      </c>
      <c r="AJ307" s="2048"/>
      <c r="AK307" s="1282"/>
      <c r="AL307" s="233"/>
      <c r="AM307" s="233"/>
      <c r="AN307" s="5">
        <f t="shared" si="794"/>
        <v>-4.0800000000000018</v>
      </c>
      <c r="AO307" s="5">
        <f t="shared" si="784"/>
        <v>-0.158483530142946</v>
      </c>
      <c r="AP307" s="4" t="e">
        <f>AO307-#REF!</f>
        <v>#REF!</v>
      </c>
      <c r="AQ307" s="4" t="e">
        <f>AP307/#REF!</f>
        <v>#REF!</v>
      </c>
      <c r="AR307" s="4" t="e">
        <f>AQ307-#REF!</f>
        <v>#REF!</v>
      </c>
      <c r="AS307" s="656">
        <f t="shared" si="795"/>
        <v>-0.15813953488372101</v>
      </c>
      <c r="AT307" s="226"/>
      <c r="AW307" s="835"/>
      <c r="AX307" s="213"/>
      <c r="AY307" s="213"/>
      <c r="AZ307" s="213"/>
    </row>
    <row r="308" spans="1:52" outlineLevel="1">
      <c r="A308" s="1403"/>
      <c r="B308" s="1405"/>
      <c r="C308" s="1434" t="s">
        <v>280</v>
      </c>
      <c r="D308" s="1358"/>
      <c r="E308" s="1304">
        <f>E312+E316</f>
        <v>6.9473560000000004E-2</v>
      </c>
      <c r="F308" s="1304">
        <v>7.2279962499999989E-2</v>
      </c>
      <c r="G308" s="1304">
        <f t="shared" ref="G308" si="802">G312+G316</f>
        <v>6.8796917499999999E-2</v>
      </c>
      <c r="H308" s="1304">
        <v>5.0396925000000002E-2</v>
      </c>
      <c r="I308" s="1304">
        <v>5.2685677500000007E-2</v>
      </c>
      <c r="J308" s="1299">
        <f t="shared" ref="J308" si="803">J312+J316</f>
        <v>6.3071044122972805E-2</v>
      </c>
      <c r="K308" s="1299"/>
      <c r="L308" s="1299">
        <f t="shared" ref="L308:P308" si="804">L312+L316</f>
        <v>0.11967574999999997</v>
      </c>
      <c r="M308" s="1299">
        <f t="shared" si="798"/>
        <v>2.514489E-2</v>
      </c>
      <c r="N308" s="1299">
        <f t="shared" si="804"/>
        <v>2.9705140000000001E-2</v>
      </c>
      <c r="O308" s="1299">
        <f t="shared" si="804"/>
        <v>3.0877580000000002E-2</v>
      </c>
      <c r="P308" s="1299">
        <f t="shared" si="804"/>
        <v>3.0404599999999997E-2</v>
      </c>
      <c r="Q308" s="1304">
        <f t="shared" ref="Q308:R308" si="805">Q312+Q316</f>
        <v>0.1074227542929225</v>
      </c>
      <c r="R308" s="1304">
        <f t="shared" si="805"/>
        <v>0.10731533153862961</v>
      </c>
      <c r="S308" s="1304">
        <f t="shared" ref="S308:T308" si="806">S312+S316</f>
        <v>0.10720801620709097</v>
      </c>
      <c r="T308" s="1304">
        <f t="shared" si="806"/>
        <v>0.10710080819088387</v>
      </c>
      <c r="U308" s="1299">
        <f>SUM(V308:Y308)</f>
        <v>9.9862079999999978E-2</v>
      </c>
      <c r="V308" s="1299">
        <f>V312+V316</f>
        <v>1.8642794999999997E-2</v>
      </c>
      <c r="W308" s="1299">
        <f t="shared" ref="W308:Z308" si="807">W312+W316</f>
        <v>2.2719904999999999E-2</v>
      </c>
      <c r="X308" s="1299">
        <f t="shared" si="807"/>
        <v>2.6769899999999999E-2</v>
      </c>
      <c r="Y308" s="1299">
        <f t="shared" si="807"/>
        <v>3.172947999999999E-2</v>
      </c>
      <c r="Z308" s="1299">
        <f t="shared" si="807"/>
        <v>0.11955545799999998</v>
      </c>
      <c r="AA308" s="1304">
        <f t="shared" si="800"/>
        <v>2.6166467999999998E-2</v>
      </c>
      <c r="AB308" s="1304">
        <f t="shared" si="800"/>
        <v>3.0474301999999995E-2</v>
      </c>
      <c r="AC308" s="1304">
        <f t="shared" si="800"/>
        <v>3.1703104499999996E-2</v>
      </c>
      <c r="AD308" s="1304">
        <f t="shared" si="800"/>
        <v>3.1211583500000001E-2</v>
      </c>
      <c r="AE308" s="1299">
        <f>SUM(AF308:AI308)</f>
        <v>1.9261509999999999E-2</v>
      </c>
      <c r="AF308" s="1299">
        <f>AF312+AF316</f>
        <v>1.9261509999999999E-2</v>
      </c>
      <c r="AG308" s="1299">
        <f t="shared" ref="AG308:AI308" si="808">AG312+AG316</f>
        <v>0</v>
      </c>
      <c r="AH308" s="1299">
        <f t="shared" si="808"/>
        <v>0</v>
      </c>
      <c r="AI308" s="1299">
        <f t="shared" si="808"/>
        <v>0</v>
      </c>
      <c r="AJ308" s="2048"/>
      <c r="AK308" s="1284"/>
      <c r="AL308" s="235"/>
      <c r="AM308" s="235"/>
      <c r="AN308" s="5">
        <f t="shared" si="794"/>
        <v>-4.1076800000000024E-3</v>
      </c>
      <c r="AO308" s="5">
        <f t="shared" si="784"/>
        <v>-0.12945941755112292</v>
      </c>
      <c r="AP308" s="4" t="e">
        <f>AO308-#REF!</f>
        <v>#REF!</v>
      </c>
      <c r="AQ308" s="4" t="e">
        <f>AP308/#REF!</f>
        <v>#REF!</v>
      </c>
      <c r="AR308" s="4" t="e">
        <f>AQ308-#REF!</f>
        <v>#REF!</v>
      </c>
      <c r="AS308" s="656">
        <f t="shared" si="795"/>
        <v>-0.13303115075728092</v>
      </c>
      <c r="AT308" s="226"/>
      <c r="AW308" s="835"/>
      <c r="AX308" s="213"/>
      <c r="AY308" s="213"/>
      <c r="AZ308" s="213"/>
    </row>
    <row r="309" spans="1:52" outlineLevel="1">
      <c r="A309" s="1403"/>
      <c r="B309" s="1405"/>
      <c r="C309" s="1434" t="s">
        <v>303</v>
      </c>
      <c r="D309" s="1358"/>
      <c r="E309" s="1304">
        <f>E313+E317</f>
        <v>1.6727529999999999</v>
      </c>
      <c r="F309" s="1304">
        <v>1.9200920000000001</v>
      </c>
      <c r="G309" s="1304">
        <f t="shared" ref="G309" si="809">G313+G317</f>
        <v>2.0563899999999999</v>
      </c>
      <c r="H309" s="1304">
        <v>1.6408940000000001</v>
      </c>
      <c r="I309" s="1304">
        <v>1.748821</v>
      </c>
      <c r="J309" s="1299">
        <f t="shared" ref="J309" si="810">J313+J317</f>
        <v>2.2541966571937717</v>
      </c>
      <c r="K309" s="1299"/>
      <c r="L309" s="1299">
        <f t="shared" ref="L309:R309" si="811">L313+L317</f>
        <v>4.7743777567999999</v>
      </c>
      <c r="M309" s="1299">
        <f t="shared" si="798"/>
        <v>1.0344138272000001</v>
      </c>
      <c r="N309" s="1299">
        <f t="shared" si="811"/>
        <v>1.2158039296000001</v>
      </c>
      <c r="O309" s="1299">
        <f t="shared" si="811"/>
        <v>1.2719399999999998</v>
      </c>
      <c r="P309" s="1299">
        <f t="shared" si="811"/>
        <v>1.2522199999999999</v>
      </c>
      <c r="Q309" s="1304">
        <f t="shared" si="811"/>
        <v>4.4687865785855765</v>
      </c>
      <c r="R309" s="1304">
        <f t="shared" si="811"/>
        <v>4.6428138809759094</v>
      </c>
      <c r="S309" s="1304">
        <f t="shared" ref="S309:T309" si="812">S313+S317</f>
        <v>4.8237083478817278</v>
      </c>
      <c r="T309" s="1304">
        <f t="shared" si="812"/>
        <v>5.0117095428811655</v>
      </c>
      <c r="U309" s="1299">
        <f>SUM(V309:Y309)</f>
        <v>4.0220914160000003</v>
      </c>
      <c r="V309" s="1299">
        <f>V313+V317</f>
        <v>0.71219999999999994</v>
      </c>
      <c r="W309" s="1299">
        <f t="shared" ref="W309:Z309" si="813">W313+W317</f>
        <v>0.88580400000000004</v>
      </c>
      <c r="X309" s="1299">
        <f t="shared" si="813"/>
        <v>1.0797357359999999</v>
      </c>
      <c r="Y309" s="1299">
        <f t="shared" si="813"/>
        <v>1.3443516799999999</v>
      </c>
      <c r="Z309" s="1299">
        <f t="shared" si="813"/>
        <v>5.0732255199999994</v>
      </c>
      <c r="AA309" s="1304">
        <f>AA313+AA317</f>
        <v>1.11034992</v>
      </c>
      <c r="AB309" s="1304">
        <f t="shared" si="800"/>
        <v>1.2931488799999997</v>
      </c>
      <c r="AC309" s="1304">
        <f t="shared" si="800"/>
        <v>1.3452919800000001</v>
      </c>
      <c r="AD309" s="1304">
        <f t="shared" si="800"/>
        <v>1.3244347399999998</v>
      </c>
      <c r="AE309" s="1299">
        <f>SUM(AF309:AI309)</f>
        <v>0</v>
      </c>
      <c r="AF309" s="1299"/>
      <c r="AG309" s="1299"/>
      <c r="AH309" s="1299"/>
      <c r="AI309" s="1299"/>
      <c r="AJ309" s="2048"/>
      <c r="AK309" s="1282"/>
      <c r="AL309" s="233"/>
      <c r="AM309" s="233"/>
      <c r="AN309" s="5">
        <f t="shared" si="794"/>
        <v>-0.1922042639999999</v>
      </c>
      <c r="AO309" s="5">
        <f t="shared" si="784"/>
        <v>-0.14297171406815209</v>
      </c>
      <c r="AP309" s="4" t="e">
        <f>AO309-#REF!</f>
        <v>#REF!</v>
      </c>
      <c r="AQ309" s="4" t="e">
        <f>AP309/#REF!</f>
        <v>#REF!</v>
      </c>
      <c r="AR309" s="4" t="e">
        <f>AQ309-#REF!</f>
        <v>#REF!</v>
      </c>
      <c r="AS309" s="656">
        <f t="shared" si="795"/>
        <v>-0.15111110901457611</v>
      </c>
      <c r="AT309" s="226"/>
      <c r="AW309" s="835"/>
    </row>
    <row r="310" spans="1:52" outlineLevel="1">
      <c r="A310" s="1403"/>
      <c r="B310" s="1405"/>
      <c r="C310" s="1434" t="s">
        <v>286</v>
      </c>
      <c r="D310" s="1358"/>
      <c r="E310" s="1408"/>
      <c r="F310" s="1408"/>
      <c r="G310" s="1408">
        <v>9.4349833486774282E-2</v>
      </c>
      <c r="H310" s="1408">
        <v>0.17654761257873461</v>
      </c>
      <c r="I310" s="1408"/>
      <c r="J310" s="1408">
        <v>3.8667502102479913E-2</v>
      </c>
      <c r="K310" s="1408"/>
      <c r="L310" s="1408">
        <v>5.6453488372093019E-2</v>
      </c>
      <c r="M310" s="1412">
        <v>5.3553299492385791E-2</v>
      </c>
      <c r="N310" s="1412">
        <v>5.5233853006681509E-2</v>
      </c>
      <c r="O310" s="1412">
        <v>5.7461024498886418E-2</v>
      </c>
      <c r="P310" s="1412">
        <v>5.9345794392523361E-2</v>
      </c>
      <c r="Q310" s="1412">
        <v>5.0091046743103461E-2</v>
      </c>
      <c r="R310" s="1412">
        <v>5.0040955696360356E-2</v>
      </c>
      <c r="S310" s="1412">
        <v>4.9990914740664E-2</v>
      </c>
      <c r="T310" s="1412">
        <v>4.9940923825923328E-2</v>
      </c>
      <c r="U310" s="1412">
        <v>4.3010325470463337E-2</v>
      </c>
      <c r="V310" s="1412">
        <v>4.1412105467466931E-2</v>
      </c>
      <c r="W310" s="1412">
        <v>2.7984811643232198E-2</v>
      </c>
      <c r="X310" s="1412">
        <v>4.1412105467466931E-2</v>
      </c>
      <c r="Y310" s="1412">
        <v>4.9091116361978195E-2</v>
      </c>
      <c r="Z310" s="1412">
        <v>4.3010325470463337E-2</v>
      </c>
      <c r="AA310" s="1412">
        <v>4.1412105467466931E-2</v>
      </c>
      <c r="AB310" s="1412">
        <v>2.7984811643232198E-2</v>
      </c>
      <c r="AC310" s="1412">
        <v>4.1412105467466931E-2</v>
      </c>
      <c r="AD310" s="1412">
        <v>4.9091116361978195E-2</v>
      </c>
      <c r="AE310" s="1412"/>
      <c r="AF310" s="1412">
        <v>4.5915664192475052E-2</v>
      </c>
      <c r="AG310" s="1412"/>
      <c r="AH310" s="1412"/>
      <c r="AI310" s="1412"/>
      <c r="AJ310" s="2058"/>
      <c r="AK310" s="1282"/>
      <c r="AL310" s="233"/>
      <c r="AM310" s="233"/>
      <c r="AN310" s="5">
        <f t="shared" si="794"/>
        <v>-1.6048919031419487E-2</v>
      </c>
      <c r="AO310" s="5">
        <f>AN310/Y310</f>
        <v>-0.32692104439184472</v>
      </c>
      <c r="AP310" s="4" t="e">
        <f>AO310-#REF!</f>
        <v>#REF!</v>
      </c>
      <c r="AQ310" s="4" t="e">
        <f>AP310/#REF!</f>
        <v>#REF!</v>
      </c>
      <c r="AR310" s="4" t="e">
        <f>AQ310-#REF!</f>
        <v>#REF!</v>
      </c>
      <c r="AS310" s="656">
        <f t="shared" si="795"/>
        <v>-0.27930095523671894</v>
      </c>
      <c r="AT310" s="226"/>
      <c r="AW310" s="835"/>
    </row>
    <row r="311" spans="1:52" outlineLevel="1">
      <c r="A311" s="1403" t="s">
        <v>110</v>
      </c>
      <c r="B311" s="1357" t="s">
        <v>118</v>
      </c>
      <c r="C311" s="1434" t="s">
        <v>287</v>
      </c>
      <c r="D311" s="1358"/>
      <c r="E311" s="1408">
        <v>23.11</v>
      </c>
      <c r="F311" s="1408">
        <v>47.594000000000001</v>
      </c>
      <c r="G311" s="1408">
        <v>41.937999999999995</v>
      </c>
      <c r="H311" s="1408">
        <v>40.89</v>
      </c>
      <c r="I311" s="1408">
        <v>42.747000000000007</v>
      </c>
      <c r="J311" s="1407">
        <v>19.132398672000001</v>
      </c>
      <c r="K311" s="1407"/>
      <c r="L311" s="1299">
        <f>SUM(M311:P311)</f>
        <v>35.4</v>
      </c>
      <c r="M311" s="1299">
        <v>8.6</v>
      </c>
      <c r="N311" s="1299">
        <v>8.6</v>
      </c>
      <c r="O311" s="1299">
        <v>9.1999999999999993</v>
      </c>
      <c r="P311" s="1299">
        <v>9</v>
      </c>
      <c r="Q311" s="1304">
        <v>21.163609206000004</v>
      </c>
      <c r="R311" s="1304">
        <v>21.142445596794005</v>
      </c>
      <c r="S311" s="1304">
        <v>21.12130315119721</v>
      </c>
      <c r="T311" s="1304">
        <v>21.100181848046013</v>
      </c>
      <c r="U311" s="1299">
        <f>SUM(V311:Y311)</f>
        <v>26.137999999999998</v>
      </c>
      <c r="V311" s="1304">
        <v>6.4950000000000001</v>
      </c>
      <c r="W311" s="1304">
        <v>6.3470000000000004</v>
      </c>
      <c r="X311" s="1304">
        <v>5.6029999999999998</v>
      </c>
      <c r="Y311" s="1304">
        <v>7.6929999999999996</v>
      </c>
      <c r="Z311" s="1299">
        <f>SUM(AA311:AD311)</f>
        <v>35.3645</v>
      </c>
      <c r="AA311" s="1486">
        <v>8.6448999999999998</v>
      </c>
      <c r="AB311" s="1411">
        <v>8.5741999999999994</v>
      </c>
      <c r="AC311" s="1486">
        <v>9.1723999999999997</v>
      </c>
      <c r="AD311" s="1486">
        <v>8.9730000000000008</v>
      </c>
      <c r="AE311" s="1299">
        <f>SUM(AF311:AI311)</f>
        <v>5.6950000000000003</v>
      </c>
      <c r="AF311" s="1304">
        <v>5.6950000000000003</v>
      </c>
      <c r="AG311" s="1304"/>
      <c r="AH311" s="1304"/>
      <c r="AI311" s="1304"/>
      <c r="AJ311" s="2053"/>
      <c r="AK311" s="1282"/>
      <c r="AL311" s="233"/>
      <c r="AM311" s="233"/>
      <c r="AN311" s="5">
        <f t="shared" si="794"/>
        <v>-3.5969999999999995</v>
      </c>
      <c r="AO311" s="5">
        <f t="shared" si="784"/>
        <v>-0.46756791888730009</v>
      </c>
      <c r="AP311" s="4" t="e">
        <f>AO311-#REF!</f>
        <v>#REF!</v>
      </c>
      <c r="AQ311" s="4" t="e">
        <f>AP311/#REF!</f>
        <v>#REF!</v>
      </c>
      <c r="AR311" s="4" t="e">
        <f>AQ311-#REF!</f>
        <v>#REF!</v>
      </c>
      <c r="AS311" s="656">
        <f t="shared" si="795"/>
        <v>-0.39097826086956522</v>
      </c>
      <c r="AT311" s="226"/>
      <c r="AW311" s="835"/>
    </row>
    <row r="312" spans="1:52" outlineLevel="1">
      <c r="A312" s="1403"/>
      <c r="B312" s="1406"/>
      <c r="C312" s="1434" t="s">
        <v>280</v>
      </c>
      <c r="D312" s="1358"/>
      <c r="E312" s="1408">
        <f>E311*0.85*1.45/1000</f>
        <v>2.8483075E-2</v>
      </c>
      <c r="F312" s="1408">
        <v>5.8659604999999997E-2</v>
      </c>
      <c r="G312" s="1408">
        <f>G311*0.85*1.45/1000</f>
        <v>5.1688584999999988E-2</v>
      </c>
      <c r="H312" s="1408">
        <v>5.0396925000000002E-2</v>
      </c>
      <c r="I312" s="1408">
        <v>5.2685677500000007E-2</v>
      </c>
      <c r="J312" s="1299">
        <f t="shared" ref="J312" si="814">J311*0.76*1.49/1000</f>
        <v>2.1665528256172802E-2</v>
      </c>
      <c r="K312" s="1407"/>
      <c r="L312" s="1299">
        <f t="shared" ref="L312" si="815">L311*0.85*1.45/1000</f>
        <v>4.3630499999999989E-2</v>
      </c>
      <c r="M312" s="1299">
        <f t="shared" ref="M312" si="816">M311*0.76*1.49/1000</f>
        <v>9.7386399999999998E-3</v>
      </c>
      <c r="N312" s="1299">
        <f t="shared" ref="N312:P312" si="817">N311*0.76*1.49/1000</f>
        <v>9.7386399999999998E-3</v>
      </c>
      <c r="O312" s="1299">
        <f t="shared" si="817"/>
        <v>1.0418079999999998E-2</v>
      </c>
      <c r="P312" s="1299">
        <f t="shared" si="817"/>
        <v>1.0191599999999999E-2</v>
      </c>
      <c r="Q312" s="1304">
        <f t="shared" ref="Q312:R312" si="818">Q311*0.85*1.45/1000</f>
        <v>2.6084148346395001E-2</v>
      </c>
      <c r="R312" s="1304">
        <f t="shared" si="818"/>
        <v>2.6058064198048608E-2</v>
      </c>
      <c r="S312" s="1304">
        <f t="shared" ref="S312:T312" si="819">S311*0.85*1.45/1000</f>
        <v>2.6032006133850562E-2</v>
      </c>
      <c r="T312" s="1304">
        <f t="shared" si="819"/>
        <v>2.600597412771671E-2</v>
      </c>
      <c r="U312" s="1299">
        <f t="shared" ref="U312:AD312" si="820">U311*0.85*1.45/1000</f>
        <v>3.2215084999999997E-2</v>
      </c>
      <c r="V312" s="1299">
        <f t="shared" si="820"/>
        <v>8.005087499999999E-3</v>
      </c>
      <c r="W312" s="1299">
        <f t="shared" si="820"/>
        <v>7.8226774999999998E-3</v>
      </c>
      <c r="X312" s="1299">
        <f t="shared" si="820"/>
        <v>6.9056974999999994E-3</v>
      </c>
      <c r="Y312" s="1299">
        <f t="shared" si="820"/>
        <v>9.4816224999999983E-3</v>
      </c>
      <c r="Z312" s="1299">
        <f t="shared" si="820"/>
        <v>4.3586746249999996E-2</v>
      </c>
      <c r="AA312" s="1304">
        <f t="shared" si="820"/>
        <v>1.0654839250000001E-2</v>
      </c>
      <c r="AB312" s="1304">
        <f t="shared" si="820"/>
        <v>1.0567701499999999E-2</v>
      </c>
      <c r="AC312" s="1304">
        <f t="shared" si="820"/>
        <v>1.1304982999999998E-2</v>
      </c>
      <c r="AD312" s="1304">
        <f t="shared" si="820"/>
        <v>1.10592225E-2</v>
      </c>
      <c r="AE312" s="1299">
        <f t="shared" ref="AE312:AI312" si="821">AE311*0.85*1.45/1000</f>
        <v>7.0190874999999991E-3</v>
      </c>
      <c r="AF312" s="1299">
        <f t="shared" si="821"/>
        <v>7.0190874999999991E-3</v>
      </c>
      <c r="AG312" s="1299">
        <f t="shared" si="821"/>
        <v>0</v>
      </c>
      <c r="AH312" s="1299">
        <f t="shared" si="821"/>
        <v>0</v>
      </c>
      <c r="AI312" s="1299">
        <f t="shared" si="821"/>
        <v>0</v>
      </c>
      <c r="AJ312" s="2048"/>
      <c r="AK312" s="1284"/>
      <c r="AL312" s="235"/>
      <c r="AM312" s="235"/>
      <c r="AN312" s="5">
        <f t="shared" si="794"/>
        <v>-3.5123824999999985E-3</v>
      </c>
      <c r="AO312" s="5">
        <f t="shared" si="784"/>
        <v>-0.37044108220929478</v>
      </c>
      <c r="AP312" s="4" t="e">
        <f>AO312-#REF!</f>
        <v>#REF!</v>
      </c>
      <c r="AQ312" s="4" t="e">
        <f>AP312/#REF!</f>
        <v>#REF!</v>
      </c>
      <c r="AR312" s="4" t="e">
        <f>AQ312-#REF!</f>
        <v>#REF!</v>
      </c>
      <c r="AS312" s="656">
        <f t="shared" si="795"/>
        <v>-0.33714297644095642</v>
      </c>
      <c r="AT312" s="226"/>
      <c r="AW312" s="835"/>
    </row>
    <row r="313" spans="1:52" outlineLevel="1">
      <c r="A313" s="1403"/>
      <c r="B313" s="1406"/>
      <c r="C313" s="1434" t="s">
        <v>303</v>
      </c>
      <c r="D313" s="1358"/>
      <c r="E313" s="1304">
        <v>0.69051099999999999</v>
      </c>
      <c r="F313" s="1304">
        <v>1.5378720000000001</v>
      </c>
      <c r="G313" s="1304">
        <v>1.6000220000000001</v>
      </c>
      <c r="H313" s="1304">
        <v>1.6408940000000001</v>
      </c>
      <c r="I313" s="1304">
        <v>1.748821</v>
      </c>
      <c r="J313" s="1299">
        <v>0.81941629332622234</v>
      </c>
      <c r="K313" s="1299"/>
      <c r="L313" s="1299">
        <f>SUM(M313:P313)</f>
        <v>1.7404788543999998</v>
      </c>
      <c r="M313" s="1298">
        <f>M311*$BF$26</f>
        <v>0.4216094272</v>
      </c>
      <c r="N313" s="1298">
        <f>N311*$BG$26</f>
        <v>0.4216094272</v>
      </c>
      <c r="O313" s="1298">
        <f>O311*$BH$26</f>
        <v>0.45355999999999991</v>
      </c>
      <c r="P313" s="1298">
        <f>P311*$BI$26</f>
        <v>0.44369999999999998</v>
      </c>
      <c r="Q313" s="1303">
        <f>Q311*$BA$26</f>
        <v>1.0851005712100321</v>
      </c>
      <c r="R313" s="1303">
        <f>R311*$BB$26</f>
        <v>1.12735748411225</v>
      </c>
      <c r="S313" s="1303">
        <f>S311*$BC$26</f>
        <v>1.1712818662496411</v>
      </c>
      <c r="T313" s="1303">
        <f>T311*$BD$26</f>
        <v>1.2169318879042059</v>
      </c>
      <c r="U313" s="1299">
        <f>SUM(V313:Y313)</f>
        <v>1.2929244599999998</v>
      </c>
      <c r="V313" s="1304">
        <v>0.30580000000000002</v>
      </c>
      <c r="W313" s="1304">
        <v>0.30493599999999998</v>
      </c>
      <c r="X313" s="1304">
        <v>0.28045999999999999</v>
      </c>
      <c r="Y313" s="1304">
        <v>0.40172846000000001</v>
      </c>
      <c r="Z313" s="1299">
        <f>SUM(AA313:AD313)</f>
        <v>1.8495633499999999</v>
      </c>
      <c r="AA313" s="1486">
        <v>0.45212827</v>
      </c>
      <c r="AB313" s="1486">
        <v>0.44843065999999993</v>
      </c>
      <c r="AC313" s="1486">
        <v>0.47971651999999992</v>
      </c>
      <c r="AD313" s="1486">
        <v>0.46928790000000004</v>
      </c>
      <c r="AE313" s="1299">
        <f>SUM(AF313:AI313)</f>
        <v>0.29737000000000002</v>
      </c>
      <c r="AF313" s="1304">
        <v>0.29737000000000002</v>
      </c>
      <c r="AG313" s="1304"/>
      <c r="AH313" s="1304"/>
      <c r="AI313" s="1304"/>
      <c r="AJ313" s="2053"/>
      <c r="AK313" s="1282"/>
      <c r="AL313" s="233"/>
      <c r="AM313" s="233"/>
      <c r="AN313" s="5">
        <f t="shared" si="794"/>
        <v>-0.17309999999999992</v>
      </c>
      <c r="AO313" s="5">
        <f t="shared" si="784"/>
        <v>-0.43088806802485419</v>
      </c>
      <c r="AP313" s="4" t="e">
        <f>AO313-#REF!</f>
        <v>#REF!</v>
      </c>
      <c r="AQ313" s="4" t="e">
        <f>AP313/#REF!</f>
        <v>#REF!</v>
      </c>
      <c r="AR313" s="4" t="e">
        <f>AQ313-#REF!</f>
        <v>#REF!</v>
      </c>
      <c r="AS313" s="656">
        <f t="shared" si="795"/>
        <v>-0.38164741158832338</v>
      </c>
      <c r="AT313" s="226"/>
      <c r="AW313" s="835"/>
    </row>
    <row r="314" spans="1:52" outlineLevel="1">
      <c r="A314" s="1403"/>
      <c r="B314" s="1406"/>
      <c r="C314" s="1434" t="s">
        <v>286</v>
      </c>
      <c r="D314" s="1358"/>
      <c r="E314" s="1304"/>
      <c r="F314" s="1304"/>
      <c r="G314" s="1304">
        <v>9.4349833486774282E-2</v>
      </c>
      <c r="H314" s="1304">
        <v>2.6343918530672153E-2</v>
      </c>
      <c r="I314" s="1304">
        <v>3.8577135248240441E-2</v>
      </c>
      <c r="J314" s="1304">
        <v>3.3954021051423665E-2</v>
      </c>
      <c r="K314" s="1304"/>
      <c r="L314" s="1399">
        <v>3.3618233618233614E-2</v>
      </c>
      <c r="M314" s="1304">
        <v>3.4538152610441769E-2</v>
      </c>
      <c r="N314" s="1304">
        <v>3.2089552238805968E-2</v>
      </c>
      <c r="O314" s="1304">
        <v>3.4328358208955224E-2</v>
      </c>
      <c r="P314" s="1304">
        <v>3.3582089552238806E-2</v>
      </c>
      <c r="Q314" s="1304">
        <v>1.9723773724137934E-2</v>
      </c>
      <c r="R314" s="1304">
        <v>1.9704049950413798E-2</v>
      </c>
      <c r="S314" s="1304">
        <v>1.9684345900463383E-2</v>
      </c>
      <c r="T314" s="1304">
        <v>1.966466155456292E-2</v>
      </c>
      <c r="U314" s="1412">
        <v>2.0151992585727526E-2</v>
      </c>
      <c r="V314" s="1412">
        <v>2.5627564300524996E-2</v>
      </c>
      <c r="W314" s="1304">
        <v>2.3388445104960062E-2</v>
      </c>
      <c r="X314" s="1304">
        <v>2.5627564300524996E-2</v>
      </c>
      <c r="Y314" s="1304">
        <v>2.0621915103652522E-2</v>
      </c>
      <c r="Z314" s="1304">
        <v>2.0151992585727526E-2</v>
      </c>
      <c r="AA314" s="1412">
        <v>2.5627564300524996E-2</v>
      </c>
      <c r="AB314" s="1304">
        <v>2.3388445104960062E-2</v>
      </c>
      <c r="AC314" s="1304">
        <v>2.5627564300524996E-2</v>
      </c>
      <c r="AD314" s="1304">
        <v>2.0621915103652522E-2</v>
      </c>
      <c r="AE314" s="1412"/>
      <c r="AF314" s="1412">
        <v>2.603146019808273E-2</v>
      </c>
      <c r="AG314" s="1304"/>
      <c r="AH314" s="1304"/>
      <c r="AI314" s="1304"/>
      <c r="AJ314" s="2053"/>
      <c r="AK314" s="1282"/>
      <c r="AL314" s="233"/>
      <c r="AM314" s="233"/>
      <c r="AN314" s="5">
        <f t="shared" si="794"/>
        <v>-8.7007939084302287E-3</v>
      </c>
      <c r="AO314" s="5">
        <f>AN314/Y314</f>
        <v>-0.42191978119865103</v>
      </c>
      <c r="AP314" s="4" t="e">
        <f>AO314-#REF!</f>
        <v>#REF!</v>
      </c>
      <c r="AQ314" s="4" t="e">
        <f>AP314/#REF!</f>
        <v>#REF!</v>
      </c>
      <c r="AR314" s="4" t="e">
        <f>AQ314-#REF!</f>
        <v>#REF!</v>
      </c>
      <c r="AS314" s="656">
        <f t="shared" si="795"/>
        <v>-0.25345790950644581</v>
      </c>
      <c r="AT314" s="226"/>
      <c r="AW314" s="835"/>
    </row>
    <row r="315" spans="1:52" outlineLevel="1">
      <c r="A315" s="1403" t="s">
        <v>111</v>
      </c>
      <c r="B315" s="1357" t="s">
        <v>119</v>
      </c>
      <c r="C315" s="1434" t="s">
        <v>287</v>
      </c>
      <c r="D315" s="1358"/>
      <c r="E315" s="1304">
        <v>33.258000000000003</v>
      </c>
      <c r="F315" s="1304">
        <v>11.050999999999998</v>
      </c>
      <c r="G315" s="1304">
        <v>13.881000000000002</v>
      </c>
      <c r="H315" s="1304">
        <v>0</v>
      </c>
      <c r="I315" s="1304">
        <v>0</v>
      </c>
      <c r="J315" s="1299">
        <v>33.59473904</v>
      </c>
      <c r="K315" s="1299"/>
      <c r="L315" s="1299">
        <f>SUM(M315:P315)</f>
        <v>61.699999999999996</v>
      </c>
      <c r="M315" s="1299">
        <v>12.5</v>
      </c>
      <c r="N315" s="1299">
        <v>16.2</v>
      </c>
      <c r="O315" s="1299">
        <v>16.600000000000001</v>
      </c>
      <c r="P315" s="1299">
        <v>16.399999999999999</v>
      </c>
      <c r="Q315" s="1304">
        <v>65.994812127000017</v>
      </c>
      <c r="R315" s="1304">
        <v>65.928817314873015</v>
      </c>
      <c r="S315" s="1304">
        <v>65.862888497558146</v>
      </c>
      <c r="T315" s="1304">
        <v>65.797025609060583</v>
      </c>
      <c r="U315" s="1299">
        <f>SUM(V315:Y315)</f>
        <v>54.885999999999996</v>
      </c>
      <c r="V315" s="1304">
        <v>8.6310000000000002</v>
      </c>
      <c r="W315" s="1304">
        <v>12.087</v>
      </c>
      <c r="X315" s="1485">
        <v>16.117000000000001</v>
      </c>
      <c r="Y315" s="1485">
        <v>18.050999999999998</v>
      </c>
      <c r="Z315" s="1299">
        <f>SUM(AA315:AD315)</f>
        <v>61.637899999999995</v>
      </c>
      <c r="AA315" s="1486">
        <v>12.5855</v>
      </c>
      <c r="AB315" s="1486">
        <v>16.151399999999999</v>
      </c>
      <c r="AC315" s="1411">
        <v>16.5502</v>
      </c>
      <c r="AD315" s="1411">
        <v>16.3508</v>
      </c>
      <c r="AE315" s="1299">
        <f>SUM(AF315:AI315)</f>
        <v>9.9329999999999998</v>
      </c>
      <c r="AF315" s="1304">
        <v>9.9329999999999998</v>
      </c>
      <c r="AG315" s="1304"/>
      <c r="AH315" s="1485"/>
      <c r="AI315" s="1485"/>
      <c r="AJ315" s="2059"/>
      <c r="AK315" s="1282"/>
      <c r="AL315" s="233"/>
      <c r="AM315" s="233"/>
      <c r="AN315" s="5">
        <f t="shared" si="794"/>
        <v>-0.48300000000000054</v>
      </c>
      <c r="AO315" s="5">
        <f t="shared" si="784"/>
        <v>-2.6757520358982913E-2</v>
      </c>
      <c r="AP315" s="4" t="e">
        <f>AO315-#REF!</f>
        <v>#REF!</v>
      </c>
      <c r="AQ315" s="4" t="e">
        <f>AP315/#REF!</f>
        <v>#REF!</v>
      </c>
      <c r="AR315" s="4" t="e">
        <f>AQ315-#REF!</f>
        <v>#REF!</v>
      </c>
      <c r="AS315" s="656">
        <f t="shared" si="795"/>
        <v>-2.9096385542168705E-2</v>
      </c>
      <c r="AT315" s="226"/>
      <c r="AW315" s="835"/>
    </row>
    <row r="316" spans="1:52" outlineLevel="1">
      <c r="A316" s="1403"/>
      <c r="B316" s="1406"/>
      <c r="C316" s="1434" t="s">
        <v>280</v>
      </c>
      <c r="D316" s="1358"/>
      <c r="E316" s="1408">
        <f>E315*0.85*1.45/1000</f>
        <v>4.0990485E-2</v>
      </c>
      <c r="F316" s="1408">
        <v>1.3620357499999998E-2</v>
      </c>
      <c r="G316" s="1408">
        <f>G315*0.85*1.45/1000</f>
        <v>1.7108332500000004E-2</v>
      </c>
      <c r="H316" s="1408">
        <v>0</v>
      </c>
      <c r="I316" s="1408">
        <v>0</v>
      </c>
      <c r="J316" s="1299">
        <f>J315*0.85*1.45/1000</f>
        <v>4.1405515866800004E-2</v>
      </c>
      <c r="K316" s="1407"/>
      <c r="L316" s="1299">
        <f t="shared" ref="L316:P316" si="822">L315*0.85*1.45/1000</f>
        <v>7.6045249999999981E-2</v>
      </c>
      <c r="M316" s="1299">
        <f>M315*0.85*1.45/1000</f>
        <v>1.540625E-2</v>
      </c>
      <c r="N316" s="1299">
        <f t="shared" si="822"/>
        <v>1.9966500000000002E-2</v>
      </c>
      <c r="O316" s="1299">
        <f t="shared" si="822"/>
        <v>2.0459500000000002E-2</v>
      </c>
      <c r="P316" s="1299">
        <f t="shared" si="822"/>
        <v>2.0212999999999998E-2</v>
      </c>
      <c r="Q316" s="1304">
        <f t="shared" ref="Q316:R316" si="823">Q315*0.85*1.45/1000</f>
        <v>8.1338605946527504E-2</v>
      </c>
      <c r="R316" s="1304">
        <f t="shared" si="823"/>
        <v>8.1257267340581002E-2</v>
      </c>
      <c r="S316" s="1304">
        <f t="shared" ref="S316:T316" si="824">S315*0.85*1.45/1000</f>
        <v>8.1176010073240407E-2</v>
      </c>
      <c r="T316" s="1304">
        <f t="shared" si="824"/>
        <v>8.1094834063167157E-2</v>
      </c>
      <c r="U316" s="1299">
        <f t="shared" ref="U316:AD316" si="825">U315*0.85*1.45/1000</f>
        <v>6.7646994999999988E-2</v>
      </c>
      <c r="V316" s="1299">
        <f t="shared" si="825"/>
        <v>1.0637707499999999E-2</v>
      </c>
      <c r="W316" s="1299">
        <f t="shared" si="825"/>
        <v>1.4897227499999997E-2</v>
      </c>
      <c r="X316" s="1299">
        <f t="shared" si="825"/>
        <v>1.9864202500000001E-2</v>
      </c>
      <c r="Y316" s="1299">
        <f t="shared" si="825"/>
        <v>2.2247857499999996E-2</v>
      </c>
      <c r="Z316" s="1299">
        <f t="shared" si="825"/>
        <v>7.5968711749999987E-2</v>
      </c>
      <c r="AA316" s="1411">
        <f t="shared" si="825"/>
        <v>1.5511628749999999E-2</v>
      </c>
      <c r="AB316" s="1411">
        <f t="shared" si="825"/>
        <v>1.9906600499999996E-2</v>
      </c>
      <c r="AC316" s="1411">
        <f t="shared" si="825"/>
        <v>2.0398121499999998E-2</v>
      </c>
      <c r="AD316" s="1411">
        <f t="shared" si="825"/>
        <v>2.0152361000000001E-2</v>
      </c>
      <c r="AE316" s="1299">
        <f t="shared" ref="AE316:AI316" si="826">AE315*0.85*1.45/1000</f>
        <v>1.2242422499999999E-2</v>
      </c>
      <c r="AF316" s="1299">
        <f t="shared" si="826"/>
        <v>1.2242422499999999E-2</v>
      </c>
      <c r="AG316" s="1299">
        <f t="shared" si="826"/>
        <v>0</v>
      </c>
      <c r="AH316" s="1299">
        <f t="shared" si="826"/>
        <v>0</v>
      </c>
      <c r="AI316" s="1299">
        <f t="shared" si="826"/>
        <v>0</v>
      </c>
      <c r="AJ316" s="2048"/>
      <c r="AK316" s="1282"/>
      <c r="AL316" s="233"/>
      <c r="AM316" s="233"/>
      <c r="AN316" s="5">
        <f t="shared" si="794"/>
        <v>-5.9529750000000131E-4</v>
      </c>
      <c r="AO316" s="5">
        <f t="shared" si="784"/>
        <v>-2.6757520358982947E-2</v>
      </c>
      <c r="AP316" s="4" t="e">
        <f>AO316-#REF!</f>
        <v>#REF!</v>
      </c>
      <c r="AQ316" s="4" t="e">
        <f>AP316/#REF!</f>
        <v>#REF!</v>
      </c>
      <c r="AR316" s="4" t="e">
        <f>AQ316-#REF!</f>
        <v>#REF!</v>
      </c>
      <c r="AS316" s="656">
        <f t="shared" si="795"/>
        <v>-2.9096385542168736E-2</v>
      </c>
      <c r="AT316" s="226"/>
      <c r="AW316" s="835"/>
    </row>
    <row r="317" spans="1:52" outlineLevel="1">
      <c r="A317" s="1403"/>
      <c r="B317" s="1405"/>
      <c r="C317" s="1434" t="s">
        <v>303</v>
      </c>
      <c r="D317" s="1358"/>
      <c r="E317" s="1304">
        <v>0.98224199999999995</v>
      </c>
      <c r="F317" s="1304">
        <v>0.38222</v>
      </c>
      <c r="G317" s="1304">
        <v>0.456368</v>
      </c>
      <c r="H317" s="1304">
        <v>0</v>
      </c>
      <c r="I317" s="1304">
        <v>0</v>
      </c>
      <c r="J317" s="1299">
        <v>1.4347803638675494</v>
      </c>
      <c r="K317" s="1299"/>
      <c r="L317" s="1299">
        <f>SUM(M317:P317)</f>
        <v>3.0338989023999998</v>
      </c>
      <c r="M317" s="1298">
        <f>M315*$BF$26</f>
        <v>0.61280440000000003</v>
      </c>
      <c r="N317" s="1298">
        <f>N315*$BG$26</f>
        <v>0.7941945024</v>
      </c>
      <c r="O317" s="1298">
        <f>O315*$BH$26</f>
        <v>0.81838</v>
      </c>
      <c r="P317" s="1298">
        <f>P315*$BI$26</f>
        <v>0.80851999999999991</v>
      </c>
      <c r="Q317" s="1303">
        <f>Q315*$BA$26</f>
        <v>3.3836860073755446</v>
      </c>
      <c r="R317" s="1303">
        <f>R315*$BB$26</f>
        <v>3.5154563968636592</v>
      </c>
      <c r="S317" s="1303">
        <f>S315*$BC$26</f>
        <v>3.6524264816320868</v>
      </c>
      <c r="T317" s="1303">
        <f>T315*$BD$26</f>
        <v>3.7947776549769601</v>
      </c>
      <c r="U317" s="1299">
        <f>SUM(V317:Y317)</f>
        <v>2.7291669560000003</v>
      </c>
      <c r="V317" s="1304">
        <v>0.40639999999999998</v>
      </c>
      <c r="W317" s="1304">
        <v>0.58086800000000005</v>
      </c>
      <c r="X317" s="1304">
        <v>0.79927573600000001</v>
      </c>
      <c r="Y317" s="1485">
        <v>0.94262321999999998</v>
      </c>
      <c r="Z317" s="1299">
        <f>SUM(AA317:AD317)</f>
        <v>3.2236621699999999</v>
      </c>
      <c r="AA317" s="1486">
        <v>0.65822164999999999</v>
      </c>
      <c r="AB317" s="1486">
        <v>0.84471821999999985</v>
      </c>
      <c r="AC317" s="1411">
        <v>0.86557546000000007</v>
      </c>
      <c r="AD317" s="1411">
        <v>0.85514683999999985</v>
      </c>
      <c r="AE317" s="1299">
        <f>SUM(AF317:AI317)</f>
        <v>0.51866999999999996</v>
      </c>
      <c r="AF317" s="1304">
        <v>0.51866999999999996</v>
      </c>
      <c r="AG317" s="1304"/>
      <c r="AH317" s="1304"/>
      <c r="AI317" s="1485"/>
      <c r="AJ317" s="2059"/>
      <c r="AK317" s="1284"/>
      <c r="AL317" s="235"/>
      <c r="AM317" s="235"/>
      <c r="AN317" s="5">
        <f t="shared" si="794"/>
        <v>-1.9104263999999982E-2</v>
      </c>
      <c r="AO317" s="5">
        <f t="shared" si="784"/>
        <v>-2.0267126455891869E-2</v>
      </c>
      <c r="AP317" s="4" t="e">
        <f>AO317-#REF!</f>
        <v>#REF!</v>
      </c>
      <c r="AQ317" s="4" t="e">
        <f>AP317/#REF!</f>
        <v>#REF!</v>
      </c>
      <c r="AR317" s="4" t="e">
        <f>AQ317-#REF!</f>
        <v>#REF!</v>
      </c>
      <c r="AS317" s="656">
        <f t="shared" si="795"/>
        <v>-2.3344001564065572E-2</v>
      </c>
      <c r="AT317" s="226"/>
      <c r="AW317" s="835"/>
    </row>
    <row r="318" spans="1:52" outlineLevel="1">
      <c r="A318" s="1403"/>
      <c r="B318" s="1405"/>
      <c r="C318" s="1434" t="s">
        <v>286</v>
      </c>
      <c r="D318" s="1358"/>
      <c r="E318" s="1304"/>
      <c r="F318" s="1304"/>
      <c r="G318" s="1304"/>
      <c r="H318" s="1304" t="s">
        <v>245</v>
      </c>
      <c r="I318" s="1304" t="s">
        <v>245</v>
      </c>
      <c r="J318" s="1304">
        <v>4.1986926542270514E-2</v>
      </c>
      <c r="K318" s="1304"/>
      <c r="L318" s="1304">
        <v>9.2503748125937021E-2</v>
      </c>
      <c r="M318" s="1304">
        <v>8.6206896551724144E-2</v>
      </c>
      <c r="N318" s="1304">
        <v>8.9502762430939228E-2</v>
      </c>
      <c r="O318" s="1304">
        <v>9.1712707182320455E-2</v>
      </c>
      <c r="P318" s="1304">
        <v>0.10249999999999999</v>
      </c>
      <c r="Q318" s="1304">
        <v>9.8942746817091476E-2</v>
      </c>
      <c r="R318" s="1304">
        <v>9.8843804070274391E-2</v>
      </c>
      <c r="S318" s="1304">
        <v>9.8744960266204121E-2</v>
      </c>
      <c r="T318" s="1304">
        <v>9.8646215305937909E-2</v>
      </c>
      <c r="U318" s="1412">
        <v>8.1545035544098116E-2</v>
      </c>
      <c r="V318" s="1304">
        <v>7.447329513953059E-2</v>
      </c>
      <c r="W318" s="1304">
        <v>3.5374118403822735E-2</v>
      </c>
      <c r="X318" s="1478">
        <v>7.447329513953059E-2</v>
      </c>
      <c r="Y318" s="1304">
        <v>9.7544242831541214E-2</v>
      </c>
      <c r="Z318" s="1412">
        <v>8.1545035544098116E-2</v>
      </c>
      <c r="AA318" s="1304">
        <v>7.447329513953059E-2</v>
      </c>
      <c r="AB318" s="1304">
        <v>3.5374118403822735E-2</v>
      </c>
      <c r="AC318" s="1478">
        <v>7.447329513953059E-2</v>
      </c>
      <c r="AD318" s="1304">
        <v>9.7544242831541214E-2</v>
      </c>
      <c r="AE318" s="1412"/>
      <c r="AF318" s="1304">
        <v>7.6253737373737376E-2</v>
      </c>
      <c r="AG318" s="1304"/>
      <c r="AH318" s="1478"/>
      <c r="AI318" s="1304"/>
      <c r="AJ318" s="2053"/>
      <c r="AK318" s="1282"/>
      <c r="AL318" s="233"/>
      <c r="AM318" s="233"/>
      <c r="AN318" s="5">
        <f t="shared" si="794"/>
        <v>-1.7239412042789864E-2</v>
      </c>
      <c r="AO318" s="5">
        <f t="shared" si="784"/>
        <v>-0.1767342853084862</v>
      </c>
      <c r="AP318" s="4" t="e">
        <f>AO318-#REF!</f>
        <v>#REF!</v>
      </c>
      <c r="AQ318" s="4" t="e">
        <f>AP318/#REF!</f>
        <v>#REF!</v>
      </c>
      <c r="AR318" s="4" t="e">
        <f>AQ318-#REF!</f>
        <v>#REF!</v>
      </c>
      <c r="AS318" s="656">
        <f t="shared" si="795"/>
        <v>-0.187971902394275</v>
      </c>
      <c r="AT318" s="226"/>
      <c r="AW318" s="835"/>
    </row>
    <row r="319" spans="1:52" ht="14.45" hidden="1" customHeight="1" outlineLevel="1">
      <c r="A319" s="1403"/>
      <c r="B319" s="1405"/>
      <c r="C319" s="1487" t="s">
        <v>125</v>
      </c>
      <c r="D319" s="1358"/>
      <c r="E319" s="1399">
        <v>8.5000000000000006E-2</v>
      </c>
      <c r="F319" s="1399"/>
      <c r="G319" s="1399"/>
      <c r="H319" s="1399"/>
      <c r="I319" s="1399"/>
      <c r="J319" s="1399"/>
      <c r="K319" s="1399"/>
      <c r="L319" s="1399">
        <v>0</v>
      </c>
      <c r="M319" s="1304">
        <v>0</v>
      </c>
      <c r="N319" s="1304">
        <v>0</v>
      </c>
      <c r="O319" s="1304">
        <v>0</v>
      </c>
      <c r="P319" s="1304">
        <v>0</v>
      </c>
      <c r="Q319" s="1304">
        <v>0</v>
      </c>
      <c r="R319" s="1304">
        <v>0</v>
      </c>
      <c r="S319" s="1304">
        <v>0</v>
      </c>
      <c r="T319" s="1304">
        <v>0</v>
      </c>
      <c r="U319" s="1412"/>
      <c r="V319" s="1304"/>
      <c r="W319" s="1304"/>
      <c r="X319" s="1412"/>
      <c r="Y319" s="1412"/>
      <c r="Z319" s="1399">
        <v>0</v>
      </c>
      <c r="AA319" s="1304">
        <v>0</v>
      </c>
      <c r="AB319" s="1304">
        <v>0</v>
      </c>
      <c r="AC319" s="1304">
        <v>0</v>
      </c>
      <c r="AD319" s="1304">
        <v>0</v>
      </c>
      <c r="AE319" s="1412"/>
      <c r="AF319" s="1304"/>
      <c r="AG319" s="1304"/>
      <c r="AH319" s="1412"/>
      <c r="AI319" s="1412"/>
      <c r="AJ319" s="2058"/>
      <c r="AK319" s="1282"/>
      <c r="AL319" s="233"/>
      <c r="AM319" s="233"/>
      <c r="AN319" s="5">
        <f t="shared" si="794"/>
        <v>0</v>
      </c>
      <c r="AO319" s="5" t="e">
        <f t="shared" si="784"/>
        <v>#DIV/0!</v>
      </c>
      <c r="AP319" s="4" t="e">
        <f>AO319-#REF!</f>
        <v>#DIV/0!</v>
      </c>
      <c r="AQ319" s="4" t="e">
        <f>AP319/#REF!</f>
        <v>#DIV/0!</v>
      </c>
      <c r="AR319" s="4" t="e">
        <f>AQ319-#REF!</f>
        <v>#DIV/0!</v>
      </c>
      <c r="AS319" s="656" t="e">
        <f t="shared" si="795"/>
        <v>#DIV/0!</v>
      </c>
      <c r="AT319" s="226"/>
      <c r="AW319" s="835"/>
    </row>
    <row r="320" spans="1:52" ht="15" hidden="1" customHeight="1" outlineLevel="1">
      <c r="A320" s="2595" t="s">
        <v>115</v>
      </c>
      <c r="B320" s="2621" t="s">
        <v>120</v>
      </c>
      <c r="C320" s="1487" t="s">
        <v>277</v>
      </c>
      <c r="D320" s="1358"/>
      <c r="E320" s="1460">
        <f>E323+E326</f>
        <v>0</v>
      </c>
      <c r="F320" s="1460">
        <f>F323+F326</f>
        <v>0</v>
      </c>
      <c r="G320" s="1460">
        <v>0</v>
      </c>
      <c r="H320" s="1460">
        <v>0</v>
      </c>
      <c r="I320" s="1460">
        <v>0</v>
      </c>
      <c r="J320" s="1460">
        <v>0</v>
      </c>
      <c r="K320" s="1460"/>
      <c r="L320" s="1488">
        <f t="shared" ref="L320:P320" si="827">L323+L326</f>
        <v>0</v>
      </c>
      <c r="M320" s="1304">
        <f t="shared" si="827"/>
        <v>0</v>
      </c>
      <c r="N320" s="1304">
        <f t="shared" si="827"/>
        <v>0</v>
      </c>
      <c r="O320" s="1304">
        <f t="shared" si="827"/>
        <v>0</v>
      </c>
      <c r="P320" s="1304">
        <f t="shared" si="827"/>
        <v>0</v>
      </c>
      <c r="Q320" s="1304">
        <f t="shared" ref="Q320:R320" si="828">Q323+Q326</f>
        <v>0</v>
      </c>
      <c r="R320" s="1304">
        <f t="shared" si="828"/>
        <v>0</v>
      </c>
      <c r="S320" s="1304">
        <f t="shared" ref="S320:T320" si="829">S323+S326</f>
        <v>0</v>
      </c>
      <c r="T320" s="1304">
        <f t="shared" si="829"/>
        <v>0</v>
      </c>
      <c r="U320" s="1489">
        <f t="shared" ref="U320:AD321" si="830">U323+U326</f>
        <v>0</v>
      </c>
      <c r="V320" s="1304">
        <f t="shared" si="830"/>
        <v>0</v>
      </c>
      <c r="W320" s="1304">
        <f t="shared" si="830"/>
        <v>0</v>
      </c>
      <c r="X320" s="1489">
        <f t="shared" si="830"/>
        <v>0</v>
      </c>
      <c r="Y320" s="1489">
        <f t="shared" si="830"/>
        <v>0</v>
      </c>
      <c r="Z320" s="1488">
        <f t="shared" si="830"/>
        <v>0</v>
      </c>
      <c r="AA320" s="1304">
        <f t="shared" si="830"/>
        <v>0</v>
      </c>
      <c r="AB320" s="1304">
        <f t="shared" si="830"/>
        <v>0</v>
      </c>
      <c r="AC320" s="1304">
        <f t="shared" si="830"/>
        <v>0</v>
      </c>
      <c r="AD320" s="1304">
        <f t="shared" si="830"/>
        <v>0</v>
      </c>
      <c r="AE320" s="1489">
        <f t="shared" ref="AE320:AI320" si="831">AE323+AE326</f>
        <v>0</v>
      </c>
      <c r="AF320" s="1304">
        <f t="shared" si="831"/>
        <v>0</v>
      </c>
      <c r="AG320" s="1304">
        <f t="shared" si="831"/>
        <v>0</v>
      </c>
      <c r="AH320" s="1489">
        <f t="shared" si="831"/>
        <v>0</v>
      </c>
      <c r="AI320" s="1489">
        <f t="shared" si="831"/>
        <v>0</v>
      </c>
      <c r="AJ320" s="2060"/>
      <c r="AK320" s="1282"/>
      <c r="AL320" s="233"/>
      <c r="AM320" s="233"/>
      <c r="AN320" s="5">
        <f t="shared" si="794"/>
        <v>0</v>
      </c>
      <c r="AO320" s="5" t="e">
        <f t="shared" si="784"/>
        <v>#DIV/0!</v>
      </c>
      <c r="AP320" s="4" t="e">
        <f>AO320-#REF!</f>
        <v>#DIV/0!</v>
      </c>
      <c r="AQ320" s="4" t="e">
        <f>AP320/#REF!</f>
        <v>#DIV/0!</v>
      </c>
      <c r="AR320" s="4" t="e">
        <f>AQ320-#REF!</f>
        <v>#DIV/0!</v>
      </c>
      <c r="AS320" s="656" t="e">
        <f t="shared" si="795"/>
        <v>#DIV/0!</v>
      </c>
      <c r="AT320" s="226"/>
      <c r="AW320" s="835"/>
    </row>
    <row r="321" spans="1:49" ht="14.45" hidden="1" customHeight="1" outlineLevel="1">
      <c r="A321" s="2595"/>
      <c r="B321" s="2621"/>
      <c r="C321" s="1487" t="s">
        <v>303</v>
      </c>
      <c r="D321" s="1358"/>
      <c r="E321" s="1460">
        <f>E324+E327</f>
        <v>0</v>
      </c>
      <c r="F321" s="1460">
        <f>F324+F327</f>
        <v>0</v>
      </c>
      <c r="G321" s="1460">
        <v>0</v>
      </c>
      <c r="H321" s="1460">
        <v>0</v>
      </c>
      <c r="I321" s="1460">
        <v>0</v>
      </c>
      <c r="J321" s="1460">
        <v>0</v>
      </c>
      <c r="K321" s="1460"/>
      <c r="L321" s="1488">
        <f t="shared" ref="L321:P321" si="832">L324+L327</f>
        <v>0</v>
      </c>
      <c r="M321" s="1304">
        <f t="shared" si="832"/>
        <v>0</v>
      </c>
      <c r="N321" s="1304">
        <f t="shared" si="832"/>
        <v>0</v>
      </c>
      <c r="O321" s="1304">
        <f t="shared" si="832"/>
        <v>0</v>
      </c>
      <c r="P321" s="1304">
        <f t="shared" si="832"/>
        <v>0</v>
      </c>
      <c r="Q321" s="1304">
        <f t="shared" ref="Q321:R321" si="833">Q324+Q327</f>
        <v>0</v>
      </c>
      <c r="R321" s="1304">
        <f t="shared" si="833"/>
        <v>0</v>
      </c>
      <c r="S321" s="1304">
        <f t="shared" ref="S321:T321" si="834">S324+S327</f>
        <v>0</v>
      </c>
      <c r="T321" s="1304">
        <f t="shared" si="834"/>
        <v>0</v>
      </c>
      <c r="U321" s="1489">
        <f t="shared" ref="U321:AD321" si="835">U324+U327</f>
        <v>0</v>
      </c>
      <c r="V321" s="1304">
        <f t="shared" si="830"/>
        <v>0</v>
      </c>
      <c r="W321" s="1304">
        <f t="shared" si="835"/>
        <v>0</v>
      </c>
      <c r="X321" s="1489">
        <f t="shared" si="835"/>
        <v>0</v>
      </c>
      <c r="Y321" s="1489">
        <f t="shared" si="835"/>
        <v>0</v>
      </c>
      <c r="Z321" s="1488">
        <f t="shared" si="835"/>
        <v>0</v>
      </c>
      <c r="AA321" s="1304">
        <f t="shared" si="835"/>
        <v>0</v>
      </c>
      <c r="AB321" s="1304">
        <f t="shared" si="835"/>
        <v>0</v>
      </c>
      <c r="AC321" s="1304">
        <f t="shared" si="835"/>
        <v>0</v>
      </c>
      <c r="AD321" s="1304">
        <f t="shared" si="835"/>
        <v>0</v>
      </c>
      <c r="AE321" s="1489">
        <f t="shared" ref="AE321:AI321" si="836">AE324+AE327</f>
        <v>0</v>
      </c>
      <c r="AF321" s="1304">
        <f t="shared" si="836"/>
        <v>0</v>
      </c>
      <c r="AG321" s="1304">
        <f t="shared" si="836"/>
        <v>0</v>
      </c>
      <c r="AH321" s="1489">
        <f t="shared" si="836"/>
        <v>0</v>
      </c>
      <c r="AI321" s="1489">
        <f t="shared" si="836"/>
        <v>0</v>
      </c>
      <c r="AJ321" s="2060"/>
      <c r="AK321" s="1282"/>
      <c r="AL321" s="233"/>
      <c r="AM321" s="233"/>
      <c r="AN321" s="5">
        <f t="shared" si="794"/>
        <v>0</v>
      </c>
      <c r="AO321" s="5" t="e">
        <f t="shared" si="784"/>
        <v>#DIV/0!</v>
      </c>
      <c r="AP321" s="4" t="e">
        <f>AO321-#REF!</f>
        <v>#DIV/0!</v>
      </c>
      <c r="AQ321" s="4" t="e">
        <f>AP321/#REF!</f>
        <v>#DIV/0!</v>
      </c>
      <c r="AR321" s="4" t="e">
        <f>AQ321-#REF!</f>
        <v>#DIV/0!</v>
      </c>
      <c r="AS321" s="656" t="e">
        <f t="shared" si="795"/>
        <v>#DIV/0!</v>
      </c>
      <c r="AT321" s="226"/>
      <c r="AW321" s="835"/>
    </row>
    <row r="322" spans="1:49" ht="14.45" hidden="1" customHeight="1" outlineLevel="1">
      <c r="A322" s="2595" t="s">
        <v>121</v>
      </c>
      <c r="B322" s="2616" t="s">
        <v>114</v>
      </c>
      <c r="C322" s="1487" t="s">
        <v>157</v>
      </c>
      <c r="D322" s="1358"/>
      <c r="E322" s="1460"/>
      <c r="F322" s="1460"/>
      <c r="G322" s="1460">
        <v>0</v>
      </c>
      <c r="H322" s="1460">
        <v>0</v>
      </c>
      <c r="I322" s="1460">
        <v>0</v>
      </c>
      <c r="J322" s="1460">
        <v>0</v>
      </c>
      <c r="K322" s="1460"/>
      <c r="L322" s="1488">
        <f>SUM(M322:P322)</f>
        <v>0</v>
      </c>
      <c r="M322" s="1304"/>
      <c r="N322" s="1304"/>
      <c r="O322" s="1304"/>
      <c r="P322" s="1304"/>
      <c r="Q322" s="1304"/>
      <c r="R322" s="1304"/>
      <c r="S322" s="1304"/>
      <c r="T322" s="1304"/>
      <c r="U322" s="1489">
        <f>SUM(V322:Y322)</f>
        <v>0</v>
      </c>
      <c r="V322" s="1304"/>
      <c r="W322" s="1304"/>
      <c r="X322" s="1489"/>
      <c r="Y322" s="1489"/>
      <c r="Z322" s="1488">
        <f>SUM(AA322:AD322)</f>
        <v>0</v>
      </c>
      <c r="AA322" s="1304"/>
      <c r="AB322" s="1304"/>
      <c r="AC322" s="1304"/>
      <c r="AD322" s="1304"/>
      <c r="AE322" s="1489">
        <f>SUM(AF322:AI322)</f>
        <v>0</v>
      </c>
      <c r="AF322" s="1304"/>
      <c r="AG322" s="1304"/>
      <c r="AH322" s="1489"/>
      <c r="AI322" s="1489"/>
      <c r="AJ322" s="2060"/>
      <c r="AK322" s="1284"/>
      <c r="AL322" s="235"/>
      <c r="AM322" s="235"/>
      <c r="AN322" s="5">
        <f t="shared" si="794"/>
        <v>0</v>
      </c>
      <c r="AO322" s="5" t="e">
        <f t="shared" si="784"/>
        <v>#DIV/0!</v>
      </c>
      <c r="AP322" s="4" t="e">
        <f>AO322-#REF!</f>
        <v>#DIV/0!</v>
      </c>
      <c r="AQ322" s="4" t="e">
        <f>AP322/#REF!</f>
        <v>#DIV/0!</v>
      </c>
      <c r="AR322" s="4" t="e">
        <f>AQ322-#REF!</f>
        <v>#DIV/0!</v>
      </c>
      <c r="AS322" s="656" t="e">
        <f t="shared" si="795"/>
        <v>#DIV/0!</v>
      </c>
      <c r="AT322" s="226"/>
      <c r="AW322" s="835"/>
    </row>
    <row r="323" spans="1:49" ht="14.45" hidden="1" customHeight="1" outlineLevel="1">
      <c r="A323" s="2595"/>
      <c r="B323" s="2616"/>
      <c r="C323" s="1487" t="s">
        <v>277</v>
      </c>
      <c r="D323" s="1358"/>
      <c r="E323" s="1460">
        <f t="shared" ref="E323" si="837">1.154*E322/1000</f>
        <v>0</v>
      </c>
      <c r="F323" s="1460">
        <f t="shared" ref="F323" si="838">1.154*F322/1000</f>
        <v>0</v>
      </c>
      <c r="G323" s="1460">
        <v>0</v>
      </c>
      <c r="H323" s="1460">
        <v>0</v>
      </c>
      <c r="I323" s="1460">
        <v>0</v>
      </c>
      <c r="J323" s="1460">
        <v>0</v>
      </c>
      <c r="K323" s="1460"/>
      <c r="L323" s="1488">
        <f t="shared" ref="L323:P323" si="839">1.154*L322/1000</f>
        <v>0</v>
      </c>
      <c r="M323" s="1304">
        <f t="shared" si="839"/>
        <v>0</v>
      </c>
      <c r="N323" s="1304">
        <f t="shared" si="839"/>
        <v>0</v>
      </c>
      <c r="O323" s="1304">
        <f t="shared" si="839"/>
        <v>0</v>
      </c>
      <c r="P323" s="1304">
        <f t="shared" si="839"/>
        <v>0</v>
      </c>
      <c r="Q323" s="1304">
        <f t="shared" ref="Q323:R323" si="840">1.154*Q322/1000</f>
        <v>0</v>
      </c>
      <c r="R323" s="1304">
        <f t="shared" si="840"/>
        <v>0</v>
      </c>
      <c r="S323" s="1304">
        <f t="shared" ref="S323:T323" si="841">1.154*S322/1000</f>
        <v>0</v>
      </c>
      <c r="T323" s="1304">
        <f t="shared" si="841"/>
        <v>0</v>
      </c>
      <c r="U323" s="1489">
        <f t="shared" ref="U323:AD323" si="842">1.154*U322/1000</f>
        <v>0</v>
      </c>
      <c r="V323" s="1304">
        <f t="shared" si="842"/>
        <v>0</v>
      </c>
      <c r="W323" s="1304">
        <f t="shared" si="842"/>
        <v>0</v>
      </c>
      <c r="X323" s="1489">
        <f t="shared" si="842"/>
        <v>0</v>
      </c>
      <c r="Y323" s="1489">
        <f t="shared" si="842"/>
        <v>0</v>
      </c>
      <c r="Z323" s="1488">
        <f t="shared" si="842"/>
        <v>0</v>
      </c>
      <c r="AA323" s="1304">
        <f t="shared" si="842"/>
        <v>0</v>
      </c>
      <c r="AB323" s="1304">
        <f t="shared" si="842"/>
        <v>0</v>
      </c>
      <c r="AC323" s="1304">
        <f t="shared" si="842"/>
        <v>0</v>
      </c>
      <c r="AD323" s="1304">
        <f t="shared" si="842"/>
        <v>0</v>
      </c>
      <c r="AE323" s="1489">
        <f t="shared" ref="AE323:AI323" si="843">1.154*AE322/1000</f>
        <v>0</v>
      </c>
      <c r="AF323" s="1304">
        <f t="shared" si="843"/>
        <v>0</v>
      </c>
      <c r="AG323" s="1304">
        <f t="shared" si="843"/>
        <v>0</v>
      </c>
      <c r="AH323" s="1489">
        <f t="shared" si="843"/>
        <v>0</v>
      </c>
      <c r="AI323" s="1489">
        <f t="shared" si="843"/>
        <v>0</v>
      </c>
      <c r="AJ323" s="2060"/>
      <c r="AK323" s="1282"/>
      <c r="AL323" s="233"/>
      <c r="AM323" s="233"/>
      <c r="AN323" s="5">
        <f t="shared" si="794"/>
        <v>0</v>
      </c>
      <c r="AO323" s="5" t="e">
        <f t="shared" si="784"/>
        <v>#DIV/0!</v>
      </c>
      <c r="AP323" s="4" t="e">
        <f>AO323-#REF!</f>
        <v>#DIV/0!</v>
      </c>
      <c r="AQ323" s="4" t="e">
        <f>AP323/#REF!</f>
        <v>#DIV/0!</v>
      </c>
      <c r="AR323" s="4" t="e">
        <f>AQ323-#REF!</f>
        <v>#DIV/0!</v>
      </c>
      <c r="AS323" s="656" t="e">
        <f t="shared" si="795"/>
        <v>#DIV/0!</v>
      </c>
      <c r="AT323" s="226"/>
      <c r="AW323" s="835"/>
    </row>
    <row r="324" spans="1:49" ht="14.45" hidden="1" customHeight="1" outlineLevel="1">
      <c r="A324" s="2595"/>
      <c r="B324" s="2616"/>
      <c r="C324" s="1487" t="s">
        <v>303</v>
      </c>
      <c r="D324" s="1358"/>
      <c r="E324" s="1460"/>
      <c r="F324" s="1460"/>
      <c r="G324" s="1460">
        <v>0</v>
      </c>
      <c r="H324" s="1460">
        <v>0</v>
      </c>
      <c r="I324" s="1460">
        <v>0</v>
      </c>
      <c r="J324" s="1460">
        <v>0</v>
      </c>
      <c r="K324" s="1460"/>
      <c r="L324" s="1488">
        <f>SUM(M324:P324)</f>
        <v>0</v>
      </c>
      <c r="M324" s="1304"/>
      <c r="N324" s="1304"/>
      <c r="O324" s="1304"/>
      <c r="P324" s="1304"/>
      <c r="Q324" s="1304"/>
      <c r="R324" s="1304"/>
      <c r="S324" s="1304"/>
      <c r="T324" s="1304"/>
      <c r="U324" s="1489">
        <f>SUM(V324:Y324)</f>
        <v>0</v>
      </c>
      <c r="V324" s="1304"/>
      <c r="W324" s="1304"/>
      <c r="X324" s="1489"/>
      <c r="Y324" s="1489"/>
      <c r="Z324" s="1488">
        <f>SUM(AA324:AD324)</f>
        <v>0</v>
      </c>
      <c r="AA324" s="1304"/>
      <c r="AB324" s="1304"/>
      <c r="AC324" s="1304"/>
      <c r="AD324" s="1304"/>
      <c r="AE324" s="1489">
        <f>SUM(AF324:AI324)</f>
        <v>0</v>
      </c>
      <c r="AF324" s="1304"/>
      <c r="AG324" s="1304"/>
      <c r="AH324" s="1489"/>
      <c r="AI324" s="1489"/>
      <c r="AJ324" s="2060"/>
      <c r="AK324" s="1282"/>
      <c r="AL324" s="233"/>
      <c r="AM324" s="233"/>
      <c r="AN324" s="5">
        <f t="shared" si="794"/>
        <v>0</v>
      </c>
      <c r="AO324" s="5" t="e">
        <f t="shared" si="784"/>
        <v>#DIV/0!</v>
      </c>
      <c r="AP324" s="4" t="e">
        <f>AO324-#REF!</f>
        <v>#DIV/0!</v>
      </c>
      <c r="AQ324" s="4" t="e">
        <f>AP324/#REF!</f>
        <v>#DIV/0!</v>
      </c>
      <c r="AR324" s="4" t="e">
        <f>AQ324-#REF!</f>
        <v>#DIV/0!</v>
      </c>
      <c r="AS324" s="656" t="e">
        <f t="shared" si="795"/>
        <v>#DIV/0!</v>
      </c>
      <c r="AT324" s="226"/>
      <c r="AW324" s="835"/>
    </row>
    <row r="325" spans="1:49" ht="14.45" hidden="1" customHeight="1" outlineLevel="1">
      <c r="A325" s="2595" t="s">
        <v>116</v>
      </c>
      <c r="B325" s="2616" t="s">
        <v>113</v>
      </c>
      <c r="C325" s="1487" t="s">
        <v>306</v>
      </c>
      <c r="D325" s="1358"/>
      <c r="E325" s="1460"/>
      <c r="F325" s="1460"/>
      <c r="G325" s="1460">
        <v>0</v>
      </c>
      <c r="H325" s="1460">
        <v>0</v>
      </c>
      <c r="I325" s="1460">
        <v>0</v>
      </c>
      <c r="J325" s="1460">
        <v>0</v>
      </c>
      <c r="K325" s="1460"/>
      <c r="L325" s="1488">
        <f>SUM(M325:P325)</f>
        <v>0</v>
      </c>
      <c r="M325" s="1304"/>
      <c r="N325" s="1304"/>
      <c r="O325" s="1304"/>
      <c r="P325" s="1304"/>
      <c r="Q325" s="1304"/>
      <c r="R325" s="1304"/>
      <c r="S325" s="1304"/>
      <c r="T325" s="1304"/>
      <c r="U325" s="1489">
        <f>SUM(V325:Y325)</f>
        <v>0</v>
      </c>
      <c r="V325" s="1304"/>
      <c r="W325" s="1304"/>
      <c r="X325" s="1489"/>
      <c r="Y325" s="1489"/>
      <c r="Z325" s="1488">
        <f>SUM(AA325:AD325)</f>
        <v>0</v>
      </c>
      <c r="AA325" s="1304"/>
      <c r="AB325" s="1304"/>
      <c r="AC325" s="1304"/>
      <c r="AD325" s="1304"/>
      <c r="AE325" s="1489">
        <f>SUM(AF325:AI325)</f>
        <v>0</v>
      </c>
      <c r="AF325" s="1304"/>
      <c r="AG325" s="1304"/>
      <c r="AH325" s="1489"/>
      <c r="AI325" s="1489"/>
      <c r="AJ325" s="2060"/>
      <c r="AK325" s="1282"/>
      <c r="AL325" s="233"/>
      <c r="AM325" s="233"/>
      <c r="AN325" s="5">
        <f t="shared" si="794"/>
        <v>0</v>
      </c>
      <c r="AO325" s="5" t="e">
        <f t="shared" si="784"/>
        <v>#DIV/0!</v>
      </c>
      <c r="AP325" s="4" t="e">
        <f>AO325-#REF!</f>
        <v>#DIV/0!</v>
      </c>
      <c r="AQ325" s="4" t="e">
        <f>AP325/#REF!</f>
        <v>#DIV/0!</v>
      </c>
      <c r="AR325" s="4" t="e">
        <f>AQ325-#REF!</f>
        <v>#DIV/0!</v>
      </c>
      <c r="AS325" s="656" t="e">
        <f t="shared" si="795"/>
        <v>#DIV/0!</v>
      </c>
      <c r="AT325" s="226"/>
      <c r="AW325" s="835"/>
    </row>
    <row r="326" spans="1:49" ht="14.45" hidden="1" customHeight="1" outlineLevel="1">
      <c r="A326" s="2595"/>
      <c r="B326" s="2616"/>
      <c r="C326" s="1487" t="s">
        <v>277</v>
      </c>
      <c r="D326" s="1358"/>
      <c r="E326" s="1460">
        <f>0.12*E325</f>
        <v>0</v>
      </c>
      <c r="F326" s="1460">
        <f>0.12*F325</f>
        <v>0</v>
      </c>
      <c r="G326" s="1460">
        <v>0</v>
      </c>
      <c r="H326" s="1460">
        <v>0</v>
      </c>
      <c r="I326" s="1460">
        <v>0</v>
      </c>
      <c r="J326" s="1460">
        <v>0</v>
      </c>
      <c r="K326" s="1460"/>
      <c r="L326" s="1488">
        <f t="shared" ref="L326:P326" si="844">0.12*L325</f>
        <v>0</v>
      </c>
      <c r="M326" s="1304">
        <f t="shared" si="844"/>
        <v>0</v>
      </c>
      <c r="N326" s="1304">
        <f t="shared" si="844"/>
        <v>0</v>
      </c>
      <c r="O326" s="1304">
        <f t="shared" si="844"/>
        <v>0</v>
      </c>
      <c r="P326" s="1304">
        <f t="shared" si="844"/>
        <v>0</v>
      </c>
      <c r="Q326" s="1304">
        <f t="shared" ref="Q326:R326" si="845">0.12*Q325</f>
        <v>0</v>
      </c>
      <c r="R326" s="1304">
        <f t="shared" si="845"/>
        <v>0</v>
      </c>
      <c r="S326" s="1304">
        <f t="shared" ref="S326:T326" si="846">0.12*S325</f>
        <v>0</v>
      </c>
      <c r="T326" s="1304">
        <f t="shared" si="846"/>
        <v>0</v>
      </c>
      <c r="U326" s="1489">
        <f t="shared" ref="U326:AD326" si="847">0.12*U325</f>
        <v>0</v>
      </c>
      <c r="V326" s="1304">
        <f t="shared" si="847"/>
        <v>0</v>
      </c>
      <c r="W326" s="1304">
        <f t="shared" si="847"/>
        <v>0</v>
      </c>
      <c r="X326" s="1489">
        <f t="shared" si="847"/>
        <v>0</v>
      </c>
      <c r="Y326" s="1489">
        <f t="shared" si="847"/>
        <v>0</v>
      </c>
      <c r="Z326" s="1488">
        <f t="shared" si="847"/>
        <v>0</v>
      </c>
      <c r="AA326" s="1304">
        <f t="shared" si="847"/>
        <v>0</v>
      </c>
      <c r="AB326" s="1304">
        <f t="shared" si="847"/>
        <v>0</v>
      </c>
      <c r="AC326" s="1304">
        <f t="shared" si="847"/>
        <v>0</v>
      </c>
      <c r="AD326" s="1304">
        <f t="shared" si="847"/>
        <v>0</v>
      </c>
      <c r="AE326" s="1489">
        <f t="shared" ref="AE326:AI326" si="848">0.12*AE325</f>
        <v>0</v>
      </c>
      <c r="AF326" s="1304">
        <f t="shared" si="848"/>
        <v>0</v>
      </c>
      <c r="AG326" s="1304">
        <f t="shared" si="848"/>
        <v>0</v>
      </c>
      <c r="AH326" s="1489">
        <f t="shared" si="848"/>
        <v>0</v>
      </c>
      <c r="AI326" s="1489">
        <f t="shared" si="848"/>
        <v>0</v>
      </c>
      <c r="AJ326" s="2060"/>
      <c r="AK326" s="1282"/>
      <c r="AL326" s="233"/>
      <c r="AM326" s="233"/>
      <c r="AN326" s="5">
        <f t="shared" si="794"/>
        <v>0</v>
      </c>
      <c r="AO326" s="5" t="e">
        <f t="shared" si="784"/>
        <v>#DIV/0!</v>
      </c>
      <c r="AP326" s="4" t="e">
        <f>AO326-#REF!</f>
        <v>#DIV/0!</v>
      </c>
      <c r="AQ326" s="4" t="e">
        <f>AP326/#REF!</f>
        <v>#DIV/0!</v>
      </c>
      <c r="AR326" s="4" t="e">
        <f>AQ326-#REF!</f>
        <v>#DIV/0!</v>
      </c>
      <c r="AS326" s="656" t="e">
        <f t="shared" si="795"/>
        <v>#DIV/0!</v>
      </c>
      <c r="AT326" s="226"/>
      <c r="AW326" s="835"/>
    </row>
    <row r="327" spans="1:49" ht="14.45" hidden="1" customHeight="1" outlineLevel="1">
      <c r="A327" s="2595"/>
      <c r="B327" s="2616"/>
      <c r="C327" s="1487" t="s">
        <v>303</v>
      </c>
      <c r="D327" s="1358"/>
      <c r="E327" s="1460"/>
      <c r="F327" s="1460"/>
      <c r="G327" s="1460">
        <v>0</v>
      </c>
      <c r="H327" s="1460">
        <v>0</v>
      </c>
      <c r="I327" s="1460">
        <v>0</v>
      </c>
      <c r="J327" s="1460">
        <v>0</v>
      </c>
      <c r="K327" s="1460"/>
      <c r="L327" s="1488">
        <f>SUM(M327:P327)</f>
        <v>0</v>
      </c>
      <c r="M327" s="1304"/>
      <c r="N327" s="1304"/>
      <c r="O327" s="1304"/>
      <c r="P327" s="1304"/>
      <c r="Q327" s="1304"/>
      <c r="R327" s="1304"/>
      <c r="S327" s="1304"/>
      <c r="T327" s="1304"/>
      <c r="U327" s="1489">
        <f>SUM(V327:Y327)</f>
        <v>0</v>
      </c>
      <c r="V327" s="1304"/>
      <c r="W327" s="1304"/>
      <c r="X327" s="1489"/>
      <c r="Y327" s="1489"/>
      <c r="Z327" s="1488">
        <f>SUM(AA327:AD327)</f>
        <v>0</v>
      </c>
      <c r="AA327" s="1304"/>
      <c r="AB327" s="1304"/>
      <c r="AC327" s="1304"/>
      <c r="AD327" s="1304"/>
      <c r="AE327" s="1489">
        <f>SUM(AF327:AI327)</f>
        <v>0</v>
      </c>
      <c r="AF327" s="1304"/>
      <c r="AG327" s="1304"/>
      <c r="AH327" s="1489"/>
      <c r="AI327" s="1489"/>
      <c r="AJ327" s="2060"/>
      <c r="AK327" s="1282"/>
      <c r="AL327" s="233"/>
      <c r="AM327" s="233"/>
      <c r="AN327" s="5">
        <f t="shared" si="794"/>
        <v>0</v>
      </c>
      <c r="AO327" s="5" t="e">
        <f t="shared" si="784"/>
        <v>#DIV/0!</v>
      </c>
      <c r="AP327" s="4" t="e">
        <f>AO327-#REF!</f>
        <v>#DIV/0!</v>
      </c>
      <c r="AQ327" s="4" t="e">
        <f>AP327/#REF!</f>
        <v>#DIV/0!</v>
      </c>
      <c r="AR327" s="4" t="e">
        <f>AQ327-#REF!</f>
        <v>#DIV/0!</v>
      </c>
      <c r="AS327" s="656" t="e">
        <f t="shared" si="795"/>
        <v>#DIV/0!</v>
      </c>
      <c r="AT327" s="226"/>
      <c r="AW327" s="835"/>
    </row>
    <row r="328" spans="1:49" s="248" customFormat="1" ht="33" customHeight="1">
      <c r="A328" s="2595">
        <v>9</v>
      </c>
      <c r="B328" s="1357" t="s">
        <v>217</v>
      </c>
      <c r="C328" s="1434" t="s">
        <v>276</v>
      </c>
      <c r="D328" s="1358"/>
      <c r="E328" s="1436"/>
      <c r="F328" s="1436"/>
      <c r="G328" s="1490">
        <v>2348</v>
      </c>
      <c r="H328" s="1490">
        <v>2548</v>
      </c>
      <c r="I328" s="1490">
        <v>2548</v>
      </c>
      <c r="J328" s="1491">
        <v>557</v>
      </c>
      <c r="K328" s="1491"/>
      <c r="L328" s="1491">
        <v>557</v>
      </c>
      <c r="M328" s="1491">
        <v>557</v>
      </c>
      <c r="N328" s="1491">
        <v>557</v>
      </c>
      <c r="O328" s="1491">
        <v>557</v>
      </c>
      <c r="P328" s="1491">
        <v>557</v>
      </c>
      <c r="Q328" s="1490">
        <v>557</v>
      </c>
      <c r="R328" s="1490">
        <v>557</v>
      </c>
      <c r="S328" s="1490">
        <v>557</v>
      </c>
      <c r="T328" s="1490">
        <v>557</v>
      </c>
      <c r="U328" s="1491">
        <v>1752</v>
      </c>
      <c r="V328" s="1491">
        <v>1752</v>
      </c>
      <c r="W328" s="1491">
        <v>1752</v>
      </c>
      <c r="X328" s="1491">
        <v>1752</v>
      </c>
      <c r="Y328" s="1491">
        <v>1752</v>
      </c>
      <c r="Z328" s="1491">
        <v>1752</v>
      </c>
      <c r="AA328" s="1491">
        <v>1752</v>
      </c>
      <c r="AB328" s="1491">
        <v>1752</v>
      </c>
      <c r="AC328" s="1491">
        <v>1752</v>
      </c>
      <c r="AD328" s="1491">
        <v>1752</v>
      </c>
      <c r="AE328" s="1491">
        <v>1752</v>
      </c>
      <c r="AF328" s="1491">
        <v>1752</v>
      </c>
      <c r="AG328" s="1491">
        <v>1752</v>
      </c>
      <c r="AH328" s="1491">
        <v>1752</v>
      </c>
      <c r="AI328" s="1491">
        <v>1752</v>
      </c>
      <c r="AJ328" s="2061"/>
      <c r="AK328" s="1281"/>
      <c r="AL328" s="247"/>
      <c r="AM328" s="247"/>
      <c r="AN328" s="5">
        <f t="shared" si="794"/>
        <v>1195</v>
      </c>
      <c r="AO328" s="5">
        <f t="shared" ref="AO328:AO330" si="849">AN328/Y328</f>
        <v>0.68207762557077622</v>
      </c>
      <c r="AP328" s="4" t="e">
        <f>AO328-#REF!</f>
        <v>#REF!</v>
      </c>
      <c r="AQ328" s="4" t="e">
        <f>AP328/#REF!</f>
        <v>#REF!</v>
      </c>
      <c r="AR328" s="4" t="e">
        <f>AQ328-#REF!</f>
        <v>#REF!</v>
      </c>
      <c r="AS328" s="656">
        <f t="shared" si="795"/>
        <v>2.1454219030520645</v>
      </c>
      <c r="AT328" s="241"/>
      <c r="AW328" s="835"/>
    </row>
    <row r="329" spans="1:49" s="250" customFormat="1" ht="45" customHeight="1">
      <c r="A329" s="2595"/>
      <c r="B329" s="1492" t="s">
        <v>218</v>
      </c>
      <c r="C329" s="1434" t="s">
        <v>276</v>
      </c>
      <c r="D329" s="1493"/>
      <c r="E329" s="1494"/>
      <c r="F329" s="1494"/>
      <c r="G329" s="1436">
        <v>755</v>
      </c>
      <c r="H329" s="1490">
        <v>1242</v>
      </c>
      <c r="I329" s="1490">
        <v>1929</v>
      </c>
      <c r="J329" s="1491">
        <v>290</v>
      </c>
      <c r="K329" s="1491"/>
      <c r="L329" s="1491">
        <f>P329</f>
        <v>517</v>
      </c>
      <c r="M329" s="1491">
        <f>290+172</f>
        <v>462</v>
      </c>
      <c r="N329" s="1491">
        <v>462</v>
      </c>
      <c r="O329" s="1491">
        <v>462</v>
      </c>
      <c r="P329" s="1491">
        <f>M329+55</f>
        <v>517</v>
      </c>
      <c r="Q329" s="1490">
        <f>L329+20</f>
        <v>537</v>
      </c>
      <c r="R329" s="1490">
        <f>Q329+20</f>
        <v>557</v>
      </c>
      <c r="S329" s="1490">
        <f>R329</f>
        <v>557</v>
      </c>
      <c r="T329" s="1490">
        <f>S329</f>
        <v>557</v>
      </c>
      <c r="U329" s="632">
        <f>Y329</f>
        <v>984</v>
      </c>
      <c r="V329" s="1490">
        <v>942</v>
      </c>
      <c r="W329" s="1490">
        <f>V329+35+7</f>
        <v>984</v>
      </c>
      <c r="X329" s="1490">
        <f>W329</f>
        <v>984</v>
      </c>
      <c r="Y329" s="1490">
        <f>X329</f>
        <v>984</v>
      </c>
      <c r="Z329" s="1491">
        <f>AD329</f>
        <v>1014</v>
      </c>
      <c r="AA329" s="1491">
        <v>984</v>
      </c>
      <c r="AB329" s="1491">
        <v>984</v>
      </c>
      <c r="AC329" s="1491">
        <f>984+10</f>
        <v>994</v>
      </c>
      <c r="AD329" s="1491">
        <f>AC329+20</f>
        <v>1014</v>
      </c>
      <c r="AE329" s="632"/>
      <c r="AF329" s="1490">
        <v>1014</v>
      </c>
      <c r="AG329" s="1490"/>
      <c r="AH329" s="1490"/>
      <c r="AI329" s="1490"/>
      <c r="AJ329" s="2062"/>
      <c r="AK329" s="1285"/>
      <c r="AL329" s="249"/>
      <c r="AM329" s="249"/>
      <c r="AN329" s="5">
        <f t="shared" si="794"/>
        <v>522</v>
      </c>
      <c r="AO329" s="5">
        <f t="shared" si="849"/>
        <v>0.53048780487804881</v>
      </c>
      <c r="AP329" s="4" t="e">
        <f>AO329-#REF!</f>
        <v>#REF!</v>
      </c>
      <c r="AQ329" s="4" t="e">
        <f>AP329/#REF!</f>
        <v>#REF!</v>
      </c>
      <c r="AR329" s="4" t="e">
        <f>AQ329-#REF!</f>
        <v>#REF!</v>
      </c>
      <c r="AS329" s="656">
        <f t="shared" si="795"/>
        <v>1.1298701298701299</v>
      </c>
      <c r="AT329" s="241"/>
      <c r="AW329" s="835"/>
    </row>
    <row r="330" spans="1:49" s="248" customFormat="1" ht="55.5" customHeight="1" thickBot="1">
      <c r="A330" s="2565"/>
      <c r="B330" s="1650" t="s">
        <v>219</v>
      </c>
      <c r="C330" s="1692" t="s">
        <v>96</v>
      </c>
      <c r="D330" s="1693"/>
      <c r="E330" s="1721"/>
      <c r="F330" s="1721"/>
      <c r="G330" s="1722">
        <v>0.32200000000000001</v>
      </c>
      <c r="H330" s="1722">
        <v>0.48744113029827313</v>
      </c>
      <c r="I330" s="1722">
        <v>0.75706436420722134</v>
      </c>
      <c r="J330" s="1723">
        <f>J329/J328</f>
        <v>0.52064631956912033</v>
      </c>
      <c r="K330" s="1723"/>
      <c r="L330" s="1723">
        <f>L329/L328</f>
        <v>0.92818671454219026</v>
      </c>
      <c r="M330" s="1724">
        <f t="shared" ref="M330:P330" si="850">M329/M328</f>
        <v>0.82944344703770201</v>
      </c>
      <c r="N330" s="1724">
        <f t="shared" si="850"/>
        <v>0.82944344703770201</v>
      </c>
      <c r="O330" s="1724">
        <f t="shared" si="850"/>
        <v>0.82944344703770201</v>
      </c>
      <c r="P330" s="1724">
        <f t="shared" si="850"/>
        <v>0.92818671454219026</v>
      </c>
      <c r="Q330" s="1722">
        <f>Q329/Q328</f>
        <v>0.96409335727109513</v>
      </c>
      <c r="R330" s="1722">
        <f t="shared" ref="R330:S330" si="851">R329/R328</f>
        <v>1</v>
      </c>
      <c r="S330" s="1722">
        <f t="shared" si="851"/>
        <v>1</v>
      </c>
      <c r="T330" s="1722">
        <f t="shared" ref="T330" si="852">T329/T328</f>
        <v>1</v>
      </c>
      <c r="U330" s="1725">
        <f>U329/U328</f>
        <v>0.56164383561643838</v>
      </c>
      <c r="V330" s="1726">
        <f t="shared" ref="V330" si="853">V329/V328</f>
        <v>0.53767123287671237</v>
      </c>
      <c r="W330" s="1726">
        <f>W329/W328</f>
        <v>0.56164383561643838</v>
      </c>
      <c r="X330" s="1726">
        <f t="shared" ref="X330:Y330" si="854">X329/X328</f>
        <v>0.56164383561643838</v>
      </c>
      <c r="Y330" s="1726">
        <f t="shared" si="854"/>
        <v>0.56164383561643838</v>
      </c>
      <c r="Z330" s="1723">
        <f>Z329/Z328</f>
        <v>0.57876712328767121</v>
      </c>
      <c r="AA330" s="1724">
        <f t="shared" ref="AA330:AD330" si="855">AA329/AA328</f>
        <v>0.56164383561643838</v>
      </c>
      <c r="AB330" s="1724">
        <f t="shared" si="855"/>
        <v>0.56164383561643838</v>
      </c>
      <c r="AC330" s="1724">
        <f t="shared" si="855"/>
        <v>0.56735159817351599</v>
      </c>
      <c r="AD330" s="1724">
        <f t="shared" si="855"/>
        <v>0.57876712328767121</v>
      </c>
      <c r="AE330" s="1725">
        <f>AE329/AE328</f>
        <v>0</v>
      </c>
      <c r="AF330" s="1726">
        <f t="shared" ref="AF330" si="856">AF329/AF328</f>
        <v>0.57876712328767121</v>
      </c>
      <c r="AG330" s="1726">
        <f>AG329/AG328</f>
        <v>0</v>
      </c>
      <c r="AH330" s="1726">
        <f t="shared" ref="AH330:AI330" si="857">AH329/AH328</f>
        <v>0</v>
      </c>
      <c r="AI330" s="1726">
        <f t="shared" si="857"/>
        <v>0</v>
      </c>
      <c r="AJ330" s="2063"/>
      <c r="AK330" s="1281"/>
      <c r="AL330" s="247"/>
      <c r="AM330" s="247"/>
      <c r="AN330" s="5">
        <f t="shared" si="794"/>
        <v>-0.26779961142126363</v>
      </c>
      <c r="AO330" s="5">
        <f t="shared" si="849"/>
        <v>-0.47681394228664009</v>
      </c>
      <c r="AP330" s="4" t="e">
        <f>AO330-#REF!</f>
        <v>#REF!</v>
      </c>
      <c r="AQ330" s="4" t="e">
        <f>AP330/#REF!</f>
        <v>#REF!</v>
      </c>
      <c r="AR330" s="4" t="e">
        <f>AQ330-#REF!</f>
        <v>#REF!</v>
      </c>
      <c r="AS330" s="656">
        <f t="shared" si="795"/>
        <v>-0.32286663108580915</v>
      </c>
      <c r="AT330" s="241"/>
      <c r="AW330" s="835"/>
    </row>
    <row r="331" spans="1:49" ht="21.75" thickBot="1">
      <c r="A331" s="1710" t="s">
        <v>328</v>
      </c>
      <c r="B331" s="1711"/>
      <c r="C331" s="1711"/>
      <c r="D331" s="1711"/>
      <c r="E331" s="1711"/>
      <c r="F331" s="1711"/>
      <c r="G331" s="1711"/>
      <c r="H331" s="1711"/>
      <c r="I331" s="1711"/>
      <c r="J331" s="1711"/>
      <c r="K331" s="1711"/>
      <c r="L331" s="1711"/>
      <c r="M331" s="1711"/>
      <c r="N331" s="1711"/>
      <c r="O331" s="1711"/>
      <c r="P331" s="1711"/>
      <c r="Q331" s="1711"/>
      <c r="R331" s="1711"/>
      <c r="S331" s="1711"/>
      <c r="T331" s="1711"/>
      <c r="U331" s="1711"/>
      <c r="V331" s="1711"/>
      <c r="W331" s="1711"/>
      <c r="X331" s="1711"/>
      <c r="Y331" s="1712"/>
      <c r="Z331" s="1985"/>
      <c r="AA331" s="1985"/>
      <c r="AB331" s="1985"/>
      <c r="AC331" s="1985"/>
      <c r="AD331" s="2462"/>
      <c r="AE331" s="1985"/>
      <c r="AF331" s="1985"/>
      <c r="AG331" s="1985"/>
      <c r="AH331" s="1985"/>
      <c r="AI331" s="1986"/>
      <c r="AJ331" s="2045"/>
      <c r="AK331" s="1284"/>
      <c r="AL331" s="235"/>
      <c r="AM331" s="235"/>
      <c r="AN331" s="235"/>
      <c r="AO331" s="235"/>
      <c r="AP331" s="226"/>
      <c r="AQ331" s="226"/>
      <c r="AR331" s="226"/>
      <c r="AS331" s="226"/>
      <c r="AT331" s="226"/>
      <c r="AW331" s="835"/>
    </row>
    <row r="332" spans="1:49" ht="43.15" hidden="1" customHeight="1" outlineLevel="1">
      <c r="A332" s="1651">
        <v>1</v>
      </c>
      <c r="B332" s="1727" t="s">
        <v>25</v>
      </c>
      <c r="C332" s="962" t="s">
        <v>302</v>
      </c>
      <c r="D332" s="976"/>
      <c r="E332" s="976"/>
      <c r="F332" s="976"/>
      <c r="G332" s="1707"/>
      <c r="H332" s="1707"/>
      <c r="I332" s="1707"/>
      <c r="J332" s="1707"/>
      <c r="K332" s="1707"/>
      <c r="L332" s="240">
        <f t="shared" ref="L332:L344" si="858">SUM(M332:P332)</f>
        <v>0</v>
      </c>
      <c r="M332" s="1708"/>
      <c r="N332" s="240"/>
      <c r="O332" s="240"/>
      <c r="P332" s="240"/>
      <c r="Q332" s="1714"/>
      <c r="R332" s="1714"/>
      <c r="S332" s="1714"/>
      <c r="T332" s="1714"/>
      <c r="U332" s="1728"/>
      <c r="V332" s="1728"/>
      <c r="W332" s="1728"/>
      <c r="X332" s="1728"/>
      <c r="Y332" s="1729">
        <f t="shared" ref="Y332" si="859">Y331/Y330</f>
        <v>0</v>
      </c>
      <c r="Z332" s="240">
        <f t="shared" ref="Z332:Z344" si="860">SUM(AA332:AD332)</f>
        <v>0</v>
      </c>
      <c r="AA332" s="1708"/>
      <c r="AB332" s="240"/>
      <c r="AC332" s="240"/>
      <c r="AD332" s="240"/>
      <c r="AE332" s="1728"/>
      <c r="AF332" s="1728"/>
      <c r="AG332" s="1728"/>
      <c r="AH332" s="1728"/>
      <c r="AI332" s="1729" t="e">
        <f t="shared" ref="AI332:AI362" si="861">AI331/AI330</f>
        <v>#DIV/0!</v>
      </c>
      <c r="AJ332" s="2064"/>
      <c r="AK332" s="1282"/>
      <c r="AL332" s="233"/>
      <c r="AM332" s="233"/>
      <c r="AN332" s="233"/>
      <c r="AO332" s="233"/>
      <c r="AP332" s="226"/>
      <c r="AQ332" s="226"/>
      <c r="AR332" s="226"/>
      <c r="AS332" s="226"/>
      <c r="AT332" s="226"/>
      <c r="AW332" s="835"/>
    </row>
    <row r="333" spans="1:49" ht="18" hidden="1" customHeight="1" outlineLevel="1">
      <c r="A333" s="1495" t="s">
        <v>8</v>
      </c>
      <c r="B333" s="1471" t="s">
        <v>21</v>
      </c>
      <c r="C333" s="1434" t="s">
        <v>302</v>
      </c>
      <c r="D333" s="1496"/>
      <c r="E333" s="1496"/>
      <c r="F333" s="1496"/>
      <c r="G333" s="1497"/>
      <c r="H333" s="1497"/>
      <c r="I333" s="1497"/>
      <c r="J333" s="1497"/>
      <c r="K333" s="1497"/>
      <c r="L333" s="1498">
        <f t="shared" si="858"/>
        <v>0</v>
      </c>
      <c r="M333" s="1461"/>
      <c r="N333" s="1498"/>
      <c r="O333" s="1498"/>
      <c r="P333" s="1498"/>
      <c r="Q333" s="1499"/>
      <c r="R333" s="1499"/>
      <c r="S333" s="1499"/>
      <c r="T333" s="1499"/>
      <c r="U333" s="1502"/>
      <c r="V333" s="1502"/>
      <c r="W333" s="1502"/>
      <c r="X333" s="1502"/>
      <c r="Y333" s="1501" t="e">
        <f t="shared" ref="Y333" si="862">Y332/Y331</f>
        <v>#DIV/0!</v>
      </c>
      <c r="Z333" s="1498">
        <f t="shared" si="860"/>
        <v>0</v>
      </c>
      <c r="AA333" s="1461"/>
      <c r="AB333" s="1498"/>
      <c r="AC333" s="1498"/>
      <c r="AD333" s="1498"/>
      <c r="AE333" s="1502"/>
      <c r="AF333" s="1502"/>
      <c r="AG333" s="1502"/>
      <c r="AH333" s="1502"/>
      <c r="AI333" s="1501" t="e">
        <f t="shared" si="861"/>
        <v>#DIV/0!</v>
      </c>
      <c r="AJ333" s="2064"/>
      <c r="AK333" s="1282"/>
      <c r="AL333" s="233"/>
      <c r="AM333" s="233"/>
      <c r="AN333" s="233"/>
      <c r="AO333" s="233"/>
      <c r="AP333" s="226"/>
      <c r="AQ333" s="226"/>
      <c r="AR333" s="226"/>
      <c r="AS333" s="226"/>
      <c r="AT333" s="226"/>
      <c r="AW333" s="835"/>
    </row>
    <row r="334" spans="1:49" ht="18" hidden="1" customHeight="1" outlineLevel="1">
      <c r="A334" s="1495" t="s">
        <v>9</v>
      </c>
      <c r="B334" s="1471" t="s">
        <v>22</v>
      </c>
      <c r="C334" s="1434" t="s">
        <v>302</v>
      </c>
      <c r="D334" s="1496"/>
      <c r="E334" s="1496"/>
      <c r="F334" s="1496"/>
      <c r="G334" s="1497"/>
      <c r="H334" s="1497"/>
      <c r="I334" s="1497"/>
      <c r="J334" s="1497"/>
      <c r="K334" s="1497"/>
      <c r="L334" s="1498">
        <f t="shared" si="858"/>
        <v>0</v>
      </c>
      <c r="M334" s="1461"/>
      <c r="N334" s="1498"/>
      <c r="O334" s="1498"/>
      <c r="P334" s="1498"/>
      <c r="Q334" s="1499"/>
      <c r="R334" s="1499"/>
      <c r="S334" s="1499"/>
      <c r="T334" s="1499"/>
      <c r="U334" s="1502"/>
      <c r="V334" s="1502"/>
      <c r="W334" s="1502"/>
      <c r="X334" s="1502"/>
      <c r="Y334" s="1501" t="e">
        <f t="shared" ref="Y334" si="863">Y333/Y332</f>
        <v>#DIV/0!</v>
      </c>
      <c r="Z334" s="1498">
        <f t="shared" si="860"/>
        <v>0</v>
      </c>
      <c r="AA334" s="1461"/>
      <c r="AB334" s="1498"/>
      <c r="AC334" s="1498"/>
      <c r="AD334" s="1498"/>
      <c r="AE334" s="1502"/>
      <c r="AF334" s="1502"/>
      <c r="AG334" s="1502"/>
      <c r="AH334" s="1502"/>
      <c r="AI334" s="1501" t="e">
        <f t="shared" si="861"/>
        <v>#DIV/0!</v>
      </c>
      <c r="AJ334" s="2064"/>
      <c r="AK334" s="1282"/>
      <c r="AL334" s="233"/>
      <c r="AM334" s="233"/>
      <c r="AN334" s="233"/>
      <c r="AO334" s="233"/>
      <c r="AP334" s="226"/>
      <c r="AQ334" s="226"/>
      <c r="AR334" s="226"/>
      <c r="AS334" s="226"/>
      <c r="AT334" s="226"/>
      <c r="AW334" s="835"/>
    </row>
    <row r="335" spans="1:49" ht="18" hidden="1" customHeight="1" outlineLevel="1">
      <c r="A335" s="1495" t="s">
        <v>10</v>
      </c>
      <c r="B335" s="1471" t="s">
        <v>23</v>
      </c>
      <c r="C335" s="1434" t="s">
        <v>302</v>
      </c>
      <c r="D335" s="1496"/>
      <c r="E335" s="1496"/>
      <c r="F335" s="1496"/>
      <c r="G335" s="1497"/>
      <c r="H335" s="1497"/>
      <c r="I335" s="1497"/>
      <c r="J335" s="1497"/>
      <c r="K335" s="1497"/>
      <c r="L335" s="1498">
        <f t="shared" si="858"/>
        <v>0</v>
      </c>
      <c r="M335" s="1461"/>
      <c r="N335" s="1498"/>
      <c r="O335" s="1498"/>
      <c r="P335" s="1498"/>
      <c r="Q335" s="1499"/>
      <c r="R335" s="1499"/>
      <c r="S335" s="1499"/>
      <c r="T335" s="1499"/>
      <c r="U335" s="1500"/>
      <c r="V335" s="1500"/>
      <c r="W335" s="1500"/>
      <c r="X335" s="1500"/>
      <c r="Y335" s="1501" t="e">
        <f t="shared" ref="Y335" si="864">Y334/Y333</f>
        <v>#DIV/0!</v>
      </c>
      <c r="Z335" s="1498">
        <f t="shared" si="860"/>
        <v>0</v>
      </c>
      <c r="AA335" s="1461"/>
      <c r="AB335" s="1498"/>
      <c r="AC335" s="1498"/>
      <c r="AD335" s="1498"/>
      <c r="AE335" s="1500"/>
      <c r="AF335" s="1500"/>
      <c r="AG335" s="1500"/>
      <c r="AH335" s="1500"/>
      <c r="AI335" s="1501" t="e">
        <f t="shared" si="861"/>
        <v>#DIV/0!</v>
      </c>
      <c r="AJ335" s="2064"/>
      <c r="AK335" s="1282"/>
      <c r="AL335" s="233"/>
      <c r="AM335" s="233"/>
      <c r="AN335" s="233"/>
      <c r="AO335" s="233"/>
      <c r="AP335" s="226"/>
      <c r="AQ335" s="226"/>
      <c r="AR335" s="226"/>
      <c r="AS335" s="226"/>
      <c r="AT335" s="226"/>
      <c r="AW335" s="835"/>
    </row>
    <row r="336" spans="1:49" ht="18" hidden="1" customHeight="1" outlineLevel="1">
      <c r="A336" s="1495" t="s">
        <v>11</v>
      </c>
      <c r="B336" s="1471" t="s">
        <v>24</v>
      </c>
      <c r="C336" s="1434" t="s">
        <v>302</v>
      </c>
      <c r="D336" s="1496"/>
      <c r="E336" s="1496"/>
      <c r="F336" s="1496"/>
      <c r="G336" s="1497"/>
      <c r="H336" s="1497"/>
      <c r="I336" s="1497"/>
      <c r="J336" s="1497"/>
      <c r="K336" s="1497"/>
      <c r="L336" s="1498">
        <f t="shared" si="858"/>
        <v>0</v>
      </c>
      <c r="M336" s="1461"/>
      <c r="N336" s="1498"/>
      <c r="O336" s="1498"/>
      <c r="P336" s="1498"/>
      <c r="Q336" s="1499"/>
      <c r="R336" s="1499"/>
      <c r="S336" s="1499"/>
      <c r="T336" s="1499"/>
      <c r="U336" s="1503"/>
      <c r="V336" s="1503"/>
      <c r="W336" s="1503"/>
      <c r="X336" s="1503"/>
      <c r="Y336" s="1501" t="e">
        <f t="shared" ref="Y336" si="865">Y335/Y334</f>
        <v>#DIV/0!</v>
      </c>
      <c r="Z336" s="1498">
        <f t="shared" si="860"/>
        <v>0</v>
      </c>
      <c r="AA336" s="1461"/>
      <c r="AB336" s="1498"/>
      <c r="AC336" s="1498"/>
      <c r="AD336" s="1498"/>
      <c r="AE336" s="1503"/>
      <c r="AF336" s="1503"/>
      <c r="AG336" s="1503"/>
      <c r="AH336" s="1503"/>
      <c r="AI336" s="1501" t="e">
        <f t="shared" si="861"/>
        <v>#DIV/0!</v>
      </c>
      <c r="AJ336" s="2064"/>
      <c r="AK336" s="1284"/>
      <c r="AL336" s="235"/>
      <c r="AM336" s="235"/>
      <c r="AN336" s="235"/>
      <c r="AO336" s="235"/>
      <c r="AP336" s="226"/>
      <c r="AQ336" s="226"/>
      <c r="AR336" s="226"/>
      <c r="AS336" s="226"/>
      <c r="AT336" s="226"/>
      <c r="AW336" s="835"/>
    </row>
    <row r="337" spans="1:49" ht="65.25" hidden="1" customHeight="1" outlineLevel="1">
      <c r="A337" s="1495">
        <v>2</v>
      </c>
      <c r="B337" s="1504" t="s">
        <v>145</v>
      </c>
      <c r="C337" s="1434" t="s">
        <v>302</v>
      </c>
      <c r="D337" s="1496"/>
      <c r="E337" s="1496"/>
      <c r="F337" s="1496"/>
      <c r="G337" s="1497"/>
      <c r="H337" s="1497"/>
      <c r="I337" s="1497"/>
      <c r="J337" s="1497"/>
      <c r="K337" s="1497"/>
      <c r="L337" s="1498">
        <f t="shared" si="858"/>
        <v>0</v>
      </c>
      <c r="M337" s="1461"/>
      <c r="N337" s="1498"/>
      <c r="O337" s="1498"/>
      <c r="P337" s="1498"/>
      <c r="Q337" s="1499"/>
      <c r="R337" s="1499"/>
      <c r="S337" s="1499"/>
      <c r="T337" s="1499"/>
      <c r="U337" s="1502"/>
      <c r="V337" s="1502"/>
      <c r="W337" s="1502"/>
      <c r="X337" s="1502"/>
      <c r="Y337" s="1501" t="e">
        <f t="shared" ref="Y337" si="866">Y336/Y335</f>
        <v>#DIV/0!</v>
      </c>
      <c r="Z337" s="1498">
        <f t="shared" si="860"/>
        <v>0</v>
      </c>
      <c r="AA337" s="1461"/>
      <c r="AB337" s="1498"/>
      <c r="AC337" s="1498"/>
      <c r="AD337" s="1498"/>
      <c r="AE337" s="1502"/>
      <c r="AF337" s="1502"/>
      <c r="AG337" s="1502"/>
      <c r="AH337" s="1502"/>
      <c r="AI337" s="1501" t="e">
        <f t="shared" si="861"/>
        <v>#DIV/0!</v>
      </c>
      <c r="AJ337" s="2064"/>
      <c r="AK337" s="1282"/>
      <c r="AL337" s="233"/>
      <c r="AM337" s="233"/>
      <c r="AN337" s="233"/>
      <c r="AO337" s="233"/>
      <c r="AP337" s="226"/>
      <c r="AQ337" s="226"/>
      <c r="AR337" s="226"/>
      <c r="AS337" s="226"/>
      <c r="AT337" s="226"/>
      <c r="AW337" s="835"/>
    </row>
    <row r="338" spans="1:49" ht="66" hidden="1" customHeight="1" outlineLevel="1">
      <c r="A338" s="1495">
        <v>3</v>
      </c>
      <c r="B338" s="1504" t="s">
        <v>140</v>
      </c>
      <c r="C338" s="1434" t="s">
        <v>302</v>
      </c>
      <c r="D338" s="1496"/>
      <c r="E338" s="1496"/>
      <c r="F338" s="1496"/>
      <c r="G338" s="1497"/>
      <c r="H338" s="1497"/>
      <c r="I338" s="1497"/>
      <c r="J338" s="1497"/>
      <c r="K338" s="1497"/>
      <c r="L338" s="1498">
        <f t="shared" si="858"/>
        <v>0</v>
      </c>
      <c r="M338" s="1464"/>
      <c r="N338" s="1505"/>
      <c r="O338" s="1505"/>
      <c r="P338" s="1505"/>
      <c r="Q338" s="1499"/>
      <c r="R338" s="1499"/>
      <c r="S338" s="1499"/>
      <c r="T338" s="1499"/>
      <c r="U338" s="1502"/>
      <c r="V338" s="1502"/>
      <c r="W338" s="1502"/>
      <c r="X338" s="1502"/>
      <c r="Y338" s="1501" t="e">
        <f t="shared" ref="Y338" si="867">Y337/Y336</f>
        <v>#DIV/0!</v>
      </c>
      <c r="Z338" s="1498">
        <f t="shared" si="860"/>
        <v>0</v>
      </c>
      <c r="AA338" s="1464"/>
      <c r="AB338" s="1505"/>
      <c r="AC338" s="1505"/>
      <c r="AD338" s="1505"/>
      <c r="AE338" s="1502"/>
      <c r="AF338" s="1502"/>
      <c r="AG338" s="1502"/>
      <c r="AH338" s="1502"/>
      <c r="AI338" s="1501" t="e">
        <f t="shared" si="861"/>
        <v>#DIV/0!</v>
      </c>
      <c r="AJ338" s="2064"/>
      <c r="AK338" s="1282"/>
      <c r="AL338" s="233"/>
      <c r="AM338" s="233"/>
      <c r="AN338" s="233"/>
      <c r="AO338" s="233"/>
      <c r="AP338" s="226"/>
      <c r="AQ338" s="226"/>
      <c r="AR338" s="226"/>
      <c r="AS338" s="226"/>
      <c r="AT338" s="226"/>
      <c r="AW338" s="835"/>
    </row>
    <row r="339" spans="1:49" ht="18" hidden="1" customHeight="1" outlineLevel="1">
      <c r="A339" s="1495" t="s">
        <v>18</v>
      </c>
      <c r="B339" s="1471" t="s">
        <v>21</v>
      </c>
      <c r="C339" s="1434" t="s">
        <v>302</v>
      </c>
      <c r="D339" s="1496"/>
      <c r="E339" s="1496"/>
      <c r="F339" s="1496"/>
      <c r="G339" s="1497"/>
      <c r="H339" s="1497"/>
      <c r="I339" s="1497"/>
      <c r="J339" s="1497"/>
      <c r="K339" s="1497"/>
      <c r="L339" s="1498">
        <f t="shared" si="858"/>
        <v>0</v>
      </c>
      <c r="M339" s="1464"/>
      <c r="N339" s="1505"/>
      <c r="O339" s="1505"/>
      <c r="P339" s="1505"/>
      <c r="Q339" s="1499"/>
      <c r="R339" s="1499"/>
      <c r="S339" s="1499"/>
      <c r="T339" s="1499"/>
      <c r="U339" s="1502"/>
      <c r="V339" s="1502"/>
      <c r="W339" s="1502"/>
      <c r="X339" s="1502"/>
      <c r="Y339" s="1501" t="e">
        <f t="shared" ref="Y339" si="868">Y338/Y337</f>
        <v>#DIV/0!</v>
      </c>
      <c r="Z339" s="1498">
        <f t="shared" si="860"/>
        <v>0</v>
      </c>
      <c r="AA339" s="1464"/>
      <c r="AB339" s="1505"/>
      <c r="AC339" s="1505"/>
      <c r="AD339" s="1505"/>
      <c r="AE339" s="1502"/>
      <c r="AF339" s="1502"/>
      <c r="AG339" s="1502"/>
      <c r="AH339" s="1502"/>
      <c r="AI339" s="1501" t="e">
        <f t="shared" si="861"/>
        <v>#DIV/0!</v>
      </c>
      <c r="AJ339" s="2064"/>
      <c r="AK339" s="1282"/>
      <c r="AL339" s="233"/>
      <c r="AM339" s="233"/>
      <c r="AN339" s="233"/>
      <c r="AO339" s="233"/>
      <c r="AP339" s="226"/>
      <c r="AQ339" s="226"/>
      <c r="AR339" s="226"/>
      <c r="AS339" s="226"/>
      <c r="AT339" s="226"/>
      <c r="AW339" s="835"/>
    </row>
    <row r="340" spans="1:49" ht="18" hidden="1" customHeight="1" outlineLevel="1">
      <c r="A340" s="1495" t="s">
        <v>35</v>
      </c>
      <c r="B340" s="1471" t="s">
        <v>22</v>
      </c>
      <c r="C340" s="1434" t="s">
        <v>302</v>
      </c>
      <c r="D340" s="1496"/>
      <c r="E340" s="1496"/>
      <c r="F340" s="1496"/>
      <c r="G340" s="1497"/>
      <c r="H340" s="1497"/>
      <c r="I340" s="1497"/>
      <c r="J340" s="1497"/>
      <c r="K340" s="1497"/>
      <c r="L340" s="1498">
        <f t="shared" si="858"/>
        <v>0</v>
      </c>
      <c r="M340" s="1464"/>
      <c r="N340" s="1505"/>
      <c r="O340" s="1505"/>
      <c r="P340" s="1505"/>
      <c r="Q340" s="1499"/>
      <c r="R340" s="1499"/>
      <c r="S340" s="1499"/>
      <c r="T340" s="1499"/>
      <c r="U340" s="1500"/>
      <c r="V340" s="1500"/>
      <c r="W340" s="1500"/>
      <c r="X340" s="1500"/>
      <c r="Y340" s="1501" t="e">
        <f t="shared" ref="Y340" si="869">Y339/Y338</f>
        <v>#DIV/0!</v>
      </c>
      <c r="Z340" s="1498">
        <f t="shared" si="860"/>
        <v>0</v>
      </c>
      <c r="AA340" s="1464"/>
      <c r="AB340" s="1505"/>
      <c r="AC340" s="1505"/>
      <c r="AD340" s="1505"/>
      <c r="AE340" s="1500"/>
      <c r="AF340" s="1500"/>
      <c r="AG340" s="1500"/>
      <c r="AH340" s="1500"/>
      <c r="AI340" s="1501" t="e">
        <f t="shared" si="861"/>
        <v>#DIV/0!</v>
      </c>
      <c r="AJ340" s="2064"/>
      <c r="AK340" s="1282"/>
      <c r="AL340" s="233"/>
      <c r="AM340" s="233"/>
      <c r="AN340" s="233"/>
      <c r="AO340" s="233"/>
      <c r="AP340" s="226"/>
      <c r="AQ340" s="226"/>
      <c r="AR340" s="226"/>
      <c r="AS340" s="226"/>
      <c r="AT340" s="226"/>
      <c r="AW340" s="835"/>
    </row>
    <row r="341" spans="1:49" ht="18" hidden="1" customHeight="1" outlineLevel="1">
      <c r="A341" s="1495" t="s">
        <v>33</v>
      </c>
      <c r="B341" s="1471" t="s">
        <v>23</v>
      </c>
      <c r="C341" s="1434" t="s">
        <v>302</v>
      </c>
      <c r="D341" s="1496"/>
      <c r="E341" s="1496"/>
      <c r="F341" s="1496"/>
      <c r="G341" s="1497"/>
      <c r="H341" s="1497"/>
      <c r="I341" s="1497"/>
      <c r="J341" s="1497"/>
      <c r="K341" s="1497"/>
      <c r="L341" s="1498">
        <f t="shared" si="858"/>
        <v>0</v>
      </c>
      <c r="M341" s="1464"/>
      <c r="N341" s="1505"/>
      <c r="O341" s="1505"/>
      <c r="P341" s="1505"/>
      <c r="Q341" s="1499"/>
      <c r="R341" s="1499"/>
      <c r="S341" s="1499"/>
      <c r="T341" s="1499"/>
      <c r="U341" s="1503"/>
      <c r="V341" s="1503"/>
      <c r="W341" s="1503"/>
      <c r="X341" s="1503"/>
      <c r="Y341" s="1501" t="e">
        <f t="shared" ref="Y341" si="870">Y340/Y339</f>
        <v>#DIV/0!</v>
      </c>
      <c r="Z341" s="1498">
        <f t="shared" si="860"/>
        <v>0</v>
      </c>
      <c r="AA341" s="1464"/>
      <c r="AB341" s="1505"/>
      <c r="AC341" s="1505"/>
      <c r="AD341" s="1505"/>
      <c r="AE341" s="1503"/>
      <c r="AF341" s="1503"/>
      <c r="AG341" s="1503"/>
      <c r="AH341" s="1503"/>
      <c r="AI341" s="1501" t="e">
        <f t="shared" si="861"/>
        <v>#DIV/0!</v>
      </c>
      <c r="AJ341" s="2064"/>
      <c r="AK341" s="1284"/>
      <c r="AL341" s="235"/>
      <c r="AM341" s="235"/>
      <c r="AN341" s="235"/>
      <c r="AO341" s="235"/>
      <c r="AP341" s="226"/>
      <c r="AQ341" s="226"/>
      <c r="AR341" s="226"/>
      <c r="AS341" s="226"/>
      <c r="AT341" s="226"/>
      <c r="AW341" s="835"/>
    </row>
    <row r="342" spans="1:49" ht="18" hidden="1" customHeight="1" outlineLevel="1">
      <c r="A342" s="1495" t="s">
        <v>34</v>
      </c>
      <c r="B342" s="1471" t="s">
        <v>24</v>
      </c>
      <c r="C342" s="1434" t="s">
        <v>302</v>
      </c>
      <c r="D342" s="1496"/>
      <c r="E342" s="1496"/>
      <c r="F342" s="1496"/>
      <c r="G342" s="1497"/>
      <c r="H342" s="1497"/>
      <c r="I342" s="1497"/>
      <c r="J342" s="1497"/>
      <c r="K342" s="1497"/>
      <c r="L342" s="1498">
        <f t="shared" si="858"/>
        <v>0</v>
      </c>
      <c r="M342" s="1464"/>
      <c r="N342" s="1505"/>
      <c r="O342" s="1505"/>
      <c r="P342" s="1505"/>
      <c r="Q342" s="1499"/>
      <c r="R342" s="1499"/>
      <c r="S342" s="1499"/>
      <c r="T342" s="1499"/>
      <c r="U342" s="1502"/>
      <c r="V342" s="1502"/>
      <c r="W342" s="1502"/>
      <c r="X342" s="1502"/>
      <c r="Y342" s="1501" t="e">
        <f t="shared" ref="Y342" si="871">Y341/Y340</f>
        <v>#DIV/0!</v>
      </c>
      <c r="Z342" s="1498">
        <f t="shared" si="860"/>
        <v>0</v>
      </c>
      <c r="AA342" s="1464"/>
      <c r="AB342" s="1505"/>
      <c r="AC342" s="1505"/>
      <c r="AD342" s="1505"/>
      <c r="AE342" s="1502"/>
      <c r="AF342" s="1502"/>
      <c r="AG342" s="1502"/>
      <c r="AH342" s="1502"/>
      <c r="AI342" s="1501" t="e">
        <f t="shared" si="861"/>
        <v>#DIV/0!</v>
      </c>
      <c r="AJ342" s="2064"/>
      <c r="AK342" s="1282"/>
      <c r="AL342" s="233"/>
      <c r="AM342" s="233"/>
      <c r="AN342" s="233"/>
      <c r="AO342" s="233"/>
      <c r="AP342" s="226"/>
      <c r="AQ342" s="226"/>
      <c r="AR342" s="226"/>
      <c r="AS342" s="226"/>
      <c r="AT342" s="226"/>
      <c r="AW342" s="835"/>
    </row>
    <row r="343" spans="1:49" ht="15" hidden="1" customHeight="1" outlineLevel="1">
      <c r="A343" s="2613">
        <v>4</v>
      </c>
      <c r="B343" s="2622" t="s">
        <v>26</v>
      </c>
      <c r="C343" s="1434" t="s">
        <v>302</v>
      </c>
      <c r="D343" s="1496"/>
      <c r="E343" s="1496"/>
      <c r="F343" s="1496"/>
      <c r="G343" s="1506"/>
      <c r="H343" s="1506"/>
      <c r="I343" s="1506"/>
      <c r="J343" s="1506"/>
      <c r="K343" s="1506"/>
      <c r="L343" s="1498">
        <f t="shared" si="858"/>
        <v>0</v>
      </c>
      <c r="M343" s="1464"/>
      <c r="N343" s="1505"/>
      <c r="O343" s="1505"/>
      <c r="P343" s="1505"/>
      <c r="Q343" s="1499"/>
      <c r="R343" s="1499"/>
      <c r="S343" s="1499"/>
      <c r="T343" s="1499"/>
      <c r="U343" s="1502"/>
      <c r="V343" s="1502"/>
      <c r="W343" s="1502"/>
      <c r="X343" s="1502"/>
      <c r="Y343" s="1501" t="e">
        <f t="shared" ref="Y343" si="872">Y342/Y341</f>
        <v>#DIV/0!</v>
      </c>
      <c r="Z343" s="1498">
        <f t="shared" si="860"/>
        <v>0</v>
      </c>
      <c r="AA343" s="1464"/>
      <c r="AB343" s="1505"/>
      <c r="AC343" s="1505"/>
      <c r="AD343" s="1505"/>
      <c r="AE343" s="1502"/>
      <c r="AF343" s="1502"/>
      <c r="AG343" s="1502"/>
      <c r="AH343" s="1502"/>
      <c r="AI343" s="1501" t="e">
        <f t="shared" si="861"/>
        <v>#DIV/0!</v>
      </c>
      <c r="AJ343" s="2064"/>
      <c r="AK343" s="1282"/>
      <c r="AL343" s="233"/>
      <c r="AM343" s="233"/>
      <c r="AN343" s="233"/>
      <c r="AO343" s="233"/>
      <c r="AP343" s="226"/>
      <c r="AQ343" s="226"/>
      <c r="AR343" s="226"/>
      <c r="AS343" s="226"/>
      <c r="AT343" s="226"/>
      <c r="AW343" s="835"/>
    </row>
    <row r="344" spans="1:49" ht="18" hidden="1" customHeight="1" outlineLevel="1">
      <c r="A344" s="2613"/>
      <c r="B344" s="2622"/>
      <c r="C344" s="1434" t="s">
        <v>303</v>
      </c>
      <c r="D344" s="1496"/>
      <c r="E344" s="1496"/>
      <c r="F344" s="1496"/>
      <c r="G344" s="1507">
        <f>G348+G352+G356+G360</f>
        <v>0</v>
      </c>
      <c r="H344" s="1507"/>
      <c r="I344" s="1507"/>
      <c r="J344" s="1507"/>
      <c r="K344" s="1507"/>
      <c r="L344" s="1498">
        <f t="shared" si="858"/>
        <v>0</v>
      </c>
      <c r="M344" s="1464"/>
      <c r="N344" s="1505"/>
      <c r="O344" s="1505"/>
      <c r="P344" s="1505"/>
      <c r="Q344" s="1499"/>
      <c r="R344" s="1499"/>
      <c r="S344" s="1499"/>
      <c r="T344" s="1499"/>
      <c r="U344" s="1502"/>
      <c r="V344" s="1502"/>
      <c r="W344" s="1502"/>
      <c r="X344" s="1502"/>
      <c r="Y344" s="1501" t="e">
        <f t="shared" ref="Y344" si="873">Y343/Y342</f>
        <v>#DIV/0!</v>
      </c>
      <c r="Z344" s="1498">
        <f t="shared" si="860"/>
        <v>0</v>
      </c>
      <c r="AA344" s="1464"/>
      <c r="AB344" s="1505"/>
      <c r="AC344" s="1505"/>
      <c r="AD344" s="1505"/>
      <c r="AE344" s="1502"/>
      <c r="AF344" s="1502"/>
      <c r="AG344" s="1502"/>
      <c r="AH344" s="1502"/>
      <c r="AI344" s="1501" t="e">
        <f t="shared" si="861"/>
        <v>#DIV/0!</v>
      </c>
      <c r="AJ344" s="2064"/>
      <c r="AK344" s="1282"/>
      <c r="AL344" s="233"/>
      <c r="AM344" s="233"/>
      <c r="AN344" s="233"/>
      <c r="AO344" s="233"/>
      <c r="AP344" s="226"/>
      <c r="AQ344" s="226"/>
      <c r="AR344" s="226"/>
      <c r="AS344" s="226"/>
      <c r="AT344" s="226"/>
      <c r="AW344" s="835"/>
    </row>
    <row r="345" spans="1:49" ht="14.45" hidden="1" customHeight="1" outlineLevel="1">
      <c r="A345" s="2613"/>
      <c r="B345" s="2622"/>
      <c r="C345" s="1508" t="s">
        <v>31</v>
      </c>
      <c r="D345" s="1509"/>
      <c r="E345" s="1509"/>
      <c r="F345" s="1509"/>
      <c r="G345" s="1510">
        <f>IF(G332&gt;0,G343/G$8*100,)</f>
        <v>0</v>
      </c>
      <c r="H345" s="1510"/>
      <c r="I345" s="1510"/>
      <c r="J345" s="1510"/>
      <c r="K345" s="1510"/>
      <c r="L345" s="1511">
        <f t="shared" ref="L345:P345" si="874">IF(L332&gt;0,L343/L332*100,)</f>
        <v>0</v>
      </c>
      <c r="M345" s="1511">
        <f t="shared" si="874"/>
        <v>0</v>
      </c>
      <c r="N345" s="1511">
        <f t="shared" si="874"/>
        <v>0</v>
      </c>
      <c r="O345" s="1511">
        <f t="shared" si="874"/>
        <v>0</v>
      </c>
      <c r="P345" s="1511">
        <f t="shared" si="874"/>
        <v>0</v>
      </c>
      <c r="Q345" s="1511">
        <f t="shared" ref="Q345:R345" si="875">IF(Q332&gt;0,Q343/Q332*100,)</f>
        <v>0</v>
      </c>
      <c r="R345" s="1511">
        <f t="shared" si="875"/>
        <v>0</v>
      </c>
      <c r="S345" s="1511">
        <f t="shared" ref="S345:T345" si="876">IF(S332&gt;0,S343/S332*100,)</f>
        <v>0</v>
      </c>
      <c r="T345" s="1511">
        <f t="shared" si="876"/>
        <v>0</v>
      </c>
      <c r="U345" s="1500"/>
      <c r="V345" s="1500"/>
      <c r="W345" s="1500"/>
      <c r="X345" s="1500"/>
      <c r="Y345" s="1501" t="e">
        <f t="shared" ref="Y345" si="877">Y344/Y343</f>
        <v>#DIV/0!</v>
      </c>
      <c r="Z345" s="1511">
        <f t="shared" ref="Z345:AD345" si="878">IF(Z332&gt;0,Z343/Z332*100,)</f>
        <v>0</v>
      </c>
      <c r="AA345" s="1511">
        <f t="shared" si="878"/>
        <v>0</v>
      </c>
      <c r="AB345" s="1511">
        <f t="shared" si="878"/>
        <v>0</v>
      </c>
      <c r="AC345" s="1511">
        <f t="shared" si="878"/>
        <v>0</v>
      </c>
      <c r="AD345" s="1511">
        <f t="shared" si="878"/>
        <v>0</v>
      </c>
      <c r="AE345" s="1500"/>
      <c r="AF345" s="1500"/>
      <c r="AG345" s="1500"/>
      <c r="AH345" s="1500"/>
      <c r="AI345" s="1501" t="e">
        <f t="shared" si="861"/>
        <v>#DIV/0!</v>
      </c>
      <c r="AJ345" s="2064"/>
      <c r="AK345" s="1282"/>
      <c r="AL345" s="233"/>
      <c r="AM345" s="233"/>
      <c r="AN345" s="233"/>
      <c r="AO345" s="233"/>
      <c r="AP345" s="226"/>
      <c r="AQ345" s="226"/>
      <c r="AR345" s="226"/>
      <c r="AS345" s="226"/>
      <c r="AT345" s="226"/>
      <c r="AW345" s="835"/>
    </row>
    <row r="346" spans="1:49" ht="14.45" hidden="1" customHeight="1" outlineLevel="1">
      <c r="A346" s="2613"/>
      <c r="B346" s="2622"/>
      <c r="C346" s="1508" t="s">
        <v>32</v>
      </c>
      <c r="D346" s="1509"/>
      <c r="E346" s="1509"/>
      <c r="F346" s="1509"/>
      <c r="G346" s="1510">
        <f>IF(G337&gt;0,G343/G$13*100,)</f>
        <v>0</v>
      </c>
      <c r="H346" s="1510"/>
      <c r="I346" s="1510"/>
      <c r="J346" s="1510"/>
      <c r="K346" s="1510"/>
      <c r="L346" s="1511">
        <f t="shared" ref="L346:P346" si="879">IF(L337&gt;0,L343/L337*100,)</f>
        <v>0</v>
      </c>
      <c r="M346" s="1511">
        <f t="shared" si="879"/>
        <v>0</v>
      </c>
      <c r="N346" s="1511">
        <f t="shared" si="879"/>
        <v>0</v>
      </c>
      <c r="O346" s="1511">
        <f t="shared" si="879"/>
        <v>0</v>
      </c>
      <c r="P346" s="1511">
        <f t="shared" si="879"/>
        <v>0</v>
      </c>
      <c r="Q346" s="1511">
        <f t="shared" ref="Q346:R346" si="880">IF(Q337&gt;0,Q343/Q337*100,)</f>
        <v>0</v>
      </c>
      <c r="R346" s="1511">
        <f t="shared" si="880"/>
        <v>0</v>
      </c>
      <c r="S346" s="1511">
        <f t="shared" ref="S346:T346" si="881">IF(S337&gt;0,S343/S337*100,)</f>
        <v>0</v>
      </c>
      <c r="T346" s="1511">
        <f t="shared" si="881"/>
        <v>0</v>
      </c>
      <c r="U346" s="1500"/>
      <c r="V346" s="1500"/>
      <c r="W346" s="1500"/>
      <c r="X346" s="1500"/>
      <c r="Y346" s="1501" t="e">
        <f t="shared" ref="Y346" si="882">Y345/Y344</f>
        <v>#DIV/0!</v>
      </c>
      <c r="Z346" s="1511">
        <f t="shared" ref="Z346:AD346" si="883">IF(Z337&gt;0,Z343/Z337*100,)</f>
        <v>0</v>
      </c>
      <c r="AA346" s="1511">
        <f t="shared" si="883"/>
        <v>0</v>
      </c>
      <c r="AB346" s="1511">
        <f t="shared" si="883"/>
        <v>0</v>
      </c>
      <c r="AC346" s="1511">
        <f t="shared" si="883"/>
        <v>0</v>
      </c>
      <c r="AD346" s="1511">
        <f t="shared" si="883"/>
        <v>0</v>
      </c>
      <c r="AE346" s="1500"/>
      <c r="AF346" s="1500"/>
      <c r="AG346" s="1500"/>
      <c r="AH346" s="1500"/>
      <c r="AI346" s="1501" t="e">
        <f t="shared" si="861"/>
        <v>#DIV/0!</v>
      </c>
      <c r="AJ346" s="2064"/>
      <c r="AK346" s="1282"/>
      <c r="AL346" s="233"/>
      <c r="AM346" s="233"/>
      <c r="AN346" s="233"/>
      <c r="AO346" s="233"/>
      <c r="AP346" s="226"/>
      <c r="AQ346" s="226"/>
      <c r="AR346" s="226"/>
      <c r="AS346" s="226"/>
      <c r="AT346" s="226"/>
      <c r="AW346" s="835"/>
    </row>
    <row r="347" spans="1:49" ht="18" hidden="1" customHeight="1" outlineLevel="1">
      <c r="A347" s="2613" t="s">
        <v>17</v>
      </c>
      <c r="B347" s="2614" t="s">
        <v>21</v>
      </c>
      <c r="C347" s="1434" t="s">
        <v>302</v>
      </c>
      <c r="D347" s="1496"/>
      <c r="E347" s="1496"/>
      <c r="F347" s="1496"/>
      <c r="G347" s="1461"/>
      <c r="H347" s="1461"/>
      <c r="I347" s="1461"/>
      <c r="J347" s="1461"/>
      <c r="K347" s="1461"/>
      <c r="L347" s="1498">
        <f>SUM(M347:P347)</f>
        <v>0</v>
      </c>
      <c r="M347" s="1461"/>
      <c r="N347" s="1498"/>
      <c r="O347" s="1498"/>
      <c r="P347" s="1498"/>
      <c r="Q347" s="1499"/>
      <c r="R347" s="1499"/>
      <c r="S347" s="1499"/>
      <c r="T347" s="1499"/>
      <c r="U347" s="1502"/>
      <c r="V347" s="1502"/>
      <c r="W347" s="1502"/>
      <c r="X347" s="1502"/>
      <c r="Y347" s="1501" t="e">
        <f t="shared" ref="Y347" si="884">Y346/Y345</f>
        <v>#DIV/0!</v>
      </c>
      <c r="Z347" s="1498">
        <f>SUM(AA347:AD347)</f>
        <v>0</v>
      </c>
      <c r="AA347" s="1461"/>
      <c r="AB347" s="1498"/>
      <c r="AC347" s="1498"/>
      <c r="AD347" s="1498"/>
      <c r="AE347" s="1502"/>
      <c r="AF347" s="1502"/>
      <c r="AG347" s="1502"/>
      <c r="AH347" s="1502"/>
      <c r="AI347" s="1501" t="e">
        <f t="shared" si="861"/>
        <v>#DIV/0!</v>
      </c>
      <c r="AJ347" s="2064"/>
      <c r="AK347" s="1282"/>
      <c r="AL347" s="233"/>
      <c r="AM347" s="233"/>
      <c r="AN347" s="233"/>
      <c r="AO347" s="233"/>
      <c r="AP347" s="226"/>
      <c r="AQ347" s="226"/>
      <c r="AR347" s="226"/>
      <c r="AS347" s="226"/>
      <c r="AT347" s="226"/>
      <c r="AW347" s="835"/>
    </row>
    <row r="348" spans="1:49" ht="18" hidden="1" customHeight="1" outlineLevel="1">
      <c r="A348" s="2613"/>
      <c r="B348" s="2614"/>
      <c r="C348" s="1434" t="s">
        <v>303</v>
      </c>
      <c r="D348" s="1496"/>
      <c r="E348" s="1496"/>
      <c r="F348" s="1496"/>
      <c r="G348" s="1461"/>
      <c r="H348" s="1461"/>
      <c r="I348" s="1461"/>
      <c r="J348" s="1461"/>
      <c r="K348" s="1461"/>
      <c r="L348" s="1498">
        <f>SUM(M348:P348)</f>
        <v>0</v>
      </c>
      <c r="M348" s="1461"/>
      <c r="N348" s="1498"/>
      <c r="O348" s="1498"/>
      <c r="P348" s="1498"/>
      <c r="Q348" s="1499"/>
      <c r="R348" s="1499"/>
      <c r="S348" s="1499"/>
      <c r="T348" s="1499"/>
      <c r="U348" s="1500"/>
      <c r="V348" s="1500"/>
      <c r="W348" s="1500"/>
      <c r="X348" s="1500"/>
      <c r="Y348" s="1501" t="e">
        <f t="shared" ref="Y348" si="885">Y347/Y346</f>
        <v>#DIV/0!</v>
      </c>
      <c r="Z348" s="1498">
        <f>SUM(AA348:AD348)</f>
        <v>0</v>
      </c>
      <c r="AA348" s="1461"/>
      <c r="AB348" s="1498"/>
      <c r="AC348" s="1498"/>
      <c r="AD348" s="1498"/>
      <c r="AE348" s="1500"/>
      <c r="AF348" s="1500"/>
      <c r="AG348" s="1500"/>
      <c r="AH348" s="1500"/>
      <c r="AI348" s="1501" t="e">
        <f t="shared" si="861"/>
        <v>#DIV/0!</v>
      </c>
      <c r="AJ348" s="2064"/>
      <c r="AK348" s="1282"/>
      <c r="AL348" s="233"/>
      <c r="AM348" s="233"/>
      <c r="AN348" s="233"/>
      <c r="AO348" s="233"/>
      <c r="AP348" s="226"/>
      <c r="AQ348" s="226"/>
      <c r="AR348" s="226"/>
      <c r="AS348" s="226"/>
      <c r="AT348" s="226"/>
      <c r="AW348" s="835"/>
    </row>
    <row r="349" spans="1:49" ht="14.45" hidden="1" customHeight="1" outlineLevel="1">
      <c r="A349" s="2613"/>
      <c r="B349" s="2614"/>
      <c r="C349" s="1508" t="s">
        <v>27</v>
      </c>
      <c r="D349" s="1509"/>
      <c r="E349" s="1509"/>
      <c r="F349" s="1509"/>
      <c r="G349" s="1510">
        <f>IF(G333&gt;0,G347/G$9*100,)</f>
        <v>0</v>
      </c>
      <c r="H349" s="1510"/>
      <c r="I349" s="1510"/>
      <c r="J349" s="1510"/>
      <c r="K349" s="1510"/>
      <c r="L349" s="1470">
        <f t="shared" ref="L349:P349" si="886">IF(L333&gt;0,L347/L333*100,)</f>
        <v>0</v>
      </c>
      <c r="M349" s="1470">
        <f t="shared" si="886"/>
        <v>0</v>
      </c>
      <c r="N349" s="1470">
        <f t="shared" si="886"/>
        <v>0</v>
      </c>
      <c r="O349" s="1470">
        <f t="shared" si="886"/>
        <v>0</v>
      </c>
      <c r="P349" s="1470">
        <f t="shared" si="886"/>
        <v>0</v>
      </c>
      <c r="Q349" s="1470">
        <f t="shared" ref="Q349:R349" si="887">IF(Q333&gt;0,Q347/Q333*100,)</f>
        <v>0</v>
      </c>
      <c r="R349" s="1470">
        <f t="shared" si="887"/>
        <v>0</v>
      </c>
      <c r="S349" s="1470">
        <f t="shared" ref="S349:T349" si="888">IF(S333&gt;0,S347/S333*100,)</f>
        <v>0</v>
      </c>
      <c r="T349" s="1470">
        <f t="shared" si="888"/>
        <v>0</v>
      </c>
      <c r="U349" s="1502"/>
      <c r="V349" s="1502"/>
      <c r="W349" s="1502"/>
      <c r="X349" s="1502"/>
      <c r="Y349" s="1501" t="e">
        <f t="shared" ref="Y349" si="889">Y348/Y347</f>
        <v>#DIV/0!</v>
      </c>
      <c r="Z349" s="1470">
        <f t="shared" ref="Z349:AD349" si="890">IF(Z333&gt;0,Z347/Z333*100,)</f>
        <v>0</v>
      </c>
      <c r="AA349" s="1470">
        <f t="shared" si="890"/>
        <v>0</v>
      </c>
      <c r="AB349" s="1470">
        <f t="shared" si="890"/>
        <v>0</v>
      </c>
      <c r="AC349" s="1470">
        <f t="shared" si="890"/>
        <v>0</v>
      </c>
      <c r="AD349" s="1470">
        <f t="shared" si="890"/>
        <v>0</v>
      </c>
      <c r="AE349" s="1502"/>
      <c r="AF349" s="1502"/>
      <c r="AG349" s="1502"/>
      <c r="AH349" s="1502"/>
      <c r="AI349" s="1501" t="e">
        <f t="shared" si="861"/>
        <v>#DIV/0!</v>
      </c>
      <c r="AJ349" s="2064"/>
      <c r="AK349" s="1282"/>
      <c r="AL349" s="233"/>
      <c r="AM349" s="233"/>
      <c r="AN349" s="233"/>
      <c r="AO349" s="233"/>
      <c r="AP349" s="226"/>
      <c r="AQ349" s="226"/>
      <c r="AR349" s="226"/>
      <c r="AS349" s="226"/>
      <c r="AT349" s="226"/>
      <c r="AW349" s="835"/>
    </row>
    <row r="350" spans="1:49" ht="14.45" hidden="1" customHeight="1" outlineLevel="1">
      <c r="A350" s="2613"/>
      <c r="B350" s="2614"/>
      <c r="C350" s="1508" t="s">
        <v>75</v>
      </c>
      <c r="D350" s="1509"/>
      <c r="E350" s="1509"/>
      <c r="F350" s="1509"/>
      <c r="G350" s="1510">
        <f>IF(G339&gt;0,G347/G$15*100,)</f>
        <v>0</v>
      </c>
      <c r="H350" s="1510"/>
      <c r="I350" s="1510"/>
      <c r="J350" s="1510"/>
      <c r="K350" s="1510"/>
      <c r="L350" s="1470">
        <f t="shared" ref="L350:P350" si="891">IF(L339&gt;0,L347/L339*100,)</f>
        <v>0</v>
      </c>
      <c r="M350" s="1470">
        <f t="shared" si="891"/>
        <v>0</v>
      </c>
      <c r="N350" s="1470">
        <f t="shared" si="891"/>
        <v>0</v>
      </c>
      <c r="O350" s="1470">
        <f t="shared" si="891"/>
        <v>0</v>
      </c>
      <c r="P350" s="1470">
        <f t="shared" si="891"/>
        <v>0</v>
      </c>
      <c r="Q350" s="1470">
        <f t="shared" ref="Q350:R350" si="892">IF(Q339&gt;0,Q347/Q339*100,)</f>
        <v>0</v>
      </c>
      <c r="R350" s="1470">
        <f t="shared" si="892"/>
        <v>0</v>
      </c>
      <c r="S350" s="1470">
        <f t="shared" ref="S350:T350" si="893">IF(S339&gt;0,S347/S339*100,)</f>
        <v>0</v>
      </c>
      <c r="T350" s="1470">
        <f t="shared" si="893"/>
        <v>0</v>
      </c>
      <c r="U350" s="1502"/>
      <c r="V350" s="1502"/>
      <c r="W350" s="1502"/>
      <c r="X350" s="1502"/>
      <c r="Y350" s="1501" t="e">
        <f t="shared" ref="Y350" si="894">Y349/Y348</f>
        <v>#DIV/0!</v>
      </c>
      <c r="Z350" s="1470">
        <f t="shared" ref="Z350:AD350" si="895">IF(Z339&gt;0,Z347/Z339*100,)</f>
        <v>0</v>
      </c>
      <c r="AA350" s="1470">
        <f t="shared" si="895"/>
        <v>0</v>
      </c>
      <c r="AB350" s="1470">
        <f t="shared" si="895"/>
        <v>0</v>
      </c>
      <c r="AC350" s="1470">
        <f t="shared" si="895"/>
        <v>0</v>
      </c>
      <c r="AD350" s="1470">
        <f t="shared" si="895"/>
        <v>0</v>
      </c>
      <c r="AE350" s="1502"/>
      <c r="AF350" s="1502"/>
      <c r="AG350" s="1502"/>
      <c r="AH350" s="1502"/>
      <c r="AI350" s="1501" t="e">
        <f t="shared" si="861"/>
        <v>#DIV/0!</v>
      </c>
      <c r="AJ350" s="2064"/>
      <c r="AK350" s="1282"/>
      <c r="AL350" s="233"/>
      <c r="AM350" s="233"/>
      <c r="AN350" s="233"/>
      <c r="AO350" s="233"/>
      <c r="AP350" s="226"/>
      <c r="AQ350" s="226"/>
      <c r="AR350" s="226"/>
      <c r="AS350" s="226"/>
      <c r="AT350" s="226"/>
      <c r="AW350" s="835"/>
    </row>
    <row r="351" spans="1:49" ht="18" hidden="1" customHeight="1" outlineLevel="1">
      <c r="A351" s="2613" t="s">
        <v>19</v>
      </c>
      <c r="B351" s="2614" t="s">
        <v>22</v>
      </c>
      <c r="C351" s="1434" t="s">
        <v>302</v>
      </c>
      <c r="D351" s="1496"/>
      <c r="E351" s="1496"/>
      <c r="F351" s="1496"/>
      <c r="G351" s="1464"/>
      <c r="H351" s="1464"/>
      <c r="I351" s="1464"/>
      <c r="J351" s="1464"/>
      <c r="K351" s="1464"/>
      <c r="L351" s="1505">
        <f>SUM(M351:P351)</f>
        <v>0</v>
      </c>
      <c r="M351" s="1464"/>
      <c r="N351" s="1505"/>
      <c r="O351" s="1505"/>
      <c r="P351" s="1505"/>
      <c r="Q351" s="1499"/>
      <c r="R351" s="1499"/>
      <c r="S351" s="1499"/>
      <c r="T351" s="1499"/>
      <c r="U351" s="1500"/>
      <c r="V351" s="1500"/>
      <c r="W351" s="1500"/>
      <c r="X351" s="1500"/>
      <c r="Y351" s="1501" t="e">
        <f t="shared" ref="Y351" si="896">Y350/Y349</f>
        <v>#DIV/0!</v>
      </c>
      <c r="Z351" s="1505">
        <f>SUM(AA351:AD351)</f>
        <v>0</v>
      </c>
      <c r="AA351" s="1464"/>
      <c r="AB351" s="1505"/>
      <c r="AC351" s="1505"/>
      <c r="AD351" s="1505"/>
      <c r="AE351" s="1500"/>
      <c r="AF351" s="1500"/>
      <c r="AG351" s="1500"/>
      <c r="AH351" s="1500"/>
      <c r="AI351" s="1501" t="e">
        <f t="shared" si="861"/>
        <v>#DIV/0!</v>
      </c>
      <c r="AJ351" s="2064"/>
      <c r="AK351" s="1282"/>
      <c r="AL351" s="233"/>
      <c r="AM351" s="233"/>
      <c r="AN351" s="233"/>
      <c r="AO351" s="233"/>
      <c r="AP351" s="226"/>
      <c r="AQ351" s="226"/>
      <c r="AR351" s="226"/>
      <c r="AS351" s="226"/>
      <c r="AT351" s="226"/>
      <c r="AW351" s="835"/>
    </row>
    <row r="352" spans="1:49" ht="18" hidden="1" customHeight="1" outlineLevel="1">
      <c r="A352" s="2613"/>
      <c r="B352" s="2614"/>
      <c r="C352" s="1434" t="s">
        <v>303</v>
      </c>
      <c r="D352" s="1496"/>
      <c r="E352" s="1496"/>
      <c r="F352" s="1496"/>
      <c r="G352" s="1464"/>
      <c r="H352" s="1464"/>
      <c r="I352" s="1464"/>
      <c r="J352" s="1464"/>
      <c r="K352" s="1464"/>
      <c r="L352" s="1512">
        <f>SUM(M352:P352)</f>
        <v>0</v>
      </c>
      <c r="M352" s="1478"/>
      <c r="N352" s="1512"/>
      <c r="O352" s="1512"/>
      <c r="P352" s="1512"/>
      <c r="Q352" s="1513"/>
      <c r="R352" s="1513"/>
      <c r="S352" s="1513"/>
      <c r="T352" s="1513"/>
      <c r="U352" s="1502"/>
      <c r="V352" s="1502"/>
      <c r="W352" s="1502"/>
      <c r="X352" s="1502"/>
      <c r="Y352" s="1501" t="e">
        <f t="shared" ref="Y352" si="897">Y351/Y350</f>
        <v>#DIV/0!</v>
      </c>
      <c r="Z352" s="1512">
        <f>SUM(AA352:AD352)</f>
        <v>0</v>
      </c>
      <c r="AA352" s="1478"/>
      <c r="AB352" s="1512"/>
      <c r="AC352" s="1512"/>
      <c r="AD352" s="1512"/>
      <c r="AE352" s="1502"/>
      <c r="AF352" s="1502"/>
      <c r="AG352" s="1502"/>
      <c r="AH352" s="1502"/>
      <c r="AI352" s="1501" t="e">
        <f t="shared" si="861"/>
        <v>#DIV/0!</v>
      </c>
      <c r="AJ352" s="2064"/>
      <c r="AK352" s="1282"/>
      <c r="AL352" s="233"/>
      <c r="AM352" s="233"/>
      <c r="AN352" s="233"/>
      <c r="AO352" s="233"/>
      <c r="AP352" s="226"/>
      <c r="AQ352" s="226"/>
      <c r="AR352" s="226"/>
      <c r="AS352" s="226"/>
      <c r="AT352" s="226"/>
      <c r="AW352" s="835"/>
    </row>
    <row r="353" spans="1:50" ht="14.45" hidden="1" customHeight="1" outlineLevel="1">
      <c r="A353" s="2613"/>
      <c r="B353" s="2614"/>
      <c r="C353" s="1508" t="s">
        <v>28</v>
      </c>
      <c r="D353" s="1509"/>
      <c r="E353" s="1509"/>
      <c r="F353" s="1509"/>
      <c r="G353" s="1510">
        <f>IF(G334&gt;0,G351/G$10*100,)</f>
        <v>0</v>
      </c>
      <c r="H353" s="1510"/>
      <c r="I353" s="1510"/>
      <c r="J353" s="1510"/>
      <c r="K353" s="1510"/>
      <c r="L353" s="1514">
        <f t="shared" ref="L353:P353" si="898">IF(L334&gt;0,L351/L334*100,)</f>
        <v>0</v>
      </c>
      <c r="M353" s="1514">
        <f t="shared" si="898"/>
        <v>0</v>
      </c>
      <c r="N353" s="1514">
        <f t="shared" si="898"/>
        <v>0</v>
      </c>
      <c r="O353" s="1514">
        <f t="shared" si="898"/>
        <v>0</v>
      </c>
      <c r="P353" s="1514">
        <f t="shared" si="898"/>
        <v>0</v>
      </c>
      <c r="Q353" s="1514">
        <f t="shared" ref="Q353:R353" si="899">IF(Q334&gt;0,Q351/Q334*100,)</f>
        <v>0</v>
      </c>
      <c r="R353" s="1514">
        <f t="shared" si="899"/>
        <v>0</v>
      </c>
      <c r="S353" s="1514">
        <f t="shared" ref="S353:T353" si="900">IF(S334&gt;0,S351/S334*100,)</f>
        <v>0</v>
      </c>
      <c r="T353" s="1514">
        <f t="shared" si="900"/>
        <v>0</v>
      </c>
      <c r="U353" s="1496"/>
      <c r="V353" s="1496"/>
      <c r="W353" s="1496"/>
      <c r="X353" s="1496"/>
      <c r="Y353" s="1501" t="e">
        <f t="shared" ref="Y353" si="901">Y352/Y351</f>
        <v>#DIV/0!</v>
      </c>
      <c r="Z353" s="1514">
        <f t="shared" ref="Z353:AD353" si="902">IF(Z334&gt;0,Z351/Z334*100,)</f>
        <v>0</v>
      </c>
      <c r="AA353" s="1514">
        <f t="shared" si="902"/>
        <v>0</v>
      </c>
      <c r="AB353" s="1514">
        <f t="shared" si="902"/>
        <v>0</v>
      </c>
      <c r="AC353" s="1514">
        <f t="shared" si="902"/>
        <v>0</v>
      </c>
      <c r="AD353" s="1514">
        <f t="shared" si="902"/>
        <v>0</v>
      </c>
      <c r="AE353" s="1496"/>
      <c r="AF353" s="1496"/>
      <c r="AG353" s="1496"/>
      <c r="AH353" s="1496"/>
      <c r="AI353" s="1501" t="e">
        <f t="shared" si="861"/>
        <v>#DIV/0!</v>
      </c>
      <c r="AJ353" s="2064"/>
      <c r="AK353" s="1275"/>
      <c r="AL353" s="222"/>
      <c r="AM353" s="222"/>
      <c r="AN353" s="222"/>
      <c r="AO353" s="222"/>
      <c r="AP353" s="223"/>
      <c r="AQ353" s="223"/>
      <c r="AR353" s="223"/>
      <c r="AS353" s="223"/>
      <c r="AT353" s="223"/>
      <c r="AW353" s="835"/>
    </row>
    <row r="354" spans="1:50" ht="14.45" hidden="1" customHeight="1" outlineLevel="1">
      <c r="A354" s="2613"/>
      <c r="B354" s="2614"/>
      <c r="C354" s="1508" t="s">
        <v>76</v>
      </c>
      <c r="D354" s="1509"/>
      <c r="E354" s="1509"/>
      <c r="F354" s="1509"/>
      <c r="G354" s="1510">
        <f>IF(G340&gt;0,G351/G$16*100,)</f>
        <v>0</v>
      </c>
      <c r="H354" s="1510"/>
      <c r="I354" s="1510"/>
      <c r="J354" s="1510"/>
      <c r="K354" s="1510"/>
      <c r="L354" s="1514">
        <f t="shared" ref="L354:P354" si="903">IF(L340&gt;0,L351/L340*100,)</f>
        <v>0</v>
      </c>
      <c r="M354" s="1514">
        <f t="shared" si="903"/>
        <v>0</v>
      </c>
      <c r="N354" s="1514">
        <f t="shared" si="903"/>
        <v>0</v>
      </c>
      <c r="O354" s="1514">
        <f t="shared" si="903"/>
        <v>0</v>
      </c>
      <c r="P354" s="1514">
        <f t="shared" si="903"/>
        <v>0</v>
      </c>
      <c r="Q354" s="1514">
        <f t="shared" ref="Q354:R354" si="904">IF(Q340&gt;0,Q351/Q340*100,)</f>
        <v>0</v>
      </c>
      <c r="R354" s="1514">
        <f t="shared" si="904"/>
        <v>0</v>
      </c>
      <c r="S354" s="1514">
        <f t="shared" ref="S354:T354" si="905">IF(S340&gt;0,S351/S340*100,)</f>
        <v>0</v>
      </c>
      <c r="T354" s="1514">
        <f t="shared" si="905"/>
        <v>0</v>
      </c>
      <c r="U354" s="1496"/>
      <c r="V354" s="1496"/>
      <c r="W354" s="1496"/>
      <c r="X354" s="1496"/>
      <c r="Y354" s="1501" t="e">
        <f t="shared" ref="Y354" si="906">Y353/Y352</f>
        <v>#DIV/0!</v>
      </c>
      <c r="Z354" s="1514">
        <f t="shared" ref="Z354:AD354" si="907">IF(Z340&gt;0,Z351/Z340*100,)</f>
        <v>0</v>
      </c>
      <c r="AA354" s="1514">
        <f t="shared" si="907"/>
        <v>0</v>
      </c>
      <c r="AB354" s="1514">
        <f t="shared" si="907"/>
        <v>0</v>
      </c>
      <c r="AC354" s="1514">
        <f t="shared" si="907"/>
        <v>0</v>
      </c>
      <c r="AD354" s="1514">
        <f t="shared" si="907"/>
        <v>0</v>
      </c>
      <c r="AE354" s="1496"/>
      <c r="AF354" s="1496"/>
      <c r="AG354" s="1496"/>
      <c r="AH354" s="1496"/>
      <c r="AI354" s="1501" t="e">
        <f t="shared" si="861"/>
        <v>#DIV/0!</v>
      </c>
      <c r="AJ354" s="2064"/>
      <c r="AK354" s="1275"/>
      <c r="AL354" s="222"/>
      <c r="AM354" s="222"/>
      <c r="AN354" s="222"/>
      <c r="AO354" s="222"/>
      <c r="AP354" s="223"/>
      <c r="AQ354" s="223"/>
      <c r="AR354" s="223"/>
      <c r="AS354" s="223"/>
      <c r="AT354" s="223"/>
      <c r="AW354" s="835"/>
    </row>
    <row r="355" spans="1:50" ht="18" hidden="1" customHeight="1" outlineLevel="1">
      <c r="A355" s="2613" t="s">
        <v>37</v>
      </c>
      <c r="B355" s="2614" t="s">
        <v>23</v>
      </c>
      <c r="C355" s="1434" t="s">
        <v>302</v>
      </c>
      <c r="D355" s="1496"/>
      <c r="E355" s="1496"/>
      <c r="F355" s="1496"/>
      <c r="G355" s="1464"/>
      <c r="H355" s="1464"/>
      <c r="I355" s="1464"/>
      <c r="J355" s="1464"/>
      <c r="K355" s="1464"/>
      <c r="L355" s="1512">
        <f>SUM(M355:P355)</f>
        <v>0</v>
      </c>
      <c r="M355" s="1478"/>
      <c r="N355" s="1512"/>
      <c r="O355" s="1512"/>
      <c r="P355" s="1512"/>
      <c r="Q355" s="1513"/>
      <c r="R355" s="1513"/>
      <c r="S355" s="1513"/>
      <c r="T355" s="1513"/>
      <c r="U355" s="1515"/>
      <c r="V355" s="1515"/>
      <c r="W355" s="1515"/>
      <c r="X355" s="1515"/>
      <c r="Y355" s="1501" t="e">
        <f t="shared" ref="Y355" si="908">Y354/Y353</f>
        <v>#DIV/0!</v>
      </c>
      <c r="Z355" s="1512">
        <f>SUM(AA355:AD355)</f>
        <v>0</v>
      </c>
      <c r="AA355" s="1478"/>
      <c r="AB355" s="1512"/>
      <c r="AC355" s="1512"/>
      <c r="AD355" s="1512"/>
      <c r="AE355" s="1515"/>
      <c r="AF355" s="1515"/>
      <c r="AG355" s="1515"/>
      <c r="AH355" s="1515"/>
      <c r="AI355" s="1501" t="e">
        <f t="shared" si="861"/>
        <v>#DIV/0!</v>
      </c>
      <c r="AJ355" s="2064"/>
      <c r="AK355" s="1275"/>
      <c r="AL355" s="222"/>
      <c r="AM355" s="222"/>
      <c r="AN355" s="222"/>
      <c r="AO355" s="222"/>
      <c r="AP355" s="223"/>
      <c r="AQ355" s="223"/>
      <c r="AR355" s="223"/>
      <c r="AS355" s="223"/>
      <c r="AT355" s="223"/>
      <c r="AW355" s="835"/>
    </row>
    <row r="356" spans="1:50" ht="18" hidden="1" customHeight="1" outlineLevel="1">
      <c r="A356" s="2613"/>
      <c r="B356" s="2614"/>
      <c r="C356" s="1434" t="s">
        <v>303</v>
      </c>
      <c r="D356" s="1496"/>
      <c r="E356" s="1496"/>
      <c r="F356" s="1496"/>
      <c r="G356" s="1464"/>
      <c r="H356" s="1464"/>
      <c r="I356" s="1464"/>
      <c r="J356" s="1464"/>
      <c r="K356" s="1464"/>
      <c r="L356" s="1512">
        <f>SUM(M356:P356)</f>
        <v>0</v>
      </c>
      <c r="M356" s="1478"/>
      <c r="N356" s="1512"/>
      <c r="O356" s="1512"/>
      <c r="P356" s="1512"/>
      <c r="Q356" s="1513"/>
      <c r="R356" s="1513"/>
      <c r="S356" s="1513"/>
      <c r="T356" s="1513"/>
      <c r="U356" s="1496"/>
      <c r="V356" s="1496"/>
      <c r="W356" s="1496"/>
      <c r="X356" s="1496"/>
      <c r="Y356" s="1501" t="e">
        <f t="shared" ref="Y356" si="909">Y355/Y354</f>
        <v>#DIV/0!</v>
      </c>
      <c r="Z356" s="1512">
        <f>SUM(AA356:AD356)</f>
        <v>0</v>
      </c>
      <c r="AA356" s="1478"/>
      <c r="AB356" s="1512"/>
      <c r="AC356" s="1512"/>
      <c r="AD356" s="1512"/>
      <c r="AE356" s="1496"/>
      <c r="AF356" s="1496"/>
      <c r="AG356" s="1496"/>
      <c r="AH356" s="1496"/>
      <c r="AI356" s="1501" t="e">
        <f t="shared" si="861"/>
        <v>#DIV/0!</v>
      </c>
      <c r="AJ356" s="2065"/>
      <c r="AW356" s="835"/>
    </row>
    <row r="357" spans="1:50" ht="14.45" hidden="1" customHeight="1" outlineLevel="1">
      <c r="A357" s="2613"/>
      <c r="B357" s="2614"/>
      <c r="C357" s="1508" t="s">
        <v>29</v>
      </c>
      <c r="D357" s="1509"/>
      <c r="E357" s="1509"/>
      <c r="F357" s="1509"/>
      <c r="G357" s="1510">
        <f>IF(G335&gt;0,G355/G$11*100,)</f>
        <v>0</v>
      </c>
      <c r="H357" s="1510"/>
      <c r="I357" s="1510"/>
      <c r="J357" s="1510"/>
      <c r="K357" s="1510"/>
      <c r="L357" s="1514">
        <f t="shared" ref="L357:P357" si="910">IF(L335&gt;0,L355/L335*100,)</f>
        <v>0</v>
      </c>
      <c r="M357" s="1514">
        <f t="shared" si="910"/>
        <v>0</v>
      </c>
      <c r="N357" s="1514">
        <f t="shared" si="910"/>
        <v>0</v>
      </c>
      <c r="O357" s="1514">
        <f t="shared" si="910"/>
        <v>0</v>
      </c>
      <c r="P357" s="1514">
        <f t="shared" si="910"/>
        <v>0</v>
      </c>
      <c r="Q357" s="1514">
        <f t="shared" ref="Q357:R357" si="911">IF(Q335&gt;0,Q355/Q335*100,)</f>
        <v>0</v>
      </c>
      <c r="R357" s="1514">
        <f t="shared" si="911"/>
        <v>0</v>
      </c>
      <c r="S357" s="1514">
        <f t="shared" ref="S357:T357" si="912">IF(S335&gt;0,S355/S335*100,)</f>
        <v>0</v>
      </c>
      <c r="T357" s="1514">
        <f t="shared" si="912"/>
        <v>0</v>
      </c>
      <c r="U357" s="1516"/>
      <c r="V357" s="1461"/>
      <c r="W357" s="1498"/>
      <c r="X357" s="1498"/>
      <c r="Y357" s="1501" t="e">
        <f t="shared" ref="Y357" si="913">Y356/Y355</f>
        <v>#DIV/0!</v>
      </c>
      <c r="Z357" s="1514">
        <f t="shared" ref="Z357:AD357" si="914">IF(Z335&gt;0,Z355/Z335*100,)</f>
        <v>0</v>
      </c>
      <c r="AA357" s="1514">
        <f t="shared" si="914"/>
        <v>0</v>
      </c>
      <c r="AB357" s="1514">
        <f t="shared" si="914"/>
        <v>0</v>
      </c>
      <c r="AC357" s="1514">
        <f t="shared" si="914"/>
        <v>0</v>
      </c>
      <c r="AD357" s="1514">
        <f t="shared" si="914"/>
        <v>0</v>
      </c>
      <c r="AE357" s="1516"/>
      <c r="AF357" s="1461"/>
      <c r="AG357" s="1498"/>
      <c r="AH357" s="1498"/>
      <c r="AI357" s="1501" t="e">
        <f t="shared" si="861"/>
        <v>#DIV/0!</v>
      </c>
      <c r="AJ357" s="2064"/>
      <c r="AK357" s="763"/>
      <c r="AL357" s="19"/>
      <c r="AM357" s="19"/>
      <c r="AN357" s="19"/>
      <c r="AO357" s="19"/>
      <c r="AP357" s="236"/>
      <c r="AQ357" s="236"/>
      <c r="AR357" s="236"/>
      <c r="AS357" s="236"/>
      <c r="AT357" s="236"/>
      <c r="AW357" s="835"/>
    </row>
    <row r="358" spans="1:50" ht="14.45" hidden="1" customHeight="1" outlineLevel="1">
      <c r="A358" s="2613"/>
      <c r="B358" s="2614"/>
      <c r="C358" s="1508" t="s">
        <v>77</v>
      </c>
      <c r="D358" s="1509"/>
      <c r="E358" s="1509"/>
      <c r="F358" s="1509"/>
      <c r="G358" s="1510">
        <f>IF(G341&gt;0,G355/G$17*100,)</f>
        <v>0</v>
      </c>
      <c r="H358" s="1510"/>
      <c r="I358" s="1510"/>
      <c r="J358" s="1510"/>
      <c r="K358" s="1510"/>
      <c r="L358" s="1514">
        <f t="shared" ref="L358:P358" si="915">IF(L341&gt;0,L355/L341*100,)</f>
        <v>0</v>
      </c>
      <c r="M358" s="1514">
        <f t="shared" si="915"/>
        <v>0</v>
      </c>
      <c r="N358" s="1514">
        <f t="shared" si="915"/>
        <v>0</v>
      </c>
      <c r="O358" s="1514">
        <f t="shared" si="915"/>
        <v>0</v>
      </c>
      <c r="P358" s="1514">
        <f t="shared" si="915"/>
        <v>0</v>
      </c>
      <c r="Q358" s="1514">
        <f t="shared" ref="Q358:R358" si="916">IF(Q341&gt;0,Q355/Q341*100,)</f>
        <v>0</v>
      </c>
      <c r="R358" s="1514">
        <f t="shared" si="916"/>
        <v>0</v>
      </c>
      <c r="S358" s="1514">
        <f t="shared" ref="S358:T358" si="917">IF(S341&gt;0,S355/S341*100,)</f>
        <v>0</v>
      </c>
      <c r="T358" s="1514">
        <f t="shared" si="917"/>
        <v>0</v>
      </c>
      <c r="U358" s="1516"/>
      <c r="V358" s="1461"/>
      <c r="W358" s="1498"/>
      <c r="X358" s="1498"/>
      <c r="Y358" s="1501" t="e">
        <f t="shared" ref="Y358" si="918">Y357/Y356</f>
        <v>#DIV/0!</v>
      </c>
      <c r="Z358" s="1514">
        <f t="shared" ref="Z358:AD358" si="919">IF(Z341&gt;0,Z355/Z341*100,)</f>
        <v>0</v>
      </c>
      <c r="AA358" s="1514">
        <f t="shared" si="919"/>
        <v>0</v>
      </c>
      <c r="AB358" s="1514">
        <f t="shared" si="919"/>
        <v>0</v>
      </c>
      <c r="AC358" s="1514">
        <f t="shared" si="919"/>
        <v>0</v>
      </c>
      <c r="AD358" s="1514">
        <f t="shared" si="919"/>
        <v>0</v>
      </c>
      <c r="AE358" s="1516"/>
      <c r="AF358" s="1461"/>
      <c r="AG358" s="1498"/>
      <c r="AH358" s="1498"/>
      <c r="AI358" s="1501" t="e">
        <f t="shared" si="861"/>
        <v>#DIV/0!</v>
      </c>
      <c r="AJ358" s="2064"/>
      <c r="AK358" s="763"/>
      <c r="AL358" s="19"/>
      <c r="AM358" s="19"/>
      <c r="AN358" s="19"/>
      <c r="AO358" s="19"/>
      <c r="AP358" s="223"/>
      <c r="AQ358" s="223"/>
      <c r="AR358" s="223"/>
      <c r="AS358" s="223"/>
      <c r="AT358" s="223"/>
      <c r="AW358" s="835"/>
    </row>
    <row r="359" spans="1:50" ht="18" hidden="1" customHeight="1" outlineLevel="1">
      <c r="A359" s="2613" t="s">
        <v>38</v>
      </c>
      <c r="B359" s="2614" t="s">
        <v>24</v>
      </c>
      <c r="C359" s="1434" t="s">
        <v>302</v>
      </c>
      <c r="D359" s="1496"/>
      <c r="E359" s="1496"/>
      <c r="F359" s="1496"/>
      <c r="G359" s="1464"/>
      <c r="H359" s="1464"/>
      <c r="I359" s="1464"/>
      <c r="J359" s="1464"/>
      <c r="K359" s="1464"/>
      <c r="L359" s="1512">
        <f>SUM(M359:P359)</f>
        <v>0</v>
      </c>
      <c r="M359" s="1478"/>
      <c r="N359" s="1512"/>
      <c r="O359" s="1512"/>
      <c r="P359" s="1512"/>
      <c r="Q359" s="1513"/>
      <c r="R359" s="1513"/>
      <c r="S359" s="1513"/>
      <c r="T359" s="1513"/>
      <c r="U359" s="1516"/>
      <c r="V359" s="1461"/>
      <c r="W359" s="1498"/>
      <c r="X359" s="1498"/>
      <c r="Y359" s="1501" t="e">
        <f t="shared" ref="Y359" si="920">Y358/Y357</f>
        <v>#DIV/0!</v>
      </c>
      <c r="Z359" s="1512">
        <f>SUM(AA359:AD359)</f>
        <v>0</v>
      </c>
      <c r="AA359" s="1478"/>
      <c r="AB359" s="1512"/>
      <c r="AC359" s="1512"/>
      <c r="AD359" s="1512"/>
      <c r="AE359" s="1516"/>
      <c r="AF359" s="1461"/>
      <c r="AG359" s="1498"/>
      <c r="AH359" s="1498"/>
      <c r="AI359" s="1501" t="e">
        <f t="shared" si="861"/>
        <v>#DIV/0!</v>
      </c>
      <c r="AJ359" s="2064"/>
      <c r="AK359" s="763"/>
      <c r="AL359" s="19"/>
      <c r="AM359" s="19"/>
      <c r="AN359" s="19"/>
      <c r="AO359" s="19"/>
      <c r="AP359" s="223"/>
      <c r="AQ359" s="223"/>
      <c r="AR359" s="223"/>
      <c r="AS359" s="223"/>
      <c r="AT359" s="223"/>
      <c r="AW359" s="835"/>
    </row>
    <row r="360" spans="1:50" ht="18" hidden="1" customHeight="1" outlineLevel="1">
      <c r="A360" s="2613"/>
      <c r="B360" s="2614"/>
      <c r="C360" s="1434" t="s">
        <v>303</v>
      </c>
      <c r="D360" s="1496"/>
      <c r="E360" s="1496"/>
      <c r="F360" s="1496"/>
      <c r="G360" s="1464"/>
      <c r="H360" s="1464"/>
      <c r="I360" s="1464"/>
      <c r="J360" s="1464"/>
      <c r="K360" s="1464"/>
      <c r="L360" s="1512">
        <f>SUM(M360:P360)</f>
        <v>0</v>
      </c>
      <c r="M360" s="1478"/>
      <c r="N360" s="1512"/>
      <c r="O360" s="1512"/>
      <c r="P360" s="1512"/>
      <c r="Q360" s="1513"/>
      <c r="R360" s="1513"/>
      <c r="S360" s="1513"/>
      <c r="T360" s="1513"/>
      <c r="U360" s="1516"/>
      <c r="V360" s="1461"/>
      <c r="W360" s="1498"/>
      <c r="X360" s="1498"/>
      <c r="Y360" s="1501" t="e">
        <f t="shared" ref="Y360" si="921">Y359/Y358</f>
        <v>#DIV/0!</v>
      </c>
      <c r="Z360" s="1512">
        <f>SUM(AA360:AD360)</f>
        <v>0</v>
      </c>
      <c r="AA360" s="1478"/>
      <c r="AB360" s="1512"/>
      <c r="AC360" s="1512"/>
      <c r="AD360" s="1512"/>
      <c r="AE360" s="1516"/>
      <c r="AF360" s="1461"/>
      <c r="AG360" s="1498"/>
      <c r="AH360" s="1498"/>
      <c r="AI360" s="1501" t="e">
        <f t="shared" si="861"/>
        <v>#DIV/0!</v>
      </c>
      <c r="AJ360" s="2064"/>
      <c r="AK360" s="763"/>
      <c r="AL360" s="19"/>
      <c r="AM360" s="19"/>
      <c r="AN360" s="19"/>
      <c r="AO360" s="19"/>
      <c r="AP360" s="223"/>
      <c r="AQ360" s="223"/>
      <c r="AR360" s="223"/>
      <c r="AS360" s="223"/>
      <c r="AT360" s="223"/>
      <c r="AW360" s="835"/>
    </row>
    <row r="361" spans="1:50" ht="14.45" hidden="1" customHeight="1" outlineLevel="1">
      <c r="A361" s="2613"/>
      <c r="B361" s="2614"/>
      <c r="C361" s="1508" t="s">
        <v>30</v>
      </c>
      <c r="D361" s="1509"/>
      <c r="E361" s="1509"/>
      <c r="F361" s="1509"/>
      <c r="G361" s="1510">
        <f>IF(G336&gt;0,G359/G$12*100,)</f>
        <v>0</v>
      </c>
      <c r="H361" s="1510"/>
      <c r="I361" s="1510"/>
      <c r="J361" s="1510"/>
      <c r="K361" s="1510"/>
      <c r="L361" s="1514">
        <f t="shared" ref="L361:P361" si="922">IF(L336&gt;0,L359/L336*100,)</f>
        <v>0</v>
      </c>
      <c r="M361" s="1514">
        <f t="shared" si="922"/>
        <v>0</v>
      </c>
      <c r="N361" s="1514">
        <f t="shared" si="922"/>
        <v>0</v>
      </c>
      <c r="O361" s="1514">
        <f t="shared" si="922"/>
        <v>0</v>
      </c>
      <c r="P361" s="1514">
        <f t="shared" si="922"/>
        <v>0</v>
      </c>
      <c r="Q361" s="1514">
        <f t="shared" ref="Q361:R361" si="923">IF(Q336&gt;0,Q359/Q336*100,)</f>
        <v>0</v>
      </c>
      <c r="R361" s="1514">
        <f t="shared" si="923"/>
        <v>0</v>
      </c>
      <c r="S361" s="1514">
        <f t="shared" ref="S361:T361" si="924">IF(S336&gt;0,S359/S336*100,)</f>
        <v>0</v>
      </c>
      <c r="T361" s="1514">
        <f t="shared" si="924"/>
        <v>0</v>
      </c>
      <c r="U361" s="1516"/>
      <c r="V361" s="1461"/>
      <c r="W361" s="1498"/>
      <c r="X361" s="1498"/>
      <c r="Y361" s="1501" t="e">
        <f t="shared" ref="Y361" si="925">Y360/Y359</f>
        <v>#DIV/0!</v>
      </c>
      <c r="Z361" s="1514">
        <f t="shared" ref="Z361:AD361" si="926">IF(Z336&gt;0,Z359/Z336*100,)</f>
        <v>0</v>
      </c>
      <c r="AA361" s="1514">
        <f t="shared" si="926"/>
        <v>0</v>
      </c>
      <c r="AB361" s="1514">
        <f t="shared" si="926"/>
        <v>0</v>
      </c>
      <c r="AC361" s="1514">
        <f t="shared" si="926"/>
        <v>0</v>
      </c>
      <c r="AD361" s="1514">
        <f t="shared" si="926"/>
        <v>0</v>
      </c>
      <c r="AE361" s="1516"/>
      <c r="AF361" s="1461"/>
      <c r="AG361" s="1498"/>
      <c r="AH361" s="1498"/>
      <c r="AI361" s="1501" t="e">
        <f t="shared" si="861"/>
        <v>#DIV/0!</v>
      </c>
      <c r="AJ361" s="2064"/>
      <c r="AK361" s="763"/>
      <c r="AL361" s="19"/>
      <c r="AM361" s="19"/>
      <c r="AN361" s="19"/>
      <c r="AO361" s="19"/>
      <c r="AP361" s="223"/>
      <c r="AQ361" s="223"/>
      <c r="AR361" s="223"/>
      <c r="AS361" s="223"/>
      <c r="AT361" s="223"/>
      <c r="AW361" s="835"/>
    </row>
    <row r="362" spans="1:50" ht="14.45" hidden="1" customHeight="1" outlineLevel="1">
      <c r="A362" s="2613"/>
      <c r="B362" s="2614"/>
      <c r="C362" s="1508" t="s">
        <v>78</v>
      </c>
      <c r="D362" s="1509"/>
      <c r="E362" s="1509"/>
      <c r="F362" s="1509"/>
      <c r="G362" s="1510">
        <f>IF(G342&gt;0,G359/G$18*100,)</f>
        <v>0</v>
      </c>
      <c r="H362" s="1510"/>
      <c r="I362" s="1510"/>
      <c r="J362" s="1510"/>
      <c r="K362" s="1510"/>
      <c r="L362" s="1514">
        <f t="shared" ref="L362:P362" si="927">IF(L342&gt;0,L359/L342*100,)</f>
        <v>0</v>
      </c>
      <c r="M362" s="1514">
        <f t="shared" si="927"/>
        <v>0</v>
      </c>
      <c r="N362" s="1514">
        <f t="shared" si="927"/>
        <v>0</v>
      </c>
      <c r="O362" s="1514">
        <f t="shared" si="927"/>
        <v>0</v>
      </c>
      <c r="P362" s="1514">
        <f t="shared" si="927"/>
        <v>0</v>
      </c>
      <c r="Q362" s="1514">
        <f t="shared" ref="Q362:R362" si="928">IF(Q342&gt;0,Q359/Q342*100,)</f>
        <v>0</v>
      </c>
      <c r="R362" s="1514">
        <f t="shared" si="928"/>
        <v>0</v>
      </c>
      <c r="S362" s="1514">
        <f t="shared" ref="S362:T362" si="929">IF(S342&gt;0,S359/S342*100,)</f>
        <v>0</v>
      </c>
      <c r="T362" s="1514">
        <f t="shared" si="929"/>
        <v>0</v>
      </c>
      <c r="U362" s="1516"/>
      <c r="V362" s="1461"/>
      <c r="W362" s="1498"/>
      <c r="X362" s="1498"/>
      <c r="Y362" s="1501" t="e">
        <f t="shared" ref="Y362" si="930">Y361/Y360</f>
        <v>#DIV/0!</v>
      </c>
      <c r="Z362" s="1514">
        <f t="shared" ref="Z362:AD362" si="931">IF(Z342&gt;0,Z359/Z342*100,)</f>
        <v>0</v>
      </c>
      <c r="AA362" s="1514">
        <f t="shared" si="931"/>
        <v>0</v>
      </c>
      <c r="AB362" s="1514">
        <f t="shared" si="931"/>
        <v>0</v>
      </c>
      <c r="AC362" s="1514">
        <f t="shared" si="931"/>
        <v>0</v>
      </c>
      <c r="AD362" s="1514">
        <f t="shared" si="931"/>
        <v>0</v>
      </c>
      <c r="AE362" s="1516"/>
      <c r="AF362" s="1461"/>
      <c r="AG362" s="1498"/>
      <c r="AH362" s="1498"/>
      <c r="AI362" s="1501" t="e">
        <f t="shared" si="861"/>
        <v>#DIV/0!</v>
      </c>
      <c r="AJ362" s="2064"/>
      <c r="AK362" s="763"/>
      <c r="AL362" s="19"/>
      <c r="AM362" s="19"/>
      <c r="AN362" s="19"/>
      <c r="AO362" s="19"/>
      <c r="AP362" s="223"/>
      <c r="AQ362" s="223"/>
      <c r="AR362" s="223"/>
      <c r="AS362" s="223"/>
      <c r="AT362" s="223"/>
      <c r="AW362" s="835"/>
    </row>
    <row r="363" spans="1:50" ht="30.6" customHeight="1" outlineLevel="1">
      <c r="A363" s="2613">
        <v>5</v>
      </c>
      <c r="B363" s="2622" t="s">
        <v>60</v>
      </c>
      <c r="C363" s="1434" t="s">
        <v>302</v>
      </c>
      <c r="D363" s="1459"/>
      <c r="E363" s="1387">
        <f>E365+E367+E369</f>
        <v>9.129287999999999</v>
      </c>
      <c r="F363" s="1387">
        <v>8.3005239999999993</v>
      </c>
      <c r="G363" s="1387">
        <v>9.2338559074340019</v>
      </c>
      <c r="H363" s="1387">
        <v>7.8274452000000005</v>
      </c>
      <c r="I363" s="1387">
        <v>8.7630120000000016</v>
      </c>
      <c r="J363" s="1299">
        <f t="shared" ref="J363" si="932">J365+J369</f>
        <v>7.7974459999999999</v>
      </c>
      <c r="K363" s="1340"/>
      <c r="L363" s="1340">
        <f>SUM(M363:P363)</f>
        <v>8.0041220000000006</v>
      </c>
      <c r="M363" s="1299">
        <f>M365+M369</f>
        <v>3.010691</v>
      </c>
      <c r="N363" s="1299">
        <f t="shared" ref="N363:R363" si="933">N365+N369</f>
        <v>1.5079150000000001</v>
      </c>
      <c r="O363" s="1299">
        <f t="shared" si="933"/>
        <v>1.0856669999999999</v>
      </c>
      <c r="P363" s="1299">
        <f t="shared" si="933"/>
        <v>2.3998490000000001</v>
      </c>
      <c r="Q363" s="1304">
        <f t="shared" si="933"/>
        <v>7.9897080000000003</v>
      </c>
      <c r="R363" s="1304">
        <f t="shared" si="933"/>
        <v>7.988677</v>
      </c>
      <c r="S363" s="1304">
        <f t="shared" ref="S363:T363" si="934">S365+S369</f>
        <v>7.9872879999999995</v>
      </c>
      <c r="T363" s="1304">
        <f t="shared" si="934"/>
        <v>7.9857930000000001</v>
      </c>
      <c r="U363" s="1340">
        <f>SUM(V363:Y363)</f>
        <v>7.5683660000000001</v>
      </c>
      <c r="V363" s="1299">
        <f>V365+V369</f>
        <v>2.78139</v>
      </c>
      <c r="W363" s="1299">
        <f t="shared" ref="W363:Y363" si="935">W365+W369</f>
        <v>1.4689290000000002</v>
      </c>
      <c r="X363" s="1299">
        <f t="shared" si="935"/>
        <v>1.0423519999999999</v>
      </c>
      <c r="Y363" s="1299">
        <f t="shared" si="935"/>
        <v>2.2756949999999998</v>
      </c>
      <c r="Z363" s="1340">
        <f>SUM(AA363:AD363)</f>
        <v>8.0121210000000005</v>
      </c>
      <c r="AA363" s="1299">
        <f>AA365+AA369</f>
        <v>3.0308950000000001</v>
      </c>
      <c r="AB363" s="1299">
        <f t="shared" ref="AB363:AD363" si="936">AB365+AB369</f>
        <v>1.5099320000000001</v>
      </c>
      <c r="AC363" s="1299">
        <f t="shared" si="936"/>
        <v>1.0815980000000001</v>
      </c>
      <c r="AD363" s="1299">
        <f t="shared" si="936"/>
        <v>2.3896959999999998</v>
      </c>
      <c r="AE363" s="1340">
        <f>SUM(AF363:AI363)</f>
        <v>2.9902699999999998</v>
      </c>
      <c r="AF363" s="1299">
        <f>AF365+AF369</f>
        <v>2.9902699999999998</v>
      </c>
      <c r="AG363" s="1299">
        <f t="shared" ref="AG363:AI363" si="937">AG365+AG369</f>
        <v>0</v>
      </c>
      <c r="AH363" s="1299">
        <f t="shared" si="937"/>
        <v>0</v>
      </c>
      <c r="AI363" s="1299">
        <f t="shared" si="937"/>
        <v>0</v>
      </c>
      <c r="AJ363" s="2048"/>
      <c r="AK363" s="763"/>
      <c r="AL363" s="19"/>
      <c r="AM363" s="19"/>
      <c r="AN363" s="19"/>
      <c r="AO363" s="19"/>
      <c r="AP363" s="223"/>
      <c r="AQ363" s="223"/>
      <c r="AR363" s="223"/>
      <c r="AS363" s="223"/>
      <c r="AT363" s="223"/>
      <c r="AW363" s="844"/>
      <c r="AX363" s="216"/>
    </row>
    <row r="364" spans="1:50" ht="14.45" hidden="1" customHeight="1" outlineLevel="1">
      <c r="A364" s="2613"/>
      <c r="B364" s="2622"/>
      <c r="C364" s="1434" t="s">
        <v>79</v>
      </c>
      <c r="D364" s="1459"/>
      <c r="E364" s="1399"/>
      <c r="F364" s="1399">
        <v>0</v>
      </c>
      <c r="G364" s="1399">
        <v>0</v>
      </c>
      <c r="H364" s="1399">
        <v>0</v>
      </c>
      <c r="I364" s="1399">
        <v>0</v>
      </c>
      <c r="J364" s="1463"/>
      <c r="K364" s="1463"/>
      <c r="L364" s="1340">
        <f t="shared" ref="L364:P364" si="938">IF(L343&gt;0,L363/L343*100,)</f>
        <v>0</v>
      </c>
      <c r="M364" s="1340">
        <f t="shared" si="938"/>
        <v>0</v>
      </c>
      <c r="N364" s="1340">
        <f t="shared" si="938"/>
        <v>0</v>
      </c>
      <c r="O364" s="1340">
        <f t="shared" si="938"/>
        <v>0</v>
      </c>
      <c r="P364" s="1340">
        <f t="shared" si="938"/>
        <v>0</v>
      </c>
      <c r="Q364" s="1387">
        <f t="shared" ref="Q364:R364" si="939">IF(Q343&gt;0,Q363/Q343*100,)</f>
        <v>0</v>
      </c>
      <c r="R364" s="1387">
        <f t="shared" si="939"/>
        <v>0</v>
      </c>
      <c r="S364" s="1387">
        <f t="shared" ref="S364:T364" si="940">IF(S343&gt;0,S363/S343*100,)</f>
        <v>0</v>
      </c>
      <c r="T364" s="1387">
        <f t="shared" si="940"/>
        <v>0</v>
      </c>
      <c r="U364" s="1387">
        <f t="shared" ref="U364:X364" si="941">IF(U343&gt;0,U363/U343*100,)</f>
        <v>0</v>
      </c>
      <c r="V364" s="1387">
        <f t="shared" si="941"/>
        <v>0</v>
      </c>
      <c r="W364" s="1387">
        <f t="shared" si="941"/>
        <v>0</v>
      </c>
      <c r="X364" s="1389">
        <f t="shared" si="941"/>
        <v>0</v>
      </c>
      <c r="Y364" s="1389"/>
      <c r="Z364" s="1340">
        <f t="shared" ref="Z364:AH364" si="942">IF(Z343&gt;0,Z363/Z343*100,)</f>
        <v>0</v>
      </c>
      <c r="AA364" s="1340">
        <f t="shared" si="942"/>
        <v>0</v>
      </c>
      <c r="AB364" s="1340">
        <f t="shared" si="942"/>
        <v>0</v>
      </c>
      <c r="AC364" s="1340">
        <f t="shared" si="942"/>
        <v>0</v>
      </c>
      <c r="AD364" s="1340">
        <f t="shared" si="942"/>
        <v>0</v>
      </c>
      <c r="AE364" s="1387">
        <f t="shared" si="942"/>
        <v>0</v>
      </c>
      <c r="AF364" s="1387">
        <f t="shared" si="942"/>
        <v>0</v>
      </c>
      <c r="AG364" s="1387">
        <f t="shared" si="942"/>
        <v>0</v>
      </c>
      <c r="AH364" s="1389">
        <f t="shared" si="942"/>
        <v>0</v>
      </c>
      <c r="AI364" s="1389"/>
      <c r="AJ364" s="2066"/>
      <c r="AK364" s="763"/>
      <c r="AL364" s="19"/>
      <c r="AM364" s="19"/>
      <c r="AN364" s="19"/>
      <c r="AO364" s="19"/>
      <c r="AP364" s="223"/>
      <c r="AQ364" s="223"/>
      <c r="AR364" s="223"/>
      <c r="AS364" s="223"/>
      <c r="AT364" s="223"/>
      <c r="AW364" s="844"/>
    </row>
    <row r="365" spans="1:50" outlineLevel="1">
      <c r="A365" s="2613" t="s">
        <v>39</v>
      </c>
      <c r="B365" s="2619" t="s">
        <v>21</v>
      </c>
      <c r="C365" s="1434" t="s">
        <v>302</v>
      </c>
      <c r="D365" s="1462"/>
      <c r="E365" s="1399">
        <v>3.5545059999999999</v>
      </c>
      <c r="F365" s="1399">
        <v>3.7485239999999997</v>
      </c>
      <c r="G365" s="1399">
        <v>3.4078125094000011</v>
      </c>
      <c r="H365" s="1399">
        <v>2.4702600000000001</v>
      </c>
      <c r="I365" s="1399">
        <v>2.4936970000000001</v>
      </c>
      <c r="J365" s="1463">
        <v>3.715706</v>
      </c>
      <c r="K365" s="1463"/>
      <c r="L365" s="1340">
        <f>SUM(M365:P365)</f>
        <v>3.8710200000000001</v>
      </c>
      <c r="M365" s="1299">
        <v>1.4098349999999999</v>
      </c>
      <c r="N365" s="1299">
        <v>0.72187999999999997</v>
      </c>
      <c r="O365" s="1299">
        <v>0.61921300000000001</v>
      </c>
      <c r="P365" s="1299">
        <v>1.1200920000000001</v>
      </c>
      <c r="Q365" s="1304">
        <v>3.8734199999999999</v>
      </c>
      <c r="R365" s="1304">
        <v>3.8811059999999999</v>
      </c>
      <c r="S365" s="1304">
        <v>3.8810600000000002</v>
      </c>
      <c r="T365" s="1304">
        <v>3.8804460000000001</v>
      </c>
      <c r="U365" s="1387">
        <f>SUM(V365:Y365)</f>
        <v>3.4945829999999996</v>
      </c>
      <c r="V365" s="1304">
        <v>1.226194</v>
      </c>
      <c r="W365" s="1304">
        <v>0.68978099999999998</v>
      </c>
      <c r="X365" s="1304">
        <v>0.583928</v>
      </c>
      <c r="Y365" s="1304">
        <v>0.99468000000000001</v>
      </c>
      <c r="Z365" s="1340">
        <f>SUM(AA365:AD365)</f>
        <v>3.873421</v>
      </c>
      <c r="AA365" s="1299">
        <v>1.4116230000000001</v>
      </c>
      <c r="AB365" s="1299">
        <v>0.72297599999999995</v>
      </c>
      <c r="AC365" s="1299">
        <v>0.61921300000000001</v>
      </c>
      <c r="AD365" s="1299">
        <v>1.1196090000000001</v>
      </c>
      <c r="AE365" s="1476">
        <f t="shared" ref="AE365:AE369" si="943">SUM(AF365:AI365)</f>
        <v>1.45797</v>
      </c>
      <c r="AF365" s="1476">
        <v>1.45797</v>
      </c>
      <c r="AG365" s="1476"/>
      <c r="AH365" s="1486"/>
      <c r="AI365" s="1412"/>
      <c r="AJ365" s="2053"/>
      <c r="AK365" s="763"/>
      <c r="AL365" s="19"/>
      <c r="AM365" s="19"/>
      <c r="AN365" s="19"/>
      <c r="AO365" s="19"/>
      <c r="AP365" s="223"/>
      <c r="AQ365" s="223"/>
      <c r="AR365" s="223"/>
      <c r="AS365" s="223"/>
      <c r="AT365" s="223"/>
      <c r="AW365" s="844"/>
    </row>
    <row r="366" spans="1:50" ht="14.45" hidden="1" customHeight="1" outlineLevel="1">
      <c r="A366" s="2613"/>
      <c r="B366" s="2619"/>
      <c r="C366" s="1434" t="s">
        <v>80</v>
      </c>
      <c r="D366" s="1465"/>
      <c r="E366" s="1399"/>
      <c r="F366" s="1399">
        <v>0</v>
      </c>
      <c r="G366" s="1399">
        <v>0</v>
      </c>
      <c r="H366" s="1399">
        <v>0</v>
      </c>
      <c r="I366" s="1399">
        <v>0</v>
      </c>
      <c r="J366" s="1463">
        <v>0</v>
      </c>
      <c r="K366" s="1463"/>
      <c r="L366" s="1340">
        <f t="shared" ref="L366" si="944">IF(L347&gt;0,L365/L347*100,)</f>
        <v>0</v>
      </c>
      <c r="M366" s="1299"/>
      <c r="N366" s="1299"/>
      <c r="O366" s="1299"/>
      <c r="P366" s="1299"/>
      <c r="Q366" s="1304"/>
      <c r="R366" s="1304"/>
      <c r="S366" s="1304"/>
      <c r="T366" s="1304"/>
      <c r="U366" s="1387">
        <f t="shared" ref="U366" si="945">IF(U347&gt;0,U365/U347*100,)</f>
        <v>0</v>
      </c>
      <c r="V366" s="1304"/>
      <c r="W366" s="1304"/>
      <c r="X366" s="1304"/>
      <c r="Y366" s="1304"/>
      <c r="Z366" s="1340">
        <f t="shared" ref="Z366" si="946">IF(Z347&gt;0,Z365/Z347*100,)</f>
        <v>0</v>
      </c>
      <c r="AA366" s="1299"/>
      <c r="AB366" s="1299"/>
      <c r="AC366" s="1299"/>
      <c r="AD366" s="1299"/>
      <c r="AE366" s="1476">
        <f t="shared" si="943"/>
        <v>0</v>
      </c>
      <c r="AF366" s="1304"/>
      <c r="AG366" s="1304"/>
      <c r="AH366" s="1304"/>
      <c r="AI366" s="1304"/>
      <c r="AJ366" s="2053"/>
      <c r="AK366" s="763"/>
      <c r="AL366" s="19"/>
      <c r="AM366" s="19"/>
      <c r="AN366" s="19"/>
      <c r="AO366" s="19"/>
      <c r="AP366" s="223"/>
      <c r="AQ366" s="223"/>
      <c r="AR366" s="223"/>
      <c r="AS366" s="223"/>
      <c r="AT366" s="223"/>
      <c r="AW366" s="844"/>
    </row>
    <row r="367" spans="1:50" ht="14.45" hidden="1" customHeight="1" outlineLevel="1">
      <c r="A367" s="2613" t="s">
        <v>40</v>
      </c>
      <c r="B367" s="2614" t="s">
        <v>22</v>
      </c>
      <c r="C367" s="1434" t="s">
        <v>302</v>
      </c>
      <c r="D367" s="1462"/>
      <c r="E367" s="1399"/>
      <c r="F367" s="1399">
        <v>0</v>
      </c>
      <c r="G367" s="1399">
        <v>0</v>
      </c>
      <c r="H367" s="1399">
        <v>0</v>
      </c>
      <c r="I367" s="1399">
        <v>0</v>
      </c>
      <c r="J367" s="1463">
        <v>0</v>
      </c>
      <c r="K367" s="1463"/>
      <c r="L367" s="1340">
        <f>SUM(M367:P367)</f>
        <v>0</v>
      </c>
      <c r="M367" s="1299"/>
      <c r="N367" s="1299"/>
      <c r="O367" s="1299"/>
      <c r="P367" s="1299"/>
      <c r="Q367" s="1304"/>
      <c r="R367" s="1304"/>
      <c r="S367" s="1304"/>
      <c r="T367" s="1304"/>
      <c r="U367" s="1387">
        <f>SUM(V367:Y367)</f>
        <v>0</v>
      </c>
      <c r="V367" s="1304"/>
      <c r="W367" s="1304"/>
      <c r="X367" s="1304"/>
      <c r="Y367" s="1304"/>
      <c r="Z367" s="1340">
        <f>SUM(AA367:AD367)</f>
        <v>0</v>
      </c>
      <c r="AA367" s="1299"/>
      <c r="AB367" s="1299"/>
      <c r="AC367" s="1299"/>
      <c r="AD367" s="1299"/>
      <c r="AE367" s="1476">
        <f t="shared" si="943"/>
        <v>0</v>
      </c>
      <c r="AF367" s="1304"/>
      <c r="AG367" s="1304"/>
      <c r="AH367" s="1304"/>
      <c r="AI367" s="1304"/>
      <c r="AJ367" s="2053"/>
      <c r="AK367" s="763"/>
      <c r="AL367" s="19"/>
      <c r="AM367" s="19"/>
      <c r="AN367" s="19"/>
      <c r="AO367" s="19"/>
      <c r="AP367" s="223"/>
      <c r="AQ367" s="223"/>
      <c r="AR367" s="223"/>
      <c r="AS367" s="223"/>
      <c r="AT367" s="223"/>
      <c r="AW367" s="844"/>
    </row>
    <row r="368" spans="1:50" ht="14.45" hidden="1" customHeight="1" outlineLevel="1">
      <c r="A368" s="2613"/>
      <c r="B368" s="2614"/>
      <c r="C368" s="1434" t="s">
        <v>81</v>
      </c>
      <c r="D368" s="1465"/>
      <c r="E368" s="1399"/>
      <c r="F368" s="1399">
        <v>0</v>
      </c>
      <c r="G368" s="1399">
        <v>0</v>
      </c>
      <c r="H368" s="1399">
        <v>0</v>
      </c>
      <c r="I368" s="1399">
        <v>0</v>
      </c>
      <c r="J368" s="1463">
        <v>0</v>
      </c>
      <c r="K368" s="1463"/>
      <c r="L368" s="1340">
        <f t="shared" ref="L368" si="947">IF(L351&gt;0,L367/L351*100,)</f>
        <v>0</v>
      </c>
      <c r="M368" s="1299"/>
      <c r="N368" s="1299"/>
      <c r="O368" s="1299"/>
      <c r="P368" s="1299"/>
      <c r="Q368" s="1304"/>
      <c r="R368" s="1304"/>
      <c r="S368" s="1304"/>
      <c r="T368" s="1304"/>
      <c r="U368" s="1387">
        <f t="shared" ref="U368" si="948">IF(U351&gt;0,U367/U351*100,)</f>
        <v>0</v>
      </c>
      <c r="V368" s="1304"/>
      <c r="W368" s="1304"/>
      <c r="X368" s="1304"/>
      <c r="Y368" s="1304"/>
      <c r="Z368" s="1340">
        <f t="shared" ref="Z368" si="949">IF(Z351&gt;0,Z367/Z351*100,)</f>
        <v>0</v>
      </c>
      <c r="AA368" s="1299"/>
      <c r="AB368" s="1299"/>
      <c r="AC368" s="1299"/>
      <c r="AD368" s="1299"/>
      <c r="AE368" s="1476">
        <f t="shared" si="943"/>
        <v>0</v>
      </c>
      <c r="AF368" s="1304"/>
      <c r="AG368" s="1304"/>
      <c r="AH368" s="1304"/>
      <c r="AI368" s="1304"/>
      <c r="AJ368" s="2053"/>
      <c r="AK368" s="763"/>
      <c r="AL368" s="19"/>
      <c r="AM368" s="19"/>
      <c r="AN368" s="19"/>
      <c r="AO368" s="19"/>
      <c r="AP368" s="223"/>
      <c r="AQ368" s="223"/>
      <c r="AR368" s="223"/>
      <c r="AS368" s="223"/>
      <c r="AT368" s="223"/>
      <c r="AW368" s="844"/>
    </row>
    <row r="369" spans="1:57" outlineLevel="1">
      <c r="A369" s="2613" t="s">
        <v>41</v>
      </c>
      <c r="B369" s="2614" t="s">
        <v>23</v>
      </c>
      <c r="C369" s="1434" t="s">
        <v>302</v>
      </c>
      <c r="D369" s="1462"/>
      <c r="E369" s="1399">
        <f>2.97575+2.599032</f>
        <v>5.5747819999999999</v>
      </c>
      <c r="F369" s="1399">
        <v>4.5520000000000005</v>
      </c>
      <c r="G369" s="1399">
        <v>5.8260433980340007</v>
      </c>
      <c r="H369" s="1399">
        <v>5.3571852</v>
      </c>
      <c r="I369" s="1399">
        <v>6.2693149999999997</v>
      </c>
      <c r="J369" s="1463">
        <f>3.364332+0.717408</f>
        <v>4.0817399999999999</v>
      </c>
      <c r="K369" s="1463"/>
      <c r="L369" s="1340">
        <f>SUM(M369:P369)</f>
        <v>4.1331020000000009</v>
      </c>
      <c r="M369" s="1299">
        <f>1.248776+0.35208</f>
        <v>1.6008560000000001</v>
      </c>
      <c r="N369" s="1299">
        <f>0.668675+0.11736</f>
        <v>0.78603500000000004</v>
      </c>
      <c r="O369" s="1299">
        <v>0.46645399999999998</v>
      </c>
      <c r="P369" s="1299">
        <f>0.929011+0.350746</f>
        <v>1.279757</v>
      </c>
      <c r="Q369" s="1304">
        <f>3.3137+0.802588</f>
        <v>4.1162879999999999</v>
      </c>
      <c r="R369" s="1304">
        <f>3.311398+0.796173</f>
        <v>4.1075710000000001</v>
      </c>
      <c r="S369" s="1304">
        <f>3.310055+0.796173</f>
        <v>4.1062279999999998</v>
      </c>
      <c r="T369" s="1304">
        <f>3.309174+0.796173</f>
        <v>4.1053470000000001</v>
      </c>
      <c r="U369" s="1387">
        <f>SUM(V369:Y369)</f>
        <v>4.0737830000000006</v>
      </c>
      <c r="V369" s="1304">
        <f>1.203196+0.352</f>
        <v>1.555196</v>
      </c>
      <c r="W369" s="1304">
        <f>0.661788+0.11736</f>
        <v>0.77914800000000006</v>
      </c>
      <c r="X369" s="1304">
        <f>0.458424+0</f>
        <v>0.458424</v>
      </c>
      <c r="Y369" s="1304">
        <f>0.921015+0.36</f>
        <v>1.281015</v>
      </c>
      <c r="Z369" s="1340">
        <f>SUM(AA369:AD369)</f>
        <v>4.1387</v>
      </c>
      <c r="AA369" s="1299">
        <v>1.619272</v>
      </c>
      <c r="AB369" s="1299">
        <v>0.78695599999999999</v>
      </c>
      <c r="AC369" s="1299">
        <v>0.46238499999999999</v>
      </c>
      <c r="AD369" s="1299">
        <v>1.270087</v>
      </c>
      <c r="AE369" s="1476">
        <f t="shared" si="943"/>
        <v>1.5322999999999998</v>
      </c>
      <c r="AF369" s="1476">
        <f>1.1763+0.356</f>
        <v>1.5322999999999998</v>
      </c>
      <c r="AG369" s="1476"/>
      <c r="AH369" s="1476"/>
      <c r="AI369" s="1486"/>
      <c r="AJ369" s="2053"/>
      <c r="AK369" s="763"/>
      <c r="AL369" s="19"/>
      <c r="AM369" s="19"/>
      <c r="AN369" s="19"/>
      <c r="AO369" s="19"/>
      <c r="AP369" s="223"/>
      <c r="AQ369" s="223"/>
      <c r="AR369" s="223"/>
      <c r="AS369" s="223"/>
      <c r="AT369" s="223"/>
      <c r="AW369" s="844"/>
    </row>
    <row r="370" spans="1:57" ht="14.45" hidden="1" customHeight="1" outlineLevel="1">
      <c r="A370" s="2613"/>
      <c r="B370" s="2614"/>
      <c r="C370" s="1434" t="s">
        <v>82</v>
      </c>
      <c r="D370" s="1465"/>
      <c r="E370" s="1389">
        <f>IF(E355&gt;0,E369/E$31*100,)</f>
        <v>0</v>
      </c>
      <c r="F370" s="1389">
        <v>0</v>
      </c>
      <c r="G370" s="1389">
        <f>IF(G355&gt;0,G369/G$31*100,)</f>
        <v>0</v>
      </c>
      <c r="H370" s="1389">
        <v>0</v>
      </c>
      <c r="I370" s="1389">
        <v>0</v>
      </c>
      <c r="J370" s="1379"/>
      <c r="K370" s="1379"/>
      <c r="L370" s="1340">
        <f t="shared" ref="L370:P370" si="950">IF(L355&gt;0,L369/L355*100,)</f>
        <v>0</v>
      </c>
      <c r="M370" s="1517">
        <f t="shared" si="950"/>
        <v>0</v>
      </c>
      <c r="N370" s="1517">
        <f t="shared" si="950"/>
        <v>0</v>
      </c>
      <c r="O370" s="1517">
        <f t="shared" si="950"/>
        <v>0</v>
      </c>
      <c r="P370" s="1517">
        <f t="shared" si="950"/>
        <v>0</v>
      </c>
      <c r="Q370" s="1389">
        <f t="shared" ref="Q370:R370" si="951">IF(Q355&gt;0,Q369/Q355*100,)</f>
        <v>0</v>
      </c>
      <c r="R370" s="1389">
        <f t="shared" si="951"/>
        <v>0</v>
      </c>
      <c r="S370" s="1389">
        <f t="shared" ref="S370:T370" si="952">IF(S355&gt;0,S369/S355*100,)</f>
        <v>0</v>
      </c>
      <c r="T370" s="1389">
        <f t="shared" si="952"/>
        <v>0</v>
      </c>
      <c r="U370" s="1387">
        <f t="shared" ref="U370:AD370" si="953">IF(U355&gt;0,U369/U355*100,)</f>
        <v>0</v>
      </c>
      <c r="V370" s="1518">
        <f t="shared" si="953"/>
        <v>0</v>
      </c>
      <c r="W370" s="1518">
        <f t="shared" si="953"/>
        <v>0</v>
      </c>
      <c r="X370" s="1518">
        <f t="shared" si="953"/>
        <v>0</v>
      </c>
      <c r="Y370" s="1518" t="e">
        <f t="shared" si="953"/>
        <v>#DIV/0!</v>
      </c>
      <c r="Z370" s="1340">
        <f t="shared" si="953"/>
        <v>0</v>
      </c>
      <c r="AA370" s="1517">
        <f t="shared" si="953"/>
        <v>0</v>
      </c>
      <c r="AB370" s="1517">
        <f t="shared" si="953"/>
        <v>0</v>
      </c>
      <c r="AC370" s="1517">
        <f t="shared" si="953"/>
        <v>0</v>
      </c>
      <c r="AD370" s="1517">
        <f t="shared" si="953"/>
        <v>0</v>
      </c>
      <c r="AE370" s="1387">
        <f t="shared" ref="AE370:AI370" si="954">IF(AE355&gt;0,AE369/AE355*100,)</f>
        <v>0</v>
      </c>
      <c r="AF370" s="1518">
        <f t="shared" si="954"/>
        <v>0</v>
      </c>
      <c r="AG370" s="1518">
        <f t="shared" si="954"/>
        <v>0</v>
      </c>
      <c r="AH370" s="1518">
        <f t="shared" si="954"/>
        <v>0</v>
      </c>
      <c r="AI370" s="1518" t="e">
        <f t="shared" si="954"/>
        <v>#DIV/0!</v>
      </c>
      <c r="AJ370" s="2067"/>
      <c r="AK370" s="763"/>
      <c r="AL370" s="19"/>
      <c r="AM370" s="19"/>
      <c r="AN370" s="19"/>
      <c r="AO370" s="19"/>
      <c r="AP370" s="223"/>
      <c r="AQ370" s="223"/>
      <c r="AR370" s="223"/>
      <c r="AS370" s="223"/>
      <c r="AT370" s="223"/>
      <c r="AW370" s="835"/>
    </row>
    <row r="371" spans="1:57" ht="34.5" customHeight="1" outlineLevel="1">
      <c r="A371" s="2595">
        <v>6</v>
      </c>
      <c r="B371" s="2618" t="s">
        <v>99</v>
      </c>
      <c r="C371" s="1434" t="s">
        <v>303</v>
      </c>
      <c r="D371" s="1473"/>
      <c r="E371" s="1387">
        <f>E375+E379+E383+E386</f>
        <v>4.4582850000000001</v>
      </c>
      <c r="F371" s="1387">
        <v>6.2097230000000003</v>
      </c>
      <c r="G371" s="1387">
        <f>G375+G379+G383+G386</f>
        <v>5.9994801500000001</v>
      </c>
      <c r="H371" s="1387">
        <v>5.7856046299999999</v>
      </c>
      <c r="I371" s="1387">
        <v>6.4662729999999993</v>
      </c>
      <c r="J371" s="1340">
        <f t="shared" ref="J371" si="955">J375+J379+J383+J388</f>
        <v>5.1016424128329998</v>
      </c>
      <c r="K371" s="1340"/>
      <c r="L371" s="1340">
        <f t="shared" ref="L371:R371" si="956">L375+L379+L383+L388</f>
        <v>6.1624472801348249</v>
      </c>
      <c r="M371" s="1340">
        <f t="shared" si="956"/>
        <v>2.4248294497811536</v>
      </c>
      <c r="N371" s="1340">
        <f t="shared" si="956"/>
        <v>1.2194362833833738</v>
      </c>
      <c r="O371" s="1340">
        <f t="shared" si="956"/>
        <v>0.46508378065242817</v>
      </c>
      <c r="P371" s="1340">
        <f t="shared" si="956"/>
        <v>2.0530977663178693</v>
      </c>
      <c r="Q371" s="1387">
        <f t="shared" si="956"/>
        <v>6.2620765623894989</v>
      </c>
      <c r="R371" s="1387">
        <f t="shared" si="956"/>
        <v>6.3598337469859239</v>
      </c>
      <c r="S371" s="1387">
        <f t="shared" ref="S371:T371" si="957">S375+S379+S383+S388</f>
        <v>6.4593042156899578</v>
      </c>
      <c r="T371" s="1387">
        <f t="shared" si="957"/>
        <v>6.560520103400977</v>
      </c>
      <c r="U371" s="1340">
        <f t="shared" ref="U371" si="958">U375+U379+U383+U388</f>
        <v>4.7770878220000004</v>
      </c>
      <c r="V371" s="1340">
        <f>V375+V379+V383+V388</f>
        <v>2.0223987220000001</v>
      </c>
      <c r="W371" s="1340">
        <f t="shared" ref="W371:AE371" si="959">W375+W379+W383+W388</f>
        <v>0.85062199999999999</v>
      </c>
      <c r="X371" s="1340">
        <f t="shared" si="959"/>
        <v>0.31962800000000002</v>
      </c>
      <c r="Y371" s="1340">
        <f t="shared" si="959"/>
        <v>1.5844391</v>
      </c>
      <c r="Z371" s="1340">
        <f t="shared" si="959"/>
        <v>5.8074609398502179</v>
      </c>
      <c r="AA371" s="1387">
        <f>AA375+AA379+AA383+AA388</f>
        <v>2.2864194502788164</v>
      </c>
      <c r="AB371" s="1387">
        <f t="shared" ref="AB371:AD371" si="960">AB375+AB379+AB383+AB388</f>
        <v>1.1473272541036952</v>
      </c>
      <c r="AC371" s="1387">
        <f t="shared" si="960"/>
        <v>0.48027418641346004</v>
      </c>
      <c r="AD371" s="1387">
        <f t="shared" si="960"/>
        <v>1.8934400490542465</v>
      </c>
      <c r="AE371" s="1340">
        <f t="shared" si="959"/>
        <v>1.6424349999999999</v>
      </c>
      <c r="AF371" s="1340">
        <f>AF375+AF379+AF383+AF388</f>
        <v>1.6424349999999999</v>
      </c>
      <c r="AG371" s="1340">
        <f t="shared" ref="AG371:AI371" si="961">AG375+AG379+AG383+AG388</f>
        <v>0</v>
      </c>
      <c r="AH371" s="1340">
        <f t="shared" si="961"/>
        <v>0</v>
      </c>
      <c r="AI371" s="1340">
        <f t="shared" si="961"/>
        <v>0</v>
      </c>
      <c r="AJ371" s="2013"/>
      <c r="AK371" s="763"/>
      <c r="AL371" s="19"/>
      <c r="AM371" s="19"/>
      <c r="AN371" s="19"/>
      <c r="AO371" s="19"/>
      <c r="AP371" s="223"/>
      <c r="AQ371" s="223"/>
      <c r="AR371" s="223"/>
      <c r="AS371" s="223"/>
      <c r="AT371" s="223"/>
      <c r="AW371" s="835"/>
    </row>
    <row r="372" spans="1:57" ht="39.6" customHeight="1" outlineLevel="1">
      <c r="A372" s="2595"/>
      <c r="B372" s="2618"/>
      <c r="C372" s="1434" t="s">
        <v>280</v>
      </c>
      <c r="D372" s="1473"/>
      <c r="E372" s="1387">
        <f>E374+E378+E382+E385</f>
        <v>0.27223948789999997</v>
      </c>
      <c r="F372" s="1387">
        <v>0.32087905999999999</v>
      </c>
      <c r="G372" s="1387">
        <f>G374+G378+G382+G385</f>
        <v>0.28927061034364132</v>
      </c>
      <c r="H372" s="1387">
        <v>0.26001950169999999</v>
      </c>
      <c r="I372" s="1387">
        <v>0.25535590990000001</v>
      </c>
      <c r="J372" s="1340">
        <f t="shared" ref="J372" si="962">J374+J378+J382+J387</f>
        <v>0.20962396985699999</v>
      </c>
      <c r="K372" s="1340"/>
      <c r="L372" s="1340">
        <f t="shared" ref="L372:P372" si="963">L374+L378+L382+L387</f>
        <v>0.25185631019959998</v>
      </c>
      <c r="M372" s="1340">
        <f t="shared" si="963"/>
        <v>0.1030563147012</v>
      </c>
      <c r="N372" s="1340">
        <f t="shared" si="963"/>
        <v>5.1460049474E-2</v>
      </c>
      <c r="O372" s="1340">
        <f t="shared" si="963"/>
        <v>1.6491725485999999E-2</v>
      </c>
      <c r="P372" s="1340">
        <f t="shared" si="963"/>
        <v>8.0848220538400004E-2</v>
      </c>
      <c r="Q372" s="1387">
        <f t="shared" ref="Q372:R372" si="964">Q374+Q378+Q382+Q387</f>
        <v>0.24430062089361199</v>
      </c>
      <c r="R372" s="1387">
        <f t="shared" si="964"/>
        <v>0.23697160226680364</v>
      </c>
      <c r="S372" s="1387">
        <f t="shared" ref="S372:T372" si="965">S374+S378+S382+S387</f>
        <v>0.22986245419879953</v>
      </c>
      <c r="T372" s="1387">
        <f t="shared" si="965"/>
        <v>0.22296658057283553</v>
      </c>
      <c r="U372" s="1340">
        <f t="shared" ref="U372:X372" si="966">U374+U378+U382+U387</f>
        <v>0.21437089307999999</v>
      </c>
      <c r="V372" s="1340">
        <f t="shared" si="966"/>
        <v>9.269670294E-2</v>
      </c>
      <c r="W372" s="1340">
        <f t="shared" si="966"/>
        <v>3.8265521699999999E-2</v>
      </c>
      <c r="X372" s="1340">
        <f t="shared" si="966"/>
        <v>8.7632478999999999E-3</v>
      </c>
      <c r="Y372" s="1340">
        <f>Y374+Y378+Y382+Y387</f>
        <v>7.4645420539999993E-2</v>
      </c>
      <c r="Z372" s="1340">
        <f t="shared" ref="Z372:AH372" si="967">Z374+Z378+Z382+Z387</f>
        <v>0.24430062089361199</v>
      </c>
      <c r="AA372" s="1387">
        <f t="shared" si="967"/>
        <v>9.9964625260164003E-2</v>
      </c>
      <c r="AB372" s="1387">
        <f t="shared" si="967"/>
        <v>4.9916247989779998E-2</v>
      </c>
      <c r="AC372" s="1387">
        <f t="shared" si="967"/>
        <v>1.5996973721420005E-2</v>
      </c>
      <c r="AD372" s="1387">
        <f t="shared" si="967"/>
        <v>7.8422773922248001E-2</v>
      </c>
      <c r="AE372" s="1340">
        <f t="shared" si="967"/>
        <v>7.4091110400000007E-2</v>
      </c>
      <c r="AF372" s="1340">
        <f t="shared" si="967"/>
        <v>7.4091110400000007E-2</v>
      </c>
      <c r="AG372" s="1340">
        <f t="shared" si="967"/>
        <v>0</v>
      </c>
      <c r="AH372" s="1340">
        <f t="shared" si="967"/>
        <v>0</v>
      </c>
      <c r="AI372" s="1340">
        <f>AI374+AI378+AI382+AI387</f>
        <v>0</v>
      </c>
      <c r="AJ372" s="2013"/>
      <c r="AK372" s="763"/>
      <c r="AL372" s="19"/>
      <c r="AM372" s="19"/>
      <c r="AN372" s="19"/>
      <c r="AO372" s="19"/>
      <c r="AP372" s="223"/>
      <c r="AQ372" s="223"/>
      <c r="AR372" s="223"/>
      <c r="AS372" s="223"/>
      <c r="AT372" s="223"/>
      <c r="AW372" s="835"/>
    </row>
    <row r="373" spans="1:57" outlineLevel="1">
      <c r="A373" s="2602" t="s">
        <v>83</v>
      </c>
      <c r="B373" s="2601" t="s">
        <v>113</v>
      </c>
      <c r="C373" s="1434" t="s">
        <v>302</v>
      </c>
      <c r="D373" s="1358"/>
      <c r="E373" s="1399">
        <v>1.2316240000000001</v>
      </c>
      <c r="F373" s="1399">
        <v>1.380509</v>
      </c>
      <c r="G373" s="1399">
        <v>1.241728111</v>
      </c>
      <c r="H373" s="1399">
        <v>1.117499</v>
      </c>
      <c r="I373" s="1399">
        <v>1.0876170000000001</v>
      </c>
      <c r="J373" s="1463">
        <v>0.62645499999999998</v>
      </c>
      <c r="K373" s="1463"/>
      <c r="L373" s="1340">
        <f>SUM(M373:P373)</f>
        <v>0.63633695308000005</v>
      </c>
      <c r="M373" s="1463">
        <v>0.22100169675999998</v>
      </c>
      <c r="N373" s="1463">
        <v>0.1128198032</v>
      </c>
      <c r="O373" s="1463">
        <v>8.5461292800000005E-2</v>
      </c>
      <c r="P373" s="1463">
        <v>0.21705416031999999</v>
      </c>
      <c r="Q373" s="1399">
        <v>0.61724684448760003</v>
      </c>
      <c r="R373" s="1303">
        <v>0.59872943915297194</v>
      </c>
      <c r="S373" s="1303">
        <v>0.58076755597838281</v>
      </c>
      <c r="T373" s="1303">
        <v>0.56334452929903134</v>
      </c>
      <c r="U373" s="1387">
        <f>SUM(V373:Y373)</f>
        <v>0.54273539999999998</v>
      </c>
      <c r="V373" s="1399">
        <v>0.21074619999999999</v>
      </c>
      <c r="W373" s="1399">
        <v>0.10527599999999999</v>
      </c>
      <c r="X373" s="1399">
        <v>6.9917800000000002E-2</v>
      </c>
      <c r="Y373" s="1399">
        <v>0.1567954</v>
      </c>
      <c r="Z373" s="1340">
        <f>SUM(AA373:AD373)</f>
        <v>0.61724684448760003</v>
      </c>
      <c r="AA373" s="1412">
        <v>0.21437164585719998</v>
      </c>
      <c r="AB373" s="1412">
        <v>0.10943520910399999</v>
      </c>
      <c r="AC373" s="1412">
        <v>8.2897454016000016E-2</v>
      </c>
      <c r="AD373" s="1412">
        <v>0.2105425355104</v>
      </c>
      <c r="AE373" s="1476">
        <f t="shared" ref="AE373:AE375" si="968">SUM(AF373:AI373)</f>
        <v>0.180895</v>
      </c>
      <c r="AF373" s="1399">
        <v>0.180895</v>
      </c>
      <c r="AG373" s="1399"/>
      <c r="AH373" s="1399"/>
      <c r="AI373" s="1399"/>
      <c r="AJ373" s="2054"/>
      <c r="AK373" s="763"/>
      <c r="AL373" s="19"/>
      <c r="AM373" s="19"/>
      <c r="AN373" s="19"/>
      <c r="AO373" s="19"/>
      <c r="AP373" s="223"/>
      <c r="AQ373" s="223"/>
      <c r="AR373" s="223"/>
      <c r="AS373" s="223"/>
      <c r="AT373" s="223"/>
      <c r="AV373" s="255"/>
      <c r="AW373" s="845"/>
      <c r="AX373" s="845"/>
    </row>
    <row r="374" spans="1:57" outlineLevel="1">
      <c r="A374" s="2602"/>
      <c r="B374" s="2601"/>
      <c r="C374" s="1434" t="s">
        <v>280</v>
      </c>
      <c r="D374" s="1358"/>
      <c r="E374" s="1387">
        <f>0.12*E373</f>
        <v>0.14779487999999999</v>
      </c>
      <c r="F374" s="1387">
        <v>0.16566107999999999</v>
      </c>
      <c r="G374" s="1387">
        <f>0.12*G373</f>
        <v>0.14900737332</v>
      </c>
      <c r="H374" s="1387">
        <v>0.13409988</v>
      </c>
      <c r="I374" s="1387">
        <v>0.13051404</v>
      </c>
      <c r="J374" s="1340">
        <f t="shared" ref="J374:P374" si="969">0.12*J373</f>
        <v>7.5174599999999994E-2</v>
      </c>
      <c r="K374" s="1340"/>
      <c r="L374" s="1340">
        <f t="shared" si="969"/>
        <v>7.6360434369600008E-2</v>
      </c>
      <c r="M374" s="1340">
        <f t="shared" si="969"/>
        <v>2.6520203611199996E-2</v>
      </c>
      <c r="N374" s="1340">
        <f t="shared" si="969"/>
        <v>1.3538376384E-2</v>
      </c>
      <c r="O374" s="1340">
        <f t="shared" si="969"/>
        <v>1.0255355136E-2</v>
      </c>
      <c r="P374" s="1340">
        <f t="shared" si="969"/>
        <v>2.6046499238399998E-2</v>
      </c>
      <c r="Q374" s="1387">
        <f t="shared" ref="Q374:R374" si="970">0.12*Q373</f>
        <v>7.4069621338511998E-2</v>
      </c>
      <c r="R374" s="1387">
        <f t="shared" si="970"/>
        <v>7.1847532698356628E-2</v>
      </c>
      <c r="S374" s="1387">
        <f t="shared" ref="S374:T374" si="971">0.12*S373</f>
        <v>6.969210671740593E-2</v>
      </c>
      <c r="T374" s="1387">
        <f t="shared" si="971"/>
        <v>6.7601343515883761E-2</v>
      </c>
      <c r="U374" s="1340">
        <f t="shared" ref="U374:AD374" si="972">0.12*U373</f>
        <v>6.5128248E-2</v>
      </c>
      <c r="V374" s="1340">
        <f t="shared" si="972"/>
        <v>2.5289543999999997E-2</v>
      </c>
      <c r="W374" s="1340">
        <f t="shared" si="972"/>
        <v>1.2633119999999999E-2</v>
      </c>
      <c r="X374" s="1340">
        <f t="shared" si="972"/>
        <v>8.3901359999999994E-3</v>
      </c>
      <c r="Y374" s="1340">
        <f t="shared" si="972"/>
        <v>1.8815447999999999E-2</v>
      </c>
      <c r="Z374" s="1340">
        <f t="shared" si="972"/>
        <v>7.4069621338511998E-2</v>
      </c>
      <c r="AA374" s="1387">
        <f t="shared" si="972"/>
        <v>2.5724597502863995E-2</v>
      </c>
      <c r="AB374" s="1387">
        <f t="shared" si="972"/>
        <v>1.3132225092479998E-2</v>
      </c>
      <c r="AC374" s="1387">
        <f t="shared" si="972"/>
        <v>9.9476944819200021E-3</v>
      </c>
      <c r="AD374" s="1387">
        <f t="shared" si="972"/>
        <v>2.5265104261247999E-2</v>
      </c>
      <c r="AE374" s="1340">
        <f t="shared" ref="AE374:AI374" si="973">0.12*AE373</f>
        <v>2.1707399999999998E-2</v>
      </c>
      <c r="AF374" s="1340">
        <f t="shared" si="973"/>
        <v>2.1707399999999998E-2</v>
      </c>
      <c r="AG374" s="1340">
        <f t="shared" si="973"/>
        <v>0</v>
      </c>
      <c r="AH374" s="1340">
        <f t="shared" si="973"/>
        <v>0</v>
      </c>
      <c r="AI374" s="1340">
        <f t="shared" si="973"/>
        <v>0</v>
      </c>
      <c r="AJ374" s="2013"/>
      <c r="AK374" s="763"/>
      <c r="AL374" s="19"/>
      <c r="AM374" s="19"/>
      <c r="AN374" s="19"/>
      <c r="AO374" s="19"/>
      <c r="AP374" s="223"/>
      <c r="AQ374" s="223"/>
      <c r="AR374" s="223"/>
      <c r="AS374" s="223"/>
      <c r="AT374" s="223"/>
      <c r="AW374" s="842"/>
    </row>
    <row r="375" spans="1:57" outlineLevel="1">
      <c r="A375" s="2595"/>
      <c r="B375" s="2601"/>
      <c r="C375" s="1434" t="s">
        <v>303</v>
      </c>
      <c r="D375" s="1358"/>
      <c r="E375" s="1304">
        <v>2.9304359999999998</v>
      </c>
      <c r="F375" s="1304">
        <v>4.1793760000000004</v>
      </c>
      <c r="G375" s="1304">
        <v>4.0574570100000003</v>
      </c>
      <c r="H375" s="1304">
        <v>4.0884029999999996</v>
      </c>
      <c r="I375" s="1304">
        <v>4.7152719999999997</v>
      </c>
      <c r="J375" s="1299">
        <v>3.1727785000000002</v>
      </c>
      <c r="K375" s="1299"/>
      <c r="L375" s="1340">
        <f>SUM(M375:P375)</f>
        <v>2.4325528216348244</v>
      </c>
      <c r="M375" s="1298">
        <f>M373*$BF$13</f>
        <v>0.84483275478115316</v>
      </c>
      <c r="N375" s="1298">
        <f>N373*$BG$13</f>
        <v>0.43128114638337389</v>
      </c>
      <c r="O375" s="1298">
        <f>O373*$BH$13</f>
        <v>0.32669658415242814</v>
      </c>
      <c r="P375" s="1298">
        <f>P373*$BI$13</f>
        <v>0.82974233631786931</v>
      </c>
      <c r="Q375" s="1303">
        <f>Q373*$BA$13</f>
        <v>2.4539592864652113</v>
      </c>
      <c r="R375" s="1303">
        <f>R373*$BB$13</f>
        <v>2.4755541281861047</v>
      </c>
      <c r="S375" s="1303">
        <f>S373*$BC$13</f>
        <v>2.4973390045141426</v>
      </c>
      <c r="T375" s="1303">
        <f>T373*$BD$13</f>
        <v>2.5193155877538671</v>
      </c>
      <c r="U375" s="1387">
        <f>SUM(V375:Y375)</f>
        <v>2.251813222</v>
      </c>
      <c r="V375" s="1304">
        <v>0.87947522200000006</v>
      </c>
      <c r="W375" s="1304">
        <v>0.42513200000000001</v>
      </c>
      <c r="X375" s="1304">
        <v>0.292628</v>
      </c>
      <c r="Y375" s="1304">
        <v>0.65457799999999999</v>
      </c>
      <c r="Z375" s="1340">
        <f>SUM(AA375:AD375)</f>
        <v>2.7732345161708745</v>
      </c>
      <c r="AA375" s="1486">
        <v>0.96315251003521185</v>
      </c>
      <c r="AB375" s="1486">
        <v>0.49168254464472483</v>
      </c>
      <c r="AC375" s="1486">
        <v>0.37245079959979854</v>
      </c>
      <c r="AD375" s="1486">
        <v>0.94594866189113913</v>
      </c>
      <c r="AE375" s="1476">
        <f t="shared" si="968"/>
        <v>0.79131399999999996</v>
      </c>
      <c r="AF375" s="1304">
        <v>0.79131399999999996</v>
      </c>
      <c r="AG375" s="1304"/>
      <c r="AH375" s="1304"/>
      <c r="AI375" s="1304"/>
      <c r="AJ375" s="2053"/>
      <c r="AK375" s="763"/>
      <c r="AL375" s="19"/>
      <c r="AM375" s="19"/>
      <c r="AN375" s="19"/>
      <c r="AO375" s="19"/>
      <c r="AP375" s="223"/>
      <c r="AQ375" s="223"/>
      <c r="AR375" s="223"/>
      <c r="AS375" s="223"/>
      <c r="AT375" s="223"/>
      <c r="AW375" s="845"/>
    </row>
    <row r="376" spans="1:57" outlineLevel="1">
      <c r="A376" s="2595"/>
      <c r="B376" s="2601"/>
      <c r="C376" s="1434" t="s">
        <v>304</v>
      </c>
      <c r="D376" s="1358"/>
      <c r="E376" s="1474">
        <f>E373/40476</f>
        <v>3.0428500840003955E-5</v>
      </c>
      <c r="F376" s="1474">
        <f t="shared" ref="F376:Y376" si="974">F373/40476</f>
        <v>3.4106853444016204E-5</v>
      </c>
      <c r="G376" s="1474">
        <f t="shared" si="974"/>
        <v>3.0678132992390551E-5</v>
      </c>
      <c r="H376" s="1474">
        <f t="shared" si="974"/>
        <v>2.7608928747899991E-5</v>
      </c>
      <c r="I376" s="1474">
        <f t="shared" si="974"/>
        <v>2.6870664097242813E-5</v>
      </c>
      <c r="J376" s="1759">
        <f>J373/10700</f>
        <v>5.854719626168224E-5</v>
      </c>
      <c r="K376" s="1759"/>
      <c r="L376" s="1759">
        <f t="shared" ref="L376:T376" si="975">L373/10700</f>
        <v>5.9470743278504674E-5</v>
      </c>
      <c r="M376" s="1759">
        <f>M373/10700</f>
        <v>2.0654364183177568E-5</v>
      </c>
      <c r="N376" s="1759">
        <f t="shared" si="975"/>
        <v>1.0543906841121495E-5</v>
      </c>
      <c r="O376" s="1759">
        <f t="shared" si="975"/>
        <v>7.9870367102803742E-6</v>
      </c>
      <c r="P376" s="1759">
        <f t="shared" si="975"/>
        <v>2.0285435543925232E-5</v>
      </c>
      <c r="Q376" s="1759">
        <f>Q373/10700</f>
        <v>5.7686620980149534E-5</v>
      </c>
      <c r="R376" s="1759">
        <f t="shared" si="975"/>
        <v>5.5956022350745038E-5</v>
      </c>
      <c r="S376" s="1759">
        <f t="shared" si="975"/>
        <v>5.4277341680222692E-5</v>
      </c>
      <c r="T376" s="1759">
        <f t="shared" si="975"/>
        <v>5.2649021429816015E-5</v>
      </c>
      <c r="U376" s="1759">
        <f t="shared" si="974"/>
        <v>1.3408820041506077E-5</v>
      </c>
      <c r="V376" s="1759">
        <f t="shared" si="974"/>
        <v>5.2066953256250615E-6</v>
      </c>
      <c r="W376" s="1948">
        <f t="shared" si="974"/>
        <v>2.6009487103468721E-6</v>
      </c>
      <c r="X376" s="1948">
        <f t="shared" si="974"/>
        <v>1.7273890700662121E-6</v>
      </c>
      <c r="Y376" s="1948">
        <f t="shared" si="974"/>
        <v>3.8737869354679313E-6</v>
      </c>
      <c r="Z376" s="1759">
        <f t="shared" ref="Z376" si="976">Z373/10700</f>
        <v>5.7686620980149534E-5</v>
      </c>
      <c r="AA376" s="1474">
        <f t="shared" ref="AA376:AD376" si="977">AA373/40476</f>
        <v>5.2962655859571095E-6</v>
      </c>
      <c r="AB376" s="2434">
        <f t="shared" si="977"/>
        <v>2.7037061247158807E-6</v>
      </c>
      <c r="AC376" s="2434">
        <f t="shared" si="977"/>
        <v>2.0480643842276908E-6</v>
      </c>
      <c r="AD376" s="2434">
        <f t="shared" si="977"/>
        <v>5.2016635910267818E-6</v>
      </c>
      <c r="AE376" s="1759">
        <f t="shared" ref="AE376:AI376" si="978">AE373/40476</f>
        <v>4.4691916197252691E-6</v>
      </c>
      <c r="AF376" s="1759">
        <f t="shared" si="978"/>
        <v>4.4691916197252691E-6</v>
      </c>
      <c r="AG376" s="1948">
        <f t="shared" si="978"/>
        <v>0</v>
      </c>
      <c r="AH376" s="1948">
        <f t="shared" si="978"/>
        <v>0</v>
      </c>
      <c r="AI376" s="1948">
        <f t="shared" si="978"/>
        <v>0</v>
      </c>
      <c r="AJ376" s="2068"/>
      <c r="AK376" s="763"/>
      <c r="AL376" s="19"/>
      <c r="AM376" s="19"/>
      <c r="AN376" s="19"/>
      <c r="AO376" s="19"/>
      <c r="AP376" s="223"/>
      <c r="AQ376" s="223"/>
      <c r="AR376" s="223"/>
      <c r="AS376" s="223"/>
      <c r="AT376" s="223"/>
      <c r="AW376" s="835"/>
      <c r="AX376" s="13"/>
    </row>
    <row r="377" spans="1:57" ht="15" customHeight="1" outlineLevel="1">
      <c r="A377" s="2595" t="s">
        <v>84</v>
      </c>
      <c r="B377" s="2601" t="s">
        <v>122</v>
      </c>
      <c r="C377" s="1434" t="s">
        <v>14</v>
      </c>
      <c r="D377" s="1358"/>
      <c r="E377" s="1304">
        <v>870.851</v>
      </c>
      <c r="F377" s="1303">
        <v>1086.1999999999998</v>
      </c>
      <c r="G377" s="1304">
        <v>981.5481947070773</v>
      </c>
      <c r="H377" s="1304">
        <v>881.173</v>
      </c>
      <c r="I377" s="1304">
        <v>873.63100000000009</v>
      </c>
      <c r="J377" s="1299">
        <f>880.56333+60.3</f>
        <v>940.86332999999991</v>
      </c>
      <c r="K377" s="1299"/>
      <c r="L377" s="1519">
        <f>SUM(M377:P377)</f>
        <v>1228.1026999999999</v>
      </c>
      <c r="M377" s="1299">
        <v>535.59209999999996</v>
      </c>
      <c r="N377" s="1299">
        <v>265.37209999999999</v>
      </c>
      <c r="O377" s="1299">
        <v>43.641500000000001</v>
      </c>
      <c r="P377" s="1299">
        <v>383.49700000000001</v>
      </c>
      <c r="Q377" s="1303">
        <v>1191.2596189999999</v>
      </c>
      <c r="R377" s="1303">
        <v>1155.5218304299999</v>
      </c>
      <c r="S377" s="1303">
        <v>1120.8561755170999</v>
      </c>
      <c r="T377" s="1303">
        <v>1087.2304902515868</v>
      </c>
      <c r="U377" s="1520">
        <f>SUM(V377:Y377)</f>
        <v>1044.3851999999999</v>
      </c>
      <c r="V377" s="1520">
        <v>471.70860000000005</v>
      </c>
      <c r="W377" s="1304">
        <v>179.37299999999999</v>
      </c>
      <c r="X377" s="1412">
        <v>2.6110000000000002</v>
      </c>
      <c r="Y377" s="1412">
        <v>390.69259999999997</v>
      </c>
      <c r="Z377" s="1519">
        <f>SUM(AA377:AD377)</f>
        <v>1191.2596189999999</v>
      </c>
      <c r="AA377" s="1382">
        <v>519.52433699999995</v>
      </c>
      <c r="AB377" s="1486">
        <v>257.41093699999999</v>
      </c>
      <c r="AC377" s="1412">
        <v>42.332255000000004</v>
      </c>
      <c r="AD377" s="1412">
        <v>371.99209000000002</v>
      </c>
      <c r="AE377" s="1520">
        <f>SUM(AF377:AI377)</f>
        <v>366.57600000000002</v>
      </c>
      <c r="AF377" s="1520">
        <v>366.57600000000002</v>
      </c>
      <c r="AG377" s="1304"/>
      <c r="AH377" s="1412"/>
      <c r="AI377" s="1412"/>
      <c r="AJ377" s="2058"/>
      <c r="AK377" s="763"/>
      <c r="AL377" s="19"/>
      <c r="AM377" s="19"/>
      <c r="AN377" s="19"/>
      <c r="AO377" s="19"/>
      <c r="AP377" s="223"/>
      <c r="AQ377" s="223"/>
      <c r="AR377" s="223"/>
      <c r="AS377" s="223"/>
      <c r="AT377" s="223"/>
      <c r="AV377" s="255"/>
      <c r="AX377" s="843"/>
    </row>
    <row r="378" spans="1:57" ht="15" outlineLevel="1">
      <c r="A378" s="2595"/>
      <c r="B378" s="2601"/>
      <c r="C378" s="1434" t="s">
        <v>280</v>
      </c>
      <c r="D378" s="1358"/>
      <c r="E378" s="1387">
        <f>0.1429*E377/1000</f>
        <v>0.12444460789999999</v>
      </c>
      <c r="F378" s="1387">
        <v>0.15521797999999998</v>
      </c>
      <c r="G378" s="1387">
        <f>0.1429*G377/1000</f>
        <v>0.14026323702364135</v>
      </c>
      <c r="H378" s="1387">
        <v>0.12591962169999998</v>
      </c>
      <c r="I378" s="1387">
        <v>0.1248418699</v>
      </c>
      <c r="J378" s="1340">
        <f>0.1429*J377/1000</f>
        <v>0.13444936985699998</v>
      </c>
      <c r="K378" s="1340"/>
      <c r="L378" s="1340">
        <f t="shared" ref="L378:M378" si="979">0.1429*L377/1000</f>
        <v>0.17549587582999998</v>
      </c>
      <c r="M378" s="1340">
        <f t="shared" si="979"/>
        <v>7.6536111089999997E-2</v>
      </c>
      <c r="N378" s="1340">
        <f>0.1429*N377/1000</f>
        <v>3.7921673089999997E-2</v>
      </c>
      <c r="O378" s="1340">
        <f t="shared" ref="O378:P378" si="980">0.1429*O377/1000</f>
        <v>6.2363703499999992E-3</v>
      </c>
      <c r="P378" s="1340">
        <f t="shared" si="980"/>
        <v>5.4801721300000002E-2</v>
      </c>
      <c r="Q378" s="1387">
        <f>0.1429*Q377/1000</f>
        <v>0.17023099955509999</v>
      </c>
      <c r="R378" s="1387">
        <f t="shared" ref="R378" si="981">0.1429*R377/1000</f>
        <v>0.165124069568447</v>
      </c>
      <c r="S378" s="1387">
        <f t="shared" ref="S378:T378" si="982">0.1429*S377/1000</f>
        <v>0.16017034748139358</v>
      </c>
      <c r="T378" s="1387">
        <f t="shared" si="982"/>
        <v>0.15536523705695177</v>
      </c>
      <c r="U378" s="1340">
        <f t="shared" ref="U378:V378" si="983">0.1429*U377/1000</f>
        <v>0.14924264507999999</v>
      </c>
      <c r="V378" s="1340">
        <f t="shared" si="983"/>
        <v>6.7407158940000003E-2</v>
      </c>
      <c r="W378" s="1340">
        <f>0.1429*W377/1000</f>
        <v>2.5632401699999998E-2</v>
      </c>
      <c r="X378" s="1949">
        <f t="shared" ref="X378:AA378" si="984">0.1429*X377/1000</f>
        <v>3.7311190000000006E-4</v>
      </c>
      <c r="Y378" s="1949">
        <f t="shared" si="984"/>
        <v>5.5829972539999995E-2</v>
      </c>
      <c r="Z378" s="1340">
        <f t="shared" si="984"/>
        <v>0.17023099955509999</v>
      </c>
      <c r="AA378" s="1387">
        <f t="shared" si="984"/>
        <v>7.4240027757300001E-2</v>
      </c>
      <c r="AB378" s="1387">
        <f>0.1429*AB377/1000</f>
        <v>3.6784022897299998E-2</v>
      </c>
      <c r="AC378" s="1399">
        <f t="shared" ref="AC378:AD378" si="985">0.1429*AC377/1000</f>
        <v>6.0492792395000008E-3</v>
      </c>
      <c r="AD378" s="1399">
        <f t="shared" si="985"/>
        <v>5.3157669661000002E-2</v>
      </c>
      <c r="AE378" s="1340">
        <f t="shared" ref="AE378:AF378" si="986">0.1429*AE377/1000</f>
        <v>5.2383710400000005E-2</v>
      </c>
      <c r="AF378" s="1340">
        <f t="shared" si="986"/>
        <v>5.2383710400000005E-2</v>
      </c>
      <c r="AG378" s="1340">
        <f>0.1429*AG377/1000</f>
        <v>0</v>
      </c>
      <c r="AH378" s="1949">
        <f t="shared" ref="AH378:AI378" si="987">0.1429*AH377/1000</f>
        <v>0</v>
      </c>
      <c r="AI378" s="1949">
        <f t="shared" si="987"/>
        <v>0</v>
      </c>
      <c r="AJ378" s="2069"/>
      <c r="AK378" s="763"/>
      <c r="AL378" s="19"/>
      <c r="AM378" s="19"/>
      <c r="AN378" s="19"/>
      <c r="AO378" s="19"/>
      <c r="AP378" s="223"/>
      <c r="AQ378" s="223"/>
      <c r="AR378" s="223"/>
      <c r="AS378" s="223"/>
      <c r="AT378" s="223"/>
      <c r="AX378" s="843"/>
    </row>
    <row r="379" spans="1:57" ht="15" outlineLevel="1">
      <c r="A379" s="2595"/>
      <c r="B379" s="2601"/>
      <c r="C379" s="1434" t="s">
        <v>303</v>
      </c>
      <c r="D379" s="1358"/>
      <c r="E379" s="1304">
        <v>1.527849</v>
      </c>
      <c r="F379" s="1304">
        <v>2.0303469999999999</v>
      </c>
      <c r="G379" s="1304">
        <v>1.9420231399999999</v>
      </c>
      <c r="H379" s="1304">
        <v>1.6972016299999999</v>
      </c>
      <c r="I379" s="1304">
        <v>1.751001</v>
      </c>
      <c r="J379" s="1299">
        <v>1.9288639128329998</v>
      </c>
      <c r="K379" s="1299"/>
      <c r="L379" s="1340">
        <f>SUM(M379:P379)</f>
        <v>3.7298944585000005</v>
      </c>
      <c r="M379" s="1298">
        <f>M377*$BF$19</f>
        <v>1.5799966950000002</v>
      </c>
      <c r="N379" s="1298">
        <f>N377*$BG$19</f>
        <v>0.78815513699999995</v>
      </c>
      <c r="O379" s="1298">
        <f>O377*$BH$19</f>
        <v>0.1383871965</v>
      </c>
      <c r="P379" s="1298">
        <f>P377*$BI$19</f>
        <v>1.22335543</v>
      </c>
      <c r="Q379" s="1303">
        <f>Q377*$BA$19</f>
        <v>3.8081172759242876</v>
      </c>
      <c r="R379" s="1303">
        <f>R377*$BB$19</f>
        <v>3.8842796187998192</v>
      </c>
      <c r="S379" s="1303">
        <f>S377*$BC$19</f>
        <v>3.9619652111758152</v>
      </c>
      <c r="T379" s="1303">
        <f>T377*$BD$19</f>
        <v>4.0412045156471095</v>
      </c>
      <c r="U379" s="1387">
        <f>SUM(V379:Y379)</f>
        <v>2.5252745999999999</v>
      </c>
      <c r="V379" s="1486">
        <v>1.1429235</v>
      </c>
      <c r="W379" s="1486">
        <v>0.42548999999999998</v>
      </c>
      <c r="X379" s="1412">
        <v>2.7E-2</v>
      </c>
      <c r="Y379" s="1521">
        <v>0.9298611</v>
      </c>
      <c r="Z379" s="1340">
        <f>SUM(AA379:AD379)</f>
        <v>3.0342264236793435</v>
      </c>
      <c r="AA379" s="1486">
        <v>1.3232669402436046</v>
      </c>
      <c r="AB379" s="1486">
        <v>0.65564470945897046</v>
      </c>
      <c r="AC379" s="1412">
        <v>0.10782338681366151</v>
      </c>
      <c r="AD379" s="1486">
        <v>0.94749138716310721</v>
      </c>
      <c r="AE379" s="1476">
        <f t="shared" ref="AE379" si="988">SUM(AF379:AI379)</f>
        <v>0.85112100000000002</v>
      </c>
      <c r="AF379" s="1486">
        <v>0.85112100000000002</v>
      </c>
      <c r="AG379" s="1486"/>
      <c r="AH379" s="1412"/>
      <c r="AI379" s="1521"/>
      <c r="AJ379" s="2070"/>
      <c r="AK379" s="763"/>
      <c r="AL379" s="19"/>
      <c r="AM379" s="19"/>
      <c r="AN379" s="19"/>
      <c r="AO379" s="19"/>
      <c r="AP379" s="223"/>
      <c r="AQ379" s="223"/>
      <c r="AR379" s="223"/>
      <c r="AS379" s="223"/>
      <c r="AT379" s="223"/>
    </row>
    <row r="380" spans="1:57" ht="15" outlineLevel="1">
      <c r="A380" s="2595"/>
      <c r="B380" s="2601"/>
      <c r="C380" s="1434" t="s">
        <v>274</v>
      </c>
      <c r="D380" s="1358"/>
      <c r="E380" s="1304">
        <f>E377/51280</f>
        <v>1.6982273790951637E-2</v>
      </c>
      <c r="F380" s="1304">
        <f t="shared" ref="F380:Y380" si="989">F377/51280</f>
        <v>2.1181747269890791E-2</v>
      </c>
      <c r="G380" s="1304">
        <f t="shared" si="989"/>
        <v>1.9140955435005408E-2</v>
      </c>
      <c r="H380" s="1304">
        <f t="shared" si="989"/>
        <v>1.7183560842433696E-2</v>
      </c>
      <c r="I380" s="1304">
        <f t="shared" si="989"/>
        <v>1.703648595943838E-2</v>
      </c>
      <c r="J380" s="1299">
        <f>J377/51280</f>
        <v>1.8347568837753507E-2</v>
      </c>
      <c r="K380" s="1299"/>
      <c r="L380" s="1299">
        <f t="shared" si="989"/>
        <v>2.3948960608424337E-2</v>
      </c>
      <c r="M380" s="1299">
        <f t="shared" si="989"/>
        <v>1.044446372854914E-2</v>
      </c>
      <c r="N380" s="1299">
        <f t="shared" si="989"/>
        <v>5.1749629485179404E-3</v>
      </c>
      <c r="O380" s="1299">
        <f t="shared" si="989"/>
        <v>8.5104329173166932E-4</v>
      </c>
      <c r="P380" s="1299">
        <f t="shared" si="989"/>
        <v>7.4784906396255851E-3</v>
      </c>
      <c r="Q380" s="1299">
        <f t="shared" si="989"/>
        <v>2.3230491790171604E-2</v>
      </c>
      <c r="R380" s="1299">
        <f>R377/51280</f>
        <v>2.2533577036466457E-2</v>
      </c>
      <c r="S380" s="1299">
        <f>S377/51280</f>
        <v>2.1857569725372464E-2</v>
      </c>
      <c r="T380" s="1299">
        <f>T377/51280</f>
        <v>2.1201842633611287E-2</v>
      </c>
      <c r="U380" s="1340">
        <f t="shared" si="989"/>
        <v>2.036632605304212E-2</v>
      </c>
      <c r="V380" s="1299">
        <f t="shared" si="989"/>
        <v>9.1986856474258975E-3</v>
      </c>
      <c r="W380" s="1299">
        <f t="shared" si="989"/>
        <v>3.4979134165366611E-3</v>
      </c>
      <c r="X380" s="1758">
        <f t="shared" si="989"/>
        <v>5.0916536661466465E-5</v>
      </c>
      <c r="Y380" s="1299">
        <f t="shared" si="989"/>
        <v>7.6188104524180962E-3</v>
      </c>
      <c r="Z380" s="1299">
        <f t="shared" ref="Z380:AI380" si="990">Z377/51280</f>
        <v>2.3230491790171604E-2</v>
      </c>
      <c r="AA380" s="1304">
        <f t="shared" si="990"/>
        <v>1.0131129816692667E-2</v>
      </c>
      <c r="AB380" s="1304">
        <f t="shared" si="990"/>
        <v>5.0197140600624019E-3</v>
      </c>
      <c r="AC380" s="1304">
        <f t="shared" si="990"/>
        <v>8.255119929797193E-4</v>
      </c>
      <c r="AD380" s="1304">
        <f t="shared" si="990"/>
        <v>7.254135920436818E-3</v>
      </c>
      <c r="AE380" s="1340">
        <f t="shared" si="990"/>
        <v>7.1485179407176289E-3</v>
      </c>
      <c r="AF380" s="1299">
        <f t="shared" si="990"/>
        <v>7.1485179407176289E-3</v>
      </c>
      <c r="AG380" s="1299">
        <f t="shared" si="990"/>
        <v>0</v>
      </c>
      <c r="AH380" s="1758">
        <f t="shared" si="990"/>
        <v>0</v>
      </c>
      <c r="AI380" s="1299">
        <f t="shared" si="990"/>
        <v>0</v>
      </c>
      <c r="AJ380" s="2048"/>
      <c r="AK380" s="763"/>
      <c r="AL380" s="19"/>
      <c r="AM380" s="19"/>
      <c r="AN380" s="19"/>
      <c r="AO380" s="19"/>
      <c r="AP380" s="223"/>
      <c r="AQ380" s="223"/>
      <c r="AR380" s="223"/>
      <c r="AS380" s="223"/>
      <c r="AT380" s="223"/>
    </row>
    <row r="381" spans="1:57" ht="17.25" hidden="1" customHeight="1" outlineLevel="1">
      <c r="A381" s="2595" t="s">
        <v>85</v>
      </c>
      <c r="B381" s="2601" t="s">
        <v>123</v>
      </c>
      <c r="C381" s="1434" t="s">
        <v>272</v>
      </c>
      <c r="D381" s="1358"/>
      <c r="E381" s="1394"/>
      <c r="F381" s="1394">
        <v>0</v>
      </c>
      <c r="G381" s="1394">
        <v>0</v>
      </c>
      <c r="H381" s="1394">
        <v>0</v>
      </c>
      <c r="I381" s="1394">
        <v>0</v>
      </c>
      <c r="J381" s="1394"/>
      <c r="K381" s="1394"/>
      <c r="L381" s="1399">
        <f>SUM(M381:P381)</f>
        <v>0</v>
      </c>
      <c r="M381" s="1478"/>
      <c r="N381" s="1478"/>
      <c r="O381" s="1478"/>
      <c r="P381" s="1478"/>
      <c r="Q381" s="1399"/>
      <c r="R381" s="1399"/>
      <c r="S381" s="1399"/>
      <c r="T381" s="1399"/>
      <c r="U381" s="1478">
        <f>SUM(V381:Y381)</f>
        <v>0</v>
      </c>
      <c r="V381" s="1478"/>
      <c r="W381" s="1478"/>
      <c r="X381" s="1478"/>
      <c r="Y381" s="1478"/>
      <c r="Z381" s="1399">
        <f>SUM(AA381:AD381)</f>
        <v>0</v>
      </c>
      <c r="AA381" s="1399"/>
      <c r="AB381" s="1399"/>
      <c r="AC381" s="1399"/>
      <c r="AD381" s="1399"/>
      <c r="AE381" s="1478">
        <f>SUM(AF381:AI381)</f>
        <v>0</v>
      </c>
      <c r="AF381" s="1478"/>
      <c r="AG381" s="1478"/>
      <c r="AH381" s="1478"/>
      <c r="AI381" s="1478"/>
      <c r="AJ381" s="2057"/>
      <c r="AK381" s="763"/>
      <c r="AL381" s="19"/>
      <c r="AM381" s="19"/>
      <c r="AN381" s="19"/>
      <c r="AO381" s="19"/>
      <c r="AP381" s="223"/>
      <c r="AQ381" s="223"/>
      <c r="AR381" s="223"/>
      <c r="AS381" s="223"/>
      <c r="AT381" s="223"/>
      <c r="AW381" s="835"/>
      <c r="AX381" s="1" t="s">
        <v>434</v>
      </c>
      <c r="AY381" s="1">
        <v>18.422000000000001</v>
      </c>
      <c r="BA381" s="1">
        <v>22.265000000000001</v>
      </c>
      <c r="BC381" s="1">
        <v>24.37</v>
      </c>
      <c r="BE381" s="1">
        <v>27.056899999999999</v>
      </c>
    </row>
    <row r="382" spans="1:57" ht="14.45" hidden="1" customHeight="1" outlineLevel="1">
      <c r="A382" s="2595"/>
      <c r="B382" s="2601"/>
      <c r="C382" s="1434" t="s">
        <v>277</v>
      </c>
      <c r="D382" s="1358"/>
      <c r="E382" s="1394">
        <f>1.154*E381/1000</f>
        <v>0</v>
      </c>
      <c r="F382" s="1394">
        <v>0</v>
      </c>
      <c r="G382" s="1394">
        <v>0</v>
      </c>
      <c r="H382" s="1394">
        <v>0</v>
      </c>
      <c r="I382" s="1394">
        <v>0</v>
      </c>
      <c r="J382" s="1394"/>
      <c r="K382" s="1394"/>
      <c r="L382" s="1399">
        <f t="shared" ref="L382:P382" si="991">1.154*L381/1000</f>
        <v>0</v>
      </c>
      <c r="M382" s="1478">
        <f t="shared" si="991"/>
        <v>0</v>
      </c>
      <c r="N382" s="1478">
        <f t="shared" si="991"/>
        <v>0</v>
      </c>
      <c r="O382" s="1478">
        <f t="shared" si="991"/>
        <v>0</v>
      </c>
      <c r="P382" s="1478">
        <f t="shared" si="991"/>
        <v>0</v>
      </c>
      <c r="Q382" s="1399">
        <f t="shared" ref="Q382:R382" si="992">1.154*Q381/1000</f>
        <v>0</v>
      </c>
      <c r="R382" s="1399">
        <f t="shared" si="992"/>
        <v>0</v>
      </c>
      <c r="S382" s="1399">
        <f t="shared" ref="S382:T382" si="993">1.154*S381/1000</f>
        <v>0</v>
      </c>
      <c r="T382" s="1399">
        <f t="shared" si="993"/>
        <v>0</v>
      </c>
      <c r="U382" s="1478">
        <f t="shared" ref="U382:AD382" si="994">1.154*U381/1000</f>
        <v>0</v>
      </c>
      <c r="V382" s="1478">
        <f t="shared" si="994"/>
        <v>0</v>
      </c>
      <c r="W382" s="1478">
        <f t="shared" si="994"/>
        <v>0</v>
      </c>
      <c r="X382" s="1478">
        <f t="shared" si="994"/>
        <v>0</v>
      </c>
      <c r="Y382" s="1478">
        <f t="shared" si="994"/>
        <v>0</v>
      </c>
      <c r="Z382" s="1399">
        <f t="shared" si="994"/>
        <v>0</v>
      </c>
      <c r="AA382" s="1399">
        <f t="shared" si="994"/>
        <v>0</v>
      </c>
      <c r="AB382" s="1399">
        <f t="shared" si="994"/>
        <v>0</v>
      </c>
      <c r="AC382" s="1399">
        <f t="shared" si="994"/>
        <v>0</v>
      </c>
      <c r="AD382" s="1399">
        <f t="shared" si="994"/>
        <v>0</v>
      </c>
      <c r="AE382" s="1478">
        <f t="shared" ref="AE382:AI382" si="995">1.154*AE381/1000</f>
        <v>0</v>
      </c>
      <c r="AF382" s="1478">
        <f t="shared" si="995"/>
        <v>0</v>
      </c>
      <c r="AG382" s="1478">
        <f t="shared" si="995"/>
        <v>0</v>
      </c>
      <c r="AH382" s="1478">
        <f t="shared" si="995"/>
        <v>0</v>
      </c>
      <c r="AI382" s="1478">
        <f t="shared" si="995"/>
        <v>0</v>
      </c>
      <c r="AJ382" s="2057"/>
      <c r="AK382" s="763"/>
      <c r="AL382" s="19"/>
      <c r="AM382" s="19"/>
      <c r="AN382" s="19"/>
      <c r="AO382" s="19"/>
      <c r="AP382" s="223"/>
      <c r="AQ382" s="223"/>
      <c r="AR382" s="223"/>
      <c r="AS382" s="223"/>
      <c r="AT382" s="223"/>
      <c r="AW382" s="835"/>
    </row>
    <row r="383" spans="1:57" ht="14.45" hidden="1" customHeight="1" outlineLevel="1">
      <c r="A383" s="2595"/>
      <c r="B383" s="2601"/>
      <c r="C383" s="1434" t="s">
        <v>305</v>
      </c>
      <c r="D383" s="1358"/>
      <c r="E383" s="1394"/>
      <c r="F383" s="1394">
        <v>0</v>
      </c>
      <c r="G383" s="1394">
        <v>0</v>
      </c>
      <c r="H383" s="1394">
        <v>0</v>
      </c>
      <c r="I383" s="1394">
        <v>0</v>
      </c>
      <c r="J383" s="1394"/>
      <c r="K383" s="1394"/>
      <c r="L383" s="1399">
        <f t="shared" ref="L383:L388" si="996">SUM(M383:P383)</f>
        <v>0</v>
      </c>
      <c r="M383" s="1478"/>
      <c r="N383" s="1478"/>
      <c r="O383" s="1478"/>
      <c r="P383" s="1478"/>
      <c r="Q383" s="1399"/>
      <c r="R383" s="1399"/>
      <c r="S383" s="1399"/>
      <c r="T383" s="1399"/>
      <c r="U383" s="1478">
        <f t="shared" ref="U383:U388" si="997">SUM(V383:Y383)</f>
        <v>0</v>
      </c>
      <c r="V383" s="1478"/>
      <c r="W383" s="1478"/>
      <c r="X383" s="1478"/>
      <c r="Y383" s="1478"/>
      <c r="Z383" s="1399">
        <f t="shared" ref="Z383:Z388" si="998">SUM(AA383:AD383)</f>
        <v>0</v>
      </c>
      <c r="AA383" s="1399"/>
      <c r="AB383" s="1399"/>
      <c r="AC383" s="1399"/>
      <c r="AD383" s="1399"/>
      <c r="AE383" s="1478">
        <f t="shared" ref="AE383:AE388" si="999">SUM(AF383:AI383)</f>
        <v>0</v>
      </c>
      <c r="AF383" s="1478"/>
      <c r="AG383" s="1478"/>
      <c r="AH383" s="1478"/>
      <c r="AI383" s="1478"/>
      <c r="AJ383" s="2057"/>
      <c r="AK383" s="763"/>
      <c r="AL383" s="19"/>
      <c r="AM383" s="19"/>
      <c r="AN383" s="19"/>
      <c r="AO383" s="19"/>
      <c r="AP383" s="223"/>
      <c r="AQ383" s="223"/>
      <c r="AR383" s="223"/>
      <c r="AS383" s="223"/>
      <c r="AT383" s="223"/>
      <c r="AW383" s="835"/>
    </row>
    <row r="384" spans="1:57" ht="17.25" hidden="1" customHeight="1" outlineLevel="1">
      <c r="A384" s="2595" t="s">
        <v>86</v>
      </c>
      <c r="B384" s="2601" t="s">
        <v>144</v>
      </c>
      <c r="C384" s="1434" t="s">
        <v>273</v>
      </c>
      <c r="D384" s="1358"/>
      <c r="E384" s="1522"/>
      <c r="F384" s="1522">
        <v>0</v>
      </c>
      <c r="G384" s="1522">
        <v>0</v>
      </c>
      <c r="H384" s="1522">
        <v>0</v>
      </c>
      <c r="I384" s="1522">
        <v>0</v>
      </c>
      <c r="J384" s="1522"/>
      <c r="K384" s="1522"/>
      <c r="L384" s="1399">
        <f t="shared" si="996"/>
        <v>0</v>
      </c>
      <c r="M384" s="1478"/>
      <c r="N384" s="1478"/>
      <c r="O384" s="1478"/>
      <c r="P384" s="1478"/>
      <c r="Q384" s="1399"/>
      <c r="R384" s="1399"/>
      <c r="S384" s="1399"/>
      <c r="T384" s="1399"/>
      <c r="U384" s="1478">
        <f t="shared" si="997"/>
        <v>0</v>
      </c>
      <c r="V384" s="1478"/>
      <c r="W384" s="1478"/>
      <c r="X384" s="1478"/>
      <c r="Y384" s="1478"/>
      <c r="Z384" s="1399">
        <f t="shared" si="998"/>
        <v>0</v>
      </c>
      <c r="AA384" s="1399"/>
      <c r="AB384" s="1399"/>
      <c r="AC384" s="1399"/>
      <c r="AD384" s="1399"/>
      <c r="AE384" s="1478">
        <f t="shared" si="999"/>
        <v>0</v>
      </c>
      <c r="AF384" s="1478"/>
      <c r="AG384" s="1478"/>
      <c r="AH384" s="1478"/>
      <c r="AI384" s="1478"/>
      <c r="AJ384" s="2057"/>
      <c r="AK384" s="763"/>
      <c r="AL384" s="19"/>
      <c r="AM384" s="19"/>
      <c r="AN384" s="19"/>
      <c r="AO384" s="19"/>
      <c r="AP384" s="223"/>
      <c r="AQ384" s="223"/>
      <c r="AR384" s="223"/>
      <c r="AS384" s="223"/>
      <c r="AT384" s="223"/>
      <c r="AW384" s="835"/>
    </row>
    <row r="385" spans="1:50" ht="14.45" hidden="1" customHeight="1" outlineLevel="1">
      <c r="A385" s="2595"/>
      <c r="B385" s="2601"/>
      <c r="C385" s="1434" t="s">
        <v>278</v>
      </c>
      <c r="D385" s="1358"/>
      <c r="E385" s="1522"/>
      <c r="F385" s="1522">
        <v>0</v>
      </c>
      <c r="G385" s="1522">
        <v>0</v>
      </c>
      <c r="H385" s="1522">
        <v>0</v>
      </c>
      <c r="I385" s="1522">
        <v>0</v>
      </c>
      <c r="J385" s="1522"/>
      <c r="K385" s="1522"/>
      <c r="L385" s="1399">
        <f t="shared" si="996"/>
        <v>0</v>
      </c>
      <c r="M385" s="1478"/>
      <c r="N385" s="1478"/>
      <c r="O385" s="1478"/>
      <c r="P385" s="1478"/>
      <c r="Q385" s="1399"/>
      <c r="R385" s="1399"/>
      <c r="S385" s="1399"/>
      <c r="T385" s="1399"/>
      <c r="U385" s="1478">
        <f t="shared" si="997"/>
        <v>0</v>
      </c>
      <c r="V385" s="1478"/>
      <c r="W385" s="1478"/>
      <c r="X385" s="1478"/>
      <c r="Y385" s="1478"/>
      <c r="Z385" s="1399">
        <f t="shared" si="998"/>
        <v>0</v>
      </c>
      <c r="AA385" s="1399"/>
      <c r="AB385" s="1399"/>
      <c r="AC385" s="1399"/>
      <c r="AD385" s="1399"/>
      <c r="AE385" s="1478">
        <f t="shared" si="999"/>
        <v>0</v>
      </c>
      <c r="AF385" s="1478"/>
      <c r="AG385" s="1478"/>
      <c r="AH385" s="1478"/>
      <c r="AI385" s="1478"/>
      <c r="AJ385" s="2057"/>
      <c r="AK385" s="763"/>
      <c r="AL385" s="19"/>
      <c r="AM385" s="19"/>
      <c r="AN385" s="19"/>
      <c r="AO385" s="19"/>
      <c r="AP385" s="223"/>
      <c r="AQ385" s="223"/>
      <c r="AR385" s="223"/>
      <c r="AS385" s="223"/>
      <c r="AT385" s="223"/>
      <c r="AW385" s="835"/>
    </row>
    <row r="386" spans="1:50" ht="14.45" hidden="1" customHeight="1" outlineLevel="1">
      <c r="A386" s="2595"/>
      <c r="B386" s="2601"/>
      <c r="C386" s="1434" t="s">
        <v>156</v>
      </c>
      <c r="D386" s="1358"/>
      <c r="E386" s="1522"/>
      <c r="F386" s="1522">
        <v>0</v>
      </c>
      <c r="G386" s="1522">
        <v>0</v>
      </c>
      <c r="H386" s="1522">
        <v>0</v>
      </c>
      <c r="I386" s="1522">
        <v>0</v>
      </c>
      <c r="J386" s="1522"/>
      <c r="K386" s="1522"/>
      <c r="L386" s="1399">
        <f t="shared" si="996"/>
        <v>0</v>
      </c>
      <c r="M386" s="1478"/>
      <c r="N386" s="1478"/>
      <c r="O386" s="1478"/>
      <c r="P386" s="1478"/>
      <c r="Q386" s="1399"/>
      <c r="R386" s="1399"/>
      <c r="S386" s="1399"/>
      <c r="T386" s="1399"/>
      <c r="U386" s="1478">
        <f t="shared" si="997"/>
        <v>0</v>
      </c>
      <c r="V386" s="1478"/>
      <c r="W386" s="1478"/>
      <c r="X386" s="1478"/>
      <c r="Y386" s="1478"/>
      <c r="Z386" s="1399">
        <f t="shared" si="998"/>
        <v>0</v>
      </c>
      <c r="AA386" s="1399"/>
      <c r="AB386" s="1399"/>
      <c r="AC386" s="1399"/>
      <c r="AD386" s="1399"/>
      <c r="AE386" s="1478">
        <f t="shared" si="999"/>
        <v>0</v>
      </c>
      <c r="AF386" s="1478"/>
      <c r="AG386" s="1478"/>
      <c r="AH386" s="1478"/>
      <c r="AI386" s="1478"/>
      <c r="AJ386" s="2057"/>
      <c r="AK386" s="763"/>
      <c r="AL386" s="19"/>
      <c r="AM386" s="19"/>
      <c r="AN386" s="19"/>
      <c r="AO386" s="19"/>
      <c r="AP386" s="223"/>
      <c r="AQ386" s="223"/>
      <c r="AR386" s="223"/>
      <c r="AS386" s="223"/>
      <c r="AT386" s="223"/>
      <c r="AW386" s="835"/>
    </row>
    <row r="387" spans="1:50" ht="14.45" hidden="1" customHeight="1" outlineLevel="1">
      <c r="A387" s="2595"/>
      <c r="B387" s="2601"/>
      <c r="C387" s="1434" t="s">
        <v>277</v>
      </c>
      <c r="D387" s="1358"/>
      <c r="E387" s="1522"/>
      <c r="F387" s="1522">
        <v>0</v>
      </c>
      <c r="G387" s="1522">
        <v>0</v>
      </c>
      <c r="H387" s="1522">
        <v>0</v>
      </c>
      <c r="I387" s="1522">
        <v>0</v>
      </c>
      <c r="J387" s="1522"/>
      <c r="K387" s="1522"/>
      <c r="L387" s="1399">
        <f t="shared" si="996"/>
        <v>0</v>
      </c>
      <c r="M387" s="1478"/>
      <c r="N387" s="1478"/>
      <c r="O387" s="1478"/>
      <c r="P387" s="1478"/>
      <c r="Q387" s="1399"/>
      <c r="R387" s="1399"/>
      <c r="S387" s="1399"/>
      <c r="T387" s="1399"/>
      <c r="U387" s="1478">
        <f t="shared" si="997"/>
        <v>0</v>
      </c>
      <c r="V387" s="1478"/>
      <c r="W387" s="1478"/>
      <c r="X387" s="1478"/>
      <c r="Y387" s="1478"/>
      <c r="Z387" s="1399">
        <f t="shared" si="998"/>
        <v>0</v>
      </c>
      <c r="AA387" s="1399"/>
      <c r="AB387" s="1399"/>
      <c r="AC387" s="1399"/>
      <c r="AD387" s="1399"/>
      <c r="AE387" s="1478">
        <f t="shared" si="999"/>
        <v>0</v>
      </c>
      <c r="AF387" s="1478"/>
      <c r="AG387" s="1478"/>
      <c r="AH387" s="1478"/>
      <c r="AI387" s="1478"/>
      <c r="AJ387" s="2057"/>
      <c r="AK387" s="763"/>
      <c r="AL387" s="19"/>
      <c r="AM387" s="19"/>
      <c r="AN387" s="19"/>
      <c r="AO387" s="19"/>
      <c r="AP387" s="223"/>
      <c r="AQ387" s="223"/>
      <c r="AR387" s="223"/>
      <c r="AS387" s="223"/>
      <c r="AT387" s="223"/>
      <c r="AW387" s="835"/>
    </row>
    <row r="388" spans="1:50" ht="14.45" hidden="1" customHeight="1" outlineLevel="1">
      <c r="A388" s="2595"/>
      <c r="B388" s="2601"/>
      <c r="C388" s="1434" t="s">
        <v>305</v>
      </c>
      <c r="D388" s="1358"/>
      <c r="E388" s="1480"/>
      <c r="F388" s="1480">
        <v>0</v>
      </c>
      <c r="G388" s="1480">
        <v>0</v>
      </c>
      <c r="H388" s="1480">
        <v>0</v>
      </c>
      <c r="I388" s="1480">
        <v>0</v>
      </c>
      <c r="J388" s="1480"/>
      <c r="K388" s="1480"/>
      <c r="L388" s="1399">
        <f t="shared" si="996"/>
        <v>0</v>
      </c>
      <c r="M388" s="1478"/>
      <c r="N388" s="1478"/>
      <c r="O388" s="1478"/>
      <c r="P388" s="1478"/>
      <c r="Q388" s="1399"/>
      <c r="R388" s="1399"/>
      <c r="S388" s="1399"/>
      <c r="T388" s="1399"/>
      <c r="U388" s="1478">
        <f t="shared" si="997"/>
        <v>0</v>
      </c>
      <c r="V388" s="1478"/>
      <c r="W388" s="1478"/>
      <c r="X388" s="1478"/>
      <c r="Y388" s="1478"/>
      <c r="Z388" s="1399">
        <f t="shared" si="998"/>
        <v>0</v>
      </c>
      <c r="AA388" s="1399"/>
      <c r="AB388" s="1399"/>
      <c r="AC388" s="1399"/>
      <c r="AD388" s="1399"/>
      <c r="AE388" s="1478">
        <f t="shared" si="999"/>
        <v>0</v>
      </c>
      <c r="AF388" s="1478"/>
      <c r="AG388" s="1478"/>
      <c r="AH388" s="1478"/>
      <c r="AI388" s="1478"/>
      <c r="AJ388" s="2057"/>
      <c r="AK388" s="763"/>
      <c r="AL388" s="19"/>
      <c r="AM388" s="19"/>
      <c r="AN388" s="19"/>
      <c r="AO388" s="19"/>
      <c r="AP388" s="223"/>
      <c r="AQ388" s="223"/>
      <c r="AR388" s="223"/>
      <c r="AS388" s="223"/>
      <c r="AT388" s="223"/>
      <c r="AW388" s="835"/>
    </row>
    <row r="389" spans="1:50" ht="29.25" customHeight="1" outlineLevel="1">
      <c r="A389" s="2595">
        <v>7</v>
      </c>
      <c r="B389" s="2617" t="s">
        <v>100</v>
      </c>
      <c r="C389" s="1434" t="s">
        <v>303</v>
      </c>
      <c r="D389" s="1473"/>
      <c r="E389" s="1387">
        <f>E392+E394+E396</f>
        <v>5.2170000000000001E-2</v>
      </c>
      <c r="F389" s="1387">
        <v>0.154641</v>
      </c>
      <c r="G389" s="1387">
        <f>G392+G394+G396</f>
        <v>7.6096150000000001E-2</v>
      </c>
      <c r="H389" s="1387">
        <v>8.2602999999999996E-2</v>
      </c>
      <c r="I389" s="1387">
        <v>6.2514E-2</v>
      </c>
      <c r="J389" s="1340">
        <f>J394</f>
        <v>3.2529589999999997E-2</v>
      </c>
      <c r="K389" s="1340"/>
      <c r="L389" s="1340">
        <f t="shared" ref="L389:P389" si="1000">L392+L394+L398</f>
        <v>4.9913372599999992E-2</v>
      </c>
      <c r="M389" s="1340">
        <f t="shared" si="1000"/>
        <v>1.0713464299999999E-2</v>
      </c>
      <c r="N389" s="1340">
        <f t="shared" si="1000"/>
        <v>9.8335083E-3</v>
      </c>
      <c r="O389" s="1340">
        <f t="shared" si="1000"/>
        <v>1.1311999999999999E-2</v>
      </c>
      <c r="P389" s="1340">
        <f t="shared" si="1000"/>
        <v>1.8054400000000002E-2</v>
      </c>
      <c r="Q389" s="1387">
        <f>Q392+Q394+Q398</f>
        <v>5.3580336192177502E-2</v>
      </c>
      <c r="R389" s="1387">
        <f t="shared" ref="R389:AD389" si="1001">R392+R394+R398</f>
        <v>5.566781813671666E-2</v>
      </c>
      <c r="S389" s="1387">
        <f t="shared" ref="S389:T389" si="1002">S392+S394+S398</f>
        <v>5.7836574532565396E-2</v>
      </c>
      <c r="T389" s="1387">
        <f t="shared" si="1002"/>
        <v>6.0089960237770093E-2</v>
      </c>
      <c r="U389" s="1340">
        <f>U392+U394+U398</f>
        <v>0.14369065</v>
      </c>
      <c r="V389" s="1340">
        <f t="shared" si="1001"/>
        <v>1.4900799999999999E-2</v>
      </c>
      <c r="W389" s="1340">
        <f t="shared" si="1001"/>
        <v>0.10027999999999999</v>
      </c>
      <c r="X389" s="1566">
        <f t="shared" si="1001"/>
        <v>1.28494E-2</v>
      </c>
      <c r="Y389" s="1566">
        <f t="shared" si="1001"/>
        <v>1.5660449999999999E-2</v>
      </c>
      <c r="Z389" s="1340">
        <f t="shared" si="1001"/>
        <v>5.117113059517852E-2</v>
      </c>
      <c r="AA389" s="1387">
        <f t="shared" si="1001"/>
        <v>1.1233707470163161E-2</v>
      </c>
      <c r="AB389" s="1387">
        <f t="shared" si="1001"/>
        <v>1.04114568790013E-2</v>
      </c>
      <c r="AC389" s="1304">
        <f t="shared" si="1001"/>
        <v>1.1648916370497732E-2</v>
      </c>
      <c r="AD389" s="1304">
        <f t="shared" si="1001"/>
        <v>1.7877049875516325E-2</v>
      </c>
      <c r="AE389" s="1340">
        <f>AE392+AE394+AE398</f>
        <v>1.6778999999999999E-2</v>
      </c>
      <c r="AF389" s="1340">
        <f t="shared" ref="AF389:AI389" si="1003">AF392+AF394+AF398</f>
        <v>1.6778999999999999E-2</v>
      </c>
      <c r="AG389" s="1340">
        <f t="shared" si="1003"/>
        <v>0</v>
      </c>
      <c r="AH389" s="1566">
        <f t="shared" si="1003"/>
        <v>0</v>
      </c>
      <c r="AI389" s="1566">
        <f t="shared" si="1003"/>
        <v>0</v>
      </c>
      <c r="AJ389" s="2071"/>
      <c r="AK389" s="763"/>
      <c r="AL389" s="19"/>
      <c r="AM389" s="19"/>
      <c r="AN389" s="19"/>
      <c r="AO389" s="19"/>
      <c r="AP389" s="223"/>
      <c r="AQ389" s="223"/>
      <c r="AR389" s="223"/>
      <c r="AS389" s="223"/>
      <c r="AT389" s="223"/>
      <c r="AW389" s="835"/>
      <c r="AX389" s="740"/>
    </row>
    <row r="390" spans="1:50" ht="47.25" customHeight="1" outlineLevel="1">
      <c r="A390" s="2595"/>
      <c r="B390" s="2617"/>
      <c r="C390" s="1434" t="s">
        <v>273</v>
      </c>
      <c r="D390" s="1473"/>
      <c r="E390" s="1475">
        <f>E393</f>
        <v>3.8809999999999998</v>
      </c>
      <c r="F390" s="1476">
        <v>3.9063000000000003</v>
      </c>
      <c r="G390" s="1476">
        <v>3.7860000000000005</v>
      </c>
      <c r="H390" s="1476">
        <v>4.3499999999999996</v>
      </c>
      <c r="I390" s="1476">
        <v>5.399</v>
      </c>
      <c r="J390" s="1484">
        <f>J393</f>
        <v>1.70259</v>
      </c>
      <c r="K390" s="1484"/>
      <c r="L390" s="1484">
        <f t="shared" ref="L390:P390" si="1004">L393</f>
        <v>2.214</v>
      </c>
      <c r="M390" s="1484">
        <f t="shared" si="1004"/>
        <v>0.48699999999999999</v>
      </c>
      <c r="N390" s="1484">
        <f t="shared" si="1004"/>
        <v>0.44700000000000001</v>
      </c>
      <c r="O390" s="1484">
        <f t="shared" si="1004"/>
        <v>0.505</v>
      </c>
      <c r="P390" s="1484">
        <f t="shared" si="1004"/>
        <v>0.77500000000000002</v>
      </c>
      <c r="Q390" s="1476">
        <v>2.211519317949</v>
      </c>
      <c r="R390" s="1476">
        <v>2.209307798631051</v>
      </c>
      <c r="S390" s="1476">
        <v>2.2070984908324198</v>
      </c>
      <c r="T390" s="1476">
        <v>2.2048913923415876</v>
      </c>
      <c r="U390" s="1484">
        <f t="shared" ref="U390:AD390" si="1005">U393</f>
        <v>2.4439000000000002</v>
      </c>
      <c r="V390" s="1484">
        <f t="shared" si="1005"/>
        <v>0.57820000000000005</v>
      </c>
      <c r="W390" s="1484">
        <f t="shared" si="1005"/>
        <v>0.72350000000000003</v>
      </c>
      <c r="X390" s="1566">
        <f t="shared" si="1005"/>
        <v>0.51419999999999999</v>
      </c>
      <c r="Y390" s="1566">
        <f t="shared" si="1005"/>
        <v>0.628</v>
      </c>
      <c r="Z390" s="1484">
        <f t="shared" si="1005"/>
        <v>2.2116989999999999</v>
      </c>
      <c r="AA390" s="1476">
        <f t="shared" si="1005"/>
        <v>0.485539</v>
      </c>
      <c r="AB390" s="1476">
        <f t="shared" si="1005"/>
        <v>0.45</v>
      </c>
      <c r="AC390" s="1304">
        <f t="shared" si="1005"/>
        <v>0.50348499999999996</v>
      </c>
      <c r="AD390" s="1304">
        <f t="shared" si="1005"/>
        <v>0.772675</v>
      </c>
      <c r="AE390" s="1484">
        <f t="shared" ref="AE390:AI390" si="1006">AE393</f>
        <v>0.67</v>
      </c>
      <c r="AF390" s="1484">
        <f t="shared" si="1006"/>
        <v>0.67</v>
      </c>
      <c r="AG390" s="1484">
        <f t="shared" si="1006"/>
        <v>0</v>
      </c>
      <c r="AH390" s="1566">
        <f t="shared" si="1006"/>
        <v>0</v>
      </c>
      <c r="AI390" s="1566">
        <f t="shared" si="1006"/>
        <v>0</v>
      </c>
      <c r="AJ390" s="2071"/>
      <c r="AK390" s="763"/>
      <c r="AL390" s="19"/>
      <c r="AM390" s="19"/>
      <c r="AN390" s="19"/>
      <c r="AO390" s="19"/>
      <c r="AP390" s="223"/>
      <c r="AQ390" s="223"/>
      <c r="AR390" s="223"/>
      <c r="AS390" s="223"/>
      <c r="AT390" s="223"/>
      <c r="AW390" s="835"/>
    </row>
    <row r="391" spans="1:50" ht="14.45" hidden="1" customHeight="1" outlineLevel="1">
      <c r="A391" s="2602" t="s">
        <v>102</v>
      </c>
      <c r="B391" s="2616" t="s">
        <v>4</v>
      </c>
      <c r="C391" s="1434" t="s">
        <v>273</v>
      </c>
      <c r="D391" s="1358"/>
      <c r="E391" s="1475"/>
      <c r="F391" s="1475">
        <v>0</v>
      </c>
      <c r="G391" s="1475">
        <v>0</v>
      </c>
      <c r="H391" s="1475">
        <v>0</v>
      </c>
      <c r="I391" s="1475">
        <v>0</v>
      </c>
      <c r="J391" s="1481"/>
      <c r="K391" s="1481"/>
      <c r="L391" s="1355">
        <f t="shared" ref="L391:L398" si="1007">SUM(M391:P391)</f>
        <v>0</v>
      </c>
      <c r="M391" s="1483"/>
      <c r="N391" s="1483"/>
      <c r="O391" s="1483"/>
      <c r="P391" s="1483"/>
      <c r="Q391" s="1399"/>
      <c r="R391" s="1399"/>
      <c r="S391" s="1399"/>
      <c r="T391" s="1399"/>
      <c r="U391" s="1523">
        <f t="shared" ref="U391:U398" si="1008">SUM(V391:Y391)</f>
        <v>0</v>
      </c>
      <c r="V391" s="1478"/>
      <c r="W391" s="1478"/>
      <c r="X391" s="1486"/>
      <c r="Y391" s="1478"/>
      <c r="Z391" s="1355">
        <f t="shared" ref="Z391:Z398" si="1009">SUM(AA391:AD391)</f>
        <v>0</v>
      </c>
      <c r="AA391" s="1412"/>
      <c r="AB391" s="1412"/>
      <c r="AC391" s="1486"/>
      <c r="AD391" s="1412"/>
      <c r="AE391" s="1523">
        <f t="shared" ref="AE391:AE394" si="1010">SUM(AF391:AI391)</f>
        <v>0</v>
      </c>
      <c r="AF391" s="1478"/>
      <c r="AG391" s="1478"/>
      <c r="AH391" s="1486"/>
      <c r="AI391" s="1478"/>
      <c r="AJ391" s="2057"/>
      <c r="AK391" s="763"/>
      <c r="AL391" s="19"/>
      <c r="AM391" s="19"/>
      <c r="AN391" s="19"/>
      <c r="AO391" s="19"/>
      <c r="AP391" s="223"/>
      <c r="AQ391" s="223"/>
      <c r="AR391" s="223"/>
      <c r="AS391" s="223"/>
      <c r="AT391" s="223"/>
      <c r="AW391" s="835"/>
    </row>
    <row r="392" spans="1:50" ht="0.75" customHeight="1" outlineLevel="1">
      <c r="A392" s="2595"/>
      <c r="B392" s="2616"/>
      <c r="C392" s="1434" t="s">
        <v>305</v>
      </c>
      <c r="D392" s="1358"/>
      <c r="E392" s="1475"/>
      <c r="F392" s="1475">
        <v>0</v>
      </c>
      <c r="G392" s="1475">
        <v>0</v>
      </c>
      <c r="H392" s="1475">
        <v>0</v>
      </c>
      <c r="I392" s="1475">
        <v>0</v>
      </c>
      <c r="J392" s="1481"/>
      <c r="K392" s="1481"/>
      <c r="L392" s="1355">
        <f t="shared" si="1007"/>
        <v>0</v>
      </c>
      <c r="M392" s="1483"/>
      <c r="N392" s="1483"/>
      <c r="O392" s="1483"/>
      <c r="P392" s="1483"/>
      <c r="Q392" s="1399"/>
      <c r="R392" s="1399"/>
      <c r="S392" s="1399"/>
      <c r="T392" s="1399"/>
      <c r="U392" s="1523">
        <f t="shared" si="1008"/>
        <v>0</v>
      </c>
      <c r="V392" s="1478"/>
      <c r="W392" s="1478"/>
      <c r="X392" s="1486"/>
      <c r="Y392" s="1478"/>
      <c r="Z392" s="1355">
        <f t="shared" si="1009"/>
        <v>0</v>
      </c>
      <c r="AA392" s="1412"/>
      <c r="AB392" s="1412"/>
      <c r="AC392" s="1486"/>
      <c r="AD392" s="1412"/>
      <c r="AE392" s="1523">
        <f t="shared" si="1010"/>
        <v>0</v>
      </c>
      <c r="AF392" s="1478"/>
      <c r="AG392" s="1478"/>
      <c r="AH392" s="1486"/>
      <c r="AI392" s="1478"/>
      <c r="AJ392" s="2057"/>
      <c r="AK392" s="763"/>
      <c r="AL392" s="19"/>
      <c r="AM392" s="19"/>
      <c r="AN392" s="19"/>
      <c r="AO392" s="19"/>
      <c r="AP392" s="223"/>
      <c r="AQ392" s="223"/>
      <c r="AR392" s="223"/>
      <c r="AS392" s="223"/>
      <c r="AT392" s="223"/>
      <c r="AW392" s="835"/>
    </row>
    <row r="393" spans="1:50" outlineLevel="1">
      <c r="A393" s="2595" t="s">
        <v>103</v>
      </c>
      <c r="B393" s="2616" t="s">
        <v>5</v>
      </c>
      <c r="C393" s="1434" t="s">
        <v>273</v>
      </c>
      <c r="D393" s="1358"/>
      <c r="E393" s="1476">
        <v>3.8809999999999998</v>
      </c>
      <c r="F393" s="1476">
        <v>3.9063000000000003</v>
      </c>
      <c r="G393" s="1476">
        <v>3.7860000000000005</v>
      </c>
      <c r="H393" s="1476">
        <v>4.3499999999999996</v>
      </c>
      <c r="I393" s="1476">
        <v>5.399</v>
      </c>
      <c r="J393" s="1484">
        <v>1.70259</v>
      </c>
      <c r="K393" s="1484"/>
      <c r="L393" s="1340">
        <f t="shared" si="1007"/>
        <v>2.214</v>
      </c>
      <c r="M393" s="1484">
        <v>0.48699999999999999</v>
      </c>
      <c r="N393" s="1484">
        <v>0.44700000000000001</v>
      </c>
      <c r="O393" s="1484">
        <v>0.505</v>
      </c>
      <c r="P393" s="1484">
        <v>0.77500000000000002</v>
      </c>
      <c r="Q393" s="1476">
        <v>2.211519317949</v>
      </c>
      <c r="R393" s="1303">
        <f>Q393-(Q393*0.1%)</f>
        <v>2.209307798631051</v>
      </c>
      <c r="S393" s="1303">
        <f>R393-(R393*0.1%)</f>
        <v>2.2070984908324198</v>
      </c>
      <c r="T393" s="1303">
        <f>S393-(S393*0.1%)</f>
        <v>2.2048913923415876</v>
      </c>
      <c r="U393" s="1387">
        <f>SUM(V393:Y393)</f>
        <v>2.4439000000000002</v>
      </c>
      <c r="V393" s="1476">
        <v>0.57820000000000005</v>
      </c>
      <c r="W393" s="1476">
        <v>0.72350000000000003</v>
      </c>
      <c r="X393" s="1486">
        <v>0.51419999999999999</v>
      </c>
      <c r="Y393" s="1412">
        <v>0.628</v>
      </c>
      <c r="Z393" s="1340">
        <f t="shared" si="1009"/>
        <v>2.2116989999999999</v>
      </c>
      <c r="AA393" s="2433">
        <v>0.485539</v>
      </c>
      <c r="AB393" s="2433">
        <v>0.45</v>
      </c>
      <c r="AC393" s="1486">
        <v>0.50348499999999996</v>
      </c>
      <c r="AD393" s="1412">
        <v>0.772675</v>
      </c>
      <c r="AE393" s="1476">
        <f t="shared" si="1010"/>
        <v>0.67</v>
      </c>
      <c r="AF393" s="1476">
        <v>0.67</v>
      </c>
      <c r="AG393" s="1476"/>
      <c r="AH393" s="1486"/>
      <c r="AI393" s="1412"/>
      <c r="AJ393" s="2058"/>
      <c r="AK393" s="763"/>
      <c r="AL393" s="19"/>
      <c r="AM393" s="19"/>
      <c r="AN393" s="19"/>
      <c r="AO393" s="19"/>
      <c r="AP393" s="223"/>
      <c r="AQ393" s="223"/>
      <c r="AR393" s="223"/>
      <c r="AS393" s="223"/>
      <c r="AT393" s="223"/>
      <c r="AV393" s="255"/>
      <c r="AW393" s="835"/>
      <c r="AX393" s="255"/>
    </row>
    <row r="394" spans="1:50" ht="18.600000000000001" customHeight="1" outlineLevel="1">
      <c r="A394" s="2595"/>
      <c r="B394" s="2616"/>
      <c r="C394" s="1434" t="s">
        <v>303</v>
      </c>
      <c r="D394" s="1358"/>
      <c r="E394" s="1476">
        <v>5.2170000000000001E-2</v>
      </c>
      <c r="F394" s="1476">
        <v>0.154641</v>
      </c>
      <c r="G394" s="1476">
        <v>7.6096150000000001E-2</v>
      </c>
      <c r="H394" s="1476">
        <v>8.2602999999999996E-2</v>
      </c>
      <c r="I394" s="1476">
        <v>6.2514E-2</v>
      </c>
      <c r="J394" s="1484">
        <v>3.2529589999999997E-2</v>
      </c>
      <c r="K394" s="1484"/>
      <c r="L394" s="1340">
        <f t="shared" si="1007"/>
        <v>4.9913372599999992E-2</v>
      </c>
      <c r="M394" s="1298">
        <f>M393*$BF$39</f>
        <v>1.0713464299999999E-2</v>
      </c>
      <c r="N394" s="1298">
        <f>N393*$BG$39</f>
        <v>9.8335083E-3</v>
      </c>
      <c r="O394" s="1298">
        <f>O393*$BH$39</f>
        <v>1.1311999999999999E-2</v>
      </c>
      <c r="P394" s="1298">
        <f>P393*$BI$39</f>
        <v>1.8054400000000002E-2</v>
      </c>
      <c r="Q394" s="1303">
        <f>Q393*$BA$39</f>
        <v>5.3580336192177502E-2</v>
      </c>
      <c r="R394" s="1303">
        <f>R393*$BB$39</f>
        <v>5.566781813671666E-2</v>
      </c>
      <c r="S394" s="1303">
        <f>S393*$BC$39</f>
        <v>5.7836574532565396E-2</v>
      </c>
      <c r="T394" s="1303">
        <f>T393*$BD$39</f>
        <v>6.0089960237770093E-2</v>
      </c>
      <c r="U394" s="1387">
        <f t="shared" si="1008"/>
        <v>0.14369065</v>
      </c>
      <c r="V394" s="1476">
        <v>1.4900799999999999E-2</v>
      </c>
      <c r="W394" s="1476">
        <v>0.10027999999999999</v>
      </c>
      <c r="X394" s="1476">
        <v>1.28494E-2</v>
      </c>
      <c r="Y394" s="1486">
        <v>1.5660449999999999E-2</v>
      </c>
      <c r="Z394" s="1340">
        <f t="shared" si="1009"/>
        <v>5.117113059517852E-2</v>
      </c>
      <c r="AA394" s="2433">
        <v>1.1233707470163161E-2</v>
      </c>
      <c r="AB394" s="2433">
        <v>1.04114568790013E-2</v>
      </c>
      <c r="AC394" s="2433">
        <v>1.1648916370497732E-2</v>
      </c>
      <c r="AD394" s="1486">
        <v>1.7877049875516325E-2</v>
      </c>
      <c r="AE394" s="1476">
        <f t="shared" si="1010"/>
        <v>1.6778999999999999E-2</v>
      </c>
      <c r="AF394" s="1476">
        <v>1.6778999999999999E-2</v>
      </c>
      <c r="AG394" s="1476"/>
      <c r="AH394" s="1476"/>
      <c r="AI394" s="1486"/>
      <c r="AJ394" s="2072"/>
      <c r="AK394" s="763"/>
      <c r="AL394" s="19"/>
      <c r="AM394" s="19"/>
      <c r="AN394" s="19"/>
      <c r="AO394" s="19"/>
      <c r="AP394" s="223"/>
      <c r="AQ394" s="223"/>
      <c r="AR394" s="223"/>
      <c r="AS394" s="223"/>
      <c r="AT394" s="223"/>
      <c r="AW394" s="835"/>
    </row>
    <row r="395" spans="1:50" ht="14.45" hidden="1" customHeight="1" outlineLevel="1">
      <c r="A395" s="2595" t="s">
        <v>105</v>
      </c>
      <c r="B395" s="2616" t="s">
        <v>104</v>
      </c>
      <c r="C395" s="1434" t="s">
        <v>273</v>
      </c>
      <c r="D395" s="1358"/>
      <c r="E395" s="1475"/>
      <c r="F395" s="1475">
        <v>0</v>
      </c>
      <c r="G395" s="1475"/>
      <c r="H395" s="1475">
        <v>0</v>
      </c>
      <c r="I395" s="1475">
        <v>0</v>
      </c>
      <c r="J395" s="1481"/>
      <c r="K395" s="1481"/>
      <c r="L395" s="1355">
        <f t="shared" si="1007"/>
        <v>0</v>
      </c>
      <c r="M395" s="1396"/>
      <c r="N395" s="1524"/>
      <c r="O395" s="1524"/>
      <c r="P395" s="1524"/>
      <c r="Q395" s="1525"/>
      <c r="R395" s="1525"/>
      <c r="S395" s="1525"/>
      <c r="T395" s="1525"/>
      <c r="U395" s="1523">
        <f t="shared" si="1008"/>
        <v>0</v>
      </c>
      <c r="V395" s="1485"/>
      <c r="W395" s="1523"/>
      <c r="X395" s="1523"/>
      <c r="Y395" s="1523"/>
      <c r="Z395" s="1355">
        <f t="shared" si="1009"/>
        <v>0</v>
      </c>
      <c r="AA395" s="1411"/>
      <c r="AB395" s="1531"/>
      <c r="AC395" s="1531"/>
      <c r="AD395" s="1531"/>
      <c r="AE395" s="1523">
        <f t="shared" ref="AE395:AE398" si="1011">SUM(AF395:AI395)</f>
        <v>0</v>
      </c>
      <c r="AF395" s="1485"/>
      <c r="AG395" s="1523"/>
      <c r="AH395" s="1523"/>
      <c r="AI395" s="1523"/>
      <c r="AJ395" s="2073"/>
      <c r="AK395" s="763"/>
      <c r="AL395" s="19"/>
      <c r="AM395" s="19"/>
      <c r="AN395" s="19"/>
      <c r="AO395" s="19"/>
      <c r="AP395" s="223"/>
      <c r="AQ395" s="223"/>
      <c r="AR395" s="223"/>
      <c r="AS395" s="223"/>
      <c r="AT395" s="223"/>
      <c r="AW395" s="835"/>
    </row>
    <row r="396" spans="1:50" ht="14.45" hidden="1" customHeight="1" outlineLevel="1">
      <c r="A396" s="2595"/>
      <c r="B396" s="2616"/>
      <c r="C396" s="1434" t="s">
        <v>278</v>
      </c>
      <c r="D396" s="1358"/>
      <c r="E396" s="1526"/>
      <c r="F396" s="1526">
        <v>0</v>
      </c>
      <c r="G396" s="1526"/>
      <c r="H396" s="1526">
        <v>0</v>
      </c>
      <c r="I396" s="1526">
        <v>0</v>
      </c>
      <c r="J396" s="1527"/>
      <c r="K396" s="1527"/>
      <c r="L396" s="1355">
        <f t="shared" si="1007"/>
        <v>0</v>
      </c>
      <c r="M396" s="1396"/>
      <c r="N396" s="1524"/>
      <c r="O396" s="1524"/>
      <c r="P396" s="1524"/>
      <c r="Q396" s="1525"/>
      <c r="R396" s="1525"/>
      <c r="S396" s="1525"/>
      <c r="T396" s="1525"/>
      <c r="U396" s="1523">
        <f t="shared" si="1008"/>
        <v>0</v>
      </c>
      <c r="V396" s="1485"/>
      <c r="W396" s="1523"/>
      <c r="X396" s="1523"/>
      <c r="Y396" s="1523"/>
      <c r="Z396" s="1355">
        <f t="shared" si="1009"/>
        <v>0</v>
      </c>
      <c r="AA396" s="1411"/>
      <c r="AB396" s="1531"/>
      <c r="AC396" s="1531"/>
      <c r="AD396" s="1531"/>
      <c r="AE396" s="1523">
        <f t="shared" si="1011"/>
        <v>0</v>
      </c>
      <c r="AF396" s="1485"/>
      <c r="AG396" s="1523"/>
      <c r="AH396" s="1523"/>
      <c r="AI396" s="1523"/>
      <c r="AJ396" s="2073"/>
      <c r="AK396" s="763"/>
      <c r="AL396" s="19"/>
      <c r="AM396" s="19"/>
      <c r="AN396" s="19"/>
      <c r="AO396" s="19"/>
      <c r="AP396" s="223"/>
      <c r="AQ396" s="223"/>
      <c r="AR396" s="223"/>
      <c r="AS396" s="223"/>
      <c r="AT396" s="223"/>
      <c r="AW396" s="835"/>
    </row>
    <row r="397" spans="1:50" ht="14.45" hidden="1" customHeight="1" outlineLevel="1">
      <c r="A397" s="2595"/>
      <c r="B397" s="2616"/>
      <c r="C397" s="1434" t="s">
        <v>156</v>
      </c>
      <c r="D397" s="1358"/>
      <c r="E397" s="1526"/>
      <c r="F397" s="1526">
        <v>0</v>
      </c>
      <c r="G397" s="1526"/>
      <c r="H397" s="1526">
        <v>0</v>
      </c>
      <c r="I397" s="1526">
        <v>0</v>
      </c>
      <c r="J397" s="1527"/>
      <c r="K397" s="1527"/>
      <c r="L397" s="1355">
        <f t="shared" si="1007"/>
        <v>0</v>
      </c>
      <c r="M397" s="1396"/>
      <c r="N397" s="1524"/>
      <c r="O397" s="1524"/>
      <c r="P397" s="1524"/>
      <c r="Q397" s="1525"/>
      <c r="R397" s="1525"/>
      <c r="S397" s="1525"/>
      <c r="T397" s="1525"/>
      <c r="U397" s="1523">
        <f t="shared" si="1008"/>
        <v>0</v>
      </c>
      <c r="V397" s="1485"/>
      <c r="W397" s="1523"/>
      <c r="X397" s="1523"/>
      <c r="Y397" s="1523"/>
      <c r="Z397" s="1355">
        <f t="shared" si="1009"/>
        <v>0</v>
      </c>
      <c r="AA397" s="1411"/>
      <c r="AB397" s="1531"/>
      <c r="AC397" s="1531"/>
      <c r="AD397" s="1531"/>
      <c r="AE397" s="1523">
        <f t="shared" si="1011"/>
        <v>0</v>
      </c>
      <c r="AF397" s="1485"/>
      <c r="AG397" s="1523"/>
      <c r="AH397" s="1523"/>
      <c r="AI397" s="1523"/>
      <c r="AJ397" s="2073"/>
      <c r="AK397" s="763"/>
      <c r="AL397" s="19"/>
      <c r="AM397" s="19"/>
      <c r="AN397" s="19"/>
      <c r="AO397" s="19"/>
      <c r="AP397" s="223"/>
      <c r="AQ397" s="223"/>
      <c r="AR397" s="223"/>
      <c r="AS397" s="223"/>
      <c r="AT397" s="223"/>
      <c r="AW397" s="835"/>
    </row>
    <row r="398" spans="1:50" ht="14.45" hidden="1" customHeight="1" outlineLevel="1">
      <c r="A398" s="2595"/>
      <c r="B398" s="2616"/>
      <c r="C398" s="1434" t="s">
        <v>305</v>
      </c>
      <c r="D398" s="1358"/>
      <c r="E398" s="1526"/>
      <c r="F398" s="1526">
        <v>0</v>
      </c>
      <c r="G398" s="1526"/>
      <c r="H398" s="1526">
        <v>0</v>
      </c>
      <c r="I398" s="1526">
        <v>0</v>
      </c>
      <c r="J398" s="1527"/>
      <c r="K398" s="1527"/>
      <c r="L398" s="1355">
        <f t="shared" si="1007"/>
        <v>0</v>
      </c>
      <c r="M398" s="1396"/>
      <c r="N398" s="1524"/>
      <c r="O398" s="1524"/>
      <c r="P398" s="1524"/>
      <c r="Q398" s="1525"/>
      <c r="R398" s="1525"/>
      <c r="S398" s="1525"/>
      <c r="T398" s="1525"/>
      <c r="U398" s="1523">
        <f t="shared" si="1008"/>
        <v>0</v>
      </c>
      <c r="V398" s="1485"/>
      <c r="W398" s="1523"/>
      <c r="X398" s="1523"/>
      <c r="Y398" s="1523"/>
      <c r="Z398" s="1355">
        <f t="shared" si="1009"/>
        <v>0</v>
      </c>
      <c r="AA398" s="1411"/>
      <c r="AB398" s="1531"/>
      <c r="AC398" s="1531"/>
      <c r="AD398" s="1531"/>
      <c r="AE398" s="1523">
        <f t="shared" si="1011"/>
        <v>0</v>
      </c>
      <c r="AF398" s="1485"/>
      <c r="AG398" s="1523"/>
      <c r="AH398" s="1523"/>
      <c r="AI398" s="1523"/>
      <c r="AJ398" s="2073"/>
      <c r="AK398" s="763"/>
      <c r="AL398" s="19"/>
      <c r="AM398" s="19"/>
      <c r="AN398" s="19"/>
      <c r="AO398" s="19"/>
      <c r="AP398" s="223"/>
      <c r="AQ398" s="223"/>
      <c r="AR398" s="223"/>
      <c r="AS398" s="223"/>
      <c r="AT398" s="223"/>
      <c r="AW398" s="835"/>
    </row>
    <row r="399" spans="1:50" ht="15" customHeight="1" outlineLevel="1">
      <c r="A399" s="2595">
        <v>8</v>
      </c>
      <c r="B399" s="2617" t="s">
        <v>112</v>
      </c>
      <c r="C399" s="1434" t="s">
        <v>287</v>
      </c>
      <c r="D399" s="1358"/>
      <c r="E399" s="1387">
        <f>E402+E415</f>
        <v>462.98599999999999</v>
      </c>
      <c r="F399" s="1387">
        <v>510.43300000000005</v>
      </c>
      <c r="G399" s="1387">
        <f t="shared" ref="G399" si="1012">G402+G415</f>
        <v>480.13199999999995</v>
      </c>
      <c r="H399" s="1387">
        <v>442.32300000000004</v>
      </c>
      <c r="I399" s="1387">
        <v>443.589</v>
      </c>
      <c r="J399" s="1340">
        <f t="shared" ref="J399:P399" si="1013">J402+J415</f>
        <v>202.93</v>
      </c>
      <c r="K399" s="1340"/>
      <c r="L399" s="1340">
        <f t="shared" si="1013"/>
        <v>270.54399999999998</v>
      </c>
      <c r="M399" s="1340">
        <f t="shared" si="1013"/>
        <v>58.576999999999998</v>
      </c>
      <c r="N399" s="1340">
        <f t="shared" si="1013"/>
        <v>68.231899999999996</v>
      </c>
      <c r="O399" s="1340">
        <f t="shared" si="1013"/>
        <v>72.5565</v>
      </c>
      <c r="P399" s="1340">
        <f t="shared" si="1013"/>
        <v>71.178599999999989</v>
      </c>
      <c r="Q399" s="1387">
        <f t="shared" ref="Q399:R399" si="1014">Q402+Q415</f>
        <v>270.27364081500002</v>
      </c>
      <c r="R399" s="1387">
        <f t="shared" si="1014"/>
        <v>270.00336717418497</v>
      </c>
      <c r="S399" s="1387">
        <f t="shared" ref="S399:T399" si="1015">S402+S415</f>
        <v>269.73336380701079</v>
      </c>
      <c r="T399" s="1387">
        <f t="shared" si="1015"/>
        <v>269.46363044320378</v>
      </c>
      <c r="U399" s="1340">
        <f t="shared" ref="U399:AD401" si="1016">U402+U415</f>
        <v>306.15800000000002</v>
      </c>
      <c r="V399" s="1340">
        <f t="shared" si="1016"/>
        <v>74.680999999999997</v>
      </c>
      <c r="W399" s="1340">
        <f t="shared" si="1016"/>
        <v>75.585000000000008</v>
      </c>
      <c r="X399" s="1340">
        <f t="shared" si="1016"/>
        <v>74.355999999999995</v>
      </c>
      <c r="Y399" s="1340">
        <f t="shared" si="1016"/>
        <v>81.536000000000001</v>
      </c>
      <c r="Z399" s="1340">
        <f t="shared" si="1016"/>
        <v>270.27366800000004</v>
      </c>
      <c r="AA399" s="1387">
        <f t="shared" si="1016"/>
        <v>58.942569000000006</v>
      </c>
      <c r="AB399" s="1387">
        <f t="shared" si="1016"/>
        <v>68.027204300000008</v>
      </c>
      <c r="AC399" s="1387">
        <f t="shared" si="1016"/>
        <v>72.3388305</v>
      </c>
      <c r="AD399" s="1387">
        <f t="shared" si="1016"/>
        <v>70.9650642</v>
      </c>
      <c r="AE399" s="1340">
        <f t="shared" ref="AE399:AI399" si="1017">AE402+AE415</f>
        <v>68.652999999999992</v>
      </c>
      <c r="AF399" s="1340">
        <f t="shared" si="1017"/>
        <v>68.652999999999992</v>
      </c>
      <c r="AG399" s="1340">
        <f t="shared" si="1017"/>
        <v>0</v>
      </c>
      <c r="AH399" s="1340">
        <f t="shared" si="1017"/>
        <v>0</v>
      </c>
      <c r="AI399" s="1340">
        <f t="shared" si="1017"/>
        <v>0</v>
      </c>
      <c r="AJ399" s="2013"/>
      <c r="AK399" s="763"/>
      <c r="AL399" s="19"/>
      <c r="AM399" s="19"/>
      <c r="AN399" s="19"/>
      <c r="AO399" s="19"/>
      <c r="AP399" s="223"/>
      <c r="AQ399" s="223"/>
      <c r="AR399" s="223"/>
      <c r="AS399" s="223"/>
      <c r="AT399" s="223"/>
      <c r="AV399" s="255"/>
      <c r="AW399" s="835"/>
      <c r="AX399" s="255"/>
    </row>
    <row r="400" spans="1:50" ht="15" outlineLevel="1">
      <c r="A400" s="2595"/>
      <c r="B400" s="2617"/>
      <c r="C400" s="1434" t="s">
        <v>280</v>
      </c>
      <c r="D400" s="1358"/>
      <c r="E400" s="1387">
        <f>E403+E416</f>
        <v>0.5400975428</v>
      </c>
      <c r="F400" s="1387">
        <v>0.5947680662</v>
      </c>
      <c r="G400" s="1387">
        <f t="shared" ref="G400" si="1018">G403+G416</f>
        <v>0.55953279229999997</v>
      </c>
      <c r="H400" s="1387">
        <v>0.51677744020000005</v>
      </c>
      <c r="I400" s="1387">
        <v>0.51964669279999998</v>
      </c>
      <c r="J400" s="1340">
        <f t="shared" ref="J400" si="1019">J403+J416</f>
        <v>0.23883946449999999</v>
      </c>
      <c r="K400" s="1340"/>
      <c r="L400" s="1340">
        <f t="shared" ref="L400:P400" si="1020">L403+L416</f>
        <v>0.31967890718000003</v>
      </c>
      <c r="M400" s="1340">
        <f t="shared" si="1020"/>
        <v>6.8965124699999991E-2</v>
      </c>
      <c r="N400" s="1340">
        <f t="shared" si="1020"/>
        <v>8.0509043559999993E-2</v>
      </c>
      <c r="O400" s="1340">
        <f t="shared" si="1020"/>
        <v>8.5829243200000002E-2</v>
      </c>
      <c r="P400" s="1340">
        <f t="shared" si="1020"/>
        <v>8.4375495719999999E-2</v>
      </c>
      <c r="Q400" s="1387">
        <f t="shared" ref="Q400:R400" si="1021">Q403+Q416</f>
        <v>0.31935944265732086</v>
      </c>
      <c r="R400" s="1387">
        <f t="shared" si="1021"/>
        <v>0.31904008321466359</v>
      </c>
      <c r="S400" s="1387">
        <f t="shared" ref="S400:T400" si="1022">S403+S416</f>
        <v>0.31872104313144889</v>
      </c>
      <c r="T400" s="1387">
        <f t="shared" si="1022"/>
        <v>0.31840232208831742</v>
      </c>
      <c r="U400" s="1340">
        <f t="shared" ref="U400:Z400" si="1023">U403+U416</f>
        <v>0.36401752609999999</v>
      </c>
      <c r="V400" s="1340">
        <f t="shared" si="1016"/>
        <v>8.8684475999999998E-2</v>
      </c>
      <c r="W400" s="1340">
        <f t="shared" si="1023"/>
        <v>8.9877534799999992E-2</v>
      </c>
      <c r="X400" s="1340">
        <f t="shared" si="1023"/>
        <v>8.8589418700000006E-2</v>
      </c>
      <c r="Y400" s="1340">
        <f t="shared" si="1023"/>
        <v>9.6866096599999993E-2</v>
      </c>
      <c r="Z400" s="1340">
        <f t="shared" si="1023"/>
        <v>0.31935947418745997</v>
      </c>
      <c r="AA400" s="1387">
        <f t="shared" si="1016"/>
        <v>6.9397833054900007E-2</v>
      </c>
      <c r="AB400" s="1387">
        <f t="shared" si="1016"/>
        <v>8.0267516429320007E-2</v>
      </c>
      <c r="AC400" s="1387">
        <f t="shared" si="1016"/>
        <v>8.5571755470399996E-2</v>
      </c>
      <c r="AD400" s="1387">
        <f t="shared" si="1016"/>
        <v>8.412236923284E-2</v>
      </c>
      <c r="AE400" s="1340">
        <f t="shared" ref="AE400:AI400" si="1024">AE403+AE416</f>
        <v>8.1514224999999996E-2</v>
      </c>
      <c r="AF400" s="1340">
        <f t="shared" si="1024"/>
        <v>8.1514224999999996E-2</v>
      </c>
      <c r="AG400" s="1340">
        <f t="shared" si="1024"/>
        <v>0</v>
      </c>
      <c r="AH400" s="1340">
        <f t="shared" si="1024"/>
        <v>0</v>
      </c>
      <c r="AI400" s="1340">
        <f t="shared" si="1024"/>
        <v>0</v>
      </c>
      <c r="AJ400" s="2013"/>
      <c r="AK400" s="763"/>
      <c r="AL400" s="19"/>
      <c r="AM400" s="19"/>
      <c r="AN400" s="19"/>
      <c r="AO400" s="19"/>
      <c r="AP400" s="223"/>
      <c r="AQ400" s="223"/>
      <c r="AR400" s="223"/>
      <c r="AS400" s="223"/>
      <c r="AT400" s="223"/>
    </row>
    <row r="401" spans="1:55" ht="15" outlineLevel="1">
      <c r="A401" s="2595"/>
      <c r="B401" s="2617"/>
      <c r="C401" s="1434" t="s">
        <v>303</v>
      </c>
      <c r="D401" s="1358"/>
      <c r="E401" s="1387">
        <f>E404+E417</f>
        <v>13.819320999999999</v>
      </c>
      <c r="F401" s="1387">
        <v>16.703482000000001</v>
      </c>
      <c r="G401" s="1387">
        <f t="shared" ref="G401" si="1025">G404+G417</f>
        <v>17.215865099999998</v>
      </c>
      <c r="H401" s="1387">
        <v>16.226295800000003</v>
      </c>
      <c r="I401" s="1387">
        <v>17.286549000000001</v>
      </c>
      <c r="J401" s="1528">
        <f t="shared" ref="J401" si="1026">J404+J417</f>
        <v>8.3878669434214697</v>
      </c>
      <c r="K401" s="1340"/>
      <c r="L401" s="1528">
        <f t="shared" ref="L401:P401" si="1027">L404+L417</f>
        <v>12.958747666048</v>
      </c>
      <c r="M401" s="1340">
        <f t="shared" si="1027"/>
        <v>2.7908639932480002</v>
      </c>
      <c r="N401" s="1340">
        <f t="shared" si="1027"/>
        <v>3.2552889928000002</v>
      </c>
      <c r="O401" s="1340">
        <f t="shared" si="1027"/>
        <v>3.4872091999999997</v>
      </c>
      <c r="P401" s="1340">
        <f t="shared" si="1027"/>
        <v>3.4253854800000001</v>
      </c>
      <c r="Q401" s="1387">
        <f t="shared" ref="Q401:R401" si="1028">Q404+Q417</f>
        <v>13.500254017135081</v>
      </c>
      <c r="R401" s="1387">
        <f t="shared" si="1028"/>
        <v>14.026107093684626</v>
      </c>
      <c r="S401" s="1387">
        <f t="shared" ref="S401:T401" si="1029">S404+S417</f>
        <v>14.572575313629979</v>
      </c>
      <c r="T401" s="1387">
        <f t="shared" si="1029"/>
        <v>15.140381714725555</v>
      </c>
      <c r="U401" s="1340">
        <f t="shared" ref="U401:Z401" si="1030">U404+U417</f>
        <v>14.349493000000001</v>
      </c>
      <c r="V401" s="1340">
        <f t="shared" si="1016"/>
        <v>3.3580540000000001</v>
      </c>
      <c r="W401" s="1340">
        <f t="shared" si="1030"/>
        <v>3.4616199999999999</v>
      </c>
      <c r="X401" s="1340">
        <f t="shared" si="1030"/>
        <v>3.5240279999999999</v>
      </c>
      <c r="Y401" s="1340">
        <f t="shared" si="1030"/>
        <v>4.0057910000000003</v>
      </c>
      <c r="Z401" s="1528">
        <f t="shared" si="1030"/>
        <v>13.278309753748333</v>
      </c>
      <c r="AA401" s="1387">
        <f t="shared" si="1016"/>
        <v>2.8802431439185892</v>
      </c>
      <c r="AB401" s="1387">
        <f t="shared" si="1016"/>
        <v>3.334984582107106</v>
      </c>
      <c r="AC401" s="1387">
        <f t="shared" si="1016"/>
        <v>3.5598694400218935</v>
      </c>
      <c r="AD401" s="1387">
        <f t="shared" si="1016"/>
        <v>3.5032125877007454</v>
      </c>
      <c r="AE401" s="1340">
        <f t="shared" ref="AE401:AI401" si="1031">AE404+AE417</f>
        <v>3.3775440000000003</v>
      </c>
      <c r="AF401" s="1340">
        <f t="shared" si="1031"/>
        <v>1.9674740000000002</v>
      </c>
      <c r="AG401" s="1340">
        <f t="shared" si="1031"/>
        <v>0</v>
      </c>
      <c r="AH401" s="1340">
        <f t="shared" si="1031"/>
        <v>0</v>
      </c>
      <c r="AI401" s="1340">
        <f t="shared" si="1031"/>
        <v>0</v>
      </c>
      <c r="AJ401" s="2013"/>
      <c r="AK401" s="763"/>
      <c r="AL401" s="19"/>
      <c r="AM401" s="19"/>
      <c r="AN401" s="19"/>
      <c r="AO401" s="19"/>
      <c r="AP401" s="223"/>
      <c r="AQ401" s="223"/>
      <c r="AR401" s="223"/>
      <c r="AS401" s="223"/>
      <c r="AT401" s="223"/>
    </row>
    <row r="402" spans="1:55" ht="15" outlineLevel="1">
      <c r="A402" s="1403" t="s">
        <v>106</v>
      </c>
      <c r="B402" s="1404" t="s">
        <v>117</v>
      </c>
      <c r="C402" s="1434" t="s">
        <v>287</v>
      </c>
      <c r="D402" s="1358"/>
      <c r="E402" s="1387">
        <f>E406+E410</f>
        <v>305.02199999999999</v>
      </c>
      <c r="F402" s="1387">
        <v>343.06300000000005</v>
      </c>
      <c r="G402" s="1387">
        <f t="shared" ref="G402" si="1032">G406+G410</f>
        <v>321.97699999999998</v>
      </c>
      <c r="H402" s="1387">
        <v>283.57300000000004</v>
      </c>
      <c r="I402" s="1387">
        <v>270.49700000000001</v>
      </c>
      <c r="J402" s="1340">
        <f t="shared" ref="J402" si="1033">J406+J410</f>
        <v>112.60499999999999</v>
      </c>
      <c r="K402" s="1340"/>
      <c r="L402" s="1340">
        <f t="shared" ref="L402:P402" si="1034">L406+L410</f>
        <v>137.5282</v>
      </c>
      <c r="M402" s="1340">
        <f>M406+M410</f>
        <v>32.277999999999999</v>
      </c>
      <c r="N402" s="1340">
        <f t="shared" si="1034"/>
        <v>35.831900000000005</v>
      </c>
      <c r="O402" s="1340">
        <f t="shared" si="1034"/>
        <v>35.930500000000002</v>
      </c>
      <c r="P402" s="1340">
        <f t="shared" si="1034"/>
        <v>33.4878</v>
      </c>
      <c r="Q402" s="1387">
        <f t="shared" ref="Q402:R402" si="1035">Q406+Q410</f>
        <v>137.39080566600001</v>
      </c>
      <c r="R402" s="1387">
        <f t="shared" si="1035"/>
        <v>137.253414860334</v>
      </c>
      <c r="S402" s="1387">
        <f t="shared" ref="S402:T402" si="1036">S406+S410</f>
        <v>137.11616144547367</v>
      </c>
      <c r="T402" s="1387">
        <f t="shared" si="1036"/>
        <v>136.97904528402819</v>
      </c>
      <c r="U402" s="1340">
        <f t="shared" ref="U402:AD404" si="1037">U406+U410</f>
        <v>133.08900000000003</v>
      </c>
      <c r="V402" s="1340">
        <f t="shared" si="1037"/>
        <v>33.564999999999998</v>
      </c>
      <c r="W402" s="1340">
        <f t="shared" si="1037"/>
        <v>32.777000000000001</v>
      </c>
      <c r="X402" s="1340">
        <f>X406+X410</f>
        <v>30.512999999999998</v>
      </c>
      <c r="Y402" s="1340">
        <f t="shared" si="1037"/>
        <v>36.234000000000002</v>
      </c>
      <c r="Z402" s="1340">
        <f t="shared" si="1037"/>
        <v>137.39082540000001</v>
      </c>
      <c r="AA402" s="1387">
        <f t="shared" si="1037"/>
        <v>32.456376000000006</v>
      </c>
      <c r="AB402" s="1387">
        <f t="shared" si="1037"/>
        <v>35.724404300000003</v>
      </c>
      <c r="AC402" s="1387">
        <f>AC406+AC410</f>
        <v>35.822708499999997</v>
      </c>
      <c r="AD402" s="1387">
        <f t="shared" ref="AD402" si="1038">AD406+AD410</f>
        <v>33.387336599999998</v>
      </c>
      <c r="AE402" s="1340">
        <f t="shared" ref="AE402:AG402" si="1039">AE406+AE410</f>
        <v>30.975000000000001</v>
      </c>
      <c r="AF402" s="1340">
        <f t="shared" si="1039"/>
        <v>30.975000000000001</v>
      </c>
      <c r="AG402" s="1340">
        <f t="shared" si="1039"/>
        <v>0</v>
      </c>
      <c r="AH402" s="1340">
        <f>AH406+AH410</f>
        <v>0</v>
      </c>
      <c r="AI402" s="1340">
        <f t="shared" ref="AI402" si="1040">AI406+AI410</f>
        <v>0</v>
      </c>
      <c r="AJ402" s="2013"/>
      <c r="AK402" s="763"/>
      <c r="AL402" s="19"/>
      <c r="AM402" s="19"/>
      <c r="AN402" s="19"/>
      <c r="AO402" s="19"/>
      <c r="AP402" s="223"/>
      <c r="AQ402" s="223"/>
      <c r="AR402" s="223"/>
      <c r="AS402" s="223"/>
      <c r="AT402" s="223"/>
    </row>
    <row r="403" spans="1:55" outlineLevel="1">
      <c r="A403" s="1403"/>
      <c r="B403" s="1405"/>
      <c r="C403" s="1434" t="s">
        <v>280</v>
      </c>
      <c r="D403" s="1358"/>
      <c r="E403" s="1387">
        <f>E407+E411</f>
        <v>0.34540691280000002</v>
      </c>
      <c r="F403" s="1387">
        <v>0.38848454120000003</v>
      </c>
      <c r="G403" s="1387">
        <f t="shared" ref="G403" si="1041">G407+G411</f>
        <v>0.36460675479999999</v>
      </c>
      <c r="H403" s="1387">
        <v>0.32111806520000002</v>
      </c>
      <c r="I403" s="1387">
        <v>0.3063108028</v>
      </c>
      <c r="J403" s="1340">
        <f t="shared" ref="J403" si="1042">J407+J411</f>
        <v>0.12751390199999998</v>
      </c>
      <c r="K403" s="1340"/>
      <c r="L403" s="1340">
        <f t="shared" ref="L403:P403" si="1043">L407+L411</f>
        <v>0.15573693368000002</v>
      </c>
      <c r="M403" s="1340">
        <f t="shared" si="1043"/>
        <v>3.6551607199999996E-2</v>
      </c>
      <c r="N403" s="1340">
        <f t="shared" si="1043"/>
        <v>4.0576043560000004E-2</v>
      </c>
      <c r="O403" s="1340">
        <f t="shared" si="1043"/>
        <v>4.0687698199999997E-2</v>
      </c>
      <c r="P403" s="1340">
        <f t="shared" si="1043"/>
        <v>3.7921584719999998E-2</v>
      </c>
      <c r="Q403" s="1387">
        <f t="shared" ref="Q403:R403" si="1044">Q407+Q411</f>
        <v>0.1555813483361784</v>
      </c>
      <c r="R403" s="1387">
        <f t="shared" si="1044"/>
        <v>0.15542576698784222</v>
      </c>
      <c r="S403" s="1387">
        <f t="shared" ref="S403:T403" si="1045">S407+S411</f>
        <v>0.1552703412208544</v>
      </c>
      <c r="T403" s="1387">
        <f t="shared" si="1045"/>
        <v>0.15511507087963353</v>
      </c>
      <c r="U403" s="1340">
        <f t="shared" ref="U403:Z403" si="1046">U407+U411</f>
        <v>0.15070998360000001</v>
      </c>
      <c r="V403" s="1340">
        <f t="shared" si="1037"/>
        <v>3.8009005999999998E-2</v>
      </c>
      <c r="W403" s="1340">
        <f t="shared" si="1046"/>
        <v>3.7116674800000006E-2</v>
      </c>
      <c r="X403" s="1340">
        <f t="shared" si="1046"/>
        <v>3.4552921199999996E-2</v>
      </c>
      <c r="Y403" s="1340">
        <f t="shared" si="1046"/>
        <v>4.10313816E-2</v>
      </c>
      <c r="Z403" s="1340">
        <f t="shared" si="1046"/>
        <v>0.15558137068295999</v>
      </c>
      <c r="AA403" s="1387">
        <f t="shared" si="1037"/>
        <v>3.6753600182400009E-2</v>
      </c>
      <c r="AB403" s="1387">
        <f t="shared" si="1037"/>
        <v>4.0454315429320008E-2</v>
      </c>
      <c r="AC403" s="1387">
        <f t="shared" si="1037"/>
        <v>4.0565635105400004E-2</v>
      </c>
      <c r="AD403" s="1387">
        <f t="shared" si="1037"/>
        <v>3.7807819965840005E-2</v>
      </c>
      <c r="AE403" s="1340">
        <f t="shared" ref="AE403:AI403" si="1047">AE407+AE411</f>
        <v>3.5076090000000004E-2</v>
      </c>
      <c r="AF403" s="1340">
        <f t="shared" si="1047"/>
        <v>3.5076090000000004E-2</v>
      </c>
      <c r="AG403" s="1340">
        <f t="shared" si="1047"/>
        <v>0</v>
      </c>
      <c r="AH403" s="1340">
        <f t="shared" si="1047"/>
        <v>0</v>
      </c>
      <c r="AI403" s="1340">
        <f t="shared" si="1047"/>
        <v>0</v>
      </c>
      <c r="AJ403" s="2013"/>
      <c r="AK403" s="763"/>
      <c r="AL403" s="19"/>
      <c r="AM403" s="19"/>
      <c r="AN403" s="19"/>
      <c r="AO403" s="19"/>
      <c r="AP403" s="223"/>
      <c r="AQ403" s="223"/>
      <c r="AR403" s="223"/>
      <c r="AS403" s="223"/>
      <c r="AT403" s="223"/>
      <c r="AW403" s="835"/>
      <c r="AX403" s="255"/>
    </row>
    <row r="404" spans="1:55" outlineLevel="1">
      <c r="A404" s="1403"/>
      <c r="B404" s="1405"/>
      <c r="C404" s="1434" t="s">
        <v>303</v>
      </c>
      <c r="D404" s="1358"/>
      <c r="E404" s="1387">
        <f>E408+E412</f>
        <v>9.115397999999999</v>
      </c>
      <c r="F404" s="1387">
        <v>11.219863999999999</v>
      </c>
      <c r="G404" s="1387">
        <f t="shared" ref="G404" si="1048">G408+G412</f>
        <v>11.350560999999999</v>
      </c>
      <c r="H404" s="1387">
        <v>10.446464800000001</v>
      </c>
      <c r="I404" s="1387">
        <v>10.200531999999999</v>
      </c>
      <c r="J404" s="1340">
        <f t="shared" ref="J404" si="1049">J408+J412</f>
        <v>4.52734394342147</v>
      </c>
      <c r="K404" s="1340"/>
      <c r="L404" s="1340">
        <f t="shared" ref="L404:P404" si="1050">L408+L412</f>
        <v>6.4172489879999999</v>
      </c>
      <c r="M404" s="1340">
        <f t="shared" si="1050"/>
        <v>1.5015725600000001</v>
      </c>
      <c r="N404" s="1340">
        <f t="shared" si="1050"/>
        <v>1.6668999880000002</v>
      </c>
      <c r="O404" s="1340">
        <f t="shared" si="1050"/>
        <v>1.6815473999999999</v>
      </c>
      <c r="P404" s="1340">
        <f t="shared" si="1050"/>
        <v>1.5672290400000002</v>
      </c>
      <c r="Q404" s="1387">
        <f t="shared" ref="Q404:R404" si="1051">Q408+Q412</f>
        <v>6.687085293375552</v>
      </c>
      <c r="R404" s="1387">
        <f t="shared" si="1051"/>
        <v>6.9476141364054635</v>
      </c>
      <c r="S404" s="1387">
        <f t="shared" ref="S404:T404" si="1052">S408+S412</f>
        <v>7.2182883566709375</v>
      </c>
      <c r="T404" s="1387">
        <f t="shared" si="1052"/>
        <v>7.4994657502552604</v>
      </c>
      <c r="U404" s="1340">
        <f t="shared" ref="U404:Z404" si="1053">U408+U412</f>
        <v>5.8277180000000008</v>
      </c>
      <c r="V404" s="1340">
        <f t="shared" si="1037"/>
        <v>1.4244490000000001</v>
      </c>
      <c r="W404" s="1340">
        <f t="shared" si="1053"/>
        <v>1.4090900000000002</v>
      </c>
      <c r="X404" s="1340">
        <f t="shared" si="1053"/>
        <v>1.352617</v>
      </c>
      <c r="Y404" s="1340">
        <f t="shared" si="1053"/>
        <v>1.6415620000000002</v>
      </c>
      <c r="Z404" s="1340">
        <f t="shared" si="1053"/>
        <v>6.3285370857683336</v>
      </c>
      <c r="AA404" s="1387">
        <f t="shared" si="1037"/>
        <v>1.4950152500185889</v>
      </c>
      <c r="AB404" s="1387">
        <f t="shared" si="1037"/>
        <v>1.6455481421071059</v>
      </c>
      <c r="AC404" s="1387">
        <f t="shared" si="1037"/>
        <v>1.6500762594218938</v>
      </c>
      <c r="AD404" s="1387">
        <f t="shared" si="1037"/>
        <v>1.5378974342207454</v>
      </c>
      <c r="AE404" s="1340">
        <f t="shared" ref="AE404" si="1054">AE408+AE412</f>
        <v>1.4100700000000002</v>
      </c>
      <c r="AF404" s="1340"/>
      <c r="AG404" s="1340"/>
      <c r="AH404" s="1340"/>
      <c r="AI404" s="1340"/>
      <c r="AJ404" s="2013"/>
      <c r="AK404" s="763"/>
      <c r="AL404" s="19"/>
      <c r="AM404" s="19"/>
      <c r="AN404" s="19"/>
      <c r="AO404" s="19"/>
      <c r="AP404" s="223"/>
      <c r="AQ404" s="223"/>
      <c r="AR404" s="223"/>
      <c r="AS404" s="223"/>
      <c r="AT404" s="223"/>
      <c r="AW404" s="835"/>
    </row>
    <row r="405" spans="1:55" outlineLevel="1">
      <c r="A405" s="1403"/>
      <c r="B405" s="1405"/>
      <c r="C405" s="1434" t="s">
        <v>286</v>
      </c>
      <c r="D405" s="1358"/>
      <c r="E405" s="1475"/>
      <c r="F405" s="1475"/>
      <c r="G405" s="1476">
        <v>2.0199749806226922E-2</v>
      </c>
      <c r="H405" s="1476">
        <v>2.1186085483086502E-2</v>
      </c>
      <c r="I405" s="1476">
        <v>2.0209161538363839E-2</v>
      </c>
      <c r="J405" s="1476"/>
      <c r="K405" s="1476"/>
      <c r="L405" s="1476">
        <v>2.0230450396354616E-2</v>
      </c>
      <c r="M405" s="1476">
        <v>2.0567465811685354E-2</v>
      </c>
      <c r="N405" s="1476">
        <v>2.0479452054794522E-2</v>
      </c>
      <c r="O405" s="1476">
        <v>1.9963883872760105E-2</v>
      </c>
      <c r="P405" s="1476">
        <v>1.9971255799530074E-2</v>
      </c>
      <c r="Q405" s="1476">
        <v>2.021023963769765E-2</v>
      </c>
      <c r="R405" s="1476">
        <v>2.0190029398059951E-2</v>
      </c>
      <c r="S405" s="1476">
        <v>2.0169839368661891E-2</v>
      </c>
      <c r="T405" s="1476">
        <v>2.0149669529293229E-2</v>
      </c>
      <c r="U405" s="1476">
        <v>1.9195217464237996E-2</v>
      </c>
      <c r="V405" s="1476">
        <v>1.9405356200680682E-2</v>
      </c>
      <c r="W405" s="1476">
        <v>1.8554948252450451E-2</v>
      </c>
      <c r="X405" s="1476">
        <v>1.8694285661771462E-2</v>
      </c>
      <c r="Y405" s="1476">
        <v>2.0068901344794738E-2</v>
      </c>
      <c r="Z405" s="1476">
        <v>2.0230450396354616E-2</v>
      </c>
      <c r="AA405" s="1476">
        <v>2.0230450396354616E-2</v>
      </c>
      <c r="AB405" s="1476">
        <v>2.0230450396354616E-2</v>
      </c>
      <c r="AC405" s="1476">
        <v>2.0230450396354616E-2</v>
      </c>
      <c r="AD405" s="1476">
        <v>2.0230450396354616E-2</v>
      </c>
      <c r="AE405" s="1476"/>
      <c r="AF405" s="1476">
        <v>2.0133246668833281E-2</v>
      </c>
      <c r="AG405" s="1476"/>
      <c r="AH405" s="1476"/>
      <c r="AI405" s="1476"/>
      <c r="AJ405" s="2056"/>
      <c r="AK405" s="763"/>
      <c r="AL405" s="19"/>
      <c r="AM405" s="19"/>
      <c r="AN405" s="19"/>
      <c r="AO405" s="19"/>
      <c r="AP405" s="223"/>
      <c r="AQ405" s="223"/>
      <c r="AR405" s="223"/>
      <c r="AS405" s="223"/>
      <c r="AT405" s="223"/>
      <c r="AW405" s="835"/>
    </row>
    <row r="406" spans="1:55" outlineLevel="1">
      <c r="A406" s="1403" t="s">
        <v>107</v>
      </c>
      <c r="B406" s="1357" t="s">
        <v>118</v>
      </c>
      <c r="C406" s="1434" t="s">
        <v>287</v>
      </c>
      <c r="D406" s="1358"/>
      <c r="E406" s="1475">
        <v>280.22199999999998</v>
      </c>
      <c r="F406" s="1475">
        <v>322.02700000000004</v>
      </c>
      <c r="G406" s="1475">
        <v>299.09699999999998</v>
      </c>
      <c r="H406" s="1475">
        <v>259.17200000000003</v>
      </c>
      <c r="I406" s="1475">
        <v>249.39800000000002</v>
      </c>
      <c r="J406" s="1484">
        <v>105.169</v>
      </c>
      <c r="K406" s="1481"/>
      <c r="L406" s="1340">
        <f>SUM(M406:P406)</f>
        <v>130.09950000000001</v>
      </c>
      <c r="M406" s="1484">
        <v>30.449000000000002</v>
      </c>
      <c r="N406" s="1484">
        <v>33.831000000000003</v>
      </c>
      <c r="O406" s="1484">
        <v>33.830500000000001</v>
      </c>
      <c r="P406" s="1484">
        <v>31.989000000000001</v>
      </c>
      <c r="Q406" s="1476">
        <v>129.96967022999999</v>
      </c>
      <c r="R406" s="1303">
        <v>129.83970055976999</v>
      </c>
      <c r="S406" s="1303">
        <v>129.70986085921024</v>
      </c>
      <c r="T406" s="1303">
        <v>129.58015099835103</v>
      </c>
      <c r="U406" s="1484">
        <f>SUM(V406:Y406)</f>
        <v>130.60000000000002</v>
      </c>
      <c r="V406" s="1475">
        <v>33.159999999999997</v>
      </c>
      <c r="W406" s="1475">
        <v>32.145000000000003</v>
      </c>
      <c r="X406" s="1476">
        <v>30.2</v>
      </c>
      <c r="Y406" s="1475">
        <v>35.094999999999999</v>
      </c>
      <c r="Z406" s="1340">
        <f>SUM(AA406:AD406)</f>
        <v>129.9696715</v>
      </c>
      <c r="AA406" s="2433">
        <v>30.618123000000004</v>
      </c>
      <c r="AB406" s="2433">
        <v>33.729507000000005</v>
      </c>
      <c r="AC406" s="2433">
        <v>33.729008499999999</v>
      </c>
      <c r="AD406" s="2433">
        <v>31.893032999999999</v>
      </c>
      <c r="AE406" s="1484">
        <f>SUM(AF406:AI406)</f>
        <v>29.914000000000001</v>
      </c>
      <c r="AF406" s="1475">
        <v>29.914000000000001</v>
      </c>
      <c r="AG406" s="1475"/>
      <c r="AH406" s="1476"/>
      <c r="AI406" s="1475"/>
      <c r="AJ406" s="2074"/>
      <c r="AK406" s="763"/>
      <c r="AL406" s="19"/>
      <c r="AM406" s="19"/>
      <c r="AN406" s="19"/>
      <c r="AO406" s="19"/>
      <c r="AP406" s="223"/>
      <c r="AQ406" s="223"/>
      <c r="AR406" s="223"/>
      <c r="AS406" s="223"/>
      <c r="AT406" s="223"/>
      <c r="AW406" s="835"/>
    </row>
    <row r="407" spans="1:55" ht="15" outlineLevel="1">
      <c r="A407" s="1403"/>
      <c r="B407" s="1406"/>
      <c r="C407" s="1434" t="s">
        <v>280</v>
      </c>
      <c r="D407" s="1358"/>
      <c r="E407" s="1387">
        <f>E406*0.76*1.49/1000</f>
        <v>0.31732339279999999</v>
      </c>
      <c r="F407" s="1387">
        <v>0.36466337480000005</v>
      </c>
      <c r="G407" s="1387">
        <f>G406*0.76*1.49/1000</f>
        <v>0.33869744279999997</v>
      </c>
      <c r="H407" s="1387">
        <v>0.29348637280000001</v>
      </c>
      <c r="I407" s="1387">
        <v>0.2824182952</v>
      </c>
      <c r="J407" s="1340">
        <f t="shared" ref="J407:P407" si="1055">J406*0.76*1.49/1000</f>
        <v>0.11909337559999998</v>
      </c>
      <c r="K407" s="1340"/>
      <c r="L407" s="1340">
        <f t="shared" si="1055"/>
        <v>0.14732467380000003</v>
      </c>
      <c r="M407" s="1340">
        <f t="shared" si="1055"/>
        <v>3.4480447599999998E-2</v>
      </c>
      <c r="N407" s="1340">
        <f t="shared" si="1055"/>
        <v>3.8310224400000002E-2</v>
      </c>
      <c r="O407" s="1340">
        <f t="shared" si="1055"/>
        <v>3.8309658199999999E-2</v>
      </c>
      <c r="P407" s="1340">
        <f t="shared" si="1055"/>
        <v>3.62243436E-2</v>
      </c>
      <c r="Q407" s="1387">
        <f t="shared" ref="Q407:R407" si="1056">Q406*0.76*1.49/1000</f>
        <v>0.147177654568452</v>
      </c>
      <c r="R407" s="1387">
        <f t="shared" si="1056"/>
        <v>0.14703047691388355</v>
      </c>
      <c r="S407" s="1387">
        <f t="shared" ref="S407:T407" si="1057">S406*0.76*1.49/1000</f>
        <v>0.14688344643696968</v>
      </c>
      <c r="T407" s="1387">
        <f t="shared" si="1057"/>
        <v>0.1467365629905327</v>
      </c>
      <c r="U407" s="1340">
        <f t="shared" ref="U407:AD407" si="1058">U406*0.76*1.49/1000</f>
        <v>0.14789144000000001</v>
      </c>
      <c r="V407" s="1340">
        <f t="shared" si="1058"/>
        <v>3.7550383999999999E-2</v>
      </c>
      <c r="W407" s="1340">
        <f t="shared" si="1058"/>
        <v>3.6400998000000004E-2</v>
      </c>
      <c r="X407" s="1340">
        <f t="shared" si="1058"/>
        <v>3.4198479999999996E-2</v>
      </c>
      <c r="Y407" s="1340">
        <f t="shared" si="1058"/>
        <v>3.9741578E-2</v>
      </c>
      <c r="Z407" s="1340">
        <f t="shared" si="1058"/>
        <v>0.14717765600659999</v>
      </c>
      <c r="AA407" s="1387">
        <f t="shared" si="1058"/>
        <v>3.4671962485200006E-2</v>
      </c>
      <c r="AB407" s="1387">
        <f t="shared" si="1058"/>
        <v>3.8195293726800007E-2</v>
      </c>
      <c r="AC407" s="1387">
        <f t="shared" si="1058"/>
        <v>3.8194729225400001E-2</v>
      </c>
      <c r="AD407" s="1387">
        <f t="shared" si="1058"/>
        <v>3.6115670569200002E-2</v>
      </c>
      <c r="AE407" s="1340">
        <f t="shared" ref="AE407:AI407" si="1059">AE406*0.76*1.49/1000</f>
        <v>3.3874613600000006E-2</v>
      </c>
      <c r="AF407" s="1340">
        <f t="shared" si="1059"/>
        <v>3.3874613600000006E-2</v>
      </c>
      <c r="AG407" s="1340">
        <f t="shared" si="1059"/>
        <v>0</v>
      </c>
      <c r="AH407" s="1340">
        <f t="shared" si="1059"/>
        <v>0</v>
      </c>
      <c r="AI407" s="1340">
        <f t="shared" si="1059"/>
        <v>0</v>
      </c>
      <c r="AJ407" s="2013"/>
      <c r="AK407" s="763"/>
      <c r="AL407" s="19"/>
      <c r="AM407" s="19"/>
      <c r="AN407" s="19"/>
      <c r="AO407" s="19"/>
      <c r="AP407" s="223"/>
      <c r="AQ407" s="223"/>
      <c r="AR407" s="223"/>
      <c r="AS407" s="223"/>
      <c r="AT407" s="223"/>
      <c r="AX407" s="925"/>
    </row>
    <row r="408" spans="1:55" ht="15" outlineLevel="1">
      <c r="A408" s="1403"/>
      <c r="B408" s="1406"/>
      <c r="C408" s="1434" t="s">
        <v>303</v>
      </c>
      <c r="D408" s="1358"/>
      <c r="E408" s="1476">
        <v>8.3731449999999992</v>
      </c>
      <c r="F408" s="1476">
        <v>10.530951999999999</v>
      </c>
      <c r="G408" s="1476">
        <v>10.546082999999999</v>
      </c>
      <c r="H408" s="1476">
        <v>9.5519408000000006</v>
      </c>
      <c r="I408" s="1476">
        <v>9.4120209999999993</v>
      </c>
      <c r="J408" s="1484">
        <v>4.1951210000000003</v>
      </c>
      <c r="K408" s="1484"/>
      <c r="L408" s="1340">
        <f>SUM(M408:P408)</f>
        <v>6.0706581999999996</v>
      </c>
      <c r="M408" s="1298">
        <f>M406*$BF$25</f>
        <v>1.41648748</v>
      </c>
      <c r="N408" s="1298">
        <f>N406*$BG$25</f>
        <v>1.5738181200000001</v>
      </c>
      <c r="O408" s="1298">
        <f>O406*$BH$25</f>
        <v>1.5832674</v>
      </c>
      <c r="P408" s="1298">
        <f>P406*$BI$25</f>
        <v>1.4970852000000001</v>
      </c>
      <c r="Q408" s="1303">
        <f>Q406*$BA$25</f>
        <v>6.3258837894345596</v>
      </c>
      <c r="R408" s="1303">
        <f>R406*$BB$25</f>
        <v>6.5723402218709301</v>
      </c>
      <c r="S408" s="1303">
        <f>S406*$BC$25</f>
        <v>6.8283940311279201</v>
      </c>
      <c r="T408" s="1303">
        <f>T406*$BD$25</f>
        <v>7.0943836870087207</v>
      </c>
      <c r="U408" s="1484">
        <f>SUM(V408:Y408)</f>
        <v>5.7180740000000005</v>
      </c>
      <c r="V408" s="1476">
        <v>1.4072610000000001</v>
      </c>
      <c r="W408" s="1476">
        <v>1.3819300000000001</v>
      </c>
      <c r="X408" s="1476">
        <v>1.338875</v>
      </c>
      <c r="Y408" s="1476">
        <v>1.5900080000000001</v>
      </c>
      <c r="Z408" s="1340">
        <f>SUM(AA408:AD408)</f>
        <v>5.9867016863622222</v>
      </c>
      <c r="AA408" s="2433">
        <v>1.4103410932861054</v>
      </c>
      <c r="AB408" s="2433">
        <v>1.553658589012179</v>
      </c>
      <c r="AC408" s="2433">
        <v>1.5536356269568299</v>
      </c>
      <c r="AD408" s="2433">
        <v>1.4690663771071084</v>
      </c>
      <c r="AE408" s="1484">
        <f>SUM(AF408:AI408)</f>
        <v>1.3617840000000001</v>
      </c>
      <c r="AF408" s="1476">
        <v>1.3617840000000001</v>
      </c>
      <c r="AG408" s="1476"/>
      <c r="AH408" s="1476"/>
      <c r="AI408" s="1476"/>
      <c r="AJ408" s="2056"/>
      <c r="AK408" s="763"/>
      <c r="AL408" s="19"/>
      <c r="AM408" s="19"/>
      <c r="AN408" s="19"/>
      <c r="AO408" s="19"/>
      <c r="AP408" s="223"/>
      <c r="AQ408" s="223"/>
      <c r="AR408" s="223"/>
      <c r="AS408" s="223"/>
      <c r="AT408" s="223"/>
      <c r="AX408" s="925"/>
    </row>
    <row r="409" spans="1:55" ht="15" outlineLevel="1">
      <c r="A409" s="1403"/>
      <c r="B409" s="1406"/>
      <c r="C409" s="1434" t="s">
        <v>286</v>
      </c>
      <c r="D409" s="1358"/>
      <c r="E409" s="1476"/>
      <c r="F409" s="1476"/>
      <c r="G409" s="1476">
        <v>1.9548482450912997E-2</v>
      </c>
      <c r="H409" s="1476">
        <v>2.0374484490291989E-2</v>
      </c>
      <c r="I409" s="1476">
        <v>1.9606113634612697E-2</v>
      </c>
      <c r="J409" s="1476"/>
      <c r="K409" s="1476"/>
      <c r="L409" s="1476">
        <v>2.0105659432619511E-2</v>
      </c>
      <c r="M409" s="1476">
        <v>2.0566191495340141E-2</v>
      </c>
      <c r="N409" s="1476">
        <v>2.045199771689498E-2</v>
      </c>
      <c r="O409" s="1476">
        <v>1.9964161689123492E-2</v>
      </c>
      <c r="P409" s="1476">
        <v>1.9970540176281863E-2</v>
      </c>
      <c r="Q409" s="1476">
        <v>2.0085595457432555E-2</v>
      </c>
      <c r="R409" s="1476">
        <v>2.0065509861975122E-2</v>
      </c>
      <c r="S409" s="1476">
        <v>2.0045444352113147E-2</v>
      </c>
      <c r="T409" s="1476">
        <v>2.0025398907761036E-2</v>
      </c>
      <c r="U409" s="1476">
        <v>1.9069813623965471E-2</v>
      </c>
      <c r="V409" s="1476">
        <v>1.9348589700201885E-2</v>
      </c>
      <c r="W409" s="1476">
        <v>1.8519051953588592E-2</v>
      </c>
      <c r="X409" s="1476">
        <v>1.8607975550845368E-2</v>
      </c>
      <c r="Y409" s="1476">
        <v>1.9761143268992545E-2</v>
      </c>
      <c r="Z409" s="1476">
        <v>1.9069813623965471E-2</v>
      </c>
      <c r="AA409" s="1476">
        <v>1.9348589700201885E-2</v>
      </c>
      <c r="AB409" s="1476">
        <v>1.8519051953588592E-2</v>
      </c>
      <c r="AC409" s="1476">
        <v>1.8607975550845368E-2</v>
      </c>
      <c r="AD409" s="1476">
        <v>1.9761143268992545E-2</v>
      </c>
      <c r="AE409" s="1476"/>
      <c r="AF409" s="1476">
        <v>1.9860048863394944E-2</v>
      </c>
      <c r="AG409" s="1476"/>
      <c r="AH409" s="1476"/>
      <c r="AI409" s="1476"/>
      <c r="AJ409" s="2056"/>
      <c r="AK409" s="763"/>
      <c r="AL409" s="19"/>
      <c r="AM409" s="19"/>
      <c r="AN409" s="19"/>
      <c r="AO409" s="19"/>
      <c r="AP409" s="223"/>
      <c r="AQ409" s="223"/>
      <c r="AR409" s="223"/>
      <c r="AS409" s="223"/>
      <c r="AT409" s="223"/>
    </row>
    <row r="410" spans="1:55" ht="15" outlineLevel="1">
      <c r="A410" s="1403" t="s">
        <v>108</v>
      </c>
      <c r="B410" s="1357" t="s">
        <v>119</v>
      </c>
      <c r="C410" s="1434" t="s">
        <v>287</v>
      </c>
      <c r="D410" s="1358"/>
      <c r="E410" s="1475">
        <v>24.8</v>
      </c>
      <c r="F410" s="1475">
        <v>21.036000000000001</v>
      </c>
      <c r="G410" s="1475">
        <v>22.88</v>
      </c>
      <c r="H410" s="1475">
        <v>24.401</v>
      </c>
      <c r="I410" s="1475">
        <v>21.099</v>
      </c>
      <c r="J410" s="1481">
        <v>7.4359999999999999</v>
      </c>
      <c r="K410" s="1481"/>
      <c r="L410" s="1340">
        <f>SUM(M410:P410)</f>
        <v>7.4287000000000001</v>
      </c>
      <c r="M410" s="1484">
        <v>1.829</v>
      </c>
      <c r="N410" s="1484">
        <v>2.0009000000000001</v>
      </c>
      <c r="O410" s="1484">
        <v>2.1</v>
      </c>
      <c r="P410" s="1484">
        <v>1.4987999999999999</v>
      </c>
      <c r="Q410" s="1529">
        <v>7.4211354360000001</v>
      </c>
      <c r="R410" s="1476">
        <v>7.413714300564</v>
      </c>
      <c r="S410" s="1476">
        <v>7.4063005862634359</v>
      </c>
      <c r="T410" s="1476">
        <v>7.3988942856771729</v>
      </c>
      <c r="U410" s="1340">
        <f>SUM(V410:Y410)</f>
        <v>2.4889999999999999</v>
      </c>
      <c r="V410" s="1476">
        <v>0.40500000000000003</v>
      </c>
      <c r="W410" s="1476">
        <v>0.63200000000000001</v>
      </c>
      <c r="X410" s="1476">
        <v>0.31300000000000006</v>
      </c>
      <c r="Y410" s="1476">
        <v>1.139</v>
      </c>
      <c r="Z410" s="1340">
        <f>SUM(AA410:AD410)</f>
        <v>7.4211539000000002</v>
      </c>
      <c r="AA410" s="2433">
        <v>1.8382529999999999</v>
      </c>
      <c r="AB410" s="2433">
        <v>1.9948973000000001</v>
      </c>
      <c r="AC410" s="2433">
        <v>2.0937000000000001</v>
      </c>
      <c r="AD410" s="2433">
        <v>1.4943035999999998</v>
      </c>
      <c r="AE410" s="1340">
        <f>SUM(AF410:AI410)</f>
        <v>1.0609999999999999</v>
      </c>
      <c r="AF410" s="1476">
        <v>1.0609999999999999</v>
      </c>
      <c r="AG410" s="1476"/>
      <c r="AH410" s="1476"/>
      <c r="AI410" s="1476"/>
      <c r="AJ410" s="2056"/>
      <c r="AK410" s="763"/>
      <c r="AL410" s="19"/>
      <c r="AM410" s="19"/>
      <c r="AN410" s="19"/>
      <c r="AO410" s="19"/>
      <c r="AP410" s="223"/>
      <c r="AQ410" s="223"/>
      <c r="AR410" s="223"/>
      <c r="AS410" s="223"/>
      <c r="AT410" s="223"/>
    </row>
    <row r="411" spans="1:55" ht="15" outlineLevel="1">
      <c r="A411" s="1403"/>
      <c r="B411" s="1405"/>
      <c r="C411" s="1434" t="s">
        <v>280</v>
      </c>
      <c r="D411" s="1358"/>
      <c r="E411" s="1387">
        <f>E410*0.76*1.49/1000</f>
        <v>2.8083520000000004E-2</v>
      </c>
      <c r="F411" s="1387">
        <v>2.38211664E-2</v>
      </c>
      <c r="G411" s="1387">
        <f>G410*0.76*1.49/1000</f>
        <v>2.5909312E-2</v>
      </c>
      <c r="H411" s="1387">
        <v>2.7631692399999998E-2</v>
      </c>
      <c r="I411" s="1387">
        <v>2.3892507600000001E-2</v>
      </c>
      <c r="J411" s="1340">
        <f t="shared" ref="J411:M411" si="1060">J410*0.76*1.49/1000</f>
        <v>8.4205263999999995E-3</v>
      </c>
      <c r="K411" s="1340"/>
      <c r="L411" s="1340">
        <f t="shared" si="1060"/>
        <v>8.41225988E-3</v>
      </c>
      <c r="M411" s="1340">
        <f t="shared" si="1060"/>
        <v>2.0711596000000001E-3</v>
      </c>
      <c r="N411" s="1340">
        <f>N410*0.76*1.49/1000</f>
        <v>2.2658191600000003E-3</v>
      </c>
      <c r="O411" s="1340">
        <f t="shared" ref="O411:P411" si="1061">O410*0.76*1.49/1000</f>
        <v>2.3780400000000001E-3</v>
      </c>
      <c r="P411" s="1340">
        <f t="shared" si="1061"/>
        <v>1.6972411199999997E-3</v>
      </c>
      <c r="Q411" s="1387">
        <f t="shared" ref="Q411:R411" si="1062">Q410*0.76*1.49/1000</f>
        <v>8.4036937677264001E-3</v>
      </c>
      <c r="R411" s="1387">
        <f t="shared" si="1062"/>
        <v>8.395290073958674E-3</v>
      </c>
      <c r="S411" s="1387">
        <f t="shared" ref="S411:T411" si="1063">S410*0.76*1.49/1000</f>
        <v>8.3868947838847147E-3</v>
      </c>
      <c r="T411" s="1387">
        <f t="shared" si="1063"/>
        <v>8.3785078891008315E-3</v>
      </c>
      <c r="U411" s="1340">
        <f t="shared" ref="U411:V411" si="1064">U410*0.76*1.49/1000</f>
        <v>2.8185435999999999E-3</v>
      </c>
      <c r="V411" s="1982">
        <f t="shared" si="1064"/>
        <v>4.5862200000000006E-4</v>
      </c>
      <c r="W411" s="1340">
        <f>W410*0.76*1.49/1000</f>
        <v>7.156768E-4</v>
      </c>
      <c r="X411" s="1982">
        <f t="shared" ref="X411:AA411" si="1065">X410*0.76*1.49/1000</f>
        <v>3.5444120000000006E-4</v>
      </c>
      <c r="Y411" s="1340">
        <f t="shared" si="1065"/>
        <v>1.2898035999999999E-3</v>
      </c>
      <c r="Z411" s="1340">
        <f t="shared" si="1065"/>
        <v>8.4037146763600006E-3</v>
      </c>
      <c r="AA411" s="1387">
        <f t="shared" si="1065"/>
        <v>2.0816376971999999E-3</v>
      </c>
      <c r="AB411" s="1387">
        <f>AB410*0.76*1.49/1000</f>
        <v>2.25902170252E-3</v>
      </c>
      <c r="AC411" s="1387">
        <f t="shared" ref="AC411:AD411" si="1066">AC410*0.76*1.49/1000</f>
        <v>2.3709058799999999E-3</v>
      </c>
      <c r="AD411" s="1387">
        <f t="shared" si="1066"/>
        <v>1.6921493966399997E-3</v>
      </c>
      <c r="AE411" s="1340">
        <f t="shared" ref="AE411:AF411" si="1067">AE410*0.76*1.49/1000</f>
        <v>1.2014764000000001E-3</v>
      </c>
      <c r="AF411" s="1982">
        <f t="shared" si="1067"/>
        <v>1.2014764000000001E-3</v>
      </c>
      <c r="AG411" s="1340">
        <f>AG410*0.76*1.49/1000</f>
        <v>0</v>
      </c>
      <c r="AH411" s="1982">
        <f t="shared" ref="AH411:AI411" si="1068">AH410*0.76*1.49/1000</f>
        <v>0</v>
      </c>
      <c r="AI411" s="1340">
        <f t="shared" si="1068"/>
        <v>0</v>
      </c>
      <c r="AJ411" s="2013"/>
      <c r="AK411" s="763"/>
      <c r="AL411" s="19"/>
      <c r="AM411" s="19"/>
      <c r="AN411" s="19"/>
      <c r="AO411" s="19"/>
      <c r="AP411" s="223"/>
      <c r="AQ411" s="223"/>
      <c r="AR411" s="223"/>
      <c r="AS411" s="223"/>
      <c r="AT411" s="223"/>
    </row>
    <row r="412" spans="1:55" ht="15" outlineLevel="1">
      <c r="A412" s="1403"/>
      <c r="B412" s="1405"/>
      <c r="C412" s="1434" t="s">
        <v>303</v>
      </c>
      <c r="D412" s="1358"/>
      <c r="E412" s="1303">
        <v>0.74225300000000005</v>
      </c>
      <c r="F412" s="1303">
        <v>0.68891199999999997</v>
      </c>
      <c r="G412" s="1304">
        <v>0.80447800000000003</v>
      </c>
      <c r="H412" s="1304">
        <v>0.89452399999999999</v>
      </c>
      <c r="I412" s="1304">
        <v>0.78851099999999996</v>
      </c>
      <c r="J412" s="1299">
        <v>0.33222294342146941</v>
      </c>
      <c r="K412" s="1299"/>
      <c r="L412" s="1340">
        <f>SUM(M412:P412)</f>
        <v>0.34659078800000004</v>
      </c>
      <c r="M412" s="1298">
        <f>M410*$BF$25</f>
        <v>8.5085079999999993E-2</v>
      </c>
      <c r="N412" s="1298">
        <f>N410*$BG$25</f>
        <v>9.3081867999999998E-2</v>
      </c>
      <c r="O412" s="1298">
        <f>O410*$BH$25</f>
        <v>9.8280000000000006E-2</v>
      </c>
      <c r="P412" s="1298">
        <f>P410*$BI$25</f>
        <v>7.0143839999999999E-2</v>
      </c>
      <c r="Q412" s="1303">
        <f>Q410*$BA$25</f>
        <v>0.36120150394099199</v>
      </c>
      <c r="R412" s="1303">
        <f>R410*$BB$25</f>
        <v>0.37527391453453302</v>
      </c>
      <c r="S412" s="1303">
        <f>S410*$BC$25</f>
        <v>0.38989432554301778</v>
      </c>
      <c r="T412" s="1303">
        <f>T410*$BD$25</f>
        <v>0.40508206324653956</v>
      </c>
      <c r="U412" s="1340">
        <f>SUM(V412:Y412)</f>
        <v>0.10964400000000001</v>
      </c>
      <c r="V412" s="1476">
        <v>1.7187999999999998E-2</v>
      </c>
      <c r="W412" s="1476">
        <v>2.716E-2</v>
      </c>
      <c r="X412" s="1476">
        <v>1.3742000000000001E-2</v>
      </c>
      <c r="Y412" s="1476">
        <v>5.1554000000000003E-2</v>
      </c>
      <c r="Z412" s="1340">
        <f>SUM(AA412:AD412)</f>
        <v>0.34183539940611135</v>
      </c>
      <c r="AA412" s="2433">
        <v>8.4674156732483657E-2</v>
      </c>
      <c r="AB412" s="2433">
        <v>9.1889553094926801E-2</v>
      </c>
      <c r="AC412" s="2433">
        <v>9.6440632465063875E-2</v>
      </c>
      <c r="AD412" s="2433">
        <v>6.8831057113637004E-2</v>
      </c>
      <c r="AE412" s="1340">
        <f>SUM(AF412:AI412)</f>
        <v>4.8286000000000003E-2</v>
      </c>
      <c r="AF412" s="1476">
        <v>4.8286000000000003E-2</v>
      </c>
      <c r="AG412" s="1476"/>
      <c r="AH412" s="1476"/>
      <c r="AI412" s="1476"/>
      <c r="AJ412" s="2056"/>
      <c r="AK412" s="763"/>
      <c r="AL412" s="19"/>
      <c r="AM412" s="19"/>
      <c r="AN412" s="19"/>
      <c r="AO412" s="19"/>
      <c r="AP412" s="223"/>
      <c r="AQ412" s="223"/>
      <c r="AR412" s="223"/>
      <c r="AS412" s="223"/>
      <c r="AT412" s="223"/>
    </row>
    <row r="413" spans="1:55" outlineLevel="1">
      <c r="A413" s="1403"/>
      <c r="B413" s="1405"/>
      <c r="C413" s="1434" t="s">
        <v>286</v>
      </c>
      <c r="D413" s="1358"/>
      <c r="E413" s="1303"/>
      <c r="F413" s="1303"/>
      <c r="G413" s="1304">
        <v>3.8368621861400394E-2</v>
      </c>
      <c r="H413" s="1304">
        <v>3.6723605989916468E-2</v>
      </c>
      <c r="I413" s="1304">
        <v>3.1754082323726389E-2</v>
      </c>
      <c r="J413" s="1304"/>
      <c r="K413" s="1304"/>
      <c r="L413" s="1303">
        <v>2.2698593597707227E-2</v>
      </c>
      <c r="M413" s="1476">
        <v>2.2998906609357914E-2</v>
      </c>
      <c r="N413" s="1476">
        <v>2.2727272727272728E-2</v>
      </c>
      <c r="O413" s="1476">
        <v>2.2580645161290325E-2</v>
      </c>
      <c r="P413" s="1476">
        <v>2.2467026378896884E-2</v>
      </c>
      <c r="Q413" s="1476">
        <v>2.021023963769765E-2</v>
      </c>
      <c r="R413" s="1476">
        <v>2.0190029398059951E-2</v>
      </c>
      <c r="S413" s="1476">
        <v>2.0169839368661891E-2</v>
      </c>
      <c r="T413" s="1476">
        <v>2.0149669529293229E-2</v>
      </c>
      <c r="U413" s="1530">
        <v>1.9069813623965471E-2</v>
      </c>
      <c r="V413" s="1476">
        <v>2.8322639780018331E-2</v>
      </c>
      <c r="W413" s="1476">
        <v>2.2228773584905659E-2</v>
      </c>
      <c r="X413" s="1476">
        <v>3.3837837837837836E-2</v>
      </c>
      <c r="Y413" s="1476">
        <v>1.9761143268992545E-2</v>
      </c>
      <c r="Z413" s="1530">
        <v>1.9069813623965471E-2</v>
      </c>
      <c r="AA413" s="1476">
        <v>2.8322639780018331E-2</v>
      </c>
      <c r="AB413" s="1476">
        <v>2.2228773584905659E-2</v>
      </c>
      <c r="AC413" s="1476">
        <v>3.3837837837837836E-2</v>
      </c>
      <c r="AD413" s="1476">
        <v>1.9761143268992545E-2</v>
      </c>
      <c r="AE413" s="1530"/>
      <c r="AF413" s="1476">
        <v>3.2889026658400496E-2</v>
      </c>
      <c r="AG413" s="1476"/>
      <c r="AH413" s="1476"/>
      <c r="AI413" s="1476"/>
      <c r="AJ413" s="2056"/>
      <c r="AK413" s="763"/>
      <c r="AL413" s="19"/>
      <c r="AM413" s="19"/>
      <c r="AN413" s="19"/>
      <c r="AO413" s="19"/>
      <c r="AP413" s="223"/>
      <c r="AQ413" s="223"/>
      <c r="AR413" s="223"/>
      <c r="AS413" s="223"/>
      <c r="AT413" s="223"/>
      <c r="AW413" s="835"/>
      <c r="AX413" s="213"/>
      <c r="AY413" s="213"/>
      <c r="AZ413" s="213"/>
      <c r="BA413" s="213"/>
      <c r="BB413" s="213"/>
      <c r="BC413" s="213"/>
    </row>
    <row r="414" spans="1:55" ht="14.45" hidden="1" customHeight="1" outlineLevel="1">
      <c r="A414" s="1403"/>
      <c r="B414" s="1405"/>
      <c r="C414" s="1434" t="s">
        <v>125</v>
      </c>
      <c r="D414" s="1358"/>
      <c r="E414" s="1303"/>
      <c r="F414" s="1303"/>
      <c r="G414" s="1304"/>
      <c r="H414" s="1304"/>
      <c r="I414" s="1304"/>
      <c r="J414" s="1304"/>
      <c r="K414" s="1304"/>
      <c r="L414" s="1525"/>
      <c r="M414" s="1531"/>
      <c r="N414" s="1531"/>
      <c r="O414" s="1531"/>
      <c r="P414" s="1531"/>
      <c r="Q414" s="1525"/>
      <c r="R414" s="1531"/>
      <c r="S414" s="1531"/>
      <c r="T414" s="1531"/>
      <c r="U414" s="1531"/>
      <c r="V414" s="1531"/>
      <c r="W414" s="1531"/>
      <c r="X414" s="1531"/>
      <c r="Y414" s="1531"/>
      <c r="Z414" s="1525"/>
      <c r="AA414" s="1525"/>
      <c r="AB414" s="1525"/>
      <c r="AC414" s="1525"/>
      <c r="AD414" s="1525"/>
      <c r="AE414" s="1531"/>
      <c r="AF414" s="1531"/>
      <c r="AG414" s="1531"/>
      <c r="AH414" s="1531"/>
      <c r="AI414" s="1531"/>
      <c r="AJ414" s="2075"/>
      <c r="AK414" s="763"/>
      <c r="AL414" s="19"/>
      <c r="AM414" s="19"/>
      <c r="AN414" s="19"/>
      <c r="AO414" s="19"/>
      <c r="AP414" s="223"/>
      <c r="AQ414" s="223"/>
      <c r="AR414" s="223"/>
      <c r="AS414" s="223"/>
      <c r="AT414" s="223"/>
      <c r="AW414" s="835"/>
      <c r="AX414" s="213"/>
      <c r="AY414" s="213"/>
      <c r="AZ414" s="213"/>
      <c r="BA414" s="213"/>
      <c r="BB414" s="213"/>
      <c r="BC414" s="213"/>
    </row>
    <row r="415" spans="1:55" ht="15" outlineLevel="1">
      <c r="A415" s="1403" t="s">
        <v>109</v>
      </c>
      <c r="B415" s="1404" t="s">
        <v>97</v>
      </c>
      <c r="C415" s="1434" t="s">
        <v>287</v>
      </c>
      <c r="D415" s="1358"/>
      <c r="E415" s="1387">
        <f>E419+E423</f>
        <v>157.964</v>
      </c>
      <c r="F415" s="1387">
        <v>167.37</v>
      </c>
      <c r="G415" s="1387">
        <f t="shared" ref="G415" si="1069">G419+G423</f>
        <v>158.155</v>
      </c>
      <c r="H415" s="1387">
        <v>158.75</v>
      </c>
      <c r="I415" s="1387">
        <v>173.09199999999998</v>
      </c>
      <c r="J415" s="1340">
        <f t="shared" ref="J415" si="1070">J419+J423</f>
        <v>90.325000000000003</v>
      </c>
      <c r="K415" s="1340"/>
      <c r="L415" s="1340">
        <f t="shared" ref="L415:P415" si="1071">L419+L423</f>
        <v>133.01580000000001</v>
      </c>
      <c r="M415" s="1340">
        <f t="shared" si="1071"/>
        <v>26.298999999999999</v>
      </c>
      <c r="N415" s="1340">
        <f t="shared" si="1071"/>
        <v>32.4</v>
      </c>
      <c r="O415" s="1340">
        <f t="shared" si="1071"/>
        <v>36.626000000000005</v>
      </c>
      <c r="P415" s="1340">
        <f t="shared" si="1071"/>
        <v>37.690799999999996</v>
      </c>
      <c r="Q415" s="1532">
        <f>Q419+Q423</f>
        <v>132.88283514899999</v>
      </c>
      <c r="R415" s="1532">
        <f t="shared" ref="R415:T415" si="1072">R419+R423</f>
        <v>132.749952313851</v>
      </c>
      <c r="S415" s="1532">
        <f t="shared" si="1072"/>
        <v>132.61720236153712</v>
      </c>
      <c r="T415" s="1532">
        <f t="shared" si="1072"/>
        <v>132.48458515917559</v>
      </c>
      <c r="U415" s="1340">
        <f t="shared" ref="U415:AD417" si="1073">U419+U423</f>
        <v>173.06899999999999</v>
      </c>
      <c r="V415" s="1340">
        <f t="shared" si="1073"/>
        <v>41.116</v>
      </c>
      <c r="W415" s="1340">
        <f t="shared" si="1073"/>
        <v>42.808</v>
      </c>
      <c r="X415" s="1340">
        <f t="shared" si="1073"/>
        <v>43.843000000000004</v>
      </c>
      <c r="Y415" s="1340">
        <f t="shared" si="1073"/>
        <v>45.302</v>
      </c>
      <c r="Z415" s="1340">
        <f t="shared" si="1073"/>
        <v>132.8828426</v>
      </c>
      <c r="AA415" s="1387">
        <f t="shared" si="1073"/>
        <v>26.486193</v>
      </c>
      <c r="AB415" s="1387">
        <f t="shared" si="1073"/>
        <v>32.302800000000005</v>
      </c>
      <c r="AC415" s="1387">
        <f t="shared" si="1073"/>
        <v>36.516122000000003</v>
      </c>
      <c r="AD415" s="1387">
        <f t="shared" si="1073"/>
        <v>37.577727599999996</v>
      </c>
      <c r="AE415" s="1340">
        <f t="shared" ref="AE415:AI415" si="1074">AE419+AE423</f>
        <v>37.677999999999997</v>
      </c>
      <c r="AF415" s="1340">
        <f t="shared" si="1074"/>
        <v>37.677999999999997</v>
      </c>
      <c r="AG415" s="1340">
        <f t="shared" si="1074"/>
        <v>0</v>
      </c>
      <c r="AH415" s="1340">
        <f t="shared" si="1074"/>
        <v>0</v>
      </c>
      <c r="AI415" s="1340">
        <f t="shared" si="1074"/>
        <v>0</v>
      </c>
      <c r="AJ415" s="2013"/>
      <c r="AK415" s="763"/>
      <c r="AL415" s="19"/>
      <c r="AM415" s="19"/>
      <c r="AN415" s="19"/>
      <c r="AO415" s="19"/>
      <c r="AP415" s="223"/>
      <c r="AQ415" s="223"/>
      <c r="AR415" s="223"/>
      <c r="AS415" s="223"/>
      <c r="AT415" s="223"/>
      <c r="AW415" s="944"/>
      <c r="AX415" s="945"/>
      <c r="AY415" s="213"/>
      <c r="AZ415" s="213"/>
      <c r="BA415" s="213"/>
      <c r="BB415" s="213"/>
      <c r="BC415" s="213"/>
    </row>
    <row r="416" spans="1:55" ht="15" outlineLevel="1">
      <c r="A416" s="1403"/>
      <c r="B416" s="1405"/>
      <c r="C416" s="1434" t="s">
        <v>280</v>
      </c>
      <c r="D416" s="1358"/>
      <c r="E416" s="1387">
        <f>E420+E424</f>
        <v>0.19469062999999998</v>
      </c>
      <c r="F416" s="1387">
        <v>0.206283525</v>
      </c>
      <c r="G416" s="1387">
        <f t="shared" ref="G416" si="1075">G420+G424</f>
        <v>0.19492603750000001</v>
      </c>
      <c r="H416" s="1387">
        <v>0.19565937499999997</v>
      </c>
      <c r="I416" s="1387">
        <v>0.21333588999999997</v>
      </c>
      <c r="J416" s="1340">
        <f t="shared" ref="J416" si="1076">J420+J424</f>
        <v>0.1113255625</v>
      </c>
      <c r="K416" s="1340"/>
      <c r="L416" s="1340">
        <f t="shared" ref="L416:P416" si="1077">L420+L424</f>
        <v>0.16394197349999998</v>
      </c>
      <c r="M416" s="1340">
        <f t="shared" si="1077"/>
        <v>3.2413517499999996E-2</v>
      </c>
      <c r="N416" s="1340">
        <f t="shared" si="1077"/>
        <v>3.9932999999999996E-2</v>
      </c>
      <c r="O416" s="1340">
        <f t="shared" si="1077"/>
        <v>4.5141545000000005E-2</v>
      </c>
      <c r="P416" s="1340">
        <f t="shared" si="1077"/>
        <v>4.6453910999999994E-2</v>
      </c>
      <c r="Q416" s="1387">
        <f t="shared" ref="Q416:R416" si="1078">Q420+Q424</f>
        <v>0.16377809432114249</v>
      </c>
      <c r="R416" s="1387">
        <f t="shared" si="1078"/>
        <v>0.16361431622682135</v>
      </c>
      <c r="S416" s="1387">
        <f t="shared" ref="S416:T416" si="1079">S420+S424</f>
        <v>0.16345070191059449</v>
      </c>
      <c r="T416" s="1387">
        <f t="shared" si="1079"/>
        <v>0.16328725120868393</v>
      </c>
      <c r="U416" s="1340">
        <f t="shared" ref="U416:Z416" si="1080">U420+U424</f>
        <v>0.21330754249999997</v>
      </c>
      <c r="V416" s="1340">
        <f t="shared" si="1073"/>
        <v>5.067547E-2</v>
      </c>
      <c r="W416" s="1340">
        <f t="shared" si="1080"/>
        <v>5.2760859999999993E-2</v>
      </c>
      <c r="X416" s="1340">
        <f t="shared" si="1080"/>
        <v>5.4036497500000003E-2</v>
      </c>
      <c r="Y416" s="1340">
        <f t="shared" si="1080"/>
        <v>5.5834714999999993E-2</v>
      </c>
      <c r="Z416" s="1340">
        <f t="shared" si="1080"/>
        <v>0.16377810350449998</v>
      </c>
      <c r="AA416" s="1387">
        <f t="shared" si="1073"/>
        <v>3.2644232872499998E-2</v>
      </c>
      <c r="AB416" s="1387">
        <f t="shared" si="1073"/>
        <v>3.9813200999999999E-2</v>
      </c>
      <c r="AC416" s="1387">
        <f t="shared" si="1073"/>
        <v>4.5006120364999999E-2</v>
      </c>
      <c r="AD416" s="1387">
        <f t="shared" si="1073"/>
        <v>4.6314549267000002E-2</v>
      </c>
      <c r="AE416" s="1340">
        <f t="shared" ref="AE416:AI416" si="1081">AE420+AE424</f>
        <v>4.6438134999999992E-2</v>
      </c>
      <c r="AF416" s="1340">
        <f t="shared" si="1081"/>
        <v>4.6438134999999992E-2</v>
      </c>
      <c r="AG416" s="1340">
        <f t="shared" si="1081"/>
        <v>0</v>
      </c>
      <c r="AH416" s="1340">
        <f t="shared" si="1081"/>
        <v>0</v>
      </c>
      <c r="AI416" s="1340">
        <f t="shared" si="1081"/>
        <v>0</v>
      </c>
      <c r="AJ416" s="2013"/>
      <c r="AK416" s="763"/>
      <c r="AL416" s="19"/>
      <c r="AM416" s="19"/>
      <c r="AN416" s="19"/>
      <c r="AO416" s="19"/>
      <c r="AP416" s="223"/>
      <c r="AQ416" s="223"/>
      <c r="AR416" s="223"/>
      <c r="AS416" s="223"/>
      <c r="AT416" s="223"/>
      <c r="AW416" s="944"/>
      <c r="AX416" s="946"/>
      <c r="AY416" s="213"/>
      <c r="AZ416" s="213"/>
      <c r="BA416" s="213"/>
      <c r="BB416" s="213"/>
      <c r="BC416" s="213"/>
    </row>
    <row r="417" spans="1:55" ht="15" outlineLevel="1">
      <c r="A417" s="1403"/>
      <c r="B417" s="1405"/>
      <c r="C417" s="1434" t="s">
        <v>303</v>
      </c>
      <c r="D417" s="1358"/>
      <c r="E417" s="1387">
        <f>E421+E425</f>
        <v>4.7039229999999996</v>
      </c>
      <c r="F417" s="1387">
        <v>5.4836179999999999</v>
      </c>
      <c r="G417" s="1387">
        <f t="shared" ref="G417" si="1082">G421+G425</f>
        <v>5.8653040999999995</v>
      </c>
      <c r="H417" s="1387">
        <v>5.7798309999999997</v>
      </c>
      <c r="I417" s="1387">
        <v>7.086017</v>
      </c>
      <c r="J417" s="1340">
        <f t="shared" ref="J417:L417" si="1083">J421+J425</f>
        <v>3.8605229999999997</v>
      </c>
      <c r="K417" s="1340"/>
      <c r="L417" s="1340">
        <f t="shared" si="1083"/>
        <v>6.5414986780479998</v>
      </c>
      <c r="M417" s="1340">
        <f>M421+M425</f>
        <v>1.2892914332480001</v>
      </c>
      <c r="N417" s="1340">
        <f>N421+N425</f>
        <v>1.5883890048</v>
      </c>
      <c r="O417" s="1340">
        <f t="shared" ref="O417:P417" si="1084">O421+O425</f>
        <v>1.8056618</v>
      </c>
      <c r="P417" s="1340">
        <f t="shared" si="1084"/>
        <v>1.8581564399999997</v>
      </c>
      <c r="Q417" s="1387">
        <f t="shared" ref="Q417:R417" si="1085">Q421+Q425</f>
        <v>6.813168723759528</v>
      </c>
      <c r="R417" s="1387">
        <f t="shared" si="1085"/>
        <v>7.0784929572791633</v>
      </c>
      <c r="S417" s="1387">
        <f t="shared" ref="S417:T417" si="1086">S421+S425</f>
        <v>7.3542869569590419</v>
      </c>
      <c r="T417" s="1387">
        <f t="shared" si="1086"/>
        <v>7.6409159644702944</v>
      </c>
      <c r="U417" s="1340">
        <f t="shared" ref="U417:Z417" si="1087">U421+U425</f>
        <v>8.5217749999999999</v>
      </c>
      <c r="V417" s="1340">
        <f>V421+V425</f>
        <v>1.933605</v>
      </c>
      <c r="W417" s="1340">
        <f t="shared" si="1087"/>
        <v>2.05253</v>
      </c>
      <c r="X417" s="1340">
        <f t="shared" si="1087"/>
        <v>2.171411</v>
      </c>
      <c r="Y417" s="1340">
        <f t="shared" si="1087"/>
        <v>2.3642289999999999</v>
      </c>
      <c r="Z417" s="1340">
        <f t="shared" si="1087"/>
        <v>6.9497726679799996</v>
      </c>
      <c r="AA417" s="1387">
        <f>AA421+AA425</f>
        <v>1.3852278939</v>
      </c>
      <c r="AB417" s="1387">
        <f t="shared" si="1073"/>
        <v>1.6894364399999999</v>
      </c>
      <c r="AC417" s="1387">
        <f t="shared" si="1073"/>
        <v>1.9097931805999999</v>
      </c>
      <c r="AD417" s="1387">
        <f t="shared" si="1073"/>
        <v>1.9653151534799997</v>
      </c>
      <c r="AE417" s="1340">
        <f t="shared" ref="AE417" si="1088">AE421+AE425</f>
        <v>1.9674740000000002</v>
      </c>
      <c r="AF417" s="1340">
        <f>AF421+AF425</f>
        <v>1.9674740000000002</v>
      </c>
      <c r="AG417" s="1340">
        <f t="shared" ref="AG417:AI417" si="1089">AG421+AG425</f>
        <v>0</v>
      </c>
      <c r="AH417" s="1340">
        <f t="shared" si="1089"/>
        <v>0</v>
      </c>
      <c r="AI417" s="1340">
        <f t="shared" si="1089"/>
        <v>0</v>
      </c>
      <c r="AJ417" s="2013"/>
      <c r="AK417" s="763"/>
      <c r="AL417" s="19"/>
      <c r="AM417" s="19"/>
      <c r="AN417" s="19"/>
      <c r="AO417" s="19"/>
      <c r="AP417" s="223"/>
      <c r="AQ417" s="223"/>
      <c r="AR417" s="223"/>
      <c r="AS417" s="223"/>
      <c r="AT417" s="223"/>
      <c r="AW417" s="947"/>
      <c r="AX417" s="945"/>
      <c r="AY417" s="213"/>
      <c r="AZ417" s="213"/>
      <c r="BA417" s="213"/>
      <c r="BB417" s="213"/>
      <c r="BC417" s="213"/>
    </row>
    <row r="418" spans="1:55" ht="15" outlineLevel="1">
      <c r="A418" s="1403"/>
      <c r="B418" s="1405"/>
      <c r="C418" s="1434" t="s">
        <v>286</v>
      </c>
      <c r="D418" s="1358"/>
      <c r="E418" s="1303">
        <v>3.7999999999999999E-2</v>
      </c>
      <c r="F418" s="1303">
        <v>1.6737</v>
      </c>
      <c r="G418" s="1303">
        <v>2.48923690380961E-2</v>
      </c>
      <c r="H418" s="1303">
        <v>4.4859205674159686E-2</v>
      </c>
      <c r="I418" s="1303">
        <v>4.7379589087234754E-2</v>
      </c>
      <c r="J418" s="1303"/>
      <c r="K418" s="1303"/>
      <c r="L418" s="1303">
        <v>2.337282056146342E-2</v>
      </c>
      <c r="M418" s="1303">
        <v>2.3250265111346768E-2</v>
      </c>
      <c r="N418" s="1303">
        <v>2.3455083623416001E-2</v>
      </c>
      <c r="O418" s="1303">
        <v>2.3306572686327895E-2</v>
      </c>
      <c r="P418" s="1303">
        <v>2.3453157753960799E-2</v>
      </c>
      <c r="Q418" s="1303">
        <v>2.3341525027138686E-2</v>
      </c>
      <c r="R418" s="1303">
        <v>2.331818350211155E-2</v>
      </c>
      <c r="S418" s="1303">
        <v>2.3294865318609435E-2</v>
      </c>
      <c r="T418" s="1303">
        <v>2.3271570453290827E-2</v>
      </c>
      <c r="U418" s="1303">
        <v>3.2082833133253302E-2</v>
      </c>
      <c r="V418" s="1303">
        <v>2.8942696161023244E-2</v>
      </c>
      <c r="W418" s="1303">
        <v>2.7984811643232198E-2</v>
      </c>
      <c r="X418" s="1303">
        <v>2.609182530795073E-2</v>
      </c>
      <c r="Y418" s="1303">
        <v>3.8584010840108401E-2</v>
      </c>
      <c r="Z418" s="1303">
        <v>3.2082833133253302E-2</v>
      </c>
      <c r="AA418" s="1303">
        <v>2.8942696161023244E-2</v>
      </c>
      <c r="AB418" s="1303">
        <v>2.7984811643232198E-2</v>
      </c>
      <c r="AC418" s="1303">
        <v>2.609182530795073E-2</v>
      </c>
      <c r="AD418" s="1303">
        <v>3.8584010840108401E-2</v>
      </c>
      <c r="AE418" s="1303"/>
      <c r="AF418" s="1303">
        <v>2.969356884941934E-2</v>
      </c>
      <c r="AG418" s="1303"/>
      <c r="AH418" s="1303"/>
      <c r="AI418" s="1303"/>
      <c r="AJ418" s="2076"/>
      <c r="AK418" s="763"/>
      <c r="AL418" s="19"/>
      <c r="AM418" s="19"/>
      <c r="AN418" s="19"/>
      <c r="AO418" s="19"/>
      <c r="AP418" s="223"/>
      <c r="AQ418" s="223"/>
      <c r="AR418" s="223"/>
      <c r="AS418" s="223"/>
      <c r="AT418" s="223"/>
      <c r="AW418" s="947"/>
      <c r="AX418" s="946"/>
      <c r="AY418" s="213"/>
      <c r="AZ418" s="213"/>
      <c r="BA418" s="213"/>
      <c r="BB418" s="213"/>
      <c r="BC418" s="213"/>
    </row>
    <row r="419" spans="1:55" outlineLevel="1">
      <c r="A419" s="1403" t="s">
        <v>110</v>
      </c>
      <c r="B419" s="1357" t="s">
        <v>118</v>
      </c>
      <c r="C419" s="1434" t="s">
        <v>287</v>
      </c>
      <c r="D419" s="1358"/>
      <c r="E419" s="1303">
        <v>63.604999999999997</v>
      </c>
      <c r="F419" s="1303">
        <v>71.356999999999999</v>
      </c>
      <c r="G419" s="1303">
        <v>75.650000000000006</v>
      </c>
      <c r="H419" s="1303">
        <v>63.850999999999999</v>
      </c>
      <c r="I419" s="1303">
        <v>80.853999999999999</v>
      </c>
      <c r="J419" s="1298">
        <v>40.943000000000005</v>
      </c>
      <c r="K419" s="1298"/>
      <c r="L419" s="1340">
        <f>SUM(M419:P419)</f>
        <v>40.901899999999998</v>
      </c>
      <c r="M419" s="1298">
        <v>7.8769999999999998</v>
      </c>
      <c r="N419" s="1298">
        <v>10.135</v>
      </c>
      <c r="O419" s="1298">
        <v>12.256</v>
      </c>
      <c r="P419" s="1298">
        <v>10.633900000000001</v>
      </c>
      <c r="Q419" s="1303">
        <v>40.86115494300001</v>
      </c>
      <c r="R419" s="1303">
        <v>40.820293788057008</v>
      </c>
      <c r="S419" s="1303">
        <v>40.779473494268949</v>
      </c>
      <c r="T419" s="1303">
        <v>40.73869402077468</v>
      </c>
      <c r="U419" s="1298">
        <f>SUM(V419:Y419)</f>
        <v>79.271999999999991</v>
      </c>
      <c r="V419" s="1303">
        <v>21.045999999999999</v>
      </c>
      <c r="W419" s="1303">
        <v>16.367000000000001</v>
      </c>
      <c r="X419" s="1303">
        <v>20.084000000000003</v>
      </c>
      <c r="Y419" s="1303">
        <v>21.774999999999999</v>
      </c>
      <c r="Z419" s="1340">
        <f>SUM(AA419:AD419)</f>
        <v>40.861154299999995</v>
      </c>
      <c r="AA419" s="1530">
        <v>7.9353289999999994</v>
      </c>
      <c r="AB419" s="1530">
        <v>10.104595</v>
      </c>
      <c r="AC419" s="1530">
        <v>12.219232</v>
      </c>
      <c r="AD419" s="1530">
        <v>10.6019983</v>
      </c>
      <c r="AE419" s="1298">
        <f>SUM(AF419:AI419)</f>
        <v>16.788999999999998</v>
      </c>
      <c r="AF419" s="1303">
        <v>16.788999999999998</v>
      </c>
      <c r="AG419" s="1303"/>
      <c r="AH419" s="1303"/>
      <c r="AI419" s="1303"/>
      <c r="AJ419" s="2076"/>
      <c r="AK419" s="763"/>
      <c r="AL419" s="19"/>
      <c r="AM419" s="19"/>
      <c r="AN419" s="19"/>
      <c r="AO419" s="19"/>
      <c r="AP419" s="223"/>
      <c r="AQ419" s="223"/>
      <c r="AR419" s="223"/>
      <c r="AS419" s="223"/>
      <c r="AT419" s="223"/>
      <c r="AW419" s="835"/>
      <c r="AX419" s="213"/>
      <c r="AY419" s="213"/>
      <c r="AZ419" s="213"/>
      <c r="BA419" s="213"/>
      <c r="BB419" s="213"/>
      <c r="BC419" s="213"/>
    </row>
    <row r="420" spans="1:55" outlineLevel="1">
      <c r="A420" s="1403"/>
      <c r="B420" s="1406"/>
      <c r="C420" s="1434" t="s">
        <v>280</v>
      </c>
      <c r="D420" s="1358"/>
      <c r="E420" s="1387">
        <f>E419*0.85*1.45/1000</f>
        <v>7.8393162499999988E-2</v>
      </c>
      <c r="F420" s="1387">
        <v>8.7947502499999997E-2</v>
      </c>
      <c r="G420" s="1387">
        <f>G419*0.85*1.45/1000</f>
        <v>9.3238625000000019E-2</v>
      </c>
      <c r="H420" s="1387">
        <v>7.8696357500000008E-2</v>
      </c>
      <c r="I420" s="1387">
        <v>9.965255499999999E-2</v>
      </c>
      <c r="J420" s="1340">
        <f t="shared" ref="J420:P420" si="1090">J419*0.85*1.45/1000</f>
        <v>5.0462247500000001E-2</v>
      </c>
      <c r="K420" s="1340"/>
      <c r="L420" s="1340">
        <f t="shared" si="1090"/>
        <v>5.0411591749999991E-2</v>
      </c>
      <c r="M420" s="1340">
        <f t="shared" si="1090"/>
        <v>9.7084024999999977E-3</v>
      </c>
      <c r="N420" s="1340">
        <f t="shared" si="1090"/>
        <v>1.2491387499999998E-2</v>
      </c>
      <c r="O420" s="1340">
        <f t="shared" si="1090"/>
        <v>1.5105520000000001E-2</v>
      </c>
      <c r="P420" s="1340">
        <f t="shared" si="1090"/>
        <v>1.3106281749999999E-2</v>
      </c>
      <c r="Q420" s="1387">
        <f t="shared" ref="Q420:R420" si="1091">Q419*0.85*1.45/1000</f>
        <v>5.0361373467247506E-2</v>
      </c>
      <c r="R420" s="1387">
        <f t="shared" si="1091"/>
        <v>5.0311012093780264E-2</v>
      </c>
      <c r="S420" s="1387">
        <f t="shared" ref="S420:T420" si="1092">S419*0.85*1.45/1000</f>
        <v>5.0260701081686468E-2</v>
      </c>
      <c r="T420" s="1387">
        <f t="shared" si="1092"/>
        <v>5.0210440380604793E-2</v>
      </c>
      <c r="U420" s="1340">
        <f t="shared" ref="U420:AB420" si="1093">U419*0.85*1.45/1000</f>
        <v>9.7702739999999996E-2</v>
      </c>
      <c r="V420" s="1340">
        <f t="shared" si="1093"/>
        <v>2.5939194999999998E-2</v>
      </c>
      <c r="W420" s="1340">
        <f t="shared" si="1093"/>
        <v>2.01723275E-2</v>
      </c>
      <c r="X420" s="1340">
        <f>X419*0.85*1.45/1000</f>
        <v>2.4753530000000003E-2</v>
      </c>
      <c r="Y420" s="1340">
        <f t="shared" si="1093"/>
        <v>2.6837687499999999E-2</v>
      </c>
      <c r="Z420" s="1340">
        <f t="shared" si="1093"/>
        <v>5.0361372674749987E-2</v>
      </c>
      <c r="AA420" s="1387">
        <f t="shared" si="1093"/>
        <v>9.7802929924999983E-3</v>
      </c>
      <c r="AB420" s="1387">
        <f t="shared" si="1093"/>
        <v>1.2453913337499999E-2</v>
      </c>
      <c r="AC420" s="1387">
        <f>AC419*0.85*1.45/1000</f>
        <v>1.5060203439999999E-2</v>
      </c>
      <c r="AD420" s="1387">
        <f t="shared" ref="AD420" si="1094">AD419*0.85*1.45/1000</f>
        <v>1.3066962904750002E-2</v>
      </c>
      <c r="AE420" s="1340">
        <f t="shared" ref="AE420:AG420" si="1095">AE419*0.85*1.45/1000</f>
        <v>2.0692442499999995E-2</v>
      </c>
      <c r="AF420" s="1340">
        <f t="shared" si="1095"/>
        <v>2.0692442499999995E-2</v>
      </c>
      <c r="AG420" s="1340">
        <f t="shared" si="1095"/>
        <v>0</v>
      </c>
      <c r="AH420" s="1340">
        <f>AH419*0.85*1.45/1000</f>
        <v>0</v>
      </c>
      <c r="AI420" s="1340">
        <f t="shared" ref="AI420" si="1096">AI419*0.85*1.45/1000</f>
        <v>0</v>
      </c>
      <c r="AJ420" s="2013"/>
      <c r="AK420" s="763"/>
      <c r="AL420" s="19"/>
      <c r="AM420" s="19"/>
      <c r="AN420" s="19"/>
      <c r="AO420" s="19"/>
      <c r="AP420" s="223"/>
      <c r="AQ420" s="223"/>
      <c r="AR420" s="223"/>
      <c r="AS420" s="223"/>
      <c r="AT420" s="223"/>
      <c r="AW420" s="835"/>
    </row>
    <row r="421" spans="1:55" outlineLevel="1">
      <c r="A421" s="1403"/>
      <c r="B421" s="1406"/>
      <c r="C421" s="1434" t="s">
        <v>303</v>
      </c>
      <c r="D421" s="1358"/>
      <c r="E421" s="1303">
        <v>1.8966799999999999</v>
      </c>
      <c r="F421" s="1303">
        <v>2.3371339999999998</v>
      </c>
      <c r="G421" s="1304">
        <v>2.8094360999999997</v>
      </c>
      <c r="H421" s="1304">
        <v>2.5719909999999997</v>
      </c>
      <c r="I421" s="1304">
        <v>3.3264360000000002</v>
      </c>
      <c r="J421" s="1299">
        <v>1.74542</v>
      </c>
      <c r="K421" s="1299"/>
      <c r="L421" s="1340">
        <f>SUM(M421:P421)</f>
        <v>2.011498698224</v>
      </c>
      <c r="M421" s="1298">
        <f>M419*$BF$26</f>
        <v>0.38616482070399999</v>
      </c>
      <c r="N421" s="1298">
        <f>N419*$BG$26</f>
        <v>0.49686180751999998</v>
      </c>
      <c r="O421" s="1298">
        <f>O419*$BH$26</f>
        <v>0.6042208</v>
      </c>
      <c r="P421" s="1298">
        <f>P419*$BI$26</f>
        <v>0.52425127000000005</v>
      </c>
      <c r="Q421" s="1303">
        <f>Q419*$BA$26</f>
        <v>2.0950331362374963</v>
      </c>
      <c r="R421" s="1303">
        <f>R419*$BB$26</f>
        <v>2.1766197053667757</v>
      </c>
      <c r="S421" s="1303">
        <f>S419*$BC$26</f>
        <v>2.2614257026246842</v>
      </c>
      <c r="T421" s="1303">
        <f>T419*$BD$26</f>
        <v>2.3495634389541591</v>
      </c>
      <c r="U421" s="1340">
        <f>SUM(V421:Y421)</f>
        <v>3.9038019999999998</v>
      </c>
      <c r="V421" s="1303">
        <v>0.98966900000000002</v>
      </c>
      <c r="W421" s="1303">
        <v>0.78478999999999999</v>
      </c>
      <c r="X421" s="1303">
        <v>0.99294099999999996</v>
      </c>
      <c r="Y421" s="1303">
        <v>1.1364019999999999</v>
      </c>
      <c r="Z421" s="1340">
        <f>SUM(AA421:AD421)</f>
        <v>2.13703836989</v>
      </c>
      <c r="AA421" s="1530">
        <v>0.41501770669999999</v>
      </c>
      <c r="AB421" s="1530">
        <v>0.52847031849999992</v>
      </c>
      <c r="AC421" s="1530">
        <v>0.63906583359999991</v>
      </c>
      <c r="AD421" s="1530">
        <v>0.55448451108999997</v>
      </c>
      <c r="AE421" s="1340">
        <f>SUM(AF421:AI421)</f>
        <v>0.87672300000000003</v>
      </c>
      <c r="AF421" s="1303">
        <v>0.87672300000000003</v>
      </c>
      <c r="AG421" s="1303"/>
      <c r="AH421" s="1303"/>
      <c r="AI421" s="1303"/>
      <c r="AJ421" s="2076"/>
      <c r="AK421" s="763"/>
      <c r="AL421" s="19"/>
      <c r="AM421" s="19"/>
      <c r="AN421" s="19"/>
      <c r="AO421" s="19"/>
      <c r="AP421" s="223"/>
      <c r="AQ421" s="223"/>
      <c r="AR421" s="223"/>
      <c r="AS421" s="223"/>
      <c r="AT421" s="223"/>
      <c r="AW421" s="835"/>
    </row>
    <row r="422" spans="1:55" outlineLevel="1">
      <c r="A422" s="1403"/>
      <c r="B422" s="1406"/>
      <c r="C422" s="1434" t="s">
        <v>286</v>
      </c>
      <c r="D422" s="1358"/>
      <c r="E422" s="1303"/>
      <c r="F422" s="1303"/>
      <c r="G422" s="1303">
        <v>1.9335233424633995E-2</v>
      </c>
      <c r="H422" s="1303">
        <v>3.732339617126991E-2</v>
      </c>
      <c r="I422" s="1303">
        <v>4.7262311851527107E-2</v>
      </c>
      <c r="J422" s="1303"/>
      <c r="K422" s="1303"/>
      <c r="L422" s="1303">
        <v>2.3414963340844364E-2</v>
      </c>
      <c r="M422" s="1303">
        <v>2.300020413519582E-2</v>
      </c>
      <c r="N422" s="1303">
        <v>2.36684319809626E-2</v>
      </c>
      <c r="O422" s="1303">
        <v>2.3220505830683021E-2</v>
      </c>
      <c r="P422" s="1303">
        <v>2.3718691505481771E-2</v>
      </c>
      <c r="Q422" s="1303">
        <v>2.3368727591590706E-2</v>
      </c>
      <c r="R422" s="1303">
        <v>2.3345358863999112E-2</v>
      </c>
      <c r="S422" s="1303">
        <v>2.3322013505135113E-2</v>
      </c>
      <c r="T422" s="1303">
        <v>2.3298691491629976E-2</v>
      </c>
      <c r="U422" s="1530">
        <v>2.4585649067090112E-2</v>
      </c>
      <c r="V422" s="1303">
        <v>2.7116241915118407E-2</v>
      </c>
      <c r="W422" s="1303">
        <v>2.3388445104960062E-2</v>
      </c>
      <c r="X422" s="1303">
        <v>2.1996363875320352E-2</v>
      </c>
      <c r="Y422" s="1303">
        <v>2.6067542168963162E-2</v>
      </c>
      <c r="Z422" s="1530">
        <v>2.4585649067090112E-2</v>
      </c>
      <c r="AA422" s="1303">
        <v>2.7116241915118407E-2</v>
      </c>
      <c r="AB422" s="1303">
        <v>2.3388445104960062E-2</v>
      </c>
      <c r="AC422" s="1303">
        <v>2.1996363875320352E-2</v>
      </c>
      <c r="AD422" s="1303">
        <v>2.6067542168963162E-2</v>
      </c>
      <c r="AE422" s="1530"/>
      <c r="AF422" s="1303">
        <v>2.969356884941934E-2</v>
      </c>
      <c r="AG422" s="1303"/>
      <c r="AH422" s="1303"/>
      <c r="AI422" s="1303"/>
      <c r="AJ422" s="2076"/>
      <c r="AK422" s="763"/>
      <c r="AL422" s="19"/>
      <c r="AM422" s="19"/>
      <c r="AN422" s="19"/>
      <c r="AO422" s="19"/>
      <c r="AP422" s="223"/>
      <c r="AQ422" s="223"/>
      <c r="AR422" s="223"/>
      <c r="AS422" s="223"/>
      <c r="AT422" s="223"/>
      <c r="AW422" s="835"/>
    </row>
    <row r="423" spans="1:55" outlineLevel="1">
      <c r="A423" s="1403" t="s">
        <v>111</v>
      </c>
      <c r="B423" s="1357" t="s">
        <v>119</v>
      </c>
      <c r="C423" s="1434" t="s">
        <v>287</v>
      </c>
      <c r="D423" s="1358"/>
      <c r="E423" s="1303">
        <v>94.358999999999995</v>
      </c>
      <c r="F423" s="1303">
        <v>96.013000000000005</v>
      </c>
      <c r="G423" s="1303">
        <v>82.504999999999995</v>
      </c>
      <c r="H423" s="1303">
        <v>94.899000000000001</v>
      </c>
      <c r="I423" s="1303">
        <v>92.238</v>
      </c>
      <c r="J423" s="1298">
        <v>49.381999999999998</v>
      </c>
      <c r="K423" s="1298"/>
      <c r="L423" s="1298">
        <f>SUM(M423:P423)</f>
        <v>92.113900000000001</v>
      </c>
      <c r="M423" s="1298">
        <v>18.422000000000001</v>
      </c>
      <c r="N423" s="1298">
        <v>22.265000000000001</v>
      </c>
      <c r="O423" s="1298">
        <v>24.37</v>
      </c>
      <c r="P423" s="1298">
        <v>27.056899999999999</v>
      </c>
      <c r="Q423" s="1303">
        <v>92.021680205999985</v>
      </c>
      <c r="R423" s="1303">
        <v>91.929658525793982</v>
      </c>
      <c r="S423" s="1303">
        <v>91.837728867268183</v>
      </c>
      <c r="T423" s="1303">
        <v>91.745891138400921</v>
      </c>
      <c r="U423" s="1340">
        <f>SUM(V423:Y423)</f>
        <v>93.796999999999997</v>
      </c>
      <c r="V423" s="1303">
        <v>20.07</v>
      </c>
      <c r="W423" s="1303">
        <v>26.440999999999999</v>
      </c>
      <c r="X423" s="1303">
        <v>23.759</v>
      </c>
      <c r="Y423" s="1303">
        <v>23.527000000000001</v>
      </c>
      <c r="Z423" s="1298">
        <f>SUM(AA423:AD423)</f>
        <v>92.021688300000008</v>
      </c>
      <c r="AA423" s="1530">
        <v>18.550864000000001</v>
      </c>
      <c r="AB423" s="1530">
        <v>22.198205000000002</v>
      </c>
      <c r="AC423" s="1530">
        <v>24.296890000000001</v>
      </c>
      <c r="AD423" s="1530">
        <v>26.975729299999998</v>
      </c>
      <c r="AE423" s="1340">
        <f>SUM(AF423:AI423)</f>
        <v>20.888999999999999</v>
      </c>
      <c r="AF423" s="1303">
        <v>20.888999999999999</v>
      </c>
      <c r="AG423" s="1303"/>
      <c r="AH423" s="1303"/>
      <c r="AI423" s="1303"/>
      <c r="AJ423" s="2076"/>
      <c r="AK423" s="763"/>
      <c r="AL423" s="19"/>
      <c r="AM423" s="19"/>
      <c r="AN423" s="19"/>
      <c r="AO423" s="19"/>
      <c r="AP423" s="223"/>
      <c r="AQ423" s="223"/>
      <c r="AR423" s="223"/>
      <c r="AS423" s="223"/>
      <c r="AT423" s="223"/>
      <c r="AW423" s="835"/>
    </row>
    <row r="424" spans="1:55" outlineLevel="1">
      <c r="A424" s="1403"/>
      <c r="B424" s="1406"/>
      <c r="C424" s="1434" t="s">
        <v>280</v>
      </c>
      <c r="D424" s="1358"/>
      <c r="E424" s="1303">
        <f>E423*0.85*1.45/1000</f>
        <v>0.11629746749999999</v>
      </c>
      <c r="F424" s="1303">
        <v>0.1183360225</v>
      </c>
      <c r="G424" s="1303">
        <f>G423*0.85*1.45/1000</f>
        <v>0.10168741249999999</v>
      </c>
      <c r="H424" s="1303">
        <v>0.11696301749999997</v>
      </c>
      <c r="I424" s="1303">
        <v>0.11368333499999998</v>
      </c>
      <c r="J424" s="1298">
        <f t="shared" ref="J424:P424" si="1097">J423*0.85*1.45/1000</f>
        <v>6.0863314999999994E-2</v>
      </c>
      <c r="K424" s="1298"/>
      <c r="L424" s="1298">
        <f t="shared" si="1097"/>
        <v>0.11353038174999999</v>
      </c>
      <c r="M424" s="1298">
        <f t="shared" si="1097"/>
        <v>2.2705114999999998E-2</v>
      </c>
      <c r="N424" s="1298">
        <f t="shared" si="1097"/>
        <v>2.7441612499999997E-2</v>
      </c>
      <c r="O424" s="1298">
        <f t="shared" si="1097"/>
        <v>3.0036025000000001E-2</v>
      </c>
      <c r="P424" s="1298">
        <f t="shared" si="1097"/>
        <v>3.3347629249999997E-2</v>
      </c>
      <c r="Q424" s="1303">
        <f t="shared" ref="Q424:R424" si="1098">Q423*0.85*1.45/1000</f>
        <v>0.11341672085389497</v>
      </c>
      <c r="R424" s="1303">
        <f t="shared" si="1098"/>
        <v>0.11330330413304109</v>
      </c>
      <c r="S424" s="1303">
        <f t="shared" ref="S424:T424" si="1099">S423*0.85*1.45/1000</f>
        <v>0.11319000082890802</v>
      </c>
      <c r="T424" s="1303">
        <f t="shared" si="1099"/>
        <v>0.11307681082807913</v>
      </c>
      <c r="U424" s="1298">
        <f t="shared" ref="U424:AD424" si="1100">U423*0.85*1.45/1000</f>
        <v>0.11560480249999998</v>
      </c>
      <c r="V424" s="1298">
        <f t="shared" si="1100"/>
        <v>2.4736274999999999E-2</v>
      </c>
      <c r="W424" s="1298">
        <f t="shared" si="1100"/>
        <v>3.2588532499999996E-2</v>
      </c>
      <c r="X424" s="1298">
        <f t="shared" si="1100"/>
        <v>2.92829675E-2</v>
      </c>
      <c r="Y424" s="1298">
        <f t="shared" si="1100"/>
        <v>2.8997027499999998E-2</v>
      </c>
      <c r="Z424" s="1298">
        <f t="shared" si="1100"/>
        <v>0.11341673082975</v>
      </c>
      <c r="AA424" s="1303">
        <f t="shared" si="1100"/>
        <v>2.286393988E-2</v>
      </c>
      <c r="AB424" s="1303">
        <f t="shared" si="1100"/>
        <v>2.7359287662500002E-2</v>
      </c>
      <c r="AC424" s="1303">
        <f t="shared" si="1100"/>
        <v>2.9945916925E-2</v>
      </c>
      <c r="AD424" s="1303">
        <f t="shared" si="1100"/>
        <v>3.3247586362249996E-2</v>
      </c>
      <c r="AE424" s="1298">
        <f t="shared" ref="AE424:AI424" si="1101">AE423*0.85*1.45/1000</f>
        <v>2.5745692499999997E-2</v>
      </c>
      <c r="AF424" s="1298">
        <f t="shared" si="1101"/>
        <v>2.5745692499999997E-2</v>
      </c>
      <c r="AG424" s="1298">
        <f t="shared" si="1101"/>
        <v>0</v>
      </c>
      <c r="AH424" s="1298">
        <f t="shared" si="1101"/>
        <v>0</v>
      </c>
      <c r="AI424" s="1298">
        <f t="shared" si="1101"/>
        <v>0</v>
      </c>
      <c r="AJ424" s="2001"/>
      <c r="AK424" s="1286"/>
      <c r="AL424" s="19"/>
      <c r="AM424" s="19"/>
      <c r="AN424" s="19"/>
      <c r="AO424" s="19"/>
      <c r="AP424" s="223"/>
      <c r="AQ424" s="223"/>
      <c r="AR424" s="223"/>
      <c r="AS424" s="223"/>
      <c r="AT424" s="223"/>
      <c r="AW424" s="835"/>
    </row>
    <row r="425" spans="1:55" outlineLevel="1">
      <c r="A425" s="1403"/>
      <c r="B425" s="1405"/>
      <c r="C425" s="1434" t="s">
        <v>303</v>
      </c>
      <c r="D425" s="1358"/>
      <c r="E425" s="1303">
        <v>2.8072430000000002</v>
      </c>
      <c r="F425" s="1303">
        <v>3.1464840000000001</v>
      </c>
      <c r="G425" s="1304">
        <v>3.0558680000000003</v>
      </c>
      <c r="H425" s="1304">
        <v>3.20784</v>
      </c>
      <c r="I425" s="1304">
        <v>3.7595809999999998</v>
      </c>
      <c r="J425" s="1299">
        <v>2.115103</v>
      </c>
      <c r="K425" s="1299"/>
      <c r="L425" s="1298">
        <f>SUM(M425:P425)</f>
        <v>4.5299999798239998</v>
      </c>
      <c r="M425" s="1298">
        <f>M423*$BF$26</f>
        <v>0.90312661254400006</v>
      </c>
      <c r="N425" s="1298">
        <f>N423*$BG$26</f>
        <v>1.09152719728</v>
      </c>
      <c r="O425" s="1298">
        <f>O423*$BH$26</f>
        <v>1.201441</v>
      </c>
      <c r="P425" s="1298">
        <f>P423*$BI$26</f>
        <v>1.3339051699999998</v>
      </c>
      <c r="Q425" s="1303">
        <f>Q423*$BA$26</f>
        <v>4.7181355875220312</v>
      </c>
      <c r="R425" s="1303">
        <f>R423*$BB$26</f>
        <v>4.9018732519123871</v>
      </c>
      <c r="S425" s="1303">
        <f>S423*$BC$26</f>
        <v>5.0928612543343572</v>
      </c>
      <c r="T425" s="1303">
        <f>T423*$BD$26</f>
        <v>5.2913525255161353</v>
      </c>
      <c r="U425" s="1298">
        <f>SUM(V425:Y425)</f>
        <v>4.6179730000000001</v>
      </c>
      <c r="V425" s="1304">
        <v>0.943936</v>
      </c>
      <c r="W425" s="1304">
        <v>1.2677400000000001</v>
      </c>
      <c r="X425" s="1304">
        <v>1.1784699999999999</v>
      </c>
      <c r="Y425" s="1304">
        <v>1.227827</v>
      </c>
      <c r="Z425" s="1298">
        <f>SUM(AA425:AD425)</f>
        <v>4.8127342980899996</v>
      </c>
      <c r="AA425" s="1486">
        <v>0.97021018719999996</v>
      </c>
      <c r="AB425" s="1486">
        <v>1.1609661215</v>
      </c>
      <c r="AC425" s="1486">
        <v>1.270727347</v>
      </c>
      <c r="AD425" s="1486">
        <v>1.4108306423899999</v>
      </c>
      <c r="AE425" s="1298">
        <f>SUM(AF425:AI425)</f>
        <v>1.090751</v>
      </c>
      <c r="AF425" s="1304">
        <v>1.090751</v>
      </c>
      <c r="AG425" s="1304"/>
      <c r="AH425" s="1304"/>
      <c r="AI425" s="1304"/>
      <c r="AJ425" s="2053"/>
      <c r="AK425" s="1286"/>
      <c r="AL425" s="19"/>
      <c r="AM425" s="19"/>
      <c r="AN425" s="19"/>
      <c r="AO425" s="19"/>
      <c r="AP425" s="223"/>
      <c r="AQ425" s="223"/>
      <c r="AR425" s="223"/>
      <c r="AS425" s="223"/>
      <c r="AT425" s="223"/>
      <c r="AW425" s="835"/>
    </row>
    <row r="426" spans="1:55" outlineLevel="1">
      <c r="A426" s="1403"/>
      <c r="B426" s="1405"/>
      <c r="C426" s="1434" t="s">
        <v>286</v>
      </c>
      <c r="D426" s="1358"/>
      <c r="E426" s="1525"/>
      <c r="F426" s="1303"/>
      <c r="G426" s="1303">
        <v>3.5807182914914297E-2</v>
      </c>
      <c r="H426" s="1303">
        <v>5.2169539045105962E-2</v>
      </c>
      <c r="I426" s="1303">
        <v>5.0706687556691679E-2</v>
      </c>
      <c r="J426" s="1303"/>
      <c r="K426" s="1303"/>
      <c r="L426" s="1303">
        <v>2.3354138990579143E-2</v>
      </c>
      <c r="M426" s="1303">
        <v>2.3358987688445392E-2</v>
      </c>
      <c r="N426" s="1303">
        <v>2.3359142221662681E-2</v>
      </c>
      <c r="O426" s="1303">
        <v>2.3350132219369178E-2</v>
      </c>
      <c r="P426" s="1303">
        <v>2.3350332651634782E-2</v>
      </c>
      <c r="Q426" s="1303">
        <v>2.3329466338947984E-2</v>
      </c>
      <c r="R426" s="1303">
        <v>2.3306136872609035E-2</v>
      </c>
      <c r="S426" s="1303">
        <v>2.3282830735736424E-2</v>
      </c>
      <c r="T426" s="1303">
        <v>2.3259547905000691E-2</v>
      </c>
      <c r="U426" s="1303">
        <v>3.2757915836948918E-2</v>
      </c>
      <c r="V426" s="1303">
        <v>3.3267236119585111E-2</v>
      </c>
      <c r="W426" s="1303">
        <v>3.5374118403822735E-2</v>
      </c>
      <c r="X426" s="1303">
        <v>3.5662366912366905E-2</v>
      </c>
      <c r="Y426" s="1303">
        <v>2.6030267111392894E-2</v>
      </c>
      <c r="Z426" s="1303">
        <v>3.2757915836948918E-2</v>
      </c>
      <c r="AA426" s="1303">
        <v>3.3267236119585111E-2</v>
      </c>
      <c r="AB426" s="1303">
        <v>3.5374118403822735E-2</v>
      </c>
      <c r="AC426" s="1303">
        <v>3.5662366912366905E-2</v>
      </c>
      <c r="AD426" s="1303">
        <v>2.6030267111392894E-2</v>
      </c>
      <c r="AE426" s="1303"/>
      <c r="AF426" s="1303">
        <v>4.2014787430683917E-2</v>
      </c>
      <c r="AG426" s="1303"/>
      <c r="AH426" s="1303"/>
      <c r="AI426" s="1303"/>
      <c r="AJ426" s="2076"/>
      <c r="AK426" s="1287"/>
      <c r="AL426" s="239"/>
      <c r="AM426" s="239"/>
      <c r="AN426" s="239"/>
      <c r="AO426" s="239"/>
      <c r="AP426" s="223"/>
      <c r="AQ426" s="223"/>
      <c r="AR426" s="223"/>
      <c r="AS426" s="223"/>
      <c r="AT426" s="223"/>
      <c r="AW426" s="835"/>
    </row>
    <row r="427" spans="1:55" ht="14.45" hidden="1" customHeight="1" outlineLevel="1">
      <c r="A427" s="1403"/>
      <c r="B427" s="1405"/>
      <c r="C427" s="1487" t="s">
        <v>125</v>
      </c>
      <c r="D427" s="1358"/>
      <c r="E427" s="1303"/>
      <c r="F427" s="1303"/>
      <c r="G427" s="1304"/>
      <c r="H427" s="1304"/>
      <c r="I427" s="1304"/>
      <c r="J427" s="1304"/>
      <c r="K427" s="1304"/>
      <c r="L427" s="1533"/>
      <c r="M427" s="1304"/>
      <c r="N427" s="1304"/>
      <c r="O427" s="1304"/>
      <c r="P427" s="1304"/>
      <c r="Q427" s="1533"/>
      <c r="R427" s="1534"/>
      <c r="S427" s="1534"/>
      <c r="T427" s="1534"/>
      <c r="U427" s="1534"/>
      <c r="V427" s="1304"/>
      <c r="W427" s="1304"/>
      <c r="X427" s="1486"/>
      <c r="Y427" s="1534"/>
      <c r="Z427" s="1533"/>
      <c r="AA427" s="1304"/>
      <c r="AB427" s="1304"/>
      <c r="AC427" s="1304"/>
      <c r="AD427" s="1304"/>
      <c r="AE427" s="1534"/>
      <c r="AF427" s="1304"/>
      <c r="AG427" s="1304"/>
      <c r="AH427" s="1486"/>
      <c r="AI427" s="1534"/>
      <c r="AJ427" s="1277"/>
      <c r="AK427" s="1287"/>
      <c r="AL427" s="19"/>
      <c r="AM427" s="19"/>
      <c r="AN427" s="19"/>
      <c r="AO427" s="19"/>
      <c r="AP427" s="223"/>
      <c r="AQ427" s="223"/>
      <c r="AR427" s="223"/>
      <c r="AS427" s="223"/>
      <c r="AT427" s="223"/>
      <c r="AW427" s="835"/>
    </row>
    <row r="428" spans="1:55" ht="15" hidden="1" customHeight="1" outlineLevel="1">
      <c r="A428" s="2595" t="s">
        <v>115</v>
      </c>
      <c r="B428" s="2621" t="s">
        <v>120</v>
      </c>
      <c r="C428" s="1487" t="s">
        <v>277</v>
      </c>
      <c r="D428" s="1358"/>
      <c r="E428" s="1460">
        <f>E431+E434</f>
        <v>0</v>
      </c>
      <c r="F428" s="1460">
        <f>F431+F434</f>
        <v>0</v>
      </c>
      <c r="G428" s="1399"/>
      <c r="H428" s="1399">
        <v>0</v>
      </c>
      <c r="I428" s="1399">
        <v>0</v>
      </c>
      <c r="J428" s="1399">
        <v>0</v>
      </c>
      <c r="K428" s="1399"/>
      <c r="L428" s="1429">
        <f t="shared" ref="L428:P428" si="1102">L431+L434</f>
        <v>0</v>
      </c>
      <c r="M428" s="1304">
        <f t="shared" si="1102"/>
        <v>0</v>
      </c>
      <c r="N428" s="1304">
        <f t="shared" si="1102"/>
        <v>0</v>
      </c>
      <c r="O428" s="1304">
        <f t="shared" si="1102"/>
        <v>0</v>
      </c>
      <c r="P428" s="1304">
        <f t="shared" si="1102"/>
        <v>0</v>
      </c>
      <c r="Q428" s="1429">
        <f t="shared" ref="Q428:R428" si="1103">Q431+Q434</f>
        <v>0</v>
      </c>
      <c r="R428" s="1430">
        <f t="shared" si="1103"/>
        <v>0</v>
      </c>
      <c r="S428" s="1430">
        <f t="shared" ref="S428:T428" si="1104">S431+S434</f>
        <v>0</v>
      </c>
      <c r="T428" s="1430">
        <f t="shared" si="1104"/>
        <v>0</v>
      </c>
      <c r="U428" s="1430">
        <f t="shared" ref="U428:AD429" si="1105">U431+U434</f>
        <v>0</v>
      </c>
      <c r="V428" s="1304">
        <f t="shared" si="1105"/>
        <v>0</v>
      </c>
      <c r="W428" s="1304">
        <f t="shared" si="1105"/>
        <v>0</v>
      </c>
      <c r="X428" s="1430">
        <f t="shared" si="1105"/>
        <v>0</v>
      </c>
      <c r="Y428" s="1430">
        <f t="shared" si="1105"/>
        <v>0</v>
      </c>
      <c r="Z428" s="1429">
        <f t="shared" si="1105"/>
        <v>0</v>
      </c>
      <c r="AA428" s="1304">
        <f t="shared" si="1105"/>
        <v>0</v>
      </c>
      <c r="AB428" s="1304">
        <f t="shared" si="1105"/>
        <v>0</v>
      </c>
      <c r="AC428" s="1304">
        <f t="shared" si="1105"/>
        <v>0</v>
      </c>
      <c r="AD428" s="1304">
        <f t="shared" si="1105"/>
        <v>0</v>
      </c>
      <c r="AE428" s="1430">
        <f t="shared" ref="AE428:AI428" si="1106">AE431+AE434</f>
        <v>0</v>
      </c>
      <c r="AF428" s="1304">
        <f t="shared" si="1106"/>
        <v>0</v>
      </c>
      <c r="AG428" s="1304">
        <f t="shared" si="1106"/>
        <v>0</v>
      </c>
      <c r="AH428" s="1430">
        <f t="shared" si="1106"/>
        <v>0</v>
      </c>
      <c r="AI428" s="1430">
        <f t="shared" si="1106"/>
        <v>0</v>
      </c>
      <c r="AJ428" s="2077"/>
      <c r="AK428" s="1287"/>
      <c r="AL428" s="19"/>
      <c r="AM428" s="19"/>
      <c r="AN428" s="19"/>
      <c r="AO428" s="19"/>
      <c r="AP428" s="223"/>
      <c r="AQ428" s="223"/>
      <c r="AR428" s="223"/>
      <c r="AS428" s="223"/>
      <c r="AT428" s="223"/>
      <c r="AW428" s="835"/>
    </row>
    <row r="429" spans="1:55" ht="14.45" hidden="1" customHeight="1" outlineLevel="1">
      <c r="A429" s="2595"/>
      <c r="B429" s="2621"/>
      <c r="C429" s="1487" t="s">
        <v>303</v>
      </c>
      <c r="D429" s="1358"/>
      <c r="E429" s="1460">
        <f>E432+E435</f>
        <v>0</v>
      </c>
      <c r="F429" s="1460">
        <f>F432+F435</f>
        <v>0</v>
      </c>
      <c r="G429" s="1399">
        <v>0.19492603750000001</v>
      </c>
      <c r="H429" s="1399">
        <v>0</v>
      </c>
      <c r="I429" s="1399">
        <v>0</v>
      </c>
      <c r="J429" s="1399">
        <v>0</v>
      </c>
      <c r="K429" s="1399"/>
      <c r="L429" s="1429">
        <f t="shared" ref="L429:P429" si="1107">L432+L435</f>
        <v>0</v>
      </c>
      <c r="M429" s="1304">
        <f t="shared" si="1107"/>
        <v>0</v>
      </c>
      <c r="N429" s="1304">
        <f t="shared" si="1107"/>
        <v>0</v>
      </c>
      <c r="O429" s="1304">
        <f t="shared" si="1107"/>
        <v>0</v>
      </c>
      <c r="P429" s="1304">
        <f t="shared" si="1107"/>
        <v>0</v>
      </c>
      <c r="Q429" s="1429">
        <f t="shared" ref="Q429:R429" si="1108">Q432+Q435</f>
        <v>0</v>
      </c>
      <c r="R429" s="1430">
        <f t="shared" si="1108"/>
        <v>0</v>
      </c>
      <c r="S429" s="1430">
        <f t="shared" ref="S429:T429" si="1109">S432+S435</f>
        <v>0</v>
      </c>
      <c r="T429" s="1430">
        <f t="shared" si="1109"/>
        <v>0</v>
      </c>
      <c r="U429" s="1430">
        <f t="shared" ref="U429:AD429" si="1110">U432+U435</f>
        <v>0</v>
      </c>
      <c r="V429" s="1304">
        <f t="shared" si="1105"/>
        <v>0</v>
      </c>
      <c r="W429" s="1304">
        <f t="shared" si="1110"/>
        <v>0</v>
      </c>
      <c r="X429" s="1430">
        <f t="shared" si="1110"/>
        <v>0</v>
      </c>
      <c r="Y429" s="1430">
        <f t="shared" si="1110"/>
        <v>0</v>
      </c>
      <c r="Z429" s="1429">
        <f t="shared" si="1110"/>
        <v>0</v>
      </c>
      <c r="AA429" s="1304">
        <f t="shared" si="1110"/>
        <v>0</v>
      </c>
      <c r="AB429" s="1304">
        <f t="shared" si="1110"/>
        <v>0</v>
      </c>
      <c r="AC429" s="1304">
        <f t="shared" si="1110"/>
        <v>0</v>
      </c>
      <c r="AD429" s="1304">
        <f t="shared" si="1110"/>
        <v>0</v>
      </c>
      <c r="AE429" s="1430">
        <f t="shared" ref="AE429:AI429" si="1111">AE432+AE435</f>
        <v>0</v>
      </c>
      <c r="AF429" s="1304">
        <f t="shared" si="1111"/>
        <v>0</v>
      </c>
      <c r="AG429" s="1304">
        <f t="shared" si="1111"/>
        <v>0</v>
      </c>
      <c r="AH429" s="1430">
        <f t="shared" si="1111"/>
        <v>0</v>
      </c>
      <c r="AI429" s="1430">
        <f t="shared" si="1111"/>
        <v>0</v>
      </c>
      <c r="AJ429" s="2077"/>
      <c r="AK429" s="1287"/>
      <c r="AL429" s="19"/>
      <c r="AM429" s="19"/>
      <c r="AN429" s="19"/>
      <c r="AO429" s="19"/>
      <c r="AP429" s="223"/>
      <c r="AQ429" s="223"/>
      <c r="AR429" s="223"/>
      <c r="AS429" s="223"/>
      <c r="AT429" s="223"/>
      <c r="AW429" s="835"/>
    </row>
    <row r="430" spans="1:55" ht="14.45" hidden="1" customHeight="1" outlineLevel="1">
      <c r="A430" s="2595" t="s">
        <v>121</v>
      </c>
      <c r="B430" s="2616" t="s">
        <v>114</v>
      </c>
      <c r="C430" s="1487" t="s">
        <v>157</v>
      </c>
      <c r="D430" s="1358"/>
      <c r="E430" s="1460"/>
      <c r="F430" s="1460"/>
      <c r="G430" s="1399">
        <v>5.8653040999999995</v>
      </c>
      <c r="H430" s="1399">
        <v>0</v>
      </c>
      <c r="I430" s="1399">
        <v>0</v>
      </c>
      <c r="J430" s="1399">
        <v>0</v>
      </c>
      <c r="K430" s="1399"/>
      <c r="L430" s="1429">
        <f>SUM(M430:P430)</f>
        <v>0</v>
      </c>
      <c r="M430" s="1304"/>
      <c r="N430" s="1304"/>
      <c r="O430" s="1304"/>
      <c r="P430" s="1304"/>
      <c r="Q430" s="1429"/>
      <c r="R430" s="1430"/>
      <c r="S430" s="1430"/>
      <c r="T430" s="1430"/>
      <c r="U430" s="1430">
        <f>SUM(V430:Y430)</f>
        <v>0</v>
      </c>
      <c r="V430" s="1304"/>
      <c r="W430" s="1304"/>
      <c r="X430" s="1430"/>
      <c r="Y430" s="1430"/>
      <c r="Z430" s="1429">
        <f>SUM(AA430:AD430)</f>
        <v>0</v>
      </c>
      <c r="AA430" s="1304"/>
      <c r="AB430" s="1304"/>
      <c r="AC430" s="1304"/>
      <c r="AD430" s="1304"/>
      <c r="AE430" s="1430">
        <f>SUM(AF430:AI430)</f>
        <v>0</v>
      </c>
      <c r="AF430" s="1304"/>
      <c r="AG430" s="1304"/>
      <c r="AH430" s="1430"/>
      <c r="AI430" s="1430"/>
      <c r="AJ430" s="2077"/>
      <c r="AK430" s="1287"/>
      <c r="AL430" s="238"/>
      <c r="AM430" s="238"/>
      <c r="AN430" s="238"/>
      <c r="AO430" s="238"/>
      <c r="AP430" s="223"/>
      <c r="AQ430" s="223"/>
      <c r="AR430" s="223"/>
      <c r="AS430" s="223"/>
      <c r="AT430" s="223"/>
      <c r="AW430" s="835"/>
    </row>
    <row r="431" spans="1:55" ht="14.45" hidden="1" customHeight="1" outlineLevel="1">
      <c r="A431" s="2595"/>
      <c r="B431" s="2616"/>
      <c r="C431" s="1487" t="s">
        <v>277</v>
      </c>
      <c r="D431" s="1358"/>
      <c r="E431" s="1460">
        <f t="shared" ref="E431" si="1112">1.154*E430/1000</f>
        <v>0</v>
      </c>
      <c r="F431" s="1460">
        <f t="shared" ref="F431" si="1113">1.154*F430/1000</f>
        <v>0</v>
      </c>
      <c r="G431" s="1399">
        <v>2.48923690380961E-2</v>
      </c>
      <c r="H431" s="1399">
        <v>0</v>
      </c>
      <c r="I431" s="1399">
        <v>0</v>
      </c>
      <c r="J431" s="1399">
        <v>0</v>
      </c>
      <c r="K431" s="1399"/>
      <c r="L431" s="1429">
        <f t="shared" ref="L431:P431" si="1114">1.154*L430/1000</f>
        <v>0</v>
      </c>
      <c r="M431" s="1304">
        <f t="shared" si="1114"/>
        <v>0</v>
      </c>
      <c r="N431" s="1304">
        <f t="shared" si="1114"/>
        <v>0</v>
      </c>
      <c r="O431" s="1304">
        <f t="shared" si="1114"/>
        <v>0</v>
      </c>
      <c r="P431" s="1304">
        <f t="shared" si="1114"/>
        <v>0</v>
      </c>
      <c r="Q431" s="1429">
        <f t="shared" ref="Q431:R431" si="1115">1.154*Q430/1000</f>
        <v>0</v>
      </c>
      <c r="R431" s="1430">
        <f t="shared" si="1115"/>
        <v>0</v>
      </c>
      <c r="S431" s="1430">
        <f t="shared" ref="S431:T431" si="1116">1.154*S430/1000</f>
        <v>0</v>
      </c>
      <c r="T431" s="1430">
        <f t="shared" si="1116"/>
        <v>0</v>
      </c>
      <c r="U431" s="1430">
        <f t="shared" ref="U431:AD431" si="1117">1.154*U430/1000</f>
        <v>0</v>
      </c>
      <c r="V431" s="1304">
        <f t="shared" si="1117"/>
        <v>0</v>
      </c>
      <c r="W431" s="1304">
        <f t="shared" si="1117"/>
        <v>0</v>
      </c>
      <c r="X431" s="1430">
        <f t="shared" si="1117"/>
        <v>0</v>
      </c>
      <c r="Y431" s="1430">
        <f t="shared" si="1117"/>
        <v>0</v>
      </c>
      <c r="Z431" s="1429">
        <f t="shared" si="1117"/>
        <v>0</v>
      </c>
      <c r="AA431" s="1304">
        <f t="shared" si="1117"/>
        <v>0</v>
      </c>
      <c r="AB431" s="1304">
        <f t="shared" si="1117"/>
        <v>0</v>
      </c>
      <c r="AC431" s="1304">
        <f t="shared" si="1117"/>
        <v>0</v>
      </c>
      <c r="AD431" s="1304">
        <f t="shared" si="1117"/>
        <v>0</v>
      </c>
      <c r="AE431" s="1430">
        <f t="shared" ref="AE431:AI431" si="1118">1.154*AE430/1000</f>
        <v>0</v>
      </c>
      <c r="AF431" s="1304">
        <f t="shared" si="1118"/>
        <v>0</v>
      </c>
      <c r="AG431" s="1304">
        <f t="shared" si="1118"/>
        <v>0</v>
      </c>
      <c r="AH431" s="1430">
        <f t="shared" si="1118"/>
        <v>0</v>
      </c>
      <c r="AI431" s="1430">
        <f t="shared" si="1118"/>
        <v>0</v>
      </c>
      <c r="AJ431" s="2077"/>
      <c r="AK431" s="1287"/>
      <c r="AL431" s="19"/>
      <c r="AM431" s="19"/>
      <c r="AN431" s="19"/>
      <c r="AO431" s="19"/>
      <c r="AP431" s="223"/>
      <c r="AQ431" s="223"/>
      <c r="AR431" s="223"/>
      <c r="AS431" s="223"/>
      <c r="AT431" s="223"/>
      <c r="AW431" s="835"/>
    </row>
    <row r="432" spans="1:55" ht="14.45" hidden="1" customHeight="1" outlineLevel="1">
      <c r="A432" s="2595"/>
      <c r="B432" s="2616"/>
      <c r="C432" s="1487" t="s">
        <v>303</v>
      </c>
      <c r="D432" s="1358"/>
      <c r="E432" s="1460"/>
      <c r="F432" s="1460"/>
      <c r="G432" s="1399">
        <v>0</v>
      </c>
      <c r="H432" s="1399">
        <v>0</v>
      </c>
      <c r="I432" s="1399">
        <v>0</v>
      </c>
      <c r="J432" s="1399">
        <v>0</v>
      </c>
      <c r="K432" s="1399"/>
      <c r="L432" s="1429">
        <f>SUM(M432:P432)</f>
        <v>0</v>
      </c>
      <c r="M432" s="1304"/>
      <c r="N432" s="1304"/>
      <c r="O432" s="1304"/>
      <c r="P432" s="1304"/>
      <c r="Q432" s="1429"/>
      <c r="R432" s="1430"/>
      <c r="S432" s="1430"/>
      <c r="T432" s="1430"/>
      <c r="U432" s="1430">
        <f>SUM(V432:Y432)</f>
        <v>0</v>
      </c>
      <c r="V432" s="1304"/>
      <c r="W432" s="1304"/>
      <c r="X432" s="1430"/>
      <c r="Y432" s="1430"/>
      <c r="Z432" s="1429">
        <f>SUM(AA432:AD432)</f>
        <v>0</v>
      </c>
      <c r="AA432" s="1304"/>
      <c r="AB432" s="1304"/>
      <c r="AC432" s="1304"/>
      <c r="AD432" s="1304"/>
      <c r="AE432" s="1430">
        <f>SUM(AF432:AI432)</f>
        <v>0</v>
      </c>
      <c r="AF432" s="1304"/>
      <c r="AG432" s="1304"/>
      <c r="AH432" s="1430"/>
      <c r="AI432" s="1430"/>
      <c r="AJ432" s="2077"/>
      <c r="AK432" s="1287"/>
      <c r="AL432" s="19"/>
      <c r="AM432" s="19"/>
      <c r="AN432" s="19"/>
      <c r="AO432" s="19"/>
      <c r="AP432" s="223"/>
      <c r="AQ432" s="223"/>
      <c r="AR432" s="223"/>
      <c r="AS432" s="223"/>
      <c r="AT432" s="223"/>
      <c r="AW432" s="835"/>
    </row>
    <row r="433" spans="1:49" ht="14.45" hidden="1" customHeight="1" outlineLevel="1">
      <c r="A433" s="2595" t="s">
        <v>116</v>
      </c>
      <c r="B433" s="2616" t="s">
        <v>113</v>
      </c>
      <c r="C433" s="1487" t="s">
        <v>306</v>
      </c>
      <c r="D433" s="1358"/>
      <c r="E433" s="1460"/>
      <c r="F433" s="1460"/>
      <c r="G433" s="1399">
        <v>0</v>
      </c>
      <c r="H433" s="1399">
        <v>0</v>
      </c>
      <c r="I433" s="1399">
        <v>0</v>
      </c>
      <c r="J433" s="1399">
        <v>0</v>
      </c>
      <c r="K433" s="1399"/>
      <c r="L433" s="1429">
        <f>SUM(M433:P433)</f>
        <v>0</v>
      </c>
      <c r="M433" s="1304"/>
      <c r="N433" s="1304"/>
      <c r="O433" s="1304"/>
      <c r="P433" s="1304"/>
      <c r="Q433" s="1429"/>
      <c r="R433" s="1430"/>
      <c r="S433" s="1430"/>
      <c r="T433" s="1430"/>
      <c r="U433" s="1430">
        <f>SUM(V433:Y433)</f>
        <v>0</v>
      </c>
      <c r="V433" s="1304"/>
      <c r="W433" s="1304"/>
      <c r="X433" s="1430"/>
      <c r="Y433" s="1430"/>
      <c r="Z433" s="1429">
        <f>SUM(AA433:AD433)</f>
        <v>0</v>
      </c>
      <c r="AA433" s="1304"/>
      <c r="AB433" s="1304"/>
      <c r="AC433" s="1304"/>
      <c r="AD433" s="1304"/>
      <c r="AE433" s="1430">
        <f>SUM(AF433:AI433)</f>
        <v>0</v>
      </c>
      <c r="AF433" s="1304"/>
      <c r="AG433" s="1304"/>
      <c r="AH433" s="1430"/>
      <c r="AI433" s="1430"/>
      <c r="AJ433" s="2077"/>
      <c r="AK433" s="1288"/>
      <c r="AL433" s="240"/>
      <c r="AM433" s="240"/>
      <c r="AN433" s="240"/>
      <c r="AO433" s="240"/>
      <c r="AP433" s="241"/>
      <c r="AQ433" s="241"/>
      <c r="AR433" s="241"/>
      <c r="AS433" s="241"/>
      <c r="AT433" s="241"/>
      <c r="AW433" s="835"/>
    </row>
    <row r="434" spans="1:49" ht="14.45" hidden="1" customHeight="1" outlineLevel="1">
      <c r="A434" s="2595"/>
      <c r="B434" s="2616"/>
      <c r="C434" s="1487" t="s">
        <v>277</v>
      </c>
      <c r="D434" s="1358"/>
      <c r="E434" s="1460">
        <f>0.12*E433</f>
        <v>0</v>
      </c>
      <c r="F434" s="1460">
        <f>0.12*F433</f>
        <v>0</v>
      </c>
      <c r="G434" s="1399">
        <v>0</v>
      </c>
      <c r="H434" s="1399">
        <v>0</v>
      </c>
      <c r="I434" s="1399">
        <v>0</v>
      </c>
      <c r="J434" s="1399">
        <v>0</v>
      </c>
      <c r="K434" s="1399"/>
      <c r="L434" s="1429">
        <f t="shared" ref="L434:P434" si="1119">0.12*L433</f>
        <v>0</v>
      </c>
      <c r="M434" s="1304">
        <f t="shared" si="1119"/>
        <v>0</v>
      </c>
      <c r="N434" s="1304">
        <f t="shared" si="1119"/>
        <v>0</v>
      </c>
      <c r="O434" s="1304">
        <f t="shared" si="1119"/>
        <v>0</v>
      </c>
      <c r="P434" s="1304">
        <f t="shared" si="1119"/>
        <v>0</v>
      </c>
      <c r="Q434" s="1429">
        <f t="shared" ref="Q434:R434" si="1120">0.12*Q433</f>
        <v>0</v>
      </c>
      <c r="R434" s="1430">
        <f t="shared" si="1120"/>
        <v>0</v>
      </c>
      <c r="S434" s="1430">
        <f t="shared" ref="S434:T434" si="1121">0.12*S433</f>
        <v>0</v>
      </c>
      <c r="T434" s="1430">
        <f t="shared" si="1121"/>
        <v>0</v>
      </c>
      <c r="U434" s="1430">
        <f t="shared" ref="U434:AD434" si="1122">0.12*U433</f>
        <v>0</v>
      </c>
      <c r="V434" s="1304">
        <f t="shared" si="1122"/>
        <v>0</v>
      </c>
      <c r="W434" s="1304">
        <f t="shared" si="1122"/>
        <v>0</v>
      </c>
      <c r="X434" s="1430">
        <f t="shared" si="1122"/>
        <v>0</v>
      </c>
      <c r="Y434" s="1430">
        <f t="shared" si="1122"/>
        <v>0</v>
      </c>
      <c r="Z434" s="1429">
        <f t="shared" si="1122"/>
        <v>0</v>
      </c>
      <c r="AA434" s="1304">
        <f t="shared" si="1122"/>
        <v>0</v>
      </c>
      <c r="AB434" s="1304">
        <f t="shared" si="1122"/>
        <v>0</v>
      </c>
      <c r="AC434" s="1304">
        <f t="shared" si="1122"/>
        <v>0</v>
      </c>
      <c r="AD434" s="1304">
        <f t="shared" si="1122"/>
        <v>0</v>
      </c>
      <c r="AE434" s="1430">
        <f t="shared" ref="AE434:AI434" si="1123">0.12*AE433</f>
        <v>0</v>
      </c>
      <c r="AF434" s="1304">
        <f t="shared" si="1123"/>
        <v>0</v>
      </c>
      <c r="AG434" s="1304">
        <f t="shared" si="1123"/>
        <v>0</v>
      </c>
      <c r="AH434" s="1430">
        <f t="shared" si="1123"/>
        <v>0</v>
      </c>
      <c r="AI434" s="1430">
        <f t="shared" si="1123"/>
        <v>0</v>
      </c>
      <c r="AJ434" s="2077"/>
      <c r="AK434" s="1287"/>
      <c r="AL434" s="19"/>
      <c r="AM434" s="19"/>
      <c r="AN434" s="19"/>
      <c r="AO434" s="19"/>
      <c r="AP434" s="223"/>
      <c r="AQ434" s="223"/>
      <c r="AR434" s="223"/>
      <c r="AS434" s="223"/>
      <c r="AT434" s="223"/>
      <c r="AW434" s="835"/>
    </row>
    <row r="435" spans="1:49" ht="14.45" hidden="1" customHeight="1" outlineLevel="1">
      <c r="A435" s="2595"/>
      <c r="B435" s="2616"/>
      <c r="C435" s="1487" t="s">
        <v>303</v>
      </c>
      <c r="D435" s="1358"/>
      <c r="E435" s="1460"/>
      <c r="F435" s="1460"/>
      <c r="G435" s="1399">
        <v>0</v>
      </c>
      <c r="H435" s="1399">
        <v>0</v>
      </c>
      <c r="I435" s="1399">
        <v>0</v>
      </c>
      <c r="J435" s="1399">
        <v>0</v>
      </c>
      <c r="K435" s="1399"/>
      <c r="L435" s="1429">
        <f>SUM(M435:P435)</f>
        <v>0</v>
      </c>
      <c r="M435" s="1304"/>
      <c r="N435" s="1304"/>
      <c r="O435" s="1304"/>
      <c r="P435" s="1304"/>
      <c r="Q435" s="1429"/>
      <c r="R435" s="1430"/>
      <c r="S435" s="1430"/>
      <c r="T435" s="1430"/>
      <c r="U435" s="1430">
        <f>SUM(V435:Y435)</f>
        <v>0</v>
      </c>
      <c r="V435" s="1304"/>
      <c r="W435" s="1304"/>
      <c r="X435" s="1430"/>
      <c r="Y435" s="1430"/>
      <c r="Z435" s="1429">
        <f>SUM(AA435:AD435)</f>
        <v>0</v>
      </c>
      <c r="AA435" s="1304"/>
      <c r="AB435" s="1304"/>
      <c r="AC435" s="1304"/>
      <c r="AD435" s="1304"/>
      <c r="AE435" s="1430">
        <f>SUM(AF435:AI435)</f>
        <v>0</v>
      </c>
      <c r="AF435" s="1304"/>
      <c r="AG435" s="1304"/>
      <c r="AH435" s="1430"/>
      <c r="AI435" s="1430"/>
      <c r="AJ435" s="2077"/>
      <c r="AK435" s="1287"/>
      <c r="AL435" s="19"/>
      <c r="AM435" s="19"/>
      <c r="AN435" s="19"/>
      <c r="AO435" s="19"/>
      <c r="AP435" s="223"/>
      <c r="AQ435" s="223"/>
      <c r="AR435" s="223"/>
      <c r="AS435" s="223"/>
      <c r="AT435" s="223"/>
      <c r="AW435" s="835"/>
    </row>
    <row r="436" spans="1:49" s="248" customFormat="1" ht="27.75" customHeight="1">
      <c r="A436" s="2595">
        <v>9</v>
      </c>
      <c r="B436" s="1357" t="s">
        <v>217</v>
      </c>
      <c r="C436" s="1434" t="s">
        <v>276</v>
      </c>
      <c r="D436" s="1358"/>
      <c r="E436" s="1436"/>
      <c r="F436" s="1436"/>
      <c r="G436" s="1438">
        <v>4138</v>
      </c>
      <c r="H436" s="1438">
        <v>4388</v>
      </c>
      <c r="I436" s="1438">
        <v>4388</v>
      </c>
      <c r="J436" s="1437">
        <v>2459</v>
      </c>
      <c r="K436" s="1437"/>
      <c r="L436" s="1437">
        <f>2459+260</f>
        <v>2719</v>
      </c>
      <c r="M436" s="1437">
        <v>2719</v>
      </c>
      <c r="N436" s="1437">
        <v>2719</v>
      </c>
      <c r="O436" s="1437">
        <v>2719</v>
      </c>
      <c r="P436" s="1437">
        <v>2719</v>
      </c>
      <c r="Q436" s="1438">
        <v>2719</v>
      </c>
      <c r="R436" s="1438">
        <v>2719</v>
      </c>
      <c r="S436" s="1438">
        <v>2719</v>
      </c>
      <c r="T436" s="1438">
        <v>2719</v>
      </c>
      <c r="U436" s="1438">
        <v>2589</v>
      </c>
      <c r="V436" s="1438">
        <f>804+1785</f>
        <v>2589</v>
      </c>
      <c r="W436" s="1438">
        <f>804+1785</f>
        <v>2589</v>
      </c>
      <c r="X436" s="1438">
        <v>2589</v>
      </c>
      <c r="Y436" s="1438">
        <v>2589</v>
      </c>
      <c r="Z436" s="1437">
        <v>2589</v>
      </c>
      <c r="AA436" s="1437">
        <v>2589</v>
      </c>
      <c r="AB436" s="1437">
        <v>2589</v>
      </c>
      <c r="AC436" s="1437">
        <v>2589</v>
      </c>
      <c r="AD436" s="1437">
        <v>2589</v>
      </c>
      <c r="AE436" s="1438">
        <f>AF436</f>
        <v>2595</v>
      </c>
      <c r="AF436" s="1438">
        <f>AA436+6</f>
        <v>2595</v>
      </c>
      <c r="AG436" s="1438">
        <v>2595</v>
      </c>
      <c r="AH436" s="1438">
        <v>2595</v>
      </c>
      <c r="AI436" s="1438">
        <v>2595</v>
      </c>
      <c r="AJ436" s="2078"/>
      <c r="AK436" s="1281"/>
      <c r="AL436" s="247"/>
      <c r="AM436" s="247"/>
      <c r="AN436" s="247"/>
      <c r="AO436" s="247"/>
      <c r="AP436" s="241"/>
      <c r="AQ436" s="241"/>
      <c r="AR436" s="241"/>
      <c r="AS436" s="241"/>
      <c r="AT436" s="241"/>
      <c r="AW436" s="835"/>
    </row>
    <row r="437" spans="1:49" s="248" customFormat="1" ht="39.75" customHeight="1">
      <c r="A437" s="2595"/>
      <c r="B437" s="1357" t="s">
        <v>218</v>
      </c>
      <c r="C437" s="1434" t="s">
        <v>276</v>
      </c>
      <c r="D437" s="1358"/>
      <c r="E437" s="1436"/>
      <c r="F437" s="1436"/>
      <c r="G437" s="1438">
        <v>1180</v>
      </c>
      <c r="H437" s="1438">
        <v>2190</v>
      </c>
      <c r="I437" s="1438">
        <v>3527</v>
      </c>
      <c r="J437" s="1437">
        <v>1885</v>
      </c>
      <c r="K437" s="1437"/>
      <c r="L437" s="1437">
        <f>P437</f>
        <v>2354</v>
      </c>
      <c r="M437" s="1491">
        <f>J437+201+16+161</f>
        <v>2263</v>
      </c>
      <c r="N437" s="1491">
        <v>2263</v>
      </c>
      <c r="O437" s="1491">
        <v>2263</v>
      </c>
      <c r="P437" s="1491">
        <f>O437+74+17</f>
        <v>2354</v>
      </c>
      <c r="Q437" s="1438">
        <f>P437+74+17</f>
        <v>2445</v>
      </c>
      <c r="R437" s="1438">
        <f>Q437+74+17</f>
        <v>2536</v>
      </c>
      <c r="S437" s="1438">
        <f>R437+74+16</f>
        <v>2626</v>
      </c>
      <c r="T437" s="1438">
        <f>S437+77+16</f>
        <v>2719</v>
      </c>
      <c r="U437" s="1438">
        <f>Y437</f>
        <v>2075</v>
      </c>
      <c r="V437" s="1490">
        <f>662+1369</f>
        <v>2031</v>
      </c>
      <c r="W437" s="1490">
        <f>V437+20+3</f>
        <v>2054</v>
      </c>
      <c r="X437" s="1490">
        <f>W437+9</f>
        <v>2063</v>
      </c>
      <c r="Y437" s="1438">
        <f>X437+12</f>
        <v>2075</v>
      </c>
      <c r="Z437" s="1437">
        <f>AD437</f>
        <v>2166</v>
      </c>
      <c r="AA437" s="1491">
        <v>2075</v>
      </c>
      <c r="AB437" s="1491">
        <v>2075</v>
      </c>
      <c r="AC437" s="1491">
        <f>2075+37+10</f>
        <v>2122</v>
      </c>
      <c r="AD437" s="1491">
        <f>AC437+37+7</f>
        <v>2166</v>
      </c>
      <c r="AE437" s="1438">
        <f>AI437</f>
        <v>0</v>
      </c>
      <c r="AF437" s="1490">
        <f>Z437+6</f>
        <v>2172</v>
      </c>
      <c r="AG437" s="1490"/>
      <c r="AH437" s="1490"/>
      <c r="AI437" s="1438"/>
      <c r="AJ437" s="2078"/>
      <c r="AK437" s="1281"/>
      <c r="AL437" s="247"/>
      <c r="AM437" s="247"/>
      <c r="AN437" s="247"/>
      <c r="AO437" s="247"/>
      <c r="AP437" s="241"/>
      <c r="AQ437" s="241"/>
      <c r="AR437" s="241"/>
      <c r="AS437" s="241"/>
      <c r="AT437" s="241"/>
      <c r="AW437" s="835"/>
    </row>
    <row r="438" spans="1:49" s="248" customFormat="1" ht="54.6" customHeight="1" thickBot="1">
      <c r="A438" s="2565"/>
      <c r="B438" s="1650" t="s">
        <v>219</v>
      </c>
      <c r="C438" s="1692" t="s">
        <v>96</v>
      </c>
      <c r="D438" s="1693"/>
      <c r="E438" s="1694"/>
      <c r="F438" s="1694"/>
      <c r="G438" s="1703">
        <v>0.28499999999999998</v>
      </c>
      <c r="H438" s="1703">
        <v>0.49908842297174111</v>
      </c>
      <c r="I438" s="1703">
        <v>0.80378304466727435</v>
      </c>
      <c r="J438" s="1720">
        <f>J437/J436</f>
        <v>0.76657177714518099</v>
      </c>
      <c r="K438" s="1720"/>
      <c r="L438" s="1720">
        <f>L437/L436</f>
        <v>0.86575947039352708</v>
      </c>
      <c r="M438" s="1720">
        <f t="shared" ref="M438:P438" si="1124">M437/M436</f>
        <v>0.83229128356013238</v>
      </c>
      <c r="N438" s="1720">
        <f>N437/N436</f>
        <v>0.83229128356013238</v>
      </c>
      <c r="O438" s="1720">
        <f t="shared" si="1124"/>
        <v>0.83229128356013238</v>
      </c>
      <c r="P438" s="1720">
        <f t="shared" si="1124"/>
        <v>0.86575947039352708</v>
      </c>
      <c r="Q438" s="1703">
        <f t="shared" ref="Q438:R438" si="1125">Q437/Q436</f>
        <v>0.89922765722692166</v>
      </c>
      <c r="R438" s="1703">
        <f t="shared" si="1125"/>
        <v>0.93269584406031625</v>
      </c>
      <c r="S438" s="1703">
        <f t="shared" ref="S438:T438" si="1126">S437/S436</f>
        <v>0.96579624862081648</v>
      </c>
      <c r="T438" s="1703">
        <f t="shared" si="1126"/>
        <v>1</v>
      </c>
      <c r="U438" s="1719">
        <f>U437/U436</f>
        <v>0.80146774816531474</v>
      </c>
      <c r="V438" s="1719">
        <f t="shared" ref="V438" si="1127">V437/V436</f>
        <v>0.78447276940903821</v>
      </c>
      <c r="W438" s="1719">
        <f t="shared" ref="W438:Y438" si="1128">W437/W436</f>
        <v>0.79335650830436466</v>
      </c>
      <c r="X438" s="1719">
        <f t="shared" si="1128"/>
        <v>0.7968327539590575</v>
      </c>
      <c r="Y438" s="1719">
        <f t="shared" si="1128"/>
        <v>0.80146774816531474</v>
      </c>
      <c r="Z438" s="1720">
        <f>Z437/Z436</f>
        <v>0.8366164542294322</v>
      </c>
      <c r="AA438" s="1720">
        <f t="shared" ref="AA438" si="1129">AA437/AA436</f>
        <v>0.80146774816531474</v>
      </c>
      <c r="AB438" s="1720">
        <f>AB437/AB436</f>
        <v>0.80146774816531474</v>
      </c>
      <c r="AC438" s="1720">
        <f t="shared" ref="AC438:AD438" si="1130">AC437/AC436</f>
        <v>0.81962147547315567</v>
      </c>
      <c r="AD438" s="1720">
        <f t="shared" si="1130"/>
        <v>0.8366164542294322</v>
      </c>
      <c r="AE438" s="1719">
        <f>AE437/AE436</f>
        <v>0</v>
      </c>
      <c r="AF438" s="1719">
        <f t="shared" ref="AF438:AI438" si="1131">AF437/AF436</f>
        <v>0.83699421965317922</v>
      </c>
      <c r="AG438" s="1719">
        <f t="shared" si="1131"/>
        <v>0</v>
      </c>
      <c r="AH438" s="1719">
        <f t="shared" si="1131"/>
        <v>0</v>
      </c>
      <c r="AI438" s="1719">
        <f t="shared" si="1131"/>
        <v>0</v>
      </c>
      <c r="AJ438" s="2079"/>
      <c r="AK438" s="1281"/>
      <c r="AL438" s="247"/>
      <c r="AM438" s="247"/>
      <c r="AN438" s="247"/>
      <c r="AO438" s="247"/>
      <c r="AP438" s="241"/>
      <c r="AQ438" s="241"/>
      <c r="AR438" s="241"/>
      <c r="AS438" s="241"/>
      <c r="AT438" s="241"/>
      <c r="AW438" s="835"/>
    </row>
    <row r="439" spans="1:49" ht="21.75" thickBot="1">
      <c r="A439" s="1710" t="s">
        <v>329</v>
      </c>
      <c r="B439" s="1711"/>
      <c r="C439" s="1711"/>
      <c r="D439" s="1711"/>
      <c r="E439" s="1711"/>
      <c r="F439" s="1711"/>
      <c r="G439" s="1711"/>
      <c r="H439" s="1711"/>
      <c r="I439" s="1711"/>
      <c r="J439" s="1711"/>
      <c r="K439" s="1711"/>
      <c r="L439" s="1711"/>
      <c r="M439" s="1711"/>
      <c r="N439" s="1711"/>
      <c r="O439" s="1711"/>
      <c r="P439" s="1711"/>
      <c r="Q439" s="1711"/>
      <c r="R439" s="1711"/>
      <c r="S439" s="1711"/>
      <c r="T439" s="1711"/>
      <c r="U439" s="1711"/>
      <c r="V439" s="1711"/>
      <c r="W439" s="1711"/>
      <c r="X439" s="1711"/>
      <c r="Y439" s="1712"/>
      <c r="Z439" s="1985"/>
      <c r="AA439" s="1985"/>
      <c r="AB439" s="1985"/>
      <c r="AC439" s="1985"/>
      <c r="AD439" s="2462"/>
      <c r="AE439" s="1985"/>
      <c r="AF439" s="1985"/>
      <c r="AG439" s="1985"/>
      <c r="AH439" s="1985"/>
      <c r="AI439" s="1986"/>
      <c r="AJ439" s="2045"/>
      <c r="AK439" s="1287"/>
      <c r="AL439" s="19"/>
      <c r="AM439" s="19"/>
      <c r="AN439" s="19"/>
      <c r="AO439" s="19"/>
      <c r="AP439" s="223"/>
      <c r="AQ439" s="223"/>
      <c r="AR439" s="223"/>
      <c r="AS439" s="223"/>
      <c r="AT439" s="223"/>
      <c r="AW439" s="835"/>
    </row>
    <row r="440" spans="1:49" ht="43.15" hidden="1" customHeight="1" outlineLevel="1">
      <c r="A440" s="1651">
        <v>1</v>
      </c>
      <c r="B440" s="1713" t="s">
        <v>25</v>
      </c>
      <c r="C440" s="962" t="s">
        <v>302</v>
      </c>
      <c r="D440" s="976"/>
      <c r="E440" s="976"/>
      <c r="F440" s="976"/>
      <c r="G440" s="1707"/>
      <c r="H440" s="1707"/>
      <c r="I440" s="1707"/>
      <c r="J440" s="1707"/>
      <c r="K440" s="1707"/>
      <c r="L440" s="240">
        <f t="shared" ref="L440:L452" si="1132">SUM(M440:P440)</f>
        <v>0</v>
      </c>
      <c r="M440" s="1708"/>
      <c r="N440" s="240"/>
      <c r="O440" s="240"/>
      <c r="P440" s="240"/>
      <c r="Q440" s="1714"/>
      <c r="R440" s="1714"/>
      <c r="S440" s="1714"/>
      <c r="T440" s="1714"/>
      <c r="U440" s="976"/>
      <c r="V440" s="240"/>
      <c r="W440" s="240"/>
      <c r="X440" s="240"/>
      <c r="Y440" s="240"/>
      <c r="Z440" s="240">
        <f t="shared" ref="Z440:Z452" si="1133">SUM(AA440:AD440)</f>
        <v>0</v>
      </c>
      <c r="AA440" s="1708"/>
      <c r="AB440" s="240"/>
      <c r="AC440" s="240"/>
      <c r="AD440" s="240"/>
      <c r="AE440" s="976"/>
      <c r="AF440" s="240"/>
      <c r="AG440" s="240"/>
      <c r="AH440" s="240"/>
      <c r="AI440" s="240"/>
      <c r="AJ440" s="2080"/>
      <c r="AK440" s="1287"/>
      <c r="AL440" s="19"/>
      <c r="AM440" s="19"/>
      <c r="AN440" s="19"/>
      <c r="AO440" s="19"/>
      <c r="AP440" s="223"/>
      <c r="AQ440" s="223"/>
      <c r="AR440" s="223"/>
      <c r="AS440" s="223"/>
      <c r="AT440" s="223"/>
      <c r="AW440" s="835"/>
    </row>
    <row r="441" spans="1:49" ht="18" hidden="1" customHeight="1" outlineLevel="1">
      <c r="A441" s="1495" t="s">
        <v>8</v>
      </c>
      <c r="B441" s="1471" t="s">
        <v>21</v>
      </c>
      <c r="C441" s="1434" t="s">
        <v>302</v>
      </c>
      <c r="D441" s="1496"/>
      <c r="E441" s="1496"/>
      <c r="F441" s="1496"/>
      <c r="G441" s="1497"/>
      <c r="H441" s="1497"/>
      <c r="I441" s="1497"/>
      <c r="J441" s="1497"/>
      <c r="K441" s="1497"/>
      <c r="L441" s="1498">
        <f t="shared" si="1132"/>
        <v>0</v>
      </c>
      <c r="M441" s="1461"/>
      <c r="N441" s="1498"/>
      <c r="O441" s="1498"/>
      <c r="P441" s="1498"/>
      <c r="Q441" s="1499"/>
      <c r="R441" s="1499"/>
      <c r="S441" s="1499"/>
      <c r="T441" s="1499"/>
      <c r="U441" s="1496"/>
      <c r="V441" s="1498"/>
      <c r="W441" s="1498"/>
      <c r="X441" s="1498"/>
      <c r="Y441" s="1498"/>
      <c r="Z441" s="1498">
        <f t="shared" si="1133"/>
        <v>0</v>
      </c>
      <c r="AA441" s="1461"/>
      <c r="AB441" s="1498"/>
      <c r="AC441" s="1498"/>
      <c r="AD441" s="1498"/>
      <c r="AE441" s="1496"/>
      <c r="AF441" s="1498"/>
      <c r="AG441" s="1498"/>
      <c r="AH441" s="1498"/>
      <c r="AI441" s="1498"/>
      <c r="AJ441" s="2080"/>
      <c r="AK441" s="1287"/>
      <c r="AL441" s="19"/>
      <c r="AM441" s="19"/>
      <c r="AN441" s="19"/>
      <c r="AO441" s="19"/>
      <c r="AP441" s="223"/>
      <c r="AQ441" s="223"/>
      <c r="AR441" s="223"/>
      <c r="AS441" s="223"/>
      <c r="AT441" s="223"/>
      <c r="AW441" s="835"/>
    </row>
    <row r="442" spans="1:49" ht="18" hidden="1" customHeight="1" outlineLevel="1">
      <c r="A442" s="1495" t="s">
        <v>9</v>
      </c>
      <c r="B442" s="1471" t="s">
        <v>22</v>
      </c>
      <c r="C442" s="1434" t="s">
        <v>302</v>
      </c>
      <c r="D442" s="1496"/>
      <c r="E442" s="1496"/>
      <c r="F442" s="1496"/>
      <c r="G442" s="1497"/>
      <c r="H442" s="1497"/>
      <c r="I442" s="1497"/>
      <c r="J442" s="1497"/>
      <c r="K442" s="1497"/>
      <c r="L442" s="1498">
        <f t="shared" si="1132"/>
        <v>0</v>
      </c>
      <c r="M442" s="1461"/>
      <c r="N442" s="1498"/>
      <c r="O442" s="1498"/>
      <c r="P442" s="1498"/>
      <c r="Q442" s="1499"/>
      <c r="R442" s="1499"/>
      <c r="S442" s="1499"/>
      <c r="T442" s="1499"/>
      <c r="U442" s="1498"/>
      <c r="V442" s="1498"/>
      <c r="W442" s="1498"/>
      <c r="X442" s="1498"/>
      <c r="Y442" s="1498"/>
      <c r="Z442" s="1498">
        <f t="shared" si="1133"/>
        <v>0</v>
      </c>
      <c r="AA442" s="1461"/>
      <c r="AB442" s="1498"/>
      <c r="AC442" s="1498"/>
      <c r="AD442" s="1498"/>
      <c r="AE442" s="1498"/>
      <c r="AF442" s="1498"/>
      <c r="AG442" s="1498"/>
      <c r="AH442" s="1498"/>
      <c r="AI442" s="1498"/>
      <c r="AJ442" s="2080"/>
      <c r="AK442" s="1287"/>
      <c r="AL442" s="19"/>
      <c r="AM442" s="19"/>
      <c r="AN442" s="19"/>
      <c r="AO442" s="19"/>
      <c r="AP442" s="223"/>
      <c r="AQ442" s="223"/>
      <c r="AR442" s="223"/>
      <c r="AS442" s="223"/>
      <c r="AT442" s="223"/>
      <c r="AW442" s="835"/>
    </row>
    <row r="443" spans="1:49" ht="18" hidden="1" customHeight="1" outlineLevel="1">
      <c r="A443" s="1495" t="s">
        <v>10</v>
      </c>
      <c r="B443" s="1471" t="s">
        <v>23</v>
      </c>
      <c r="C443" s="1434" t="s">
        <v>302</v>
      </c>
      <c r="D443" s="1496"/>
      <c r="E443" s="1496"/>
      <c r="F443" s="1496"/>
      <c r="G443" s="1497"/>
      <c r="H443" s="1497"/>
      <c r="I443" s="1497"/>
      <c r="J443" s="1497"/>
      <c r="K443" s="1497"/>
      <c r="L443" s="1498">
        <f t="shared" si="1132"/>
        <v>0</v>
      </c>
      <c r="M443" s="1461"/>
      <c r="N443" s="1498"/>
      <c r="O443" s="1498"/>
      <c r="P443" s="1498"/>
      <c r="Q443" s="1499"/>
      <c r="R443" s="1499"/>
      <c r="S443" s="1499"/>
      <c r="T443" s="1499"/>
      <c r="U443" s="1498"/>
      <c r="V443" s="1498"/>
      <c r="W443" s="1498"/>
      <c r="X443" s="1498"/>
      <c r="Y443" s="1498"/>
      <c r="Z443" s="1498">
        <f t="shared" si="1133"/>
        <v>0</v>
      </c>
      <c r="AA443" s="1461"/>
      <c r="AB443" s="1498"/>
      <c r="AC443" s="1498"/>
      <c r="AD443" s="1498"/>
      <c r="AE443" s="1498"/>
      <c r="AF443" s="1498"/>
      <c r="AG443" s="1498"/>
      <c r="AH443" s="1498"/>
      <c r="AI443" s="1498"/>
      <c r="AJ443" s="2080"/>
      <c r="AK443" s="1287"/>
      <c r="AL443" s="19"/>
      <c r="AM443" s="19"/>
      <c r="AN443" s="19"/>
      <c r="AO443" s="19"/>
      <c r="AP443" s="223"/>
      <c r="AQ443" s="223"/>
      <c r="AR443" s="223"/>
      <c r="AS443" s="223"/>
      <c r="AT443" s="223"/>
      <c r="AW443" s="835"/>
    </row>
    <row r="444" spans="1:49" ht="18" hidden="1" customHeight="1" outlineLevel="1">
      <c r="A444" s="1495" t="s">
        <v>11</v>
      </c>
      <c r="B444" s="1471" t="s">
        <v>24</v>
      </c>
      <c r="C444" s="1434" t="s">
        <v>302</v>
      </c>
      <c r="D444" s="1496"/>
      <c r="E444" s="1496"/>
      <c r="F444" s="1496"/>
      <c r="G444" s="1497"/>
      <c r="H444" s="1497"/>
      <c r="I444" s="1497"/>
      <c r="J444" s="1497"/>
      <c r="K444" s="1497"/>
      <c r="L444" s="1498">
        <f t="shared" si="1132"/>
        <v>0</v>
      </c>
      <c r="M444" s="1461"/>
      <c r="N444" s="1498"/>
      <c r="O444" s="1498"/>
      <c r="P444" s="1498"/>
      <c r="Q444" s="1499"/>
      <c r="R444" s="1499"/>
      <c r="S444" s="1499"/>
      <c r="T444" s="1499"/>
      <c r="U444" s="1498"/>
      <c r="V444" s="1498"/>
      <c r="W444" s="1498"/>
      <c r="X444" s="1498"/>
      <c r="Y444" s="1498"/>
      <c r="Z444" s="1498">
        <f t="shared" si="1133"/>
        <v>0</v>
      </c>
      <c r="AA444" s="1461"/>
      <c r="AB444" s="1498"/>
      <c r="AC444" s="1498"/>
      <c r="AD444" s="1498"/>
      <c r="AE444" s="1498"/>
      <c r="AF444" s="1498"/>
      <c r="AG444" s="1498"/>
      <c r="AH444" s="1498"/>
      <c r="AI444" s="1498"/>
      <c r="AJ444" s="2080"/>
      <c r="AK444" s="1287"/>
      <c r="AL444" s="19"/>
      <c r="AM444" s="19"/>
      <c r="AN444" s="19"/>
      <c r="AO444" s="19"/>
      <c r="AP444" s="223"/>
      <c r="AQ444" s="223"/>
      <c r="AR444" s="223"/>
      <c r="AS444" s="223"/>
      <c r="AT444" s="223"/>
      <c r="AW444" s="835"/>
    </row>
    <row r="445" spans="1:49" ht="57.6" hidden="1" customHeight="1" outlineLevel="1">
      <c r="A445" s="1495">
        <v>2</v>
      </c>
      <c r="B445" s="1535" t="s">
        <v>145</v>
      </c>
      <c r="C445" s="1434" t="s">
        <v>302</v>
      </c>
      <c r="D445" s="1496"/>
      <c r="E445" s="1496"/>
      <c r="F445" s="1496"/>
      <c r="G445" s="1497"/>
      <c r="H445" s="1497"/>
      <c r="I445" s="1497"/>
      <c r="J445" s="1497"/>
      <c r="K445" s="1497"/>
      <c r="L445" s="1498">
        <f t="shared" si="1132"/>
        <v>0</v>
      </c>
      <c r="M445" s="1461"/>
      <c r="N445" s="1498"/>
      <c r="O445" s="1498"/>
      <c r="P445" s="1498"/>
      <c r="Q445" s="1499"/>
      <c r="R445" s="1499"/>
      <c r="S445" s="1499"/>
      <c r="T445" s="1499"/>
      <c r="U445" s="1496"/>
      <c r="V445" s="1498"/>
      <c r="W445" s="1498"/>
      <c r="X445" s="1498"/>
      <c r="Y445" s="1498"/>
      <c r="Z445" s="1498">
        <f t="shared" si="1133"/>
        <v>0</v>
      </c>
      <c r="AA445" s="1461"/>
      <c r="AB445" s="1498"/>
      <c r="AC445" s="1498"/>
      <c r="AD445" s="1498"/>
      <c r="AE445" s="1496"/>
      <c r="AF445" s="1498"/>
      <c r="AG445" s="1498"/>
      <c r="AH445" s="1498"/>
      <c r="AI445" s="1498"/>
      <c r="AJ445" s="2080"/>
      <c r="AK445" s="1287"/>
      <c r="AL445" s="19"/>
      <c r="AM445" s="19"/>
      <c r="AN445" s="19"/>
      <c r="AO445" s="19"/>
      <c r="AP445" s="223"/>
      <c r="AQ445" s="223"/>
      <c r="AR445" s="223"/>
      <c r="AS445" s="223"/>
      <c r="AT445" s="223"/>
      <c r="AW445" s="835"/>
    </row>
    <row r="446" spans="1:49" ht="57.6" hidden="1" customHeight="1" outlineLevel="1">
      <c r="A446" s="1495">
        <v>3</v>
      </c>
      <c r="B446" s="1535" t="s">
        <v>140</v>
      </c>
      <c r="C446" s="1434" t="s">
        <v>302</v>
      </c>
      <c r="D446" s="1496"/>
      <c r="E446" s="1496"/>
      <c r="F446" s="1496"/>
      <c r="G446" s="1497"/>
      <c r="H446" s="1497"/>
      <c r="I446" s="1497"/>
      <c r="J446" s="1497"/>
      <c r="K446" s="1497"/>
      <c r="L446" s="1498">
        <f t="shared" si="1132"/>
        <v>0</v>
      </c>
      <c r="M446" s="1464"/>
      <c r="N446" s="1505"/>
      <c r="O446" s="1505"/>
      <c r="P446" s="1505"/>
      <c r="Q446" s="1499"/>
      <c r="R446" s="1499"/>
      <c r="S446" s="1499"/>
      <c r="T446" s="1499"/>
      <c r="U446" s="1496"/>
      <c r="V446" s="1498"/>
      <c r="W446" s="1498"/>
      <c r="X446" s="1498"/>
      <c r="Y446" s="1498"/>
      <c r="Z446" s="1498">
        <f t="shared" si="1133"/>
        <v>0</v>
      </c>
      <c r="AA446" s="1464"/>
      <c r="AB446" s="1505"/>
      <c r="AC446" s="1505"/>
      <c r="AD446" s="1505"/>
      <c r="AE446" s="1496"/>
      <c r="AF446" s="1498"/>
      <c r="AG446" s="1498"/>
      <c r="AH446" s="1498"/>
      <c r="AI446" s="1498"/>
      <c r="AJ446" s="2080"/>
      <c r="AK446" s="1287"/>
      <c r="AL446" s="19"/>
      <c r="AM446" s="19"/>
      <c r="AN446" s="19"/>
      <c r="AO446" s="19"/>
      <c r="AP446" s="223"/>
      <c r="AQ446" s="223"/>
      <c r="AR446" s="223"/>
      <c r="AS446" s="223"/>
      <c r="AT446" s="223"/>
      <c r="AW446" s="835"/>
    </row>
    <row r="447" spans="1:49" ht="18" hidden="1" customHeight="1" outlineLevel="1">
      <c r="A447" s="1495" t="s">
        <v>18</v>
      </c>
      <c r="B447" s="1471" t="s">
        <v>21</v>
      </c>
      <c r="C447" s="1434" t="s">
        <v>302</v>
      </c>
      <c r="D447" s="1496"/>
      <c r="E447" s="1496"/>
      <c r="F447" s="1496"/>
      <c r="G447" s="1497"/>
      <c r="H447" s="1497"/>
      <c r="I447" s="1497"/>
      <c r="J447" s="1497"/>
      <c r="K447" s="1497"/>
      <c r="L447" s="1498">
        <f t="shared" si="1132"/>
        <v>0</v>
      </c>
      <c r="M447" s="1464"/>
      <c r="N447" s="1505"/>
      <c r="O447" s="1505"/>
      <c r="P447" s="1505"/>
      <c r="Q447" s="1499"/>
      <c r="R447" s="1499"/>
      <c r="S447" s="1499"/>
      <c r="T447" s="1499"/>
      <c r="U447" s="1496"/>
      <c r="V447" s="1498"/>
      <c r="W447" s="1498"/>
      <c r="X447" s="1498"/>
      <c r="Y447" s="1498"/>
      <c r="Z447" s="1498">
        <f t="shared" si="1133"/>
        <v>0</v>
      </c>
      <c r="AA447" s="1464"/>
      <c r="AB447" s="1505"/>
      <c r="AC447" s="1505"/>
      <c r="AD447" s="1505"/>
      <c r="AE447" s="1496"/>
      <c r="AF447" s="1498"/>
      <c r="AG447" s="1498"/>
      <c r="AH447" s="1498"/>
      <c r="AI447" s="1498"/>
      <c r="AJ447" s="2080"/>
      <c r="AK447" s="1287"/>
      <c r="AL447" s="19"/>
      <c r="AM447" s="19"/>
      <c r="AN447" s="19"/>
      <c r="AO447" s="19"/>
      <c r="AP447" s="223"/>
      <c r="AQ447" s="223"/>
      <c r="AR447" s="223"/>
      <c r="AS447" s="223"/>
      <c r="AT447" s="223"/>
      <c r="AW447" s="835"/>
    </row>
    <row r="448" spans="1:49" ht="18" hidden="1" customHeight="1" outlineLevel="1">
      <c r="A448" s="1495" t="s">
        <v>35</v>
      </c>
      <c r="B448" s="1471" t="s">
        <v>22</v>
      </c>
      <c r="C448" s="1434" t="s">
        <v>302</v>
      </c>
      <c r="D448" s="1496"/>
      <c r="E448" s="1496"/>
      <c r="F448" s="1496"/>
      <c r="G448" s="1497"/>
      <c r="H448" s="1497"/>
      <c r="I448" s="1497"/>
      <c r="J448" s="1497"/>
      <c r="K448" s="1497"/>
      <c r="L448" s="1498">
        <f t="shared" si="1132"/>
        <v>0</v>
      </c>
      <c r="M448" s="1464"/>
      <c r="N448" s="1505"/>
      <c r="O448" s="1505"/>
      <c r="P448" s="1505"/>
      <c r="Q448" s="1499"/>
      <c r="R448" s="1499"/>
      <c r="S448" s="1499"/>
      <c r="T448" s="1499"/>
      <c r="U448" s="1498"/>
      <c r="V448" s="1498"/>
      <c r="W448" s="1498"/>
      <c r="X448" s="1498"/>
      <c r="Y448" s="1498"/>
      <c r="Z448" s="1498">
        <f t="shared" si="1133"/>
        <v>0</v>
      </c>
      <c r="AA448" s="1464"/>
      <c r="AB448" s="1505"/>
      <c r="AC448" s="1505"/>
      <c r="AD448" s="1505"/>
      <c r="AE448" s="1498"/>
      <c r="AF448" s="1498"/>
      <c r="AG448" s="1498"/>
      <c r="AH448" s="1498"/>
      <c r="AI448" s="1498"/>
      <c r="AJ448" s="2080"/>
      <c r="AK448" s="1287"/>
      <c r="AL448" s="19"/>
      <c r="AM448" s="19"/>
      <c r="AN448" s="19"/>
      <c r="AO448" s="19"/>
      <c r="AP448" s="223"/>
      <c r="AQ448" s="223"/>
      <c r="AR448" s="223"/>
      <c r="AS448" s="223"/>
      <c r="AT448" s="223"/>
      <c r="AW448" s="835"/>
    </row>
    <row r="449" spans="1:49" ht="18" hidden="1" customHeight="1" outlineLevel="1">
      <c r="A449" s="1495" t="s">
        <v>33</v>
      </c>
      <c r="B449" s="1471" t="s">
        <v>23</v>
      </c>
      <c r="C449" s="1434" t="s">
        <v>302</v>
      </c>
      <c r="D449" s="1496"/>
      <c r="E449" s="1496"/>
      <c r="F449" s="1496"/>
      <c r="G449" s="1497"/>
      <c r="H449" s="1497"/>
      <c r="I449" s="1497"/>
      <c r="J449" s="1497"/>
      <c r="K449" s="1497"/>
      <c r="L449" s="1498">
        <f t="shared" si="1132"/>
        <v>0</v>
      </c>
      <c r="M449" s="1464"/>
      <c r="N449" s="1505"/>
      <c r="O449" s="1505"/>
      <c r="P449" s="1505"/>
      <c r="Q449" s="1499"/>
      <c r="R449" s="1499"/>
      <c r="S449" s="1499"/>
      <c r="T449" s="1499"/>
      <c r="U449" s="1498"/>
      <c r="V449" s="1498"/>
      <c r="W449" s="1498"/>
      <c r="X449" s="1498"/>
      <c r="Y449" s="1498"/>
      <c r="Z449" s="1498">
        <f t="shared" si="1133"/>
        <v>0</v>
      </c>
      <c r="AA449" s="1464"/>
      <c r="AB449" s="1505"/>
      <c r="AC449" s="1505"/>
      <c r="AD449" s="1505"/>
      <c r="AE449" s="1498"/>
      <c r="AF449" s="1498"/>
      <c r="AG449" s="1498"/>
      <c r="AH449" s="1498"/>
      <c r="AI449" s="1498"/>
      <c r="AJ449" s="2080"/>
      <c r="AK449" s="1287"/>
      <c r="AL449" s="19"/>
      <c r="AM449" s="19"/>
      <c r="AN449" s="19"/>
      <c r="AO449" s="19"/>
      <c r="AP449" s="223"/>
      <c r="AQ449" s="223"/>
      <c r="AR449" s="223"/>
      <c r="AS449" s="223"/>
      <c r="AT449" s="223"/>
      <c r="AW449" s="835"/>
    </row>
    <row r="450" spans="1:49" ht="18" hidden="1" customHeight="1" outlineLevel="1">
      <c r="A450" s="1495" t="s">
        <v>34</v>
      </c>
      <c r="B450" s="1471" t="s">
        <v>24</v>
      </c>
      <c r="C450" s="1434" t="s">
        <v>302</v>
      </c>
      <c r="D450" s="1496"/>
      <c r="E450" s="1496"/>
      <c r="F450" s="1496"/>
      <c r="G450" s="1497"/>
      <c r="H450" s="1497"/>
      <c r="I450" s="1497"/>
      <c r="J450" s="1497"/>
      <c r="K450" s="1497"/>
      <c r="L450" s="1498">
        <f t="shared" si="1132"/>
        <v>0</v>
      </c>
      <c r="M450" s="1464"/>
      <c r="N450" s="1505"/>
      <c r="O450" s="1505"/>
      <c r="P450" s="1505"/>
      <c r="Q450" s="1499"/>
      <c r="R450" s="1499"/>
      <c r="S450" s="1499"/>
      <c r="T450" s="1499"/>
      <c r="U450" s="1498"/>
      <c r="V450" s="1498"/>
      <c r="W450" s="1498"/>
      <c r="X450" s="1498"/>
      <c r="Y450" s="1498"/>
      <c r="Z450" s="1498">
        <f t="shared" si="1133"/>
        <v>0</v>
      </c>
      <c r="AA450" s="1464"/>
      <c r="AB450" s="1505"/>
      <c r="AC450" s="1505"/>
      <c r="AD450" s="1505"/>
      <c r="AE450" s="1498"/>
      <c r="AF450" s="1498"/>
      <c r="AG450" s="1498"/>
      <c r="AH450" s="1498"/>
      <c r="AI450" s="1498"/>
      <c r="AJ450" s="2080"/>
      <c r="AK450" s="1287"/>
      <c r="AL450" s="238"/>
      <c r="AM450" s="238"/>
      <c r="AN450" s="238"/>
      <c r="AO450" s="238"/>
      <c r="AP450" s="242"/>
      <c r="AQ450" s="242"/>
      <c r="AR450" s="242"/>
      <c r="AS450" s="242"/>
      <c r="AT450" s="223"/>
      <c r="AW450" s="835"/>
    </row>
    <row r="451" spans="1:49" ht="15" hidden="1" customHeight="1" outlineLevel="1">
      <c r="A451" s="2613">
        <v>4</v>
      </c>
      <c r="B451" s="2620" t="s">
        <v>26</v>
      </c>
      <c r="C451" s="1434" t="s">
        <v>302</v>
      </c>
      <c r="D451" s="1496"/>
      <c r="E451" s="1496"/>
      <c r="F451" s="1496"/>
      <c r="G451" s="1506"/>
      <c r="H451" s="1506"/>
      <c r="I451" s="1506"/>
      <c r="J451" s="1506"/>
      <c r="K451" s="1506"/>
      <c r="L451" s="1498">
        <f t="shared" si="1132"/>
        <v>0</v>
      </c>
      <c r="M451" s="1464"/>
      <c r="N451" s="1505"/>
      <c r="O451" s="1505"/>
      <c r="P451" s="1505"/>
      <c r="Q451" s="1499"/>
      <c r="R451" s="1499"/>
      <c r="S451" s="1499"/>
      <c r="T451" s="1499"/>
      <c r="U451" s="1498"/>
      <c r="V451" s="1498"/>
      <c r="W451" s="1498"/>
      <c r="X451" s="1498"/>
      <c r="Y451" s="1498"/>
      <c r="Z451" s="1498">
        <f t="shared" si="1133"/>
        <v>0</v>
      </c>
      <c r="AA451" s="1464"/>
      <c r="AB451" s="1505"/>
      <c r="AC451" s="1505"/>
      <c r="AD451" s="1505"/>
      <c r="AE451" s="1498"/>
      <c r="AF451" s="1498"/>
      <c r="AG451" s="1498"/>
      <c r="AH451" s="1498"/>
      <c r="AI451" s="1498"/>
      <c r="AJ451" s="2080"/>
      <c r="AK451" s="1287"/>
      <c r="AL451" s="19"/>
      <c r="AM451" s="19"/>
      <c r="AN451" s="19"/>
      <c r="AO451" s="19"/>
      <c r="AP451" s="223"/>
      <c r="AQ451" s="223"/>
      <c r="AR451" s="223"/>
      <c r="AS451" s="223"/>
      <c r="AT451" s="223"/>
      <c r="AW451" s="835"/>
    </row>
    <row r="452" spans="1:49" ht="18" hidden="1" customHeight="1" outlineLevel="1">
      <c r="A452" s="2613"/>
      <c r="B452" s="2620"/>
      <c r="C452" s="1434" t="s">
        <v>303</v>
      </c>
      <c r="D452" s="1496"/>
      <c r="E452" s="1496"/>
      <c r="F452" s="1496"/>
      <c r="G452" s="1507">
        <f>G456+G460+G464+G468</f>
        <v>0</v>
      </c>
      <c r="H452" s="1507"/>
      <c r="I452" s="1507"/>
      <c r="J452" s="1507"/>
      <c r="K452" s="1507"/>
      <c r="L452" s="1498">
        <f t="shared" si="1132"/>
        <v>0</v>
      </c>
      <c r="M452" s="1464"/>
      <c r="N452" s="1505"/>
      <c r="O452" s="1505"/>
      <c r="P452" s="1505"/>
      <c r="Q452" s="1499"/>
      <c r="R452" s="1499"/>
      <c r="S452" s="1499"/>
      <c r="T452" s="1499"/>
      <c r="U452" s="1496"/>
      <c r="V452" s="1498"/>
      <c r="W452" s="1498"/>
      <c r="X452" s="1498"/>
      <c r="Y452" s="1498"/>
      <c r="Z452" s="1498">
        <f t="shared" si="1133"/>
        <v>0</v>
      </c>
      <c r="AA452" s="1464"/>
      <c r="AB452" s="1505"/>
      <c r="AC452" s="1505"/>
      <c r="AD452" s="1505"/>
      <c r="AE452" s="1496"/>
      <c r="AF452" s="1498"/>
      <c r="AG452" s="1498"/>
      <c r="AH452" s="1498"/>
      <c r="AI452" s="1498"/>
      <c r="AJ452" s="2080"/>
      <c r="AK452" s="1287"/>
      <c r="AL452" s="19"/>
      <c r="AM452" s="19"/>
      <c r="AN452" s="19"/>
      <c r="AO452" s="19"/>
      <c r="AP452" s="223"/>
      <c r="AQ452" s="223"/>
      <c r="AR452" s="223"/>
      <c r="AS452" s="223"/>
      <c r="AT452" s="223"/>
      <c r="AW452" s="835"/>
    </row>
    <row r="453" spans="1:49" ht="14.45" hidden="1" customHeight="1" outlineLevel="1">
      <c r="A453" s="2613"/>
      <c r="B453" s="2620"/>
      <c r="C453" s="1508" t="s">
        <v>31</v>
      </c>
      <c r="D453" s="1509"/>
      <c r="E453" s="1509"/>
      <c r="F453" s="1509"/>
      <c r="G453" s="1510">
        <f>IF(G440&gt;0,G451/G$8*100,)</f>
        <v>0</v>
      </c>
      <c r="H453" s="1510"/>
      <c r="I453" s="1510"/>
      <c r="J453" s="1510"/>
      <c r="K453" s="1510"/>
      <c r="L453" s="1511">
        <f t="shared" ref="L453:P453" si="1134">IF(L440&gt;0,L451/L440*100,)</f>
        <v>0</v>
      </c>
      <c r="M453" s="1511">
        <f t="shared" si="1134"/>
        <v>0</v>
      </c>
      <c r="N453" s="1511">
        <f t="shared" si="1134"/>
        <v>0</v>
      </c>
      <c r="O453" s="1511">
        <f t="shared" si="1134"/>
        <v>0</v>
      </c>
      <c r="P453" s="1511">
        <f t="shared" si="1134"/>
        <v>0</v>
      </c>
      <c r="Q453" s="1511">
        <f t="shared" ref="Q453:R453" si="1135">IF(Q440&gt;0,Q451/Q440*100,)</f>
        <v>0</v>
      </c>
      <c r="R453" s="1511">
        <f t="shared" si="1135"/>
        <v>0</v>
      </c>
      <c r="S453" s="1511">
        <f t="shared" ref="S453:T453" si="1136">IF(S440&gt;0,S451/S440*100,)</f>
        <v>0</v>
      </c>
      <c r="T453" s="1511">
        <f t="shared" si="1136"/>
        <v>0</v>
      </c>
      <c r="U453" s="1496"/>
      <c r="V453" s="1498"/>
      <c r="W453" s="1498"/>
      <c r="X453" s="1498"/>
      <c r="Y453" s="1498"/>
      <c r="Z453" s="1511">
        <f t="shared" ref="Z453:AD453" si="1137">IF(Z440&gt;0,Z451/Z440*100,)</f>
        <v>0</v>
      </c>
      <c r="AA453" s="1511">
        <f t="shared" si="1137"/>
        <v>0</v>
      </c>
      <c r="AB453" s="1511">
        <f t="shared" si="1137"/>
        <v>0</v>
      </c>
      <c r="AC453" s="1511">
        <f t="shared" si="1137"/>
        <v>0</v>
      </c>
      <c r="AD453" s="1511">
        <f t="shared" si="1137"/>
        <v>0</v>
      </c>
      <c r="AE453" s="1496"/>
      <c r="AF453" s="1498"/>
      <c r="AG453" s="1498"/>
      <c r="AH453" s="1498"/>
      <c r="AI453" s="1498"/>
      <c r="AJ453" s="2080"/>
      <c r="AK453" s="1287"/>
      <c r="AL453" s="19"/>
      <c r="AM453" s="19"/>
      <c r="AN453" s="19"/>
      <c r="AO453" s="19"/>
      <c r="AP453" s="223"/>
      <c r="AQ453" s="223"/>
      <c r="AR453" s="223"/>
      <c r="AS453" s="223"/>
      <c r="AT453" s="223"/>
      <c r="AW453" s="835"/>
    </row>
    <row r="454" spans="1:49" ht="14.45" hidden="1" customHeight="1" outlineLevel="1">
      <c r="A454" s="2613"/>
      <c r="B454" s="2620"/>
      <c r="C454" s="1508" t="s">
        <v>32</v>
      </c>
      <c r="D454" s="1509"/>
      <c r="E454" s="1509"/>
      <c r="F454" s="1509"/>
      <c r="G454" s="1510">
        <f>IF(G445&gt;0,G451/G$13*100,)</f>
        <v>0</v>
      </c>
      <c r="H454" s="1510"/>
      <c r="I454" s="1510"/>
      <c r="J454" s="1510"/>
      <c r="K454" s="1510"/>
      <c r="L454" s="1511">
        <f t="shared" ref="L454:P454" si="1138">IF(L445&gt;0,L451/L445*100,)</f>
        <v>0</v>
      </c>
      <c r="M454" s="1511">
        <f t="shared" si="1138"/>
        <v>0</v>
      </c>
      <c r="N454" s="1511">
        <f t="shared" si="1138"/>
        <v>0</v>
      </c>
      <c r="O454" s="1511">
        <f t="shared" si="1138"/>
        <v>0</v>
      </c>
      <c r="P454" s="1511">
        <f t="shared" si="1138"/>
        <v>0</v>
      </c>
      <c r="Q454" s="1511">
        <f t="shared" ref="Q454:R454" si="1139">IF(Q445&gt;0,Q451/Q445*100,)</f>
        <v>0</v>
      </c>
      <c r="R454" s="1511">
        <f t="shared" si="1139"/>
        <v>0</v>
      </c>
      <c r="S454" s="1511">
        <f t="shared" ref="S454:T454" si="1140">IF(S445&gt;0,S451/S445*100,)</f>
        <v>0</v>
      </c>
      <c r="T454" s="1511">
        <f t="shared" si="1140"/>
        <v>0</v>
      </c>
      <c r="U454" s="1498"/>
      <c r="V454" s="1498"/>
      <c r="W454" s="1498"/>
      <c r="X454" s="1498"/>
      <c r="Y454" s="1498"/>
      <c r="Z454" s="1511">
        <f t="shared" ref="Z454:AD454" si="1141">IF(Z445&gt;0,Z451/Z445*100,)</f>
        <v>0</v>
      </c>
      <c r="AA454" s="1511">
        <f t="shared" si="1141"/>
        <v>0</v>
      </c>
      <c r="AB454" s="1511">
        <f t="shared" si="1141"/>
        <v>0</v>
      </c>
      <c r="AC454" s="1511">
        <f t="shared" si="1141"/>
        <v>0</v>
      </c>
      <c r="AD454" s="1511">
        <f t="shared" si="1141"/>
        <v>0</v>
      </c>
      <c r="AE454" s="1498"/>
      <c r="AF454" s="1498"/>
      <c r="AG454" s="1498"/>
      <c r="AH454" s="1498"/>
      <c r="AI454" s="1498"/>
      <c r="AJ454" s="2080"/>
      <c r="AK454" s="1287"/>
      <c r="AL454" s="19"/>
      <c r="AM454" s="19"/>
      <c r="AN454" s="19"/>
      <c r="AO454" s="19"/>
      <c r="AP454" s="223"/>
      <c r="AQ454" s="223"/>
      <c r="AR454" s="223"/>
      <c r="AS454" s="223"/>
      <c r="AT454" s="223"/>
      <c r="AW454" s="835"/>
    </row>
    <row r="455" spans="1:49" ht="18" hidden="1" customHeight="1" outlineLevel="1">
      <c r="A455" s="2613" t="s">
        <v>17</v>
      </c>
      <c r="B455" s="2614" t="s">
        <v>21</v>
      </c>
      <c r="C455" s="1434" t="s">
        <v>302</v>
      </c>
      <c r="D455" s="1496"/>
      <c r="E455" s="1496"/>
      <c r="F455" s="1496"/>
      <c r="G455" s="1461"/>
      <c r="H455" s="1461"/>
      <c r="I455" s="1461"/>
      <c r="J455" s="1461"/>
      <c r="K455" s="1461"/>
      <c r="L455" s="1498">
        <f>SUM(M455:P455)</f>
        <v>0</v>
      </c>
      <c r="M455" s="1461"/>
      <c r="N455" s="1498"/>
      <c r="O455" s="1498"/>
      <c r="P455" s="1498"/>
      <c r="Q455" s="1499"/>
      <c r="R455" s="1499"/>
      <c r="S455" s="1499"/>
      <c r="T455" s="1499"/>
      <c r="U455" s="1498"/>
      <c r="V455" s="1498"/>
      <c r="W455" s="1498"/>
      <c r="X455" s="1498"/>
      <c r="Y455" s="1498"/>
      <c r="Z455" s="1498">
        <f>SUM(AA455:AD455)</f>
        <v>0</v>
      </c>
      <c r="AA455" s="1461"/>
      <c r="AB455" s="1498"/>
      <c r="AC455" s="1498"/>
      <c r="AD455" s="1498"/>
      <c r="AE455" s="1498"/>
      <c r="AF455" s="1498"/>
      <c r="AG455" s="1498"/>
      <c r="AH455" s="1498"/>
      <c r="AI455" s="1498"/>
      <c r="AJ455" s="2080"/>
      <c r="AK455" s="1287"/>
      <c r="AL455" s="19"/>
      <c r="AM455" s="19"/>
      <c r="AN455" s="19"/>
      <c r="AO455" s="19"/>
      <c r="AP455" s="223"/>
      <c r="AQ455" s="223"/>
      <c r="AR455" s="223"/>
      <c r="AS455" s="223"/>
      <c r="AT455" s="223"/>
      <c r="AW455" s="835"/>
    </row>
    <row r="456" spans="1:49" ht="18" hidden="1" customHeight="1" outlineLevel="1">
      <c r="A456" s="2613"/>
      <c r="B456" s="2614"/>
      <c r="C456" s="1434" t="s">
        <v>303</v>
      </c>
      <c r="D456" s="1496"/>
      <c r="E456" s="1496"/>
      <c r="F456" s="1496"/>
      <c r="G456" s="1461"/>
      <c r="H456" s="1461"/>
      <c r="I456" s="1461"/>
      <c r="J456" s="1461"/>
      <c r="K456" s="1461"/>
      <c r="L456" s="1498">
        <f>SUM(M456:P456)</f>
        <v>0</v>
      </c>
      <c r="M456" s="1461"/>
      <c r="N456" s="1498"/>
      <c r="O456" s="1498"/>
      <c r="P456" s="1498"/>
      <c r="Q456" s="1499"/>
      <c r="R456" s="1499"/>
      <c r="S456" s="1499"/>
      <c r="T456" s="1499"/>
      <c r="U456" s="1496"/>
      <c r="V456" s="1498"/>
      <c r="W456" s="1498"/>
      <c r="X456" s="1498"/>
      <c r="Y456" s="1498"/>
      <c r="Z456" s="1498">
        <f>SUM(AA456:AD456)</f>
        <v>0</v>
      </c>
      <c r="AA456" s="1461"/>
      <c r="AB456" s="1498"/>
      <c r="AC456" s="1498"/>
      <c r="AD456" s="1498"/>
      <c r="AE456" s="1496"/>
      <c r="AF456" s="1498"/>
      <c r="AG456" s="1498"/>
      <c r="AH456" s="1498"/>
      <c r="AI456" s="1498"/>
      <c r="AJ456" s="2080"/>
      <c r="AK456" s="1287"/>
      <c r="AL456" s="19"/>
      <c r="AM456" s="19"/>
      <c r="AN456" s="19"/>
      <c r="AO456" s="19"/>
      <c r="AP456" s="223"/>
      <c r="AQ456" s="223"/>
      <c r="AR456" s="223"/>
      <c r="AS456" s="223"/>
      <c r="AT456" s="223"/>
      <c r="AW456" s="835"/>
    </row>
    <row r="457" spans="1:49" ht="14.45" hidden="1" customHeight="1" outlineLevel="1">
      <c r="A457" s="2613"/>
      <c r="B457" s="2614"/>
      <c r="C457" s="1508" t="s">
        <v>27</v>
      </c>
      <c r="D457" s="1509"/>
      <c r="E457" s="1509"/>
      <c r="F457" s="1509"/>
      <c r="G457" s="1510">
        <f>IF(G441&gt;0,G455/G$9*100,)</f>
        <v>0</v>
      </c>
      <c r="H457" s="1510"/>
      <c r="I457" s="1510"/>
      <c r="J457" s="1510"/>
      <c r="K457" s="1510"/>
      <c r="L457" s="1470">
        <f t="shared" ref="L457:P457" si="1142">IF(L441&gt;0,L455/L441*100,)</f>
        <v>0</v>
      </c>
      <c r="M457" s="1470">
        <f t="shared" si="1142"/>
        <v>0</v>
      </c>
      <c r="N457" s="1470">
        <f t="shared" si="1142"/>
        <v>0</v>
      </c>
      <c r="O457" s="1470">
        <f t="shared" si="1142"/>
        <v>0</v>
      </c>
      <c r="P457" s="1470">
        <f t="shared" si="1142"/>
        <v>0</v>
      </c>
      <c r="Q457" s="1470">
        <f t="shared" ref="Q457:R457" si="1143">IF(Q441&gt;0,Q455/Q441*100,)</f>
        <v>0</v>
      </c>
      <c r="R457" s="1470">
        <f t="shared" si="1143"/>
        <v>0</v>
      </c>
      <c r="S457" s="1470">
        <f t="shared" ref="S457:T457" si="1144">IF(S441&gt;0,S455/S441*100,)</f>
        <v>0</v>
      </c>
      <c r="T457" s="1470">
        <f t="shared" si="1144"/>
        <v>0</v>
      </c>
      <c r="U457" s="1496"/>
      <c r="V457" s="1498"/>
      <c r="W457" s="1498"/>
      <c r="X457" s="1498"/>
      <c r="Y457" s="1498"/>
      <c r="Z457" s="1470">
        <f t="shared" ref="Z457:AD457" si="1145">IF(Z441&gt;0,Z455/Z441*100,)</f>
        <v>0</v>
      </c>
      <c r="AA457" s="1470">
        <f t="shared" si="1145"/>
        <v>0</v>
      </c>
      <c r="AB457" s="1470">
        <f t="shared" si="1145"/>
        <v>0</v>
      </c>
      <c r="AC457" s="1470">
        <f t="shared" si="1145"/>
        <v>0</v>
      </c>
      <c r="AD457" s="1470">
        <f t="shared" si="1145"/>
        <v>0</v>
      </c>
      <c r="AE457" s="1496"/>
      <c r="AF457" s="1498"/>
      <c r="AG457" s="1498"/>
      <c r="AH457" s="1498"/>
      <c r="AI457" s="1498"/>
      <c r="AJ457" s="2080"/>
      <c r="AK457" s="1287"/>
      <c r="AL457" s="19"/>
      <c r="AM457" s="19"/>
      <c r="AN457" s="19"/>
      <c r="AO457" s="19"/>
      <c r="AP457" s="223"/>
      <c r="AQ457" s="223"/>
      <c r="AR457" s="223"/>
      <c r="AS457" s="223"/>
      <c r="AT457" s="223"/>
      <c r="AW457" s="835"/>
    </row>
    <row r="458" spans="1:49" ht="14.45" hidden="1" customHeight="1" outlineLevel="1">
      <c r="A458" s="2613"/>
      <c r="B458" s="2614"/>
      <c r="C458" s="1508" t="s">
        <v>75</v>
      </c>
      <c r="D458" s="1509"/>
      <c r="E458" s="1509"/>
      <c r="F458" s="1509"/>
      <c r="G458" s="1510">
        <f>IF(G447&gt;0,G455/G$15*100,)</f>
        <v>0</v>
      </c>
      <c r="H458" s="1510"/>
      <c r="I458" s="1510"/>
      <c r="J458" s="1510"/>
      <c r="K458" s="1510"/>
      <c r="L458" s="1470">
        <f t="shared" ref="L458:P458" si="1146">IF(L447&gt;0,L455/L447*100,)</f>
        <v>0</v>
      </c>
      <c r="M458" s="1470">
        <f t="shared" si="1146"/>
        <v>0</v>
      </c>
      <c r="N458" s="1470">
        <f t="shared" si="1146"/>
        <v>0</v>
      </c>
      <c r="O458" s="1470">
        <f t="shared" si="1146"/>
        <v>0</v>
      </c>
      <c r="P458" s="1470">
        <f t="shared" si="1146"/>
        <v>0</v>
      </c>
      <c r="Q458" s="1470">
        <f t="shared" ref="Q458:R458" si="1147">IF(Q447&gt;0,Q455/Q447*100,)</f>
        <v>0</v>
      </c>
      <c r="R458" s="1470">
        <f t="shared" si="1147"/>
        <v>0</v>
      </c>
      <c r="S458" s="1470">
        <f t="shared" ref="S458:T458" si="1148">IF(S447&gt;0,S455/S447*100,)</f>
        <v>0</v>
      </c>
      <c r="T458" s="1470">
        <f t="shared" si="1148"/>
        <v>0</v>
      </c>
      <c r="U458" s="1496"/>
      <c r="V458" s="1498"/>
      <c r="W458" s="1498"/>
      <c r="X458" s="1498"/>
      <c r="Y458" s="1498"/>
      <c r="Z458" s="1470">
        <f t="shared" ref="Z458:AD458" si="1149">IF(Z447&gt;0,Z455/Z447*100,)</f>
        <v>0</v>
      </c>
      <c r="AA458" s="1470">
        <f t="shared" si="1149"/>
        <v>0</v>
      </c>
      <c r="AB458" s="1470">
        <f t="shared" si="1149"/>
        <v>0</v>
      </c>
      <c r="AC458" s="1470">
        <f t="shared" si="1149"/>
        <v>0</v>
      </c>
      <c r="AD458" s="1470">
        <f t="shared" si="1149"/>
        <v>0</v>
      </c>
      <c r="AE458" s="1496"/>
      <c r="AF458" s="1498"/>
      <c r="AG458" s="1498"/>
      <c r="AH458" s="1498"/>
      <c r="AI458" s="1498"/>
      <c r="AJ458" s="2080"/>
      <c r="AK458" s="1287"/>
      <c r="AL458" s="19"/>
      <c r="AM458" s="19"/>
      <c r="AN458" s="19"/>
      <c r="AO458" s="19"/>
      <c r="AP458" s="223"/>
      <c r="AQ458" s="223"/>
      <c r="AR458" s="223"/>
      <c r="AS458" s="223"/>
      <c r="AT458" s="223"/>
      <c r="AW458" s="835"/>
    </row>
    <row r="459" spans="1:49" ht="18" hidden="1" customHeight="1" outlineLevel="1">
      <c r="A459" s="2613" t="s">
        <v>19</v>
      </c>
      <c r="B459" s="2614" t="s">
        <v>22</v>
      </c>
      <c r="C459" s="1434" t="s">
        <v>302</v>
      </c>
      <c r="D459" s="1496"/>
      <c r="E459" s="1496"/>
      <c r="F459" s="1496"/>
      <c r="G459" s="1464"/>
      <c r="H459" s="1464"/>
      <c r="I459" s="1464"/>
      <c r="J459" s="1464"/>
      <c r="K459" s="1464"/>
      <c r="L459" s="1505">
        <f>SUM(M459:P459)</f>
        <v>0</v>
      </c>
      <c r="M459" s="1464"/>
      <c r="N459" s="1505"/>
      <c r="O459" s="1505"/>
      <c r="P459" s="1505"/>
      <c r="Q459" s="1499"/>
      <c r="R459" s="1499"/>
      <c r="S459" s="1499"/>
      <c r="T459" s="1499"/>
      <c r="U459" s="1498"/>
      <c r="V459" s="1498"/>
      <c r="W459" s="1498"/>
      <c r="X459" s="1498"/>
      <c r="Y459" s="1498"/>
      <c r="Z459" s="1505">
        <f>SUM(AA459:AD459)</f>
        <v>0</v>
      </c>
      <c r="AA459" s="1464"/>
      <c r="AB459" s="1505"/>
      <c r="AC459" s="1505"/>
      <c r="AD459" s="1505"/>
      <c r="AE459" s="1498"/>
      <c r="AF459" s="1498"/>
      <c r="AG459" s="1498"/>
      <c r="AH459" s="1498"/>
      <c r="AI459" s="1498"/>
      <c r="AJ459" s="2080"/>
      <c r="AK459" s="1287"/>
      <c r="AL459" s="19"/>
      <c r="AM459" s="19"/>
      <c r="AN459" s="19"/>
      <c r="AO459" s="19"/>
      <c r="AP459" s="223"/>
      <c r="AQ459" s="223"/>
      <c r="AR459" s="223"/>
      <c r="AS459" s="223"/>
      <c r="AT459" s="223"/>
      <c r="AW459" s="835"/>
    </row>
    <row r="460" spans="1:49" ht="18" hidden="1" customHeight="1" outlineLevel="1">
      <c r="A460" s="2613"/>
      <c r="B460" s="2614"/>
      <c r="C460" s="1434" t="s">
        <v>303</v>
      </c>
      <c r="D460" s="1496"/>
      <c r="E460" s="1496"/>
      <c r="F460" s="1496"/>
      <c r="G460" s="1464"/>
      <c r="H460" s="1464"/>
      <c r="I460" s="1464"/>
      <c r="J460" s="1464"/>
      <c r="K460" s="1464"/>
      <c r="L460" s="1505">
        <f>SUM(M460:P460)</f>
        <v>0</v>
      </c>
      <c r="M460" s="1464"/>
      <c r="N460" s="1505"/>
      <c r="O460" s="1505"/>
      <c r="P460" s="1505"/>
      <c r="Q460" s="1499"/>
      <c r="R460" s="1499"/>
      <c r="S460" s="1499"/>
      <c r="T460" s="1499"/>
      <c r="U460" s="1498"/>
      <c r="V460" s="1498"/>
      <c r="W460" s="1498"/>
      <c r="X460" s="1498"/>
      <c r="Y460" s="1498"/>
      <c r="Z460" s="1505">
        <f>SUM(AA460:AD460)</f>
        <v>0</v>
      </c>
      <c r="AA460" s="1464"/>
      <c r="AB460" s="1505"/>
      <c r="AC460" s="1505"/>
      <c r="AD460" s="1505"/>
      <c r="AE460" s="1498"/>
      <c r="AF460" s="1498"/>
      <c r="AG460" s="1498"/>
      <c r="AH460" s="1498"/>
      <c r="AI460" s="1498"/>
      <c r="AJ460" s="2080"/>
      <c r="AK460" s="1287"/>
      <c r="AL460" s="19"/>
      <c r="AM460" s="19"/>
      <c r="AN460" s="19"/>
      <c r="AO460" s="19"/>
      <c r="AP460" s="223"/>
      <c r="AQ460" s="223"/>
      <c r="AR460" s="223"/>
      <c r="AS460" s="223"/>
      <c r="AT460" s="223"/>
      <c r="AW460" s="835"/>
    </row>
    <row r="461" spans="1:49" ht="14.45" hidden="1" customHeight="1" outlineLevel="1">
      <c r="A461" s="2613"/>
      <c r="B461" s="2614"/>
      <c r="C461" s="1508" t="s">
        <v>28</v>
      </c>
      <c r="D461" s="1509"/>
      <c r="E461" s="1509"/>
      <c r="F461" s="1509"/>
      <c r="G461" s="1510">
        <f>IF(G442&gt;0,G459/G$10*100,)</f>
        <v>0</v>
      </c>
      <c r="H461" s="1510"/>
      <c r="I461" s="1510"/>
      <c r="J461" s="1510"/>
      <c r="K461" s="1510"/>
      <c r="L461" s="1470">
        <f t="shared" ref="L461:P461" si="1150">IF(L442&gt;0,L459/L442*100,)</f>
        <v>0</v>
      </c>
      <c r="M461" s="1470">
        <f t="shared" si="1150"/>
        <v>0</v>
      </c>
      <c r="N461" s="1470">
        <f t="shared" si="1150"/>
        <v>0</v>
      </c>
      <c r="O461" s="1470">
        <f t="shared" si="1150"/>
        <v>0</v>
      </c>
      <c r="P461" s="1470">
        <f t="shared" si="1150"/>
        <v>0</v>
      </c>
      <c r="Q461" s="1470">
        <f t="shared" ref="Q461:R461" si="1151">IF(Q442&gt;0,Q459/Q442*100,)</f>
        <v>0</v>
      </c>
      <c r="R461" s="1470">
        <f t="shared" si="1151"/>
        <v>0</v>
      </c>
      <c r="S461" s="1470">
        <f t="shared" ref="S461:T461" si="1152">IF(S442&gt;0,S459/S442*100,)</f>
        <v>0</v>
      </c>
      <c r="T461" s="1470">
        <f t="shared" si="1152"/>
        <v>0</v>
      </c>
      <c r="U461" s="1498"/>
      <c r="V461" s="1498"/>
      <c r="W461" s="1498"/>
      <c r="X461" s="1498"/>
      <c r="Y461" s="1498"/>
      <c r="Z461" s="1470">
        <f t="shared" ref="Z461:AD461" si="1153">IF(Z442&gt;0,Z459/Z442*100,)</f>
        <v>0</v>
      </c>
      <c r="AA461" s="1470">
        <f t="shared" si="1153"/>
        <v>0</v>
      </c>
      <c r="AB461" s="1470">
        <f t="shared" si="1153"/>
        <v>0</v>
      </c>
      <c r="AC461" s="1470">
        <f t="shared" si="1153"/>
        <v>0</v>
      </c>
      <c r="AD461" s="1470">
        <f t="shared" si="1153"/>
        <v>0</v>
      </c>
      <c r="AE461" s="1498"/>
      <c r="AF461" s="1498"/>
      <c r="AG461" s="1498"/>
      <c r="AH461" s="1498"/>
      <c r="AI461" s="1498"/>
      <c r="AJ461" s="2080"/>
      <c r="AK461" s="1287"/>
      <c r="AL461" s="19"/>
      <c r="AM461" s="19"/>
      <c r="AN461" s="19"/>
      <c r="AO461" s="19"/>
      <c r="AP461" s="223"/>
      <c r="AQ461" s="223"/>
      <c r="AR461" s="223"/>
      <c r="AS461" s="223"/>
      <c r="AT461" s="223"/>
      <c r="AW461" s="835"/>
    </row>
    <row r="462" spans="1:49" ht="14.45" hidden="1" customHeight="1" outlineLevel="1">
      <c r="A462" s="2613"/>
      <c r="B462" s="2614"/>
      <c r="C462" s="1508" t="s">
        <v>76</v>
      </c>
      <c r="D462" s="1509"/>
      <c r="E462" s="1509"/>
      <c r="F462" s="1509"/>
      <c r="G462" s="1510">
        <f>IF(G448&gt;0,G459/G$16*100,)</f>
        <v>0</v>
      </c>
      <c r="H462" s="1510"/>
      <c r="I462" s="1510"/>
      <c r="J462" s="1510"/>
      <c r="K462" s="1510"/>
      <c r="L462" s="1470">
        <f t="shared" ref="L462:P462" si="1154">IF(L448&gt;0,L459/L448*100,)</f>
        <v>0</v>
      </c>
      <c r="M462" s="1470">
        <f t="shared" si="1154"/>
        <v>0</v>
      </c>
      <c r="N462" s="1470">
        <f t="shared" si="1154"/>
        <v>0</v>
      </c>
      <c r="O462" s="1470">
        <f t="shared" si="1154"/>
        <v>0</v>
      </c>
      <c r="P462" s="1470">
        <f t="shared" si="1154"/>
        <v>0</v>
      </c>
      <c r="Q462" s="1470">
        <f t="shared" ref="Q462:R462" si="1155">IF(Q448&gt;0,Q459/Q448*100,)</f>
        <v>0</v>
      </c>
      <c r="R462" s="1470">
        <f t="shared" si="1155"/>
        <v>0</v>
      </c>
      <c r="S462" s="1470">
        <f t="shared" ref="S462:T462" si="1156">IF(S448&gt;0,S459/S448*100,)</f>
        <v>0</v>
      </c>
      <c r="T462" s="1470">
        <f t="shared" si="1156"/>
        <v>0</v>
      </c>
      <c r="U462" s="1496"/>
      <c r="V462" s="1498"/>
      <c r="W462" s="1498"/>
      <c r="X462" s="1498"/>
      <c r="Y462" s="1498"/>
      <c r="Z462" s="1470">
        <f t="shared" ref="Z462:AD462" si="1157">IF(Z448&gt;0,Z459/Z448*100,)</f>
        <v>0</v>
      </c>
      <c r="AA462" s="1470">
        <f t="shared" si="1157"/>
        <v>0</v>
      </c>
      <c r="AB462" s="1470">
        <f t="shared" si="1157"/>
        <v>0</v>
      </c>
      <c r="AC462" s="1470">
        <f t="shared" si="1157"/>
        <v>0</v>
      </c>
      <c r="AD462" s="1470">
        <f t="shared" si="1157"/>
        <v>0</v>
      </c>
      <c r="AE462" s="1496"/>
      <c r="AF462" s="1498"/>
      <c r="AG462" s="1498"/>
      <c r="AH462" s="1498"/>
      <c r="AI462" s="1498"/>
      <c r="AJ462" s="2080"/>
      <c r="AK462" s="1287"/>
      <c r="AL462" s="19"/>
      <c r="AM462" s="19"/>
      <c r="AN462" s="19"/>
      <c r="AO462" s="19"/>
      <c r="AP462" s="223"/>
      <c r="AQ462" s="223"/>
      <c r="AR462" s="223"/>
      <c r="AS462" s="223"/>
      <c r="AT462" s="223"/>
      <c r="AW462" s="835"/>
    </row>
    <row r="463" spans="1:49" ht="18" hidden="1" customHeight="1" outlineLevel="1">
      <c r="A463" s="2613" t="s">
        <v>37</v>
      </c>
      <c r="B463" s="2614" t="s">
        <v>23</v>
      </c>
      <c r="C463" s="1434" t="s">
        <v>302</v>
      </c>
      <c r="D463" s="1496"/>
      <c r="E463" s="1496"/>
      <c r="F463" s="1496"/>
      <c r="G463" s="1464"/>
      <c r="H463" s="1464"/>
      <c r="I463" s="1464"/>
      <c r="J463" s="1464"/>
      <c r="K463" s="1464"/>
      <c r="L463" s="1505">
        <f>SUM(M463:P463)</f>
        <v>0</v>
      </c>
      <c r="M463" s="1464"/>
      <c r="N463" s="1505"/>
      <c r="O463" s="1505"/>
      <c r="P463" s="1505"/>
      <c r="Q463" s="1499"/>
      <c r="R463" s="1499"/>
      <c r="S463" s="1499"/>
      <c r="T463" s="1499"/>
      <c r="U463" s="1496"/>
      <c r="V463" s="1498"/>
      <c r="W463" s="1498"/>
      <c r="X463" s="1498"/>
      <c r="Y463" s="1498"/>
      <c r="Z463" s="1505">
        <f>SUM(AA463:AD463)</f>
        <v>0</v>
      </c>
      <c r="AA463" s="1464"/>
      <c r="AB463" s="1505"/>
      <c r="AC463" s="1505"/>
      <c r="AD463" s="1505"/>
      <c r="AE463" s="1496"/>
      <c r="AF463" s="1498"/>
      <c r="AG463" s="1498"/>
      <c r="AH463" s="1498"/>
      <c r="AI463" s="1498"/>
      <c r="AJ463" s="2080"/>
      <c r="AK463" s="1287"/>
      <c r="AL463" s="19"/>
      <c r="AM463" s="19"/>
      <c r="AN463" s="19"/>
      <c r="AO463" s="19"/>
      <c r="AP463" s="223"/>
      <c r="AQ463" s="223"/>
      <c r="AR463" s="223"/>
      <c r="AS463" s="223"/>
      <c r="AT463" s="223"/>
      <c r="AW463" s="835"/>
    </row>
    <row r="464" spans="1:49" ht="18" hidden="1" customHeight="1" outlineLevel="1">
      <c r="A464" s="2613"/>
      <c r="B464" s="2614"/>
      <c r="C464" s="1434" t="s">
        <v>303</v>
      </c>
      <c r="D464" s="1496"/>
      <c r="E464" s="1496"/>
      <c r="F464" s="1496"/>
      <c r="G464" s="1464"/>
      <c r="H464" s="1464"/>
      <c r="I464" s="1464"/>
      <c r="J464" s="1464"/>
      <c r="K464" s="1464"/>
      <c r="L464" s="1505">
        <f>SUM(M464:P464)</f>
        <v>0</v>
      </c>
      <c r="M464" s="1464"/>
      <c r="N464" s="1505"/>
      <c r="O464" s="1505"/>
      <c r="P464" s="1505"/>
      <c r="Q464" s="1499"/>
      <c r="R464" s="1499"/>
      <c r="S464" s="1499"/>
      <c r="T464" s="1499"/>
      <c r="U464" s="1496"/>
      <c r="V464" s="1498"/>
      <c r="W464" s="1498"/>
      <c r="X464" s="1498"/>
      <c r="Y464" s="1498"/>
      <c r="Z464" s="1505">
        <f>SUM(AA464:AD464)</f>
        <v>0</v>
      </c>
      <c r="AA464" s="1464"/>
      <c r="AB464" s="1505"/>
      <c r="AC464" s="1505"/>
      <c r="AD464" s="1505"/>
      <c r="AE464" s="1496"/>
      <c r="AF464" s="1498"/>
      <c r="AG464" s="1498"/>
      <c r="AH464" s="1498"/>
      <c r="AI464" s="1498"/>
      <c r="AJ464" s="2080"/>
      <c r="AK464" s="1287"/>
      <c r="AL464" s="19"/>
      <c r="AM464" s="19"/>
      <c r="AN464" s="19"/>
      <c r="AO464" s="19"/>
      <c r="AP464" s="223"/>
      <c r="AQ464" s="223"/>
      <c r="AR464" s="223"/>
      <c r="AS464" s="223"/>
      <c r="AT464" s="223"/>
      <c r="AW464" s="835"/>
    </row>
    <row r="465" spans="1:52" ht="14.45" hidden="1" customHeight="1" outlineLevel="1">
      <c r="A465" s="2613"/>
      <c r="B465" s="2614"/>
      <c r="C465" s="1508" t="s">
        <v>29</v>
      </c>
      <c r="D465" s="1509"/>
      <c r="E465" s="1509"/>
      <c r="F465" s="1509"/>
      <c r="G465" s="1510">
        <f>IF(G443&gt;0,G463/G$11*100,)</f>
        <v>0</v>
      </c>
      <c r="H465" s="1510"/>
      <c r="I465" s="1510"/>
      <c r="J465" s="1510"/>
      <c r="K465" s="1510"/>
      <c r="L465" s="1470">
        <f t="shared" ref="L465:P465" si="1158">IF(L443&gt;0,L463/L443*100,)</f>
        <v>0</v>
      </c>
      <c r="M465" s="1470">
        <f t="shared" si="1158"/>
        <v>0</v>
      </c>
      <c r="N465" s="1470">
        <f t="shared" si="1158"/>
        <v>0</v>
      </c>
      <c r="O465" s="1470">
        <f t="shared" si="1158"/>
        <v>0</v>
      </c>
      <c r="P465" s="1470">
        <f t="shared" si="1158"/>
        <v>0</v>
      </c>
      <c r="Q465" s="1470">
        <f t="shared" ref="Q465:R465" si="1159">IF(Q443&gt;0,Q463/Q443*100,)</f>
        <v>0</v>
      </c>
      <c r="R465" s="1470">
        <f t="shared" si="1159"/>
        <v>0</v>
      </c>
      <c r="S465" s="1470">
        <f t="shared" ref="S465:T465" si="1160">IF(S443&gt;0,S463/S443*100,)</f>
        <v>0</v>
      </c>
      <c r="T465" s="1470">
        <f t="shared" si="1160"/>
        <v>0</v>
      </c>
      <c r="U465" s="1498"/>
      <c r="V465" s="1498"/>
      <c r="W465" s="1498"/>
      <c r="X465" s="1498"/>
      <c r="Y465" s="1498"/>
      <c r="Z465" s="1470">
        <f t="shared" ref="Z465:AD465" si="1161">IF(Z443&gt;0,Z463/Z443*100,)</f>
        <v>0</v>
      </c>
      <c r="AA465" s="1470">
        <f t="shared" si="1161"/>
        <v>0</v>
      </c>
      <c r="AB465" s="1470">
        <f t="shared" si="1161"/>
        <v>0</v>
      </c>
      <c r="AC465" s="1470">
        <f t="shared" si="1161"/>
        <v>0</v>
      </c>
      <c r="AD465" s="1470">
        <f t="shared" si="1161"/>
        <v>0</v>
      </c>
      <c r="AE465" s="1498"/>
      <c r="AF465" s="1498"/>
      <c r="AG465" s="1498"/>
      <c r="AH465" s="1498"/>
      <c r="AI465" s="1498"/>
      <c r="AJ465" s="2080"/>
      <c r="AK465" s="1287"/>
      <c r="AL465" s="19"/>
      <c r="AM465" s="19"/>
      <c r="AN465" s="19"/>
      <c r="AO465" s="19"/>
      <c r="AP465" s="223"/>
      <c r="AQ465" s="223"/>
      <c r="AR465" s="223"/>
      <c r="AS465" s="223"/>
      <c r="AT465" s="223"/>
      <c r="AW465" s="835"/>
    </row>
    <row r="466" spans="1:52" ht="14.45" hidden="1" customHeight="1" outlineLevel="1">
      <c r="A466" s="2613"/>
      <c r="B466" s="2614"/>
      <c r="C466" s="1508" t="s">
        <v>77</v>
      </c>
      <c r="D466" s="1509"/>
      <c r="E466" s="1509"/>
      <c r="F466" s="1509"/>
      <c r="G466" s="1510">
        <f>IF(G449&gt;0,G463/G$17*100,)</f>
        <v>0</v>
      </c>
      <c r="H466" s="1510"/>
      <c r="I466" s="1510"/>
      <c r="J466" s="1510"/>
      <c r="K466" s="1510"/>
      <c r="L466" s="1470">
        <f t="shared" ref="L466:P466" si="1162">IF(L449&gt;0,L463/L449*100,)</f>
        <v>0</v>
      </c>
      <c r="M466" s="1470">
        <f t="shared" si="1162"/>
        <v>0</v>
      </c>
      <c r="N466" s="1470">
        <f t="shared" si="1162"/>
        <v>0</v>
      </c>
      <c r="O466" s="1470">
        <f t="shared" si="1162"/>
        <v>0</v>
      </c>
      <c r="P466" s="1470">
        <f t="shared" si="1162"/>
        <v>0</v>
      </c>
      <c r="Q466" s="1470">
        <f t="shared" ref="Q466:R466" si="1163">IF(Q449&gt;0,Q463/Q449*100,)</f>
        <v>0</v>
      </c>
      <c r="R466" s="1470">
        <f t="shared" si="1163"/>
        <v>0</v>
      </c>
      <c r="S466" s="1470">
        <f t="shared" ref="S466:T466" si="1164">IF(S449&gt;0,S463/S449*100,)</f>
        <v>0</v>
      </c>
      <c r="T466" s="1470">
        <f t="shared" si="1164"/>
        <v>0</v>
      </c>
      <c r="U466" s="1498"/>
      <c r="V466" s="1498"/>
      <c r="W466" s="1498"/>
      <c r="X466" s="1498"/>
      <c r="Y466" s="1498"/>
      <c r="Z466" s="1470">
        <f t="shared" ref="Z466:AD466" si="1165">IF(Z449&gt;0,Z463/Z449*100,)</f>
        <v>0</v>
      </c>
      <c r="AA466" s="1470">
        <f t="shared" si="1165"/>
        <v>0</v>
      </c>
      <c r="AB466" s="1470">
        <f t="shared" si="1165"/>
        <v>0</v>
      </c>
      <c r="AC466" s="1470">
        <f t="shared" si="1165"/>
        <v>0</v>
      </c>
      <c r="AD466" s="1470">
        <f t="shared" si="1165"/>
        <v>0</v>
      </c>
      <c r="AE466" s="1498"/>
      <c r="AF466" s="1498"/>
      <c r="AG466" s="1498"/>
      <c r="AH466" s="1498"/>
      <c r="AI466" s="1498"/>
      <c r="AJ466" s="2080"/>
      <c r="AK466" s="1287"/>
      <c r="AL466" s="19"/>
      <c r="AM466" s="19"/>
      <c r="AN466" s="19"/>
      <c r="AO466" s="19"/>
      <c r="AP466" s="223"/>
      <c r="AQ466" s="223"/>
      <c r="AR466" s="223"/>
      <c r="AS466" s="223"/>
      <c r="AT466" s="223"/>
      <c r="AW466" s="835"/>
    </row>
    <row r="467" spans="1:52" ht="18" hidden="1" customHeight="1" outlineLevel="1">
      <c r="A467" s="2613" t="s">
        <v>38</v>
      </c>
      <c r="B467" s="2614" t="s">
        <v>24</v>
      </c>
      <c r="C467" s="1434" t="s">
        <v>302</v>
      </c>
      <c r="D467" s="1496"/>
      <c r="E467" s="1496"/>
      <c r="F467" s="1496"/>
      <c r="G467" s="1464"/>
      <c r="H467" s="1464"/>
      <c r="I467" s="1464"/>
      <c r="J467" s="1464"/>
      <c r="K467" s="1464"/>
      <c r="L467" s="1505">
        <f>SUM(M467:P467)</f>
        <v>0</v>
      </c>
      <c r="M467" s="1464"/>
      <c r="N467" s="1505"/>
      <c r="O467" s="1505"/>
      <c r="P467" s="1505"/>
      <c r="Q467" s="1499"/>
      <c r="R467" s="1499"/>
      <c r="S467" s="1499"/>
      <c r="T467" s="1499"/>
      <c r="U467" s="1496"/>
      <c r="V467" s="1498"/>
      <c r="W467" s="1498"/>
      <c r="X467" s="1498"/>
      <c r="Y467" s="1498"/>
      <c r="Z467" s="1505">
        <f>SUM(AA467:AD467)</f>
        <v>0</v>
      </c>
      <c r="AA467" s="1464"/>
      <c r="AB467" s="1505"/>
      <c r="AC467" s="1505"/>
      <c r="AD467" s="1505"/>
      <c r="AE467" s="1496"/>
      <c r="AF467" s="1498"/>
      <c r="AG467" s="1498"/>
      <c r="AH467" s="1498"/>
      <c r="AI467" s="1498"/>
      <c r="AJ467" s="2080"/>
      <c r="AK467" s="1288"/>
      <c r="AL467" s="240"/>
      <c r="AM467" s="240"/>
      <c r="AN467" s="240"/>
      <c r="AO467" s="240"/>
      <c r="AP467" s="241"/>
      <c r="AQ467" s="241"/>
      <c r="AR467" s="241"/>
      <c r="AS467" s="241"/>
      <c r="AT467" s="241"/>
      <c r="AW467" s="835"/>
    </row>
    <row r="468" spans="1:52" ht="18" hidden="1" customHeight="1" outlineLevel="1">
      <c r="A468" s="2613"/>
      <c r="B468" s="2614"/>
      <c r="C468" s="1434" t="s">
        <v>303</v>
      </c>
      <c r="D468" s="1496"/>
      <c r="E468" s="1496"/>
      <c r="F468" s="1496"/>
      <c r="G468" s="1464"/>
      <c r="H468" s="1464"/>
      <c r="I468" s="1464"/>
      <c r="J468" s="1464"/>
      <c r="K468" s="1464"/>
      <c r="L468" s="1505">
        <f>SUM(M468:P468)</f>
        <v>0</v>
      </c>
      <c r="M468" s="1464"/>
      <c r="N468" s="1505"/>
      <c r="O468" s="1505"/>
      <c r="P468" s="1505"/>
      <c r="Q468" s="1499"/>
      <c r="R468" s="1499"/>
      <c r="S468" s="1499"/>
      <c r="T468" s="1499"/>
      <c r="U468" s="1498"/>
      <c r="V468" s="1498"/>
      <c r="W468" s="1498"/>
      <c r="X468" s="1498"/>
      <c r="Y468" s="1498"/>
      <c r="Z468" s="1505">
        <f>SUM(AA468:AD468)</f>
        <v>0</v>
      </c>
      <c r="AA468" s="1464"/>
      <c r="AB468" s="1505"/>
      <c r="AC468" s="1505"/>
      <c r="AD468" s="1505"/>
      <c r="AE468" s="1498"/>
      <c r="AF468" s="1498"/>
      <c r="AG468" s="1498"/>
      <c r="AH468" s="1498"/>
      <c r="AI468" s="1498"/>
      <c r="AJ468" s="2080"/>
      <c r="AK468" s="1287"/>
      <c r="AL468" s="19"/>
      <c r="AM468" s="19"/>
      <c r="AN468" s="19"/>
      <c r="AO468" s="19"/>
      <c r="AP468" s="223"/>
      <c r="AQ468" s="223"/>
      <c r="AR468" s="223"/>
      <c r="AS468" s="223"/>
      <c r="AT468" s="223"/>
      <c r="AW468" s="835"/>
    </row>
    <row r="469" spans="1:52" ht="14.45" hidden="1" customHeight="1" outlineLevel="1">
      <c r="A469" s="2613"/>
      <c r="B469" s="2614"/>
      <c r="C469" s="1508" t="s">
        <v>30</v>
      </c>
      <c r="D469" s="1509"/>
      <c r="E469" s="1509"/>
      <c r="F469" s="1509"/>
      <c r="G469" s="1510">
        <f>IF(G444&gt;0,G467/G$12*100,)</f>
        <v>0</v>
      </c>
      <c r="H469" s="1510"/>
      <c r="I469" s="1510"/>
      <c r="J469" s="1510"/>
      <c r="K469" s="1510"/>
      <c r="L469" s="1470">
        <f t="shared" ref="L469:P469" si="1166">IF(L444&gt;0,L467/L444*100,)</f>
        <v>0</v>
      </c>
      <c r="M469" s="1470">
        <f t="shared" si="1166"/>
        <v>0</v>
      </c>
      <c r="N469" s="1470">
        <f t="shared" si="1166"/>
        <v>0</v>
      </c>
      <c r="O469" s="1470">
        <f t="shared" si="1166"/>
        <v>0</v>
      </c>
      <c r="P469" s="1470">
        <f t="shared" si="1166"/>
        <v>0</v>
      </c>
      <c r="Q469" s="1470">
        <f t="shared" ref="Q469:R469" si="1167">IF(Q444&gt;0,Q467/Q444*100,)</f>
        <v>0</v>
      </c>
      <c r="R469" s="1470">
        <f t="shared" si="1167"/>
        <v>0</v>
      </c>
      <c r="S469" s="1470">
        <f t="shared" ref="S469:T469" si="1168">IF(S444&gt;0,S467/S444*100,)</f>
        <v>0</v>
      </c>
      <c r="T469" s="1470">
        <f t="shared" si="1168"/>
        <v>0</v>
      </c>
      <c r="U469" s="1496"/>
      <c r="V469" s="1498"/>
      <c r="W469" s="1498"/>
      <c r="X469" s="1498"/>
      <c r="Y469" s="1498"/>
      <c r="Z469" s="1470">
        <f t="shared" ref="Z469:AD469" si="1169">IF(Z444&gt;0,Z467/Z444*100,)</f>
        <v>0</v>
      </c>
      <c r="AA469" s="1470">
        <f t="shared" si="1169"/>
        <v>0</v>
      </c>
      <c r="AB469" s="1470">
        <f t="shared" si="1169"/>
        <v>0</v>
      </c>
      <c r="AC469" s="1470">
        <f t="shared" si="1169"/>
        <v>0</v>
      </c>
      <c r="AD469" s="1470">
        <f t="shared" si="1169"/>
        <v>0</v>
      </c>
      <c r="AE469" s="1496"/>
      <c r="AF469" s="1498"/>
      <c r="AG469" s="1498"/>
      <c r="AH469" s="1498"/>
      <c r="AI469" s="1498"/>
      <c r="AJ469" s="2080"/>
      <c r="AK469" s="1287"/>
      <c r="AL469" s="19"/>
      <c r="AM469" s="19"/>
      <c r="AN469" s="19"/>
      <c r="AO469" s="19"/>
      <c r="AP469" s="223"/>
      <c r="AQ469" s="223"/>
      <c r="AR469" s="223"/>
      <c r="AS469" s="223"/>
      <c r="AT469" s="223"/>
      <c r="AW469" s="835"/>
    </row>
    <row r="470" spans="1:52" ht="14.45" hidden="1" customHeight="1" outlineLevel="1">
      <c r="A470" s="2613"/>
      <c r="B470" s="2614"/>
      <c r="C470" s="1508" t="s">
        <v>78</v>
      </c>
      <c r="D470" s="1509"/>
      <c r="E470" s="1509"/>
      <c r="F470" s="1509"/>
      <c r="G470" s="1510">
        <f>IF(G450&gt;0,G467/G$18*100,)</f>
        <v>0</v>
      </c>
      <c r="H470" s="1510"/>
      <c r="I470" s="1510"/>
      <c r="J470" s="1510"/>
      <c r="K470" s="1510"/>
      <c r="L470" s="1470">
        <f t="shared" ref="L470:P470" si="1170">IF(L450&gt;0,L467/L450*100,)</f>
        <v>0</v>
      </c>
      <c r="M470" s="1470">
        <f t="shared" si="1170"/>
        <v>0</v>
      </c>
      <c r="N470" s="1470">
        <f t="shared" si="1170"/>
        <v>0</v>
      </c>
      <c r="O470" s="1470">
        <f t="shared" si="1170"/>
        <v>0</v>
      </c>
      <c r="P470" s="1470">
        <f t="shared" si="1170"/>
        <v>0</v>
      </c>
      <c r="Q470" s="1470">
        <f t="shared" ref="Q470:R470" si="1171">IF(Q450&gt;0,Q467/Q450*100,)</f>
        <v>0</v>
      </c>
      <c r="R470" s="1470">
        <f t="shared" si="1171"/>
        <v>0</v>
      </c>
      <c r="S470" s="1470">
        <f t="shared" ref="S470:T470" si="1172">IF(S450&gt;0,S467/S450*100,)</f>
        <v>0</v>
      </c>
      <c r="T470" s="1470">
        <f t="shared" si="1172"/>
        <v>0</v>
      </c>
      <c r="U470" s="1496"/>
      <c r="V470" s="1498"/>
      <c r="W470" s="1498"/>
      <c r="X470" s="1498"/>
      <c r="Y470" s="1498"/>
      <c r="Z470" s="1470">
        <f t="shared" ref="Z470:AD470" si="1173">IF(Z450&gt;0,Z467/Z450*100,)</f>
        <v>0</v>
      </c>
      <c r="AA470" s="1470">
        <f t="shared" si="1173"/>
        <v>0</v>
      </c>
      <c r="AB470" s="1470">
        <f t="shared" si="1173"/>
        <v>0</v>
      </c>
      <c r="AC470" s="1470">
        <f t="shared" si="1173"/>
        <v>0</v>
      </c>
      <c r="AD470" s="1470">
        <f t="shared" si="1173"/>
        <v>0</v>
      </c>
      <c r="AE470" s="1496"/>
      <c r="AF470" s="1498"/>
      <c r="AG470" s="1498"/>
      <c r="AH470" s="1498"/>
      <c r="AI470" s="1498"/>
      <c r="AJ470" s="2080"/>
      <c r="AK470" s="763"/>
      <c r="AL470" s="19"/>
      <c r="AM470" s="19"/>
      <c r="AN470" s="19"/>
      <c r="AO470" s="19"/>
      <c r="AP470" s="223"/>
      <c r="AQ470" s="223"/>
      <c r="AR470" s="223"/>
      <c r="AS470" s="223"/>
      <c r="AT470" s="223"/>
      <c r="AW470" s="835"/>
    </row>
    <row r="471" spans="1:52" ht="30" customHeight="1" outlineLevel="1">
      <c r="A471" s="2613">
        <v>5</v>
      </c>
      <c r="B471" s="2620" t="s">
        <v>60</v>
      </c>
      <c r="C471" s="1434" t="s">
        <v>302</v>
      </c>
      <c r="D471" s="1536"/>
      <c r="E471" s="1536"/>
      <c r="F471" s="1536"/>
      <c r="G471" s="1507">
        <f>G473+G475+G477</f>
        <v>0</v>
      </c>
      <c r="H471" s="1507"/>
      <c r="I471" s="1507"/>
      <c r="J471" s="1298">
        <f>J477</f>
        <v>0.58511999999999997</v>
      </c>
      <c r="K471" s="1537"/>
      <c r="L471" s="1298">
        <f>SUM(M471:P471)</f>
        <v>0.58499999999999996</v>
      </c>
      <c r="M471" s="1298">
        <f>M477</f>
        <v>0.248</v>
      </c>
      <c r="N471" s="1298">
        <f t="shared" ref="N471:T471" si="1174">N477</f>
        <v>8.3000000000000004E-2</v>
      </c>
      <c r="O471" s="1298">
        <f t="shared" si="1174"/>
        <v>0</v>
      </c>
      <c r="P471" s="1298">
        <f t="shared" si="1174"/>
        <v>0.254</v>
      </c>
      <c r="Q471" s="1303">
        <f t="shared" si="1174"/>
        <v>0.58799999999999997</v>
      </c>
      <c r="R471" s="1303">
        <f t="shared" si="1174"/>
        <v>0.58499999999999996</v>
      </c>
      <c r="S471" s="1303">
        <f t="shared" si="1174"/>
        <v>0.58499999999999996</v>
      </c>
      <c r="T471" s="1303">
        <f t="shared" si="1174"/>
        <v>0.58499999999999996</v>
      </c>
      <c r="U471" s="1659">
        <f>SUM(V471:Y471)</f>
        <v>0.58499999999999996</v>
      </c>
      <c r="V471" s="1303">
        <f>V477</f>
        <v>0.248</v>
      </c>
      <c r="W471" s="1303">
        <f>W477</f>
        <v>8.3000000000000004E-2</v>
      </c>
      <c r="X471" s="1486">
        <v>0</v>
      </c>
      <c r="Y471" s="1486">
        <f>Y477</f>
        <v>0.254</v>
      </c>
      <c r="Z471" s="1298">
        <f>SUM(AA471:AD471)</f>
        <v>0.58499999999999996</v>
      </c>
      <c r="AA471" s="1298">
        <f>AA477</f>
        <v>0.248</v>
      </c>
      <c r="AB471" s="1298">
        <f t="shared" ref="AB471:AD471" si="1175">AB477</f>
        <v>8.3000000000000004E-2</v>
      </c>
      <c r="AC471" s="1298">
        <f t="shared" si="1175"/>
        <v>0</v>
      </c>
      <c r="AD471" s="1298">
        <f t="shared" si="1175"/>
        <v>0.254</v>
      </c>
      <c r="AE471" s="1659">
        <f>SUM(AF471:AI471)</f>
        <v>0.248</v>
      </c>
      <c r="AF471" s="1303">
        <f>AF477</f>
        <v>0.248</v>
      </c>
      <c r="AG471" s="1303">
        <f>AG477</f>
        <v>0</v>
      </c>
      <c r="AH471" s="1486">
        <v>0</v>
      </c>
      <c r="AI471" s="1486">
        <f>AI477</f>
        <v>0</v>
      </c>
      <c r="AJ471" s="2072"/>
      <c r="AK471" s="763"/>
      <c r="AL471" s="19"/>
      <c r="AM471" s="19"/>
      <c r="AN471" s="19"/>
      <c r="AO471" s="19"/>
      <c r="AP471" s="223"/>
      <c r="AQ471" s="223"/>
      <c r="AR471" s="223"/>
      <c r="AS471" s="223"/>
      <c r="AT471" s="223"/>
      <c r="AW471" s="835"/>
    </row>
    <row r="472" spans="1:52" ht="30" hidden="1" customHeight="1" outlineLevel="1">
      <c r="A472" s="2613"/>
      <c r="B472" s="2620"/>
      <c r="C472" s="1434" t="s">
        <v>79</v>
      </c>
      <c r="D472" s="1536"/>
      <c r="E472" s="1536"/>
      <c r="F472" s="1536"/>
      <c r="G472" s="1510">
        <f>IF(G451&gt;0,G471/G$19*100,)</f>
        <v>0</v>
      </c>
      <c r="H472" s="1510"/>
      <c r="I472" s="1510"/>
      <c r="J472" s="1451"/>
      <c r="K472" s="1451"/>
      <c r="L472" s="1298">
        <f t="shared" ref="L472:P472" si="1176">IF(L451&gt;0,L471/L451*100,)</f>
        <v>0</v>
      </c>
      <c r="M472" s="1455">
        <f t="shared" si="1176"/>
        <v>0</v>
      </c>
      <c r="N472" s="1455">
        <f t="shared" si="1176"/>
        <v>0</v>
      </c>
      <c r="O472" s="1455">
        <f t="shared" si="1176"/>
        <v>0</v>
      </c>
      <c r="P472" s="1455">
        <f t="shared" si="1176"/>
        <v>0</v>
      </c>
      <c r="Q472" s="1470">
        <f t="shared" ref="Q472:R472" si="1177">IF(Q451&gt;0,Q471/Q451*100,)</f>
        <v>0</v>
      </c>
      <c r="R472" s="1470">
        <f t="shared" si="1177"/>
        <v>0</v>
      </c>
      <c r="S472" s="1470">
        <f t="shared" ref="S472:T472" si="1178">IF(S451&gt;0,S471/S451*100,)</f>
        <v>0</v>
      </c>
      <c r="T472" s="1470">
        <f t="shared" si="1178"/>
        <v>0</v>
      </c>
      <c r="U472" s="1659">
        <f t="shared" ref="U472:U477" si="1179">SUM(V472:Y472)</f>
        <v>0</v>
      </c>
      <c r="V472" s="1498"/>
      <c r="W472" s="1498"/>
      <c r="X472" s="1486"/>
      <c r="Y472" s="1498"/>
      <c r="Z472" s="1298">
        <f t="shared" ref="Z472:AD472" si="1180">IF(Z451&gt;0,Z471/Z451*100,)</f>
        <v>0</v>
      </c>
      <c r="AA472" s="1455">
        <f t="shared" si="1180"/>
        <v>0</v>
      </c>
      <c r="AB472" s="1455">
        <f t="shared" si="1180"/>
        <v>0</v>
      </c>
      <c r="AC472" s="1455">
        <f t="shared" si="1180"/>
        <v>0</v>
      </c>
      <c r="AD472" s="1455">
        <f t="shared" si="1180"/>
        <v>0</v>
      </c>
      <c r="AE472" s="1659">
        <f t="shared" ref="AE472:AE476" si="1181">SUM(AF472:AI472)</f>
        <v>0</v>
      </c>
      <c r="AF472" s="1498"/>
      <c r="AG472" s="1498"/>
      <c r="AH472" s="1486"/>
      <c r="AI472" s="1498"/>
      <c r="AJ472" s="2080"/>
      <c r="AK472" s="763"/>
      <c r="AL472" s="19"/>
      <c r="AM472" s="19"/>
      <c r="AN472" s="19"/>
      <c r="AO472" s="19"/>
      <c r="AP472" s="223"/>
      <c r="AQ472" s="223"/>
      <c r="AR472" s="223"/>
      <c r="AS472" s="223"/>
      <c r="AT472" s="223"/>
      <c r="AW472" s="835"/>
    </row>
    <row r="473" spans="1:52" ht="18" hidden="1" customHeight="1" outlineLevel="1">
      <c r="A473" s="2613" t="s">
        <v>39</v>
      </c>
      <c r="B473" s="2619" t="s">
        <v>21</v>
      </c>
      <c r="C473" s="1434" t="s">
        <v>302</v>
      </c>
      <c r="D473" s="1496"/>
      <c r="E473" s="1496"/>
      <c r="F473" s="1496"/>
      <c r="G473" s="1478"/>
      <c r="H473" s="1478"/>
      <c r="I473" s="1478"/>
      <c r="J473" s="1483"/>
      <c r="K473" s="1483"/>
      <c r="L473" s="1298">
        <f>SUM(M473:P473)</f>
        <v>0</v>
      </c>
      <c r="M473" s="1538"/>
      <c r="N473" s="1457"/>
      <c r="O473" s="1457"/>
      <c r="P473" s="1457"/>
      <c r="Q473" s="1499"/>
      <c r="R473" s="1499"/>
      <c r="S473" s="1499"/>
      <c r="T473" s="1499"/>
      <c r="U473" s="1659">
        <f t="shared" si="1179"/>
        <v>0</v>
      </c>
      <c r="V473" s="1496"/>
      <c r="W473" s="1496"/>
      <c r="X473" s="1486"/>
      <c r="Y473" s="1496"/>
      <c r="Z473" s="1298">
        <f>SUM(AA473:AD473)</f>
        <v>0</v>
      </c>
      <c r="AA473" s="1538"/>
      <c r="AB473" s="1457"/>
      <c r="AC473" s="1457"/>
      <c r="AD473" s="1457"/>
      <c r="AE473" s="1659">
        <f t="shared" si="1181"/>
        <v>0</v>
      </c>
      <c r="AF473" s="1496"/>
      <c r="AG473" s="1496"/>
      <c r="AH473" s="1486"/>
      <c r="AI473" s="1496"/>
      <c r="AJ473" s="2081"/>
      <c r="AK473" s="1275"/>
      <c r="AL473" s="222"/>
      <c r="AM473" s="222"/>
      <c r="AN473" s="222"/>
      <c r="AO473" s="222"/>
      <c r="AP473" s="223"/>
      <c r="AQ473" s="223"/>
      <c r="AR473" s="223"/>
      <c r="AS473" s="223"/>
      <c r="AT473" s="223"/>
      <c r="AW473" s="835"/>
    </row>
    <row r="474" spans="1:52" ht="14.45" hidden="1" customHeight="1" outlineLevel="1">
      <c r="A474" s="2613"/>
      <c r="B474" s="2619"/>
      <c r="C474" s="1508" t="s">
        <v>80</v>
      </c>
      <c r="D474" s="1509"/>
      <c r="E474" s="1509"/>
      <c r="F474" s="1509"/>
      <c r="G474" s="1510">
        <f>IF(G455&gt;0,G473/G$23*100,)</f>
        <v>0</v>
      </c>
      <c r="H474" s="1510"/>
      <c r="I474" s="1510"/>
      <c r="J474" s="1451"/>
      <c r="K474" s="1451"/>
      <c r="L474" s="1298">
        <f t="shared" ref="L474:P474" si="1182">IF(L455&gt;0,L473/L455*100,)</f>
        <v>0</v>
      </c>
      <c r="M474" s="1455">
        <f t="shared" si="1182"/>
        <v>0</v>
      </c>
      <c r="N474" s="1455">
        <f t="shared" si="1182"/>
        <v>0</v>
      </c>
      <c r="O474" s="1455">
        <f t="shared" si="1182"/>
        <v>0</v>
      </c>
      <c r="P474" s="1455">
        <f t="shared" si="1182"/>
        <v>0</v>
      </c>
      <c r="Q474" s="1470">
        <f t="shared" ref="Q474:R474" si="1183">IF(Q455&gt;0,Q473/Q455*100,)</f>
        <v>0</v>
      </c>
      <c r="R474" s="1470">
        <f t="shared" si="1183"/>
        <v>0</v>
      </c>
      <c r="S474" s="1470">
        <f t="shared" ref="S474:T474" si="1184">IF(S455&gt;0,S473/S455*100,)</f>
        <v>0</v>
      </c>
      <c r="T474" s="1470">
        <f t="shared" si="1184"/>
        <v>0</v>
      </c>
      <c r="U474" s="1659">
        <f t="shared" si="1179"/>
        <v>0</v>
      </c>
      <c r="V474" s="1496"/>
      <c r="W474" s="1496"/>
      <c r="X474" s="1486"/>
      <c r="Y474" s="1496"/>
      <c r="Z474" s="1298">
        <f t="shared" ref="Z474:AD474" si="1185">IF(Z455&gt;0,Z473/Z455*100,)</f>
        <v>0</v>
      </c>
      <c r="AA474" s="1455">
        <f t="shared" si="1185"/>
        <v>0</v>
      </c>
      <c r="AB474" s="1455">
        <f t="shared" si="1185"/>
        <v>0</v>
      </c>
      <c r="AC474" s="1455">
        <f t="shared" si="1185"/>
        <v>0</v>
      </c>
      <c r="AD474" s="1455">
        <f t="shared" si="1185"/>
        <v>0</v>
      </c>
      <c r="AE474" s="1659">
        <f t="shared" si="1181"/>
        <v>0</v>
      </c>
      <c r="AF474" s="1496"/>
      <c r="AG474" s="1496"/>
      <c r="AH474" s="1486"/>
      <c r="AI474" s="1496"/>
      <c r="AJ474" s="2081"/>
      <c r="AK474" s="1275"/>
      <c r="AL474" s="222"/>
      <c r="AM474" s="222"/>
      <c r="AN474" s="222"/>
      <c r="AO474" s="222"/>
      <c r="AP474" s="223"/>
      <c r="AQ474" s="223"/>
      <c r="AR474" s="223"/>
      <c r="AS474" s="223"/>
      <c r="AT474" s="223"/>
      <c r="AW474" s="835"/>
    </row>
    <row r="475" spans="1:52" ht="8.25" hidden="1" customHeight="1" outlineLevel="1">
      <c r="A475" s="2613" t="s">
        <v>40</v>
      </c>
      <c r="B475" s="2614" t="s">
        <v>22</v>
      </c>
      <c r="C475" s="1434" t="s">
        <v>302</v>
      </c>
      <c r="D475" s="1496"/>
      <c r="E475" s="1496"/>
      <c r="F475" s="1496"/>
      <c r="G475" s="1464"/>
      <c r="H475" s="1464"/>
      <c r="I475" s="1464"/>
      <c r="J475" s="1538"/>
      <c r="K475" s="1538"/>
      <c r="L475" s="1298">
        <f>SUM(M475:P475)</f>
        <v>0</v>
      </c>
      <c r="M475" s="1538"/>
      <c r="N475" s="1457"/>
      <c r="O475" s="1457"/>
      <c r="P475" s="1457"/>
      <c r="Q475" s="1505"/>
      <c r="R475" s="1505"/>
      <c r="S475" s="1505"/>
      <c r="T475" s="1505"/>
      <c r="U475" s="1659">
        <f t="shared" si="1179"/>
        <v>0</v>
      </c>
      <c r="V475" s="1515"/>
      <c r="W475" s="1515"/>
      <c r="X475" s="1486"/>
      <c r="Y475" s="1515"/>
      <c r="Z475" s="1298">
        <f>SUM(AA475:AD475)</f>
        <v>0</v>
      </c>
      <c r="AA475" s="1538"/>
      <c r="AB475" s="1457"/>
      <c r="AC475" s="1457"/>
      <c r="AD475" s="1457"/>
      <c r="AE475" s="1659">
        <f t="shared" si="1181"/>
        <v>0</v>
      </c>
      <c r="AF475" s="1515"/>
      <c r="AG475" s="1515"/>
      <c r="AH475" s="1486"/>
      <c r="AI475" s="1515"/>
      <c r="AJ475" s="2082"/>
      <c r="AK475" s="1275"/>
      <c r="AL475" s="222"/>
      <c r="AM475" s="222"/>
      <c r="AN475" s="222"/>
      <c r="AO475" s="222"/>
      <c r="AP475" s="223"/>
      <c r="AQ475" s="223"/>
      <c r="AR475" s="223"/>
      <c r="AS475" s="223"/>
      <c r="AT475" s="223"/>
      <c r="AW475" s="835"/>
    </row>
    <row r="476" spans="1:52" ht="6.75" hidden="1" customHeight="1" outlineLevel="1">
      <c r="A476" s="2613"/>
      <c r="B476" s="2614"/>
      <c r="C476" s="1508" t="s">
        <v>81</v>
      </c>
      <c r="D476" s="1509"/>
      <c r="E476" s="1509"/>
      <c r="F476" s="1509"/>
      <c r="G476" s="1510">
        <f>IF(G459&gt;0,G475/G$27*100,)</f>
        <v>0</v>
      </c>
      <c r="H476" s="1510"/>
      <c r="I476" s="1510"/>
      <c r="J476" s="1451"/>
      <c r="K476" s="1451"/>
      <c r="L476" s="1298">
        <f t="shared" ref="L476:P476" si="1186">IF(L459&gt;0,L475/L459*100,)</f>
        <v>0</v>
      </c>
      <c r="M476" s="1455">
        <f t="shared" si="1186"/>
        <v>0</v>
      </c>
      <c r="N476" s="1455">
        <f t="shared" si="1186"/>
        <v>0</v>
      </c>
      <c r="O476" s="1455">
        <f t="shared" si="1186"/>
        <v>0</v>
      </c>
      <c r="P476" s="1455">
        <f t="shared" si="1186"/>
        <v>0</v>
      </c>
      <c r="Q476" s="1470">
        <f t="shared" ref="Q476:R476" si="1187">IF(Q459&gt;0,Q475/Q459*100,)</f>
        <v>0</v>
      </c>
      <c r="R476" s="1470">
        <f t="shared" si="1187"/>
        <v>0</v>
      </c>
      <c r="S476" s="1470">
        <f t="shared" ref="S476:T476" si="1188">IF(S459&gt;0,S475/S459*100,)</f>
        <v>0</v>
      </c>
      <c r="T476" s="1470">
        <f t="shared" si="1188"/>
        <v>0</v>
      </c>
      <c r="U476" s="1659">
        <f t="shared" si="1179"/>
        <v>0</v>
      </c>
      <c r="V476" s="1496"/>
      <c r="W476" s="1496"/>
      <c r="X476" s="1486"/>
      <c r="Y476" s="1496"/>
      <c r="Z476" s="1298">
        <f t="shared" ref="Z476:AD476" si="1189">IF(Z459&gt;0,Z475/Z459*100,)</f>
        <v>0</v>
      </c>
      <c r="AA476" s="1455">
        <f t="shared" si="1189"/>
        <v>0</v>
      </c>
      <c r="AB476" s="1455">
        <f t="shared" si="1189"/>
        <v>0</v>
      </c>
      <c r="AC476" s="1455">
        <f t="shared" si="1189"/>
        <v>0</v>
      </c>
      <c r="AD476" s="1455">
        <f t="shared" si="1189"/>
        <v>0</v>
      </c>
      <c r="AE476" s="1659">
        <f t="shared" si="1181"/>
        <v>0</v>
      </c>
      <c r="AF476" s="1496"/>
      <c r="AG476" s="1496"/>
      <c r="AH476" s="1486"/>
      <c r="AI476" s="1496"/>
      <c r="AJ476" s="395"/>
      <c r="AW476" s="835"/>
    </row>
    <row r="477" spans="1:52" ht="16.5" customHeight="1" outlineLevel="1">
      <c r="A477" s="2613" t="s">
        <v>41</v>
      </c>
      <c r="B477" s="2614" t="s">
        <v>23</v>
      </c>
      <c r="C477" s="1434" t="s">
        <v>302</v>
      </c>
      <c r="D477" s="1496"/>
      <c r="E477" s="1496"/>
      <c r="F477" s="1496"/>
      <c r="G477" s="1478"/>
      <c r="H477" s="1478"/>
      <c r="I477" s="1478"/>
      <c r="J477" s="1483">
        <v>0.58511999999999997</v>
      </c>
      <c r="K477" s="1483"/>
      <c r="L477" s="1298">
        <f>SUM(M477:P477)</f>
        <v>0.58499999999999996</v>
      </c>
      <c r="M477" s="1483">
        <v>0.248</v>
      </c>
      <c r="N477" s="1483">
        <v>8.3000000000000004E-2</v>
      </c>
      <c r="O477" s="1483">
        <v>0</v>
      </c>
      <c r="P477" s="1483">
        <v>0.254</v>
      </c>
      <c r="Q477" s="1478">
        <v>0.58799999999999997</v>
      </c>
      <c r="R477" s="1478">
        <v>0.58499999999999996</v>
      </c>
      <c r="S477" s="1478">
        <v>0.58499999999999996</v>
      </c>
      <c r="T477" s="1478">
        <v>0.58499999999999996</v>
      </c>
      <c r="U477" s="1659">
        <f t="shared" si="1179"/>
        <v>0.58499999999999996</v>
      </c>
      <c r="V477" s="1303">
        <v>0.248</v>
      </c>
      <c r="W477" s="1303">
        <v>8.3000000000000004E-2</v>
      </c>
      <c r="X477" s="1486">
        <v>0</v>
      </c>
      <c r="Y477" s="1552">
        <v>0.254</v>
      </c>
      <c r="Z477" s="1298">
        <f>SUM(AA477:AD477)</f>
        <v>0.58499999999999996</v>
      </c>
      <c r="AA477" s="1483">
        <v>0.248</v>
      </c>
      <c r="AB477" s="1483">
        <v>8.3000000000000004E-2</v>
      </c>
      <c r="AC477" s="1483">
        <v>0</v>
      </c>
      <c r="AD477" s="1483">
        <v>0.254</v>
      </c>
      <c r="AE477" s="1659">
        <f>SUM(AF477:AI477)</f>
        <v>0.248</v>
      </c>
      <c r="AF477" s="1303">
        <v>0.248</v>
      </c>
      <c r="AG477" s="1303"/>
      <c r="AH477" s="1486"/>
      <c r="AI477" s="1552"/>
      <c r="AJ477" s="2083"/>
      <c r="AK477" s="763"/>
      <c r="AL477" s="19"/>
      <c r="AM477" s="19"/>
      <c r="AN477" s="19"/>
      <c r="AO477" s="19"/>
      <c r="AP477" s="236"/>
      <c r="AQ477" s="236"/>
      <c r="AR477" s="236"/>
      <c r="AS477" s="236"/>
      <c r="AT477" s="236"/>
      <c r="AW477" s="835"/>
    </row>
    <row r="478" spans="1:52" ht="14.45" hidden="1" customHeight="1" outlineLevel="1">
      <c r="A478" s="2613"/>
      <c r="B478" s="2614"/>
      <c r="C478" s="1508" t="s">
        <v>82</v>
      </c>
      <c r="D478" s="1509"/>
      <c r="E478" s="1509"/>
      <c r="F478" s="1509"/>
      <c r="G478" s="1510">
        <f>IF(G463&gt;0,G477/G$31*100,)</f>
        <v>0</v>
      </c>
      <c r="H478" s="1510"/>
      <c r="I478" s="1510"/>
      <c r="J478" s="1451"/>
      <c r="K478" s="1451"/>
      <c r="L478" s="1455">
        <f t="shared" ref="L478:P478" si="1190">IF(L463&gt;0,L477/L463*100,)</f>
        <v>0</v>
      </c>
      <c r="M478" s="1455">
        <f t="shared" si="1190"/>
        <v>0</v>
      </c>
      <c r="N478" s="1455">
        <f t="shared" si="1190"/>
        <v>0</v>
      </c>
      <c r="O478" s="1455">
        <f t="shared" si="1190"/>
        <v>0</v>
      </c>
      <c r="P478" s="1455">
        <f t="shared" si="1190"/>
        <v>0</v>
      </c>
      <c r="Q478" s="1470">
        <f t="shared" ref="Q478:R478" si="1191">IF(Q463&gt;0,Q477/Q463*100,)</f>
        <v>0</v>
      </c>
      <c r="R478" s="1470">
        <f t="shared" si="1191"/>
        <v>0</v>
      </c>
      <c r="S478" s="1470">
        <f t="shared" ref="S478:T478" si="1192">IF(S463&gt;0,S477/S463*100,)</f>
        <v>0</v>
      </c>
      <c r="T478" s="1470">
        <f t="shared" si="1192"/>
        <v>0</v>
      </c>
      <c r="U478" s="1516"/>
      <c r="V478" s="1461"/>
      <c r="W478" s="1498"/>
      <c r="X478" s="1498"/>
      <c r="Y478" s="1498"/>
      <c r="Z478" s="1455">
        <f t="shared" ref="Z478:AD478" si="1193">IF(Z463&gt;0,Z477/Z463*100,)</f>
        <v>0</v>
      </c>
      <c r="AA478" s="1455">
        <f t="shared" si="1193"/>
        <v>0</v>
      </c>
      <c r="AB478" s="1455">
        <f t="shared" si="1193"/>
        <v>0</v>
      </c>
      <c r="AC478" s="1455">
        <f t="shared" si="1193"/>
        <v>0</v>
      </c>
      <c r="AD478" s="1455">
        <f t="shared" si="1193"/>
        <v>0</v>
      </c>
      <c r="AE478" s="1516"/>
      <c r="AF478" s="1461"/>
      <c r="AG478" s="1498"/>
      <c r="AH478" s="1498"/>
      <c r="AI478" s="1498"/>
      <c r="AJ478" s="2080"/>
      <c r="AK478" s="763"/>
      <c r="AL478" s="19"/>
      <c r="AM478" s="19"/>
      <c r="AN478" s="19"/>
      <c r="AO478" s="19"/>
      <c r="AP478" s="223"/>
      <c r="AQ478" s="223"/>
      <c r="AR478" s="223"/>
      <c r="AS478" s="223"/>
      <c r="AT478" s="223"/>
      <c r="AW478" s="835"/>
    </row>
    <row r="479" spans="1:52" ht="34.5" customHeight="1" outlineLevel="1">
      <c r="A479" s="2595">
        <v>6</v>
      </c>
      <c r="B479" s="2618" t="s">
        <v>99</v>
      </c>
      <c r="C479" s="1434" t="s">
        <v>303</v>
      </c>
      <c r="D479" s="1473"/>
      <c r="E479" s="1303">
        <f>E483+E487+E491+E494</f>
        <v>2.804996</v>
      </c>
      <c r="F479" s="1303">
        <v>3.274</v>
      </c>
      <c r="G479" s="1303">
        <f>G483+G487+G491+G494</f>
        <v>3.0990280000000001</v>
      </c>
      <c r="H479" s="1303">
        <v>2.8432500000000003</v>
      </c>
      <c r="I479" s="1303">
        <v>2.7969999999999997</v>
      </c>
      <c r="J479" s="1298">
        <f t="shared" ref="J479" si="1194">J483+J487+J491+J496</f>
        <v>1.6199483100000001</v>
      </c>
      <c r="K479" s="1298"/>
      <c r="L479" s="1298">
        <f>L483+L487+L491+L496</f>
        <v>1.2624420500687781</v>
      </c>
      <c r="M479" s="1298">
        <f t="shared" ref="M479:P479" si="1195">M483+M487+M491+M496</f>
        <v>0.51454727998365379</v>
      </c>
      <c r="N479" s="1298">
        <f t="shared" si="1195"/>
        <v>0.2349037642883903</v>
      </c>
      <c r="O479" s="1298">
        <f t="shared" si="1195"/>
        <v>8.2029885941977576E-2</v>
      </c>
      <c r="P479" s="1298">
        <f t="shared" si="1195"/>
        <v>0.43096111985475649</v>
      </c>
      <c r="Q479" s="1303">
        <f t="shared" ref="Q479:Y479" si="1196">Q483+Q487+Q491+Q496</f>
        <v>1.2735513225245172</v>
      </c>
      <c r="R479" s="1303">
        <f t="shared" si="1196"/>
        <v>1.2847585741627328</v>
      </c>
      <c r="S479" s="1303">
        <f t="shared" ref="S479:T479" si="1197">S483+S487+S491+S496</f>
        <v>1.2960644496153648</v>
      </c>
      <c r="T479" s="1303">
        <f t="shared" si="1197"/>
        <v>1.3074698167719803</v>
      </c>
      <c r="U479" s="1298">
        <f t="shared" si="1196"/>
        <v>1.2131712700000001</v>
      </c>
      <c r="V479" s="1298">
        <f t="shared" si="1196"/>
        <v>0.54203157999999996</v>
      </c>
      <c r="W479" s="1298">
        <f t="shared" si="1196"/>
        <v>0.16231400000000001</v>
      </c>
      <c r="X479" s="1298">
        <f t="shared" si="1196"/>
        <v>5.7412690000000002E-2</v>
      </c>
      <c r="Y479" s="1298">
        <f t="shared" si="1196"/>
        <v>0.45141300000000001</v>
      </c>
      <c r="Z479" s="1298">
        <f>Z483+Z487+Z491+Z496</f>
        <v>1.4392475551031092</v>
      </c>
      <c r="AA479" s="1303">
        <f t="shared" ref="AA479:AD479" si="1198">AA483+AA487+AA491+AA496</f>
        <v>0.6379932191037313</v>
      </c>
      <c r="AB479" s="1303">
        <f t="shared" si="1198"/>
        <v>0.19319512972859471</v>
      </c>
      <c r="AC479" s="1303">
        <f t="shared" si="1198"/>
        <v>8.9858199873764991E-2</v>
      </c>
      <c r="AD479" s="1303">
        <f t="shared" si="1198"/>
        <v>0.51820100639701838</v>
      </c>
      <c r="AE479" s="1298">
        <f t="shared" ref="AE479:AI479" si="1199">AE483+AE487+AE491+AE496</f>
        <v>0.55927899999999997</v>
      </c>
      <c r="AF479" s="1298">
        <f t="shared" si="1199"/>
        <v>0.55927899999999997</v>
      </c>
      <c r="AG479" s="1298">
        <f t="shared" si="1199"/>
        <v>0</v>
      </c>
      <c r="AH479" s="1298">
        <f t="shared" si="1199"/>
        <v>0</v>
      </c>
      <c r="AI479" s="1298">
        <f t="shared" si="1199"/>
        <v>0</v>
      </c>
      <c r="AJ479" s="2001"/>
      <c r="AK479" s="763"/>
      <c r="AL479" s="19"/>
      <c r="AM479" s="19"/>
      <c r="AN479" s="19"/>
      <c r="AO479" s="19"/>
      <c r="AP479" s="223"/>
      <c r="AQ479" s="223"/>
      <c r="AR479" s="223"/>
      <c r="AS479" s="223"/>
      <c r="AT479" s="223"/>
      <c r="AW479" s="835"/>
    </row>
    <row r="480" spans="1:52" ht="42" customHeight="1" outlineLevel="1">
      <c r="A480" s="2595"/>
      <c r="B480" s="2618"/>
      <c r="C480" s="1434" t="s">
        <v>280</v>
      </c>
      <c r="D480" s="1473"/>
      <c r="E480" s="1303">
        <f>E482+E486+E490+E493</f>
        <v>0.18489610899999998</v>
      </c>
      <c r="F480" s="1303">
        <v>0.208032146</v>
      </c>
      <c r="G480" s="1303">
        <f>G482+G486+G490+G493</f>
        <v>0.17710764800000001</v>
      </c>
      <c r="H480" s="1303">
        <v>0.15923621100000002</v>
      </c>
      <c r="I480" s="1303">
        <v>0.15813802899999999</v>
      </c>
      <c r="J480" s="1298">
        <f t="shared" ref="J480" si="1200">J482+J486+J490+J495</f>
        <v>4.0752090720000002E-2</v>
      </c>
      <c r="K480" s="1298"/>
      <c r="L480" s="1298">
        <f t="shared" ref="L480:P480" si="1201">L482+L486+L490+L495</f>
        <v>3.9629405969039994E-2</v>
      </c>
      <c r="M480" s="1298">
        <f t="shared" si="1201"/>
        <v>1.6152189359999999E-2</v>
      </c>
      <c r="N480" s="1298">
        <f t="shared" si="1201"/>
        <v>7.3738803599999988E-3</v>
      </c>
      <c r="O480" s="1298">
        <f t="shared" si="1201"/>
        <v>2.5750058400000001E-3</v>
      </c>
      <c r="P480" s="1298">
        <f t="shared" si="1201"/>
        <v>1.352833040904E-2</v>
      </c>
      <c r="Q480" s="1303">
        <f t="shared" ref="Q480:AD480" si="1202">Q482+Q486+Q490+Q495</f>
        <v>3.8440517222447998E-2</v>
      </c>
      <c r="R480" s="1303">
        <f t="shared" si="1202"/>
        <v>3.7287301705774552E-2</v>
      </c>
      <c r="S480" s="1303">
        <f t="shared" ref="S480:T480" si="1203">S482+S486+S490+S495</f>
        <v>3.6168682654601318E-2</v>
      </c>
      <c r="T480" s="1303">
        <f t="shared" si="1203"/>
        <v>3.5083622174963282E-2</v>
      </c>
      <c r="U480" s="1298">
        <f t="shared" si="1202"/>
        <v>3.7020720000000007E-2</v>
      </c>
      <c r="V480" s="1298">
        <f t="shared" si="1202"/>
        <v>1.6714800000000002E-2</v>
      </c>
      <c r="W480" s="1298">
        <f t="shared" si="1202"/>
        <v>5.1027599999999996E-3</v>
      </c>
      <c r="X480" s="1298">
        <f t="shared" si="1202"/>
        <v>1.7398799999999999E-3</v>
      </c>
      <c r="Y480" s="1298">
        <f t="shared" si="1202"/>
        <v>1.3463279999999999E-2</v>
      </c>
      <c r="Z480" s="1298">
        <f t="shared" si="1202"/>
        <v>3.8440499999999996E-2</v>
      </c>
      <c r="AA480" s="1303">
        <f t="shared" si="1202"/>
        <v>1.7039999999999996E-2</v>
      </c>
      <c r="AB480" s="1303">
        <f t="shared" si="1202"/>
        <v>5.1599999999999997E-3</v>
      </c>
      <c r="AC480" s="1303">
        <f t="shared" si="1202"/>
        <v>2.3999999999999998E-3</v>
      </c>
      <c r="AD480" s="1303">
        <f t="shared" si="1202"/>
        <v>1.38405E-2</v>
      </c>
      <c r="AE480" s="1298">
        <f t="shared" ref="AE480:AI480" si="1204">AE482+AE486+AE490+AE495</f>
        <v>1.6044119999999999E-2</v>
      </c>
      <c r="AF480" s="1298">
        <f t="shared" si="1204"/>
        <v>1.6044119999999999E-2</v>
      </c>
      <c r="AG480" s="1298">
        <f t="shared" si="1204"/>
        <v>0</v>
      </c>
      <c r="AH480" s="1298">
        <f t="shared" si="1204"/>
        <v>0</v>
      </c>
      <c r="AI480" s="1298">
        <f t="shared" si="1204"/>
        <v>0</v>
      </c>
      <c r="AJ480" s="2001"/>
      <c r="AK480" s="763"/>
      <c r="AL480" s="19"/>
      <c r="AM480" s="19"/>
      <c r="AN480" s="19"/>
      <c r="AO480" s="19"/>
      <c r="AP480" s="223"/>
      <c r="AQ480" s="223"/>
      <c r="AR480" s="223"/>
      <c r="AS480" s="223"/>
      <c r="AT480" s="223"/>
      <c r="AW480" s="835"/>
      <c r="AX480" s="254"/>
      <c r="AY480" s="254"/>
      <c r="AZ480" s="254"/>
    </row>
    <row r="481" spans="1:50" outlineLevel="1">
      <c r="A481" s="2602" t="s">
        <v>83</v>
      </c>
      <c r="B481" s="2601" t="s">
        <v>113</v>
      </c>
      <c r="C481" s="1434" t="s">
        <v>302</v>
      </c>
      <c r="D481" s="1358"/>
      <c r="E481" s="1303">
        <f>0.195586+0.192</f>
        <v>0.38758599999999999</v>
      </c>
      <c r="F481" s="1303">
        <v>0.36087999999999998</v>
      </c>
      <c r="G481" s="1303">
        <v>0.38947600000000004</v>
      </c>
      <c r="H481" s="1303">
        <v>0.30334</v>
      </c>
      <c r="I481" s="1303">
        <v>0.21032999999999999</v>
      </c>
      <c r="J481" s="1298">
        <v>0.339600756</v>
      </c>
      <c r="K481" s="1298"/>
      <c r="L481" s="1298">
        <f>SUM(M481:P481)</f>
        <v>0.33024504974199997</v>
      </c>
      <c r="M481" s="1298">
        <v>0.134601578</v>
      </c>
      <c r="N481" s="1298">
        <v>6.1449002999999995E-2</v>
      </c>
      <c r="O481" s="1298">
        <v>2.1458382000000002E-2</v>
      </c>
      <c r="P481" s="1298">
        <v>0.112736086742</v>
      </c>
      <c r="Q481" s="1303">
        <v>0.32033764352040001</v>
      </c>
      <c r="R481" s="1303">
        <v>0.31072751421478795</v>
      </c>
      <c r="S481" s="1303">
        <v>0.30140568878834434</v>
      </c>
      <c r="T481" s="1303">
        <v>0.29236351812469402</v>
      </c>
      <c r="U481" s="1303">
        <f>SUM(V481:Y481)</f>
        <v>0.30850600000000006</v>
      </c>
      <c r="V481" s="1303">
        <v>0.13929000000000002</v>
      </c>
      <c r="W481" s="1530">
        <v>4.2522999999999998E-2</v>
      </c>
      <c r="X481" s="1486">
        <v>1.4499E-2</v>
      </c>
      <c r="Y481" s="1486">
        <v>0.112194</v>
      </c>
      <c r="Z481" s="1298">
        <f>SUM(AA481:AD481)</f>
        <v>0.3203375</v>
      </c>
      <c r="AA481" s="1530">
        <v>0.14199999999999999</v>
      </c>
      <c r="AB481" s="1530">
        <v>4.2999999999999997E-2</v>
      </c>
      <c r="AC481" s="1486">
        <v>0.02</v>
      </c>
      <c r="AD481" s="1486">
        <v>0.11533750000000001</v>
      </c>
      <c r="AE481" s="1659">
        <f>SUM(AF481:AI481)</f>
        <v>0.13370099999999999</v>
      </c>
      <c r="AF481" s="1303">
        <v>0.13370099999999999</v>
      </c>
      <c r="AG481" s="1530"/>
      <c r="AH481" s="1486"/>
      <c r="AI481" s="1486"/>
      <c r="AJ481" s="2072"/>
      <c r="AK481" s="763"/>
      <c r="AL481" s="19"/>
      <c r="AM481" s="19"/>
      <c r="AN481" s="19"/>
      <c r="AO481" s="19"/>
      <c r="AP481" s="223"/>
      <c r="AQ481" s="223"/>
      <c r="AR481" s="223"/>
      <c r="AS481" s="223"/>
      <c r="AT481" s="223"/>
      <c r="AV481" s="255"/>
      <c r="AW481" s="842"/>
    </row>
    <row r="482" spans="1:50" outlineLevel="1">
      <c r="A482" s="2602"/>
      <c r="B482" s="2601"/>
      <c r="C482" s="1536" t="s">
        <v>280</v>
      </c>
      <c r="D482" s="1358"/>
      <c r="E482" s="1303">
        <f>0.12*E481</f>
        <v>4.6510319999999994E-2</v>
      </c>
      <c r="F482" s="1303">
        <v>4.3305599999999993E-2</v>
      </c>
      <c r="G482" s="1303">
        <f>0.12*G481</f>
        <v>4.6737120000000007E-2</v>
      </c>
      <c r="H482" s="1303">
        <v>3.6400799999999997E-2</v>
      </c>
      <c r="I482" s="1303">
        <v>2.5239599999999997E-2</v>
      </c>
      <c r="J482" s="1298">
        <f t="shared" ref="J482:P482" si="1205">0.12*J481</f>
        <v>4.0752090720000002E-2</v>
      </c>
      <c r="K482" s="1298"/>
      <c r="L482" s="1298">
        <f t="shared" si="1205"/>
        <v>3.9629405969039994E-2</v>
      </c>
      <c r="M482" s="1298">
        <f t="shared" si="1205"/>
        <v>1.6152189359999999E-2</v>
      </c>
      <c r="N482" s="1298">
        <f t="shared" si="1205"/>
        <v>7.3738803599999988E-3</v>
      </c>
      <c r="O482" s="1298">
        <f t="shared" si="1205"/>
        <v>2.5750058400000001E-3</v>
      </c>
      <c r="P482" s="1298">
        <f t="shared" si="1205"/>
        <v>1.352833040904E-2</v>
      </c>
      <c r="Q482" s="1303">
        <f t="shared" ref="Q482:AD482" si="1206">0.12*Q481</f>
        <v>3.8440517222447998E-2</v>
      </c>
      <c r="R482" s="1303">
        <f t="shared" si="1206"/>
        <v>3.7287301705774552E-2</v>
      </c>
      <c r="S482" s="1303">
        <f t="shared" ref="S482:T482" si="1207">0.12*S481</f>
        <v>3.6168682654601318E-2</v>
      </c>
      <c r="T482" s="1303">
        <f t="shared" si="1207"/>
        <v>3.5083622174963282E-2</v>
      </c>
      <c r="U482" s="1298">
        <f t="shared" si="1206"/>
        <v>3.7020720000000007E-2</v>
      </c>
      <c r="V482" s="1298">
        <f t="shared" si="1206"/>
        <v>1.6714800000000002E-2</v>
      </c>
      <c r="W482" s="1298">
        <f t="shared" si="1206"/>
        <v>5.1027599999999996E-3</v>
      </c>
      <c r="X482" s="1566">
        <f t="shared" si="1206"/>
        <v>1.7398799999999999E-3</v>
      </c>
      <c r="Y482" s="1566">
        <f t="shared" si="1206"/>
        <v>1.3463279999999999E-2</v>
      </c>
      <c r="Z482" s="1298">
        <f t="shared" si="1206"/>
        <v>3.8440499999999996E-2</v>
      </c>
      <c r="AA482" s="1303">
        <f t="shared" si="1206"/>
        <v>1.7039999999999996E-2</v>
      </c>
      <c r="AB482" s="1303">
        <f t="shared" si="1206"/>
        <v>5.1599999999999997E-3</v>
      </c>
      <c r="AC482" s="1304">
        <f t="shared" si="1206"/>
        <v>2.3999999999999998E-3</v>
      </c>
      <c r="AD482" s="1304">
        <f t="shared" si="1206"/>
        <v>1.38405E-2</v>
      </c>
      <c r="AE482" s="1298">
        <f t="shared" ref="AE482:AI482" si="1208">0.12*AE481</f>
        <v>1.6044119999999999E-2</v>
      </c>
      <c r="AF482" s="1298">
        <f t="shared" si="1208"/>
        <v>1.6044119999999999E-2</v>
      </c>
      <c r="AG482" s="1298">
        <f t="shared" si="1208"/>
        <v>0</v>
      </c>
      <c r="AH482" s="1566">
        <f t="shared" si="1208"/>
        <v>0</v>
      </c>
      <c r="AI482" s="1566">
        <f t="shared" si="1208"/>
        <v>0</v>
      </c>
      <c r="AJ482" s="2071"/>
      <c r="AK482" s="763"/>
      <c r="AL482" s="19"/>
      <c r="AM482" s="19"/>
      <c r="AN482" s="19"/>
      <c r="AO482" s="19"/>
      <c r="AP482" s="223"/>
      <c r="AQ482" s="223"/>
      <c r="AR482" s="223"/>
      <c r="AS482" s="223"/>
      <c r="AT482" s="223"/>
      <c r="AW482" s="842"/>
    </row>
    <row r="483" spans="1:50" outlineLevel="1">
      <c r="A483" s="2595"/>
      <c r="B483" s="2601"/>
      <c r="C483" s="1434" t="s">
        <v>303</v>
      </c>
      <c r="D483" s="1358"/>
      <c r="E483" s="1303">
        <f>0.550506+0.555787</f>
        <v>1.106293</v>
      </c>
      <c r="F483" s="1303">
        <v>1.1084130000000001</v>
      </c>
      <c r="G483" s="1303">
        <v>1.325469</v>
      </c>
      <c r="H483" s="1303">
        <v>1.1255600000000001</v>
      </c>
      <c r="I483" s="1303">
        <v>0.92500000000000004</v>
      </c>
      <c r="J483" s="1298">
        <v>1.6199483100000001</v>
      </c>
      <c r="K483" s="1298"/>
      <c r="L483" s="1298">
        <f>SUM(M483:P483)</f>
        <v>1.2624420500687781</v>
      </c>
      <c r="M483" s="1298">
        <f>M481*$BF$13</f>
        <v>0.51454727998365379</v>
      </c>
      <c r="N483" s="1298">
        <f>N481*$BG$13</f>
        <v>0.2349037642883903</v>
      </c>
      <c r="O483" s="1298">
        <f>O481*$BH$13</f>
        <v>8.2029885941977576E-2</v>
      </c>
      <c r="P483" s="1298">
        <f>P481*$BI$13</f>
        <v>0.43096111985475649</v>
      </c>
      <c r="Q483" s="1303">
        <f>Q481*$BA$13</f>
        <v>1.2735513225245172</v>
      </c>
      <c r="R483" s="1303">
        <f>R481*$BB$13</f>
        <v>1.2847585741627328</v>
      </c>
      <c r="S483" s="1303">
        <f>S481*$BC$13</f>
        <v>1.2960644496153648</v>
      </c>
      <c r="T483" s="1303">
        <f>T481*$BD$13</f>
        <v>1.3074698167719803</v>
      </c>
      <c r="U483" s="1303">
        <f>SUM(V483:Y483)</f>
        <v>1.2131712700000001</v>
      </c>
      <c r="V483" s="1303">
        <v>0.54203157999999996</v>
      </c>
      <c r="W483" s="1530">
        <v>0.16231400000000001</v>
      </c>
      <c r="X483" s="1486">
        <v>5.7412690000000002E-2</v>
      </c>
      <c r="Y483" s="1486">
        <v>0.45141300000000001</v>
      </c>
      <c r="Z483" s="1298">
        <f>SUM(AA483:AD483)</f>
        <v>1.4392475551031092</v>
      </c>
      <c r="AA483" s="1530">
        <v>0.6379932191037313</v>
      </c>
      <c r="AB483" s="1530">
        <v>0.19319512972859471</v>
      </c>
      <c r="AC483" s="1486">
        <v>8.9858199873764991E-2</v>
      </c>
      <c r="AD483" s="1486">
        <v>0.51820100639701838</v>
      </c>
      <c r="AE483" s="1659">
        <f>SUM(AF483:AI483)</f>
        <v>0.55927899999999997</v>
      </c>
      <c r="AF483" s="1303">
        <v>0.55927899999999997</v>
      </c>
      <c r="AG483" s="1530"/>
      <c r="AH483" s="1486"/>
      <c r="AI483" s="1486"/>
      <c r="AJ483" s="2072"/>
      <c r="AK483" s="763"/>
      <c r="AL483" s="19"/>
      <c r="AM483" s="19"/>
      <c r="AN483" s="19"/>
      <c r="AO483" s="19"/>
      <c r="AP483" s="223"/>
      <c r="AQ483" s="223"/>
      <c r="AR483" s="223"/>
      <c r="AS483" s="223"/>
      <c r="AT483" s="223"/>
      <c r="AW483" s="845"/>
    </row>
    <row r="484" spans="1:50" outlineLevel="1">
      <c r="A484" s="2595"/>
      <c r="B484" s="2601"/>
      <c r="C484" s="1434" t="s">
        <v>304</v>
      </c>
      <c r="D484" s="1358"/>
      <c r="E484" s="1539">
        <f>E481/5270</f>
        <v>7.3545730550284629E-5</v>
      </c>
      <c r="F484" s="1539">
        <f t="shared" ref="F484:U484" si="1209">F481/5270</f>
        <v>6.8478178368121438E-5</v>
      </c>
      <c r="G484" s="1539">
        <f t="shared" si="1209"/>
        <v>7.3904364326375725E-5</v>
      </c>
      <c r="H484" s="1539">
        <f t="shared" si="1209"/>
        <v>5.755977229601518E-5</v>
      </c>
      <c r="I484" s="1539">
        <f t="shared" si="1209"/>
        <v>3.9910815939278933E-5</v>
      </c>
      <c r="J484" s="1564">
        <f>J483/10060</f>
        <v>1.6102865904572564E-4</v>
      </c>
      <c r="K484" s="1564"/>
      <c r="L484" s="1564">
        <f t="shared" ref="L484:T484" si="1210">L483/10060</f>
        <v>1.2549125746210517E-4</v>
      </c>
      <c r="M484" s="1564">
        <f t="shared" si="1210"/>
        <v>5.114784095264948E-5</v>
      </c>
      <c r="N484" s="1760">
        <f t="shared" si="1210"/>
        <v>2.3350274780158081E-5</v>
      </c>
      <c r="O484" s="1760">
        <f t="shared" si="1210"/>
        <v>8.1540642089440938E-6</v>
      </c>
      <c r="P484" s="1760">
        <f t="shared" si="1210"/>
        <v>4.2839077520353527E-5</v>
      </c>
      <c r="Q484" s="1564">
        <f t="shared" si="1210"/>
        <v>1.2659555889905737E-4</v>
      </c>
      <c r="R484" s="1564">
        <f t="shared" si="1210"/>
        <v>1.2770959981736905E-4</v>
      </c>
      <c r="S484" s="1564">
        <f t="shared" si="1210"/>
        <v>1.288334442957619E-4</v>
      </c>
      <c r="T484" s="1564">
        <f t="shared" si="1210"/>
        <v>1.2996717860556465E-4</v>
      </c>
      <c r="U484" s="1760">
        <f t="shared" si="1209"/>
        <v>5.8540037950664148E-5</v>
      </c>
      <c r="V484" s="1760">
        <f>V481/5270</f>
        <v>2.6430740037950668E-5</v>
      </c>
      <c r="W484" s="1760">
        <f>W481/5270</f>
        <v>8.0688804554079691E-6</v>
      </c>
      <c r="X484" s="1761">
        <f>X481/5270</f>
        <v>2.7512333965844401E-6</v>
      </c>
      <c r="Y484" s="1760">
        <f>Y481/5270</f>
        <v>2.1289184060721063E-5</v>
      </c>
      <c r="Z484" s="1564">
        <f t="shared" ref="Z484" si="1211">Z483/10060</f>
        <v>1.4306635736611423E-4</v>
      </c>
      <c r="AA484" s="1540">
        <f t="shared" ref="AA484:AD484" si="1212">AA481/5270</f>
        <v>2.6944971537001895E-5</v>
      </c>
      <c r="AB484" s="1540">
        <f t="shared" si="1212"/>
        <v>8.1593927893738136E-6</v>
      </c>
      <c r="AC484" s="1539">
        <f t="shared" si="1212"/>
        <v>3.7950664136622391E-6</v>
      </c>
      <c r="AD484" s="1539">
        <f t="shared" si="1212"/>
        <v>2.1885673624288428E-5</v>
      </c>
      <c r="AE484" s="1760">
        <f t="shared" ref="AE484" si="1213">AE481/5270</f>
        <v>2.5370208728652749E-5</v>
      </c>
      <c r="AF484" s="1760">
        <f>AF481/5270</f>
        <v>2.5370208728652749E-5</v>
      </c>
      <c r="AG484" s="1760">
        <f>AG481/5270</f>
        <v>0</v>
      </c>
      <c r="AH484" s="1761">
        <f>AH481/5270</f>
        <v>0</v>
      </c>
      <c r="AI484" s="1760">
        <f>AI481/5270</f>
        <v>0</v>
      </c>
      <c r="AJ484" s="2084"/>
      <c r="AK484" s="763"/>
      <c r="AL484" s="19"/>
      <c r="AM484" s="19"/>
      <c r="AN484" s="19"/>
      <c r="AO484" s="19"/>
      <c r="AP484" s="223"/>
      <c r="AQ484" s="223"/>
      <c r="AR484" s="223"/>
      <c r="AS484" s="223"/>
      <c r="AT484" s="223"/>
      <c r="AW484" s="835"/>
    </row>
    <row r="485" spans="1:50" ht="15" hidden="1" customHeight="1" outlineLevel="1">
      <c r="A485" s="2595" t="s">
        <v>84</v>
      </c>
      <c r="B485" s="2601" t="s">
        <v>122</v>
      </c>
      <c r="C485" s="1434" t="s">
        <v>14</v>
      </c>
      <c r="D485" s="1358"/>
      <c r="E485" s="1303">
        <v>968.41</v>
      </c>
      <c r="F485" s="1303">
        <v>1152.74</v>
      </c>
      <c r="G485" s="1303">
        <v>912.31999999999994</v>
      </c>
      <c r="H485" s="1303">
        <v>859.59</v>
      </c>
      <c r="I485" s="1303">
        <v>930.00999999999988</v>
      </c>
      <c r="J485" s="1303"/>
      <c r="K485" s="1303"/>
      <c r="L485" s="1303">
        <f>SUM(M485:P485)</f>
        <v>0</v>
      </c>
      <c r="M485" s="1303"/>
      <c r="N485" s="1303"/>
      <c r="O485" s="1303"/>
      <c r="P485" s="1303"/>
      <c r="Q485" s="1541"/>
      <c r="R485" s="1303"/>
      <c r="S485" s="1303"/>
      <c r="T485" s="1303"/>
      <c r="U485" s="1303">
        <f>SUM(V485:Y485)</f>
        <v>0</v>
      </c>
      <c r="V485" s="1303"/>
      <c r="W485" s="1530"/>
      <c r="X485" s="1486"/>
      <c r="Y485" s="1486"/>
      <c r="Z485" s="1303">
        <f>SUM(AA485:AD485)</f>
        <v>0</v>
      </c>
      <c r="AA485" s="1303"/>
      <c r="AB485" s="1303"/>
      <c r="AC485" s="1304"/>
      <c r="AD485" s="1304"/>
      <c r="AE485" s="1303">
        <f>SUM(AF485:AI485)</f>
        <v>0</v>
      </c>
      <c r="AF485" s="1303"/>
      <c r="AG485" s="1530"/>
      <c r="AH485" s="1486"/>
      <c r="AI485" s="1486"/>
      <c r="AJ485" s="2072"/>
      <c r="AK485" s="763"/>
      <c r="AL485" s="19"/>
      <c r="AM485" s="19"/>
      <c r="AN485" s="19"/>
      <c r="AO485" s="19"/>
      <c r="AP485" s="223"/>
      <c r="AQ485" s="223"/>
      <c r="AR485" s="223"/>
      <c r="AS485" s="223"/>
      <c r="AT485" s="223"/>
      <c r="AV485" s="255"/>
      <c r="AW485" s="835"/>
      <c r="AX485" s="255"/>
    </row>
    <row r="486" spans="1:50" hidden="1" outlineLevel="1">
      <c r="A486" s="2595"/>
      <c r="B486" s="2601"/>
      <c r="C486" s="1434" t="s">
        <v>280</v>
      </c>
      <c r="D486" s="1358"/>
      <c r="E486" s="1303">
        <f>0.1429*E485/1000</f>
        <v>0.13838578899999998</v>
      </c>
      <c r="F486" s="1303">
        <v>0.164726546</v>
      </c>
      <c r="G486" s="1303">
        <f>0.1429*G485/1000</f>
        <v>0.13037052799999999</v>
      </c>
      <c r="H486" s="1303">
        <v>0.12283541100000001</v>
      </c>
      <c r="I486" s="1303">
        <v>0.13289842899999998</v>
      </c>
      <c r="J486" s="1303"/>
      <c r="K486" s="1303"/>
      <c r="L486" s="1303">
        <f t="shared" ref="L486:P486" si="1214">0.1429*L485/1000</f>
        <v>0</v>
      </c>
      <c r="M486" s="1303">
        <f t="shared" si="1214"/>
        <v>0</v>
      </c>
      <c r="N486" s="1303">
        <f t="shared" si="1214"/>
        <v>0</v>
      </c>
      <c r="O486" s="1303">
        <f t="shared" si="1214"/>
        <v>0</v>
      </c>
      <c r="P486" s="1303">
        <f t="shared" si="1214"/>
        <v>0</v>
      </c>
      <c r="Q486" s="1303">
        <f t="shared" ref="Q486:R486" si="1215">0.1429*Q485/1000</f>
        <v>0</v>
      </c>
      <c r="R486" s="1303">
        <f t="shared" si="1215"/>
        <v>0</v>
      </c>
      <c r="S486" s="1303">
        <f t="shared" ref="S486:T486" si="1216">0.1429*S485/1000</f>
        <v>0</v>
      </c>
      <c r="T486" s="1303">
        <f t="shared" si="1216"/>
        <v>0</v>
      </c>
      <c r="U486" s="1303">
        <f t="shared" ref="U486:AA486" si="1217">0.1429*U485/1000</f>
        <v>0</v>
      </c>
      <c r="V486" s="1303">
        <f t="shared" si="1217"/>
        <v>0</v>
      </c>
      <c r="W486" s="1303">
        <f>0.1429*W485/1000</f>
        <v>0</v>
      </c>
      <c r="X486" s="1486">
        <f t="shared" si="1217"/>
        <v>0</v>
      </c>
      <c r="Y486" s="1486">
        <f t="shared" si="1217"/>
        <v>0</v>
      </c>
      <c r="Z486" s="1303">
        <f t="shared" si="1217"/>
        <v>0</v>
      </c>
      <c r="AA486" s="1303">
        <f t="shared" si="1217"/>
        <v>0</v>
      </c>
      <c r="AB486" s="1303">
        <f>0.1429*AB485/1000</f>
        <v>0</v>
      </c>
      <c r="AC486" s="1304">
        <f t="shared" ref="AC486:AD486" si="1218">0.1429*AC485/1000</f>
        <v>0</v>
      </c>
      <c r="AD486" s="1304">
        <f t="shared" si="1218"/>
        <v>0</v>
      </c>
      <c r="AE486" s="1303">
        <f t="shared" ref="AE486:AF486" si="1219">0.1429*AE485/1000</f>
        <v>0</v>
      </c>
      <c r="AF486" s="1303">
        <f t="shared" si="1219"/>
        <v>0</v>
      </c>
      <c r="AG486" s="1303">
        <f>0.1429*AG485/1000</f>
        <v>0</v>
      </c>
      <c r="AH486" s="1486">
        <f t="shared" ref="AH486:AI486" si="1220">0.1429*AH485/1000</f>
        <v>0</v>
      </c>
      <c r="AI486" s="1486">
        <f t="shared" si="1220"/>
        <v>0</v>
      </c>
      <c r="AJ486" s="2072"/>
      <c r="AK486" s="763"/>
      <c r="AL486" s="19"/>
      <c r="AM486" s="19"/>
      <c r="AN486" s="19"/>
      <c r="AO486" s="19"/>
      <c r="AP486" s="223"/>
      <c r="AQ486" s="223"/>
      <c r="AR486" s="223"/>
      <c r="AS486" s="223"/>
      <c r="AT486" s="223"/>
      <c r="AW486" s="835"/>
    </row>
    <row r="487" spans="1:50" hidden="1" outlineLevel="1">
      <c r="A487" s="2595"/>
      <c r="B487" s="2601"/>
      <c r="C487" s="1434" t="s">
        <v>303</v>
      </c>
      <c r="D487" s="1358"/>
      <c r="E487" s="1303">
        <v>1.6987030000000001</v>
      </c>
      <c r="F487" s="1303">
        <v>2.1655869999999999</v>
      </c>
      <c r="G487" s="1303">
        <v>1.7735590000000001</v>
      </c>
      <c r="H487" s="1303">
        <v>1.7176900000000002</v>
      </c>
      <c r="I487" s="1303">
        <v>1.8719999999999999</v>
      </c>
      <c r="J487" s="1303"/>
      <c r="K487" s="1303"/>
      <c r="L487" s="1303">
        <f>SUM(M487:P487)</f>
        <v>0</v>
      </c>
      <c r="M487" s="1303">
        <f>M485*$BB$19</f>
        <v>0</v>
      </c>
      <c r="N487" s="1303">
        <f>N485*$BB$19</f>
        <v>0</v>
      </c>
      <c r="O487" s="1303">
        <f>O485*$BB$19</f>
        <v>0</v>
      </c>
      <c r="P487" s="1303">
        <f>P485*$BB$19</f>
        <v>0</v>
      </c>
      <c r="Q487" s="1303">
        <v>0</v>
      </c>
      <c r="R487" s="1303">
        <f>R485*$BB$19</f>
        <v>0</v>
      </c>
      <c r="S487" s="1303">
        <f>S485*$BB$19</f>
        <v>0</v>
      </c>
      <c r="T487" s="1303">
        <f>T485*$BB$19</f>
        <v>0</v>
      </c>
      <c r="U487" s="1303">
        <f>SUM(V487:Y487)</f>
        <v>0</v>
      </c>
      <c r="V487" s="1303"/>
      <c r="W487" s="1530"/>
      <c r="X487" s="1486"/>
      <c r="Y487" s="1486"/>
      <c r="Z487" s="1303">
        <f>SUM(AA487:AD487)</f>
        <v>0</v>
      </c>
      <c r="AA487" s="1303"/>
      <c r="AB487" s="1303"/>
      <c r="AC487" s="1304"/>
      <c r="AD487" s="1304"/>
      <c r="AE487" s="1303">
        <f>SUM(AF487:AI487)</f>
        <v>0</v>
      </c>
      <c r="AF487" s="1303"/>
      <c r="AG487" s="1530"/>
      <c r="AH487" s="1486"/>
      <c r="AI487" s="1486"/>
      <c r="AJ487" s="2072"/>
      <c r="AK487" s="763"/>
      <c r="AL487" s="19"/>
      <c r="AM487" s="19"/>
      <c r="AN487" s="19"/>
      <c r="AO487" s="19"/>
      <c r="AP487" s="223"/>
      <c r="AQ487" s="223"/>
      <c r="AR487" s="223"/>
      <c r="AS487" s="223"/>
      <c r="AT487" s="223"/>
      <c r="AW487" s="835"/>
    </row>
    <row r="488" spans="1:50" hidden="1" outlineLevel="1">
      <c r="A488" s="2595"/>
      <c r="B488" s="2601"/>
      <c r="C488" s="1434" t="s">
        <v>274</v>
      </c>
      <c r="D488" s="1358"/>
      <c r="E488" s="1303">
        <f>E485/28006</f>
        <v>3.4578661715346709E-2</v>
      </c>
      <c r="F488" s="1303">
        <f t="shared" ref="F488:Y488" si="1221">F485/28006</f>
        <v>4.1160465614511178E-2</v>
      </c>
      <c r="G488" s="1303">
        <f t="shared" si="1221"/>
        <v>3.2575876597871881E-2</v>
      </c>
      <c r="H488" s="1303">
        <f t="shared" si="1221"/>
        <v>3.0693065771620367E-2</v>
      </c>
      <c r="I488" s="1303">
        <f t="shared" si="1221"/>
        <v>3.3207526958508884E-2</v>
      </c>
      <c r="J488" s="1303"/>
      <c r="K488" s="1303"/>
      <c r="L488" s="1303">
        <f t="shared" si="1221"/>
        <v>0</v>
      </c>
      <c r="M488" s="1303">
        <f t="shared" si="1221"/>
        <v>0</v>
      </c>
      <c r="N488" s="1303">
        <f t="shared" si="1221"/>
        <v>0</v>
      </c>
      <c r="O488" s="1303">
        <f t="shared" si="1221"/>
        <v>0</v>
      </c>
      <c r="P488" s="1303">
        <f t="shared" si="1221"/>
        <v>0</v>
      </c>
      <c r="Q488" s="1303">
        <f t="shared" si="1221"/>
        <v>0</v>
      </c>
      <c r="R488" s="1303">
        <f t="shared" si="1221"/>
        <v>0</v>
      </c>
      <c r="S488" s="1303">
        <f t="shared" ref="S488:T488" si="1222">S485/28006</f>
        <v>0</v>
      </c>
      <c r="T488" s="1303">
        <f t="shared" si="1222"/>
        <v>0</v>
      </c>
      <c r="U488" s="1303">
        <f t="shared" si="1221"/>
        <v>0</v>
      </c>
      <c r="V488" s="1303">
        <f t="shared" si="1221"/>
        <v>0</v>
      </c>
      <c r="W488" s="1303">
        <f t="shared" si="1221"/>
        <v>0</v>
      </c>
      <c r="X488" s="1303">
        <f t="shared" si="1221"/>
        <v>0</v>
      </c>
      <c r="Y488" s="1303">
        <f t="shared" si="1221"/>
        <v>0</v>
      </c>
      <c r="Z488" s="1303">
        <f t="shared" ref="Z488:AI488" si="1223">Z485/28006</f>
        <v>0</v>
      </c>
      <c r="AA488" s="1303">
        <f t="shared" si="1223"/>
        <v>0</v>
      </c>
      <c r="AB488" s="1303">
        <f t="shared" si="1223"/>
        <v>0</v>
      </c>
      <c r="AC488" s="1303">
        <f t="shared" si="1223"/>
        <v>0</v>
      </c>
      <c r="AD488" s="1303">
        <f t="shared" si="1223"/>
        <v>0</v>
      </c>
      <c r="AE488" s="1303">
        <f t="shared" si="1223"/>
        <v>0</v>
      </c>
      <c r="AF488" s="1303">
        <f t="shared" si="1223"/>
        <v>0</v>
      </c>
      <c r="AG488" s="1303">
        <f t="shared" si="1223"/>
        <v>0</v>
      </c>
      <c r="AH488" s="1303">
        <f t="shared" si="1223"/>
        <v>0</v>
      </c>
      <c r="AI488" s="1303">
        <f t="shared" si="1223"/>
        <v>0</v>
      </c>
      <c r="AJ488" s="2076"/>
      <c r="AK488" s="763"/>
      <c r="AL488" s="19"/>
      <c r="AM488" s="19"/>
      <c r="AN488" s="19"/>
      <c r="AO488" s="19"/>
      <c r="AP488" s="223"/>
      <c r="AQ488" s="223"/>
      <c r="AR488" s="223"/>
      <c r="AS488" s="223"/>
      <c r="AT488" s="223"/>
      <c r="AW488" s="835"/>
    </row>
    <row r="489" spans="1:50" ht="17.25" hidden="1" customHeight="1" outlineLevel="1">
      <c r="A489" s="2595" t="s">
        <v>85</v>
      </c>
      <c r="B489" s="2601" t="s">
        <v>123</v>
      </c>
      <c r="C489" s="1434" t="s">
        <v>272</v>
      </c>
      <c r="D489" s="1358"/>
      <c r="E489" s="1542"/>
      <c r="F489" s="1542">
        <v>0</v>
      </c>
      <c r="G489" s="1542"/>
      <c r="H489" s="1542">
        <v>0</v>
      </c>
      <c r="I489" s="1542">
        <v>0</v>
      </c>
      <c r="J489" s="1542"/>
      <c r="K489" s="1542"/>
      <c r="L489" s="1542">
        <f>SUM(M489:P489)</f>
        <v>0</v>
      </c>
      <c r="M489" s="1485"/>
      <c r="N489" s="1543"/>
      <c r="O489" s="1543"/>
      <c r="P489" s="1543"/>
      <c r="Q489" s="1542"/>
      <c r="R489" s="1542"/>
      <c r="S489" s="1542"/>
      <c r="T489" s="1542"/>
      <c r="U489" s="1543">
        <f>SUM(V489:Y489)</f>
        <v>0</v>
      </c>
      <c r="V489" s="1485"/>
      <c r="W489" s="1543"/>
      <c r="X489" s="1486"/>
      <c r="Y489" s="1486"/>
      <c r="Z489" s="1542">
        <f>SUM(AA489:AD489)</f>
        <v>0</v>
      </c>
      <c r="AA489" s="1394"/>
      <c r="AB489" s="1542"/>
      <c r="AC489" s="1304"/>
      <c r="AD489" s="1304"/>
      <c r="AE489" s="1543">
        <f>SUM(AF489:AI489)</f>
        <v>0</v>
      </c>
      <c r="AF489" s="1485"/>
      <c r="AG489" s="1543"/>
      <c r="AH489" s="1486"/>
      <c r="AI489" s="1486"/>
      <c r="AJ489" s="2072"/>
      <c r="AK489" s="763"/>
      <c r="AL489" s="19"/>
      <c r="AM489" s="19"/>
      <c r="AN489" s="19"/>
      <c r="AO489" s="19"/>
      <c r="AP489" s="223"/>
      <c r="AQ489" s="223"/>
      <c r="AR489" s="223"/>
      <c r="AS489" s="223"/>
      <c r="AT489" s="223"/>
      <c r="AW489" s="835"/>
    </row>
    <row r="490" spans="1:50" ht="14.45" hidden="1" customHeight="1" outlineLevel="1">
      <c r="A490" s="2595"/>
      <c r="B490" s="2601"/>
      <c r="C490" s="1434" t="s">
        <v>277</v>
      </c>
      <c r="D490" s="1358"/>
      <c r="E490" s="1542">
        <f>1.154*E489/1000</f>
        <v>0</v>
      </c>
      <c r="F490" s="1542">
        <v>0</v>
      </c>
      <c r="G490" s="1542">
        <f>1.154*G489/1000</f>
        <v>0</v>
      </c>
      <c r="H490" s="1542">
        <v>0</v>
      </c>
      <c r="I490" s="1542">
        <v>0</v>
      </c>
      <c r="J490" s="1542"/>
      <c r="K490" s="1542"/>
      <c r="L490" s="1542">
        <f>1.154*L489/1000</f>
        <v>0</v>
      </c>
      <c r="M490" s="1485">
        <f t="shared" ref="M490:P490" si="1224">1.154*M489/1000</f>
        <v>0</v>
      </c>
      <c r="N490" s="1543">
        <f t="shared" si="1224"/>
        <v>0</v>
      </c>
      <c r="O490" s="1543">
        <f t="shared" si="1224"/>
        <v>0</v>
      </c>
      <c r="P490" s="1543">
        <f t="shared" si="1224"/>
        <v>0</v>
      </c>
      <c r="Q490" s="1542">
        <f t="shared" ref="Q490:R490" si="1225">1.154*Q489/1000</f>
        <v>0</v>
      </c>
      <c r="R490" s="1542">
        <f t="shared" si="1225"/>
        <v>0</v>
      </c>
      <c r="S490" s="1542">
        <f t="shared" ref="S490:T490" si="1226">1.154*S489/1000</f>
        <v>0</v>
      </c>
      <c r="T490" s="1542">
        <f t="shared" si="1226"/>
        <v>0</v>
      </c>
      <c r="U490" s="1543">
        <f>1.154*U489/1000</f>
        <v>0</v>
      </c>
      <c r="V490" s="1485">
        <f t="shared" ref="V490" si="1227">1.154*V489/1000</f>
        <v>0</v>
      </c>
      <c r="W490" s="1543">
        <f t="shared" ref="W490:Y490" si="1228">1.154*W489/1000</f>
        <v>0</v>
      </c>
      <c r="X490" s="1543">
        <f t="shared" si="1228"/>
        <v>0</v>
      </c>
      <c r="Y490" s="1543">
        <f t="shared" si="1228"/>
        <v>0</v>
      </c>
      <c r="Z490" s="1542">
        <f>1.154*Z489/1000</f>
        <v>0</v>
      </c>
      <c r="AA490" s="1394">
        <f t="shared" ref="AA490:AD490" si="1229">1.154*AA489/1000</f>
        <v>0</v>
      </c>
      <c r="AB490" s="1542">
        <f t="shared" si="1229"/>
        <v>0</v>
      </c>
      <c r="AC490" s="1542">
        <f t="shared" si="1229"/>
        <v>0</v>
      </c>
      <c r="AD490" s="1542">
        <f t="shared" si="1229"/>
        <v>0</v>
      </c>
      <c r="AE490" s="1543">
        <f>1.154*AE489/1000</f>
        <v>0</v>
      </c>
      <c r="AF490" s="1485">
        <f t="shared" ref="AF490:AI490" si="1230">1.154*AF489/1000</f>
        <v>0</v>
      </c>
      <c r="AG490" s="1543">
        <f t="shared" si="1230"/>
        <v>0</v>
      </c>
      <c r="AH490" s="1543">
        <f t="shared" si="1230"/>
        <v>0</v>
      </c>
      <c r="AI490" s="1543">
        <f t="shared" si="1230"/>
        <v>0</v>
      </c>
      <c r="AJ490" s="2085"/>
      <c r="AK490" s="763"/>
      <c r="AL490" s="19"/>
      <c r="AM490" s="19"/>
      <c r="AN490" s="19"/>
      <c r="AO490" s="19"/>
      <c r="AP490" s="223"/>
      <c r="AQ490" s="223"/>
      <c r="AR490" s="223"/>
      <c r="AS490" s="223"/>
      <c r="AT490" s="223"/>
      <c r="AW490" s="835"/>
    </row>
    <row r="491" spans="1:50" ht="14.45" hidden="1" customHeight="1" outlineLevel="1">
      <c r="A491" s="2595"/>
      <c r="B491" s="2601"/>
      <c r="C491" s="1434" t="s">
        <v>305</v>
      </c>
      <c r="D491" s="1358"/>
      <c r="E491" s="1542"/>
      <c r="F491" s="1542">
        <v>0</v>
      </c>
      <c r="G491" s="1542"/>
      <c r="H491" s="1542">
        <v>0</v>
      </c>
      <c r="I491" s="1542">
        <v>0</v>
      </c>
      <c r="J491" s="1542"/>
      <c r="K491" s="1542"/>
      <c r="L491" s="1542">
        <f t="shared" ref="L491:L496" si="1231">SUM(M491:P491)</f>
        <v>0</v>
      </c>
      <c r="M491" s="1485"/>
      <c r="N491" s="1543"/>
      <c r="O491" s="1543"/>
      <c r="P491" s="1543"/>
      <c r="Q491" s="1542"/>
      <c r="R491" s="1542"/>
      <c r="S491" s="1542"/>
      <c r="T491" s="1542"/>
      <c r="U491" s="1543">
        <f t="shared" ref="U491:U496" si="1232">SUM(V491:Y491)</f>
        <v>0</v>
      </c>
      <c r="V491" s="1485"/>
      <c r="W491" s="1543"/>
      <c r="X491" s="1543"/>
      <c r="Y491" s="1543"/>
      <c r="Z491" s="1542">
        <f t="shared" ref="Z491:Z496" si="1233">SUM(AA491:AD491)</f>
        <v>0</v>
      </c>
      <c r="AA491" s="1394"/>
      <c r="AB491" s="1542"/>
      <c r="AC491" s="1542"/>
      <c r="AD491" s="1542"/>
      <c r="AE491" s="1543">
        <f t="shared" ref="AE491:AE496" si="1234">SUM(AF491:AI491)</f>
        <v>0</v>
      </c>
      <c r="AF491" s="1485"/>
      <c r="AG491" s="1543"/>
      <c r="AH491" s="1543"/>
      <c r="AI491" s="1543"/>
      <c r="AJ491" s="2085"/>
      <c r="AK491" s="763"/>
      <c r="AL491" s="19"/>
      <c r="AM491" s="19"/>
      <c r="AN491" s="19"/>
      <c r="AO491" s="19"/>
      <c r="AP491" s="223"/>
      <c r="AQ491" s="223"/>
      <c r="AR491" s="223"/>
      <c r="AS491" s="223"/>
      <c r="AT491" s="223"/>
      <c r="AW491" s="835"/>
    </row>
    <row r="492" spans="1:50" ht="17.25" hidden="1" customHeight="1" outlineLevel="1">
      <c r="A492" s="2595" t="s">
        <v>86</v>
      </c>
      <c r="B492" s="2601" t="s">
        <v>144</v>
      </c>
      <c r="C492" s="1434" t="s">
        <v>273</v>
      </c>
      <c r="D492" s="1358"/>
      <c r="E492" s="1544"/>
      <c r="F492" s="1544">
        <v>0</v>
      </c>
      <c r="G492" s="1544"/>
      <c r="H492" s="1544">
        <v>0</v>
      </c>
      <c r="I492" s="1544">
        <v>0</v>
      </c>
      <c r="J492" s="1544"/>
      <c r="K492" s="1544"/>
      <c r="L492" s="1542">
        <f t="shared" si="1231"/>
        <v>0</v>
      </c>
      <c r="M492" s="1485"/>
      <c r="N492" s="1543"/>
      <c r="O492" s="1543"/>
      <c r="P492" s="1543"/>
      <c r="Q492" s="1542"/>
      <c r="R492" s="1542"/>
      <c r="S492" s="1542"/>
      <c r="T492" s="1542"/>
      <c r="U492" s="1543">
        <f t="shared" si="1232"/>
        <v>0</v>
      </c>
      <c r="V492" s="1485"/>
      <c r="W492" s="1543"/>
      <c r="X492" s="1543"/>
      <c r="Y492" s="1543"/>
      <c r="Z492" s="1542">
        <f t="shared" si="1233"/>
        <v>0</v>
      </c>
      <c r="AA492" s="1394"/>
      <c r="AB492" s="1542"/>
      <c r="AC492" s="1542"/>
      <c r="AD492" s="1542"/>
      <c r="AE492" s="1543">
        <f t="shared" si="1234"/>
        <v>0</v>
      </c>
      <c r="AF492" s="1485"/>
      <c r="AG492" s="1543"/>
      <c r="AH492" s="1543"/>
      <c r="AI492" s="1543"/>
      <c r="AJ492" s="2085"/>
      <c r="AK492" s="763"/>
      <c r="AL492" s="19"/>
      <c r="AM492" s="19"/>
      <c r="AN492" s="19"/>
      <c r="AO492" s="19"/>
      <c r="AP492" s="223"/>
      <c r="AQ492" s="223"/>
      <c r="AR492" s="223"/>
      <c r="AS492" s="223"/>
      <c r="AT492" s="223"/>
      <c r="AW492" s="835"/>
    </row>
    <row r="493" spans="1:50" ht="14.45" hidden="1" customHeight="1" outlineLevel="1">
      <c r="A493" s="2595"/>
      <c r="B493" s="2601"/>
      <c r="C493" s="1434" t="s">
        <v>278</v>
      </c>
      <c r="D493" s="1358"/>
      <c r="E493" s="1544"/>
      <c r="F493" s="1544">
        <v>0</v>
      </c>
      <c r="G493" s="1544"/>
      <c r="H493" s="1544">
        <v>0</v>
      </c>
      <c r="I493" s="1544">
        <v>0</v>
      </c>
      <c r="J493" s="1544"/>
      <c r="K493" s="1544"/>
      <c r="L493" s="1542">
        <f t="shared" si="1231"/>
        <v>0</v>
      </c>
      <c r="M493" s="1485"/>
      <c r="N493" s="1543"/>
      <c r="O493" s="1543"/>
      <c r="P493" s="1543"/>
      <c r="Q493" s="1542"/>
      <c r="R493" s="1542"/>
      <c r="S493" s="1542"/>
      <c r="T493" s="1542"/>
      <c r="U493" s="1543">
        <f t="shared" si="1232"/>
        <v>0</v>
      </c>
      <c r="V493" s="1485"/>
      <c r="W493" s="1543"/>
      <c r="X493" s="1543"/>
      <c r="Y493" s="1543"/>
      <c r="Z493" s="1542">
        <f t="shared" si="1233"/>
        <v>0</v>
      </c>
      <c r="AA493" s="1394"/>
      <c r="AB493" s="1542"/>
      <c r="AC493" s="1542"/>
      <c r="AD493" s="1542"/>
      <c r="AE493" s="1543">
        <f t="shared" si="1234"/>
        <v>0</v>
      </c>
      <c r="AF493" s="1485"/>
      <c r="AG493" s="1543"/>
      <c r="AH493" s="1543"/>
      <c r="AI493" s="1543"/>
      <c r="AJ493" s="2085"/>
      <c r="AK493" s="763"/>
      <c r="AL493" s="19"/>
      <c r="AM493" s="19"/>
      <c r="AN493" s="19"/>
      <c r="AO493" s="19"/>
      <c r="AP493" s="223"/>
      <c r="AQ493" s="223"/>
      <c r="AR493" s="223"/>
      <c r="AS493" s="223"/>
      <c r="AT493" s="223"/>
      <c r="AW493" s="835"/>
    </row>
    <row r="494" spans="1:50" ht="14.45" hidden="1" customHeight="1" outlineLevel="1">
      <c r="A494" s="2595"/>
      <c r="B494" s="2601"/>
      <c r="C494" s="1434" t="s">
        <v>156</v>
      </c>
      <c r="D494" s="1358"/>
      <c r="E494" s="1544"/>
      <c r="F494" s="1544">
        <v>0</v>
      </c>
      <c r="G494" s="1544"/>
      <c r="H494" s="1544">
        <v>0</v>
      </c>
      <c r="I494" s="1544">
        <v>0</v>
      </c>
      <c r="J494" s="1544"/>
      <c r="K494" s="1544"/>
      <c r="L494" s="1542">
        <f t="shared" si="1231"/>
        <v>0</v>
      </c>
      <c r="M494" s="1485"/>
      <c r="N494" s="1543"/>
      <c r="O494" s="1543"/>
      <c r="P494" s="1543"/>
      <c r="Q494" s="1542"/>
      <c r="R494" s="1542"/>
      <c r="S494" s="1542"/>
      <c r="T494" s="1542"/>
      <c r="U494" s="1543">
        <f t="shared" si="1232"/>
        <v>0</v>
      </c>
      <c r="V494" s="1485"/>
      <c r="W494" s="1543"/>
      <c r="X494" s="1543"/>
      <c r="Y494" s="1543"/>
      <c r="Z494" s="1542">
        <f t="shared" si="1233"/>
        <v>0</v>
      </c>
      <c r="AA494" s="1394"/>
      <c r="AB494" s="1542"/>
      <c r="AC494" s="1542"/>
      <c r="AD494" s="1542"/>
      <c r="AE494" s="1543">
        <f t="shared" si="1234"/>
        <v>0</v>
      </c>
      <c r="AF494" s="1485"/>
      <c r="AG494" s="1543"/>
      <c r="AH494" s="1543"/>
      <c r="AI494" s="1543"/>
      <c r="AJ494" s="2085"/>
      <c r="AK494" s="763"/>
      <c r="AL494" s="19"/>
      <c r="AM494" s="19"/>
      <c r="AN494" s="19"/>
      <c r="AO494" s="19"/>
      <c r="AP494" s="223"/>
      <c r="AQ494" s="223"/>
      <c r="AR494" s="223"/>
      <c r="AS494" s="223"/>
      <c r="AT494" s="223"/>
      <c r="AW494" s="835"/>
    </row>
    <row r="495" spans="1:50" ht="14.45" hidden="1" customHeight="1" outlineLevel="1">
      <c r="A495" s="2595"/>
      <c r="B495" s="2601"/>
      <c r="C495" s="1434" t="s">
        <v>277</v>
      </c>
      <c r="D495" s="1358"/>
      <c r="E495" s="1544"/>
      <c r="F495" s="1544">
        <v>0</v>
      </c>
      <c r="G495" s="1544"/>
      <c r="H495" s="1544">
        <v>0</v>
      </c>
      <c r="I495" s="1544">
        <v>0</v>
      </c>
      <c r="J495" s="1544"/>
      <c r="K495" s="1544"/>
      <c r="L495" s="1542">
        <f t="shared" si="1231"/>
        <v>0</v>
      </c>
      <c r="M495" s="1485"/>
      <c r="N495" s="1543"/>
      <c r="O495" s="1543"/>
      <c r="P495" s="1543"/>
      <c r="Q495" s="1542"/>
      <c r="R495" s="1542"/>
      <c r="S495" s="1542"/>
      <c r="T495" s="1542"/>
      <c r="U495" s="1543">
        <f t="shared" si="1232"/>
        <v>0</v>
      </c>
      <c r="V495" s="1485"/>
      <c r="W495" s="1543"/>
      <c r="X495" s="1543"/>
      <c r="Y495" s="1543"/>
      <c r="Z495" s="1542">
        <f t="shared" si="1233"/>
        <v>0</v>
      </c>
      <c r="AA495" s="1394"/>
      <c r="AB495" s="1542"/>
      <c r="AC495" s="1542"/>
      <c r="AD495" s="1542"/>
      <c r="AE495" s="1543">
        <f t="shared" si="1234"/>
        <v>0</v>
      </c>
      <c r="AF495" s="1485"/>
      <c r="AG495" s="1543"/>
      <c r="AH495" s="1543"/>
      <c r="AI495" s="1543"/>
      <c r="AJ495" s="2085"/>
      <c r="AK495" s="763"/>
      <c r="AL495" s="19"/>
      <c r="AM495" s="19"/>
      <c r="AN495" s="19"/>
      <c r="AO495" s="19"/>
      <c r="AP495" s="223"/>
      <c r="AQ495" s="223"/>
      <c r="AR495" s="223"/>
      <c r="AS495" s="223"/>
      <c r="AT495" s="223"/>
      <c r="AW495" s="835"/>
    </row>
    <row r="496" spans="1:50" ht="14.45" hidden="1" customHeight="1" outlineLevel="1">
      <c r="A496" s="2595"/>
      <c r="B496" s="2601"/>
      <c r="C496" s="1434" t="s">
        <v>305</v>
      </c>
      <c r="D496" s="1358"/>
      <c r="E496" s="1544"/>
      <c r="F496" s="1544">
        <v>0</v>
      </c>
      <c r="G496" s="1544"/>
      <c r="H496" s="1544">
        <v>0</v>
      </c>
      <c r="I496" s="1544">
        <v>0</v>
      </c>
      <c r="J496" s="1544"/>
      <c r="K496" s="1544"/>
      <c r="L496" s="1542">
        <f t="shared" si="1231"/>
        <v>0</v>
      </c>
      <c r="M496" s="1485"/>
      <c r="N496" s="1543"/>
      <c r="O496" s="1543"/>
      <c r="P496" s="1543"/>
      <c r="Q496" s="1542"/>
      <c r="R496" s="1542"/>
      <c r="S496" s="1542"/>
      <c r="T496" s="1542"/>
      <c r="U496" s="1543">
        <f t="shared" si="1232"/>
        <v>0</v>
      </c>
      <c r="V496" s="1485"/>
      <c r="W496" s="1543"/>
      <c r="X496" s="1543"/>
      <c r="Y496" s="1543"/>
      <c r="Z496" s="1542">
        <f t="shared" si="1233"/>
        <v>0</v>
      </c>
      <c r="AA496" s="1394"/>
      <c r="AB496" s="1542"/>
      <c r="AC496" s="1542"/>
      <c r="AD496" s="1542"/>
      <c r="AE496" s="1543">
        <f t="shared" si="1234"/>
        <v>0</v>
      </c>
      <c r="AF496" s="1485"/>
      <c r="AG496" s="1543"/>
      <c r="AH496" s="1543"/>
      <c r="AI496" s="1543"/>
      <c r="AJ496" s="2085"/>
      <c r="AK496" s="763"/>
      <c r="AL496" s="19"/>
      <c r="AM496" s="19"/>
      <c r="AN496" s="19"/>
      <c r="AO496" s="19"/>
      <c r="AP496" s="223"/>
      <c r="AQ496" s="223"/>
      <c r="AR496" s="223"/>
      <c r="AS496" s="223"/>
      <c r="AT496" s="223"/>
      <c r="AW496" s="835"/>
    </row>
    <row r="497" spans="1:50" ht="56.25" customHeight="1" outlineLevel="1">
      <c r="A497" s="2595">
        <v>7</v>
      </c>
      <c r="B497" s="2617" t="s">
        <v>100</v>
      </c>
      <c r="C497" s="1434" t="s">
        <v>303</v>
      </c>
      <c r="D497" s="1473"/>
      <c r="E497" s="1303">
        <f>E500+E502+E504</f>
        <v>2.5124E-2</v>
      </c>
      <c r="F497" s="1303">
        <v>4.7765999999999996E-2</v>
      </c>
      <c r="G497" s="1303">
        <f>G500+G502+G504</f>
        <v>1.6858999999999999E-2</v>
      </c>
      <c r="H497" s="1303">
        <v>1.5619999999999998E-2</v>
      </c>
      <c r="I497" s="1303">
        <v>1.3750000000000002E-2</v>
      </c>
      <c r="J497" s="1298">
        <f>J502</f>
        <v>9.7808799999999998</v>
      </c>
      <c r="K497" s="1298"/>
      <c r="L497" s="1298">
        <f t="shared" ref="L497:P497" si="1235">L500+L502+L506</f>
        <v>1.7713676400000003E-2</v>
      </c>
      <c r="M497" s="1298">
        <f t="shared" si="1235"/>
        <v>4.3557822E-3</v>
      </c>
      <c r="N497" s="1298">
        <f t="shared" si="1235"/>
        <v>4.3557822E-3</v>
      </c>
      <c r="O497" s="1298">
        <f t="shared" si="1235"/>
        <v>4.4128000000000006E-3</v>
      </c>
      <c r="P497" s="1298">
        <f t="shared" si="1235"/>
        <v>4.5893120000000008E-3</v>
      </c>
      <c r="Q497" s="1303">
        <f t="shared" ref="Q497:R497" si="1236">Q500+Q502+Q506</f>
        <v>1.9125912161341442E-2</v>
      </c>
      <c r="R497" s="1303">
        <f t="shared" si="1236"/>
        <v>1.9871054860081561E-2</v>
      </c>
      <c r="S497" s="1303">
        <f t="shared" ref="S497:T497" si="1237">S500+S502+S506</f>
        <v>2.0645209097889541E-2</v>
      </c>
      <c r="T497" s="1303">
        <f t="shared" si="1237"/>
        <v>2.1449572417089086E-2</v>
      </c>
      <c r="U497" s="1298">
        <f t="shared" ref="U497:X497" si="1238">U500+U502+U506</f>
        <v>1.3107674E-2</v>
      </c>
      <c r="V497" s="1298">
        <f t="shared" si="1238"/>
        <v>3.0028100000000003E-3</v>
      </c>
      <c r="W497" s="1298">
        <f t="shared" si="1238"/>
        <v>4.463E-3</v>
      </c>
      <c r="X497" s="1566">
        <f t="shared" si="1238"/>
        <v>2.4746400000000002E-3</v>
      </c>
      <c r="Y497" s="1566">
        <f>Y500+Y502+Y506</f>
        <v>3.1672240000000002E-3</v>
      </c>
      <c r="Z497" s="1298">
        <f t="shared" ref="Z497:AH497" si="1239">Z500+Z502+Z506</f>
        <v>1.8264703119977806E-2</v>
      </c>
      <c r="AA497" s="1303">
        <f t="shared" si="1239"/>
        <v>4.6089437311963048E-3</v>
      </c>
      <c r="AB497" s="1303">
        <f t="shared" si="1239"/>
        <v>4.5672979036802995E-3</v>
      </c>
      <c r="AC497" s="1304">
        <f t="shared" si="1239"/>
        <v>4.5442307425506015E-3</v>
      </c>
      <c r="AD497" s="1304">
        <f>AD500+AD502+AD506</f>
        <v>4.5442307425506015E-3</v>
      </c>
      <c r="AE497" s="1298">
        <f t="shared" si="1239"/>
        <v>4.0431199999999999E-3</v>
      </c>
      <c r="AF497" s="1298">
        <f t="shared" si="1239"/>
        <v>4.0431199999999999E-3</v>
      </c>
      <c r="AG497" s="1298">
        <f t="shared" si="1239"/>
        <v>0</v>
      </c>
      <c r="AH497" s="1566">
        <f t="shared" si="1239"/>
        <v>0</v>
      </c>
      <c r="AI497" s="1566">
        <f>AI500+AI502+AI506</f>
        <v>0</v>
      </c>
      <c r="AJ497" s="2071"/>
      <c r="AK497" s="763"/>
      <c r="AL497" s="19"/>
      <c r="AM497" s="19"/>
      <c r="AN497" s="19"/>
      <c r="AO497" s="19"/>
      <c r="AP497" s="223"/>
      <c r="AQ497" s="223"/>
      <c r="AR497" s="223"/>
      <c r="AS497" s="223"/>
      <c r="AT497" s="223"/>
      <c r="AW497" s="835"/>
    </row>
    <row r="498" spans="1:50" ht="19.899999999999999" customHeight="1" outlineLevel="1">
      <c r="A498" s="2595"/>
      <c r="B498" s="2617"/>
      <c r="C498" s="1434" t="s">
        <v>273</v>
      </c>
      <c r="D498" s="1473"/>
      <c r="E498" s="1303">
        <f>E501</f>
        <v>1.0289999999999999</v>
      </c>
      <c r="F498" s="1303">
        <v>1.3534000000000002</v>
      </c>
      <c r="G498" s="1303">
        <v>0.82</v>
      </c>
      <c r="H498" s="1303">
        <v>0.755</v>
      </c>
      <c r="I498" s="1303">
        <v>0.66100000000000003</v>
      </c>
      <c r="J498" s="1298">
        <f>J501</f>
        <v>0.79100000000000004</v>
      </c>
      <c r="K498" s="1298"/>
      <c r="L498" s="1298">
        <f>L501</f>
        <v>0.79</v>
      </c>
      <c r="M498" s="1298">
        <f t="shared" ref="M498:O498" si="1240">M501</f>
        <v>0.19800000000000001</v>
      </c>
      <c r="N498" s="1298">
        <f t="shared" si="1240"/>
        <v>0.19800000000000001</v>
      </c>
      <c r="O498" s="1298">
        <f t="shared" si="1240"/>
        <v>0.19700000000000001</v>
      </c>
      <c r="P498" s="1298">
        <f t="shared" ref="P498:R498" si="1241">P501</f>
        <v>0.19700000000000001</v>
      </c>
      <c r="Q498" s="1303">
        <f t="shared" si="1241"/>
        <v>0.78941879100000001</v>
      </c>
      <c r="R498" s="1303">
        <f t="shared" si="1241"/>
        <v>0.78862937220899998</v>
      </c>
      <c r="S498" s="1303">
        <f t="shared" ref="S498:T498" si="1242">S501</f>
        <v>0.78784074283679095</v>
      </c>
      <c r="T498" s="1303">
        <f t="shared" si="1242"/>
        <v>0.78705290209395418</v>
      </c>
      <c r="U498" s="1298">
        <f t="shared" ref="U498:Y498" si="1243">U501</f>
        <v>0.43168000000000001</v>
      </c>
      <c r="V498" s="1298">
        <f t="shared" si="1243"/>
        <v>0.10200000000000001</v>
      </c>
      <c r="W498" s="1298">
        <f t="shared" si="1243"/>
        <v>0.13500000000000001</v>
      </c>
      <c r="X498" s="1298">
        <f t="shared" si="1243"/>
        <v>8.4000000000000005E-2</v>
      </c>
      <c r="Y498" s="1298">
        <f t="shared" si="1243"/>
        <v>0.11068</v>
      </c>
      <c r="Z498" s="1298">
        <f>Z501</f>
        <v>0.78943000000000008</v>
      </c>
      <c r="AA498" s="1303">
        <f t="shared" ref="AA498:AD498" si="1244">AA501</f>
        <v>0.19920599999999999</v>
      </c>
      <c r="AB498" s="1303">
        <f t="shared" si="1244"/>
        <v>0.197406</v>
      </c>
      <c r="AC498" s="1303">
        <f t="shared" si="1244"/>
        <v>0.196409</v>
      </c>
      <c r="AD498" s="1303">
        <f t="shared" si="1244"/>
        <v>0.196409</v>
      </c>
      <c r="AE498" s="1298">
        <f t="shared" ref="AE498:AI498" si="1245">AE501</f>
        <v>8.8000000000000009E-2</v>
      </c>
      <c r="AF498" s="1298">
        <f t="shared" si="1245"/>
        <v>8.8000000000000009E-2</v>
      </c>
      <c r="AG498" s="1298">
        <f t="shared" si="1245"/>
        <v>0</v>
      </c>
      <c r="AH498" s="1298">
        <f t="shared" si="1245"/>
        <v>0</v>
      </c>
      <c r="AI498" s="1298">
        <f t="shared" si="1245"/>
        <v>0</v>
      </c>
      <c r="AJ498" s="2001"/>
      <c r="AK498" s="763"/>
      <c r="AL498" s="19"/>
      <c r="AM498" s="19"/>
      <c r="AN498" s="19"/>
      <c r="AO498" s="19"/>
      <c r="AP498" s="223"/>
      <c r="AQ498" s="223"/>
      <c r="AR498" s="223"/>
      <c r="AS498" s="223"/>
      <c r="AT498" s="223"/>
      <c r="AW498" s="835"/>
    </row>
    <row r="499" spans="1:50" ht="14.45" hidden="1" customHeight="1" outlineLevel="1">
      <c r="A499" s="2602" t="s">
        <v>102</v>
      </c>
      <c r="B499" s="2616" t="s">
        <v>4</v>
      </c>
      <c r="C499" s="1434" t="s">
        <v>273</v>
      </c>
      <c r="D499" s="1358"/>
      <c r="E499" s="1303"/>
      <c r="F499" s="1303">
        <v>0</v>
      </c>
      <c r="G499" s="1303">
        <v>0</v>
      </c>
      <c r="H499" s="1303">
        <v>0</v>
      </c>
      <c r="I499" s="1303">
        <v>0</v>
      </c>
      <c r="J499" s="1298"/>
      <c r="K499" s="1298"/>
      <c r="L499" s="1306">
        <f t="shared" ref="L499:L506" si="1246">SUM(M499:P499)</f>
        <v>0</v>
      </c>
      <c r="M499" s="1298"/>
      <c r="N499" s="1298"/>
      <c r="O499" s="1298"/>
      <c r="P499" s="1298"/>
      <c r="Q499" s="1303"/>
      <c r="R499" s="1303"/>
      <c r="S499" s="1303"/>
      <c r="T499" s="1303"/>
      <c r="U499" s="1543">
        <f t="shared" ref="U499:U506" si="1247">SUM(V499:Y499)</f>
        <v>0</v>
      </c>
      <c r="V499" s="1303"/>
      <c r="W499" s="1303"/>
      <c r="X499" s="1303"/>
      <c r="Y499" s="1303"/>
      <c r="Z499" s="1306">
        <f t="shared" ref="Z499:Z500" si="1248">SUM(AA499:AD499)</f>
        <v>0</v>
      </c>
      <c r="AA499" s="1530"/>
      <c r="AB499" s="1530"/>
      <c r="AC499" s="1530"/>
      <c r="AD499" s="1530"/>
      <c r="AE499" s="1543">
        <f t="shared" ref="AE499:AE500" si="1249">SUM(AF499:AI499)</f>
        <v>0</v>
      </c>
      <c r="AF499" s="1303"/>
      <c r="AG499" s="1303"/>
      <c r="AH499" s="1303"/>
      <c r="AI499" s="1303"/>
      <c r="AJ499" s="2076"/>
      <c r="AK499" s="763"/>
      <c r="AL499" s="19"/>
      <c r="AM499" s="19"/>
      <c r="AN499" s="19"/>
      <c r="AO499" s="19"/>
      <c r="AP499" s="223"/>
      <c r="AQ499" s="223"/>
      <c r="AR499" s="223"/>
      <c r="AS499" s="223"/>
      <c r="AT499" s="223"/>
      <c r="AW499" s="835"/>
    </row>
    <row r="500" spans="1:50" ht="14.45" hidden="1" customHeight="1" outlineLevel="1">
      <c r="A500" s="2595"/>
      <c r="B500" s="2616"/>
      <c r="C500" s="1434" t="s">
        <v>305</v>
      </c>
      <c r="D500" s="1358"/>
      <c r="E500" s="1303"/>
      <c r="F500" s="1303">
        <v>0</v>
      </c>
      <c r="G500" s="1303">
        <v>0</v>
      </c>
      <c r="H500" s="1303">
        <v>0</v>
      </c>
      <c r="I500" s="1303">
        <v>0</v>
      </c>
      <c r="J500" s="1298"/>
      <c r="K500" s="1298"/>
      <c r="L500" s="1306">
        <f t="shared" si="1246"/>
        <v>0</v>
      </c>
      <c r="M500" s="1298"/>
      <c r="N500" s="1298"/>
      <c r="O500" s="1298"/>
      <c r="P500" s="1298"/>
      <c r="Q500" s="1303"/>
      <c r="R500" s="1303"/>
      <c r="S500" s="1303"/>
      <c r="T500" s="1303"/>
      <c r="U500" s="1543">
        <f t="shared" si="1247"/>
        <v>0</v>
      </c>
      <c r="V500" s="1303"/>
      <c r="W500" s="1303"/>
      <c r="X500" s="1303"/>
      <c r="Y500" s="1303"/>
      <c r="Z500" s="1306">
        <f t="shared" si="1248"/>
        <v>0</v>
      </c>
      <c r="AA500" s="1530"/>
      <c r="AB500" s="1530"/>
      <c r="AC500" s="1530"/>
      <c r="AD500" s="1530"/>
      <c r="AE500" s="1543">
        <f t="shared" si="1249"/>
        <v>0</v>
      </c>
      <c r="AF500" s="1303"/>
      <c r="AG500" s="1303"/>
      <c r="AH500" s="1303"/>
      <c r="AI500" s="1303"/>
      <c r="AJ500" s="2076"/>
      <c r="AK500" s="763"/>
      <c r="AL500" s="19"/>
      <c r="AM500" s="19"/>
      <c r="AN500" s="19"/>
      <c r="AO500" s="19"/>
      <c r="AP500" s="223"/>
      <c r="AQ500" s="223"/>
      <c r="AR500" s="223"/>
      <c r="AS500" s="223"/>
      <c r="AT500" s="223"/>
      <c r="AW500" s="835"/>
    </row>
    <row r="501" spans="1:50" outlineLevel="1">
      <c r="A501" s="2595" t="s">
        <v>103</v>
      </c>
      <c r="B501" s="2616" t="s">
        <v>5</v>
      </c>
      <c r="C501" s="1434" t="s">
        <v>273</v>
      </c>
      <c r="D501" s="1358"/>
      <c r="E501" s="1303">
        <v>1.0289999999999999</v>
      </c>
      <c r="F501" s="1303">
        <v>1.3534000000000002</v>
      </c>
      <c r="G501" s="1303">
        <v>0.82</v>
      </c>
      <c r="H501" s="1303">
        <v>0.755</v>
      </c>
      <c r="I501" s="1303">
        <v>0.66100000000000003</v>
      </c>
      <c r="J501" s="1298">
        <v>0.79100000000000004</v>
      </c>
      <c r="K501" s="1298"/>
      <c r="L501" s="1298">
        <f>SUM(M501:P501)</f>
        <v>0.79</v>
      </c>
      <c r="M501" s="1298">
        <v>0.19800000000000001</v>
      </c>
      <c r="N501" s="1298">
        <v>0.19800000000000001</v>
      </c>
      <c r="O501" s="1298">
        <v>0.19700000000000001</v>
      </c>
      <c r="P501" s="1298">
        <v>0.19700000000000001</v>
      </c>
      <c r="Q501" s="1303">
        <v>0.78941879100000001</v>
      </c>
      <c r="R501" s="1303">
        <v>0.78862937220899998</v>
      </c>
      <c r="S501" s="1303">
        <v>0.78784074283679095</v>
      </c>
      <c r="T501" s="1303">
        <v>0.78705290209395418</v>
      </c>
      <c r="U501" s="1298">
        <f>SUM(V501:Y501)</f>
        <v>0.43168000000000001</v>
      </c>
      <c r="V501" s="1303">
        <v>0.10200000000000001</v>
      </c>
      <c r="W501" s="1530">
        <v>0.13500000000000001</v>
      </c>
      <c r="X501" s="1530">
        <v>8.4000000000000005E-2</v>
      </c>
      <c r="Y501" s="1530">
        <v>0.11068</v>
      </c>
      <c r="Z501" s="1298">
        <f>SUM(AA501:AD501)</f>
        <v>0.78943000000000008</v>
      </c>
      <c r="AA501" s="1530">
        <v>0.19920599999999999</v>
      </c>
      <c r="AB501" s="1530">
        <v>0.197406</v>
      </c>
      <c r="AC501" s="1530">
        <v>0.196409</v>
      </c>
      <c r="AD501" s="1530">
        <v>0.196409</v>
      </c>
      <c r="AE501" s="1298">
        <f>SUM(AF501:AI501)</f>
        <v>8.8000000000000009E-2</v>
      </c>
      <c r="AF501" s="1303">
        <v>8.8000000000000009E-2</v>
      </c>
      <c r="AG501" s="1530"/>
      <c r="AH501" s="1530"/>
      <c r="AI501" s="1530"/>
      <c r="AJ501" s="2086"/>
      <c r="AK501" s="763"/>
      <c r="AL501" s="19"/>
      <c r="AM501" s="19"/>
      <c r="AN501" s="19"/>
      <c r="AO501" s="19"/>
      <c r="AP501" s="223"/>
      <c r="AQ501" s="223"/>
      <c r="AR501" s="223"/>
      <c r="AS501" s="223"/>
      <c r="AT501" s="223"/>
      <c r="AV501" s="255"/>
      <c r="AW501" s="835"/>
      <c r="AX501" s="255"/>
    </row>
    <row r="502" spans="1:50" outlineLevel="1">
      <c r="A502" s="2595"/>
      <c r="B502" s="2616"/>
      <c r="C502" s="1434" t="s">
        <v>303</v>
      </c>
      <c r="D502" s="1358"/>
      <c r="E502" s="1303">
        <v>2.5124E-2</v>
      </c>
      <c r="F502" s="1303">
        <v>4.7765999999999996E-2</v>
      </c>
      <c r="G502" s="1303">
        <v>1.6858999999999999E-2</v>
      </c>
      <c r="H502" s="1303">
        <v>1.5619999999999998E-2</v>
      </c>
      <c r="I502" s="1303">
        <v>1.3750000000000002E-2</v>
      </c>
      <c r="J502" s="1298">
        <v>9.7808799999999998</v>
      </c>
      <c r="K502" s="1298"/>
      <c r="L502" s="1298">
        <f>SUM(M502:P502)</f>
        <v>1.7713676400000003E-2</v>
      </c>
      <c r="M502" s="1298">
        <f>M501*$BF$39</f>
        <v>4.3557822E-3</v>
      </c>
      <c r="N502" s="1298">
        <f>N501*$BG$39</f>
        <v>4.3557822E-3</v>
      </c>
      <c r="O502" s="1298">
        <f>O501*$BH$39</f>
        <v>4.4128000000000006E-3</v>
      </c>
      <c r="P502" s="1298">
        <f>P501*$BI$39</f>
        <v>4.5893120000000008E-3</v>
      </c>
      <c r="Q502" s="1303">
        <f>Q501*$BA$39</f>
        <v>1.9125912161341442E-2</v>
      </c>
      <c r="R502" s="1303">
        <f>R501*$BB$39</f>
        <v>1.9871054860081561E-2</v>
      </c>
      <c r="S502" s="1303">
        <f>S501*$BC$39</f>
        <v>2.0645209097889541E-2</v>
      </c>
      <c r="T502" s="1303">
        <f>T501*$BD$39</f>
        <v>2.1449572417089086E-2</v>
      </c>
      <c r="U502" s="1298">
        <f t="shared" si="1247"/>
        <v>1.3107674E-2</v>
      </c>
      <c r="V502" s="1303">
        <v>3.0028100000000003E-3</v>
      </c>
      <c r="W502" s="1530">
        <v>4.463E-3</v>
      </c>
      <c r="X502" s="1530">
        <v>2.4746400000000002E-3</v>
      </c>
      <c r="Y502" s="1530">
        <v>3.1672240000000002E-3</v>
      </c>
      <c r="Z502" s="1298">
        <f>SUM(AA502:AD502)</f>
        <v>1.8264703119977806E-2</v>
      </c>
      <c r="AA502" s="1530">
        <v>4.6089437311963048E-3</v>
      </c>
      <c r="AB502" s="1530">
        <v>4.5672979036802995E-3</v>
      </c>
      <c r="AC502" s="1530">
        <v>4.5442307425506015E-3</v>
      </c>
      <c r="AD502" s="1530">
        <v>4.5442307425506015E-3</v>
      </c>
      <c r="AE502" s="1298">
        <f t="shared" ref="AE502:AE506" si="1250">SUM(AF502:AI502)</f>
        <v>4.0431199999999999E-3</v>
      </c>
      <c r="AF502" s="1303">
        <v>4.0431199999999999E-3</v>
      </c>
      <c r="AG502" s="1530"/>
      <c r="AH502" s="1530"/>
      <c r="AI502" s="1530"/>
      <c r="AJ502" s="2086"/>
      <c r="AK502" s="763"/>
      <c r="AL502" s="19"/>
      <c r="AM502" s="19"/>
      <c r="AN502" s="19"/>
      <c r="AO502" s="19"/>
      <c r="AP502" s="223"/>
      <c r="AQ502" s="223"/>
      <c r="AR502" s="223"/>
      <c r="AS502" s="223"/>
      <c r="AT502" s="223"/>
      <c r="AW502" s="835"/>
    </row>
    <row r="503" spans="1:50" ht="14.45" hidden="1" customHeight="1" outlineLevel="1">
      <c r="A503" s="2595" t="s">
        <v>105</v>
      </c>
      <c r="B503" s="2616" t="s">
        <v>104</v>
      </c>
      <c r="C503" s="1434" t="s">
        <v>273</v>
      </c>
      <c r="D503" s="1358"/>
      <c r="E503" s="1544"/>
      <c r="F503" s="1544">
        <v>0</v>
      </c>
      <c r="G503" s="1544">
        <v>0</v>
      </c>
      <c r="H503" s="1544">
        <v>0</v>
      </c>
      <c r="I503" s="1544">
        <v>0</v>
      </c>
      <c r="J503" s="1545"/>
      <c r="K503" s="1545"/>
      <c r="L503" s="1298">
        <f t="shared" si="1246"/>
        <v>0</v>
      </c>
      <c r="M503" s="1396"/>
      <c r="N503" s="1338"/>
      <c r="O503" s="1338"/>
      <c r="P503" s="1338"/>
      <c r="Q503" s="1542"/>
      <c r="R503" s="1542"/>
      <c r="S503" s="1542"/>
      <c r="T503" s="1542"/>
      <c r="U503" s="1298">
        <f t="shared" si="1247"/>
        <v>0</v>
      </c>
      <c r="V503" s="1396"/>
      <c r="W503" s="1338"/>
      <c r="X503" s="1338"/>
      <c r="Y503" s="1338"/>
      <c r="Z503" s="1298">
        <f t="shared" ref="Z503:Z506" si="1251">SUM(AA503:AD503)</f>
        <v>0</v>
      </c>
      <c r="AA503" s="1411"/>
      <c r="AB503" s="1551"/>
      <c r="AC503" s="1551"/>
      <c r="AD503" s="1551"/>
      <c r="AE503" s="1298">
        <f t="shared" si="1250"/>
        <v>0</v>
      </c>
      <c r="AF503" s="1396"/>
      <c r="AG503" s="1338"/>
      <c r="AH503" s="1338"/>
      <c r="AI503" s="1338"/>
      <c r="AJ503" s="2012"/>
      <c r="AK503" s="763"/>
      <c r="AL503" s="19"/>
      <c r="AM503" s="19"/>
      <c r="AN503" s="19"/>
      <c r="AO503" s="19"/>
      <c r="AP503" s="223"/>
      <c r="AQ503" s="223"/>
      <c r="AR503" s="223"/>
      <c r="AS503" s="223"/>
      <c r="AT503" s="223"/>
      <c r="AW503" s="835" t="b">
        <f>R503=L503</f>
        <v>1</v>
      </c>
    </row>
    <row r="504" spans="1:50" ht="14.45" hidden="1" customHeight="1" outlineLevel="1">
      <c r="A504" s="2595"/>
      <c r="B504" s="2616"/>
      <c r="C504" s="1434" t="s">
        <v>278</v>
      </c>
      <c r="D504" s="1358"/>
      <c r="E504" s="1544"/>
      <c r="F504" s="1544">
        <v>0</v>
      </c>
      <c r="G504" s="1544">
        <v>0</v>
      </c>
      <c r="H504" s="1544">
        <v>0</v>
      </c>
      <c r="I504" s="1544">
        <v>0</v>
      </c>
      <c r="J504" s="1545"/>
      <c r="K504" s="1545"/>
      <c r="L504" s="1298">
        <f t="shared" si="1246"/>
        <v>0</v>
      </c>
      <c r="M504" s="1396"/>
      <c r="N504" s="1338"/>
      <c r="O504" s="1338"/>
      <c r="P504" s="1338"/>
      <c r="Q504" s="1542"/>
      <c r="R504" s="1542"/>
      <c r="S504" s="1542"/>
      <c r="T504" s="1542"/>
      <c r="U504" s="1298">
        <f t="shared" si="1247"/>
        <v>0</v>
      </c>
      <c r="V504" s="1396"/>
      <c r="W504" s="1338"/>
      <c r="X504" s="1338"/>
      <c r="Y504" s="1338"/>
      <c r="Z504" s="1298">
        <f t="shared" si="1251"/>
        <v>0</v>
      </c>
      <c r="AA504" s="1411"/>
      <c r="AB504" s="1551"/>
      <c r="AC504" s="1551"/>
      <c r="AD504" s="1551"/>
      <c r="AE504" s="1298">
        <f t="shared" si="1250"/>
        <v>0</v>
      </c>
      <c r="AF504" s="1396"/>
      <c r="AG504" s="1338"/>
      <c r="AH504" s="1338"/>
      <c r="AI504" s="1338"/>
      <c r="AJ504" s="2012"/>
      <c r="AK504" s="763"/>
      <c r="AL504" s="19"/>
      <c r="AM504" s="19"/>
      <c r="AN504" s="19"/>
      <c r="AO504" s="19"/>
      <c r="AP504" s="223"/>
      <c r="AQ504" s="223"/>
      <c r="AR504" s="223"/>
      <c r="AS504" s="223"/>
      <c r="AT504" s="223"/>
      <c r="AW504" s="835" t="b">
        <f>R504=L504</f>
        <v>1</v>
      </c>
    </row>
    <row r="505" spans="1:50" ht="14.45" hidden="1" customHeight="1" outlineLevel="1">
      <c r="A505" s="2595"/>
      <c r="B505" s="2616"/>
      <c r="C505" s="1434" t="s">
        <v>156</v>
      </c>
      <c r="D505" s="1358"/>
      <c r="E505" s="1544"/>
      <c r="F505" s="1544">
        <v>0</v>
      </c>
      <c r="G505" s="1544">
        <v>0</v>
      </c>
      <c r="H505" s="1544">
        <v>0</v>
      </c>
      <c r="I505" s="1544">
        <v>0</v>
      </c>
      <c r="J505" s="1545"/>
      <c r="K505" s="1545"/>
      <c r="L505" s="1298">
        <f t="shared" si="1246"/>
        <v>0</v>
      </c>
      <c r="M505" s="1396"/>
      <c r="N505" s="1338"/>
      <c r="O505" s="1338"/>
      <c r="P505" s="1338"/>
      <c r="Q505" s="1542"/>
      <c r="R505" s="1542"/>
      <c r="S505" s="1542"/>
      <c r="T505" s="1542"/>
      <c r="U505" s="1298">
        <f t="shared" si="1247"/>
        <v>0</v>
      </c>
      <c r="V505" s="1396"/>
      <c r="W505" s="1338"/>
      <c r="X505" s="1338"/>
      <c r="Y505" s="1338"/>
      <c r="Z505" s="1298">
        <f t="shared" si="1251"/>
        <v>0</v>
      </c>
      <c r="AA505" s="1411"/>
      <c r="AB505" s="1551"/>
      <c r="AC505" s="1551"/>
      <c r="AD505" s="1551"/>
      <c r="AE505" s="1298">
        <f t="shared" si="1250"/>
        <v>0</v>
      </c>
      <c r="AF505" s="1396"/>
      <c r="AG505" s="1338"/>
      <c r="AH505" s="1338"/>
      <c r="AI505" s="1338"/>
      <c r="AJ505" s="2012"/>
      <c r="AK505" s="763"/>
      <c r="AL505" s="19"/>
      <c r="AM505" s="19"/>
      <c r="AN505" s="19"/>
      <c r="AO505" s="19"/>
      <c r="AP505" s="223"/>
      <c r="AQ505" s="223"/>
      <c r="AR505" s="223"/>
      <c r="AS505" s="223"/>
      <c r="AT505" s="223"/>
      <c r="AW505" s="835" t="b">
        <f>R505=L505</f>
        <v>1</v>
      </c>
    </row>
    <row r="506" spans="1:50" ht="14.45" hidden="1" customHeight="1" outlineLevel="1">
      <c r="A506" s="2595"/>
      <c r="B506" s="2616"/>
      <c r="C506" s="1434" t="s">
        <v>305</v>
      </c>
      <c r="D506" s="1358"/>
      <c r="E506" s="1544"/>
      <c r="F506" s="1544">
        <v>0</v>
      </c>
      <c r="G506" s="1544">
        <v>0</v>
      </c>
      <c r="H506" s="1544">
        <v>0</v>
      </c>
      <c r="I506" s="1544">
        <v>0</v>
      </c>
      <c r="J506" s="1545"/>
      <c r="K506" s="1545"/>
      <c r="L506" s="1298">
        <f t="shared" si="1246"/>
        <v>0</v>
      </c>
      <c r="M506" s="1396"/>
      <c r="N506" s="1338"/>
      <c r="O506" s="1338"/>
      <c r="P506" s="1338"/>
      <c r="Q506" s="1542"/>
      <c r="R506" s="1542"/>
      <c r="S506" s="1542"/>
      <c r="T506" s="1542"/>
      <c r="U506" s="1298">
        <f t="shared" si="1247"/>
        <v>0</v>
      </c>
      <c r="V506" s="1396"/>
      <c r="W506" s="1338"/>
      <c r="X506" s="1338"/>
      <c r="Y506" s="1338"/>
      <c r="Z506" s="1298">
        <f t="shared" si="1251"/>
        <v>0</v>
      </c>
      <c r="AA506" s="1411"/>
      <c r="AB506" s="1551"/>
      <c r="AC506" s="1551"/>
      <c r="AD506" s="1551"/>
      <c r="AE506" s="1298">
        <f t="shared" si="1250"/>
        <v>0</v>
      </c>
      <c r="AF506" s="1396"/>
      <c r="AG506" s="1338"/>
      <c r="AH506" s="1338"/>
      <c r="AI506" s="1338"/>
      <c r="AJ506" s="2012"/>
      <c r="AK506" s="763"/>
      <c r="AL506" s="19"/>
      <c r="AM506" s="19"/>
      <c r="AN506" s="19"/>
      <c r="AO506" s="19"/>
      <c r="AP506" s="223"/>
      <c r="AQ506" s="223"/>
      <c r="AR506" s="223"/>
      <c r="AS506" s="223"/>
      <c r="AT506" s="223"/>
      <c r="AW506" s="835" t="b">
        <f>R506=L506</f>
        <v>1</v>
      </c>
    </row>
    <row r="507" spans="1:50" ht="15" customHeight="1" outlineLevel="1">
      <c r="A507" s="2595">
        <v>8</v>
      </c>
      <c r="B507" s="2617" t="s">
        <v>112</v>
      </c>
      <c r="C507" s="1434" t="s">
        <v>287</v>
      </c>
      <c r="D507" s="1358"/>
      <c r="E507" s="1303">
        <f>E510+E523</f>
        <v>54.524999999999999</v>
      </c>
      <c r="F507" s="1303">
        <v>46.244</v>
      </c>
      <c r="G507" s="1303">
        <f t="shared" ref="G507" si="1252">G510+G523</f>
        <v>40.841999999999999</v>
      </c>
      <c r="H507" s="1303">
        <v>67.91</v>
      </c>
      <c r="I507" s="1303">
        <v>65.47</v>
      </c>
      <c r="J507" s="1298">
        <f>J510+J523</f>
        <v>79.643000000000001</v>
      </c>
      <c r="K507" s="1298"/>
      <c r="L507" s="1298">
        <f>L510+L523</f>
        <v>79.562999999999988</v>
      </c>
      <c r="M507" s="1298">
        <f>M510+M523</f>
        <v>20.420000000000002</v>
      </c>
      <c r="N507" s="1298">
        <f t="shared" ref="N507:P507" si="1253">N510+N523</f>
        <v>19.98</v>
      </c>
      <c r="O507" s="1298">
        <f t="shared" si="1253"/>
        <v>19.819000000000003</v>
      </c>
      <c r="P507" s="1298">
        <f t="shared" si="1253"/>
        <v>19.344000000000001</v>
      </c>
      <c r="Q507" s="1303">
        <f t="shared" ref="Q507:R507" si="1254">Q510+Q523</f>
        <v>79.483793642999998</v>
      </c>
      <c r="R507" s="1303">
        <f t="shared" si="1254"/>
        <v>79.404309849356991</v>
      </c>
      <c r="S507" s="1303">
        <f t="shared" ref="S507:T507" si="1255">S510+S523</f>
        <v>79.32490553950764</v>
      </c>
      <c r="T507" s="1303">
        <f t="shared" si="1255"/>
        <v>79.245580633968132</v>
      </c>
      <c r="U507" s="1298">
        <f t="shared" ref="U507:Y508" si="1256">U510+U523</f>
        <v>69.856999999999999</v>
      </c>
      <c r="V507" s="1298">
        <f t="shared" si="1256"/>
        <v>24.99</v>
      </c>
      <c r="W507" s="1298">
        <f t="shared" si="1256"/>
        <v>22.561</v>
      </c>
      <c r="X507" s="1298">
        <f>X510+X523</f>
        <v>21.256999999999998</v>
      </c>
      <c r="Y507" s="1298">
        <f t="shared" si="1256"/>
        <v>25.372</v>
      </c>
      <c r="Z507" s="1298">
        <f>Z510+Z523</f>
        <v>79.483790999999997</v>
      </c>
      <c r="AA507" s="1303">
        <f t="shared" ref="AA507:AD509" si="1257">AA510+AA523</f>
        <v>20.518219999999999</v>
      </c>
      <c r="AB507" s="1303">
        <f t="shared" si="1257"/>
        <v>19.920059999999999</v>
      </c>
      <c r="AC507" s="1303">
        <f>AC510+AC523</f>
        <v>19.759543000000001</v>
      </c>
      <c r="AD507" s="1303">
        <f t="shared" ref="AD507" si="1258">AD510+AD523</f>
        <v>19.285968</v>
      </c>
      <c r="AE507" s="1298">
        <f t="shared" ref="AE507:AG507" si="1259">AE510+AE523</f>
        <v>23.844999999999999</v>
      </c>
      <c r="AF507" s="1298">
        <f t="shared" si="1259"/>
        <v>23.844999999999999</v>
      </c>
      <c r="AG507" s="1298">
        <f t="shared" si="1259"/>
        <v>0</v>
      </c>
      <c r="AH507" s="1298">
        <f>AH510+AH523</f>
        <v>0</v>
      </c>
      <c r="AI507" s="1298">
        <f t="shared" ref="AI507" si="1260">AI510+AI523</f>
        <v>0</v>
      </c>
      <c r="AJ507" s="2001"/>
      <c r="AK507" s="763"/>
      <c r="AL507" s="19"/>
      <c r="AM507" s="19"/>
      <c r="AN507" s="19"/>
      <c r="AO507" s="19"/>
      <c r="AP507" s="223"/>
      <c r="AQ507" s="223"/>
      <c r="AR507" s="223"/>
      <c r="AS507" s="223"/>
      <c r="AT507" s="223"/>
      <c r="AV507" s="255"/>
      <c r="AW507" s="835"/>
      <c r="AX507" s="255"/>
    </row>
    <row r="508" spans="1:50" outlineLevel="1">
      <c r="A508" s="2595"/>
      <c r="B508" s="2617"/>
      <c r="C508" s="1434" t="s">
        <v>280</v>
      </c>
      <c r="D508" s="1358"/>
      <c r="E508" s="1303">
        <f>E511+E524</f>
        <v>6.4064327900000009E-2</v>
      </c>
      <c r="F508" s="1303">
        <v>5.3924061400000001E-2</v>
      </c>
      <c r="G508" s="1303">
        <f t="shared" ref="G508" si="1261">G511+G524</f>
        <v>4.7632362300000002E-2</v>
      </c>
      <c r="H508" s="1303">
        <v>8.0558937999999997E-2</v>
      </c>
      <c r="I508" s="1303">
        <v>7.8257343000000007E-2</v>
      </c>
      <c r="J508" s="1298">
        <f t="shared" ref="J508:L508" si="1262">J511+J524</f>
        <v>9.3163906399999996E-2</v>
      </c>
      <c r="K508" s="1298"/>
      <c r="L508" s="1298">
        <f t="shared" si="1262"/>
        <v>9.3070311399999994E-2</v>
      </c>
      <c r="M508" s="1298">
        <f t="shared" ref="M508:P508" si="1263">M511+M524</f>
        <v>2.393642E-2</v>
      </c>
      <c r="N508" s="1298">
        <f t="shared" si="1263"/>
        <v>2.3344070000000001E-2</v>
      </c>
      <c r="O508" s="1298">
        <f t="shared" si="1263"/>
        <v>2.3163655500000001E-2</v>
      </c>
      <c r="P508" s="1298">
        <f t="shared" si="1263"/>
        <v>2.2626165900000002E-2</v>
      </c>
      <c r="Q508" s="1303">
        <f t="shared" ref="Q508:R508" si="1264">Q511+Q524</f>
        <v>9.2977671751106411E-2</v>
      </c>
      <c r="R508" s="1303">
        <f t="shared" si="1264"/>
        <v>9.288469407935529E-2</v>
      </c>
      <c r="S508" s="1303">
        <f t="shared" ref="S508:T508" si="1265">S511+S524</f>
        <v>9.2791809385275925E-2</v>
      </c>
      <c r="T508" s="1303">
        <f t="shared" si="1265"/>
        <v>9.2699017575890663E-2</v>
      </c>
      <c r="U508" s="1298">
        <f t="shared" ref="U508:Z508" si="1266">U511+U524</f>
        <v>8.3079035799999978E-2</v>
      </c>
      <c r="V508" s="1298">
        <f t="shared" si="1256"/>
        <v>2.9904580300000001E-2</v>
      </c>
      <c r="W508" s="1298">
        <f t="shared" si="1266"/>
        <v>2.69975244E-2</v>
      </c>
      <c r="X508" s="1298">
        <f t="shared" si="1266"/>
        <v>2.5495849799999998E-2</v>
      </c>
      <c r="Y508" s="1298">
        <f t="shared" si="1266"/>
        <v>3.0659178799999996E-2</v>
      </c>
      <c r="Z508" s="1298">
        <f t="shared" si="1266"/>
        <v>9.2977669585799991E-2</v>
      </c>
      <c r="AA508" s="1303">
        <f t="shared" si="1257"/>
        <v>2.4051179860000001E-2</v>
      </c>
      <c r="AB508" s="1303">
        <f t="shared" si="1257"/>
        <v>2.327403779E-2</v>
      </c>
      <c r="AC508" s="1303">
        <f t="shared" si="1257"/>
        <v>2.3094164533499998E-2</v>
      </c>
      <c r="AD508" s="1303">
        <f t="shared" si="1257"/>
        <v>2.2558287402300002E-2</v>
      </c>
      <c r="AE508" s="1298">
        <f t="shared" ref="AE508:AI508" si="1267">AE511+AE524</f>
        <v>2.8408783299999997E-2</v>
      </c>
      <c r="AF508" s="1298">
        <f t="shared" si="1267"/>
        <v>2.8408783299999997E-2</v>
      </c>
      <c r="AG508" s="1298">
        <f t="shared" si="1267"/>
        <v>0</v>
      </c>
      <c r="AH508" s="1298">
        <f t="shared" si="1267"/>
        <v>0</v>
      </c>
      <c r="AI508" s="1298">
        <f t="shared" si="1267"/>
        <v>0</v>
      </c>
      <c r="AJ508" s="2001"/>
      <c r="AK508" s="763"/>
      <c r="AL508" s="19"/>
      <c r="AM508" s="19"/>
      <c r="AN508" s="19"/>
      <c r="AO508" s="19"/>
      <c r="AP508" s="223"/>
      <c r="AQ508" s="223"/>
      <c r="AR508" s="223"/>
      <c r="AS508" s="223"/>
      <c r="AT508" s="223"/>
      <c r="AW508" s="835"/>
    </row>
    <row r="509" spans="1:50" outlineLevel="1">
      <c r="A509" s="2595"/>
      <c r="B509" s="2617"/>
      <c r="C509" s="1434" t="s">
        <v>303</v>
      </c>
      <c r="D509" s="1358"/>
      <c r="E509" s="1303">
        <f>E512+E525</f>
        <v>1.6183100000000001</v>
      </c>
      <c r="F509" s="1303">
        <v>1.510991</v>
      </c>
      <c r="G509" s="1303">
        <f t="shared" ref="G509" si="1268">G512+G525</f>
        <v>1.5033999999999998</v>
      </c>
      <c r="H509" s="1303">
        <v>2.6358639999999998</v>
      </c>
      <c r="I509" s="1303">
        <v>2.625</v>
      </c>
      <c r="J509" s="1298">
        <f t="shared" ref="J509:L509" si="1269">J512+J525</f>
        <v>3.255814</v>
      </c>
      <c r="K509" s="1298"/>
      <c r="L509" s="1298">
        <f t="shared" si="1269"/>
        <v>3.7865579856</v>
      </c>
      <c r="M509" s="1298">
        <f t="shared" ref="M509:P509" si="1270">M512+M525</f>
        <v>0.97027373823999996</v>
      </c>
      <c r="N509" s="1298">
        <f t="shared" si="1270"/>
        <v>0.94745084735999996</v>
      </c>
      <c r="O509" s="1298">
        <f t="shared" si="1270"/>
        <v>0.94552670000000005</v>
      </c>
      <c r="P509" s="1298">
        <f t="shared" si="1270"/>
        <v>0.92330669999999992</v>
      </c>
      <c r="Q509" s="1303">
        <f t="shared" ref="Q509:R509" si="1271">Q512+Q525</f>
        <v>3.9457838750952958</v>
      </c>
      <c r="R509" s="1303">
        <f t="shared" si="1271"/>
        <v>4.0994855291230223</v>
      </c>
      <c r="S509" s="1303">
        <f t="shared" ref="S509:T509" si="1272">S512+S525</f>
        <v>4.2592032890774219</v>
      </c>
      <c r="T509" s="1303">
        <f t="shared" si="1272"/>
        <v>4.4251484324208947</v>
      </c>
      <c r="U509" s="1298">
        <f t="shared" ref="U509:Z509" si="1273">U512+U525</f>
        <v>6.8757149999999996</v>
      </c>
      <c r="V509" s="1298">
        <f>V512+V525</f>
        <v>1.133778</v>
      </c>
      <c r="W509" s="1298">
        <f t="shared" si="1273"/>
        <v>3.4044599999999998</v>
      </c>
      <c r="X509" s="1298">
        <f t="shared" si="1273"/>
        <v>1.031649</v>
      </c>
      <c r="Y509" s="1298">
        <f t="shared" si="1273"/>
        <v>1.305828</v>
      </c>
      <c r="Z509" s="1298">
        <f t="shared" si="1273"/>
        <v>3.8462947209950236</v>
      </c>
      <c r="AA509" s="1303">
        <f>AA512+AA525</f>
        <v>0.99598681488061225</v>
      </c>
      <c r="AB509" s="1303">
        <f t="shared" si="1257"/>
        <v>0.96221607492991301</v>
      </c>
      <c r="AC509" s="1303">
        <f t="shared" si="1257"/>
        <v>0.95494045390433613</v>
      </c>
      <c r="AD509" s="1303">
        <f t="shared" si="1257"/>
        <v>0.93315137728016195</v>
      </c>
      <c r="AE509" s="1298">
        <f t="shared" ref="AE509" si="1274">AE512+AE525</f>
        <v>1.207589</v>
      </c>
      <c r="AF509" s="1298">
        <f>AF512+AF525</f>
        <v>12.668408030080567</v>
      </c>
      <c r="AG509" s="1298">
        <f t="shared" ref="AG509:AI509" si="1275">AG512+AG525</f>
        <v>0</v>
      </c>
      <c r="AH509" s="1298">
        <f t="shared" si="1275"/>
        <v>0</v>
      </c>
      <c r="AI509" s="1298">
        <f t="shared" si="1275"/>
        <v>0</v>
      </c>
      <c r="AJ509" s="2001"/>
      <c r="AK509" s="763"/>
      <c r="AL509" s="19"/>
      <c r="AM509" s="19"/>
      <c r="AN509" s="19"/>
      <c r="AO509" s="19"/>
      <c r="AP509" s="223"/>
      <c r="AQ509" s="223"/>
      <c r="AR509" s="223"/>
      <c r="AS509" s="223"/>
      <c r="AT509" s="223"/>
      <c r="AW509" s="835"/>
    </row>
    <row r="510" spans="1:50" outlineLevel="1">
      <c r="A510" s="1403" t="s">
        <v>106</v>
      </c>
      <c r="B510" s="1404" t="s">
        <v>117</v>
      </c>
      <c r="C510" s="1434" t="s">
        <v>287</v>
      </c>
      <c r="D510" s="1358"/>
      <c r="E510" s="1303">
        <f>E514+E518</f>
        <v>31.346</v>
      </c>
      <c r="F510" s="1303">
        <v>30.686</v>
      </c>
      <c r="G510" s="1303">
        <f t="shared" ref="G510" si="1276">G514+G518</f>
        <v>27.027000000000001</v>
      </c>
      <c r="H510" s="1303">
        <v>31.37</v>
      </c>
      <c r="I510" s="1303">
        <v>24.32</v>
      </c>
      <c r="J510" s="1298">
        <f>J514+J518</f>
        <v>49.911000000000001</v>
      </c>
      <c r="K510" s="1298"/>
      <c r="L510" s="1298">
        <f>L514+L518</f>
        <v>49.860999999999997</v>
      </c>
      <c r="M510" s="1298">
        <f>M514+M518</f>
        <v>12.3</v>
      </c>
      <c r="N510" s="1298">
        <f t="shared" ref="N510:Q510" si="1277">N514+N518</f>
        <v>12.8</v>
      </c>
      <c r="O510" s="1298">
        <f t="shared" si="1277"/>
        <v>12.620000000000001</v>
      </c>
      <c r="P510" s="1298">
        <f t="shared" si="1277"/>
        <v>12.141</v>
      </c>
      <c r="Q510" s="1303">
        <f t="shared" si="1277"/>
        <v>49.811227910999996</v>
      </c>
      <c r="R510" s="1303">
        <f>R514+R518</f>
        <v>49.761416683088996</v>
      </c>
      <c r="S510" s="1303">
        <f>S514+S518</f>
        <v>49.711655266405906</v>
      </c>
      <c r="T510" s="1303">
        <f>T514+T518</f>
        <v>49.661943611139499</v>
      </c>
      <c r="U510" s="1298">
        <f>SUM(V510:Y510)</f>
        <v>30.167000000000002</v>
      </c>
      <c r="V510" s="1298">
        <f>V514+V518</f>
        <v>8.9469999999999992</v>
      </c>
      <c r="W510" s="1298">
        <f t="shared" ref="W510:Y510" si="1278">W514+W518</f>
        <v>8.0809999999999995</v>
      </c>
      <c r="X510" s="1298">
        <f t="shared" si="1278"/>
        <v>7.0269999999999992</v>
      </c>
      <c r="Y510" s="1298">
        <f t="shared" si="1278"/>
        <v>6.1120000000000001</v>
      </c>
      <c r="Z510" s="1298">
        <f>Z514+Z518</f>
        <v>49.811216999999999</v>
      </c>
      <c r="AA510" s="1303">
        <f t="shared" ref="AA510:AD512" si="1279">AA514+AA518</f>
        <v>12.3629</v>
      </c>
      <c r="AB510" s="1303">
        <f t="shared" si="1279"/>
        <v>12.761600000000001</v>
      </c>
      <c r="AC510" s="1303">
        <f t="shared" si="1279"/>
        <v>12.582139999999999</v>
      </c>
      <c r="AD510" s="1303">
        <f t="shared" si="1279"/>
        <v>12.104577000000001</v>
      </c>
      <c r="AE510" s="1298">
        <f>SUM(AF510:AI510)</f>
        <v>9.7919999999999998</v>
      </c>
      <c r="AF510" s="1298">
        <f>AF514+AF518</f>
        <v>9.7919999999999998</v>
      </c>
      <c r="AG510" s="1298">
        <f t="shared" ref="AG510:AI510" si="1280">AG514+AG518</f>
        <v>0</v>
      </c>
      <c r="AH510" s="1298">
        <f t="shared" si="1280"/>
        <v>0</v>
      </c>
      <c r="AI510" s="1298">
        <f t="shared" si="1280"/>
        <v>0</v>
      </c>
      <c r="AJ510" s="2001"/>
      <c r="AK510" s="763"/>
      <c r="AL510" s="19"/>
      <c r="AM510" s="19"/>
      <c r="AN510" s="19"/>
      <c r="AO510" s="19"/>
      <c r="AP510" s="223"/>
      <c r="AQ510" s="223"/>
      <c r="AR510" s="223"/>
      <c r="AS510" s="223"/>
      <c r="AT510" s="223"/>
      <c r="AW510" s="835"/>
    </row>
    <row r="511" spans="1:50" outlineLevel="1">
      <c r="A511" s="1403"/>
      <c r="B511" s="1405"/>
      <c r="C511" s="1434" t="s">
        <v>280</v>
      </c>
      <c r="D511" s="1358"/>
      <c r="E511" s="1303">
        <f>E515+E519</f>
        <v>3.5496210400000006E-2</v>
      </c>
      <c r="F511" s="1303">
        <v>3.4748826400000002E-2</v>
      </c>
      <c r="G511" s="1303">
        <f t="shared" ref="G511" si="1281">G515+G519</f>
        <v>3.0605374800000001E-2</v>
      </c>
      <c r="H511" s="1303">
        <v>3.5523388000000003E-2</v>
      </c>
      <c r="I511" s="1303">
        <v>2.7539967999999998E-2</v>
      </c>
      <c r="J511" s="1298">
        <f t="shared" ref="J511" si="1282">J515+J519</f>
        <v>5.6519216399999996E-2</v>
      </c>
      <c r="K511" s="1298"/>
      <c r="L511" s="1298">
        <f t="shared" ref="L511:R511" si="1283">L515+L519</f>
        <v>5.6462596399999995E-2</v>
      </c>
      <c r="M511" s="1298">
        <f t="shared" si="1283"/>
        <v>1.3928520000000002E-2</v>
      </c>
      <c r="N511" s="1298">
        <f t="shared" si="1283"/>
        <v>1.4494720000000003E-2</v>
      </c>
      <c r="O511" s="1298">
        <f t="shared" si="1283"/>
        <v>1.4290888000000002E-2</v>
      </c>
      <c r="P511" s="1298">
        <f t="shared" si="1283"/>
        <v>1.37484684E-2</v>
      </c>
      <c r="Q511" s="1303">
        <f t="shared" si="1283"/>
        <v>5.64062344864164E-2</v>
      </c>
      <c r="R511" s="1303">
        <f t="shared" si="1283"/>
        <v>5.6349828251929981E-2</v>
      </c>
      <c r="S511" s="1303">
        <f t="shared" ref="S511:T511" si="1284">S515+S519</f>
        <v>5.6293478423678045E-2</v>
      </c>
      <c r="T511" s="1303">
        <f t="shared" si="1284"/>
        <v>5.6237184945254377E-2</v>
      </c>
      <c r="U511" s="1298">
        <f t="shared" ref="U511:U512" si="1285">SUM(V511:Y511)</f>
        <v>3.4161110799999998E-2</v>
      </c>
      <c r="V511" s="1298">
        <f t="shared" ref="V511:Z511" si="1286">V515+V519</f>
        <v>1.01315828E-2</v>
      </c>
      <c r="W511" s="1298">
        <f t="shared" si="1286"/>
        <v>9.1509244000000014E-3</v>
      </c>
      <c r="X511" s="1298">
        <f t="shared" si="1286"/>
        <v>7.9573748E-3</v>
      </c>
      <c r="Y511" s="1298">
        <f t="shared" si="1286"/>
        <v>6.9212288000000009E-3</v>
      </c>
      <c r="Z511" s="1298">
        <f t="shared" si="1286"/>
        <v>5.6406222130799995E-2</v>
      </c>
      <c r="AA511" s="1303">
        <f t="shared" si="1279"/>
        <v>1.399974796E-2</v>
      </c>
      <c r="AB511" s="1303">
        <f t="shared" si="1279"/>
        <v>1.4451235840000002E-2</v>
      </c>
      <c r="AC511" s="1303">
        <f t="shared" si="1279"/>
        <v>1.4248015336E-2</v>
      </c>
      <c r="AD511" s="1303">
        <f t="shared" si="1279"/>
        <v>1.3707222994800001E-2</v>
      </c>
      <c r="AE511" s="1298">
        <f t="shared" ref="AE511:AE512" si="1287">SUM(AF511:AI511)</f>
        <v>1.10884608E-2</v>
      </c>
      <c r="AF511" s="1298">
        <f t="shared" ref="AF511:AI511" si="1288">AF515+AF519</f>
        <v>1.10884608E-2</v>
      </c>
      <c r="AG511" s="1298">
        <f t="shared" si="1288"/>
        <v>0</v>
      </c>
      <c r="AH511" s="1298">
        <f t="shared" si="1288"/>
        <v>0</v>
      </c>
      <c r="AI511" s="1298">
        <f t="shared" si="1288"/>
        <v>0</v>
      </c>
      <c r="AJ511" s="2001"/>
      <c r="AK511" s="763"/>
      <c r="AL511" s="19"/>
      <c r="AM511" s="19"/>
      <c r="AN511" s="19"/>
      <c r="AO511" s="19"/>
      <c r="AP511" s="223"/>
      <c r="AQ511" s="223"/>
      <c r="AR511" s="223"/>
      <c r="AS511" s="223"/>
      <c r="AT511" s="223"/>
      <c r="AW511" s="835"/>
    </row>
    <row r="512" spans="1:50" outlineLevel="1">
      <c r="A512" s="1403"/>
      <c r="B512" s="1405"/>
      <c r="C512" s="1434" t="s">
        <v>303</v>
      </c>
      <c r="D512" s="1358"/>
      <c r="E512" s="1303">
        <f>E516+E520</f>
        <v>0.93822000000000005</v>
      </c>
      <c r="F512" s="1303">
        <v>1.0022679999999999</v>
      </c>
      <c r="G512" s="1303">
        <f t="shared" ref="G512" si="1289">G516+G520</f>
        <v>0.95749099999999987</v>
      </c>
      <c r="H512" s="1303">
        <v>1.17109</v>
      </c>
      <c r="I512" s="1303">
        <v>0.93700000000000006</v>
      </c>
      <c r="J512" s="1298">
        <f t="shared" ref="J512" si="1290">J516+J520</f>
        <v>1.9835180000000001</v>
      </c>
      <c r="K512" s="1298"/>
      <c r="L512" s="1298">
        <f t="shared" ref="L512:Q512" si="1291">L516+L520</f>
        <v>2.3264667999999999</v>
      </c>
      <c r="M512" s="1298">
        <f>M516+M520</f>
        <v>0.57219599999999993</v>
      </c>
      <c r="N512" s="1298">
        <f>N516+N520</f>
        <v>0.59545599999999999</v>
      </c>
      <c r="O512" s="1298">
        <f>O516+O520</f>
        <v>0.59061600000000003</v>
      </c>
      <c r="P512" s="1298">
        <f>P516+P520</f>
        <v>0.5681988</v>
      </c>
      <c r="Q512" s="1303">
        <f t="shared" si="1291"/>
        <v>2.4244120848841919</v>
      </c>
      <c r="R512" s="1303">
        <f>R516+R520</f>
        <v>2.5188671797112798</v>
      </c>
      <c r="S512" s="1303">
        <f>S516+S520</f>
        <v>2.6170004951825656</v>
      </c>
      <c r="T512" s="1303">
        <f>T516+T520</f>
        <v>2.7189417507662763</v>
      </c>
      <c r="U512" s="1298">
        <f t="shared" si="1285"/>
        <v>1.3397019999999999</v>
      </c>
      <c r="V512" s="1298">
        <f>V516+V520</f>
        <v>0.37957000000000002</v>
      </c>
      <c r="W512" s="1298">
        <f t="shared" ref="W512:Z512" si="1292">W516+W520</f>
        <v>0.34869</v>
      </c>
      <c r="X512" s="1298">
        <f t="shared" si="1292"/>
        <v>0.30996299999999999</v>
      </c>
      <c r="Y512" s="1298">
        <f t="shared" si="1292"/>
        <v>0.301479</v>
      </c>
      <c r="Z512" s="1298">
        <f t="shared" si="1292"/>
        <v>2.2944191007950234</v>
      </c>
      <c r="AA512" s="1303">
        <f>AA516+AA520</f>
        <v>0.56946357888061228</v>
      </c>
      <c r="AB512" s="1303">
        <f t="shared" si="1279"/>
        <v>0.58782861692991306</v>
      </c>
      <c r="AC512" s="1303">
        <f t="shared" si="1279"/>
        <v>0.57956227700433616</v>
      </c>
      <c r="AD512" s="1303">
        <f t="shared" si="1279"/>
        <v>0.55756462798016193</v>
      </c>
      <c r="AE512" s="1298">
        <f t="shared" si="1287"/>
        <v>0.47677799999999998</v>
      </c>
      <c r="AF512" s="1298">
        <f>AF516+AF520</f>
        <v>0.47677799999999998</v>
      </c>
      <c r="AG512" s="1298">
        <f t="shared" ref="AG512:AI512" si="1293">AG516+AG520</f>
        <v>0</v>
      </c>
      <c r="AH512" s="1298">
        <f t="shared" si="1293"/>
        <v>0</v>
      </c>
      <c r="AI512" s="1298">
        <f t="shared" si="1293"/>
        <v>0</v>
      </c>
      <c r="AJ512" s="2001"/>
      <c r="AK512" s="763"/>
      <c r="AL512" s="19"/>
      <c r="AM512" s="19"/>
      <c r="AN512" s="19"/>
      <c r="AO512" s="19"/>
      <c r="AP512" s="223"/>
      <c r="AQ512" s="223"/>
      <c r="AR512" s="223"/>
      <c r="AS512" s="223"/>
      <c r="AT512" s="223"/>
      <c r="AW512" s="835"/>
    </row>
    <row r="513" spans="1:51" outlineLevel="1">
      <c r="A513" s="1403"/>
      <c r="B513" s="1405"/>
      <c r="C513" s="1434" t="s">
        <v>286</v>
      </c>
      <c r="D513" s="1358"/>
      <c r="E513" s="1303">
        <v>0.02</v>
      </c>
      <c r="F513" s="1303">
        <v>0.02</v>
      </c>
      <c r="G513" s="1303">
        <v>0.02</v>
      </c>
      <c r="H513" s="1303">
        <v>1.7405988571981057E-2</v>
      </c>
      <c r="I513" s="1303">
        <v>1.8089753953106798E-2</v>
      </c>
      <c r="J513" s="1303"/>
      <c r="K513" s="1303"/>
      <c r="L513" s="1303">
        <v>2.0693283780306614E-2</v>
      </c>
      <c r="M513" s="1303">
        <v>2.1548326062963162E-2</v>
      </c>
      <c r="N513" s="1303">
        <v>2.577838643412414E-2</v>
      </c>
      <c r="O513" s="1303">
        <v>1.9413891239135454E-2</v>
      </c>
      <c r="P513" s="1303">
        <v>1.7541248880284337E-2</v>
      </c>
      <c r="Q513" s="1303">
        <v>3.8385141431259546E-3</v>
      </c>
      <c r="R513" s="1303">
        <v>3.6129269345649223E-2</v>
      </c>
      <c r="S513" s="1303">
        <v>3.5043908166676324E-2</v>
      </c>
      <c r="T513" s="1303">
        <v>3.3991095563554861E-2</v>
      </c>
      <c r="U513" s="1303">
        <v>1.8395364331513866E-2</v>
      </c>
      <c r="V513" s="1303">
        <v>1.8098947711885145E-2</v>
      </c>
      <c r="W513" s="1303">
        <v>2.2048606879067838E-2</v>
      </c>
      <c r="X513" s="1303">
        <v>2.0260646426203042E-2</v>
      </c>
      <c r="Y513" s="1303">
        <v>1.9507213072896719E-2</v>
      </c>
      <c r="Z513" s="1303">
        <v>1.8395364331513866E-2</v>
      </c>
      <c r="AA513" s="1303">
        <v>1.8098947711885145E-2</v>
      </c>
      <c r="AB513" s="1303">
        <v>2.2048606879067838E-2</v>
      </c>
      <c r="AC513" s="1303">
        <v>2.0260646426203042E-2</v>
      </c>
      <c r="AD513" s="1303">
        <v>1.9507213072896719E-2</v>
      </c>
      <c r="AE513" s="1303"/>
      <c r="AF513" s="1303">
        <v>1.6571801256966678E-2</v>
      </c>
      <c r="AG513" s="1303"/>
      <c r="AH513" s="1303"/>
      <c r="AI513" s="1303"/>
      <c r="AJ513" s="2076"/>
      <c r="AK513" s="763"/>
      <c r="AL513" s="19"/>
      <c r="AM513" s="19"/>
      <c r="AN513" s="19"/>
      <c r="AO513" s="19"/>
      <c r="AP513" s="223"/>
      <c r="AQ513" s="223"/>
      <c r="AR513" s="223"/>
      <c r="AS513" s="223"/>
      <c r="AT513" s="223"/>
      <c r="AW513" s="835"/>
    </row>
    <row r="514" spans="1:51" outlineLevel="1">
      <c r="A514" s="1403" t="s">
        <v>107</v>
      </c>
      <c r="B514" s="1357" t="s">
        <v>118</v>
      </c>
      <c r="C514" s="1434" t="s">
        <v>287</v>
      </c>
      <c r="D514" s="1358"/>
      <c r="E514" s="1303">
        <v>31.346</v>
      </c>
      <c r="F514" s="1303">
        <v>30.686</v>
      </c>
      <c r="G514" s="1303">
        <v>27.027000000000001</v>
      </c>
      <c r="H514" s="1303">
        <v>31.37</v>
      </c>
      <c r="I514" s="1303">
        <v>24.32</v>
      </c>
      <c r="J514" s="1298">
        <v>47.704999999999998</v>
      </c>
      <c r="K514" s="1298"/>
      <c r="L514" s="1298">
        <f>SUM(M514:P514)</f>
        <v>47.656999999999996</v>
      </c>
      <c r="M514" s="1298">
        <v>12</v>
      </c>
      <c r="N514" s="1298">
        <v>12</v>
      </c>
      <c r="O514" s="1298">
        <v>11.82</v>
      </c>
      <c r="P514" s="1298">
        <v>11.837</v>
      </c>
      <c r="Q514" s="1303">
        <v>47.609637704999997</v>
      </c>
      <c r="R514" s="1303">
        <v>47.562028067294996</v>
      </c>
      <c r="S514" s="1303">
        <v>47.514466039227699</v>
      </c>
      <c r="T514" s="1303">
        <v>47.466951573188474</v>
      </c>
      <c r="U514" s="1298">
        <f t="shared" ref="U514" si="1294">SUM(V514:Y514)</f>
        <v>30.167000000000002</v>
      </c>
      <c r="V514" s="1303">
        <v>8.9469999999999992</v>
      </c>
      <c r="W514" s="1530">
        <v>8.0809999999999995</v>
      </c>
      <c r="X514" s="1530">
        <v>7.0269999999999992</v>
      </c>
      <c r="Y514" s="1530">
        <v>6.1120000000000001</v>
      </c>
      <c r="Z514" s="1298">
        <f>SUM(AA514:AD514)</f>
        <v>47.609628999999998</v>
      </c>
      <c r="AA514" s="1530">
        <v>12.0596</v>
      </c>
      <c r="AB514" s="1530">
        <v>11.964</v>
      </c>
      <c r="AC514" s="1530">
        <v>11.78454</v>
      </c>
      <c r="AD514" s="1530">
        <v>11.801489</v>
      </c>
      <c r="AE514" s="1298">
        <f t="shared" ref="AE514" si="1295">SUM(AF514:AI514)</f>
        <v>9.7919999999999998</v>
      </c>
      <c r="AF514" s="1303">
        <v>9.7919999999999998</v>
      </c>
      <c r="AG514" s="1530"/>
      <c r="AH514" s="1530"/>
      <c r="AI514" s="1530"/>
      <c r="AJ514" s="2086"/>
      <c r="AK514" s="763"/>
      <c r="AL514" s="19"/>
      <c r="AM514" s="19"/>
      <c r="AN514" s="19"/>
      <c r="AO514" s="19"/>
      <c r="AP514" s="223"/>
      <c r="AQ514" s="223"/>
      <c r="AR514" s="223"/>
      <c r="AS514" s="223"/>
      <c r="AT514" s="223"/>
      <c r="AW514" s="835"/>
    </row>
    <row r="515" spans="1:51" outlineLevel="1">
      <c r="A515" s="1403"/>
      <c r="B515" s="1406"/>
      <c r="C515" s="1434" t="s">
        <v>280</v>
      </c>
      <c r="D515" s="1358"/>
      <c r="E515" s="1303">
        <f>E514*0.76*1.49/1000</f>
        <v>3.5496210400000006E-2</v>
      </c>
      <c r="F515" s="1303">
        <v>3.4748826400000002E-2</v>
      </c>
      <c r="G515" s="1303">
        <f>G514*0.76*1.49/1000</f>
        <v>3.0605374800000001E-2</v>
      </c>
      <c r="H515" s="1303">
        <v>3.5523388000000003E-2</v>
      </c>
      <c r="I515" s="1303">
        <v>2.7539967999999998E-2</v>
      </c>
      <c r="J515" s="1298">
        <f t="shared" ref="J515:R515" si="1296">J514*0.76*1.49/1000</f>
        <v>5.4021141999999994E-2</v>
      </c>
      <c r="K515" s="1298"/>
      <c r="L515" s="1298">
        <f t="shared" si="1296"/>
        <v>5.3966786799999993E-2</v>
      </c>
      <c r="M515" s="1298">
        <f t="shared" si="1296"/>
        <v>1.3588800000000002E-2</v>
      </c>
      <c r="N515" s="1298">
        <f t="shared" si="1296"/>
        <v>1.3588800000000002E-2</v>
      </c>
      <c r="O515" s="1298">
        <f t="shared" si="1296"/>
        <v>1.3384968000000001E-2</v>
      </c>
      <c r="P515" s="1298">
        <f t="shared" si="1296"/>
        <v>1.3404218799999999E-2</v>
      </c>
      <c r="Q515" s="1303">
        <f t="shared" si="1296"/>
        <v>5.3913153737141999E-2</v>
      </c>
      <c r="R515" s="1303">
        <f t="shared" si="1296"/>
        <v>5.3859240583404855E-2</v>
      </c>
      <c r="S515" s="1303">
        <f t="shared" ref="S515:T515" si="1297">S514*0.76*1.49/1000</f>
        <v>5.3805381342821444E-2</v>
      </c>
      <c r="T515" s="1303">
        <f t="shared" si="1297"/>
        <v>5.3751575961478636E-2</v>
      </c>
      <c r="U515" s="1298">
        <f t="shared" ref="U515:Z515" si="1298">U514*0.76*1.49/1000</f>
        <v>3.4161110800000005E-2</v>
      </c>
      <c r="V515" s="1298">
        <f t="shared" si="1298"/>
        <v>1.01315828E-2</v>
      </c>
      <c r="W515" s="1298">
        <f t="shared" si="1298"/>
        <v>9.1509244000000014E-3</v>
      </c>
      <c r="X515" s="1298">
        <f t="shared" si="1298"/>
        <v>7.9573748E-3</v>
      </c>
      <c r="Y515" s="1298">
        <f t="shared" si="1298"/>
        <v>6.9212288000000009E-3</v>
      </c>
      <c r="Z515" s="1298">
        <f t="shared" si="1298"/>
        <v>5.3913143879599994E-2</v>
      </c>
      <c r="AA515" s="1303">
        <f>AA514*0.76*1.49/1000</f>
        <v>1.3656291039999999E-2</v>
      </c>
      <c r="AB515" s="1303">
        <f t="shared" ref="AB515:AD515" si="1299">AB514*0.76*1.49/1000</f>
        <v>1.3548033600000002E-2</v>
      </c>
      <c r="AC515" s="1303">
        <f t="shared" si="1299"/>
        <v>1.3344813096E-2</v>
      </c>
      <c r="AD515" s="1303">
        <f t="shared" si="1299"/>
        <v>1.3364006143600001E-2</v>
      </c>
      <c r="AE515" s="1298">
        <f t="shared" ref="AE515:AI515" si="1300">AE514*0.76*1.49/1000</f>
        <v>1.10884608E-2</v>
      </c>
      <c r="AF515" s="1298">
        <f t="shared" si="1300"/>
        <v>1.10884608E-2</v>
      </c>
      <c r="AG515" s="1298">
        <f t="shared" si="1300"/>
        <v>0</v>
      </c>
      <c r="AH515" s="1298">
        <f t="shared" si="1300"/>
        <v>0</v>
      </c>
      <c r="AI515" s="1298">
        <f t="shared" si="1300"/>
        <v>0</v>
      </c>
      <c r="AJ515" s="2001"/>
      <c r="AK515" s="763"/>
      <c r="AL515" s="19"/>
      <c r="AM515" s="19"/>
      <c r="AN515" s="19"/>
      <c r="AO515" s="19"/>
      <c r="AP515" s="223"/>
      <c r="AQ515" s="223"/>
      <c r="AR515" s="223"/>
      <c r="AS515" s="223"/>
      <c r="AT515" s="223"/>
      <c r="AW515" s="835"/>
      <c r="AY515" s="213"/>
    </row>
    <row r="516" spans="1:51" outlineLevel="1">
      <c r="A516" s="1403"/>
      <c r="B516" s="1406"/>
      <c r="C516" s="1434" t="s">
        <v>303</v>
      </c>
      <c r="D516" s="1358"/>
      <c r="E516" s="1303">
        <v>0.93822000000000005</v>
      </c>
      <c r="F516" s="1303">
        <v>1.0022679999999999</v>
      </c>
      <c r="G516" s="1303">
        <v>0.95749099999999987</v>
      </c>
      <c r="H516" s="1303">
        <v>1.17109</v>
      </c>
      <c r="I516" s="1303">
        <v>0.93700000000000006</v>
      </c>
      <c r="J516" s="1298">
        <v>1.9031940000000001</v>
      </c>
      <c r="K516" s="1298"/>
      <c r="L516" s="1298">
        <f>SUM(M516:P516)</f>
        <v>2.2236275999999999</v>
      </c>
      <c r="M516" s="1298">
        <f>M514*$BF$25</f>
        <v>0.55823999999999996</v>
      </c>
      <c r="N516" s="1298">
        <f>N514*$BG$25</f>
        <v>0.55823999999999996</v>
      </c>
      <c r="O516" s="1298">
        <f>O514*$BH$25</f>
        <v>0.553176</v>
      </c>
      <c r="P516" s="1298">
        <f>P514*$BI$25</f>
        <v>0.55397160000000001</v>
      </c>
      <c r="Q516" s="1303">
        <f>Q514*$BA$25</f>
        <v>2.3172562863777597</v>
      </c>
      <c r="R516" s="1303">
        <f>R514*$BB$25</f>
        <v>2.4075365912950373</v>
      </c>
      <c r="S516" s="1303">
        <f>S514*$BC$25</f>
        <v>2.501332544382687</v>
      </c>
      <c r="T516" s="1303">
        <f>T514*$BD$25</f>
        <v>2.5987681316804956</v>
      </c>
      <c r="U516" s="1298">
        <f>SUM(V516:Y516)</f>
        <v>1.3397019999999999</v>
      </c>
      <c r="V516" s="1303">
        <v>0.37957000000000002</v>
      </c>
      <c r="W516" s="1530">
        <v>0.34869</v>
      </c>
      <c r="X516" s="1530">
        <v>0.30996299999999999</v>
      </c>
      <c r="Y516" s="1530">
        <v>0.301479</v>
      </c>
      <c r="Z516" s="1298">
        <f>SUM(AA516:AD516)</f>
        <v>2.1930088991675243</v>
      </c>
      <c r="AA516" s="1530">
        <v>0.55549288402143771</v>
      </c>
      <c r="AB516" s="1530">
        <v>0.55108932837179347</v>
      </c>
      <c r="AC516" s="1530">
        <v>0.54282298844621657</v>
      </c>
      <c r="AD516" s="1530">
        <v>0.54360369832807653</v>
      </c>
      <c r="AE516" s="1298">
        <f>SUM(AF516:AI516)</f>
        <v>0.47677799999999998</v>
      </c>
      <c r="AF516" s="1303">
        <v>0.47677799999999998</v>
      </c>
      <c r="AG516" s="1530"/>
      <c r="AH516" s="1530"/>
      <c r="AI516" s="1530"/>
      <c r="AJ516" s="2086"/>
      <c r="AK516" s="763"/>
      <c r="AL516" s="19"/>
      <c r="AM516" s="19"/>
      <c r="AN516" s="19"/>
      <c r="AO516" s="19"/>
      <c r="AP516" s="223"/>
      <c r="AQ516" s="223"/>
      <c r="AR516" s="223"/>
      <c r="AS516" s="223"/>
      <c r="AT516" s="223"/>
      <c r="AW516" s="835"/>
      <c r="AY516" s="213"/>
    </row>
    <row r="517" spans="1:51" ht="15" outlineLevel="1">
      <c r="A517" s="1403"/>
      <c r="B517" s="1406"/>
      <c r="C517" s="1434" t="s">
        <v>286</v>
      </c>
      <c r="D517" s="1358"/>
      <c r="E517" s="1303">
        <v>0.02</v>
      </c>
      <c r="F517" s="1303">
        <v>0.02</v>
      </c>
      <c r="G517" s="1303">
        <v>0.02</v>
      </c>
      <c r="H517" s="1303">
        <v>1.7405988571981057E-2</v>
      </c>
      <c r="I517" s="1303">
        <v>1.8089753953106798E-2</v>
      </c>
      <c r="J517" s="1303"/>
      <c r="K517" s="1303"/>
      <c r="L517" s="1303">
        <v>1.9820168269930587E-2</v>
      </c>
      <c r="M517" s="1303">
        <v>2.1059651462768295E-2</v>
      </c>
      <c r="N517" s="1303">
        <v>2.4243893569307229E-2</v>
      </c>
      <c r="O517" s="1303">
        <v>1.8225271760080181E-2</v>
      </c>
      <c r="P517" s="1303">
        <v>1.7126776051161849E-2</v>
      </c>
      <c r="Q517" s="1303">
        <v>3.7287724457785972E-3</v>
      </c>
      <c r="R517" s="1303">
        <v>3.5158698391051617E-2</v>
      </c>
      <c r="S517" s="1303">
        <v>3.4100523929329399E-2</v>
      </c>
      <c r="T517" s="1303">
        <v>3.3074197709511179E-2</v>
      </c>
      <c r="U517" s="1303">
        <v>1.8395364331513866E-2</v>
      </c>
      <c r="V517" s="1303">
        <v>1.8098947711885145E-2</v>
      </c>
      <c r="W517" s="1530">
        <v>1.6644696189495364E-2</v>
      </c>
      <c r="X517" s="1530">
        <v>2.0260646426203042E-2</v>
      </c>
      <c r="Y517" s="1530">
        <v>1.9507213072896719E-2</v>
      </c>
      <c r="Z517" s="1303">
        <v>1.8395364331513866E-2</v>
      </c>
      <c r="AA517" s="1303">
        <v>1.8098947711885145E-2</v>
      </c>
      <c r="AB517" s="1530">
        <v>1.6644696189495364E-2</v>
      </c>
      <c r="AC517" s="1530">
        <v>2.0260646426203042E-2</v>
      </c>
      <c r="AD517" s="1530">
        <v>1.9507213072896719E-2</v>
      </c>
      <c r="AE517" s="1303"/>
      <c r="AF517" s="1303">
        <v>1.6571801256966678E-2</v>
      </c>
      <c r="AG517" s="1530"/>
      <c r="AH517" s="1530"/>
      <c r="AI517" s="1530"/>
      <c r="AJ517" s="2086"/>
      <c r="AK517" s="763"/>
      <c r="AL517" s="19"/>
      <c r="AM517" s="19"/>
      <c r="AN517" s="19"/>
      <c r="AO517" s="19"/>
      <c r="AP517" s="223"/>
      <c r="AQ517" s="223"/>
      <c r="AR517" s="223"/>
      <c r="AS517" s="223"/>
      <c r="AT517" s="223"/>
      <c r="AW517" s="846"/>
      <c r="AX517" s="213"/>
      <c r="AY517" s="213"/>
    </row>
    <row r="518" spans="1:51" ht="14.45" customHeight="1" outlineLevel="1">
      <c r="A518" s="1403" t="s">
        <v>108</v>
      </c>
      <c r="B518" s="1357" t="s">
        <v>119</v>
      </c>
      <c r="C518" s="1434" t="s">
        <v>287</v>
      </c>
      <c r="D518" s="1358"/>
      <c r="E518" s="1542"/>
      <c r="F518" s="1542">
        <v>0</v>
      </c>
      <c r="G518" s="1542">
        <v>0</v>
      </c>
      <c r="H518" s="1542">
        <v>0</v>
      </c>
      <c r="I518" s="1542">
        <v>0</v>
      </c>
      <c r="J518" s="1298">
        <v>2.206</v>
      </c>
      <c r="K518" s="1306"/>
      <c r="L518" s="1298">
        <f>SUM(M518:P518)</f>
        <v>2.2040000000000002</v>
      </c>
      <c r="M518" s="1298">
        <v>0.3</v>
      </c>
      <c r="N518" s="1298">
        <v>0.8</v>
      </c>
      <c r="O518" s="1298">
        <v>0.8</v>
      </c>
      <c r="P518" s="1298">
        <v>0.30399999999999999</v>
      </c>
      <c r="Q518" s="1303">
        <v>2.2015902059999997</v>
      </c>
      <c r="R518" s="1303">
        <v>2.1993886157939997</v>
      </c>
      <c r="S518" s="1303">
        <v>2.1971892271782059</v>
      </c>
      <c r="T518" s="1303">
        <v>2.1949920379510277</v>
      </c>
      <c r="U518" s="1338">
        <f>SUM(V518:Y518)</f>
        <v>0</v>
      </c>
      <c r="V518" s="1485">
        <v>0</v>
      </c>
      <c r="W518" s="1543">
        <v>0</v>
      </c>
      <c r="X518" s="1543">
        <v>0</v>
      </c>
      <c r="Y518" s="1543">
        <v>0</v>
      </c>
      <c r="Z518" s="1298">
        <f>SUM(AA518:AD518)</f>
        <v>2.2015880000000001</v>
      </c>
      <c r="AA518" s="1530">
        <v>0.30329999999999996</v>
      </c>
      <c r="AB518" s="1551">
        <v>0.79760000000000009</v>
      </c>
      <c r="AC518" s="1551">
        <v>0.79760000000000009</v>
      </c>
      <c r="AD518" s="1551">
        <v>0.30308799999999997</v>
      </c>
      <c r="AE518" s="1338">
        <f>SUM(AF518:AI518)</f>
        <v>0</v>
      </c>
      <c r="AF518" s="1485">
        <v>0</v>
      </c>
      <c r="AG518" s="1543">
        <v>0</v>
      </c>
      <c r="AH518" s="1543">
        <v>0</v>
      </c>
      <c r="AI518" s="1543">
        <v>0</v>
      </c>
      <c r="AJ518" s="2085"/>
      <c r="AK518" s="763"/>
      <c r="AL518" s="19"/>
      <c r="AM518" s="19"/>
      <c r="AN518" s="19"/>
      <c r="AO518" s="19"/>
      <c r="AP518" s="223"/>
      <c r="AQ518" s="223"/>
      <c r="AR518" s="223"/>
      <c r="AS518" s="223"/>
      <c r="AT518" s="223"/>
      <c r="AW518" s="846"/>
      <c r="AX518" s="213"/>
      <c r="AY518" s="213"/>
    </row>
    <row r="519" spans="1:51" ht="14.45" customHeight="1" outlineLevel="1">
      <c r="A519" s="1403"/>
      <c r="B519" s="1405"/>
      <c r="C519" s="1434" t="s">
        <v>280</v>
      </c>
      <c r="D519" s="1358"/>
      <c r="E519" s="1546">
        <f>E518*0.76*1.49/1000</f>
        <v>0</v>
      </c>
      <c r="F519" s="1546">
        <v>0</v>
      </c>
      <c r="G519" s="1546">
        <v>0</v>
      </c>
      <c r="H519" s="1546">
        <v>0</v>
      </c>
      <c r="I519" s="1546">
        <v>0</v>
      </c>
      <c r="J519" s="1298">
        <f t="shared" ref="J519:P519" si="1301">J518*0.76*1.49/1000</f>
        <v>2.4980744E-3</v>
      </c>
      <c r="K519" s="1547"/>
      <c r="L519" s="1298">
        <f t="shared" si="1301"/>
        <v>2.4958096000000001E-3</v>
      </c>
      <c r="M519" s="1298">
        <f t="shared" si="1301"/>
        <v>3.3971999999999995E-4</v>
      </c>
      <c r="N519" s="1298">
        <f t="shared" si="1301"/>
        <v>9.0592000000000016E-4</v>
      </c>
      <c r="O519" s="1298">
        <f t="shared" si="1301"/>
        <v>9.0592000000000016E-4</v>
      </c>
      <c r="P519" s="1298">
        <f t="shared" si="1301"/>
        <v>3.4424959999999996E-4</v>
      </c>
      <c r="Q519" s="1303">
        <f t="shared" ref="Q519:R519" si="1302">Q518*0.76*1.49/1000</f>
        <v>2.4930807492743994E-3</v>
      </c>
      <c r="R519" s="1303">
        <f t="shared" si="1302"/>
        <v>2.4905876685251253E-3</v>
      </c>
      <c r="S519" s="1303">
        <f t="shared" ref="S519:T519" si="1303">S518*0.76*1.49/1000</f>
        <v>2.4880970808566004E-3</v>
      </c>
      <c r="T519" s="1303">
        <f t="shared" si="1303"/>
        <v>2.4856089837757434E-3</v>
      </c>
      <c r="U519" s="1338">
        <f t="shared" ref="U519:AD519" si="1304">U518*0.76*1.49/1000</f>
        <v>0</v>
      </c>
      <c r="V519" s="1396">
        <f t="shared" si="1304"/>
        <v>0</v>
      </c>
      <c r="W519" s="1338">
        <f t="shared" si="1304"/>
        <v>0</v>
      </c>
      <c r="X519" s="1338">
        <f t="shared" si="1304"/>
        <v>0</v>
      </c>
      <c r="Y519" s="1338">
        <f t="shared" si="1304"/>
        <v>0</v>
      </c>
      <c r="Z519" s="1298">
        <f t="shared" si="1304"/>
        <v>2.4930782512000002E-3</v>
      </c>
      <c r="AA519" s="1530">
        <f t="shared" si="1304"/>
        <v>3.4345691999999997E-4</v>
      </c>
      <c r="AB519" s="1551">
        <f t="shared" si="1304"/>
        <v>9.0320223999999999E-4</v>
      </c>
      <c r="AC519" s="1551">
        <f t="shared" si="1304"/>
        <v>9.0320223999999999E-4</v>
      </c>
      <c r="AD519" s="1551">
        <f t="shared" si="1304"/>
        <v>3.4321685119999995E-4</v>
      </c>
      <c r="AE519" s="1338">
        <f t="shared" ref="AE519:AI519" si="1305">AE518*0.76*1.49/1000</f>
        <v>0</v>
      </c>
      <c r="AF519" s="1396">
        <f t="shared" si="1305"/>
        <v>0</v>
      </c>
      <c r="AG519" s="1338">
        <f t="shared" si="1305"/>
        <v>0</v>
      </c>
      <c r="AH519" s="1338">
        <f t="shared" si="1305"/>
        <v>0</v>
      </c>
      <c r="AI519" s="1338">
        <f t="shared" si="1305"/>
        <v>0</v>
      </c>
      <c r="AJ519" s="2012"/>
      <c r="AK519" s="763"/>
      <c r="AL519" s="19"/>
      <c r="AM519" s="19"/>
      <c r="AN519" s="19"/>
      <c r="AO519" s="19"/>
      <c r="AP519" s="223"/>
      <c r="AQ519" s="223"/>
      <c r="AR519" s="223"/>
      <c r="AS519" s="223"/>
      <c r="AT519" s="223"/>
      <c r="AW519" s="846"/>
      <c r="AX519" s="213"/>
      <c r="AY519" s="213"/>
    </row>
    <row r="520" spans="1:51" ht="14.45" customHeight="1" outlineLevel="1">
      <c r="A520" s="1403"/>
      <c r="B520" s="1405"/>
      <c r="C520" s="1434" t="s">
        <v>303</v>
      </c>
      <c r="D520" s="1358"/>
      <c r="E520" s="1548"/>
      <c r="F520" s="1548">
        <v>0</v>
      </c>
      <c r="G520" s="1548">
        <v>0</v>
      </c>
      <c r="H520" s="1548">
        <v>0</v>
      </c>
      <c r="I520" s="1548">
        <v>0</v>
      </c>
      <c r="J520" s="1407">
        <v>8.0324000000000007E-2</v>
      </c>
      <c r="K520" s="1549"/>
      <c r="L520" s="1298">
        <f>SUM(M520:P520)</f>
        <v>0.10283919999999999</v>
      </c>
      <c r="M520" s="1298">
        <f>M518*$BF$25</f>
        <v>1.3956E-2</v>
      </c>
      <c r="N520" s="1298">
        <f>N518*$BG$25</f>
        <v>3.7215999999999999E-2</v>
      </c>
      <c r="O520" s="1298">
        <f>O518*$BH$25</f>
        <v>3.7440000000000001E-2</v>
      </c>
      <c r="P520" s="1298">
        <f>P518*$BI$25</f>
        <v>1.4227200000000001E-2</v>
      </c>
      <c r="Q520" s="1303">
        <f>Q518*$BA$25</f>
        <v>0.10715579850643199</v>
      </c>
      <c r="R520" s="1303">
        <f>R518*$BB$25</f>
        <v>0.11133058841624258</v>
      </c>
      <c r="S520" s="1303">
        <f>S518*$BC$25</f>
        <v>0.1156679507998786</v>
      </c>
      <c r="T520" s="1303">
        <f>T518*$BD$25</f>
        <v>0.12017361908578081</v>
      </c>
      <c r="U520" s="1338">
        <f>SUM(V520:Y520)</f>
        <v>0</v>
      </c>
      <c r="V520" s="1485">
        <v>0</v>
      </c>
      <c r="W520" s="1543">
        <v>0</v>
      </c>
      <c r="X520" s="1543"/>
      <c r="Y520" s="1543">
        <v>0</v>
      </c>
      <c r="Z520" s="1298">
        <f>SUM(AA520:AD520)</f>
        <v>0.10141020162749918</v>
      </c>
      <c r="AA520" s="1530">
        <v>1.3970694859174602E-2</v>
      </c>
      <c r="AB520" s="1551">
        <v>3.6739288558119566E-2</v>
      </c>
      <c r="AC520" s="1551">
        <v>3.6739288558119566E-2</v>
      </c>
      <c r="AD520" s="1551">
        <v>1.3960929652085433E-2</v>
      </c>
      <c r="AE520" s="1338">
        <f>SUM(AF520:AI520)</f>
        <v>0</v>
      </c>
      <c r="AF520" s="1485">
        <v>0</v>
      </c>
      <c r="AG520" s="1543">
        <v>0</v>
      </c>
      <c r="AH520" s="1543"/>
      <c r="AI520" s="1543">
        <v>0</v>
      </c>
      <c r="AJ520" s="2085"/>
      <c r="AK520" s="763"/>
      <c r="AL520" s="19"/>
      <c r="AM520" s="19"/>
      <c r="AN520" s="19"/>
      <c r="AO520" s="19"/>
      <c r="AP520" s="223"/>
      <c r="AQ520" s="223"/>
      <c r="AR520" s="223"/>
      <c r="AS520" s="223"/>
      <c r="AT520" s="223"/>
      <c r="AW520" s="846"/>
      <c r="AX520" s="213"/>
      <c r="AY520" s="213"/>
    </row>
    <row r="521" spans="1:51" ht="14.45" customHeight="1" outlineLevel="1">
      <c r="A521" s="1403"/>
      <c r="B521" s="1405"/>
      <c r="C521" s="1536" t="s">
        <v>286</v>
      </c>
      <c r="D521" s="1358"/>
      <c r="E521" s="1548"/>
      <c r="F521" s="1548"/>
      <c r="G521" s="1548">
        <v>0</v>
      </c>
      <c r="H521" s="1548">
        <v>0</v>
      </c>
      <c r="I521" s="1548">
        <v>0</v>
      </c>
      <c r="J521" s="1550"/>
      <c r="K521" s="1548"/>
      <c r="L521" s="1303">
        <v>0.43471400394477316</v>
      </c>
      <c r="M521" s="1303">
        <v>0.3</v>
      </c>
      <c r="N521" s="1303">
        <v>0.50955414012738853</v>
      </c>
      <c r="O521" s="1303">
        <v>0.53333333333333333</v>
      </c>
      <c r="P521" s="1303">
        <v>0.30399999999999999</v>
      </c>
      <c r="Q521" s="1303">
        <f t="shared" ref="Q521:R521" si="1306">Q518/100</f>
        <v>2.2015902059999995E-2</v>
      </c>
      <c r="R521" s="1303">
        <f t="shared" si="1306"/>
        <v>2.1993886157939999E-2</v>
      </c>
      <c r="S521" s="1303">
        <f t="shared" ref="S521:T521" si="1307">S518/100</f>
        <v>2.1971892271782058E-2</v>
      </c>
      <c r="T521" s="1303">
        <f t="shared" si="1307"/>
        <v>2.1949920379510279E-2</v>
      </c>
      <c r="U521" s="1543">
        <v>0</v>
      </c>
      <c r="V521" s="1485">
        <v>0</v>
      </c>
      <c r="W521" s="1543">
        <v>0</v>
      </c>
      <c r="X521" s="1543">
        <v>0</v>
      </c>
      <c r="Y521" s="1543">
        <v>0</v>
      </c>
      <c r="Z521" s="1303"/>
      <c r="AA521" s="1530"/>
      <c r="AB521" s="1551"/>
      <c r="AC521" s="1551"/>
      <c r="AD521" s="1551"/>
      <c r="AE521" s="1543">
        <v>0</v>
      </c>
      <c r="AF521" s="1485">
        <v>0</v>
      </c>
      <c r="AG521" s="1543">
        <v>0</v>
      </c>
      <c r="AH521" s="1543">
        <v>0</v>
      </c>
      <c r="AI521" s="1543">
        <v>0</v>
      </c>
      <c r="AJ521" s="2085"/>
      <c r="AK521" s="763"/>
      <c r="AL521" s="19"/>
      <c r="AM521" s="19"/>
      <c r="AN521" s="19"/>
      <c r="AO521" s="19"/>
      <c r="AP521" s="223"/>
      <c r="AQ521" s="223"/>
      <c r="AR521" s="223"/>
      <c r="AS521" s="223"/>
      <c r="AT521" s="223"/>
      <c r="AW521" s="846"/>
      <c r="AX521" s="213"/>
      <c r="AY521" s="213"/>
    </row>
    <row r="522" spans="1:51" ht="14.45" customHeight="1" outlineLevel="1">
      <c r="A522" s="1403"/>
      <c r="B522" s="1405"/>
      <c r="C522" s="1434" t="s">
        <v>125</v>
      </c>
      <c r="D522" s="1358"/>
      <c r="E522" s="1548"/>
      <c r="F522" s="1548"/>
      <c r="G522" s="1548"/>
      <c r="H522" s="1548"/>
      <c r="I522" s="1548"/>
      <c r="J522" s="1548"/>
      <c r="K522" s="1548"/>
      <c r="L522" s="1542"/>
      <c r="M522" s="1485"/>
      <c r="N522" s="1543"/>
      <c r="O522" s="1543"/>
      <c r="P522" s="1543"/>
      <c r="Q522" s="1542"/>
      <c r="R522" s="1542"/>
      <c r="S522" s="1542"/>
      <c r="T522" s="1542"/>
      <c r="U522" s="1543"/>
      <c r="V522" s="1485"/>
      <c r="W522" s="1543"/>
      <c r="X522" s="1543"/>
      <c r="Y522" s="1543"/>
      <c r="Z522" s="1542"/>
      <c r="AA522" s="1530"/>
      <c r="AB522" s="1551"/>
      <c r="AC522" s="1551"/>
      <c r="AD522" s="1551"/>
      <c r="AE522" s="1543"/>
      <c r="AF522" s="1485"/>
      <c r="AG522" s="1543"/>
      <c r="AH522" s="1543"/>
      <c r="AI522" s="1543"/>
      <c r="AJ522" s="2085"/>
      <c r="AK522" s="763"/>
      <c r="AL522" s="19"/>
      <c r="AM522" s="19"/>
      <c r="AN522" s="19"/>
      <c r="AO522" s="19"/>
      <c r="AP522" s="223"/>
      <c r="AQ522" s="223"/>
      <c r="AR522" s="223"/>
      <c r="AS522" s="223"/>
      <c r="AT522" s="223"/>
      <c r="AW522" s="847"/>
      <c r="AX522" s="831"/>
      <c r="AY522" s="831"/>
    </row>
    <row r="523" spans="1:51" ht="15" outlineLevel="1">
      <c r="A523" s="1403" t="s">
        <v>109</v>
      </c>
      <c r="B523" s="1404" t="s">
        <v>97</v>
      </c>
      <c r="C523" s="1434" t="s">
        <v>287</v>
      </c>
      <c r="D523" s="1358"/>
      <c r="E523" s="1303">
        <f>E527+E531</f>
        <v>23.178999999999998</v>
      </c>
      <c r="F523" s="1303">
        <v>15.558</v>
      </c>
      <c r="G523" s="1303">
        <f t="shared" ref="G523" si="1308">G527+G531</f>
        <v>13.815000000000001</v>
      </c>
      <c r="H523" s="1303">
        <v>36.54</v>
      </c>
      <c r="I523" s="1303">
        <v>41.150000000000006</v>
      </c>
      <c r="J523" s="1298">
        <f t="shared" ref="J523" si="1309">J527+J531</f>
        <v>29.731999999999999</v>
      </c>
      <c r="K523" s="1298"/>
      <c r="L523" s="1298">
        <f t="shared" ref="L523:P523" si="1310">L527+L531</f>
        <v>29.701999999999998</v>
      </c>
      <c r="M523" s="1298">
        <f t="shared" si="1310"/>
        <v>8.120000000000001</v>
      </c>
      <c r="N523" s="1298">
        <f t="shared" si="1310"/>
        <v>7.18</v>
      </c>
      <c r="O523" s="1298">
        <f t="shared" si="1310"/>
        <v>7.1989999999999998</v>
      </c>
      <c r="P523" s="1298">
        <f t="shared" si="1310"/>
        <v>7.2030000000000003</v>
      </c>
      <c r="Q523" s="1303">
        <f>Q527+Q531</f>
        <v>29.672565732000002</v>
      </c>
      <c r="R523" s="1303">
        <f>R527+R531</f>
        <v>29.642893166267999</v>
      </c>
      <c r="S523" s="1303">
        <f>S527+S531</f>
        <v>29.61325027310173</v>
      </c>
      <c r="T523" s="1303">
        <f>T527+T531</f>
        <v>29.583637022828629</v>
      </c>
      <c r="U523" s="1298">
        <f t="shared" ref="U523:AD525" si="1311">U527+U531</f>
        <v>39.69</v>
      </c>
      <c r="V523" s="1298">
        <f t="shared" si="1311"/>
        <v>16.042999999999999</v>
      </c>
      <c r="W523" s="1298">
        <f t="shared" si="1311"/>
        <v>14.48</v>
      </c>
      <c r="X523" s="1298">
        <f t="shared" si="1311"/>
        <v>14.229999999999999</v>
      </c>
      <c r="Y523" s="1298">
        <f t="shared" si="1311"/>
        <v>19.259999999999998</v>
      </c>
      <c r="Z523" s="1298">
        <f t="shared" si="1311"/>
        <v>29.672573999999997</v>
      </c>
      <c r="AA523" s="1530">
        <f t="shared" si="1311"/>
        <v>8.1553199999999997</v>
      </c>
      <c r="AB523" s="1303">
        <f t="shared" si="1311"/>
        <v>7.1584599999999998</v>
      </c>
      <c r="AC523" s="1303">
        <f t="shared" si="1311"/>
        <v>7.177403</v>
      </c>
      <c r="AD523" s="1303">
        <f t="shared" si="1311"/>
        <v>7.1813909999999996</v>
      </c>
      <c r="AE523" s="1298">
        <f t="shared" ref="AE523:AI523" si="1312">AE527+AE531</f>
        <v>14.053000000000001</v>
      </c>
      <c r="AF523" s="1298">
        <f t="shared" si="1312"/>
        <v>14.053000000000001</v>
      </c>
      <c r="AG523" s="1298">
        <f t="shared" si="1312"/>
        <v>0</v>
      </c>
      <c r="AH523" s="1298">
        <f t="shared" si="1312"/>
        <v>0</v>
      </c>
      <c r="AI523" s="1298">
        <f t="shared" si="1312"/>
        <v>0</v>
      </c>
      <c r="AJ523" s="2001"/>
      <c r="AK523" s="763"/>
      <c r="AL523" s="19"/>
      <c r="AM523" s="19"/>
      <c r="AN523" s="19"/>
      <c r="AO523" s="19"/>
      <c r="AP523" s="223"/>
      <c r="AQ523" s="223"/>
      <c r="AR523" s="223"/>
      <c r="AS523" s="223"/>
      <c r="AT523" s="223"/>
      <c r="AW523" s="846"/>
      <c r="AX523" s="213"/>
      <c r="AY523" s="213"/>
    </row>
    <row r="524" spans="1:51" ht="15" outlineLevel="1">
      <c r="A524" s="1403"/>
      <c r="B524" s="1405"/>
      <c r="C524" s="1434" t="s">
        <v>280</v>
      </c>
      <c r="D524" s="1358"/>
      <c r="E524" s="1303">
        <f>E528+E532</f>
        <v>2.85681175E-2</v>
      </c>
      <c r="F524" s="1303">
        <v>1.9175234999999999E-2</v>
      </c>
      <c r="G524" s="1303">
        <f t="shared" ref="G524" si="1313">G528+G532</f>
        <v>1.70269875E-2</v>
      </c>
      <c r="H524" s="1303">
        <v>4.5035549999999994E-2</v>
      </c>
      <c r="I524" s="1303">
        <v>5.0717375000000002E-2</v>
      </c>
      <c r="J524" s="1298">
        <f t="shared" ref="J524" si="1314">J528+J532</f>
        <v>3.6644689999999994E-2</v>
      </c>
      <c r="K524" s="1298"/>
      <c r="L524" s="1298">
        <f t="shared" ref="L524:R524" si="1315">L528+L532</f>
        <v>3.6607714999999999E-2</v>
      </c>
      <c r="M524" s="1298">
        <f t="shared" si="1315"/>
        <v>1.00079E-2</v>
      </c>
      <c r="N524" s="1298">
        <f t="shared" si="1315"/>
        <v>8.8493499999999989E-3</v>
      </c>
      <c r="O524" s="1298">
        <f t="shared" si="1315"/>
        <v>8.8727674999999999E-3</v>
      </c>
      <c r="P524" s="1298">
        <f t="shared" si="1315"/>
        <v>8.8776975000000001E-3</v>
      </c>
      <c r="Q524" s="1303">
        <f t="shared" si="1315"/>
        <v>3.6571437264690004E-2</v>
      </c>
      <c r="R524" s="1303">
        <f t="shared" si="1315"/>
        <v>3.6534865827425302E-2</v>
      </c>
      <c r="S524" s="1303">
        <f t="shared" ref="S524:T524" si="1316">S528+S532</f>
        <v>3.649833096159788E-2</v>
      </c>
      <c r="T524" s="1303">
        <f t="shared" si="1316"/>
        <v>3.6461832630636279E-2</v>
      </c>
      <c r="U524" s="1298">
        <f t="shared" ref="U524:Z524" si="1317">U528+U532</f>
        <v>4.8917924999999987E-2</v>
      </c>
      <c r="V524" s="1298">
        <f t="shared" si="1311"/>
        <v>1.97729975E-2</v>
      </c>
      <c r="W524" s="1298">
        <f t="shared" si="1317"/>
        <v>1.7846600000000001E-2</v>
      </c>
      <c r="X524" s="1298">
        <f t="shared" si="1317"/>
        <v>1.7538474999999998E-2</v>
      </c>
      <c r="Y524" s="1298">
        <f t="shared" si="1317"/>
        <v>2.3737949999999994E-2</v>
      </c>
      <c r="Z524" s="1298">
        <f t="shared" si="1317"/>
        <v>3.6571447454999996E-2</v>
      </c>
      <c r="AA524" s="1298">
        <f t="shared" si="1311"/>
        <v>1.0051431899999999E-2</v>
      </c>
      <c r="AB524" s="1298">
        <f t="shared" si="1311"/>
        <v>8.8228019499999987E-3</v>
      </c>
      <c r="AC524" s="1298">
        <f t="shared" si="1311"/>
        <v>8.8461491974999983E-3</v>
      </c>
      <c r="AD524" s="1298">
        <f t="shared" si="1311"/>
        <v>8.8510644074999995E-3</v>
      </c>
      <c r="AE524" s="1298">
        <f t="shared" ref="AE524:AI524" si="1318">AE528+AE532</f>
        <v>1.7320322499999999E-2</v>
      </c>
      <c r="AF524" s="1298">
        <f t="shared" si="1318"/>
        <v>1.7320322499999999E-2</v>
      </c>
      <c r="AG524" s="1298">
        <f t="shared" si="1318"/>
        <v>0</v>
      </c>
      <c r="AH524" s="1298">
        <f t="shared" si="1318"/>
        <v>0</v>
      </c>
      <c r="AI524" s="1298">
        <f t="shared" si="1318"/>
        <v>0</v>
      </c>
      <c r="AJ524" s="2001"/>
      <c r="AK524" s="763"/>
      <c r="AL524" s="19"/>
      <c r="AM524" s="19"/>
      <c r="AN524" s="19"/>
      <c r="AO524" s="19"/>
      <c r="AP524" s="223"/>
      <c r="AQ524" s="223"/>
      <c r="AR524" s="223"/>
      <c r="AS524" s="223"/>
      <c r="AT524" s="223"/>
      <c r="AW524" s="846"/>
      <c r="AX524" s="213"/>
      <c r="AY524" s="213"/>
    </row>
    <row r="525" spans="1:51" ht="15" outlineLevel="1">
      <c r="A525" s="1403"/>
      <c r="B525" s="1405"/>
      <c r="C525" s="1434" t="s">
        <v>303</v>
      </c>
      <c r="D525" s="1358"/>
      <c r="E525" s="1303">
        <f>E529+E533</f>
        <v>0.68008999999999997</v>
      </c>
      <c r="F525" s="1303">
        <v>0.50872300000000004</v>
      </c>
      <c r="G525" s="1303">
        <f t="shared" ref="G525" si="1319">G529+G533</f>
        <v>0.54590899999999998</v>
      </c>
      <c r="H525" s="1303">
        <v>1.4647739999999998</v>
      </c>
      <c r="I525" s="1303">
        <v>1.6879999999999999</v>
      </c>
      <c r="J525" s="1298">
        <f t="shared" ref="J525" si="1320">J529+J533</f>
        <v>1.2722959999999999</v>
      </c>
      <c r="K525" s="1298"/>
      <c r="L525" s="1298">
        <f>L529+L533</f>
        <v>1.4600911856000001</v>
      </c>
      <c r="M525" s="1298">
        <f>M529+M533</f>
        <v>0.39807773824000003</v>
      </c>
      <c r="N525" s="1298">
        <f>N529+N533</f>
        <v>0.35199484735999997</v>
      </c>
      <c r="O525" s="1298">
        <f t="shared" ref="O525:R525" si="1321">O529+O533</f>
        <v>0.35491069999999997</v>
      </c>
      <c r="P525" s="1298">
        <f t="shared" si="1321"/>
        <v>0.35510789999999998</v>
      </c>
      <c r="Q525" s="1303">
        <f t="shared" si="1321"/>
        <v>1.5213717902111039</v>
      </c>
      <c r="R525" s="1303">
        <f t="shared" si="1321"/>
        <v>1.5806183494117423</v>
      </c>
      <c r="S525" s="1303">
        <f t="shared" ref="S525:T525" si="1322">S529+S533</f>
        <v>1.6422027938948565</v>
      </c>
      <c r="T525" s="1303">
        <f t="shared" si="1322"/>
        <v>1.7062066816546184</v>
      </c>
      <c r="U525" s="1298">
        <f t="shared" ref="U525:Y525" si="1323">U529+U533</f>
        <v>5.5360129999999996</v>
      </c>
      <c r="V525" s="1298">
        <f t="shared" si="1311"/>
        <v>0.75420799999999999</v>
      </c>
      <c r="W525" s="1298">
        <f t="shared" si="1323"/>
        <v>3.0557699999999999</v>
      </c>
      <c r="X525" s="1298">
        <f t="shared" si="1323"/>
        <v>0.72168600000000005</v>
      </c>
      <c r="Y525" s="1298">
        <f t="shared" si="1323"/>
        <v>1.0043489999999999</v>
      </c>
      <c r="Z525" s="1298">
        <f>Z529+Z533</f>
        <v>1.5518756202000001</v>
      </c>
      <c r="AA525" s="1530">
        <f t="shared" si="1311"/>
        <v>0.42652323599999997</v>
      </c>
      <c r="AB525" s="1303">
        <f t="shared" si="1311"/>
        <v>0.37438745799999995</v>
      </c>
      <c r="AC525" s="1303">
        <f t="shared" si="1311"/>
        <v>0.37537817689999997</v>
      </c>
      <c r="AD525" s="1303">
        <f t="shared" si="1311"/>
        <v>0.37558674930000002</v>
      </c>
      <c r="AE525" s="1298">
        <f t="shared" ref="AE525" si="1324">AE529+AE533</f>
        <v>0.73081099999999999</v>
      </c>
      <c r="AF525" s="1298">
        <v>12.191630030080567</v>
      </c>
      <c r="AG525" s="1298"/>
      <c r="AH525" s="1298"/>
      <c r="AI525" s="1298"/>
      <c r="AJ525" s="2001"/>
      <c r="AK525" s="763"/>
      <c r="AL525" s="19"/>
      <c r="AM525" s="19"/>
      <c r="AN525" s="19"/>
      <c r="AO525" s="19"/>
      <c r="AP525" s="223"/>
      <c r="AQ525" s="223"/>
      <c r="AR525" s="223"/>
      <c r="AS525" s="223"/>
      <c r="AT525" s="223"/>
      <c r="AW525" s="847"/>
      <c r="AX525" s="831"/>
      <c r="AY525" s="831"/>
    </row>
    <row r="526" spans="1:51" ht="15" outlineLevel="1">
      <c r="A526" s="1403"/>
      <c r="B526" s="1405"/>
      <c r="C526" s="1434" t="s">
        <v>286</v>
      </c>
      <c r="D526" s="1358"/>
      <c r="E526" s="1303">
        <v>2.9000000000000001E-2</v>
      </c>
      <c r="F526" s="1303">
        <v>4.4999999999999998E-2</v>
      </c>
      <c r="G526" s="1303">
        <v>4.4999999999999998E-2</v>
      </c>
      <c r="H526" s="1303">
        <v>4.5278596805798994E-2</v>
      </c>
      <c r="I526" s="1303">
        <v>3.5175484946266454E-2</v>
      </c>
      <c r="J526" s="1303"/>
      <c r="K526" s="1303"/>
      <c r="L526" s="1303">
        <v>2.0693283780306614E-2</v>
      </c>
      <c r="M526" s="1303">
        <v>2.0098512413059086E-2</v>
      </c>
      <c r="N526" s="1303">
        <v>1.6369895807209135E-2</v>
      </c>
      <c r="O526" s="1303">
        <v>3.8011510639421299E-2</v>
      </c>
      <c r="P526" s="1303">
        <v>3.1303780964797918E-2</v>
      </c>
      <c r="Q526" s="1303">
        <v>3.8385141431259546E-3</v>
      </c>
      <c r="R526" s="1303">
        <v>3.6129269345649223E-2</v>
      </c>
      <c r="S526" s="1303">
        <v>3.5043908166676324E-2</v>
      </c>
      <c r="T526" s="1303">
        <v>3.3991095563554861E-2</v>
      </c>
      <c r="U526" s="1303">
        <v>3.3770716426184406E-2</v>
      </c>
      <c r="V526" s="1303">
        <v>3.8222320247022497E-2</v>
      </c>
      <c r="W526" s="1303">
        <v>3.1137106485463611E-2</v>
      </c>
      <c r="X526" s="1303">
        <v>3.6098081023454159E-2</v>
      </c>
      <c r="Y526" s="1303">
        <v>3.1219101032532059E-2</v>
      </c>
      <c r="Z526" s="1303">
        <v>3.3770716426184406E-2</v>
      </c>
      <c r="AA526" s="1303">
        <v>3.8222320247022497E-2</v>
      </c>
      <c r="AB526" s="1303">
        <v>3.1137106485463611E-2</v>
      </c>
      <c r="AC526" s="1303">
        <v>3.6098081023454159E-2</v>
      </c>
      <c r="AD526" s="1303">
        <v>3.1219101032532059E-2</v>
      </c>
      <c r="AE526" s="1303"/>
      <c r="AF526" s="1303"/>
      <c r="AG526" s="1303"/>
      <c r="AH526" s="1303"/>
      <c r="AI526" s="1303"/>
      <c r="AJ526" s="2076"/>
      <c r="AK526" s="763"/>
      <c r="AL526" s="19"/>
      <c r="AM526" s="19"/>
      <c r="AN526" s="19"/>
      <c r="AO526" s="19"/>
      <c r="AP526" s="223"/>
      <c r="AQ526" s="223"/>
      <c r="AR526" s="223"/>
      <c r="AS526" s="223"/>
      <c r="AT526" s="223"/>
      <c r="AW526" s="847"/>
      <c r="AX526" s="831"/>
      <c r="AY526" s="831"/>
    </row>
    <row r="527" spans="1:51" ht="14.45" customHeight="1" outlineLevel="1">
      <c r="A527" s="1403" t="s">
        <v>110</v>
      </c>
      <c r="B527" s="1357" t="s">
        <v>118</v>
      </c>
      <c r="C527" s="1434" t="s">
        <v>287</v>
      </c>
      <c r="D527" s="1358"/>
      <c r="E527" s="1303"/>
      <c r="F527" s="1303">
        <v>0</v>
      </c>
      <c r="G527" s="1303">
        <v>0</v>
      </c>
      <c r="H527" s="1303">
        <v>0</v>
      </c>
      <c r="I527" s="1303">
        <v>0</v>
      </c>
      <c r="J527" s="1303">
        <v>17.22</v>
      </c>
      <c r="K527" s="1303"/>
      <c r="L527" s="1303">
        <f>SUM(M527:P527)</f>
        <v>17.202999999999999</v>
      </c>
      <c r="M527" s="1303">
        <v>5</v>
      </c>
      <c r="N527" s="1303">
        <v>4</v>
      </c>
      <c r="O527" s="1303">
        <v>4</v>
      </c>
      <c r="P527" s="1303">
        <v>4.2030000000000003</v>
      </c>
      <c r="Q527" s="1303">
        <v>17.185577219999999</v>
      </c>
      <c r="R527" s="1303">
        <v>17.168391642779998</v>
      </c>
      <c r="S527" s="1303">
        <v>17.151223251137218</v>
      </c>
      <c r="T527" s="1303">
        <v>17.134072027886081</v>
      </c>
      <c r="U527" s="1303">
        <f>SUM(V527:Y527)</f>
        <v>30.722999999999995</v>
      </c>
      <c r="V527" s="1303">
        <v>7.0759999999999996</v>
      </c>
      <c r="W527" s="1303">
        <v>5.923</v>
      </c>
      <c r="X527" s="1551">
        <v>7.1549999999999994</v>
      </c>
      <c r="Y527" s="1551">
        <v>10.568999999999999</v>
      </c>
      <c r="Z527" s="1303">
        <f>SUM(AA527:AD527)</f>
        <v>17.185580999999999</v>
      </c>
      <c r="AA527" s="1530">
        <v>5.01919</v>
      </c>
      <c r="AB527" s="1530">
        <v>3.988</v>
      </c>
      <c r="AC527" s="1530">
        <v>3.988</v>
      </c>
      <c r="AD527" s="1530">
        <v>4.190391</v>
      </c>
      <c r="AE527" s="1303">
        <f>SUM(AF527:AI527)</f>
        <v>7.7789999999999999</v>
      </c>
      <c r="AF527" s="1303">
        <v>7.7789999999999999</v>
      </c>
      <c r="AG527" s="1303"/>
      <c r="AH527" s="1551"/>
      <c r="AI527" s="1551"/>
      <c r="AJ527" s="2087"/>
      <c r="AK527" s="763"/>
      <c r="AL527" s="19"/>
      <c r="AM527" s="19"/>
      <c r="AN527" s="19"/>
      <c r="AO527" s="19"/>
      <c r="AP527" s="223"/>
      <c r="AQ527" s="223"/>
      <c r="AR527" s="223"/>
      <c r="AS527" s="223"/>
      <c r="AT527" s="223"/>
      <c r="AW527" s="835"/>
      <c r="AX527" s="213"/>
      <c r="AY527" s="213"/>
    </row>
    <row r="528" spans="1:51" ht="14.45" customHeight="1" outlineLevel="1">
      <c r="A528" s="1403"/>
      <c r="B528" s="1406"/>
      <c r="C528" s="1434" t="s">
        <v>280</v>
      </c>
      <c r="D528" s="1358"/>
      <c r="E528" s="1303">
        <f>E527*0.85*1.45/1000</f>
        <v>0</v>
      </c>
      <c r="F528" s="1303">
        <v>0</v>
      </c>
      <c r="G528" s="1303">
        <v>0</v>
      </c>
      <c r="H528" s="1303">
        <v>0</v>
      </c>
      <c r="I528" s="1303">
        <v>0</v>
      </c>
      <c r="J528" s="1298">
        <f t="shared" ref="J528:Y528" si="1325">J527*0.85*1.45/1000</f>
        <v>2.1223649999999997E-2</v>
      </c>
      <c r="K528" s="1298"/>
      <c r="L528" s="1298">
        <f t="shared" si="1325"/>
        <v>2.1202697499999996E-2</v>
      </c>
      <c r="M528" s="1298">
        <f t="shared" si="1325"/>
        <v>6.1624999999999996E-3</v>
      </c>
      <c r="N528" s="1298">
        <f t="shared" si="1325"/>
        <v>4.9299999999999995E-3</v>
      </c>
      <c r="O528" s="1298">
        <f t="shared" si="1325"/>
        <v>4.9299999999999995E-3</v>
      </c>
      <c r="P528" s="1298">
        <f t="shared" si="1325"/>
        <v>5.1801974999999998E-3</v>
      </c>
      <c r="Q528" s="1298">
        <f t="shared" si="1325"/>
        <v>2.1181223923649999E-2</v>
      </c>
      <c r="R528" s="1298">
        <f t="shared" si="1325"/>
        <v>2.1160042699726343E-2</v>
      </c>
      <c r="S528" s="1298">
        <f t="shared" si="1325"/>
        <v>2.1138882657026622E-2</v>
      </c>
      <c r="T528" s="1298">
        <f t="shared" si="1325"/>
        <v>2.1117743774369594E-2</v>
      </c>
      <c r="U528" s="1298">
        <f t="shared" si="1325"/>
        <v>3.7866097499999987E-2</v>
      </c>
      <c r="V528" s="1298">
        <f t="shared" si="1325"/>
        <v>8.7211699999999986E-3</v>
      </c>
      <c r="W528" s="1298">
        <f t="shared" si="1325"/>
        <v>7.3000975000000008E-3</v>
      </c>
      <c r="X528" s="1298">
        <f t="shared" si="1325"/>
        <v>8.8185374999999993E-3</v>
      </c>
      <c r="Y528" s="1298">
        <f t="shared" si="1325"/>
        <v>1.3026292499999998E-2</v>
      </c>
      <c r="Z528" s="1298">
        <f t="shared" ref="Z528:AI528" si="1326">Z527*0.85*1.45/1000</f>
        <v>2.1181228582499996E-2</v>
      </c>
      <c r="AA528" s="1530">
        <f t="shared" si="1326"/>
        <v>6.1861516749999994E-3</v>
      </c>
      <c r="AB528" s="1530">
        <f t="shared" si="1326"/>
        <v>4.9152099999999989E-3</v>
      </c>
      <c r="AC528" s="1530">
        <f t="shared" si="1326"/>
        <v>4.9152099999999989E-3</v>
      </c>
      <c r="AD528" s="1530">
        <f t="shared" si="1326"/>
        <v>5.1646569074999997E-3</v>
      </c>
      <c r="AE528" s="1298">
        <f t="shared" si="1326"/>
        <v>9.5876174999999994E-3</v>
      </c>
      <c r="AF528" s="1298">
        <f t="shared" si="1326"/>
        <v>9.5876174999999994E-3</v>
      </c>
      <c r="AG528" s="1298">
        <f t="shared" si="1326"/>
        <v>0</v>
      </c>
      <c r="AH528" s="1298">
        <f t="shared" si="1326"/>
        <v>0</v>
      </c>
      <c r="AI528" s="1298">
        <f t="shared" si="1326"/>
        <v>0</v>
      </c>
      <c r="AJ528" s="2001"/>
      <c r="AK528" s="763"/>
      <c r="AL528" s="19"/>
      <c r="AM528" s="19"/>
      <c r="AN528" s="19"/>
      <c r="AO528" s="19"/>
      <c r="AP528" s="223"/>
      <c r="AQ528" s="223"/>
      <c r="AR528" s="223"/>
      <c r="AS528" s="223"/>
      <c r="AT528" s="223"/>
      <c r="AW528" s="835"/>
      <c r="AX528" s="213"/>
      <c r="AY528" s="213"/>
    </row>
    <row r="529" spans="1:51" ht="14.45" customHeight="1" outlineLevel="1">
      <c r="A529" s="1403"/>
      <c r="B529" s="1406"/>
      <c r="C529" s="1434" t="s">
        <v>303</v>
      </c>
      <c r="D529" s="1358"/>
      <c r="E529" s="1303"/>
      <c r="F529" s="1303">
        <v>0</v>
      </c>
      <c r="G529" s="1303">
        <v>0</v>
      </c>
      <c r="H529" s="1303">
        <v>0</v>
      </c>
      <c r="I529" s="1303">
        <v>0</v>
      </c>
      <c r="J529" s="1298">
        <v>0.73587999999999998</v>
      </c>
      <c r="K529" s="1298"/>
      <c r="L529" s="1298">
        <f>SUM(M529:P529)</f>
        <v>0.84562706799999998</v>
      </c>
      <c r="M529" s="1298">
        <f>M527*$BF$26</f>
        <v>0.24512175999999999</v>
      </c>
      <c r="N529" s="1298">
        <f>N527*$BG$26</f>
        <v>0.196097408</v>
      </c>
      <c r="O529" s="1298">
        <f>O527*$BH$26</f>
        <v>0.19719999999999999</v>
      </c>
      <c r="P529" s="1298">
        <f>P527*$BI$26</f>
        <v>0.2072079</v>
      </c>
      <c r="Q529" s="1303">
        <f>Q527*$BA$26</f>
        <v>0.88113891522383991</v>
      </c>
      <c r="R529" s="1303">
        <f>R527*$BB$26</f>
        <v>0.91545297917631507</v>
      </c>
      <c r="S529" s="1303">
        <f>S527*$BC$26</f>
        <v>0.95112108539181439</v>
      </c>
      <c r="T529" s="1303">
        <f>T527*$BD$26</f>
        <v>0.9881904701363019</v>
      </c>
      <c r="U529" s="1303">
        <f>SUM(V529:Y529)</f>
        <v>3.8678419999999996</v>
      </c>
      <c r="V529" s="1303">
        <v>0.33648299999999998</v>
      </c>
      <c r="W529" s="1303">
        <v>2.6455099999999998</v>
      </c>
      <c r="X529" s="1551">
        <v>0.33471699999999999</v>
      </c>
      <c r="Y529" s="1551">
        <v>0.55113199999999996</v>
      </c>
      <c r="Z529" s="1298">
        <f>SUM(AA529:AD529)</f>
        <v>0.89880588630000002</v>
      </c>
      <c r="AA529" s="1530">
        <v>0.26250363699999996</v>
      </c>
      <c r="AB529" s="1530">
        <v>0.20857239999999999</v>
      </c>
      <c r="AC529" s="1530">
        <v>0.20857239999999999</v>
      </c>
      <c r="AD529" s="1530">
        <v>0.2191574493</v>
      </c>
      <c r="AE529" s="1303">
        <f>SUM(AF529:AI529)</f>
        <v>0.40321200000000001</v>
      </c>
      <c r="AF529" s="1303">
        <v>0.40321200000000001</v>
      </c>
      <c r="AG529" s="1303"/>
      <c r="AH529" s="1551"/>
      <c r="AI529" s="1551"/>
      <c r="AJ529" s="2087"/>
      <c r="AK529" s="763"/>
      <c r="AL529" s="19"/>
      <c r="AM529" s="19"/>
      <c r="AN529" s="19"/>
      <c r="AO529" s="19"/>
      <c r="AP529" s="223"/>
      <c r="AQ529" s="223"/>
      <c r="AR529" s="223"/>
      <c r="AS529" s="223"/>
      <c r="AT529" s="223"/>
      <c r="AW529" s="835"/>
      <c r="AX529" s="213"/>
      <c r="AY529" s="213"/>
    </row>
    <row r="530" spans="1:51" ht="14.45" customHeight="1" outlineLevel="1">
      <c r="A530" s="1403"/>
      <c r="B530" s="1406"/>
      <c r="C530" s="1434" t="s">
        <v>286</v>
      </c>
      <c r="D530" s="1358"/>
      <c r="E530" s="1303"/>
      <c r="F530" s="1303"/>
      <c r="G530" s="1303">
        <v>0</v>
      </c>
      <c r="H530" s="1303">
        <v>0</v>
      </c>
      <c r="I530" s="1303">
        <v>0</v>
      </c>
      <c r="J530" s="1303"/>
      <c r="K530" s="1303"/>
      <c r="L530" s="1303">
        <v>2.0073043802945088E-2</v>
      </c>
      <c r="M530" s="1303">
        <v>1.7747488730344655E-2</v>
      </c>
      <c r="N530" s="1303">
        <v>1.3599891200870393E-2</v>
      </c>
      <c r="O530" s="1303">
        <v>3.1094527363184084E-2</v>
      </c>
      <c r="P530" s="1303">
        <v>2.7555235035730676E-2</v>
      </c>
      <c r="Q530" s="1303">
        <v>2.4459051984829807E-2</v>
      </c>
      <c r="R530" s="1303">
        <v>2.3722905760043666E-2</v>
      </c>
      <c r="S530" s="1303">
        <v>2.3008915392508374E-2</v>
      </c>
      <c r="T530" s="1303">
        <v>2.2316414055452295E-2</v>
      </c>
      <c r="U530" s="1303">
        <v>2.204219092150812E-2</v>
      </c>
      <c r="V530" s="1303">
        <v>2.1699756182514802E-2</v>
      </c>
      <c r="W530" s="1303">
        <v>1.9415718717683557E-2</v>
      </c>
      <c r="X530" s="1551">
        <v>2.5026232948583423E-2</v>
      </c>
      <c r="Y530" s="1551">
        <v>2.388312656769033E-2</v>
      </c>
      <c r="Z530" s="1303">
        <v>2.204219092150812E-2</v>
      </c>
      <c r="AA530" s="1303">
        <v>2.1699756182514802E-2</v>
      </c>
      <c r="AB530" s="1303">
        <v>1.9415718717683557E-2</v>
      </c>
      <c r="AC530" s="1303">
        <v>2.5026232948583423E-2</v>
      </c>
      <c r="AD530" s="1303">
        <v>2.388312656769033E-2</v>
      </c>
      <c r="AE530" s="1303"/>
      <c r="AF530" s="1303">
        <v>2.0559784332381859E-2</v>
      </c>
      <c r="AG530" s="1303"/>
      <c r="AH530" s="1551"/>
      <c r="AI530" s="1551"/>
      <c r="AJ530" s="2087"/>
      <c r="AK530" s="763"/>
      <c r="AL530" s="19"/>
      <c r="AM530" s="19"/>
      <c r="AN530" s="19"/>
      <c r="AO530" s="19"/>
      <c r="AP530" s="223"/>
      <c r="AQ530" s="223"/>
      <c r="AR530" s="223"/>
      <c r="AS530" s="223"/>
      <c r="AT530" s="223"/>
      <c r="AW530" s="835"/>
      <c r="AX530" s="213"/>
      <c r="AY530" s="213"/>
    </row>
    <row r="531" spans="1:51" outlineLevel="1">
      <c r="A531" s="1403" t="s">
        <v>111</v>
      </c>
      <c r="B531" s="1357" t="s">
        <v>119</v>
      </c>
      <c r="C531" s="1434" t="s">
        <v>287</v>
      </c>
      <c r="D531" s="1358"/>
      <c r="E531" s="1303">
        <v>23.178999999999998</v>
      </c>
      <c r="F531" s="1303">
        <v>15.558</v>
      </c>
      <c r="G531" s="1303">
        <v>13.815000000000001</v>
      </c>
      <c r="H531" s="1303">
        <v>36.54</v>
      </c>
      <c r="I531" s="1303">
        <v>41.150000000000006</v>
      </c>
      <c r="J531" s="1298">
        <v>12.512</v>
      </c>
      <c r="K531" s="1298"/>
      <c r="L531" s="1298">
        <f>SUM(M531:P531)</f>
        <v>12.499000000000001</v>
      </c>
      <c r="M531" s="1298">
        <v>3.12</v>
      </c>
      <c r="N531" s="1298">
        <v>3.18</v>
      </c>
      <c r="O531" s="1298">
        <v>3.1989999999999998</v>
      </c>
      <c r="P531" s="1298">
        <v>3</v>
      </c>
      <c r="Q531" s="1303">
        <v>12.486988512000002</v>
      </c>
      <c r="R531" s="1303">
        <v>12.474501523488001</v>
      </c>
      <c r="S531" s="1303">
        <v>12.462027021964513</v>
      </c>
      <c r="T531" s="1303">
        <v>12.449564994942548</v>
      </c>
      <c r="U531" s="1303">
        <v>8.9670000000000005</v>
      </c>
      <c r="V531" s="1303">
        <v>8.9670000000000005</v>
      </c>
      <c r="W531" s="1530">
        <v>8.5570000000000004</v>
      </c>
      <c r="X531" s="1530">
        <v>7.0749999999999993</v>
      </c>
      <c r="Y531" s="1530">
        <v>8.6909999999999989</v>
      </c>
      <c r="Z531" s="1298">
        <f>SUM(AA531:AD531)</f>
        <v>12.486993</v>
      </c>
      <c r="AA531" s="1530">
        <v>3.1361300000000001</v>
      </c>
      <c r="AB531" s="1530">
        <v>3.1704600000000003</v>
      </c>
      <c r="AC531" s="1530">
        <v>3.189403</v>
      </c>
      <c r="AD531" s="1530">
        <v>2.9910000000000001</v>
      </c>
      <c r="AE531" s="1303">
        <f>SUM(AF531:AI531)</f>
        <v>6.274</v>
      </c>
      <c r="AF531" s="1303">
        <v>6.274</v>
      </c>
      <c r="AG531" s="1530"/>
      <c r="AH531" s="1530"/>
      <c r="AI531" s="1530"/>
      <c r="AJ531" s="2086"/>
      <c r="AK531" s="763"/>
      <c r="AL531" s="19"/>
      <c r="AM531" s="19"/>
      <c r="AN531" s="19"/>
      <c r="AO531" s="19"/>
      <c r="AP531" s="223"/>
      <c r="AQ531" s="223"/>
      <c r="AR531" s="223"/>
      <c r="AS531" s="223"/>
      <c r="AT531" s="223"/>
      <c r="AW531" s="835"/>
      <c r="AX531" s="213"/>
      <c r="AY531" s="213"/>
    </row>
    <row r="532" spans="1:51" outlineLevel="1">
      <c r="A532" s="1403"/>
      <c r="B532" s="1406"/>
      <c r="C532" s="1434" t="s">
        <v>280</v>
      </c>
      <c r="D532" s="1358"/>
      <c r="E532" s="1303">
        <f>E531*0.85*1.45/1000</f>
        <v>2.85681175E-2</v>
      </c>
      <c r="F532" s="1303">
        <v>1.9175234999999999E-2</v>
      </c>
      <c r="G532" s="1303">
        <f>G531*0.85*1.45/1000</f>
        <v>1.70269875E-2</v>
      </c>
      <c r="H532" s="1303">
        <v>4.5035549999999994E-2</v>
      </c>
      <c r="I532" s="1303">
        <v>5.0717375000000002E-2</v>
      </c>
      <c r="J532" s="1298">
        <f t="shared" ref="J532:R532" si="1327">J531*0.85*1.45/1000</f>
        <v>1.5421039999999999E-2</v>
      </c>
      <c r="K532" s="1298"/>
      <c r="L532" s="1298">
        <f t="shared" si="1327"/>
        <v>1.54050175E-2</v>
      </c>
      <c r="M532" s="1298">
        <f t="shared" si="1327"/>
        <v>3.8454000000000001E-3</v>
      </c>
      <c r="N532" s="1298">
        <f t="shared" si="1327"/>
        <v>3.9193499999999994E-3</v>
      </c>
      <c r="O532" s="1298">
        <f t="shared" si="1327"/>
        <v>3.9427675000000004E-3</v>
      </c>
      <c r="P532" s="1298">
        <f t="shared" si="1327"/>
        <v>3.6974999999999998E-3</v>
      </c>
      <c r="Q532" s="1303">
        <f t="shared" si="1327"/>
        <v>1.5390213341040002E-2</v>
      </c>
      <c r="R532" s="1303">
        <f t="shared" si="1327"/>
        <v>1.537482312769896E-2</v>
      </c>
      <c r="S532" s="1303">
        <f t="shared" ref="S532:T532" si="1328">S531*0.85*1.45/1000</f>
        <v>1.5359448304571262E-2</v>
      </c>
      <c r="T532" s="1303">
        <f t="shared" si="1328"/>
        <v>1.5344088856266688E-2</v>
      </c>
      <c r="U532" s="1298">
        <f>U531*0.85*1.45/1000</f>
        <v>1.10518275E-2</v>
      </c>
      <c r="V532" s="1298">
        <f t="shared" ref="V532:AD532" si="1329">V531*0.85*1.45/1000</f>
        <v>1.10518275E-2</v>
      </c>
      <c r="W532" s="1298">
        <f t="shared" si="1329"/>
        <v>1.0546502500000001E-2</v>
      </c>
      <c r="X532" s="1298">
        <f t="shared" si="1329"/>
        <v>8.7199374999999985E-3</v>
      </c>
      <c r="Y532" s="1298">
        <f t="shared" si="1329"/>
        <v>1.0711657499999997E-2</v>
      </c>
      <c r="Z532" s="1298">
        <f t="shared" si="1329"/>
        <v>1.5390218872499998E-2</v>
      </c>
      <c r="AA532" s="1530">
        <f t="shared" si="1329"/>
        <v>3.865280225E-3</v>
      </c>
      <c r="AB532" s="1530">
        <f t="shared" si="1329"/>
        <v>3.9075919499999999E-3</v>
      </c>
      <c r="AC532" s="1530">
        <f t="shared" si="1329"/>
        <v>3.9309391974999995E-3</v>
      </c>
      <c r="AD532" s="1530">
        <f t="shared" si="1329"/>
        <v>3.6864074999999998E-3</v>
      </c>
      <c r="AE532" s="1298">
        <f>AE531*0.85*1.45/1000</f>
        <v>7.7327049999999994E-3</v>
      </c>
      <c r="AF532" s="1298">
        <f t="shared" ref="AF532:AI532" si="1330">AF531*0.85*1.45/1000</f>
        <v>7.7327049999999994E-3</v>
      </c>
      <c r="AG532" s="1298">
        <f t="shared" si="1330"/>
        <v>0</v>
      </c>
      <c r="AH532" s="1298">
        <f t="shared" si="1330"/>
        <v>0</v>
      </c>
      <c r="AI532" s="1298">
        <f t="shared" si="1330"/>
        <v>0</v>
      </c>
      <c r="AJ532" s="2001"/>
      <c r="AK532" s="763"/>
      <c r="AL532" s="19"/>
      <c r="AM532" s="19"/>
      <c r="AN532" s="19"/>
      <c r="AO532" s="19"/>
      <c r="AP532" s="223"/>
      <c r="AQ532" s="223"/>
      <c r="AR532" s="223"/>
      <c r="AS532" s="223"/>
      <c r="AT532" s="223"/>
      <c r="AW532" s="835"/>
      <c r="AX532" s="213"/>
      <c r="AY532" s="213"/>
    </row>
    <row r="533" spans="1:51" outlineLevel="1">
      <c r="A533" s="1403"/>
      <c r="B533" s="1405"/>
      <c r="C533" s="1434" t="s">
        <v>303</v>
      </c>
      <c r="D533" s="1358"/>
      <c r="E533" s="1303">
        <v>0.68008999999999997</v>
      </c>
      <c r="F533" s="1303">
        <v>0.50872300000000004</v>
      </c>
      <c r="G533" s="1303">
        <v>0.54590899999999998</v>
      </c>
      <c r="H533" s="1303">
        <v>1.4647739999999998</v>
      </c>
      <c r="I533" s="1303">
        <v>1.6879999999999999</v>
      </c>
      <c r="J533" s="1298">
        <v>0.536416</v>
      </c>
      <c r="K533" s="1298"/>
      <c r="L533" s="1298">
        <f>SUM(M533:P533)</f>
        <v>0.61446411759999997</v>
      </c>
      <c r="M533" s="1298">
        <f>M531*$BF$26</f>
        <v>0.15295597824000001</v>
      </c>
      <c r="N533" s="1298">
        <f>N531*$BG$26</f>
        <v>0.15589743936</v>
      </c>
      <c r="O533" s="1298">
        <f>O531*$BH$26</f>
        <v>0.15771069999999998</v>
      </c>
      <c r="P533" s="1298">
        <f>P531*$BI$26</f>
        <v>0.14789999999999998</v>
      </c>
      <c r="Q533" s="1303">
        <f>Q531*$BA$26</f>
        <v>0.64023287498726411</v>
      </c>
      <c r="R533" s="1303">
        <f>R531*$BB$26</f>
        <v>0.66516537023542721</v>
      </c>
      <c r="S533" s="1303">
        <f>S531*$BC$26</f>
        <v>0.69108170850304207</v>
      </c>
      <c r="T533" s="1303">
        <f>T531*$BD$26</f>
        <v>0.71801621151831663</v>
      </c>
      <c r="U533" s="1303">
        <f>SUM(V533:Y533)</f>
        <v>1.6681710000000001</v>
      </c>
      <c r="V533" s="1303">
        <v>0.41772500000000001</v>
      </c>
      <c r="W533" s="1530">
        <v>0.41026000000000001</v>
      </c>
      <c r="X533" s="1530">
        <v>0.38696900000000001</v>
      </c>
      <c r="Y533" s="1530">
        <v>0.45321699999999998</v>
      </c>
      <c r="Z533" s="1298">
        <f>SUM(AA533:AD533)</f>
        <v>0.6530697339</v>
      </c>
      <c r="AA533" s="1530">
        <v>0.16401959899999999</v>
      </c>
      <c r="AB533" s="1530">
        <v>0.16581505799999999</v>
      </c>
      <c r="AC533" s="1530">
        <v>0.16680577689999998</v>
      </c>
      <c r="AD533" s="1530">
        <v>0.15642929999999999</v>
      </c>
      <c r="AE533" s="1303">
        <f>SUM(AF533:AI533)</f>
        <v>0.32759899999999997</v>
      </c>
      <c r="AF533" s="1303">
        <v>0.32759899999999997</v>
      </c>
      <c r="AG533" s="1530"/>
      <c r="AH533" s="1530"/>
      <c r="AI533" s="1530"/>
      <c r="AJ533" s="2086"/>
      <c r="AK533" s="763"/>
      <c r="AL533" s="19"/>
      <c r="AM533" s="19"/>
      <c r="AN533" s="19"/>
      <c r="AO533" s="19"/>
      <c r="AP533" s="223"/>
      <c r="AQ533" s="223"/>
      <c r="AR533" s="223"/>
      <c r="AS533" s="223"/>
      <c r="AT533" s="223"/>
      <c r="AW533" s="835"/>
      <c r="AX533" s="213"/>
      <c r="AY533" s="213"/>
    </row>
    <row r="534" spans="1:51" outlineLevel="1">
      <c r="A534" s="1403"/>
      <c r="B534" s="1405"/>
      <c r="C534" s="1434" t="s">
        <v>286</v>
      </c>
      <c r="D534" s="1358"/>
      <c r="E534" s="1303">
        <v>2.9000000000000001E-2</v>
      </c>
      <c r="F534" s="1303">
        <v>4.4999999999999998E-2</v>
      </c>
      <c r="G534" s="1303">
        <v>4.4999999999999998E-2</v>
      </c>
      <c r="H534" s="1303">
        <v>4.5278596805799001E-2</v>
      </c>
      <c r="I534" s="1303">
        <v>3.5175484946266454E-2</v>
      </c>
      <c r="J534" s="1303"/>
      <c r="K534" s="1303"/>
      <c r="L534" s="1303">
        <v>3.0854871756893533E-2</v>
      </c>
      <c r="M534" s="1303">
        <v>2.5515210991167811E-2</v>
      </c>
      <c r="N534" s="1303">
        <v>2.2008443490899025E-2</v>
      </c>
      <c r="O534" s="1303">
        <v>5.2658436213991765E-2</v>
      </c>
      <c r="P534" s="1303">
        <v>3.8674745391259514E-2</v>
      </c>
      <c r="Q534" s="1303">
        <v>6.6884578119641158E-2</v>
      </c>
      <c r="R534" s="1303">
        <v>6.487154712769079E-2</v>
      </c>
      <c r="S534" s="1303">
        <v>6.2919102505401073E-2</v>
      </c>
      <c r="T534" s="1303">
        <v>6.1025420779510356E-2</v>
      </c>
      <c r="U534" s="1303">
        <v>6.4482797774497558E-2</v>
      </c>
      <c r="V534" s="1303">
        <v>9.4785907859078589E-2</v>
      </c>
      <c r="W534" s="1530">
        <v>2.5429260678302826E-2</v>
      </c>
      <c r="X534" s="1530">
        <v>5.9339207048458159E-2</v>
      </c>
      <c r="Y534" s="1530">
        <v>4.9833715596330277E-2</v>
      </c>
      <c r="Z534" s="1303">
        <v>6.4482797774497558E-2</v>
      </c>
      <c r="AA534" s="1303">
        <v>9.4785907859078589E-2</v>
      </c>
      <c r="AB534" s="1530">
        <v>2.5429260678302826E-2</v>
      </c>
      <c r="AC534" s="1530">
        <v>5.9339207048458159E-2</v>
      </c>
      <c r="AD534" s="1530">
        <v>4.9833715596330277E-2</v>
      </c>
      <c r="AE534" s="1303"/>
      <c r="AF534" s="1303">
        <v>5.965165412758941E-2</v>
      </c>
      <c r="AG534" s="1530"/>
      <c r="AH534" s="1530"/>
      <c r="AI534" s="1530"/>
      <c r="AJ534" s="2086"/>
      <c r="AK534" s="763"/>
      <c r="AL534" s="19"/>
      <c r="AM534" s="19"/>
      <c r="AN534" s="19"/>
      <c r="AO534" s="19"/>
      <c r="AP534" s="223"/>
      <c r="AQ534" s="223"/>
      <c r="AR534" s="223"/>
      <c r="AS534" s="223"/>
      <c r="AT534" s="223"/>
      <c r="AW534" s="835"/>
      <c r="AX534" s="213"/>
      <c r="AY534" s="213"/>
    </row>
    <row r="535" spans="1:51" ht="14.45" hidden="1" customHeight="1" outlineLevel="1">
      <c r="A535" s="1403"/>
      <c r="B535" s="1405"/>
      <c r="C535" s="1487" t="s">
        <v>125</v>
      </c>
      <c r="D535" s="1358"/>
      <c r="E535" s="1542"/>
      <c r="F535" s="1542"/>
      <c r="G535" s="1542"/>
      <c r="H535" s="1542"/>
      <c r="I535" s="1542"/>
      <c r="J535" s="1542"/>
      <c r="K535" s="1542"/>
      <c r="L535" s="1542"/>
      <c r="M535" s="1411"/>
      <c r="N535" s="1551"/>
      <c r="O535" s="1551"/>
      <c r="P535" s="1551"/>
      <c r="Q535" s="1542"/>
      <c r="R535" s="1551"/>
      <c r="S535" s="1551"/>
      <c r="T535" s="1551"/>
      <c r="U535" s="1551"/>
      <c r="V535" s="1411"/>
      <c r="W535" s="1551"/>
      <c r="X535" s="1486"/>
      <c r="Y535" s="1543"/>
      <c r="Z535" s="1542"/>
      <c r="AA535" s="1411"/>
      <c r="AB535" s="1551"/>
      <c r="AC535" s="1551"/>
      <c r="AD535" s="1551"/>
      <c r="AE535" s="1551"/>
      <c r="AF535" s="1411"/>
      <c r="AG535" s="1551"/>
      <c r="AH535" s="1486"/>
      <c r="AI535" s="1543"/>
      <c r="AJ535" s="2085"/>
      <c r="AK535" s="763"/>
      <c r="AL535" s="19"/>
      <c r="AM535" s="19"/>
      <c r="AN535" s="19"/>
      <c r="AO535" s="19"/>
      <c r="AP535" s="223"/>
      <c r="AQ535" s="223"/>
      <c r="AR535" s="223"/>
      <c r="AS535" s="223"/>
      <c r="AT535" s="223"/>
      <c r="AW535" s="835"/>
    </row>
    <row r="536" spans="1:51" ht="15" hidden="1" customHeight="1" outlineLevel="1">
      <c r="A536" s="2595" t="s">
        <v>115</v>
      </c>
      <c r="B536" s="2621" t="s">
        <v>120</v>
      </c>
      <c r="C536" s="1487" t="s">
        <v>277</v>
      </c>
      <c r="D536" s="1358"/>
      <c r="E536" s="1394">
        <f>E539+E542</f>
        <v>0</v>
      </c>
      <c r="F536" s="1394">
        <f>F539+F542</f>
        <v>0</v>
      </c>
      <c r="G536" s="1394">
        <v>0</v>
      </c>
      <c r="H536" s="1394">
        <v>0</v>
      </c>
      <c r="I536" s="1394">
        <v>0</v>
      </c>
      <c r="J536" s="1394"/>
      <c r="K536" s="1394"/>
      <c r="L536" s="1420">
        <f t="shared" ref="L536:P536" si="1331">L539+L542</f>
        <v>0</v>
      </c>
      <c r="M536" s="1411">
        <f t="shared" si="1331"/>
        <v>0</v>
      </c>
      <c r="N536" s="1421">
        <f t="shared" si="1331"/>
        <v>0</v>
      </c>
      <c r="O536" s="1421">
        <f t="shared" si="1331"/>
        <v>0</v>
      </c>
      <c r="P536" s="1421">
        <f t="shared" si="1331"/>
        <v>0</v>
      </c>
      <c r="Q536" s="1420">
        <f t="shared" ref="Q536:R536" si="1332">Q539+Q542</f>
        <v>0</v>
      </c>
      <c r="R536" s="1421">
        <f t="shared" si="1332"/>
        <v>0</v>
      </c>
      <c r="S536" s="1421">
        <f t="shared" ref="S536:T536" si="1333">S539+S542</f>
        <v>0</v>
      </c>
      <c r="T536" s="1421">
        <f t="shared" si="1333"/>
        <v>0</v>
      </c>
      <c r="U536" s="1421">
        <f t="shared" ref="U536:AD537" si="1334">U539+U542</f>
        <v>0</v>
      </c>
      <c r="V536" s="1411">
        <f t="shared" si="1334"/>
        <v>0</v>
      </c>
      <c r="W536" s="1421">
        <f t="shared" si="1334"/>
        <v>0</v>
      </c>
      <c r="X536" s="1486">
        <f t="shared" si="1334"/>
        <v>0</v>
      </c>
      <c r="Y536" s="1552">
        <f t="shared" si="1334"/>
        <v>0</v>
      </c>
      <c r="Z536" s="1420">
        <f t="shared" si="1334"/>
        <v>0</v>
      </c>
      <c r="AA536" s="1411">
        <f t="shared" si="1334"/>
        <v>0</v>
      </c>
      <c r="AB536" s="1421">
        <f t="shared" si="1334"/>
        <v>0</v>
      </c>
      <c r="AC536" s="1421">
        <f t="shared" si="1334"/>
        <v>0</v>
      </c>
      <c r="AD536" s="1421">
        <f t="shared" si="1334"/>
        <v>0</v>
      </c>
      <c r="AE536" s="1421">
        <f t="shared" ref="AE536:AI536" si="1335">AE539+AE542</f>
        <v>0</v>
      </c>
      <c r="AF536" s="1411">
        <f t="shared" si="1335"/>
        <v>0</v>
      </c>
      <c r="AG536" s="1421">
        <f t="shared" si="1335"/>
        <v>0</v>
      </c>
      <c r="AH536" s="1486">
        <f t="shared" si="1335"/>
        <v>0</v>
      </c>
      <c r="AI536" s="1552">
        <f t="shared" si="1335"/>
        <v>0</v>
      </c>
      <c r="AJ536" s="2083"/>
      <c r="AK536" s="763"/>
      <c r="AL536" s="19"/>
      <c r="AM536" s="19"/>
      <c r="AN536" s="19"/>
      <c r="AO536" s="19"/>
      <c r="AP536" s="223"/>
      <c r="AQ536" s="223"/>
      <c r="AR536" s="223"/>
      <c r="AS536" s="223"/>
      <c r="AT536" s="223"/>
      <c r="AW536" s="835"/>
    </row>
    <row r="537" spans="1:51" ht="14.45" hidden="1" customHeight="1" outlineLevel="1">
      <c r="A537" s="2595"/>
      <c r="B537" s="2621"/>
      <c r="C537" s="1487" t="s">
        <v>303</v>
      </c>
      <c r="D537" s="1358"/>
      <c r="E537" s="1394">
        <f>E540+E543</f>
        <v>0</v>
      </c>
      <c r="F537" s="1394">
        <f>F540+F543</f>
        <v>0</v>
      </c>
      <c r="G537" s="1394">
        <v>0</v>
      </c>
      <c r="H537" s="1394">
        <v>0</v>
      </c>
      <c r="I537" s="1394">
        <v>0</v>
      </c>
      <c r="J537" s="1394"/>
      <c r="K537" s="1394"/>
      <c r="L537" s="1420">
        <f t="shared" ref="L537:P537" si="1336">L540+L543</f>
        <v>0</v>
      </c>
      <c r="M537" s="1411">
        <f t="shared" si="1336"/>
        <v>0</v>
      </c>
      <c r="N537" s="1421">
        <f t="shared" si="1336"/>
        <v>0</v>
      </c>
      <c r="O537" s="1421">
        <f t="shared" si="1336"/>
        <v>0</v>
      </c>
      <c r="P537" s="1421">
        <f t="shared" si="1336"/>
        <v>0</v>
      </c>
      <c r="Q537" s="1420">
        <f t="shared" ref="Q537:R537" si="1337">Q540+Q543</f>
        <v>0</v>
      </c>
      <c r="R537" s="1421">
        <f t="shared" si="1337"/>
        <v>0</v>
      </c>
      <c r="S537" s="1421">
        <f t="shared" ref="S537:T537" si="1338">S540+S543</f>
        <v>0</v>
      </c>
      <c r="T537" s="1421">
        <f t="shared" si="1338"/>
        <v>0</v>
      </c>
      <c r="U537" s="1421">
        <f t="shared" ref="U537:AD537" si="1339">U540+U543</f>
        <v>0</v>
      </c>
      <c r="V537" s="1411">
        <f t="shared" si="1334"/>
        <v>0</v>
      </c>
      <c r="W537" s="1421">
        <f t="shared" si="1339"/>
        <v>0</v>
      </c>
      <c r="X537" s="1486">
        <f t="shared" si="1339"/>
        <v>0</v>
      </c>
      <c r="Y537" s="1552">
        <f t="shared" si="1339"/>
        <v>0</v>
      </c>
      <c r="Z537" s="1420">
        <f t="shared" si="1339"/>
        <v>0</v>
      </c>
      <c r="AA537" s="1411">
        <f t="shared" si="1339"/>
        <v>0</v>
      </c>
      <c r="AB537" s="1421">
        <f t="shared" si="1339"/>
        <v>0</v>
      </c>
      <c r="AC537" s="1421">
        <f t="shared" si="1339"/>
        <v>0</v>
      </c>
      <c r="AD537" s="1421">
        <f t="shared" si="1339"/>
        <v>0</v>
      </c>
      <c r="AE537" s="1421">
        <f t="shared" ref="AE537:AI537" si="1340">AE540+AE543</f>
        <v>0</v>
      </c>
      <c r="AF537" s="1411">
        <f t="shared" si="1340"/>
        <v>0</v>
      </c>
      <c r="AG537" s="1421">
        <f t="shared" si="1340"/>
        <v>0</v>
      </c>
      <c r="AH537" s="1486">
        <f t="shared" si="1340"/>
        <v>0</v>
      </c>
      <c r="AI537" s="1552">
        <f t="shared" si="1340"/>
        <v>0</v>
      </c>
      <c r="AJ537" s="2083"/>
      <c r="AK537" s="763"/>
      <c r="AL537" s="19"/>
      <c r="AM537" s="19"/>
      <c r="AN537" s="19"/>
      <c r="AO537" s="19"/>
      <c r="AP537" s="223"/>
      <c r="AQ537" s="223"/>
      <c r="AR537" s="223"/>
      <c r="AS537" s="223"/>
      <c r="AT537" s="223"/>
      <c r="AW537" s="835"/>
    </row>
    <row r="538" spans="1:51" ht="14.45" hidden="1" customHeight="1" outlineLevel="1">
      <c r="A538" s="2595" t="s">
        <v>121</v>
      </c>
      <c r="B538" s="2616" t="s">
        <v>114</v>
      </c>
      <c r="C538" s="1487" t="s">
        <v>157</v>
      </c>
      <c r="D538" s="1358"/>
      <c r="E538" s="1394"/>
      <c r="F538" s="1394"/>
      <c r="G538" s="1394">
        <v>0</v>
      </c>
      <c r="H538" s="1394">
        <v>0</v>
      </c>
      <c r="I538" s="1394">
        <v>0</v>
      </c>
      <c r="J538" s="1394"/>
      <c r="K538" s="1394"/>
      <c r="L538" s="1429">
        <f>SUM(M538:P538)</f>
        <v>0</v>
      </c>
      <c r="M538" s="1553"/>
      <c r="N538" s="1430"/>
      <c r="O538" s="1430"/>
      <c r="P538" s="1430"/>
      <c r="Q538" s="1429"/>
      <c r="R538" s="1430"/>
      <c r="S538" s="1430"/>
      <c r="T538" s="1430"/>
      <c r="U538" s="1430">
        <f>SUM(V538:Y538)</f>
        <v>0</v>
      </c>
      <c r="V538" s="1553"/>
      <c r="W538" s="1430"/>
      <c r="X538" s="1486"/>
      <c r="Y538" s="1498"/>
      <c r="Z538" s="1429">
        <f>SUM(AA538:AD538)</f>
        <v>0</v>
      </c>
      <c r="AA538" s="1553"/>
      <c r="AB538" s="1430"/>
      <c r="AC538" s="1430"/>
      <c r="AD538" s="1430"/>
      <c r="AE538" s="1430">
        <f>SUM(AF538:AI538)</f>
        <v>0</v>
      </c>
      <c r="AF538" s="1553"/>
      <c r="AG538" s="1430"/>
      <c r="AH538" s="1486"/>
      <c r="AI538" s="1498"/>
      <c r="AJ538" s="2080"/>
      <c r="AK538" s="763"/>
      <c r="AL538" s="19"/>
      <c r="AM538" s="19"/>
      <c r="AN538" s="19"/>
      <c r="AO538" s="19"/>
      <c r="AP538" s="223"/>
      <c r="AQ538" s="223"/>
      <c r="AR538" s="223"/>
      <c r="AS538" s="223"/>
      <c r="AT538" s="223"/>
      <c r="AW538" s="835"/>
    </row>
    <row r="539" spans="1:51" ht="14.45" hidden="1" customHeight="1" outlineLevel="1">
      <c r="A539" s="2595"/>
      <c r="B539" s="2616"/>
      <c r="C539" s="1487" t="s">
        <v>277</v>
      </c>
      <c r="D539" s="1358"/>
      <c r="E539" s="1394">
        <f t="shared" ref="E539" si="1341">1.154*E538/1000</f>
        <v>0</v>
      </c>
      <c r="F539" s="1394">
        <f t="shared" ref="F539" si="1342">1.154*F538/1000</f>
        <v>0</v>
      </c>
      <c r="G539" s="1394">
        <v>0</v>
      </c>
      <c r="H539" s="1394">
        <v>0</v>
      </c>
      <c r="I539" s="1394">
        <v>0</v>
      </c>
      <c r="J539" s="1394"/>
      <c r="K539" s="1394"/>
      <c r="L539" s="1429">
        <f t="shared" ref="L539:P539" si="1343">1.154*L538/1000</f>
        <v>0</v>
      </c>
      <c r="M539" s="1553">
        <f t="shared" si="1343"/>
        <v>0</v>
      </c>
      <c r="N539" s="1430">
        <f t="shared" si="1343"/>
        <v>0</v>
      </c>
      <c r="O539" s="1430">
        <f t="shared" si="1343"/>
        <v>0</v>
      </c>
      <c r="P539" s="1430">
        <f t="shared" si="1343"/>
        <v>0</v>
      </c>
      <c r="Q539" s="1429">
        <f t="shared" ref="Q539:R539" si="1344">1.154*Q538/1000</f>
        <v>0</v>
      </c>
      <c r="R539" s="1430">
        <f t="shared" si="1344"/>
        <v>0</v>
      </c>
      <c r="S539" s="1430">
        <f t="shared" ref="S539:T539" si="1345">1.154*S538/1000</f>
        <v>0</v>
      </c>
      <c r="T539" s="1430">
        <f t="shared" si="1345"/>
        <v>0</v>
      </c>
      <c r="U539" s="1430">
        <f t="shared" ref="U539:AD539" si="1346">1.154*U538/1000</f>
        <v>0</v>
      </c>
      <c r="V539" s="1553">
        <f t="shared" si="1346"/>
        <v>0</v>
      </c>
      <c r="W539" s="1430">
        <f t="shared" si="1346"/>
        <v>0</v>
      </c>
      <c r="X539" s="1486">
        <f t="shared" si="1346"/>
        <v>0</v>
      </c>
      <c r="Y539" s="1498">
        <f t="shared" si="1346"/>
        <v>0</v>
      </c>
      <c r="Z539" s="1429">
        <f t="shared" si="1346"/>
        <v>0</v>
      </c>
      <c r="AA539" s="1553">
        <f t="shared" si="1346"/>
        <v>0</v>
      </c>
      <c r="AB539" s="1430">
        <f t="shared" si="1346"/>
        <v>0</v>
      </c>
      <c r="AC539" s="1430">
        <f t="shared" si="1346"/>
        <v>0</v>
      </c>
      <c r="AD539" s="1430">
        <f t="shared" si="1346"/>
        <v>0</v>
      </c>
      <c r="AE539" s="1430">
        <f t="shared" ref="AE539:AI539" si="1347">1.154*AE538/1000</f>
        <v>0</v>
      </c>
      <c r="AF539" s="1553">
        <f t="shared" si="1347"/>
        <v>0</v>
      </c>
      <c r="AG539" s="1430">
        <f t="shared" si="1347"/>
        <v>0</v>
      </c>
      <c r="AH539" s="1486">
        <f t="shared" si="1347"/>
        <v>0</v>
      </c>
      <c r="AI539" s="1498">
        <f t="shared" si="1347"/>
        <v>0</v>
      </c>
      <c r="AJ539" s="2080"/>
      <c r="AK539" s="763"/>
      <c r="AL539" s="19"/>
      <c r="AM539" s="19"/>
      <c r="AN539" s="19"/>
      <c r="AO539" s="19"/>
      <c r="AP539" s="223"/>
      <c r="AQ539" s="223"/>
      <c r="AR539" s="223"/>
      <c r="AS539" s="223"/>
      <c r="AT539" s="223"/>
      <c r="AW539" s="835"/>
    </row>
    <row r="540" spans="1:51" ht="14.45" hidden="1" customHeight="1" outlineLevel="1">
      <c r="A540" s="2595"/>
      <c r="B540" s="2616"/>
      <c r="C540" s="1487" t="s">
        <v>303</v>
      </c>
      <c r="D540" s="1358"/>
      <c r="E540" s="1394"/>
      <c r="F540" s="1394"/>
      <c r="G540" s="1394">
        <v>0</v>
      </c>
      <c r="H540" s="1394">
        <v>0</v>
      </c>
      <c r="I540" s="1394">
        <v>0</v>
      </c>
      <c r="J540" s="1394"/>
      <c r="K540" s="1394"/>
      <c r="L540" s="1429">
        <f>SUM(M540:P540)</f>
        <v>0</v>
      </c>
      <c r="M540" s="1553"/>
      <c r="N540" s="1430"/>
      <c r="O540" s="1430"/>
      <c r="P540" s="1430"/>
      <c r="Q540" s="1429"/>
      <c r="R540" s="1430"/>
      <c r="S540" s="1430"/>
      <c r="T540" s="1430"/>
      <c r="U540" s="1430">
        <f>SUM(V540:Y540)</f>
        <v>0</v>
      </c>
      <c r="V540" s="1553"/>
      <c r="W540" s="1430"/>
      <c r="X540" s="1486"/>
      <c r="Y540" s="1498"/>
      <c r="Z540" s="1429">
        <f>SUM(AA540:AD540)</f>
        <v>0</v>
      </c>
      <c r="AA540" s="1553"/>
      <c r="AB540" s="1430"/>
      <c r="AC540" s="1430"/>
      <c r="AD540" s="1430"/>
      <c r="AE540" s="1430">
        <f>SUM(AF540:AI540)</f>
        <v>0</v>
      </c>
      <c r="AF540" s="1553"/>
      <c r="AG540" s="1430"/>
      <c r="AH540" s="1486"/>
      <c r="AI540" s="1498"/>
      <c r="AJ540" s="2080"/>
      <c r="AK540" s="763"/>
      <c r="AL540" s="19"/>
      <c r="AM540" s="19"/>
      <c r="AN540" s="19"/>
      <c r="AO540" s="19"/>
      <c r="AP540" s="223"/>
      <c r="AQ540" s="223"/>
      <c r="AR540" s="223"/>
      <c r="AS540" s="223"/>
      <c r="AT540" s="223"/>
      <c r="AW540" s="835"/>
    </row>
    <row r="541" spans="1:51" ht="14.45" hidden="1" customHeight="1" outlineLevel="1">
      <c r="A541" s="2595" t="s">
        <v>116</v>
      </c>
      <c r="B541" s="2616" t="s">
        <v>113</v>
      </c>
      <c r="C541" s="1487" t="s">
        <v>306</v>
      </c>
      <c r="D541" s="1358"/>
      <c r="E541" s="1394"/>
      <c r="F541" s="1394"/>
      <c r="G541" s="1394">
        <v>0</v>
      </c>
      <c r="H541" s="1394">
        <v>0</v>
      </c>
      <c r="I541" s="1394">
        <v>0</v>
      </c>
      <c r="J541" s="1394"/>
      <c r="K541" s="1394"/>
      <c r="L541" s="1429">
        <f>SUM(M541:P541)</f>
        <v>0</v>
      </c>
      <c r="M541" s="1553"/>
      <c r="N541" s="1430"/>
      <c r="O541" s="1430"/>
      <c r="P541" s="1430"/>
      <c r="Q541" s="1429"/>
      <c r="R541" s="1430"/>
      <c r="S541" s="1430"/>
      <c r="T541" s="1430"/>
      <c r="U541" s="1430">
        <f>SUM(V541:Y541)</f>
        <v>0</v>
      </c>
      <c r="V541" s="1553"/>
      <c r="W541" s="1430"/>
      <c r="X541" s="1486"/>
      <c r="Y541" s="1498"/>
      <c r="Z541" s="1429">
        <f>SUM(AA541:AD541)</f>
        <v>0</v>
      </c>
      <c r="AA541" s="1553"/>
      <c r="AB541" s="1430"/>
      <c r="AC541" s="1430"/>
      <c r="AD541" s="1430"/>
      <c r="AE541" s="1430">
        <f>SUM(AF541:AI541)</f>
        <v>0</v>
      </c>
      <c r="AF541" s="1553"/>
      <c r="AG541" s="1430"/>
      <c r="AH541" s="1486"/>
      <c r="AI541" s="1498"/>
      <c r="AJ541" s="2080"/>
      <c r="AK541" s="763"/>
      <c r="AL541" s="19"/>
      <c r="AM541" s="19"/>
      <c r="AN541" s="19"/>
      <c r="AO541" s="19"/>
      <c r="AP541" s="223"/>
      <c r="AQ541" s="223"/>
      <c r="AR541" s="223"/>
      <c r="AS541" s="223"/>
      <c r="AT541" s="223"/>
      <c r="AW541" s="835"/>
    </row>
    <row r="542" spans="1:51" ht="14.45" hidden="1" customHeight="1" outlineLevel="1">
      <c r="A542" s="2595"/>
      <c r="B542" s="2616"/>
      <c r="C542" s="1487" t="s">
        <v>277</v>
      </c>
      <c r="D542" s="1358"/>
      <c r="E542" s="1394">
        <f>0.12*E541</f>
        <v>0</v>
      </c>
      <c r="F542" s="1394">
        <f>0.12*F541</f>
        <v>0</v>
      </c>
      <c r="G542" s="1394">
        <v>0</v>
      </c>
      <c r="H542" s="1394">
        <v>0</v>
      </c>
      <c r="I542" s="1394">
        <v>0</v>
      </c>
      <c r="J542" s="1394"/>
      <c r="K542" s="1394"/>
      <c r="L542" s="1429">
        <f t="shared" ref="L542:P542" si="1348">0.12*L541</f>
        <v>0</v>
      </c>
      <c r="M542" s="1553">
        <f t="shared" si="1348"/>
        <v>0</v>
      </c>
      <c r="N542" s="1430">
        <f t="shared" si="1348"/>
        <v>0</v>
      </c>
      <c r="O542" s="1430">
        <f t="shared" si="1348"/>
        <v>0</v>
      </c>
      <c r="P542" s="1430">
        <f t="shared" si="1348"/>
        <v>0</v>
      </c>
      <c r="Q542" s="1429">
        <f t="shared" ref="Q542:R542" si="1349">0.12*Q541</f>
        <v>0</v>
      </c>
      <c r="R542" s="1430">
        <f t="shared" si="1349"/>
        <v>0</v>
      </c>
      <c r="S542" s="1430">
        <f t="shared" ref="S542:T542" si="1350">0.12*S541</f>
        <v>0</v>
      </c>
      <c r="T542" s="1430">
        <f t="shared" si="1350"/>
        <v>0</v>
      </c>
      <c r="U542" s="1430">
        <f t="shared" ref="U542:AD542" si="1351">0.12*U541</f>
        <v>0</v>
      </c>
      <c r="V542" s="1553">
        <f t="shared" si="1351"/>
        <v>0</v>
      </c>
      <c r="W542" s="1430">
        <f t="shared" si="1351"/>
        <v>0</v>
      </c>
      <c r="X542" s="1486">
        <f t="shared" si="1351"/>
        <v>0</v>
      </c>
      <c r="Y542" s="1498">
        <f t="shared" si="1351"/>
        <v>0</v>
      </c>
      <c r="Z542" s="1429">
        <f t="shared" si="1351"/>
        <v>0</v>
      </c>
      <c r="AA542" s="1553">
        <f t="shared" si="1351"/>
        <v>0</v>
      </c>
      <c r="AB542" s="1430">
        <f t="shared" si="1351"/>
        <v>0</v>
      </c>
      <c r="AC542" s="1430">
        <f t="shared" si="1351"/>
        <v>0</v>
      </c>
      <c r="AD542" s="1430">
        <f t="shared" si="1351"/>
        <v>0</v>
      </c>
      <c r="AE542" s="1430">
        <f t="shared" ref="AE542:AI542" si="1352">0.12*AE541</f>
        <v>0</v>
      </c>
      <c r="AF542" s="1553">
        <f t="shared" si="1352"/>
        <v>0</v>
      </c>
      <c r="AG542" s="1430">
        <f t="shared" si="1352"/>
        <v>0</v>
      </c>
      <c r="AH542" s="1486">
        <f t="shared" si="1352"/>
        <v>0</v>
      </c>
      <c r="AI542" s="1498">
        <f t="shared" si="1352"/>
        <v>0</v>
      </c>
      <c r="AJ542" s="2080"/>
      <c r="AK542" s="763"/>
      <c r="AL542" s="19"/>
      <c r="AM542" s="19"/>
      <c r="AN542" s="19"/>
      <c r="AO542" s="19"/>
      <c r="AP542" s="223"/>
      <c r="AQ542" s="223"/>
      <c r="AR542" s="223"/>
      <c r="AS542" s="223"/>
      <c r="AT542" s="223"/>
      <c r="AW542" s="835"/>
    </row>
    <row r="543" spans="1:51" ht="14.45" hidden="1" customHeight="1" outlineLevel="1">
      <c r="A543" s="2595"/>
      <c r="B543" s="2616"/>
      <c r="C543" s="1487" t="s">
        <v>303</v>
      </c>
      <c r="D543" s="1358"/>
      <c r="E543" s="1460"/>
      <c r="F543" s="1460"/>
      <c r="G543" s="1460">
        <v>0</v>
      </c>
      <c r="H543" s="1460">
        <v>0</v>
      </c>
      <c r="I543" s="1460">
        <v>0</v>
      </c>
      <c r="J543" s="1460"/>
      <c r="K543" s="1460"/>
      <c r="L543" s="1429">
        <f>SUM(M543:P543)</f>
        <v>0</v>
      </c>
      <c r="M543" s="1553"/>
      <c r="N543" s="1430"/>
      <c r="O543" s="1430"/>
      <c r="P543" s="1430"/>
      <c r="Q543" s="1429"/>
      <c r="R543" s="1430"/>
      <c r="S543" s="1430"/>
      <c r="T543" s="1430"/>
      <c r="U543" s="1430">
        <f>SUM(V543:Y543)</f>
        <v>0</v>
      </c>
      <c r="V543" s="1553"/>
      <c r="W543" s="1430"/>
      <c r="X543" s="1486"/>
      <c r="Y543" s="1498"/>
      <c r="Z543" s="1429">
        <f>SUM(AA543:AD543)</f>
        <v>0</v>
      </c>
      <c r="AA543" s="1553"/>
      <c r="AB543" s="1430"/>
      <c r="AC543" s="1430"/>
      <c r="AD543" s="1430"/>
      <c r="AE543" s="1430">
        <f>SUM(AF543:AI543)</f>
        <v>0</v>
      </c>
      <c r="AF543" s="1553"/>
      <c r="AG543" s="1430"/>
      <c r="AH543" s="1486"/>
      <c r="AI543" s="1498"/>
      <c r="AJ543" s="2080"/>
      <c r="AK543" s="763"/>
      <c r="AL543" s="19"/>
      <c r="AM543" s="19"/>
      <c r="AN543" s="19"/>
      <c r="AO543" s="19"/>
      <c r="AP543" s="223"/>
      <c r="AQ543" s="223"/>
      <c r="AR543" s="223"/>
      <c r="AS543" s="223"/>
      <c r="AT543" s="223"/>
      <c r="AW543" s="835"/>
    </row>
    <row r="544" spans="1:51" s="248" customFormat="1" ht="27.75" customHeight="1">
      <c r="A544" s="2595">
        <v>9</v>
      </c>
      <c r="B544" s="1357" t="s">
        <v>217</v>
      </c>
      <c r="C544" s="1434" t="s">
        <v>276</v>
      </c>
      <c r="D544" s="1358"/>
      <c r="E544" s="1436"/>
      <c r="F544" s="1436"/>
      <c r="G544" s="1490">
        <v>1300</v>
      </c>
      <c r="H544" s="1490">
        <v>1300</v>
      </c>
      <c r="I544" s="1490">
        <v>1300</v>
      </c>
      <c r="J544" s="1491">
        <v>202</v>
      </c>
      <c r="K544" s="1491"/>
      <c r="L544" s="1491">
        <v>202</v>
      </c>
      <c r="M544" s="1491">
        <v>202</v>
      </c>
      <c r="N544" s="1491">
        <v>202</v>
      </c>
      <c r="O544" s="1491">
        <v>202</v>
      </c>
      <c r="P544" s="1491">
        <v>202</v>
      </c>
      <c r="Q544" s="1490">
        <v>202</v>
      </c>
      <c r="R544" s="1490">
        <v>202</v>
      </c>
      <c r="S544" s="1490">
        <v>202</v>
      </c>
      <c r="T544" s="1490">
        <v>202</v>
      </c>
      <c r="U544" s="1491">
        <v>278</v>
      </c>
      <c r="V544" s="1491">
        <v>278</v>
      </c>
      <c r="W544" s="1491">
        <f>V544</f>
        <v>278</v>
      </c>
      <c r="X544" s="1491">
        <v>278</v>
      </c>
      <c r="Y544" s="1491">
        <v>278</v>
      </c>
      <c r="Z544" s="1491">
        <v>278</v>
      </c>
      <c r="AA544" s="1491">
        <v>278</v>
      </c>
      <c r="AB544" s="1491">
        <v>278</v>
      </c>
      <c r="AC544" s="1491">
        <v>278</v>
      </c>
      <c r="AD544" s="1491">
        <v>278</v>
      </c>
      <c r="AE544" s="1491">
        <v>278</v>
      </c>
      <c r="AF544" s="1491">
        <v>278</v>
      </c>
      <c r="AG544" s="1491">
        <f>AF544</f>
        <v>278</v>
      </c>
      <c r="AH544" s="1491">
        <v>278</v>
      </c>
      <c r="AI544" s="1491">
        <v>278</v>
      </c>
      <c r="AJ544" s="2061"/>
      <c r="AK544" s="1281"/>
      <c r="AL544" s="247"/>
      <c r="AM544" s="247"/>
      <c r="AN544" s="247"/>
      <c r="AO544" s="247"/>
      <c r="AP544" s="241"/>
      <c r="AQ544" s="241"/>
      <c r="AR544" s="241"/>
      <c r="AS544" s="241"/>
      <c r="AT544" s="241"/>
      <c r="AW544" s="835"/>
    </row>
    <row r="545" spans="1:49" s="248" customFormat="1" ht="40.9" customHeight="1">
      <c r="A545" s="2595"/>
      <c r="B545" s="1357" t="s">
        <v>218</v>
      </c>
      <c r="C545" s="1434" t="s">
        <v>276</v>
      </c>
      <c r="D545" s="1358"/>
      <c r="E545" s="1555"/>
      <c r="F545" s="1555"/>
      <c r="G545" s="1490">
        <v>395</v>
      </c>
      <c r="H545" s="1490">
        <v>650</v>
      </c>
      <c r="I545" s="1490">
        <v>662</v>
      </c>
      <c r="J545" s="1491">
        <v>60</v>
      </c>
      <c r="K545" s="1491"/>
      <c r="L545" s="1491">
        <f>P545</f>
        <v>144</v>
      </c>
      <c r="M545" s="1491">
        <f>60+40</f>
        <v>100</v>
      </c>
      <c r="N545" s="1491">
        <v>100</v>
      </c>
      <c r="O545" s="1491">
        <v>100</v>
      </c>
      <c r="P545" s="1491">
        <f>M545+44</f>
        <v>144</v>
      </c>
      <c r="Q545" s="1490">
        <f>P545+40</f>
        <v>184</v>
      </c>
      <c r="R545" s="1490">
        <f>Q545+7</f>
        <v>191</v>
      </c>
      <c r="S545" s="1490">
        <f>R545+7</f>
        <v>198</v>
      </c>
      <c r="T545" s="1490">
        <f>S545+4</f>
        <v>202</v>
      </c>
      <c r="U545" s="1490">
        <f>Y545</f>
        <v>135</v>
      </c>
      <c r="V545" s="1490">
        <v>124</v>
      </c>
      <c r="W545" s="1554">
        <v>126</v>
      </c>
      <c r="X545" s="1554">
        <f>W545+5</f>
        <v>131</v>
      </c>
      <c r="Y545" s="1554">
        <f>X545+4</f>
        <v>135</v>
      </c>
      <c r="Z545" s="1491">
        <f>AD545</f>
        <v>175</v>
      </c>
      <c r="AA545" s="1491">
        <v>135</v>
      </c>
      <c r="AB545" s="1491">
        <v>135</v>
      </c>
      <c r="AC545" s="1491">
        <f>135+20</f>
        <v>155</v>
      </c>
      <c r="AD545" s="1491">
        <f>AC545+20</f>
        <v>175</v>
      </c>
      <c r="AE545" s="1490"/>
      <c r="AF545" s="1490">
        <v>175</v>
      </c>
      <c r="AG545" s="1554"/>
      <c r="AH545" s="1554"/>
      <c r="AI545" s="1554"/>
      <c r="AJ545" s="2088"/>
      <c r="AK545" s="1281"/>
      <c r="AL545" s="247"/>
      <c r="AM545" s="247"/>
      <c r="AN545" s="247"/>
      <c r="AO545" s="247"/>
      <c r="AP545" s="241"/>
      <c r="AQ545" s="241"/>
      <c r="AR545" s="241"/>
      <c r="AS545" s="241"/>
      <c r="AT545" s="241"/>
      <c r="AW545" s="835"/>
    </row>
    <row r="546" spans="1:49" s="248" customFormat="1" ht="52.5" customHeight="1" thickBot="1">
      <c r="A546" s="2565"/>
      <c r="B546" s="1650" t="s">
        <v>219</v>
      </c>
      <c r="C546" s="1692" t="s">
        <v>96</v>
      </c>
      <c r="D546" s="1693"/>
      <c r="E546" s="1694"/>
      <c r="F546" s="1694"/>
      <c r="G546" s="1716">
        <v>0.30384615384615382</v>
      </c>
      <c r="H546" s="1717">
        <v>0.5</v>
      </c>
      <c r="I546" s="1717">
        <v>0.50923076923076926</v>
      </c>
      <c r="J546" s="1718">
        <f t="shared" ref="J546:L546" si="1353">J545/J544</f>
        <v>0.29702970297029702</v>
      </c>
      <c r="K546" s="1718" t="e">
        <f t="shared" si="1353"/>
        <v>#DIV/0!</v>
      </c>
      <c r="L546" s="1718">
        <f t="shared" si="1353"/>
        <v>0.71287128712871284</v>
      </c>
      <c r="M546" s="1718">
        <f t="shared" ref="M546:P546" si="1354">M545/M544</f>
        <v>0.49504950495049505</v>
      </c>
      <c r="N546" s="1718">
        <f t="shared" si="1354"/>
        <v>0.49504950495049505</v>
      </c>
      <c r="O546" s="1718">
        <f t="shared" si="1354"/>
        <v>0.49504950495049505</v>
      </c>
      <c r="P546" s="1718">
        <f t="shared" si="1354"/>
        <v>0.71287128712871284</v>
      </c>
      <c r="Q546" s="1703">
        <f t="shared" ref="Q546:R546" si="1355">Q545/Q544</f>
        <v>0.91089108910891092</v>
      </c>
      <c r="R546" s="1703">
        <f t="shared" si="1355"/>
        <v>0.9455445544554455</v>
      </c>
      <c r="S546" s="1703">
        <f t="shared" ref="S546:T546" si="1356">S545/S544</f>
        <v>0.98019801980198018</v>
      </c>
      <c r="T546" s="1703">
        <f t="shared" si="1356"/>
        <v>1</v>
      </c>
      <c r="U546" s="1719">
        <f>U545/U544</f>
        <v>0.48561151079136688</v>
      </c>
      <c r="V546" s="1719">
        <f t="shared" ref="V546" si="1357">V545/V544</f>
        <v>0.4460431654676259</v>
      </c>
      <c r="W546" s="1719">
        <f t="shared" ref="W546:AD546" si="1358">W545/W544</f>
        <v>0.45323741007194246</v>
      </c>
      <c r="X546" s="1719">
        <f t="shared" si="1358"/>
        <v>0.47122302158273383</v>
      </c>
      <c r="Y546" s="1719">
        <f t="shared" si="1358"/>
        <v>0.48561151079136688</v>
      </c>
      <c r="Z546" s="1718">
        <f t="shared" si="1358"/>
        <v>0.62949640287769781</v>
      </c>
      <c r="AA546" s="1718">
        <f t="shared" si="1358"/>
        <v>0.48561151079136688</v>
      </c>
      <c r="AB546" s="1718">
        <f t="shared" si="1358"/>
        <v>0.48561151079136688</v>
      </c>
      <c r="AC546" s="1718">
        <f t="shared" si="1358"/>
        <v>0.55755395683453235</v>
      </c>
      <c r="AD546" s="1718">
        <f t="shared" si="1358"/>
        <v>0.62949640287769781</v>
      </c>
      <c r="AE546" s="1719">
        <f>AE545/AE544</f>
        <v>0</v>
      </c>
      <c r="AF546" s="1719">
        <f t="shared" ref="AF546:AI546" si="1359">AF545/AF544</f>
        <v>0.62949640287769781</v>
      </c>
      <c r="AG546" s="1719">
        <f t="shared" si="1359"/>
        <v>0</v>
      </c>
      <c r="AH546" s="1719">
        <f t="shared" si="1359"/>
        <v>0</v>
      </c>
      <c r="AI546" s="1719">
        <f t="shared" si="1359"/>
        <v>0</v>
      </c>
      <c r="AJ546" s="2079"/>
      <c r="AK546" s="1281"/>
      <c r="AL546" s="247"/>
      <c r="AM546" s="247"/>
      <c r="AN546" s="247"/>
      <c r="AO546" s="247"/>
      <c r="AP546" s="241"/>
      <c r="AQ546" s="241"/>
      <c r="AR546" s="241"/>
      <c r="AS546" s="241"/>
      <c r="AT546" s="241"/>
      <c r="AW546" s="835"/>
    </row>
    <row r="547" spans="1:49" ht="21.75" thickBot="1">
      <c r="A547" s="1710" t="s">
        <v>330</v>
      </c>
      <c r="B547" s="1711"/>
      <c r="C547" s="1711"/>
      <c r="D547" s="2478"/>
      <c r="E547" s="2478"/>
      <c r="F547" s="2478"/>
      <c r="G547" s="2478"/>
      <c r="H547" s="2478"/>
      <c r="I547" s="2478"/>
      <c r="J547" s="2478"/>
      <c r="K547" s="2478"/>
      <c r="L547" s="2478"/>
      <c r="M547" s="2478"/>
      <c r="N547" s="2478"/>
      <c r="O547" s="2478"/>
      <c r="P547" s="2478"/>
      <c r="Q547" s="2478"/>
      <c r="R547" s="2478"/>
      <c r="S547" s="2478"/>
      <c r="T547" s="2478"/>
      <c r="U547" s="2478"/>
      <c r="V547" s="2478"/>
      <c r="W547" s="2478"/>
      <c r="X547" s="2478"/>
      <c r="Y547" s="2478"/>
      <c r="Z547" s="2478"/>
      <c r="AA547" s="2478"/>
      <c r="AB547" s="2478"/>
      <c r="AC547" s="2478"/>
      <c r="AD547" s="2478"/>
      <c r="AE547" s="1985"/>
      <c r="AF547" s="1985"/>
      <c r="AG547" s="1985"/>
      <c r="AH547" s="1985"/>
      <c r="AI547" s="1986"/>
      <c r="AJ547" s="2045"/>
      <c r="AK547" s="763"/>
      <c r="AL547" s="19"/>
      <c r="AM547" s="19"/>
      <c r="AN547" s="19"/>
      <c r="AO547" s="19"/>
      <c r="AP547" s="223"/>
      <c r="AQ547" s="223"/>
      <c r="AR547" s="223"/>
      <c r="AS547" s="223"/>
      <c r="AT547" s="223"/>
      <c r="AW547" s="835"/>
    </row>
    <row r="548" spans="1:49" ht="43.15" hidden="1" customHeight="1" outlineLevel="1">
      <c r="A548" s="1651">
        <v>1</v>
      </c>
      <c r="B548" s="1713" t="s">
        <v>25</v>
      </c>
      <c r="C548" s="962" t="s">
        <v>302</v>
      </c>
      <c r="D548" s="976"/>
      <c r="E548" s="976"/>
      <c r="F548" s="976"/>
      <c r="G548" s="1707"/>
      <c r="H548" s="1707"/>
      <c r="I548" s="1707"/>
      <c r="J548" s="1707"/>
      <c r="K548" s="1707"/>
      <c r="L548" s="240">
        <f t="shared" ref="L548:L560" si="1360">SUM(M548:P548)</f>
        <v>0</v>
      </c>
      <c r="M548" s="1708"/>
      <c r="N548" s="240"/>
      <c r="O548" s="240"/>
      <c r="P548" s="240"/>
      <c r="Q548" s="1714"/>
      <c r="R548" s="1714"/>
      <c r="S548" s="1714"/>
      <c r="T548" s="1714"/>
      <c r="U548" s="240"/>
      <c r="V548" s="240"/>
      <c r="W548" s="240"/>
      <c r="X548" s="240"/>
      <c r="Y548" s="240"/>
      <c r="Z548" s="240">
        <f t="shared" ref="Z548:Z560" si="1361">SUM(AA548:AD548)</f>
        <v>0</v>
      </c>
      <c r="AA548" s="1708"/>
      <c r="AB548" s="240"/>
      <c r="AC548" s="240"/>
      <c r="AD548" s="240"/>
      <c r="AE548" s="240"/>
      <c r="AF548" s="240"/>
      <c r="AG548" s="240"/>
      <c r="AH548" s="240"/>
      <c r="AI548" s="240"/>
      <c r="AJ548" s="2080"/>
      <c r="AK548" s="763"/>
      <c r="AL548" s="19"/>
      <c r="AM548" s="19"/>
      <c r="AN548" s="19"/>
      <c r="AO548" s="19"/>
      <c r="AP548" s="223"/>
      <c r="AQ548" s="223"/>
      <c r="AR548" s="223"/>
      <c r="AS548" s="223"/>
      <c r="AT548" s="223"/>
      <c r="AW548" s="835"/>
    </row>
    <row r="549" spans="1:49" ht="18" hidden="1" customHeight="1" outlineLevel="1">
      <c r="A549" s="1495" t="s">
        <v>8</v>
      </c>
      <c r="B549" s="1471" t="s">
        <v>21</v>
      </c>
      <c r="C549" s="1434" t="s">
        <v>302</v>
      </c>
      <c r="D549" s="1496"/>
      <c r="E549" s="1496"/>
      <c r="F549" s="1496"/>
      <c r="G549" s="1497"/>
      <c r="H549" s="1497"/>
      <c r="I549" s="1497"/>
      <c r="J549" s="1497"/>
      <c r="K549" s="1497"/>
      <c r="L549" s="1498">
        <f t="shared" si="1360"/>
        <v>0</v>
      </c>
      <c r="M549" s="1461"/>
      <c r="N549" s="1498"/>
      <c r="O549" s="1498"/>
      <c r="P549" s="1498"/>
      <c r="Q549" s="1499"/>
      <c r="R549" s="1499"/>
      <c r="S549" s="1499"/>
      <c r="T549" s="1499"/>
      <c r="U549" s="1556"/>
      <c r="V549" s="1556"/>
      <c r="W549" s="1556"/>
      <c r="X549" s="1556"/>
      <c r="Y549" s="1556"/>
      <c r="Z549" s="1498">
        <f t="shared" si="1361"/>
        <v>0</v>
      </c>
      <c r="AA549" s="1461"/>
      <c r="AB549" s="1498"/>
      <c r="AC549" s="1498"/>
      <c r="AD549" s="1498"/>
      <c r="AE549" s="1556"/>
      <c r="AF549" s="1556"/>
      <c r="AG549" s="1556"/>
      <c r="AH549" s="1556"/>
      <c r="AI549" s="1556"/>
      <c r="AJ549" s="1288"/>
      <c r="AK549" s="1287"/>
      <c r="AL549" s="238"/>
      <c r="AM549" s="238"/>
      <c r="AN549" s="238"/>
      <c r="AO549" s="238"/>
      <c r="AP549" s="223"/>
      <c r="AQ549" s="223"/>
      <c r="AR549" s="223"/>
      <c r="AS549" s="223"/>
      <c r="AT549" s="223"/>
      <c r="AW549" s="835"/>
    </row>
    <row r="550" spans="1:49" ht="18" hidden="1" customHeight="1" outlineLevel="1">
      <c r="A550" s="1495" t="s">
        <v>9</v>
      </c>
      <c r="B550" s="1471" t="s">
        <v>22</v>
      </c>
      <c r="C550" s="1434" t="s">
        <v>302</v>
      </c>
      <c r="D550" s="1496"/>
      <c r="E550" s="1496"/>
      <c r="F550" s="1496"/>
      <c r="G550" s="1497"/>
      <c r="H550" s="1497"/>
      <c r="I550" s="1497"/>
      <c r="J550" s="1497"/>
      <c r="K550" s="1497"/>
      <c r="L550" s="1498">
        <f t="shared" si="1360"/>
        <v>0</v>
      </c>
      <c r="M550" s="1461"/>
      <c r="N550" s="1498"/>
      <c r="O550" s="1498"/>
      <c r="P550" s="1498"/>
      <c r="Q550" s="1499"/>
      <c r="R550" s="1499"/>
      <c r="S550" s="1499"/>
      <c r="T550" s="1499"/>
      <c r="U550" s="1498"/>
      <c r="V550" s="1498"/>
      <c r="W550" s="1498"/>
      <c r="X550" s="1498"/>
      <c r="Y550" s="1498"/>
      <c r="Z550" s="1498">
        <f t="shared" si="1361"/>
        <v>0</v>
      </c>
      <c r="AA550" s="1461"/>
      <c r="AB550" s="1498"/>
      <c r="AC550" s="1498"/>
      <c r="AD550" s="1498"/>
      <c r="AE550" s="1498"/>
      <c r="AF550" s="1498"/>
      <c r="AG550" s="1498"/>
      <c r="AH550" s="1498"/>
      <c r="AI550" s="1498"/>
      <c r="AJ550" s="2080"/>
      <c r="AK550" s="763"/>
      <c r="AL550" s="19"/>
      <c r="AM550" s="19"/>
      <c r="AN550" s="19"/>
      <c r="AO550" s="19"/>
      <c r="AP550" s="223"/>
      <c r="AQ550" s="223"/>
      <c r="AR550" s="223"/>
      <c r="AS550" s="223"/>
      <c r="AT550" s="223"/>
      <c r="AW550" s="835"/>
    </row>
    <row r="551" spans="1:49" ht="18" hidden="1" customHeight="1" outlineLevel="1">
      <c r="A551" s="1495" t="s">
        <v>10</v>
      </c>
      <c r="B551" s="1471" t="s">
        <v>23</v>
      </c>
      <c r="C551" s="1434" t="s">
        <v>302</v>
      </c>
      <c r="D551" s="1496"/>
      <c r="E551" s="1496"/>
      <c r="F551" s="1496"/>
      <c r="G551" s="1497"/>
      <c r="H551" s="1497"/>
      <c r="I551" s="1497"/>
      <c r="J551" s="1497"/>
      <c r="K551" s="1497"/>
      <c r="L551" s="1498">
        <f t="shared" si="1360"/>
        <v>0</v>
      </c>
      <c r="M551" s="1461"/>
      <c r="N551" s="1498"/>
      <c r="O551" s="1498"/>
      <c r="P551" s="1498"/>
      <c r="Q551" s="1499"/>
      <c r="R551" s="1499"/>
      <c r="S551" s="1499"/>
      <c r="T551" s="1499"/>
      <c r="U551" s="1498"/>
      <c r="V551" s="1498"/>
      <c r="W551" s="1498"/>
      <c r="X551" s="1498"/>
      <c r="Y551" s="1498"/>
      <c r="Z551" s="1498">
        <f t="shared" si="1361"/>
        <v>0</v>
      </c>
      <c r="AA551" s="1461"/>
      <c r="AB551" s="1498"/>
      <c r="AC551" s="1498"/>
      <c r="AD551" s="1498"/>
      <c r="AE551" s="1498"/>
      <c r="AF551" s="1498"/>
      <c r="AG551" s="1498"/>
      <c r="AH551" s="1498"/>
      <c r="AI551" s="1498"/>
      <c r="AJ551" s="2080"/>
      <c r="AK551" s="763"/>
      <c r="AL551" s="19"/>
      <c r="AM551" s="19"/>
      <c r="AN551" s="19"/>
      <c r="AO551" s="19"/>
      <c r="AP551" s="223"/>
      <c r="AQ551" s="223"/>
      <c r="AR551" s="223"/>
      <c r="AS551" s="223"/>
      <c r="AT551" s="223"/>
      <c r="AW551" s="835"/>
    </row>
    <row r="552" spans="1:49" ht="18" hidden="1" customHeight="1" outlineLevel="1">
      <c r="A552" s="1495" t="s">
        <v>11</v>
      </c>
      <c r="B552" s="1471" t="s">
        <v>24</v>
      </c>
      <c r="C552" s="1434" t="s">
        <v>302</v>
      </c>
      <c r="D552" s="1496"/>
      <c r="E552" s="1496"/>
      <c r="F552" s="1496"/>
      <c r="G552" s="1497"/>
      <c r="H552" s="1497"/>
      <c r="I552" s="1497"/>
      <c r="J552" s="1497"/>
      <c r="K552" s="1497"/>
      <c r="L552" s="1498">
        <f t="shared" si="1360"/>
        <v>0</v>
      </c>
      <c r="M552" s="1461"/>
      <c r="N552" s="1498"/>
      <c r="O552" s="1498"/>
      <c r="P552" s="1498"/>
      <c r="Q552" s="1499"/>
      <c r="R552" s="1499"/>
      <c r="S552" s="1499"/>
      <c r="T552" s="1499"/>
      <c r="U552" s="1498"/>
      <c r="V552" s="1498"/>
      <c r="W552" s="1498"/>
      <c r="X552" s="1498"/>
      <c r="Y552" s="1498"/>
      <c r="Z552" s="1498">
        <f t="shared" si="1361"/>
        <v>0</v>
      </c>
      <c r="AA552" s="1461"/>
      <c r="AB552" s="1498"/>
      <c r="AC552" s="1498"/>
      <c r="AD552" s="1498"/>
      <c r="AE552" s="1498"/>
      <c r="AF552" s="1498"/>
      <c r="AG552" s="1498"/>
      <c r="AH552" s="1498"/>
      <c r="AI552" s="1498"/>
      <c r="AJ552" s="2080"/>
      <c r="AK552" s="763"/>
      <c r="AL552" s="19"/>
      <c r="AM552" s="19"/>
      <c r="AN552" s="19"/>
      <c r="AO552" s="19"/>
      <c r="AP552" s="223"/>
      <c r="AQ552" s="223"/>
      <c r="AR552" s="223"/>
      <c r="AS552" s="223"/>
      <c r="AT552" s="223"/>
      <c r="AW552" s="835"/>
    </row>
    <row r="553" spans="1:49" ht="57.6" hidden="1" customHeight="1" outlineLevel="1">
      <c r="A553" s="1495">
        <v>2</v>
      </c>
      <c r="B553" s="1535" t="s">
        <v>145</v>
      </c>
      <c r="C553" s="1434" t="s">
        <v>302</v>
      </c>
      <c r="D553" s="1496"/>
      <c r="E553" s="1496"/>
      <c r="F553" s="1496"/>
      <c r="G553" s="1497"/>
      <c r="H553" s="1497"/>
      <c r="I553" s="1497"/>
      <c r="J553" s="1497"/>
      <c r="K553" s="1497"/>
      <c r="L553" s="1498">
        <f t="shared" si="1360"/>
        <v>0</v>
      </c>
      <c r="M553" s="1461"/>
      <c r="N553" s="1498"/>
      <c r="O553" s="1498"/>
      <c r="P553" s="1498"/>
      <c r="Q553" s="1499"/>
      <c r="R553" s="1499"/>
      <c r="S553" s="1499"/>
      <c r="T553" s="1499"/>
      <c r="U553" s="1556"/>
      <c r="V553" s="1556"/>
      <c r="W553" s="1556"/>
      <c r="X553" s="1556"/>
      <c r="Y553" s="1556"/>
      <c r="Z553" s="1498">
        <f t="shared" si="1361"/>
        <v>0</v>
      </c>
      <c r="AA553" s="1461"/>
      <c r="AB553" s="1498"/>
      <c r="AC553" s="1498"/>
      <c r="AD553" s="1498"/>
      <c r="AE553" s="1556"/>
      <c r="AF553" s="1556"/>
      <c r="AG553" s="1556"/>
      <c r="AH553" s="1556"/>
      <c r="AI553" s="1556"/>
      <c r="AJ553" s="1288"/>
      <c r="AK553" s="1287"/>
      <c r="AL553" s="238"/>
      <c r="AM553" s="238"/>
      <c r="AN553" s="238"/>
      <c r="AO553" s="238"/>
      <c r="AP553" s="223"/>
      <c r="AQ553" s="223"/>
      <c r="AR553" s="223"/>
      <c r="AS553" s="223"/>
      <c r="AT553" s="223"/>
      <c r="AW553" s="835"/>
    </row>
    <row r="554" spans="1:49" ht="57.6" hidden="1" customHeight="1" outlineLevel="1">
      <c r="A554" s="1495">
        <v>3</v>
      </c>
      <c r="B554" s="1535" t="s">
        <v>140</v>
      </c>
      <c r="C554" s="1434" t="s">
        <v>302</v>
      </c>
      <c r="D554" s="1496"/>
      <c r="E554" s="1496"/>
      <c r="F554" s="1496"/>
      <c r="G554" s="1497"/>
      <c r="H554" s="1497"/>
      <c r="I554" s="1497"/>
      <c r="J554" s="1497"/>
      <c r="K554" s="1497"/>
      <c r="L554" s="1498">
        <f t="shared" si="1360"/>
        <v>0</v>
      </c>
      <c r="M554" s="1464"/>
      <c r="N554" s="1505"/>
      <c r="O554" s="1505"/>
      <c r="P554" s="1505"/>
      <c r="Q554" s="1499"/>
      <c r="R554" s="1499"/>
      <c r="S554" s="1499"/>
      <c r="T554" s="1499"/>
      <c r="U554" s="1498"/>
      <c r="V554" s="1498"/>
      <c r="W554" s="1498"/>
      <c r="X554" s="1498"/>
      <c r="Y554" s="1498"/>
      <c r="Z554" s="1498">
        <f t="shared" si="1361"/>
        <v>0</v>
      </c>
      <c r="AA554" s="1464"/>
      <c r="AB554" s="1505"/>
      <c r="AC554" s="1505"/>
      <c r="AD554" s="1505"/>
      <c r="AE554" s="1498"/>
      <c r="AF554" s="1498"/>
      <c r="AG554" s="1498"/>
      <c r="AH554" s="1498"/>
      <c r="AI554" s="1498"/>
      <c r="AJ554" s="2080"/>
      <c r="AK554" s="763"/>
      <c r="AL554" s="19"/>
      <c r="AM554" s="19"/>
      <c r="AN554" s="19"/>
      <c r="AO554" s="19"/>
      <c r="AP554" s="223"/>
      <c r="AQ554" s="223"/>
      <c r="AR554" s="223"/>
      <c r="AS554" s="223"/>
      <c r="AT554" s="223"/>
      <c r="AW554" s="835"/>
    </row>
    <row r="555" spans="1:49" ht="18" hidden="1" customHeight="1" outlineLevel="1">
      <c r="A555" s="1495" t="s">
        <v>18</v>
      </c>
      <c r="B555" s="1471" t="s">
        <v>21</v>
      </c>
      <c r="C555" s="1434" t="s">
        <v>302</v>
      </c>
      <c r="D555" s="1496"/>
      <c r="E555" s="1496"/>
      <c r="F555" s="1496"/>
      <c r="G555" s="1497"/>
      <c r="H555" s="1497"/>
      <c r="I555" s="1497"/>
      <c r="J555" s="1497"/>
      <c r="K555" s="1497"/>
      <c r="L555" s="1498">
        <f t="shared" si="1360"/>
        <v>0</v>
      </c>
      <c r="M555" s="1464"/>
      <c r="N555" s="1505"/>
      <c r="O555" s="1505"/>
      <c r="P555" s="1505"/>
      <c r="Q555" s="1499"/>
      <c r="R555" s="1499"/>
      <c r="S555" s="1499"/>
      <c r="T555" s="1499"/>
      <c r="U555" s="1496"/>
      <c r="V555" s="1498"/>
      <c r="W555" s="1498"/>
      <c r="X555" s="1498"/>
      <c r="Y555" s="1498"/>
      <c r="Z555" s="1498">
        <f t="shared" si="1361"/>
        <v>0</v>
      </c>
      <c r="AA555" s="1464"/>
      <c r="AB555" s="1505"/>
      <c r="AC555" s="1505"/>
      <c r="AD555" s="1505"/>
      <c r="AE555" s="1496"/>
      <c r="AF555" s="1498"/>
      <c r="AG555" s="1498"/>
      <c r="AH555" s="1498"/>
      <c r="AI555" s="1498"/>
      <c r="AJ555" s="2080"/>
      <c r="AK555" s="763"/>
      <c r="AL555" s="19"/>
      <c r="AM555" s="19"/>
      <c r="AN555" s="19"/>
      <c r="AO555" s="19"/>
      <c r="AP555" s="223"/>
      <c r="AQ555" s="223"/>
      <c r="AR555" s="223"/>
      <c r="AS555" s="223"/>
      <c r="AT555" s="223"/>
      <c r="AW555" s="835"/>
    </row>
    <row r="556" spans="1:49" ht="18" hidden="1" customHeight="1" outlineLevel="1">
      <c r="A556" s="1495" t="s">
        <v>35</v>
      </c>
      <c r="B556" s="1471" t="s">
        <v>22</v>
      </c>
      <c r="C556" s="1434" t="s">
        <v>302</v>
      </c>
      <c r="D556" s="1496"/>
      <c r="E556" s="1496"/>
      <c r="F556" s="1496"/>
      <c r="G556" s="1497"/>
      <c r="H556" s="1497"/>
      <c r="I556" s="1497"/>
      <c r="J556" s="1497"/>
      <c r="K556" s="1497"/>
      <c r="L556" s="1498">
        <f t="shared" si="1360"/>
        <v>0</v>
      </c>
      <c r="M556" s="1464"/>
      <c r="N556" s="1505"/>
      <c r="O556" s="1505"/>
      <c r="P556" s="1505"/>
      <c r="Q556" s="1499"/>
      <c r="R556" s="1499"/>
      <c r="S556" s="1499"/>
      <c r="T556" s="1499"/>
      <c r="U556" s="1496"/>
      <c r="V556" s="1498"/>
      <c r="W556" s="1498"/>
      <c r="X556" s="1498"/>
      <c r="Y556" s="1498"/>
      <c r="Z556" s="1498">
        <f t="shared" si="1361"/>
        <v>0</v>
      </c>
      <c r="AA556" s="1464"/>
      <c r="AB556" s="1505"/>
      <c r="AC556" s="1505"/>
      <c r="AD556" s="1505"/>
      <c r="AE556" s="1496"/>
      <c r="AF556" s="1498"/>
      <c r="AG556" s="1498"/>
      <c r="AH556" s="1498"/>
      <c r="AI556" s="1498"/>
      <c r="AJ556" s="2080"/>
      <c r="AK556" s="763"/>
      <c r="AL556" s="19"/>
      <c r="AM556" s="19"/>
      <c r="AN556" s="19"/>
      <c r="AO556" s="19"/>
      <c r="AP556" s="223"/>
      <c r="AQ556" s="223"/>
      <c r="AR556" s="223"/>
      <c r="AS556" s="223"/>
      <c r="AT556" s="223"/>
      <c r="AW556" s="835"/>
    </row>
    <row r="557" spans="1:49" ht="18" hidden="1" customHeight="1" outlineLevel="1">
      <c r="A557" s="1495" t="s">
        <v>33</v>
      </c>
      <c r="B557" s="1471" t="s">
        <v>23</v>
      </c>
      <c r="C557" s="1434" t="s">
        <v>302</v>
      </c>
      <c r="D557" s="1496"/>
      <c r="E557" s="1496"/>
      <c r="F557" s="1496"/>
      <c r="G557" s="1497"/>
      <c r="H557" s="1497"/>
      <c r="I557" s="1497"/>
      <c r="J557" s="1497"/>
      <c r="K557" s="1497"/>
      <c r="L557" s="1498">
        <f t="shared" si="1360"/>
        <v>0</v>
      </c>
      <c r="M557" s="1464"/>
      <c r="N557" s="1505"/>
      <c r="O557" s="1505"/>
      <c r="P557" s="1505"/>
      <c r="Q557" s="1499"/>
      <c r="R557" s="1499"/>
      <c r="S557" s="1499"/>
      <c r="T557" s="1499"/>
      <c r="U557" s="1498"/>
      <c r="V557" s="1498"/>
      <c r="W557" s="1498"/>
      <c r="X557" s="1498"/>
      <c r="Y557" s="1498"/>
      <c r="Z557" s="1498">
        <f t="shared" si="1361"/>
        <v>0</v>
      </c>
      <c r="AA557" s="1464"/>
      <c r="AB557" s="1505"/>
      <c r="AC557" s="1505"/>
      <c r="AD557" s="1505"/>
      <c r="AE557" s="1498"/>
      <c r="AF557" s="1498"/>
      <c r="AG557" s="1498"/>
      <c r="AH557" s="1498"/>
      <c r="AI557" s="1498"/>
      <c r="AJ557" s="2080"/>
      <c r="AK557" s="763"/>
      <c r="AL557" s="19"/>
      <c r="AM557" s="19"/>
      <c r="AN557" s="19"/>
      <c r="AO557" s="19"/>
      <c r="AP557" s="223"/>
      <c r="AQ557" s="223"/>
      <c r="AR557" s="223"/>
      <c r="AS557" s="223"/>
      <c r="AT557" s="223"/>
      <c r="AW557" s="835"/>
    </row>
    <row r="558" spans="1:49" ht="18" hidden="1" customHeight="1" outlineLevel="1">
      <c r="A558" s="1495" t="s">
        <v>34</v>
      </c>
      <c r="B558" s="1471" t="s">
        <v>24</v>
      </c>
      <c r="C558" s="1434" t="s">
        <v>302</v>
      </c>
      <c r="D558" s="1496"/>
      <c r="E558" s="1496"/>
      <c r="F558" s="1496"/>
      <c r="G558" s="1497"/>
      <c r="H558" s="1497"/>
      <c r="I558" s="1497"/>
      <c r="J558" s="1497"/>
      <c r="K558" s="1497"/>
      <c r="L558" s="1498">
        <f t="shared" si="1360"/>
        <v>0</v>
      </c>
      <c r="M558" s="1464"/>
      <c r="N558" s="1505"/>
      <c r="O558" s="1505"/>
      <c r="P558" s="1505"/>
      <c r="Q558" s="1499"/>
      <c r="R558" s="1499"/>
      <c r="S558" s="1499"/>
      <c r="T558" s="1499"/>
      <c r="U558" s="1556"/>
      <c r="V558" s="1556"/>
      <c r="W558" s="1556"/>
      <c r="X558" s="1556"/>
      <c r="Y558" s="1556"/>
      <c r="Z558" s="1498">
        <f t="shared" si="1361"/>
        <v>0</v>
      </c>
      <c r="AA558" s="1464"/>
      <c r="AB558" s="1505"/>
      <c r="AC558" s="1505"/>
      <c r="AD558" s="1505"/>
      <c r="AE558" s="1556"/>
      <c r="AF558" s="1556"/>
      <c r="AG558" s="1556"/>
      <c r="AH558" s="1556"/>
      <c r="AI558" s="1556"/>
      <c r="AJ558" s="1288"/>
      <c r="AK558" s="1287"/>
      <c r="AL558" s="19"/>
      <c r="AM558" s="19"/>
      <c r="AN558" s="19"/>
      <c r="AO558" s="19"/>
      <c r="AP558" s="223"/>
      <c r="AQ558" s="223"/>
      <c r="AR558" s="223"/>
      <c r="AS558" s="223"/>
      <c r="AT558" s="223"/>
      <c r="AW558" s="835"/>
    </row>
    <row r="559" spans="1:49" ht="15" hidden="1" customHeight="1" outlineLevel="1">
      <c r="A559" s="2613">
        <v>4</v>
      </c>
      <c r="B559" s="2620" t="s">
        <v>26</v>
      </c>
      <c r="C559" s="1434" t="s">
        <v>302</v>
      </c>
      <c r="D559" s="1496"/>
      <c r="E559" s="1496"/>
      <c r="F559" s="1496"/>
      <c r="G559" s="1506"/>
      <c r="H559" s="1506"/>
      <c r="I559" s="1506"/>
      <c r="J559" s="1506"/>
      <c r="K559" s="1506"/>
      <c r="L559" s="1498">
        <f t="shared" si="1360"/>
        <v>0</v>
      </c>
      <c r="M559" s="1464"/>
      <c r="N559" s="1505"/>
      <c r="O559" s="1505"/>
      <c r="P559" s="1505"/>
      <c r="Q559" s="1499"/>
      <c r="R559" s="1499"/>
      <c r="S559" s="1499"/>
      <c r="T559" s="1499"/>
      <c r="U559" s="1496"/>
      <c r="V559" s="1498"/>
      <c r="W559" s="1498"/>
      <c r="X559" s="1498"/>
      <c r="Y559" s="1498"/>
      <c r="Z559" s="1498">
        <f t="shared" si="1361"/>
        <v>0</v>
      </c>
      <c r="AA559" s="1464"/>
      <c r="AB559" s="1505"/>
      <c r="AC559" s="1505"/>
      <c r="AD559" s="1505"/>
      <c r="AE559" s="1496"/>
      <c r="AF559" s="1498"/>
      <c r="AG559" s="1498"/>
      <c r="AH559" s="1498"/>
      <c r="AI559" s="1498"/>
      <c r="AJ559" s="2080"/>
      <c r="AK559" s="763"/>
      <c r="AL559" s="19"/>
      <c r="AM559" s="19"/>
      <c r="AN559" s="19"/>
      <c r="AO559" s="19"/>
      <c r="AP559" s="223"/>
      <c r="AQ559" s="223"/>
      <c r="AR559" s="223"/>
      <c r="AS559" s="223"/>
      <c r="AT559" s="223"/>
      <c r="AW559" s="835"/>
    </row>
    <row r="560" spans="1:49" ht="18" hidden="1" customHeight="1" outlineLevel="1">
      <c r="A560" s="2613"/>
      <c r="B560" s="2620"/>
      <c r="C560" s="1434" t="s">
        <v>303</v>
      </c>
      <c r="D560" s="1496"/>
      <c r="E560" s="1496"/>
      <c r="F560" s="1496"/>
      <c r="G560" s="1507">
        <f>G564+G568+G572+G576</f>
        <v>0</v>
      </c>
      <c r="H560" s="1507"/>
      <c r="I560" s="1507"/>
      <c r="J560" s="1507"/>
      <c r="K560" s="1507"/>
      <c r="L560" s="1498">
        <f t="shared" si="1360"/>
        <v>0</v>
      </c>
      <c r="M560" s="1464"/>
      <c r="N560" s="1505"/>
      <c r="O560" s="1505"/>
      <c r="P560" s="1505"/>
      <c r="Q560" s="1499"/>
      <c r="R560" s="1499"/>
      <c r="S560" s="1499"/>
      <c r="T560" s="1499"/>
      <c r="U560" s="1496"/>
      <c r="V560" s="1498"/>
      <c r="W560" s="1498"/>
      <c r="X560" s="1498"/>
      <c r="Y560" s="1498"/>
      <c r="Z560" s="1498">
        <f t="shared" si="1361"/>
        <v>0</v>
      </c>
      <c r="AA560" s="1464"/>
      <c r="AB560" s="1505"/>
      <c r="AC560" s="1505"/>
      <c r="AD560" s="1505"/>
      <c r="AE560" s="1496"/>
      <c r="AF560" s="1498"/>
      <c r="AG560" s="1498"/>
      <c r="AH560" s="1498"/>
      <c r="AI560" s="1498"/>
      <c r="AJ560" s="2080"/>
      <c r="AK560" s="763"/>
      <c r="AL560" s="19"/>
      <c r="AM560" s="19"/>
      <c r="AN560" s="19"/>
      <c r="AO560" s="19"/>
      <c r="AP560" s="223"/>
      <c r="AQ560" s="223"/>
      <c r="AR560" s="223"/>
      <c r="AS560" s="223"/>
      <c r="AT560" s="223"/>
      <c r="AW560" s="835"/>
    </row>
    <row r="561" spans="1:49" ht="14.45" hidden="1" customHeight="1" outlineLevel="1">
      <c r="A561" s="2613"/>
      <c r="B561" s="2620"/>
      <c r="C561" s="1508" t="s">
        <v>31</v>
      </c>
      <c r="D561" s="1509"/>
      <c r="E561" s="1509"/>
      <c r="F561" s="1509"/>
      <c r="G561" s="1510">
        <f>IF(G548&gt;0,G559/G$8*100,)</f>
        <v>0</v>
      </c>
      <c r="H561" s="1510"/>
      <c r="I561" s="1510"/>
      <c r="J561" s="1510"/>
      <c r="K561" s="1510"/>
      <c r="L561" s="1511">
        <f t="shared" ref="L561:P561" si="1362">IF(L548&gt;0,L559/L548*100,)</f>
        <v>0</v>
      </c>
      <c r="M561" s="1511">
        <f t="shared" si="1362"/>
        <v>0</v>
      </c>
      <c r="N561" s="1511">
        <f t="shared" si="1362"/>
        <v>0</v>
      </c>
      <c r="O561" s="1511">
        <f t="shared" si="1362"/>
        <v>0</v>
      </c>
      <c r="P561" s="1511">
        <f t="shared" si="1362"/>
        <v>0</v>
      </c>
      <c r="Q561" s="1511">
        <f t="shared" ref="Q561:R561" si="1363">IF(Q548&gt;0,Q559/Q548*100,)</f>
        <v>0</v>
      </c>
      <c r="R561" s="1511">
        <f t="shared" si="1363"/>
        <v>0</v>
      </c>
      <c r="S561" s="1511">
        <f t="shared" ref="S561:T561" si="1364">IF(S548&gt;0,S559/S548*100,)</f>
        <v>0</v>
      </c>
      <c r="T561" s="1511">
        <f t="shared" si="1364"/>
        <v>0</v>
      </c>
      <c r="U561" s="1496"/>
      <c r="V561" s="1498"/>
      <c r="W561" s="1498"/>
      <c r="X561" s="1498"/>
      <c r="Y561" s="1498"/>
      <c r="Z561" s="1511">
        <f t="shared" ref="Z561:AD561" si="1365">IF(Z548&gt;0,Z559/Z548*100,)</f>
        <v>0</v>
      </c>
      <c r="AA561" s="1511">
        <f t="shared" si="1365"/>
        <v>0</v>
      </c>
      <c r="AB561" s="1511">
        <f t="shared" si="1365"/>
        <v>0</v>
      </c>
      <c r="AC561" s="1511">
        <f t="shared" si="1365"/>
        <v>0</v>
      </c>
      <c r="AD561" s="1511">
        <f t="shared" si="1365"/>
        <v>0</v>
      </c>
      <c r="AE561" s="1496"/>
      <c r="AF561" s="1498"/>
      <c r="AG561" s="1498"/>
      <c r="AH561" s="1498"/>
      <c r="AI561" s="1498"/>
      <c r="AJ561" s="2080"/>
      <c r="AK561" s="763"/>
      <c r="AL561" s="19"/>
      <c r="AM561" s="19"/>
      <c r="AN561" s="19"/>
      <c r="AO561" s="19"/>
      <c r="AP561" s="223"/>
      <c r="AQ561" s="223"/>
      <c r="AR561" s="223"/>
      <c r="AS561" s="223"/>
      <c r="AT561" s="223"/>
      <c r="AW561" s="835"/>
    </row>
    <row r="562" spans="1:49" ht="14.45" hidden="1" customHeight="1" outlineLevel="1">
      <c r="A562" s="2613"/>
      <c r="B562" s="2620"/>
      <c r="C562" s="1508" t="s">
        <v>32</v>
      </c>
      <c r="D562" s="1509"/>
      <c r="E562" s="1509"/>
      <c r="F562" s="1509"/>
      <c r="G562" s="1510">
        <f>IF(G553&gt;0,G559/G$13*100,)</f>
        <v>0</v>
      </c>
      <c r="H562" s="1510"/>
      <c r="I562" s="1510"/>
      <c r="J562" s="1510"/>
      <c r="K562" s="1510"/>
      <c r="L562" s="1511">
        <f t="shared" ref="L562:P562" si="1366">IF(L553&gt;0,L559/L553*100,)</f>
        <v>0</v>
      </c>
      <c r="M562" s="1511">
        <f t="shared" si="1366"/>
        <v>0</v>
      </c>
      <c r="N562" s="1511">
        <f t="shared" si="1366"/>
        <v>0</v>
      </c>
      <c r="O562" s="1511">
        <f t="shared" si="1366"/>
        <v>0</v>
      </c>
      <c r="P562" s="1511">
        <f t="shared" si="1366"/>
        <v>0</v>
      </c>
      <c r="Q562" s="1511">
        <f t="shared" ref="Q562:R562" si="1367">IF(Q553&gt;0,Q559/Q553*100,)</f>
        <v>0</v>
      </c>
      <c r="R562" s="1511">
        <f t="shared" si="1367"/>
        <v>0</v>
      </c>
      <c r="S562" s="1511">
        <f t="shared" ref="S562:T562" si="1368">IF(S553&gt;0,S559/S553*100,)</f>
        <v>0</v>
      </c>
      <c r="T562" s="1511">
        <f t="shared" si="1368"/>
        <v>0</v>
      </c>
      <c r="U562" s="1498"/>
      <c r="V562" s="1498"/>
      <c r="W562" s="1498"/>
      <c r="X562" s="1498"/>
      <c r="Y562" s="1498"/>
      <c r="Z562" s="1511">
        <f t="shared" ref="Z562:AD562" si="1369">IF(Z553&gt;0,Z559/Z553*100,)</f>
        <v>0</v>
      </c>
      <c r="AA562" s="1511">
        <f t="shared" si="1369"/>
        <v>0</v>
      </c>
      <c r="AB562" s="1511">
        <f t="shared" si="1369"/>
        <v>0</v>
      </c>
      <c r="AC562" s="1511">
        <f t="shared" si="1369"/>
        <v>0</v>
      </c>
      <c r="AD562" s="1511">
        <f t="shared" si="1369"/>
        <v>0</v>
      </c>
      <c r="AE562" s="1498"/>
      <c r="AF562" s="1498"/>
      <c r="AG562" s="1498"/>
      <c r="AH562" s="1498"/>
      <c r="AI562" s="1498"/>
      <c r="AJ562" s="2080"/>
      <c r="AK562" s="763"/>
      <c r="AL562" s="19"/>
      <c r="AM562" s="19"/>
      <c r="AN562" s="19"/>
      <c r="AO562" s="19"/>
      <c r="AP562" s="223"/>
      <c r="AQ562" s="223"/>
      <c r="AR562" s="223"/>
      <c r="AS562" s="223"/>
      <c r="AT562" s="223"/>
      <c r="AW562" s="835"/>
    </row>
    <row r="563" spans="1:49" ht="18" hidden="1" customHeight="1" outlineLevel="1">
      <c r="A563" s="2613" t="s">
        <v>17</v>
      </c>
      <c r="B563" s="2614" t="s">
        <v>21</v>
      </c>
      <c r="C563" s="1434" t="s">
        <v>302</v>
      </c>
      <c r="D563" s="1496"/>
      <c r="E563" s="1496"/>
      <c r="F563" s="1496"/>
      <c r="G563" s="1461"/>
      <c r="H563" s="1461"/>
      <c r="I563" s="1461"/>
      <c r="J563" s="1461"/>
      <c r="K563" s="1461"/>
      <c r="L563" s="1498">
        <f>SUM(M563:P563)</f>
        <v>0</v>
      </c>
      <c r="M563" s="1461"/>
      <c r="N563" s="1498"/>
      <c r="O563" s="1498"/>
      <c r="P563" s="1498"/>
      <c r="Q563" s="1499"/>
      <c r="R563" s="1499"/>
      <c r="S563" s="1499"/>
      <c r="T563" s="1499"/>
      <c r="U563" s="1556"/>
      <c r="V563" s="1556"/>
      <c r="W563" s="1556"/>
      <c r="X563" s="1556"/>
      <c r="Y563" s="1556"/>
      <c r="Z563" s="1498">
        <f>SUM(AA563:AD563)</f>
        <v>0</v>
      </c>
      <c r="AA563" s="1461"/>
      <c r="AB563" s="1498"/>
      <c r="AC563" s="1498"/>
      <c r="AD563" s="1498"/>
      <c r="AE563" s="1556"/>
      <c r="AF563" s="1556"/>
      <c r="AG563" s="1556"/>
      <c r="AH563" s="1556"/>
      <c r="AI563" s="1556"/>
      <c r="AJ563" s="1288"/>
      <c r="AK563" s="1287"/>
      <c r="AL563" s="238"/>
      <c r="AM563" s="238"/>
      <c r="AN563" s="238"/>
      <c r="AO563" s="238"/>
      <c r="AP563" s="223"/>
      <c r="AQ563" s="223"/>
      <c r="AR563" s="223"/>
      <c r="AS563" s="223"/>
      <c r="AT563" s="223"/>
      <c r="AW563" s="835"/>
    </row>
    <row r="564" spans="1:49" ht="18" hidden="1" customHeight="1" outlineLevel="1">
      <c r="A564" s="2613"/>
      <c r="B564" s="2614"/>
      <c r="C564" s="1434" t="s">
        <v>303</v>
      </c>
      <c r="D564" s="1496"/>
      <c r="E564" s="1496"/>
      <c r="F564" s="1496"/>
      <c r="G564" s="1461"/>
      <c r="H564" s="1461"/>
      <c r="I564" s="1461"/>
      <c r="J564" s="1461"/>
      <c r="K564" s="1461"/>
      <c r="L564" s="1498">
        <f>SUM(M564:P564)</f>
        <v>0</v>
      </c>
      <c r="M564" s="1461"/>
      <c r="N564" s="1498"/>
      <c r="O564" s="1498"/>
      <c r="P564" s="1498"/>
      <c r="Q564" s="1499"/>
      <c r="R564" s="1499"/>
      <c r="S564" s="1499"/>
      <c r="T564" s="1499"/>
      <c r="U564" s="1498"/>
      <c r="V564" s="1498"/>
      <c r="W564" s="1498"/>
      <c r="X564" s="1498"/>
      <c r="Y564" s="1498"/>
      <c r="Z564" s="1498">
        <f>SUM(AA564:AD564)</f>
        <v>0</v>
      </c>
      <c r="AA564" s="1461"/>
      <c r="AB564" s="1498"/>
      <c r="AC564" s="1498"/>
      <c r="AD564" s="1498"/>
      <c r="AE564" s="1498"/>
      <c r="AF564" s="1498"/>
      <c r="AG564" s="1498"/>
      <c r="AH564" s="1498"/>
      <c r="AI564" s="1498"/>
      <c r="AJ564" s="2080"/>
      <c r="AK564" s="763"/>
      <c r="AL564" s="19"/>
      <c r="AM564" s="19"/>
      <c r="AN564" s="19"/>
      <c r="AO564" s="19"/>
      <c r="AP564" s="223"/>
      <c r="AQ564" s="223"/>
      <c r="AR564" s="223"/>
      <c r="AS564" s="223"/>
      <c r="AT564" s="223"/>
      <c r="AW564" s="835"/>
    </row>
    <row r="565" spans="1:49" ht="14.45" hidden="1" customHeight="1" outlineLevel="1">
      <c r="A565" s="2613"/>
      <c r="B565" s="2614"/>
      <c r="C565" s="1508" t="s">
        <v>27</v>
      </c>
      <c r="D565" s="1509"/>
      <c r="E565" s="1509"/>
      <c r="F565" s="1509"/>
      <c r="G565" s="1510">
        <f>IF(G549&gt;0,G563/G$9*100,)</f>
        <v>0</v>
      </c>
      <c r="H565" s="1510"/>
      <c r="I565" s="1510"/>
      <c r="J565" s="1510"/>
      <c r="K565" s="1510"/>
      <c r="L565" s="1470">
        <f t="shared" ref="L565:P565" si="1370">IF(L549&gt;0,L563/L549*100,)</f>
        <v>0</v>
      </c>
      <c r="M565" s="1470">
        <f t="shared" si="1370"/>
        <v>0</v>
      </c>
      <c r="N565" s="1470">
        <f t="shared" si="1370"/>
        <v>0</v>
      </c>
      <c r="O565" s="1470">
        <f t="shared" si="1370"/>
        <v>0</v>
      </c>
      <c r="P565" s="1470">
        <f t="shared" si="1370"/>
        <v>0</v>
      </c>
      <c r="Q565" s="1470">
        <f t="shared" ref="Q565:R565" si="1371">IF(Q549&gt;0,Q563/Q549*100,)</f>
        <v>0</v>
      </c>
      <c r="R565" s="1470">
        <f t="shared" si="1371"/>
        <v>0</v>
      </c>
      <c r="S565" s="1470">
        <f t="shared" ref="S565:T565" si="1372">IF(S549&gt;0,S563/S549*100,)</f>
        <v>0</v>
      </c>
      <c r="T565" s="1470">
        <f t="shared" si="1372"/>
        <v>0</v>
      </c>
      <c r="U565" s="1496"/>
      <c r="V565" s="1498"/>
      <c r="W565" s="1498"/>
      <c r="X565" s="1498"/>
      <c r="Y565" s="1498"/>
      <c r="Z565" s="1470">
        <f t="shared" ref="Z565:AD565" si="1373">IF(Z549&gt;0,Z563/Z549*100,)</f>
        <v>0</v>
      </c>
      <c r="AA565" s="1470">
        <f t="shared" si="1373"/>
        <v>0</v>
      </c>
      <c r="AB565" s="1470">
        <f t="shared" si="1373"/>
        <v>0</v>
      </c>
      <c r="AC565" s="1470">
        <f t="shared" si="1373"/>
        <v>0</v>
      </c>
      <c r="AD565" s="1470">
        <f t="shared" si="1373"/>
        <v>0</v>
      </c>
      <c r="AE565" s="1496"/>
      <c r="AF565" s="1498"/>
      <c r="AG565" s="1498"/>
      <c r="AH565" s="1498"/>
      <c r="AI565" s="1498"/>
      <c r="AJ565" s="2080"/>
      <c r="AK565" s="763"/>
      <c r="AL565" s="19"/>
      <c r="AM565" s="19"/>
      <c r="AN565" s="19"/>
      <c r="AO565" s="19"/>
      <c r="AP565" s="223"/>
      <c r="AQ565" s="223"/>
      <c r="AR565" s="223"/>
      <c r="AS565" s="223"/>
      <c r="AT565" s="223"/>
      <c r="AW565" s="835"/>
    </row>
    <row r="566" spans="1:49" ht="14.45" hidden="1" customHeight="1" outlineLevel="1">
      <c r="A566" s="2613"/>
      <c r="B566" s="2614"/>
      <c r="C566" s="1508" t="s">
        <v>75</v>
      </c>
      <c r="D566" s="1509"/>
      <c r="E566" s="1509"/>
      <c r="F566" s="1509"/>
      <c r="G566" s="1510">
        <f>IF(G555&gt;0,G563/G$15*100,)</f>
        <v>0</v>
      </c>
      <c r="H566" s="1510"/>
      <c r="I566" s="1510"/>
      <c r="J566" s="1510"/>
      <c r="K566" s="1510"/>
      <c r="L566" s="1470">
        <f t="shared" ref="L566:P566" si="1374">IF(L555&gt;0,L563/L555*100,)</f>
        <v>0</v>
      </c>
      <c r="M566" s="1470">
        <f t="shared" si="1374"/>
        <v>0</v>
      </c>
      <c r="N566" s="1470">
        <f t="shared" si="1374"/>
        <v>0</v>
      </c>
      <c r="O566" s="1470">
        <f t="shared" si="1374"/>
        <v>0</v>
      </c>
      <c r="P566" s="1470">
        <f t="shared" si="1374"/>
        <v>0</v>
      </c>
      <c r="Q566" s="1470">
        <f t="shared" ref="Q566:R566" si="1375">IF(Q555&gt;0,Q563/Q555*100,)</f>
        <v>0</v>
      </c>
      <c r="R566" s="1470">
        <f t="shared" si="1375"/>
        <v>0</v>
      </c>
      <c r="S566" s="1470">
        <f t="shared" ref="S566:T566" si="1376">IF(S555&gt;0,S563/S555*100,)</f>
        <v>0</v>
      </c>
      <c r="T566" s="1470">
        <f t="shared" si="1376"/>
        <v>0</v>
      </c>
      <c r="U566" s="1496"/>
      <c r="V566" s="1498"/>
      <c r="W566" s="1498"/>
      <c r="X566" s="1498"/>
      <c r="Y566" s="1498"/>
      <c r="Z566" s="1470">
        <f t="shared" ref="Z566:AD566" si="1377">IF(Z555&gt;0,Z563/Z555*100,)</f>
        <v>0</v>
      </c>
      <c r="AA566" s="1470">
        <f t="shared" si="1377"/>
        <v>0</v>
      </c>
      <c r="AB566" s="1470">
        <f t="shared" si="1377"/>
        <v>0</v>
      </c>
      <c r="AC566" s="1470">
        <f t="shared" si="1377"/>
        <v>0</v>
      </c>
      <c r="AD566" s="1470">
        <f t="shared" si="1377"/>
        <v>0</v>
      </c>
      <c r="AE566" s="1496"/>
      <c r="AF566" s="1498"/>
      <c r="AG566" s="1498"/>
      <c r="AH566" s="1498"/>
      <c r="AI566" s="1498"/>
      <c r="AJ566" s="2080"/>
      <c r="AK566" s="763"/>
      <c r="AL566" s="19"/>
      <c r="AM566" s="19"/>
      <c r="AN566" s="19"/>
      <c r="AO566" s="19"/>
      <c r="AP566" s="223"/>
      <c r="AQ566" s="223"/>
      <c r="AR566" s="223"/>
      <c r="AS566" s="223"/>
      <c r="AT566" s="223"/>
      <c r="AW566" s="835"/>
    </row>
    <row r="567" spans="1:49" ht="18" hidden="1" customHeight="1" outlineLevel="1">
      <c r="A567" s="2613" t="s">
        <v>19</v>
      </c>
      <c r="B567" s="2614" t="s">
        <v>22</v>
      </c>
      <c r="C567" s="1434" t="s">
        <v>302</v>
      </c>
      <c r="D567" s="1496"/>
      <c r="E567" s="1496"/>
      <c r="F567" s="1496"/>
      <c r="G567" s="1464"/>
      <c r="H567" s="1464"/>
      <c r="I567" s="1464"/>
      <c r="J567" s="1464"/>
      <c r="K567" s="1464"/>
      <c r="L567" s="1505">
        <f>SUM(M567:P567)</f>
        <v>0</v>
      </c>
      <c r="M567" s="1464"/>
      <c r="N567" s="1505"/>
      <c r="O567" s="1505"/>
      <c r="P567" s="1505"/>
      <c r="Q567" s="1499"/>
      <c r="R567" s="1499"/>
      <c r="S567" s="1499"/>
      <c r="T567" s="1499"/>
      <c r="U567" s="1496"/>
      <c r="V567" s="1498"/>
      <c r="W567" s="1498"/>
      <c r="X567" s="1498"/>
      <c r="Y567" s="1498"/>
      <c r="Z567" s="1505">
        <f>SUM(AA567:AD567)</f>
        <v>0</v>
      </c>
      <c r="AA567" s="1464"/>
      <c r="AB567" s="1505"/>
      <c r="AC567" s="1505"/>
      <c r="AD567" s="1505"/>
      <c r="AE567" s="1496"/>
      <c r="AF567" s="1498"/>
      <c r="AG567" s="1498"/>
      <c r="AH567" s="1498"/>
      <c r="AI567" s="1498"/>
      <c r="AJ567" s="2080"/>
      <c r="AK567" s="763"/>
      <c r="AL567" s="19"/>
      <c r="AM567" s="19"/>
      <c r="AN567" s="19"/>
      <c r="AO567" s="19"/>
      <c r="AP567" s="223"/>
      <c r="AQ567" s="223"/>
      <c r="AR567" s="223"/>
      <c r="AS567" s="223"/>
      <c r="AT567" s="223"/>
      <c r="AW567" s="835"/>
    </row>
    <row r="568" spans="1:49" ht="18" hidden="1" customHeight="1" outlineLevel="1">
      <c r="A568" s="2613"/>
      <c r="B568" s="2614"/>
      <c r="C568" s="1434" t="s">
        <v>303</v>
      </c>
      <c r="D568" s="1496"/>
      <c r="E568" s="1496"/>
      <c r="F568" s="1496"/>
      <c r="G568" s="1464"/>
      <c r="H568" s="1464"/>
      <c r="I568" s="1464"/>
      <c r="J568" s="1464"/>
      <c r="K568" s="1464"/>
      <c r="L568" s="1505">
        <f>SUM(M568:P568)</f>
        <v>0</v>
      </c>
      <c r="M568" s="1464"/>
      <c r="N568" s="1505"/>
      <c r="O568" s="1505"/>
      <c r="P568" s="1505"/>
      <c r="Q568" s="1499"/>
      <c r="R568" s="1499"/>
      <c r="S568" s="1499"/>
      <c r="T568" s="1499"/>
      <c r="U568" s="1498"/>
      <c r="V568" s="1498"/>
      <c r="W568" s="1498"/>
      <c r="X568" s="1498"/>
      <c r="Y568" s="1498"/>
      <c r="Z568" s="1505">
        <f>SUM(AA568:AD568)</f>
        <v>0</v>
      </c>
      <c r="AA568" s="1464"/>
      <c r="AB568" s="1505"/>
      <c r="AC568" s="1505"/>
      <c r="AD568" s="1505"/>
      <c r="AE568" s="1498"/>
      <c r="AF568" s="1498"/>
      <c r="AG568" s="1498"/>
      <c r="AH568" s="1498"/>
      <c r="AI568" s="1498"/>
      <c r="AJ568" s="2080"/>
      <c r="AK568" s="763"/>
      <c r="AL568" s="19"/>
      <c r="AM568" s="19"/>
      <c r="AN568" s="19"/>
      <c r="AO568" s="19"/>
      <c r="AP568" s="223"/>
      <c r="AQ568" s="223"/>
      <c r="AR568" s="223"/>
      <c r="AS568" s="223"/>
      <c r="AT568" s="223"/>
      <c r="AW568" s="835"/>
    </row>
    <row r="569" spans="1:49" ht="14.45" hidden="1" customHeight="1" outlineLevel="1">
      <c r="A569" s="2613"/>
      <c r="B569" s="2614"/>
      <c r="C569" s="1508" t="s">
        <v>28</v>
      </c>
      <c r="D569" s="1509"/>
      <c r="E569" s="1509"/>
      <c r="F569" s="1509"/>
      <c r="G569" s="1510">
        <f>IF(G550&gt;0,G567/G$10*100,)</f>
        <v>0</v>
      </c>
      <c r="H569" s="1510"/>
      <c r="I569" s="1510"/>
      <c r="J569" s="1510"/>
      <c r="K569" s="1510"/>
      <c r="L569" s="1470">
        <f t="shared" ref="L569:P569" si="1378">IF(L550&gt;0,L567/L550*100,)</f>
        <v>0</v>
      </c>
      <c r="M569" s="1470">
        <f t="shared" si="1378"/>
        <v>0</v>
      </c>
      <c r="N569" s="1470">
        <f t="shared" si="1378"/>
        <v>0</v>
      </c>
      <c r="O569" s="1470">
        <f t="shared" si="1378"/>
        <v>0</v>
      </c>
      <c r="P569" s="1470">
        <f t="shared" si="1378"/>
        <v>0</v>
      </c>
      <c r="Q569" s="1470">
        <f t="shared" ref="Q569:R569" si="1379">IF(Q550&gt;0,Q567/Q550*100,)</f>
        <v>0</v>
      </c>
      <c r="R569" s="1470">
        <f t="shared" si="1379"/>
        <v>0</v>
      </c>
      <c r="S569" s="1470">
        <f t="shared" ref="S569:T569" si="1380">IF(S550&gt;0,S567/S550*100,)</f>
        <v>0</v>
      </c>
      <c r="T569" s="1470">
        <f t="shared" si="1380"/>
        <v>0</v>
      </c>
      <c r="U569" s="1498"/>
      <c r="V569" s="1498"/>
      <c r="W569" s="1498"/>
      <c r="X569" s="1498"/>
      <c r="Y569" s="1498"/>
      <c r="Z569" s="1470">
        <f t="shared" ref="Z569:AD569" si="1381">IF(Z550&gt;0,Z567/Z550*100,)</f>
        <v>0</v>
      </c>
      <c r="AA569" s="1470">
        <f t="shared" si="1381"/>
        <v>0</v>
      </c>
      <c r="AB569" s="1470">
        <f t="shared" si="1381"/>
        <v>0</v>
      </c>
      <c r="AC569" s="1470">
        <f t="shared" si="1381"/>
        <v>0</v>
      </c>
      <c r="AD569" s="1470">
        <f t="shared" si="1381"/>
        <v>0</v>
      </c>
      <c r="AE569" s="1498"/>
      <c r="AF569" s="1498"/>
      <c r="AG569" s="1498"/>
      <c r="AH569" s="1498"/>
      <c r="AI569" s="1498"/>
      <c r="AJ569" s="2080"/>
      <c r="AK569" s="763"/>
      <c r="AL569" s="19"/>
      <c r="AM569" s="19"/>
      <c r="AN569" s="19"/>
      <c r="AO569" s="19"/>
      <c r="AP569" s="223"/>
      <c r="AQ569" s="223"/>
      <c r="AR569" s="223"/>
      <c r="AS569" s="223"/>
      <c r="AT569" s="223"/>
      <c r="AW569" s="835"/>
    </row>
    <row r="570" spans="1:49" ht="14.45" hidden="1" customHeight="1" outlineLevel="1">
      <c r="A570" s="2613"/>
      <c r="B570" s="2614"/>
      <c r="C570" s="1508" t="s">
        <v>76</v>
      </c>
      <c r="D570" s="1509"/>
      <c r="E570" s="1509"/>
      <c r="F570" s="1509"/>
      <c r="G570" s="1510">
        <f>IF(G556&gt;0,G567/G$16*100,)</f>
        <v>0</v>
      </c>
      <c r="H570" s="1510"/>
      <c r="I570" s="1510"/>
      <c r="J570" s="1510"/>
      <c r="K570" s="1510"/>
      <c r="L570" s="1470">
        <f t="shared" ref="L570:P570" si="1382">IF(L556&gt;0,L567/L556*100,)</f>
        <v>0</v>
      </c>
      <c r="M570" s="1470">
        <f t="shared" si="1382"/>
        <v>0</v>
      </c>
      <c r="N570" s="1470">
        <f t="shared" si="1382"/>
        <v>0</v>
      </c>
      <c r="O570" s="1470">
        <f t="shared" si="1382"/>
        <v>0</v>
      </c>
      <c r="P570" s="1470">
        <f t="shared" si="1382"/>
        <v>0</v>
      </c>
      <c r="Q570" s="1470">
        <f t="shared" ref="Q570:R570" si="1383">IF(Q556&gt;0,Q567/Q556*100,)</f>
        <v>0</v>
      </c>
      <c r="R570" s="1470">
        <f t="shared" si="1383"/>
        <v>0</v>
      </c>
      <c r="S570" s="1470">
        <f t="shared" ref="S570:T570" si="1384">IF(S556&gt;0,S567/S556*100,)</f>
        <v>0</v>
      </c>
      <c r="T570" s="1470">
        <f t="shared" si="1384"/>
        <v>0</v>
      </c>
      <c r="U570" s="1556"/>
      <c r="V570" s="1556"/>
      <c r="W570" s="1556"/>
      <c r="X570" s="1556"/>
      <c r="Y570" s="1556"/>
      <c r="Z570" s="1470">
        <f t="shared" ref="Z570:AD570" si="1385">IF(Z556&gt;0,Z567/Z556*100,)</f>
        <v>0</v>
      </c>
      <c r="AA570" s="1470">
        <f t="shared" si="1385"/>
        <v>0</v>
      </c>
      <c r="AB570" s="1470">
        <f t="shared" si="1385"/>
        <v>0</v>
      </c>
      <c r="AC570" s="1470">
        <f t="shared" si="1385"/>
        <v>0</v>
      </c>
      <c r="AD570" s="1470">
        <f t="shared" si="1385"/>
        <v>0</v>
      </c>
      <c r="AE570" s="1556"/>
      <c r="AF570" s="1556"/>
      <c r="AG570" s="1556"/>
      <c r="AH570" s="1556"/>
      <c r="AI570" s="1556"/>
      <c r="AJ570" s="1288"/>
      <c r="AK570" s="1287"/>
      <c r="AL570" s="238"/>
      <c r="AM570" s="238"/>
      <c r="AN570" s="238"/>
      <c r="AO570" s="238"/>
      <c r="AP570" s="223"/>
      <c r="AQ570" s="223"/>
      <c r="AR570" s="223"/>
      <c r="AS570" s="223"/>
      <c r="AT570" s="223"/>
      <c r="AW570" s="835"/>
    </row>
    <row r="571" spans="1:49" ht="18" hidden="1" customHeight="1" outlineLevel="1">
      <c r="A571" s="2613" t="s">
        <v>37</v>
      </c>
      <c r="B571" s="2614" t="s">
        <v>23</v>
      </c>
      <c r="C571" s="1434" t="s">
        <v>302</v>
      </c>
      <c r="D571" s="1496"/>
      <c r="E571" s="1496"/>
      <c r="F571" s="1496"/>
      <c r="G571" s="1464"/>
      <c r="H571" s="1464"/>
      <c r="I571" s="1464"/>
      <c r="J571" s="1464"/>
      <c r="K571" s="1464"/>
      <c r="L571" s="1505">
        <f>SUM(M571:P571)</f>
        <v>0</v>
      </c>
      <c r="M571" s="1464"/>
      <c r="N571" s="1505"/>
      <c r="O571" s="1505"/>
      <c r="P571" s="1505"/>
      <c r="Q571" s="1499"/>
      <c r="R571" s="1499"/>
      <c r="S571" s="1499"/>
      <c r="T571" s="1499"/>
      <c r="U571" s="1498"/>
      <c r="V571" s="1498"/>
      <c r="W571" s="1498"/>
      <c r="X571" s="1498"/>
      <c r="Y571" s="1498"/>
      <c r="Z571" s="1505">
        <f>SUM(AA571:AD571)</f>
        <v>0</v>
      </c>
      <c r="AA571" s="1464"/>
      <c r="AB571" s="1505"/>
      <c r="AC571" s="1505"/>
      <c r="AD571" s="1505"/>
      <c r="AE571" s="1498"/>
      <c r="AF571" s="1498"/>
      <c r="AG571" s="1498"/>
      <c r="AH571" s="1498"/>
      <c r="AI571" s="1498"/>
      <c r="AJ571" s="2080"/>
      <c r="AK571" s="763"/>
      <c r="AL571" s="19"/>
      <c r="AM571" s="19"/>
      <c r="AN571" s="19"/>
      <c r="AO571" s="19"/>
      <c r="AP571" s="223"/>
      <c r="AQ571" s="223"/>
      <c r="AR571" s="223"/>
      <c r="AS571" s="223"/>
      <c r="AT571" s="223"/>
      <c r="AW571" s="835"/>
    </row>
    <row r="572" spans="1:49" ht="18" hidden="1" customHeight="1" outlineLevel="1">
      <c r="A572" s="2613"/>
      <c r="B572" s="2614"/>
      <c r="C572" s="1434" t="s">
        <v>303</v>
      </c>
      <c r="D572" s="1496"/>
      <c r="E572" s="1496"/>
      <c r="F572" s="1496"/>
      <c r="G572" s="1464"/>
      <c r="H572" s="1464"/>
      <c r="I572" s="1464"/>
      <c r="J572" s="1464"/>
      <c r="K572" s="1464"/>
      <c r="L572" s="1505">
        <f>SUM(M572:P572)</f>
        <v>0</v>
      </c>
      <c r="M572" s="1464"/>
      <c r="N572" s="1505"/>
      <c r="O572" s="1505"/>
      <c r="P572" s="1505"/>
      <c r="Q572" s="1499"/>
      <c r="R572" s="1499"/>
      <c r="S572" s="1499"/>
      <c r="T572" s="1499"/>
      <c r="U572" s="1496"/>
      <c r="V572" s="1498"/>
      <c r="W572" s="1498"/>
      <c r="X572" s="1498"/>
      <c r="Y572" s="1498"/>
      <c r="Z572" s="1505">
        <f>SUM(AA572:AD572)</f>
        <v>0</v>
      </c>
      <c r="AA572" s="1464"/>
      <c r="AB572" s="1505"/>
      <c r="AC572" s="1505"/>
      <c r="AD572" s="1505"/>
      <c r="AE572" s="1496"/>
      <c r="AF572" s="1498"/>
      <c r="AG572" s="1498"/>
      <c r="AH572" s="1498"/>
      <c r="AI572" s="1498"/>
      <c r="AJ572" s="2080"/>
      <c r="AK572" s="763"/>
      <c r="AL572" s="19"/>
      <c r="AM572" s="19"/>
      <c r="AN572" s="19"/>
      <c r="AO572" s="19"/>
      <c r="AP572" s="223"/>
      <c r="AQ572" s="223"/>
      <c r="AR572" s="223"/>
      <c r="AS572" s="223"/>
      <c r="AT572" s="223"/>
      <c r="AW572" s="835"/>
    </row>
    <row r="573" spans="1:49" ht="14.45" hidden="1" customHeight="1" outlineLevel="1">
      <c r="A573" s="2613"/>
      <c r="B573" s="2614"/>
      <c r="C573" s="1508" t="s">
        <v>29</v>
      </c>
      <c r="D573" s="1509"/>
      <c r="E573" s="1509"/>
      <c r="F573" s="1509"/>
      <c r="G573" s="1510">
        <f>IF(G551&gt;0,G571/G$11*100,)</f>
        <v>0</v>
      </c>
      <c r="H573" s="1510"/>
      <c r="I573" s="1510"/>
      <c r="J573" s="1510"/>
      <c r="K573" s="1510"/>
      <c r="L573" s="1470">
        <f t="shared" ref="L573:P573" si="1386">IF(L551&gt;0,L571/L551*100,)</f>
        <v>0</v>
      </c>
      <c r="M573" s="1470">
        <f t="shared" si="1386"/>
        <v>0</v>
      </c>
      <c r="N573" s="1470">
        <f t="shared" si="1386"/>
        <v>0</v>
      </c>
      <c r="O573" s="1470">
        <f t="shared" si="1386"/>
        <v>0</v>
      </c>
      <c r="P573" s="1470">
        <f t="shared" si="1386"/>
        <v>0</v>
      </c>
      <c r="Q573" s="1470">
        <f t="shared" ref="Q573:R573" si="1387">IF(Q551&gt;0,Q571/Q551*100,)</f>
        <v>0</v>
      </c>
      <c r="R573" s="1470">
        <f t="shared" si="1387"/>
        <v>0</v>
      </c>
      <c r="S573" s="1470">
        <f t="shared" ref="S573:T573" si="1388">IF(S551&gt;0,S571/S551*100,)</f>
        <v>0</v>
      </c>
      <c r="T573" s="1470">
        <f t="shared" si="1388"/>
        <v>0</v>
      </c>
      <c r="U573" s="1496"/>
      <c r="V573" s="1498"/>
      <c r="W573" s="1498"/>
      <c r="X573" s="1498"/>
      <c r="Y573" s="1498"/>
      <c r="Z573" s="1470">
        <f t="shared" ref="Z573:AD573" si="1389">IF(Z551&gt;0,Z571/Z551*100,)</f>
        <v>0</v>
      </c>
      <c r="AA573" s="1470">
        <f t="shared" si="1389"/>
        <v>0</v>
      </c>
      <c r="AB573" s="1470">
        <f t="shared" si="1389"/>
        <v>0</v>
      </c>
      <c r="AC573" s="1470">
        <f t="shared" si="1389"/>
        <v>0</v>
      </c>
      <c r="AD573" s="1470">
        <f t="shared" si="1389"/>
        <v>0</v>
      </c>
      <c r="AE573" s="1496"/>
      <c r="AF573" s="1498"/>
      <c r="AG573" s="1498"/>
      <c r="AH573" s="1498"/>
      <c r="AI573" s="1498"/>
      <c r="AJ573" s="2080"/>
      <c r="AK573" s="763"/>
      <c r="AL573" s="19"/>
      <c r="AM573" s="19"/>
      <c r="AN573" s="19"/>
      <c r="AO573" s="19"/>
      <c r="AP573" s="223"/>
      <c r="AQ573" s="223"/>
      <c r="AR573" s="223"/>
      <c r="AS573" s="223"/>
      <c r="AT573" s="223"/>
      <c r="AW573" s="835"/>
    </row>
    <row r="574" spans="1:49" ht="14.45" hidden="1" customHeight="1" outlineLevel="1">
      <c r="A574" s="2613"/>
      <c r="B574" s="2614"/>
      <c r="C574" s="1508" t="s">
        <v>77</v>
      </c>
      <c r="D574" s="1509"/>
      <c r="E574" s="1509"/>
      <c r="F574" s="1509"/>
      <c r="G574" s="1510">
        <f>IF(G557&gt;0,G571/G$17*100,)</f>
        <v>0</v>
      </c>
      <c r="H574" s="1510"/>
      <c r="I574" s="1510"/>
      <c r="J574" s="1510"/>
      <c r="K574" s="1510"/>
      <c r="L574" s="1470">
        <f t="shared" ref="L574:P574" si="1390">IF(L557&gt;0,L571/L557*100,)</f>
        <v>0</v>
      </c>
      <c r="M574" s="1470">
        <f t="shared" si="1390"/>
        <v>0</v>
      </c>
      <c r="N574" s="1470">
        <f t="shared" si="1390"/>
        <v>0</v>
      </c>
      <c r="O574" s="1470">
        <f t="shared" si="1390"/>
        <v>0</v>
      </c>
      <c r="P574" s="1470">
        <f t="shared" si="1390"/>
        <v>0</v>
      </c>
      <c r="Q574" s="1470">
        <f t="shared" ref="Q574:R574" si="1391">IF(Q557&gt;0,Q571/Q557*100,)</f>
        <v>0</v>
      </c>
      <c r="R574" s="1470">
        <f t="shared" si="1391"/>
        <v>0</v>
      </c>
      <c r="S574" s="1470">
        <f t="shared" ref="S574:T574" si="1392">IF(S557&gt;0,S571/S557*100,)</f>
        <v>0</v>
      </c>
      <c r="T574" s="1470">
        <f t="shared" si="1392"/>
        <v>0</v>
      </c>
      <c r="U574" s="1498"/>
      <c r="V574" s="1498"/>
      <c r="W574" s="1498"/>
      <c r="X574" s="1498"/>
      <c r="Y574" s="1498"/>
      <c r="Z574" s="1470">
        <f t="shared" ref="Z574:AD574" si="1393">IF(Z557&gt;0,Z571/Z557*100,)</f>
        <v>0</v>
      </c>
      <c r="AA574" s="1470">
        <f t="shared" si="1393"/>
        <v>0</v>
      </c>
      <c r="AB574" s="1470">
        <f t="shared" si="1393"/>
        <v>0</v>
      </c>
      <c r="AC574" s="1470">
        <f t="shared" si="1393"/>
        <v>0</v>
      </c>
      <c r="AD574" s="1470">
        <f t="shared" si="1393"/>
        <v>0</v>
      </c>
      <c r="AE574" s="1498"/>
      <c r="AF574" s="1498"/>
      <c r="AG574" s="1498"/>
      <c r="AH574" s="1498"/>
      <c r="AI574" s="1498"/>
      <c r="AJ574" s="2080"/>
      <c r="AK574" s="763"/>
      <c r="AL574" s="19"/>
      <c r="AM574" s="19"/>
      <c r="AN574" s="19"/>
      <c r="AO574" s="19"/>
      <c r="AP574" s="223"/>
      <c r="AQ574" s="223"/>
      <c r="AR574" s="223"/>
      <c r="AS574" s="223"/>
      <c r="AT574" s="223"/>
      <c r="AW574" s="835"/>
    </row>
    <row r="575" spans="1:49" ht="18" hidden="1" customHeight="1" outlineLevel="1">
      <c r="A575" s="2613" t="s">
        <v>38</v>
      </c>
      <c r="B575" s="2614" t="s">
        <v>24</v>
      </c>
      <c r="C575" s="1434" t="s">
        <v>302</v>
      </c>
      <c r="D575" s="1496"/>
      <c r="E575" s="1496"/>
      <c r="F575" s="1496"/>
      <c r="G575" s="1464"/>
      <c r="H575" s="1464"/>
      <c r="I575" s="1464"/>
      <c r="J575" s="1464"/>
      <c r="K575" s="1464"/>
      <c r="L575" s="1505">
        <f>SUM(M575:P575)</f>
        <v>0</v>
      </c>
      <c r="M575" s="1464"/>
      <c r="N575" s="1505"/>
      <c r="O575" s="1505"/>
      <c r="P575" s="1505"/>
      <c r="Q575" s="1499"/>
      <c r="R575" s="1499"/>
      <c r="S575" s="1499"/>
      <c r="T575" s="1499"/>
      <c r="U575" s="1556"/>
      <c r="V575" s="1556"/>
      <c r="W575" s="1556"/>
      <c r="X575" s="1556"/>
      <c r="Y575" s="1556"/>
      <c r="Z575" s="1505">
        <f>SUM(AA575:AD575)</f>
        <v>0</v>
      </c>
      <c r="AA575" s="1464"/>
      <c r="AB575" s="1505"/>
      <c r="AC575" s="1505"/>
      <c r="AD575" s="1505"/>
      <c r="AE575" s="1556"/>
      <c r="AF575" s="1556"/>
      <c r="AG575" s="1556"/>
      <c r="AH575" s="1556"/>
      <c r="AI575" s="1556"/>
      <c r="AJ575" s="1288"/>
      <c r="AK575" s="1287"/>
      <c r="AL575" s="238"/>
      <c r="AM575" s="238"/>
      <c r="AN575" s="238"/>
      <c r="AO575" s="238"/>
      <c r="AP575" s="223"/>
      <c r="AQ575" s="223"/>
      <c r="AR575" s="223"/>
      <c r="AS575" s="223"/>
      <c r="AT575" s="223"/>
      <c r="AW575" s="835"/>
    </row>
    <row r="576" spans="1:49" ht="18" hidden="1" customHeight="1" outlineLevel="1">
      <c r="A576" s="2613"/>
      <c r="B576" s="2614"/>
      <c r="C576" s="1434" t="s">
        <v>303</v>
      </c>
      <c r="D576" s="1496"/>
      <c r="E576" s="1496"/>
      <c r="F576" s="1496"/>
      <c r="G576" s="1464"/>
      <c r="H576" s="1464"/>
      <c r="I576" s="1464"/>
      <c r="J576" s="1464"/>
      <c r="K576" s="1464"/>
      <c r="L576" s="1505">
        <f>SUM(M576:P576)</f>
        <v>0</v>
      </c>
      <c r="M576" s="1464"/>
      <c r="N576" s="1505"/>
      <c r="O576" s="1505"/>
      <c r="P576" s="1505"/>
      <c r="Q576" s="1499"/>
      <c r="R576" s="1499"/>
      <c r="S576" s="1499"/>
      <c r="T576" s="1499"/>
      <c r="U576" s="1496"/>
      <c r="V576" s="1498"/>
      <c r="W576" s="1498"/>
      <c r="X576" s="1498"/>
      <c r="Y576" s="1498"/>
      <c r="Z576" s="1505">
        <f>SUM(AA576:AD576)</f>
        <v>0</v>
      </c>
      <c r="AA576" s="1464"/>
      <c r="AB576" s="1505"/>
      <c r="AC576" s="1505"/>
      <c r="AD576" s="1505"/>
      <c r="AE576" s="1496"/>
      <c r="AF576" s="1498"/>
      <c r="AG576" s="1498"/>
      <c r="AH576" s="1498"/>
      <c r="AI576" s="1498"/>
      <c r="AJ576" s="2080"/>
      <c r="AK576" s="763"/>
      <c r="AL576" s="19"/>
      <c r="AM576" s="19"/>
      <c r="AN576" s="19"/>
      <c r="AO576" s="19"/>
      <c r="AP576" s="223"/>
      <c r="AQ576" s="223"/>
      <c r="AR576" s="223"/>
      <c r="AS576" s="223"/>
      <c r="AT576" s="223"/>
      <c r="AW576" s="835"/>
    </row>
    <row r="577" spans="1:49" ht="14.45" hidden="1" customHeight="1" outlineLevel="1">
      <c r="A577" s="2613"/>
      <c r="B577" s="2614"/>
      <c r="C577" s="1508" t="s">
        <v>30</v>
      </c>
      <c r="D577" s="1509"/>
      <c r="E577" s="1509"/>
      <c r="F577" s="1509"/>
      <c r="G577" s="1510">
        <f>IF(G552&gt;0,G575/G$12*100,)</f>
        <v>0</v>
      </c>
      <c r="H577" s="1510"/>
      <c r="I577" s="1510"/>
      <c r="J577" s="1510"/>
      <c r="K577" s="1510"/>
      <c r="L577" s="1470">
        <f t="shared" ref="L577:P577" si="1394">IF(L552&gt;0,L575/L552*100,)</f>
        <v>0</v>
      </c>
      <c r="M577" s="1470">
        <f t="shared" si="1394"/>
        <v>0</v>
      </c>
      <c r="N577" s="1470">
        <f t="shared" si="1394"/>
        <v>0</v>
      </c>
      <c r="O577" s="1470">
        <f t="shared" si="1394"/>
        <v>0</v>
      </c>
      <c r="P577" s="1470">
        <f t="shared" si="1394"/>
        <v>0</v>
      </c>
      <c r="Q577" s="1470">
        <f t="shared" ref="Q577:R577" si="1395">IF(Q552&gt;0,Q575/Q552*100,)</f>
        <v>0</v>
      </c>
      <c r="R577" s="1470">
        <f t="shared" si="1395"/>
        <v>0</v>
      </c>
      <c r="S577" s="1470">
        <f t="shared" ref="S577:T577" si="1396">IF(S552&gt;0,S575/S552*100,)</f>
        <v>0</v>
      </c>
      <c r="T577" s="1470">
        <f t="shared" si="1396"/>
        <v>0</v>
      </c>
      <c r="U577" s="1496"/>
      <c r="V577" s="1498"/>
      <c r="W577" s="1498"/>
      <c r="X577" s="1498"/>
      <c r="Y577" s="1498"/>
      <c r="Z577" s="1470">
        <f t="shared" ref="Z577:AD577" si="1397">IF(Z552&gt;0,Z575/Z552*100,)</f>
        <v>0</v>
      </c>
      <c r="AA577" s="1470">
        <f t="shared" si="1397"/>
        <v>0</v>
      </c>
      <c r="AB577" s="1470">
        <f t="shared" si="1397"/>
        <v>0</v>
      </c>
      <c r="AC577" s="1470">
        <f t="shared" si="1397"/>
        <v>0</v>
      </c>
      <c r="AD577" s="1470">
        <f t="shared" si="1397"/>
        <v>0</v>
      </c>
      <c r="AE577" s="1496"/>
      <c r="AF577" s="1498"/>
      <c r="AG577" s="1498"/>
      <c r="AH577" s="1498"/>
      <c r="AI577" s="1498"/>
      <c r="AJ577" s="2080"/>
      <c r="AK577" s="763"/>
      <c r="AL577" s="19"/>
      <c r="AM577" s="19"/>
      <c r="AN577" s="19"/>
      <c r="AO577" s="19"/>
      <c r="AP577" s="223"/>
      <c r="AQ577" s="223"/>
      <c r="AR577" s="223"/>
      <c r="AS577" s="223"/>
      <c r="AT577" s="223"/>
      <c r="AW577" s="835"/>
    </row>
    <row r="578" spans="1:49" ht="14.45" hidden="1" customHeight="1" outlineLevel="1">
      <c r="A578" s="2613"/>
      <c r="B578" s="2614"/>
      <c r="C578" s="1508" t="s">
        <v>78</v>
      </c>
      <c r="D578" s="1509"/>
      <c r="E578" s="1509"/>
      <c r="F578" s="1509"/>
      <c r="G578" s="1510">
        <f>IF(G558&gt;0,G575/G$18*100,)</f>
        <v>0</v>
      </c>
      <c r="H578" s="1510"/>
      <c r="I578" s="1510"/>
      <c r="J578" s="1510"/>
      <c r="K578" s="1510"/>
      <c r="L578" s="1470">
        <f t="shared" ref="L578:P578" si="1398">IF(L558&gt;0,L575/L558*100,)</f>
        <v>0</v>
      </c>
      <c r="M578" s="1470">
        <f t="shared" si="1398"/>
        <v>0</v>
      </c>
      <c r="N578" s="1470">
        <f t="shared" si="1398"/>
        <v>0</v>
      </c>
      <c r="O578" s="1470">
        <f t="shared" si="1398"/>
        <v>0</v>
      </c>
      <c r="P578" s="1470">
        <f t="shared" si="1398"/>
        <v>0</v>
      </c>
      <c r="Q578" s="1470">
        <f t="shared" ref="Q578:R578" si="1399">IF(Q558&gt;0,Q575/Q558*100,)</f>
        <v>0</v>
      </c>
      <c r="R578" s="1470">
        <f t="shared" si="1399"/>
        <v>0</v>
      </c>
      <c r="S578" s="1470">
        <f t="shared" ref="S578:T578" si="1400">IF(S558&gt;0,S575/S558*100,)</f>
        <v>0</v>
      </c>
      <c r="T578" s="1470">
        <f t="shared" si="1400"/>
        <v>0</v>
      </c>
      <c r="U578" s="1496"/>
      <c r="V578" s="1498"/>
      <c r="W578" s="1498"/>
      <c r="X578" s="1498"/>
      <c r="Y578" s="1498"/>
      <c r="Z578" s="1470">
        <f t="shared" ref="Z578:AD578" si="1401">IF(Z558&gt;0,Z575/Z558*100,)</f>
        <v>0</v>
      </c>
      <c r="AA578" s="1470">
        <f t="shared" si="1401"/>
        <v>0</v>
      </c>
      <c r="AB578" s="1470">
        <f t="shared" si="1401"/>
        <v>0</v>
      </c>
      <c r="AC578" s="1470">
        <f t="shared" si="1401"/>
        <v>0</v>
      </c>
      <c r="AD578" s="1470">
        <f t="shared" si="1401"/>
        <v>0</v>
      </c>
      <c r="AE578" s="1496"/>
      <c r="AF578" s="1498"/>
      <c r="AG578" s="1498"/>
      <c r="AH578" s="1498"/>
      <c r="AI578" s="1498"/>
      <c r="AJ578" s="2080"/>
      <c r="AK578" s="763"/>
      <c r="AL578" s="19"/>
      <c r="AM578" s="19"/>
      <c r="AN578" s="19"/>
      <c r="AO578" s="19"/>
      <c r="AP578" s="223"/>
      <c r="AQ578" s="223"/>
      <c r="AR578" s="223"/>
      <c r="AS578" s="223"/>
      <c r="AT578" s="223"/>
      <c r="AW578" s="835"/>
    </row>
    <row r="579" spans="1:49" ht="45.75" customHeight="1" outlineLevel="1">
      <c r="A579" s="2613">
        <v>5</v>
      </c>
      <c r="B579" s="2620" t="s">
        <v>60</v>
      </c>
      <c r="C579" s="1434" t="s">
        <v>302</v>
      </c>
      <c r="D579" s="1536"/>
      <c r="E579" s="1536"/>
      <c r="F579" s="1536"/>
      <c r="G579" s="1507">
        <f>G581+G583+G585</f>
        <v>0</v>
      </c>
      <c r="H579" s="1507"/>
      <c r="I579" s="1507"/>
      <c r="J579" s="1298">
        <f>J585</f>
        <v>1.2760689999999999</v>
      </c>
      <c r="K579" s="1537"/>
      <c r="L579" s="1298">
        <f>SUM(M579:P579)</f>
        <v>1.3519999999999999</v>
      </c>
      <c r="M579" s="1298">
        <f>M585</f>
        <v>0.57399999999999995</v>
      </c>
      <c r="N579" s="1298">
        <f t="shared" ref="N579:T579" si="1402">N585</f>
        <v>0.191</v>
      </c>
      <c r="O579" s="1298">
        <f t="shared" si="1402"/>
        <v>0</v>
      </c>
      <c r="P579" s="1298">
        <f t="shared" si="1402"/>
        <v>0.58699999999999997</v>
      </c>
      <c r="Q579" s="1303">
        <f t="shared" si="1402"/>
        <v>1.358619</v>
      </c>
      <c r="R579" s="1303">
        <f t="shared" si="1402"/>
        <v>1.3522380000000001</v>
      </c>
      <c r="S579" s="1303">
        <f t="shared" si="1402"/>
        <v>1.3522380000000001</v>
      </c>
      <c r="T579" s="1303">
        <f t="shared" si="1402"/>
        <v>1.3522380000000001</v>
      </c>
      <c r="U579" s="1298">
        <f>SUM(V579:Y579)</f>
        <v>1.3519999999999999</v>
      </c>
      <c r="V579" s="1303">
        <f>V585</f>
        <v>0.57399999999999995</v>
      </c>
      <c r="W579" s="1303">
        <f>W585</f>
        <v>0.191</v>
      </c>
      <c r="X579" s="1486">
        <v>0</v>
      </c>
      <c r="Y579" s="1486">
        <f>Y585</f>
        <v>0.58699999999999997</v>
      </c>
      <c r="Z579" s="1298">
        <f>SUM(AA579:AD579)</f>
        <v>1.3539999999999999</v>
      </c>
      <c r="AA579" s="1298">
        <f>AA585</f>
        <v>0.57599999999999996</v>
      </c>
      <c r="AB579" s="1298">
        <f t="shared" ref="AB579:AD579" si="1403">AB585</f>
        <v>0.191</v>
      </c>
      <c r="AC579" s="1298">
        <f t="shared" si="1403"/>
        <v>0</v>
      </c>
      <c r="AD579" s="1298">
        <f t="shared" si="1403"/>
        <v>0.58699999999999997</v>
      </c>
      <c r="AE579" s="1298">
        <f>SUM(AF579:AI579)</f>
        <v>0.57999999999999996</v>
      </c>
      <c r="AF579" s="1303">
        <f>AF585</f>
        <v>0.57999999999999996</v>
      </c>
      <c r="AG579" s="1303">
        <f>AG585</f>
        <v>0</v>
      </c>
      <c r="AH579" s="1486">
        <v>0</v>
      </c>
      <c r="AI579" s="1486">
        <f>AI585</f>
        <v>0</v>
      </c>
      <c r="AJ579" s="2072"/>
      <c r="AK579" s="763"/>
      <c r="AL579" s="19"/>
      <c r="AM579" s="19"/>
      <c r="AN579" s="19"/>
      <c r="AO579" s="19"/>
      <c r="AP579" s="223"/>
      <c r="AQ579" s="223"/>
      <c r="AR579" s="223"/>
      <c r="AS579" s="223"/>
      <c r="AT579" s="223"/>
      <c r="AW579" s="835"/>
    </row>
    <row r="580" spans="1:49" ht="38.25" hidden="1" customHeight="1" outlineLevel="1">
      <c r="A580" s="2613"/>
      <c r="B580" s="2620"/>
      <c r="C580" s="1434" t="s">
        <v>79</v>
      </c>
      <c r="D580" s="1536"/>
      <c r="E580" s="1536"/>
      <c r="F580" s="1536"/>
      <c r="G580" s="1510">
        <f>IF(G559&gt;0,G579/G$19*100,)</f>
        <v>0</v>
      </c>
      <c r="H580" s="1510"/>
      <c r="I580" s="1510"/>
      <c r="J580" s="1298"/>
      <c r="K580" s="1451"/>
      <c r="L580" s="1298">
        <f t="shared" ref="L580:P580" si="1404">IF(L559&gt;0,L579/L559*100,)</f>
        <v>0</v>
      </c>
      <c r="M580" s="1298">
        <f t="shared" si="1404"/>
        <v>0</v>
      </c>
      <c r="N580" s="1298">
        <f t="shared" si="1404"/>
        <v>0</v>
      </c>
      <c r="O580" s="1298">
        <f t="shared" si="1404"/>
        <v>0</v>
      </c>
      <c r="P580" s="1298">
        <f t="shared" si="1404"/>
        <v>0</v>
      </c>
      <c r="Q580" s="1303">
        <f t="shared" ref="Q580:R580" si="1405">IF(Q559&gt;0,Q579/Q559*100,)</f>
        <v>0</v>
      </c>
      <c r="R580" s="1303">
        <f t="shared" si="1405"/>
        <v>0</v>
      </c>
      <c r="S580" s="1303">
        <f t="shared" ref="S580:T580" si="1406">IF(S559&gt;0,S579/S559*100,)</f>
        <v>0</v>
      </c>
      <c r="T580" s="1303">
        <f t="shared" si="1406"/>
        <v>0</v>
      </c>
      <c r="U580" s="1298">
        <f t="shared" ref="U580:U591" si="1407">SUM(V580:Y580)</f>
        <v>0</v>
      </c>
      <c r="V580" s="1556"/>
      <c r="W580" s="1556"/>
      <c r="X580" s="1486"/>
      <c r="Y580" s="1556"/>
      <c r="Z580" s="1298">
        <f t="shared" ref="Z580:AD580" si="1408">IF(Z559&gt;0,Z579/Z559*100,)</f>
        <v>0</v>
      </c>
      <c r="AA580" s="1298">
        <f t="shared" si="1408"/>
        <v>0</v>
      </c>
      <c r="AB580" s="1298">
        <f t="shared" si="1408"/>
        <v>0</v>
      </c>
      <c r="AC580" s="1298">
        <f t="shared" si="1408"/>
        <v>0</v>
      </c>
      <c r="AD580" s="1298">
        <f t="shared" si="1408"/>
        <v>0</v>
      </c>
      <c r="AE580" s="1298">
        <f t="shared" ref="AE580:AE591" si="1409">SUM(AF580:AI580)</f>
        <v>0</v>
      </c>
      <c r="AF580" s="1556"/>
      <c r="AG580" s="1556"/>
      <c r="AH580" s="1486"/>
      <c r="AI580" s="1556"/>
      <c r="AJ580" s="1288"/>
      <c r="AK580" s="1287"/>
      <c r="AL580" s="238"/>
      <c r="AM580" s="238"/>
      <c r="AN580" s="238"/>
      <c r="AO580" s="238"/>
      <c r="AP580" s="223"/>
      <c r="AQ580" s="223"/>
      <c r="AR580" s="223"/>
      <c r="AS580" s="223"/>
      <c r="AT580" s="223"/>
      <c r="AW580" s="835"/>
    </row>
    <row r="581" spans="1:49" ht="18" hidden="1" customHeight="1" outlineLevel="1">
      <c r="A581" s="2613" t="s">
        <v>39</v>
      </c>
      <c r="B581" s="2619" t="s">
        <v>21</v>
      </c>
      <c r="C581" s="1434" t="s">
        <v>302</v>
      </c>
      <c r="D581" s="1496"/>
      <c r="E581" s="1496"/>
      <c r="F581" s="1496"/>
      <c r="G581" s="1478"/>
      <c r="H581" s="1478"/>
      <c r="I581" s="1478"/>
      <c r="J581" s="1298"/>
      <c r="K581" s="1483"/>
      <c r="L581" s="1298">
        <f>SUM(M581:P581)</f>
        <v>0</v>
      </c>
      <c r="M581" s="1298"/>
      <c r="N581" s="1298"/>
      <c r="O581" s="1298"/>
      <c r="P581" s="1298"/>
      <c r="Q581" s="1303"/>
      <c r="R581" s="1303"/>
      <c r="S581" s="1303"/>
      <c r="T581" s="1303"/>
      <c r="U581" s="1298">
        <f t="shared" si="1407"/>
        <v>0</v>
      </c>
      <c r="V581" s="1498"/>
      <c r="W581" s="1498"/>
      <c r="X581" s="1486"/>
      <c r="Y581" s="1498"/>
      <c r="Z581" s="1298">
        <f>SUM(AA581:AD581)</f>
        <v>0</v>
      </c>
      <c r="AA581" s="1298"/>
      <c r="AB581" s="1298"/>
      <c r="AC581" s="1298"/>
      <c r="AD581" s="1298"/>
      <c r="AE581" s="1298">
        <f t="shared" si="1409"/>
        <v>0</v>
      </c>
      <c r="AF581" s="1498"/>
      <c r="AG581" s="1498"/>
      <c r="AH581" s="1486"/>
      <c r="AI581" s="1498"/>
      <c r="AJ581" s="2080"/>
      <c r="AK581" s="763"/>
      <c r="AL581" s="19"/>
      <c r="AM581" s="19"/>
      <c r="AN581" s="19"/>
      <c r="AO581" s="19"/>
      <c r="AP581" s="223"/>
      <c r="AQ581" s="223"/>
      <c r="AR581" s="223"/>
      <c r="AS581" s="223"/>
      <c r="AT581" s="223"/>
      <c r="AW581" s="835"/>
    </row>
    <row r="582" spans="1:49" ht="14.45" hidden="1" customHeight="1" outlineLevel="1">
      <c r="A582" s="2613"/>
      <c r="B582" s="2619"/>
      <c r="C582" s="1508" t="s">
        <v>80</v>
      </c>
      <c r="D582" s="1509"/>
      <c r="E582" s="1509"/>
      <c r="F582" s="1509"/>
      <c r="G582" s="1510">
        <f>IF(G563&gt;0,G581/G$23*100,)</f>
        <v>0</v>
      </c>
      <c r="H582" s="1510"/>
      <c r="I582" s="1510"/>
      <c r="J582" s="1298"/>
      <c r="K582" s="1451"/>
      <c r="L582" s="1298">
        <f t="shared" ref="L582:P582" si="1410">IF(L563&gt;0,L581/L563*100,)</f>
        <v>0</v>
      </c>
      <c r="M582" s="1298">
        <f t="shared" si="1410"/>
        <v>0</v>
      </c>
      <c r="N582" s="1298">
        <f t="shared" si="1410"/>
        <v>0</v>
      </c>
      <c r="O582" s="1298">
        <f t="shared" si="1410"/>
        <v>0</v>
      </c>
      <c r="P582" s="1298">
        <f t="shared" si="1410"/>
        <v>0</v>
      </c>
      <c r="Q582" s="1303">
        <f t="shared" ref="Q582:R582" si="1411">IF(Q563&gt;0,Q581/Q563*100,)</f>
        <v>0</v>
      </c>
      <c r="R582" s="1303">
        <f t="shared" si="1411"/>
        <v>0</v>
      </c>
      <c r="S582" s="1303">
        <f t="shared" ref="S582:T582" si="1412">IF(S563&gt;0,S581/S563*100,)</f>
        <v>0</v>
      </c>
      <c r="T582" s="1303">
        <f t="shared" si="1412"/>
        <v>0</v>
      </c>
      <c r="U582" s="1298">
        <f t="shared" si="1407"/>
        <v>0</v>
      </c>
      <c r="V582" s="1498"/>
      <c r="W582" s="1498"/>
      <c r="X582" s="1486"/>
      <c r="Y582" s="1498"/>
      <c r="Z582" s="1298">
        <f t="shared" ref="Z582:AD582" si="1413">IF(Z563&gt;0,Z581/Z563*100,)</f>
        <v>0</v>
      </c>
      <c r="AA582" s="1298">
        <f t="shared" si="1413"/>
        <v>0</v>
      </c>
      <c r="AB582" s="1298">
        <f t="shared" si="1413"/>
        <v>0</v>
      </c>
      <c r="AC582" s="1298">
        <f t="shared" si="1413"/>
        <v>0</v>
      </c>
      <c r="AD582" s="1298">
        <f t="shared" si="1413"/>
        <v>0</v>
      </c>
      <c r="AE582" s="1298">
        <f t="shared" si="1409"/>
        <v>0</v>
      </c>
      <c r="AF582" s="1498"/>
      <c r="AG582" s="1498"/>
      <c r="AH582" s="1486"/>
      <c r="AI582" s="1498"/>
      <c r="AJ582" s="2080"/>
      <c r="AK582" s="763"/>
      <c r="AL582" s="19"/>
      <c r="AM582" s="19"/>
      <c r="AN582" s="19"/>
      <c r="AO582" s="19"/>
      <c r="AP582" s="223"/>
      <c r="AQ582" s="223"/>
      <c r="AR582" s="223"/>
      <c r="AS582" s="223"/>
      <c r="AT582" s="223"/>
      <c r="AW582" s="835"/>
    </row>
    <row r="583" spans="1:49" ht="14.45" hidden="1" customHeight="1" outlineLevel="1">
      <c r="A583" s="2613" t="s">
        <v>40</v>
      </c>
      <c r="B583" s="2614" t="s">
        <v>22</v>
      </c>
      <c r="C583" s="1434" t="s">
        <v>302</v>
      </c>
      <c r="D583" s="1496"/>
      <c r="E583" s="1496"/>
      <c r="F583" s="1496"/>
      <c r="G583" s="1464"/>
      <c r="H583" s="1464"/>
      <c r="I583" s="1464"/>
      <c r="J583" s="1298"/>
      <c r="K583" s="1538"/>
      <c r="L583" s="1298">
        <f>SUM(M583:P583)</f>
        <v>0</v>
      </c>
      <c r="M583" s="1298"/>
      <c r="N583" s="1298"/>
      <c r="O583" s="1298"/>
      <c r="P583" s="1298"/>
      <c r="Q583" s="1303"/>
      <c r="R583" s="1303"/>
      <c r="S583" s="1303"/>
      <c r="T583" s="1303"/>
      <c r="U583" s="1298">
        <f t="shared" si="1407"/>
        <v>0</v>
      </c>
      <c r="V583" s="1498"/>
      <c r="W583" s="1498"/>
      <c r="X583" s="1486"/>
      <c r="Y583" s="1498"/>
      <c r="Z583" s="1298">
        <f>SUM(AA583:AD583)</f>
        <v>0</v>
      </c>
      <c r="AA583" s="1298"/>
      <c r="AB583" s="1298"/>
      <c r="AC583" s="1298"/>
      <c r="AD583" s="1298"/>
      <c r="AE583" s="1298">
        <f t="shared" si="1409"/>
        <v>0</v>
      </c>
      <c r="AF583" s="1498"/>
      <c r="AG583" s="1498"/>
      <c r="AH583" s="1486"/>
      <c r="AI583" s="1498"/>
      <c r="AJ583" s="2080"/>
      <c r="AK583" s="763"/>
      <c r="AL583" s="19"/>
      <c r="AM583" s="19"/>
      <c r="AN583" s="19"/>
      <c r="AO583" s="19"/>
      <c r="AP583" s="223"/>
      <c r="AQ583" s="223"/>
      <c r="AR583" s="223"/>
      <c r="AS583" s="223"/>
      <c r="AT583" s="223"/>
      <c r="AW583" s="835"/>
    </row>
    <row r="584" spans="1:49" ht="14.25" hidden="1" customHeight="1" outlineLevel="1">
      <c r="A584" s="2613"/>
      <c r="B584" s="2614"/>
      <c r="C584" s="1508" t="s">
        <v>81</v>
      </c>
      <c r="D584" s="1509"/>
      <c r="E584" s="1509"/>
      <c r="F584" s="1509"/>
      <c r="G584" s="1510">
        <f>IF(G567&gt;0,G583/G$27*100,)</f>
        <v>0</v>
      </c>
      <c r="H584" s="1510"/>
      <c r="I584" s="1510"/>
      <c r="J584" s="1298"/>
      <c r="K584" s="1451"/>
      <c r="L584" s="1298">
        <f t="shared" ref="L584:P584" si="1414">IF(L567&gt;0,L583/L567*100,)</f>
        <v>0</v>
      </c>
      <c r="M584" s="1298">
        <f t="shared" si="1414"/>
        <v>0</v>
      </c>
      <c r="N584" s="1298">
        <f t="shared" si="1414"/>
        <v>0</v>
      </c>
      <c r="O584" s="1298">
        <f t="shared" si="1414"/>
        <v>0</v>
      </c>
      <c r="P584" s="1298">
        <f t="shared" si="1414"/>
        <v>0</v>
      </c>
      <c r="Q584" s="1303">
        <f t="shared" ref="Q584:R584" si="1415">IF(Q567&gt;0,Q583/Q567*100,)</f>
        <v>0</v>
      </c>
      <c r="R584" s="1303">
        <f t="shared" si="1415"/>
        <v>0</v>
      </c>
      <c r="S584" s="1303">
        <f t="shared" ref="S584:T584" si="1416">IF(S567&gt;0,S583/S567*100,)</f>
        <v>0</v>
      </c>
      <c r="T584" s="1303">
        <f t="shared" si="1416"/>
        <v>0</v>
      </c>
      <c r="U584" s="1298">
        <f t="shared" si="1407"/>
        <v>0</v>
      </c>
      <c r="V584" s="1498"/>
      <c r="W584" s="1498"/>
      <c r="X584" s="1486"/>
      <c r="Y584" s="1498"/>
      <c r="Z584" s="1298">
        <f t="shared" ref="Z584:AD584" si="1417">IF(Z567&gt;0,Z583/Z567*100,)</f>
        <v>0</v>
      </c>
      <c r="AA584" s="1298">
        <f t="shared" si="1417"/>
        <v>0</v>
      </c>
      <c r="AB584" s="1298">
        <f t="shared" si="1417"/>
        <v>0</v>
      </c>
      <c r="AC584" s="1298">
        <f t="shared" si="1417"/>
        <v>0</v>
      </c>
      <c r="AD584" s="1298">
        <f t="shared" si="1417"/>
        <v>0</v>
      </c>
      <c r="AE584" s="1298">
        <f t="shared" si="1409"/>
        <v>0</v>
      </c>
      <c r="AF584" s="1498"/>
      <c r="AG584" s="1498"/>
      <c r="AH584" s="1486"/>
      <c r="AI584" s="1498"/>
      <c r="AJ584" s="2080"/>
      <c r="AK584" s="763"/>
      <c r="AL584" s="19"/>
      <c r="AM584" s="19"/>
      <c r="AN584" s="19"/>
      <c r="AO584" s="19"/>
      <c r="AP584" s="223"/>
      <c r="AQ584" s="223"/>
      <c r="AR584" s="223"/>
      <c r="AS584" s="223"/>
      <c r="AT584" s="223"/>
      <c r="AW584" s="835"/>
    </row>
    <row r="585" spans="1:49" ht="20.25" customHeight="1" outlineLevel="1">
      <c r="A585" s="2613" t="s">
        <v>41</v>
      </c>
      <c r="B585" s="2614" t="s">
        <v>23</v>
      </c>
      <c r="C585" s="1434" t="s">
        <v>302</v>
      </c>
      <c r="D585" s="1496"/>
      <c r="E585" s="1496"/>
      <c r="F585" s="1496"/>
      <c r="G585" s="1478"/>
      <c r="H585" s="1478"/>
      <c r="I585" s="1478"/>
      <c r="J585" s="1298">
        <v>1.2760689999999999</v>
      </c>
      <c r="K585" s="1483"/>
      <c r="L585" s="1298">
        <f>SUM(M585:P585)</f>
        <v>1.3519999999999999</v>
      </c>
      <c r="M585" s="1298">
        <v>0.57399999999999995</v>
      </c>
      <c r="N585" s="1298">
        <v>0.191</v>
      </c>
      <c r="O585" s="1298">
        <v>0</v>
      </c>
      <c r="P585" s="1298">
        <v>0.58699999999999997</v>
      </c>
      <c r="Q585" s="1303">
        <v>1.358619</v>
      </c>
      <c r="R585" s="1303">
        <v>1.3522380000000001</v>
      </c>
      <c r="S585" s="1303">
        <v>1.3522380000000001</v>
      </c>
      <c r="T585" s="1303">
        <v>1.3522380000000001</v>
      </c>
      <c r="U585" s="1298">
        <f t="shared" si="1407"/>
        <v>1.3519999999999999</v>
      </c>
      <c r="V585" s="1303">
        <v>0.57399999999999995</v>
      </c>
      <c r="W585" s="1303">
        <v>0.191</v>
      </c>
      <c r="X585" s="1486">
        <v>0</v>
      </c>
      <c r="Y585" s="1486">
        <v>0.58699999999999997</v>
      </c>
      <c r="Z585" s="1298">
        <f>SUM(AA585:AD585)</f>
        <v>1.3539999999999999</v>
      </c>
      <c r="AA585" s="1298">
        <v>0.57599999999999996</v>
      </c>
      <c r="AB585" s="1298">
        <v>0.191</v>
      </c>
      <c r="AC585" s="1298">
        <v>0</v>
      </c>
      <c r="AD585" s="1298">
        <v>0.58699999999999997</v>
      </c>
      <c r="AE585" s="1298">
        <f t="shared" si="1409"/>
        <v>0.57999999999999996</v>
      </c>
      <c r="AF585" s="1303">
        <v>0.57999999999999996</v>
      </c>
      <c r="AG585" s="1303"/>
      <c r="AH585" s="1486"/>
      <c r="AI585" s="1486"/>
      <c r="AJ585" s="2072"/>
      <c r="AK585" s="763"/>
      <c r="AL585" s="19"/>
      <c r="AM585" s="19"/>
      <c r="AN585" s="19"/>
      <c r="AO585" s="19"/>
      <c r="AP585" s="223"/>
      <c r="AQ585" s="223"/>
      <c r="AR585" s="223"/>
      <c r="AS585" s="223"/>
      <c r="AT585" s="223"/>
      <c r="AW585" s="835"/>
    </row>
    <row r="586" spans="1:49" ht="14.45" hidden="1" customHeight="1" outlineLevel="1">
      <c r="A586" s="2613"/>
      <c r="B586" s="2614"/>
      <c r="C586" s="1508" t="s">
        <v>82</v>
      </c>
      <c r="D586" s="1509"/>
      <c r="E586" s="1509"/>
      <c r="F586" s="1509"/>
      <c r="G586" s="1510">
        <f>IF(G571&gt;0,G585/G$31*100,)</f>
        <v>0</v>
      </c>
      <c r="H586" s="1510"/>
      <c r="I586" s="1510"/>
      <c r="J586" s="1451"/>
      <c r="K586" s="1451"/>
      <c r="L586" s="1455">
        <f t="shared" ref="L586:P586" si="1418">IF(L571&gt;0,L585/L571*100,)</f>
        <v>0</v>
      </c>
      <c r="M586" s="1455">
        <f t="shared" si="1418"/>
        <v>0</v>
      </c>
      <c r="N586" s="1455">
        <f t="shared" si="1418"/>
        <v>0</v>
      </c>
      <c r="O586" s="1455">
        <f t="shared" si="1418"/>
        <v>0</v>
      </c>
      <c r="P586" s="1455">
        <f t="shared" si="1418"/>
        <v>0</v>
      </c>
      <c r="Q586" s="1470">
        <f t="shared" ref="Q586:R586" si="1419">IF(Q571&gt;0,Q585/Q571*100,)</f>
        <v>0</v>
      </c>
      <c r="R586" s="1470">
        <f t="shared" si="1419"/>
        <v>0</v>
      </c>
      <c r="S586" s="1470">
        <f t="shared" ref="S586:T586" si="1420">IF(S571&gt;0,S585/S571*100,)</f>
        <v>0</v>
      </c>
      <c r="T586" s="1470">
        <f t="shared" si="1420"/>
        <v>0</v>
      </c>
      <c r="U586" s="1298">
        <f t="shared" si="1407"/>
        <v>0</v>
      </c>
      <c r="V586" s="1498"/>
      <c r="W586" s="1498"/>
      <c r="X586" s="1498"/>
      <c r="Y586" s="1498"/>
      <c r="Z586" s="1455">
        <f t="shared" ref="Z586:AD586" si="1421">IF(Z571&gt;0,Z585/Z571*100,)</f>
        <v>0</v>
      </c>
      <c r="AA586" s="1455">
        <f t="shared" si="1421"/>
        <v>0</v>
      </c>
      <c r="AB586" s="1455">
        <f t="shared" si="1421"/>
        <v>0</v>
      </c>
      <c r="AC586" s="1455">
        <f t="shared" si="1421"/>
        <v>0</v>
      </c>
      <c r="AD586" s="1455">
        <f t="shared" si="1421"/>
        <v>0</v>
      </c>
      <c r="AE586" s="1298">
        <f t="shared" si="1409"/>
        <v>0</v>
      </c>
      <c r="AF586" s="1498"/>
      <c r="AG586" s="1498"/>
      <c r="AH586" s="1498"/>
      <c r="AI586" s="1498"/>
      <c r="AJ586" s="2080"/>
      <c r="AK586" s="763"/>
      <c r="AL586" s="19"/>
      <c r="AM586" s="19"/>
      <c r="AN586" s="19"/>
      <c r="AO586" s="19"/>
      <c r="AP586" s="223"/>
      <c r="AQ586" s="223"/>
      <c r="AR586" s="223"/>
      <c r="AS586" s="223"/>
      <c r="AT586" s="223"/>
      <c r="AW586" s="835"/>
    </row>
    <row r="587" spans="1:49" ht="25.15" customHeight="1" outlineLevel="1">
      <c r="A587" s="2595">
        <v>6</v>
      </c>
      <c r="B587" s="2618" t="s">
        <v>99</v>
      </c>
      <c r="C587" s="1434" t="s">
        <v>303</v>
      </c>
      <c r="D587" s="1473"/>
      <c r="E587" s="1303">
        <f>E591+E595+E599+E602</f>
        <v>2.6206010000000002</v>
      </c>
      <c r="F587" s="1303">
        <v>2.8823059999999998</v>
      </c>
      <c r="G587" s="1303">
        <f>G591+G595+G599+G602</f>
        <v>4.0657920000000001</v>
      </c>
      <c r="H587" s="1303">
        <v>3.9202074296310769</v>
      </c>
      <c r="I587" s="1303">
        <v>4.3481657749904672</v>
      </c>
      <c r="J587" s="1298">
        <f t="shared" ref="J587" si="1422">J591+J595+J599+J604</f>
        <v>1.8598569700000001</v>
      </c>
      <c r="K587" s="1298"/>
      <c r="L587" s="1298">
        <f t="shared" ref="L587:P587" si="1423">L591+L595+L599+L604</f>
        <v>1.4741076821148364</v>
      </c>
      <c r="M587" s="1298">
        <f t="shared" si="1423"/>
        <v>0.62417760620821361</v>
      </c>
      <c r="N587" s="1298">
        <f t="shared" si="1423"/>
        <v>0.3184499363384149</v>
      </c>
      <c r="O587" s="1298">
        <f t="shared" si="1423"/>
        <v>7.5219324800476758E-2</v>
      </c>
      <c r="P587" s="1298">
        <f t="shared" si="1423"/>
        <v>0.45626081476773117</v>
      </c>
      <c r="Q587" s="1303">
        <f t="shared" ref="Q587:R587" si="1424">Q591+Q595+Q599+Q604</f>
        <v>1.4921040919475854</v>
      </c>
      <c r="R587" s="1303">
        <f t="shared" si="1424"/>
        <v>1.5080427758162946</v>
      </c>
      <c r="S587" s="1303">
        <f t="shared" ref="S587:T587" si="1425">S591+S595+S599+S604</f>
        <v>1.5241778836357855</v>
      </c>
      <c r="T587" s="1303">
        <f t="shared" si="1425"/>
        <v>1.5405122670482478</v>
      </c>
      <c r="U587" s="1298">
        <f t="shared" si="1407"/>
        <v>1.5924860000000001</v>
      </c>
      <c r="V587" s="1298">
        <f t="shared" ref="V587:AD587" si="1426">V591+V595+V599+V604</f>
        <v>0.70495200000000013</v>
      </c>
      <c r="W587" s="1298">
        <f t="shared" si="1426"/>
        <v>0.22489100000000001</v>
      </c>
      <c r="X587" s="1566">
        <f t="shared" si="1426"/>
        <v>7.1310999999999999E-2</v>
      </c>
      <c r="Y587" s="1298">
        <f t="shared" si="1426"/>
        <v>0.59133199999999997</v>
      </c>
      <c r="Z587" s="1298">
        <f t="shared" si="1426"/>
        <v>1.6026583632622835</v>
      </c>
      <c r="AA587" s="1303">
        <f t="shared" si="1426"/>
        <v>0.71401706717499225</v>
      </c>
      <c r="AB587" s="1303">
        <f t="shared" si="1426"/>
        <v>0.2638097248340886</v>
      </c>
      <c r="AC587" s="1304">
        <f t="shared" si="1426"/>
        <v>8.5753873858146049E-2</v>
      </c>
      <c r="AD587" s="1303">
        <f t="shared" si="1426"/>
        <v>0.53907769739505662</v>
      </c>
      <c r="AE587" s="1298">
        <f t="shared" si="1409"/>
        <v>0.73142499999999999</v>
      </c>
      <c r="AF587" s="1298">
        <f t="shared" ref="AF587:AI587" si="1427">AF591+AF595+AF599+AF604</f>
        <v>0.73142499999999999</v>
      </c>
      <c r="AG587" s="1298">
        <f t="shared" si="1427"/>
        <v>0</v>
      </c>
      <c r="AH587" s="1566">
        <f t="shared" si="1427"/>
        <v>0</v>
      </c>
      <c r="AI587" s="1298">
        <f t="shared" si="1427"/>
        <v>0</v>
      </c>
      <c r="AJ587" s="2001"/>
      <c r="AK587" s="763"/>
      <c r="AL587" s="19"/>
      <c r="AM587" s="19"/>
      <c r="AN587" s="19"/>
      <c r="AO587" s="19"/>
      <c r="AP587" s="223"/>
      <c r="AQ587" s="223"/>
      <c r="AR587" s="223"/>
      <c r="AS587" s="223"/>
      <c r="AT587" s="223"/>
      <c r="AW587" s="835"/>
    </row>
    <row r="588" spans="1:49" ht="51.75" customHeight="1" outlineLevel="1">
      <c r="A588" s="2595"/>
      <c r="B588" s="2618"/>
      <c r="C588" s="1434" t="s">
        <v>280</v>
      </c>
      <c r="D588" s="1473"/>
      <c r="E588" s="1303">
        <f>E590+E594+E598+E601</f>
        <v>0.1508252269</v>
      </c>
      <c r="F588" s="1303">
        <v>0.17351476999999998</v>
      </c>
      <c r="G588" s="1303">
        <f>G590+G594+G598+G601</f>
        <v>0.19041118049999997</v>
      </c>
      <c r="H588" s="1303">
        <v>0.16599191733149998</v>
      </c>
      <c r="I588" s="1303">
        <v>0.15600368368259998</v>
      </c>
      <c r="J588" s="1298">
        <f t="shared" ref="J588" si="1428">J590+J594+J598+J603</f>
        <v>5.1734983999999998E-2</v>
      </c>
      <c r="K588" s="1298"/>
      <c r="L588" s="1298">
        <f t="shared" ref="L588:P588" si="1429">L590+L594+L598+L603</f>
        <v>5.0182845430332003E-2</v>
      </c>
      <c r="M588" s="1298">
        <f t="shared" si="1429"/>
        <v>2.0710181402520001E-2</v>
      </c>
      <c r="N588" s="1298">
        <f t="shared" si="1429"/>
        <v>1.2039350433360001E-2</v>
      </c>
      <c r="O588" s="1298">
        <f t="shared" si="1429"/>
        <v>2.3612150427599998E-3</v>
      </c>
      <c r="P588" s="1298">
        <f t="shared" si="1429"/>
        <v>1.5072098551692E-2</v>
      </c>
      <c r="Q588" s="1303">
        <f t="shared" ref="Q588:R588" si="1430">Q590+Q594+Q598+Q603</f>
        <v>4.8677446445600001E-2</v>
      </c>
      <c r="R588" s="1303">
        <f t="shared" si="1430"/>
        <v>4.7217123052232003E-2</v>
      </c>
      <c r="S588" s="1303">
        <f t="shared" ref="S588:T588" si="1431">S590+S594+S598+S603</f>
        <v>4.5800609360665046E-2</v>
      </c>
      <c r="T588" s="1303">
        <f t="shared" si="1431"/>
        <v>4.442659107984509E-2</v>
      </c>
      <c r="U588" s="1298">
        <f t="shared" si="1407"/>
        <v>5.1111105000000004E-2</v>
      </c>
      <c r="V588" s="1298">
        <f t="shared" ref="V588:AD588" si="1432">V590+V594+V598+V603</f>
        <v>2.2738847E-2</v>
      </c>
      <c r="W588" s="1298">
        <f t="shared" si="1432"/>
        <v>7.3463280000000001E-3</v>
      </c>
      <c r="X588" s="1566">
        <f t="shared" si="1432"/>
        <v>2.0511599999999998E-3</v>
      </c>
      <c r="Y588" s="1298">
        <f t="shared" si="1432"/>
        <v>1.8974769999999998E-2</v>
      </c>
      <c r="Z588" s="1298">
        <f t="shared" si="1432"/>
        <v>4.8677360067422043E-2</v>
      </c>
      <c r="AA588" s="1303">
        <f t="shared" si="1432"/>
        <v>2.13363929604444E-2</v>
      </c>
      <c r="AB588" s="1303">
        <f t="shared" si="1432"/>
        <v>8.2225478303592017E-3</v>
      </c>
      <c r="AC588" s="1304">
        <f t="shared" si="1432"/>
        <v>2.2903785914771997E-3</v>
      </c>
      <c r="AD588" s="1303">
        <f t="shared" si="1432"/>
        <v>1.6828040685141238E-2</v>
      </c>
      <c r="AE588" s="1298">
        <f t="shared" si="1409"/>
        <v>2.2117069E-2</v>
      </c>
      <c r="AF588" s="1298">
        <f t="shared" ref="AF588:AI588" si="1433">AF590+AF594+AF598+AF603</f>
        <v>2.2117069E-2</v>
      </c>
      <c r="AG588" s="1298">
        <f t="shared" si="1433"/>
        <v>0</v>
      </c>
      <c r="AH588" s="1566">
        <f t="shared" si="1433"/>
        <v>0</v>
      </c>
      <c r="AI588" s="1298">
        <f t="shared" si="1433"/>
        <v>0</v>
      </c>
      <c r="AJ588" s="2001"/>
      <c r="AK588" s="763"/>
      <c r="AL588" s="19"/>
      <c r="AM588" s="19"/>
      <c r="AN588" s="19"/>
      <c r="AO588" s="19"/>
      <c r="AP588" s="223"/>
      <c r="AQ588" s="223"/>
      <c r="AR588" s="223"/>
      <c r="AS588" s="223"/>
      <c r="AT588" s="223"/>
      <c r="AW588" s="835"/>
    </row>
    <row r="589" spans="1:49" outlineLevel="1">
      <c r="A589" s="2602" t="s">
        <v>83</v>
      </c>
      <c r="B589" s="2601" t="s">
        <v>113</v>
      </c>
      <c r="C589" s="1434" t="s">
        <v>302</v>
      </c>
      <c r="D589" s="1358"/>
      <c r="E589" s="1303">
        <v>0.68913400000000002</v>
      </c>
      <c r="F589" s="1303">
        <v>0.71799999999999997</v>
      </c>
      <c r="G589" s="1303">
        <v>0.81040199999999996</v>
      </c>
      <c r="H589" s="1303">
        <v>0.76083199999999995</v>
      </c>
      <c r="I589" s="1303">
        <v>0.79157749999999993</v>
      </c>
      <c r="J589" s="1298">
        <v>0.33185700000000001</v>
      </c>
      <c r="K589" s="1298"/>
      <c r="L589" s="1298">
        <f>SUM(M589:P589)</f>
        <v>0.32190078608610007</v>
      </c>
      <c r="M589" s="1298">
        <v>0.14614834502100002</v>
      </c>
      <c r="N589" s="1298">
        <v>5.1348945278000005E-2</v>
      </c>
      <c r="O589" s="1298">
        <v>1.9676792023E-2</v>
      </c>
      <c r="P589" s="1298">
        <v>0.10472670376410001</v>
      </c>
      <c r="Q589" s="1303">
        <v>0.31224425130000005</v>
      </c>
      <c r="R589" s="1303">
        <v>0.30287692376100006</v>
      </c>
      <c r="S589" s="1303">
        <v>0.29379061604817008</v>
      </c>
      <c r="T589" s="1303">
        <v>0.28497689756672495</v>
      </c>
      <c r="U589" s="1298">
        <f t="shared" si="1407"/>
        <v>0.34536600000000001</v>
      </c>
      <c r="V589" s="1303">
        <v>0.15134800000000001</v>
      </c>
      <c r="W589" s="1303">
        <v>4.8930000000000001E-2</v>
      </c>
      <c r="X589" s="1486">
        <v>1.7093000000000001E-2</v>
      </c>
      <c r="Y589" s="1486">
        <v>0.127995</v>
      </c>
      <c r="Z589" s="1298">
        <f>SUM(AA589:AD589)</f>
        <v>0.31224376250351704</v>
      </c>
      <c r="AA589" s="1530">
        <v>0.14176389467037001</v>
      </c>
      <c r="AB589" s="1530">
        <v>4.9808476919660005E-2</v>
      </c>
      <c r="AC589" s="1486">
        <v>1.9086488262309999E-2</v>
      </c>
      <c r="AD589" s="1486">
        <v>0.10158490265117701</v>
      </c>
      <c r="AE589" s="1298">
        <f t="shared" si="1409"/>
        <v>0.15428800000000001</v>
      </c>
      <c r="AF589" s="1303">
        <v>0.15428800000000001</v>
      </c>
      <c r="AG589" s="1303"/>
      <c r="AH589" s="1486"/>
      <c r="AI589" s="1486"/>
      <c r="AJ589" s="2072"/>
      <c r="AK589" s="763"/>
      <c r="AL589" s="19"/>
      <c r="AM589" s="19"/>
      <c r="AN589" s="19"/>
      <c r="AO589" s="19"/>
      <c r="AP589" s="223"/>
      <c r="AQ589" s="223"/>
      <c r="AR589" s="223"/>
      <c r="AS589" s="223"/>
      <c r="AT589" s="223"/>
      <c r="AV589" s="255"/>
      <c r="AW589" s="842"/>
    </row>
    <row r="590" spans="1:49" outlineLevel="1">
      <c r="A590" s="2602"/>
      <c r="B590" s="2601"/>
      <c r="C590" s="1434" t="s">
        <v>280</v>
      </c>
      <c r="D590" s="1358"/>
      <c r="E590" s="1303">
        <f>0.12*E589</f>
        <v>8.2696080000000005E-2</v>
      </c>
      <c r="F590" s="1303">
        <v>8.6159999999999987E-2</v>
      </c>
      <c r="G590" s="1303">
        <f>0.12*G589</f>
        <v>9.7248239999999986E-2</v>
      </c>
      <c r="H590" s="1303">
        <v>9.1299839999999993E-2</v>
      </c>
      <c r="I590" s="1303">
        <v>9.4989299999999985E-2</v>
      </c>
      <c r="J590" s="1298">
        <f t="shared" ref="J590:P590" si="1434">0.12*J589</f>
        <v>3.9822839999999998E-2</v>
      </c>
      <c r="K590" s="1298"/>
      <c r="L590" s="1298">
        <f t="shared" si="1434"/>
        <v>3.8628094330332007E-2</v>
      </c>
      <c r="M590" s="1298">
        <f t="shared" si="1434"/>
        <v>1.7537801402520002E-2</v>
      </c>
      <c r="N590" s="1298">
        <f t="shared" si="1434"/>
        <v>6.1618734333600007E-3</v>
      </c>
      <c r="O590" s="1298">
        <f t="shared" si="1434"/>
        <v>2.3612150427599998E-3</v>
      </c>
      <c r="P590" s="1298">
        <f t="shared" si="1434"/>
        <v>1.2567204451692E-2</v>
      </c>
      <c r="Q590" s="1303">
        <f t="shared" ref="Q590:R590" si="1435">0.12*Q589</f>
        <v>3.7469310156000003E-2</v>
      </c>
      <c r="R590" s="1303">
        <f t="shared" si="1435"/>
        <v>3.6345230851320007E-2</v>
      </c>
      <c r="S590" s="1303">
        <f t="shared" ref="S590:T590" si="1436">0.12*S589</f>
        <v>3.525487392578041E-2</v>
      </c>
      <c r="T590" s="1303">
        <f t="shared" si="1436"/>
        <v>3.419722770800699E-2</v>
      </c>
      <c r="U590" s="1298">
        <f t="shared" si="1407"/>
        <v>4.1443919999999995E-2</v>
      </c>
      <c r="V590" s="1298">
        <f t="shared" ref="V590:AD590" si="1437">0.12*V589</f>
        <v>1.8161759999999999E-2</v>
      </c>
      <c r="W590" s="1298">
        <f t="shared" si="1437"/>
        <v>5.8716000000000003E-3</v>
      </c>
      <c r="X590" s="1566">
        <f t="shared" si="1437"/>
        <v>2.0511599999999998E-3</v>
      </c>
      <c r="Y590" s="1298">
        <f t="shared" si="1437"/>
        <v>1.5359399999999999E-2</v>
      </c>
      <c r="Z590" s="1298">
        <f t="shared" si="1437"/>
        <v>3.7469251500422046E-2</v>
      </c>
      <c r="AA590" s="1303">
        <f t="shared" si="1437"/>
        <v>1.7011667360444401E-2</v>
      </c>
      <c r="AB590" s="1303">
        <f t="shared" si="1437"/>
        <v>5.9770172303592007E-3</v>
      </c>
      <c r="AC590" s="1304">
        <f t="shared" si="1437"/>
        <v>2.2903785914771997E-3</v>
      </c>
      <c r="AD590" s="1303">
        <f t="shared" si="1437"/>
        <v>1.219018831814124E-2</v>
      </c>
      <c r="AE590" s="1298">
        <f t="shared" si="1409"/>
        <v>1.8514559999999999E-2</v>
      </c>
      <c r="AF590" s="1298">
        <f t="shared" ref="AF590:AI590" si="1438">0.12*AF589</f>
        <v>1.8514559999999999E-2</v>
      </c>
      <c r="AG590" s="1298">
        <f t="shared" si="1438"/>
        <v>0</v>
      </c>
      <c r="AH590" s="1566">
        <f t="shared" si="1438"/>
        <v>0</v>
      </c>
      <c r="AI590" s="1298">
        <f t="shared" si="1438"/>
        <v>0</v>
      </c>
      <c r="AJ590" s="2001"/>
      <c r="AK590" s="763"/>
      <c r="AL590" s="19"/>
      <c r="AM590" s="19"/>
      <c r="AN590" s="19"/>
      <c r="AO590" s="19"/>
      <c r="AP590" s="223"/>
      <c r="AQ590" s="223"/>
      <c r="AR590" s="223"/>
      <c r="AS590" s="223"/>
      <c r="AT590" s="223"/>
      <c r="AW590" s="842"/>
    </row>
    <row r="591" spans="1:49" outlineLevel="1">
      <c r="A591" s="2595"/>
      <c r="B591" s="2601"/>
      <c r="C591" s="1434" t="s">
        <v>303</v>
      </c>
      <c r="D591" s="1358"/>
      <c r="E591" s="1303">
        <v>1.7899590000000001</v>
      </c>
      <c r="F591" s="1303">
        <v>1.872792</v>
      </c>
      <c r="G591" s="1303">
        <v>2.777523</v>
      </c>
      <c r="H591" s="1303">
        <v>2.8722310596310772</v>
      </c>
      <c r="I591" s="1303">
        <v>3.498277954990467</v>
      </c>
      <c r="J591" s="1298">
        <v>1.6877819700000001</v>
      </c>
      <c r="K591" s="1298"/>
      <c r="L591" s="1298">
        <f>SUM(M591:P591)</f>
        <v>1.2305440721148364</v>
      </c>
      <c r="M591" s="1298">
        <f>M589*$BF$13</f>
        <v>0.55868760620821356</v>
      </c>
      <c r="N591" s="1298">
        <f>N589*$BG$13</f>
        <v>0.19629383633841491</v>
      </c>
      <c r="O591" s="1298">
        <f>O589*$BH$13</f>
        <v>7.5219324800476758E-2</v>
      </c>
      <c r="P591" s="1298">
        <f>P589*$BI$13</f>
        <v>0.40034330476773117</v>
      </c>
      <c r="Q591" s="1303">
        <f>Q589*$BA$13</f>
        <v>1.241374803234665</v>
      </c>
      <c r="R591" s="1303">
        <f>R589*$BB$13</f>
        <v>1.2522989015031298</v>
      </c>
      <c r="S591" s="1303">
        <f>S589*$BC$13</f>
        <v>1.2633191318363575</v>
      </c>
      <c r="T591" s="1303">
        <f>T589*$BD$13</f>
        <v>1.2744363401965173</v>
      </c>
      <c r="U591" s="1298">
        <f t="shared" si="1407"/>
        <v>1.4386400000000001</v>
      </c>
      <c r="V591" s="1303">
        <v>0.6317640000000001</v>
      </c>
      <c r="W591" s="1303">
        <v>0.202041</v>
      </c>
      <c r="X591" s="1486">
        <v>7.1310999999999999E-2</v>
      </c>
      <c r="Y591" s="1303">
        <v>0.533524</v>
      </c>
      <c r="Z591" s="1298">
        <f>SUM(AA591:AD591)</f>
        <v>1.4028831210188717</v>
      </c>
      <c r="AA591" s="1530">
        <v>0.63693241910867371</v>
      </c>
      <c r="AB591" s="1530">
        <v>0.22378500372273091</v>
      </c>
      <c r="AC591" s="1486">
        <v>8.5753873858146049E-2</v>
      </c>
      <c r="AD591" s="1530">
        <v>0.45641182432932104</v>
      </c>
      <c r="AE591" s="1298">
        <f t="shared" si="1409"/>
        <v>0.67382200000000003</v>
      </c>
      <c r="AF591" s="1303">
        <v>0.67382200000000003</v>
      </c>
      <c r="AG591" s="1303"/>
      <c r="AH591" s="1486"/>
      <c r="AI591" s="1303"/>
      <c r="AJ591" s="2076"/>
      <c r="AK591" s="763"/>
      <c r="AL591" s="19"/>
      <c r="AM591" s="19"/>
      <c r="AN591" s="19"/>
      <c r="AO591" s="19"/>
      <c r="AP591" s="223"/>
      <c r="AQ591" s="223"/>
      <c r="AR591" s="223"/>
      <c r="AS591" s="223"/>
      <c r="AT591" s="223"/>
      <c r="AW591" s="845"/>
    </row>
    <row r="592" spans="1:49" outlineLevel="1">
      <c r="A592" s="2595"/>
      <c r="B592" s="2601"/>
      <c r="C592" s="1434" t="s">
        <v>304</v>
      </c>
      <c r="D592" s="1358"/>
      <c r="E592" s="1539">
        <f>E589/6320</f>
        <v>1.0904018987341773E-4</v>
      </c>
      <c r="F592" s="1539">
        <f t="shared" ref="F592:H592" si="1439">F589/6320</f>
        <v>1.1360759493670885E-4</v>
      </c>
      <c r="G592" s="1539">
        <f t="shared" si="1439"/>
        <v>1.2822816455696203E-4</v>
      </c>
      <c r="H592" s="1539">
        <f t="shared" si="1439"/>
        <v>1.2038481012658226E-4</v>
      </c>
      <c r="I592" s="1539">
        <f>I589/7441.3</f>
        <v>1.0637623802292609E-4</v>
      </c>
      <c r="J592" s="1564">
        <f>J591/2730</f>
        <v>6.1823515384615388E-4</v>
      </c>
      <c r="K592" s="1564"/>
      <c r="L592" s="1564">
        <f t="shared" ref="L592:T592" si="1440">L591/2730</f>
        <v>4.5074874436440893E-4</v>
      </c>
      <c r="M592" s="1564">
        <f t="shared" si="1440"/>
        <v>2.0464747480154343E-4</v>
      </c>
      <c r="N592" s="1564">
        <f t="shared" si="1440"/>
        <v>7.1902504153265539E-5</v>
      </c>
      <c r="O592" s="1760">
        <f t="shared" si="1440"/>
        <v>2.7552866227280863E-5</v>
      </c>
      <c r="P592" s="1564">
        <f t="shared" si="1440"/>
        <v>1.4664589918231911E-4</v>
      </c>
      <c r="Q592" s="1564">
        <f t="shared" si="1440"/>
        <v>4.5471604514090293E-4</v>
      </c>
      <c r="R592" s="1564">
        <f t="shared" si="1440"/>
        <v>4.5871754633814278E-4</v>
      </c>
      <c r="S592" s="1564">
        <f t="shared" si="1440"/>
        <v>4.6275426074591846E-4</v>
      </c>
      <c r="T592" s="1564">
        <f t="shared" si="1440"/>
        <v>4.6682649824048256E-4</v>
      </c>
      <c r="U592" s="1760">
        <f t="shared" ref="U592:Y592" si="1441">U589/7441.3</f>
        <v>4.6412051657640468E-5</v>
      </c>
      <c r="V592" s="1760">
        <f>V589/7441.3</f>
        <v>2.033891927485789E-5</v>
      </c>
      <c r="W592" s="1760">
        <f t="shared" si="1441"/>
        <v>6.575463964629836E-6</v>
      </c>
      <c r="X592" s="1761">
        <f t="shared" si="1441"/>
        <v>2.2970448711918615E-6</v>
      </c>
      <c r="Y592" s="1760">
        <f t="shared" si="1441"/>
        <v>1.7200623546960879E-5</v>
      </c>
      <c r="Z592" s="1564">
        <f t="shared" ref="Z592" si="1442">Z591/2730</f>
        <v>5.138766011058138E-4</v>
      </c>
      <c r="AA592" s="1540">
        <f>AA589/7441.3</f>
        <v>1.9050958121614503E-5</v>
      </c>
      <c r="AB592" s="1539">
        <f t="shared" ref="AB592:AD592" si="1443">AB589/7441.3</f>
        <v>6.6935181916681226E-6</v>
      </c>
      <c r="AC592" s="1539">
        <f t="shared" si="1443"/>
        <v>2.5649400322940883E-6</v>
      </c>
      <c r="AD592" s="1539">
        <f t="shared" si="1443"/>
        <v>1.3651499422302152E-5</v>
      </c>
      <c r="AE592" s="1760">
        <f t="shared" ref="AE592" si="1444">AE589/7441.3</f>
        <v>2.0734011530243372E-5</v>
      </c>
      <c r="AF592" s="1760">
        <f>AF589/7441.3</f>
        <v>2.0734011530243372E-5</v>
      </c>
      <c r="AG592" s="1760">
        <f t="shared" ref="AG592:AI592" si="1445">AG589/7441.3</f>
        <v>0</v>
      </c>
      <c r="AH592" s="1761">
        <f t="shared" si="1445"/>
        <v>0</v>
      </c>
      <c r="AI592" s="1760">
        <f t="shared" si="1445"/>
        <v>0</v>
      </c>
      <c r="AJ592" s="2084"/>
      <c r="AK592" s="763"/>
      <c r="AL592" s="19"/>
      <c r="AM592" s="19"/>
      <c r="AN592" s="19"/>
      <c r="AO592" s="19"/>
      <c r="AP592" s="223"/>
      <c r="AQ592" s="223"/>
      <c r="AR592" s="223"/>
      <c r="AS592" s="223"/>
      <c r="AT592" s="223"/>
      <c r="AW592" s="842"/>
    </row>
    <row r="593" spans="1:50" ht="15" customHeight="1" outlineLevel="1">
      <c r="A593" s="2595" t="s">
        <v>84</v>
      </c>
      <c r="B593" s="2601" t="s">
        <v>122</v>
      </c>
      <c r="C593" s="1434" t="s">
        <v>14</v>
      </c>
      <c r="D593" s="1358"/>
      <c r="E593" s="1303">
        <v>476.76100000000002</v>
      </c>
      <c r="F593" s="1303">
        <v>611.29999999999995</v>
      </c>
      <c r="G593" s="1303">
        <v>651.94499999999994</v>
      </c>
      <c r="H593" s="1303">
        <v>522.68773499999998</v>
      </c>
      <c r="I593" s="1303">
        <v>426.97259399999996</v>
      </c>
      <c r="J593" s="1298">
        <v>83.36</v>
      </c>
      <c r="K593" s="1298"/>
      <c r="L593" s="1298">
        <f>SUM(M593:P593)</f>
        <v>80.858999999999995</v>
      </c>
      <c r="M593" s="1298">
        <v>22.2</v>
      </c>
      <c r="N593" s="1298">
        <v>41.13</v>
      </c>
      <c r="O593" s="1298"/>
      <c r="P593" s="1298">
        <v>17.529</v>
      </c>
      <c r="Q593" s="1303">
        <v>78.433424000000002</v>
      </c>
      <c r="R593" s="1303">
        <v>76.080421279999996</v>
      </c>
      <c r="S593" s="1303">
        <v>73.798008641599992</v>
      </c>
      <c r="T593" s="1303">
        <v>71.584068382351987</v>
      </c>
      <c r="U593" s="1298">
        <f>SUM(V593:Y593)</f>
        <v>67.650000000000006</v>
      </c>
      <c r="V593" s="150">
        <v>32.03</v>
      </c>
      <c r="W593" s="1303">
        <v>10.32</v>
      </c>
      <c r="X593" s="1530">
        <v>0</v>
      </c>
      <c r="Y593" s="1303">
        <v>25.3</v>
      </c>
      <c r="Z593" s="1298">
        <f>SUM(AA593:AD593)</f>
        <v>78.433229999999995</v>
      </c>
      <c r="AA593" s="1530">
        <v>30.263999999999999</v>
      </c>
      <c r="AB593" s="1530">
        <v>15.713999999999999</v>
      </c>
      <c r="AC593" s="1486">
        <v>0</v>
      </c>
      <c r="AD593" s="1530">
        <v>32.45523</v>
      </c>
      <c r="AE593" s="1298">
        <f>SUM(AF593:AI593)</f>
        <v>25.21</v>
      </c>
      <c r="AF593" s="150">
        <v>25.21</v>
      </c>
      <c r="AG593" s="1303"/>
      <c r="AH593" s="1530"/>
      <c r="AI593" s="1303"/>
      <c r="AJ593" s="2076"/>
      <c r="AK593" s="1275"/>
      <c r="AL593" s="222"/>
      <c r="AM593" s="222"/>
      <c r="AN593" s="222"/>
      <c r="AO593" s="222"/>
      <c r="AP593" s="223"/>
      <c r="AQ593" s="223"/>
      <c r="AR593" s="223"/>
      <c r="AS593" s="223"/>
      <c r="AT593" s="223"/>
      <c r="AV593" s="255"/>
      <c r="AW593" s="835"/>
      <c r="AX593" s="255"/>
    </row>
    <row r="594" spans="1:50" outlineLevel="1">
      <c r="A594" s="2595"/>
      <c r="B594" s="2601"/>
      <c r="C594" s="1434" t="s">
        <v>280</v>
      </c>
      <c r="D594" s="1358"/>
      <c r="E594" s="1303">
        <f>0.1429*E593/1000</f>
        <v>6.8129146900000007E-2</v>
      </c>
      <c r="F594" s="1303">
        <v>8.7354769999999984E-2</v>
      </c>
      <c r="G594" s="1303">
        <f>0.1429*G593/1000</f>
        <v>9.3162940499999985E-2</v>
      </c>
      <c r="H594" s="1303">
        <v>7.4692077331500004E-2</v>
      </c>
      <c r="I594" s="1303">
        <v>6.1014383682599989E-2</v>
      </c>
      <c r="J594" s="1298">
        <f t="shared" ref="J594:P594" si="1446">0.1429*J593/1000</f>
        <v>1.1912144E-2</v>
      </c>
      <c r="K594" s="1298"/>
      <c r="L594" s="1298">
        <f t="shared" si="1446"/>
        <v>1.1554751099999998E-2</v>
      </c>
      <c r="M594" s="1298">
        <f t="shared" si="1446"/>
        <v>3.1723799999999998E-3</v>
      </c>
      <c r="N594" s="1298">
        <f t="shared" si="1446"/>
        <v>5.8774770000000007E-3</v>
      </c>
      <c r="O594" s="1298">
        <f t="shared" si="1446"/>
        <v>0</v>
      </c>
      <c r="P594" s="1298">
        <f t="shared" si="1446"/>
        <v>2.5048941000000002E-3</v>
      </c>
      <c r="Q594" s="1303">
        <f>0.1429*Q593/1000</f>
        <v>1.1208136289600001E-2</v>
      </c>
      <c r="R594" s="1303">
        <f t="shared" ref="R594:S594" si="1447">0.1429*R593/1000</f>
        <v>1.0871892200911998E-2</v>
      </c>
      <c r="S594" s="1303">
        <f t="shared" si="1447"/>
        <v>1.0545735434884639E-2</v>
      </c>
      <c r="T594" s="1303">
        <f t="shared" ref="T594" si="1448">0.1429*T593/1000</f>
        <v>1.0229363371838099E-2</v>
      </c>
      <c r="U594" s="1298">
        <f t="shared" ref="U594:AD594" si="1449">0.1429*U593/1000</f>
        <v>9.667185E-3</v>
      </c>
      <c r="V594" s="1298">
        <f t="shared" si="1449"/>
        <v>4.5770870000000005E-3</v>
      </c>
      <c r="W594" s="1298">
        <f t="shared" si="1449"/>
        <v>1.474728E-3</v>
      </c>
      <c r="X594" s="1977">
        <f t="shared" si="1449"/>
        <v>0</v>
      </c>
      <c r="Y594" s="1298">
        <f t="shared" si="1449"/>
        <v>3.6153700000000001E-3</v>
      </c>
      <c r="Z594" s="1298">
        <f t="shared" si="1449"/>
        <v>1.1208108567E-2</v>
      </c>
      <c r="AA594" s="1303">
        <f t="shared" si="1449"/>
        <v>4.3247256E-3</v>
      </c>
      <c r="AB594" s="1303">
        <f t="shared" si="1449"/>
        <v>2.2455306000000001E-3</v>
      </c>
      <c r="AC594" s="1414">
        <f t="shared" si="1449"/>
        <v>0</v>
      </c>
      <c r="AD594" s="1303">
        <f t="shared" si="1449"/>
        <v>4.6378523669999994E-3</v>
      </c>
      <c r="AE594" s="1298">
        <f t="shared" ref="AE594:AI594" si="1450">0.1429*AE593/1000</f>
        <v>3.6025089999999998E-3</v>
      </c>
      <c r="AF594" s="1298">
        <f t="shared" si="1450"/>
        <v>3.6025089999999998E-3</v>
      </c>
      <c r="AG594" s="1298">
        <f t="shared" si="1450"/>
        <v>0</v>
      </c>
      <c r="AH594" s="1977">
        <f t="shared" si="1450"/>
        <v>0</v>
      </c>
      <c r="AI594" s="1298">
        <f t="shared" si="1450"/>
        <v>0</v>
      </c>
      <c r="AJ594" s="2001"/>
      <c r="AK594" s="1275"/>
      <c r="AL594" s="222"/>
      <c r="AM594" s="222"/>
      <c r="AN594" s="222"/>
      <c r="AO594" s="222"/>
      <c r="AP594" s="223"/>
      <c r="AQ594" s="223"/>
      <c r="AR594" s="223"/>
      <c r="AS594" s="223"/>
      <c r="AT594" s="223"/>
      <c r="AW594" s="835"/>
    </row>
    <row r="595" spans="1:50" ht="20.25" customHeight="1" outlineLevel="1">
      <c r="A595" s="2595"/>
      <c r="B595" s="2601"/>
      <c r="C595" s="1434" t="s">
        <v>303</v>
      </c>
      <c r="D595" s="1358"/>
      <c r="E595" s="1303">
        <v>0.83064199999999999</v>
      </c>
      <c r="F595" s="1303">
        <v>1.009514</v>
      </c>
      <c r="G595" s="1303">
        <v>1.2882690000000001</v>
      </c>
      <c r="H595" s="1303">
        <v>1.04797637</v>
      </c>
      <c r="I595" s="1303">
        <v>0.84988781999999996</v>
      </c>
      <c r="J595" s="1298">
        <v>0.17207500000000001</v>
      </c>
      <c r="K595" s="1298"/>
      <c r="L595" s="1298">
        <f>SUM(M595:P595)</f>
        <v>0.24356361000000001</v>
      </c>
      <c r="M595" s="1298">
        <f>M593*$BF$19</f>
        <v>6.5490000000000007E-2</v>
      </c>
      <c r="N595" s="1298">
        <f>N593*$BG$19</f>
        <v>0.1221561</v>
      </c>
      <c r="O595" s="1298">
        <f>O593*$BH$19</f>
        <v>0</v>
      </c>
      <c r="P595" s="1298">
        <f>P593*$BI$19</f>
        <v>5.5917510000000004E-2</v>
      </c>
      <c r="Q595" s="1303">
        <f>Q593*$BA$19</f>
        <v>0.2507292887129205</v>
      </c>
      <c r="R595" s="1303">
        <f>R593*$BB$19</f>
        <v>0.25574387431316481</v>
      </c>
      <c r="S595" s="1303">
        <f>S593*$BC$19</f>
        <v>0.26085875179942808</v>
      </c>
      <c r="T595" s="1303">
        <f>T593*$BD$19</f>
        <v>0.26607592685173048</v>
      </c>
      <c r="U595" s="1298">
        <f>SUM(V595:Y595)</f>
        <v>0.15384599999999998</v>
      </c>
      <c r="V595" s="1303">
        <v>7.3188000000000003E-2</v>
      </c>
      <c r="W595" s="1303">
        <v>2.2849999999999999E-2</v>
      </c>
      <c r="X595" s="1530">
        <v>0</v>
      </c>
      <c r="Y595" s="1486">
        <v>5.7807999999999998E-2</v>
      </c>
      <c r="Z595" s="1298">
        <f>SUM(AA595:AD595)</f>
        <v>0.19977524224341175</v>
      </c>
      <c r="AA595" s="1530">
        <v>7.7084648066318498E-2</v>
      </c>
      <c r="AB595" s="1530">
        <v>4.0024721111357679E-2</v>
      </c>
      <c r="AC595" s="1486">
        <v>0</v>
      </c>
      <c r="AD595" s="1486">
        <v>8.2665873065735598E-2</v>
      </c>
      <c r="AE595" s="1298">
        <f>SUM(AF595:AI595)</f>
        <v>5.7603000000000001E-2</v>
      </c>
      <c r="AF595" s="1303">
        <v>5.7603000000000001E-2</v>
      </c>
      <c r="AG595" s="1303"/>
      <c r="AH595" s="1530"/>
      <c r="AI595" s="1486"/>
      <c r="AJ595" s="2072"/>
      <c r="AK595" s="1275"/>
      <c r="AL595" s="222"/>
      <c r="AM595" s="222"/>
      <c r="AN595" s="222"/>
      <c r="AO595" s="222"/>
      <c r="AP595" s="223"/>
      <c r="AQ595" s="223"/>
      <c r="AR595" s="223"/>
      <c r="AS595" s="223"/>
      <c r="AT595" s="223"/>
      <c r="AW595" s="835"/>
    </row>
    <row r="596" spans="1:50" outlineLevel="1">
      <c r="A596" s="2595"/>
      <c r="B596" s="2601"/>
      <c r="C596" s="1434" t="s">
        <v>274</v>
      </c>
      <c r="D596" s="1358"/>
      <c r="E596" s="1303">
        <f>E593/28700</f>
        <v>1.6611881533101044E-2</v>
      </c>
      <c r="F596" s="1303">
        <f t="shared" ref="F596:H596" si="1451">F593/28700</f>
        <v>2.129965156794425E-2</v>
      </c>
      <c r="G596" s="1303">
        <f t="shared" si="1451"/>
        <v>2.2715853658536584E-2</v>
      </c>
      <c r="H596" s="1303">
        <f t="shared" si="1451"/>
        <v>1.8212116202090591E-2</v>
      </c>
      <c r="I596" s="1303">
        <f>I593/29169</f>
        <v>1.4637889334567519E-2</v>
      </c>
      <c r="J596" s="1303"/>
      <c r="K596" s="1303"/>
      <c r="L596" s="1303"/>
      <c r="M596" s="1303"/>
      <c r="N596" s="1303"/>
      <c r="O596" s="1303"/>
      <c r="P596" s="1303"/>
      <c r="Q596" s="1303"/>
      <c r="R596" s="1303"/>
      <c r="S596" s="1303"/>
      <c r="T596" s="1303"/>
      <c r="U596" s="1298">
        <f t="shared" ref="U596:Y596" si="1452">U593/29169</f>
        <v>2.3192430319860127E-3</v>
      </c>
      <c r="V596" s="1298">
        <f t="shared" si="1452"/>
        <v>1.0980835818848779E-3</v>
      </c>
      <c r="W596" s="1298">
        <f t="shared" si="1452"/>
        <v>3.5380026740717885E-4</v>
      </c>
      <c r="X596" s="1298">
        <f t="shared" si="1452"/>
        <v>0</v>
      </c>
      <c r="Y596" s="1298">
        <f t="shared" si="1452"/>
        <v>8.6735918269395594E-4</v>
      </c>
      <c r="Z596" s="1303"/>
      <c r="AA596" s="1303">
        <f t="shared" ref="AA596:AD596" si="1453">AA593/29169</f>
        <v>1.0375398539545408E-3</v>
      </c>
      <c r="AB596" s="1303">
        <f t="shared" si="1453"/>
        <v>5.3872261647639613E-4</v>
      </c>
      <c r="AC596" s="1303">
        <f t="shared" si="1453"/>
        <v>0</v>
      </c>
      <c r="AD596" s="1303">
        <f t="shared" si="1453"/>
        <v>1.1126617299187494E-3</v>
      </c>
      <c r="AE596" s="1298">
        <f t="shared" ref="AE596:AI596" si="1454">AE593/29169</f>
        <v>8.6427371524563749E-4</v>
      </c>
      <c r="AF596" s="1298">
        <f t="shared" si="1454"/>
        <v>8.6427371524563749E-4</v>
      </c>
      <c r="AG596" s="1298">
        <f t="shared" si="1454"/>
        <v>0</v>
      </c>
      <c r="AH596" s="1298">
        <f t="shared" si="1454"/>
        <v>0</v>
      </c>
      <c r="AI596" s="1298">
        <f t="shared" si="1454"/>
        <v>0</v>
      </c>
      <c r="AJ596" s="918"/>
      <c r="AW596" s="835"/>
    </row>
    <row r="597" spans="1:50" ht="17.25" hidden="1" customHeight="1" outlineLevel="1">
      <c r="A597" s="2595" t="s">
        <v>85</v>
      </c>
      <c r="B597" s="2601" t="s">
        <v>123</v>
      </c>
      <c r="C597" s="1434" t="s">
        <v>272</v>
      </c>
      <c r="D597" s="1358"/>
      <c r="E597" s="1394"/>
      <c r="F597" s="1394">
        <v>0</v>
      </c>
      <c r="G597" s="1394">
        <v>0</v>
      </c>
      <c r="H597" s="1394">
        <v>0</v>
      </c>
      <c r="I597" s="1394">
        <v>0</v>
      </c>
      <c r="J597" s="1394">
        <v>0</v>
      </c>
      <c r="K597" s="1394"/>
      <c r="L597" s="1394">
        <f>SUM(M597:P597)</f>
        <v>0</v>
      </c>
      <c r="M597" s="1394"/>
      <c r="N597" s="1485"/>
      <c r="O597" s="1485"/>
      <c r="P597" s="1485"/>
      <c r="Q597" s="1394"/>
      <c r="R597" s="1394"/>
      <c r="S597" s="1394"/>
      <c r="T597" s="1394"/>
      <c r="U597" s="1396">
        <f>SUM(V597:Y597)</f>
        <v>0</v>
      </c>
      <c r="V597" s="1388"/>
      <c r="W597" s="1396"/>
      <c r="X597" s="1566"/>
      <c r="Y597" s="1298"/>
      <c r="Z597" s="1394">
        <f>SUM(AA597:AD597)</f>
        <v>0</v>
      </c>
      <c r="AA597" s="1394"/>
      <c r="AB597" s="1394"/>
      <c r="AC597" s="1304"/>
      <c r="AD597" s="1303"/>
      <c r="AE597" s="1396">
        <f>SUM(AF597:AI597)</f>
        <v>0</v>
      </c>
      <c r="AF597" s="1388"/>
      <c r="AG597" s="1396"/>
      <c r="AH597" s="1566"/>
      <c r="AI597" s="1298"/>
      <c r="AJ597" s="2001"/>
      <c r="AK597" s="763" t="e">
        <f>#REF!-U597</f>
        <v>#REF!</v>
      </c>
      <c r="AL597" s="19" t="e">
        <f>#REF!-#REF!</f>
        <v>#REF!</v>
      </c>
      <c r="AM597" s="19" t="e">
        <f>Q597-#REF!</f>
        <v>#REF!</v>
      </c>
      <c r="AN597" s="19" t="e">
        <f>R597-#REF!</f>
        <v>#REF!</v>
      </c>
      <c r="AO597" s="19" t="e">
        <f>#REF!-#REF!</f>
        <v>#REF!</v>
      </c>
      <c r="AP597" s="223" t="e">
        <f>IF(AK597&gt;0,AK597/#REF!*100,"")</f>
        <v>#REF!</v>
      </c>
      <c r="AQ597" s="223" t="e">
        <f>IF(AL597&gt;0,AL597/#REF!*100,"")</f>
        <v>#REF!</v>
      </c>
      <c r="AR597" s="223" t="e">
        <f t="shared" ref="AR597:AR628" si="1455">IF(AM597&gt;0,AM597/Q597*100,"")</f>
        <v>#REF!</v>
      </c>
      <c r="AS597" s="223" t="e">
        <f t="shared" ref="AS597:AS628" si="1456">IF(AN597&gt;0,AN597/R597*100,"")</f>
        <v>#REF!</v>
      </c>
      <c r="AT597" s="223" t="e">
        <f>IF(AO597&gt;0,AO597/#REF!*100,"")</f>
        <v>#REF!</v>
      </c>
      <c r="AW597" s="835"/>
    </row>
    <row r="598" spans="1:50" ht="14.45" hidden="1" customHeight="1" outlineLevel="1">
      <c r="A598" s="2595"/>
      <c r="B598" s="2601"/>
      <c r="C598" s="1434" t="s">
        <v>277</v>
      </c>
      <c r="D598" s="1358"/>
      <c r="E598" s="1394">
        <f>1.154*E597/1000</f>
        <v>0</v>
      </c>
      <c r="F598" s="1394">
        <v>0</v>
      </c>
      <c r="G598" s="1394">
        <v>0</v>
      </c>
      <c r="H598" s="1394">
        <v>0</v>
      </c>
      <c r="I598" s="1394">
        <v>0</v>
      </c>
      <c r="J598" s="1394">
        <v>0</v>
      </c>
      <c r="K598" s="1394"/>
      <c r="L598" s="1394">
        <f t="shared" ref="L598:P598" si="1457">1.154*L597/1000</f>
        <v>0</v>
      </c>
      <c r="M598" s="1394">
        <f t="shared" si="1457"/>
        <v>0</v>
      </c>
      <c r="N598" s="1485">
        <f t="shared" si="1457"/>
        <v>0</v>
      </c>
      <c r="O598" s="1485">
        <f t="shared" si="1457"/>
        <v>0</v>
      </c>
      <c r="P598" s="1485">
        <f t="shared" si="1457"/>
        <v>0</v>
      </c>
      <c r="Q598" s="1394">
        <f t="shared" ref="Q598:R598" si="1458">1.154*Q597/1000</f>
        <v>0</v>
      </c>
      <c r="R598" s="1394">
        <f t="shared" si="1458"/>
        <v>0</v>
      </c>
      <c r="S598" s="1394">
        <f t="shared" ref="S598:T598" si="1459">1.154*S597/1000</f>
        <v>0</v>
      </c>
      <c r="T598" s="1394">
        <f t="shared" si="1459"/>
        <v>0</v>
      </c>
      <c r="U598" s="1396">
        <f t="shared" ref="U598:AD598" si="1460">1.154*U597/1000</f>
        <v>0</v>
      </c>
      <c r="V598" s="1388">
        <f t="shared" si="1460"/>
        <v>0</v>
      </c>
      <c r="W598" s="1396">
        <f t="shared" si="1460"/>
        <v>0</v>
      </c>
      <c r="X598" s="1566">
        <f t="shared" si="1460"/>
        <v>0</v>
      </c>
      <c r="Y598" s="1298">
        <f t="shared" si="1460"/>
        <v>0</v>
      </c>
      <c r="Z598" s="1394">
        <f t="shared" si="1460"/>
        <v>0</v>
      </c>
      <c r="AA598" s="1394">
        <f t="shared" si="1460"/>
        <v>0</v>
      </c>
      <c r="AB598" s="1394">
        <f t="shared" si="1460"/>
        <v>0</v>
      </c>
      <c r="AC598" s="1304">
        <f t="shared" si="1460"/>
        <v>0</v>
      </c>
      <c r="AD598" s="1303">
        <f t="shared" si="1460"/>
        <v>0</v>
      </c>
      <c r="AE598" s="1396">
        <f t="shared" ref="AE598:AI598" si="1461">1.154*AE597/1000</f>
        <v>0</v>
      </c>
      <c r="AF598" s="1388">
        <f t="shared" si="1461"/>
        <v>0</v>
      </c>
      <c r="AG598" s="1396">
        <f t="shared" si="1461"/>
        <v>0</v>
      </c>
      <c r="AH598" s="1566">
        <f t="shared" si="1461"/>
        <v>0</v>
      </c>
      <c r="AI598" s="1298">
        <f t="shared" si="1461"/>
        <v>0</v>
      </c>
      <c r="AJ598" s="2001"/>
      <c r="AK598" s="763" t="e">
        <f>#REF!-U598</f>
        <v>#REF!</v>
      </c>
      <c r="AL598" s="19" t="e">
        <f>#REF!-#REF!</f>
        <v>#REF!</v>
      </c>
      <c r="AM598" s="19" t="e">
        <f>Q598-#REF!</f>
        <v>#REF!</v>
      </c>
      <c r="AN598" s="19" t="e">
        <f>R598-#REF!</f>
        <v>#REF!</v>
      </c>
      <c r="AO598" s="19" t="e">
        <f>#REF!-#REF!</f>
        <v>#REF!</v>
      </c>
      <c r="AP598" s="223" t="e">
        <f>IF(AK598&gt;0,AK598/#REF!*100,"")</f>
        <v>#REF!</v>
      </c>
      <c r="AQ598" s="223" t="e">
        <f>IF(AL598&gt;0,AL598/#REF!*100,"")</f>
        <v>#REF!</v>
      </c>
      <c r="AR598" s="223" t="e">
        <f t="shared" si="1455"/>
        <v>#REF!</v>
      </c>
      <c r="AS598" s="223" t="e">
        <f t="shared" si="1456"/>
        <v>#REF!</v>
      </c>
      <c r="AT598" s="223" t="e">
        <f>IF(AO598&gt;0,AO598/#REF!*100,"")</f>
        <v>#REF!</v>
      </c>
      <c r="AW598" s="835"/>
    </row>
    <row r="599" spans="1:50" ht="14.45" hidden="1" customHeight="1" outlineLevel="1">
      <c r="A599" s="2595"/>
      <c r="B599" s="2601"/>
      <c r="C599" s="1434" t="s">
        <v>305</v>
      </c>
      <c r="D599" s="1358"/>
      <c r="E599" s="1394"/>
      <c r="F599" s="1394">
        <v>0</v>
      </c>
      <c r="G599" s="1394">
        <v>0</v>
      </c>
      <c r="H599" s="1394">
        <v>0</v>
      </c>
      <c r="I599" s="1394">
        <v>0</v>
      </c>
      <c r="J599" s="1394">
        <v>0</v>
      </c>
      <c r="K599" s="1394"/>
      <c r="L599" s="1394">
        <f t="shared" ref="L599:L604" si="1462">SUM(M599:P599)</f>
        <v>0</v>
      </c>
      <c r="M599" s="1394"/>
      <c r="N599" s="1485"/>
      <c r="O599" s="1485"/>
      <c r="P599" s="1485"/>
      <c r="Q599" s="1394"/>
      <c r="R599" s="1394"/>
      <c r="S599" s="1394"/>
      <c r="T599" s="1394"/>
      <c r="U599" s="1396">
        <f t="shared" ref="U599:U604" si="1463">SUM(V599:Y599)</f>
        <v>0</v>
      </c>
      <c r="V599" s="1388"/>
      <c r="W599" s="1396"/>
      <c r="X599" s="1566"/>
      <c r="Y599" s="1298"/>
      <c r="Z599" s="1394">
        <f t="shared" ref="Z599:Z604" si="1464">SUM(AA599:AD599)</f>
        <v>0</v>
      </c>
      <c r="AA599" s="1394"/>
      <c r="AB599" s="1394"/>
      <c r="AC599" s="1304"/>
      <c r="AD599" s="1303"/>
      <c r="AE599" s="1396">
        <f t="shared" ref="AE599:AE604" si="1465">SUM(AF599:AI599)</f>
        <v>0</v>
      </c>
      <c r="AF599" s="1388"/>
      <c r="AG599" s="1396"/>
      <c r="AH599" s="1566"/>
      <c r="AI599" s="1298"/>
      <c r="AJ599" s="2001"/>
      <c r="AK599" s="763" t="e">
        <f>#REF!-U599</f>
        <v>#REF!</v>
      </c>
      <c r="AL599" s="19" t="e">
        <f>#REF!-#REF!</f>
        <v>#REF!</v>
      </c>
      <c r="AM599" s="19" t="e">
        <f>Q599-#REF!</f>
        <v>#REF!</v>
      </c>
      <c r="AN599" s="19" t="e">
        <f>R599-#REF!</f>
        <v>#REF!</v>
      </c>
      <c r="AO599" s="19" t="e">
        <f>#REF!-#REF!</f>
        <v>#REF!</v>
      </c>
      <c r="AP599" s="223" t="e">
        <f>IF(AK599&gt;0,AK599/#REF!*100,"")</f>
        <v>#REF!</v>
      </c>
      <c r="AQ599" s="223" t="e">
        <f>IF(AL599&gt;0,AL599/#REF!*100,"")</f>
        <v>#REF!</v>
      </c>
      <c r="AR599" s="223" t="e">
        <f t="shared" si="1455"/>
        <v>#REF!</v>
      </c>
      <c r="AS599" s="223" t="e">
        <f t="shared" si="1456"/>
        <v>#REF!</v>
      </c>
      <c r="AT599" s="223" t="e">
        <f>IF(AO599&gt;0,AO599/#REF!*100,"")</f>
        <v>#REF!</v>
      </c>
      <c r="AW599" s="835"/>
    </row>
    <row r="600" spans="1:50" ht="17.25" hidden="1" customHeight="1" outlineLevel="1">
      <c r="A600" s="2595" t="s">
        <v>86</v>
      </c>
      <c r="B600" s="2601" t="s">
        <v>144</v>
      </c>
      <c r="C600" s="1434" t="s">
        <v>273</v>
      </c>
      <c r="D600" s="1358"/>
      <c r="E600" s="1522"/>
      <c r="F600" s="1522">
        <v>0</v>
      </c>
      <c r="G600" s="1522">
        <v>0</v>
      </c>
      <c r="H600" s="1522">
        <v>0</v>
      </c>
      <c r="I600" s="1522">
        <v>0</v>
      </c>
      <c r="J600" s="1522">
        <v>0</v>
      </c>
      <c r="K600" s="1522"/>
      <c r="L600" s="1394">
        <f t="shared" si="1462"/>
        <v>0</v>
      </c>
      <c r="M600" s="1394"/>
      <c r="N600" s="1485"/>
      <c r="O600" s="1485"/>
      <c r="P600" s="1485"/>
      <c r="Q600" s="1394"/>
      <c r="R600" s="1394"/>
      <c r="S600" s="1394"/>
      <c r="T600" s="1394"/>
      <c r="U600" s="1396">
        <f t="shared" si="1463"/>
        <v>0</v>
      </c>
      <c r="V600" s="1388"/>
      <c r="W600" s="1396"/>
      <c r="X600" s="1566"/>
      <c r="Y600" s="1298"/>
      <c r="Z600" s="1394">
        <f t="shared" si="1464"/>
        <v>0</v>
      </c>
      <c r="AA600" s="1394"/>
      <c r="AB600" s="1394"/>
      <c r="AC600" s="1304"/>
      <c r="AD600" s="1303"/>
      <c r="AE600" s="1396">
        <f t="shared" si="1465"/>
        <v>0</v>
      </c>
      <c r="AF600" s="1388"/>
      <c r="AG600" s="1396"/>
      <c r="AH600" s="1566"/>
      <c r="AI600" s="1298"/>
      <c r="AJ600" s="2001"/>
      <c r="AK600" s="763" t="e">
        <f>#REF!-U600</f>
        <v>#REF!</v>
      </c>
      <c r="AL600" s="19" t="e">
        <f>#REF!-#REF!</f>
        <v>#REF!</v>
      </c>
      <c r="AM600" s="19" t="e">
        <f>Q600-#REF!</f>
        <v>#REF!</v>
      </c>
      <c r="AN600" s="19" t="e">
        <f>R600-#REF!</f>
        <v>#REF!</v>
      </c>
      <c r="AO600" s="19" t="e">
        <f>#REF!-#REF!</f>
        <v>#REF!</v>
      </c>
      <c r="AP600" s="223" t="e">
        <f>IF(AK600&gt;0,AK600/#REF!*100,"")</f>
        <v>#REF!</v>
      </c>
      <c r="AQ600" s="223" t="e">
        <f>IF(AL600&gt;0,AL600/#REF!*100,"")</f>
        <v>#REF!</v>
      </c>
      <c r="AR600" s="223" t="e">
        <f t="shared" si="1455"/>
        <v>#REF!</v>
      </c>
      <c r="AS600" s="223" t="e">
        <f t="shared" si="1456"/>
        <v>#REF!</v>
      </c>
      <c r="AT600" s="223" t="e">
        <f>IF(AO600&gt;0,AO600/#REF!*100,"")</f>
        <v>#REF!</v>
      </c>
      <c r="AW600" s="835"/>
    </row>
    <row r="601" spans="1:50" ht="14.45" hidden="1" customHeight="1" outlineLevel="1">
      <c r="A601" s="2595"/>
      <c r="B601" s="2601"/>
      <c r="C601" s="1434" t="s">
        <v>278</v>
      </c>
      <c r="D601" s="1358"/>
      <c r="E601" s="1522"/>
      <c r="F601" s="1522">
        <v>0</v>
      </c>
      <c r="G601" s="1522">
        <v>0</v>
      </c>
      <c r="H601" s="1522">
        <v>0</v>
      </c>
      <c r="I601" s="1522">
        <v>0</v>
      </c>
      <c r="J601" s="1522">
        <v>0</v>
      </c>
      <c r="K601" s="1522"/>
      <c r="L601" s="1394">
        <f t="shared" si="1462"/>
        <v>0</v>
      </c>
      <c r="M601" s="1394"/>
      <c r="N601" s="1485"/>
      <c r="O601" s="1485"/>
      <c r="P601" s="1485"/>
      <c r="Q601" s="1394"/>
      <c r="R601" s="1394"/>
      <c r="S601" s="1394"/>
      <c r="T601" s="1394"/>
      <c r="U601" s="1396">
        <f t="shared" si="1463"/>
        <v>0</v>
      </c>
      <c r="V601" s="1388"/>
      <c r="W601" s="1396"/>
      <c r="X601" s="1566"/>
      <c r="Y601" s="1298"/>
      <c r="Z601" s="1394">
        <f t="shared" si="1464"/>
        <v>0</v>
      </c>
      <c r="AA601" s="1394"/>
      <c r="AB601" s="1394"/>
      <c r="AC601" s="1304"/>
      <c r="AD601" s="1303"/>
      <c r="AE601" s="1396">
        <f t="shared" si="1465"/>
        <v>0</v>
      </c>
      <c r="AF601" s="1388"/>
      <c r="AG601" s="1396"/>
      <c r="AH601" s="1566"/>
      <c r="AI601" s="1298"/>
      <c r="AJ601" s="2001"/>
      <c r="AK601" s="763" t="e">
        <f>#REF!-U601</f>
        <v>#REF!</v>
      </c>
      <c r="AL601" s="19" t="e">
        <f>#REF!-#REF!</f>
        <v>#REF!</v>
      </c>
      <c r="AM601" s="19" t="e">
        <f>Q601-#REF!</f>
        <v>#REF!</v>
      </c>
      <c r="AN601" s="19" t="e">
        <f>R601-#REF!</f>
        <v>#REF!</v>
      </c>
      <c r="AO601" s="19" t="e">
        <f>#REF!-#REF!</f>
        <v>#REF!</v>
      </c>
      <c r="AP601" s="223" t="e">
        <f>IF(AK601&gt;0,AK601/#REF!*100,"")</f>
        <v>#REF!</v>
      </c>
      <c r="AQ601" s="223" t="e">
        <f>IF(AL601&gt;0,AL601/#REF!*100,"")</f>
        <v>#REF!</v>
      </c>
      <c r="AR601" s="223" t="e">
        <f t="shared" si="1455"/>
        <v>#REF!</v>
      </c>
      <c r="AS601" s="223" t="e">
        <f t="shared" si="1456"/>
        <v>#REF!</v>
      </c>
      <c r="AT601" s="223" t="e">
        <f>IF(AO601&gt;0,AO601/#REF!*100,"")</f>
        <v>#REF!</v>
      </c>
      <c r="AW601" s="835"/>
    </row>
    <row r="602" spans="1:50" ht="14.45" hidden="1" customHeight="1" outlineLevel="1">
      <c r="A602" s="2595"/>
      <c r="B602" s="2601"/>
      <c r="C602" s="1434" t="s">
        <v>156</v>
      </c>
      <c r="D602" s="1358"/>
      <c r="E602" s="1522"/>
      <c r="F602" s="1522">
        <v>0</v>
      </c>
      <c r="G602" s="1522">
        <v>0</v>
      </c>
      <c r="H602" s="1522">
        <v>0</v>
      </c>
      <c r="I602" s="1522">
        <v>0</v>
      </c>
      <c r="J602" s="1522">
        <v>0</v>
      </c>
      <c r="K602" s="1522"/>
      <c r="L602" s="1394">
        <f t="shared" si="1462"/>
        <v>0</v>
      </c>
      <c r="M602" s="1394"/>
      <c r="N602" s="1485"/>
      <c r="O602" s="1485"/>
      <c r="P602" s="1485"/>
      <c r="Q602" s="1394"/>
      <c r="R602" s="1394"/>
      <c r="S602" s="1394"/>
      <c r="T602" s="1394"/>
      <c r="U602" s="1396">
        <f t="shared" si="1463"/>
        <v>0</v>
      </c>
      <c r="V602" s="1388"/>
      <c r="W602" s="1396"/>
      <c r="X602" s="1566"/>
      <c r="Y602" s="1298"/>
      <c r="Z602" s="1394">
        <f t="shared" si="1464"/>
        <v>0</v>
      </c>
      <c r="AA602" s="1394"/>
      <c r="AB602" s="1394"/>
      <c r="AC602" s="1304"/>
      <c r="AD602" s="1303"/>
      <c r="AE602" s="1396">
        <f t="shared" si="1465"/>
        <v>0</v>
      </c>
      <c r="AF602" s="1388"/>
      <c r="AG602" s="1396"/>
      <c r="AH602" s="1566"/>
      <c r="AI602" s="1298"/>
      <c r="AJ602" s="2001"/>
      <c r="AK602" s="763" t="e">
        <f>#REF!-U602</f>
        <v>#REF!</v>
      </c>
      <c r="AL602" s="19" t="e">
        <f>#REF!-#REF!</f>
        <v>#REF!</v>
      </c>
      <c r="AM602" s="19" t="e">
        <f>Q602-#REF!</f>
        <v>#REF!</v>
      </c>
      <c r="AN602" s="19" t="e">
        <f>R602-#REF!</f>
        <v>#REF!</v>
      </c>
      <c r="AO602" s="19" t="e">
        <f>#REF!-#REF!</f>
        <v>#REF!</v>
      </c>
      <c r="AP602" s="223" t="e">
        <f>IF(AK602&gt;0,AK602/#REF!*100,"")</f>
        <v>#REF!</v>
      </c>
      <c r="AQ602" s="223" t="e">
        <f>IF(AL602&gt;0,AL602/#REF!*100,"")</f>
        <v>#REF!</v>
      </c>
      <c r="AR602" s="223" t="e">
        <f t="shared" si="1455"/>
        <v>#REF!</v>
      </c>
      <c r="AS602" s="223" t="e">
        <f t="shared" si="1456"/>
        <v>#REF!</v>
      </c>
      <c r="AT602" s="223" t="e">
        <f>IF(AO602&gt;0,AO602/#REF!*100,"")</f>
        <v>#REF!</v>
      </c>
      <c r="AW602" s="835"/>
    </row>
    <row r="603" spans="1:50" ht="14.45" hidden="1" customHeight="1" outlineLevel="1">
      <c r="A603" s="2595"/>
      <c r="B603" s="2601"/>
      <c r="C603" s="1434" t="s">
        <v>277</v>
      </c>
      <c r="D603" s="1358"/>
      <c r="E603" s="1522"/>
      <c r="F603" s="1522">
        <v>0</v>
      </c>
      <c r="G603" s="1522">
        <v>0</v>
      </c>
      <c r="H603" s="1522">
        <v>0</v>
      </c>
      <c r="I603" s="1522">
        <v>0</v>
      </c>
      <c r="J603" s="1522">
        <v>0</v>
      </c>
      <c r="K603" s="1522"/>
      <c r="L603" s="1394">
        <f t="shared" si="1462"/>
        <v>0</v>
      </c>
      <c r="M603" s="1394"/>
      <c r="N603" s="1485"/>
      <c r="O603" s="1485"/>
      <c r="P603" s="1485"/>
      <c r="Q603" s="1394"/>
      <c r="R603" s="1394"/>
      <c r="S603" s="1394"/>
      <c r="T603" s="1394"/>
      <c r="U603" s="1396">
        <f t="shared" si="1463"/>
        <v>0</v>
      </c>
      <c r="V603" s="1388"/>
      <c r="W603" s="1396"/>
      <c r="X603" s="1566"/>
      <c r="Y603" s="1298"/>
      <c r="Z603" s="1394">
        <f t="shared" si="1464"/>
        <v>0</v>
      </c>
      <c r="AA603" s="1394"/>
      <c r="AB603" s="1394"/>
      <c r="AC603" s="1304"/>
      <c r="AD603" s="1303"/>
      <c r="AE603" s="1396">
        <f t="shared" si="1465"/>
        <v>0</v>
      </c>
      <c r="AF603" s="1388"/>
      <c r="AG603" s="1396"/>
      <c r="AH603" s="1566"/>
      <c r="AI603" s="1298"/>
      <c r="AJ603" s="2001"/>
      <c r="AK603" s="763" t="e">
        <f>#REF!-U603</f>
        <v>#REF!</v>
      </c>
      <c r="AL603" s="19" t="e">
        <f>#REF!-#REF!</f>
        <v>#REF!</v>
      </c>
      <c r="AM603" s="19" t="e">
        <f>Q603-#REF!</f>
        <v>#REF!</v>
      </c>
      <c r="AN603" s="19" t="e">
        <f>R603-#REF!</f>
        <v>#REF!</v>
      </c>
      <c r="AO603" s="19" t="e">
        <f>#REF!-#REF!</f>
        <v>#REF!</v>
      </c>
      <c r="AP603" s="223" t="e">
        <f>IF(AK603&gt;0,AK603/#REF!*100,"")</f>
        <v>#REF!</v>
      </c>
      <c r="AQ603" s="223" t="e">
        <f>IF(AL603&gt;0,AL603/#REF!*100,"")</f>
        <v>#REF!</v>
      </c>
      <c r="AR603" s="223" t="e">
        <f t="shared" si="1455"/>
        <v>#REF!</v>
      </c>
      <c r="AS603" s="223" t="e">
        <f t="shared" si="1456"/>
        <v>#REF!</v>
      </c>
      <c r="AT603" s="223" t="e">
        <f>IF(AO603&gt;0,AO603/#REF!*100,"")</f>
        <v>#REF!</v>
      </c>
      <c r="AW603" s="835"/>
    </row>
    <row r="604" spans="1:50" ht="14.45" hidden="1" customHeight="1" outlineLevel="1">
      <c r="A604" s="2595"/>
      <c r="B604" s="2601"/>
      <c r="C604" s="1434" t="s">
        <v>305</v>
      </c>
      <c r="D604" s="1358"/>
      <c r="E604" s="1522"/>
      <c r="F604" s="1522">
        <v>0</v>
      </c>
      <c r="G604" s="1522">
        <v>0</v>
      </c>
      <c r="H604" s="1522">
        <v>0</v>
      </c>
      <c r="I604" s="1522">
        <v>0</v>
      </c>
      <c r="J604" s="1522">
        <v>0</v>
      </c>
      <c r="K604" s="1522"/>
      <c r="L604" s="1394">
        <f t="shared" si="1462"/>
        <v>0</v>
      </c>
      <c r="M604" s="1394"/>
      <c r="N604" s="1485"/>
      <c r="O604" s="1485"/>
      <c r="P604" s="1485"/>
      <c r="Q604" s="1394"/>
      <c r="R604" s="1394"/>
      <c r="S604" s="1394"/>
      <c r="T604" s="1394"/>
      <c r="U604" s="1396">
        <f t="shared" si="1463"/>
        <v>0</v>
      </c>
      <c r="V604" s="1388"/>
      <c r="W604" s="1396"/>
      <c r="X604" s="1566"/>
      <c r="Y604" s="1298"/>
      <c r="Z604" s="1394">
        <f t="shared" si="1464"/>
        <v>0</v>
      </c>
      <c r="AA604" s="1394"/>
      <c r="AB604" s="1394"/>
      <c r="AC604" s="1304"/>
      <c r="AD604" s="1303"/>
      <c r="AE604" s="1396">
        <f t="shared" si="1465"/>
        <v>0</v>
      </c>
      <c r="AF604" s="1388"/>
      <c r="AG604" s="1396"/>
      <c r="AH604" s="1566"/>
      <c r="AI604" s="1298"/>
      <c r="AJ604" s="2001"/>
      <c r="AK604" s="763" t="e">
        <f>#REF!-U604</f>
        <v>#REF!</v>
      </c>
      <c r="AL604" s="19" t="e">
        <f>#REF!-#REF!</f>
        <v>#REF!</v>
      </c>
      <c r="AM604" s="19" t="e">
        <f>Q604-#REF!</f>
        <v>#REF!</v>
      </c>
      <c r="AN604" s="19" t="e">
        <f>R604-#REF!</f>
        <v>#REF!</v>
      </c>
      <c r="AO604" s="19" t="e">
        <f>#REF!-#REF!</f>
        <v>#REF!</v>
      </c>
      <c r="AP604" s="223" t="e">
        <f>IF(AK604&gt;0,AK604/#REF!*100,"")</f>
        <v>#REF!</v>
      </c>
      <c r="AQ604" s="223" t="e">
        <f>IF(AL604&gt;0,AL604/#REF!*100,"")</f>
        <v>#REF!</v>
      </c>
      <c r="AR604" s="223" t="e">
        <f t="shared" si="1455"/>
        <v>#REF!</v>
      </c>
      <c r="AS604" s="223" t="e">
        <f t="shared" si="1456"/>
        <v>#REF!</v>
      </c>
      <c r="AT604" s="223" t="e">
        <f>IF(AO604&gt;0,AO604/#REF!*100,"")</f>
        <v>#REF!</v>
      </c>
      <c r="AW604" s="835"/>
    </row>
    <row r="605" spans="1:50" ht="18" customHeight="1" outlineLevel="1">
      <c r="A605" s="2595">
        <v>7</v>
      </c>
      <c r="B605" s="2617" t="s">
        <v>100</v>
      </c>
      <c r="C605" s="1434" t="s">
        <v>303</v>
      </c>
      <c r="D605" s="1473"/>
      <c r="E605" s="1303">
        <f>E608+E610+E612</f>
        <v>5.8952999999999998E-2</v>
      </c>
      <c r="F605" s="1303">
        <v>7.5079000000000007E-2</v>
      </c>
      <c r="G605" s="1303">
        <f>G608+G610+G612</f>
        <v>0.227267</v>
      </c>
      <c r="H605" s="1303">
        <v>9.5802570000000004E-2</v>
      </c>
      <c r="I605" s="1303">
        <v>6.7700349999999992E-2</v>
      </c>
      <c r="J605" s="1298">
        <f>J610</f>
        <v>1.100982E-2</v>
      </c>
      <c r="K605" s="1298"/>
      <c r="L605" s="1298">
        <f t="shared" ref="L605:P605" si="1466">L608+L610+L614</f>
        <v>1.2557132000000002E-2</v>
      </c>
      <c r="M605" s="1298">
        <f t="shared" si="1466"/>
        <v>3.0798460000000002E-3</v>
      </c>
      <c r="N605" s="1298">
        <f t="shared" si="1466"/>
        <v>3.0798460000000002E-3</v>
      </c>
      <c r="O605" s="1298">
        <f t="shared" si="1466"/>
        <v>3.1360000000000003E-3</v>
      </c>
      <c r="P605" s="1298">
        <f t="shared" si="1466"/>
        <v>3.2614400000000004E-3</v>
      </c>
      <c r="Q605" s="1303">
        <f t="shared" ref="Q605:R605" si="1467">Q608+Q610+Q614</f>
        <v>1.3564648195338237E-2</v>
      </c>
      <c r="R605" s="1303">
        <f t="shared" si="1467"/>
        <v>1.4093124875481356E-2</v>
      </c>
      <c r="S605" s="1303">
        <f t="shared" ref="S605:T605" si="1468">S608+S610+S614</f>
        <v>1.4642177375367927E-2</v>
      </c>
      <c r="T605" s="1303">
        <f t="shared" si="1468"/>
        <v>1.5212655026532206E-2</v>
      </c>
      <c r="U605" s="1298">
        <f t="shared" ref="U605:AD605" si="1469">U608+U610+U614</f>
        <v>1.32395E-2</v>
      </c>
      <c r="V605" s="1298">
        <f t="shared" si="1469"/>
        <v>3.2360000000000002E-3</v>
      </c>
      <c r="W605" s="1298">
        <f t="shared" si="1469"/>
        <v>3.9179999999999996E-3</v>
      </c>
      <c r="X605" s="1566">
        <f t="shared" si="1469"/>
        <v>3.3865000000000002E-3</v>
      </c>
      <c r="Y605" s="1760">
        <f t="shared" si="1469"/>
        <v>2.699E-3</v>
      </c>
      <c r="Z605" s="1298">
        <f t="shared" si="1469"/>
        <v>1.295439738027029E-2</v>
      </c>
      <c r="AA605" s="1303">
        <f t="shared" si="1469"/>
        <v>3.2661897057969262E-3</v>
      </c>
      <c r="AB605" s="1303">
        <f t="shared" si="1469"/>
        <v>3.2294025581577879E-3</v>
      </c>
      <c r="AC605" s="1304">
        <f t="shared" si="1469"/>
        <v>3.2294025581577879E-3</v>
      </c>
      <c r="AD605" s="1303">
        <f t="shared" si="1469"/>
        <v>3.2294025581577879E-3</v>
      </c>
      <c r="AE605" s="1298">
        <f t="shared" ref="AE605:AI605" si="1470">AE608+AE610+AE614</f>
        <v>4.2534000000000001E-3</v>
      </c>
      <c r="AF605" s="1298">
        <f t="shared" si="1470"/>
        <v>4.2534000000000001E-3</v>
      </c>
      <c r="AG605" s="1298">
        <f t="shared" si="1470"/>
        <v>0</v>
      </c>
      <c r="AH605" s="1566">
        <f t="shared" si="1470"/>
        <v>0</v>
      </c>
      <c r="AI605" s="1760">
        <f t="shared" si="1470"/>
        <v>0</v>
      </c>
      <c r="AJ605" s="2084"/>
      <c r="AK605" s="763" t="e">
        <f>#REF!-U605</f>
        <v>#REF!</v>
      </c>
      <c r="AL605" s="19" t="e">
        <f>#REF!-#REF!</f>
        <v>#REF!</v>
      </c>
      <c r="AM605" s="19" t="e">
        <f>Q605-#REF!</f>
        <v>#REF!</v>
      </c>
      <c r="AN605" s="19" t="e">
        <f>R605-#REF!</f>
        <v>#REF!</v>
      </c>
      <c r="AO605" s="19" t="e">
        <f>#REF!-#REF!</f>
        <v>#REF!</v>
      </c>
      <c r="AP605" s="223" t="e">
        <f>IF(AK605&gt;0,AK605/#REF!*100,"")</f>
        <v>#REF!</v>
      </c>
      <c r="AQ605" s="223" t="e">
        <f>IF(AL605&gt;0,AL605/#REF!*100,"")</f>
        <v>#REF!</v>
      </c>
      <c r="AR605" s="223" t="e">
        <f t="shared" si="1455"/>
        <v>#REF!</v>
      </c>
      <c r="AS605" s="223" t="e">
        <f t="shared" si="1456"/>
        <v>#REF!</v>
      </c>
      <c r="AT605" s="223" t="e">
        <f>IF(AO605&gt;0,AO605/#REF!*100,"")</f>
        <v>#REF!</v>
      </c>
      <c r="AW605" s="835"/>
    </row>
    <row r="606" spans="1:50" ht="63.75" customHeight="1" outlineLevel="1">
      <c r="A606" s="2595"/>
      <c r="B606" s="2617"/>
      <c r="C606" s="1434" t="s">
        <v>273</v>
      </c>
      <c r="D606" s="1473"/>
      <c r="E606" s="1303">
        <f>E609</f>
        <v>3.7069999999999999</v>
      </c>
      <c r="F606" s="1303">
        <v>2.4159999999999999</v>
      </c>
      <c r="G606" s="1303">
        <v>8.6529999999999987</v>
      </c>
      <c r="H606" s="1303">
        <v>4.7107999999999999</v>
      </c>
      <c r="I606" s="1303">
        <v>3.0085800000000003</v>
      </c>
      <c r="J606" s="1298">
        <f>J609</f>
        <v>0.56100000000000005</v>
      </c>
      <c r="K606" s="1298"/>
      <c r="L606" s="1298">
        <f>SUM(M606:P606)</f>
        <v>0.56000000000000005</v>
      </c>
      <c r="M606" s="1298">
        <f>M609</f>
        <v>0.14000000000000001</v>
      </c>
      <c r="N606" s="1298">
        <f t="shared" ref="N606:P606" si="1471">N609</f>
        <v>0.14000000000000001</v>
      </c>
      <c r="O606" s="1298">
        <f t="shared" si="1471"/>
        <v>0.14000000000000001</v>
      </c>
      <c r="P606" s="1298">
        <f t="shared" si="1471"/>
        <v>0.14000000000000001</v>
      </c>
      <c r="Q606" s="1303">
        <f t="shared" ref="Q606:R606" si="1472">Q609</f>
        <v>0.55987856099999989</v>
      </c>
      <c r="R606" s="1303">
        <f t="shared" si="1472"/>
        <v>0.55931868243899985</v>
      </c>
      <c r="S606" s="1303">
        <f t="shared" ref="S606:T606" si="1473">S609</f>
        <v>0.55875936375656088</v>
      </c>
      <c r="T606" s="1303">
        <f t="shared" si="1473"/>
        <v>0.55820060439280428</v>
      </c>
      <c r="U606" s="1298">
        <f>SUM(V606:Y606)</f>
        <v>0.63300000000000001</v>
      </c>
      <c r="V606" s="1298">
        <f t="shared" ref="V606:Y606" si="1474">V609</f>
        <v>0.151</v>
      </c>
      <c r="W606" s="1298">
        <f t="shared" si="1474"/>
        <v>0.19400000000000001</v>
      </c>
      <c r="X606" s="1566">
        <f t="shared" si="1474"/>
        <v>0.154</v>
      </c>
      <c r="Y606" s="1298">
        <f t="shared" si="1474"/>
        <v>0.13400000000000001</v>
      </c>
      <c r="Z606" s="1298">
        <f>SUM(AA606:AD606)</f>
        <v>0.55991000000000013</v>
      </c>
      <c r="AA606" s="1303">
        <f t="shared" ref="AA606:AD606" si="1475">AA609</f>
        <v>0.14117000000000002</v>
      </c>
      <c r="AB606" s="1303">
        <f t="shared" si="1475"/>
        <v>0.13958000000000001</v>
      </c>
      <c r="AC606" s="1304">
        <f t="shared" si="1475"/>
        <v>0.13958000000000001</v>
      </c>
      <c r="AD606" s="1303">
        <f t="shared" si="1475"/>
        <v>0.13958000000000001</v>
      </c>
      <c r="AE606" s="1298">
        <f>SUM(AF606:AI606)</f>
        <v>0.21900000000000003</v>
      </c>
      <c r="AF606" s="1298">
        <f t="shared" ref="AF606:AI606" si="1476">AF609</f>
        <v>0.21900000000000003</v>
      </c>
      <c r="AG606" s="1298">
        <f t="shared" si="1476"/>
        <v>0</v>
      </c>
      <c r="AH606" s="1566">
        <f t="shared" si="1476"/>
        <v>0</v>
      </c>
      <c r="AI606" s="1298">
        <f t="shared" si="1476"/>
        <v>0</v>
      </c>
      <c r="AJ606" s="2001"/>
      <c r="AK606" s="763" t="e">
        <f>#REF!-U606</f>
        <v>#REF!</v>
      </c>
      <c r="AL606" s="19" t="e">
        <f>#REF!-#REF!</f>
        <v>#REF!</v>
      </c>
      <c r="AM606" s="19" t="e">
        <f>Q606-#REF!</f>
        <v>#REF!</v>
      </c>
      <c r="AN606" s="19" t="e">
        <f>R606-#REF!</f>
        <v>#REF!</v>
      </c>
      <c r="AO606" s="19" t="e">
        <f>#REF!-#REF!</f>
        <v>#REF!</v>
      </c>
      <c r="AP606" s="223" t="e">
        <f>IF(AK606&gt;0,AK606/#REF!*100,"")</f>
        <v>#REF!</v>
      </c>
      <c r="AQ606" s="223" t="e">
        <f>IF(AL606&gt;0,AL606/#REF!*100,"")</f>
        <v>#REF!</v>
      </c>
      <c r="AR606" s="223" t="e">
        <f t="shared" si="1455"/>
        <v>#REF!</v>
      </c>
      <c r="AS606" s="223" t="e">
        <f t="shared" si="1456"/>
        <v>#REF!</v>
      </c>
      <c r="AT606" s="223" t="e">
        <f>IF(AO606&gt;0,AO606/#REF!*100,"")</f>
        <v>#REF!</v>
      </c>
      <c r="AW606" s="835"/>
    </row>
    <row r="607" spans="1:50" ht="14.45" hidden="1" customHeight="1" outlineLevel="1">
      <c r="A607" s="2602" t="s">
        <v>102</v>
      </c>
      <c r="B607" s="2616" t="s">
        <v>4</v>
      </c>
      <c r="C607" s="1434" t="s">
        <v>273</v>
      </c>
      <c r="D607" s="1358"/>
      <c r="E607" s="1303"/>
      <c r="F607" s="1303">
        <v>0</v>
      </c>
      <c r="G607" s="1303">
        <v>0</v>
      </c>
      <c r="H607" s="1303">
        <v>0</v>
      </c>
      <c r="I607" s="1303">
        <v>0</v>
      </c>
      <c r="J607" s="1298"/>
      <c r="K607" s="1298"/>
      <c r="L607" s="1388">
        <f t="shared" ref="L607:L614" si="1477">SUM(M607:P607)</f>
        <v>0</v>
      </c>
      <c r="M607" s="1388"/>
      <c r="N607" s="1396"/>
      <c r="O607" s="1396"/>
      <c r="P607" s="1396"/>
      <c r="Q607" s="1394"/>
      <c r="R607" s="1394"/>
      <c r="S607" s="1394"/>
      <c r="T607" s="1394"/>
      <c r="U607" s="1396">
        <f t="shared" ref="U607:U614" si="1478">SUM(V607:Y607)</f>
        <v>0</v>
      </c>
      <c r="V607" s="1394"/>
      <c r="W607" s="1485"/>
      <c r="X607" s="1485"/>
      <c r="Y607" s="1557"/>
      <c r="Z607" s="1388">
        <f t="shared" ref="Z607:Z614" si="1479">SUM(AA607:AD607)</f>
        <v>0</v>
      </c>
      <c r="AA607" s="1411"/>
      <c r="AB607" s="1411"/>
      <c r="AC607" s="1411"/>
      <c r="AD607" s="2435"/>
      <c r="AE607" s="1396">
        <f t="shared" ref="AE607:AE614" si="1480">SUM(AF607:AI607)</f>
        <v>0</v>
      </c>
      <c r="AF607" s="1394"/>
      <c r="AG607" s="1485"/>
      <c r="AH607" s="1485"/>
      <c r="AI607" s="1557"/>
      <c r="AJ607" s="2089"/>
      <c r="AK607" s="763" t="e">
        <f>#REF!-U607</f>
        <v>#REF!</v>
      </c>
      <c r="AL607" s="19" t="e">
        <f>#REF!-#REF!</f>
        <v>#REF!</v>
      </c>
      <c r="AM607" s="19" t="e">
        <f>Q607-#REF!</f>
        <v>#REF!</v>
      </c>
      <c r="AN607" s="19" t="e">
        <f>R607-#REF!</f>
        <v>#REF!</v>
      </c>
      <c r="AO607" s="19" t="e">
        <f>#REF!-#REF!</f>
        <v>#REF!</v>
      </c>
      <c r="AP607" s="223" t="e">
        <f>IF(AK607&gt;0,AK607/#REF!*100,"")</f>
        <v>#REF!</v>
      </c>
      <c r="AQ607" s="223" t="e">
        <f>IF(AL607&gt;0,AL607/#REF!*100,"")</f>
        <v>#REF!</v>
      </c>
      <c r="AR607" s="223" t="e">
        <f t="shared" si="1455"/>
        <v>#REF!</v>
      </c>
      <c r="AS607" s="223" t="e">
        <f t="shared" si="1456"/>
        <v>#REF!</v>
      </c>
      <c r="AT607" s="223" t="e">
        <f>IF(AO607&gt;0,AO607/#REF!*100,"")</f>
        <v>#REF!</v>
      </c>
      <c r="AW607" s="835"/>
    </row>
    <row r="608" spans="1:50" ht="0.75" customHeight="1" outlineLevel="1">
      <c r="A608" s="2595"/>
      <c r="B608" s="2616"/>
      <c r="C608" s="1434" t="s">
        <v>305</v>
      </c>
      <c r="D608" s="1358"/>
      <c r="E608" s="1303"/>
      <c r="F608" s="1303">
        <v>0</v>
      </c>
      <c r="G608" s="1303">
        <v>0</v>
      </c>
      <c r="H608" s="1303">
        <v>0</v>
      </c>
      <c r="I608" s="1303">
        <v>0</v>
      </c>
      <c r="J608" s="1298"/>
      <c r="K608" s="1298"/>
      <c r="L608" s="1388">
        <f t="shared" si="1477"/>
        <v>0</v>
      </c>
      <c r="M608" s="1388"/>
      <c r="N608" s="1396"/>
      <c r="O608" s="1396"/>
      <c r="P608" s="1396"/>
      <c r="Q608" s="1394"/>
      <c r="R608" s="1394"/>
      <c r="S608" s="1394"/>
      <c r="T608" s="1394"/>
      <c r="U608" s="1396">
        <f t="shared" si="1478"/>
        <v>0</v>
      </c>
      <c r="V608" s="1394"/>
      <c r="W608" s="1485"/>
      <c r="X608" s="1485"/>
      <c r="Y608" s="1557"/>
      <c r="Z608" s="1388">
        <f t="shared" si="1479"/>
        <v>0</v>
      </c>
      <c r="AA608" s="1411"/>
      <c r="AB608" s="1411"/>
      <c r="AC608" s="1411"/>
      <c r="AD608" s="2435"/>
      <c r="AE608" s="1396">
        <f t="shared" si="1480"/>
        <v>0</v>
      </c>
      <c r="AF608" s="1394"/>
      <c r="AG608" s="1485"/>
      <c r="AH608" s="1485"/>
      <c r="AI608" s="1557"/>
      <c r="AJ608" s="2089"/>
      <c r="AK608" s="763" t="e">
        <f>#REF!-U608</f>
        <v>#REF!</v>
      </c>
      <c r="AL608" s="19" t="e">
        <f>#REF!-#REF!</f>
        <v>#REF!</v>
      </c>
      <c r="AM608" s="19" t="e">
        <f>Q608-#REF!</f>
        <v>#REF!</v>
      </c>
      <c r="AN608" s="19" t="e">
        <f>R608-#REF!</f>
        <v>#REF!</v>
      </c>
      <c r="AO608" s="19" t="e">
        <f>#REF!-#REF!</f>
        <v>#REF!</v>
      </c>
      <c r="AP608" s="223" t="e">
        <f>IF(AK608&gt;0,AK608/#REF!*100,"")</f>
        <v>#REF!</v>
      </c>
      <c r="AQ608" s="223" t="e">
        <f>IF(AL608&gt;0,AL608/#REF!*100,"")</f>
        <v>#REF!</v>
      </c>
      <c r="AR608" s="223" t="e">
        <f t="shared" si="1455"/>
        <v>#REF!</v>
      </c>
      <c r="AS608" s="223" t="e">
        <f t="shared" si="1456"/>
        <v>#REF!</v>
      </c>
      <c r="AT608" s="223" t="e">
        <f>IF(AO608&gt;0,AO608/#REF!*100,"")</f>
        <v>#REF!</v>
      </c>
      <c r="AW608" s="835"/>
    </row>
    <row r="609" spans="1:51" outlineLevel="1">
      <c r="A609" s="2595" t="s">
        <v>103</v>
      </c>
      <c r="B609" s="2616" t="s">
        <v>5</v>
      </c>
      <c r="C609" s="1434" t="s">
        <v>273</v>
      </c>
      <c r="D609" s="1358"/>
      <c r="E609" s="1303">
        <v>3.7069999999999999</v>
      </c>
      <c r="F609" s="1303">
        <v>2.4159999999999999</v>
      </c>
      <c r="G609" s="1303">
        <v>8.6529999999999987</v>
      </c>
      <c r="H609" s="1303">
        <v>4.7107999999999999</v>
      </c>
      <c r="I609" s="1303">
        <v>3.0085800000000003</v>
      </c>
      <c r="J609" s="1298">
        <v>0.56100000000000005</v>
      </c>
      <c r="K609" s="1298"/>
      <c r="L609" s="1298">
        <f t="shared" si="1477"/>
        <v>0.56000000000000005</v>
      </c>
      <c r="M609" s="1298">
        <v>0.14000000000000001</v>
      </c>
      <c r="N609" s="1298">
        <v>0.14000000000000001</v>
      </c>
      <c r="O609" s="1298">
        <v>0.14000000000000001</v>
      </c>
      <c r="P609" s="1298">
        <v>0.14000000000000001</v>
      </c>
      <c r="Q609" s="1303">
        <v>0.55987856099999989</v>
      </c>
      <c r="R609" s="1303">
        <v>0.55931868243899985</v>
      </c>
      <c r="S609" s="1303">
        <v>0.55875936375656088</v>
      </c>
      <c r="T609" s="1303">
        <v>0.55820060439280428</v>
      </c>
      <c r="U609" s="1298">
        <f t="shared" si="1478"/>
        <v>0.63300000000000001</v>
      </c>
      <c r="V609" s="1303">
        <v>0.151</v>
      </c>
      <c r="W609" s="1303">
        <v>0.19400000000000001</v>
      </c>
      <c r="X609" s="1486">
        <v>0.154</v>
      </c>
      <c r="Y609" s="1303">
        <v>0.13400000000000001</v>
      </c>
      <c r="Z609" s="1298">
        <f t="shared" si="1479"/>
        <v>0.55991000000000013</v>
      </c>
      <c r="AA609" s="1530">
        <v>0.14117000000000002</v>
      </c>
      <c r="AB609" s="1530">
        <v>0.13958000000000001</v>
      </c>
      <c r="AC609" s="1486">
        <v>0.13958000000000001</v>
      </c>
      <c r="AD609" s="1530">
        <v>0.13958000000000001</v>
      </c>
      <c r="AE609" s="1298">
        <f t="shared" si="1480"/>
        <v>0.21900000000000003</v>
      </c>
      <c r="AF609" s="1303">
        <v>0.21900000000000003</v>
      </c>
      <c r="AG609" s="1303"/>
      <c r="AH609" s="1486"/>
      <c r="AI609" s="1303"/>
      <c r="AJ609" s="2076"/>
      <c r="AK609" s="763" t="e">
        <f>#REF!-U609</f>
        <v>#REF!</v>
      </c>
      <c r="AL609" s="19" t="e">
        <f>#REF!-#REF!</f>
        <v>#REF!</v>
      </c>
      <c r="AM609" s="19" t="e">
        <f>Q609-#REF!</f>
        <v>#REF!</v>
      </c>
      <c r="AN609" s="19" t="e">
        <f>R609-#REF!</f>
        <v>#REF!</v>
      </c>
      <c r="AO609" s="19" t="e">
        <f>#REF!-#REF!</f>
        <v>#REF!</v>
      </c>
      <c r="AP609" s="223" t="e">
        <f>IF(AK609&gt;0,AK609/#REF!*100,"")</f>
        <v>#REF!</v>
      </c>
      <c r="AQ609" s="223" t="e">
        <f>IF(AL609&gt;0,AL609/#REF!*100,"")</f>
        <v>#REF!</v>
      </c>
      <c r="AR609" s="223" t="e">
        <f t="shared" si="1455"/>
        <v>#REF!</v>
      </c>
      <c r="AS609" s="223" t="e">
        <f t="shared" si="1456"/>
        <v>#REF!</v>
      </c>
      <c r="AT609" s="223" t="e">
        <f>IF(AO609&gt;0,AO609/#REF!*100,"")</f>
        <v>#REF!</v>
      </c>
      <c r="AV609" s="255"/>
      <c r="AW609" s="835"/>
      <c r="AX609" s="255"/>
    </row>
    <row r="610" spans="1:51" ht="18" customHeight="1" outlineLevel="1">
      <c r="A610" s="2595"/>
      <c r="B610" s="2616"/>
      <c r="C610" s="1434" t="s">
        <v>303</v>
      </c>
      <c r="D610" s="1358"/>
      <c r="E610" s="1303">
        <v>5.8952999999999998E-2</v>
      </c>
      <c r="F610" s="1303">
        <v>7.5079000000000007E-2</v>
      </c>
      <c r="G610" s="1303">
        <v>0.227267</v>
      </c>
      <c r="H610" s="1303">
        <v>9.5802570000000004E-2</v>
      </c>
      <c r="I610" s="1303">
        <v>6.7700349999999992E-2</v>
      </c>
      <c r="J610" s="1298">
        <v>1.100982E-2</v>
      </c>
      <c r="K610" s="1298"/>
      <c r="L610" s="1298">
        <f t="shared" si="1477"/>
        <v>1.2557132000000002E-2</v>
      </c>
      <c r="M610" s="1298">
        <f>M609*$BF$39</f>
        <v>3.0798460000000002E-3</v>
      </c>
      <c r="N610" s="1298">
        <f>N609*$BG$39</f>
        <v>3.0798460000000002E-3</v>
      </c>
      <c r="O610" s="1298">
        <f>O609*$BH$39</f>
        <v>3.1360000000000003E-3</v>
      </c>
      <c r="P610" s="1298">
        <f>P609*$BI$39</f>
        <v>3.2614400000000004E-3</v>
      </c>
      <c r="Q610" s="1303">
        <f>Q609*$BA$39</f>
        <v>1.3564648195338237E-2</v>
      </c>
      <c r="R610" s="1303">
        <f>R609*$BB$39</f>
        <v>1.4093124875481356E-2</v>
      </c>
      <c r="S610" s="1303">
        <f>S609*$BC$39</f>
        <v>1.4642177375367927E-2</v>
      </c>
      <c r="T610" s="1303">
        <f>T609*$BD$39</f>
        <v>1.5212655026532206E-2</v>
      </c>
      <c r="U610" s="1298">
        <f t="shared" si="1478"/>
        <v>1.32395E-2</v>
      </c>
      <c r="V610" s="1303">
        <v>3.2360000000000002E-3</v>
      </c>
      <c r="W610" s="1303">
        <v>3.9179999999999996E-3</v>
      </c>
      <c r="X610" s="1486">
        <v>3.3865000000000002E-3</v>
      </c>
      <c r="Y610" s="1303">
        <v>2.699E-3</v>
      </c>
      <c r="Z610" s="1298">
        <f t="shared" si="1479"/>
        <v>1.295439738027029E-2</v>
      </c>
      <c r="AA610" s="1530">
        <v>3.2661897057969262E-3</v>
      </c>
      <c r="AB610" s="1530">
        <v>3.2294025581577879E-3</v>
      </c>
      <c r="AC610" s="1486">
        <v>3.2294025581577879E-3</v>
      </c>
      <c r="AD610" s="1530">
        <v>3.2294025581577879E-3</v>
      </c>
      <c r="AE610" s="1298">
        <f t="shared" si="1480"/>
        <v>4.2534000000000001E-3</v>
      </c>
      <c r="AF610" s="1303">
        <v>4.2534000000000001E-3</v>
      </c>
      <c r="AG610" s="1303"/>
      <c r="AH610" s="1486"/>
      <c r="AI610" s="1303"/>
      <c r="AJ610" s="2076"/>
      <c r="AK610" s="763" t="e">
        <f>#REF!-U610</f>
        <v>#REF!</v>
      </c>
      <c r="AL610" s="19" t="e">
        <f>#REF!-#REF!</f>
        <v>#REF!</v>
      </c>
      <c r="AM610" s="19" t="e">
        <f>Q610-#REF!</f>
        <v>#REF!</v>
      </c>
      <c r="AN610" s="19" t="e">
        <f>R610-#REF!</f>
        <v>#REF!</v>
      </c>
      <c r="AO610" s="19" t="e">
        <f>#REF!-#REF!</f>
        <v>#REF!</v>
      </c>
      <c r="AP610" s="223" t="e">
        <f>IF(AK610&gt;0,AK610/#REF!*100,"")</f>
        <v>#REF!</v>
      </c>
      <c r="AQ610" s="223" t="e">
        <f>IF(AL610&gt;0,AL610/#REF!*100,"")</f>
        <v>#REF!</v>
      </c>
      <c r="AR610" s="223" t="e">
        <f t="shared" si="1455"/>
        <v>#REF!</v>
      </c>
      <c r="AS610" s="223" t="e">
        <f t="shared" si="1456"/>
        <v>#REF!</v>
      </c>
      <c r="AT610" s="223" t="e">
        <f>IF(AO610&gt;0,AO610/#REF!*100,"")</f>
        <v>#REF!</v>
      </c>
      <c r="AW610" s="835"/>
    </row>
    <row r="611" spans="1:51" ht="14.45" hidden="1" customHeight="1" outlineLevel="1">
      <c r="A611" s="2595" t="s">
        <v>105</v>
      </c>
      <c r="B611" s="2616" t="s">
        <v>104</v>
      </c>
      <c r="C611" s="1434" t="s">
        <v>273</v>
      </c>
      <c r="D611" s="1358"/>
      <c r="E611" s="1480"/>
      <c r="F611" s="1480">
        <v>0</v>
      </c>
      <c r="G611" s="1480"/>
      <c r="H611" s="1480">
        <v>0</v>
      </c>
      <c r="I611" s="1480">
        <v>0</v>
      </c>
      <c r="J611" s="1482"/>
      <c r="K611" s="1482"/>
      <c r="L611" s="1298">
        <f t="shared" si="1477"/>
        <v>0</v>
      </c>
      <c r="M611" s="1388"/>
      <c r="N611" s="1396"/>
      <c r="O611" s="1396"/>
      <c r="P611" s="1396"/>
      <c r="Q611" s="1394"/>
      <c r="R611" s="1394"/>
      <c r="S611" s="1394"/>
      <c r="T611" s="1394"/>
      <c r="U611" s="1298">
        <f t="shared" si="1478"/>
        <v>0</v>
      </c>
      <c r="V611" s="1394"/>
      <c r="W611" s="1485"/>
      <c r="X611" s="1486"/>
      <c r="Y611" s="1303"/>
      <c r="Z611" s="1298">
        <f t="shared" si="1479"/>
        <v>0</v>
      </c>
      <c r="AA611" s="1411"/>
      <c r="AB611" s="1411"/>
      <c r="AC611" s="1486"/>
      <c r="AD611" s="1530"/>
      <c r="AE611" s="1298">
        <f t="shared" si="1480"/>
        <v>0</v>
      </c>
      <c r="AF611" s="1394"/>
      <c r="AG611" s="1485"/>
      <c r="AH611" s="1486"/>
      <c r="AI611" s="1303"/>
      <c r="AJ611" s="2076"/>
      <c r="AK611" s="763" t="e">
        <f>#REF!-U611</f>
        <v>#REF!</v>
      </c>
      <c r="AL611" s="19" t="e">
        <f>#REF!-#REF!</f>
        <v>#REF!</v>
      </c>
      <c r="AM611" s="19" t="e">
        <f>Q611-#REF!</f>
        <v>#REF!</v>
      </c>
      <c r="AN611" s="19" t="e">
        <f>R611-#REF!</f>
        <v>#REF!</v>
      </c>
      <c r="AO611" s="19" t="e">
        <f>#REF!-#REF!</f>
        <v>#REF!</v>
      </c>
      <c r="AP611" s="223" t="e">
        <f>IF(AK611&gt;0,AK611/#REF!*100,"")</f>
        <v>#REF!</v>
      </c>
      <c r="AQ611" s="223" t="e">
        <f>IF(AL611&gt;0,AL611/#REF!*100,"")</f>
        <v>#REF!</v>
      </c>
      <c r="AR611" s="223" t="e">
        <f t="shared" si="1455"/>
        <v>#REF!</v>
      </c>
      <c r="AS611" s="223" t="e">
        <f t="shared" si="1456"/>
        <v>#REF!</v>
      </c>
      <c r="AT611" s="223" t="e">
        <f>IF(AO611&gt;0,AO611/#REF!*100,"")</f>
        <v>#REF!</v>
      </c>
      <c r="AW611" s="835"/>
    </row>
    <row r="612" spans="1:51" ht="14.45" hidden="1" customHeight="1" outlineLevel="1">
      <c r="A612" s="2595"/>
      <c r="B612" s="2616"/>
      <c r="C612" s="1434" t="s">
        <v>278</v>
      </c>
      <c r="D612" s="1358"/>
      <c r="E612" s="1480"/>
      <c r="F612" s="1480">
        <v>0</v>
      </c>
      <c r="G612" s="1480"/>
      <c r="H612" s="1480">
        <v>0</v>
      </c>
      <c r="I612" s="1480">
        <v>0</v>
      </c>
      <c r="J612" s="1482"/>
      <c r="K612" s="1482"/>
      <c r="L612" s="1298">
        <f t="shared" si="1477"/>
        <v>0</v>
      </c>
      <c r="M612" s="1388"/>
      <c r="N612" s="1396"/>
      <c r="O612" s="1396"/>
      <c r="P612" s="1396"/>
      <c r="Q612" s="1394"/>
      <c r="R612" s="1394"/>
      <c r="S612" s="1394"/>
      <c r="T612" s="1394"/>
      <c r="U612" s="1298">
        <f t="shared" si="1478"/>
        <v>0</v>
      </c>
      <c r="V612" s="1394"/>
      <c r="W612" s="1485"/>
      <c r="X612" s="1486"/>
      <c r="Y612" s="1303"/>
      <c r="Z612" s="1298">
        <f t="shared" si="1479"/>
        <v>0</v>
      </c>
      <c r="AA612" s="1411"/>
      <c r="AB612" s="1411"/>
      <c r="AC612" s="1486"/>
      <c r="AD612" s="1530"/>
      <c r="AE612" s="1298">
        <f t="shared" si="1480"/>
        <v>0</v>
      </c>
      <c r="AF612" s="1394"/>
      <c r="AG612" s="1485"/>
      <c r="AH612" s="1486"/>
      <c r="AI612" s="1303"/>
      <c r="AJ612" s="2076"/>
      <c r="AK612" s="763" t="e">
        <f>#REF!-U612</f>
        <v>#REF!</v>
      </c>
      <c r="AL612" s="19" t="e">
        <f>#REF!-#REF!</f>
        <v>#REF!</v>
      </c>
      <c r="AM612" s="19" t="e">
        <f>Q612-#REF!</f>
        <v>#REF!</v>
      </c>
      <c r="AN612" s="19" t="e">
        <f>R612-#REF!</f>
        <v>#REF!</v>
      </c>
      <c r="AO612" s="19" t="e">
        <f>#REF!-#REF!</f>
        <v>#REF!</v>
      </c>
      <c r="AP612" s="223" t="e">
        <f>IF(AK612&gt;0,AK612/#REF!*100,"")</f>
        <v>#REF!</v>
      </c>
      <c r="AQ612" s="223" t="e">
        <f>IF(AL612&gt;0,AL612/#REF!*100,"")</f>
        <v>#REF!</v>
      </c>
      <c r="AR612" s="223" t="e">
        <f t="shared" si="1455"/>
        <v>#REF!</v>
      </c>
      <c r="AS612" s="223" t="e">
        <f t="shared" si="1456"/>
        <v>#REF!</v>
      </c>
      <c r="AT612" s="223" t="e">
        <f>IF(AO612&gt;0,AO612/#REF!*100,"")</f>
        <v>#REF!</v>
      </c>
      <c r="AW612" s="835"/>
    </row>
    <row r="613" spans="1:51" ht="14.45" hidden="1" customHeight="1" outlineLevel="1">
      <c r="A613" s="2595"/>
      <c r="B613" s="2616"/>
      <c r="C613" s="1434" t="s">
        <v>156</v>
      </c>
      <c r="D613" s="1358"/>
      <c r="E613" s="1480"/>
      <c r="F613" s="1480">
        <v>0</v>
      </c>
      <c r="G613" s="1480"/>
      <c r="H613" s="1480">
        <v>0</v>
      </c>
      <c r="I613" s="1480">
        <v>0</v>
      </c>
      <c r="J613" s="1482"/>
      <c r="K613" s="1482"/>
      <c r="L613" s="1298">
        <f t="shared" si="1477"/>
        <v>0</v>
      </c>
      <c r="M613" s="1388"/>
      <c r="N613" s="1396"/>
      <c r="O613" s="1396"/>
      <c r="P613" s="1396"/>
      <c r="Q613" s="1394"/>
      <c r="R613" s="1394"/>
      <c r="S613" s="1394"/>
      <c r="T613" s="1394"/>
      <c r="U613" s="1298">
        <f t="shared" si="1478"/>
        <v>0</v>
      </c>
      <c r="V613" s="1394"/>
      <c r="W613" s="1485"/>
      <c r="X613" s="1486"/>
      <c r="Y613" s="1303"/>
      <c r="Z613" s="1298">
        <f t="shared" si="1479"/>
        <v>0</v>
      </c>
      <c r="AA613" s="1411"/>
      <c r="AB613" s="1411"/>
      <c r="AC613" s="1486"/>
      <c r="AD613" s="1530"/>
      <c r="AE613" s="1298">
        <f t="shared" si="1480"/>
        <v>0</v>
      </c>
      <c r="AF613" s="1394"/>
      <c r="AG613" s="1485"/>
      <c r="AH613" s="1486"/>
      <c r="AI613" s="1303"/>
      <c r="AJ613" s="2076"/>
      <c r="AK613" s="763" t="e">
        <f>#REF!-U613</f>
        <v>#REF!</v>
      </c>
      <c r="AL613" s="19" t="e">
        <f>#REF!-#REF!</f>
        <v>#REF!</v>
      </c>
      <c r="AM613" s="19" t="e">
        <f>Q613-#REF!</f>
        <v>#REF!</v>
      </c>
      <c r="AN613" s="19" t="e">
        <f>R613-#REF!</f>
        <v>#REF!</v>
      </c>
      <c r="AO613" s="19" t="e">
        <f>#REF!-#REF!</f>
        <v>#REF!</v>
      </c>
      <c r="AP613" s="223" t="e">
        <f>IF(AK613&gt;0,AK613/#REF!*100,"")</f>
        <v>#REF!</v>
      </c>
      <c r="AQ613" s="223" t="e">
        <f>IF(AL613&gt;0,AL613/#REF!*100,"")</f>
        <v>#REF!</v>
      </c>
      <c r="AR613" s="223" t="e">
        <f t="shared" si="1455"/>
        <v>#REF!</v>
      </c>
      <c r="AS613" s="223" t="e">
        <f t="shared" si="1456"/>
        <v>#REF!</v>
      </c>
      <c r="AT613" s="223" t="e">
        <f>IF(AO613&gt;0,AO613/#REF!*100,"")</f>
        <v>#REF!</v>
      </c>
      <c r="AW613" s="835"/>
    </row>
    <row r="614" spans="1:51" ht="14.45" hidden="1" customHeight="1" outlineLevel="1">
      <c r="A614" s="2595"/>
      <c r="B614" s="2616"/>
      <c r="C614" s="1434" t="s">
        <v>305</v>
      </c>
      <c r="D614" s="1358"/>
      <c r="E614" s="1480"/>
      <c r="F614" s="1480">
        <v>0</v>
      </c>
      <c r="G614" s="1480"/>
      <c r="H614" s="1480">
        <v>0</v>
      </c>
      <c r="I614" s="1480">
        <v>0</v>
      </c>
      <c r="J614" s="1482"/>
      <c r="K614" s="1482"/>
      <c r="L614" s="1298">
        <f t="shared" si="1477"/>
        <v>0</v>
      </c>
      <c r="M614" s="1388"/>
      <c r="N614" s="1396"/>
      <c r="O614" s="1396"/>
      <c r="P614" s="1396"/>
      <c r="Q614" s="1394"/>
      <c r="R614" s="1394"/>
      <c r="S614" s="1394"/>
      <c r="T614" s="1394"/>
      <c r="U614" s="1298">
        <f t="shared" si="1478"/>
        <v>0</v>
      </c>
      <c r="V614" s="1394"/>
      <c r="W614" s="1485"/>
      <c r="X614" s="1486"/>
      <c r="Y614" s="1303"/>
      <c r="Z614" s="1298">
        <f t="shared" si="1479"/>
        <v>0</v>
      </c>
      <c r="AA614" s="1411"/>
      <c r="AB614" s="1411"/>
      <c r="AC614" s="1486"/>
      <c r="AD614" s="1530"/>
      <c r="AE614" s="1298">
        <f t="shared" si="1480"/>
        <v>0</v>
      </c>
      <c r="AF614" s="1394"/>
      <c r="AG614" s="1485"/>
      <c r="AH614" s="1486"/>
      <c r="AI614" s="1303"/>
      <c r="AJ614" s="2076"/>
      <c r="AK614" s="763" t="e">
        <f>#REF!-U614</f>
        <v>#REF!</v>
      </c>
      <c r="AL614" s="19" t="e">
        <f>#REF!-#REF!</f>
        <v>#REF!</v>
      </c>
      <c r="AM614" s="19" t="e">
        <f>Q614-#REF!</f>
        <v>#REF!</v>
      </c>
      <c r="AN614" s="19" t="e">
        <f>R614-#REF!</f>
        <v>#REF!</v>
      </c>
      <c r="AO614" s="19" t="e">
        <f>#REF!-#REF!</f>
        <v>#REF!</v>
      </c>
      <c r="AP614" s="223" t="e">
        <f>IF(AK614&gt;0,AK614/#REF!*100,"")</f>
        <v>#REF!</v>
      </c>
      <c r="AQ614" s="223" t="e">
        <f>IF(AL614&gt;0,AL614/#REF!*100,"")</f>
        <v>#REF!</v>
      </c>
      <c r="AR614" s="223" t="e">
        <f t="shared" si="1455"/>
        <v>#REF!</v>
      </c>
      <c r="AS614" s="223" t="e">
        <f t="shared" si="1456"/>
        <v>#REF!</v>
      </c>
      <c r="AT614" s="223" t="e">
        <f>IF(AO614&gt;0,AO614/#REF!*100,"")</f>
        <v>#REF!</v>
      </c>
      <c r="AW614" s="835"/>
    </row>
    <row r="615" spans="1:51" ht="15" customHeight="1" outlineLevel="1">
      <c r="A615" s="2595">
        <v>8</v>
      </c>
      <c r="B615" s="2617" t="s">
        <v>112</v>
      </c>
      <c r="C615" s="1434" t="s">
        <v>287</v>
      </c>
      <c r="D615" s="1358"/>
      <c r="E615" s="1303">
        <f>E618+E631</f>
        <v>36.312000000000005</v>
      </c>
      <c r="F615" s="1303">
        <v>60.384999999999998</v>
      </c>
      <c r="G615" s="1303">
        <f t="shared" ref="G615" si="1481">G618+G631</f>
        <v>68.099999999999994</v>
      </c>
      <c r="H615" s="1303">
        <v>59.201179999999994</v>
      </c>
      <c r="I615" s="1303">
        <v>81.476820000000004</v>
      </c>
      <c r="J615" s="1298">
        <f t="shared" ref="J615" si="1482">J618+J631</f>
        <v>63.925364999999999</v>
      </c>
      <c r="K615" s="1298"/>
      <c r="L615" s="1298">
        <f t="shared" ref="L615:P615" si="1483">L618+L631</f>
        <v>142.07779999999997</v>
      </c>
      <c r="M615" s="1298">
        <f t="shared" si="1483"/>
        <v>35.997</v>
      </c>
      <c r="N615" s="1298">
        <f t="shared" si="1483"/>
        <v>34.637</v>
      </c>
      <c r="O615" s="1298">
        <f t="shared" si="1483"/>
        <v>35.167000000000002</v>
      </c>
      <c r="P615" s="1298">
        <f t="shared" si="1483"/>
        <v>36.276799999999994</v>
      </c>
      <c r="Q615" s="1303">
        <f t="shared" ref="Q615:R615" si="1484">Q618+Q631</f>
        <v>141.93570222</v>
      </c>
      <c r="R615" s="1303">
        <f t="shared" si="1484"/>
        <v>141.79376651778</v>
      </c>
      <c r="S615" s="1303">
        <f t="shared" ref="S615:T615" si="1485">S618+S631</f>
        <v>141.65197275126224</v>
      </c>
      <c r="T615" s="1303">
        <f t="shared" si="1485"/>
        <v>141.51032077851099</v>
      </c>
      <c r="U615" s="1298">
        <f t="shared" ref="U615:AD617" si="1486">U618+U631</f>
        <v>61.019999999999996</v>
      </c>
      <c r="V615" s="1298">
        <f t="shared" si="1486"/>
        <v>15.331999999999999</v>
      </c>
      <c r="W615" s="1298">
        <f t="shared" si="1486"/>
        <v>15.298999999999999</v>
      </c>
      <c r="X615" s="1566">
        <f t="shared" si="1486"/>
        <v>15.738999999999999</v>
      </c>
      <c r="Y615" s="1298">
        <f t="shared" si="1486"/>
        <v>14.65</v>
      </c>
      <c r="Z615" s="1298">
        <f t="shared" si="1486"/>
        <v>141.93580660000001</v>
      </c>
      <c r="AA615" s="1303">
        <f t="shared" si="1486"/>
        <v>36.173248999999998</v>
      </c>
      <c r="AB615" s="1303">
        <f t="shared" si="1486"/>
        <v>34.533089000000004</v>
      </c>
      <c r="AC615" s="1304">
        <f t="shared" si="1486"/>
        <v>35.061498999999998</v>
      </c>
      <c r="AD615" s="1303">
        <f t="shared" si="1486"/>
        <v>36.167969599999999</v>
      </c>
      <c r="AE615" s="1298">
        <f t="shared" ref="AE615:AI615" si="1487">AE618+AE631</f>
        <v>11.013999999999999</v>
      </c>
      <c r="AF615" s="1298">
        <f t="shared" si="1487"/>
        <v>11.013999999999999</v>
      </c>
      <c r="AG615" s="1298">
        <f t="shared" si="1487"/>
        <v>0</v>
      </c>
      <c r="AH615" s="1566">
        <f t="shared" si="1487"/>
        <v>0</v>
      </c>
      <c r="AI615" s="1298">
        <f t="shared" si="1487"/>
        <v>0</v>
      </c>
      <c r="AJ615" s="2001"/>
      <c r="AK615" s="763" t="e">
        <f>#REF!-U615</f>
        <v>#REF!</v>
      </c>
      <c r="AL615" s="19" t="e">
        <f>#REF!-#REF!</f>
        <v>#REF!</v>
      </c>
      <c r="AM615" s="19" t="e">
        <f>Q615-#REF!</f>
        <v>#REF!</v>
      </c>
      <c r="AN615" s="19" t="e">
        <f>R615-#REF!</f>
        <v>#REF!</v>
      </c>
      <c r="AO615" s="19" t="e">
        <f>#REF!-#REF!</f>
        <v>#REF!</v>
      </c>
      <c r="AP615" s="223" t="e">
        <f>IF(AK615&gt;0,AK615/#REF!*100,"")</f>
        <v>#REF!</v>
      </c>
      <c r="AQ615" s="223" t="e">
        <f>IF(AL615&gt;0,AL615/#REF!*100,"")</f>
        <v>#REF!</v>
      </c>
      <c r="AR615" s="223" t="e">
        <f t="shared" si="1455"/>
        <v>#REF!</v>
      </c>
      <c r="AS615" s="223" t="e">
        <f t="shared" si="1456"/>
        <v>#REF!</v>
      </c>
      <c r="AT615" s="223" t="e">
        <f>IF(AO615&gt;0,AO615/#REF!*100,"")</f>
        <v>#REF!</v>
      </c>
      <c r="AV615" s="255"/>
      <c r="AW615" s="835"/>
      <c r="AX615" s="255"/>
    </row>
    <row r="616" spans="1:51" outlineLevel="1">
      <c r="A616" s="2595"/>
      <c r="B616" s="2617"/>
      <c r="C616" s="1434" t="s">
        <v>280</v>
      </c>
      <c r="D616" s="1358"/>
      <c r="E616" s="1303">
        <f>E619+E632</f>
        <v>4.1318006900000002E-2</v>
      </c>
      <c r="F616" s="1303">
        <v>6.8695289000000007E-2</v>
      </c>
      <c r="G616" s="1303">
        <f t="shared" ref="G616" si="1488">G619+G632</f>
        <v>7.7511634800000007E-2</v>
      </c>
      <c r="H616" s="1303">
        <v>6.7416544984000001E-2</v>
      </c>
      <c r="I616" s="1303">
        <v>9.2339425968000002E-2</v>
      </c>
      <c r="J616" s="1298">
        <f t="shared" ref="J616" si="1489">J619+J632</f>
        <v>7.4543746336500016E-2</v>
      </c>
      <c r="K616" s="1298"/>
      <c r="L616" s="1298">
        <f t="shared" ref="L616:P616" si="1490">L619+L632</f>
        <v>0.16584859546</v>
      </c>
      <c r="M616" s="1298">
        <f t="shared" si="1490"/>
        <v>4.1817956699999999E-2</v>
      </c>
      <c r="N616" s="1298">
        <f t="shared" si="1490"/>
        <v>4.0341956700000001E-2</v>
      </c>
      <c r="O616" s="1298">
        <f t="shared" si="1490"/>
        <v>4.1085371799999992E-2</v>
      </c>
      <c r="P616" s="1298">
        <f t="shared" si="1490"/>
        <v>4.2603310259999999E-2</v>
      </c>
      <c r="Q616" s="1303">
        <f t="shared" ref="Q616:R616" si="1491">Q619+Q632</f>
        <v>0.1656827245391877</v>
      </c>
      <c r="R616" s="1303">
        <f t="shared" si="1491"/>
        <v>0.16551704181464855</v>
      </c>
      <c r="S616" s="1303">
        <f t="shared" ref="S616:T616" si="1492">S619+S632</f>
        <v>0.16535152477283388</v>
      </c>
      <c r="T616" s="1303">
        <f t="shared" si="1492"/>
        <v>0.16518617324806106</v>
      </c>
      <c r="U616" s="1298">
        <f t="shared" ref="U616:Z616" si="1493">U619+U632</f>
        <v>7.1862608800000005E-2</v>
      </c>
      <c r="V616" s="1298">
        <f t="shared" si="1493"/>
        <v>1.8113907999999998E-2</v>
      </c>
      <c r="W616" s="1298">
        <f t="shared" si="1493"/>
        <v>1.7922685100000002E-2</v>
      </c>
      <c r="X616" s="1566">
        <f t="shared" si="1493"/>
        <v>1.8492812899999996E-2</v>
      </c>
      <c r="Y616" s="1298">
        <f t="shared" si="1493"/>
        <v>1.7333202800000003E-2</v>
      </c>
      <c r="Z616" s="1298">
        <f t="shared" si="1493"/>
        <v>0.16568284095761998</v>
      </c>
      <c r="AA616" s="1303">
        <f t="shared" si="1486"/>
        <v>4.2024294113900004E-2</v>
      </c>
      <c r="AB616" s="1303">
        <f t="shared" si="1486"/>
        <v>4.0220930829900005E-2</v>
      </c>
      <c r="AC616" s="1304">
        <f t="shared" si="1486"/>
        <v>4.0962115684599995E-2</v>
      </c>
      <c r="AD616" s="1303">
        <f t="shared" si="1486"/>
        <v>4.2475500329219998E-2</v>
      </c>
      <c r="AE616" s="1298">
        <f t="shared" ref="AE616:AI616" si="1494">AE619+AE632</f>
        <v>1.3171452099999998E-2</v>
      </c>
      <c r="AF616" s="1298">
        <f t="shared" si="1494"/>
        <v>1.3171452099999998E-2</v>
      </c>
      <c r="AG616" s="1298">
        <f t="shared" si="1494"/>
        <v>0</v>
      </c>
      <c r="AH616" s="1566">
        <f t="shared" si="1494"/>
        <v>0</v>
      </c>
      <c r="AI616" s="1298">
        <f t="shared" si="1494"/>
        <v>0</v>
      </c>
      <c r="AJ616" s="2001"/>
      <c r="AK616" s="763" t="e">
        <f>#REF!-U616</f>
        <v>#REF!</v>
      </c>
      <c r="AL616" s="19" t="e">
        <f>#REF!-#REF!</f>
        <v>#REF!</v>
      </c>
      <c r="AM616" s="19" t="e">
        <f>Q616-#REF!</f>
        <v>#REF!</v>
      </c>
      <c r="AN616" s="19" t="e">
        <f>R616-#REF!</f>
        <v>#REF!</v>
      </c>
      <c r="AO616" s="19" t="e">
        <f>#REF!-#REF!</f>
        <v>#REF!</v>
      </c>
      <c r="AP616" s="223" t="e">
        <f>IF(AK616&gt;0,AK616/#REF!*100,"")</f>
        <v>#REF!</v>
      </c>
      <c r="AQ616" s="223" t="e">
        <f>IF(AL616&gt;0,AL616/#REF!*100,"")</f>
        <v>#REF!</v>
      </c>
      <c r="AR616" s="223" t="e">
        <f t="shared" si="1455"/>
        <v>#REF!</v>
      </c>
      <c r="AS616" s="223" t="e">
        <f t="shared" si="1456"/>
        <v>#REF!</v>
      </c>
      <c r="AT616" s="223" t="e">
        <f>IF(AO616&gt;0,AO616/#REF!*100,"")</f>
        <v>#REF!</v>
      </c>
      <c r="AW616" s="835"/>
    </row>
    <row r="617" spans="1:51" outlineLevel="1">
      <c r="A617" s="2595"/>
      <c r="B617" s="2617"/>
      <c r="C617" s="1434" t="s">
        <v>303</v>
      </c>
      <c r="D617" s="1358"/>
      <c r="E617" s="1303">
        <f>E620+E633</f>
        <v>1.1625000000000001</v>
      </c>
      <c r="F617" s="1303">
        <v>1.9587309999999998</v>
      </c>
      <c r="G617" s="1303">
        <f t="shared" ref="G617" si="1495">G620+G633</f>
        <v>2.615815</v>
      </c>
      <c r="H617" s="1303">
        <v>2.3314282100000003</v>
      </c>
      <c r="I617" s="1303">
        <v>3.3282640399999996</v>
      </c>
      <c r="J617" s="1298">
        <f t="shared" ref="J617" si="1496">J620+J633</f>
        <v>2.6104346519852815</v>
      </c>
      <c r="K617" s="1298"/>
      <c r="L617" s="1298">
        <f t="shared" ref="L617:P617" si="1497">L620+L633</f>
        <v>6.7534265367360007</v>
      </c>
      <c r="M617" s="1298">
        <f t="shared" si="1497"/>
        <v>1.7009738057279999</v>
      </c>
      <c r="N617" s="1298">
        <f t="shared" si="1497"/>
        <v>1.6393093910080001</v>
      </c>
      <c r="O617" s="1298">
        <f t="shared" si="1497"/>
        <v>1.6773406</v>
      </c>
      <c r="P617" s="1298">
        <f t="shared" si="1497"/>
        <v>1.73580274</v>
      </c>
      <c r="Q617" s="1303">
        <f t="shared" ref="Q617:R617" si="1498">Q620+Q633</f>
        <v>7.0369889230040403</v>
      </c>
      <c r="R617" s="1303">
        <f t="shared" si="1498"/>
        <v>7.3111064968894652</v>
      </c>
      <c r="S617" s="1303">
        <f t="shared" ref="S617:T617" si="1499">S620+S633</f>
        <v>7.5959498865695743</v>
      </c>
      <c r="T617" s="1303">
        <f t="shared" si="1499"/>
        <v>7.8918958704399609</v>
      </c>
      <c r="U617" s="1298">
        <f t="shared" ref="U617:Z617" si="1500">U620+U633</f>
        <v>2.8224254999999996</v>
      </c>
      <c r="V617" s="1298">
        <f t="shared" si="1500"/>
        <v>0.68491950000000001</v>
      </c>
      <c r="W617" s="1298">
        <f t="shared" si="1500"/>
        <v>0.69203999999999999</v>
      </c>
      <c r="X617" s="1566">
        <f t="shared" si="1500"/>
        <v>0.73125700000000005</v>
      </c>
      <c r="Y617" s="1298">
        <f t="shared" si="1500"/>
        <v>0.71420900000000009</v>
      </c>
      <c r="Z617" s="1298">
        <f t="shared" si="1500"/>
        <v>6.8466421444596257</v>
      </c>
      <c r="AA617" s="1303">
        <f t="shared" si="1486"/>
        <v>1.7323829200626022</v>
      </c>
      <c r="AB617" s="1540">
        <f t="shared" si="1486"/>
        <v>1.660195503645461</v>
      </c>
      <c r="AC617" s="1304">
        <f t="shared" si="1486"/>
        <v>1.6934346560068787</v>
      </c>
      <c r="AD617" s="1303">
        <f t="shared" si="1486"/>
        <v>1.7606290647446836</v>
      </c>
      <c r="AE617" s="1298">
        <f t="shared" ref="AE617:AI617" si="1501">AE620+AE633</f>
        <v>0.54800500000000008</v>
      </c>
      <c r="AF617" s="1298">
        <f t="shared" si="1501"/>
        <v>0.183278</v>
      </c>
      <c r="AG617" s="1298">
        <f t="shared" si="1501"/>
        <v>0</v>
      </c>
      <c r="AH617" s="1566">
        <f t="shared" si="1501"/>
        <v>0</v>
      </c>
      <c r="AI617" s="1298">
        <f t="shared" si="1501"/>
        <v>0</v>
      </c>
      <c r="AJ617" s="2001"/>
      <c r="AK617" s="763" t="e">
        <f>#REF!-U617</f>
        <v>#REF!</v>
      </c>
      <c r="AL617" s="19" t="e">
        <f>#REF!-#REF!</f>
        <v>#REF!</v>
      </c>
      <c r="AM617" s="19" t="e">
        <f>Q617-#REF!</f>
        <v>#REF!</v>
      </c>
      <c r="AN617" s="19" t="e">
        <f>R617-#REF!</f>
        <v>#REF!</v>
      </c>
      <c r="AO617" s="19" t="e">
        <f>#REF!-#REF!</f>
        <v>#REF!</v>
      </c>
      <c r="AP617" s="223" t="e">
        <f>IF(AK617&gt;0,AK617/#REF!*100,"")</f>
        <v>#REF!</v>
      </c>
      <c r="AQ617" s="223" t="e">
        <f>IF(AL617&gt;0,AL617/#REF!*100,"")</f>
        <v>#REF!</v>
      </c>
      <c r="AR617" s="223" t="e">
        <f t="shared" si="1455"/>
        <v>#REF!</v>
      </c>
      <c r="AS617" s="223" t="e">
        <f t="shared" si="1456"/>
        <v>#REF!</v>
      </c>
      <c r="AT617" s="223" t="e">
        <f>IF(AO617&gt;0,AO617/#REF!*100,"")</f>
        <v>#REF!</v>
      </c>
      <c r="AW617" s="835"/>
    </row>
    <row r="618" spans="1:51" outlineLevel="1">
      <c r="A618" s="1403" t="s">
        <v>106</v>
      </c>
      <c r="B618" s="1404" t="s">
        <v>117</v>
      </c>
      <c r="C618" s="1434" t="s">
        <v>287</v>
      </c>
      <c r="D618" s="1358"/>
      <c r="E618" s="1303">
        <f>E622+E626</f>
        <v>34.331000000000003</v>
      </c>
      <c r="F618" s="1303">
        <v>57.234999999999999</v>
      </c>
      <c r="G618" s="1303">
        <f t="shared" ref="G618" si="1502">G622+G626</f>
        <v>64.152000000000001</v>
      </c>
      <c r="H618" s="1303">
        <v>55.433659999999996</v>
      </c>
      <c r="I618" s="1303">
        <v>80.726820000000004</v>
      </c>
      <c r="J618" s="1298">
        <f>J622+J626</f>
        <v>42.400260000000003</v>
      </c>
      <c r="K618" s="1298"/>
      <c r="L618" s="1298">
        <f>L622+L626</f>
        <v>92.530399999999986</v>
      </c>
      <c r="M618" s="1298">
        <f t="shared" ref="M618:P618" si="1503">M622+M626</f>
        <v>25.458000000000002</v>
      </c>
      <c r="N618" s="1298">
        <f t="shared" si="1503"/>
        <v>23.458000000000002</v>
      </c>
      <c r="O618" s="1298">
        <f>O622+O626</f>
        <v>22.556999999999999</v>
      </c>
      <c r="P618" s="1298">
        <f t="shared" si="1503"/>
        <v>21.057399999999998</v>
      </c>
      <c r="Q618" s="1303">
        <f t="shared" ref="Q618" si="1504">Q622+Q626</f>
        <v>92.437846622999999</v>
      </c>
      <c r="R618" s="1303">
        <f>R622+R626</f>
        <v>92.345408776376999</v>
      </c>
      <c r="S618" s="1303">
        <f>S622+S626</f>
        <v>92.253063367600632</v>
      </c>
      <c r="T618" s="1303">
        <f>T622+T626</f>
        <v>92.160810304233038</v>
      </c>
      <c r="U618" s="1298">
        <f t="shared" ref="U618:Y618" si="1505">U622+U626</f>
        <v>33.411999999999999</v>
      </c>
      <c r="V618" s="1298">
        <f t="shared" si="1505"/>
        <v>7.8199999999999994</v>
      </c>
      <c r="W618" s="1298">
        <f t="shared" si="1505"/>
        <v>9.3239999999999998</v>
      </c>
      <c r="X618" s="1566">
        <f t="shared" si="1505"/>
        <v>9.0459999999999994</v>
      </c>
      <c r="Y618" s="1298">
        <f t="shared" si="1505"/>
        <v>7.2219999999999995</v>
      </c>
      <c r="Z618" s="1298">
        <f>Z622+Z626</f>
        <v>92.437968800000007</v>
      </c>
      <c r="AA618" s="1303">
        <f t="shared" ref="AA618:AD620" si="1506">AA622+AA626</f>
        <v>25.566786</v>
      </c>
      <c r="AB618" s="1303">
        <f t="shared" si="1506"/>
        <v>23.387626000000001</v>
      </c>
      <c r="AC618" s="1304">
        <f t="shared" si="1506"/>
        <v>22.489328999999998</v>
      </c>
      <c r="AD618" s="1303">
        <f t="shared" si="1506"/>
        <v>20.994227799999997</v>
      </c>
      <c r="AE618" s="1298">
        <f t="shared" ref="AE618:AI618" si="1507">AE622+AE626</f>
        <v>4.0289999999999999</v>
      </c>
      <c r="AF618" s="1298">
        <f t="shared" si="1507"/>
        <v>4.0289999999999999</v>
      </c>
      <c r="AG618" s="1298">
        <f t="shared" si="1507"/>
        <v>0</v>
      </c>
      <c r="AH618" s="1566">
        <f t="shared" si="1507"/>
        <v>0</v>
      </c>
      <c r="AI618" s="1298">
        <f t="shared" si="1507"/>
        <v>0</v>
      </c>
      <c r="AJ618" s="2001"/>
      <c r="AK618" s="763" t="e">
        <f>#REF!-U618</f>
        <v>#REF!</v>
      </c>
      <c r="AL618" s="19" t="e">
        <f>#REF!-#REF!</f>
        <v>#REF!</v>
      </c>
      <c r="AM618" s="19" t="e">
        <f>Q618-#REF!</f>
        <v>#REF!</v>
      </c>
      <c r="AN618" s="19" t="e">
        <f>R618-#REF!</f>
        <v>#REF!</v>
      </c>
      <c r="AO618" s="19" t="e">
        <f>#REF!-#REF!</f>
        <v>#REF!</v>
      </c>
      <c r="AP618" s="223" t="e">
        <f>IF(AK618&gt;0,AK618/#REF!*100,"")</f>
        <v>#REF!</v>
      </c>
      <c r="AQ618" s="223" t="e">
        <f>IF(AL618&gt;0,AL618/#REF!*100,"")</f>
        <v>#REF!</v>
      </c>
      <c r="AR618" s="223" t="e">
        <f t="shared" si="1455"/>
        <v>#REF!</v>
      </c>
      <c r="AS618" s="223" t="e">
        <f t="shared" si="1456"/>
        <v>#REF!</v>
      </c>
      <c r="AT618" s="223" t="e">
        <f>IF(AO618&gt;0,AO618/#REF!*100,"")</f>
        <v>#REF!</v>
      </c>
      <c r="AW618" s="835"/>
      <c r="AX618" s="213"/>
      <c r="AY618" s="213"/>
    </row>
    <row r="619" spans="1:51" outlineLevel="1">
      <c r="A619" s="1403"/>
      <c r="B619" s="1405"/>
      <c r="C619" s="1434" t="s">
        <v>280</v>
      </c>
      <c r="D619" s="1358"/>
      <c r="E619" s="1303">
        <f>E623+E627</f>
        <v>3.8876424400000005E-2</v>
      </c>
      <c r="F619" s="1303">
        <v>6.4812914000000013E-2</v>
      </c>
      <c r="G619" s="1303">
        <f t="shared" ref="G619" si="1508">G623+G627</f>
        <v>7.2645724800000006E-2</v>
      </c>
      <c r="H619" s="1303">
        <v>6.2773076583999998E-2</v>
      </c>
      <c r="I619" s="1303">
        <v>9.1415050967999997E-2</v>
      </c>
      <c r="J619" s="1298">
        <f>J623+J627</f>
        <v>4.8014054424000009E-2</v>
      </c>
      <c r="K619" s="1298"/>
      <c r="L619" s="1298">
        <f>L623+L627</f>
        <v>0.10478142495999999</v>
      </c>
      <c r="M619" s="1298">
        <f t="shared" ref="M619:P619" si="1509">M623+M627</f>
        <v>2.8828639200000002E-2</v>
      </c>
      <c r="N619" s="1298">
        <f t="shared" si="1509"/>
        <v>2.6563839200000001E-2</v>
      </c>
      <c r="O619" s="1298">
        <f t="shared" si="1509"/>
        <v>2.5543546799999997E-2</v>
      </c>
      <c r="P619" s="1298">
        <f t="shared" si="1509"/>
        <v>2.384539976E-2</v>
      </c>
      <c r="Q619" s="1303">
        <f t="shared" ref="Q619:R619" si="1510">Q623+Q627</f>
        <v>0.10467661751588521</v>
      </c>
      <c r="R619" s="1303">
        <f t="shared" si="1510"/>
        <v>0.10457194089836933</v>
      </c>
      <c r="S619" s="1303">
        <f t="shared" ref="S619:T619" si="1511">S623+S627</f>
        <v>0.10446736895747095</v>
      </c>
      <c r="T619" s="1303">
        <f t="shared" si="1511"/>
        <v>0.10436290158851348</v>
      </c>
      <c r="U619" s="1298">
        <f t="shared" ref="U619:Y619" si="1512">U623+U627</f>
        <v>3.7835748799999999E-2</v>
      </c>
      <c r="V619" s="1298">
        <f t="shared" si="1512"/>
        <v>8.8553680000000006E-3</v>
      </c>
      <c r="W619" s="1298">
        <f t="shared" si="1512"/>
        <v>1.0558497600000001E-2</v>
      </c>
      <c r="X619" s="1566">
        <f t="shared" si="1512"/>
        <v>1.02436904E-2</v>
      </c>
      <c r="Y619" s="1298">
        <f t="shared" si="1512"/>
        <v>8.1781927999999993E-3</v>
      </c>
      <c r="Z619" s="1298">
        <f>Z623+Z627</f>
        <v>0.10467675586911999</v>
      </c>
      <c r="AA619" s="1303">
        <f t="shared" si="1506"/>
        <v>2.8951828466400001E-2</v>
      </c>
      <c r="AB619" s="1303">
        <f t="shared" si="1506"/>
        <v>2.6484147682400004E-2</v>
      </c>
      <c r="AC619" s="1304">
        <f t="shared" si="1506"/>
        <v>2.5466916159599999E-2</v>
      </c>
      <c r="AD619" s="1303">
        <f t="shared" si="1506"/>
        <v>2.3773863560720001E-2</v>
      </c>
      <c r="AE619" s="1298">
        <f t="shared" ref="AE619:AI619" si="1513">AE623+AE627</f>
        <v>4.5624395999999999E-3</v>
      </c>
      <c r="AF619" s="1298">
        <f t="shared" si="1513"/>
        <v>4.5624395999999999E-3</v>
      </c>
      <c r="AG619" s="1298">
        <f t="shared" si="1513"/>
        <v>0</v>
      </c>
      <c r="AH619" s="1566">
        <f t="shared" si="1513"/>
        <v>0</v>
      </c>
      <c r="AI619" s="1298">
        <f t="shared" si="1513"/>
        <v>0</v>
      </c>
      <c r="AJ619" s="2001"/>
      <c r="AK619" s="763" t="e">
        <f>#REF!-U619</f>
        <v>#REF!</v>
      </c>
      <c r="AL619" s="19" t="e">
        <f>#REF!-#REF!</f>
        <v>#REF!</v>
      </c>
      <c r="AM619" s="19" t="e">
        <f>Q619-#REF!</f>
        <v>#REF!</v>
      </c>
      <c r="AN619" s="19" t="e">
        <f>R619-#REF!</f>
        <v>#REF!</v>
      </c>
      <c r="AO619" s="19" t="e">
        <f>#REF!-#REF!</f>
        <v>#REF!</v>
      </c>
      <c r="AP619" s="223" t="e">
        <f>IF(AK619&gt;0,AK619/#REF!*100,"")</f>
        <v>#REF!</v>
      </c>
      <c r="AQ619" s="223" t="e">
        <f>IF(AL619&gt;0,AL619/#REF!*100,"")</f>
        <v>#REF!</v>
      </c>
      <c r="AR619" s="223" t="e">
        <f t="shared" si="1455"/>
        <v>#REF!</v>
      </c>
      <c r="AS619" s="223" t="e">
        <f t="shared" si="1456"/>
        <v>#REF!</v>
      </c>
      <c r="AT619" s="223" t="e">
        <f>IF(AO619&gt;0,AO619/#REF!*100,"")</f>
        <v>#REF!</v>
      </c>
      <c r="AW619" s="835"/>
      <c r="AX619" s="213"/>
      <c r="AY619" s="213"/>
    </row>
    <row r="620" spans="1:51" ht="15" outlineLevel="1">
      <c r="A620" s="1403"/>
      <c r="B620" s="1405"/>
      <c r="C620" s="1434" t="s">
        <v>303</v>
      </c>
      <c r="D620" s="1358"/>
      <c r="E620" s="1303">
        <f>E624+E628</f>
        <v>1.1033280000000001</v>
      </c>
      <c r="F620" s="1303">
        <v>1.8683579999999997</v>
      </c>
      <c r="G620" s="1303">
        <f t="shared" ref="G620" si="1514">G624+G628</f>
        <v>2.466367</v>
      </c>
      <c r="H620" s="1303">
        <v>2.1806096400000001</v>
      </c>
      <c r="I620" s="1303">
        <v>3.2969580399999998</v>
      </c>
      <c r="J620" s="1298">
        <f t="shared" ref="J620" si="1515">J624+J628</f>
        <v>1.6842298162630562</v>
      </c>
      <c r="K620" s="1298"/>
      <c r="L620" s="1298">
        <f t="shared" ref="L620:P620" si="1516">L624+L628</f>
        <v>4.3167262400000004</v>
      </c>
      <c r="M620" s="1298">
        <f t="shared" si="1516"/>
        <v>1.18430616</v>
      </c>
      <c r="N620" s="1298">
        <f>N624+N628</f>
        <v>1.09126616</v>
      </c>
      <c r="O620" s="1298">
        <f t="shared" si="1516"/>
        <v>1.0556676</v>
      </c>
      <c r="P620" s="1298">
        <f t="shared" si="1516"/>
        <v>0.98548631999999992</v>
      </c>
      <c r="Q620" s="1303">
        <f t="shared" ref="Q620:R620" si="1517">Q624+Q628</f>
        <v>4.4991348708346557</v>
      </c>
      <c r="R620" s="1303">
        <f t="shared" si="1517"/>
        <v>4.6744211654023742</v>
      </c>
      <c r="S620" s="1303">
        <f t="shared" ref="S620:T620" si="1518">S624+S628</f>
        <v>4.8565333666986197</v>
      </c>
      <c r="T620" s="1303">
        <f t="shared" si="1518"/>
        <v>5.0457122033464543</v>
      </c>
      <c r="U620" s="1298">
        <f t="shared" ref="U620:Z620" si="1519">U624+U628</f>
        <v>1.4593725</v>
      </c>
      <c r="V620" s="1298">
        <f t="shared" si="1519"/>
        <v>0.33182850000000003</v>
      </c>
      <c r="W620" s="1298">
        <f t="shared" si="1519"/>
        <v>0.40067000000000003</v>
      </c>
      <c r="X620" s="1566">
        <f t="shared" si="1519"/>
        <v>0.39963100000000001</v>
      </c>
      <c r="Y620" s="1298">
        <f t="shared" si="1519"/>
        <v>0.32724300000000001</v>
      </c>
      <c r="Z620" s="1298">
        <f t="shared" si="1519"/>
        <v>4.2579052275196254</v>
      </c>
      <c r="AA620" s="1303">
        <f t="shared" si="1506"/>
        <v>1.1776649051626022</v>
      </c>
      <c r="AB620" s="1303">
        <f t="shared" si="1506"/>
        <v>1.0772877887454611</v>
      </c>
      <c r="AC620" s="1304">
        <f t="shared" si="1506"/>
        <v>1.0359101650068787</v>
      </c>
      <c r="AD620" s="1303">
        <f t="shared" si="1506"/>
        <v>0.96704236860468362</v>
      </c>
      <c r="AE620" s="1298">
        <f t="shared" ref="AE620:AI620" si="1520">AE624+AE628</f>
        <v>0.183278</v>
      </c>
      <c r="AF620" s="1298">
        <f t="shared" si="1520"/>
        <v>0.183278</v>
      </c>
      <c r="AG620" s="1298">
        <f t="shared" si="1520"/>
        <v>0</v>
      </c>
      <c r="AH620" s="1566">
        <f t="shared" si="1520"/>
        <v>0</v>
      </c>
      <c r="AI620" s="1298">
        <f t="shared" si="1520"/>
        <v>0</v>
      </c>
      <c r="AJ620" s="2001"/>
      <c r="AK620" s="763" t="e">
        <f>#REF!-U620</f>
        <v>#REF!</v>
      </c>
      <c r="AL620" s="19" t="e">
        <f>#REF!-#REF!</f>
        <v>#REF!</v>
      </c>
      <c r="AM620" s="19" t="e">
        <f>Q620-#REF!</f>
        <v>#REF!</v>
      </c>
      <c r="AN620" s="19" t="e">
        <f>R620-#REF!</f>
        <v>#REF!</v>
      </c>
      <c r="AO620" s="19" t="e">
        <f>#REF!-#REF!</f>
        <v>#REF!</v>
      </c>
      <c r="AP620" s="223" t="e">
        <f>IF(AK620&gt;0,AK620/#REF!*100,"")</f>
        <v>#REF!</v>
      </c>
      <c r="AQ620" s="223" t="e">
        <f>IF(AL620&gt;0,AL620/#REF!*100,"")</f>
        <v>#REF!</v>
      </c>
      <c r="AR620" s="223" t="e">
        <f t="shared" si="1455"/>
        <v>#REF!</v>
      </c>
      <c r="AS620" s="223" t="e">
        <f t="shared" si="1456"/>
        <v>#REF!</v>
      </c>
      <c r="AT620" s="223" t="e">
        <f>IF(AO620&gt;0,AO620/#REF!*100,"")</f>
        <v>#REF!</v>
      </c>
      <c r="AW620" s="846"/>
      <c r="AX620" s="213"/>
      <c r="AY620" s="213"/>
    </row>
    <row r="621" spans="1:51" ht="15" outlineLevel="1">
      <c r="A621" s="1403"/>
      <c r="B621" s="1405"/>
      <c r="C621" s="1434" t="s">
        <v>286</v>
      </c>
      <c r="D621" s="1358"/>
      <c r="E621" s="1303"/>
      <c r="F621" s="1303"/>
      <c r="G621" s="1303">
        <v>1.6E-2</v>
      </c>
      <c r="H621" s="1303">
        <v>1.4378373891796832E-2</v>
      </c>
      <c r="I621" s="1303">
        <v>1.8912818974969312E-2</v>
      </c>
      <c r="J621" s="1303">
        <v>2.0125837600721199E-2</v>
      </c>
      <c r="K621" s="1303"/>
      <c r="L621" s="1303">
        <v>3.3742383099916243E-2</v>
      </c>
      <c r="M621" s="1303">
        <v>2.6078524686157525E-2</v>
      </c>
      <c r="N621" s="1303">
        <v>3.7938114275734888E-2</v>
      </c>
      <c r="O621" s="1303">
        <v>3.7970870323895817E-2</v>
      </c>
      <c r="P621" s="1303">
        <v>3.8032304662033632E-2</v>
      </c>
      <c r="Q621" s="1303">
        <v>1.8164295570430939E-2</v>
      </c>
      <c r="R621" s="1303">
        <v>1.8146131274860505E-2</v>
      </c>
      <c r="S621" s="1303">
        <v>1.8127985143585646E-2</v>
      </c>
      <c r="T621" s="1303">
        <v>1.8109857158442062E-2</v>
      </c>
      <c r="U621" s="1303">
        <v>2.370540434839289E-2</v>
      </c>
      <c r="V621" s="1303">
        <v>2.5659448154894422E-2</v>
      </c>
      <c r="W621" s="1303">
        <v>2.2048606879067838E-2</v>
      </c>
      <c r="X621" s="1303">
        <v>2.4837952615109522E-2</v>
      </c>
      <c r="Y621" s="1303">
        <v>2.2740644671495905E-2</v>
      </c>
      <c r="Z621" s="1303">
        <v>2.370540434839289E-2</v>
      </c>
      <c r="AA621" s="1303">
        <v>2.5659448154894422E-2</v>
      </c>
      <c r="AB621" s="1303">
        <v>2.2048606879067838E-2</v>
      </c>
      <c r="AC621" s="1303">
        <v>2.4837952615109522E-2</v>
      </c>
      <c r="AD621" s="1303">
        <v>2.2740644671495905E-2</v>
      </c>
      <c r="AE621" s="1303"/>
      <c r="AF621" s="1303">
        <v>2.1665856425214715E-2</v>
      </c>
      <c r="AG621" s="1303"/>
      <c r="AH621" s="1303"/>
      <c r="AI621" s="1303"/>
      <c r="AJ621" s="2076"/>
      <c r="AK621" s="763" t="e">
        <f>#REF!-U621</f>
        <v>#REF!</v>
      </c>
      <c r="AL621" s="19" t="e">
        <f>#REF!-#REF!</f>
        <v>#REF!</v>
      </c>
      <c r="AM621" s="19" t="e">
        <f>Q621-#REF!</f>
        <v>#REF!</v>
      </c>
      <c r="AN621" s="19" t="e">
        <f>R621-#REF!</f>
        <v>#REF!</v>
      </c>
      <c r="AO621" s="19" t="e">
        <f>#REF!-#REF!</f>
        <v>#REF!</v>
      </c>
      <c r="AP621" s="223" t="e">
        <f>IF(AK621&gt;0,AK621/#REF!*100,"")</f>
        <v>#REF!</v>
      </c>
      <c r="AQ621" s="223" t="e">
        <f>IF(AL621&gt;0,AL621/#REF!*100,"")</f>
        <v>#REF!</v>
      </c>
      <c r="AR621" s="223" t="e">
        <f t="shared" si="1455"/>
        <v>#REF!</v>
      </c>
      <c r="AS621" s="223" t="e">
        <f t="shared" si="1456"/>
        <v>#REF!</v>
      </c>
      <c r="AT621" s="223" t="e">
        <f>IF(AO621&gt;0,AO621/#REF!*100,"")</f>
        <v>#REF!</v>
      </c>
      <c r="AW621" s="846"/>
      <c r="AX621" s="213"/>
      <c r="AY621" s="213"/>
    </row>
    <row r="622" spans="1:51" ht="18" customHeight="1" outlineLevel="1">
      <c r="A622" s="1403" t="s">
        <v>107</v>
      </c>
      <c r="B622" s="1357" t="s">
        <v>118</v>
      </c>
      <c r="C622" s="1434" t="s">
        <v>287</v>
      </c>
      <c r="D622" s="1358"/>
      <c r="E622" s="1303">
        <v>34.331000000000003</v>
      </c>
      <c r="F622" s="1303">
        <v>57.234999999999999</v>
      </c>
      <c r="G622" s="1303">
        <v>64.152000000000001</v>
      </c>
      <c r="H622" s="1303">
        <v>55.433659999999996</v>
      </c>
      <c r="I622" s="1303">
        <v>80.726820000000004</v>
      </c>
      <c r="J622" s="1298">
        <v>42.400260000000003</v>
      </c>
      <c r="K622" s="1298"/>
      <c r="L622" s="1298">
        <f>SUM(M622:P622)</f>
        <v>89.865999999999985</v>
      </c>
      <c r="M622" s="1298">
        <v>24.792000000000002</v>
      </c>
      <c r="N622" s="1298">
        <v>22.792000000000002</v>
      </c>
      <c r="O622" s="1298">
        <v>21.890999999999998</v>
      </c>
      <c r="P622" s="1298">
        <v>20.390999999999998</v>
      </c>
      <c r="Q622" s="1303">
        <v>89.776177955999998</v>
      </c>
      <c r="R622" s="1303">
        <v>89.686401778044001</v>
      </c>
      <c r="S622" s="1303">
        <v>89.596715376265962</v>
      </c>
      <c r="T622" s="1303">
        <v>89.507118660889702</v>
      </c>
      <c r="U622" s="1298">
        <f>SUM(V622:Y622)</f>
        <v>33.411999999999999</v>
      </c>
      <c r="V622" s="1303">
        <v>7.8199999999999994</v>
      </c>
      <c r="W622" s="1303">
        <v>9.3239999999999998</v>
      </c>
      <c r="X622" s="1486">
        <v>9.0459999999999994</v>
      </c>
      <c r="Y622" s="1303">
        <v>7.2219999999999995</v>
      </c>
      <c r="Z622" s="1298">
        <f>SUM(AA622:AD622)</f>
        <v>89.776302000000001</v>
      </c>
      <c r="AA622" s="1530">
        <v>24.897524000000001</v>
      </c>
      <c r="AB622" s="1530">
        <v>22.723624000000001</v>
      </c>
      <c r="AC622" s="1486">
        <v>21.825326999999998</v>
      </c>
      <c r="AD622" s="1530">
        <v>20.329826999999998</v>
      </c>
      <c r="AE622" s="1298">
        <f>SUM(AF622:AI622)</f>
        <v>4.0289999999999999</v>
      </c>
      <c r="AF622" s="1303">
        <v>4.0289999999999999</v>
      </c>
      <c r="AG622" s="1303"/>
      <c r="AH622" s="1486"/>
      <c r="AI622" s="1303"/>
      <c r="AJ622" s="2076"/>
      <c r="AK622" s="763" t="e">
        <f>#REF!-U622</f>
        <v>#REF!</v>
      </c>
      <c r="AL622" s="19" t="e">
        <f>#REF!-#REF!</f>
        <v>#REF!</v>
      </c>
      <c r="AM622" s="19" t="e">
        <f>Q622-#REF!</f>
        <v>#REF!</v>
      </c>
      <c r="AN622" s="19" t="e">
        <f>R622-#REF!</f>
        <v>#REF!</v>
      </c>
      <c r="AO622" s="19" t="e">
        <f>#REF!-#REF!</f>
        <v>#REF!</v>
      </c>
      <c r="AP622" s="223" t="e">
        <f>IF(AK622&gt;0,AK622/#REF!*100,"")</f>
        <v>#REF!</v>
      </c>
      <c r="AQ622" s="223" t="e">
        <f>IF(AL622&gt;0,AL622/#REF!*100,"")</f>
        <v>#REF!</v>
      </c>
      <c r="AR622" s="223" t="e">
        <f t="shared" si="1455"/>
        <v>#REF!</v>
      </c>
      <c r="AS622" s="223" t="e">
        <f t="shared" si="1456"/>
        <v>#REF!</v>
      </c>
      <c r="AT622" s="223" t="e">
        <f>IF(AO622&gt;0,AO622/#REF!*100,"")</f>
        <v>#REF!</v>
      </c>
      <c r="AW622" s="846"/>
      <c r="AX622" s="213"/>
      <c r="AY622" s="213"/>
    </row>
    <row r="623" spans="1:51" ht="18" customHeight="1" outlineLevel="1">
      <c r="A623" s="1403"/>
      <c r="B623" s="1406"/>
      <c r="C623" s="1434" t="s">
        <v>280</v>
      </c>
      <c r="D623" s="1358"/>
      <c r="E623" s="1303">
        <f>E622*0.76*1.49/1000</f>
        <v>3.8876424400000005E-2</v>
      </c>
      <c r="F623" s="1303">
        <v>6.4812914000000013E-2</v>
      </c>
      <c r="G623" s="1303">
        <f>G622*0.76*1.49/1000</f>
        <v>7.2645724800000006E-2</v>
      </c>
      <c r="H623" s="1303">
        <v>6.2773076583999998E-2</v>
      </c>
      <c r="I623" s="1303">
        <v>9.1415050967999997E-2</v>
      </c>
      <c r="J623" s="1298">
        <f t="shared" ref="J623:P623" si="1521">J622*0.76*1.49/1000</f>
        <v>4.8014054424000009E-2</v>
      </c>
      <c r="K623" s="1298"/>
      <c r="L623" s="1298">
        <f t="shared" si="1521"/>
        <v>0.10176425839999999</v>
      </c>
      <c r="M623" s="1298">
        <f t="shared" si="1521"/>
        <v>2.8074460800000003E-2</v>
      </c>
      <c r="N623" s="1298">
        <f t="shared" si="1521"/>
        <v>2.5809660800000002E-2</v>
      </c>
      <c r="O623" s="1298">
        <f>O622*0.76*1.49/1000</f>
        <v>2.4789368399999998E-2</v>
      </c>
      <c r="P623" s="1298">
        <f t="shared" si="1521"/>
        <v>2.3090768399999999E-2</v>
      </c>
      <c r="Q623" s="1303">
        <f t="shared" ref="Q623:R623" si="1522">Q622*0.76*1.49/1000</f>
        <v>0.10166254391737441</v>
      </c>
      <c r="R623" s="1303">
        <f t="shared" si="1522"/>
        <v>0.10156088137345703</v>
      </c>
      <c r="S623" s="1303">
        <f t="shared" ref="S623:T623" si="1523">S622*0.76*1.49/1000</f>
        <v>0.10145932049208357</v>
      </c>
      <c r="T623" s="1303">
        <f t="shared" si="1523"/>
        <v>0.1013578611715915</v>
      </c>
      <c r="U623" s="1298">
        <f>U622*0.76*1.49/1000</f>
        <v>3.7835748799999999E-2</v>
      </c>
      <c r="V623" s="1298">
        <f t="shared" ref="V623:AB623" si="1524">V622*0.76*1.49/1000</f>
        <v>8.8553680000000006E-3</v>
      </c>
      <c r="W623" s="1298">
        <f t="shared" si="1524"/>
        <v>1.0558497600000001E-2</v>
      </c>
      <c r="X623" s="1566">
        <f>X622*0.76*1.49/1000</f>
        <v>1.02436904E-2</v>
      </c>
      <c r="Y623" s="1298">
        <f t="shared" si="1524"/>
        <v>8.1781927999999993E-3</v>
      </c>
      <c r="Z623" s="1298">
        <f t="shared" si="1524"/>
        <v>0.1016626843848</v>
      </c>
      <c r="AA623" s="1303">
        <f t="shared" si="1524"/>
        <v>2.81939561776E-2</v>
      </c>
      <c r="AB623" s="1303">
        <f t="shared" si="1524"/>
        <v>2.5732231817600003E-2</v>
      </c>
      <c r="AC623" s="1304">
        <f>AC622*0.76*1.49/1000</f>
        <v>2.4715000294799998E-2</v>
      </c>
      <c r="AD623" s="1303">
        <f t="shared" ref="AD623" si="1525">AD622*0.76*1.49/1000</f>
        <v>2.30214960948E-2</v>
      </c>
      <c r="AE623" s="1298">
        <f>AE622*0.76*1.49/1000</f>
        <v>4.5624395999999999E-3</v>
      </c>
      <c r="AF623" s="1298">
        <f t="shared" ref="AF623:AG623" si="1526">AF622*0.76*1.49/1000</f>
        <v>4.5624395999999999E-3</v>
      </c>
      <c r="AG623" s="1298">
        <f t="shared" si="1526"/>
        <v>0</v>
      </c>
      <c r="AH623" s="1566">
        <f>AH622*0.76*1.49/1000</f>
        <v>0</v>
      </c>
      <c r="AI623" s="1298">
        <f t="shared" ref="AI623" si="1527">AI622*0.76*1.49/1000</f>
        <v>0</v>
      </c>
      <c r="AJ623" s="2001"/>
      <c r="AK623" s="763" t="e">
        <f>#REF!-U623</f>
        <v>#REF!</v>
      </c>
      <c r="AL623" s="19" t="e">
        <f>#REF!-#REF!</f>
        <v>#REF!</v>
      </c>
      <c r="AM623" s="19" t="e">
        <f>Q623-#REF!</f>
        <v>#REF!</v>
      </c>
      <c r="AN623" s="19" t="e">
        <f>R623-#REF!</f>
        <v>#REF!</v>
      </c>
      <c r="AO623" s="19" t="e">
        <f>#REF!-#REF!</f>
        <v>#REF!</v>
      </c>
      <c r="AP623" s="223" t="e">
        <f>IF(AK623&gt;0,AK623/#REF!*100,"")</f>
        <v>#REF!</v>
      </c>
      <c r="AQ623" s="223" t="e">
        <f>IF(AL623&gt;0,AL623/#REF!*100,"")</f>
        <v>#REF!</v>
      </c>
      <c r="AR623" s="223" t="e">
        <f t="shared" si="1455"/>
        <v>#REF!</v>
      </c>
      <c r="AS623" s="223" t="e">
        <f t="shared" si="1456"/>
        <v>#REF!</v>
      </c>
      <c r="AT623" s="223" t="e">
        <f>IF(AO623&gt;0,AO623/#REF!*100,"")</f>
        <v>#REF!</v>
      </c>
      <c r="AW623" s="846"/>
      <c r="AX623" s="213"/>
      <c r="AY623" s="213"/>
    </row>
    <row r="624" spans="1:51" ht="18" customHeight="1" outlineLevel="1">
      <c r="A624" s="1403"/>
      <c r="B624" s="1406"/>
      <c r="C624" s="1434" t="s">
        <v>303</v>
      </c>
      <c r="D624" s="1358"/>
      <c r="E624" s="1303">
        <v>1.1033280000000001</v>
      </c>
      <c r="F624" s="1303">
        <v>1.8683579999999997</v>
      </c>
      <c r="G624" s="1303">
        <v>2.466367</v>
      </c>
      <c r="H624" s="1303">
        <v>2.1806096400000001</v>
      </c>
      <c r="I624" s="1303">
        <v>3.2969580399999998</v>
      </c>
      <c r="J624" s="1298">
        <v>1.6842298162630562</v>
      </c>
      <c r="K624" s="1298"/>
      <c r="L624" s="1298">
        <f>SUM(M624:P624)</f>
        <v>4.19240528</v>
      </c>
      <c r="M624" s="1298">
        <f>M622*$BF$25</f>
        <v>1.1533238400000001</v>
      </c>
      <c r="N624" s="1298">
        <f>N622*$BG$25</f>
        <v>1.0602838400000001</v>
      </c>
      <c r="O624" s="1298">
        <f>O622*$BH$25</f>
        <v>1.0244987999999999</v>
      </c>
      <c r="P624" s="1298">
        <f>P622*$BI$25</f>
        <v>0.95429879999999989</v>
      </c>
      <c r="Q624" s="1303">
        <f>Q622*$BA$25</f>
        <v>4.3695861334744315</v>
      </c>
      <c r="R624" s="1303">
        <f>R622*$BB$25</f>
        <v>4.5398252092345954</v>
      </c>
      <c r="S624" s="1303">
        <f>S622*$BC$25</f>
        <v>4.7166936455819943</v>
      </c>
      <c r="T624" s="1303">
        <f>T622*$BD$25</f>
        <v>4.9004252395650498</v>
      </c>
      <c r="U624" s="1298">
        <f>SUM(V624:Y624)</f>
        <v>1.4593725</v>
      </c>
      <c r="V624" s="1303">
        <v>0.33182850000000003</v>
      </c>
      <c r="W624" s="1303">
        <v>0.40067000000000003</v>
      </c>
      <c r="X624" s="1303">
        <v>0.39963100000000001</v>
      </c>
      <c r="Y624" s="1303">
        <v>0.32724300000000001</v>
      </c>
      <c r="Z624" s="1298">
        <f>SUM(AA624:AD624)</f>
        <v>4.1353027392914825</v>
      </c>
      <c r="AA624" s="1530">
        <v>1.1468371597526421</v>
      </c>
      <c r="AB624" s="1530">
        <v>1.0467023310208265</v>
      </c>
      <c r="AC624" s="1530">
        <v>1.0053247072822442</v>
      </c>
      <c r="AD624" s="1530">
        <v>0.93643854123576997</v>
      </c>
      <c r="AE624" s="1298">
        <f>SUM(AF624:AI624)</f>
        <v>0.183278</v>
      </c>
      <c r="AF624" s="1303">
        <v>0.183278</v>
      </c>
      <c r="AG624" s="1303"/>
      <c r="AH624" s="1303"/>
      <c r="AI624" s="1303"/>
      <c r="AJ624" s="2076"/>
      <c r="AK624" s="763" t="e">
        <f>#REF!-U624</f>
        <v>#REF!</v>
      </c>
      <c r="AL624" s="19" t="e">
        <f>#REF!-#REF!</f>
        <v>#REF!</v>
      </c>
      <c r="AM624" s="19" t="e">
        <f>Q624-#REF!</f>
        <v>#REF!</v>
      </c>
      <c r="AN624" s="19" t="e">
        <f>R624-#REF!</f>
        <v>#REF!</v>
      </c>
      <c r="AO624" s="19" t="e">
        <f>#REF!-#REF!</f>
        <v>#REF!</v>
      </c>
      <c r="AP624" s="223" t="e">
        <f>IF(AK624&gt;0,AK624/#REF!*100,"")</f>
        <v>#REF!</v>
      </c>
      <c r="AQ624" s="223" t="e">
        <f>IF(AL624&gt;0,AL624/#REF!*100,"")</f>
        <v>#REF!</v>
      </c>
      <c r="AR624" s="223" t="e">
        <f t="shared" si="1455"/>
        <v>#REF!</v>
      </c>
      <c r="AS624" s="223" t="e">
        <f t="shared" si="1456"/>
        <v>#REF!</v>
      </c>
      <c r="AT624" s="223" t="e">
        <f>IF(AO624&gt;0,AO624/#REF!*100,"")</f>
        <v>#REF!</v>
      </c>
      <c r="AV624" s="832"/>
      <c r="AW624" s="846"/>
      <c r="AX624" s="213"/>
      <c r="AY624" s="213"/>
    </row>
    <row r="625" spans="1:51" ht="18" customHeight="1" outlineLevel="1">
      <c r="A625" s="1403"/>
      <c r="B625" s="1406"/>
      <c r="C625" s="1434" t="s">
        <v>286</v>
      </c>
      <c r="D625" s="1358"/>
      <c r="E625" s="1303"/>
      <c r="F625" s="1303"/>
      <c r="G625" s="1303">
        <v>1.6E-2</v>
      </c>
      <c r="H625" s="1303">
        <v>1.4378373891796832E-2</v>
      </c>
      <c r="I625" s="1303">
        <v>1.8912818974969312E-2</v>
      </c>
      <c r="J625" s="1303">
        <v>2.0147765849803323E-2</v>
      </c>
      <c r="K625" s="1303"/>
      <c r="L625" s="1303">
        <v>3.2991249555920393E-2</v>
      </c>
      <c r="M625" s="1303">
        <v>2.5516087298908762E-2</v>
      </c>
      <c r="N625" s="1303">
        <v>3.7136078864934585E-2</v>
      </c>
      <c r="O625" s="1303">
        <v>3.7136078864934585E-2</v>
      </c>
      <c r="P625" s="1303">
        <v>3.7136078864934585E-2</v>
      </c>
      <c r="Q625" s="1303">
        <v>1.7478261397999378E-2</v>
      </c>
      <c r="R625" s="1303">
        <v>1.746078313660138E-2</v>
      </c>
      <c r="S625" s="1303">
        <v>1.7443322353464775E-2</v>
      </c>
      <c r="T625" s="1303">
        <v>1.7425879031111313E-2</v>
      </c>
      <c r="U625" s="1303">
        <v>2.370540434839289E-2</v>
      </c>
      <c r="V625" s="1303">
        <v>2.5659448154894422E-2</v>
      </c>
      <c r="W625" s="1303">
        <v>2.2048606879067838E-2</v>
      </c>
      <c r="X625" s="1486">
        <v>2.4837952615109522E-2</v>
      </c>
      <c r="Y625" s="1486">
        <v>2.2740644671495905E-2</v>
      </c>
      <c r="Z625" s="1303">
        <v>2.370540434839289E-2</v>
      </c>
      <c r="AA625" s="1303">
        <v>2.5659448154894422E-2</v>
      </c>
      <c r="AB625" s="1303">
        <v>2.2048606879067838E-2</v>
      </c>
      <c r="AC625" s="1486">
        <v>2.4837952615109522E-2</v>
      </c>
      <c r="AD625" s="1486">
        <v>2.2740644671495905E-2</v>
      </c>
      <c r="AE625" s="1303"/>
      <c r="AF625" s="1303">
        <v>2.1665856425214715E-2</v>
      </c>
      <c r="AG625" s="1303"/>
      <c r="AH625" s="1486"/>
      <c r="AI625" s="1486"/>
      <c r="AJ625" s="2072"/>
      <c r="AK625" s="763" t="e">
        <f>#REF!-U625</f>
        <v>#REF!</v>
      </c>
      <c r="AL625" s="19" t="e">
        <f>#REF!-#REF!</f>
        <v>#REF!</v>
      </c>
      <c r="AM625" s="19" t="e">
        <f>Q625-#REF!</f>
        <v>#REF!</v>
      </c>
      <c r="AN625" s="19" t="e">
        <f>R625-#REF!</f>
        <v>#REF!</v>
      </c>
      <c r="AO625" s="19" t="e">
        <f>#REF!-#REF!</f>
        <v>#REF!</v>
      </c>
      <c r="AP625" s="223" t="e">
        <f>IF(AK625&gt;0,AK625/#REF!*100,"")</f>
        <v>#REF!</v>
      </c>
      <c r="AQ625" s="223" t="e">
        <f>IF(AL625&gt;0,AL625/#REF!*100,"")</f>
        <v>#REF!</v>
      </c>
      <c r="AR625" s="223" t="e">
        <f t="shared" si="1455"/>
        <v>#REF!</v>
      </c>
      <c r="AS625" s="223" t="e">
        <f t="shared" si="1456"/>
        <v>#REF!</v>
      </c>
      <c r="AT625" s="223" t="e">
        <f>IF(AO625&gt;0,AO625/#REF!*100,"")</f>
        <v>#REF!</v>
      </c>
      <c r="AV625" s="832"/>
      <c r="AW625" s="847"/>
      <c r="AX625" s="831"/>
      <c r="AY625" s="831"/>
    </row>
    <row r="626" spans="1:51" ht="14.45" customHeight="1" outlineLevel="1">
      <c r="A626" s="1403" t="s">
        <v>108</v>
      </c>
      <c r="B626" s="1357" t="s">
        <v>119</v>
      </c>
      <c r="C626" s="1434" t="s">
        <v>287</v>
      </c>
      <c r="D626" s="1358"/>
      <c r="E626" s="1394"/>
      <c r="F626" s="1394">
        <v>0</v>
      </c>
      <c r="G626" s="1394"/>
      <c r="H626" s="1394">
        <v>0</v>
      </c>
      <c r="I626" s="1394">
        <v>0</v>
      </c>
      <c r="J626" s="1388">
        <v>0</v>
      </c>
      <c r="K626" s="1388"/>
      <c r="L626" s="1298">
        <f>SUM(M626:P626)</f>
        <v>2.6644000000000001</v>
      </c>
      <c r="M626" s="1298">
        <v>0.66600000000000004</v>
      </c>
      <c r="N626" s="1298">
        <v>0.66600000000000004</v>
      </c>
      <c r="O626" s="1298">
        <v>0.66600000000000004</v>
      </c>
      <c r="P626" s="1298">
        <v>0.66639999999999999</v>
      </c>
      <c r="Q626" s="1303">
        <v>2.6616686669999998</v>
      </c>
      <c r="R626" s="1303">
        <v>2.659006998333</v>
      </c>
      <c r="S626" s="1303">
        <v>2.656347991334667</v>
      </c>
      <c r="T626" s="1303">
        <v>2.6536916433433322</v>
      </c>
      <c r="U626" s="1524">
        <f>SUM(V626:Y626)</f>
        <v>0</v>
      </c>
      <c r="V626" s="1525">
        <v>0</v>
      </c>
      <c r="W626" s="1523">
        <v>0</v>
      </c>
      <c r="X626" s="1486">
        <v>0</v>
      </c>
      <c r="Y626" s="1557">
        <v>0</v>
      </c>
      <c r="Z626" s="1298">
        <f>SUM(AA626:AD626)</f>
        <v>2.6616667999999999</v>
      </c>
      <c r="AA626" s="1411">
        <v>0.66926200000000002</v>
      </c>
      <c r="AB626" s="1411">
        <v>0.66400199999999998</v>
      </c>
      <c r="AC626" s="1486">
        <v>0.66400199999999998</v>
      </c>
      <c r="AD626" s="2435">
        <v>0.66440080000000001</v>
      </c>
      <c r="AE626" s="1524">
        <f>SUM(AF626:AI626)</f>
        <v>0</v>
      </c>
      <c r="AF626" s="1525">
        <v>0</v>
      </c>
      <c r="AG626" s="1523">
        <v>0</v>
      </c>
      <c r="AH626" s="1486">
        <v>0</v>
      </c>
      <c r="AI626" s="1557">
        <v>0</v>
      </c>
      <c r="AJ626" s="2089"/>
      <c r="AK626" s="763" t="e">
        <f>#REF!-U626</f>
        <v>#REF!</v>
      </c>
      <c r="AL626" s="19" t="e">
        <f>#REF!-#REF!</f>
        <v>#REF!</v>
      </c>
      <c r="AM626" s="19" t="e">
        <f>Q626-#REF!</f>
        <v>#REF!</v>
      </c>
      <c r="AN626" s="19" t="e">
        <f>R626-#REF!</f>
        <v>#REF!</v>
      </c>
      <c r="AO626" s="19" t="e">
        <f>#REF!-#REF!</f>
        <v>#REF!</v>
      </c>
      <c r="AP626" s="223" t="e">
        <f>IF(AK626&gt;0,AK626/#REF!*100,"")</f>
        <v>#REF!</v>
      </c>
      <c r="AQ626" s="223" t="e">
        <f>IF(AL626&gt;0,AL626/#REF!*100,"")</f>
        <v>#REF!</v>
      </c>
      <c r="AR626" s="223" t="e">
        <f t="shared" si="1455"/>
        <v>#REF!</v>
      </c>
      <c r="AS626" s="223" t="e">
        <f t="shared" si="1456"/>
        <v>#REF!</v>
      </c>
      <c r="AT626" s="223" t="e">
        <f>IF(AO626&gt;0,AO626/#REF!*100,"")</f>
        <v>#REF!</v>
      </c>
      <c r="AW626" s="846"/>
      <c r="AX626" s="213"/>
      <c r="AY626" s="213"/>
    </row>
    <row r="627" spans="1:51" ht="14.45" customHeight="1" outlineLevel="1">
      <c r="A627" s="1403"/>
      <c r="B627" s="1405"/>
      <c r="C627" s="1434" t="s">
        <v>280</v>
      </c>
      <c r="D627" s="1358"/>
      <c r="E627" s="1394">
        <f>E626*0.76*1.49/1000</f>
        <v>0</v>
      </c>
      <c r="F627" s="1394">
        <v>0</v>
      </c>
      <c r="G627" s="1394">
        <f>G626*0.76*1.49/1000</f>
        <v>0</v>
      </c>
      <c r="H627" s="1394">
        <v>0</v>
      </c>
      <c r="I627" s="1394">
        <v>0</v>
      </c>
      <c r="J627" s="1388">
        <v>0</v>
      </c>
      <c r="K627" s="1388"/>
      <c r="L627" s="1298">
        <f t="shared" ref="L627:P627" si="1528">L626*0.76*1.49/1000</f>
        <v>3.0171665600000003E-3</v>
      </c>
      <c r="M627" s="1298">
        <f t="shared" si="1528"/>
        <v>7.5417840000000002E-4</v>
      </c>
      <c r="N627" s="1298">
        <f t="shared" si="1528"/>
        <v>7.5417840000000002E-4</v>
      </c>
      <c r="O627" s="1298">
        <f t="shared" si="1528"/>
        <v>7.5417840000000002E-4</v>
      </c>
      <c r="P627" s="1298">
        <f t="shared" si="1528"/>
        <v>7.5463136000000004E-4</v>
      </c>
      <c r="Q627" s="1303">
        <f t="shared" ref="Q627:R627" si="1529">Q626*0.76*1.49/1000</f>
        <v>3.0140735985107999E-3</v>
      </c>
      <c r="R627" s="1303">
        <f t="shared" si="1529"/>
        <v>3.0110595249122889E-3</v>
      </c>
      <c r="S627" s="1303">
        <f t="shared" ref="S627:T627" si="1530">S626*0.76*1.49/1000</f>
        <v>3.0080484653873768E-3</v>
      </c>
      <c r="T627" s="1303">
        <f t="shared" si="1530"/>
        <v>3.0050404169219892E-3</v>
      </c>
      <c r="U627" s="1524">
        <f t="shared" ref="U627:AD627" si="1531">U626*0.76*1.49/1000</f>
        <v>0</v>
      </c>
      <c r="V627" s="1355">
        <f t="shared" si="1531"/>
        <v>0</v>
      </c>
      <c r="W627" s="1524">
        <f t="shared" si="1531"/>
        <v>0</v>
      </c>
      <c r="X627" s="1566">
        <f t="shared" si="1531"/>
        <v>0</v>
      </c>
      <c r="Y627" s="1586">
        <f t="shared" si="1531"/>
        <v>0</v>
      </c>
      <c r="Z627" s="1298">
        <f t="shared" si="1531"/>
        <v>3.01407148432E-3</v>
      </c>
      <c r="AA627" s="1394">
        <f t="shared" si="1531"/>
        <v>7.5787228880000001E-4</v>
      </c>
      <c r="AB627" s="1394">
        <f t="shared" si="1531"/>
        <v>7.5191586479999998E-4</v>
      </c>
      <c r="AC627" s="1304">
        <f t="shared" si="1531"/>
        <v>7.5191586479999998E-4</v>
      </c>
      <c r="AD627" s="1408">
        <f t="shared" si="1531"/>
        <v>7.5236746591999994E-4</v>
      </c>
      <c r="AE627" s="1524">
        <f t="shared" ref="AE627:AI627" si="1532">AE626*0.76*1.49/1000</f>
        <v>0</v>
      </c>
      <c r="AF627" s="1355">
        <f t="shared" si="1532"/>
        <v>0</v>
      </c>
      <c r="AG627" s="1524">
        <f t="shared" si="1532"/>
        <v>0</v>
      </c>
      <c r="AH627" s="1566">
        <f t="shared" si="1532"/>
        <v>0</v>
      </c>
      <c r="AI627" s="1586">
        <f t="shared" si="1532"/>
        <v>0</v>
      </c>
      <c r="AJ627" s="2090"/>
      <c r="AK627" s="763" t="e">
        <f>#REF!-U627</f>
        <v>#REF!</v>
      </c>
      <c r="AL627" s="19" t="e">
        <f>#REF!-#REF!</f>
        <v>#REF!</v>
      </c>
      <c r="AM627" s="19" t="e">
        <f>Q627-#REF!</f>
        <v>#REF!</v>
      </c>
      <c r="AN627" s="19" t="e">
        <f>R627-#REF!</f>
        <v>#REF!</v>
      </c>
      <c r="AO627" s="19" t="e">
        <f>#REF!-#REF!</f>
        <v>#REF!</v>
      </c>
      <c r="AP627" s="223" t="e">
        <f>IF(AK627&gt;0,AK627/#REF!*100,"")</f>
        <v>#REF!</v>
      </c>
      <c r="AQ627" s="223" t="e">
        <f>IF(AL627&gt;0,AL627/#REF!*100,"")</f>
        <v>#REF!</v>
      </c>
      <c r="AR627" s="223" t="e">
        <f t="shared" si="1455"/>
        <v>#REF!</v>
      </c>
      <c r="AS627" s="223" t="e">
        <f t="shared" si="1456"/>
        <v>#REF!</v>
      </c>
      <c r="AT627" s="223" t="e">
        <f>IF(AO627&gt;0,AO627/#REF!*100,"")</f>
        <v>#REF!</v>
      </c>
      <c r="AW627" s="846"/>
      <c r="AX627" s="213"/>
      <c r="AY627" s="213"/>
    </row>
    <row r="628" spans="1:51" ht="14.45" customHeight="1" outlineLevel="1">
      <c r="A628" s="1403"/>
      <c r="B628" s="1405"/>
      <c r="C628" s="1434" t="s">
        <v>303</v>
      </c>
      <c r="D628" s="1358"/>
      <c r="E628" s="1394"/>
      <c r="F628" s="1394">
        <v>0</v>
      </c>
      <c r="G628" s="1394"/>
      <c r="H628" s="1394">
        <v>0</v>
      </c>
      <c r="I628" s="1394">
        <v>0</v>
      </c>
      <c r="J628" s="1388">
        <v>0</v>
      </c>
      <c r="K628" s="1388"/>
      <c r="L628" s="1298">
        <f>SUM(M628:P628)</f>
        <v>0.12432096000000001</v>
      </c>
      <c r="M628" s="1298">
        <f>M626*$BF$25</f>
        <v>3.0982320000000001E-2</v>
      </c>
      <c r="N628" s="1298">
        <f>N626*$BG$25</f>
        <v>3.0982320000000001E-2</v>
      </c>
      <c r="O628" s="1298">
        <f>O626*$BH$25</f>
        <v>3.1168800000000003E-2</v>
      </c>
      <c r="P628" s="1298">
        <f>P626*$BI$25</f>
        <v>3.118752E-2</v>
      </c>
      <c r="Q628" s="1303">
        <f>Q626*$BA$25</f>
        <v>0.12954873736022399</v>
      </c>
      <c r="R628" s="1303">
        <f>R626*$BB$25</f>
        <v>0.13459595616777834</v>
      </c>
      <c r="S628" s="1303">
        <f>S626*$BC$25</f>
        <v>0.13983972111662568</v>
      </c>
      <c r="T628" s="1303">
        <f>T626*$BD$25</f>
        <v>0.1452869637814041</v>
      </c>
      <c r="U628" s="1524">
        <f>SUM(V628:Y628)</f>
        <v>0</v>
      </c>
      <c r="V628" s="1525">
        <v>0</v>
      </c>
      <c r="W628" s="1523">
        <v>0</v>
      </c>
      <c r="X628" s="1486">
        <v>0</v>
      </c>
      <c r="Y628" s="1557">
        <v>0</v>
      </c>
      <c r="Z628" s="1298">
        <f>SUM(AA628:AD628)</f>
        <v>0.12260248822814282</v>
      </c>
      <c r="AA628" s="1411">
        <v>3.0827745409960153E-2</v>
      </c>
      <c r="AB628" s="1411">
        <v>3.0585457724634536E-2</v>
      </c>
      <c r="AC628" s="1486">
        <v>3.0585457724634536E-2</v>
      </c>
      <c r="AD628" s="2435">
        <v>3.0603827368913598E-2</v>
      </c>
      <c r="AE628" s="1524">
        <f>SUM(AF628:AI628)</f>
        <v>0</v>
      </c>
      <c r="AF628" s="1525">
        <v>0</v>
      </c>
      <c r="AG628" s="1523">
        <v>0</v>
      </c>
      <c r="AH628" s="1486">
        <v>0</v>
      </c>
      <c r="AI628" s="1557">
        <v>0</v>
      </c>
      <c r="AJ628" s="2089"/>
      <c r="AK628" s="763" t="e">
        <f>#REF!-U628</f>
        <v>#REF!</v>
      </c>
      <c r="AL628" s="19" t="e">
        <f>#REF!-#REF!</f>
        <v>#REF!</v>
      </c>
      <c r="AM628" s="19" t="e">
        <f>Q628-#REF!</f>
        <v>#REF!</v>
      </c>
      <c r="AN628" s="19" t="e">
        <f>R628-#REF!</f>
        <v>#REF!</v>
      </c>
      <c r="AO628" s="19" t="e">
        <f>#REF!-#REF!</f>
        <v>#REF!</v>
      </c>
      <c r="AP628" s="223" t="e">
        <f>IF(AK628&gt;0,AK628/#REF!*100,"")</f>
        <v>#REF!</v>
      </c>
      <c r="AQ628" s="223" t="e">
        <f>IF(AL628&gt;0,AL628/#REF!*100,"")</f>
        <v>#REF!</v>
      </c>
      <c r="AR628" s="223" t="e">
        <f t="shared" si="1455"/>
        <v>#REF!</v>
      </c>
      <c r="AS628" s="223" t="e">
        <f t="shared" si="1456"/>
        <v>#REF!</v>
      </c>
      <c r="AT628" s="223" t="e">
        <f>IF(AO628&gt;0,AO628/#REF!*100,"")</f>
        <v>#REF!</v>
      </c>
      <c r="AW628" s="847"/>
      <c r="AX628" s="831"/>
      <c r="AY628" s="831"/>
    </row>
    <row r="629" spans="1:51" ht="14.45" customHeight="1" outlineLevel="1">
      <c r="A629" s="1403"/>
      <c r="B629" s="1405"/>
      <c r="C629" s="1434" t="s">
        <v>286</v>
      </c>
      <c r="D629" s="1358"/>
      <c r="E629" s="1394"/>
      <c r="F629" s="1394"/>
      <c r="G629" s="1394"/>
      <c r="H629" s="1394">
        <v>0</v>
      </c>
      <c r="I629" s="1394">
        <v>0</v>
      </c>
      <c r="J629" s="1394">
        <v>0</v>
      </c>
      <c r="K629" s="1394"/>
      <c r="L629" s="1303">
        <v>0.14538939907882978</v>
      </c>
      <c r="M629" s="1303">
        <v>0.14531309297912712</v>
      </c>
      <c r="N629" s="1303">
        <v>0.14541484716157205</v>
      </c>
      <c r="O629" s="1303">
        <v>0.14541484716157205</v>
      </c>
      <c r="P629" s="1303">
        <v>0.14541484716157208</v>
      </c>
      <c r="Q629" s="1303">
        <v>0.12013506870896899</v>
      </c>
      <c r="R629" s="1303">
        <v>0.12001493364026002</v>
      </c>
      <c r="S629" s="1303">
        <v>0.11989491870661977</v>
      </c>
      <c r="T629" s="1303">
        <v>0.11977502378791316</v>
      </c>
      <c r="U629" s="1523"/>
      <c r="V629" s="1525">
        <v>0</v>
      </c>
      <c r="W629" s="1523"/>
      <c r="X629" s="1486"/>
      <c r="Y629" s="1557"/>
      <c r="Z629" s="1303"/>
      <c r="AA629" s="1394"/>
      <c r="AB629" s="1394"/>
      <c r="AC629" s="1304"/>
      <c r="AD629" s="1408"/>
      <c r="AE629" s="1523"/>
      <c r="AF629" s="1525">
        <v>0</v>
      </c>
      <c r="AG629" s="1523"/>
      <c r="AH629" s="1486"/>
      <c r="AI629" s="1557"/>
      <c r="AJ629" s="2089"/>
      <c r="AK629" s="763" t="e">
        <f>#REF!-U629</f>
        <v>#REF!</v>
      </c>
      <c r="AL629" s="19" t="e">
        <f>#REF!-#REF!</f>
        <v>#REF!</v>
      </c>
      <c r="AM629" s="19" t="e">
        <f>Q629-#REF!</f>
        <v>#REF!</v>
      </c>
      <c r="AN629" s="19" t="e">
        <f>R629-#REF!</f>
        <v>#REF!</v>
      </c>
      <c r="AO629" s="19" t="e">
        <f>#REF!-#REF!</f>
        <v>#REF!</v>
      </c>
      <c r="AP629" s="223" t="e">
        <f>IF(AK629&gt;0,AK629/#REF!*100,"")</f>
        <v>#REF!</v>
      </c>
      <c r="AQ629" s="223" t="e">
        <f>IF(AL629&gt;0,AL629/#REF!*100,"")</f>
        <v>#REF!</v>
      </c>
      <c r="AR629" s="223" t="e">
        <f t="shared" ref="AR629:AR651" si="1533">IF(AM629&gt;0,AM629/Q629*100,"")</f>
        <v>#REF!</v>
      </c>
      <c r="AS629" s="223" t="e">
        <f t="shared" ref="AS629:AS651" si="1534">IF(AN629&gt;0,AN629/R629*100,"")</f>
        <v>#REF!</v>
      </c>
      <c r="AT629" s="223" t="e">
        <f>IF(AO629&gt;0,AO629/#REF!*100,"")</f>
        <v>#REF!</v>
      </c>
      <c r="AW629" s="847"/>
      <c r="AX629" s="831"/>
      <c r="AY629" s="831"/>
    </row>
    <row r="630" spans="1:51" ht="14.45" hidden="1" customHeight="1" outlineLevel="1">
      <c r="A630" s="1403"/>
      <c r="B630" s="1405"/>
      <c r="C630" s="1434" t="s">
        <v>125</v>
      </c>
      <c r="D630" s="1358"/>
      <c r="E630" s="1394"/>
      <c r="F630" s="1394"/>
      <c r="G630" s="1394"/>
      <c r="H630" s="1394"/>
      <c r="I630" s="1394"/>
      <c r="J630" s="1394"/>
      <c r="K630" s="1394"/>
      <c r="L630" s="1394"/>
      <c r="M630" s="1394"/>
      <c r="N630" s="1485"/>
      <c r="O630" s="1485"/>
      <c r="P630" s="1485"/>
      <c r="Q630" s="1394"/>
      <c r="R630" s="1394"/>
      <c r="S630" s="1394"/>
      <c r="T630" s="1394"/>
      <c r="U630" s="1485"/>
      <c r="V630" s="1394"/>
      <c r="W630" s="1485"/>
      <c r="X630" s="1486"/>
      <c r="Y630" s="1557"/>
      <c r="Z630" s="1394"/>
      <c r="AA630" s="1394"/>
      <c r="AB630" s="1394"/>
      <c r="AC630" s="1304"/>
      <c r="AD630" s="1408"/>
      <c r="AE630" s="1485"/>
      <c r="AF630" s="1394"/>
      <c r="AG630" s="1485"/>
      <c r="AH630" s="1486"/>
      <c r="AI630" s="1557"/>
      <c r="AJ630" s="2089"/>
      <c r="AK630" s="763" t="e">
        <f>#REF!-U630</f>
        <v>#REF!</v>
      </c>
      <c r="AL630" s="19" t="e">
        <f>#REF!-#REF!</f>
        <v>#REF!</v>
      </c>
      <c r="AM630" s="19" t="e">
        <f>Q630-#REF!</f>
        <v>#REF!</v>
      </c>
      <c r="AN630" s="19" t="e">
        <f>R630-#REF!</f>
        <v>#REF!</v>
      </c>
      <c r="AO630" s="19" t="e">
        <f>#REF!-#REF!</f>
        <v>#REF!</v>
      </c>
      <c r="AP630" s="223" t="e">
        <f>IF(AK630&gt;0,AK630/#REF!*100,"")</f>
        <v>#REF!</v>
      </c>
      <c r="AQ630" s="223" t="e">
        <f>IF(AL630&gt;0,AL630/#REF!*100,"")</f>
        <v>#REF!</v>
      </c>
      <c r="AR630" s="223" t="e">
        <f t="shared" si="1533"/>
        <v>#REF!</v>
      </c>
      <c r="AS630" s="223" t="e">
        <f t="shared" si="1534"/>
        <v>#REF!</v>
      </c>
      <c r="AT630" s="223" t="e">
        <f>IF(AO630&gt;0,AO630/#REF!*100,"")</f>
        <v>#REF!</v>
      </c>
      <c r="AW630" s="835"/>
      <c r="AX630" s="213"/>
      <c r="AY630" s="213"/>
    </row>
    <row r="631" spans="1:51" outlineLevel="1">
      <c r="A631" s="1403" t="s">
        <v>109</v>
      </c>
      <c r="B631" s="1404" t="s">
        <v>97</v>
      </c>
      <c r="C631" s="1434" t="s">
        <v>287</v>
      </c>
      <c r="D631" s="1358"/>
      <c r="E631" s="1303">
        <f>E635+E639</f>
        <v>1.9810000000000001</v>
      </c>
      <c r="F631" s="1303">
        <v>3.15</v>
      </c>
      <c r="G631" s="1303">
        <f t="shared" ref="G631" si="1535">G635+G639</f>
        <v>3.9480000000000004</v>
      </c>
      <c r="H631" s="1303">
        <v>3.7675199999999998</v>
      </c>
      <c r="I631" s="1303">
        <v>0.75</v>
      </c>
      <c r="J631" s="1298">
        <f t="shared" ref="J631" si="1536">J635+J639</f>
        <v>21.525105</v>
      </c>
      <c r="K631" s="1298"/>
      <c r="L631" s="1298">
        <f t="shared" ref="L631:P631" si="1537">L635+L639</f>
        <v>49.547399999999996</v>
      </c>
      <c r="M631" s="1298">
        <f t="shared" si="1537"/>
        <v>10.539</v>
      </c>
      <c r="N631" s="1298">
        <f t="shared" si="1537"/>
        <v>11.179</v>
      </c>
      <c r="O631" s="1298">
        <f t="shared" si="1537"/>
        <v>12.61</v>
      </c>
      <c r="P631" s="1298">
        <f t="shared" si="1537"/>
        <v>15.2194</v>
      </c>
      <c r="Q631" s="1303">
        <f t="shared" ref="Q631:R631" si="1538">Q635+Q639</f>
        <v>49.497855597000012</v>
      </c>
      <c r="R631" s="1303">
        <f t="shared" si="1538"/>
        <v>49.448357741403008</v>
      </c>
      <c r="S631" s="1303">
        <f t="shared" ref="S631:T631" si="1539">S635+S639</f>
        <v>49.398909383661604</v>
      </c>
      <c r="T631" s="1303">
        <f t="shared" si="1539"/>
        <v>49.349510474277949</v>
      </c>
      <c r="U631" s="1298">
        <f t="shared" ref="U631:AD633" si="1540">U635+U639</f>
        <v>27.608000000000001</v>
      </c>
      <c r="V631" s="1298">
        <f t="shared" si="1540"/>
        <v>7.5119999999999996</v>
      </c>
      <c r="W631" s="1298">
        <f t="shared" si="1540"/>
        <v>5.9749999999999996</v>
      </c>
      <c r="X631" s="1566">
        <f t="shared" si="1540"/>
        <v>6.6929999999999996</v>
      </c>
      <c r="Y631" s="1298">
        <f t="shared" si="1540"/>
        <v>7.4280000000000008</v>
      </c>
      <c r="Z631" s="1298">
        <f t="shared" si="1540"/>
        <v>49.497837799999999</v>
      </c>
      <c r="AA631" s="1303">
        <f t="shared" si="1540"/>
        <v>10.606463000000002</v>
      </c>
      <c r="AB631" s="1303">
        <f t="shared" si="1540"/>
        <v>11.145462999999999</v>
      </c>
      <c r="AC631" s="1304">
        <f t="shared" si="1540"/>
        <v>12.57217</v>
      </c>
      <c r="AD631" s="1303">
        <f t="shared" si="1540"/>
        <v>15.1737418</v>
      </c>
      <c r="AE631" s="1298">
        <f t="shared" ref="AE631:AI631" si="1541">AE635+AE639</f>
        <v>6.9849999999999994</v>
      </c>
      <c r="AF631" s="1298">
        <f t="shared" si="1541"/>
        <v>6.9849999999999994</v>
      </c>
      <c r="AG631" s="1298">
        <f t="shared" si="1541"/>
        <v>0</v>
      </c>
      <c r="AH631" s="1566">
        <f t="shared" si="1541"/>
        <v>0</v>
      </c>
      <c r="AI631" s="1298">
        <f t="shared" si="1541"/>
        <v>0</v>
      </c>
      <c r="AJ631" s="2001"/>
      <c r="AK631" s="763" t="e">
        <f>#REF!-U631</f>
        <v>#REF!</v>
      </c>
      <c r="AL631" s="19" t="e">
        <f>#REF!-#REF!</f>
        <v>#REF!</v>
      </c>
      <c r="AM631" s="19" t="e">
        <f>Q631-#REF!</f>
        <v>#REF!</v>
      </c>
      <c r="AN631" s="19" t="e">
        <f>R631-#REF!</f>
        <v>#REF!</v>
      </c>
      <c r="AO631" s="19" t="e">
        <f>#REF!-#REF!</f>
        <v>#REF!</v>
      </c>
      <c r="AP631" s="223" t="e">
        <f>IF(AK631&gt;0,AK631/#REF!*100,"")</f>
        <v>#REF!</v>
      </c>
      <c r="AQ631" s="223" t="e">
        <f>IF(AL631&gt;0,AL631/#REF!*100,"")</f>
        <v>#REF!</v>
      </c>
      <c r="AR631" s="223" t="e">
        <f t="shared" si="1533"/>
        <v>#REF!</v>
      </c>
      <c r="AS631" s="223" t="e">
        <f t="shared" si="1534"/>
        <v>#REF!</v>
      </c>
      <c r="AT631" s="223" t="e">
        <f>IF(AO631&gt;0,AO631/#REF!*100,"")</f>
        <v>#REF!</v>
      </c>
      <c r="AW631" s="835"/>
      <c r="AX631" s="213"/>
      <c r="AY631" s="213"/>
    </row>
    <row r="632" spans="1:51" outlineLevel="1">
      <c r="A632" s="1403"/>
      <c r="B632" s="1405"/>
      <c r="C632" s="1434" t="s">
        <v>280</v>
      </c>
      <c r="D632" s="1358"/>
      <c r="E632" s="1303">
        <f>E636+E640</f>
        <v>2.4415825E-3</v>
      </c>
      <c r="F632" s="1303">
        <v>3.8823749999999995E-3</v>
      </c>
      <c r="G632" s="1303">
        <f t="shared" ref="G632" si="1542">G636+G640</f>
        <v>4.8659100000000002E-3</v>
      </c>
      <c r="H632" s="1303">
        <v>4.6434683999999997E-3</v>
      </c>
      <c r="I632" s="1303">
        <v>9.2437499999999996E-4</v>
      </c>
      <c r="J632" s="1298">
        <f t="shared" ref="J632" si="1543">J636+J640</f>
        <v>2.65296919125E-2</v>
      </c>
      <c r="K632" s="1298"/>
      <c r="L632" s="1298">
        <f t="shared" ref="L632:P632" si="1544">L636+L640</f>
        <v>6.1067170500000004E-2</v>
      </c>
      <c r="M632" s="1298">
        <f t="shared" si="1544"/>
        <v>1.2989317499999998E-2</v>
      </c>
      <c r="N632" s="1298">
        <f t="shared" si="1544"/>
        <v>1.3778117499999997E-2</v>
      </c>
      <c r="O632" s="1298">
        <f t="shared" si="1544"/>
        <v>1.5541824999999999E-2</v>
      </c>
      <c r="P632" s="1298">
        <f t="shared" si="1544"/>
        <v>1.8757910499999999E-2</v>
      </c>
      <c r="Q632" s="1303">
        <f t="shared" ref="Q632:R632" si="1545">Q636+Q640</f>
        <v>6.1006107023302503E-2</v>
      </c>
      <c r="R632" s="1303">
        <f t="shared" si="1545"/>
        <v>6.0945100916279207E-2</v>
      </c>
      <c r="S632" s="1303">
        <f t="shared" ref="S632:T632" si="1546">S636+S640</f>
        <v>6.0884155815362925E-2</v>
      </c>
      <c r="T632" s="1303">
        <f t="shared" si="1546"/>
        <v>6.0823271659547568E-2</v>
      </c>
      <c r="U632" s="1298">
        <f t="shared" ref="U632:Z632" si="1547">U636+U640</f>
        <v>3.4026859999999999E-2</v>
      </c>
      <c r="V632" s="1298">
        <f t="shared" si="1547"/>
        <v>9.2585399999999991E-3</v>
      </c>
      <c r="W632" s="1298">
        <f t="shared" si="1547"/>
        <v>7.3641874999999992E-3</v>
      </c>
      <c r="X632" s="1566">
        <f t="shared" si="1547"/>
        <v>8.2491224999999974E-3</v>
      </c>
      <c r="Y632" s="1298">
        <f t="shared" si="1547"/>
        <v>9.1550100000000016E-3</v>
      </c>
      <c r="Z632" s="1298">
        <f t="shared" si="1547"/>
        <v>6.1006085088500001E-2</v>
      </c>
      <c r="AA632" s="1303">
        <f t="shared" si="1540"/>
        <v>1.30724656475E-2</v>
      </c>
      <c r="AB632" s="1303">
        <f t="shared" si="1540"/>
        <v>1.3736783147500001E-2</v>
      </c>
      <c r="AC632" s="1304">
        <f t="shared" si="1540"/>
        <v>1.5495199525E-2</v>
      </c>
      <c r="AD632" s="1303">
        <f t="shared" si="1540"/>
        <v>1.87016367685E-2</v>
      </c>
      <c r="AE632" s="1298">
        <f t="shared" ref="AE632:AI632" si="1548">AE636+AE640</f>
        <v>8.609012499999999E-3</v>
      </c>
      <c r="AF632" s="1298">
        <f t="shared" si="1548"/>
        <v>8.609012499999999E-3</v>
      </c>
      <c r="AG632" s="1298">
        <f t="shared" si="1548"/>
        <v>0</v>
      </c>
      <c r="AH632" s="1566">
        <f t="shared" si="1548"/>
        <v>0</v>
      </c>
      <c r="AI632" s="1298">
        <f t="shared" si="1548"/>
        <v>0</v>
      </c>
      <c r="AJ632" s="2001"/>
      <c r="AK632" s="763" t="e">
        <f>#REF!-U632</f>
        <v>#REF!</v>
      </c>
      <c r="AL632" s="19" t="e">
        <f>#REF!-#REF!</f>
        <v>#REF!</v>
      </c>
      <c r="AM632" s="19" t="e">
        <f>Q632-#REF!</f>
        <v>#REF!</v>
      </c>
      <c r="AN632" s="19" t="e">
        <f>R632-#REF!</f>
        <v>#REF!</v>
      </c>
      <c r="AO632" s="19" t="e">
        <f>#REF!-#REF!</f>
        <v>#REF!</v>
      </c>
      <c r="AP632" s="223" t="e">
        <f>IF(AK632&gt;0,AK632/#REF!*100,"")</f>
        <v>#REF!</v>
      </c>
      <c r="AQ632" s="223" t="e">
        <f>IF(AL632&gt;0,AL632/#REF!*100,"")</f>
        <v>#REF!</v>
      </c>
      <c r="AR632" s="223" t="e">
        <f t="shared" si="1533"/>
        <v>#REF!</v>
      </c>
      <c r="AS632" s="223" t="e">
        <f t="shared" si="1534"/>
        <v>#REF!</v>
      </c>
      <c r="AT632" s="223" t="e">
        <f>IF(AO632&gt;0,AO632/#REF!*100,"")</f>
        <v>#REF!</v>
      </c>
      <c r="AW632" s="835"/>
      <c r="AX632" s="213"/>
      <c r="AY632" s="213"/>
    </row>
    <row r="633" spans="1:51" outlineLevel="1">
      <c r="A633" s="1403"/>
      <c r="B633" s="1405"/>
      <c r="C633" s="1434" t="s">
        <v>303</v>
      </c>
      <c r="D633" s="1358"/>
      <c r="E633" s="1303">
        <f>E637+E641</f>
        <v>5.9172000000000002E-2</v>
      </c>
      <c r="F633" s="1303">
        <v>9.0372999999999995E-2</v>
      </c>
      <c r="G633" s="1303">
        <f t="shared" ref="G633" si="1549">G637+G641</f>
        <v>0.14944799999999997</v>
      </c>
      <c r="H633" s="1303">
        <v>0.15081857000000001</v>
      </c>
      <c r="I633" s="1303">
        <v>3.1306E-2</v>
      </c>
      <c r="J633" s="1298">
        <f t="shared" ref="J633" si="1550">J637+J641</f>
        <v>0.92620483572222501</v>
      </c>
      <c r="K633" s="1298"/>
      <c r="L633" s="1298">
        <f t="shared" ref="L633:P633" si="1551">L637+L641</f>
        <v>2.4367002967359999</v>
      </c>
      <c r="M633" s="1298">
        <f t="shared" si="1551"/>
        <v>0.51666764572799995</v>
      </c>
      <c r="N633" s="1298">
        <f t="shared" si="1551"/>
        <v>0.54804323100800001</v>
      </c>
      <c r="O633" s="1298">
        <f t="shared" si="1551"/>
        <v>0.62167299999999992</v>
      </c>
      <c r="P633" s="1298">
        <f t="shared" si="1551"/>
        <v>0.75031641999999998</v>
      </c>
      <c r="Q633" s="1303">
        <f t="shared" ref="Q633:R633" si="1552">Q637+Q641</f>
        <v>2.5378540521693846</v>
      </c>
      <c r="R633" s="1303">
        <f t="shared" si="1552"/>
        <v>2.6366853314870911</v>
      </c>
      <c r="S633" s="1303">
        <f t="shared" ref="S633:T633" si="1553">S637+S641</f>
        <v>2.7394165198709546</v>
      </c>
      <c r="T633" s="1303">
        <f t="shared" si="1553"/>
        <v>2.8461836670935066</v>
      </c>
      <c r="U633" s="1298">
        <f t="shared" ref="U633:Z633" si="1554">U637+U641</f>
        <v>1.3630529999999998</v>
      </c>
      <c r="V633" s="1298">
        <f t="shared" si="1554"/>
        <v>0.35309099999999999</v>
      </c>
      <c r="W633" s="1298">
        <f t="shared" si="1554"/>
        <v>0.29137000000000002</v>
      </c>
      <c r="X633" s="1566">
        <f t="shared" si="1554"/>
        <v>0.33162599999999998</v>
      </c>
      <c r="Y633" s="1298">
        <f t="shared" si="1554"/>
        <v>0.38696600000000003</v>
      </c>
      <c r="Z633" s="1298">
        <f t="shared" si="1554"/>
        <v>2.5887369169400003</v>
      </c>
      <c r="AA633" s="1303">
        <f t="shared" si="1540"/>
        <v>0.55471801489999994</v>
      </c>
      <c r="AB633" s="1303">
        <f t="shared" si="1540"/>
        <v>0.58290771489999993</v>
      </c>
      <c r="AC633" s="1304">
        <f t="shared" si="1540"/>
        <v>0.65752449099999999</v>
      </c>
      <c r="AD633" s="1303">
        <f t="shared" si="1540"/>
        <v>0.79358669613999999</v>
      </c>
      <c r="AE633" s="1298">
        <f t="shared" ref="AE633" si="1555">AE637+AE641</f>
        <v>0.36472700000000002</v>
      </c>
      <c r="AF633" s="1298"/>
      <c r="AG633" s="1298"/>
      <c r="AH633" s="1566"/>
      <c r="AI633" s="1298"/>
      <c r="AJ633" s="2001"/>
      <c r="AK633" s="763" t="e">
        <f>#REF!-U633</f>
        <v>#REF!</v>
      </c>
      <c r="AL633" s="19" t="e">
        <f>#REF!-#REF!</f>
        <v>#REF!</v>
      </c>
      <c r="AM633" s="19" t="e">
        <f>Q633-#REF!</f>
        <v>#REF!</v>
      </c>
      <c r="AN633" s="19" t="e">
        <f>R633-#REF!</f>
        <v>#REF!</v>
      </c>
      <c r="AO633" s="19" t="e">
        <f>#REF!-#REF!</f>
        <v>#REF!</v>
      </c>
      <c r="AP633" s="223" t="e">
        <f>IF(AK633&gt;0,AK633/#REF!*100,"")</f>
        <v>#REF!</v>
      </c>
      <c r="AQ633" s="223" t="e">
        <f>IF(AL633&gt;0,AL633/#REF!*100,"")</f>
        <v>#REF!</v>
      </c>
      <c r="AR633" s="223" t="e">
        <f t="shared" si="1533"/>
        <v>#REF!</v>
      </c>
      <c r="AS633" s="223" t="e">
        <f t="shared" si="1534"/>
        <v>#REF!</v>
      </c>
      <c r="AT633" s="223" t="e">
        <f>IF(AO633&gt;0,AO633/#REF!*100,"")</f>
        <v>#REF!</v>
      </c>
      <c r="AW633" s="835"/>
      <c r="AX633" s="213"/>
      <c r="AY633" s="213"/>
    </row>
    <row r="634" spans="1:51" outlineLevel="1">
      <c r="A634" s="1403"/>
      <c r="B634" s="1405"/>
      <c r="C634" s="1434" t="s">
        <v>286</v>
      </c>
      <c r="D634" s="1358"/>
      <c r="E634" s="1303">
        <v>6.0000000000000001E-3</v>
      </c>
      <c r="F634" s="1303">
        <v>3.15E-2</v>
      </c>
      <c r="G634" s="1303">
        <v>1.7000000000000001E-2</v>
      </c>
      <c r="H634" s="1303">
        <v>1.4024419297200715E-2</v>
      </c>
      <c r="I634" s="1303">
        <v>1.4979029358897543E-2</v>
      </c>
      <c r="J634" s="1298">
        <v>2.9838639248244623E-2</v>
      </c>
      <c r="K634" s="1298"/>
      <c r="L634" s="1298">
        <f>L638</f>
        <v>8.2428576335119602E-2</v>
      </c>
      <c r="M634" s="1298">
        <f t="shared" ref="M634:R634" si="1556">M638</f>
        <v>4.2282958199356922E-2</v>
      </c>
      <c r="N634" s="1298">
        <f t="shared" si="1556"/>
        <v>0.11111111111111112</v>
      </c>
      <c r="O634" s="1298">
        <f t="shared" si="1556"/>
        <v>0.11111111111111112</v>
      </c>
      <c r="P634" s="1298">
        <f t="shared" si="1556"/>
        <v>0.1111111111111111</v>
      </c>
      <c r="Q634" s="1303">
        <f t="shared" si="1556"/>
        <v>6.5544903099232957E-2</v>
      </c>
      <c r="R634" s="1303">
        <f t="shared" si="1556"/>
        <v>6.5479358196133722E-2</v>
      </c>
      <c r="S634" s="1303">
        <f t="shared" ref="S634:T634" si="1557">S638</f>
        <v>6.5413878837937589E-2</v>
      </c>
      <c r="T634" s="1303">
        <f t="shared" si="1557"/>
        <v>6.5348464959099642E-2</v>
      </c>
      <c r="U634" s="1303">
        <v>2.357440804049956E-2</v>
      </c>
      <c r="V634" s="1303">
        <v>2.6877154418744068E-2</v>
      </c>
      <c r="W634" s="1303">
        <v>2.1687845155755725E-2</v>
      </c>
      <c r="X634" s="1486">
        <v>2.3123887051640802E-2</v>
      </c>
      <c r="Y634" s="1486">
        <v>2.2671313307322246E-2</v>
      </c>
      <c r="Z634" s="1303">
        <v>2.357440804049956E-2</v>
      </c>
      <c r="AA634" s="1303">
        <v>2.6877154418744068E-2</v>
      </c>
      <c r="AB634" s="1303">
        <v>2.1687845155755725E-2</v>
      </c>
      <c r="AC634" s="1486">
        <v>2.3123887051640802E-2</v>
      </c>
      <c r="AD634" s="1486">
        <v>2.2671313307322246E-2</v>
      </c>
      <c r="AE634" s="1303"/>
      <c r="AF634" s="1303">
        <v>2.2996808331933478E-2</v>
      </c>
      <c r="AG634" s="1303"/>
      <c r="AH634" s="1486"/>
      <c r="AI634" s="1486"/>
      <c r="AJ634" s="2072"/>
      <c r="AK634" s="763" t="e">
        <f>#REF!-U634</f>
        <v>#REF!</v>
      </c>
      <c r="AL634" s="19" t="e">
        <f>#REF!-#REF!</f>
        <v>#REF!</v>
      </c>
      <c r="AM634" s="19" t="e">
        <f>Q634-#REF!</f>
        <v>#REF!</v>
      </c>
      <c r="AN634" s="19" t="e">
        <f>R634-#REF!</f>
        <v>#REF!</v>
      </c>
      <c r="AO634" s="19" t="e">
        <f>#REF!-#REF!</f>
        <v>#REF!</v>
      </c>
      <c r="AP634" s="223" t="e">
        <f>IF(AK634&gt;0,AK634/#REF!*100,"")</f>
        <v>#REF!</v>
      </c>
      <c r="AQ634" s="223" t="e">
        <f>IF(AL634&gt;0,AL634/#REF!*100,"")</f>
        <v>#REF!</v>
      </c>
      <c r="AR634" s="223" t="e">
        <f t="shared" si="1533"/>
        <v>#REF!</v>
      </c>
      <c r="AS634" s="223" t="e">
        <f t="shared" si="1534"/>
        <v>#REF!</v>
      </c>
      <c r="AT634" s="223" t="e">
        <f>IF(AO634&gt;0,AO634/#REF!*100,"")</f>
        <v>#REF!</v>
      </c>
      <c r="AW634" s="835"/>
      <c r="AX634" s="213"/>
      <c r="AY634" s="213"/>
    </row>
    <row r="635" spans="1:51" outlineLevel="1">
      <c r="A635" s="1403" t="s">
        <v>110</v>
      </c>
      <c r="B635" s="1357" t="s">
        <v>118</v>
      </c>
      <c r="C635" s="1434" t="s">
        <v>287</v>
      </c>
      <c r="D635" s="1358"/>
      <c r="E635" s="1303">
        <v>1.9810000000000001</v>
      </c>
      <c r="F635" s="1303">
        <v>3.15</v>
      </c>
      <c r="G635" s="1303">
        <v>3.9480000000000004</v>
      </c>
      <c r="H635" s="1303">
        <v>3.7675199999999998</v>
      </c>
      <c r="I635" s="1303">
        <v>0.75</v>
      </c>
      <c r="J635" s="1298">
        <v>9.083969999999999</v>
      </c>
      <c r="K635" s="1298"/>
      <c r="L635" s="1298">
        <f>SUM(M635:P635)</f>
        <v>21.612400000000001</v>
      </c>
      <c r="M635" s="1298">
        <v>4.62</v>
      </c>
      <c r="N635" s="1298">
        <v>4.4400000000000004</v>
      </c>
      <c r="O635" s="1298">
        <v>5.181</v>
      </c>
      <c r="P635" s="1298">
        <v>7.3714000000000004</v>
      </c>
      <c r="Q635" s="1303">
        <v>21.590753634000006</v>
      </c>
      <c r="R635" s="1303">
        <v>21.569162880366004</v>
      </c>
      <c r="S635" s="1303">
        <v>21.54759371748564</v>
      </c>
      <c r="T635" s="1303">
        <v>21.526046123768154</v>
      </c>
      <c r="U635" s="1298">
        <f>SUM(V635:Y635)</f>
        <v>11.459</v>
      </c>
      <c r="V635" s="1303">
        <v>3.4219999999999997</v>
      </c>
      <c r="W635" s="1303">
        <v>2.2789999999999999</v>
      </c>
      <c r="X635" s="1486">
        <v>1.615</v>
      </c>
      <c r="Y635" s="1486">
        <v>4.1430000000000007</v>
      </c>
      <c r="Z635" s="1298">
        <f>SUM(AA635:AD635)</f>
        <v>21.590742800000001</v>
      </c>
      <c r="AA635" s="1303">
        <v>4.6493200000000003</v>
      </c>
      <c r="AB635" s="1303">
        <v>4.4266800000000002</v>
      </c>
      <c r="AC635" s="1304">
        <v>5.165457</v>
      </c>
      <c r="AD635" s="1304">
        <v>7.3492858000000005</v>
      </c>
      <c r="AE635" s="1298">
        <f>SUM(AF635:AI635)</f>
        <v>3.0729999999999995</v>
      </c>
      <c r="AF635" s="1303">
        <v>3.0729999999999995</v>
      </c>
      <c r="AG635" s="1303"/>
      <c r="AH635" s="1486"/>
      <c r="AI635" s="1486"/>
      <c r="AJ635" s="2072"/>
      <c r="AK635" s="763" t="e">
        <f>#REF!-U635</f>
        <v>#REF!</v>
      </c>
      <c r="AL635" s="19" t="e">
        <f>#REF!-#REF!</f>
        <v>#REF!</v>
      </c>
      <c r="AM635" s="19" t="e">
        <f>Q635-#REF!</f>
        <v>#REF!</v>
      </c>
      <c r="AN635" s="19" t="e">
        <f>R635-#REF!</f>
        <v>#REF!</v>
      </c>
      <c r="AO635" s="19" t="e">
        <f>#REF!-#REF!</f>
        <v>#REF!</v>
      </c>
      <c r="AP635" s="223" t="e">
        <f>IF(AK635&gt;0,AK635/#REF!*100,"")</f>
        <v>#REF!</v>
      </c>
      <c r="AQ635" s="223" t="e">
        <f>IF(AL635&gt;0,AL635/#REF!*100,"")</f>
        <v>#REF!</v>
      </c>
      <c r="AR635" s="223" t="e">
        <f t="shared" si="1533"/>
        <v>#REF!</v>
      </c>
      <c r="AS635" s="223" t="e">
        <f t="shared" si="1534"/>
        <v>#REF!</v>
      </c>
      <c r="AT635" s="223" t="e">
        <f>IF(AO635&gt;0,AO635/#REF!*100,"")</f>
        <v>#REF!</v>
      </c>
      <c r="AW635" s="835"/>
      <c r="AX635" s="213"/>
      <c r="AY635" s="213"/>
    </row>
    <row r="636" spans="1:51" outlineLevel="1">
      <c r="A636" s="1403"/>
      <c r="B636" s="1406"/>
      <c r="C636" s="1434" t="s">
        <v>280</v>
      </c>
      <c r="D636" s="1358"/>
      <c r="E636" s="1303">
        <f>E635*0.85*1.45/1000</f>
        <v>2.4415825E-3</v>
      </c>
      <c r="F636" s="1303">
        <v>3.8823749999999995E-3</v>
      </c>
      <c r="G636" s="1303">
        <f>G635*0.85*1.45/1000</f>
        <v>4.8659100000000002E-3</v>
      </c>
      <c r="H636" s="1303">
        <v>4.6434683999999997E-3</v>
      </c>
      <c r="I636" s="1303">
        <v>9.2437499999999996E-4</v>
      </c>
      <c r="J636" s="1298">
        <f t="shared" ref="J636:P636" si="1558">J635*0.85*1.45/1000</f>
        <v>1.1195993024999998E-2</v>
      </c>
      <c r="K636" s="1298"/>
      <c r="L636" s="1298">
        <f t="shared" si="1558"/>
        <v>2.6637283000000005E-2</v>
      </c>
      <c r="M636" s="1298">
        <f t="shared" si="1558"/>
        <v>5.6941499999999994E-3</v>
      </c>
      <c r="N636" s="1298">
        <f t="shared" si="1558"/>
        <v>5.4722999999999994E-3</v>
      </c>
      <c r="O636" s="1298">
        <f t="shared" si="1558"/>
        <v>6.3855824999999996E-3</v>
      </c>
      <c r="P636" s="1298">
        <f t="shared" si="1558"/>
        <v>9.085250500000001E-3</v>
      </c>
      <c r="Q636" s="1303">
        <f t="shared" ref="Q636:R636" si="1559">Q635*0.85*1.45/1000</f>
        <v>2.6610603853905006E-2</v>
      </c>
      <c r="R636" s="1303">
        <f t="shared" si="1559"/>
        <v>2.6583993250051102E-2</v>
      </c>
      <c r="S636" s="1303">
        <f t="shared" ref="S636:T636" si="1560">S635*0.85*1.45/1000</f>
        <v>2.655740925680105E-2</v>
      </c>
      <c r="T636" s="1303">
        <f t="shared" si="1560"/>
        <v>2.6530851847544248E-2</v>
      </c>
      <c r="U636" s="1298">
        <f>U635*0.85*1.45/1000</f>
        <v>1.4123217499999998E-2</v>
      </c>
      <c r="V636" s="1298">
        <f t="shared" ref="V636:AD636" si="1561">V635*0.85*1.45/1000</f>
        <v>4.2176149999999992E-3</v>
      </c>
      <c r="W636" s="1298">
        <f t="shared" si="1561"/>
        <v>2.8088674999999998E-3</v>
      </c>
      <c r="X636" s="1566">
        <f t="shared" si="1561"/>
        <v>1.9904874999999997E-3</v>
      </c>
      <c r="Y636" s="1298">
        <f t="shared" si="1561"/>
        <v>5.1062475000000001E-3</v>
      </c>
      <c r="Z636" s="1298">
        <f t="shared" si="1561"/>
        <v>2.6610590500999998E-2</v>
      </c>
      <c r="AA636" s="1303">
        <f t="shared" si="1561"/>
        <v>5.7302869000000001E-3</v>
      </c>
      <c r="AB636" s="1303">
        <f t="shared" si="1561"/>
        <v>5.4558831000000004E-3</v>
      </c>
      <c r="AC636" s="1304">
        <f t="shared" si="1561"/>
        <v>6.3664257525E-3</v>
      </c>
      <c r="AD636" s="1303">
        <f t="shared" si="1561"/>
        <v>9.0579947485000013E-3</v>
      </c>
      <c r="AE636" s="1298">
        <f>AE635*0.85*1.45/1000</f>
        <v>3.7874724999999994E-3</v>
      </c>
      <c r="AF636" s="1298">
        <f t="shared" ref="AF636:AI636" si="1562">AF635*0.85*1.45/1000</f>
        <v>3.7874724999999994E-3</v>
      </c>
      <c r="AG636" s="1298">
        <f t="shared" si="1562"/>
        <v>0</v>
      </c>
      <c r="AH636" s="1566">
        <f t="shared" si="1562"/>
        <v>0</v>
      </c>
      <c r="AI636" s="1298">
        <f t="shared" si="1562"/>
        <v>0</v>
      </c>
      <c r="AJ636" s="2001"/>
      <c r="AK636" s="763" t="e">
        <f>#REF!-U636</f>
        <v>#REF!</v>
      </c>
      <c r="AL636" s="19" t="e">
        <f>#REF!-#REF!</f>
        <v>#REF!</v>
      </c>
      <c r="AM636" s="19" t="e">
        <f>Q636-#REF!</f>
        <v>#REF!</v>
      </c>
      <c r="AN636" s="19" t="e">
        <f>R636-#REF!</f>
        <v>#REF!</v>
      </c>
      <c r="AO636" s="19" t="e">
        <f>#REF!-#REF!</f>
        <v>#REF!</v>
      </c>
      <c r="AP636" s="223" t="e">
        <f>IF(AK636&gt;0,AK636/#REF!*100,"")</f>
        <v>#REF!</v>
      </c>
      <c r="AQ636" s="223" t="e">
        <f>IF(AL636&gt;0,AL636/#REF!*100,"")</f>
        <v>#REF!</v>
      </c>
      <c r="AR636" s="223" t="e">
        <f t="shared" si="1533"/>
        <v>#REF!</v>
      </c>
      <c r="AS636" s="223" t="e">
        <f t="shared" si="1534"/>
        <v>#REF!</v>
      </c>
      <c r="AT636" s="223" t="e">
        <f>IF(AO636&gt;0,AO636/#REF!*100,"")</f>
        <v>#REF!</v>
      </c>
      <c r="AW636" s="835"/>
      <c r="AX636" s="213"/>
      <c r="AY636" s="213"/>
    </row>
    <row r="637" spans="1:51" outlineLevel="1">
      <c r="A637" s="1403"/>
      <c r="B637" s="1406"/>
      <c r="C637" s="1434" t="s">
        <v>303</v>
      </c>
      <c r="D637" s="1358"/>
      <c r="E637" s="1303">
        <v>5.9172000000000002E-2</v>
      </c>
      <c r="F637" s="1303">
        <v>9.0372999999999995E-2</v>
      </c>
      <c r="G637" s="1303">
        <v>0.14944799999999997</v>
      </c>
      <c r="H637" s="1303">
        <v>0.15081857000000001</v>
      </c>
      <c r="I637" s="1303">
        <v>3.1306E-2</v>
      </c>
      <c r="J637" s="1298">
        <v>0.39426022314828335</v>
      </c>
      <c r="K637" s="1298"/>
      <c r="L637" s="1298">
        <f>SUM(M637:P637)</f>
        <v>1.06299394912</v>
      </c>
      <c r="M637" s="1298">
        <f>M635*$BF$26</f>
        <v>0.22649250624</v>
      </c>
      <c r="N637" s="1298">
        <f>N635*$BG$26</f>
        <v>0.21766812288000001</v>
      </c>
      <c r="O637" s="1298">
        <f>O635*$BH$26</f>
        <v>0.25542329999999996</v>
      </c>
      <c r="P637" s="1298">
        <f>P635*$BI$26</f>
        <v>0.36341002</v>
      </c>
      <c r="Q637" s="1303">
        <f>Q635*$BA$26</f>
        <v>1.1070011203224484</v>
      </c>
      <c r="R637" s="1303">
        <f>R635*$BB$26</f>
        <v>1.1501109031068761</v>
      </c>
      <c r="S637" s="1303">
        <f>S635*$BC$26</f>
        <v>1.1949218096031662</v>
      </c>
      <c r="T637" s="1303">
        <f>T635*$BD$26</f>
        <v>1.2414931841422046</v>
      </c>
      <c r="U637" s="1298">
        <f>SUM(V637:Y637)</f>
        <v>0.56514799999999998</v>
      </c>
      <c r="V637" s="1303">
        <v>0.16081999999999999</v>
      </c>
      <c r="W637" s="1303">
        <v>0.10953</v>
      </c>
      <c r="X637" s="1486">
        <v>7.9227000000000006E-2</v>
      </c>
      <c r="Y637" s="1486">
        <v>0.21557100000000001</v>
      </c>
      <c r="Z637" s="1298">
        <f>SUM(AA637:AD637)</f>
        <v>1.12919584844</v>
      </c>
      <c r="AA637" s="1303">
        <v>0.24315943600000001</v>
      </c>
      <c r="AB637" s="1303">
        <v>0.231515364</v>
      </c>
      <c r="AC637" s="1304">
        <v>0.27015340110000002</v>
      </c>
      <c r="AD637" s="1304">
        <v>0.38436764734000001</v>
      </c>
      <c r="AE637" s="1298">
        <f>SUM(AF637:AI637)</f>
        <v>0.16045400000000001</v>
      </c>
      <c r="AF637" s="1303">
        <v>0.16045400000000001</v>
      </c>
      <c r="AG637" s="1303"/>
      <c r="AH637" s="1486"/>
      <c r="AI637" s="1486"/>
      <c r="AJ637" s="2072"/>
      <c r="AK637" s="763" t="e">
        <f>#REF!-U637</f>
        <v>#REF!</v>
      </c>
      <c r="AL637" s="19" t="e">
        <f>#REF!-#REF!</f>
        <v>#REF!</v>
      </c>
      <c r="AM637" s="19" t="e">
        <f>Q637-#REF!</f>
        <v>#REF!</v>
      </c>
      <c r="AN637" s="19" t="e">
        <f>R637-#REF!</f>
        <v>#REF!</v>
      </c>
      <c r="AO637" s="19" t="e">
        <f>#REF!-#REF!</f>
        <v>#REF!</v>
      </c>
      <c r="AP637" s="223" t="e">
        <f>IF(AK637&gt;0,AK637/#REF!*100,"")</f>
        <v>#REF!</v>
      </c>
      <c r="AQ637" s="223" t="e">
        <f>IF(AL637&gt;0,AL637/#REF!*100,"")</f>
        <v>#REF!</v>
      </c>
      <c r="AR637" s="223" t="e">
        <f t="shared" si="1533"/>
        <v>#REF!</v>
      </c>
      <c r="AS637" s="223" t="e">
        <f t="shared" si="1534"/>
        <v>#REF!</v>
      </c>
      <c r="AT637" s="223" t="e">
        <f>IF(AO637&gt;0,AO637/#REF!*100,"")</f>
        <v>#REF!</v>
      </c>
      <c r="AW637" s="835"/>
      <c r="AX637" s="213"/>
      <c r="AY637" s="213"/>
    </row>
    <row r="638" spans="1:51" outlineLevel="1">
      <c r="A638" s="1403"/>
      <c r="B638" s="1406"/>
      <c r="C638" s="1434" t="s">
        <v>286</v>
      </c>
      <c r="D638" s="1358"/>
      <c r="E638" s="1303"/>
      <c r="F638" s="1303"/>
      <c r="G638" s="1303">
        <v>1.7000000000000001E-2</v>
      </c>
      <c r="H638" s="1303">
        <v>1.4024419297200715E-2</v>
      </c>
      <c r="I638" s="1303">
        <v>1.4979029358897543E-2</v>
      </c>
      <c r="J638" s="1303">
        <v>2.4211504340574154E-2</v>
      </c>
      <c r="K638" s="1303"/>
      <c r="L638" s="1303">
        <v>8.2428576335119602E-2</v>
      </c>
      <c r="M638" s="1303">
        <v>4.2282958199356922E-2</v>
      </c>
      <c r="N638" s="1303">
        <v>0.11111111111111112</v>
      </c>
      <c r="O638" s="1303">
        <v>0.11111111111111112</v>
      </c>
      <c r="P638" s="1303">
        <v>0.1111111111111111</v>
      </c>
      <c r="Q638" s="1303">
        <v>6.5544903099232957E-2</v>
      </c>
      <c r="R638" s="1303">
        <v>6.5479358196133722E-2</v>
      </c>
      <c r="S638" s="1303">
        <v>6.5413878837937589E-2</v>
      </c>
      <c r="T638" s="1303">
        <v>6.5348464959099642E-2</v>
      </c>
      <c r="U638" s="1303">
        <v>1.9812432485515074E-2</v>
      </c>
      <c r="V638" s="1303">
        <v>2.7816842457726438E-2</v>
      </c>
      <c r="W638" s="1303">
        <v>1.9415718717683557E-2</v>
      </c>
      <c r="X638" s="1486">
        <v>2.2209929470336055E-2</v>
      </c>
      <c r="Y638" s="1486">
        <v>2.1930905038418675E-2</v>
      </c>
      <c r="Z638" s="1303">
        <v>1.9812432485515074E-2</v>
      </c>
      <c r="AA638" s="1303">
        <v>2.7816842457726438E-2</v>
      </c>
      <c r="AB638" s="1303">
        <v>1.9415718717683557E-2</v>
      </c>
      <c r="AC638" s="1486">
        <v>2.2209929470336055E-2</v>
      </c>
      <c r="AD638" s="1486">
        <v>2.1930905038418675E-2</v>
      </c>
      <c r="AE638" s="1303"/>
      <c r="AF638" s="1303">
        <v>2.032150033489618E-2</v>
      </c>
      <c r="AG638" s="1303"/>
      <c r="AH638" s="1486"/>
      <c r="AI638" s="1486"/>
      <c r="AJ638" s="2072"/>
      <c r="AK638" s="763" t="e">
        <f>#REF!-U638</f>
        <v>#REF!</v>
      </c>
      <c r="AL638" s="19" t="e">
        <f>#REF!-#REF!</f>
        <v>#REF!</v>
      </c>
      <c r="AM638" s="19" t="e">
        <f>Q638-#REF!</f>
        <v>#REF!</v>
      </c>
      <c r="AN638" s="19" t="e">
        <f>R638-#REF!</f>
        <v>#REF!</v>
      </c>
      <c r="AO638" s="19" t="e">
        <f>#REF!-#REF!</f>
        <v>#REF!</v>
      </c>
      <c r="AP638" s="223" t="e">
        <f>IF(AK638&gt;0,AK638/#REF!*100,"")</f>
        <v>#REF!</v>
      </c>
      <c r="AQ638" s="223" t="e">
        <f>IF(AL638&gt;0,AL638/#REF!*100,"")</f>
        <v>#REF!</v>
      </c>
      <c r="AR638" s="223" t="e">
        <f t="shared" si="1533"/>
        <v>#REF!</v>
      </c>
      <c r="AS638" s="223" t="e">
        <f t="shared" si="1534"/>
        <v>#REF!</v>
      </c>
      <c r="AT638" s="223" t="e">
        <f>IF(AO638&gt;0,AO638/#REF!*100,"")</f>
        <v>#REF!</v>
      </c>
      <c r="AW638" s="835"/>
      <c r="AX638" s="213"/>
      <c r="AY638" s="213"/>
    </row>
    <row r="639" spans="1:51" ht="14.45" customHeight="1" outlineLevel="1">
      <c r="A639" s="1403" t="s">
        <v>111</v>
      </c>
      <c r="B639" s="1357" t="s">
        <v>119</v>
      </c>
      <c r="C639" s="1487" t="s">
        <v>287</v>
      </c>
      <c r="D639" s="1358"/>
      <c r="E639" s="1394"/>
      <c r="F639" s="1394"/>
      <c r="G639" s="1394">
        <v>0</v>
      </c>
      <c r="H639" s="1394">
        <v>0</v>
      </c>
      <c r="I639" s="1394">
        <v>0</v>
      </c>
      <c r="J639" s="1298">
        <v>12.441135000000001</v>
      </c>
      <c r="K639" s="1388"/>
      <c r="L639" s="1298">
        <f>SUM(M639:P639)</f>
        <v>27.934999999999999</v>
      </c>
      <c r="M639" s="1298">
        <v>5.9189999999999996</v>
      </c>
      <c r="N639" s="1298">
        <v>6.7389999999999999</v>
      </c>
      <c r="O639" s="1298">
        <v>7.4290000000000003</v>
      </c>
      <c r="P639" s="1298">
        <v>7.8479999999999999</v>
      </c>
      <c r="Q639" s="1303">
        <v>27.907101963000002</v>
      </c>
      <c r="R639" s="1303">
        <v>27.879194861037004</v>
      </c>
      <c r="S639" s="1303">
        <v>27.851315666175967</v>
      </c>
      <c r="T639" s="1303">
        <v>27.823464350509791</v>
      </c>
      <c r="U639" s="1298">
        <f>SUM(V639:Y639)</f>
        <v>16.149000000000001</v>
      </c>
      <c r="V639" s="1303">
        <v>4.09</v>
      </c>
      <c r="W639" s="1303">
        <v>3.6960000000000002</v>
      </c>
      <c r="X639" s="1486">
        <v>5.0779999999999994</v>
      </c>
      <c r="Y639" s="1557">
        <v>3.2850000000000001</v>
      </c>
      <c r="Z639" s="1298">
        <f>SUM(AA639:AD639)</f>
        <v>27.907094999999998</v>
      </c>
      <c r="AA639" s="1303">
        <v>5.9571430000000003</v>
      </c>
      <c r="AB639" s="1303">
        <v>6.7187830000000002</v>
      </c>
      <c r="AC639" s="1303">
        <v>7.4067129999999999</v>
      </c>
      <c r="AD639" s="1303">
        <v>7.8244559999999996</v>
      </c>
      <c r="AE639" s="1298">
        <f>SUM(AF639:AI639)</f>
        <v>3.9119999999999995</v>
      </c>
      <c r="AF639" s="1303">
        <v>3.9119999999999995</v>
      </c>
      <c r="AG639" s="1303"/>
      <c r="AH639" s="1486"/>
      <c r="AI639" s="1557"/>
      <c r="AJ639" s="2089"/>
      <c r="AK639" s="763" t="e">
        <f>#REF!-U639</f>
        <v>#REF!</v>
      </c>
      <c r="AL639" s="19" t="e">
        <f>#REF!-#REF!</f>
        <v>#REF!</v>
      </c>
      <c r="AM639" s="19" t="e">
        <f>Q639-#REF!</f>
        <v>#REF!</v>
      </c>
      <c r="AN639" s="19" t="e">
        <f>R639-#REF!</f>
        <v>#REF!</v>
      </c>
      <c r="AO639" s="19" t="e">
        <f>#REF!-#REF!</f>
        <v>#REF!</v>
      </c>
      <c r="AP639" s="223" t="e">
        <f>IF(AK639&gt;0,AK639/#REF!*100,"")</f>
        <v>#REF!</v>
      </c>
      <c r="AQ639" s="223" t="e">
        <f>IF(AL639&gt;0,AL639/#REF!*100,"")</f>
        <v>#REF!</v>
      </c>
      <c r="AR639" s="223" t="e">
        <f t="shared" si="1533"/>
        <v>#REF!</v>
      </c>
      <c r="AS639" s="223" t="e">
        <f t="shared" si="1534"/>
        <v>#REF!</v>
      </c>
      <c r="AT639" s="223" t="e">
        <f>IF(AO639&gt;0,AO639/#REF!*100,"")</f>
        <v>#REF!</v>
      </c>
      <c r="AW639" s="835"/>
      <c r="AX639" s="213"/>
      <c r="AY639" s="213"/>
    </row>
    <row r="640" spans="1:51" ht="14.45" customHeight="1" outlineLevel="1">
      <c r="A640" s="1403"/>
      <c r="B640" s="1406"/>
      <c r="C640" s="1487" t="s">
        <v>280</v>
      </c>
      <c r="D640" s="1358"/>
      <c r="E640" s="1546">
        <f>E639*0.85*1.45/1000</f>
        <v>0</v>
      </c>
      <c r="F640" s="1546">
        <f>F639*0.85*1.45/1000</f>
        <v>0</v>
      </c>
      <c r="G640" s="1546">
        <v>0</v>
      </c>
      <c r="H640" s="1546">
        <v>0</v>
      </c>
      <c r="I640" s="1546">
        <v>0</v>
      </c>
      <c r="J640" s="1298">
        <f t="shared" ref="J640:P640" si="1563">J639*0.85*1.45/1000</f>
        <v>1.53336988875E-2</v>
      </c>
      <c r="K640" s="1547"/>
      <c r="L640" s="1298">
        <f t="shared" si="1563"/>
        <v>3.4429887499999999E-2</v>
      </c>
      <c r="M640" s="1298">
        <f t="shared" si="1563"/>
        <v>7.2951674999999988E-3</v>
      </c>
      <c r="N640" s="1298">
        <f t="shared" si="1563"/>
        <v>8.3058174999999981E-3</v>
      </c>
      <c r="O640" s="1298">
        <f t="shared" si="1563"/>
        <v>9.1562424999999999E-3</v>
      </c>
      <c r="P640" s="1298">
        <f t="shared" si="1563"/>
        <v>9.6726599999999979E-3</v>
      </c>
      <c r="Q640" s="1303">
        <f t="shared" ref="Q640:R640" si="1564">Q639*0.85*1.45/1000</f>
        <v>3.4395503169397497E-2</v>
      </c>
      <c r="R640" s="1303">
        <f t="shared" si="1564"/>
        <v>3.4361107666228102E-2</v>
      </c>
      <c r="S640" s="1303">
        <f t="shared" ref="S640:T640" si="1565">S639*0.85*1.45/1000</f>
        <v>3.4326746558561876E-2</v>
      </c>
      <c r="T640" s="1303">
        <f t="shared" si="1565"/>
        <v>3.4292419812003316E-2</v>
      </c>
      <c r="U640" s="1298">
        <f>U639*0.85*1.45/1000</f>
        <v>1.9903642499999999E-2</v>
      </c>
      <c r="V640" s="1298">
        <f>V639*0.85*1.45/1000</f>
        <v>5.0409249999999999E-3</v>
      </c>
      <c r="W640" s="1298">
        <f t="shared" ref="W640:AD640" si="1566">W639*0.85*1.45/1000</f>
        <v>4.5553199999999999E-3</v>
      </c>
      <c r="X640" s="1419">
        <f t="shared" si="1566"/>
        <v>6.2586349999999985E-3</v>
      </c>
      <c r="Y640" s="1419">
        <f t="shared" si="1566"/>
        <v>4.0487625000000006E-3</v>
      </c>
      <c r="Z640" s="1298">
        <f t="shared" si="1566"/>
        <v>3.4395494587499999E-2</v>
      </c>
      <c r="AA640" s="1303">
        <f t="shared" si="1566"/>
        <v>7.342178747499999E-3</v>
      </c>
      <c r="AB640" s="1303">
        <f t="shared" si="1566"/>
        <v>8.2809000474999995E-3</v>
      </c>
      <c r="AC640" s="1303">
        <f t="shared" si="1566"/>
        <v>9.1287737724999995E-3</v>
      </c>
      <c r="AD640" s="1303">
        <f t="shared" si="1566"/>
        <v>9.6436420199999973E-3</v>
      </c>
      <c r="AE640" s="1298">
        <f>AE639*0.85*1.45/1000</f>
        <v>4.8215399999999992E-3</v>
      </c>
      <c r="AF640" s="1298">
        <f>AF639*0.85*1.45/1000</f>
        <v>4.8215399999999992E-3</v>
      </c>
      <c r="AG640" s="1298">
        <f t="shared" ref="AG640:AI640" si="1567">AG639*0.85*1.45/1000</f>
        <v>0</v>
      </c>
      <c r="AH640" s="1419">
        <f t="shared" si="1567"/>
        <v>0</v>
      </c>
      <c r="AI640" s="1419">
        <f t="shared" si="1567"/>
        <v>0</v>
      </c>
      <c r="AJ640" s="2038"/>
      <c r="AK640" s="763" t="e">
        <f>#REF!-U640</f>
        <v>#REF!</v>
      </c>
      <c r="AL640" s="19" t="e">
        <f>#REF!-#REF!</f>
        <v>#REF!</v>
      </c>
      <c r="AM640" s="19" t="e">
        <f>Q640-#REF!</f>
        <v>#REF!</v>
      </c>
      <c r="AN640" s="19" t="e">
        <f>R640-#REF!</f>
        <v>#REF!</v>
      </c>
      <c r="AO640" s="19" t="e">
        <f>#REF!-#REF!</f>
        <v>#REF!</v>
      </c>
      <c r="AP640" s="223" t="e">
        <f>IF(AK640&gt;0,AK640/#REF!*100,"")</f>
        <v>#REF!</v>
      </c>
      <c r="AQ640" s="223" t="e">
        <f>IF(AL640&gt;0,AL640/#REF!*100,"")</f>
        <v>#REF!</v>
      </c>
      <c r="AR640" s="223" t="e">
        <f t="shared" si="1533"/>
        <v>#REF!</v>
      </c>
      <c r="AS640" s="223" t="e">
        <f t="shared" si="1534"/>
        <v>#REF!</v>
      </c>
      <c r="AT640" s="223" t="e">
        <f>IF(AO640&gt;0,AO640/#REF!*100,"")</f>
        <v>#REF!</v>
      </c>
      <c r="AW640" s="835"/>
      <c r="AX640" s="213"/>
      <c r="AY640" s="213"/>
    </row>
    <row r="641" spans="1:51" ht="14.45" customHeight="1" outlineLevel="1">
      <c r="A641" s="1403"/>
      <c r="B641" s="1405"/>
      <c r="C641" s="1487" t="s">
        <v>303</v>
      </c>
      <c r="D641" s="1358"/>
      <c r="E641" s="1408"/>
      <c r="F641" s="1408"/>
      <c r="G641" s="1408">
        <v>0</v>
      </c>
      <c r="H641" s="1408">
        <v>0</v>
      </c>
      <c r="I641" s="1408">
        <v>0</v>
      </c>
      <c r="J641" s="1407">
        <v>0.53194461257394166</v>
      </c>
      <c r="K641" s="1407"/>
      <c r="L641" s="1298">
        <f>SUM(M641:P641)</f>
        <v>1.3737063476159999</v>
      </c>
      <c r="M641" s="1298">
        <f>M639*$BF$26</f>
        <v>0.290175139488</v>
      </c>
      <c r="N641" s="1298">
        <f>N639*$BG$26</f>
        <v>0.33037510812799997</v>
      </c>
      <c r="O641" s="1298">
        <f>O639*$BH$26</f>
        <v>0.36624970000000001</v>
      </c>
      <c r="P641" s="1298">
        <f>P639*$BI$26</f>
        <v>0.38690639999999998</v>
      </c>
      <c r="Q641" s="1303">
        <f>Q639*$BA$26</f>
        <v>1.4308529318469361</v>
      </c>
      <c r="R641" s="1303">
        <f>R639*$BB$26</f>
        <v>1.4865744283802151</v>
      </c>
      <c r="S641" s="1303">
        <f>S639*$BC$26</f>
        <v>1.5444947102677882</v>
      </c>
      <c r="T641" s="1303">
        <f>T639*$BD$26</f>
        <v>1.6046904829513018</v>
      </c>
      <c r="U641" s="1298">
        <f>SUM(V641:Y641)</f>
        <v>0.79790499999999986</v>
      </c>
      <c r="V641" s="1303">
        <v>0.192271</v>
      </c>
      <c r="W641" s="1303">
        <v>0.18184</v>
      </c>
      <c r="X641" s="1486">
        <v>0.25239899999999998</v>
      </c>
      <c r="Y641" s="1557">
        <v>0.17139499999999999</v>
      </c>
      <c r="Z641" s="1298">
        <f>SUM(AA641:AD641)</f>
        <v>1.4595410685000001</v>
      </c>
      <c r="AA641" s="1303">
        <v>0.31155857889999999</v>
      </c>
      <c r="AB641" s="1303">
        <v>0.35139235089999998</v>
      </c>
      <c r="AC641" s="1303">
        <v>0.38737108989999997</v>
      </c>
      <c r="AD641" s="1303">
        <v>0.40921904879999998</v>
      </c>
      <c r="AE641" s="1298">
        <f>SUM(AF641:AI641)</f>
        <v>0.20427300000000001</v>
      </c>
      <c r="AF641" s="1303">
        <v>0.20427300000000001</v>
      </c>
      <c r="AG641" s="1303"/>
      <c r="AH641" s="1486"/>
      <c r="AI641" s="1557"/>
      <c r="AJ641" s="2089"/>
      <c r="AK641" s="763" t="e">
        <f>#REF!-U641</f>
        <v>#REF!</v>
      </c>
      <c r="AL641" s="19" t="e">
        <f>#REF!-#REF!</f>
        <v>#REF!</v>
      </c>
      <c r="AM641" s="19" t="e">
        <f>Q641-#REF!</f>
        <v>#REF!</v>
      </c>
      <c r="AN641" s="19" t="e">
        <f>R641-#REF!</f>
        <v>#REF!</v>
      </c>
      <c r="AO641" s="19" t="e">
        <f>#REF!-#REF!</f>
        <v>#REF!</v>
      </c>
      <c r="AP641" s="223" t="e">
        <f>IF(AK641&gt;0,AK641/#REF!*100,"")</f>
        <v>#REF!</v>
      </c>
      <c r="AQ641" s="223" t="e">
        <f>IF(AL641&gt;0,AL641/#REF!*100,"")</f>
        <v>#REF!</v>
      </c>
      <c r="AR641" s="223" t="e">
        <f t="shared" si="1533"/>
        <v>#REF!</v>
      </c>
      <c r="AS641" s="223" t="e">
        <f t="shared" si="1534"/>
        <v>#REF!</v>
      </c>
      <c r="AT641" s="223" t="e">
        <f>IF(AO641&gt;0,AO641/#REF!*100,"")</f>
        <v>#REF!</v>
      </c>
      <c r="AW641" s="835"/>
      <c r="AX641" s="213"/>
      <c r="AY641" s="213"/>
    </row>
    <row r="642" spans="1:51" ht="14.45" customHeight="1" outlineLevel="1">
      <c r="A642" s="1403"/>
      <c r="B642" s="1405"/>
      <c r="C642" s="1487" t="s">
        <v>286</v>
      </c>
      <c r="D642" s="1358"/>
      <c r="E642" s="1408"/>
      <c r="F642" s="1408"/>
      <c r="G642" s="1408">
        <v>0</v>
      </c>
      <c r="H642" s="1408">
        <v>0</v>
      </c>
      <c r="I642" s="1408">
        <v>0</v>
      </c>
      <c r="J642" s="1408">
        <v>2.9838639248244623E-2</v>
      </c>
      <c r="K642" s="1408"/>
      <c r="L642" s="1303">
        <v>3.9100021598766861E-2</v>
      </c>
      <c r="M642" s="1303">
        <v>3.4690520254986631E-2</v>
      </c>
      <c r="N642" s="1303">
        <v>4.0483481063658337E-2</v>
      </c>
      <c r="O642" s="1303">
        <v>4.0483481063658344E-2</v>
      </c>
      <c r="P642" s="1303">
        <v>4.0483481063658337E-2</v>
      </c>
      <c r="Q642" s="1303">
        <v>1.7477770557463888E-2</v>
      </c>
      <c r="R642" s="1303">
        <v>1.7460292786906424E-2</v>
      </c>
      <c r="S642" s="1303">
        <v>1.7442832494119518E-2</v>
      </c>
      <c r="T642" s="1303">
        <v>1.74253896616254E-2</v>
      </c>
      <c r="U642" s="1303">
        <v>3.2322227747389361E-2</v>
      </c>
      <c r="V642" s="1303">
        <v>2.5486309007557925E-2</v>
      </c>
      <c r="W642" s="1303">
        <v>2.5429260678302826E-2</v>
      </c>
      <c r="X642" s="1486">
        <v>2.3902036971623686E-2</v>
      </c>
      <c r="Y642" s="1557">
        <v>2.6410066117932802E-2</v>
      </c>
      <c r="Z642" s="1303">
        <v>3.2322227747389361E-2</v>
      </c>
      <c r="AA642" s="1303">
        <v>2.5486309007557925E-2</v>
      </c>
      <c r="AB642" s="1303">
        <v>2.5429260678302826E-2</v>
      </c>
      <c r="AC642" s="1486">
        <v>2.3902036971623686E-2</v>
      </c>
      <c r="AD642" s="1557">
        <v>2.6410066117932802E-2</v>
      </c>
      <c r="AE642" s="1303"/>
      <c r="AF642" s="1303">
        <v>2.7493807700968254E-2</v>
      </c>
      <c r="AG642" s="1303"/>
      <c r="AH642" s="1486"/>
      <c r="AI642" s="1557"/>
      <c r="AJ642" s="2089"/>
      <c r="AK642" s="763" t="e">
        <f>#REF!-U642</f>
        <v>#REF!</v>
      </c>
      <c r="AL642" s="19" t="e">
        <f>#REF!-#REF!</f>
        <v>#REF!</v>
      </c>
      <c r="AM642" s="19" t="e">
        <f>Q642-#REF!</f>
        <v>#REF!</v>
      </c>
      <c r="AN642" s="19" t="e">
        <f>R642-#REF!</f>
        <v>#REF!</v>
      </c>
      <c r="AO642" s="19" t="e">
        <f>#REF!-#REF!</f>
        <v>#REF!</v>
      </c>
      <c r="AP642" s="223" t="e">
        <f>IF(AK642&gt;0,AK642/#REF!*100,"")</f>
        <v>#REF!</v>
      </c>
      <c r="AQ642" s="223" t="e">
        <f>IF(AL642&gt;0,AL642/#REF!*100,"")</f>
        <v>#REF!</v>
      </c>
      <c r="AR642" s="223" t="e">
        <f t="shared" si="1533"/>
        <v>#REF!</v>
      </c>
      <c r="AS642" s="223" t="e">
        <f t="shared" si="1534"/>
        <v>#REF!</v>
      </c>
      <c r="AT642" s="223" t="e">
        <f>IF(AO642&gt;0,AO642/#REF!*100,"")</f>
        <v>#REF!</v>
      </c>
      <c r="AW642" s="835"/>
      <c r="AX642" s="213"/>
      <c r="AY642" s="213"/>
    </row>
    <row r="643" spans="1:51" ht="14.45" hidden="1" customHeight="1" outlineLevel="1">
      <c r="A643" s="1403"/>
      <c r="B643" s="1405"/>
      <c r="C643" s="1487" t="s">
        <v>125</v>
      </c>
      <c r="D643" s="1358"/>
      <c r="E643" s="1408"/>
      <c r="F643" s="1408"/>
      <c r="G643" s="1408"/>
      <c r="H643" s="1408"/>
      <c r="I643" s="1408"/>
      <c r="J643" s="1408"/>
      <c r="K643" s="1408"/>
      <c r="L643" s="1420"/>
      <c r="M643" s="1394"/>
      <c r="N643" s="1421"/>
      <c r="O643" s="1421"/>
      <c r="P643" s="1421"/>
      <c r="Q643" s="1420"/>
      <c r="R643" s="1421"/>
      <c r="S643" s="1421"/>
      <c r="T643" s="1421"/>
      <c r="U643" s="1421"/>
      <c r="V643" s="1394"/>
      <c r="W643" s="1421"/>
      <c r="X643" s="1486"/>
      <c r="Y643" s="1558"/>
      <c r="Z643" s="1420"/>
      <c r="AA643" s="1394"/>
      <c r="AB643" s="1421"/>
      <c r="AC643" s="1421"/>
      <c r="AD643" s="1421"/>
      <c r="AE643" s="1421"/>
      <c r="AF643" s="1394"/>
      <c r="AG643" s="1421"/>
      <c r="AH643" s="1486"/>
      <c r="AI643" s="1558"/>
      <c r="AJ643" s="2091"/>
      <c r="AK643" s="763" t="e">
        <f>#REF!-U643</f>
        <v>#REF!</v>
      </c>
      <c r="AL643" s="19" t="e">
        <f>#REF!-#REF!</f>
        <v>#REF!</v>
      </c>
      <c r="AM643" s="19" t="e">
        <f>Q643-#REF!</f>
        <v>#REF!</v>
      </c>
      <c r="AN643" s="19" t="e">
        <f>R643-#REF!</f>
        <v>#REF!</v>
      </c>
      <c r="AO643" s="19" t="e">
        <f>#REF!-#REF!</f>
        <v>#REF!</v>
      </c>
      <c r="AP643" s="223" t="e">
        <f>IF(AK643&gt;0,AK643/#REF!*100,"")</f>
        <v>#REF!</v>
      </c>
      <c r="AQ643" s="223" t="e">
        <f>IF(AL643&gt;0,AL643/#REF!*100,"")</f>
        <v>#REF!</v>
      </c>
      <c r="AR643" s="223" t="e">
        <f t="shared" si="1533"/>
        <v>#REF!</v>
      </c>
      <c r="AS643" s="223" t="e">
        <f t="shared" si="1534"/>
        <v>#REF!</v>
      </c>
      <c r="AT643" s="223" t="e">
        <f>IF(AO643&gt;0,AO643/#REF!*100,"")</f>
        <v>#REF!</v>
      </c>
      <c r="AW643" s="835"/>
      <c r="AX643" s="213"/>
      <c r="AY643" s="213"/>
    </row>
    <row r="644" spans="1:51" ht="15" hidden="1" customHeight="1" outlineLevel="1">
      <c r="A644" s="2595" t="s">
        <v>115</v>
      </c>
      <c r="B644" s="2621" t="s">
        <v>120</v>
      </c>
      <c r="C644" s="1487" t="s">
        <v>277</v>
      </c>
      <c r="D644" s="1358"/>
      <c r="E644" s="1460">
        <f>E647+E650</f>
        <v>0</v>
      </c>
      <c r="F644" s="1460">
        <f>F647+F650</f>
        <v>0</v>
      </c>
      <c r="G644" s="1460">
        <v>0</v>
      </c>
      <c r="H644" s="1460">
        <v>0</v>
      </c>
      <c r="I644" s="1460">
        <v>0</v>
      </c>
      <c r="J644" s="1460"/>
      <c r="K644" s="1460"/>
      <c r="L644" s="1420">
        <f t="shared" ref="L644:P644" si="1568">L647+L650</f>
        <v>0</v>
      </c>
      <c r="M644" s="1394">
        <f t="shared" si="1568"/>
        <v>0</v>
      </c>
      <c r="N644" s="1421">
        <f t="shared" si="1568"/>
        <v>0</v>
      </c>
      <c r="O644" s="1421">
        <f t="shared" si="1568"/>
        <v>0</v>
      </c>
      <c r="P644" s="1421">
        <f t="shared" si="1568"/>
        <v>0</v>
      </c>
      <c r="Q644" s="1420">
        <f t="shared" ref="Q644:R644" si="1569">Q647+Q650</f>
        <v>0</v>
      </c>
      <c r="R644" s="1421">
        <f t="shared" si="1569"/>
        <v>0</v>
      </c>
      <c r="S644" s="1421">
        <f t="shared" ref="S644:T644" si="1570">S647+S650</f>
        <v>0</v>
      </c>
      <c r="T644" s="1421">
        <f t="shared" si="1570"/>
        <v>0</v>
      </c>
      <c r="U644" s="1421">
        <f t="shared" ref="U644:AD644" si="1571">U647+U650</f>
        <v>0</v>
      </c>
      <c r="V644" s="1394">
        <f t="shared" si="1571"/>
        <v>0</v>
      </c>
      <c r="W644" s="1421">
        <f t="shared" si="1571"/>
        <v>0</v>
      </c>
      <c r="X644" s="1486">
        <f t="shared" si="1571"/>
        <v>0</v>
      </c>
      <c r="Y644" s="1558">
        <f t="shared" si="1571"/>
        <v>0</v>
      </c>
      <c r="Z644" s="1420">
        <f t="shared" si="1571"/>
        <v>0</v>
      </c>
      <c r="AA644" s="1394">
        <f t="shared" si="1571"/>
        <v>0</v>
      </c>
      <c r="AB644" s="1421">
        <f t="shared" si="1571"/>
        <v>0</v>
      </c>
      <c r="AC644" s="1421">
        <f t="shared" si="1571"/>
        <v>0</v>
      </c>
      <c r="AD644" s="1421">
        <f t="shared" si="1571"/>
        <v>0</v>
      </c>
      <c r="AE644" s="1421">
        <f t="shared" ref="AE644:AI644" si="1572">AE647+AE650</f>
        <v>0</v>
      </c>
      <c r="AF644" s="1394">
        <f t="shared" si="1572"/>
        <v>0</v>
      </c>
      <c r="AG644" s="1421">
        <f t="shared" si="1572"/>
        <v>0</v>
      </c>
      <c r="AH644" s="1486">
        <f t="shared" si="1572"/>
        <v>0</v>
      </c>
      <c r="AI644" s="1558">
        <f t="shared" si="1572"/>
        <v>0</v>
      </c>
      <c r="AJ644" s="2091"/>
      <c r="AK644" s="763" t="e">
        <f>#REF!-U644</f>
        <v>#REF!</v>
      </c>
      <c r="AL644" s="19" t="e">
        <f>#REF!-#REF!</f>
        <v>#REF!</v>
      </c>
      <c r="AM644" s="19" t="e">
        <f>Q644-#REF!</f>
        <v>#REF!</v>
      </c>
      <c r="AN644" s="19" t="e">
        <f>R644-#REF!</f>
        <v>#REF!</v>
      </c>
      <c r="AO644" s="19" t="e">
        <f>#REF!-#REF!</f>
        <v>#REF!</v>
      </c>
      <c r="AP644" s="223" t="e">
        <f>IF(AK644&gt;0,AK644/#REF!*100,"")</f>
        <v>#REF!</v>
      </c>
      <c r="AQ644" s="223" t="e">
        <f>IF(AL644&gt;0,AL644/#REF!*100,"")</f>
        <v>#REF!</v>
      </c>
      <c r="AR644" s="223" t="e">
        <f t="shared" si="1533"/>
        <v>#REF!</v>
      </c>
      <c r="AS644" s="223" t="e">
        <f t="shared" si="1534"/>
        <v>#REF!</v>
      </c>
      <c r="AT644" s="223" t="e">
        <f>IF(AO644&gt;0,AO644/#REF!*100,"")</f>
        <v>#REF!</v>
      </c>
      <c r="AW644" s="835"/>
    </row>
    <row r="645" spans="1:51" ht="14.45" hidden="1" customHeight="1" outlineLevel="1">
      <c r="A645" s="2595"/>
      <c r="B645" s="2621"/>
      <c r="C645" s="1487" t="s">
        <v>303</v>
      </c>
      <c r="D645" s="1358"/>
      <c r="E645" s="1460">
        <f>E648+E651</f>
        <v>0</v>
      </c>
      <c r="F645" s="1460">
        <f>F648+F651</f>
        <v>0</v>
      </c>
      <c r="G645" s="1460">
        <v>0</v>
      </c>
      <c r="H645" s="1460">
        <v>0</v>
      </c>
      <c r="I645" s="1460">
        <v>0</v>
      </c>
      <c r="J645" s="1460"/>
      <c r="K645" s="1460"/>
      <c r="L645" s="1420">
        <f t="shared" ref="L645:P645" si="1573">L648+L651</f>
        <v>0</v>
      </c>
      <c r="M645" s="1394">
        <f t="shared" si="1573"/>
        <v>0</v>
      </c>
      <c r="N645" s="1421">
        <f t="shared" si="1573"/>
        <v>0</v>
      </c>
      <c r="O645" s="1421">
        <f t="shared" si="1573"/>
        <v>0</v>
      </c>
      <c r="P645" s="1421">
        <f t="shared" si="1573"/>
        <v>0</v>
      </c>
      <c r="Q645" s="1420">
        <f t="shared" ref="Q645:R645" si="1574">Q648+Q651</f>
        <v>0</v>
      </c>
      <c r="R645" s="1421">
        <f t="shared" si="1574"/>
        <v>0</v>
      </c>
      <c r="S645" s="1421">
        <f t="shared" ref="S645:T645" si="1575">S648+S651</f>
        <v>0</v>
      </c>
      <c r="T645" s="1421">
        <f t="shared" si="1575"/>
        <v>0</v>
      </c>
      <c r="U645" s="1421">
        <f t="shared" ref="U645:AD645" si="1576">U648+U651</f>
        <v>0</v>
      </c>
      <c r="V645" s="1394">
        <f t="shared" si="1576"/>
        <v>0</v>
      </c>
      <c r="W645" s="1421">
        <f t="shared" si="1576"/>
        <v>0</v>
      </c>
      <c r="X645" s="1486">
        <f t="shared" si="1576"/>
        <v>0</v>
      </c>
      <c r="Y645" s="1558">
        <f t="shared" si="1576"/>
        <v>0</v>
      </c>
      <c r="Z645" s="1420">
        <f t="shared" si="1576"/>
        <v>0</v>
      </c>
      <c r="AA645" s="1394">
        <f t="shared" si="1576"/>
        <v>0</v>
      </c>
      <c r="AB645" s="1421">
        <f t="shared" si="1576"/>
        <v>0</v>
      </c>
      <c r="AC645" s="1421">
        <f t="shared" si="1576"/>
        <v>0</v>
      </c>
      <c r="AD645" s="1421">
        <f t="shared" si="1576"/>
        <v>0</v>
      </c>
      <c r="AE645" s="1421">
        <f t="shared" ref="AE645:AI645" si="1577">AE648+AE651</f>
        <v>0</v>
      </c>
      <c r="AF645" s="1394">
        <f t="shared" si="1577"/>
        <v>0</v>
      </c>
      <c r="AG645" s="1421">
        <f t="shared" si="1577"/>
        <v>0</v>
      </c>
      <c r="AH645" s="1486">
        <f t="shared" si="1577"/>
        <v>0</v>
      </c>
      <c r="AI645" s="1558">
        <f t="shared" si="1577"/>
        <v>0</v>
      </c>
      <c r="AJ645" s="2091"/>
      <c r="AK645" s="763" t="e">
        <f>#REF!-U645</f>
        <v>#REF!</v>
      </c>
      <c r="AL645" s="19" t="e">
        <f>#REF!-#REF!</f>
        <v>#REF!</v>
      </c>
      <c r="AM645" s="19" t="e">
        <f>Q645-#REF!</f>
        <v>#REF!</v>
      </c>
      <c r="AN645" s="19" t="e">
        <f>R645-#REF!</f>
        <v>#REF!</v>
      </c>
      <c r="AO645" s="19" t="e">
        <f>#REF!-#REF!</f>
        <v>#REF!</v>
      </c>
      <c r="AP645" s="223" t="e">
        <f>IF(AK645&gt;0,AK645/#REF!*100,"")</f>
        <v>#REF!</v>
      </c>
      <c r="AQ645" s="223" t="e">
        <f>IF(AL645&gt;0,AL645/#REF!*100,"")</f>
        <v>#REF!</v>
      </c>
      <c r="AR645" s="223" t="e">
        <f t="shared" si="1533"/>
        <v>#REF!</v>
      </c>
      <c r="AS645" s="223" t="e">
        <f t="shared" si="1534"/>
        <v>#REF!</v>
      </c>
      <c r="AT645" s="223" t="e">
        <f>IF(AO645&gt;0,AO645/#REF!*100,"")</f>
        <v>#REF!</v>
      </c>
      <c r="AW645" s="835"/>
    </row>
    <row r="646" spans="1:51" ht="14.45" hidden="1" customHeight="1" outlineLevel="1">
      <c r="A646" s="2595" t="s">
        <v>121</v>
      </c>
      <c r="B646" s="2616" t="s">
        <v>114</v>
      </c>
      <c r="C646" s="1487" t="s">
        <v>157</v>
      </c>
      <c r="D646" s="1358"/>
      <c r="E646" s="1460"/>
      <c r="F646" s="1460"/>
      <c r="G646" s="1460">
        <v>0</v>
      </c>
      <c r="H646" s="1460">
        <v>0</v>
      </c>
      <c r="I646" s="1460">
        <v>0</v>
      </c>
      <c r="J646" s="1460"/>
      <c r="K646" s="1460"/>
      <c r="L646" s="1420">
        <f>SUM(M646:P646)</f>
        <v>0</v>
      </c>
      <c r="M646" s="1394"/>
      <c r="N646" s="1421"/>
      <c r="O646" s="1421"/>
      <c r="P646" s="1421"/>
      <c r="Q646" s="1420"/>
      <c r="R646" s="1421"/>
      <c r="S646" s="1421"/>
      <c r="T646" s="1421"/>
      <c r="U646" s="1421">
        <f>SUM(V646:Y646)</f>
        <v>0</v>
      </c>
      <c r="V646" s="1394"/>
      <c r="W646" s="1421"/>
      <c r="X646" s="1486"/>
      <c r="Y646" s="1558"/>
      <c r="Z646" s="1420">
        <f>SUM(AA646:AD646)</f>
        <v>0</v>
      </c>
      <c r="AA646" s="1394"/>
      <c r="AB646" s="1421"/>
      <c r="AC646" s="1421"/>
      <c r="AD646" s="1421"/>
      <c r="AE646" s="1421">
        <f>SUM(AF646:AI646)</f>
        <v>0</v>
      </c>
      <c r="AF646" s="1394"/>
      <c r="AG646" s="1421"/>
      <c r="AH646" s="1486"/>
      <c r="AI646" s="1558"/>
      <c r="AJ646" s="2091"/>
      <c r="AK646" s="763" t="e">
        <f>#REF!-U646</f>
        <v>#REF!</v>
      </c>
      <c r="AL646" s="19" t="e">
        <f>#REF!-#REF!</f>
        <v>#REF!</v>
      </c>
      <c r="AM646" s="19" t="e">
        <f>Q646-#REF!</f>
        <v>#REF!</v>
      </c>
      <c r="AN646" s="19" t="e">
        <f>R646-#REF!</f>
        <v>#REF!</v>
      </c>
      <c r="AO646" s="19" t="e">
        <f>#REF!-#REF!</f>
        <v>#REF!</v>
      </c>
      <c r="AP646" s="223" t="e">
        <f>IF(AK646&gt;0,AK646/#REF!*100,"")</f>
        <v>#REF!</v>
      </c>
      <c r="AQ646" s="223" t="e">
        <f>IF(AL646&gt;0,AL646/#REF!*100,"")</f>
        <v>#REF!</v>
      </c>
      <c r="AR646" s="223" t="e">
        <f t="shared" si="1533"/>
        <v>#REF!</v>
      </c>
      <c r="AS646" s="223" t="e">
        <f t="shared" si="1534"/>
        <v>#REF!</v>
      </c>
      <c r="AT646" s="223" t="e">
        <f>IF(AO646&gt;0,AO646/#REF!*100,"")</f>
        <v>#REF!</v>
      </c>
      <c r="AW646" s="835"/>
    </row>
    <row r="647" spans="1:51" ht="14.45" hidden="1" customHeight="1" outlineLevel="1">
      <c r="A647" s="2595"/>
      <c r="B647" s="2616"/>
      <c r="C647" s="1487" t="s">
        <v>277</v>
      </c>
      <c r="D647" s="1358"/>
      <c r="E647" s="1460">
        <f t="shared" ref="E647" si="1578">1.154*E646/1000</f>
        <v>0</v>
      </c>
      <c r="F647" s="1460">
        <f t="shared" ref="F647" si="1579">1.154*F646/1000</f>
        <v>0</v>
      </c>
      <c r="G647" s="1460">
        <v>0</v>
      </c>
      <c r="H647" s="1460">
        <v>0</v>
      </c>
      <c r="I647" s="1460">
        <v>0</v>
      </c>
      <c r="J647" s="1460"/>
      <c r="K647" s="1460"/>
      <c r="L647" s="1420">
        <f t="shared" ref="L647:P647" si="1580">1.154*L646/1000</f>
        <v>0</v>
      </c>
      <c r="M647" s="1394">
        <f t="shared" si="1580"/>
        <v>0</v>
      </c>
      <c r="N647" s="1421">
        <f t="shared" si="1580"/>
        <v>0</v>
      </c>
      <c r="O647" s="1421">
        <f t="shared" si="1580"/>
        <v>0</v>
      </c>
      <c r="P647" s="1421">
        <f t="shared" si="1580"/>
        <v>0</v>
      </c>
      <c r="Q647" s="1420">
        <f t="shared" ref="Q647:R647" si="1581">1.154*Q646/1000</f>
        <v>0</v>
      </c>
      <c r="R647" s="1421">
        <f t="shared" si="1581"/>
        <v>0</v>
      </c>
      <c r="S647" s="1421">
        <f t="shared" ref="S647:T647" si="1582">1.154*S646/1000</f>
        <v>0</v>
      </c>
      <c r="T647" s="1421">
        <f t="shared" si="1582"/>
        <v>0</v>
      </c>
      <c r="U647" s="1421">
        <f t="shared" ref="U647:AD647" si="1583">1.154*U646/1000</f>
        <v>0</v>
      </c>
      <c r="V647" s="1394">
        <f t="shared" si="1583"/>
        <v>0</v>
      </c>
      <c r="W647" s="1421">
        <f t="shared" si="1583"/>
        <v>0</v>
      </c>
      <c r="X647" s="1486">
        <f t="shared" si="1583"/>
        <v>0</v>
      </c>
      <c r="Y647" s="1558">
        <f t="shared" si="1583"/>
        <v>0</v>
      </c>
      <c r="Z647" s="1420">
        <f t="shared" si="1583"/>
        <v>0</v>
      </c>
      <c r="AA647" s="1394">
        <f t="shared" si="1583"/>
        <v>0</v>
      </c>
      <c r="AB647" s="1421">
        <f t="shared" si="1583"/>
        <v>0</v>
      </c>
      <c r="AC647" s="1421">
        <f t="shared" si="1583"/>
        <v>0</v>
      </c>
      <c r="AD647" s="1421">
        <f t="shared" si="1583"/>
        <v>0</v>
      </c>
      <c r="AE647" s="1421">
        <f t="shared" ref="AE647:AI647" si="1584">1.154*AE646/1000</f>
        <v>0</v>
      </c>
      <c r="AF647" s="1394">
        <f t="shared" si="1584"/>
        <v>0</v>
      </c>
      <c r="AG647" s="1421">
        <f t="shared" si="1584"/>
        <v>0</v>
      </c>
      <c r="AH647" s="1486">
        <f t="shared" si="1584"/>
        <v>0</v>
      </c>
      <c r="AI647" s="1558">
        <f t="shared" si="1584"/>
        <v>0</v>
      </c>
      <c r="AJ647" s="2091"/>
      <c r="AK647" s="763" t="e">
        <f>#REF!-U647</f>
        <v>#REF!</v>
      </c>
      <c r="AL647" s="19" t="e">
        <f>#REF!-#REF!</f>
        <v>#REF!</v>
      </c>
      <c r="AM647" s="19" t="e">
        <f>Q647-#REF!</f>
        <v>#REF!</v>
      </c>
      <c r="AN647" s="19" t="e">
        <f>R647-#REF!</f>
        <v>#REF!</v>
      </c>
      <c r="AO647" s="19" t="e">
        <f>#REF!-#REF!</f>
        <v>#REF!</v>
      </c>
      <c r="AP647" s="223" t="e">
        <f>IF(AK647&gt;0,AK647/#REF!*100,"")</f>
        <v>#REF!</v>
      </c>
      <c r="AQ647" s="223" t="e">
        <f>IF(AL647&gt;0,AL647/#REF!*100,"")</f>
        <v>#REF!</v>
      </c>
      <c r="AR647" s="223" t="e">
        <f t="shared" si="1533"/>
        <v>#REF!</v>
      </c>
      <c r="AS647" s="223" t="e">
        <f t="shared" si="1534"/>
        <v>#REF!</v>
      </c>
      <c r="AT647" s="223" t="e">
        <f>IF(AO647&gt;0,AO647/#REF!*100,"")</f>
        <v>#REF!</v>
      </c>
      <c r="AW647" s="835"/>
    </row>
    <row r="648" spans="1:51" ht="14.45" hidden="1" customHeight="1" outlineLevel="1">
      <c r="A648" s="2595"/>
      <c r="B648" s="2616"/>
      <c r="C648" s="1487" t="s">
        <v>303</v>
      </c>
      <c r="D648" s="1358"/>
      <c r="E648" s="1460"/>
      <c r="F648" s="1460"/>
      <c r="G648" s="1460">
        <v>0</v>
      </c>
      <c r="H648" s="1460">
        <v>0</v>
      </c>
      <c r="I648" s="1460">
        <v>0</v>
      </c>
      <c r="J648" s="1460"/>
      <c r="K648" s="1460"/>
      <c r="L648" s="1420">
        <f>SUM(M648:P648)</f>
        <v>0</v>
      </c>
      <c r="M648" s="1394"/>
      <c r="N648" s="1421"/>
      <c r="O648" s="1421"/>
      <c r="P648" s="1421"/>
      <c r="Q648" s="1420"/>
      <c r="R648" s="1421"/>
      <c r="S648" s="1421"/>
      <c r="T648" s="1421"/>
      <c r="U648" s="1421">
        <f>SUM(V648:Y648)</f>
        <v>0</v>
      </c>
      <c r="V648" s="1394"/>
      <c r="W648" s="1421"/>
      <c r="X648" s="1486"/>
      <c r="Y648" s="1558"/>
      <c r="Z648" s="1420">
        <f>SUM(AA648:AD648)</f>
        <v>0</v>
      </c>
      <c r="AA648" s="1394"/>
      <c r="AB648" s="1421"/>
      <c r="AC648" s="1421"/>
      <c r="AD648" s="1421"/>
      <c r="AE648" s="1421">
        <f>SUM(AF648:AI648)</f>
        <v>0</v>
      </c>
      <c r="AF648" s="1394"/>
      <c r="AG648" s="1421"/>
      <c r="AH648" s="1486"/>
      <c r="AI648" s="1558"/>
      <c r="AJ648" s="2091"/>
      <c r="AK648" s="763" t="e">
        <f>#REF!-U648</f>
        <v>#REF!</v>
      </c>
      <c r="AL648" s="19" t="e">
        <f>#REF!-#REF!</f>
        <v>#REF!</v>
      </c>
      <c r="AM648" s="19" t="e">
        <f>Q648-#REF!</f>
        <v>#REF!</v>
      </c>
      <c r="AN648" s="19" t="e">
        <f>R648-#REF!</f>
        <v>#REF!</v>
      </c>
      <c r="AO648" s="19" t="e">
        <f>#REF!-#REF!</f>
        <v>#REF!</v>
      </c>
      <c r="AP648" s="223" t="e">
        <f>IF(AK648&gt;0,AK648/#REF!*100,"")</f>
        <v>#REF!</v>
      </c>
      <c r="AQ648" s="223" t="e">
        <f>IF(AL648&gt;0,AL648/#REF!*100,"")</f>
        <v>#REF!</v>
      </c>
      <c r="AR648" s="223" t="e">
        <f t="shared" si="1533"/>
        <v>#REF!</v>
      </c>
      <c r="AS648" s="223" t="e">
        <f t="shared" si="1534"/>
        <v>#REF!</v>
      </c>
      <c r="AT648" s="223" t="e">
        <f>IF(AO648&gt;0,AO648/#REF!*100,"")</f>
        <v>#REF!</v>
      </c>
      <c r="AW648" s="835"/>
    </row>
    <row r="649" spans="1:51" ht="14.45" hidden="1" customHeight="1" outlineLevel="1">
      <c r="A649" s="2595" t="s">
        <v>116</v>
      </c>
      <c r="B649" s="2616" t="s">
        <v>113</v>
      </c>
      <c r="C649" s="1487" t="s">
        <v>306</v>
      </c>
      <c r="D649" s="1358"/>
      <c r="E649" s="1460"/>
      <c r="F649" s="1460"/>
      <c r="G649" s="1460">
        <v>0</v>
      </c>
      <c r="H649" s="1460">
        <v>0</v>
      </c>
      <c r="I649" s="1460">
        <v>0</v>
      </c>
      <c r="J649" s="1460"/>
      <c r="K649" s="1460"/>
      <c r="L649" s="1420">
        <f>SUM(M649:P649)</f>
        <v>0</v>
      </c>
      <c r="M649" s="1394"/>
      <c r="N649" s="1421"/>
      <c r="O649" s="1421"/>
      <c r="P649" s="1421"/>
      <c r="Q649" s="1420"/>
      <c r="R649" s="1421"/>
      <c r="S649" s="1421"/>
      <c r="T649" s="1421"/>
      <c r="U649" s="1421">
        <f>SUM(V649:Y649)</f>
        <v>0</v>
      </c>
      <c r="V649" s="1394"/>
      <c r="W649" s="1421"/>
      <c r="X649" s="1486"/>
      <c r="Y649" s="1558"/>
      <c r="Z649" s="1420">
        <f>SUM(AA649:AD649)</f>
        <v>0</v>
      </c>
      <c r="AA649" s="1394"/>
      <c r="AB649" s="1421"/>
      <c r="AC649" s="1421"/>
      <c r="AD649" s="1421"/>
      <c r="AE649" s="1421">
        <f>SUM(AF649:AI649)</f>
        <v>0</v>
      </c>
      <c r="AF649" s="1394"/>
      <c r="AG649" s="1421"/>
      <c r="AH649" s="1486"/>
      <c r="AI649" s="1558"/>
      <c r="AJ649" s="2091"/>
      <c r="AK649" s="763" t="e">
        <f>#REF!-U649</f>
        <v>#REF!</v>
      </c>
      <c r="AL649" s="19" t="e">
        <f>#REF!-#REF!</f>
        <v>#REF!</v>
      </c>
      <c r="AM649" s="19" t="e">
        <f>Q649-#REF!</f>
        <v>#REF!</v>
      </c>
      <c r="AN649" s="19" t="e">
        <f>R649-#REF!</f>
        <v>#REF!</v>
      </c>
      <c r="AO649" s="19" t="e">
        <f>#REF!-#REF!</f>
        <v>#REF!</v>
      </c>
      <c r="AP649" s="223" t="e">
        <f>IF(AK649&gt;0,AK649/#REF!*100,"")</f>
        <v>#REF!</v>
      </c>
      <c r="AQ649" s="223" t="e">
        <f>IF(AL649&gt;0,AL649/#REF!*100,"")</f>
        <v>#REF!</v>
      </c>
      <c r="AR649" s="223" t="e">
        <f t="shared" si="1533"/>
        <v>#REF!</v>
      </c>
      <c r="AS649" s="223" t="e">
        <f t="shared" si="1534"/>
        <v>#REF!</v>
      </c>
      <c r="AT649" s="223" t="e">
        <f>IF(AO649&gt;0,AO649/#REF!*100,"")</f>
        <v>#REF!</v>
      </c>
      <c r="AW649" s="835"/>
    </row>
    <row r="650" spans="1:51" ht="14.45" hidden="1" customHeight="1" outlineLevel="1">
      <c r="A650" s="2595"/>
      <c r="B650" s="2616"/>
      <c r="C650" s="1487" t="s">
        <v>277</v>
      </c>
      <c r="D650" s="1358"/>
      <c r="E650" s="1460">
        <f>0.12*E649</f>
        <v>0</v>
      </c>
      <c r="F650" s="1460">
        <f>0.12*F649</f>
        <v>0</v>
      </c>
      <c r="G650" s="1460">
        <v>0</v>
      </c>
      <c r="H650" s="1460">
        <v>0</v>
      </c>
      <c r="I650" s="1460">
        <v>0</v>
      </c>
      <c r="J650" s="1460"/>
      <c r="K650" s="1460"/>
      <c r="L650" s="1420">
        <f t="shared" ref="L650:P650" si="1585">0.12*L649</f>
        <v>0</v>
      </c>
      <c r="M650" s="1394">
        <f t="shared" si="1585"/>
        <v>0</v>
      </c>
      <c r="N650" s="1421">
        <f t="shared" si="1585"/>
        <v>0</v>
      </c>
      <c r="O650" s="1421">
        <f t="shared" si="1585"/>
        <v>0</v>
      </c>
      <c r="P650" s="1421">
        <f t="shared" si="1585"/>
        <v>0</v>
      </c>
      <c r="Q650" s="1420">
        <f t="shared" ref="Q650:R650" si="1586">0.12*Q649</f>
        <v>0</v>
      </c>
      <c r="R650" s="1421">
        <f t="shared" si="1586"/>
        <v>0</v>
      </c>
      <c r="S650" s="1421">
        <f t="shared" ref="S650:T650" si="1587">0.12*S649</f>
        <v>0</v>
      </c>
      <c r="T650" s="1421">
        <f t="shared" si="1587"/>
        <v>0</v>
      </c>
      <c r="U650" s="1421">
        <f t="shared" ref="U650:AD650" si="1588">0.12*U649</f>
        <v>0</v>
      </c>
      <c r="V650" s="1394">
        <f t="shared" si="1588"/>
        <v>0</v>
      </c>
      <c r="W650" s="1421">
        <f t="shared" si="1588"/>
        <v>0</v>
      </c>
      <c r="X650" s="1486">
        <f t="shared" si="1588"/>
        <v>0</v>
      </c>
      <c r="Y650" s="1558">
        <f t="shared" si="1588"/>
        <v>0</v>
      </c>
      <c r="Z650" s="1420">
        <f t="shared" si="1588"/>
        <v>0</v>
      </c>
      <c r="AA650" s="1394">
        <f t="shared" si="1588"/>
        <v>0</v>
      </c>
      <c r="AB650" s="1421">
        <f t="shared" si="1588"/>
        <v>0</v>
      </c>
      <c r="AC650" s="1421">
        <f t="shared" si="1588"/>
        <v>0</v>
      </c>
      <c r="AD650" s="1421">
        <f t="shared" si="1588"/>
        <v>0</v>
      </c>
      <c r="AE650" s="1421">
        <f t="shared" ref="AE650:AI650" si="1589">0.12*AE649</f>
        <v>0</v>
      </c>
      <c r="AF650" s="1394">
        <f t="shared" si="1589"/>
        <v>0</v>
      </c>
      <c r="AG650" s="1421">
        <f t="shared" si="1589"/>
        <v>0</v>
      </c>
      <c r="AH650" s="1486">
        <f t="shared" si="1589"/>
        <v>0</v>
      </c>
      <c r="AI650" s="1558">
        <f t="shared" si="1589"/>
        <v>0</v>
      </c>
      <c r="AJ650" s="2091"/>
      <c r="AK650" s="763" t="e">
        <f>#REF!-U650</f>
        <v>#REF!</v>
      </c>
      <c r="AL650" s="19" t="e">
        <f>#REF!-#REF!</f>
        <v>#REF!</v>
      </c>
      <c r="AM650" s="19" t="e">
        <f>Q650-#REF!</f>
        <v>#REF!</v>
      </c>
      <c r="AN650" s="19" t="e">
        <f>R650-#REF!</f>
        <v>#REF!</v>
      </c>
      <c r="AO650" s="19" t="e">
        <f>#REF!-#REF!</f>
        <v>#REF!</v>
      </c>
      <c r="AP650" s="223" t="e">
        <f>IF(AK650&gt;0,AK650/#REF!*100,"")</f>
        <v>#REF!</v>
      </c>
      <c r="AQ650" s="223" t="e">
        <f>IF(AL650&gt;0,AL650/#REF!*100,"")</f>
        <v>#REF!</v>
      </c>
      <c r="AR650" s="223" t="e">
        <f t="shared" si="1533"/>
        <v>#REF!</v>
      </c>
      <c r="AS650" s="223" t="e">
        <f t="shared" si="1534"/>
        <v>#REF!</v>
      </c>
      <c r="AT650" s="223" t="e">
        <f>IF(AO650&gt;0,AO650/#REF!*100,"")</f>
        <v>#REF!</v>
      </c>
      <c r="AW650" s="835"/>
    </row>
    <row r="651" spans="1:51" ht="14.45" hidden="1" customHeight="1" outlineLevel="1">
      <c r="A651" s="2595"/>
      <c r="B651" s="2616"/>
      <c r="C651" s="1487" t="s">
        <v>303</v>
      </c>
      <c r="D651" s="1358"/>
      <c r="E651" s="1460"/>
      <c r="F651" s="1460"/>
      <c r="G651" s="1460">
        <v>0</v>
      </c>
      <c r="H651" s="1460">
        <v>0</v>
      </c>
      <c r="I651" s="1460">
        <v>0</v>
      </c>
      <c r="J651" s="1460"/>
      <c r="K651" s="1460"/>
      <c r="L651" s="1420">
        <f>SUM(M651:P651)</f>
        <v>0</v>
      </c>
      <c r="M651" s="1394"/>
      <c r="N651" s="1421"/>
      <c r="O651" s="1421"/>
      <c r="P651" s="1421"/>
      <c r="Q651" s="1420"/>
      <c r="R651" s="1421"/>
      <c r="S651" s="1421"/>
      <c r="T651" s="1421"/>
      <c r="U651" s="1421">
        <f>SUM(V651:Y651)</f>
        <v>0</v>
      </c>
      <c r="V651" s="1394"/>
      <c r="W651" s="1421"/>
      <c r="X651" s="1486"/>
      <c r="Y651" s="1558"/>
      <c r="Z651" s="1420">
        <f>SUM(AA651:AD651)</f>
        <v>0</v>
      </c>
      <c r="AA651" s="1394"/>
      <c r="AB651" s="1421"/>
      <c r="AC651" s="1421"/>
      <c r="AD651" s="1421"/>
      <c r="AE651" s="1421">
        <f>SUM(AF651:AI651)</f>
        <v>0</v>
      </c>
      <c r="AF651" s="1394"/>
      <c r="AG651" s="1421"/>
      <c r="AH651" s="1486"/>
      <c r="AI651" s="1558"/>
      <c r="AJ651" s="2091"/>
      <c r="AK651" s="763" t="e">
        <f>#REF!-U651</f>
        <v>#REF!</v>
      </c>
      <c r="AL651" s="19" t="e">
        <f>#REF!-#REF!</f>
        <v>#REF!</v>
      </c>
      <c r="AM651" s="19" t="e">
        <f>Q651-#REF!</f>
        <v>#REF!</v>
      </c>
      <c r="AN651" s="19" t="e">
        <f>R651-#REF!</f>
        <v>#REF!</v>
      </c>
      <c r="AO651" s="19" t="e">
        <f>#REF!-#REF!</f>
        <v>#REF!</v>
      </c>
      <c r="AP651" s="223" t="e">
        <f>IF(AK651&gt;0,AK651/#REF!*100,"")</f>
        <v>#REF!</v>
      </c>
      <c r="AQ651" s="223" t="e">
        <f>IF(AL651&gt;0,AL651/#REF!*100,"")</f>
        <v>#REF!</v>
      </c>
      <c r="AR651" s="223" t="e">
        <f t="shared" si="1533"/>
        <v>#REF!</v>
      </c>
      <c r="AS651" s="223" t="e">
        <f t="shared" si="1534"/>
        <v>#REF!</v>
      </c>
      <c r="AT651" s="223" t="e">
        <f>IF(AO651&gt;0,AO651/#REF!*100,"")</f>
        <v>#REF!</v>
      </c>
      <c r="AW651" s="835"/>
    </row>
    <row r="652" spans="1:51" s="248" customFormat="1" ht="33.75" customHeight="1">
      <c r="A652" s="2595">
        <v>9</v>
      </c>
      <c r="B652" s="1357" t="s">
        <v>217</v>
      </c>
      <c r="C652" s="1434" t="s">
        <v>276</v>
      </c>
      <c r="D652" s="1358"/>
      <c r="E652" s="1436"/>
      <c r="F652" s="1436"/>
      <c r="G652" s="1490">
        <v>1556</v>
      </c>
      <c r="H652" s="1490">
        <v>1530</v>
      </c>
      <c r="I652" s="1490">
        <v>1558</v>
      </c>
      <c r="J652" s="1491">
        <v>217</v>
      </c>
      <c r="K652" s="1491"/>
      <c r="L652" s="1491">
        <v>217</v>
      </c>
      <c r="M652" s="1491">
        <v>217</v>
      </c>
      <c r="N652" s="1491">
        <v>217</v>
      </c>
      <c r="O652" s="1491">
        <v>217</v>
      </c>
      <c r="P652" s="1491">
        <v>217</v>
      </c>
      <c r="Q652" s="1490">
        <v>212</v>
      </c>
      <c r="R652" s="1490">
        <v>217</v>
      </c>
      <c r="S652" s="1490">
        <v>217</v>
      </c>
      <c r="T652" s="1490">
        <v>217</v>
      </c>
      <c r="U652" s="1491">
        <v>212</v>
      </c>
      <c r="V652" s="1491">
        <v>212</v>
      </c>
      <c r="W652" s="1491">
        <v>212</v>
      </c>
      <c r="X652" s="1491">
        <v>212</v>
      </c>
      <c r="Y652" s="1491">
        <v>212</v>
      </c>
      <c r="Z652" s="1491">
        <v>212</v>
      </c>
      <c r="AA652" s="1491">
        <v>212</v>
      </c>
      <c r="AB652" s="1491">
        <v>212</v>
      </c>
      <c r="AC652" s="1491">
        <v>212</v>
      </c>
      <c r="AD652" s="1491">
        <v>212</v>
      </c>
      <c r="AE652" s="1491">
        <v>212</v>
      </c>
      <c r="AF652" s="1491">
        <v>212</v>
      </c>
      <c r="AG652" s="1491">
        <v>212</v>
      </c>
      <c r="AH652" s="1491">
        <v>212</v>
      </c>
      <c r="AI652" s="1491">
        <v>212</v>
      </c>
      <c r="AJ652" s="2061"/>
      <c r="AK652" s="1281"/>
      <c r="AL652" s="247"/>
      <c r="AM652" s="247"/>
      <c r="AN652" s="247"/>
      <c r="AO652" s="247"/>
      <c r="AP652" s="241"/>
      <c r="AQ652" s="241"/>
      <c r="AR652" s="241"/>
      <c r="AS652" s="241"/>
      <c r="AT652" s="241"/>
      <c r="AW652" s="835"/>
    </row>
    <row r="653" spans="1:51" s="248" customFormat="1" ht="42" customHeight="1">
      <c r="A653" s="2595"/>
      <c r="B653" s="1357" t="s">
        <v>218</v>
      </c>
      <c r="C653" s="1434" t="s">
        <v>276</v>
      </c>
      <c r="D653" s="1358"/>
      <c r="E653" s="1555"/>
      <c r="F653" s="1555"/>
      <c r="G653" s="1490">
        <v>547</v>
      </c>
      <c r="H653" s="1490">
        <v>920</v>
      </c>
      <c r="I653" s="1490">
        <v>1067</v>
      </c>
      <c r="J653" s="1491">
        <v>116</v>
      </c>
      <c r="K653" s="1491"/>
      <c r="L653" s="1491">
        <f>P653</f>
        <v>217</v>
      </c>
      <c r="M653" s="1491">
        <f>J653+71</f>
        <v>187</v>
      </c>
      <c r="N653" s="1491">
        <f>182</f>
        <v>182</v>
      </c>
      <c r="O653" s="1491">
        <f>182</f>
        <v>182</v>
      </c>
      <c r="P653" s="1491">
        <f>M653+30</f>
        <v>217</v>
      </c>
      <c r="Q653" s="1490">
        <v>212</v>
      </c>
      <c r="R653" s="1490">
        <v>217</v>
      </c>
      <c r="S653" s="1490">
        <v>217</v>
      </c>
      <c r="T653" s="1490">
        <v>217</v>
      </c>
      <c r="U653" s="1490">
        <v>212</v>
      </c>
      <c r="V653" s="1490">
        <v>212</v>
      </c>
      <c r="W653" s="1490">
        <v>212</v>
      </c>
      <c r="X653" s="1490">
        <v>212</v>
      </c>
      <c r="Y653" s="1490">
        <v>212</v>
      </c>
      <c r="Z653" s="1491">
        <v>212</v>
      </c>
      <c r="AA653" s="1491">
        <v>212</v>
      </c>
      <c r="AB653" s="1491">
        <v>212</v>
      </c>
      <c r="AC653" s="1491">
        <v>212</v>
      </c>
      <c r="AD653" s="1491">
        <v>212</v>
      </c>
      <c r="AE653" s="1490">
        <v>212</v>
      </c>
      <c r="AF653" s="1490">
        <v>212</v>
      </c>
      <c r="AG653" s="1490">
        <v>212</v>
      </c>
      <c r="AH653" s="1490">
        <v>212</v>
      </c>
      <c r="AI653" s="1490">
        <v>212</v>
      </c>
      <c r="AJ653" s="2062"/>
      <c r="AK653" s="1281"/>
      <c r="AL653" s="247"/>
      <c r="AM653" s="247"/>
      <c r="AN653" s="247"/>
      <c r="AO653" s="247"/>
      <c r="AP653" s="241"/>
      <c r="AQ653" s="241"/>
      <c r="AR653" s="241"/>
      <c r="AS653" s="241"/>
      <c r="AT653" s="241"/>
      <c r="AW653" s="835"/>
    </row>
    <row r="654" spans="1:51" s="248" customFormat="1" ht="54" customHeight="1" thickBot="1">
      <c r="A654" s="2565"/>
      <c r="B654" s="1650" t="s">
        <v>219</v>
      </c>
      <c r="C654" s="1692" t="s">
        <v>96</v>
      </c>
      <c r="D654" s="1693"/>
      <c r="E654" s="1694"/>
      <c r="F654" s="1694"/>
      <c r="G654" s="1702">
        <f t="shared" ref="G654" si="1590">G653/G652</f>
        <v>0.35154241645244216</v>
      </c>
      <c r="H654" s="1702">
        <v>0.60130718954248363</v>
      </c>
      <c r="I654" s="1702">
        <v>0.68485237483953787</v>
      </c>
      <c r="J654" s="1695">
        <f t="shared" ref="J654:P654" si="1591">J653/J652</f>
        <v>0.53456221198156684</v>
      </c>
      <c r="K654" s="1695"/>
      <c r="L654" s="1695">
        <f t="shared" si="1591"/>
        <v>1</v>
      </c>
      <c r="M654" s="1695">
        <f t="shared" si="1591"/>
        <v>0.86175115207373276</v>
      </c>
      <c r="N654" s="1695">
        <f t="shared" si="1591"/>
        <v>0.83870967741935487</v>
      </c>
      <c r="O654" s="1695">
        <f t="shared" si="1591"/>
        <v>0.83870967741935487</v>
      </c>
      <c r="P654" s="1695">
        <f t="shared" si="1591"/>
        <v>1</v>
      </c>
      <c r="Q654" s="1703">
        <f t="shared" ref="Q654:R654" si="1592">Q653/Q652</f>
        <v>1</v>
      </c>
      <c r="R654" s="1703">
        <f t="shared" si="1592"/>
        <v>1</v>
      </c>
      <c r="S654" s="1703">
        <f t="shared" ref="S654:T654" si="1593">S653/S652</f>
        <v>1</v>
      </c>
      <c r="T654" s="1703">
        <f t="shared" si="1593"/>
        <v>1</v>
      </c>
      <c r="U654" s="1702">
        <f>U653/U652</f>
        <v>1</v>
      </c>
      <c r="V654" s="1703">
        <f t="shared" ref="V654:W654" si="1594">V653/V652</f>
        <v>1</v>
      </c>
      <c r="W654" s="1703">
        <f t="shared" si="1594"/>
        <v>1</v>
      </c>
      <c r="X654" s="1703">
        <f>X653/X652</f>
        <v>1</v>
      </c>
      <c r="Y654" s="1703">
        <f>Y653/Y652</f>
        <v>1</v>
      </c>
      <c r="Z654" s="1695">
        <f t="shared" ref="Z654:AD654" si="1595">Z653/Z652</f>
        <v>1</v>
      </c>
      <c r="AA654" s="1695">
        <f t="shared" si="1595"/>
        <v>1</v>
      </c>
      <c r="AB654" s="1695">
        <f t="shared" si="1595"/>
        <v>1</v>
      </c>
      <c r="AC654" s="1695">
        <f t="shared" si="1595"/>
        <v>1</v>
      </c>
      <c r="AD654" s="1695">
        <f t="shared" si="1595"/>
        <v>1</v>
      </c>
      <c r="AE654" s="1702">
        <f>AE653/AE652</f>
        <v>1</v>
      </c>
      <c r="AF654" s="1703">
        <f t="shared" ref="AF654:AG654" si="1596">AF653/AF652</f>
        <v>1</v>
      </c>
      <c r="AG654" s="1703">
        <f t="shared" si="1596"/>
        <v>1</v>
      </c>
      <c r="AH654" s="1703">
        <f>AH653/AH652</f>
        <v>1</v>
      </c>
      <c r="AI654" s="1703">
        <f>AI653/AI652</f>
        <v>1</v>
      </c>
      <c r="AJ654" s="2092"/>
      <c r="AK654" s="1281"/>
      <c r="AL654" s="247"/>
      <c r="AM654" s="247"/>
      <c r="AN654" s="247"/>
      <c r="AO654" s="247"/>
      <c r="AP654" s="241"/>
      <c r="AQ654" s="241"/>
      <c r="AR654" s="241"/>
      <c r="AS654" s="241"/>
      <c r="AT654" s="241"/>
      <c r="AW654" s="835"/>
    </row>
    <row r="655" spans="1:51" ht="27.75" customHeight="1" thickBot="1">
      <c r="A655" s="1710" t="s">
        <v>164</v>
      </c>
      <c r="B655" s="1711"/>
      <c r="C655" s="1711"/>
      <c r="D655" s="1711"/>
      <c r="E655" s="1711"/>
      <c r="F655" s="1711"/>
      <c r="G655" s="1711"/>
      <c r="H655" s="1711"/>
      <c r="I655" s="1711"/>
      <c r="J655" s="1711"/>
      <c r="K655" s="1711"/>
      <c r="L655" s="1711"/>
      <c r="M655" s="1711"/>
      <c r="N655" s="1711"/>
      <c r="O655" s="1711"/>
      <c r="P655" s="1711"/>
      <c r="Q655" s="1711"/>
      <c r="R655" s="1711"/>
      <c r="S655" s="1711"/>
      <c r="T655" s="1711"/>
      <c r="U655" s="1711"/>
      <c r="V655" s="1711"/>
      <c r="W655" s="1711"/>
      <c r="X655" s="1711"/>
      <c r="Y655" s="1712"/>
      <c r="Z655" s="1985"/>
      <c r="AA655" s="1985"/>
      <c r="AB655" s="1985"/>
      <c r="AC655" s="1985"/>
      <c r="AD655" s="2462"/>
      <c r="AE655" s="1985"/>
      <c r="AF655" s="1985"/>
      <c r="AG655" s="1985"/>
      <c r="AH655" s="1985"/>
      <c r="AI655" s="1986"/>
      <c r="AJ655" s="2045"/>
      <c r="AK655" s="763" t="e">
        <f>#REF!-U655</f>
        <v>#REF!</v>
      </c>
      <c r="AL655" s="19" t="e">
        <f>#REF!-#REF!</f>
        <v>#REF!</v>
      </c>
      <c r="AM655" s="19" t="e">
        <f>Q655-#REF!</f>
        <v>#REF!</v>
      </c>
      <c r="AN655" s="19" t="e">
        <f>R655-#REF!</f>
        <v>#REF!</v>
      </c>
      <c r="AO655" s="19" t="e">
        <f>#REF!-#REF!</f>
        <v>#REF!</v>
      </c>
      <c r="AP655" s="223" t="e">
        <f>IF(AK655&gt;0,AK655/#REF!*100,"")</f>
        <v>#REF!</v>
      </c>
      <c r="AQ655" s="223" t="e">
        <f>IF(AL655&gt;0,AL655/#REF!*100,"")</f>
        <v>#REF!</v>
      </c>
      <c r="AR655" s="223" t="e">
        <f t="shared" ref="AR655:AR686" si="1597">IF(AM655&gt;0,AM655/Q655*100,"")</f>
        <v>#REF!</v>
      </c>
      <c r="AS655" s="223" t="e">
        <f t="shared" ref="AS655:AS686" si="1598">IF(AN655&gt;0,AN655/R655*100,"")</f>
        <v>#REF!</v>
      </c>
      <c r="AT655" s="223" t="e">
        <f>IF(AO655&gt;0,AO655/#REF!*100,"")</f>
        <v>#REF!</v>
      </c>
      <c r="AW655" s="835"/>
    </row>
    <row r="656" spans="1:51" ht="43.15" hidden="1" customHeight="1" outlineLevel="1">
      <c r="A656" s="1651">
        <v>1</v>
      </c>
      <c r="B656" s="1713" t="s">
        <v>25</v>
      </c>
      <c r="C656" s="962" t="s">
        <v>302</v>
      </c>
      <c r="D656" s="976"/>
      <c r="E656" s="976"/>
      <c r="F656" s="976"/>
      <c r="G656" s="1707"/>
      <c r="H656" s="1707"/>
      <c r="I656" s="1707"/>
      <c r="J656" s="1707"/>
      <c r="K656" s="1707"/>
      <c r="L656" s="240">
        <f t="shared" ref="L656:L668" si="1599">SUM(M656:P656)</f>
        <v>0</v>
      </c>
      <c r="M656" s="1708"/>
      <c r="N656" s="240"/>
      <c r="O656" s="240"/>
      <c r="P656" s="240"/>
      <c r="Q656" s="1714"/>
      <c r="R656" s="1714"/>
      <c r="S656" s="1714"/>
      <c r="T656" s="1714"/>
      <c r="U656" s="976"/>
      <c r="V656" s="1708"/>
      <c r="W656" s="240"/>
      <c r="X656" s="1715"/>
      <c r="Y656" s="240"/>
      <c r="Z656" s="240">
        <f t="shared" ref="Z656:Z668" si="1600">SUM(AA656:AD656)</f>
        <v>0</v>
      </c>
      <c r="AA656" s="1708"/>
      <c r="AB656" s="240"/>
      <c r="AC656" s="240"/>
      <c r="AD656" s="240"/>
      <c r="AE656" s="976"/>
      <c r="AF656" s="1708"/>
      <c r="AG656" s="240"/>
      <c r="AH656" s="1715"/>
      <c r="AI656" s="240"/>
      <c r="AJ656" s="2080"/>
      <c r="AK656" s="763" t="e">
        <f>#REF!-U656</f>
        <v>#REF!</v>
      </c>
      <c r="AL656" s="19" t="e">
        <f>#REF!-#REF!</f>
        <v>#REF!</v>
      </c>
      <c r="AM656" s="19" t="e">
        <f>Q656-#REF!</f>
        <v>#REF!</v>
      </c>
      <c r="AN656" s="19" t="e">
        <f>R656-#REF!</f>
        <v>#REF!</v>
      </c>
      <c r="AO656" s="19" t="e">
        <f>#REF!-#REF!</f>
        <v>#REF!</v>
      </c>
      <c r="AP656" s="223" t="e">
        <f>IF(AK656&gt;0,AK656/#REF!*100,"")</f>
        <v>#REF!</v>
      </c>
      <c r="AQ656" s="223" t="e">
        <f>IF(AL656&gt;0,AL656/#REF!*100,"")</f>
        <v>#REF!</v>
      </c>
      <c r="AR656" s="223" t="e">
        <f t="shared" si="1597"/>
        <v>#REF!</v>
      </c>
      <c r="AS656" s="223" t="e">
        <f t="shared" si="1598"/>
        <v>#REF!</v>
      </c>
      <c r="AT656" s="223" t="e">
        <f>IF(AO656&gt;0,AO656/#REF!*100,"")</f>
        <v>#REF!</v>
      </c>
      <c r="AW656" s="835"/>
    </row>
    <row r="657" spans="1:49" ht="18" hidden="1" customHeight="1" outlineLevel="1">
      <c r="A657" s="1495" t="s">
        <v>8</v>
      </c>
      <c r="B657" s="1471" t="s">
        <v>21</v>
      </c>
      <c r="C657" s="1434" t="s">
        <v>302</v>
      </c>
      <c r="D657" s="1496"/>
      <c r="E657" s="1496"/>
      <c r="F657" s="1496"/>
      <c r="G657" s="1497"/>
      <c r="H657" s="1497"/>
      <c r="I657" s="1497"/>
      <c r="J657" s="1497"/>
      <c r="K657" s="1497"/>
      <c r="L657" s="1498">
        <f t="shared" si="1599"/>
        <v>0</v>
      </c>
      <c r="M657" s="1461"/>
      <c r="N657" s="1498"/>
      <c r="O657" s="1498"/>
      <c r="P657" s="1498"/>
      <c r="Q657" s="1499"/>
      <c r="R657" s="1499"/>
      <c r="S657" s="1499"/>
      <c r="T657" s="1499"/>
      <c r="U657" s="1498">
        <f t="shared" ref="U657" si="1601">U660+U662+U666</f>
        <v>0</v>
      </c>
      <c r="V657" s="1461">
        <f>V660+V662+V666</f>
        <v>0</v>
      </c>
      <c r="W657" s="1498">
        <f>W660+W662+W666</f>
        <v>0</v>
      </c>
      <c r="X657" s="1486">
        <f>X660+X662+X666</f>
        <v>0</v>
      </c>
      <c r="Y657" s="1498">
        <f>Y660+Y662+Y666</f>
        <v>0</v>
      </c>
      <c r="Z657" s="1498">
        <f t="shared" si="1600"/>
        <v>0</v>
      </c>
      <c r="AA657" s="1461"/>
      <c r="AB657" s="1498"/>
      <c r="AC657" s="1498"/>
      <c r="AD657" s="1498"/>
      <c r="AE657" s="1498">
        <f t="shared" ref="AE657" si="1602">AE660+AE662+AE666</f>
        <v>0</v>
      </c>
      <c r="AF657" s="1461">
        <f>AF660+AF662+AF666</f>
        <v>0</v>
      </c>
      <c r="AG657" s="1498">
        <f>AG660+AG662+AG666</f>
        <v>0</v>
      </c>
      <c r="AH657" s="1486">
        <f>AH660+AH662+AH666</f>
        <v>0</v>
      </c>
      <c r="AI657" s="1498">
        <f>AI660+AI662+AI666</f>
        <v>0</v>
      </c>
      <c r="AJ657" s="2080"/>
      <c r="AK657" s="763" t="e">
        <f>#REF!-U657</f>
        <v>#REF!</v>
      </c>
      <c r="AL657" s="19" t="e">
        <f>#REF!-#REF!</f>
        <v>#REF!</v>
      </c>
      <c r="AM657" s="19" t="e">
        <f>Q657-#REF!</f>
        <v>#REF!</v>
      </c>
      <c r="AN657" s="19" t="e">
        <f>R657-#REF!</f>
        <v>#REF!</v>
      </c>
      <c r="AO657" s="19" t="e">
        <f>#REF!-#REF!</f>
        <v>#REF!</v>
      </c>
      <c r="AP657" s="223" t="e">
        <f>IF(AK657&gt;0,AK657/#REF!*100,"")</f>
        <v>#REF!</v>
      </c>
      <c r="AQ657" s="223" t="e">
        <f>IF(AL657&gt;0,AL657/#REF!*100,"")</f>
        <v>#REF!</v>
      </c>
      <c r="AR657" s="223" t="e">
        <f t="shared" si="1597"/>
        <v>#REF!</v>
      </c>
      <c r="AS657" s="223" t="e">
        <f t="shared" si="1598"/>
        <v>#REF!</v>
      </c>
      <c r="AT657" s="223" t="e">
        <f>IF(AO657&gt;0,AO657/#REF!*100,"")</f>
        <v>#REF!</v>
      </c>
      <c r="AW657" s="835"/>
    </row>
    <row r="658" spans="1:49" ht="18" hidden="1" customHeight="1" outlineLevel="1">
      <c r="A658" s="1495" t="s">
        <v>9</v>
      </c>
      <c r="B658" s="1471" t="s">
        <v>22</v>
      </c>
      <c r="C658" s="1434" t="s">
        <v>302</v>
      </c>
      <c r="D658" s="1496"/>
      <c r="E658" s="1496"/>
      <c r="F658" s="1496"/>
      <c r="G658" s="1497"/>
      <c r="H658" s="1497"/>
      <c r="I658" s="1497"/>
      <c r="J658" s="1497"/>
      <c r="K658" s="1497"/>
      <c r="L658" s="1498">
        <f t="shared" si="1599"/>
        <v>0</v>
      </c>
      <c r="M658" s="1461"/>
      <c r="N658" s="1498"/>
      <c r="O658" s="1498"/>
      <c r="P658" s="1498"/>
      <c r="Q658" s="1499"/>
      <c r="R658" s="1499"/>
      <c r="S658" s="1499"/>
      <c r="T658" s="1499"/>
      <c r="U658" s="1496"/>
      <c r="V658" s="1461"/>
      <c r="W658" s="1498"/>
      <c r="X658" s="1486"/>
      <c r="Y658" s="1498"/>
      <c r="Z658" s="1498">
        <f t="shared" si="1600"/>
        <v>0</v>
      </c>
      <c r="AA658" s="1461"/>
      <c r="AB658" s="1498"/>
      <c r="AC658" s="1498"/>
      <c r="AD658" s="1498"/>
      <c r="AE658" s="1496"/>
      <c r="AF658" s="1461"/>
      <c r="AG658" s="1498"/>
      <c r="AH658" s="1486"/>
      <c r="AI658" s="1498"/>
      <c r="AJ658" s="2080"/>
      <c r="AK658" s="763" t="e">
        <f>#REF!-U658</f>
        <v>#REF!</v>
      </c>
      <c r="AL658" s="19" t="e">
        <f>#REF!-#REF!</f>
        <v>#REF!</v>
      </c>
      <c r="AM658" s="19" t="e">
        <f>Q658-#REF!</f>
        <v>#REF!</v>
      </c>
      <c r="AN658" s="19" t="e">
        <f>R658-#REF!</f>
        <v>#REF!</v>
      </c>
      <c r="AO658" s="19" t="e">
        <f>#REF!-#REF!</f>
        <v>#REF!</v>
      </c>
      <c r="AP658" s="223" t="e">
        <f>IF(AK658&gt;0,AK658/#REF!*100,"")</f>
        <v>#REF!</v>
      </c>
      <c r="AQ658" s="223" t="e">
        <f>IF(AL658&gt;0,AL658/#REF!*100,"")</f>
        <v>#REF!</v>
      </c>
      <c r="AR658" s="223" t="e">
        <f t="shared" si="1597"/>
        <v>#REF!</v>
      </c>
      <c r="AS658" s="223" t="e">
        <f t="shared" si="1598"/>
        <v>#REF!</v>
      </c>
      <c r="AT658" s="223" t="e">
        <f>IF(AO658&gt;0,AO658/#REF!*100,"")</f>
        <v>#REF!</v>
      </c>
      <c r="AW658" s="835"/>
    </row>
    <row r="659" spans="1:49" ht="18" hidden="1" customHeight="1" outlineLevel="1">
      <c r="A659" s="1495" t="s">
        <v>10</v>
      </c>
      <c r="B659" s="1471" t="s">
        <v>23</v>
      </c>
      <c r="C659" s="1434" t="s">
        <v>302</v>
      </c>
      <c r="D659" s="1496"/>
      <c r="E659" s="1496"/>
      <c r="F659" s="1496"/>
      <c r="G659" s="1497"/>
      <c r="H659" s="1497"/>
      <c r="I659" s="1497"/>
      <c r="J659" s="1497"/>
      <c r="K659" s="1497"/>
      <c r="L659" s="1498">
        <f t="shared" si="1599"/>
        <v>0</v>
      </c>
      <c r="M659" s="1461"/>
      <c r="N659" s="1498"/>
      <c r="O659" s="1498"/>
      <c r="P659" s="1498"/>
      <c r="Q659" s="1499"/>
      <c r="R659" s="1499"/>
      <c r="S659" s="1499"/>
      <c r="T659" s="1499"/>
      <c r="U659" s="1496"/>
      <c r="V659" s="1461"/>
      <c r="W659" s="1498"/>
      <c r="X659" s="1486"/>
      <c r="Y659" s="1498"/>
      <c r="Z659" s="1498">
        <f t="shared" si="1600"/>
        <v>0</v>
      </c>
      <c r="AA659" s="1461"/>
      <c r="AB659" s="1498"/>
      <c r="AC659" s="1498"/>
      <c r="AD659" s="1498"/>
      <c r="AE659" s="1496"/>
      <c r="AF659" s="1461"/>
      <c r="AG659" s="1498"/>
      <c r="AH659" s="1486"/>
      <c r="AI659" s="1498"/>
      <c r="AJ659" s="2080"/>
      <c r="AK659" s="763" t="e">
        <f>#REF!-U659</f>
        <v>#REF!</v>
      </c>
      <c r="AL659" s="19" t="e">
        <f>#REF!-#REF!</f>
        <v>#REF!</v>
      </c>
      <c r="AM659" s="19" t="e">
        <f>Q659-#REF!</f>
        <v>#REF!</v>
      </c>
      <c r="AN659" s="19" t="e">
        <f>R659-#REF!</f>
        <v>#REF!</v>
      </c>
      <c r="AO659" s="19" t="e">
        <f>#REF!-#REF!</f>
        <v>#REF!</v>
      </c>
      <c r="AP659" s="223" t="e">
        <f>IF(AK659&gt;0,AK659/#REF!*100,"")</f>
        <v>#REF!</v>
      </c>
      <c r="AQ659" s="223" t="e">
        <f>IF(AL659&gt;0,AL659/#REF!*100,"")</f>
        <v>#REF!</v>
      </c>
      <c r="AR659" s="223" t="e">
        <f t="shared" si="1597"/>
        <v>#REF!</v>
      </c>
      <c r="AS659" s="223" t="e">
        <f t="shared" si="1598"/>
        <v>#REF!</v>
      </c>
      <c r="AT659" s="223" t="e">
        <f>IF(AO659&gt;0,AO659/#REF!*100,"")</f>
        <v>#REF!</v>
      </c>
      <c r="AW659" s="835"/>
    </row>
    <row r="660" spans="1:49" ht="18" hidden="1" customHeight="1" outlineLevel="1">
      <c r="A660" s="1495" t="s">
        <v>11</v>
      </c>
      <c r="B660" s="1471" t="s">
        <v>24</v>
      </c>
      <c r="C660" s="1434" t="s">
        <v>302</v>
      </c>
      <c r="D660" s="1496"/>
      <c r="E660" s="1496"/>
      <c r="F660" s="1496"/>
      <c r="G660" s="1497"/>
      <c r="H660" s="1497"/>
      <c r="I660" s="1497"/>
      <c r="J660" s="1497"/>
      <c r="K660" s="1497"/>
      <c r="L660" s="1498">
        <f t="shared" si="1599"/>
        <v>0</v>
      </c>
      <c r="M660" s="1461"/>
      <c r="N660" s="1498"/>
      <c r="O660" s="1498"/>
      <c r="P660" s="1498"/>
      <c r="Q660" s="1499"/>
      <c r="R660" s="1499"/>
      <c r="S660" s="1499"/>
      <c r="T660" s="1499"/>
      <c r="U660" s="1496"/>
      <c r="V660" s="1461"/>
      <c r="W660" s="1498"/>
      <c r="X660" s="1486"/>
      <c r="Y660" s="1498"/>
      <c r="Z660" s="1498">
        <f t="shared" si="1600"/>
        <v>0</v>
      </c>
      <c r="AA660" s="1461"/>
      <c r="AB660" s="1498"/>
      <c r="AC660" s="1498"/>
      <c r="AD660" s="1498"/>
      <c r="AE660" s="1496"/>
      <c r="AF660" s="1461"/>
      <c r="AG660" s="1498"/>
      <c r="AH660" s="1486"/>
      <c r="AI660" s="1498"/>
      <c r="AJ660" s="2080"/>
      <c r="AK660" s="763" t="e">
        <f>#REF!-U660</f>
        <v>#REF!</v>
      </c>
      <c r="AL660" s="19" t="e">
        <f>#REF!-#REF!</f>
        <v>#REF!</v>
      </c>
      <c r="AM660" s="19" t="e">
        <f>Q660-#REF!</f>
        <v>#REF!</v>
      </c>
      <c r="AN660" s="19" t="e">
        <f>R660-#REF!</f>
        <v>#REF!</v>
      </c>
      <c r="AO660" s="19" t="e">
        <f>#REF!-#REF!</f>
        <v>#REF!</v>
      </c>
      <c r="AP660" s="223" t="e">
        <f>IF(AK660&gt;0,AK660/#REF!*100,"")</f>
        <v>#REF!</v>
      </c>
      <c r="AQ660" s="223" t="e">
        <f>IF(AL660&gt;0,AL660/#REF!*100,"")</f>
        <v>#REF!</v>
      </c>
      <c r="AR660" s="223" t="e">
        <f t="shared" si="1597"/>
        <v>#REF!</v>
      </c>
      <c r="AS660" s="223" t="e">
        <f t="shared" si="1598"/>
        <v>#REF!</v>
      </c>
      <c r="AT660" s="223" t="e">
        <f>IF(AO660&gt;0,AO660/#REF!*100,"")</f>
        <v>#REF!</v>
      </c>
      <c r="AW660" s="835"/>
    </row>
    <row r="661" spans="1:49" ht="57.6" hidden="1" customHeight="1" outlineLevel="1">
      <c r="A661" s="1495">
        <v>2</v>
      </c>
      <c r="B661" s="1535" t="s">
        <v>145</v>
      </c>
      <c r="C661" s="1434" t="s">
        <v>302</v>
      </c>
      <c r="D661" s="1496"/>
      <c r="E661" s="1496"/>
      <c r="F661" s="1496"/>
      <c r="G661" s="1497"/>
      <c r="H661" s="1497"/>
      <c r="I661" s="1497"/>
      <c r="J661" s="1497"/>
      <c r="K661" s="1497"/>
      <c r="L661" s="1498">
        <f t="shared" si="1599"/>
        <v>0</v>
      </c>
      <c r="M661" s="1461"/>
      <c r="N661" s="1498"/>
      <c r="O661" s="1498"/>
      <c r="P661" s="1498"/>
      <c r="Q661" s="1499"/>
      <c r="R661" s="1499"/>
      <c r="S661" s="1499"/>
      <c r="T661" s="1499"/>
      <c r="U661" s="1496"/>
      <c r="V661" s="1461"/>
      <c r="W661" s="1498"/>
      <c r="X661" s="1486"/>
      <c r="Y661" s="1498"/>
      <c r="Z661" s="1498">
        <f t="shared" si="1600"/>
        <v>0</v>
      </c>
      <c r="AA661" s="1461"/>
      <c r="AB661" s="1498"/>
      <c r="AC661" s="1498"/>
      <c r="AD661" s="1498"/>
      <c r="AE661" s="1496"/>
      <c r="AF661" s="1461"/>
      <c r="AG661" s="1498"/>
      <c r="AH661" s="1486"/>
      <c r="AI661" s="1498"/>
      <c r="AJ661" s="2080"/>
      <c r="AK661" s="763" t="e">
        <f>#REF!-U661</f>
        <v>#REF!</v>
      </c>
      <c r="AL661" s="19" t="e">
        <f>#REF!-#REF!</f>
        <v>#REF!</v>
      </c>
      <c r="AM661" s="19" t="e">
        <f>Q661-#REF!</f>
        <v>#REF!</v>
      </c>
      <c r="AN661" s="19" t="e">
        <f>R661-#REF!</f>
        <v>#REF!</v>
      </c>
      <c r="AO661" s="19" t="e">
        <f>#REF!-#REF!</f>
        <v>#REF!</v>
      </c>
      <c r="AP661" s="223" t="e">
        <f>IF(AK661&gt;0,AK661/#REF!*100,"")</f>
        <v>#REF!</v>
      </c>
      <c r="AQ661" s="223" t="e">
        <f>IF(AL661&gt;0,AL661/#REF!*100,"")</f>
        <v>#REF!</v>
      </c>
      <c r="AR661" s="223" t="e">
        <f t="shared" si="1597"/>
        <v>#REF!</v>
      </c>
      <c r="AS661" s="223" t="e">
        <f t="shared" si="1598"/>
        <v>#REF!</v>
      </c>
      <c r="AT661" s="223" t="e">
        <f>IF(AO661&gt;0,AO661/#REF!*100,"")</f>
        <v>#REF!</v>
      </c>
      <c r="AW661" s="835"/>
    </row>
    <row r="662" spans="1:49" ht="57.6" hidden="1" customHeight="1" outlineLevel="1">
      <c r="A662" s="1495">
        <v>3</v>
      </c>
      <c r="B662" s="1535" t="s">
        <v>140</v>
      </c>
      <c r="C662" s="1434" t="s">
        <v>302</v>
      </c>
      <c r="D662" s="1496"/>
      <c r="E662" s="1496"/>
      <c r="F662" s="1496"/>
      <c r="G662" s="1497"/>
      <c r="H662" s="1497"/>
      <c r="I662" s="1497"/>
      <c r="J662" s="1497"/>
      <c r="K662" s="1497"/>
      <c r="L662" s="1498">
        <f t="shared" si="1599"/>
        <v>0</v>
      </c>
      <c r="M662" s="1464"/>
      <c r="N662" s="1505"/>
      <c r="O662" s="1505"/>
      <c r="P662" s="1505"/>
      <c r="Q662" s="1499"/>
      <c r="R662" s="1499"/>
      <c r="S662" s="1499"/>
      <c r="T662" s="1499"/>
      <c r="U662" s="1496"/>
      <c r="V662" s="1461"/>
      <c r="W662" s="1498"/>
      <c r="X662" s="1486"/>
      <c r="Y662" s="1498"/>
      <c r="Z662" s="1498">
        <f t="shared" si="1600"/>
        <v>0</v>
      </c>
      <c r="AA662" s="1464"/>
      <c r="AB662" s="1505"/>
      <c r="AC662" s="1505"/>
      <c r="AD662" s="1505"/>
      <c r="AE662" s="1496"/>
      <c r="AF662" s="1461"/>
      <c r="AG662" s="1498"/>
      <c r="AH662" s="1486"/>
      <c r="AI662" s="1498"/>
      <c r="AJ662" s="2080"/>
      <c r="AK662" s="763" t="e">
        <f>#REF!-U662</f>
        <v>#REF!</v>
      </c>
      <c r="AL662" s="19" t="e">
        <f>#REF!-#REF!</f>
        <v>#REF!</v>
      </c>
      <c r="AM662" s="19" t="e">
        <f>Q662-#REF!</f>
        <v>#REF!</v>
      </c>
      <c r="AN662" s="19" t="e">
        <f>R662-#REF!</f>
        <v>#REF!</v>
      </c>
      <c r="AO662" s="19" t="e">
        <f>#REF!-#REF!</f>
        <v>#REF!</v>
      </c>
      <c r="AP662" s="223" t="e">
        <f>IF(AK662&gt;0,AK662/#REF!*100,"")</f>
        <v>#REF!</v>
      </c>
      <c r="AQ662" s="223" t="e">
        <f>IF(AL662&gt;0,AL662/#REF!*100,"")</f>
        <v>#REF!</v>
      </c>
      <c r="AR662" s="223" t="e">
        <f t="shared" si="1597"/>
        <v>#REF!</v>
      </c>
      <c r="AS662" s="223" t="e">
        <f t="shared" si="1598"/>
        <v>#REF!</v>
      </c>
      <c r="AT662" s="223" t="e">
        <f>IF(AO662&gt;0,AO662/#REF!*100,"")</f>
        <v>#REF!</v>
      </c>
      <c r="AW662" s="835"/>
    </row>
    <row r="663" spans="1:49" ht="18" hidden="1" customHeight="1" outlineLevel="1">
      <c r="A663" s="1495" t="s">
        <v>18</v>
      </c>
      <c r="B663" s="1471" t="s">
        <v>21</v>
      </c>
      <c r="C663" s="1434" t="s">
        <v>302</v>
      </c>
      <c r="D663" s="1496"/>
      <c r="E663" s="1496"/>
      <c r="F663" s="1496"/>
      <c r="G663" s="1497"/>
      <c r="H663" s="1497"/>
      <c r="I663" s="1497"/>
      <c r="J663" s="1497"/>
      <c r="K663" s="1497"/>
      <c r="L663" s="1498">
        <f t="shared" si="1599"/>
        <v>0</v>
      </c>
      <c r="M663" s="1464"/>
      <c r="N663" s="1505"/>
      <c r="O663" s="1505"/>
      <c r="P663" s="1505"/>
      <c r="Q663" s="1499"/>
      <c r="R663" s="1499"/>
      <c r="S663" s="1499"/>
      <c r="T663" s="1499"/>
      <c r="U663" s="1496"/>
      <c r="V663" s="1461"/>
      <c r="W663" s="1498"/>
      <c r="X663" s="1486"/>
      <c r="Y663" s="1498"/>
      <c r="Z663" s="1498">
        <f t="shared" si="1600"/>
        <v>0</v>
      </c>
      <c r="AA663" s="1464"/>
      <c r="AB663" s="1505"/>
      <c r="AC663" s="1505"/>
      <c r="AD663" s="1505"/>
      <c r="AE663" s="1496"/>
      <c r="AF663" s="1461"/>
      <c r="AG663" s="1498"/>
      <c r="AH663" s="1486"/>
      <c r="AI663" s="1498"/>
      <c r="AJ663" s="2080"/>
      <c r="AK663" s="763" t="e">
        <f>#REF!-U663</f>
        <v>#REF!</v>
      </c>
      <c r="AL663" s="19" t="e">
        <f>#REF!-#REF!</f>
        <v>#REF!</v>
      </c>
      <c r="AM663" s="19" t="e">
        <f>Q663-#REF!</f>
        <v>#REF!</v>
      </c>
      <c r="AN663" s="19" t="e">
        <f>R663-#REF!</f>
        <v>#REF!</v>
      </c>
      <c r="AO663" s="19" t="e">
        <f>#REF!-#REF!</f>
        <v>#REF!</v>
      </c>
      <c r="AP663" s="223" t="e">
        <f>IF(AK663&gt;0,AK663/#REF!*100,"")</f>
        <v>#REF!</v>
      </c>
      <c r="AQ663" s="223" t="e">
        <f>IF(AL663&gt;0,AL663/#REF!*100,"")</f>
        <v>#REF!</v>
      </c>
      <c r="AR663" s="223" t="e">
        <f t="shared" si="1597"/>
        <v>#REF!</v>
      </c>
      <c r="AS663" s="223" t="e">
        <f t="shared" si="1598"/>
        <v>#REF!</v>
      </c>
      <c r="AT663" s="223" t="e">
        <f>IF(AO663&gt;0,AO663/#REF!*100,"")</f>
        <v>#REF!</v>
      </c>
      <c r="AW663" s="835"/>
    </row>
    <row r="664" spans="1:49" ht="18" hidden="1" customHeight="1" outlineLevel="1">
      <c r="A664" s="1495" t="s">
        <v>35</v>
      </c>
      <c r="B664" s="1471" t="s">
        <v>22</v>
      </c>
      <c r="C664" s="1434" t="s">
        <v>302</v>
      </c>
      <c r="D664" s="1496"/>
      <c r="E664" s="1496"/>
      <c r="F664" s="1496"/>
      <c r="G664" s="1497"/>
      <c r="H664" s="1497"/>
      <c r="I664" s="1497"/>
      <c r="J664" s="1497"/>
      <c r="K664" s="1497"/>
      <c r="L664" s="1498">
        <f t="shared" si="1599"/>
        <v>0</v>
      </c>
      <c r="M664" s="1464"/>
      <c r="N664" s="1505"/>
      <c r="O664" s="1505"/>
      <c r="P664" s="1505"/>
      <c r="Q664" s="1499"/>
      <c r="R664" s="1499"/>
      <c r="S664" s="1499"/>
      <c r="T664" s="1499"/>
      <c r="U664" s="1496"/>
      <c r="V664" s="1461"/>
      <c r="W664" s="1498"/>
      <c r="X664" s="1486"/>
      <c r="Y664" s="1498"/>
      <c r="Z664" s="1498">
        <f t="shared" si="1600"/>
        <v>0</v>
      </c>
      <c r="AA664" s="1464"/>
      <c r="AB664" s="1505"/>
      <c r="AC664" s="1505"/>
      <c r="AD664" s="1505"/>
      <c r="AE664" s="1496"/>
      <c r="AF664" s="1461"/>
      <c r="AG664" s="1498"/>
      <c r="AH664" s="1486"/>
      <c r="AI664" s="1498"/>
      <c r="AJ664" s="2080"/>
      <c r="AK664" s="763" t="e">
        <f>#REF!-U664</f>
        <v>#REF!</v>
      </c>
      <c r="AL664" s="19" t="e">
        <f>#REF!-#REF!</f>
        <v>#REF!</v>
      </c>
      <c r="AM664" s="19" t="e">
        <f>Q664-#REF!</f>
        <v>#REF!</v>
      </c>
      <c r="AN664" s="19" t="e">
        <f>R664-#REF!</f>
        <v>#REF!</v>
      </c>
      <c r="AO664" s="19" t="e">
        <f>#REF!-#REF!</f>
        <v>#REF!</v>
      </c>
      <c r="AP664" s="223" t="e">
        <f>IF(AK664&gt;0,AK664/#REF!*100,"")</f>
        <v>#REF!</v>
      </c>
      <c r="AQ664" s="223" t="e">
        <f>IF(AL664&gt;0,AL664/#REF!*100,"")</f>
        <v>#REF!</v>
      </c>
      <c r="AR664" s="223" t="e">
        <f t="shared" si="1597"/>
        <v>#REF!</v>
      </c>
      <c r="AS664" s="223" t="e">
        <f t="shared" si="1598"/>
        <v>#REF!</v>
      </c>
      <c r="AT664" s="223" t="e">
        <f>IF(AO664&gt;0,AO664/#REF!*100,"")</f>
        <v>#REF!</v>
      </c>
      <c r="AW664" s="835"/>
    </row>
    <row r="665" spans="1:49" ht="18" hidden="1" customHeight="1" outlineLevel="1">
      <c r="A665" s="1495" t="s">
        <v>33</v>
      </c>
      <c r="B665" s="1471" t="s">
        <v>23</v>
      </c>
      <c r="C665" s="1434" t="s">
        <v>302</v>
      </c>
      <c r="D665" s="1496"/>
      <c r="E665" s="1496"/>
      <c r="F665" s="1496"/>
      <c r="G665" s="1497"/>
      <c r="H665" s="1497"/>
      <c r="I665" s="1497"/>
      <c r="J665" s="1497"/>
      <c r="K665" s="1497"/>
      <c r="L665" s="1498">
        <f t="shared" si="1599"/>
        <v>0</v>
      </c>
      <c r="M665" s="1464"/>
      <c r="N665" s="1505"/>
      <c r="O665" s="1505"/>
      <c r="P665" s="1505"/>
      <c r="Q665" s="1499"/>
      <c r="R665" s="1499"/>
      <c r="S665" s="1499"/>
      <c r="T665" s="1499"/>
      <c r="U665" s="1496"/>
      <c r="V665" s="1461"/>
      <c r="W665" s="1498"/>
      <c r="X665" s="1486"/>
      <c r="Y665" s="1498"/>
      <c r="Z665" s="1498">
        <f t="shared" si="1600"/>
        <v>0</v>
      </c>
      <c r="AA665" s="1464"/>
      <c r="AB665" s="1505"/>
      <c r="AC665" s="1505"/>
      <c r="AD665" s="1505"/>
      <c r="AE665" s="1496"/>
      <c r="AF665" s="1461"/>
      <c r="AG665" s="1498"/>
      <c r="AH665" s="1486"/>
      <c r="AI665" s="1498"/>
      <c r="AJ665" s="2080"/>
      <c r="AK665" s="763" t="e">
        <f>#REF!-U665</f>
        <v>#REF!</v>
      </c>
      <c r="AL665" s="19" t="e">
        <f>#REF!-#REF!</f>
        <v>#REF!</v>
      </c>
      <c r="AM665" s="19" t="e">
        <f>Q665-#REF!</f>
        <v>#REF!</v>
      </c>
      <c r="AN665" s="19" t="e">
        <f>R665-#REF!</f>
        <v>#REF!</v>
      </c>
      <c r="AO665" s="19" t="e">
        <f>#REF!-#REF!</f>
        <v>#REF!</v>
      </c>
      <c r="AP665" s="223" t="e">
        <f>IF(AK665&gt;0,AK665/#REF!*100,"")</f>
        <v>#REF!</v>
      </c>
      <c r="AQ665" s="223" t="e">
        <f>IF(AL665&gt;0,AL665/#REF!*100,"")</f>
        <v>#REF!</v>
      </c>
      <c r="AR665" s="223" t="e">
        <f t="shared" si="1597"/>
        <v>#REF!</v>
      </c>
      <c r="AS665" s="223" t="e">
        <f t="shared" si="1598"/>
        <v>#REF!</v>
      </c>
      <c r="AT665" s="223" t="e">
        <f>IF(AO665&gt;0,AO665/#REF!*100,"")</f>
        <v>#REF!</v>
      </c>
      <c r="AW665" s="835"/>
    </row>
    <row r="666" spans="1:49" ht="18" hidden="1" customHeight="1" outlineLevel="1">
      <c r="A666" s="1495" t="s">
        <v>34</v>
      </c>
      <c r="B666" s="1471" t="s">
        <v>24</v>
      </c>
      <c r="C666" s="1434" t="s">
        <v>302</v>
      </c>
      <c r="D666" s="1496"/>
      <c r="E666" s="1496"/>
      <c r="F666" s="1496"/>
      <c r="G666" s="1497"/>
      <c r="H666" s="1497"/>
      <c r="I666" s="1497"/>
      <c r="J666" s="1497"/>
      <c r="K666" s="1497"/>
      <c r="L666" s="1498">
        <f t="shared" si="1599"/>
        <v>0</v>
      </c>
      <c r="M666" s="1464"/>
      <c r="N666" s="1505"/>
      <c r="O666" s="1505"/>
      <c r="P666" s="1505"/>
      <c r="Q666" s="1499"/>
      <c r="R666" s="1499"/>
      <c r="S666" s="1499"/>
      <c r="T666" s="1499"/>
      <c r="U666" s="1496"/>
      <c r="V666" s="1461"/>
      <c r="W666" s="1498"/>
      <c r="X666" s="1486"/>
      <c r="Y666" s="1498"/>
      <c r="Z666" s="1498">
        <f t="shared" si="1600"/>
        <v>0</v>
      </c>
      <c r="AA666" s="1464"/>
      <c r="AB666" s="1505"/>
      <c r="AC666" s="1505"/>
      <c r="AD666" s="1505"/>
      <c r="AE666" s="1496"/>
      <c r="AF666" s="1461"/>
      <c r="AG666" s="1498"/>
      <c r="AH666" s="1486"/>
      <c r="AI666" s="1498"/>
      <c r="AJ666" s="2080"/>
      <c r="AK666" s="763" t="e">
        <f>#REF!-U666</f>
        <v>#REF!</v>
      </c>
      <c r="AL666" s="19" t="e">
        <f>#REF!-#REF!</f>
        <v>#REF!</v>
      </c>
      <c r="AM666" s="19" t="e">
        <f>Q666-#REF!</f>
        <v>#REF!</v>
      </c>
      <c r="AN666" s="19" t="e">
        <f>R666-#REF!</f>
        <v>#REF!</v>
      </c>
      <c r="AO666" s="19" t="e">
        <f>#REF!-#REF!</f>
        <v>#REF!</v>
      </c>
      <c r="AP666" s="223" t="e">
        <f>IF(AK666&gt;0,AK666/#REF!*100,"")</f>
        <v>#REF!</v>
      </c>
      <c r="AQ666" s="223" t="e">
        <f>IF(AL666&gt;0,AL666/#REF!*100,"")</f>
        <v>#REF!</v>
      </c>
      <c r="AR666" s="223" t="e">
        <f t="shared" si="1597"/>
        <v>#REF!</v>
      </c>
      <c r="AS666" s="223" t="e">
        <f t="shared" si="1598"/>
        <v>#REF!</v>
      </c>
      <c r="AT666" s="223" t="e">
        <f>IF(AO666&gt;0,AO666/#REF!*100,"")</f>
        <v>#REF!</v>
      </c>
      <c r="AW666" s="835"/>
    </row>
    <row r="667" spans="1:49" ht="15" hidden="1" customHeight="1" outlineLevel="1">
      <c r="A667" s="2613">
        <v>4</v>
      </c>
      <c r="B667" s="2620" t="s">
        <v>26</v>
      </c>
      <c r="C667" s="1434" t="s">
        <v>302</v>
      </c>
      <c r="D667" s="1496"/>
      <c r="E667" s="1496"/>
      <c r="F667" s="1496"/>
      <c r="G667" s="1506"/>
      <c r="H667" s="1506"/>
      <c r="I667" s="1506"/>
      <c r="J667" s="1506"/>
      <c r="K667" s="1506"/>
      <c r="L667" s="1498">
        <f t="shared" si="1599"/>
        <v>0</v>
      </c>
      <c r="M667" s="1464"/>
      <c r="N667" s="1505"/>
      <c r="O667" s="1505"/>
      <c r="P667" s="1505"/>
      <c r="Q667" s="1499"/>
      <c r="R667" s="1499"/>
      <c r="S667" s="1499"/>
      <c r="T667" s="1499"/>
      <c r="U667" s="1498">
        <f t="shared" ref="U667:Y669" si="1603">U670+U683</f>
        <v>0</v>
      </c>
      <c r="V667" s="1461">
        <f t="shared" si="1603"/>
        <v>0</v>
      </c>
      <c r="W667" s="1498">
        <f t="shared" si="1603"/>
        <v>0</v>
      </c>
      <c r="X667" s="1486">
        <f t="shared" si="1603"/>
        <v>0</v>
      </c>
      <c r="Y667" s="1498">
        <f t="shared" si="1603"/>
        <v>0</v>
      </c>
      <c r="Z667" s="1498">
        <f t="shared" si="1600"/>
        <v>0</v>
      </c>
      <c r="AA667" s="1464"/>
      <c r="AB667" s="1505"/>
      <c r="AC667" s="1505"/>
      <c r="AD667" s="1505"/>
      <c r="AE667" s="1498">
        <f t="shared" ref="AE667:AI667" si="1604">AE670+AE683</f>
        <v>0</v>
      </c>
      <c r="AF667" s="1461">
        <f t="shared" si="1604"/>
        <v>0</v>
      </c>
      <c r="AG667" s="1498">
        <f t="shared" si="1604"/>
        <v>0</v>
      </c>
      <c r="AH667" s="1486">
        <f t="shared" si="1604"/>
        <v>0</v>
      </c>
      <c r="AI667" s="1498">
        <f t="shared" si="1604"/>
        <v>0</v>
      </c>
      <c r="AJ667" s="2080"/>
      <c r="AK667" s="763" t="e">
        <f>#REF!-U667</f>
        <v>#REF!</v>
      </c>
      <c r="AL667" s="19" t="e">
        <f>#REF!-#REF!</f>
        <v>#REF!</v>
      </c>
      <c r="AM667" s="19" t="e">
        <f>Q667-#REF!</f>
        <v>#REF!</v>
      </c>
      <c r="AN667" s="19" t="e">
        <f>R667-#REF!</f>
        <v>#REF!</v>
      </c>
      <c r="AO667" s="19" t="e">
        <f>#REF!-#REF!</f>
        <v>#REF!</v>
      </c>
      <c r="AP667" s="223" t="e">
        <f>IF(AK667&gt;0,AK667/#REF!*100,"")</f>
        <v>#REF!</v>
      </c>
      <c r="AQ667" s="223" t="e">
        <f>IF(AL667&gt;0,AL667/#REF!*100,"")</f>
        <v>#REF!</v>
      </c>
      <c r="AR667" s="223" t="e">
        <f t="shared" si="1597"/>
        <v>#REF!</v>
      </c>
      <c r="AS667" s="223" t="e">
        <f t="shared" si="1598"/>
        <v>#REF!</v>
      </c>
      <c r="AT667" s="223" t="e">
        <f>IF(AO667&gt;0,AO667/#REF!*100,"")</f>
        <v>#REF!</v>
      </c>
      <c r="AW667" s="835"/>
    </row>
    <row r="668" spans="1:49" ht="18" hidden="1" customHeight="1" outlineLevel="1">
      <c r="A668" s="2613"/>
      <c r="B668" s="2620"/>
      <c r="C668" s="1434" t="s">
        <v>303</v>
      </c>
      <c r="D668" s="1496"/>
      <c r="E668" s="1496"/>
      <c r="F668" s="1496"/>
      <c r="G668" s="1507">
        <f>G672+G676+G680+G684</f>
        <v>0</v>
      </c>
      <c r="H668" s="1507"/>
      <c r="I668" s="1507"/>
      <c r="J668" s="1507"/>
      <c r="K668" s="1507"/>
      <c r="L668" s="1498">
        <f t="shared" si="1599"/>
        <v>0</v>
      </c>
      <c r="M668" s="1464"/>
      <c r="N668" s="1505"/>
      <c r="O668" s="1505"/>
      <c r="P668" s="1505"/>
      <c r="Q668" s="1499"/>
      <c r="R668" s="1499"/>
      <c r="S668" s="1499"/>
      <c r="T668" s="1499"/>
      <c r="U668" s="1498">
        <f t="shared" si="1603"/>
        <v>0</v>
      </c>
      <c r="V668" s="1461">
        <f t="shared" si="1603"/>
        <v>0</v>
      </c>
      <c r="W668" s="1498">
        <f t="shared" si="1603"/>
        <v>0</v>
      </c>
      <c r="X668" s="1486">
        <f t="shared" si="1603"/>
        <v>0</v>
      </c>
      <c r="Y668" s="1498">
        <f t="shared" si="1603"/>
        <v>0</v>
      </c>
      <c r="Z668" s="1498">
        <f t="shared" si="1600"/>
        <v>0</v>
      </c>
      <c r="AA668" s="1464"/>
      <c r="AB668" s="1505"/>
      <c r="AC668" s="1505"/>
      <c r="AD668" s="1505"/>
      <c r="AE668" s="1498">
        <f t="shared" ref="AE668:AI668" si="1605">AE671+AE684</f>
        <v>0</v>
      </c>
      <c r="AF668" s="1461">
        <f t="shared" si="1605"/>
        <v>0</v>
      </c>
      <c r="AG668" s="1498">
        <f t="shared" si="1605"/>
        <v>0</v>
      </c>
      <c r="AH668" s="1486">
        <f t="shared" si="1605"/>
        <v>0</v>
      </c>
      <c r="AI668" s="1498">
        <f t="shared" si="1605"/>
        <v>0</v>
      </c>
      <c r="AJ668" s="2080"/>
      <c r="AK668" s="763" t="e">
        <f>#REF!-U668</f>
        <v>#REF!</v>
      </c>
      <c r="AL668" s="19" t="e">
        <f>#REF!-#REF!</f>
        <v>#REF!</v>
      </c>
      <c r="AM668" s="19" t="e">
        <f>Q668-#REF!</f>
        <v>#REF!</v>
      </c>
      <c r="AN668" s="19" t="e">
        <f>R668-#REF!</f>
        <v>#REF!</v>
      </c>
      <c r="AO668" s="19" t="e">
        <f>#REF!-#REF!</f>
        <v>#REF!</v>
      </c>
      <c r="AP668" s="223" t="e">
        <f>IF(AK668&gt;0,AK668/#REF!*100,"")</f>
        <v>#REF!</v>
      </c>
      <c r="AQ668" s="223" t="e">
        <f>IF(AL668&gt;0,AL668/#REF!*100,"")</f>
        <v>#REF!</v>
      </c>
      <c r="AR668" s="223" t="e">
        <f t="shared" si="1597"/>
        <v>#REF!</v>
      </c>
      <c r="AS668" s="223" t="e">
        <f t="shared" si="1598"/>
        <v>#REF!</v>
      </c>
      <c r="AT668" s="223" t="e">
        <f>IF(AO668&gt;0,AO668/#REF!*100,"")</f>
        <v>#REF!</v>
      </c>
      <c r="AW668" s="835"/>
    </row>
    <row r="669" spans="1:49" ht="14.45" hidden="1" customHeight="1" outlineLevel="1">
      <c r="A669" s="2613"/>
      <c r="B669" s="2620"/>
      <c r="C669" s="1508" t="s">
        <v>31</v>
      </c>
      <c r="D669" s="1509"/>
      <c r="E669" s="1509"/>
      <c r="F669" s="1509"/>
      <c r="G669" s="1510">
        <f>IF(G656&gt;0,G667/G$8*100,)</f>
        <v>0</v>
      </c>
      <c r="H669" s="1510"/>
      <c r="I669" s="1510"/>
      <c r="J669" s="1510"/>
      <c r="K669" s="1510"/>
      <c r="L669" s="1511">
        <f t="shared" ref="L669:P669" si="1606">IF(L656&gt;0,L667/L656*100,)</f>
        <v>0</v>
      </c>
      <c r="M669" s="1511">
        <f t="shared" si="1606"/>
        <v>0</v>
      </c>
      <c r="N669" s="1511">
        <f t="shared" si="1606"/>
        <v>0</v>
      </c>
      <c r="O669" s="1511">
        <f t="shared" si="1606"/>
        <v>0</v>
      </c>
      <c r="P669" s="1511">
        <f t="shared" si="1606"/>
        <v>0</v>
      </c>
      <c r="Q669" s="1511">
        <f t="shared" ref="Q669:R669" si="1607">IF(Q656&gt;0,Q667/Q656*100,)</f>
        <v>0</v>
      </c>
      <c r="R669" s="1511">
        <f t="shared" si="1607"/>
        <v>0</v>
      </c>
      <c r="S669" s="1511">
        <f t="shared" ref="S669:T669" si="1608">IF(S656&gt;0,S667/S656*100,)</f>
        <v>0</v>
      </c>
      <c r="T669" s="1511">
        <f t="shared" si="1608"/>
        <v>0</v>
      </c>
      <c r="U669" s="1498">
        <f t="shared" si="1603"/>
        <v>0</v>
      </c>
      <c r="V669" s="1461">
        <f t="shared" si="1603"/>
        <v>0</v>
      </c>
      <c r="W669" s="1498">
        <f t="shared" si="1603"/>
        <v>0</v>
      </c>
      <c r="X669" s="1486">
        <f t="shared" si="1603"/>
        <v>0</v>
      </c>
      <c r="Y669" s="1498">
        <f t="shared" si="1603"/>
        <v>0</v>
      </c>
      <c r="Z669" s="1511">
        <f t="shared" ref="Z669:AD669" si="1609">IF(Z656&gt;0,Z667/Z656*100,)</f>
        <v>0</v>
      </c>
      <c r="AA669" s="1511">
        <f t="shared" si="1609"/>
        <v>0</v>
      </c>
      <c r="AB669" s="1511">
        <f t="shared" si="1609"/>
        <v>0</v>
      </c>
      <c r="AC669" s="1511">
        <f t="shared" si="1609"/>
        <v>0</v>
      </c>
      <c r="AD669" s="1511">
        <f t="shared" si="1609"/>
        <v>0</v>
      </c>
      <c r="AE669" s="1498">
        <f t="shared" ref="AE669:AI669" si="1610">AE672+AE685</f>
        <v>0</v>
      </c>
      <c r="AF669" s="1461">
        <f t="shared" si="1610"/>
        <v>0</v>
      </c>
      <c r="AG669" s="1498">
        <f t="shared" si="1610"/>
        <v>0</v>
      </c>
      <c r="AH669" s="1486">
        <f t="shared" si="1610"/>
        <v>0</v>
      </c>
      <c r="AI669" s="1498">
        <f t="shared" si="1610"/>
        <v>0</v>
      </c>
      <c r="AJ669" s="2080"/>
      <c r="AK669" s="763" t="e">
        <f>#REF!-U669</f>
        <v>#REF!</v>
      </c>
      <c r="AL669" s="19" t="e">
        <f>#REF!-#REF!</f>
        <v>#REF!</v>
      </c>
      <c r="AM669" s="19" t="e">
        <f>Q669-#REF!</f>
        <v>#REF!</v>
      </c>
      <c r="AN669" s="19" t="e">
        <f>R669-#REF!</f>
        <v>#REF!</v>
      </c>
      <c r="AO669" s="19" t="e">
        <f>#REF!-#REF!</f>
        <v>#REF!</v>
      </c>
      <c r="AP669" s="223" t="e">
        <f>IF(AK669&gt;0,AK669/#REF!*100,"")</f>
        <v>#REF!</v>
      </c>
      <c r="AQ669" s="223" t="e">
        <f>IF(AL669&gt;0,AL669/#REF!*100,"")</f>
        <v>#REF!</v>
      </c>
      <c r="AR669" s="223" t="e">
        <f t="shared" si="1597"/>
        <v>#REF!</v>
      </c>
      <c r="AS669" s="223" t="e">
        <f t="shared" si="1598"/>
        <v>#REF!</v>
      </c>
      <c r="AT669" s="223" t="e">
        <f>IF(AO669&gt;0,AO669/#REF!*100,"")</f>
        <v>#REF!</v>
      </c>
      <c r="AW669" s="835"/>
    </row>
    <row r="670" spans="1:49" ht="14.45" hidden="1" customHeight="1" outlineLevel="1">
      <c r="A670" s="2613"/>
      <c r="B670" s="2620"/>
      <c r="C670" s="1508" t="s">
        <v>32</v>
      </c>
      <c r="D670" s="1509"/>
      <c r="E670" s="1509"/>
      <c r="F670" s="1509"/>
      <c r="G670" s="1510">
        <f>IF(G661&gt;0,G667/G$13*100,)</f>
        <v>0</v>
      </c>
      <c r="H670" s="1510"/>
      <c r="I670" s="1510"/>
      <c r="J670" s="1510"/>
      <c r="K670" s="1510"/>
      <c r="L670" s="1511">
        <f t="shared" ref="L670:P670" si="1611">IF(L661&gt;0,L667/L661*100,)</f>
        <v>0</v>
      </c>
      <c r="M670" s="1511">
        <f t="shared" si="1611"/>
        <v>0</v>
      </c>
      <c r="N670" s="1511">
        <f t="shared" si="1611"/>
        <v>0</v>
      </c>
      <c r="O670" s="1511">
        <f t="shared" si="1611"/>
        <v>0</v>
      </c>
      <c r="P670" s="1511">
        <f t="shared" si="1611"/>
        <v>0</v>
      </c>
      <c r="Q670" s="1511">
        <f t="shared" ref="Q670:R670" si="1612">IF(Q661&gt;0,Q667/Q661*100,)</f>
        <v>0</v>
      </c>
      <c r="R670" s="1511">
        <f t="shared" si="1612"/>
        <v>0</v>
      </c>
      <c r="S670" s="1511">
        <f t="shared" ref="S670:T670" si="1613">IF(S661&gt;0,S667/S661*100,)</f>
        <v>0</v>
      </c>
      <c r="T670" s="1511">
        <f t="shared" si="1613"/>
        <v>0</v>
      </c>
      <c r="U670" s="1498">
        <f t="shared" ref="U670:Y672" si="1614">U674+U678</f>
        <v>0</v>
      </c>
      <c r="V670" s="1461">
        <f t="shared" si="1614"/>
        <v>0</v>
      </c>
      <c r="W670" s="1498">
        <f t="shared" si="1614"/>
        <v>0</v>
      </c>
      <c r="X670" s="1486">
        <f t="shared" si="1614"/>
        <v>0</v>
      </c>
      <c r="Y670" s="1498">
        <f t="shared" si="1614"/>
        <v>0</v>
      </c>
      <c r="Z670" s="1511">
        <f t="shared" ref="Z670:AD670" si="1615">IF(Z661&gt;0,Z667/Z661*100,)</f>
        <v>0</v>
      </c>
      <c r="AA670" s="1511">
        <f t="shared" si="1615"/>
        <v>0</v>
      </c>
      <c r="AB670" s="1511">
        <f t="shared" si="1615"/>
        <v>0</v>
      </c>
      <c r="AC670" s="1511">
        <f t="shared" si="1615"/>
        <v>0</v>
      </c>
      <c r="AD670" s="1511">
        <f t="shared" si="1615"/>
        <v>0</v>
      </c>
      <c r="AE670" s="1498">
        <f t="shared" ref="AE670:AI670" si="1616">AE674+AE678</f>
        <v>0</v>
      </c>
      <c r="AF670" s="1461">
        <f t="shared" si="1616"/>
        <v>0</v>
      </c>
      <c r="AG670" s="1498">
        <f t="shared" si="1616"/>
        <v>0</v>
      </c>
      <c r="AH670" s="1486">
        <f t="shared" si="1616"/>
        <v>0</v>
      </c>
      <c r="AI670" s="1498">
        <f t="shared" si="1616"/>
        <v>0</v>
      </c>
      <c r="AJ670" s="2080"/>
      <c r="AK670" s="763" t="e">
        <f>#REF!-U670</f>
        <v>#REF!</v>
      </c>
      <c r="AL670" s="19" t="e">
        <f>#REF!-#REF!</f>
        <v>#REF!</v>
      </c>
      <c r="AM670" s="19" t="e">
        <f>Q670-#REF!</f>
        <v>#REF!</v>
      </c>
      <c r="AN670" s="19" t="e">
        <f>R670-#REF!</f>
        <v>#REF!</v>
      </c>
      <c r="AO670" s="19" t="e">
        <f>#REF!-#REF!</f>
        <v>#REF!</v>
      </c>
      <c r="AP670" s="223" t="e">
        <f>IF(AK670&gt;0,AK670/#REF!*100,"")</f>
        <v>#REF!</v>
      </c>
      <c r="AQ670" s="223" t="e">
        <f>IF(AL670&gt;0,AL670/#REF!*100,"")</f>
        <v>#REF!</v>
      </c>
      <c r="AR670" s="223" t="e">
        <f t="shared" si="1597"/>
        <v>#REF!</v>
      </c>
      <c r="AS670" s="223" t="e">
        <f t="shared" si="1598"/>
        <v>#REF!</v>
      </c>
      <c r="AT670" s="223" t="e">
        <f>IF(AO670&gt;0,AO670/#REF!*100,"")</f>
        <v>#REF!</v>
      </c>
      <c r="AW670" s="835"/>
    </row>
    <row r="671" spans="1:49" ht="18" hidden="1" customHeight="1" outlineLevel="1">
      <c r="A671" s="2613" t="s">
        <v>17</v>
      </c>
      <c r="B671" s="2614" t="s">
        <v>21</v>
      </c>
      <c r="C671" s="1434" t="s">
        <v>302</v>
      </c>
      <c r="D671" s="1496"/>
      <c r="E671" s="1496"/>
      <c r="F671" s="1496"/>
      <c r="G671" s="1461"/>
      <c r="H671" s="1461"/>
      <c r="I671" s="1461"/>
      <c r="J671" s="1461"/>
      <c r="K671" s="1461"/>
      <c r="L671" s="1498">
        <f>SUM(M671:P671)</f>
        <v>0</v>
      </c>
      <c r="M671" s="1461"/>
      <c r="N671" s="1498"/>
      <c r="O671" s="1498"/>
      <c r="P671" s="1498"/>
      <c r="Q671" s="1499"/>
      <c r="R671" s="1499"/>
      <c r="S671" s="1499"/>
      <c r="T671" s="1499"/>
      <c r="U671" s="1498">
        <f t="shared" si="1614"/>
        <v>0</v>
      </c>
      <c r="V671" s="1461">
        <f t="shared" si="1614"/>
        <v>0</v>
      </c>
      <c r="W671" s="1498">
        <f t="shared" si="1614"/>
        <v>0</v>
      </c>
      <c r="X671" s="1486">
        <f t="shared" si="1614"/>
        <v>0</v>
      </c>
      <c r="Y671" s="1498">
        <f t="shared" si="1614"/>
        <v>0</v>
      </c>
      <c r="Z671" s="1498">
        <f>SUM(AA671:AD671)</f>
        <v>0</v>
      </c>
      <c r="AA671" s="1461"/>
      <c r="AB671" s="1498"/>
      <c r="AC671" s="1498"/>
      <c r="AD671" s="1498"/>
      <c r="AE671" s="1498">
        <f t="shared" ref="AE671:AI671" si="1617">AE675+AE679</f>
        <v>0</v>
      </c>
      <c r="AF671" s="1461">
        <f t="shared" si="1617"/>
        <v>0</v>
      </c>
      <c r="AG671" s="1498">
        <f t="shared" si="1617"/>
        <v>0</v>
      </c>
      <c r="AH671" s="1486">
        <f t="shared" si="1617"/>
        <v>0</v>
      </c>
      <c r="AI671" s="1498">
        <f t="shared" si="1617"/>
        <v>0</v>
      </c>
      <c r="AJ671" s="2080"/>
      <c r="AK671" s="763" t="e">
        <f>#REF!-U671</f>
        <v>#REF!</v>
      </c>
      <c r="AL671" s="19" t="e">
        <f>#REF!-#REF!</f>
        <v>#REF!</v>
      </c>
      <c r="AM671" s="19" t="e">
        <f>Q671-#REF!</f>
        <v>#REF!</v>
      </c>
      <c r="AN671" s="19" t="e">
        <f>R671-#REF!</f>
        <v>#REF!</v>
      </c>
      <c r="AO671" s="19" t="e">
        <f>#REF!-#REF!</f>
        <v>#REF!</v>
      </c>
      <c r="AP671" s="223" t="e">
        <f>IF(AK671&gt;0,AK671/#REF!*100,"")</f>
        <v>#REF!</v>
      </c>
      <c r="AQ671" s="223" t="e">
        <f>IF(AL671&gt;0,AL671/#REF!*100,"")</f>
        <v>#REF!</v>
      </c>
      <c r="AR671" s="223" t="e">
        <f t="shared" si="1597"/>
        <v>#REF!</v>
      </c>
      <c r="AS671" s="223" t="e">
        <f t="shared" si="1598"/>
        <v>#REF!</v>
      </c>
      <c r="AT671" s="223" t="e">
        <f>IF(AO671&gt;0,AO671/#REF!*100,"")</f>
        <v>#REF!</v>
      </c>
      <c r="AW671" s="835"/>
    </row>
    <row r="672" spans="1:49" ht="18" hidden="1" customHeight="1" outlineLevel="1">
      <c r="A672" s="2613"/>
      <c r="B672" s="2614"/>
      <c r="C672" s="1434" t="s">
        <v>303</v>
      </c>
      <c r="D672" s="1496"/>
      <c r="E672" s="1496"/>
      <c r="F672" s="1496"/>
      <c r="G672" s="1461"/>
      <c r="H672" s="1461"/>
      <c r="I672" s="1461"/>
      <c r="J672" s="1461"/>
      <c r="K672" s="1461"/>
      <c r="L672" s="1498">
        <f>SUM(M672:P672)</f>
        <v>0</v>
      </c>
      <c r="M672" s="1461"/>
      <c r="N672" s="1498"/>
      <c r="O672" s="1498"/>
      <c r="P672" s="1498"/>
      <c r="Q672" s="1499"/>
      <c r="R672" s="1499"/>
      <c r="S672" s="1499"/>
      <c r="T672" s="1499"/>
      <c r="U672" s="1498">
        <f t="shared" si="1614"/>
        <v>0</v>
      </c>
      <c r="V672" s="1461">
        <f t="shared" si="1614"/>
        <v>0</v>
      </c>
      <c r="W672" s="1498">
        <f t="shared" si="1614"/>
        <v>0</v>
      </c>
      <c r="X672" s="1486">
        <f t="shared" si="1614"/>
        <v>0</v>
      </c>
      <c r="Y672" s="1498">
        <f t="shared" si="1614"/>
        <v>0</v>
      </c>
      <c r="Z672" s="1498">
        <f>SUM(AA672:AD672)</f>
        <v>0</v>
      </c>
      <c r="AA672" s="1461"/>
      <c r="AB672" s="1498"/>
      <c r="AC672" s="1498"/>
      <c r="AD672" s="1498"/>
      <c r="AE672" s="1498">
        <f t="shared" ref="AE672:AI672" si="1618">AE676+AE680</f>
        <v>0</v>
      </c>
      <c r="AF672" s="1461">
        <f t="shared" si="1618"/>
        <v>0</v>
      </c>
      <c r="AG672" s="1498">
        <f t="shared" si="1618"/>
        <v>0</v>
      </c>
      <c r="AH672" s="1486">
        <f t="shared" si="1618"/>
        <v>0</v>
      </c>
      <c r="AI672" s="1498">
        <f t="shared" si="1618"/>
        <v>0</v>
      </c>
      <c r="AJ672" s="2080"/>
      <c r="AK672" s="763" t="e">
        <f>#REF!-U672</f>
        <v>#REF!</v>
      </c>
      <c r="AL672" s="19" t="e">
        <f>#REF!-#REF!</f>
        <v>#REF!</v>
      </c>
      <c r="AM672" s="19" t="e">
        <f>Q672-#REF!</f>
        <v>#REF!</v>
      </c>
      <c r="AN672" s="19" t="e">
        <f>R672-#REF!</f>
        <v>#REF!</v>
      </c>
      <c r="AO672" s="19" t="e">
        <f>#REF!-#REF!</f>
        <v>#REF!</v>
      </c>
      <c r="AP672" s="223" t="e">
        <f>IF(AK672&gt;0,AK672/#REF!*100,"")</f>
        <v>#REF!</v>
      </c>
      <c r="AQ672" s="223" t="e">
        <f>IF(AL672&gt;0,AL672/#REF!*100,"")</f>
        <v>#REF!</v>
      </c>
      <c r="AR672" s="223" t="e">
        <f t="shared" si="1597"/>
        <v>#REF!</v>
      </c>
      <c r="AS672" s="223" t="e">
        <f t="shared" si="1598"/>
        <v>#REF!</v>
      </c>
      <c r="AT672" s="223" t="e">
        <f>IF(AO672&gt;0,AO672/#REF!*100,"")</f>
        <v>#REF!</v>
      </c>
      <c r="AW672" s="835"/>
    </row>
    <row r="673" spans="1:49" ht="14.45" hidden="1" customHeight="1" outlineLevel="1">
      <c r="A673" s="2613"/>
      <c r="B673" s="2614"/>
      <c r="C673" s="1508" t="s">
        <v>27</v>
      </c>
      <c r="D673" s="1509"/>
      <c r="E673" s="1509"/>
      <c r="F673" s="1509"/>
      <c r="G673" s="1510">
        <f>IF(G657&gt;0,G671/G$9*100,)</f>
        <v>0</v>
      </c>
      <c r="H673" s="1510"/>
      <c r="I673" s="1510"/>
      <c r="J673" s="1510"/>
      <c r="K673" s="1510"/>
      <c r="L673" s="1470">
        <f t="shared" ref="L673:P673" si="1619">IF(L657&gt;0,L671/L657*100,)</f>
        <v>0</v>
      </c>
      <c r="M673" s="1470">
        <f t="shared" si="1619"/>
        <v>0</v>
      </c>
      <c r="N673" s="1470">
        <f t="shared" si="1619"/>
        <v>0</v>
      </c>
      <c r="O673" s="1470">
        <f t="shared" si="1619"/>
        <v>0</v>
      </c>
      <c r="P673" s="1470">
        <f t="shared" si="1619"/>
        <v>0</v>
      </c>
      <c r="Q673" s="1470">
        <f t="shared" ref="Q673:R673" si="1620">IF(Q657&gt;0,Q671/Q657*100,)</f>
        <v>0</v>
      </c>
      <c r="R673" s="1470">
        <f t="shared" si="1620"/>
        <v>0</v>
      </c>
      <c r="S673" s="1470">
        <f t="shared" ref="S673:T673" si="1621">IF(S657&gt;0,S671/S657*100,)</f>
        <v>0</v>
      </c>
      <c r="T673" s="1470">
        <f t="shared" si="1621"/>
        <v>0</v>
      </c>
      <c r="U673" s="1496"/>
      <c r="V673" s="1461"/>
      <c r="W673" s="1498"/>
      <c r="X673" s="1486"/>
      <c r="Y673" s="1498"/>
      <c r="Z673" s="1470">
        <f t="shared" ref="Z673:AD673" si="1622">IF(Z657&gt;0,Z671/Z657*100,)</f>
        <v>0</v>
      </c>
      <c r="AA673" s="1470">
        <f t="shared" si="1622"/>
        <v>0</v>
      </c>
      <c r="AB673" s="1470">
        <f t="shared" si="1622"/>
        <v>0</v>
      </c>
      <c r="AC673" s="1470">
        <f t="shared" si="1622"/>
        <v>0</v>
      </c>
      <c r="AD673" s="1470">
        <f t="shared" si="1622"/>
        <v>0</v>
      </c>
      <c r="AE673" s="1496"/>
      <c r="AF673" s="1461"/>
      <c r="AG673" s="1498"/>
      <c r="AH673" s="1486"/>
      <c r="AI673" s="1498"/>
      <c r="AJ673" s="2080"/>
      <c r="AK673" s="763" t="e">
        <f>#REF!-U673</f>
        <v>#REF!</v>
      </c>
      <c r="AL673" s="19" t="e">
        <f>#REF!-#REF!</f>
        <v>#REF!</v>
      </c>
      <c r="AM673" s="19" t="e">
        <f>Q673-#REF!</f>
        <v>#REF!</v>
      </c>
      <c r="AN673" s="19" t="e">
        <f>R673-#REF!</f>
        <v>#REF!</v>
      </c>
      <c r="AO673" s="19" t="e">
        <f>#REF!-#REF!</f>
        <v>#REF!</v>
      </c>
      <c r="AP673" s="223" t="e">
        <f>IF(AK673&gt;0,AK673/#REF!*100,"")</f>
        <v>#REF!</v>
      </c>
      <c r="AQ673" s="223" t="e">
        <f>IF(AL673&gt;0,AL673/#REF!*100,"")</f>
        <v>#REF!</v>
      </c>
      <c r="AR673" s="223" t="e">
        <f t="shared" si="1597"/>
        <v>#REF!</v>
      </c>
      <c r="AS673" s="223" t="e">
        <f t="shared" si="1598"/>
        <v>#REF!</v>
      </c>
      <c r="AT673" s="223" t="e">
        <f>IF(AO673&gt;0,AO673/#REF!*100,"")</f>
        <v>#REF!</v>
      </c>
      <c r="AW673" s="835"/>
    </row>
    <row r="674" spans="1:49" ht="14.45" hidden="1" customHeight="1" outlineLevel="1">
      <c r="A674" s="2613"/>
      <c r="B674" s="2614"/>
      <c r="C674" s="1508" t="s">
        <v>75</v>
      </c>
      <c r="D674" s="1509"/>
      <c r="E674" s="1509"/>
      <c r="F674" s="1509"/>
      <c r="G674" s="1510">
        <f>IF(G663&gt;0,G671/G$15*100,)</f>
        <v>0</v>
      </c>
      <c r="H674" s="1510"/>
      <c r="I674" s="1510"/>
      <c r="J674" s="1510"/>
      <c r="K674" s="1510"/>
      <c r="L674" s="1470">
        <f t="shared" ref="L674:P674" si="1623">IF(L663&gt;0,L671/L663*100,)</f>
        <v>0</v>
      </c>
      <c r="M674" s="1470">
        <f t="shared" si="1623"/>
        <v>0</v>
      </c>
      <c r="N674" s="1470">
        <f t="shared" si="1623"/>
        <v>0</v>
      </c>
      <c r="O674" s="1470">
        <f t="shared" si="1623"/>
        <v>0</v>
      </c>
      <c r="P674" s="1470">
        <f t="shared" si="1623"/>
        <v>0</v>
      </c>
      <c r="Q674" s="1470">
        <f t="shared" ref="Q674:R674" si="1624">IF(Q663&gt;0,Q671/Q663*100,)</f>
        <v>0</v>
      </c>
      <c r="R674" s="1470">
        <f t="shared" si="1624"/>
        <v>0</v>
      </c>
      <c r="S674" s="1470">
        <f t="shared" ref="S674:T674" si="1625">IF(S663&gt;0,S671/S663*100,)</f>
        <v>0</v>
      </c>
      <c r="T674" s="1470">
        <f t="shared" si="1625"/>
        <v>0</v>
      </c>
      <c r="U674" s="1496"/>
      <c r="V674" s="1461"/>
      <c r="W674" s="1498"/>
      <c r="X674" s="1486"/>
      <c r="Y674" s="1498"/>
      <c r="Z674" s="1470">
        <f t="shared" ref="Z674:AD674" si="1626">IF(Z663&gt;0,Z671/Z663*100,)</f>
        <v>0</v>
      </c>
      <c r="AA674" s="1470">
        <f t="shared" si="1626"/>
        <v>0</v>
      </c>
      <c r="AB674" s="1470">
        <f t="shared" si="1626"/>
        <v>0</v>
      </c>
      <c r="AC674" s="1470">
        <f t="shared" si="1626"/>
        <v>0</v>
      </c>
      <c r="AD674" s="1470">
        <f t="shared" si="1626"/>
        <v>0</v>
      </c>
      <c r="AE674" s="1496"/>
      <c r="AF674" s="1461"/>
      <c r="AG674" s="1498"/>
      <c r="AH674" s="1486"/>
      <c r="AI674" s="1498"/>
      <c r="AJ674" s="2080"/>
      <c r="AK674" s="763" t="e">
        <f>#REF!-U674</f>
        <v>#REF!</v>
      </c>
      <c r="AL674" s="19" t="e">
        <f>#REF!-#REF!</f>
        <v>#REF!</v>
      </c>
      <c r="AM674" s="19" t="e">
        <f>Q674-#REF!</f>
        <v>#REF!</v>
      </c>
      <c r="AN674" s="19" t="e">
        <f>R674-#REF!</f>
        <v>#REF!</v>
      </c>
      <c r="AO674" s="19" t="e">
        <f>#REF!-#REF!</f>
        <v>#REF!</v>
      </c>
      <c r="AP674" s="223" t="e">
        <f>IF(AK674&gt;0,AK674/#REF!*100,"")</f>
        <v>#REF!</v>
      </c>
      <c r="AQ674" s="223" t="e">
        <f>IF(AL674&gt;0,AL674/#REF!*100,"")</f>
        <v>#REF!</v>
      </c>
      <c r="AR674" s="223" t="e">
        <f t="shared" si="1597"/>
        <v>#REF!</v>
      </c>
      <c r="AS674" s="223" t="e">
        <f t="shared" si="1598"/>
        <v>#REF!</v>
      </c>
      <c r="AT674" s="223" t="e">
        <f>IF(AO674&gt;0,AO674/#REF!*100,"")</f>
        <v>#REF!</v>
      </c>
      <c r="AW674" s="835"/>
    </row>
    <row r="675" spans="1:49" ht="18" hidden="1" customHeight="1" outlineLevel="1">
      <c r="A675" s="2613" t="s">
        <v>19</v>
      </c>
      <c r="B675" s="2614" t="s">
        <v>22</v>
      </c>
      <c r="C675" s="1434" t="s">
        <v>302</v>
      </c>
      <c r="D675" s="1496"/>
      <c r="E675" s="1496"/>
      <c r="F675" s="1496"/>
      <c r="G675" s="1464"/>
      <c r="H675" s="1464"/>
      <c r="I675" s="1464"/>
      <c r="J675" s="1464"/>
      <c r="K675" s="1464"/>
      <c r="L675" s="1505">
        <f>SUM(M675:P675)</f>
        <v>0</v>
      </c>
      <c r="M675" s="1464"/>
      <c r="N675" s="1505"/>
      <c r="O675" s="1505"/>
      <c r="P675" s="1505"/>
      <c r="Q675" s="1499"/>
      <c r="R675" s="1499"/>
      <c r="S675" s="1499"/>
      <c r="T675" s="1499"/>
      <c r="U675" s="1498">
        <f t="shared" ref="U675" si="1627">U674*0.76*1.49/1000</f>
        <v>0</v>
      </c>
      <c r="V675" s="1461">
        <f>V674*0.76*1.49/1000</f>
        <v>0</v>
      </c>
      <c r="W675" s="1498">
        <f>W674*0.76*1.49/1000</f>
        <v>0</v>
      </c>
      <c r="X675" s="1486">
        <f>X674*0.76*1.49/1000</f>
        <v>0</v>
      </c>
      <c r="Y675" s="1498">
        <f>Y674*0.76*1.49/1000</f>
        <v>0</v>
      </c>
      <c r="Z675" s="1505">
        <f>SUM(AA675:AD675)</f>
        <v>0</v>
      </c>
      <c r="AA675" s="1464"/>
      <c r="AB675" s="1505"/>
      <c r="AC675" s="1505"/>
      <c r="AD675" s="1505"/>
      <c r="AE675" s="1498">
        <f t="shared" ref="AE675" si="1628">AE674*0.76*1.49/1000</f>
        <v>0</v>
      </c>
      <c r="AF675" s="1461">
        <f>AF674*0.76*1.49/1000</f>
        <v>0</v>
      </c>
      <c r="AG675" s="1498">
        <f>AG674*0.76*1.49/1000</f>
        <v>0</v>
      </c>
      <c r="AH675" s="1486">
        <f>AH674*0.76*1.49/1000</f>
        <v>0</v>
      </c>
      <c r="AI675" s="1498">
        <f>AI674*0.76*1.49/1000</f>
        <v>0</v>
      </c>
      <c r="AJ675" s="2080"/>
      <c r="AK675" s="763" t="e">
        <f>#REF!-U675</f>
        <v>#REF!</v>
      </c>
      <c r="AL675" s="19" t="e">
        <f>#REF!-#REF!</f>
        <v>#REF!</v>
      </c>
      <c r="AM675" s="19" t="e">
        <f>Q675-#REF!</f>
        <v>#REF!</v>
      </c>
      <c r="AN675" s="19" t="e">
        <f>R675-#REF!</f>
        <v>#REF!</v>
      </c>
      <c r="AO675" s="19" t="e">
        <f>#REF!-#REF!</f>
        <v>#REF!</v>
      </c>
      <c r="AP675" s="223" t="e">
        <f>IF(AK675&gt;0,AK675/#REF!*100,"")</f>
        <v>#REF!</v>
      </c>
      <c r="AQ675" s="223" t="e">
        <f>IF(AL675&gt;0,AL675/#REF!*100,"")</f>
        <v>#REF!</v>
      </c>
      <c r="AR675" s="223" t="e">
        <f t="shared" si="1597"/>
        <v>#REF!</v>
      </c>
      <c r="AS675" s="223" t="e">
        <f t="shared" si="1598"/>
        <v>#REF!</v>
      </c>
      <c r="AT675" s="223" t="e">
        <f>IF(AO675&gt;0,AO675/#REF!*100,"")</f>
        <v>#REF!</v>
      </c>
      <c r="AW675" s="835"/>
    </row>
    <row r="676" spans="1:49" ht="18" hidden="1" customHeight="1" outlineLevel="1">
      <c r="A676" s="2613"/>
      <c r="B676" s="2614"/>
      <c r="C676" s="1434" t="s">
        <v>303</v>
      </c>
      <c r="D676" s="1496"/>
      <c r="E676" s="1496"/>
      <c r="F676" s="1496"/>
      <c r="G676" s="1464"/>
      <c r="H676" s="1464"/>
      <c r="I676" s="1464"/>
      <c r="J676" s="1464"/>
      <c r="K676" s="1464"/>
      <c r="L676" s="1505">
        <f>SUM(M676:P676)</f>
        <v>0</v>
      </c>
      <c r="M676" s="1464"/>
      <c r="N676" s="1505"/>
      <c r="O676" s="1505"/>
      <c r="P676" s="1505"/>
      <c r="Q676" s="1499"/>
      <c r="R676" s="1499"/>
      <c r="S676" s="1499"/>
      <c r="T676" s="1499"/>
      <c r="U676" s="1496"/>
      <c r="V676" s="1461"/>
      <c r="W676" s="1498"/>
      <c r="X676" s="1486"/>
      <c r="Y676" s="1498"/>
      <c r="Z676" s="1505">
        <f>SUM(AA676:AD676)</f>
        <v>0</v>
      </c>
      <c r="AA676" s="1464"/>
      <c r="AB676" s="1505"/>
      <c r="AC676" s="1505"/>
      <c r="AD676" s="1505"/>
      <c r="AE676" s="1496"/>
      <c r="AF676" s="1461"/>
      <c r="AG676" s="1498"/>
      <c r="AH676" s="1486"/>
      <c r="AI676" s="1498"/>
      <c r="AJ676" s="2080"/>
      <c r="AK676" s="763" t="e">
        <f>#REF!-U676</f>
        <v>#REF!</v>
      </c>
      <c r="AL676" s="19" t="e">
        <f>#REF!-#REF!</f>
        <v>#REF!</v>
      </c>
      <c r="AM676" s="19" t="e">
        <f>Q676-#REF!</f>
        <v>#REF!</v>
      </c>
      <c r="AN676" s="19" t="e">
        <f>R676-#REF!</f>
        <v>#REF!</v>
      </c>
      <c r="AO676" s="19" t="e">
        <f>#REF!-#REF!</f>
        <v>#REF!</v>
      </c>
      <c r="AP676" s="223" t="e">
        <f>IF(AK676&gt;0,AK676/#REF!*100,"")</f>
        <v>#REF!</v>
      </c>
      <c r="AQ676" s="223" t="e">
        <f>IF(AL676&gt;0,AL676/#REF!*100,"")</f>
        <v>#REF!</v>
      </c>
      <c r="AR676" s="223" t="e">
        <f t="shared" si="1597"/>
        <v>#REF!</v>
      </c>
      <c r="AS676" s="223" t="e">
        <f t="shared" si="1598"/>
        <v>#REF!</v>
      </c>
      <c r="AT676" s="223" t="e">
        <f>IF(AO676&gt;0,AO676/#REF!*100,"")</f>
        <v>#REF!</v>
      </c>
      <c r="AW676" s="835"/>
    </row>
    <row r="677" spans="1:49" ht="14.45" hidden="1" customHeight="1" outlineLevel="1">
      <c r="A677" s="2613"/>
      <c r="B677" s="2614"/>
      <c r="C677" s="1508" t="s">
        <v>28</v>
      </c>
      <c r="D677" s="1509"/>
      <c r="E677" s="1509"/>
      <c r="F677" s="1509"/>
      <c r="G677" s="1510">
        <f>IF(G658&gt;0,G675/G$10*100,)</f>
        <v>0</v>
      </c>
      <c r="H677" s="1510"/>
      <c r="I677" s="1510"/>
      <c r="J677" s="1510"/>
      <c r="K677" s="1510"/>
      <c r="L677" s="1470">
        <f t="shared" ref="L677:P677" si="1629">IF(L658&gt;0,L675/L658*100,)</f>
        <v>0</v>
      </c>
      <c r="M677" s="1470">
        <f t="shared" si="1629"/>
        <v>0</v>
      </c>
      <c r="N677" s="1470">
        <f t="shared" si="1629"/>
        <v>0</v>
      </c>
      <c r="O677" s="1470">
        <f t="shared" si="1629"/>
        <v>0</v>
      </c>
      <c r="P677" s="1470">
        <f t="shared" si="1629"/>
        <v>0</v>
      </c>
      <c r="Q677" s="1470">
        <f t="shared" ref="Q677:R677" si="1630">IF(Q658&gt;0,Q675/Q658*100,)</f>
        <v>0</v>
      </c>
      <c r="R677" s="1470">
        <f t="shared" si="1630"/>
        <v>0</v>
      </c>
      <c r="S677" s="1470">
        <f t="shared" ref="S677:T677" si="1631">IF(S658&gt;0,S675/S658*100,)</f>
        <v>0</v>
      </c>
      <c r="T677" s="1470">
        <f t="shared" si="1631"/>
        <v>0</v>
      </c>
      <c r="U677" s="1496"/>
      <c r="V677" s="1461"/>
      <c r="W677" s="1498"/>
      <c r="X677" s="1486"/>
      <c r="Y677" s="1498"/>
      <c r="Z677" s="1470">
        <f t="shared" ref="Z677:AD677" si="1632">IF(Z658&gt;0,Z675/Z658*100,)</f>
        <v>0</v>
      </c>
      <c r="AA677" s="1470">
        <f t="shared" si="1632"/>
        <v>0</v>
      </c>
      <c r="AB677" s="1470">
        <f t="shared" si="1632"/>
        <v>0</v>
      </c>
      <c r="AC677" s="1470">
        <f t="shared" si="1632"/>
        <v>0</v>
      </c>
      <c r="AD677" s="1470">
        <f t="shared" si="1632"/>
        <v>0</v>
      </c>
      <c r="AE677" s="1496"/>
      <c r="AF677" s="1461"/>
      <c r="AG677" s="1498"/>
      <c r="AH677" s="1486"/>
      <c r="AI677" s="1498"/>
      <c r="AJ677" s="2080"/>
      <c r="AK677" s="763" t="e">
        <f>#REF!-U677</f>
        <v>#REF!</v>
      </c>
      <c r="AL677" s="19" t="e">
        <f>#REF!-#REF!</f>
        <v>#REF!</v>
      </c>
      <c r="AM677" s="19" t="e">
        <f>Q677-#REF!</f>
        <v>#REF!</v>
      </c>
      <c r="AN677" s="19" t="e">
        <f>R677-#REF!</f>
        <v>#REF!</v>
      </c>
      <c r="AO677" s="19" t="e">
        <f>#REF!-#REF!</f>
        <v>#REF!</v>
      </c>
      <c r="AP677" s="223" t="e">
        <f>IF(AK677&gt;0,AK677/#REF!*100,"")</f>
        <v>#REF!</v>
      </c>
      <c r="AQ677" s="223" t="e">
        <f>IF(AL677&gt;0,AL677/#REF!*100,"")</f>
        <v>#REF!</v>
      </c>
      <c r="AR677" s="223" t="e">
        <f t="shared" si="1597"/>
        <v>#REF!</v>
      </c>
      <c r="AS677" s="223" t="e">
        <f t="shared" si="1598"/>
        <v>#REF!</v>
      </c>
      <c r="AT677" s="223" t="e">
        <f>IF(AO677&gt;0,AO677/#REF!*100,"")</f>
        <v>#REF!</v>
      </c>
      <c r="AW677" s="835"/>
    </row>
    <row r="678" spans="1:49" ht="14.45" hidden="1" customHeight="1" outlineLevel="1">
      <c r="A678" s="2613"/>
      <c r="B678" s="2614"/>
      <c r="C678" s="1508" t="s">
        <v>76</v>
      </c>
      <c r="D678" s="1509"/>
      <c r="E678" s="1509"/>
      <c r="F678" s="1509"/>
      <c r="G678" s="1510">
        <f>IF(G664&gt;0,G675/G$16*100,)</f>
        <v>0</v>
      </c>
      <c r="H678" s="1510"/>
      <c r="I678" s="1510"/>
      <c r="J678" s="1510"/>
      <c r="K678" s="1510"/>
      <c r="L678" s="1470">
        <f t="shared" ref="L678:P678" si="1633">IF(L664&gt;0,L675/L664*100,)</f>
        <v>0</v>
      </c>
      <c r="M678" s="1470">
        <f t="shared" si="1633"/>
        <v>0</v>
      </c>
      <c r="N678" s="1470">
        <f t="shared" si="1633"/>
        <v>0</v>
      </c>
      <c r="O678" s="1470">
        <f t="shared" si="1633"/>
        <v>0</v>
      </c>
      <c r="P678" s="1470">
        <f t="shared" si="1633"/>
        <v>0</v>
      </c>
      <c r="Q678" s="1470">
        <f t="shared" ref="Q678:R678" si="1634">IF(Q664&gt;0,Q675/Q664*100,)</f>
        <v>0</v>
      </c>
      <c r="R678" s="1470">
        <f t="shared" si="1634"/>
        <v>0</v>
      </c>
      <c r="S678" s="1470">
        <f t="shared" ref="S678:T678" si="1635">IF(S664&gt;0,S675/S664*100,)</f>
        <v>0</v>
      </c>
      <c r="T678" s="1470">
        <f t="shared" si="1635"/>
        <v>0</v>
      </c>
      <c r="U678" s="1496"/>
      <c r="V678" s="1461"/>
      <c r="W678" s="1498"/>
      <c r="X678" s="1486"/>
      <c r="Y678" s="1498"/>
      <c r="Z678" s="1470">
        <f t="shared" ref="Z678:AD678" si="1636">IF(Z664&gt;0,Z675/Z664*100,)</f>
        <v>0</v>
      </c>
      <c r="AA678" s="1470">
        <f t="shared" si="1636"/>
        <v>0</v>
      </c>
      <c r="AB678" s="1470">
        <f t="shared" si="1636"/>
        <v>0</v>
      </c>
      <c r="AC678" s="1470">
        <f t="shared" si="1636"/>
        <v>0</v>
      </c>
      <c r="AD678" s="1470">
        <f t="shared" si="1636"/>
        <v>0</v>
      </c>
      <c r="AE678" s="1496"/>
      <c r="AF678" s="1461"/>
      <c r="AG678" s="1498"/>
      <c r="AH678" s="1486"/>
      <c r="AI678" s="1498"/>
      <c r="AJ678" s="2080"/>
      <c r="AK678" s="763" t="e">
        <f>#REF!-U678</f>
        <v>#REF!</v>
      </c>
      <c r="AL678" s="19" t="e">
        <f>#REF!-#REF!</f>
        <v>#REF!</v>
      </c>
      <c r="AM678" s="19" t="e">
        <f>Q678-#REF!</f>
        <v>#REF!</v>
      </c>
      <c r="AN678" s="19" t="e">
        <f>R678-#REF!</f>
        <v>#REF!</v>
      </c>
      <c r="AO678" s="19" t="e">
        <f>#REF!-#REF!</f>
        <v>#REF!</v>
      </c>
      <c r="AP678" s="223" t="e">
        <f>IF(AK678&gt;0,AK678/#REF!*100,"")</f>
        <v>#REF!</v>
      </c>
      <c r="AQ678" s="223" t="e">
        <f>IF(AL678&gt;0,AL678/#REF!*100,"")</f>
        <v>#REF!</v>
      </c>
      <c r="AR678" s="223" t="e">
        <f t="shared" si="1597"/>
        <v>#REF!</v>
      </c>
      <c r="AS678" s="223" t="e">
        <f t="shared" si="1598"/>
        <v>#REF!</v>
      </c>
      <c r="AT678" s="223" t="e">
        <f>IF(AO678&gt;0,AO678/#REF!*100,"")</f>
        <v>#REF!</v>
      </c>
      <c r="AW678" s="835"/>
    </row>
    <row r="679" spans="1:49" ht="18" hidden="1" customHeight="1" outlineLevel="1">
      <c r="A679" s="2613" t="s">
        <v>37</v>
      </c>
      <c r="B679" s="2614" t="s">
        <v>23</v>
      </c>
      <c r="C679" s="1434" t="s">
        <v>302</v>
      </c>
      <c r="D679" s="1496"/>
      <c r="E679" s="1496"/>
      <c r="F679" s="1496"/>
      <c r="G679" s="1464"/>
      <c r="H679" s="1464"/>
      <c r="I679" s="1464"/>
      <c r="J679" s="1464"/>
      <c r="K679" s="1464"/>
      <c r="L679" s="1505">
        <f>SUM(M679:P679)</f>
        <v>0</v>
      </c>
      <c r="M679" s="1464"/>
      <c r="N679" s="1505"/>
      <c r="O679" s="1505"/>
      <c r="P679" s="1505"/>
      <c r="Q679" s="1499"/>
      <c r="R679" s="1499"/>
      <c r="S679" s="1499"/>
      <c r="T679" s="1499"/>
      <c r="U679" s="1498">
        <f t="shared" ref="U679" si="1637">U678*0.76*1.49/1000</f>
        <v>0</v>
      </c>
      <c r="V679" s="1461">
        <f>V678*0.76*1.49/1000</f>
        <v>0</v>
      </c>
      <c r="W679" s="1498">
        <f>W678*0.76*1.49/1000</f>
        <v>0</v>
      </c>
      <c r="X679" s="1486">
        <f>X678*0.76*1.49/1000</f>
        <v>0</v>
      </c>
      <c r="Y679" s="1498">
        <f>Y678*0.76*1.49/1000</f>
        <v>0</v>
      </c>
      <c r="Z679" s="1505">
        <f>SUM(AA679:AD679)</f>
        <v>0</v>
      </c>
      <c r="AA679" s="1464"/>
      <c r="AB679" s="1505"/>
      <c r="AC679" s="1505"/>
      <c r="AD679" s="1505"/>
      <c r="AE679" s="1498">
        <f t="shared" ref="AE679" si="1638">AE678*0.76*1.49/1000</f>
        <v>0</v>
      </c>
      <c r="AF679" s="1461">
        <f>AF678*0.76*1.49/1000</f>
        <v>0</v>
      </c>
      <c r="AG679" s="1498">
        <f>AG678*0.76*1.49/1000</f>
        <v>0</v>
      </c>
      <c r="AH679" s="1486">
        <f>AH678*0.76*1.49/1000</f>
        <v>0</v>
      </c>
      <c r="AI679" s="1498">
        <f>AI678*0.76*1.49/1000</f>
        <v>0</v>
      </c>
      <c r="AJ679" s="2080"/>
      <c r="AK679" s="763" t="e">
        <f>#REF!-U679</f>
        <v>#REF!</v>
      </c>
      <c r="AL679" s="19" t="e">
        <f>#REF!-#REF!</f>
        <v>#REF!</v>
      </c>
      <c r="AM679" s="19" t="e">
        <f>Q679-#REF!</f>
        <v>#REF!</v>
      </c>
      <c r="AN679" s="19" t="e">
        <f>R679-#REF!</f>
        <v>#REF!</v>
      </c>
      <c r="AO679" s="19" t="e">
        <f>#REF!-#REF!</f>
        <v>#REF!</v>
      </c>
      <c r="AP679" s="223" t="e">
        <f>IF(AK679&gt;0,AK679/#REF!*100,"")</f>
        <v>#REF!</v>
      </c>
      <c r="AQ679" s="223" t="e">
        <f>IF(AL679&gt;0,AL679/#REF!*100,"")</f>
        <v>#REF!</v>
      </c>
      <c r="AR679" s="223" t="e">
        <f t="shared" si="1597"/>
        <v>#REF!</v>
      </c>
      <c r="AS679" s="223" t="e">
        <f t="shared" si="1598"/>
        <v>#REF!</v>
      </c>
      <c r="AT679" s="223" t="e">
        <f>IF(AO679&gt;0,AO679/#REF!*100,"")</f>
        <v>#REF!</v>
      </c>
      <c r="AW679" s="835"/>
    </row>
    <row r="680" spans="1:49" ht="18" hidden="1" customHeight="1" outlineLevel="1">
      <c r="A680" s="2613"/>
      <c r="B680" s="2614"/>
      <c r="C680" s="1434" t="s">
        <v>303</v>
      </c>
      <c r="D680" s="1496"/>
      <c r="E680" s="1496"/>
      <c r="F680" s="1496"/>
      <c r="G680" s="1464"/>
      <c r="H680" s="1464"/>
      <c r="I680" s="1464"/>
      <c r="J680" s="1464"/>
      <c r="K680" s="1464"/>
      <c r="L680" s="1505">
        <f>SUM(M680:P680)</f>
        <v>0</v>
      </c>
      <c r="M680" s="1464"/>
      <c r="N680" s="1505"/>
      <c r="O680" s="1505"/>
      <c r="P680" s="1505"/>
      <c r="Q680" s="1499"/>
      <c r="R680" s="1499"/>
      <c r="S680" s="1499"/>
      <c r="T680" s="1499"/>
      <c r="U680" s="1496"/>
      <c r="V680" s="1461"/>
      <c r="W680" s="1498"/>
      <c r="X680" s="1486"/>
      <c r="Y680" s="1498"/>
      <c r="Z680" s="1505">
        <f>SUM(AA680:AD680)</f>
        <v>0</v>
      </c>
      <c r="AA680" s="1464"/>
      <c r="AB680" s="1505"/>
      <c r="AC680" s="1505"/>
      <c r="AD680" s="1505"/>
      <c r="AE680" s="1496"/>
      <c r="AF680" s="1461"/>
      <c r="AG680" s="1498"/>
      <c r="AH680" s="1486"/>
      <c r="AI680" s="1498"/>
      <c r="AJ680" s="2080"/>
      <c r="AK680" s="763" t="e">
        <f>#REF!-U680</f>
        <v>#REF!</v>
      </c>
      <c r="AL680" s="19" t="e">
        <f>#REF!-#REF!</f>
        <v>#REF!</v>
      </c>
      <c r="AM680" s="19" t="e">
        <f>Q680-#REF!</f>
        <v>#REF!</v>
      </c>
      <c r="AN680" s="19" t="e">
        <f>R680-#REF!</f>
        <v>#REF!</v>
      </c>
      <c r="AO680" s="19" t="e">
        <f>#REF!-#REF!</f>
        <v>#REF!</v>
      </c>
      <c r="AP680" s="223" t="e">
        <f>IF(AK680&gt;0,AK680/#REF!*100,"")</f>
        <v>#REF!</v>
      </c>
      <c r="AQ680" s="223" t="e">
        <f>IF(AL680&gt;0,AL680/#REF!*100,"")</f>
        <v>#REF!</v>
      </c>
      <c r="AR680" s="223" t="e">
        <f t="shared" si="1597"/>
        <v>#REF!</v>
      </c>
      <c r="AS680" s="223" t="e">
        <f t="shared" si="1598"/>
        <v>#REF!</v>
      </c>
      <c r="AT680" s="223" t="e">
        <f>IF(AO680&gt;0,AO680/#REF!*100,"")</f>
        <v>#REF!</v>
      </c>
      <c r="AW680" s="835"/>
    </row>
    <row r="681" spans="1:49" ht="14.45" hidden="1" customHeight="1" outlineLevel="1">
      <c r="A681" s="2613"/>
      <c r="B681" s="2614"/>
      <c r="C681" s="1508" t="s">
        <v>29</v>
      </c>
      <c r="D681" s="1509"/>
      <c r="E681" s="1509"/>
      <c r="F681" s="1509"/>
      <c r="G681" s="1510">
        <f>IF(G659&gt;0,G679/G$11*100,)</f>
        <v>0</v>
      </c>
      <c r="H681" s="1510"/>
      <c r="I681" s="1510"/>
      <c r="J681" s="1510"/>
      <c r="K681" s="1510"/>
      <c r="L681" s="1470">
        <f t="shared" ref="L681:P681" si="1639">IF(L659&gt;0,L679/L659*100,)</f>
        <v>0</v>
      </c>
      <c r="M681" s="1470">
        <f t="shared" si="1639"/>
        <v>0</v>
      </c>
      <c r="N681" s="1470">
        <f t="shared" si="1639"/>
        <v>0</v>
      </c>
      <c r="O681" s="1470">
        <f t="shared" si="1639"/>
        <v>0</v>
      </c>
      <c r="P681" s="1470">
        <f t="shared" si="1639"/>
        <v>0</v>
      </c>
      <c r="Q681" s="1470">
        <f t="shared" ref="Q681:R681" si="1640">IF(Q659&gt;0,Q679/Q659*100,)</f>
        <v>0</v>
      </c>
      <c r="R681" s="1470">
        <f t="shared" si="1640"/>
        <v>0</v>
      </c>
      <c r="S681" s="1470">
        <f t="shared" ref="S681:T681" si="1641">IF(S659&gt;0,S679/S659*100,)</f>
        <v>0</v>
      </c>
      <c r="T681" s="1470">
        <f t="shared" si="1641"/>
        <v>0</v>
      </c>
      <c r="U681" s="1496"/>
      <c r="V681" s="1461"/>
      <c r="W681" s="1498"/>
      <c r="X681" s="1486"/>
      <c r="Y681" s="1498"/>
      <c r="Z681" s="1470">
        <f t="shared" ref="Z681:AD681" si="1642">IF(Z659&gt;0,Z679/Z659*100,)</f>
        <v>0</v>
      </c>
      <c r="AA681" s="1470">
        <f t="shared" si="1642"/>
        <v>0</v>
      </c>
      <c r="AB681" s="1470">
        <f t="shared" si="1642"/>
        <v>0</v>
      </c>
      <c r="AC681" s="1470">
        <f t="shared" si="1642"/>
        <v>0</v>
      </c>
      <c r="AD681" s="1470">
        <f t="shared" si="1642"/>
        <v>0</v>
      </c>
      <c r="AE681" s="1496"/>
      <c r="AF681" s="1461"/>
      <c r="AG681" s="1498"/>
      <c r="AH681" s="1486"/>
      <c r="AI681" s="1498"/>
      <c r="AJ681" s="2080"/>
      <c r="AK681" s="763" t="e">
        <f>#REF!-U681</f>
        <v>#REF!</v>
      </c>
      <c r="AL681" s="19" t="e">
        <f>#REF!-#REF!</f>
        <v>#REF!</v>
      </c>
      <c r="AM681" s="19" t="e">
        <f>Q681-#REF!</f>
        <v>#REF!</v>
      </c>
      <c r="AN681" s="19" t="e">
        <f>R681-#REF!</f>
        <v>#REF!</v>
      </c>
      <c r="AO681" s="19" t="e">
        <f>#REF!-#REF!</f>
        <v>#REF!</v>
      </c>
      <c r="AP681" s="223" t="e">
        <f>IF(AK681&gt;0,AK681/#REF!*100,"")</f>
        <v>#REF!</v>
      </c>
      <c r="AQ681" s="223" t="e">
        <f>IF(AL681&gt;0,AL681/#REF!*100,"")</f>
        <v>#REF!</v>
      </c>
      <c r="AR681" s="223" t="e">
        <f t="shared" si="1597"/>
        <v>#REF!</v>
      </c>
      <c r="AS681" s="223" t="e">
        <f t="shared" si="1598"/>
        <v>#REF!</v>
      </c>
      <c r="AT681" s="223" t="e">
        <f>IF(AO681&gt;0,AO681/#REF!*100,"")</f>
        <v>#REF!</v>
      </c>
      <c r="AW681" s="835"/>
    </row>
    <row r="682" spans="1:49" ht="14.45" hidden="1" customHeight="1" outlineLevel="1">
      <c r="A682" s="2613"/>
      <c r="B682" s="2614"/>
      <c r="C682" s="1508" t="s">
        <v>77</v>
      </c>
      <c r="D682" s="1509"/>
      <c r="E682" s="1509"/>
      <c r="F682" s="1509"/>
      <c r="G682" s="1510">
        <f>IF(G665&gt;0,G679/G$17*100,)</f>
        <v>0</v>
      </c>
      <c r="H682" s="1510"/>
      <c r="I682" s="1510"/>
      <c r="J682" s="1510"/>
      <c r="K682" s="1510"/>
      <c r="L682" s="1470">
        <f t="shared" ref="L682:P682" si="1643">IF(L665&gt;0,L679/L665*100,)</f>
        <v>0</v>
      </c>
      <c r="M682" s="1470">
        <f t="shared" si="1643"/>
        <v>0</v>
      </c>
      <c r="N682" s="1470">
        <f t="shared" si="1643"/>
        <v>0</v>
      </c>
      <c r="O682" s="1470">
        <f t="shared" si="1643"/>
        <v>0</v>
      </c>
      <c r="P682" s="1470">
        <f t="shared" si="1643"/>
        <v>0</v>
      </c>
      <c r="Q682" s="1470">
        <f t="shared" ref="Q682:R682" si="1644">IF(Q665&gt;0,Q679/Q665*100,)</f>
        <v>0</v>
      </c>
      <c r="R682" s="1470">
        <f t="shared" si="1644"/>
        <v>0</v>
      </c>
      <c r="S682" s="1470">
        <f t="shared" ref="S682:T682" si="1645">IF(S665&gt;0,S679/S665*100,)</f>
        <v>0</v>
      </c>
      <c r="T682" s="1470">
        <f t="shared" si="1645"/>
        <v>0</v>
      </c>
      <c r="U682" s="1496"/>
      <c r="V682" s="1461"/>
      <c r="W682" s="1498"/>
      <c r="X682" s="1486"/>
      <c r="Y682" s="1498"/>
      <c r="Z682" s="1470">
        <f t="shared" ref="Z682:AD682" si="1646">IF(Z665&gt;0,Z679/Z665*100,)</f>
        <v>0</v>
      </c>
      <c r="AA682" s="1470">
        <f t="shared" si="1646"/>
        <v>0</v>
      </c>
      <c r="AB682" s="1470">
        <f t="shared" si="1646"/>
        <v>0</v>
      </c>
      <c r="AC682" s="1470">
        <f t="shared" si="1646"/>
        <v>0</v>
      </c>
      <c r="AD682" s="1470">
        <f t="shared" si="1646"/>
        <v>0</v>
      </c>
      <c r="AE682" s="1496"/>
      <c r="AF682" s="1461"/>
      <c r="AG682" s="1498"/>
      <c r="AH682" s="1486"/>
      <c r="AI682" s="1498"/>
      <c r="AJ682" s="2080"/>
      <c r="AK682" s="763" t="e">
        <f>#REF!-U682</f>
        <v>#REF!</v>
      </c>
      <c r="AL682" s="19" t="e">
        <f>#REF!-#REF!</f>
        <v>#REF!</v>
      </c>
      <c r="AM682" s="19" t="e">
        <f>Q682-#REF!</f>
        <v>#REF!</v>
      </c>
      <c r="AN682" s="19" t="e">
        <f>R682-#REF!</f>
        <v>#REF!</v>
      </c>
      <c r="AO682" s="19" t="e">
        <f>#REF!-#REF!</f>
        <v>#REF!</v>
      </c>
      <c r="AP682" s="223" t="e">
        <f>IF(AK682&gt;0,AK682/#REF!*100,"")</f>
        <v>#REF!</v>
      </c>
      <c r="AQ682" s="223" t="e">
        <f>IF(AL682&gt;0,AL682/#REF!*100,"")</f>
        <v>#REF!</v>
      </c>
      <c r="AR682" s="223" t="e">
        <f t="shared" si="1597"/>
        <v>#REF!</v>
      </c>
      <c r="AS682" s="223" t="e">
        <f t="shared" si="1598"/>
        <v>#REF!</v>
      </c>
      <c r="AT682" s="223" t="e">
        <f>IF(AO682&gt;0,AO682/#REF!*100,"")</f>
        <v>#REF!</v>
      </c>
      <c r="AW682" s="835"/>
    </row>
    <row r="683" spans="1:49" ht="18" hidden="1" customHeight="1" outlineLevel="1">
      <c r="A683" s="2613" t="s">
        <v>38</v>
      </c>
      <c r="B683" s="2614" t="s">
        <v>24</v>
      </c>
      <c r="C683" s="1434" t="s">
        <v>302</v>
      </c>
      <c r="D683" s="1496"/>
      <c r="E683" s="1496"/>
      <c r="F683" s="1496"/>
      <c r="G683" s="1464"/>
      <c r="H683" s="1464"/>
      <c r="I683" s="1464"/>
      <c r="J683" s="1464"/>
      <c r="K683" s="1464"/>
      <c r="L683" s="1505">
        <f>SUM(M683:P683)</f>
        <v>0</v>
      </c>
      <c r="M683" s="1464"/>
      <c r="N683" s="1505"/>
      <c r="O683" s="1505"/>
      <c r="P683" s="1505"/>
      <c r="Q683" s="1499"/>
      <c r="R683" s="1499"/>
      <c r="S683" s="1499"/>
      <c r="T683" s="1499"/>
      <c r="U683" s="1498">
        <f t="shared" ref="U683:Y685" si="1647">U687+U691</f>
        <v>0</v>
      </c>
      <c r="V683" s="1461">
        <f t="shared" si="1647"/>
        <v>0</v>
      </c>
      <c r="W683" s="1498">
        <f t="shared" si="1647"/>
        <v>0</v>
      </c>
      <c r="X683" s="1486">
        <f t="shared" si="1647"/>
        <v>0</v>
      </c>
      <c r="Y683" s="1498">
        <f t="shared" si="1647"/>
        <v>0</v>
      </c>
      <c r="Z683" s="1505">
        <f>SUM(AA683:AD683)</f>
        <v>0</v>
      </c>
      <c r="AA683" s="1464"/>
      <c r="AB683" s="1505"/>
      <c r="AC683" s="1505"/>
      <c r="AD683" s="1505"/>
      <c r="AE683" s="1498">
        <f t="shared" ref="AE683:AI683" si="1648">AE687+AE691</f>
        <v>0</v>
      </c>
      <c r="AF683" s="1461">
        <f t="shared" si="1648"/>
        <v>0</v>
      </c>
      <c r="AG683" s="1498">
        <f t="shared" si="1648"/>
        <v>0</v>
      </c>
      <c r="AH683" s="1486">
        <f t="shared" si="1648"/>
        <v>0</v>
      </c>
      <c r="AI683" s="1498">
        <f t="shared" si="1648"/>
        <v>0</v>
      </c>
      <c r="AJ683" s="2080"/>
      <c r="AK683" s="763" t="e">
        <f>#REF!-U683</f>
        <v>#REF!</v>
      </c>
      <c r="AL683" s="19" t="e">
        <f>#REF!-#REF!</f>
        <v>#REF!</v>
      </c>
      <c r="AM683" s="19" t="e">
        <f>Q683-#REF!</f>
        <v>#REF!</v>
      </c>
      <c r="AN683" s="19" t="e">
        <f>R683-#REF!</f>
        <v>#REF!</v>
      </c>
      <c r="AO683" s="19" t="e">
        <f>#REF!-#REF!</f>
        <v>#REF!</v>
      </c>
      <c r="AP683" s="223" t="e">
        <f>IF(AK683&gt;0,AK683/#REF!*100,"")</f>
        <v>#REF!</v>
      </c>
      <c r="AQ683" s="223" t="e">
        <f>IF(AL683&gt;0,AL683/#REF!*100,"")</f>
        <v>#REF!</v>
      </c>
      <c r="AR683" s="223" t="e">
        <f t="shared" si="1597"/>
        <v>#REF!</v>
      </c>
      <c r="AS683" s="223" t="e">
        <f t="shared" si="1598"/>
        <v>#REF!</v>
      </c>
      <c r="AT683" s="223" t="e">
        <f>IF(AO683&gt;0,AO683/#REF!*100,"")</f>
        <v>#REF!</v>
      </c>
      <c r="AW683" s="835"/>
    </row>
    <row r="684" spans="1:49" ht="18" hidden="1" customHeight="1" outlineLevel="1">
      <c r="A684" s="2613"/>
      <c r="B684" s="2614"/>
      <c r="C684" s="1434" t="s">
        <v>303</v>
      </c>
      <c r="D684" s="1496"/>
      <c r="E684" s="1496"/>
      <c r="F684" s="1496"/>
      <c r="G684" s="1464"/>
      <c r="H684" s="1464"/>
      <c r="I684" s="1464"/>
      <c r="J684" s="1464"/>
      <c r="K684" s="1464"/>
      <c r="L684" s="1505">
        <f>SUM(M684:P684)</f>
        <v>0</v>
      </c>
      <c r="M684" s="1464"/>
      <c r="N684" s="1505"/>
      <c r="O684" s="1505"/>
      <c r="P684" s="1505"/>
      <c r="Q684" s="1499"/>
      <c r="R684" s="1499"/>
      <c r="S684" s="1499"/>
      <c r="T684" s="1499"/>
      <c r="U684" s="1498">
        <f t="shared" si="1647"/>
        <v>0</v>
      </c>
      <c r="V684" s="1461">
        <f t="shared" si="1647"/>
        <v>0</v>
      </c>
      <c r="W684" s="1498">
        <f t="shared" si="1647"/>
        <v>0</v>
      </c>
      <c r="X684" s="1486">
        <f t="shared" si="1647"/>
        <v>0</v>
      </c>
      <c r="Y684" s="1498">
        <f t="shared" si="1647"/>
        <v>0</v>
      </c>
      <c r="Z684" s="1505">
        <f>SUM(AA684:AD684)</f>
        <v>0</v>
      </c>
      <c r="AA684" s="1464"/>
      <c r="AB684" s="1505"/>
      <c r="AC684" s="1505"/>
      <c r="AD684" s="1505"/>
      <c r="AE684" s="1498">
        <f t="shared" ref="AE684:AI684" si="1649">AE688+AE692</f>
        <v>0</v>
      </c>
      <c r="AF684" s="1461">
        <f t="shared" si="1649"/>
        <v>0</v>
      </c>
      <c r="AG684" s="1498">
        <f t="shared" si="1649"/>
        <v>0</v>
      </c>
      <c r="AH684" s="1486">
        <f t="shared" si="1649"/>
        <v>0</v>
      </c>
      <c r="AI684" s="1498">
        <f t="shared" si="1649"/>
        <v>0</v>
      </c>
      <c r="AJ684" s="2080"/>
      <c r="AK684" s="763" t="e">
        <f>#REF!-U684</f>
        <v>#REF!</v>
      </c>
      <c r="AL684" s="19" t="e">
        <f>#REF!-#REF!</f>
        <v>#REF!</v>
      </c>
      <c r="AM684" s="19" t="e">
        <f>Q684-#REF!</f>
        <v>#REF!</v>
      </c>
      <c r="AN684" s="19" t="e">
        <f>R684-#REF!</f>
        <v>#REF!</v>
      </c>
      <c r="AO684" s="19" t="e">
        <f>#REF!-#REF!</f>
        <v>#REF!</v>
      </c>
      <c r="AP684" s="223" t="e">
        <f>IF(AK684&gt;0,AK684/#REF!*100,"")</f>
        <v>#REF!</v>
      </c>
      <c r="AQ684" s="223" t="e">
        <f>IF(AL684&gt;0,AL684/#REF!*100,"")</f>
        <v>#REF!</v>
      </c>
      <c r="AR684" s="223" t="e">
        <f t="shared" si="1597"/>
        <v>#REF!</v>
      </c>
      <c r="AS684" s="223" t="e">
        <f t="shared" si="1598"/>
        <v>#REF!</v>
      </c>
      <c r="AT684" s="223" t="e">
        <f>IF(AO684&gt;0,AO684/#REF!*100,"")</f>
        <v>#REF!</v>
      </c>
      <c r="AW684" s="835"/>
    </row>
    <row r="685" spans="1:49" ht="14.45" hidden="1" customHeight="1" outlineLevel="1">
      <c r="A685" s="2613"/>
      <c r="B685" s="2614"/>
      <c r="C685" s="1508" t="s">
        <v>30</v>
      </c>
      <c r="D685" s="1509"/>
      <c r="E685" s="1509"/>
      <c r="F685" s="1509"/>
      <c r="G685" s="1510">
        <f>IF(G660&gt;0,G683/G$12*100,)</f>
        <v>0</v>
      </c>
      <c r="H685" s="1510"/>
      <c r="I685" s="1510"/>
      <c r="J685" s="1510"/>
      <c r="K685" s="1510"/>
      <c r="L685" s="1470">
        <f t="shared" ref="L685:P685" si="1650">IF(L660&gt;0,L683/L660*100,)</f>
        <v>0</v>
      </c>
      <c r="M685" s="1470">
        <f t="shared" si="1650"/>
        <v>0</v>
      </c>
      <c r="N685" s="1470">
        <f t="shared" si="1650"/>
        <v>0</v>
      </c>
      <c r="O685" s="1470">
        <f t="shared" si="1650"/>
        <v>0</v>
      </c>
      <c r="P685" s="1470">
        <f t="shared" si="1650"/>
        <v>0</v>
      </c>
      <c r="Q685" s="1470">
        <f t="shared" ref="Q685:R685" si="1651">IF(Q660&gt;0,Q683/Q660*100,)</f>
        <v>0</v>
      </c>
      <c r="R685" s="1470">
        <f t="shared" si="1651"/>
        <v>0</v>
      </c>
      <c r="S685" s="1470">
        <f t="shared" ref="S685:T685" si="1652">IF(S660&gt;0,S683/S660*100,)</f>
        <v>0</v>
      </c>
      <c r="T685" s="1470">
        <f t="shared" si="1652"/>
        <v>0</v>
      </c>
      <c r="U685" s="1498">
        <f t="shared" si="1647"/>
        <v>0</v>
      </c>
      <c r="V685" s="1461">
        <f t="shared" si="1647"/>
        <v>0</v>
      </c>
      <c r="W685" s="1498">
        <f t="shared" si="1647"/>
        <v>0</v>
      </c>
      <c r="X685" s="1486">
        <f t="shared" si="1647"/>
        <v>0</v>
      </c>
      <c r="Y685" s="1498">
        <f t="shared" si="1647"/>
        <v>0</v>
      </c>
      <c r="Z685" s="1470">
        <f t="shared" ref="Z685:AD685" si="1653">IF(Z660&gt;0,Z683/Z660*100,)</f>
        <v>0</v>
      </c>
      <c r="AA685" s="1470">
        <f t="shared" si="1653"/>
        <v>0</v>
      </c>
      <c r="AB685" s="1470">
        <f t="shared" si="1653"/>
        <v>0</v>
      </c>
      <c r="AC685" s="1470">
        <f t="shared" si="1653"/>
        <v>0</v>
      </c>
      <c r="AD685" s="1470">
        <f t="shared" si="1653"/>
        <v>0</v>
      </c>
      <c r="AE685" s="1498">
        <f t="shared" ref="AE685:AI685" si="1654">AE689+AE693</f>
        <v>0</v>
      </c>
      <c r="AF685" s="1461">
        <f t="shared" si="1654"/>
        <v>0</v>
      </c>
      <c r="AG685" s="1498">
        <f t="shared" si="1654"/>
        <v>0</v>
      </c>
      <c r="AH685" s="1486">
        <f t="shared" si="1654"/>
        <v>0</v>
      </c>
      <c r="AI685" s="1498">
        <f t="shared" si="1654"/>
        <v>0</v>
      </c>
      <c r="AJ685" s="2080"/>
      <c r="AK685" s="763" t="e">
        <f>#REF!-U685</f>
        <v>#REF!</v>
      </c>
      <c r="AL685" s="19" t="e">
        <f>#REF!-#REF!</f>
        <v>#REF!</v>
      </c>
      <c r="AM685" s="19" t="e">
        <f>Q685-#REF!</f>
        <v>#REF!</v>
      </c>
      <c r="AN685" s="19" t="e">
        <f>R685-#REF!</f>
        <v>#REF!</v>
      </c>
      <c r="AO685" s="19" t="e">
        <f>#REF!-#REF!</f>
        <v>#REF!</v>
      </c>
      <c r="AP685" s="223" t="e">
        <f>IF(AK685&gt;0,AK685/#REF!*100,"")</f>
        <v>#REF!</v>
      </c>
      <c r="AQ685" s="223" t="e">
        <f>IF(AL685&gt;0,AL685/#REF!*100,"")</f>
        <v>#REF!</v>
      </c>
      <c r="AR685" s="223" t="e">
        <f t="shared" si="1597"/>
        <v>#REF!</v>
      </c>
      <c r="AS685" s="223" t="e">
        <f t="shared" si="1598"/>
        <v>#REF!</v>
      </c>
      <c r="AT685" s="223" t="e">
        <f>IF(AO685&gt;0,AO685/#REF!*100,"")</f>
        <v>#REF!</v>
      </c>
      <c r="AW685" s="835"/>
    </row>
    <row r="686" spans="1:49" ht="14.45" hidden="1" customHeight="1" outlineLevel="1">
      <c r="A686" s="2613"/>
      <c r="B686" s="2614"/>
      <c r="C686" s="1508" t="s">
        <v>78</v>
      </c>
      <c r="D686" s="1509"/>
      <c r="E686" s="1509"/>
      <c r="F686" s="1509"/>
      <c r="G686" s="1510">
        <f>IF(G666&gt;0,G683/G$18*100,)</f>
        <v>0</v>
      </c>
      <c r="H686" s="1510"/>
      <c r="I686" s="1510"/>
      <c r="J686" s="1510"/>
      <c r="K686" s="1510"/>
      <c r="L686" s="1470">
        <f t="shared" ref="L686:P686" si="1655">IF(L666&gt;0,L683/L666*100,)</f>
        <v>0</v>
      </c>
      <c r="M686" s="1470">
        <f t="shared" si="1655"/>
        <v>0</v>
      </c>
      <c r="N686" s="1470">
        <f t="shared" si="1655"/>
        <v>0</v>
      </c>
      <c r="O686" s="1470">
        <f t="shared" si="1655"/>
        <v>0</v>
      </c>
      <c r="P686" s="1470">
        <f t="shared" si="1655"/>
        <v>0</v>
      </c>
      <c r="Q686" s="1470">
        <f t="shared" ref="Q686:R686" si="1656">IF(Q666&gt;0,Q683/Q666*100,)</f>
        <v>0</v>
      </c>
      <c r="R686" s="1470">
        <f t="shared" si="1656"/>
        <v>0</v>
      </c>
      <c r="S686" s="1470">
        <f t="shared" ref="S686:T686" si="1657">IF(S666&gt;0,S683/S666*100,)</f>
        <v>0</v>
      </c>
      <c r="T686" s="1470">
        <f t="shared" si="1657"/>
        <v>0</v>
      </c>
      <c r="U686" s="1496"/>
      <c r="V686" s="1461"/>
      <c r="W686" s="1498"/>
      <c r="X686" s="1486"/>
      <c r="Y686" s="1498"/>
      <c r="Z686" s="1470">
        <f t="shared" ref="Z686:AD686" si="1658">IF(Z666&gt;0,Z683/Z666*100,)</f>
        <v>0</v>
      </c>
      <c r="AA686" s="1470">
        <f t="shared" si="1658"/>
        <v>0</v>
      </c>
      <c r="AB686" s="1470">
        <f t="shared" si="1658"/>
        <v>0</v>
      </c>
      <c r="AC686" s="1470">
        <f t="shared" si="1658"/>
        <v>0</v>
      </c>
      <c r="AD686" s="1470">
        <f t="shared" si="1658"/>
        <v>0</v>
      </c>
      <c r="AE686" s="1496"/>
      <c r="AF686" s="1461"/>
      <c r="AG686" s="1498"/>
      <c r="AH686" s="1486"/>
      <c r="AI686" s="1498"/>
      <c r="AJ686" s="2080"/>
      <c r="AK686" s="763" t="e">
        <f>#REF!-U686</f>
        <v>#REF!</v>
      </c>
      <c r="AL686" s="19" t="e">
        <f>#REF!-#REF!</f>
        <v>#REF!</v>
      </c>
      <c r="AM686" s="19" t="e">
        <f>Q686-#REF!</f>
        <v>#REF!</v>
      </c>
      <c r="AN686" s="19" t="e">
        <f>R686-#REF!</f>
        <v>#REF!</v>
      </c>
      <c r="AO686" s="19" t="e">
        <f>#REF!-#REF!</f>
        <v>#REF!</v>
      </c>
      <c r="AP686" s="223" t="e">
        <f>IF(AK686&gt;0,AK686/#REF!*100,"")</f>
        <v>#REF!</v>
      </c>
      <c r="AQ686" s="223" t="e">
        <f>IF(AL686&gt;0,AL686/#REF!*100,"")</f>
        <v>#REF!</v>
      </c>
      <c r="AR686" s="223" t="e">
        <f t="shared" si="1597"/>
        <v>#REF!</v>
      </c>
      <c r="AS686" s="223" t="e">
        <f t="shared" si="1598"/>
        <v>#REF!</v>
      </c>
      <c r="AT686" s="223" t="e">
        <f>IF(AO686&gt;0,AO686/#REF!*100,"")</f>
        <v>#REF!</v>
      </c>
      <c r="AW686" s="835"/>
    </row>
    <row r="687" spans="1:49" ht="15" hidden="1" customHeight="1" outlineLevel="1">
      <c r="A687" s="2613">
        <v>5</v>
      </c>
      <c r="B687" s="2620" t="s">
        <v>60</v>
      </c>
      <c r="C687" s="1434" t="s">
        <v>302</v>
      </c>
      <c r="D687" s="1536"/>
      <c r="E687" s="1536"/>
      <c r="F687" s="1536"/>
      <c r="G687" s="1507">
        <f>G689+G691+G693</f>
        <v>0</v>
      </c>
      <c r="H687" s="1507"/>
      <c r="I687" s="1507"/>
      <c r="J687" s="1507"/>
      <c r="K687" s="1507"/>
      <c r="L687" s="1505">
        <f>SUM(M687:P687)</f>
        <v>0</v>
      </c>
      <c r="M687" s="1464"/>
      <c r="N687" s="1505"/>
      <c r="O687" s="1505"/>
      <c r="P687" s="1505"/>
      <c r="Q687" s="1499"/>
      <c r="R687" s="1499"/>
      <c r="S687" s="1499"/>
      <c r="T687" s="1499"/>
      <c r="U687" s="1496"/>
      <c r="V687" s="1461"/>
      <c r="W687" s="1498"/>
      <c r="X687" s="1486"/>
      <c r="Y687" s="1498"/>
      <c r="Z687" s="1505">
        <f>SUM(AA687:AD687)</f>
        <v>0</v>
      </c>
      <c r="AA687" s="1464"/>
      <c r="AB687" s="1505"/>
      <c r="AC687" s="1505"/>
      <c r="AD687" s="1505"/>
      <c r="AE687" s="1496"/>
      <c r="AF687" s="1461"/>
      <c r="AG687" s="1498"/>
      <c r="AH687" s="1486"/>
      <c r="AI687" s="1498"/>
      <c r="AJ687" s="2080"/>
      <c r="AK687" s="763" t="e">
        <f>#REF!-U687</f>
        <v>#REF!</v>
      </c>
      <c r="AL687" s="19" t="e">
        <f>#REF!-#REF!</f>
        <v>#REF!</v>
      </c>
      <c r="AM687" s="19" t="e">
        <f>Q687-#REF!</f>
        <v>#REF!</v>
      </c>
      <c r="AN687" s="19" t="e">
        <f>R687-#REF!</f>
        <v>#REF!</v>
      </c>
      <c r="AO687" s="19" t="e">
        <f>#REF!-#REF!</f>
        <v>#REF!</v>
      </c>
      <c r="AP687" s="223" t="e">
        <f>IF(AK687&gt;0,AK687/#REF!*100,"")</f>
        <v>#REF!</v>
      </c>
      <c r="AQ687" s="223" t="e">
        <f>IF(AL687&gt;0,AL687/#REF!*100,"")</f>
        <v>#REF!</v>
      </c>
      <c r="AR687" s="223" t="e">
        <f t="shared" ref="AR687:AR703" si="1659">IF(AM687&gt;0,AM687/Q687*100,"")</f>
        <v>#REF!</v>
      </c>
      <c r="AS687" s="223" t="e">
        <f t="shared" ref="AS687:AS703" si="1660">IF(AN687&gt;0,AN687/R687*100,"")</f>
        <v>#REF!</v>
      </c>
      <c r="AT687" s="223" t="e">
        <f>IF(AO687&gt;0,AO687/#REF!*100,"")</f>
        <v>#REF!</v>
      </c>
      <c r="AW687" s="835"/>
    </row>
    <row r="688" spans="1:49" ht="14.45" hidden="1" customHeight="1" outlineLevel="1">
      <c r="A688" s="2613"/>
      <c r="B688" s="2620"/>
      <c r="C688" s="1434" t="s">
        <v>79</v>
      </c>
      <c r="D688" s="1536"/>
      <c r="E688" s="1536"/>
      <c r="F688" s="1536"/>
      <c r="G688" s="1510">
        <f>IF(G667&gt;0,G687/G$19*100,)</f>
        <v>0</v>
      </c>
      <c r="H688" s="1510"/>
      <c r="I688" s="1510"/>
      <c r="J688" s="1510"/>
      <c r="K688" s="1510"/>
      <c r="L688" s="1470">
        <f t="shared" ref="L688:P688" si="1661">IF(L667&gt;0,L687/L667*100,)</f>
        <v>0</v>
      </c>
      <c r="M688" s="1470">
        <f t="shared" si="1661"/>
        <v>0</v>
      </c>
      <c r="N688" s="1470">
        <f t="shared" si="1661"/>
        <v>0</v>
      </c>
      <c r="O688" s="1470">
        <f t="shared" si="1661"/>
        <v>0</v>
      </c>
      <c r="P688" s="1470">
        <f t="shared" si="1661"/>
        <v>0</v>
      </c>
      <c r="Q688" s="1470">
        <f t="shared" ref="Q688:R688" si="1662">IF(Q667&gt;0,Q687/Q667*100,)</f>
        <v>0</v>
      </c>
      <c r="R688" s="1470">
        <f t="shared" si="1662"/>
        <v>0</v>
      </c>
      <c r="S688" s="1470">
        <f t="shared" ref="S688:T688" si="1663">IF(S667&gt;0,S687/S667*100,)</f>
        <v>0</v>
      </c>
      <c r="T688" s="1470">
        <f t="shared" si="1663"/>
        <v>0</v>
      </c>
      <c r="U688" s="1498">
        <f t="shared" ref="U688" si="1664">U687*0.85*1.45/1000</f>
        <v>0</v>
      </c>
      <c r="V688" s="1461">
        <f>V687*0.85*1.45/1000</f>
        <v>0</v>
      </c>
      <c r="W688" s="1498">
        <f>W687*0.85*1.45/1000</f>
        <v>0</v>
      </c>
      <c r="X688" s="1486">
        <f>X687*0.85*1.45/1000</f>
        <v>0</v>
      </c>
      <c r="Y688" s="1498">
        <f>Y687*0.85*1.45/1000</f>
        <v>0</v>
      </c>
      <c r="Z688" s="1470">
        <f t="shared" ref="Z688:AD688" si="1665">IF(Z667&gt;0,Z687/Z667*100,)</f>
        <v>0</v>
      </c>
      <c r="AA688" s="1470">
        <f t="shared" si="1665"/>
        <v>0</v>
      </c>
      <c r="AB688" s="1470">
        <f t="shared" si="1665"/>
        <v>0</v>
      </c>
      <c r="AC688" s="1470">
        <f t="shared" si="1665"/>
        <v>0</v>
      </c>
      <c r="AD688" s="1470">
        <f t="shared" si="1665"/>
        <v>0</v>
      </c>
      <c r="AE688" s="1498">
        <f t="shared" ref="AE688" si="1666">AE687*0.85*1.45/1000</f>
        <v>0</v>
      </c>
      <c r="AF688" s="1461">
        <f>AF687*0.85*1.45/1000</f>
        <v>0</v>
      </c>
      <c r="AG688" s="1498">
        <f>AG687*0.85*1.45/1000</f>
        <v>0</v>
      </c>
      <c r="AH688" s="1486">
        <f>AH687*0.85*1.45/1000</f>
        <v>0</v>
      </c>
      <c r="AI688" s="1498">
        <f>AI687*0.85*1.45/1000</f>
        <v>0</v>
      </c>
      <c r="AJ688" s="2080"/>
      <c r="AK688" s="763" t="e">
        <f>#REF!-U688</f>
        <v>#REF!</v>
      </c>
      <c r="AL688" s="19" t="e">
        <f>#REF!-#REF!</f>
        <v>#REF!</v>
      </c>
      <c r="AM688" s="19" t="e">
        <f>Q688-#REF!</f>
        <v>#REF!</v>
      </c>
      <c r="AN688" s="19" t="e">
        <f>R688-#REF!</f>
        <v>#REF!</v>
      </c>
      <c r="AO688" s="19" t="e">
        <f>#REF!-#REF!</f>
        <v>#REF!</v>
      </c>
      <c r="AP688" s="223" t="e">
        <f>IF(AK688&gt;0,AK688/#REF!*100,"")</f>
        <v>#REF!</v>
      </c>
      <c r="AQ688" s="223" t="e">
        <f>IF(AL688&gt;0,AL688/#REF!*100,"")</f>
        <v>#REF!</v>
      </c>
      <c r="AR688" s="223" t="e">
        <f t="shared" si="1659"/>
        <v>#REF!</v>
      </c>
      <c r="AS688" s="223" t="e">
        <f t="shared" si="1660"/>
        <v>#REF!</v>
      </c>
      <c r="AT688" s="223" t="e">
        <f>IF(AO688&gt;0,AO688/#REF!*100,"")</f>
        <v>#REF!</v>
      </c>
      <c r="AW688" s="835"/>
    </row>
    <row r="689" spans="1:50" ht="18" hidden="1" customHeight="1" outlineLevel="1">
      <c r="A689" s="2613" t="s">
        <v>39</v>
      </c>
      <c r="B689" s="2619" t="s">
        <v>21</v>
      </c>
      <c r="C689" s="1434" t="s">
        <v>302</v>
      </c>
      <c r="D689" s="1496"/>
      <c r="E689" s="1496"/>
      <c r="F689" s="1496"/>
      <c r="G689" s="1478"/>
      <c r="H689" s="1478"/>
      <c r="I689" s="1478"/>
      <c r="J689" s="1478"/>
      <c r="K689" s="1478"/>
      <c r="L689" s="1505">
        <f>SUM(M689:P689)</f>
        <v>0</v>
      </c>
      <c r="M689" s="1464"/>
      <c r="N689" s="1505"/>
      <c r="O689" s="1505"/>
      <c r="P689" s="1505"/>
      <c r="Q689" s="1499"/>
      <c r="R689" s="1499"/>
      <c r="S689" s="1499"/>
      <c r="T689" s="1499"/>
      <c r="U689" s="1496"/>
      <c r="V689" s="1461"/>
      <c r="W689" s="1498"/>
      <c r="X689" s="1486"/>
      <c r="Y689" s="1498"/>
      <c r="Z689" s="1505">
        <f>SUM(AA689:AD689)</f>
        <v>0</v>
      </c>
      <c r="AA689" s="1464"/>
      <c r="AB689" s="1505"/>
      <c r="AC689" s="1505"/>
      <c r="AD689" s="1505"/>
      <c r="AE689" s="1496"/>
      <c r="AF689" s="1461"/>
      <c r="AG689" s="1498"/>
      <c r="AH689" s="1486"/>
      <c r="AI689" s="1498"/>
      <c r="AJ689" s="2080"/>
      <c r="AK689" s="763" t="e">
        <f>#REF!-U689</f>
        <v>#REF!</v>
      </c>
      <c r="AL689" s="19" t="e">
        <f>#REF!-#REF!</f>
        <v>#REF!</v>
      </c>
      <c r="AM689" s="19" t="e">
        <f>Q689-#REF!</f>
        <v>#REF!</v>
      </c>
      <c r="AN689" s="19" t="e">
        <f>R689-#REF!</f>
        <v>#REF!</v>
      </c>
      <c r="AO689" s="19" t="e">
        <f>#REF!-#REF!</f>
        <v>#REF!</v>
      </c>
      <c r="AP689" s="223" t="e">
        <f>IF(AK689&gt;0,AK689/#REF!*100,"")</f>
        <v>#REF!</v>
      </c>
      <c r="AQ689" s="223" t="e">
        <f>IF(AL689&gt;0,AL689/#REF!*100,"")</f>
        <v>#REF!</v>
      </c>
      <c r="AR689" s="223" t="e">
        <f t="shared" si="1659"/>
        <v>#REF!</v>
      </c>
      <c r="AS689" s="223" t="e">
        <f t="shared" si="1660"/>
        <v>#REF!</v>
      </c>
      <c r="AT689" s="223" t="e">
        <f>IF(AO689&gt;0,AO689/#REF!*100,"")</f>
        <v>#REF!</v>
      </c>
      <c r="AW689" s="835"/>
    </row>
    <row r="690" spans="1:50" ht="14.45" hidden="1" customHeight="1" outlineLevel="1">
      <c r="A690" s="2613"/>
      <c r="B690" s="2619"/>
      <c r="C690" s="1508" t="s">
        <v>80</v>
      </c>
      <c r="D690" s="1509"/>
      <c r="E690" s="1509"/>
      <c r="F690" s="1509"/>
      <c r="G690" s="1510">
        <f>IF(G671&gt;0,G689/G$23*100,)</f>
        <v>0</v>
      </c>
      <c r="H690" s="1510"/>
      <c r="I690" s="1510"/>
      <c r="J690" s="1510"/>
      <c r="K690" s="1510"/>
      <c r="L690" s="1470">
        <f t="shared" ref="L690:P690" si="1667">IF(L671&gt;0,L689/L671*100,)</f>
        <v>0</v>
      </c>
      <c r="M690" s="1470">
        <f t="shared" si="1667"/>
        <v>0</v>
      </c>
      <c r="N690" s="1470">
        <f t="shared" si="1667"/>
        <v>0</v>
      </c>
      <c r="O690" s="1470">
        <f t="shared" si="1667"/>
        <v>0</v>
      </c>
      <c r="P690" s="1470">
        <f t="shared" si="1667"/>
        <v>0</v>
      </c>
      <c r="Q690" s="1470">
        <f t="shared" ref="Q690:R690" si="1668">IF(Q671&gt;0,Q689/Q671*100,)</f>
        <v>0</v>
      </c>
      <c r="R690" s="1470">
        <f t="shared" si="1668"/>
        <v>0</v>
      </c>
      <c r="S690" s="1470">
        <f t="shared" ref="S690:T690" si="1669">IF(S671&gt;0,S689/S671*100,)</f>
        <v>0</v>
      </c>
      <c r="T690" s="1470">
        <f t="shared" si="1669"/>
        <v>0</v>
      </c>
      <c r="U690" s="1496"/>
      <c r="V690" s="1461"/>
      <c r="W690" s="1498"/>
      <c r="X690" s="1486"/>
      <c r="Y690" s="1498"/>
      <c r="Z690" s="1470">
        <f t="shared" ref="Z690:AD690" si="1670">IF(Z671&gt;0,Z689/Z671*100,)</f>
        <v>0</v>
      </c>
      <c r="AA690" s="1470">
        <f t="shared" si="1670"/>
        <v>0</v>
      </c>
      <c r="AB690" s="1470">
        <f t="shared" si="1670"/>
        <v>0</v>
      </c>
      <c r="AC690" s="1470">
        <f t="shared" si="1670"/>
        <v>0</v>
      </c>
      <c r="AD690" s="1470">
        <f t="shared" si="1670"/>
        <v>0</v>
      </c>
      <c r="AE690" s="1496"/>
      <c r="AF690" s="1461"/>
      <c r="AG690" s="1498"/>
      <c r="AH690" s="1486"/>
      <c r="AI690" s="1498"/>
      <c r="AJ690" s="2080"/>
      <c r="AK690" s="763" t="e">
        <f>#REF!-U690</f>
        <v>#REF!</v>
      </c>
      <c r="AL690" s="19" t="e">
        <f>#REF!-#REF!</f>
        <v>#REF!</v>
      </c>
      <c r="AM690" s="19" t="e">
        <f>Q690-#REF!</f>
        <v>#REF!</v>
      </c>
      <c r="AN690" s="19" t="e">
        <f>R690-#REF!</f>
        <v>#REF!</v>
      </c>
      <c r="AO690" s="19" t="e">
        <f>#REF!-#REF!</f>
        <v>#REF!</v>
      </c>
      <c r="AP690" s="223" t="e">
        <f>IF(AK690&gt;0,AK690/#REF!*100,"")</f>
        <v>#REF!</v>
      </c>
      <c r="AQ690" s="223" t="e">
        <f>IF(AL690&gt;0,AL690/#REF!*100,"")</f>
        <v>#REF!</v>
      </c>
      <c r="AR690" s="223" t="e">
        <f t="shared" si="1659"/>
        <v>#REF!</v>
      </c>
      <c r="AS690" s="223" t="e">
        <f t="shared" si="1660"/>
        <v>#REF!</v>
      </c>
      <c r="AT690" s="223" t="e">
        <f>IF(AO690&gt;0,AO690/#REF!*100,"")</f>
        <v>#REF!</v>
      </c>
      <c r="AW690" s="835"/>
    </row>
    <row r="691" spans="1:50" ht="14.45" hidden="1" customHeight="1" outlineLevel="1">
      <c r="A691" s="2613" t="s">
        <v>40</v>
      </c>
      <c r="B691" s="2614" t="s">
        <v>22</v>
      </c>
      <c r="C691" s="1434" t="s">
        <v>302</v>
      </c>
      <c r="D691" s="1496"/>
      <c r="E691" s="1496"/>
      <c r="F691" s="1496"/>
      <c r="G691" s="1464"/>
      <c r="H691" s="1464"/>
      <c r="I691" s="1464"/>
      <c r="J691" s="1464"/>
      <c r="K691" s="1464"/>
      <c r="L691" s="1505">
        <f>SUM(M691:P691)</f>
        <v>0</v>
      </c>
      <c r="M691" s="1464"/>
      <c r="N691" s="1505"/>
      <c r="O691" s="1505"/>
      <c r="P691" s="1505"/>
      <c r="Q691" s="1505"/>
      <c r="R691" s="1505"/>
      <c r="S691" s="1505"/>
      <c r="T691" s="1505"/>
      <c r="U691" s="1496"/>
      <c r="V691" s="1461"/>
      <c r="W691" s="1498"/>
      <c r="X691" s="1486"/>
      <c r="Y691" s="1498"/>
      <c r="Z691" s="1505">
        <f>SUM(AA691:AD691)</f>
        <v>0</v>
      </c>
      <c r="AA691" s="1464"/>
      <c r="AB691" s="1505"/>
      <c r="AC691" s="1505"/>
      <c r="AD691" s="1505"/>
      <c r="AE691" s="1496"/>
      <c r="AF691" s="1461"/>
      <c r="AG691" s="1498"/>
      <c r="AH691" s="1486"/>
      <c r="AI691" s="1498"/>
      <c r="AJ691" s="2080"/>
      <c r="AK691" s="763" t="e">
        <f>#REF!-U691</f>
        <v>#REF!</v>
      </c>
      <c r="AL691" s="19" t="e">
        <f>#REF!-#REF!</f>
        <v>#REF!</v>
      </c>
      <c r="AM691" s="19" t="e">
        <f>Q691-#REF!</f>
        <v>#REF!</v>
      </c>
      <c r="AN691" s="19" t="e">
        <f>R691-#REF!</f>
        <v>#REF!</v>
      </c>
      <c r="AO691" s="19" t="e">
        <f>#REF!-#REF!</f>
        <v>#REF!</v>
      </c>
      <c r="AP691" s="223" t="e">
        <f>IF(AK691&gt;0,AK691/#REF!*100,"")</f>
        <v>#REF!</v>
      </c>
      <c r="AQ691" s="223" t="e">
        <f>IF(AL691&gt;0,AL691/#REF!*100,"")</f>
        <v>#REF!</v>
      </c>
      <c r="AR691" s="223" t="e">
        <f t="shared" si="1659"/>
        <v>#REF!</v>
      </c>
      <c r="AS691" s="223" t="e">
        <f t="shared" si="1660"/>
        <v>#REF!</v>
      </c>
      <c r="AT691" s="223" t="e">
        <f>IF(AO691&gt;0,AO691/#REF!*100,"")</f>
        <v>#REF!</v>
      </c>
      <c r="AW691" s="835"/>
    </row>
    <row r="692" spans="1:50" ht="14.45" hidden="1" customHeight="1" outlineLevel="1">
      <c r="A692" s="2613"/>
      <c r="B692" s="2614"/>
      <c r="C692" s="1508" t="s">
        <v>81</v>
      </c>
      <c r="D692" s="1509"/>
      <c r="E692" s="1509"/>
      <c r="F692" s="1509"/>
      <c r="G692" s="1510">
        <f>IF(G675&gt;0,G691/G$27*100,)</f>
        <v>0</v>
      </c>
      <c r="H692" s="1510"/>
      <c r="I692" s="1510"/>
      <c r="J692" s="1510"/>
      <c r="K692" s="1510"/>
      <c r="L692" s="1470">
        <f t="shared" ref="L692:P692" si="1671">IF(L675&gt;0,L691/L675*100,)</f>
        <v>0</v>
      </c>
      <c r="M692" s="1470">
        <f t="shared" si="1671"/>
        <v>0</v>
      </c>
      <c r="N692" s="1470">
        <f t="shared" si="1671"/>
        <v>0</v>
      </c>
      <c r="O692" s="1470">
        <f t="shared" si="1671"/>
        <v>0</v>
      </c>
      <c r="P692" s="1470">
        <f t="shared" si="1671"/>
        <v>0</v>
      </c>
      <c r="Q692" s="1470">
        <f t="shared" ref="Q692:R692" si="1672">IF(Q675&gt;0,Q691/Q675*100,)</f>
        <v>0</v>
      </c>
      <c r="R692" s="1470">
        <f t="shared" si="1672"/>
        <v>0</v>
      </c>
      <c r="S692" s="1470">
        <f t="shared" ref="S692:T692" si="1673">IF(S675&gt;0,S691/S675*100,)</f>
        <v>0</v>
      </c>
      <c r="T692" s="1470">
        <f t="shared" si="1673"/>
        <v>0</v>
      </c>
      <c r="U692" s="1498">
        <f t="shared" ref="U692" si="1674">U691*0.85*1.45/1000</f>
        <v>0</v>
      </c>
      <c r="V692" s="1461">
        <f>V691*0.85*1.45/1000</f>
        <v>0</v>
      </c>
      <c r="W692" s="1498">
        <f>W691*0.85*1.45/1000</f>
        <v>0</v>
      </c>
      <c r="X692" s="1486">
        <f>X691*0.85*1.45/1000</f>
        <v>0</v>
      </c>
      <c r="Y692" s="1498">
        <f>Y691*0.85*1.45/1000</f>
        <v>0</v>
      </c>
      <c r="Z692" s="1470">
        <f t="shared" ref="Z692:AD692" si="1675">IF(Z675&gt;0,Z691/Z675*100,)</f>
        <v>0</v>
      </c>
      <c r="AA692" s="1470">
        <f t="shared" si="1675"/>
        <v>0</v>
      </c>
      <c r="AB692" s="1470">
        <f t="shared" si="1675"/>
        <v>0</v>
      </c>
      <c r="AC692" s="1470">
        <f t="shared" si="1675"/>
        <v>0</v>
      </c>
      <c r="AD692" s="1470">
        <f t="shared" si="1675"/>
        <v>0</v>
      </c>
      <c r="AE692" s="1498">
        <f t="shared" ref="AE692" si="1676">AE691*0.85*1.45/1000</f>
        <v>0</v>
      </c>
      <c r="AF692" s="1461">
        <f>AF691*0.85*1.45/1000</f>
        <v>0</v>
      </c>
      <c r="AG692" s="1498">
        <f>AG691*0.85*1.45/1000</f>
        <v>0</v>
      </c>
      <c r="AH692" s="1486">
        <f>AH691*0.85*1.45/1000</f>
        <v>0</v>
      </c>
      <c r="AI692" s="1498">
        <f>AI691*0.85*1.45/1000</f>
        <v>0</v>
      </c>
      <c r="AJ692" s="2080"/>
      <c r="AK692" s="763" t="e">
        <f>#REF!-U692</f>
        <v>#REF!</v>
      </c>
      <c r="AL692" s="19" t="e">
        <f>#REF!-#REF!</f>
        <v>#REF!</v>
      </c>
      <c r="AM692" s="19" t="e">
        <f>Q692-#REF!</f>
        <v>#REF!</v>
      </c>
      <c r="AN692" s="19" t="e">
        <f>R692-#REF!</f>
        <v>#REF!</v>
      </c>
      <c r="AO692" s="19" t="e">
        <f>#REF!-#REF!</f>
        <v>#REF!</v>
      </c>
      <c r="AP692" s="223" t="e">
        <f>IF(AK692&gt;0,AK692/#REF!*100,"")</f>
        <v>#REF!</v>
      </c>
      <c r="AQ692" s="223" t="e">
        <f>IF(AL692&gt;0,AL692/#REF!*100,"")</f>
        <v>#REF!</v>
      </c>
      <c r="AR692" s="223" t="e">
        <f t="shared" si="1659"/>
        <v>#REF!</v>
      </c>
      <c r="AS692" s="223" t="e">
        <f t="shared" si="1660"/>
        <v>#REF!</v>
      </c>
      <c r="AT692" s="223" t="e">
        <f>IF(AO692&gt;0,AO692/#REF!*100,"")</f>
        <v>#REF!</v>
      </c>
      <c r="AW692" s="835"/>
    </row>
    <row r="693" spans="1:50" ht="14.45" hidden="1" customHeight="1" outlineLevel="1">
      <c r="A693" s="2613" t="s">
        <v>41</v>
      </c>
      <c r="B693" s="2614" t="s">
        <v>23</v>
      </c>
      <c r="C693" s="1434" t="s">
        <v>302</v>
      </c>
      <c r="D693" s="1496"/>
      <c r="E693" s="1496"/>
      <c r="F693" s="1496"/>
      <c r="G693" s="1478"/>
      <c r="H693" s="1478"/>
      <c r="I693" s="1478"/>
      <c r="J693" s="1478"/>
      <c r="K693" s="1478"/>
      <c r="L693" s="1505">
        <f>SUM(M693:P693)</f>
        <v>0</v>
      </c>
      <c r="M693" s="1464"/>
      <c r="N693" s="1505"/>
      <c r="O693" s="1505"/>
      <c r="P693" s="1505"/>
      <c r="Q693" s="1505"/>
      <c r="R693" s="1505"/>
      <c r="S693" s="1505"/>
      <c r="T693" s="1505"/>
      <c r="U693" s="1496"/>
      <c r="V693" s="1461"/>
      <c r="W693" s="1498"/>
      <c r="X693" s="1486"/>
      <c r="Y693" s="1498"/>
      <c r="Z693" s="1505">
        <f>SUM(AA693:AD693)</f>
        <v>0</v>
      </c>
      <c r="AA693" s="1464"/>
      <c r="AB693" s="1505"/>
      <c r="AC693" s="1505"/>
      <c r="AD693" s="1505"/>
      <c r="AE693" s="1496"/>
      <c r="AF693" s="1461"/>
      <c r="AG693" s="1498"/>
      <c r="AH693" s="1486"/>
      <c r="AI693" s="1498"/>
      <c r="AJ693" s="2080"/>
      <c r="AK693" s="763" t="e">
        <f>#REF!-U693</f>
        <v>#REF!</v>
      </c>
      <c r="AL693" s="19" t="e">
        <f>#REF!-#REF!</f>
        <v>#REF!</v>
      </c>
      <c r="AM693" s="19" t="e">
        <f>Q693-#REF!</f>
        <v>#REF!</v>
      </c>
      <c r="AN693" s="19" t="e">
        <f>R693-#REF!</f>
        <v>#REF!</v>
      </c>
      <c r="AO693" s="19" t="e">
        <f>#REF!-#REF!</f>
        <v>#REF!</v>
      </c>
      <c r="AP693" s="223" t="e">
        <f>IF(AK693&gt;0,AK693/#REF!*100,"")</f>
        <v>#REF!</v>
      </c>
      <c r="AQ693" s="223" t="e">
        <f>IF(AL693&gt;0,AL693/#REF!*100,"")</f>
        <v>#REF!</v>
      </c>
      <c r="AR693" s="223" t="e">
        <f t="shared" si="1659"/>
        <v>#REF!</v>
      </c>
      <c r="AS693" s="223" t="e">
        <f t="shared" si="1660"/>
        <v>#REF!</v>
      </c>
      <c r="AT693" s="223" t="e">
        <f>IF(AO693&gt;0,AO693/#REF!*100,"")</f>
        <v>#REF!</v>
      </c>
      <c r="AW693" s="835"/>
    </row>
    <row r="694" spans="1:50" ht="14.45" hidden="1" customHeight="1" outlineLevel="1">
      <c r="A694" s="2613"/>
      <c r="B694" s="2614"/>
      <c r="C694" s="1508" t="s">
        <v>82</v>
      </c>
      <c r="D694" s="1509"/>
      <c r="E694" s="1509"/>
      <c r="F694" s="1509"/>
      <c r="G694" s="1510">
        <f>IF(G679&gt;0,G693/G$31*100,)</f>
        <v>0</v>
      </c>
      <c r="H694" s="1510"/>
      <c r="I694" s="1510"/>
      <c r="J694" s="1510"/>
      <c r="K694" s="1510"/>
      <c r="L694" s="1470">
        <f t="shared" ref="L694:P694" si="1677">IF(L679&gt;0,L693/L679*100,)</f>
        <v>0</v>
      </c>
      <c r="M694" s="1470">
        <f t="shared" si="1677"/>
        <v>0</v>
      </c>
      <c r="N694" s="1470">
        <f t="shared" si="1677"/>
        <v>0</v>
      </c>
      <c r="O694" s="1470">
        <f t="shared" si="1677"/>
        <v>0</v>
      </c>
      <c r="P694" s="1470">
        <f t="shared" si="1677"/>
        <v>0</v>
      </c>
      <c r="Q694" s="1470">
        <f t="shared" ref="Q694:R694" si="1678">IF(Q679&gt;0,Q693/Q679*100,)</f>
        <v>0</v>
      </c>
      <c r="R694" s="1470">
        <f t="shared" si="1678"/>
        <v>0</v>
      </c>
      <c r="S694" s="1470">
        <f t="shared" ref="S694:T694" si="1679">IF(S679&gt;0,S693/S679*100,)</f>
        <v>0</v>
      </c>
      <c r="T694" s="1470">
        <f t="shared" si="1679"/>
        <v>0</v>
      </c>
      <c r="U694" s="1496"/>
      <c r="V694" s="1461"/>
      <c r="W694" s="1498"/>
      <c r="X694" s="1486"/>
      <c r="Y694" s="1498"/>
      <c r="Z694" s="1470">
        <f t="shared" ref="Z694:AD694" si="1680">IF(Z679&gt;0,Z693/Z679*100,)</f>
        <v>0</v>
      </c>
      <c r="AA694" s="1470">
        <f t="shared" si="1680"/>
        <v>0</v>
      </c>
      <c r="AB694" s="1470">
        <f t="shared" si="1680"/>
        <v>0</v>
      </c>
      <c r="AC694" s="1470">
        <f t="shared" si="1680"/>
        <v>0</v>
      </c>
      <c r="AD694" s="1470">
        <f t="shared" si="1680"/>
        <v>0</v>
      </c>
      <c r="AE694" s="1496"/>
      <c r="AF694" s="1461"/>
      <c r="AG694" s="1498"/>
      <c r="AH694" s="1486"/>
      <c r="AI694" s="1498"/>
      <c r="AJ694" s="2080"/>
      <c r="AK694" s="763" t="e">
        <f>#REF!-U694</f>
        <v>#REF!</v>
      </c>
      <c r="AL694" s="19" t="e">
        <f>#REF!-#REF!</f>
        <v>#REF!</v>
      </c>
      <c r="AM694" s="19" t="e">
        <f>Q694-#REF!</f>
        <v>#REF!</v>
      </c>
      <c r="AN694" s="19" t="e">
        <f>R694-#REF!</f>
        <v>#REF!</v>
      </c>
      <c r="AO694" s="19" t="e">
        <f>#REF!-#REF!</f>
        <v>#REF!</v>
      </c>
      <c r="AP694" s="223" t="e">
        <f>IF(AK694&gt;0,AK694/#REF!*100,"")</f>
        <v>#REF!</v>
      </c>
      <c r="AQ694" s="223" t="e">
        <f>IF(AL694&gt;0,AL694/#REF!*100,"")</f>
        <v>#REF!</v>
      </c>
      <c r="AR694" s="223" t="e">
        <f t="shared" si="1659"/>
        <v>#REF!</v>
      </c>
      <c r="AS694" s="223" t="e">
        <f t="shared" si="1660"/>
        <v>#REF!</v>
      </c>
      <c r="AT694" s="223" t="e">
        <f>IF(AO694&gt;0,AO694/#REF!*100,"")</f>
        <v>#REF!</v>
      </c>
      <c r="AW694" s="835"/>
    </row>
    <row r="695" spans="1:50" ht="34.5" customHeight="1" outlineLevel="1">
      <c r="A695" s="2595">
        <v>6</v>
      </c>
      <c r="B695" s="2618" t="s">
        <v>99</v>
      </c>
      <c r="C695" s="1434" t="s">
        <v>303</v>
      </c>
      <c r="D695" s="1559"/>
      <c r="E695" s="1303">
        <f>E699+E703+E707+E710</f>
        <v>0.115341</v>
      </c>
      <c r="F695" s="1303">
        <v>0.11870800000000001</v>
      </c>
      <c r="G695" s="1303">
        <f>G699+G703+G707+G710</f>
        <v>0.28880399999999995</v>
      </c>
      <c r="H695" s="1303">
        <v>0.40599858999999999</v>
      </c>
      <c r="I695" s="1303">
        <v>0.61758895000000003</v>
      </c>
      <c r="J695" s="1298">
        <v>3.3246151400000001</v>
      </c>
      <c r="K695" s="1298">
        <v>3.55932665</v>
      </c>
      <c r="L695" s="1298">
        <f t="shared" ref="L695:P695" si="1681">L699+L703+L707+L712</f>
        <v>1.9438491065661909</v>
      </c>
      <c r="M695" s="1298">
        <f t="shared" si="1681"/>
        <v>0.69943400439540071</v>
      </c>
      <c r="N695" s="1298">
        <f t="shared" si="1681"/>
        <v>0.38058806134042128</v>
      </c>
      <c r="O695" s="1298">
        <f t="shared" si="1681"/>
        <v>0.31510814415484234</v>
      </c>
      <c r="P695" s="1298">
        <f t="shared" si="1681"/>
        <v>0.54871889667552665</v>
      </c>
      <c r="Q695" s="1303">
        <f t="shared" ref="Q695:R695" si="1682">Q699+Q703+Q707+Q712</f>
        <v>2.0461233754688388</v>
      </c>
      <c r="R695" s="1303">
        <f t="shared" si="1682"/>
        <v>2.1279683104875922</v>
      </c>
      <c r="S695" s="1303">
        <f t="shared" ref="S695:T695" si="1683">S699+S703+S707+S712</f>
        <v>2.2130870429070963</v>
      </c>
      <c r="T695" s="1303">
        <f t="shared" si="1683"/>
        <v>2.3016099795151241</v>
      </c>
      <c r="U695" s="1298">
        <f t="shared" ref="U695:AD695" si="1684">U699+U703+U707+U712</f>
        <v>1.0253689799600001</v>
      </c>
      <c r="V695" s="1298">
        <f t="shared" si="1684"/>
        <v>0.29893865000000003</v>
      </c>
      <c r="W695" s="1298">
        <f t="shared" si="1684"/>
        <v>0.22617999999999999</v>
      </c>
      <c r="X695" s="1566">
        <f t="shared" si="1684"/>
        <v>0.217361</v>
      </c>
      <c r="Y695" s="1298">
        <f t="shared" si="1684"/>
        <v>0.28288932995999999</v>
      </c>
      <c r="Z695" s="1298">
        <f t="shared" si="1684"/>
        <v>2.1261995675945053</v>
      </c>
      <c r="AA695" s="1303">
        <f t="shared" si="1684"/>
        <v>0.77517343802681615</v>
      </c>
      <c r="AB695" s="1303">
        <f t="shared" si="1684"/>
        <v>0.42141122375900197</v>
      </c>
      <c r="AC695" s="1304">
        <f t="shared" si="1684"/>
        <v>0.35396889634886441</v>
      </c>
      <c r="AD695" s="1303">
        <f t="shared" si="1684"/>
        <v>0.57564600945982314</v>
      </c>
      <c r="AE695" s="1298">
        <f t="shared" ref="AE695:AI695" si="1685">AE699+AE703+AE707+AE712</f>
        <v>0.31320937000000004</v>
      </c>
      <c r="AF695" s="1298">
        <f t="shared" si="1685"/>
        <v>0.31320937000000004</v>
      </c>
      <c r="AG695" s="1298">
        <f t="shared" si="1685"/>
        <v>0</v>
      </c>
      <c r="AH695" s="1566">
        <f t="shared" si="1685"/>
        <v>0</v>
      </c>
      <c r="AI695" s="1298">
        <f t="shared" si="1685"/>
        <v>0</v>
      </c>
      <c r="AJ695" s="2001"/>
      <c r="AK695" s="763" t="e">
        <f>#REF!-U695</f>
        <v>#REF!</v>
      </c>
      <c r="AL695" s="19" t="e">
        <f>#REF!-#REF!</f>
        <v>#REF!</v>
      </c>
      <c r="AM695" s="19" t="e">
        <f>Q695-#REF!</f>
        <v>#REF!</v>
      </c>
      <c r="AN695" s="19" t="e">
        <f>R695-#REF!</f>
        <v>#REF!</v>
      </c>
      <c r="AO695" s="19" t="e">
        <f>#REF!-#REF!</f>
        <v>#REF!</v>
      </c>
      <c r="AP695" s="223" t="e">
        <f>IF(AK695&gt;0,AK695/#REF!*100,"")</f>
        <v>#REF!</v>
      </c>
      <c r="AQ695" s="223" t="e">
        <f>IF(AL695&gt;0,AL695/#REF!*100,"")</f>
        <v>#REF!</v>
      </c>
      <c r="AR695" s="223" t="e">
        <f t="shared" si="1659"/>
        <v>#REF!</v>
      </c>
      <c r="AS695" s="223" t="e">
        <f t="shared" si="1660"/>
        <v>#REF!</v>
      </c>
      <c r="AT695" s="223" t="e">
        <f>IF(AO695&gt;0,AO695/#REF!*100,"")</f>
        <v>#REF!</v>
      </c>
      <c r="AW695" s="835"/>
    </row>
    <row r="696" spans="1:50" ht="48" customHeight="1" outlineLevel="1">
      <c r="A696" s="2595"/>
      <c r="B696" s="2618"/>
      <c r="C696" s="1434" t="s">
        <v>280</v>
      </c>
      <c r="D696" s="1559"/>
      <c r="E696" s="1303">
        <f>E698+E702+E706+E709</f>
        <v>4.0151999999999992E-3</v>
      </c>
      <c r="F696" s="1303">
        <v>1.4132531999999998E-2</v>
      </c>
      <c r="G696" s="1303">
        <f>G698+G702+G706+G709</f>
        <v>4.6234218000000001E-2</v>
      </c>
      <c r="H696" s="1303">
        <v>6.3545061999999999E-2</v>
      </c>
      <c r="I696" s="1303">
        <v>6.4245457999999991E-2</v>
      </c>
      <c r="J696" s="1298">
        <v>0.13400030600000001</v>
      </c>
      <c r="K696" s="1298">
        <v>0.22134872</v>
      </c>
      <c r="L696" s="1298">
        <f t="shared" ref="L696:P696" si="1686">L698+L702+L706+L711</f>
        <v>0.13498434799999998</v>
      </c>
      <c r="M696" s="1298">
        <f t="shared" si="1686"/>
        <v>5.2290079999999996E-2</v>
      </c>
      <c r="N696" s="1298">
        <f t="shared" si="1686"/>
        <v>2.5292219999999997E-2</v>
      </c>
      <c r="O696" s="1298">
        <f t="shared" si="1686"/>
        <v>1.6321087999999997E-2</v>
      </c>
      <c r="P696" s="1298">
        <f t="shared" si="1686"/>
        <v>4.1080959999999993E-2</v>
      </c>
      <c r="Q696" s="1303">
        <f t="shared" ref="Q696:R696" si="1687">Q698+Q702+Q706+Q711</f>
        <v>0.13498434799999998</v>
      </c>
      <c r="R696" s="1303">
        <f t="shared" si="1687"/>
        <v>0.13498434799999998</v>
      </c>
      <c r="S696" s="1303">
        <f t="shared" ref="S696:T696" si="1688">S698+S702+S706+S711</f>
        <v>0.13498434799999998</v>
      </c>
      <c r="T696" s="1303">
        <f t="shared" si="1688"/>
        <v>0.13498434799999998</v>
      </c>
      <c r="U696" s="1298">
        <f t="shared" ref="U696:AD696" si="1689">U698+U702+U706+U711</f>
        <v>9.1704941999999984E-2</v>
      </c>
      <c r="V696" s="1298">
        <f t="shared" si="1689"/>
        <v>3.0999035999999997E-2</v>
      </c>
      <c r="W696" s="1298">
        <f t="shared" si="1689"/>
        <v>1.7687000000000001E-2</v>
      </c>
      <c r="X696" s="1566">
        <f t="shared" si="1689"/>
        <v>1.3540805999999999E-2</v>
      </c>
      <c r="Y696" s="1298">
        <f t="shared" si="1689"/>
        <v>2.94781E-2</v>
      </c>
      <c r="Z696" s="1298">
        <f t="shared" si="1689"/>
        <v>0.134984317996</v>
      </c>
      <c r="AA696" s="1303">
        <f t="shared" si="1689"/>
        <v>5.2646864799999984E-2</v>
      </c>
      <c r="AB696" s="1303">
        <f t="shared" si="1689"/>
        <v>2.5223063339999997E-2</v>
      </c>
      <c r="AC696" s="1304">
        <f t="shared" si="1689"/>
        <v>1.6340272736E-2</v>
      </c>
      <c r="AD696" s="1303">
        <f t="shared" si="1689"/>
        <v>4.0774117119999995E-2</v>
      </c>
      <c r="AE696" s="1298">
        <f t="shared" ref="AE696:AI696" si="1690">AE698+AE702+AE706+AE711</f>
        <v>2.9476633999999995E-2</v>
      </c>
      <c r="AF696" s="1298">
        <f t="shared" si="1690"/>
        <v>2.9476633999999995E-2</v>
      </c>
      <c r="AG696" s="1298">
        <f t="shared" si="1690"/>
        <v>0</v>
      </c>
      <c r="AH696" s="1566">
        <f t="shared" si="1690"/>
        <v>0</v>
      </c>
      <c r="AI696" s="1298">
        <f t="shared" si="1690"/>
        <v>0</v>
      </c>
      <c r="AJ696" s="2001"/>
      <c r="AK696" s="763" t="e">
        <f>#REF!-U696</f>
        <v>#REF!</v>
      </c>
      <c r="AL696" s="19" t="e">
        <f>#REF!-#REF!</f>
        <v>#REF!</v>
      </c>
      <c r="AM696" s="19" t="e">
        <f>Q696-#REF!</f>
        <v>#REF!</v>
      </c>
      <c r="AN696" s="19" t="e">
        <f>R696-#REF!</f>
        <v>#REF!</v>
      </c>
      <c r="AO696" s="19" t="e">
        <f>#REF!-#REF!</f>
        <v>#REF!</v>
      </c>
      <c r="AP696" s="223" t="e">
        <f>IF(AK696&gt;0,AK696/#REF!*100,"")</f>
        <v>#REF!</v>
      </c>
      <c r="AQ696" s="223" t="e">
        <f>IF(AL696&gt;0,AL696/#REF!*100,"")</f>
        <v>#REF!</v>
      </c>
      <c r="AR696" s="223" t="e">
        <f t="shared" si="1659"/>
        <v>#REF!</v>
      </c>
      <c r="AS696" s="223" t="e">
        <f t="shared" si="1660"/>
        <v>#REF!</v>
      </c>
      <c r="AT696" s="223" t="e">
        <f>IF(AO696&gt;0,AO696/#REF!*100,"")</f>
        <v>#REF!</v>
      </c>
      <c r="AW696" s="835"/>
    </row>
    <row r="697" spans="1:50" outlineLevel="1">
      <c r="A697" s="2602" t="s">
        <v>83</v>
      </c>
      <c r="B697" s="2601" t="s">
        <v>113</v>
      </c>
      <c r="C697" s="1434" t="s">
        <v>302</v>
      </c>
      <c r="D697" s="1435"/>
      <c r="E697" s="1303">
        <v>3.3459999999999997E-2</v>
      </c>
      <c r="F697" s="1303">
        <v>3.3932999999999998E-2</v>
      </c>
      <c r="G697" s="1303">
        <v>2.4689000000000003E-2</v>
      </c>
      <c r="H697" s="1303">
        <v>3.8871000000000003E-2</v>
      </c>
      <c r="I697" s="1303">
        <v>7.8038999999999997E-2</v>
      </c>
      <c r="J697" s="1298">
        <v>0.33032400000000001</v>
      </c>
      <c r="K697" s="1298">
        <v>0.52055000000000007</v>
      </c>
      <c r="L697" s="1298">
        <f>SUM(M697:P697)</f>
        <v>0.35032399999999997</v>
      </c>
      <c r="M697" s="1298">
        <v>0.120324</v>
      </c>
      <c r="N697" s="1298">
        <v>7.1999999999999995E-2</v>
      </c>
      <c r="O697" s="1298">
        <v>6.8000000000000005E-2</v>
      </c>
      <c r="P697" s="1298">
        <v>0.09</v>
      </c>
      <c r="Q697" s="1303">
        <v>0.35032400000000002</v>
      </c>
      <c r="R697" s="1303">
        <v>0.35032400000000002</v>
      </c>
      <c r="S697" s="1303">
        <v>0.35032400000000002</v>
      </c>
      <c r="T697" s="1303">
        <v>0.35032400000000002</v>
      </c>
      <c r="U697" s="1298">
        <f>SUM(V697:Y697)</f>
        <v>0.160637</v>
      </c>
      <c r="V697" s="1303">
        <v>3.5660999999999998E-2</v>
      </c>
      <c r="W697" s="1303">
        <v>3.6799999999999999E-2</v>
      </c>
      <c r="X697" s="1486">
        <v>4.0917000000000002E-2</v>
      </c>
      <c r="Y697" s="1486">
        <v>4.7259000000000002E-2</v>
      </c>
      <c r="Z697" s="1298">
        <f>SUM(AA697:AD697)</f>
        <v>0.35032400000000002</v>
      </c>
      <c r="AA697" s="1530">
        <v>0.122324</v>
      </c>
      <c r="AB697" s="1530">
        <v>7.1840000000000001E-2</v>
      </c>
      <c r="AC697" s="1486">
        <v>6.7959999999999993E-2</v>
      </c>
      <c r="AD697" s="1486">
        <v>8.8200000000000001E-2</v>
      </c>
      <c r="AE697" s="1298">
        <f>SUM(AF697:AI697)</f>
        <v>3.5024E-2</v>
      </c>
      <c r="AF697" s="1303">
        <v>3.5024E-2</v>
      </c>
      <c r="AG697" s="1303"/>
      <c r="AH697" s="1486"/>
      <c r="AI697" s="1486"/>
      <c r="AJ697" s="2072"/>
      <c r="AK697" s="763" t="e">
        <f>#REF!-U697</f>
        <v>#REF!</v>
      </c>
      <c r="AL697" s="19" t="e">
        <f>#REF!-#REF!</f>
        <v>#REF!</v>
      </c>
      <c r="AM697" s="19" t="e">
        <f>Q697-#REF!</f>
        <v>#REF!</v>
      </c>
      <c r="AN697" s="19" t="e">
        <f>R697-#REF!</f>
        <v>#REF!</v>
      </c>
      <c r="AO697" s="19" t="e">
        <f>#REF!-#REF!</f>
        <v>#REF!</v>
      </c>
      <c r="AP697" s="223" t="e">
        <f>IF(AK697&gt;0,AK697/#REF!*100,"")</f>
        <v>#REF!</v>
      </c>
      <c r="AQ697" s="223" t="e">
        <f>IF(AL697&gt;0,AL697/#REF!*100,"")</f>
        <v>#REF!</v>
      </c>
      <c r="AR697" s="223" t="e">
        <f t="shared" si="1659"/>
        <v>#REF!</v>
      </c>
      <c r="AS697" s="223" t="e">
        <f t="shared" si="1660"/>
        <v>#REF!</v>
      </c>
      <c r="AT697" s="223" t="e">
        <f>IF(AO697&gt;0,AO697/#REF!*100,"")</f>
        <v>#REF!</v>
      </c>
      <c r="AW697" s="835"/>
      <c r="AX697" s="835"/>
    </row>
    <row r="698" spans="1:50" outlineLevel="1">
      <c r="A698" s="2602"/>
      <c r="B698" s="2601"/>
      <c r="C698" s="1434" t="s">
        <v>280</v>
      </c>
      <c r="D698" s="1435"/>
      <c r="E698" s="1303">
        <f>0.12*E697</f>
        <v>4.0151999999999992E-3</v>
      </c>
      <c r="F698" s="1303">
        <v>4.0719599999999995E-3</v>
      </c>
      <c r="G698" s="1303">
        <f>0.12*G697</f>
        <v>2.9626800000000001E-3</v>
      </c>
      <c r="H698" s="1303">
        <v>4.6645200000000001E-3</v>
      </c>
      <c r="I698" s="1303">
        <v>9.3646799999999985E-3</v>
      </c>
      <c r="J698" s="1298">
        <v>3.9638880000000001E-2</v>
      </c>
      <c r="K698" s="1298">
        <v>6.2466000000000008E-2</v>
      </c>
      <c r="L698" s="1298">
        <f t="shared" ref="L698:P698" si="1691">0.12*L697</f>
        <v>4.2038879999999994E-2</v>
      </c>
      <c r="M698" s="1298">
        <f t="shared" si="1691"/>
        <v>1.4438879999999999E-2</v>
      </c>
      <c r="N698" s="1298">
        <f t="shared" si="1691"/>
        <v>8.6399999999999984E-3</v>
      </c>
      <c r="O698" s="1298">
        <f t="shared" si="1691"/>
        <v>8.1600000000000006E-3</v>
      </c>
      <c r="P698" s="1298">
        <f t="shared" si="1691"/>
        <v>1.0799999999999999E-2</v>
      </c>
      <c r="Q698" s="1303">
        <f t="shared" ref="Q698:R698" si="1692">0.12*Q697</f>
        <v>4.2038880000000001E-2</v>
      </c>
      <c r="R698" s="1303">
        <f t="shared" si="1692"/>
        <v>4.2038880000000001E-2</v>
      </c>
      <c r="S698" s="1303">
        <f t="shared" ref="S698:T698" si="1693">0.12*S697</f>
        <v>4.2038880000000001E-2</v>
      </c>
      <c r="T698" s="1303">
        <f t="shared" si="1693"/>
        <v>4.2038880000000001E-2</v>
      </c>
      <c r="U698" s="1298">
        <f t="shared" ref="U698:AD698" si="1694">0.12*U697</f>
        <v>1.9276439999999999E-2</v>
      </c>
      <c r="V698" s="1298">
        <f t="shared" si="1694"/>
        <v>4.2793199999999997E-3</v>
      </c>
      <c r="W698" s="1298">
        <f t="shared" si="1694"/>
        <v>4.4159999999999998E-3</v>
      </c>
      <c r="X698" s="1566">
        <f t="shared" si="1694"/>
        <v>4.9100400000000001E-3</v>
      </c>
      <c r="Y698" s="1298">
        <f t="shared" si="1694"/>
        <v>5.6710800000000002E-3</v>
      </c>
      <c r="Z698" s="1298">
        <f t="shared" si="1694"/>
        <v>4.2038880000000001E-2</v>
      </c>
      <c r="AA698" s="1303">
        <f t="shared" si="1694"/>
        <v>1.467888E-2</v>
      </c>
      <c r="AB698" s="1303">
        <f t="shared" si="1694"/>
        <v>8.6207999999999996E-3</v>
      </c>
      <c r="AC698" s="1304">
        <f t="shared" si="1694"/>
        <v>8.1551999999999996E-3</v>
      </c>
      <c r="AD698" s="1303">
        <f t="shared" si="1694"/>
        <v>1.0584E-2</v>
      </c>
      <c r="AE698" s="1298">
        <f t="shared" ref="AE698:AI698" si="1695">0.12*AE697</f>
        <v>4.20288E-3</v>
      </c>
      <c r="AF698" s="1298">
        <f t="shared" si="1695"/>
        <v>4.20288E-3</v>
      </c>
      <c r="AG698" s="1298">
        <f t="shared" si="1695"/>
        <v>0</v>
      </c>
      <c r="AH698" s="1566">
        <f t="shared" si="1695"/>
        <v>0</v>
      </c>
      <c r="AI698" s="1298">
        <f t="shared" si="1695"/>
        <v>0</v>
      </c>
      <c r="AJ698" s="2001"/>
      <c r="AK698" s="763" t="e">
        <f>#REF!-U698</f>
        <v>#REF!</v>
      </c>
      <c r="AL698" s="19" t="e">
        <f>#REF!-#REF!</f>
        <v>#REF!</v>
      </c>
      <c r="AM698" s="19" t="e">
        <f>Q698-#REF!</f>
        <v>#REF!</v>
      </c>
      <c r="AN698" s="19" t="e">
        <f>R698-#REF!</f>
        <v>#REF!</v>
      </c>
      <c r="AO698" s="19" t="e">
        <f>#REF!-#REF!</f>
        <v>#REF!</v>
      </c>
      <c r="AP698" s="223" t="e">
        <f>IF(AK698&gt;0,AK698/#REF!*100,"")</f>
        <v>#REF!</v>
      </c>
      <c r="AQ698" s="223" t="e">
        <f>IF(AL698&gt;0,AL698/#REF!*100,"")</f>
        <v>#REF!</v>
      </c>
      <c r="AR698" s="223" t="e">
        <f t="shared" si="1659"/>
        <v>#REF!</v>
      </c>
      <c r="AS698" s="223" t="e">
        <f t="shared" si="1660"/>
        <v>#REF!</v>
      </c>
      <c r="AT698" s="223" t="e">
        <f>IF(AO698&gt;0,AO698/#REF!*100,"")</f>
        <v>#REF!</v>
      </c>
      <c r="AW698" s="835"/>
    </row>
    <row r="699" spans="1:50" outlineLevel="1">
      <c r="A699" s="2595"/>
      <c r="B699" s="2601"/>
      <c r="C699" s="1434" t="s">
        <v>303</v>
      </c>
      <c r="D699" s="1435"/>
      <c r="E699" s="1303">
        <v>0.115341</v>
      </c>
      <c r="F699" s="1303">
        <v>6.8756000000000012E-2</v>
      </c>
      <c r="G699" s="1303">
        <v>8.5391999999999996E-2</v>
      </c>
      <c r="H699" s="1303">
        <v>0.14645152</v>
      </c>
      <c r="I699" s="1303">
        <v>0.34629874999999999</v>
      </c>
      <c r="J699" s="1298">
        <v>1.8751804999999999</v>
      </c>
      <c r="K699" s="1298">
        <v>2.7979562499999999</v>
      </c>
      <c r="L699" s="1298">
        <f>SUM(M699:P699)</f>
        <v>1.339198722566191</v>
      </c>
      <c r="M699" s="1298">
        <f>M697*$BF$13</f>
        <v>0.45996776439540077</v>
      </c>
      <c r="N699" s="1298">
        <f>N697*$BG$13</f>
        <v>0.27523751734042129</v>
      </c>
      <c r="O699" s="1298">
        <f>O697*$BH$13</f>
        <v>0.25994654415484236</v>
      </c>
      <c r="P699" s="1298">
        <f>P697*$BI$13</f>
        <v>0.34404689667552668</v>
      </c>
      <c r="Q699" s="1303">
        <f>Q697*$BA$13</f>
        <v>1.3927666714688389</v>
      </c>
      <c r="R699" s="1303">
        <f>R697*$BB$13</f>
        <v>1.4484773383275924</v>
      </c>
      <c r="S699" s="1303">
        <f>S697*$BC$13</f>
        <v>1.5064164318606961</v>
      </c>
      <c r="T699" s="1303">
        <f>T697*$BD$13</f>
        <v>1.5666730891351242</v>
      </c>
      <c r="U699" s="1298">
        <f>SUM(V699:Y699)</f>
        <v>0.66159568999999996</v>
      </c>
      <c r="V699" s="1303">
        <v>0.14455965000000001</v>
      </c>
      <c r="W699" s="1303">
        <v>0.15185999999999999</v>
      </c>
      <c r="X699" s="1486">
        <v>0.16739999999999999</v>
      </c>
      <c r="Y699" s="1486">
        <v>0.19777603999999999</v>
      </c>
      <c r="Z699" s="1298">
        <f>SUM(AA699:AD699)</f>
        <v>1.573974200628842</v>
      </c>
      <c r="AA699" s="1530">
        <v>0.54959072206792137</v>
      </c>
      <c r="AB699" s="1530">
        <v>0.32277065394656379</v>
      </c>
      <c r="AC699" s="1486">
        <v>0.30533816317105339</v>
      </c>
      <c r="AD699" s="1486">
        <v>0.39627466144330353</v>
      </c>
      <c r="AE699" s="1298">
        <f>SUM(AF699:AI699)</f>
        <v>0.15358589</v>
      </c>
      <c r="AF699" s="1303">
        <v>0.15358589</v>
      </c>
      <c r="AG699" s="1303"/>
      <c r="AH699" s="1486"/>
      <c r="AI699" s="1486"/>
      <c r="AJ699" s="2072"/>
      <c r="AK699" s="763" t="e">
        <f>#REF!-U699</f>
        <v>#REF!</v>
      </c>
      <c r="AL699" s="19" t="e">
        <f>#REF!-#REF!</f>
        <v>#REF!</v>
      </c>
      <c r="AM699" s="19" t="e">
        <f>Q699-#REF!</f>
        <v>#REF!</v>
      </c>
      <c r="AN699" s="19" t="e">
        <f>R699-#REF!</f>
        <v>#REF!</v>
      </c>
      <c r="AO699" s="19" t="e">
        <f>#REF!-#REF!</f>
        <v>#REF!</v>
      </c>
      <c r="AP699" s="223" t="e">
        <f>IF(AK699&gt;0,AK699/#REF!*100,"")</f>
        <v>#REF!</v>
      </c>
      <c r="AQ699" s="223" t="e">
        <f>IF(AL699&gt;0,AL699/#REF!*100,"")</f>
        <v>#REF!</v>
      </c>
      <c r="AR699" s="223" t="e">
        <f t="shared" si="1659"/>
        <v>#REF!</v>
      </c>
      <c r="AS699" s="223" t="e">
        <f t="shared" si="1660"/>
        <v>#REF!</v>
      </c>
      <c r="AT699" s="223" t="e">
        <f>IF(AO699&gt;0,AO699/#REF!*100,"")</f>
        <v>#REF!</v>
      </c>
      <c r="AW699" s="835"/>
    </row>
    <row r="700" spans="1:50" outlineLevel="1">
      <c r="A700" s="2595"/>
      <c r="B700" s="2601"/>
      <c r="C700" s="1434" t="s">
        <v>304</v>
      </c>
      <c r="D700" s="1435"/>
      <c r="E700" s="1540">
        <f>E697/2262</f>
        <v>1.4792219274977893E-5</v>
      </c>
      <c r="F700" s="1540">
        <f t="shared" ref="F700:R700" si="1696">F697/2262</f>
        <v>1.5001326259946948E-5</v>
      </c>
      <c r="G700" s="1540">
        <f t="shared" si="1696"/>
        <v>1.0914677276746243E-5</v>
      </c>
      <c r="H700" s="1540">
        <f t="shared" si="1696"/>
        <v>1.7184350132625997E-5</v>
      </c>
      <c r="I700" s="1540">
        <f>I697/3974</f>
        <v>1.9637393054856568E-5</v>
      </c>
      <c r="J700" s="1540">
        <v>8.3121288374433822E-5</v>
      </c>
      <c r="K700" s="1540">
        <v>2.3012820512820516E-4</v>
      </c>
      <c r="L700" s="1540">
        <f t="shared" si="1696"/>
        <v>1.548735632183908E-4</v>
      </c>
      <c r="M700" s="1540">
        <f t="shared" si="1696"/>
        <v>5.3193633952254641E-5</v>
      </c>
      <c r="N700" s="1540">
        <f t="shared" si="1696"/>
        <v>3.183023872679045E-5</v>
      </c>
      <c r="O700" s="1540">
        <f t="shared" si="1696"/>
        <v>3.0061892130857652E-5</v>
      </c>
      <c r="P700" s="1540">
        <f t="shared" si="1696"/>
        <v>3.9787798408488063E-5</v>
      </c>
      <c r="Q700" s="1539">
        <f t="shared" si="1696"/>
        <v>1.5487356321839082E-4</v>
      </c>
      <c r="R700" s="1539">
        <f t="shared" si="1696"/>
        <v>1.5487356321839082E-4</v>
      </c>
      <c r="S700" s="1539">
        <f t="shared" ref="S700:T700" si="1697">S697/2262</f>
        <v>1.5487356321839082E-4</v>
      </c>
      <c r="T700" s="1539">
        <f t="shared" si="1697"/>
        <v>1.5487356321839082E-4</v>
      </c>
      <c r="U700" s="1760">
        <f>U697/3974</f>
        <v>4.0421992954202319E-5</v>
      </c>
      <c r="V700" s="1760">
        <f t="shared" ref="V700:Y700" si="1698">V697/3974</f>
        <v>8.9735782586814292E-6</v>
      </c>
      <c r="W700" s="1760">
        <f t="shared" si="1698"/>
        <v>9.2601912430800196E-6</v>
      </c>
      <c r="X700" s="1760">
        <f t="shared" si="1698"/>
        <v>1.0296175138399598E-5</v>
      </c>
      <c r="Y700" s="1760">
        <f t="shared" si="1698"/>
        <v>1.1892048314041269E-5</v>
      </c>
      <c r="Z700" s="1540">
        <f t="shared" ref="Z700" si="1699">Z697/2262</f>
        <v>1.5487356321839082E-4</v>
      </c>
      <c r="AA700" s="1540">
        <f t="shared" ref="AA700:AD700" si="1700">AA697/3974</f>
        <v>3.0781077000503273E-5</v>
      </c>
      <c r="AB700" s="2436">
        <f t="shared" si="1700"/>
        <v>1.8077503774534475E-5</v>
      </c>
      <c r="AC700" s="2436">
        <f t="shared" si="1700"/>
        <v>1.7101157523905383E-5</v>
      </c>
      <c r="AD700" s="2436">
        <f t="shared" si="1700"/>
        <v>2.2194262707599396E-5</v>
      </c>
      <c r="AE700" s="1760">
        <f>AE697/3974</f>
        <v>8.8132863613487674E-6</v>
      </c>
      <c r="AF700" s="1760">
        <f t="shared" ref="AF700:AI700" si="1701">AF697/3974</f>
        <v>8.8132863613487674E-6</v>
      </c>
      <c r="AG700" s="1760">
        <f t="shared" si="1701"/>
        <v>0</v>
      </c>
      <c r="AH700" s="1760">
        <f t="shared" si="1701"/>
        <v>0</v>
      </c>
      <c r="AI700" s="1760">
        <f t="shared" si="1701"/>
        <v>0</v>
      </c>
      <c r="AJ700" s="2084"/>
      <c r="AK700" s="763" t="e">
        <f>#REF!-U700</f>
        <v>#REF!</v>
      </c>
      <c r="AL700" s="19" t="e">
        <f>#REF!-#REF!</f>
        <v>#REF!</v>
      </c>
      <c r="AM700" s="19" t="e">
        <f>Q700-#REF!</f>
        <v>#REF!</v>
      </c>
      <c r="AN700" s="19" t="e">
        <f>R700-#REF!</f>
        <v>#REF!</v>
      </c>
      <c r="AO700" s="19" t="e">
        <f>#REF!-#REF!</f>
        <v>#REF!</v>
      </c>
      <c r="AP700" s="223" t="e">
        <f>IF(AK700&gt;0,AK700/#REF!*100,"")</f>
        <v>#REF!</v>
      </c>
      <c r="AQ700" s="223" t="e">
        <f>IF(AL700&gt;0,AL700/#REF!*100,"")</f>
        <v>#REF!</v>
      </c>
      <c r="AR700" s="223" t="e">
        <f t="shared" si="1659"/>
        <v>#REF!</v>
      </c>
      <c r="AS700" s="223" t="e">
        <f t="shared" si="1660"/>
        <v>#REF!</v>
      </c>
      <c r="AT700" s="223" t="e">
        <f>IF(AO700&gt;0,AO700/#REF!*100,"")</f>
        <v>#REF!</v>
      </c>
      <c r="AW700" s="835"/>
    </row>
    <row r="701" spans="1:50" ht="15" hidden="1" customHeight="1" outlineLevel="1">
      <c r="A701" s="2595" t="s">
        <v>84</v>
      </c>
      <c r="B701" s="2601" t="s">
        <v>122</v>
      </c>
      <c r="C701" s="1434" t="s">
        <v>14</v>
      </c>
      <c r="D701" s="1435"/>
      <c r="E701" s="1303"/>
      <c r="F701" s="1303">
        <v>0</v>
      </c>
      <c r="G701" s="1303">
        <v>0</v>
      </c>
      <c r="H701" s="1303">
        <v>0</v>
      </c>
      <c r="I701" s="1303">
        <v>0</v>
      </c>
      <c r="J701" s="1303">
        <v>0</v>
      </c>
      <c r="K701" s="1303">
        <v>0</v>
      </c>
      <c r="L701" s="1542">
        <f>SUM(M701:P701)</f>
        <v>0</v>
      </c>
      <c r="M701" s="1303"/>
      <c r="N701" s="1303"/>
      <c r="O701" s="1303"/>
      <c r="P701" s="1303"/>
      <c r="Q701" s="1303"/>
      <c r="R701" s="1303"/>
      <c r="S701" s="1303"/>
      <c r="T701" s="1303"/>
      <c r="U701" s="1338">
        <f>SUM(V701:Y701)</f>
        <v>0</v>
      </c>
      <c r="V701" s="1303"/>
      <c r="W701" s="1303"/>
      <c r="X701" s="1486"/>
      <c r="Y701" s="1303"/>
      <c r="Z701" s="1542">
        <f>SUM(AA701:AD701)</f>
        <v>0</v>
      </c>
      <c r="AA701" s="1530"/>
      <c r="AB701" s="1530"/>
      <c r="AC701" s="1486"/>
      <c r="AD701" s="1530"/>
      <c r="AE701" s="1338">
        <f>SUM(AF701:AI701)</f>
        <v>0</v>
      </c>
      <c r="AF701" s="1303"/>
      <c r="AG701" s="1303"/>
      <c r="AH701" s="1486"/>
      <c r="AI701" s="1303"/>
      <c r="AJ701" s="2076"/>
      <c r="AK701" s="763" t="e">
        <f>#REF!-U701</f>
        <v>#REF!</v>
      </c>
      <c r="AL701" s="19" t="e">
        <f>#REF!-#REF!</f>
        <v>#REF!</v>
      </c>
      <c r="AM701" s="19" t="e">
        <f>Q701-#REF!</f>
        <v>#REF!</v>
      </c>
      <c r="AN701" s="19" t="e">
        <f>R701-#REF!</f>
        <v>#REF!</v>
      </c>
      <c r="AO701" s="19" t="e">
        <f>#REF!-#REF!</f>
        <v>#REF!</v>
      </c>
      <c r="AP701" s="223" t="e">
        <f>IF(AK701&gt;0,AK701/#REF!*100,"")</f>
        <v>#REF!</v>
      </c>
      <c r="AQ701" s="223" t="e">
        <f>IF(AL701&gt;0,AL701/#REF!*100,"")</f>
        <v>#REF!</v>
      </c>
      <c r="AR701" s="223" t="e">
        <f t="shared" si="1659"/>
        <v>#REF!</v>
      </c>
      <c r="AS701" s="223" t="e">
        <f t="shared" si="1660"/>
        <v>#REF!</v>
      </c>
      <c r="AT701" s="223" t="e">
        <f>IF(AO701&gt;0,AO701/#REF!*100,"")</f>
        <v>#REF!</v>
      </c>
      <c r="AW701" s="835"/>
    </row>
    <row r="702" spans="1:50" ht="14.45" hidden="1" customHeight="1" outlineLevel="1">
      <c r="A702" s="2595"/>
      <c r="B702" s="2601"/>
      <c r="C702" s="1434" t="s">
        <v>277</v>
      </c>
      <c r="D702" s="1435"/>
      <c r="E702" s="1303">
        <f>0.1429*E701/1000</f>
        <v>0</v>
      </c>
      <c r="F702" s="1303">
        <v>0</v>
      </c>
      <c r="G702" s="1303">
        <v>0</v>
      </c>
      <c r="H702" s="1303">
        <v>0</v>
      </c>
      <c r="I702" s="1303">
        <v>0</v>
      </c>
      <c r="J702" s="1303">
        <v>0</v>
      </c>
      <c r="K702" s="1303">
        <v>0</v>
      </c>
      <c r="L702" s="1542">
        <f t="shared" ref="L702:P702" si="1702">0.1429*L701/1000</f>
        <v>0</v>
      </c>
      <c r="M702" s="1303">
        <f t="shared" si="1702"/>
        <v>0</v>
      </c>
      <c r="N702" s="1303">
        <f t="shared" si="1702"/>
        <v>0</v>
      </c>
      <c r="O702" s="1303">
        <f t="shared" si="1702"/>
        <v>0</v>
      </c>
      <c r="P702" s="1303">
        <f t="shared" si="1702"/>
        <v>0</v>
      </c>
      <c r="Q702" s="1303">
        <f t="shared" ref="Q702:R702" si="1703">0.1429*Q701/1000</f>
        <v>0</v>
      </c>
      <c r="R702" s="1303">
        <f t="shared" si="1703"/>
        <v>0</v>
      </c>
      <c r="S702" s="1303">
        <f t="shared" ref="S702:T702" si="1704">0.1429*S701/1000</f>
        <v>0</v>
      </c>
      <c r="T702" s="1303">
        <f t="shared" si="1704"/>
        <v>0</v>
      </c>
      <c r="U702" s="1338">
        <f t="shared" ref="U702:AD702" si="1705">0.1429*U701/1000</f>
        <v>0</v>
      </c>
      <c r="V702" s="1303">
        <f t="shared" si="1705"/>
        <v>0</v>
      </c>
      <c r="W702" s="1303">
        <f t="shared" si="1705"/>
        <v>0</v>
      </c>
      <c r="X702" s="1486">
        <f t="shared" si="1705"/>
        <v>0</v>
      </c>
      <c r="Y702" s="1303">
        <f t="shared" si="1705"/>
        <v>0</v>
      </c>
      <c r="Z702" s="1542">
        <f t="shared" si="1705"/>
        <v>0</v>
      </c>
      <c r="AA702" s="1530">
        <f t="shared" si="1705"/>
        <v>0</v>
      </c>
      <c r="AB702" s="1530">
        <f t="shared" si="1705"/>
        <v>0</v>
      </c>
      <c r="AC702" s="1486">
        <f t="shared" si="1705"/>
        <v>0</v>
      </c>
      <c r="AD702" s="1530">
        <f t="shared" si="1705"/>
        <v>0</v>
      </c>
      <c r="AE702" s="1338">
        <f t="shared" ref="AE702:AI702" si="1706">0.1429*AE701/1000</f>
        <v>0</v>
      </c>
      <c r="AF702" s="1303">
        <f t="shared" si="1706"/>
        <v>0</v>
      </c>
      <c r="AG702" s="1303">
        <f t="shared" si="1706"/>
        <v>0</v>
      </c>
      <c r="AH702" s="1486">
        <f t="shared" si="1706"/>
        <v>0</v>
      </c>
      <c r="AI702" s="1303">
        <f t="shared" si="1706"/>
        <v>0</v>
      </c>
      <c r="AJ702" s="2076"/>
      <c r="AK702" s="763" t="e">
        <f>#REF!-U702</f>
        <v>#REF!</v>
      </c>
      <c r="AL702" s="19" t="e">
        <f>#REF!-#REF!</f>
        <v>#REF!</v>
      </c>
      <c r="AM702" s="19" t="e">
        <f>Q702-#REF!</f>
        <v>#REF!</v>
      </c>
      <c r="AN702" s="19" t="e">
        <f>R702-#REF!</f>
        <v>#REF!</v>
      </c>
      <c r="AO702" s="19" t="e">
        <f>#REF!-#REF!</f>
        <v>#REF!</v>
      </c>
      <c r="AP702" s="223" t="e">
        <f>IF(AK702&gt;0,AK702/#REF!*100,"")</f>
        <v>#REF!</v>
      </c>
      <c r="AQ702" s="223" t="e">
        <f>IF(AL702&gt;0,AL702/#REF!*100,"")</f>
        <v>#REF!</v>
      </c>
      <c r="AR702" s="223" t="e">
        <f t="shared" si="1659"/>
        <v>#REF!</v>
      </c>
      <c r="AS702" s="223" t="e">
        <f t="shared" si="1660"/>
        <v>#REF!</v>
      </c>
      <c r="AT702" s="223" t="e">
        <f>IF(AO702&gt;0,AO702/#REF!*100,"")</f>
        <v>#REF!</v>
      </c>
      <c r="AW702" s="835"/>
    </row>
    <row r="703" spans="1:50" ht="14.45" hidden="1" customHeight="1" outlineLevel="1">
      <c r="A703" s="2595"/>
      <c r="B703" s="2601"/>
      <c r="C703" s="1434" t="s">
        <v>305</v>
      </c>
      <c r="D703" s="1435"/>
      <c r="E703" s="1303"/>
      <c r="F703" s="1303">
        <v>0</v>
      </c>
      <c r="G703" s="1303">
        <v>0</v>
      </c>
      <c r="H703" s="1303">
        <v>0</v>
      </c>
      <c r="I703" s="1303">
        <v>0</v>
      </c>
      <c r="J703" s="1303">
        <v>0</v>
      </c>
      <c r="K703" s="1303">
        <v>0</v>
      </c>
      <c r="L703" s="1542">
        <f>SUM(M703:P703)</f>
        <v>0</v>
      </c>
      <c r="M703" s="1303"/>
      <c r="N703" s="1303"/>
      <c r="O703" s="1303"/>
      <c r="P703" s="1303"/>
      <c r="Q703" s="1303"/>
      <c r="R703" s="1303"/>
      <c r="S703" s="1303"/>
      <c r="T703" s="1303"/>
      <c r="U703" s="1338">
        <f>SUM(V703:Y703)</f>
        <v>0</v>
      </c>
      <c r="V703" s="1303"/>
      <c r="W703" s="1303"/>
      <c r="X703" s="1486"/>
      <c r="Y703" s="1303"/>
      <c r="Z703" s="1542">
        <f>SUM(AA703:AD703)</f>
        <v>0</v>
      </c>
      <c r="AA703" s="1530"/>
      <c r="AB703" s="1530"/>
      <c r="AC703" s="1486"/>
      <c r="AD703" s="1530"/>
      <c r="AE703" s="1338">
        <f>SUM(AF703:AI703)</f>
        <v>0</v>
      </c>
      <c r="AF703" s="1303"/>
      <c r="AG703" s="1303"/>
      <c r="AH703" s="1486"/>
      <c r="AI703" s="1303"/>
      <c r="AJ703" s="2076"/>
      <c r="AK703" s="763" t="e">
        <f>#REF!-U703</f>
        <v>#REF!</v>
      </c>
      <c r="AL703" s="19" t="e">
        <f>#REF!-#REF!</f>
        <v>#REF!</v>
      </c>
      <c r="AM703" s="19" t="e">
        <f>Q703-#REF!</f>
        <v>#REF!</v>
      </c>
      <c r="AN703" s="19" t="e">
        <f>R703-#REF!</f>
        <v>#REF!</v>
      </c>
      <c r="AO703" s="19" t="e">
        <f>#REF!-#REF!</f>
        <v>#REF!</v>
      </c>
      <c r="AP703" s="223" t="e">
        <f>IF(AK703&gt;0,AK703/#REF!*100,"")</f>
        <v>#REF!</v>
      </c>
      <c r="AQ703" s="223" t="e">
        <f>IF(AL703&gt;0,AL703/#REF!*100,"")</f>
        <v>#REF!</v>
      </c>
      <c r="AR703" s="223" t="e">
        <f t="shared" si="1659"/>
        <v>#REF!</v>
      </c>
      <c r="AS703" s="223" t="e">
        <f t="shared" si="1660"/>
        <v>#REF!</v>
      </c>
      <c r="AT703" s="223" t="e">
        <f>IF(AO703&gt;0,AO703/#REF!*100,"")</f>
        <v>#REF!</v>
      </c>
      <c r="AW703" s="835"/>
    </row>
    <row r="704" spans="1:50" ht="14.45" hidden="1" customHeight="1" outlineLevel="1">
      <c r="A704" s="2595"/>
      <c r="B704" s="2601"/>
      <c r="C704" s="1434" t="s">
        <v>274</v>
      </c>
      <c r="D704" s="1435"/>
      <c r="E704" s="1303"/>
      <c r="F704" s="1303"/>
      <c r="G704" s="1303">
        <v>0</v>
      </c>
      <c r="H704" s="1303">
        <v>0</v>
      </c>
      <c r="I704" s="1303">
        <v>0</v>
      </c>
      <c r="J704" s="1303">
        <v>0</v>
      </c>
      <c r="K704" s="1303">
        <v>0</v>
      </c>
      <c r="L704" s="1542">
        <f>L701/56</f>
        <v>0</v>
      </c>
      <c r="M704" s="1303">
        <f t="shared" ref="M704:P704" si="1707">M701/56</f>
        <v>0</v>
      </c>
      <c r="N704" s="1303">
        <f t="shared" si="1707"/>
        <v>0</v>
      </c>
      <c r="O704" s="1303">
        <f t="shared" si="1707"/>
        <v>0</v>
      </c>
      <c r="P704" s="1303">
        <f t="shared" si="1707"/>
        <v>0</v>
      </c>
      <c r="Q704" s="1303">
        <f t="shared" ref="Q704:R704" si="1708">Q701/56</f>
        <v>0</v>
      </c>
      <c r="R704" s="1303">
        <f t="shared" si="1708"/>
        <v>0</v>
      </c>
      <c r="S704" s="1303">
        <f t="shared" ref="S704:T704" si="1709">S701/56</f>
        <v>0</v>
      </c>
      <c r="T704" s="1303">
        <f t="shared" si="1709"/>
        <v>0</v>
      </c>
      <c r="U704" s="1338">
        <f>U701/56</f>
        <v>0</v>
      </c>
      <c r="V704" s="1303">
        <f t="shared" ref="V704:Y704" si="1710">V701/56</f>
        <v>0</v>
      </c>
      <c r="W704" s="1303">
        <f t="shared" si="1710"/>
        <v>0</v>
      </c>
      <c r="X704" s="1486">
        <f t="shared" si="1710"/>
        <v>0</v>
      </c>
      <c r="Y704" s="1303">
        <f t="shared" si="1710"/>
        <v>0</v>
      </c>
      <c r="Z704" s="1542">
        <f>Z701/56</f>
        <v>0</v>
      </c>
      <c r="AA704" s="1530">
        <f t="shared" ref="AA704:AD704" si="1711">AA701/56</f>
        <v>0</v>
      </c>
      <c r="AB704" s="1530">
        <f t="shared" si="1711"/>
        <v>0</v>
      </c>
      <c r="AC704" s="1486">
        <f t="shared" si="1711"/>
        <v>0</v>
      </c>
      <c r="AD704" s="1530">
        <f t="shared" si="1711"/>
        <v>0</v>
      </c>
      <c r="AE704" s="1338">
        <f>AE701/56</f>
        <v>0</v>
      </c>
      <c r="AF704" s="1303">
        <f t="shared" ref="AF704:AI704" si="1712">AF701/56</f>
        <v>0</v>
      </c>
      <c r="AG704" s="1303">
        <f t="shared" si="1712"/>
        <v>0</v>
      </c>
      <c r="AH704" s="1486">
        <f t="shared" si="1712"/>
        <v>0</v>
      </c>
      <c r="AI704" s="1303">
        <f t="shared" si="1712"/>
        <v>0</v>
      </c>
      <c r="AJ704" s="2093"/>
      <c r="AW704" s="835"/>
    </row>
    <row r="705" spans="1:49" ht="17.25" customHeight="1" outlineLevel="1">
      <c r="A705" s="2595" t="s">
        <v>85</v>
      </c>
      <c r="B705" s="2601" t="s">
        <v>123</v>
      </c>
      <c r="C705" s="1434" t="s">
        <v>272</v>
      </c>
      <c r="D705" s="1435"/>
      <c r="E705" s="1303">
        <v>0</v>
      </c>
      <c r="F705" s="1303">
        <v>8.718</v>
      </c>
      <c r="G705" s="1303">
        <v>37.497</v>
      </c>
      <c r="H705" s="1303">
        <v>51.022999999999996</v>
      </c>
      <c r="I705" s="1303">
        <v>47.557000000000002</v>
      </c>
      <c r="J705" s="1298">
        <v>81.769000000000005</v>
      </c>
      <c r="K705" s="1298">
        <v>137.68</v>
      </c>
      <c r="L705" s="1298">
        <f>SUM(M705:P705)</f>
        <v>80.542000000000002</v>
      </c>
      <c r="M705" s="1298">
        <v>32.799999999999997</v>
      </c>
      <c r="N705" s="1298">
        <v>14.43</v>
      </c>
      <c r="O705" s="1298">
        <v>7.0720000000000001</v>
      </c>
      <c r="P705" s="1298">
        <v>26.24</v>
      </c>
      <c r="Q705" s="1303">
        <v>80.542000000000002</v>
      </c>
      <c r="R705" s="1303">
        <v>80.542000000000002</v>
      </c>
      <c r="S705" s="1303">
        <v>80.542000000000002</v>
      </c>
      <c r="T705" s="1303">
        <v>80.542000000000002</v>
      </c>
      <c r="U705" s="1298">
        <f>SUM(V705:Y705)</f>
        <v>62.762999999999998</v>
      </c>
      <c r="V705" s="1303">
        <v>23.154</v>
      </c>
      <c r="W705" s="1303">
        <v>11.5</v>
      </c>
      <c r="X705" s="1486">
        <v>7.4790000000000001</v>
      </c>
      <c r="Y705" s="1486">
        <v>20.630000000000003</v>
      </c>
      <c r="Z705" s="1298">
        <f>SUM(AA705:AD705)</f>
        <v>80.541973999999996</v>
      </c>
      <c r="AA705" s="1530">
        <v>32.901199999999996</v>
      </c>
      <c r="AB705" s="1530">
        <v>14.386709999999999</v>
      </c>
      <c r="AC705" s="1486">
        <v>7.092784</v>
      </c>
      <c r="AD705" s="1486">
        <v>26.161279999999998</v>
      </c>
      <c r="AE705" s="1298">
        <f>SUM(AF705:AI705)</f>
        <v>21.901</v>
      </c>
      <c r="AF705" s="1303">
        <v>21.901</v>
      </c>
      <c r="AG705" s="1303"/>
      <c r="AH705" s="1486"/>
      <c r="AI705" s="1486"/>
      <c r="AJ705" s="2072"/>
      <c r="AK705" s="763" t="e">
        <f>#REF!-U705</f>
        <v>#REF!</v>
      </c>
      <c r="AL705" s="19" t="e">
        <f>#REF!-#REF!</f>
        <v>#REF!</v>
      </c>
      <c r="AM705" s="19" t="e">
        <f>Q705-#REF!</f>
        <v>#REF!</v>
      </c>
      <c r="AN705" s="19" t="e">
        <f>R705-#REF!</f>
        <v>#REF!</v>
      </c>
      <c r="AO705" s="19" t="e">
        <f>#REF!-#REF!</f>
        <v>#REF!</v>
      </c>
      <c r="AP705" s="223" t="e">
        <f>IF(AK705&gt;0,AK705/#REF!*100,"")</f>
        <v>#REF!</v>
      </c>
      <c r="AQ705" s="223" t="e">
        <f>IF(AL705&gt;0,AL705/#REF!*100,"")</f>
        <v>#REF!</v>
      </c>
      <c r="AR705" s="223" t="e">
        <f t="shared" ref="AR705:AR736" si="1713">IF(AM705&gt;0,AM705/Q705*100,"")</f>
        <v>#REF!</v>
      </c>
      <c r="AS705" s="223" t="e">
        <f t="shared" ref="AS705:AS736" si="1714">IF(AN705&gt;0,AN705/R705*100,"")</f>
        <v>#REF!</v>
      </c>
      <c r="AT705" s="223" t="e">
        <f>IF(AO705&gt;0,AO705/#REF!*100,"")</f>
        <v>#REF!</v>
      </c>
      <c r="AW705" s="835"/>
    </row>
    <row r="706" spans="1:49" outlineLevel="1">
      <c r="A706" s="2595"/>
      <c r="B706" s="2601"/>
      <c r="C706" s="1434" t="s">
        <v>280</v>
      </c>
      <c r="D706" s="1435"/>
      <c r="E706" s="1303">
        <f>1.154*E705/1000</f>
        <v>0</v>
      </c>
      <c r="F706" s="1303">
        <v>1.0060571999999999E-2</v>
      </c>
      <c r="G706" s="1303">
        <f>1.154*G705/1000</f>
        <v>4.3271537999999998E-2</v>
      </c>
      <c r="H706" s="1303">
        <v>5.8880541999999994E-2</v>
      </c>
      <c r="I706" s="1303">
        <v>5.4880777999999998E-2</v>
      </c>
      <c r="J706" s="1298">
        <v>9.4361425999999998E-2</v>
      </c>
      <c r="K706" s="1298">
        <v>0.15888272000000001</v>
      </c>
      <c r="L706" s="1298">
        <f>1.154*L705/1000</f>
        <v>9.2945467999999989E-2</v>
      </c>
      <c r="M706" s="1298">
        <f t="shared" ref="M706:P706" si="1715">1.154*M705/1000</f>
        <v>3.7851199999999995E-2</v>
      </c>
      <c r="N706" s="1298">
        <f t="shared" si="1715"/>
        <v>1.6652219999999999E-2</v>
      </c>
      <c r="O706" s="1298">
        <f t="shared" si="1715"/>
        <v>8.1610879999999986E-3</v>
      </c>
      <c r="P706" s="1298">
        <f t="shared" si="1715"/>
        <v>3.0280959999999996E-2</v>
      </c>
      <c r="Q706" s="1303">
        <f t="shared" ref="Q706:R706" si="1716">1.154*Q705/1000</f>
        <v>9.2945467999999989E-2</v>
      </c>
      <c r="R706" s="1303">
        <f t="shared" si="1716"/>
        <v>9.2945467999999989E-2</v>
      </c>
      <c r="S706" s="1303">
        <f t="shared" ref="S706:T706" si="1717">1.154*S705/1000</f>
        <v>9.2945467999999989E-2</v>
      </c>
      <c r="T706" s="1303">
        <f t="shared" si="1717"/>
        <v>9.2945467999999989E-2</v>
      </c>
      <c r="U706" s="1298">
        <f t="shared" ref="U706:Y706" si="1718">1.154*U705/1000</f>
        <v>7.2428501999999992E-2</v>
      </c>
      <c r="V706" s="1298">
        <f t="shared" si="1718"/>
        <v>2.6719715999999998E-2</v>
      </c>
      <c r="W706" s="1298">
        <f t="shared" si="1718"/>
        <v>1.3271E-2</v>
      </c>
      <c r="X706" s="1565">
        <f t="shared" si="1718"/>
        <v>8.6307659999999998E-3</v>
      </c>
      <c r="Y706" s="1298">
        <f t="shared" si="1718"/>
        <v>2.3807020000000002E-2</v>
      </c>
      <c r="Z706" s="1298">
        <f>1.154*Z705/1000</f>
        <v>9.2945437995999997E-2</v>
      </c>
      <c r="AA706" s="1303">
        <f t="shared" ref="AA706:AD706" si="1719">1.154*AA705/1000</f>
        <v>3.7967984799999986E-2</v>
      </c>
      <c r="AB706" s="1303">
        <f t="shared" si="1719"/>
        <v>1.6602263339999996E-2</v>
      </c>
      <c r="AC706" s="1414">
        <f t="shared" si="1719"/>
        <v>8.1850727359999986E-3</v>
      </c>
      <c r="AD706" s="1303">
        <f t="shared" si="1719"/>
        <v>3.0190117119999995E-2</v>
      </c>
      <c r="AE706" s="1298">
        <f t="shared" ref="AE706:AI706" si="1720">1.154*AE705/1000</f>
        <v>2.5273753999999996E-2</v>
      </c>
      <c r="AF706" s="1298">
        <f t="shared" si="1720"/>
        <v>2.5273753999999996E-2</v>
      </c>
      <c r="AG706" s="1298">
        <f t="shared" si="1720"/>
        <v>0</v>
      </c>
      <c r="AH706" s="1565">
        <f t="shared" si="1720"/>
        <v>0</v>
      </c>
      <c r="AI706" s="1298">
        <f t="shared" si="1720"/>
        <v>0</v>
      </c>
      <c r="AJ706" s="2001"/>
      <c r="AK706" s="763" t="e">
        <f>#REF!-U706</f>
        <v>#REF!</v>
      </c>
      <c r="AL706" s="19" t="e">
        <f>#REF!-#REF!</f>
        <v>#REF!</v>
      </c>
      <c r="AM706" s="19" t="e">
        <f>Q706-#REF!</f>
        <v>#REF!</v>
      </c>
      <c r="AN706" s="19" t="e">
        <f>R706-#REF!</f>
        <v>#REF!</v>
      </c>
      <c r="AO706" s="19" t="e">
        <f>#REF!-#REF!</f>
        <v>#REF!</v>
      </c>
      <c r="AP706" s="223" t="e">
        <f>IF(AK706&gt;0,AK706/#REF!*100,"")</f>
        <v>#REF!</v>
      </c>
      <c r="AQ706" s="223" t="e">
        <f>IF(AL706&gt;0,AL706/#REF!*100,"")</f>
        <v>#REF!</v>
      </c>
      <c r="AR706" s="223" t="e">
        <f t="shared" si="1713"/>
        <v>#REF!</v>
      </c>
      <c r="AS706" s="223" t="e">
        <f t="shared" si="1714"/>
        <v>#REF!</v>
      </c>
      <c r="AT706" s="223" t="e">
        <f>IF(AO706&gt;0,AO706/#REF!*100,"")</f>
        <v>#REF!</v>
      </c>
      <c r="AW706" s="835"/>
    </row>
    <row r="707" spans="1:49" outlineLevel="1">
      <c r="A707" s="2595"/>
      <c r="B707" s="2601"/>
      <c r="C707" s="1434" t="s">
        <v>303</v>
      </c>
      <c r="D707" s="1435"/>
      <c r="E707" s="1303">
        <v>0</v>
      </c>
      <c r="F707" s="1303">
        <v>4.9951999999999996E-2</v>
      </c>
      <c r="G707" s="1303">
        <v>0.20341199999999998</v>
      </c>
      <c r="H707" s="1303">
        <v>0.25954706999999999</v>
      </c>
      <c r="I707" s="1303">
        <v>0.27129020000000004</v>
      </c>
      <c r="J707" s="1298">
        <v>0.55900000000000005</v>
      </c>
      <c r="K707" s="1298">
        <v>0.7613704</v>
      </c>
      <c r="L707" s="1298">
        <f t="shared" ref="L707:L712" si="1721">SUM(M707:P707)</f>
        <v>0.60465038399999993</v>
      </c>
      <c r="M707" s="1298">
        <f>M705*$BF$50</f>
        <v>0.23946623999999997</v>
      </c>
      <c r="N707" s="1298">
        <f>N705*$BG$50</f>
        <v>0.10535054399999999</v>
      </c>
      <c r="O707" s="1298">
        <f>O705*$BH$50</f>
        <v>5.5161599999999998E-2</v>
      </c>
      <c r="P707" s="1298">
        <f>P705*$BI$50</f>
        <v>0.20467199999999997</v>
      </c>
      <c r="Q707" s="1303">
        <f>Q705*$BA$50</f>
        <v>0.65335670400000001</v>
      </c>
      <c r="R707" s="1303">
        <f>R705*$BB$50</f>
        <v>0.67949097215999998</v>
      </c>
      <c r="S707" s="1303">
        <f>S705*$BC$50</f>
        <v>0.70667061104640005</v>
      </c>
      <c r="T707" s="1303">
        <f>T705*$BD$50</f>
        <v>0.73493689037999999</v>
      </c>
      <c r="U707" s="1298">
        <f t="shared" ref="U707:U712" si="1722">SUM(V707:Y707)</f>
        <v>0.36377328996000002</v>
      </c>
      <c r="V707" s="1303">
        <v>0.15437900000000002</v>
      </c>
      <c r="W707" s="1303">
        <v>7.4319999999999997E-2</v>
      </c>
      <c r="X707" s="1486">
        <v>4.9960999999999998E-2</v>
      </c>
      <c r="Y707" s="1486">
        <v>8.5113289960000005E-2</v>
      </c>
      <c r="Z707" s="1298">
        <f t="shared" ref="Z707:Z712" si="1723">SUM(AA707:AD707)</f>
        <v>0.55222536696566349</v>
      </c>
      <c r="AA707" s="1530">
        <v>0.22558271595889476</v>
      </c>
      <c r="AB707" s="1530">
        <v>9.8640569812438184E-2</v>
      </c>
      <c r="AC707" s="1486">
        <v>4.8630733177810997E-2</v>
      </c>
      <c r="AD707" s="1486">
        <v>0.17937134801651958</v>
      </c>
      <c r="AE707" s="1298">
        <f t="shared" ref="AE707:AE712" si="1724">SUM(AF707:AI707)</f>
        <v>0.15962348000000001</v>
      </c>
      <c r="AF707" s="1303">
        <v>0.15962348000000001</v>
      </c>
      <c r="AG707" s="1303"/>
      <c r="AH707" s="1486"/>
      <c r="AI707" s="1486"/>
      <c r="AJ707" s="2072"/>
      <c r="AK707" s="763" t="e">
        <f>#REF!-U707</f>
        <v>#REF!</v>
      </c>
      <c r="AL707" s="19" t="e">
        <f>#REF!-#REF!</f>
        <v>#REF!</v>
      </c>
      <c r="AM707" s="19" t="e">
        <f>Q707-#REF!</f>
        <v>#REF!</v>
      </c>
      <c r="AN707" s="19" t="e">
        <f>R707-#REF!</f>
        <v>#REF!</v>
      </c>
      <c r="AO707" s="19" t="e">
        <f>#REF!-#REF!</f>
        <v>#REF!</v>
      </c>
      <c r="AP707" s="223" t="e">
        <f>IF(AK707&gt;0,AK707/#REF!*100,"")</f>
        <v>#REF!</v>
      </c>
      <c r="AQ707" s="223" t="e">
        <f>IF(AL707&gt;0,AL707/#REF!*100,"")</f>
        <v>#REF!</v>
      </c>
      <c r="AR707" s="223" t="e">
        <f t="shared" si="1713"/>
        <v>#REF!</v>
      </c>
      <c r="AS707" s="223" t="e">
        <f t="shared" si="1714"/>
        <v>#REF!</v>
      </c>
      <c r="AT707" s="223" t="e">
        <f>IF(AO707&gt;0,AO707/#REF!*100,"")</f>
        <v>#REF!</v>
      </c>
      <c r="AW707" s="835"/>
    </row>
    <row r="708" spans="1:49" ht="17.25" customHeight="1" outlineLevel="1">
      <c r="A708" s="2595" t="s">
        <v>86</v>
      </c>
      <c r="B708" s="2601" t="s">
        <v>144</v>
      </c>
      <c r="C708" s="1290" t="s">
        <v>273</v>
      </c>
      <c r="D708" s="1402"/>
      <c r="E708" s="1560"/>
      <c r="F708" s="1560">
        <v>0</v>
      </c>
      <c r="G708" s="1560">
        <v>0</v>
      </c>
      <c r="H708" s="1560">
        <v>0</v>
      </c>
      <c r="I708" s="1560">
        <v>0</v>
      </c>
      <c r="J708" s="1560">
        <v>0</v>
      </c>
      <c r="K708" s="1560">
        <v>0</v>
      </c>
      <c r="L708" s="1298">
        <f t="shared" si="1721"/>
        <v>0</v>
      </c>
      <c r="M708" s="1365"/>
      <c r="N708" s="1352"/>
      <c r="O708" s="1352"/>
      <c r="P708" s="1352"/>
      <c r="Q708" s="1561"/>
      <c r="R708" s="1561"/>
      <c r="S708" s="1561"/>
      <c r="T708" s="1561"/>
      <c r="U708" s="1298">
        <f t="shared" si="1722"/>
        <v>0</v>
      </c>
      <c r="V708" s="1365"/>
      <c r="W708" s="1352"/>
      <c r="X708" s="1562"/>
      <c r="Y708" s="1298"/>
      <c r="Z708" s="1298">
        <f t="shared" si="1723"/>
        <v>0</v>
      </c>
      <c r="AA708" s="1410"/>
      <c r="AB708" s="2437"/>
      <c r="AC708" s="1562"/>
      <c r="AD708" s="1977"/>
      <c r="AE708" s="1298">
        <f t="shared" si="1724"/>
        <v>0</v>
      </c>
      <c r="AF708" s="1365"/>
      <c r="AG708" s="1352"/>
      <c r="AH708" s="1562"/>
      <c r="AI708" s="1298"/>
      <c r="AJ708" s="2001"/>
      <c r="AK708" s="763" t="e">
        <f>#REF!-U708</f>
        <v>#REF!</v>
      </c>
      <c r="AL708" s="19" t="e">
        <f>#REF!-#REF!</f>
        <v>#REF!</v>
      </c>
      <c r="AM708" s="19" t="e">
        <f>Q708-#REF!</f>
        <v>#REF!</v>
      </c>
      <c r="AN708" s="19" t="e">
        <f>R708-#REF!</f>
        <v>#REF!</v>
      </c>
      <c r="AO708" s="19" t="e">
        <f>#REF!-#REF!</f>
        <v>#REF!</v>
      </c>
      <c r="AP708" s="223" t="e">
        <f>IF(AK708&gt;0,AK708/#REF!*100,"")</f>
        <v>#REF!</v>
      </c>
      <c r="AQ708" s="223" t="e">
        <f>IF(AL708&gt;0,AL708/#REF!*100,"")</f>
        <v>#REF!</v>
      </c>
      <c r="AR708" s="223" t="e">
        <f t="shared" si="1713"/>
        <v>#REF!</v>
      </c>
      <c r="AS708" s="223" t="e">
        <f t="shared" si="1714"/>
        <v>#REF!</v>
      </c>
      <c r="AT708" s="223" t="e">
        <f>IF(AO708&gt;0,AO708/#REF!*100,"")</f>
        <v>#REF!</v>
      </c>
      <c r="AW708" s="835"/>
    </row>
    <row r="709" spans="1:49" ht="14.45" customHeight="1" outlineLevel="1">
      <c r="A709" s="2595"/>
      <c r="B709" s="2601"/>
      <c r="C709" s="1290" t="s">
        <v>278</v>
      </c>
      <c r="D709" s="1402"/>
      <c r="E709" s="1560"/>
      <c r="F709" s="1560">
        <v>0</v>
      </c>
      <c r="G709" s="1560">
        <v>0</v>
      </c>
      <c r="H709" s="1560">
        <v>0</v>
      </c>
      <c r="I709" s="1560">
        <v>0</v>
      </c>
      <c r="J709" s="1560">
        <v>0</v>
      </c>
      <c r="K709" s="1560">
        <v>0</v>
      </c>
      <c r="L709" s="1298">
        <f t="shared" si="1721"/>
        <v>0</v>
      </c>
      <c r="M709" s="1365"/>
      <c r="N709" s="1352"/>
      <c r="O709" s="1352"/>
      <c r="P709" s="1352"/>
      <c r="Q709" s="1561"/>
      <c r="R709" s="1561"/>
      <c r="S709" s="1561"/>
      <c r="T709" s="1561"/>
      <c r="U709" s="1298">
        <f t="shared" si="1722"/>
        <v>0</v>
      </c>
      <c r="V709" s="1365"/>
      <c r="W709" s="1352"/>
      <c r="X709" s="1562"/>
      <c r="Y709" s="1298"/>
      <c r="Z709" s="1298">
        <f t="shared" si="1723"/>
        <v>0</v>
      </c>
      <c r="AA709" s="1410"/>
      <c r="AB709" s="2437"/>
      <c r="AC709" s="1562"/>
      <c r="AD709" s="1977"/>
      <c r="AE709" s="1298">
        <f t="shared" si="1724"/>
        <v>0</v>
      </c>
      <c r="AF709" s="1365"/>
      <c r="AG709" s="1352"/>
      <c r="AH709" s="1562"/>
      <c r="AI709" s="1298"/>
      <c r="AJ709" s="2001"/>
      <c r="AK709" s="763" t="e">
        <f>#REF!-U709</f>
        <v>#REF!</v>
      </c>
      <c r="AL709" s="19" t="e">
        <f>#REF!-#REF!</f>
        <v>#REF!</v>
      </c>
      <c r="AM709" s="19" t="e">
        <f>Q709-#REF!</f>
        <v>#REF!</v>
      </c>
      <c r="AN709" s="19" t="e">
        <f>R709-#REF!</f>
        <v>#REF!</v>
      </c>
      <c r="AO709" s="19" t="e">
        <f>#REF!-#REF!</f>
        <v>#REF!</v>
      </c>
      <c r="AP709" s="223" t="e">
        <f>IF(AK709&gt;0,AK709/#REF!*100,"")</f>
        <v>#REF!</v>
      </c>
      <c r="AQ709" s="223" t="e">
        <f>IF(AL709&gt;0,AL709/#REF!*100,"")</f>
        <v>#REF!</v>
      </c>
      <c r="AR709" s="223" t="e">
        <f t="shared" si="1713"/>
        <v>#REF!</v>
      </c>
      <c r="AS709" s="223" t="e">
        <f t="shared" si="1714"/>
        <v>#REF!</v>
      </c>
      <c r="AT709" s="223" t="e">
        <f>IF(AO709&gt;0,AO709/#REF!*100,"")</f>
        <v>#REF!</v>
      </c>
      <c r="AW709" s="835"/>
    </row>
    <row r="710" spans="1:49" ht="14.45" customHeight="1" outlineLevel="1">
      <c r="A710" s="2595"/>
      <c r="B710" s="2601"/>
      <c r="C710" s="1290" t="s">
        <v>156</v>
      </c>
      <c r="D710" s="1402"/>
      <c r="E710" s="1560"/>
      <c r="F710" s="1560">
        <v>0</v>
      </c>
      <c r="G710" s="1560">
        <v>0</v>
      </c>
      <c r="H710" s="1560">
        <v>0</v>
      </c>
      <c r="I710" s="1560">
        <v>0</v>
      </c>
      <c r="J710" s="1560">
        <v>0</v>
      </c>
      <c r="K710" s="1560">
        <v>0</v>
      </c>
      <c r="L710" s="1298">
        <f t="shared" si="1721"/>
        <v>0</v>
      </c>
      <c r="M710" s="1365"/>
      <c r="N710" s="1352"/>
      <c r="O710" s="1352"/>
      <c r="P710" s="1352"/>
      <c r="Q710" s="1561"/>
      <c r="R710" s="1561"/>
      <c r="S710" s="1561"/>
      <c r="T710" s="1561"/>
      <c r="U710" s="1298">
        <f t="shared" si="1722"/>
        <v>0</v>
      </c>
      <c r="V710" s="1365"/>
      <c r="W710" s="1352"/>
      <c r="X710" s="1562"/>
      <c r="Y710" s="1298"/>
      <c r="Z710" s="1298">
        <f t="shared" si="1723"/>
        <v>0</v>
      </c>
      <c r="AA710" s="1410"/>
      <c r="AB710" s="2437"/>
      <c r="AC710" s="1562"/>
      <c r="AD710" s="1977"/>
      <c r="AE710" s="1298">
        <f t="shared" si="1724"/>
        <v>0</v>
      </c>
      <c r="AF710" s="1365"/>
      <c r="AG710" s="1352"/>
      <c r="AH710" s="1562"/>
      <c r="AI710" s="1298"/>
      <c r="AJ710" s="2001"/>
      <c r="AK710" s="763" t="e">
        <f>#REF!-U710</f>
        <v>#REF!</v>
      </c>
      <c r="AL710" s="19" t="e">
        <f>#REF!-#REF!</f>
        <v>#REF!</v>
      </c>
      <c r="AM710" s="19" t="e">
        <f>Q710-#REF!</f>
        <v>#REF!</v>
      </c>
      <c r="AN710" s="19" t="e">
        <f>R710-#REF!</f>
        <v>#REF!</v>
      </c>
      <c r="AO710" s="19" t="e">
        <f>#REF!-#REF!</f>
        <v>#REF!</v>
      </c>
      <c r="AP710" s="223" t="e">
        <f>IF(AK710&gt;0,AK710/#REF!*100,"")</f>
        <v>#REF!</v>
      </c>
      <c r="AQ710" s="223" t="e">
        <f>IF(AL710&gt;0,AL710/#REF!*100,"")</f>
        <v>#REF!</v>
      </c>
      <c r="AR710" s="223" t="e">
        <f t="shared" si="1713"/>
        <v>#REF!</v>
      </c>
      <c r="AS710" s="223" t="e">
        <f t="shared" si="1714"/>
        <v>#REF!</v>
      </c>
      <c r="AT710" s="223" t="e">
        <f>IF(AO710&gt;0,AO710/#REF!*100,"")</f>
        <v>#REF!</v>
      </c>
      <c r="AW710" s="835"/>
    </row>
    <row r="711" spans="1:49" ht="14.45" customHeight="1" outlineLevel="1">
      <c r="A711" s="2595"/>
      <c r="B711" s="2601"/>
      <c r="C711" s="1290" t="s">
        <v>277</v>
      </c>
      <c r="D711" s="1402"/>
      <c r="E711" s="1560"/>
      <c r="F711" s="1560">
        <v>0</v>
      </c>
      <c r="G711" s="1560">
        <v>0</v>
      </c>
      <c r="H711" s="1560">
        <v>0</v>
      </c>
      <c r="I711" s="1560">
        <v>0</v>
      </c>
      <c r="J711" s="1560">
        <v>0</v>
      </c>
      <c r="K711" s="1560">
        <v>0</v>
      </c>
      <c r="L711" s="1298">
        <f t="shared" si="1721"/>
        <v>0</v>
      </c>
      <c r="M711" s="1365"/>
      <c r="N711" s="1352"/>
      <c r="O711" s="1352"/>
      <c r="P711" s="1352"/>
      <c r="Q711" s="1561"/>
      <c r="R711" s="1561"/>
      <c r="S711" s="1561"/>
      <c r="T711" s="1561"/>
      <c r="U711" s="1298">
        <f t="shared" si="1722"/>
        <v>0</v>
      </c>
      <c r="V711" s="1365"/>
      <c r="W711" s="1352"/>
      <c r="X711" s="1562"/>
      <c r="Y711" s="1298"/>
      <c r="Z711" s="1298">
        <f t="shared" si="1723"/>
        <v>0</v>
      </c>
      <c r="AA711" s="1410"/>
      <c r="AB711" s="2437"/>
      <c r="AC711" s="1562"/>
      <c r="AD711" s="1977"/>
      <c r="AE711" s="1298">
        <f t="shared" si="1724"/>
        <v>0</v>
      </c>
      <c r="AF711" s="1365"/>
      <c r="AG711" s="1352"/>
      <c r="AH711" s="1562"/>
      <c r="AI711" s="1298"/>
      <c r="AJ711" s="2001"/>
      <c r="AK711" s="763" t="e">
        <f>#REF!-U711</f>
        <v>#REF!</v>
      </c>
      <c r="AL711" s="19" t="e">
        <f>#REF!-#REF!</f>
        <v>#REF!</v>
      </c>
      <c r="AM711" s="19" t="e">
        <f>Q711-#REF!</f>
        <v>#REF!</v>
      </c>
      <c r="AN711" s="19" t="e">
        <f>R711-#REF!</f>
        <v>#REF!</v>
      </c>
      <c r="AO711" s="19" t="e">
        <f>#REF!-#REF!</f>
        <v>#REF!</v>
      </c>
      <c r="AP711" s="223" t="e">
        <f>IF(AK711&gt;0,AK711/#REF!*100,"")</f>
        <v>#REF!</v>
      </c>
      <c r="AQ711" s="223" t="e">
        <f>IF(AL711&gt;0,AL711/#REF!*100,"")</f>
        <v>#REF!</v>
      </c>
      <c r="AR711" s="223" t="e">
        <f t="shared" si="1713"/>
        <v>#REF!</v>
      </c>
      <c r="AS711" s="223" t="e">
        <f t="shared" si="1714"/>
        <v>#REF!</v>
      </c>
      <c r="AT711" s="223" t="e">
        <f>IF(AO711&gt;0,AO711/#REF!*100,"")</f>
        <v>#REF!</v>
      </c>
      <c r="AW711" s="835"/>
    </row>
    <row r="712" spans="1:49" ht="14.45" customHeight="1" outlineLevel="1">
      <c r="A712" s="2595"/>
      <c r="B712" s="2601"/>
      <c r="C712" s="1290" t="s">
        <v>305</v>
      </c>
      <c r="D712" s="1402"/>
      <c r="E712" s="1560"/>
      <c r="F712" s="1560">
        <v>0</v>
      </c>
      <c r="G712" s="1560">
        <v>0</v>
      </c>
      <c r="H712" s="1560">
        <v>0</v>
      </c>
      <c r="I712" s="1560">
        <v>0</v>
      </c>
      <c r="J712" s="1560">
        <v>0</v>
      </c>
      <c r="K712" s="1560">
        <v>0</v>
      </c>
      <c r="L712" s="1298">
        <f t="shared" si="1721"/>
        <v>0</v>
      </c>
      <c r="M712" s="1365"/>
      <c r="N712" s="1352"/>
      <c r="O712" s="1352"/>
      <c r="P712" s="1352"/>
      <c r="Q712" s="1561"/>
      <c r="R712" s="1561"/>
      <c r="S712" s="1561"/>
      <c r="T712" s="1561"/>
      <c r="U712" s="1298">
        <f t="shared" si="1722"/>
        <v>0</v>
      </c>
      <c r="V712" s="1365"/>
      <c r="W712" s="1352"/>
      <c r="X712" s="1562"/>
      <c r="Y712" s="1298"/>
      <c r="Z712" s="1298">
        <f t="shared" si="1723"/>
        <v>0</v>
      </c>
      <c r="AA712" s="1410"/>
      <c r="AB712" s="2437"/>
      <c r="AC712" s="1562"/>
      <c r="AD712" s="1977"/>
      <c r="AE712" s="1298">
        <f t="shared" si="1724"/>
        <v>0</v>
      </c>
      <c r="AF712" s="1365"/>
      <c r="AG712" s="1352"/>
      <c r="AH712" s="1562"/>
      <c r="AI712" s="1298"/>
      <c r="AJ712" s="2001"/>
      <c r="AK712" s="763" t="e">
        <f>#REF!-U712</f>
        <v>#REF!</v>
      </c>
      <c r="AL712" s="19" t="e">
        <f>#REF!-#REF!</f>
        <v>#REF!</v>
      </c>
      <c r="AM712" s="19" t="e">
        <f>Q712-#REF!</f>
        <v>#REF!</v>
      </c>
      <c r="AN712" s="19" t="e">
        <f>R712-#REF!</f>
        <v>#REF!</v>
      </c>
      <c r="AO712" s="19" t="e">
        <f>#REF!-#REF!</f>
        <v>#REF!</v>
      </c>
      <c r="AP712" s="223" t="e">
        <f>IF(AK712&gt;0,AK712/#REF!*100,"")</f>
        <v>#REF!</v>
      </c>
      <c r="AQ712" s="223" t="e">
        <f>IF(AL712&gt;0,AL712/#REF!*100,"")</f>
        <v>#REF!</v>
      </c>
      <c r="AR712" s="223" t="e">
        <f t="shared" si="1713"/>
        <v>#REF!</v>
      </c>
      <c r="AS712" s="223" t="e">
        <f t="shared" si="1714"/>
        <v>#REF!</v>
      </c>
      <c r="AT712" s="223" t="e">
        <f>IF(AO712&gt;0,AO712/#REF!*100,"")</f>
        <v>#REF!</v>
      </c>
      <c r="AW712" s="835"/>
    </row>
    <row r="713" spans="1:49" ht="28.9" customHeight="1" outlineLevel="1">
      <c r="A713" s="2595">
        <v>7</v>
      </c>
      <c r="B713" s="2617" t="s">
        <v>100</v>
      </c>
      <c r="C713" s="1290" t="s">
        <v>303</v>
      </c>
      <c r="D713" s="1563"/>
      <c r="E713" s="1298">
        <f>E716+E718+E720</f>
        <v>0</v>
      </c>
      <c r="F713" s="1298">
        <v>8.3299999999999997E-4</v>
      </c>
      <c r="G713" s="1298">
        <f>G716+G718+G720</f>
        <v>1.137E-3</v>
      </c>
      <c r="H713" s="1298">
        <v>4.1308000000000002E-4</v>
      </c>
      <c r="I713" s="1298">
        <v>0.60251140000000003</v>
      </c>
      <c r="J713" s="1298">
        <v>8.1576899999999994E-2</v>
      </c>
      <c r="K713" s="1298">
        <v>0.13990079999999999</v>
      </c>
      <c r="L713" s="1298">
        <f t="shared" ref="L713:R713" si="1725">L716+L718+L722</f>
        <v>0.18798537239999999</v>
      </c>
      <c r="M713" s="1298">
        <f>M716+M718+M722</f>
        <v>3.4230288399999996E-2</v>
      </c>
      <c r="N713" s="1298">
        <f t="shared" si="1725"/>
        <v>3.4318283999999998E-2</v>
      </c>
      <c r="O713" s="1298">
        <f t="shared" si="1725"/>
        <v>4.2560000000000001E-2</v>
      </c>
      <c r="P713" s="1298">
        <f t="shared" si="1725"/>
        <v>7.6876799999999995E-2</v>
      </c>
      <c r="Q713" s="1300">
        <f t="shared" si="1725"/>
        <v>0.31932293119999999</v>
      </c>
      <c r="R713" s="1300">
        <f t="shared" si="1725"/>
        <v>0.33209580099999997</v>
      </c>
      <c r="S713" s="1300">
        <f t="shared" ref="S713:T713" si="1726">S716+S718+S722</f>
        <v>0.34537926400000002</v>
      </c>
      <c r="T713" s="1300">
        <f t="shared" si="1726"/>
        <v>0.35919486950000001</v>
      </c>
      <c r="U713" s="1298">
        <f>U716+U718+U722</f>
        <v>3.074735E-2</v>
      </c>
      <c r="V713" s="1564">
        <f>V716+V718</f>
        <v>1.9209999999999997E-3</v>
      </c>
      <c r="W713" s="1298">
        <f>W716+W718</f>
        <v>8.1200000000000005E-3</v>
      </c>
      <c r="X713" s="1565">
        <f>X716+X718</f>
        <v>1.3946E-2</v>
      </c>
      <c r="Y713" s="1298">
        <f t="shared" ref="Y713:Z713" si="1727">Y716+Y718+Y722</f>
        <v>6.76035E-3</v>
      </c>
      <c r="Z713" s="1298">
        <f t="shared" si="1727"/>
        <v>0.3049400037005276</v>
      </c>
      <c r="AA713" s="1564">
        <f>AA716+AA718</f>
        <v>6.3764389241172531E-2</v>
      </c>
      <c r="AB713" s="1298">
        <f>AB716+AB718</f>
        <v>6.3856935524541428E-2</v>
      </c>
      <c r="AC713" s="1758">
        <f>AC716+AC718</f>
        <v>7.172336961089798E-2</v>
      </c>
      <c r="AD713" s="1298">
        <f t="shared" ref="AD713" si="1728">AD716+AD718+AD722</f>
        <v>0.10559530932391563</v>
      </c>
      <c r="AE713" s="1298">
        <f>AE716+AE718+AE722</f>
        <v>4.0820400000000003E-3</v>
      </c>
      <c r="AF713" s="1564">
        <f>AF716+AF718</f>
        <v>4.0820400000000003E-3</v>
      </c>
      <c r="AG713" s="1298">
        <f>AG716+AG718</f>
        <v>0</v>
      </c>
      <c r="AH713" s="1565">
        <f>AH716+AH718</f>
        <v>0</v>
      </c>
      <c r="AI713" s="1298">
        <f t="shared" ref="AI713" si="1729">AI716+AI718+AI722</f>
        <v>0</v>
      </c>
      <c r="AJ713" s="2001"/>
      <c r="AK713" s="763" t="e">
        <f>#REF!-U713</f>
        <v>#REF!</v>
      </c>
      <c r="AL713" s="19" t="e">
        <f>#REF!-#REF!</f>
        <v>#REF!</v>
      </c>
      <c r="AM713" s="19" t="e">
        <f>Q713-#REF!</f>
        <v>#REF!</v>
      </c>
      <c r="AN713" s="19" t="e">
        <f>R713-#REF!</f>
        <v>#REF!</v>
      </c>
      <c r="AO713" s="19" t="e">
        <f>#REF!-#REF!</f>
        <v>#REF!</v>
      </c>
      <c r="AP713" s="223" t="e">
        <f>IF(AK713&gt;0,AK713/#REF!*100,"")</f>
        <v>#REF!</v>
      </c>
      <c r="AQ713" s="223" t="e">
        <f>IF(AL713&gt;0,AL713/#REF!*100,"")</f>
        <v>#REF!</v>
      </c>
      <c r="AR713" s="223" t="e">
        <f t="shared" si="1713"/>
        <v>#REF!</v>
      </c>
      <c r="AS713" s="223" t="e">
        <f t="shared" si="1714"/>
        <v>#REF!</v>
      </c>
      <c r="AT713" s="223" t="e">
        <f>IF(AO713&gt;0,AO713/#REF!*100,"")</f>
        <v>#REF!</v>
      </c>
      <c r="AW713" s="835"/>
    </row>
    <row r="714" spans="1:49" ht="54.75" customHeight="1" outlineLevel="1">
      <c r="A714" s="2595"/>
      <c r="B714" s="2617"/>
      <c r="C714" s="1290" t="s">
        <v>273</v>
      </c>
      <c r="D714" s="1563"/>
      <c r="E714" s="1298"/>
      <c r="F714" s="1298">
        <v>7.1000000000000008E-2</v>
      </c>
      <c r="G714" s="1298">
        <v>5.8000000000000003E-2</v>
      </c>
      <c r="H714" s="1298">
        <v>6.6000000000000003E-2</v>
      </c>
      <c r="I714" s="1298">
        <v>29.024999999999999</v>
      </c>
      <c r="J714" s="1298">
        <v>3.6450000000000005</v>
      </c>
      <c r="K714" s="1298">
        <v>6.24</v>
      </c>
      <c r="L714" s="1298">
        <f>L717</f>
        <v>8.3159999999999989</v>
      </c>
      <c r="M714" s="1298">
        <f t="shared" ref="M714:P714" si="1730">M717</f>
        <v>1.556</v>
      </c>
      <c r="N714" s="1298">
        <f t="shared" si="1730"/>
        <v>1.56</v>
      </c>
      <c r="O714" s="1298">
        <f t="shared" si="1730"/>
        <v>1.9</v>
      </c>
      <c r="P714" s="1298">
        <f t="shared" si="1730"/>
        <v>3.3</v>
      </c>
      <c r="Q714" s="1300">
        <f t="shared" ref="Q714:R714" si="1731">Q717</f>
        <v>13.18</v>
      </c>
      <c r="R714" s="1300">
        <f t="shared" si="1731"/>
        <v>13.18</v>
      </c>
      <c r="S714" s="1300">
        <f t="shared" ref="S714:T714" si="1732">S717</f>
        <v>13.18</v>
      </c>
      <c r="T714" s="1300">
        <f t="shared" si="1732"/>
        <v>13.18</v>
      </c>
      <c r="U714" s="1298">
        <f>U717</f>
        <v>1.7229999999999999</v>
      </c>
      <c r="V714" s="1298">
        <f t="shared" ref="V714:Y714" si="1733">V717</f>
        <v>0.22799999999999998</v>
      </c>
      <c r="W714" s="1298">
        <f t="shared" si="1733"/>
        <v>0.40600000000000003</v>
      </c>
      <c r="X714" s="1566">
        <f t="shared" si="1733"/>
        <v>0.69700000000000006</v>
      </c>
      <c r="Y714" s="1298">
        <f t="shared" si="1733"/>
        <v>0.39199999999999996</v>
      </c>
      <c r="Z714" s="1298">
        <f>Z717</f>
        <v>13.18</v>
      </c>
      <c r="AA714" s="1298">
        <f t="shared" ref="AA714:AD714" si="1734">AA717</f>
        <v>2.7560000000000002</v>
      </c>
      <c r="AB714" s="1298">
        <f t="shared" si="1734"/>
        <v>2.76</v>
      </c>
      <c r="AC714" s="1299">
        <f t="shared" si="1734"/>
        <v>3.0999999999999996</v>
      </c>
      <c r="AD714" s="1298">
        <f t="shared" si="1734"/>
        <v>4.5640000000000001</v>
      </c>
      <c r="AE714" s="1298">
        <f>AE717</f>
        <v>0.20400000000000001</v>
      </c>
      <c r="AF714" s="1298">
        <f t="shared" ref="AF714:AI714" si="1735">AF717</f>
        <v>0.20400000000000001</v>
      </c>
      <c r="AG714" s="1298">
        <f t="shared" si="1735"/>
        <v>0</v>
      </c>
      <c r="AH714" s="1566">
        <f t="shared" si="1735"/>
        <v>0</v>
      </c>
      <c r="AI714" s="1298">
        <f t="shared" si="1735"/>
        <v>0</v>
      </c>
      <c r="AJ714" s="2001"/>
      <c r="AK714" s="763" t="e">
        <f>#REF!-U714</f>
        <v>#REF!</v>
      </c>
      <c r="AL714" s="19" t="e">
        <f>#REF!-#REF!</f>
        <v>#REF!</v>
      </c>
      <c r="AM714" s="19" t="e">
        <f>Q714-#REF!</f>
        <v>#REF!</v>
      </c>
      <c r="AN714" s="19" t="e">
        <f>R714-#REF!</f>
        <v>#REF!</v>
      </c>
      <c r="AO714" s="19" t="e">
        <f>#REF!-#REF!</f>
        <v>#REF!</v>
      </c>
      <c r="AP714" s="223" t="e">
        <f>IF(AK714&gt;0,AK714/#REF!*100,"")</f>
        <v>#REF!</v>
      </c>
      <c r="AQ714" s="223" t="e">
        <f>IF(AL714&gt;0,AL714/#REF!*100,"")</f>
        <v>#REF!</v>
      </c>
      <c r="AR714" s="223" t="e">
        <f t="shared" si="1713"/>
        <v>#REF!</v>
      </c>
      <c r="AS714" s="223" t="e">
        <f t="shared" si="1714"/>
        <v>#REF!</v>
      </c>
      <c r="AT714" s="223" t="e">
        <f>IF(AO714&gt;0,AO714/#REF!*100,"")</f>
        <v>#REF!</v>
      </c>
      <c r="AW714" s="835"/>
    </row>
    <row r="715" spans="1:49" ht="21.75" hidden="1" customHeight="1" outlineLevel="1">
      <c r="A715" s="2602" t="s">
        <v>102</v>
      </c>
      <c r="B715" s="2616" t="s">
        <v>4</v>
      </c>
      <c r="C715" s="1290" t="s">
        <v>273</v>
      </c>
      <c r="D715" s="1402"/>
      <c r="E715" s="1560"/>
      <c r="F715" s="1560">
        <v>0</v>
      </c>
      <c r="G715" s="1560">
        <v>0</v>
      </c>
      <c r="H715" s="1560">
        <v>0</v>
      </c>
      <c r="I715" s="1560">
        <v>0</v>
      </c>
      <c r="J715" s="1560">
        <v>0</v>
      </c>
      <c r="K715" s="1560">
        <v>0</v>
      </c>
      <c r="L715" s="1298">
        <f t="shared" ref="L715:L722" si="1736">SUM(M715:P715)</f>
        <v>0</v>
      </c>
      <c r="M715" s="1365"/>
      <c r="N715" s="1352"/>
      <c r="O715" s="1352"/>
      <c r="P715" s="1352"/>
      <c r="Q715" s="1561"/>
      <c r="R715" s="1561"/>
      <c r="S715" s="1561"/>
      <c r="T715" s="1561"/>
      <c r="U715" s="1298">
        <f t="shared" ref="U715:U716" si="1737">SUM(V715:Y715)</f>
        <v>0</v>
      </c>
      <c r="V715" s="1365"/>
      <c r="W715" s="1352"/>
      <c r="X715" s="1562"/>
      <c r="Y715" s="1298"/>
      <c r="Z715" s="1298">
        <f t="shared" ref="Z715:Z722" si="1738">SUM(AA715:AD715)</f>
        <v>0</v>
      </c>
      <c r="AA715" s="1410"/>
      <c r="AB715" s="2437"/>
      <c r="AC715" s="1562"/>
      <c r="AD715" s="1977"/>
      <c r="AE715" s="1298">
        <f t="shared" ref="AE715:AE716" si="1739">SUM(AF715:AI715)</f>
        <v>0</v>
      </c>
      <c r="AF715" s="1365"/>
      <c r="AG715" s="1352"/>
      <c r="AH715" s="1562"/>
      <c r="AI715" s="1298"/>
      <c r="AJ715" s="2001"/>
      <c r="AK715" s="763" t="e">
        <f>#REF!-U715</f>
        <v>#REF!</v>
      </c>
      <c r="AL715" s="19" t="e">
        <f>#REF!-#REF!</f>
        <v>#REF!</v>
      </c>
      <c r="AM715" s="19" t="e">
        <f>Q715-#REF!</f>
        <v>#REF!</v>
      </c>
      <c r="AN715" s="19" t="e">
        <f>R715-#REF!</f>
        <v>#REF!</v>
      </c>
      <c r="AO715" s="19" t="e">
        <f>#REF!-#REF!</f>
        <v>#REF!</v>
      </c>
      <c r="AP715" s="223" t="e">
        <f>IF(AK715&gt;0,AK715/#REF!*100,"")</f>
        <v>#REF!</v>
      </c>
      <c r="AQ715" s="223" t="e">
        <f>IF(AL715&gt;0,AL715/#REF!*100,"")</f>
        <v>#REF!</v>
      </c>
      <c r="AR715" s="223" t="e">
        <f t="shared" si="1713"/>
        <v>#REF!</v>
      </c>
      <c r="AS715" s="223" t="e">
        <f t="shared" si="1714"/>
        <v>#REF!</v>
      </c>
      <c r="AT715" s="223" t="e">
        <f>IF(AO715&gt;0,AO715/#REF!*100,"")</f>
        <v>#REF!</v>
      </c>
      <c r="AW715" s="835"/>
    </row>
    <row r="716" spans="1:49" ht="36" hidden="1" customHeight="1" outlineLevel="1">
      <c r="A716" s="2595"/>
      <c r="B716" s="2616"/>
      <c r="C716" s="1290" t="s">
        <v>305</v>
      </c>
      <c r="D716" s="1402"/>
      <c r="E716" s="1560"/>
      <c r="F716" s="1560">
        <v>0</v>
      </c>
      <c r="G716" s="1560">
        <v>0</v>
      </c>
      <c r="H716" s="1560">
        <v>0</v>
      </c>
      <c r="I716" s="1560">
        <v>0</v>
      </c>
      <c r="J716" s="1560">
        <v>0</v>
      </c>
      <c r="K716" s="1560">
        <v>0</v>
      </c>
      <c r="L716" s="1298">
        <f t="shared" si="1736"/>
        <v>0</v>
      </c>
      <c r="M716" s="1365"/>
      <c r="N716" s="1352"/>
      <c r="O716" s="1352"/>
      <c r="P716" s="1352"/>
      <c r="Q716" s="1561"/>
      <c r="R716" s="1561"/>
      <c r="S716" s="1561"/>
      <c r="T716" s="1561"/>
      <c r="U716" s="1298">
        <f t="shared" si="1737"/>
        <v>0</v>
      </c>
      <c r="V716" s="1365"/>
      <c r="W716" s="1352"/>
      <c r="X716" s="1562"/>
      <c r="Y716" s="1298"/>
      <c r="Z716" s="1298">
        <f t="shared" si="1738"/>
        <v>0</v>
      </c>
      <c r="AA716" s="1410"/>
      <c r="AB716" s="2437"/>
      <c r="AC716" s="1562"/>
      <c r="AD716" s="1977"/>
      <c r="AE716" s="1298">
        <f t="shared" si="1739"/>
        <v>0</v>
      </c>
      <c r="AF716" s="1365"/>
      <c r="AG716" s="1352"/>
      <c r="AH716" s="1562"/>
      <c r="AI716" s="1298"/>
      <c r="AJ716" s="2001"/>
      <c r="AK716" s="763" t="e">
        <f>#REF!-U716</f>
        <v>#REF!</v>
      </c>
      <c r="AL716" s="19" t="e">
        <f>#REF!-#REF!</f>
        <v>#REF!</v>
      </c>
      <c r="AM716" s="19" t="e">
        <f>Q716-#REF!</f>
        <v>#REF!</v>
      </c>
      <c r="AN716" s="19" t="e">
        <f>R716-#REF!</f>
        <v>#REF!</v>
      </c>
      <c r="AO716" s="19" t="e">
        <f>#REF!-#REF!</f>
        <v>#REF!</v>
      </c>
      <c r="AP716" s="223" t="e">
        <f>IF(AK716&gt;0,AK716/#REF!*100,"")</f>
        <v>#REF!</v>
      </c>
      <c r="AQ716" s="223" t="e">
        <f>IF(AL716&gt;0,AL716/#REF!*100,"")</f>
        <v>#REF!</v>
      </c>
      <c r="AR716" s="223" t="e">
        <f t="shared" si="1713"/>
        <v>#REF!</v>
      </c>
      <c r="AS716" s="223" t="e">
        <f t="shared" si="1714"/>
        <v>#REF!</v>
      </c>
      <c r="AT716" s="223" t="e">
        <f>IF(AO716&gt;0,AO716/#REF!*100,"")</f>
        <v>#REF!</v>
      </c>
      <c r="AW716" s="835"/>
    </row>
    <row r="717" spans="1:49" outlineLevel="1">
      <c r="A717" s="2595" t="s">
        <v>103</v>
      </c>
      <c r="B717" s="2616" t="s">
        <v>5</v>
      </c>
      <c r="C717" s="1290" t="s">
        <v>273</v>
      </c>
      <c r="D717" s="1402"/>
      <c r="E717" s="1391">
        <v>0</v>
      </c>
      <c r="F717" s="1391">
        <v>7.1000000000000008E-2</v>
      </c>
      <c r="G717" s="1391">
        <v>5.8000000000000003E-2</v>
      </c>
      <c r="H717" s="1391">
        <v>6.6000000000000003E-2</v>
      </c>
      <c r="I717" s="1391">
        <v>29.024999999999999</v>
      </c>
      <c r="J717" s="1298">
        <v>3.6450000000000005</v>
      </c>
      <c r="K717" s="1298">
        <v>6.24</v>
      </c>
      <c r="L717" s="1298">
        <f t="shared" si="1736"/>
        <v>8.3159999999999989</v>
      </c>
      <c r="M717" s="1298">
        <v>1.556</v>
      </c>
      <c r="N717" s="1298">
        <v>1.56</v>
      </c>
      <c r="O717" s="1298">
        <v>1.9</v>
      </c>
      <c r="P717" s="1298">
        <v>3.3</v>
      </c>
      <c r="Q717" s="1300">
        <v>13.18</v>
      </c>
      <c r="R717" s="1300">
        <v>13.18</v>
      </c>
      <c r="S717" s="1300">
        <v>13.18</v>
      </c>
      <c r="T717" s="1300">
        <v>13.18</v>
      </c>
      <c r="U717" s="1298">
        <f t="shared" ref="U717:U759" si="1740">SUM(V717:Y717)</f>
        <v>1.7229999999999999</v>
      </c>
      <c r="V717" s="1391">
        <v>0.22799999999999998</v>
      </c>
      <c r="W717" s="1391">
        <v>0.40600000000000003</v>
      </c>
      <c r="X717" s="1562">
        <v>0.69700000000000006</v>
      </c>
      <c r="Y717" s="1303">
        <v>0.39199999999999996</v>
      </c>
      <c r="Z717" s="1298">
        <f t="shared" si="1738"/>
        <v>13.18</v>
      </c>
      <c r="AA717" s="2431">
        <v>2.7560000000000002</v>
      </c>
      <c r="AB717" s="2431">
        <v>2.76</v>
      </c>
      <c r="AC717" s="1562">
        <v>3.0999999999999996</v>
      </c>
      <c r="AD717" s="1530">
        <v>4.5640000000000001</v>
      </c>
      <c r="AE717" s="1298">
        <f t="shared" ref="AE717:AE744" si="1741">SUM(AF717:AI717)</f>
        <v>0.20400000000000001</v>
      </c>
      <c r="AF717" s="1391">
        <v>0.20400000000000001</v>
      </c>
      <c r="AG717" s="1391"/>
      <c r="AH717" s="1562"/>
      <c r="AI717" s="1303"/>
      <c r="AJ717" s="2076"/>
      <c r="AK717" s="763" t="e">
        <f>#REF!-U717</f>
        <v>#REF!</v>
      </c>
      <c r="AL717" s="19" t="e">
        <f>#REF!-#REF!</f>
        <v>#REF!</v>
      </c>
      <c r="AM717" s="19" t="e">
        <f>Q717-#REF!</f>
        <v>#REF!</v>
      </c>
      <c r="AN717" s="19" t="e">
        <f>R717-#REF!</f>
        <v>#REF!</v>
      </c>
      <c r="AO717" s="19" t="e">
        <f>#REF!-#REF!</f>
        <v>#REF!</v>
      </c>
      <c r="AP717" s="223" t="e">
        <f>IF(AK717&gt;0,AK717/#REF!*100,"")</f>
        <v>#REF!</v>
      </c>
      <c r="AQ717" s="223" t="e">
        <f>IF(AL717&gt;0,AL717/#REF!*100,"")</f>
        <v>#REF!</v>
      </c>
      <c r="AR717" s="223" t="e">
        <f t="shared" si="1713"/>
        <v>#REF!</v>
      </c>
      <c r="AS717" s="223" t="e">
        <f t="shared" si="1714"/>
        <v>#REF!</v>
      </c>
      <c r="AT717" s="223" t="e">
        <f>IF(AO717&gt;0,AO717/#REF!*100,"")</f>
        <v>#REF!</v>
      </c>
      <c r="AW717" s="835"/>
    </row>
    <row r="718" spans="1:49" outlineLevel="1">
      <c r="A718" s="2595"/>
      <c r="B718" s="2616"/>
      <c r="C718" s="1290" t="s">
        <v>303</v>
      </c>
      <c r="D718" s="1402"/>
      <c r="E718" s="1391">
        <v>0</v>
      </c>
      <c r="F718" s="1391">
        <v>8.3299999999999997E-4</v>
      </c>
      <c r="G718" s="1391">
        <v>1.137E-3</v>
      </c>
      <c r="H718" s="1567">
        <v>4.1308000000000002E-4</v>
      </c>
      <c r="I718" s="1567">
        <v>0.60251140000000003</v>
      </c>
      <c r="J718" s="1298">
        <v>8.1576899999999994E-2</v>
      </c>
      <c r="K718" s="1564">
        <v>0.13990079999999999</v>
      </c>
      <c r="L718" s="1298">
        <f t="shared" si="1736"/>
        <v>0.18798537239999999</v>
      </c>
      <c r="M718" s="1298">
        <f>M717*$BF$39</f>
        <v>3.4230288399999996E-2</v>
      </c>
      <c r="N718" s="1298">
        <f>N717*$BG$39</f>
        <v>3.4318283999999998E-2</v>
      </c>
      <c r="O718" s="1298">
        <f>O717*$BH$39</f>
        <v>4.2560000000000001E-2</v>
      </c>
      <c r="P718" s="1298">
        <f>P717*$BI$39</f>
        <v>7.6876799999999995E-2</v>
      </c>
      <c r="Q718" s="1303">
        <f>Q717*$BA$39</f>
        <v>0.31932293119999999</v>
      </c>
      <c r="R718" s="1303">
        <f>R717*$BB$39</f>
        <v>0.33209580099999997</v>
      </c>
      <c r="S718" s="1303">
        <f>S717*$BC$39</f>
        <v>0.34537926400000002</v>
      </c>
      <c r="T718" s="1303">
        <f>T717*$BD$39</f>
        <v>0.35919486950000001</v>
      </c>
      <c r="U718" s="1298">
        <f t="shared" si="1740"/>
        <v>3.074735E-2</v>
      </c>
      <c r="V718" s="1391">
        <v>1.9209999999999997E-3</v>
      </c>
      <c r="W718" s="1391">
        <v>8.1200000000000005E-3</v>
      </c>
      <c r="X718" s="1391">
        <v>1.3946E-2</v>
      </c>
      <c r="Y718" s="1303">
        <v>6.76035E-3</v>
      </c>
      <c r="Z718" s="1298">
        <f t="shared" si="1738"/>
        <v>0.3049400037005276</v>
      </c>
      <c r="AA718" s="2438">
        <v>6.3764389241172531E-2</v>
      </c>
      <c r="AB718" s="2431">
        <v>6.3856935524541428E-2</v>
      </c>
      <c r="AC718" s="2431">
        <v>7.172336961089798E-2</v>
      </c>
      <c r="AD718" s="1530">
        <v>0.10559530932391563</v>
      </c>
      <c r="AE718" s="1298">
        <f t="shared" si="1741"/>
        <v>4.0820400000000003E-3</v>
      </c>
      <c r="AF718" s="1391">
        <v>4.0820400000000003E-3</v>
      </c>
      <c r="AG718" s="1391"/>
      <c r="AH718" s="1391"/>
      <c r="AI718" s="1303"/>
      <c r="AJ718" s="2076"/>
      <c r="AK718" s="763" t="e">
        <f>#REF!-U718</f>
        <v>#REF!</v>
      </c>
      <c r="AL718" s="19" t="e">
        <f>#REF!-#REF!</f>
        <v>#REF!</v>
      </c>
      <c r="AM718" s="19" t="e">
        <f>Q718-#REF!</f>
        <v>#REF!</v>
      </c>
      <c r="AN718" s="19" t="e">
        <f>R718-#REF!</f>
        <v>#REF!</v>
      </c>
      <c r="AO718" s="19" t="e">
        <f>#REF!-#REF!</f>
        <v>#REF!</v>
      </c>
      <c r="AP718" s="223" t="e">
        <f>IF(AK718&gt;0,AK718/#REF!*100,"")</f>
        <v>#REF!</v>
      </c>
      <c r="AQ718" s="223" t="e">
        <f>IF(AL718&gt;0,AL718/#REF!*100,"")</f>
        <v>#REF!</v>
      </c>
      <c r="AR718" s="223" t="e">
        <f t="shared" si="1713"/>
        <v>#REF!</v>
      </c>
      <c r="AS718" s="223" t="e">
        <f t="shared" si="1714"/>
        <v>#REF!</v>
      </c>
      <c r="AT718" s="223" t="e">
        <f>IF(AO718&gt;0,AO718/#REF!*100,"")</f>
        <v>#REF!</v>
      </c>
      <c r="AW718" s="835"/>
    </row>
    <row r="719" spans="1:49" ht="43.15" hidden="1" customHeight="1" outlineLevel="1">
      <c r="A719" s="2565" t="s">
        <v>105</v>
      </c>
      <c r="B719" s="2569" t="s">
        <v>104</v>
      </c>
      <c r="C719" s="1415"/>
      <c r="D719" s="1402"/>
      <c r="E719" s="1402"/>
      <c r="F719" s="1402"/>
      <c r="G719" s="1568"/>
      <c r="H719" s="1568"/>
      <c r="I719" s="1568">
        <v>0</v>
      </c>
      <c r="J719" s="1569">
        <v>0</v>
      </c>
      <c r="K719" s="1569">
        <v>0</v>
      </c>
      <c r="L719" s="1570">
        <f t="shared" si="1736"/>
        <v>0</v>
      </c>
      <c r="M719" s="1396"/>
      <c r="N719" s="1356"/>
      <c r="O719" s="1356"/>
      <c r="P719" s="1356"/>
      <c r="Q719" s="1571"/>
      <c r="R719" s="1572"/>
      <c r="S719" s="1572"/>
      <c r="T719" s="1572"/>
      <c r="U719" s="1298">
        <f t="shared" si="1740"/>
        <v>0</v>
      </c>
      <c r="V719" s="1452"/>
      <c r="W719" s="1452"/>
      <c r="X719" s="1452"/>
      <c r="Y719" s="1452"/>
      <c r="Z719" s="1570">
        <f t="shared" si="1738"/>
        <v>0</v>
      </c>
      <c r="AA719" s="1396"/>
      <c r="AB719" s="1356"/>
      <c r="AC719" s="1356"/>
      <c r="AD719" s="1356"/>
      <c r="AE719" s="1298">
        <f t="shared" si="1741"/>
        <v>0</v>
      </c>
      <c r="AF719" s="1452"/>
      <c r="AG719" s="1452"/>
      <c r="AH719" s="1452"/>
      <c r="AI719" s="1452"/>
      <c r="AJ719" s="2094"/>
      <c r="AK719" s="763" t="e">
        <f>#REF!-U719</f>
        <v>#REF!</v>
      </c>
      <c r="AL719" s="19" t="e">
        <f>#REF!-#REF!</f>
        <v>#REF!</v>
      </c>
      <c r="AM719" s="19" t="e">
        <f>Q719-#REF!</f>
        <v>#REF!</v>
      </c>
      <c r="AN719" s="19" t="e">
        <f>R719-#REF!</f>
        <v>#REF!</v>
      </c>
      <c r="AO719" s="19" t="e">
        <f>#REF!-#REF!</f>
        <v>#REF!</v>
      </c>
      <c r="AP719" s="223" t="e">
        <f>IF(AK719&gt;0,AK719/#REF!*100,"")</f>
        <v>#REF!</v>
      </c>
      <c r="AQ719" s="223" t="e">
        <f>IF(AL719&gt;0,AL719/#REF!*100,"")</f>
        <v>#REF!</v>
      </c>
      <c r="AR719" s="223" t="e">
        <f t="shared" si="1713"/>
        <v>#REF!</v>
      </c>
      <c r="AS719" s="223" t="e">
        <f t="shared" si="1714"/>
        <v>#REF!</v>
      </c>
      <c r="AT719" s="223" t="e">
        <f>IF(AO719&gt;0,AO719/#REF!*100,"")</f>
        <v>#REF!</v>
      </c>
      <c r="AW719" s="835"/>
    </row>
    <row r="720" spans="1:49" ht="14.45" hidden="1" customHeight="1" outlineLevel="1">
      <c r="A720" s="2572"/>
      <c r="B720" s="2570"/>
      <c r="C720" s="1415" t="s">
        <v>278</v>
      </c>
      <c r="D720" s="1402"/>
      <c r="E720" s="1402"/>
      <c r="F720" s="1402"/>
      <c r="G720" s="1568"/>
      <c r="H720" s="1568"/>
      <c r="I720" s="1568"/>
      <c r="J720" s="1569">
        <v>0</v>
      </c>
      <c r="K720" s="1569">
        <v>0</v>
      </c>
      <c r="L720" s="1570">
        <f t="shared" si="1736"/>
        <v>0</v>
      </c>
      <c r="M720" s="1396"/>
      <c r="N720" s="1356"/>
      <c r="O720" s="1356"/>
      <c r="P720" s="1356"/>
      <c r="Q720" s="1571"/>
      <c r="R720" s="1572"/>
      <c r="S720" s="1572"/>
      <c r="T720" s="1572"/>
      <c r="U720" s="1573">
        <f t="shared" si="1740"/>
        <v>0</v>
      </c>
      <c r="V720" s="1442"/>
      <c r="W720" s="1443"/>
      <c r="X720" s="1443"/>
      <c r="Y720" s="1443"/>
      <c r="Z720" s="1570">
        <f t="shared" si="1738"/>
        <v>0</v>
      </c>
      <c r="AA720" s="1396"/>
      <c r="AB720" s="1356"/>
      <c r="AC720" s="1356"/>
      <c r="AD720" s="1356"/>
      <c r="AE720" s="1573">
        <f t="shared" si="1741"/>
        <v>0</v>
      </c>
      <c r="AF720" s="1442"/>
      <c r="AG720" s="1443"/>
      <c r="AH720" s="1443"/>
      <c r="AI720" s="1443"/>
      <c r="AJ720" s="2095"/>
      <c r="AK720" s="763" t="e">
        <f>#REF!-U720</f>
        <v>#REF!</v>
      </c>
      <c r="AL720" s="19" t="e">
        <f>#REF!-#REF!</f>
        <v>#REF!</v>
      </c>
      <c r="AM720" s="19" t="e">
        <f>Q720-#REF!</f>
        <v>#REF!</v>
      </c>
      <c r="AN720" s="19" t="e">
        <f>R720-#REF!</f>
        <v>#REF!</v>
      </c>
      <c r="AO720" s="19" t="e">
        <f>#REF!-#REF!</f>
        <v>#REF!</v>
      </c>
      <c r="AP720" s="223" t="e">
        <f>IF(AK720&gt;0,AK720/#REF!*100,"")</f>
        <v>#REF!</v>
      </c>
      <c r="AQ720" s="223" t="e">
        <f>IF(AL720&gt;0,AL720/#REF!*100,"")</f>
        <v>#REF!</v>
      </c>
      <c r="AR720" s="223" t="e">
        <f t="shared" si="1713"/>
        <v>#REF!</v>
      </c>
      <c r="AS720" s="223" t="e">
        <f t="shared" si="1714"/>
        <v>#REF!</v>
      </c>
      <c r="AT720" s="223" t="e">
        <f>IF(AO720&gt;0,AO720/#REF!*100,"")</f>
        <v>#REF!</v>
      </c>
      <c r="AW720" s="835"/>
    </row>
    <row r="721" spans="1:49" ht="14.45" hidden="1" customHeight="1" outlineLevel="1">
      <c r="A721" s="2572"/>
      <c r="B721" s="2570"/>
      <c r="C721" s="1415" t="s">
        <v>156</v>
      </c>
      <c r="D721" s="1402"/>
      <c r="E721" s="1402"/>
      <c r="F721" s="1402"/>
      <c r="G721" s="1568"/>
      <c r="H721" s="1568"/>
      <c r="I721" s="1568"/>
      <c r="J721" s="1569">
        <v>0</v>
      </c>
      <c r="K721" s="1569">
        <v>0</v>
      </c>
      <c r="L721" s="1570">
        <f t="shared" si="1736"/>
        <v>0</v>
      </c>
      <c r="M721" s="1396"/>
      <c r="N721" s="1356"/>
      <c r="O721" s="1356"/>
      <c r="P721" s="1356"/>
      <c r="Q721" s="1571"/>
      <c r="R721" s="1572"/>
      <c r="S721" s="1572"/>
      <c r="T721" s="1572"/>
      <c r="U721" s="1573">
        <f t="shared" si="1740"/>
        <v>0</v>
      </c>
      <c r="V721" s="1442"/>
      <c r="W721" s="1443"/>
      <c r="X721" s="1443"/>
      <c r="Y721" s="1443"/>
      <c r="Z721" s="1570">
        <f t="shared" si="1738"/>
        <v>0</v>
      </c>
      <c r="AA721" s="1396"/>
      <c r="AB721" s="1356"/>
      <c r="AC721" s="1356"/>
      <c r="AD721" s="1356"/>
      <c r="AE721" s="1573">
        <f t="shared" si="1741"/>
        <v>0</v>
      </c>
      <c r="AF721" s="1442"/>
      <c r="AG721" s="1443"/>
      <c r="AH721" s="1443"/>
      <c r="AI721" s="1443"/>
      <c r="AJ721" s="2095"/>
      <c r="AK721" s="763" t="e">
        <f>#REF!-U721</f>
        <v>#REF!</v>
      </c>
      <c r="AL721" s="19" t="e">
        <f>#REF!-#REF!</f>
        <v>#REF!</v>
      </c>
      <c r="AM721" s="19" t="e">
        <f>Q721-#REF!</f>
        <v>#REF!</v>
      </c>
      <c r="AN721" s="19" t="e">
        <f>R721-#REF!</f>
        <v>#REF!</v>
      </c>
      <c r="AO721" s="19" t="e">
        <f>#REF!-#REF!</f>
        <v>#REF!</v>
      </c>
      <c r="AP721" s="223" t="e">
        <f>IF(AK721&gt;0,AK721/#REF!*100,"")</f>
        <v>#REF!</v>
      </c>
      <c r="AQ721" s="223" t="e">
        <f>IF(AL721&gt;0,AL721/#REF!*100,"")</f>
        <v>#REF!</v>
      </c>
      <c r="AR721" s="223" t="e">
        <f t="shared" si="1713"/>
        <v>#REF!</v>
      </c>
      <c r="AS721" s="223" t="e">
        <f t="shared" si="1714"/>
        <v>#REF!</v>
      </c>
      <c r="AT721" s="223" t="e">
        <f>IF(AO721&gt;0,AO721/#REF!*100,"")</f>
        <v>#REF!</v>
      </c>
      <c r="AW721" s="835"/>
    </row>
    <row r="722" spans="1:49" ht="14.45" hidden="1" customHeight="1" outlineLevel="1">
      <c r="A722" s="2566"/>
      <c r="B722" s="2571"/>
      <c r="C722" s="1415" t="s">
        <v>305</v>
      </c>
      <c r="D722" s="1402"/>
      <c r="E722" s="1402"/>
      <c r="F722" s="1402"/>
      <c r="G722" s="1568"/>
      <c r="H722" s="1568"/>
      <c r="I722" s="1568">
        <v>0</v>
      </c>
      <c r="J722" s="1569">
        <v>0</v>
      </c>
      <c r="K722" s="1569">
        <v>0</v>
      </c>
      <c r="L722" s="1574">
        <f t="shared" si="1736"/>
        <v>0</v>
      </c>
      <c r="M722" s="1575"/>
      <c r="N722" s="1576"/>
      <c r="O722" s="1576"/>
      <c r="P722" s="1576"/>
      <c r="Q722" s="1577"/>
      <c r="R722" s="1578"/>
      <c r="S722" s="1578"/>
      <c r="T722" s="1578"/>
      <c r="U722" s="1298">
        <f t="shared" si="1740"/>
        <v>0</v>
      </c>
      <c r="V722" s="1455"/>
      <c r="W722" s="1455"/>
      <c r="X722" s="1455"/>
      <c r="Y722" s="1455"/>
      <c r="Z722" s="1574">
        <f t="shared" si="1738"/>
        <v>0</v>
      </c>
      <c r="AA722" s="1575"/>
      <c r="AB722" s="1576"/>
      <c r="AC722" s="1576"/>
      <c r="AD722" s="1576"/>
      <c r="AE722" s="1298">
        <f t="shared" si="1741"/>
        <v>0</v>
      </c>
      <c r="AF722" s="1455"/>
      <c r="AG722" s="1455"/>
      <c r="AH722" s="1455"/>
      <c r="AI722" s="1455"/>
      <c r="AJ722" s="2096"/>
      <c r="AK722" s="763" t="e">
        <f>#REF!-U722</f>
        <v>#REF!</v>
      </c>
      <c r="AL722" s="19" t="e">
        <f>#REF!-#REF!</f>
        <v>#REF!</v>
      </c>
      <c r="AM722" s="19" t="e">
        <f>Q722-#REF!</f>
        <v>#REF!</v>
      </c>
      <c r="AN722" s="19" t="e">
        <f>R722-#REF!</f>
        <v>#REF!</v>
      </c>
      <c r="AO722" s="19" t="e">
        <f>#REF!-#REF!</f>
        <v>#REF!</v>
      </c>
      <c r="AP722" s="223" t="e">
        <f>IF(AK722&gt;0,AK722/#REF!*100,"")</f>
        <v>#REF!</v>
      </c>
      <c r="AQ722" s="223" t="e">
        <f>IF(AL722&gt;0,AL722/#REF!*100,"")</f>
        <v>#REF!</v>
      </c>
      <c r="AR722" s="223" t="e">
        <f t="shared" si="1713"/>
        <v>#REF!</v>
      </c>
      <c r="AS722" s="223" t="e">
        <f t="shared" si="1714"/>
        <v>#REF!</v>
      </c>
      <c r="AT722" s="223" t="e">
        <f>IF(AO722&gt;0,AO722/#REF!*100,"")</f>
        <v>#REF!</v>
      </c>
      <c r="AW722" s="835"/>
    </row>
    <row r="723" spans="1:49" ht="15" hidden="1" customHeight="1" outlineLevel="1">
      <c r="A723" s="2565">
        <v>8</v>
      </c>
      <c r="B723" s="2573" t="s">
        <v>112</v>
      </c>
      <c r="C723" s="1415" t="s">
        <v>278</v>
      </c>
      <c r="D723" s="1402"/>
      <c r="E723" s="1402"/>
      <c r="F723" s="1402"/>
      <c r="G723" s="1451">
        <f>G726+G739</f>
        <v>0</v>
      </c>
      <c r="H723" s="1451"/>
      <c r="I723" s="1451">
        <v>0</v>
      </c>
      <c r="J723" s="1451">
        <v>0</v>
      </c>
      <c r="K723" s="1451">
        <v>0</v>
      </c>
      <c r="L723" s="1579">
        <f t="shared" ref="L723:P723" si="1742">L726+L739</f>
        <v>0</v>
      </c>
      <c r="M723" s="1472">
        <f t="shared" si="1742"/>
        <v>0</v>
      </c>
      <c r="N723" s="1441">
        <f t="shared" si="1742"/>
        <v>0</v>
      </c>
      <c r="O723" s="1441">
        <f t="shared" si="1742"/>
        <v>0</v>
      </c>
      <c r="P723" s="1441">
        <f t="shared" si="1742"/>
        <v>0</v>
      </c>
      <c r="Q723" s="1580">
        <f t="shared" ref="Q723:R723" si="1743">Q726+Q739</f>
        <v>0</v>
      </c>
      <c r="R723" s="1581">
        <f t="shared" si="1743"/>
        <v>0</v>
      </c>
      <c r="S723" s="1581">
        <f t="shared" ref="S723:T723" si="1744">S726+S739</f>
        <v>0</v>
      </c>
      <c r="T723" s="1581">
        <f t="shared" si="1744"/>
        <v>0</v>
      </c>
      <c r="U723" s="1298">
        <f t="shared" si="1740"/>
        <v>0</v>
      </c>
      <c r="V723" s="1303">
        <f t="shared" ref="V723:X723" si="1745">V726+V739</f>
        <v>0</v>
      </c>
      <c r="W723" s="1303">
        <f t="shared" si="1745"/>
        <v>0</v>
      </c>
      <c r="X723" s="1303">
        <f t="shared" si="1745"/>
        <v>0</v>
      </c>
      <c r="Y723" s="1303">
        <f>Y726+Y739</f>
        <v>0</v>
      </c>
      <c r="Z723" s="1579">
        <f t="shared" ref="Z723:AD723" si="1746">Z726+Z739</f>
        <v>0</v>
      </c>
      <c r="AA723" s="1472">
        <f t="shared" si="1746"/>
        <v>0</v>
      </c>
      <c r="AB723" s="1441">
        <f t="shared" si="1746"/>
        <v>0</v>
      </c>
      <c r="AC723" s="1441">
        <f t="shared" si="1746"/>
        <v>0</v>
      </c>
      <c r="AD723" s="1441">
        <f t="shared" si="1746"/>
        <v>0</v>
      </c>
      <c r="AE723" s="1298">
        <f t="shared" si="1741"/>
        <v>0</v>
      </c>
      <c r="AF723" s="1303"/>
      <c r="AG723" s="1303">
        <f t="shared" ref="AG723:AH723" si="1747">AG726+AG739</f>
        <v>0</v>
      </c>
      <c r="AH723" s="1303">
        <f t="shared" si="1747"/>
        <v>0</v>
      </c>
      <c r="AI723" s="1303">
        <f>AI726+AI739</f>
        <v>0</v>
      </c>
      <c r="AJ723" s="1303"/>
      <c r="AK723" s="1303">
        <f t="shared" ref="AK723" si="1748">AK726+AK739</f>
        <v>0</v>
      </c>
      <c r="AL723" s="19" t="e">
        <f>#REF!-#REF!</f>
        <v>#REF!</v>
      </c>
      <c r="AM723" s="19" t="e">
        <f>Q723-#REF!</f>
        <v>#REF!</v>
      </c>
      <c r="AN723" s="19" t="e">
        <f>R723-#REF!</f>
        <v>#REF!</v>
      </c>
      <c r="AO723" s="19" t="e">
        <f>#REF!-#REF!</f>
        <v>#REF!</v>
      </c>
      <c r="AP723" s="223" t="str">
        <f>IF(AK723&gt;0,AK723/#REF!*100,"")</f>
        <v/>
      </c>
      <c r="AQ723" s="223" t="e">
        <f>IF(AL723&gt;0,AL723/#REF!*100,"")</f>
        <v>#REF!</v>
      </c>
      <c r="AR723" s="223" t="e">
        <f t="shared" si="1713"/>
        <v>#REF!</v>
      </c>
      <c r="AS723" s="223" t="e">
        <f t="shared" si="1714"/>
        <v>#REF!</v>
      </c>
      <c r="AT723" s="223" t="e">
        <f>IF(AO723&gt;0,AO723/#REF!*100,"")</f>
        <v>#REF!</v>
      </c>
      <c r="AW723" s="835"/>
    </row>
    <row r="724" spans="1:49" ht="14.45" hidden="1" customHeight="1" outlineLevel="1">
      <c r="A724" s="2572"/>
      <c r="B724" s="2574"/>
      <c r="C724" s="1415" t="s">
        <v>277</v>
      </c>
      <c r="D724" s="1402"/>
      <c r="E724" s="1402"/>
      <c r="F724" s="1402"/>
      <c r="G724" s="1451">
        <f>G727+G740</f>
        <v>0</v>
      </c>
      <c r="H724" s="1451"/>
      <c r="I724" s="1451"/>
      <c r="J724" s="1451">
        <v>0</v>
      </c>
      <c r="K724" s="1451">
        <v>0</v>
      </c>
      <c r="L724" s="1579">
        <f t="shared" ref="L724:P724" si="1749">L727+L740</f>
        <v>0</v>
      </c>
      <c r="M724" s="1472">
        <f t="shared" si="1749"/>
        <v>0</v>
      </c>
      <c r="N724" s="1441">
        <f t="shared" si="1749"/>
        <v>0</v>
      </c>
      <c r="O724" s="1441">
        <f t="shared" si="1749"/>
        <v>0</v>
      </c>
      <c r="P724" s="1441">
        <f t="shared" si="1749"/>
        <v>0</v>
      </c>
      <c r="Q724" s="1580">
        <f t="shared" ref="Q724:R724" si="1750">Q727+Q740</f>
        <v>0</v>
      </c>
      <c r="R724" s="1581">
        <f t="shared" si="1750"/>
        <v>0</v>
      </c>
      <c r="S724" s="1581">
        <f t="shared" ref="S724:T724" si="1751">S727+S740</f>
        <v>0</v>
      </c>
      <c r="T724" s="1581">
        <f t="shared" si="1751"/>
        <v>0</v>
      </c>
      <c r="U724" s="1573">
        <f t="shared" si="1740"/>
        <v>0</v>
      </c>
      <c r="V724" s="1303">
        <f t="shared" ref="V724:AK724" si="1752">V727+V740</f>
        <v>0</v>
      </c>
      <c r="W724" s="1303">
        <f t="shared" si="1752"/>
        <v>0</v>
      </c>
      <c r="X724" s="1303">
        <f t="shared" si="1752"/>
        <v>0</v>
      </c>
      <c r="Y724" s="1303">
        <f t="shared" si="1752"/>
        <v>0</v>
      </c>
      <c r="Z724" s="1579">
        <f t="shared" si="1752"/>
        <v>0</v>
      </c>
      <c r="AA724" s="1472">
        <f t="shared" si="1752"/>
        <v>0</v>
      </c>
      <c r="AB724" s="1441">
        <f t="shared" si="1752"/>
        <v>0</v>
      </c>
      <c r="AC724" s="1441">
        <f t="shared" si="1752"/>
        <v>0</v>
      </c>
      <c r="AD724" s="1441">
        <f t="shared" si="1752"/>
        <v>0</v>
      </c>
      <c r="AE724" s="1573">
        <f t="shared" si="1741"/>
        <v>0</v>
      </c>
      <c r="AF724" s="1303"/>
      <c r="AG724" s="1303">
        <f t="shared" ref="AG724:AI724" si="1753">AG727+AG740</f>
        <v>0</v>
      </c>
      <c r="AH724" s="1303">
        <f t="shared" si="1753"/>
        <v>0</v>
      </c>
      <c r="AI724" s="1303">
        <f t="shared" si="1753"/>
        <v>0</v>
      </c>
      <c r="AJ724" s="1303"/>
      <c r="AK724" s="1303">
        <f t="shared" si="1752"/>
        <v>0</v>
      </c>
      <c r="AL724" s="19" t="e">
        <f>#REF!-#REF!</f>
        <v>#REF!</v>
      </c>
      <c r="AM724" s="19" t="e">
        <f>Q724-#REF!</f>
        <v>#REF!</v>
      </c>
      <c r="AN724" s="19" t="e">
        <f>R724-#REF!</f>
        <v>#REF!</v>
      </c>
      <c r="AO724" s="19" t="e">
        <f>#REF!-#REF!</f>
        <v>#REF!</v>
      </c>
      <c r="AP724" s="223" t="str">
        <f>IF(AK724&gt;0,AK724/#REF!*100,"")</f>
        <v/>
      </c>
      <c r="AQ724" s="223" t="e">
        <f>IF(AL724&gt;0,AL724/#REF!*100,"")</f>
        <v>#REF!</v>
      </c>
      <c r="AR724" s="223" t="e">
        <f t="shared" si="1713"/>
        <v>#REF!</v>
      </c>
      <c r="AS724" s="223" t="e">
        <f t="shared" si="1714"/>
        <v>#REF!</v>
      </c>
      <c r="AT724" s="223" t="e">
        <f>IF(AO724&gt;0,AO724/#REF!*100,"")</f>
        <v>#REF!</v>
      </c>
      <c r="AW724" s="835"/>
    </row>
    <row r="725" spans="1:49" ht="14.45" hidden="1" customHeight="1" outlineLevel="1">
      <c r="A725" s="2566"/>
      <c r="B725" s="2575"/>
      <c r="C725" s="505" t="s">
        <v>303</v>
      </c>
      <c r="D725" s="34"/>
      <c r="E725" s="34"/>
      <c r="F725" s="34"/>
      <c r="G725" s="1451">
        <f>G728+G741</f>
        <v>0</v>
      </c>
      <c r="H725" s="1451"/>
      <c r="I725" s="1451"/>
      <c r="J725" s="1451">
        <v>0</v>
      </c>
      <c r="K725" s="1451">
        <v>0</v>
      </c>
      <c r="L725" s="1579">
        <f t="shared" ref="L725:P725" si="1754">L728+L741</f>
        <v>0</v>
      </c>
      <c r="M725" s="1472">
        <f t="shared" si="1754"/>
        <v>0</v>
      </c>
      <c r="N725" s="1441">
        <f t="shared" si="1754"/>
        <v>0</v>
      </c>
      <c r="O725" s="1441">
        <f t="shared" si="1754"/>
        <v>0</v>
      </c>
      <c r="P725" s="1441">
        <f t="shared" si="1754"/>
        <v>0</v>
      </c>
      <c r="Q725" s="1580">
        <f t="shared" ref="Q725:R725" si="1755">Q728+Q741</f>
        <v>0</v>
      </c>
      <c r="R725" s="1581">
        <f t="shared" si="1755"/>
        <v>0</v>
      </c>
      <c r="S725" s="1581">
        <f t="shared" ref="S725:T725" si="1756">S728+S741</f>
        <v>0</v>
      </c>
      <c r="T725" s="1581">
        <f t="shared" si="1756"/>
        <v>0</v>
      </c>
      <c r="U725" s="1573">
        <f t="shared" si="1740"/>
        <v>0</v>
      </c>
      <c r="V725" s="1303">
        <f t="shared" ref="V725" si="1757">V728+V741</f>
        <v>0</v>
      </c>
      <c r="W725" s="1303">
        <f>W728+W741</f>
        <v>0</v>
      </c>
      <c r="X725" s="1303">
        <f t="shared" ref="X725:AK725" si="1758">X728+X741</f>
        <v>0</v>
      </c>
      <c r="Y725" s="1303">
        <f t="shared" si="1758"/>
        <v>0</v>
      </c>
      <c r="Z725" s="1579">
        <f t="shared" si="1758"/>
        <v>0</v>
      </c>
      <c r="AA725" s="1472">
        <f t="shared" si="1758"/>
        <v>0</v>
      </c>
      <c r="AB725" s="1441">
        <f t="shared" si="1758"/>
        <v>0</v>
      </c>
      <c r="AC725" s="1441">
        <f t="shared" si="1758"/>
        <v>0</v>
      </c>
      <c r="AD725" s="1441">
        <f t="shared" si="1758"/>
        <v>0</v>
      </c>
      <c r="AE725" s="1573">
        <f t="shared" si="1741"/>
        <v>0</v>
      </c>
      <c r="AF725" s="1303"/>
      <c r="AG725" s="1303">
        <f>AG728+AG741</f>
        <v>0</v>
      </c>
      <c r="AH725" s="1303">
        <f t="shared" ref="AH725:AI725" si="1759">AH728+AH741</f>
        <v>0</v>
      </c>
      <c r="AI725" s="1303">
        <f t="shared" si="1759"/>
        <v>0</v>
      </c>
      <c r="AJ725" s="1303"/>
      <c r="AK725" s="1303">
        <f t="shared" si="1758"/>
        <v>0</v>
      </c>
      <c r="AL725" s="19" t="e">
        <f>#REF!-#REF!</f>
        <v>#REF!</v>
      </c>
      <c r="AM725" s="19" t="e">
        <f>Q725-#REF!</f>
        <v>#REF!</v>
      </c>
      <c r="AN725" s="19" t="e">
        <f>R725-#REF!</f>
        <v>#REF!</v>
      </c>
      <c r="AO725" s="19" t="e">
        <f>#REF!-#REF!</f>
        <v>#REF!</v>
      </c>
      <c r="AP725" s="223" t="str">
        <f>IF(AK725&gt;0,AK725/#REF!*100,"")</f>
        <v/>
      </c>
      <c r="AQ725" s="223" t="e">
        <f>IF(AL725&gt;0,AL725/#REF!*100,"")</f>
        <v>#REF!</v>
      </c>
      <c r="AR725" s="223" t="e">
        <f t="shared" si="1713"/>
        <v>#REF!</v>
      </c>
      <c r="AS725" s="223" t="e">
        <f t="shared" si="1714"/>
        <v>#REF!</v>
      </c>
      <c r="AT725" s="223" t="e">
        <f>IF(AO725&gt;0,AO725/#REF!*100,"")</f>
        <v>#REF!</v>
      </c>
      <c r="AW725" s="835"/>
    </row>
    <row r="726" spans="1:49" ht="14.45" hidden="1" customHeight="1" outlineLevel="1">
      <c r="A726" s="1403" t="s">
        <v>106</v>
      </c>
      <c r="B726" s="1404" t="s">
        <v>117</v>
      </c>
      <c r="C726" s="1415" t="s">
        <v>278</v>
      </c>
      <c r="D726" s="1402"/>
      <c r="E726" s="1402"/>
      <c r="F726" s="1402"/>
      <c r="G726" s="1451">
        <f>G730+G734</f>
        <v>0</v>
      </c>
      <c r="H726" s="1451"/>
      <c r="I726" s="1451" t="e">
        <v>#DIV/0!</v>
      </c>
      <c r="J726" s="1451" t="e">
        <v>#DIV/0!</v>
      </c>
      <c r="K726" s="1451">
        <v>0</v>
      </c>
      <c r="L726" s="1579">
        <f t="shared" ref="L726:P726" si="1760">L730+L734</f>
        <v>0</v>
      </c>
      <c r="M726" s="1472">
        <f t="shared" si="1760"/>
        <v>0</v>
      </c>
      <c r="N726" s="1441">
        <f t="shared" si="1760"/>
        <v>0</v>
      </c>
      <c r="O726" s="1441">
        <f t="shared" si="1760"/>
        <v>0</v>
      </c>
      <c r="P726" s="1441">
        <f t="shared" si="1760"/>
        <v>0</v>
      </c>
      <c r="Q726" s="1580">
        <f t="shared" ref="Q726:R726" si="1761">Q730+Q734</f>
        <v>0</v>
      </c>
      <c r="R726" s="1581">
        <f t="shared" si="1761"/>
        <v>0</v>
      </c>
      <c r="S726" s="1581">
        <f t="shared" ref="S726:T726" si="1762">S730+S734</f>
        <v>0</v>
      </c>
      <c r="T726" s="1581">
        <f t="shared" si="1762"/>
        <v>0</v>
      </c>
      <c r="U726" s="1298">
        <f t="shared" si="1740"/>
        <v>0</v>
      </c>
      <c r="V726" s="1303">
        <f>V730+V734</f>
        <v>0</v>
      </c>
      <c r="W726" s="1303">
        <f t="shared" ref="W726:AK727" si="1763">W730+W734</f>
        <v>0</v>
      </c>
      <c r="X726" s="1303">
        <f>X730+X734</f>
        <v>0</v>
      </c>
      <c r="Y726" s="1303">
        <f>Y730+Y734</f>
        <v>0</v>
      </c>
      <c r="Z726" s="1579">
        <f t="shared" ref="Z726:AD726" si="1764">Z730+Z734</f>
        <v>0</v>
      </c>
      <c r="AA726" s="1472">
        <f t="shared" si="1764"/>
        <v>0</v>
      </c>
      <c r="AB726" s="1441">
        <f t="shared" si="1764"/>
        <v>0</v>
      </c>
      <c r="AC726" s="1441">
        <f t="shared" si="1764"/>
        <v>0</v>
      </c>
      <c r="AD726" s="1441">
        <f t="shared" si="1764"/>
        <v>0</v>
      </c>
      <c r="AE726" s="1298">
        <f t="shared" si="1741"/>
        <v>0</v>
      </c>
      <c r="AF726" s="1303"/>
      <c r="AG726" s="1303">
        <f t="shared" ref="AG726" si="1765">AG730+AG734</f>
        <v>0</v>
      </c>
      <c r="AH726" s="1303">
        <f>AH730+AH734</f>
        <v>0</v>
      </c>
      <c r="AI726" s="1303">
        <f>AI730+AI734</f>
        <v>0</v>
      </c>
      <c r="AJ726" s="1303"/>
      <c r="AK726" s="1303">
        <f>AK730+AK734</f>
        <v>0</v>
      </c>
      <c r="AL726" s="19" t="e">
        <f>#REF!-#REF!</f>
        <v>#REF!</v>
      </c>
      <c r="AM726" s="19" t="e">
        <f>Q726-#REF!</f>
        <v>#REF!</v>
      </c>
      <c r="AN726" s="19" t="e">
        <f>R726-#REF!</f>
        <v>#REF!</v>
      </c>
      <c r="AO726" s="19" t="e">
        <f>#REF!-#REF!</f>
        <v>#REF!</v>
      </c>
      <c r="AP726" s="223" t="str">
        <f>IF(AK726&gt;0,AK726/#REF!*100,"")</f>
        <v/>
      </c>
      <c r="AQ726" s="223" t="e">
        <f>IF(AL726&gt;0,AL726/#REF!*100,"")</f>
        <v>#REF!</v>
      </c>
      <c r="AR726" s="223" t="e">
        <f t="shared" si="1713"/>
        <v>#REF!</v>
      </c>
      <c r="AS726" s="223" t="e">
        <f t="shared" si="1714"/>
        <v>#REF!</v>
      </c>
      <c r="AT726" s="223" t="e">
        <f>IF(AO726&gt;0,AO726/#REF!*100,"")</f>
        <v>#REF!</v>
      </c>
      <c r="AW726" s="835"/>
    </row>
    <row r="727" spans="1:49" ht="14.45" hidden="1" customHeight="1" outlineLevel="1">
      <c r="A727" s="1403"/>
      <c r="B727" s="1405"/>
      <c r="C727" s="1415" t="s">
        <v>277</v>
      </c>
      <c r="D727" s="1402"/>
      <c r="E727" s="1402"/>
      <c r="F727" s="1402"/>
      <c r="G727" s="1451">
        <f>G731+G735</f>
        <v>0</v>
      </c>
      <c r="H727" s="1451"/>
      <c r="I727" s="1451" t="e">
        <v>#DIV/0!</v>
      </c>
      <c r="J727" s="1451" t="e">
        <v>#DIV/0!</v>
      </c>
      <c r="K727" s="1451">
        <v>0</v>
      </c>
      <c r="L727" s="1579">
        <f t="shared" ref="L727:P727" si="1766">L731+L735</f>
        <v>0</v>
      </c>
      <c r="M727" s="1472">
        <f t="shared" si="1766"/>
        <v>0</v>
      </c>
      <c r="N727" s="1441">
        <f t="shared" si="1766"/>
        <v>0</v>
      </c>
      <c r="O727" s="1441">
        <f t="shared" si="1766"/>
        <v>0</v>
      </c>
      <c r="P727" s="1441">
        <f t="shared" si="1766"/>
        <v>0</v>
      </c>
      <c r="Q727" s="1580">
        <f t="shared" ref="Q727:R727" si="1767">Q731+Q735</f>
        <v>0</v>
      </c>
      <c r="R727" s="1581">
        <f t="shared" si="1767"/>
        <v>0</v>
      </c>
      <c r="S727" s="1581">
        <f t="shared" ref="S727:T727" si="1768">S731+S735</f>
        <v>0</v>
      </c>
      <c r="T727" s="1581">
        <f t="shared" si="1768"/>
        <v>0</v>
      </c>
      <c r="U727" s="1298">
        <f t="shared" si="1740"/>
        <v>0</v>
      </c>
      <c r="V727" s="1303">
        <f t="shared" ref="V727" si="1769">V731+V735</f>
        <v>0</v>
      </c>
      <c r="W727" s="1303">
        <f t="shared" si="1763"/>
        <v>0</v>
      </c>
      <c r="X727" s="1303">
        <f t="shared" si="1763"/>
        <v>0</v>
      </c>
      <c r="Y727" s="1303">
        <f t="shared" si="1763"/>
        <v>0</v>
      </c>
      <c r="Z727" s="1579">
        <f t="shared" si="1763"/>
        <v>0</v>
      </c>
      <c r="AA727" s="1472">
        <f t="shared" si="1763"/>
        <v>0</v>
      </c>
      <c r="AB727" s="1441">
        <f t="shared" si="1763"/>
        <v>0</v>
      </c>
      <c r="AC727" s="1441">
        <f t="shared" si="1763"/>
        <v>0</v>
      </c>
      <c r="AD727" s="1441">
        <f t="shared" si="1763"/>
        <v>0</v>
      </c>
      <c r="AE727" s="1298">
        <f t="shared" si="1741"/>
        <v>0</v>
      </c>
      <c r="AF727" s="1303"/>
      <c r="AG727" s="1303">
        <f t="shared" ref="AG727:AI727" si="1770">AG731+AG735</f>
        <v>0</v>
      </c>
      <c r="AH727" s="1303">
        <f t="shared" si="1770"/>
        <v>0</v>
      </c>
      <c r="AI727" s="1303">
        <f t="shared" si="1770"/>
        <v>0</v>
      </c>
      <c r="AJ727" s="1303"/>
      <c r="AK727" s="1303">
        <f t="shared" si="1763"/>
        <v>0</v>
      </c>
      <c r="AL727" s="19" t="e">
        <f>#REF!-#REF!</f>
        <v>#REF!</v>
      </c>
      <c r="AM727" s="19" t="e">
        <f>Q727-#REF!</f>
        <v>#REF!</v>
      </c>
      <c r="AN727" s="19" t="e">
        <f>R727-#REF!</f>
        <v>#REF!</v>
      </c>
      <c r="AO727" s="19" t="e">
        <f>#REF!-#REF!</f>
        <v>#REF!</v>
      </c>
      <c r="AP727" s="223" t="str">
        <f>IF(AK727&gt;0,AK727/#REF!*100,"")</f>
        <v/>
      </c>
      <c r="AQ727" s="223" t="e">
        <f>IF(AL727&gt;0,AL727/#REF!*100,"")</f>
        <v>#REF!</v>
      </c>
      <c r="AR727" s="223" t="e">
        <f t="shared" si="1713"/>
        <v>#REF!</v>
      </c>
      <c r="AS727" s="223" t="e">
        <f t="shared" si="1714"/>
        <v>#REF!</v>
      </c>
      <c r="AT727" s="223" t="e">
        <f>IF(AO727&gt;0,AO727/#REF!*100,"")</f>
        <v>#REF!</v>
      </c>
      <c r="AW727" s="835"/>
    </row>
    <row r="728" spans="1:49" ht="14.45" hidden="1" customHeight="1" outlineLevel="1">
      <c r="A728" s="1403"/>
      <c r="B728" s="1405"/>
      <c r="C728" s="1415" t="s">
        <v>303</v>
      </c>
      <c r="D728" s="1402"/>
      <c r="E728" s="1402"/>
      <c r="F728" s="1402"/>
      <c r="G728" s="1451">
        <f>G732+G736</f>
        <v>0</v>
      </c>
      <c r="H728" s="1451"/>
      <c r="I728" s="1451"/>
      <c r="J728" s="1451">
        <v>0</v>
      </c>
      <c r="K728" s="1451">
        <v>0</v>
      </c>
      <c r="L728" s="1579">
        <f t="shared" ref="L728:P728" si="1771">L732+L736</f>
        <v>0</v>
      </c>
      <c r="M728" s="1472">
        <f t="shared" si="1771"/>
        <v>0</v>
      </c>
      <c r="N728" s="1441">
        <f t="shared" si="1771"/>
        <v>0</v>
      </c>
      <c r="O728" s="1441">
        <f t="shared" si="1771"/>
        <v>0</v>
      </c>
      <c r="P728" s="1441">
        <f t="shared" si="1771"/>
        <v>0</v>
      </c>
      <c r="Q728" s="1580">
        <f t="shared" ref="Q728:R728" si="1772">Q732+Q736</f>
        <v>0</v>
      </c>
      <c r="R728" s="1581">
        <f t="shared" si="1772"/>
        <v>0</v>
      </c>
      <c r="S728" s="1581">
        <f t="shared" ref="S728:T728" si="1773">S732+S736</f>
        <v>0</v>
      </c>
      <c r="T728" s="1581">
        <f t="shared" si="1773"/>
        <v>0</v>
      </c>
      <c r="U728" s="1573">
        <f t="shared" si="1740"/>
        <v>0</v>
      </c>
      <c r="V728" s="1303">
        <f t="shared" ref="V728" si="1774">V732+V736</f>
        <v>0</v>
      </c>
      <c r="W728" s="1303">
        <f>W732+W736</f>
        <v>0</v>
      </c>
      <c r="X728" s="1303">
        <f t="shared" ref="X728:AK728" si="1775">X732+X736</f>
        <v>0</v>
      </c>
      <c r="Y728" s="1303">
        <f t="shared" si="1775"/>
        <v>0</v>
      </c>
      <c r="Z728" s="1579">
        <f t="shared" si="1775"/>
        <v>0</v>
      </c>
      <c r="AA728" s="1472">
        <f t="shared" si="1775"/>
        <v>0</v>
      </c>
      <c r="AB728" s="1441">
        <f t="shared" si="1775"/>
        <v>0</v>
      </c>
      <c r="AC728" s="1441">
        <f t="shared" si="1775"/>
        <v>0</v>
      </c>
      <c r="AD728" s="1441">
        <f t="shared" si="1775"/>
        <v>0</v>
      </c>
      <c r="AE728" s="1573">
        <f t="shared" si="1741"/>
        <v>0</v>
      </c>
      <c r="AF728" s="1303"/>
      <c r="AG728" s="1303">
        <f>AG732+AG736</f>
        <v>0</v>
      </c>
      <c r="AH728" s="1303">
        <f t="shared" ref="AH728:AI728" si="1776">AH732+AH736</f>
        <v>0</v>
      </c>
      <c r="AI728" s="1303">
        <f t="shared" si="1776"/>
        <v>0</v>
      </c>
      <c r="AJ728" s="1303"/>
      <c r="AK728" s="1303">
        <f t="shared" si="1775"/>
        <v>0</v>
      </c>
      <c r="AL728" s="19" t="e">
        <f>#REF!-#REF!</f>
        <v>#REF!</v>
      </c>
      <c r="AM728" s="19" t="e">
        <f>Q728-#REF!</f>
        <v>#REF!</v>
      </c>
      <c r="AN728" s="19" t="e">
        <f>R728-#REF!</f>
        <v>#REF!</v>
      </c>
      <c r="AO728" s="19" t="e">
        <f>#REF!-#REF!</f>
        <v>#REF!</v>
      </c>
      <c r="AP728" s="223" t="str">
        <f>IF(AK728&gt;0,AK728/#REF!*100,"")</f>
        <v/>
      </c>
      <c r="AQ728" s="223" t="e">
        <f>IF(AL728&gt;0,AL728/#REF!*100,"")</f>
        <v>#REF!</v>
      </c>
      <c r="AR728" s="223" t="e">
        <f t="shared" si="1713"/>
        <v>#REF!</v>
      </c>
      <c r="AS728" s="223" t="e">
        <f t="shared" si="1714"/>
        <v>#REF!</v>
      </c>
      <c r="AT728" s="223" t="e">
        <f>IF(AO728&gt;0,AO728/#REF!*100,"")</f>
        <v>#REF!</v>
      </c>
      <c r="AW728" s="835"/>
    </row>
    <row r="729" spans="1:49" ht="14.45" hidden="1" customHeight="1" outlineLevel="1">
      <c r="A729" s="1403"/>
      <c r="B729" s="1405"/>
      <c r="C729" s="1415" t="s">
        <v>279</v>
      </c>
      <c r="D729" s="1402"/>
      <c r="E729" s="1402"/>
      <c r="F729" s="1402"/>
      <c r="G729" s="1582"/>
      <c r="H729" s="1582"/>
      <c r="I729" s="1582"/>
      <c r="J729" s="1583">
        <v>0</v>
      </c>
      <c r="K729" s="1583"/>
      <c r="L729" s="1579"/>
      <c r="M729" s="1472"/>
      <c r="N729" s="1441"/>
      <c r="O729" s="1441"/>
      <c r="P729" s="1441"/>
      <c r="Q729" s="1580"/>
      <c r="R729" s="1581"/>
      <c r="S729" s="1581"/>
      <c r="T729" s="1581"/>
      <c r="U729" s="1573">
        <f t="shared" si="1740"/>
        <v>0</v>
      </c>
      <c r="V729" s="1303"/>
      <c r="W729" s="1303"/>
      <c r="X729" s="1303"/>
      <c r="Y729" s="1303"/>
      <c r="Z729" s="1579"/>
      <c r="AA729" s="1472"/>
      <c r="AB729" s="1441"/>
      <c r="AC729" s="1441"/>
      <c r="AD729" s="1441"/>
      <c r="AE729" s="1573">
        <f t="shared" si="1741"/>
        <v>0</v>
      </c>
      <c r="AF729" s="1303"/>
      <c r="AG729" s="1303"/>
      <c r="AH729" s="1303"/>
      <c r="AI729" s="1303"/>
      <c r="AJ729" s="1303"/>
      <c r="AK729" s="1303"/>
      <c r="AL729" s="19" t="e">
        <f>#REF!-#REF!</f>
        <v>#REF!</v>
      </c>
      <c r="AM729" s="19" t="e">
        <f>Q729-#REF!</f>
        <v>#REF!</v>
      </c>
      <c r="AN729" s="19" t="e">
        <f>R729-#REF!</f>
        <v>#REF!</v>
      </c>
      <c r="AO729" s="19" t="e">
        <f>#REF!-#REF!</f>
        <v>#REF!</v>
      </c>
      <c r="AP729" s="223" t="str">
        <f>IF(AK729&gt;0,AK729/#REF!*100,"")</f>
        <v/>
      </c>
      <c r="AQ729" s="223" t="e">
        <f>IF(AL729&gt;0,AL729/#REF!*100,"")</f>
        <v>#REF!</v>
      </c>
      <c r="AR729" s="223" t="e">
        <f t="shared" si="1713"/>
        <v>#REF!</v>
      </c>
      <c r="AS729" s="223" t="e">
        <f t="shared" si="1714"/>
        <v>#REF!</v>
      </c>
      <c r="AT729" s="223" t="e">
        <f>IF(AO729&gt;0,AO729/#REF!*100,"")</f>
        <v>#REF!</v>
      </c>
      <c r="AW729" s="835"/>
    </row>
    <row r="730" spans="1:49" ht="14.45" hidden="1" customHeight="1" outlineLevel="1">
      <c r="A730" s="1403" t="s">
        <v>107</v>
      </c>
      <c r="B730" s="1357" t="s">
        <v>118</v>
      </c>
      <c r="C730" s="1415" t="s">
        <v>278</v>
      </c>
      <c r="D730" s="1402"/>
      <c r="E730" s="1402"/>
      <c r="F730" s="1402"/>
      <c r="G730" s="1582"/>
      <c r="H730" s="1582"/>
      <c r="I730" s="1582">
        <v>0</v>
      </c>
      <c r="J730" s="1583">
        <v>0</v>
      </c>
      <c r="K730" s="1583">
        <v>0</v>
      </c>
      <c r="L730" s="1579">
        <f>SUM(M730:P730)</f>
        <v>0</v>
      </c>
      <c r="M730" s="1472"/>
      <c r="N730" s="1441"/>
      <c r="O730" s="1441"/>
      <c r="P730" s="1441"/>
      <c r="Q730" s="1580"/>
      <c r="R730" s="1581"/>
      <c r="S730" s="1581"/>
      <c r="T730" s="1581"/>
      <c r="U730" s="1298">
        <f t="shared" si="1740"/>
        <v>0</v>
      </c>
      <c r="V730" s="1303">
        <f t="shared" ref="V730" si="1777">SUM(W730:AK730)</f>
        <v>0</v>
      </c>
      <c r="W730" s="1303"/>
      <c r="X730" s="1530"/>
      <c r="Y730" s="1530"/>
      <c r="Z730" s="1579">
        <f>SUM(AA730:AD730)</f>
        <v>0</v>
      </c>
      <c r="AA730" s="1472"/>
      <c r="AB730" s="1441"/>
      <c r="AC730" s="1441"/>
      <c r="AD730" s="1441"/>
      <c r="AE730" s="1298">
        <f t="shared" si="1741"/>
        <v>0</v>
      </c>
      <c r="AF730" s="1303"/>
      <c r="AG730" s="1303"/>
      <c r="AH730" s="1530"/>
      <c r="AI730" s="1530"/>
      <c r="AJ730" s="1530"/>
      <c r="AK730" s="1530"/>
      <c r="AL730" s="19" t="e">
        <f>#REF!-#REF!</f>
        <v>#REF!</v>
      </c>
      <c r="AM730" s="19" t="e">
        <f>Q730-#REF!</f>
        <v>#REF!</v>
      </c>
      <c r="AN730" s="19" t="e">
        <f>R730-#REF!</f>
        <v>#REF!</v>
      </c>
      <c r="AO730" s="19" t="e">
        <f>#REF!-#REF!</f>
        <v>#REF!</v>
      </c>
      <c r="AP730" s="223" t="str">
        <f>IF(AK730&gt;0,AK730/#REF!*100,"")</f>
        <v/>
      </c>
      <c r="AQ730" s="223" t="e">
        <f>IF(AL730&gt;0,AL730/#REF!*100,"")</f>
        <v>#REF!</v>
      </c>
      <c r="AR730" s="223" t="e">
        <f t="shared" si="1713"/>
        <v>#REF!</v>
      </c>
      <c r="AS730" s="223" t="e">
        <f t="shared" si="1714"/>
        <v>#REF!</v>
      </c>
      <c r="AT730" s="223" t="e">
        <f>IF(AO730&gt;0,AO730/#REF!*100,"")</f>
        <v>#REF!</v>
      </c>
      <c r="AW730" s="835"/>
    </row>
    <row r="731" spans="1:49" ht="14.45" hidden="1" customHeight="1" outlineLevel="1">
      <c r="A731" s="1403"/>
      <c r="B731" s="1406"/>
      <c r="C731" s="1415" t="s">
        <v>277</v>
      </c>
      <c r="D731" s="1402"/>
      <c r="E731" s="1402"/>
      <c r="F731" s="1402"/>
      <c r="G731" s="1451">
        <f>G730*0.76*1.49/1000</f>
        <v>0</v>
      </c>
      <c r="H731" s="1451"/>
      <c r="I731" s="1451">
        <v>0</v>
      </c>
      <c r="J731" s="1451">
        <v>0</v>
      </c>
      <c r="K731" s="1451">
        <v>0</v>
      </c>
      <c r="L731" s="1579">
        <f t="shared" ref="L731:P731" si="1778">L730*0.76*1.49/1000</f>
        <v>0</v>
      </c>
      <c r="M731" s="1472">
        <f t="shared" si="1778"/>
        <v>0</v>
      </c>
      <c r="N731" s="1441">
        <f t="shared" si="1778"/>
        <v>0</v>
      </c>
      <c r="O731" s="1441">
        <f t="shared" si="1778"/>
        <v>0</v>
      </c>
      <c r="P731" s="1441">
        <f t="shared" si="1778"/>
        <v>0</v>
      </c>
      <c r="Q731" s="1580">
        <f t="shared" ref="Q731:R731" si="1779">Q730*0.76*1.49/1000</f>
        <v>0</v>
      </c>
      <c r="R731" s="1581">
        <f t="shared" si="1779"/>
        <v>0</v>
      </c>
      <c r="S731" s="1581">
        <f t="shared" ref="S731:T731" si="1780">S730*0.76*1.49/1000</f>
        <v>0</v>
      </c>
      <c r="T731" s="1581">
        <f t="shared" si="1780"/>
        <v>0</v>
      </c>
      <c r="U731" s="1298">
        <f t="shared" si="1740"/>
        <v>0</v>
      </c>
      <c r="V731" s="1303">
        <f t="shared" ref="V731:AK731" si="1781">V730*0.76*1.49/1000</f>
        <v>0</v>
      </c>
      <c r="W731" s="1303">
        <f t="shared" si="1781"/>
        <v>0</v>
      </c>
      <c r="X731" s="1303">
        <f t="shared" si="1781"/>
        <v>0</v>
      </c>
      <c r="Y731" s="1303">
        <f t="shared" si="1781"/>
        <v>0</v>
      </c>
      <c r="Z731" s="1579">
        <f t="shared" si="1781"/>
        <v>0</v>
      </c>
      <c r="AA731" s="1472">
        <f t="shared" si="1781"/>
        <v>0</v>
      </c>
      <c r="AB731" s="1441">
        <f t="shared" si="1781"/>
        <v>0</v>
      </c>
      <c r="AC731" s="1441">
        <f t="shared" si="1781"/>
        <v>0</v>
      </c>
      <c r="AD731" s="1441">
        <f t="shared" si="1781"/>
        <v>0</v>
      </c>
      <c r="AE731" s="1298">
        <f t="shared" si="1741"/>
        <v>0</v>
      </c>
      <c r="AF731" s="1303"/>
      <c r="AG731" s="1303">
        <f t="shared" ref="AG731:AI731" si="1782">AG730*0.76*1.49/1000</f>
        <v>0</v>
      </c>
      <c r="AH731" s="1303">
        <f t="shared" si="1782"/>
        <v>0</v>
      </c>
      <c r="AI731" s="1303">
        <f t="shared" si="1782"/>
        <v>0</v>
      </c>
      <c r="AJ731" s="1303"/>
      <c r="AK731" s="1303">
        <f t="shared" si="1781"/>
        <v>0</v>
      </c>
      <c r="AL731" s="19" t="e">
        <f>#REF!-#REF!</f>
        <v>#REF!</v>
      </c>
      <c r="AM731" s="19" t="e">
        <f>Q731-#REF!</f>
        <v>#REF!</v>
      </c>
      <c r="AN731" s="19" t="e">
        <f>R731-#REF!</f>
        <v>#REF!</v>
      </c>
      <c r="AO731" s="19" t="e">
        <f>#REF!-#REF!</f>
        <v>#REF!</v>
      </c>
      <c r="AP731" s="223" t="str">
        <f>IF(AK731&gt;0,AK731/#REF!*100,"")</f>
        <v/>
      </c>
      <c r="AQ731" s="223" t="e">
        <f>IF(AL731&gt;0,AL731/#REF!*100,"")</f>
        <v>#REF!</v>
      </c>
      <c r="AR731" s="223" t="e">
        <f t="shared" si="1713"/>
        <v>#REF!</v>
      </c>
      <c r="AS731" s="223" t="e">
        <f t="shared" si="1714"/>
        <v>#REF!</v>
      </c>
      <c r="AT731" s="223" t="e">
        <f>IF(AO731&gt;0,AO731/#REF!*100,"")</f>
        <v>#REF!</v>
      </c>
      <c r="AW731" s="835"/>
    </row>
    <row r="732" spans="1:49" ht="14.45" hidden="1" customHeight="1" outlineLevel="1">
      <c r="A732" s="1403"/>
      <c r="B732" s="1406"/>
      <c r="C732" s="1415" t="s">
        <v>303</v>
      </c>
      <c r="D732" s="1402"/>
      <c r="E732" s="1402"/>
      <c r="F732" s="1402"/>
      <c r="G732" s="1582"/>
      <c r="H732" s="1582"/>
      <c r="I732" s="1582"/>
      <c r="J732" s="1583">
        <v>0</v>
      </c>
      <c r="K732" s="1583">
        <v>0</v>
      </c>
      <c r="L732" s="1579">
        <f>SUM(M732:P732)</f>
        <v>0</v>
      </c>
      <c r="M732" s="1472"/>
      <c r="N732" s="1441"/>
      <c r="O732" s="1441"/>
      <c r="P732" s="1441"/>
      <c r="Q732" s="1580"/>
      <c r="R732" s="1581"/>
      <c r="S732" s="1581"/>
      <c r="T732" s="1581"/>
      <c r="U732" s="1573">
        <f t="shared" si="1740"/>
        <v>0</v>
      </c>
      <c r="V732" s="1303">
        <f>SUM(W732:AK732)</f>
        <v>0</v>
      </c>
      <c r="W732" s="1303"/>
      <c r="X732" s="1530"/>
      <c r="Y732" s="1530"/>
      <c r="Z732" s="1579">
        <f>SUM(AA732:AD732)</f>
        <v>0</v>
      </c>
      <c r="AA732" s="1472"/>
      <c r="AB732" s="1441"/>
      <c r="AC732" s="1441"/>
      <c r="AD732" s="1441"/>
      <c r="AE732" s="1573">
        <f t="shared" si="1741"/>
        <v>0</v>
      </c>
      <c r="AF732" s="1303"/>
      <c r="AG732" s="1303"/>
      <c r="AH732" s="1530"/>
      <c r="AI732" s="1530"/>
      <c r="AJ732" s="1530"/>
      <c r="AK732" s="1530"/>
      <c r="AL732" s="19" t="e">
        <f>#REF!-#REF!</f>
        <v>#REF!</v>
      </c>
      <c r="AM732" s="19" t="e">
        <f>Q732-#REF!</f>
        <v>#REF!</v>
      </c>
      <c r="AN732" s="19" t="e">
        <f>R732-#REF!</f>
        <v>#REF!</v>
      </c>
      <c r="AO732" s="19" t="e">
        <f>#REF!-#REF!</f>
        <v>#REF!</v>
      </c>
      <c r="AP732" s="223" t="str">
        <f>IF(AK732&gt;0,AK732/#REF!*100,"")</f>
        <v/>
      </c>
      <c r="AQ732" s="223" t="e">
        <f>IF(AL732&gt;0,AL732/#REF!*100,"")</f>
        <v>#REF!</v>
      </c>
      <c r="AR732" s="223" t="e">
        <f t="shared" si="1713"/>
        <v>#REF!</v>
      </c>
      <c r="AS732" s="223" t="e">
        <f t="shared" si="1714"/>
        <v>#REF!</v>
      </c>
      <c r="AT732" s="223" t="e">
        <f>IF(AO732&gt;0,AO732/#REF!*100,"")</f>
        <v>#REF!</v>
      </c>
      <c r="AW732" s="835"/>
    </row>
    <row r="733" spans="1:49" ht="14.45" hidden="1" customHeight="1" outlineLevel="1">
      <c r="A733" s="1403"/>
      <c r="B733" s="1406"/>
      <c r="C733" s="1415" t="s">
        <v>279</v>
      </c>
      <c r="D733" s="1402"/>
      <c r="E733" s="1402"/>
      <c r="F733" s="1402"/>
      <c r="G733" s="1582"/>
      <c r="H733" s="1582"/>
      <c r="I733" s="1582"/>
      <c r="J733" s="1583">
        <v>0</v>
      </c>
      <c r="K733" s="1583"/>
      <c r="L733" s="1579"/>
      <c r="M733" s="1472"/>
      <c r="N733" s="1441"/>
      <c r="O733" s="1441"/>
      <c r="P733" s="1441"/>
      <c r="Q733" s="1580"/>
      <c r="R733" s="1581"/>
      <c r="S733" s="1581"/>
      <c r="T733" s="1581"/>
      <c r="U733" s="1573">
        <f t="shared" si="1740"/>
        <v>0</v>
      </c>
      <c r="V733" s="1303"/>
      <c r="W733" s="1303"/>
      <c r="X733" s="1530"/>
      <c r="Y733" s="1530"/>
      <c r="Z733" s="1579"/>
      <c r="AA733" s="1472"/>
      <c r="AB733" s="1441"/>
      <c r="AC733" s="1441"/>
      <c r="AD733" s="1441"/>
      <c r="AE733" s="1573">
        <f t="shared" si="1741"/>
        <v>0</v>
      </c>
      <c r="AF733" s="1303"/>
      <c r="AG733" s="1303"/>
      <c r="AH733" s="1530"/>
      <c r="AI733" s="1530"/>
      <c r="AJ733" s="1530"/>
      <c r="AK733" s="1530"/>
      <c r="AL733" s="19" t="e">
        <f>#REF!-#REF!</f>
        <v>#REF!</v>
      </c>
      <c r="AM733" s="19" t="e">
        <f>Q733-#REF!</f>
        <v>#REF!</v>
      </c>
      <c r="AN733" s="19" t="e">
        <f>R733-#REF!</f>
        <v>#REF!</v>
      </c>
      <c r="AO733" s="19" t="e">
        <f>#REF!-#REF!</f>
        <v>#REF!</v>
      </c>
      <c r="AP733" s="223" t="str">
        <f>IF(AK733&gt;0,AK733/#REF!*100,"")</f>
        <v/>
      </c>
      <c r="AQ733" s="223" t="e">
        <f>IF(AL733&gt;0,AL733/#REF!*100,"")</f>
        <v>#REF!</v>
      </c>
      <c r="AR733" s="223" t="e">
        <f t="shared" si="1713"/>
        <v>#REF!</v>
      </c>
      <c r="AS733" s="223" t="e">
        <f t="shared" si="1714"/>
        <v>#REF!</v>
      </c>
      <c r="AT733" s="223" t="e">
        <f>IF(AO733&gt;0,AO733/#REF!*100,"")</f>
        <v>#REF!</v>
      </c>
      <c r="AW733" s="835"/>
    </row>
    <row r="734" spans="1:49" ht="14.45" hidden="1" customHeight="1" outlineLevel="1">
      <c r="A734" s="1403" t="s">
        <v>108</v>
      </c>
      <c r="B734" s="1357" t="s">
        <v>119</v>
      </c>
      <c r="C734" s="1415" t="s">
        <v>278</v>
      </c>
      <c r="D734" s="1402"/>
      <c r="E734" s="1402"/>
      <c r="F734" s="1402"/>
      <c r="G734" s="1582"/>
      <c r="H734" s="1582"/>
      <c r="I734" s="1582">
        <v>0</v>
      </c>
      <c r="J734" s="1583">
        <v>0</v>
      </c>
      <c r="K734" s="1583">
        <v>0</v>
      </c>
      <c r="L734" s="1579">
        <f>SUM(M734:P734)</f>
        <v>0</v>
      </c>
      <c r="M734" s="1472"/>
      <c r="N734" s="1441"/>
      <c r="O734" s="1441"/>
      <c r="P734" s="1441"/>
      <c r="Q734" s="1580"/>
      <c r="R734" s="1581"/>
      <c r="S734" s="1581"/>
      <c r="T734" s="1581"/>
      <c r="U734" s="1298">
        <f t="shared" si="1740"/>
        <v>0</v>
      </c>
      <c r="V734" s="1543">
        <f>SUM(W734:AK734)</f>
        <v>0</v>
      </c>
      <c r="W734" s="1485"/>
      <c r="X734" s="1543"/>
      <c r="Y734" s="1543"/>
      <c r="Z734" s="1579">
        <f>SUM(AA734:AD734)</f>
        <v>0</v>
      </c>
      <c r="AA734" s="1472"/>
      <c r="AB734" s="1441"/>
      <c r="AC734" s="1441"/>
      <c r="AD734" s="1441"/>
      <c r="AE734" s="1298">
        <f t="shared" si="1741"/>
        <v>0</v>
      </c>
      <c r="AF734" s="1543"/>
      <c r="AG734" s="1485"/>
      <c r="AH734" s="1543"/>
      <c r="AI734" s="1543"/>
      <c r="AJ734" s="1543"/>
      <c r="AK734" s="1543"/>
      <c r="AL734" s="19" t="e">
        <f>#REF!-#REF!</f>
        <v>#REF!</v>
      </c>
      <c r="AM734" s="19" t="e">
        <f>Q734-#REF!</f>
        <v>#REF!</v>
      </c>
      <c r="AN734" s="19" t="e">
        <f>R734-#REF!</f>
        <v>#REF!</v>
      </c>
      <c r="AO734" s="19" t="e">
        <f>#REF!-#REF!</f>
        <v>#REF!</v>
      </c>
      <c r="AP734" s="223" t="str">
        <f>IF(AK734&gt;0,AK734/#REF!*100,"")</f>
        <v/>
      </c>
      <c r="AQ734" s="223" t="e">
        <f>IF(AL734&gt;0,AL734/#REF!*100,"")</f>
        <v>#REF!</v>
      </c>
      <c r="AR734" s="223" t="e">
        <f t="shared" si="1713"/>
        <v>#REF!</v>
      </c>
      <c r="AS734" s="223" t="e">
        <f t="shared" si="1714"/>
        <v>#REF!</v>
      </c>
      <c r="AT734" s="223" t="e">
        <f>IF(AO734&gt;0,AO734/#REF!*100,"")</f>
        <v>#REF!</v>
      </c>
      <c r="AW734" s="835"/>
    </row>
    <row r="735" spans="1:49" ht="14.45" hidden="1" customHeight="1" outlineLevel="1">
      <c r="A735" s="1403"/>
      <c r="B735" s="1405"/>
      <c r="C735" s="1415" t="s">
        <v>277</v>
      </c>
      <c r="D735" s="1402"/>
      <c r="E735" s="1402"/>
      <c r="F735" s="1402"/>
      <c r="G735" s="1451">
        <f>G734*0.76*1.49/1000</f>
        <v>0</v>
      </c>
      <c r="H735" s="1451"/>
      <c r="I735" s="1451">
        <v>0</v>
      </c>
      <c r="J735" s="1451">
        <v>0</v>
      </c>
      <c r="K735" s="1451">
        <v>0</v>
      </c>
      <c r="L735" s="1579">
        <f t="shared" ref="L735:P735" si="1783">L734*0.76*1.49/1000</f>
        <v>0</v>
      </c>
      <c r="M735" s="1472">
        <f t="shared" si="1783"/>
        <v>0</v>
      </c>
      <c r="N735" s="1441">
        <f t="shared" si="1783"/>
        <v>0</v>
      </c>
      <c r="O735" s="1441">
        <f t="shared" si="1783"/>
        <v>0</v>
      </c>
      <c r="P735" s="1441">
        <f t="shared" si="1783"/>
        <v>0</v>
      </c>
      <c r="Q735" s="1580">
        <f t="shared" ref="Q735:R735" si="1784">Q734*0.76*1.49/1000</f>
        <v>0</v>
      </c>
      <c r="R735" s="1581">
        <f t="shared" si="1784"/>
        <v>0</v>
      </c>
      <c r="S735" s="1581">
        <f t="shared" ref="S735:T735" si="1785">S734*0.76*1.49/1000</f>
        <v>0</v>
      </c>
      <c r="T735" s="1581">
        <f t="shared" si="1785"/>
        <v>0</v>
      </c>
      <c r="U735" s="1298">
        <f t="shared" si="1740"/>
        <v>0</v>
      </c>
      <c r="V735" s="1543">
        <f t="shared" ref="V735:AK735" si="1786">V734*0.76*1.49/1000</f>
        <v>0</v>
      </c>
      <c r="W735" s="1485">
        <f t="shared" si="1786"/>
        <v>0</v>
      </c>
      <c r="X735" s="1543">
        <f t="shared" si="1786"/>
        <v>0</v>
      </c>
      <c r="Y735" s="1543">
        <f t="shared" si="1786"/>
        <v>0</v>
      </c>
      <c r="Z735" s="1579">
        <f t="shared" si="1786"/>
        <v>0</v>
      </c>
      <c r="AA735" s="1472">
        <f t="shared" si="1786"/>
        <v>0</v>
      </c>
      <c r="AB735" s="1441">
        <f t="shared" si="1786"/>
        <v>0</v>
      </c>
      <c r="AC735" s="1441">
        <f t="shared" si="1786"/>
        <v>0</v>
      </c>
      <c r="AD735" s="1441">
        <f t="shared" si="1786"/>
        <v>0</v>
      </c>
      <c r="AE735" s="1298">
        <f t="shared" si="1741"/>
        <v>0</v>
      </c>
      <c r="AF735" s="1543"/>
      <c r="AG735" s="1485">
        <f t="shared" ref="AG735:AI735" si="1787">AG734*0.76*1.49/1000</f>
        <v>0</v>
      </c>
      <c r="AH735" s="1543">
        <f t="shared" si="1787"/>
        <v>0</v>
      </c>
      <c r="AI735" s="1543">
        <f t="shared" si="1787"/>
        <v>0</v>
      </c>
      <c r="AJ735" s="1543"/>
      <c r="AK735" s="1543">
        <f t="shared" si="1786"/>
        <v>0</v>
      </c>
      <c r="AL735" s="19" t="e">
        <f>#REF!-#REF!</f>
        <v>#REF!</v>
      </c>
      <c r="AM735" s="19" t="e">
        <f>Q735-#REF!</f>
        <v>#REF!</v>
      </c>
      <c r="AN735" s="19" t="e">
        <f>R735-#REF!</f>
        <v>#REF!</v>
      </c>
      <c r="AO735" s="19" t="e">
        <f>#REF!-#REF!</f>
        <v>#REF!</v>
      </c>
      <c r="AP735" s="223" t="str">
        <f>IF(AK735&gt;0,AK735/#REF!*100,"")</f>
        <v/>
      </c>
      <c r="AQ735" s="223" t="e">
        <f>IF(AL735&gt;0,AL735/#REF!*100,"")</f>
        <v>#REF!</v>
      </c>
      <c r="AR735" s="223" t="e">
        <f t="shared" si="1713"/>
        <v>#REF!</v>
      </c>
      <c r="AS735" s="223" t="e">
        <f t="shared" si="1714"/>
        <v>#REF!</v>
      </c>
      <c r="AT735" s="223" t="e">
        <f>IF(AO735&gt;0,AO735/#REF!*100,"")</f>
        <v>#REF!</v>
      </c>
      <c r="AW735" s="835"/>
    </row>
    <row r="736" spans="1:49" ht="14.45" hidden="1" customHeight="1" outlineLevel="1">
      <c r="A736" s="1403"/>
      <c r="B736" s="1405"/>
      <c r="C736" s="1415" t="s">
        <v>303</v>
      </c>
      <c r="D736" s="1402"/>
      <c r="E736" s="1402"/>
      <c r="F736" s="1402"/>
      <c r="G736" s="1582"/>
      <c r="H736" s="1582"/>
      <c r="I736" s="1582"/>
      <c r="J736" s="1583">
        <v>0</v>
      </c>
      <c r="K736" s="1583">
        <v>0</v>
      </c>
      <c r="L736" s="1579">
        <f>SUM(M736:P736)</f>
        <v>0</v>
      </c>
      <c r="M736" s="1472"/>
      <c r="N736" s="1441"/>
      <c r="O736" s="1441"/>
      <c r="P736" s="1441"/>
      <c r="Q736" s="1580"/>
      <c r="R736" s="1581"/>
      <c r="S736" s="1581"/>
      <c r="T736" s="1581"/>
      <c r="U736" s="1573">
        <f t="shared" si="1740"/>
        <v>0</v>
      </c>
      <c r="V736" s="1543">
        <f>SUM(W736:AK736)</f>
        <v>0</v>
      </c>
      <c r="W736" s="1485"/>
      <c r="X736" s="1543"/>
      <c r="Y736" s="1543"/>
      <c r="Z736" s="1579">
        <f>SUM(AA736:AD736)</f>
        <v>0</v>
      </c>
      <c r="AA736" s="1472"/>
      <c r="AB736" s="1441"/>
      <c r="AC736" s="1441"/>
      <c r="AD736" s="1441"/>
      <c r="AE736" s="1573">
        <f t="shared" si="1741"/>
        <v>0</v>
      </c>
      <c r="AF736" s="1543"/>
      <c r="AG736" s="1485"/>
      <c r="AH736" s="1543"/>
      <c r="AI736" s="1543"/>
      <c r="AJ736" s="1543"/>
      <c r="AK736" s="1543"/>
      <c r="AL736" s="19" t="e">
        <f>#REF!-#REF!</f>
        <v>#REF!</v>
      </c>
      <c r="AM736" s="19" t="e">
        <f>Q736-#REF!</f>
        <v>#REF!</v>
      </c>
      <c r="AN736" s="19" t="e">
        <f>R736-#REF!</f>
        <v>#REF!</v>
      </c>
      <c r="AO736" s="19" t="e">
        <f>#REF!-#REF!</f>
        <v>#REF!</v>
      </c>
      <c r="AP736" s="223" t="str">
        <f>IF(AK736&gt;0,AK736/#REF!*100,"")</f>
        <v/>
      </c>
      <c r="AQ736" s="223" t="e">
        <f>IF(AL736&gt;0,AL736/#REF!*100,"")</f>
        <v>#REF!</v>
      </c>
      <c r="AR736" s="223" t="e">
        <f t="shared" si="1713"/>
        <v>#REF!</v>
      </c>
      <c r="AS736" s="223" t="e">
        <f t="shared" si="1714"/>
        <v>#REF!</v>
      </c>
      <c r="AT736" s="223" t="e">
        <f>IF(AO736&gt;0,AO736/#REF!*100,"")</f>
        <v>#REF!</v>
      </c>
      <c r="AW736" s="835"/>
    </row>
    <row r="737" spans="1:49" ht="14.45" hidden="1" customHeight="1" outlineLevel="1">
      <c r="A737" s="1403"/>
      <c r="B737" s="1405"/>
      <c r="C737" s="1415" t="s">
        <v>279</v>
      </c>
      <c r="D737" s="1402"/>
      <c r="E737" s="1402"/>
      <c r="F737" s="1402"/>
      <c r="G737" s="1582"/>
      <c r="H737" s="1582"/>
      <c r="I737" s="1582">
        <v>0</v>
      </c>
      <c r="J737" s="1583">
        <v>0</v>
      </c>
      <c r="K737" s="1583"/>
      <c r="L737" s="1579"/>
      <c r="M737" s="1472"/>
      <c r="N737" s="1441"/>
      <c r="O737" s="1441"/>
      <c r="P737" s="1441"/>
      <c r="Q737" s="1580"/>
      <c r="R737" s="1581"/>
      <c r="S737" s="1581"/>
      <c r="T737" s="1581"/>
      <c r="U737" s="1298">
        <f t="shared" si="1740"/>
        <v>0</v>
      </c>
      <c r="V737" s="1543">
        <f>V734/100</f>
        <v>0</v>
      </c>
      <c r="W737" s="1485">
        <f t="shared" ref="W737:AK737" si="1788">W734/100</f>
        <v>0</v>
      </c>
      <c r="X737" s="1543">
        <f t="shared" si="1788"/>
        <v>0</v>
      </c>
      <c r="Y737" s="1543">
        <f t="shared" si="1788"/>
        <v>0</v>
      </c>
      <c r="Z737" s="1579"/>
      <c r="AA737" s="1472"/>
      <c r="AB737" s="1441"/>
      <c r="AC737" s="1441"/>
      <c r="AD737" s="1441"/>
      <c r="AE737" s="1298">
        <f t="shared" si="1741"/>
        <v>0</v>
      </c>
      <c r="AF737" s="1543"/>
      <c r="AG737" s="1485">
        <f t="shared" ref="AG737:AI737" si="1789">AG734/100</f>
        <v>0</v>
      </c>
      <c r="AH737" s="1543">
        <f t="shared" si="1789"/>
        <v>0</v>
      </c>
      <c r="AI737" s="1543">
        <f t="shared" si="1789"/>
        <v>0</v>
      </c>
      <c r="AJ737" s="1543"/>
      <c r="AK737" s="1543">
        <f t="shared" si="1788"/>
        <v>0</v>
      </c>
      <c r="AL737" s="19" t="e">
        <f>#REF!-#REF!</f>
        <v>#REF!</v>
      </c>
      <c r="AM737" s="19" t="e">
        <f>Q737-#REF!</f>
        <v>#REF!</v>
      </c>
      <c r="AN737" s="19" t="e">
        <f>R737-#REF!</f>
        <v>#REF!</v>
      </c>
      <c r="AO737" s="19" t="e">
        <f>#REF!-#REF!</f>
        <v>#REF!</v>
      </c>
      <c r="AP737" s="223" t="str">
        <f>IF(AK737&gt;0,AK737/#REF!*100,"")</f>
        <v/>
      </c>
      <c r="AQ737" s="223" t="e">
        <f>IF(AL737&gt;0,AL737/#REF!*100,"")</f>
        <v>#REF!</v>
      </c>
      <c r="AR737" s="223" t="e">
        <f t="shared" ref="AR737:AR759" si="1790">IF(AM737&gt;0,AM737/Q737*100,"")</f>
        <v>#REF!</v>
      </c>
      <c r="AS737" s="223" t="e">
        <f t="shared" ref="AS737:AS759" si="1791">IF(AN737&gt;0,AN737/R737*100,"")</f>
        <v>#REF!</v>
      </c>
      <c r="AT737" s="223" t="e">
        <f>IF(AO737&gt;0,AO737/#REF!*100,"")</f>
        <v>#REF!</v>
      </c>
      <c r="AW737" s="835"/>
    </row>
    <row r="738" spans="1:49" ht="14.45" hidden="1" customHeight="1" outlineLevel="1">
      <c r="A738" s="1403"/>
      <c r="B738" s="1405"/>
      <c r="C738" s="1415" t="s">
        <v>125</v>
      </c>
      <c r="D738" s="1402"/>
      <c r="E738" s="1402"/>
      <c r="F738" s="1402"/>
      <c r="G738" s="1582"/>
      <c r="H738" s="1582"/>
      <c r="I738" s="1582"/>
      <c r="J738" s="1583">
        <v>0</v>
      </c>
      <c r="K738" s="1583"/>
      <c r="L738" s="1579"/>
      <c r="M738" s="1472"/>
      <c r="N738" s="1441"/>
      <c r="O738" s="1441"/>
      <c r="P738" s="1441"/>
      <c r="Q738" s="1580"/>
      <c r="R738" s="1581"/>
      <c r="S738" s="1581"/>
      <c r="T738" s="1581"/>
      <c r="U738" s="1573">
        <f t="shared" si="1740"/>
        <v>0</v>
      </c>
      <c r="V738" s="1543"/>
      <c r="W738" s="1485"/>
      <c r="X738" s="1543"/>
      <c r="Y738" s="1543"/>
      <c r="Z738" s="1579"/>
      <c r="AA738" s="1472"/>
      <c r="AB738" s="1441"/>
      <c r="AC738" s="1441"/>
      <c r="AD738" s="1441"/>
      <c r="AE738" s="1573">
        <f t="shared" si="1741"/>
        <v>0</v>
      </c>
      <c r="AF738" s="1543"/>
      <c r="AG738" s="1485"/>
      <c r="AH738" s="1543"/>
      <c r="AI738" s="1543"/>
      <c r="AJ738" s="1543"/>
      <c r="AK738" s="1543"/>
      <c r="AL738" s="19" t="e">
        <f>#REF!-#REF!</f>
        <v>#REF!</v>
      </c>
      <c r="AM738" s="19" t="e">
        <f>Q738-#REF!</f>
        <v>#REF!</v>
      </c>
      <c r="AN738" s="19" t="e">
        <f>R738-#REF!</f>
        <v>#REF!</v>
      </c>
      <c r="AO738" s="19" t="e">
        <f>#REF!-#REF!</f>
        <v>#REF!</v>
      </c>
      <c r="AP738" s="223" t="str">
        <f>IF(AK738&gt;0,AK738/#REF!*100,"")</f>
        <v/>
      </c>
      <c r="AQ738" s="223" t="e">
        <f>IF(AL738&gt;0,AL738/#REF!*100,"")</f>
        <v>#REF!</v>
      </c>
      <c r="AR738" s="223" t="e">
        <f t="shared" si="1790"/>
        <v>#REF!</v>
      </c>
      <c r="AS738" s="223" t="e">
        <f t="shared" si="1791"/>
        <v>#REF!</v>
      </c>
      <c r="AT738" s="223" t="e">
        <f>IF(AO738&gt;0,AO738/#REF!*100,"")</f>
        <v>#REF!</v>
      </c>
      <c r="AW738" s="835"/>
    </row>
    <row r="739" spans="1:49" ht="14.45" hidden="1" customHeight="1" outlineLevel="1">
      <c r="A739" s="1403" t="s">
        <v>109</v>
      </c>
      <c r="B739" s="1404" t="s">
        <v>97</v>
      </c>
      <c r="C739" s="1415" t="s">
        <v>278</v>
      </c>
      <c r="D739" s="1402"/>
      <c r="E739" s="1402"/>
      <c r="F739" s="1402"/>
      <c r="G739" s="1451">
        <f>G743+G747</f>
        <v>0</v>
      </c>
      <c r="H739" s="1451"/>
      <c r="I739" s="1451">
        <v>0</v>
      </c>
      <c r="J739" s="1451">
        <v>0</v>
      </c>
      <c r="K739" s="1451">
        <v>0</v>
      </c>
      <c r="L739" s="1579">
        <f t="shared" ref="L739:P739" si="1792">L743+L747</f>
        <v>0</v>
      </c>
      <c r="M739" s="1472">
        <f t="shared" si="1792"/>
        <v>0</v>
      </c>
      <c r="N739" s="1441">
        <f t="shared" si="1792"/>
        <v>0</v>
      </c>
      <c r="O739" s="1441">
        <f t="shared" si="1792"/>
        <v>0</v>
      </c>
      <c r="P739" s="1441">
        <f t="shared" si="1792"/>
        <v>0</v>
      </c>
      <c r="Q739" s="1580">
        <f t="shared" ref="Q739:R739" si="1793">Q743+Q747</f>
        <v>0</v>
      </c>
      <c r="R739" s="1581">
        <f t="shared" si="1793"/>
        <v>0</v>
      </c>
      <c r="S739" s="1581">
        <f t="shared" ref="S739:T739" si="1794">S743+S747</f>
        <v>0</v>
      </c>
      <c r="T739" s="1581">
        <f t="shared" si="1794"/>
        <v>0</v>
      </c>
      <c r="U739" s="1298">
        <f t="shared" si="1740"/>
        <v>0</v>
      </c>
      <c r="V739" s="1303">
        <f t="shared" ref="V739:AK739" si="1795">V743+V747</f>
        <v>0</v>
      </c>
      <c r="W739" s="1303">
        <f t="shared" si="1795"/>
        <v>0</v>
      </c>
      <c r="X739" s="1303">
        <f t="shared" si="1795"/>
        <v>0</v>
      </c>
      <c r="Y739" s="1303">
        <f t="shared" si="1795"/>
        <v>0</v>
      </c>
      <c r="Z739" s="1579">
        <f t="shared" si="1795"/>
        <v>0</v>
      </c>
      <c r="AA739" s="1472">
        <f t="shared" si="1795"/>
        <v>0</v>
      </c>
      <c r="AB739" s="1441">
        <f t="shared" si="1795"/>
        <v>0</v>
      </c>
      <c r="AC739" s="1441">
        <f t="shared" si="1795"/>
        <v>0</v>
      </c>
      <c r="AD739" s="1441">
        <f t="shared" si="1795"/>
        <v>0</v>
      </c>
      <c r="AE739" s="1298">
        <f t="shared" si="1741"/>
        <v>0</v>
      </c>
      <c r="AF739" s="1303"/>
      <c r="AG739" s="1303">
        <f t="shared" ref="AG739:AI739" si="1796">AG743+AG747</f>
        <v>0</v>
      </c>
      <c r="AH739" s="1303">
        <f t="shared" si="1796"/>
        <v>0</v>
      </c>
      <c r="AI739" s="1303">
        <f t="shared" si="1796"/>
        <v>0</v>
      </c>
      <c r="AJ739" s="1303"/>
      <c r="AK739" s="1303">
        <f t="shared" si="1795"/>
        <v>0</v>
      </c>
      <c r="AL739" s="19" t="e">
        <f>#REF!-#REF!</f>
        <v>#REF!</v>
      </c>
      <c r="AM739" s="19" t="e">
        <f>Q739-#REF!</f>
        <v>#REF!</v>
      </c>
      <c r="AN739" s="19" t="e">
        <f>R739-#REF!</f>
        <v>#REF!</v>
      </c>
      <c r="AO739" s="19" t="e">
        <f>#REF!-#REF!</f>
        <v>#REF!</v>
      </c>
      <c r="AP739" s="223" t="str">
        <f>IF(AK739&gt;0,AK739/#REF!*100,"")</f>
        <v/>
      </c>
      <c r="AQ739" s="223" t="e">
        <f>IF(AL739&gt;0,AL739/#REF!*100,"")</f>
        <v>#REF!</v>
      </c>
      <c r="AR739" s="223" t="e">
        <f t="shared" si="1790"/>
        <v>#REF!</v>
      </c>
      <c r="AS739" s="223" t="e">
        <f t="shared" si="1791"/>
        <v>#REF!</v>
      </c>
      <c r="AT739" s="223" t="e">
        <f>IF(AO739&gt;0,AO739/#REF!*100,"")</f>
        <v>#REF!</v>
      </c>
      <c r="AW739" s="835"/>
    </row>
    <row r="740" spans="1:49" ht="14.45" hidden="1" customHeight="1" outlineLevel="1">
      <c r="A740" s="1403"/>
      <c r="B740" s="1405"/>
      <c r="C740" s="1415" t="s">
        <v>277</v>
      </c>
      <c r="D740" s="1402"/>
      <c r="E740" s="1402"/>
      <c r="F740" s="1402"/>
      <c r="G740" s="1451">
        <f>G744+G748</f>
        <v>0</v>
      </c>
      <c r="H740" s="1451"/>
      <c r="I740" s="1451"/>
      <c r="J740" s="1451">
        <v>0</v>
      </c>
      <c r="K740" s="1451">
        <v>0</v>
      </c>
      <c r="L740" s="1579">
        <f t="shared" ref="L740:P740" si="1797">L744+L748</f>
        <v>0</v>
      </c>
      <c r="M740" s="1472">
        <f t="shared" si="1797"/>
        <v>0</v>
      </c>
      <c r="N740" s="1441">
        <f t="shared" si="1797"/>
        <v>0</v>
      </c>
      <c r="O740" s="1441">
        <f t="shared" si="1797"/>
        <v>0</v>
      </c>
      <c r="P740" s="1441">
        <f t="shared" si="1797"/>
        <v>0</v>
      </c>
      <c r="Q740" s="1580">
        <f t="shared" ref="Q740:R740" si="1798">Q744+Q748</f>
        <v>0</v>
      </c>
      <c r="R740" s="1581">
        <f t="shared" si="1798"/>
        <v>0</v>
      </c>
      <c r="S740" s="1581">
        <f t="shared" ref="S740:T740" si="1799">S744+S748</f>
        <v>0</v>
      </c>
      <c r="T740" s="1581">
        <f t="shared" si="1799"/>
        <v>0</v>
      </c>
      <c r="U740" s="1573">
        <f t="shared" si="1740"/>
        <v>0</v>
      </c>
      <c r="V740" s="1303">
        <f t="shared" ref="V740:AK740" si="1800">V744+V748</f>
        <v>0</v>
      </c>
      <c r="W740" s="1303">
        <f t="shared" si="1800"/>
        <v>0</v>
      </c>
      <c r="X740" s="1303">
        <f t="shared" si="1800"/>
        <v>0</v>
      </c>
      <c r="Y740" s="1303">
        <f t="shared" si="1800"/>
        <v>0</v>
      </c>
      <c r="Z740" s="1579">
        <f t="shared" si="1800"/>
        <v>0</v>
      </c>
      <c r="AA740" s="1472">
        <f t="shared" si="1800"/>
        <v>0</v>
      </c>
      <c r="AB740" s="1441">
        <f t="shared" si="1800"/>
        <v>0</v>
      </c>
      <c r="AC740" s="1441">
        <f t="shared" si="1800"/>
        <v>0</v>
      </c>
      <c r="AD740" s="1441">
        <f t="shared" si="1800"/>
        <v>0</v>
      </c>
      <c r="AE740" s="1573">
        <f t="shared" si="1741"/>
        <v>0</v>
      </c>
      <c r="AF740" s="1303"/>
      <c r="AG740" s="1303">
        <f t="shared" ref="AG740:AI740" si="1801">AG744+AG748</f>
        <v>0</v>
      </c>
      <c r="AH740" s="1303">
        <f t="shared" si="1801"/>
        <v>0</v>
      </c>
      <c r="AI740" s="1303">
        <f t="shared" si="1801"/>
        <v>0</v>
      </c>
      <c r="AJ740" s="1303"/>
      <c r="AK740" s="1303">
        <f t="shared" si="1800"/>
        <v>0</v>
      </c>
      <c r="AL740" s="19" t="e">
        <f>#REF!-#REF!</f>
        <v>#REF!</v>
      </c>
      <c r="AM740" s="19" t="e">
        <f>Q740-#REF!</f>
        <v>#REF!</v>
      </c>
      <c r="AN740" s="19" t="e">
        <f>R740-#REF!</f>
        <v>#REF!</v>
      </c>
      <c r="AO740" s="19" t="e">
        <f>#REF!-#REF!</f>
        <v>#REF!</v>
      </c>
      <c r="AP740" s="223" t="str">
        <f>IF(AK740&gt;0,AK740/#REF!*100,"")</f>
        <v/>
      </c>
      <c r="AQ740" s="223" t="e">
        <f>IF(AL740&gt;0,AL740/#REF!*100,"")</f>
        <v>#REF!</v>
      </c>
      <c r="AR740" s="223" t="e">
        <f t="shared" si="1790"/>
        <v>#REF!</v>
      </c>
      <c r="AS740" s="223" t="e">
        <f t="shared" si="1791"/>
        <v>#REF!</v>
      </c>
      <c r="AT740" s="223" t="e">
        <f>IF(AO740&gt;0,AO740/#REF!*100,"")</f>
        <v>#REF!</v>
      </c>
      <c r="AW740" s="835"/>
    </row>
    <row r="741" spans="1:49" ht="14.45" hidden="1" customHeight="1" outlineLevel="1">
      <c r="A741" s="1403"/>
      <c r="B741" s="1405"/>
      <c r="C741" s="1415" t="s">
        <v>303</v>
      </c>
      <c r="D741" s="1402"/>
      <c r="E741" s="1402"/>
      <c r="F741" s="1402"/>
      <c r="G741" s="1451">
        <f>G745+G749</f>
        <v>0</v>
      </c>
      <c r="H741" s="1451"/>
      <c r="I741" s="1451">
        <v>0</v>
      </c>
      <c r="J741" s="1451">
        <v>0</v>
      </c>
      <c r="K741" s="1451">
        <v>0</v>
      </c>
      <c r="L741" s="1579">
        <f t="shared" ref="L741:P741" si="1802">L745+L749</f>
        <v>0</v>
      </c>
      <c r="M741" s="1472">
        <f t="shared" si="1802"/>
        <v>0</v>
      </c>
      <c r="N741" s="1441">
        <f t="shared" si="1802"/>
        <v>0</v>
      </c>
      <c r="O741" s="1441">
        <f t="shared" si="1802"/>
        <v>0</v>
      </c>
      <c r="P741" s="1441">
        <f t="shared" si="1802"/>
        <v>0</v>
      </c>
      <c r="Q741" s="1580">
        <f t="shared" ref="Q741:R741" si="1803">Q745+Q749</f>
        <v>0</v>
      </c>
      <c r="R741" s="1581">
        <f t="shared" si="1803"/>
        <v>0</v>
      </c>
      <c r="S741" s="1581">
        <f t="shared" ref="S741:T741" si="1804">S745+S749</f>
        <v>0</v>
      </c>
      <c r="T741" s="1581">
        <f t="shared" si="1804"/>
        <v>0</v>
      </c>
      <c r="U741" s="1298">
        <f t="shared" si="1740"/>
        <v>0</v>
      </c>
      <c r="V741" s="1303">
        <f t="shared" ref="V741:AK741" si="1805">V745+V749</f>
        <v>0</v>
      </c>
      <c r="W741" s="1303">
        <f t="shared" si="1805"/>
        <v>0</v>
      </c>
      <c r="X741" s="1303">
        <f t="shared" si="1805"/>
        <v>0</v>
      </c>
      <c r="Y741" s="1303">
        <f t="shared" si="1805"/>
        <v>0</v>
      </c>
      <c r="Z741" s="1579">
        <f t="shared" si="1805"/>
        <v>0</v>
      </c>
      <c r="AA741" s="1472">
        <f t="shared" si="1805"/>
        <v>0</v>
      </c>
      <c r="AB741" s="1441">
        <f t="shared" si="1805"/>
        <v>0</v>
      </c>
      <c r="AC741" s="1441">
        <f t="shared" si="1805"/>
        <v>0</v>
      </c>
      <c r="AD741" s="1441">
        <f t="shared" si="1805"/>
        <v>0</v>
      </c>
      <c r="AE741" s="1298">
        <f t="shared" si="1741"/>
        <v>0</v>
      </c>
      <c r="AF741" s="1303"/>
      <c r="AG741" s="1303">
        <f t="shared" ref="AG741:AI741" si="1806">AG745+AG749</f>
        <v>0</v>
      </c>
      <c r="AH741" s="1303">
        <f t="shared" si="1806"/>
        <v>0</v>
      </c>
      <c r="AI741" s="1303">
        <f t="shared" si="1806"/>
        <v>0</v>
      </c>
      <c r="AJ741" s="1303"/>
      <c r="AK741" s="1303">
        <f t="shared" si="1805"/>
        <v>0</v>
      </c>
      <c r="AL741" s="19" t="e">
        <f>#REF!-#REF!</f>
        <v>#REF!</v>
      </c>
      <c r="AM741" s="19" t="e">
        <f>Q741-#REF!</f>
        <v>#REF!</v>
      </c>
      <c r="AN741" s="19" t="e">
        <f>R741-#REF!</f>
        <v>#REF!</v>
      </c>
      <c r="AO741" s="19" t="e">
        <f>#REF!-#REF!</f>
        <v>#REF!</v>
      </c>
      <c r="AP741" s="223" t="str">
        <f>IF(AK741&gt;0,AK741/#REF!*100,"")</f>
        <v/>
      </c>
      <c r="AQ741" s="223" t="e">
        <f>IF(AL741&gt;0,AL741/#REF!*100,"")</f>
        <v>#REF!</v>
      </c>
      <c r="AR741" s="223" t="e">
        <f t="shared" si="1790"/>
        <v>#REF!</v>
      </c>
      <c r="AS741" s="223" t="e">
        <f t="shared" si="1791"/>
        <v>#REF!</v>
      </c>
      <c r="AT741" s="223" t="e">
        <f>IF(AO741&gt;0,AO741/#REF!*100,"")</f>
        <v>#REF!</v>
      </c>
      <c r="AW741" s="835"/>
    </row>
    <row r="742" spans="1:49" ht="14.45" hidden="1" customHeight="1" outlineLevel="1">
      <c r="A742" s="1403"/>
      <c r="B742" s="1405"/>
      <c r="C742" s="1415" t="s">
        <v>279</v>
      </c>
      <c r="D742" s="1402"/>
      <c r="E742" s="1402"/>
      <c r="F742" s="1402"/>
      <c r="G742" s="1582"/>
      <c r="H742" s="1582"/>
      <c r="I742" s="1582"/>
      <c r="J742" s="1583">
        <v>0</v>
      </c>
      <c r="K742" s="1583"/>
      <c r="L742" s="1579"/>
      <c r="M742" s="1472"/>
      <c r="N742" s="1441"/>
      <c r="O742" s="1441"/>
      <c r="P742" s="1441"/>
      <c r="Q742" s="1580"/>
      <c r="R742" s="1581"/>
      <c r="S742" s="1581"/>
      <c r="T742" s="1581"/>
      <c r="U742" s="1573">
        <f t="shared" si="1740"/>
        <v>0</v>
      </c>
      <c r="V742" s="1303"/>
      <c r="W742" s="1303"/>
      <c r="X742" s="1303"/>
      <c r="Y742" s="1303"/>
      <c r="Z742" s="1579"/>
      <c r="AA742" s="1472"/>
      <c r="AB742" s="1441"/>
      <c r="AC742" s="1441"/>
      <c r="AD742" s="1441"/>
      <c r="AE742" s="1573">
        <f t="shared" si="1741"/>
        <v>0</v>
      </c>
      <c r="AF742" s="1303"/>
      <c r="AG742" s="1303"/>
      <c r="AH742" s="1303"/>
      <c r="AI742" s="1303"/>
      <c r="AJ742" s="1303"/>
      <c r="AK742" s="1303"/>
      <c r="AL742" s="19" t="e">
        <f>#REF!-#REF!</f>
        <v>#REF!</v>
      </c>
      <c r="AM742" s="19" t="e">
        <f>Q742-#REF!</f>
        <v>#REF!</v>
      </c>
      <c r="AN742" s="19" t="e">
        <f>R742-#REF!</f>
        <v>#REF!</v>
      </c>
      <c r="AO742" s="19" t="e">
        <f>#REF!-#REF!</f>
        <v>#REF!</v>
      </c>
      <c r="AP742" s="223" t="str">
        <f>IF(AK742&gt;0,AK742/#REF!*100,"")</f>
        <v/>
      </c>
      <c r="AQ742" s="223" t="e">
        <f>IF(AL742&gt;0,AL742/#REF!*100,"")</f>
        <v>#REF!</v>
      </c>
      <c r="AR742" s="223" t="e">
        <f t="shared" si="1790"/>
        <v>#REF!</v>
      </c>
      <c r="AS742" s="223" t="e">
        <f t="shared" si="1791"/>
        <v>#REF!</v>
      </c>
      <c r="AT742" s="223" t="e">
        <f>IF(AO742&gt;0,AO742/#REF!*100,"")</f>
        <v>#REF!</v>
      </c>
      <c r="AW742" s="835"/>
    </row>
    <row r="743" spans="1:49" ht="14.45" hidden="1" customHeight="1" outlineLevel="1">
      <c r="A743" s="1403" t="s">
        <v>110</v>
      </c>
      <c r="B743" s="1357" t="s">
        <v>118</v>
      </c>
      <c r="C743" s="1415" t="s">
        <v>278</v>
      </c>
      <c r="D743" s="1402"/>
      <c r="E743" s="1402"/>
      <c r="F743" s="1402"/>
      <c r="G743" s="1582"/>
      <c r="H743" s="1582"/>
      <c r="I743" s="1582">
        <v>0</v>
      </c>
      <c r="J743" s="1583">
        <v>0</v>
      </c>
      <c r="K743" s="1583">
        <v>0</v>
      </c>
      <c r="L743" s="1579">
        <f>SUM(M743:P743)</f>
        <v>0</v>
      </c>
      <c r="M743" s="1472"/>
      <c r="N743" s="1441"/>
      <c r="O743" s="1441"/>
      <c r="P743" s="1441"/>
      <c r="Q743" s="1580"/>
      <c r="R743" s="1581"/>
      <c r="S743" s="1581"/>
      <c r="T743" s="1581"/>
      <c r="U743" s="1298">
        <f t="shared" si="1740"/>
        <v>0</v>
      </c>
      <c r="V743" s="1543">
        <f>SUM(W743:AK743)</f>
        <v>0</v>
      </c>
      <c r="W743" s="1394"/>
      <c r="X743" s="1551"/>
      <c r="Y743" s="1551"/>
      <c r="Z743" s="1579">
        <f>SUM(AA743:AD743)</f>
        <v>0</v>
      </c>
      <c r="AA743" s="1472"/>
      <c r="AB743" s="1441"/>
      <c r="AC743" s="1441"/>
      <c r="AD743" s="1441"/>
      <c r="AE743" s="1298">
        <f t="shared" si="1741"/>
        <v>0</v>
      </c>
      <c r="AF743" s="1543"/>
      <c r="AG743" s="1394"/>
      <c r="AH743" s="1551"/>
      <c r="AI743" s="1551"/>
      <c r="AJ743" s="1551"/>
      <c r="AK743" s="1551"/>
      <c r="AL743" s="19" t="e">
        <f>#REF!-#REF!</f>
        <v>#REF!</v>
      </c>
      <c r="AM743" s="19" t="e">
        <f>Q743-#REF!</f>
        <v>#REF!</v>
      </c>
      <c r="AN743" s="19" t="e">
        <f>R743-#REF!</f>
        <v>#REF!</v>
      </c>
      <c r="AO743" s="19" t="e">
        <f>#REF!-#REF!</f>
        <v>#REF!</v>
      </c>
      <c r="AP743" s="223" t="str">
        <f>IF(AK743&gt;0,AK743/#REF!*100,"")</f>
        <v/>
      </c>
      <c r="AQ743" s="223" t="e">
        <f>IF(AL743&gt;0,AL743/#REF!*100,"")</f>
        <v>#REF!</v>
      </c>
      <c r="AR743" s="223" t="e">
        <f t="shared" si="1790"/>
        <v>#REF!</v>
      </c>
      <c r="AS743" s="223" t="e">
        <f t="shared" si="1791"/>
        <v>#REF!</v>
      </c>
      <c r="AT743" s="223" t="e">
        <f>IF(AO743&gt;0,AO743/#REF!*100,"")</f>
        <v>#REF!</v>
      </c>
      <c r="AW743" s="835"/>
    </row>
    <row r="744" spans="1:49" ht="14.25" hidden="1" customHeight="1" outlineLevel="1">
      <c r="A744" s="1403"/>
      <c r="B744" s="1406"/>
      <c r="C744" s="1415" t="s">
        <v>277</v>
      </c>
      <c r="D744" s="1402"/>
      <c r="E744" s="1402"/>
      <c r="F744" s="1402"/>
      <c r="G744" s="1451">
        <f>G743*0.85*1.45/1000</f>
        <v>0</v>
      </c>
      <c r="H744" s="1451"/>
      <c r="I744" s="1451"/>
      <c r="J744" s="1451">
        <v>0</v>
      </c>
      <c r="K744" s="1451">
        <v>0</v>
      </c>
      <c r="L744" s="1579">
        <f t="shared" ref="L744:P744" si="1807">L743*0.85*1.45/1000</f>
        <v>0</v>
      </c>
      <c r="M744" s="1472">
        <f t="shared" si="1807"/>
        <v>0</v>
      </c>
      <c r="N744" s="1441">
        <f t="shared" si="1807"/>
        <v>0</v>
      </c>
      <c r="O744" s="1441">
        <f t="shared" si="1807"/>
        <v>0</v>
      </c>
      <c r="P744" s="1441">
        <f t="shared" si="1807"/>
        <v>0</v>
      </c>
      <c r="Q744" s="1580">
        <f t="shared" ref="Q744:R744" si="1808">Q743*0.85*1.45/1000</f>
        <v>0</v>
      </c>
      <c r="R744" s="1581">
        <f t="shared" si="1808"/>
        <v>0</v>
      </c>
      <c r="S744" s="1581">
        <f t="shared" ref="S744:T744" si="1809">S743*0.85*1.45/1000</f>
        <v>0</v>
      </c>
      <c r="T744" s="1581">
        <f t="shared" si="1809"/>
        <v>0</v>
      </c>
      <c r="U744" s="1584">
        <f t="shared" si="1740"/>
        <v>0</v>
      </c>
      <c r="V744" s="1298">
        <f t="shared" ref="V744:AK744" si="1810">V743*0.85*1.45/1000</f>
        <v>0</v>
      </c>
      <c r="W744" s="1298">
        <f t="shared" si="1810"/>
        <v>0</v>
      </c>
      <c r="X744" s="1298">
        <f t="shared" si="1810"/>
        <v>0</v>
      </c>
      <c r="Y744" s="1298">
        <f t="shared" si="1810"/>
        <v>0</v>
      </c>
      <c r="Z744" s="1579">
        <f t="shared" si="1810"/>
        <v>0</v>
      </c>
      <c r="AA744" s="1472">
        <f t="shared" si="1810"/>
        <v>0</v>
      </c>
      <c r="AB744" s="1441">
        <f t="shared" si="1810"/>
        <v>0</v>
      </c>
      <c r="AC744" s="1441">
        <f t="shared" si="1810"/>
        <v>0</v>
      </c>
      <c r="AD744" s="1441">
        <f t="shared" si="1810"/>
        <v>0</v>
      </c>
      <c r="AE744" s="1584">
        <f t="shared" si="1741"/>
        <v>0</v>
      </c>
      <c r="AF744" s="1298">
        <f t="shared" ref="AF744:AI744" si="1811">AF743*0.85*1.45/1000</f>
        <v>0</v>
      </c>
      <c r="AG744" s="1298">
        <f t="shared" si="1811"/>
        <v>0</v>
      </c>
      <c r="AH744" s="1298">
        <f t="shared" si="1811"/>
        <v>0</v>
      </c>
      <c r="AI744" s="1298">
        <f t="shared" si="1811"/>
        <v>0</v>
      </c>
      <c r="AJ744" s="1298"/>
      <c r="AK744" s="1298">
        <f t="shared" si="1810"/>
        <v>0</v>
      </c>
      <c r="AL744" s="19" t="e">
        <f>#REF!-#REF!</f>
        <v>#REF!</v>
      </c>
      <c r="AM744" s="19" t="e">
        <f>Q744-#REF!</f>
        <v>#REF!</v>
      </c>
      <c r="AN744" s="19" t="e">
        <f>R744-#REF!</f>
        <v>#REF!</v>
      </c>
      <c r="AO744" s="19" t="e">
        <f>#REF!-#REF!</f>
        <v>#REF!</v>
      </c>
      <c r="AP744" s="223" t="str">
        <f>IF(AK744&gt;0,AK744/#REF!*100,"")</f>
        <v/>
      </c>
      <c r="AQ744" s="223" t="e">
        <f>IF(AL744&gt;0,AL744/#REF!*100,"")</f>
        <v>#REF!</v>
      </c>
      <c r="AR744" s="223" t="e">
        <f t="shared" si="1790"/>
        <v>#REF!</v>
      </c>
      <c r="AS744" s="223" t="e">
        <f t="shared" si="1791"/>
        <v>#REF!</v>
      </c>
      <c r="AT744" s="223" t="e">
        <f>IF(AO744&gt;0,AO744/#REF!*100,"")</f>
        <v>#REF!</v>
      </c>
      <c r="AW744" s="835"/>
    </row>
    <row r="745" spans="1:49" ht="14.45" hidden="1" customHeight="1" outlineLevel="1">
      <c r="A745" s="1403"/>
      <c r="B745" s="1406"/>
      <c r="C745" s="1415" t="s">
        <v>303</v>
      </c>
      <c r="D745" s="1402"/>
      <c r="E745" s="1402"/>
      <c r="F745" s="1402"/>
      <c r="G745" s="1582"/>
      <c r="H745" s="1582"/>
      <c r="I745" s="1582"/>
      <c r="J745" s="1583">
        <v>0</v>
      </c>
      <c r="K745" s="1583">
        <v>0</v>
      </c>
      <c r="L745" s="1579">
        <f>SUM(M745:P745)</f>
        <v>0</v>
      </c>
      <c r="M745" s="1472"/>
      <c r="N745" s="1441"/>
      <c r="O745" s="1441"/>
      <c r="P745" s="1441"/>
      <c r="Q745" s="1580"/>
      <c r="R745" s="1581"/>
      <c r="S745" s="1581"/>
      <c r="T745" s="1581"/>
      <c r="U745" s="1584">
        <f>SUM(V745:Y745)</f>
        <v>0</v>
      </c>
      <c r="V745" s="1543"/>
      <c r="W745" s="1394"/>
      <c r="X745" s="1551"/>
      <c r="Y745" s="1551"/>
      <c r="Z745" s="1579">
        <f>SUM(AA745:AD745)</f>
        <v>0</v>
      </c>
      <c r="AA745" s="1472"/>
      <c r="AB745" s="1441"/>
      <c r="AC745" s="1441"/>
      <c r="AD745" s="1441"/>
      <c r="AE745" s="1584">
        <f>SUM(AF745:AI745)</f>
        <v>0</v>
      </c>
      <c r="AF745" s="1543"/>
      <c r="AG745" s="1394"/>
      <c r="AH745" s="1551"/>
      <c r="AI745" s="1551"/>
      <c r="AJ745" s="1551"/>
      <c r="AK745" s="1551"/>
      <c r="AL745" s="19" t="e">
        <f>#REF!-#REF!</f>
        <v>#REF!</v>
      </c>
      <c r="AM745" s="19" t="e">
        <f>Q745-#REF!</f>
        <v>#REF!</v>
      </c>
      <c r="AN745" s="19" t="e">
        <f>R745-#REF!</f>
        <v>#REF!</v>
      </c>
      <c r="AO745" s="19" t="e">
        <f>#REF!-#REF!</f>
        <v>#REF!</v>
      </c>
      <c r="AP745" s="223" t="str">
        <f>IF(AK745&gt;0,AK745/#REF!*100,"")</f>
        <v/>
      </c>
      <c r="AQ745" s="223" t="e">
        <f>IF(AL745&gt;0,AL745/#REF!*100,"")</f>
        <v>#REF!</v>
      </c>
      <c r="AR745" s="223" t="e">
        <f t="shared" si="1790"/>
        <v>#REF!</v>
      </c>
      <c r="AS745" s="223" t="e">
        <f t="shared" si="1791"/>
        <v>#REF!</v>
      </c>
      <c r="AT745" s="223" t="e">
        <f>IF(AO745&gt;0,AO745/#REF!*100,"")</f>
        <v>#REF!</v>
      </c>
      <c r="AW745" s="835"/>
    </row>
    <row r="746" spans="1:49" ht="14.45" hidden="1" customHeight="1" outlineLevel="1">
      <c r="A746" s="1403"/>
      <c r="B746" s="1406"/>
      <c r="C746" s="1415" t="s">
        <v>279</v>
      </c>
      <c r="D746" s="1402"/>
      <c r="E746" s="1402"/>
      <c r="F746" s="1402"/>
      <c r="G746" s="1582"/>
      <c r="H746" s="1582"/>
      <c r="I746" s="1582"/>
      <c r="J746" s="1583">
        <v>0</v>
      </c>
      <c r="K746" s="1583"/>
      <c r="L746" s="1579"/>
      <c r="M746" s="1472"/>
      <c r="N746" s="1441"/>
      <c r="O746" s="1441"/>
      <c r="P746" s="1441"/>
      <c r="Q746" s="1580"/>
      <c r="R746" s="1581"/>
      <c r="S746" s="1581"/>
      <c r="T746" s="1581"/>
      <c r="U746" s="1573">
        <f t="shared" si="1740"/>
        <v>0</v>
      </c>
      <c r="V746" s="1543"/>
      <c r="W746" s="1394"/>
      <c r="X746" s="1551"/>
      <c r="Y746" s="1551"/>
      <c r="Z746" s="1579"/>
      <c r="AA746" s="1472"/>
      <c r="AB746" s="1441"/>
      <c r="AC746" s="1441"/>
      <c r="AD746" s="1441"/>
      <c r="AE746" s="1573">
        <f t="shared" ref="AE746:AE759" si="1812">SUM(AF746:AI746)</f>
        <v>0</v>
      </c>
      <c r="AF746" s="1543"/>
      <c r="AG746" s="1394"/>
      <c r="AH746" s="1551"/>
      <c r="AI746" s="1551"/>
      <c r="AJ746" s="1551"/>
      <c r="AK746" s="1551"/>
      <c r="AL746" s="19" t="e">
        <f>#REF!-#REF!</f>
        <v>#REF!</v>
      </c>
      <c r="AM746" s="19" t="e">
        <f>Q746-#REF!</f>
        <v>#REF!</v>
      </c>
      <c r="AN746" s="19" t="e">
        <f>R746-#REF!</f>
        <v>#REF!</v>
      </c>
      <c r="AO746" s="19" t="e">
        <f>#REF!-#REF!</f>
        <v>#REF!</v>
      </c>
      <c r="AP746" s="223" t="str">
        <f>IF(AK746&gt;0,AK746/#REF!*100,"")</f>
        <v/>
      </c>
      <c r="AQ746" s="223" t="e">
        <f>IF(AL746&gt;0,AL746/#REF!*100,"")</f>
        <v>#REF!</v>
      </c>
      <c r="AR746" s="223" t="e">
        <f t="shared" si="1790"/>
        <v>#REF!</v>
      </c>
      <c r="AS746" s="223" t="e">
        <f t="shared" si="1791"/>
        <v>#REF!</v>
      </c>
      <c r="AT746" s="223" t="e">
        <f>IF(AO746&gt;0,AO746/#REF!*100,"")</f>
        <v>#REF!</v>
      </c>
      <c r="AW746" s="835"/>
    </row>
    <row r="747" spans="1:49" ht="14.45" hidden="1" customHeight="1" outlineLevel="1">
      <c r="A747" s="1403" t="s">
        <v>111</v>
      </c>
      <c r="B747" s="1357" t="s">
        <v>119</v>
      </c>
      <c r="C747" s="1415" t="s">
        <v>278</v>
      </c>
      <c r="D747" s="1402"/>
      <c r="E747" s="1402"/>
      <c r="F747" s="1402"/>
      <c r="G747" s="1582"/>
      <c r="H747" s="1582"/>
      <c r="I747" s="1582">
        <v>0</v>
      </c>
      <c r="J747" s="1583">
        <v>0</v>
      </c>
      <c r="K747" s="1583">
        <v>0</v>
      </c>
      <c r="L747" s="1579">
        <f>SUM(M747:P747)</f>
        <v>0</v>
      </c>
      <c r="M747" s="1472"/>
      <c r="N747" s="1441"/>
      <c r="O747" s="1441"/>
      <c r="P747" s="1441"/>
      <c r="Q747" s="1580"/>
      <c r="R747" s="1581"/>
      <c r="S747" s="1581"/>
      <c r="T747" s="1581"/>
      <c r="U747" s="1584">
        <f t="shared" si="1740"/>
        <v>0</v>
      </c>
      <c r="V747" s="1303">
        <f>SUM(W747:AK747)</f>
        <v>0</v>
      </c>
      <c r="W747" s="1303"/>
      <c r="X747" s="1530"/>
      <c r="Y747" s="1530"/>
      <c r="Z747" s="1579">
        <f>SUM(AA747:AD747)</f>
        <v>0</v>
      </c>
      <c r="AA747" s="1472"/>
      <c r="AB747" s="1441"/>
      <c r="AC747" s="1441"/>
      <c r="AD747" s="1441"/>
      <c r="AE747" s="1584">
        <f t="shared" si="1812"/>
        <v>0</v>
      </c>
      <c r="AF747" s="1303"/>
      <c r="AG747" s="1303"/>
      <c r="AH747" s="1530"/>
      <c r="AI747" s="1530"/>
      <c r="AJ747" s="1530"/>
      <c r="AK747" s="1530"/>
      <c r="AL747" s="19" t="e">
        <f>#REF!-#REF!</f>
        <v>#REF!</v>
      </c>
      <c r="AM747" s="19" t="e">
        <f>Q747-#REF!</f>
        <v>#REF!</v>
      </c>
      <c r="AN747" s="19" t="e">
        <f>R747-#REF!</f>
        <v>#REF!</v>
      </c>
      <c r="AO747" s="19" t="e">
        <f>#REF!-#REF!</f>
        <v>#REF!</v>
      </c>
      <c r="AP747" s="223" t="str">
        <f>IF(AK747&gt;0,AK747/#REF!*100,"")</f>
        <v/>
      </c>
      <c r="AQ747" s="223" t="e">
        <f>IF(AL747&gt;0,AL747/#REF!*100,"")</f>
        <v>#REF!</v>
      </c>
      <c r="AR747" s="223" t="e">
        <f t="shared" si="1790"/>
        <v>#REF!</v>
      </c>
      <c r="AS747" s="223" t="e">
        <f t="shared" si="1791"/>
        <v>#REF!</v>
      </c>
      <c r="AT747" s="223" t="e">
        <f>IF(AO747&gt;0,AO747/#REF!*100,"")</f>
        <v>#REF!</v>
      </c>
      <c r="AW747" s="835"/>
    </row>
    <row r="748" spans="1:49" ht="14.45" hidden="1" customHeight="1" outlineLevel="1">
      <c r="A748" s="1403"/>
      <c r="B748" s="1406"/>
      <c r="C748" s="1415" t="s">
        <v>277</v>
      </c>
      <c r="D748" s="1402"/>
      <c r="E748" s="1402"/>
      <c r="F748" s="1402"/>
      <c r="G748" s="1451">
        <f>G747*0.85*1.45/1000</f>
        <v>0</v>
      </c>
      <c r="H748" s="1451"/>
      <c r="I748" s="1451"/>
      <c r="J748" s="1451">
        <v>0</v>
      </c>
      <c r="K748" s="1451">
        <v>0</v>
      </c>
      <c r="L748" s="1579">
        <f t="shared" ref="L748:P748" si="1813">L747*0.85*1.45/1000</f>
        <v>0</v>
      </c>
      <c r="M748" s="1472">
        <f t="shared" si="1813"/>
        <v>0</v>
      </c>
      <c r="N748" s="1441">
        <f t="shared" si="1813"/>
        <v>0</v>
      </c>
      <c r="O748" s="1441">
        <f t="shared" si="1813"/>
        <v>0</v>
      </c>
      <c r="P748" s="1441">
        <f t="shared" si="1813"/>
        <v>0</v>
      </c>
      <c r="Q748" s="1580">
        <f t="shared" ref="Q748:R748" si="1814">Q747*0.85*1.45/1000</f>
        <v>0</v>
      </c>
      <c r="R748" s="1581">
        <f t="shared" si="1814"/>
        <v>0</v>
      </c>
      <c r="S748" s="1581">
        <f t="shared" ref="S748:T748" si="1815">S747*0.85*1.45/1000</f>
        <v>0</v>
      </c>
      <c r="T748" s="1581">
        <f t="shared" si="1815"/>
        <v>0</v>
      </c>
      <c r="U748" s="1573">
        <f t="shared" si="1740"/>
        <v>0</v>
      </c>
      <c r="V748" s="1303">
        <f>V747*0.85*1.45/1000</f>
        <v>0</v>
      </c>
      <c r="W748" s="1303">
        <f t="shared" ref="W748:AK748" si="1816">W747*0.85*1.45/1000</f>
        <v>0</v>
      </c>
      <c r="X748" s="1303">
        <f t="shared" si="1816"/>
        <v>0</v>
      </c>
      <c r="Y748" s="1303">
        <f t="shared" si="1816"/>
        <v>0</v>
      </c>
      <c r="Z748" s="1579">
        <f t="shared" si="1816"/>
        <v>0</v>
      </c>
      <c r="AA748" s="1472">
        <f t="shared" si="1816"/>
        <v>0</v>
      </c>
      <c r="AB748" s="1441">
        <f t="shared" si="1816"/>
        <v>0</v>
      </c>
      <c r="AC748" s="1441">
        <f t="shared" si="1816"/>
        <v>0</v>
      </c>
      <c r="AD748" s="1441">
        <f t="shared" si="1816"/>
        <v>0</v>
      </c>
      <c r="AE748" s="1573">
        <f t="shared" si="1812"/>
        <v>0</v>
      </c>
      <c r="AF748" s="1303"/>
      <c r="AG748" s="1303">
        <f t="shared" ref="AG748:AI748" si="1817">AG747*0.85*1.45/1000</f>
        <v>0</v>
      </c>
      <c r="AH748" s="1303">
        <f t="shared" si="1817"/>
        <v>0</v>
      </c>
      <c r="AI748" s="1303">
        <f t="shared" si="1817"/>
        <v>0</v>
      </c>
      <c r="AJ748" s="1303"/>
      <c r="AK748" s="1303">
        <f t="shared" si="1816"/>
        <v>0</v>
      </c>
      <c r="AL748" s="19" t="e">
        <f>#REF!-#REF!</f>
        <v>#REF!</v>
      </c>
      <c r="AM748" s="19" t="e">
        <f>Q748-#REF!</f>
        <v>#REF!</v>
      </c>
      <c r="AN748" s="19" t="e">
        <f>R748-#REF!</f>
        <v>#REF!</v>
      </c>
      <c r="AO748" s="19" t="e">
        <f>#REF!-#REF!</f>
        <v>#REF!</v>
      </c>
      <c r="AP748" s="223" t="str">
        <f>IF(AK748&gt;0,AK748/#REF!*100,"")</f>
        <v/>
      </c>
      <c r="AQ748" s="223" t="e">
        <f>IF(AL748&gt;0,AL748/#REF!*100,"")</f>
        <v>#REF!</v>
      </c>
      <c r="AR748" s="223" t="e">
        <f t="shared" si="1790"/>
        <v>#REF!</v>
      </c>
      <c r="AS748" s="223" t="e">
        <f t="shared" si="1791"/>
        <v>#REF!</v>
      </c>
      <c r="AT748" s="223" t="e">
        <f>IF(AO748&gt;0,AO748/#REF!*100,"")</f>
        <v>#REF!</v>
      </c>
      <c r="AW748" s="835"/>
    </row>
    <row r="749" spans="1:49" ht="14.45" hidden="1" customHeight="1" outlineLevel="1">
      <c r="A749" s="1403"/>
      <c r="B749" s="1405"/>
      <c r="C749" s="1415" t="s">
        <v>303</v>
      </c>
      <c r="D749" s="1402"/>
      <c r="E749" s="1402"/>
      <c r="F749" s="1402"/>
      <c r="G749" s="1585"/>
      <c r="H749" s="1585"/>
      <c r="I749" s="1585"/>
      <c r="J749" s="1586">
        <v>0</v>
      </c>
      <c r="K749" s="1586">
        <v>0</v>
      </c>
      <c r="L749" s="1579">
        <f>SUM(M749:P749)</f>
        <v>0</v>
      </c>
      <c r="M749" s="1472"/>
      <c r="N749" s="1441"/>
      <c r="O749" s="1441"/>
      <c r="P749" s="1441"/>
      <c r="Q749" s="1580"/>
      <c r="R749" s="1581"/>
      <c r="S749" s="1581"/>
      <c r="T749" s="1581"/>
      <c r="U749" s="1573">
        <f t="shared" si="1740"/>
        <v>0</v>
      </c>
      <c r="V749" s="1303">
        <f>SUM(W749:AK749)</f>
        <v>0</v>
      </c>
      <c r="W749" s="1303"/>
      <c r="X749" s="1530"/>
      <c r="Y749" s="1530"/>
      <c r="Z749" s="1579">
        <f>SUM(AA749:AD749)</f>
        <v>0</v>
      </c>
      <c r="AA749" s="1472"/>
      <c r="AB749" s="1441"/>
      <c r="AC749" s="1441"/>
      <c r="AD749" s="1441"/>
      <c r="AE749" s="1573">
        <f t="shared" si="1812"/>
        <v>0</v>
      </c>
      <c r="AF749" s="1303"/>
      <c r="AG749" s="1303"/>
      <c r="AH749" s="1530"/>
      <c r="AI749" s="1530"/>
      <c r="AJ749" s="1530"/>
      <c r="AK749" s="1530"/>
      <c r="AL749" s="19" t="e">
        <f>#REF!-#REF!</f>
        <v>#REF!</v>
      </c>
      <c r="AM749" s="19" t="e">
        <f>Q749-#REF!</f>
        <v>#REF!</v>
      </c>
      <c r="AN749" s="19" t="e">
        <f>R749-#REF!</f>
        <v>#REF!</v>
      </c>
      <c r="AO749" s="19" t="e">
        <f>#REF!-#REF!</f>
        <v>#REF!</v>
      </c>
      <c r="AP749" s="223" t="str">
        <f>IF(AK749&gt;0,AK749/#REF!*100,"")</f>
        <v/>
      </c>
      <c r="AQ749" s="223" t="e">
        <f>IF(AL749&gt;0,AL749/#REF!*100,"")</f>
        <v>#REF!</v>
      </c>
      <c r="AR749" s="223" t="e">
        <f t="shared" si="1790"/>
        <v>#REF!</v>
      </c>
      <c r="AS749" s="223" t="e">
        <f t="shared" si="1791"/>
        <v>#REF!</v>
      </c>
      <c r="AT749" s="223" t="e">
        <f>IF(AO749&gt;0,AO749/#REF!*100,"")</f>
        <v>#REF!</v>
      </c>
      <c r="AW749" s="835"/>
    </row>
    <row r="750" spans="1:49" ht="14.45" hidden="1" customHeight="1" outlineLevel="1">
      <c r="A750" s="1270"/>
      <c r="B750" s="41"/>
      <c r="C750" s="1415" t="s">
        <v>279</v>
      </c>
      <c r="D750" s="1402"/>
      <c r="E750" s="1402"/>
      <c r="F750" s="1402"/>
      <c r="G750" s="1585"/>
      <c r="H750" s="1585"/>
      <c r="I750" s="1585"/>
      <c r="J750" s="1586">
        <v>0</v>
      </c>
      <c r="K750" s="1586"/>
      <c r="L750" s="1579"/>
      <c r="M750" s="1472"/>
      <c r="N750" s="1441"/>
      <c r="O750" s="1441"/>
      <c r="P750" s="1441"/>
      <c r="Q750" s="1580"/>
      <c r="R750" s="1581"/>
      <c r="S750" s="1581"/>
      <c r="T750" s="1581"/>
      <c r="U750" s="1573">
        <f t="shared" si="1740"/>
        <v>0</v>
      </c>
      <c r="V750" s="1303"/>
      <c r="W750" s="1303"/>
      <c r="X750" s="1530"/>
      <c r="Y750" s="1530"/>
      <c r="Z750" s="1579"/>
      <c r="AA750" s="1472"/>
      <c r="AB750" s="1441"/>
      <c r="AC750" s="1441"/>
      <c r="AD750" s="1441"/>
      <c r="AE750" s="1573">
        <f t="shared" si="1812"/>
        <v>0</v>
      </c>
      <c r="AF750" s="1303"/>
      <c r="AG750" s="1303"/>
      <c r="AH750" s="1530"/>
      <c r="AI750" s="1530"/>
      <c r="AJ750" s="1530"/>
      <c r="AK750" s="1530"/>
      <c r="AL750" s="19" t="e">
        <f>#REF!-#REF!</f>
        <v>#REF!</v>
      </c>
      <c r="AM750" s="19" t="e">
        <f>Q750-#REF!</f>
        <v>#REF!</v>
      </c>
      <c r="AN750" s="19" t="e">
        <f>R750-#REF!</f>
        <v>#REF!</v>
      </c>
      <c r="AO750" s="19" t="e">
        <f>#REF!-#REF!</f>
        <v>#REF!</v>
      </c>
      <c r="AP750" s="223" t="str">
        <f>IF(AK750&gt;0,AK750/#REF!*100,"")</f>
        <v/>
      </c>
      <c r="AQ750" s="223" t="e">
        <f>IF(AL750&gt;0,AL750/#REF!*100,"")</f>
        <v>#REF!</v>
      </c>
      <c r="AR750" s="223" t="e">
        <f t="shared" si="1790"/>
        <v>#REF!</v>
      </c>
      <c r="AS750" s="223" t="e">
        <f t="shared" si="1791"/>
        <v>#REF!</v>
      </c>
      <c r="AT750" s="223" t="e">
        <f>IF(AO750&gt;0,AO750/#REF!*100,"")</f>
        <v>#REF!</v>
      </c>
      <c r="AW750" s="835"/>
    </row>
    <row r="751" spans="1:49" ht="14.45" hidden="1" customHeight="1" outlineLevel="1">
      <c r="A751" s="1270"/>
      <c r="B751" s="41"/>
      <c r="C751" s="1415" t="s">
        <v>125</v>
      </c>
      <c r="D751" s="1402"/>
      <c r="E751" s="1402"/>
      <c r="F751" s="1402"/>
      <c r="G751" s="1585"/>
      <c r="H751" s="1585"/>
      <c r="I751" s="1585">
        <v>0</v>
      </c>
      <c r="J751" s="1586">
        <v>0</v>
      </c>
      <c r="K751" s="1586"/>
      <c r="L751" s="1579"/>
      <c r="M751" s="1472"/>
      <c r="N751" s="1441"/>
      <c r="O751" s="1441"/>
      <c r="P751" s="1441"/>
      <c r="Q751" s="1580"/>
      <c r="R751" s="1581"/>
      <c r="S751" s="1581"/>
      <c r="T751" s="1581"/>
      <c r="U751" s="1584">
        <f t="shared" si="1740"/>
        <v>0</v>
      </c>
      <c r="V751" s="1472">
        <f>0.1429*V750/1000</f>
        <v>0</v>
      </c>
      <c r="W751" s="1441">
        <f>0.1429*W750/1000</f>
        <v>0</v>
      </c>
      <c r="X751" s="1441">
        <f>0.1429*X750/1000</f>
        <v>0</v>
      </c>
      <c r="Y751" s="1441">
        <f>0.1429*Y750/1000</f>
        <v>0</v>
      </c>
      <c r="Z751" s="1579"/>
      <c r="AA751" s="1472"/>
      <c r="AB751" s="1441"/>
      <c r="AC751" s="1441"/>
      <c r="AD751" s="1441"/>
      <c r="AE751" s="1584">
        <f t="shared" si="1812"/>
        <v>0</v>
      </c>
      <c r="AF751" s="1472">
        <f>0.1429*AF750/1000</f>
        <v>0</v>
      </c>
      <c r="AG751" s="1441">
        <f>0.1429*AG750/1000</f>
        <v>0</v>
      </c>
      <c r="AH751" s="1441">
        <f>0.1429*AH750/1000</f>
        <v>0</v>
      </c>
      <c r="AI751" s="1441">
        <f>0.1429*AI750/1000</f>
        <v>0</v>
      </c>
      <c r="AJ751" s="763"/>
      <c r="AK751" s="763" t="e">
        <f>#REF!-U751</f>
        <v>#REF!</v>
      </c>
      <c r="AL751" s="19" t="e">
        <f>#REF!-#REF!</f>
        <v>#REF!</v>
      </c>
      <c r="AM751" s="19" t="e">
        <f>Q751-#REF!</f>
        <v>#REF!</v>
      </c>
      <c r="AN751" s="19" t="e">
        <f>R751-#REF!</f>
        <v>#REF!</v>
      </c>
      <c r="AO751" s="19" t="e">
        <f>#REF!-#REF!</f>
        <v>#REF!</v>
      </c>
      <c r="AP751" s="223" t="e">
        <f>IF(AK751&gt;0,AK751/#REF!*100,"")</f>
        <v>#REF!</v>
      </c>
      <c r="AQ751" s="223" t="e">
        <f>IF(AL751&gt;0,AL751/#REF!*100,"")</f>
        <v>#REF!</v>
      </c>
      <c r="AR751" s="223" t="e">
        <f t="shared" si="1790"/>
        <v>#REF!</v>
      </c>
      <c r="AS751" s="223" t="e">
        <f t="shared" si="1791"/>
        <v>#REF!</v>
      </c>
      <c r="AT751" s="223" t="e">
        <f>IF(AO751&gt;0,AO751/#REF!*100,"")</f>
        <v>#REF!</v>
      </c>
      <c r="AW751" s="835"/>
    </row>
    <row r="752" spans="1:49" ht="15" hidden="1" customHeight="1" outlineLevel="1">
      <c r="A752" s="2595" t="s">
        <v>115</v>
      </c>
      <c r="B752" s="2576" t="s">
        <v>120</v>
      </c>
      <c r="C752" s="1415" t="s">
        <v>277</v>
      </c>
      <c r="D752" s="1402"/>
      <c r="E752" s="1402"/>
      <c r="F752" s="1402"/>
      <c r="G752" s="1472">
        <f>G755+G758</f>
        <v>0</v>
      </c>
      <c r="H752" s="1472"/>
      <c r="I752" s="1472"/>
      <c r="J752" s="1472">
        <v>0</v>
      </c>
      <c r="K752" s="1472">
        <v>0</v>
      </c>
      <c r="L752" s="1579">
        <f t="shared" ref="L752:P752" si="1818">L755+L758</f>
        <v>0</v>
      </c>
      <c r="M752" s="1472">
        <f t="shared" si="1818"/>
        <v>0</v>
      </c>
      <c r="N752" s="1441">
        <f t="shared" si="1818"/>
        <v>0</v>
      </c>
      <c r="O752" s="1441">
        <f t="shared" si="1818"/>
        <v>0</v>
      </c>
      <c r="P752" s="1441">
        <f t="shared" si="1818"/>
        <v>0</v>
      </c>
      <c r="Q752" s="1580">
        <f t="shared" ref="Q752:R752" si="1819">Q755+Q758</f>
        <v>0</v>
      </c>
      <c r="R752" s="1581">
        <f t="shared" si="1819"/>
        <v>0</v>
      </c>
      <c r="S752" s="1581">
        <f t="shared" ref="S752:T752" si="1820">S755+S758</f>
        <v>0</v>
      </c>
      <c r="T752" s="1581">
        <f t="shared" si="1820"/>
        <v>0</v>
      </c>
      <c r="U752" s="1573">
        <f t="shared" si="1740"/>
        <v>0</v>
      </c>
      <c r="V752" s="1442"/>
      <c r="W752" s="1443"/>
      <c r="X752" s="1443"/>
      <c r="Y752" s="1443"/>
      <c r="Z752" s="1579">
        <f t="shared" ref="Z752:AD752" si="1821">Z755+Z758</f>
        <v>0</v>
      </c>
      <c r="AA752" s="1472">
        <f t="shared" si="1821"/>
        <v>0</v>
      </c>
      <c r="AB752" s="1441">
        <f t="shared" si="1821"/>
        <v>0</v>
      </c>
      <c r="AC752" s="1441">
        <f t="shared" si="1821"/>
        <v>0</v>
      </c>
      <c r="AD752" s="1441">
        <f t="shared" si="1821"/>
        <v>0</v>
      </c>
      <c r="AE752" s="1573">
        <f t="shared" si="1812"/>
        <v>0</v>
      </c>
      <c r="AF752" s="1442"/>
      <c r="AG752" s="1443"/>
      <c r="AH752" s="1443"/>
      <c r="AI752" s="1443"/>
      <c r="AJ752" s="2095"/>
      <c r="AK752" s="763" t="e">
        <f>#REF!-U752</f>
        <v>#REF!</v>
      </c>
      <c r="AL752" s="19" t="e">
        <f>#REF!-#REF!</f>
        <v>#REF!</v>
      </c>
      <c r="AM752" s="19" t="e">
        <f>Q752-#REF!</f>
        <v>#REF!</v>
      </c>
      <c r="AN752" s="19" t="e">
        <f>R752-#REF!</f>
        <v>#REF!</v>
      </c>
      <c r="AO752" s="19" t="e">
        <f>#REF!-#REF!</f>
        <v>#REF!</v>
      </c>
      <c r="AP752" s="223" t="e">
        <f>IF(AK752&gt;0,AK752/#REF!*100,"")</f>
        <v>#REF!</v>
      </c>
      <c r="AQ752" s="223" t="e">
        <f>IF(AL752&gt;0,AL752/#REF!*100,"")</f>
        <v>#REF!</v>
      </c>
      <c r="AR752" s="223" t="e">
        <f t="shared" si="1790"/>
        <v>#REF!</v>
      </c>
      <c r="AS752" s="223" t="e">
        <f t="shared" si="1791"/>
        <v>#REF!</v>
      </c>
      <c r="AT752" s="223" t="e">
        <f>IF(AO752&gt;0,AO752/#REF!*100,"")</f>
        <v>#REF!</v>
      </c>
      <c r="AW752" s="835"/>
    </row>
    <row r="753" spans="1:49" ht="14.45" hidden="1" customHeight="1" outlineLevel="1">
      <c r="A753" s="2595"/>
      <c r="B753" s="2577"/>
      <c r="C753" s="1415" t="s">
        <v>303</v>
      </c>
      <c r="D753" s="1402"/>
      <c r="E753" s="1402"/>
      <c r="F753" s="1402"/>
      <c r="G753" s="1472">
        <f>G756+G759</f>
        <v>0</v>
      </c>
      <c r="H753" s="1472"/>
      <c r="I753" s="1472"/>
      <c r="J753" s="1472">
        <v>0</v>
      </c>
      <c r="K753" s="1472">
        <v>0</v>
      </c>
      <c r="L753" s="1579">
        <f t="shared" ref="L753:P753" si="1822">L756+L759</f>
        <v>0</v>
      </c>
      <c r="M753" s="1472">
        <f t="shared" si="1822"/>
        <v>0</v>
      </c>
      <c r="N753" s="1441">
        <f t="shared" si="1822"/>
        <v>0</v>
      </c>
      <c r="O753" s="1441">
        <f t="shared" si="1822"/>
        <v>0</v>
      </c>
      <c r="P753" s="1441">
        <f t="shared" si="1822"/>
        <v>0</v>
      </c>
      <c r="Q753" s="1580">
        <f t="shared" ref="Q753:R753" si="1823">Q756+Q759</f>
        <v>0</v>
      </c>
      <c r="R753" s="1581">
        <f t="shared" si="1823"/>
        <v>0</v>
      </c>
      <c r="S753" s="1581">
        <f t="shared" ref="S753:T753" si="1824">S756+S759</f>
        <v>0</v>
      </c>
      <c r="T753" s="1581">
        <f t="shared" si="1824"/>
        <v>0</v>
      </c>
      <c r="U753" s="1573">
        <f t="shared" si="1740"/>
        <v>0</v>
      </c>
      <c r="V753" s="1442"/>
      <c r="W753" s="1443"/>
      <c r="X753" s="1443"/>
      <c r="Y753" s="1443"/>
      <c r="Z753" s="1579">
        <f t="shared" ref="Z753:AD753" si="1825">Z756+Z759</f>
        <v>0</v>
      </c>
      <c r="AA753" s="1472">
        <f t="shared" si="1825"/>
        <v>0</v>
      </c>
      <c r="AB753" s="1441">
        <f t="shared" si="1825"/>
        <v>0</v>
      </c>
      <c r="AC753" s="1441">
        <f t="shared" si="1825"/>
        <v>0</v>
      </c>
      <c r="AD753" s="1441">
        <f t="shared" si="1825"/>
        <v>0</v>
      </c>
      <c r="AE753" s="1573">
        <f t="shared" si="1812"/>
        <v>0</v>
      </c>
      <c r="AF753" s="1442"/>
      <c r="AG753" s="1443"/>
      <c r="AH753" s="1443"/>
      <c r="AI753" s="1443"/>
      <c r="AJ753" s="2095"/>
      <c r="AK753" s="763" t="e">
        <f>#REF!-U753</f>
        <v>#REF!</v>
      </c>
      <c r="AL753" s="19" t="e">
        <f>#REF!-#REF!</f>
        <v>#REF!</v>
      </c>
      <c r="AM753" s="19" t="e">
        <f>Q753-#REF!</f>
        <v>#REF!</v>
      </c>
      <c r="AN753" s="19" t="e">
        <f>R753-#REF!</f>
        <v>#REF!</v>
      </c>
      <c r="AO753" s="19" t="e">
        <f>#REF!-#REF!</f>
        <v>#REF!</v>
      </c>
      <c r="AP753" s="223" t="e">
        <f>IF(AK753&gt;0,AK753/#REF!*100,"")</f>
        <v>#REF!</v>
      </c>
      <c r="AQ753" s="223" t="e">
        <f>IF(AL753&gt;0,AL753/#REF!*100,"")</f>
        <v>#REF!</v>
      </c>
      <c r="AR753" s="223" t="e">
        <f t="shared" si="1790"/>
        <v>#REF!</v>
      </c>
      <c r="AS753" s="223" t="e">
        <f t="shared" si="1791"/>
        <v>#REF!</v>
      </c>
      <c r="AT753" s="223" t="e">
        <f>IF(AO753&gt;0,AO753/#REF!*100,"")</f>
        <v>#REF!</v>
      </c>
      <c r="AW753" s="835"/>
    </row>
    <row r="754" spans="1:49" ht="14.45" hidden="1" customHeight="1" outlineLevel="1">
      <c r="A754" s="2595" t="s">
        <v>121</v>
      </c>
      <c r="B754" s="2569" t="s">
        <v>114</v>
      </c>
      <c r="C754" s="1415" t="s">
        <v>157</v>
      </c>
      <c r="D754" s="1402"/>
      <c r="E754" s="1402"/>
      <c r="F754" s="1402"/>
      <c r="G754" s="1442"/>
      <c r="H754" s="1442"/>
      <c r="I754" s="1442"/>
      <c r="J754" s="1472">
        <v>0</v>
      </c>
      <c r="K754" s="1472">
        <v>0</v>
      </c>
      <c r="L754" s="1579">
        <f>SUM(M754:P754)</f>
        <v>0</v>
      </c>
      <c r="M754" s="1472"/>
      <c r="N754" s="1441"/>
      <c r="O754" s="1441"/>
      <c r="P754" s="1441"/>
      <c r="Q754" s="1580"/>
      <c r="R754" s="1581"/>
      <c r="S754" s="1581"/>
      <c r="T754" s="1581"/>
      <c r="U754" s="1573">
        <f t="shared" si="1740"/>
        <v>0</v>
      </c>
      <c r="V754" s="1442"/>
      <c r="W754" s="1443"/>
      <c r="X754" s="1443"/>
      <c r="Y754" s="1443"/>
      <c r="Z754" s="1579">
        <f>SUM(AA754:AD754)</f>
        <v>0</v>
      </c>
      <c r="AA754" s="1472"/>
      <c r="AB754" s="1441"/>
      <c r="AC754" s="1441"/>
      <c r="AD754" s="1441"/>
      <c r="AE754" s="1573">
        <f t="shared" si="1812"/>
        <v>0</v>
      </c>
      <c r="AF754" s="1442"/>
      <c r="AG754" s="1443"/>
      <c r="AH754" s="1443"/>
      <c r="AI754" s="1443"/>
      <c r="AJ754" s="2095"/>
      <c r="AK754" s="763" t="e">
        <f>#REF!-U754</f>
        <v>#REF!</v>
      </c>
      <c r="AL754" s="19" t="e">
        <f>#REF!-#REF!</f>
        <v>#REF!</v>
      </c>
      <c r="AM754" s="19" t="e">
        <f>Q754-#REF!</f>
        <v>#REF!</v>
      </c>
      <c r="AN754" s="19" t="e">
        <f>R754-#REF!</f>
        <v>#REF!</v>
      </c>
      <c r="AO754" s="19" t="e">
        <f>#REF!-#REF!</f>
        <v>#REF!</v>
      </c>
      <c r="AP754" s="223" t="e">
        <f>IF(AK754&gt;0,AK754/#REF!*100,"")</f>
        <v>#REF!</v>
      </c>
      <c r="AQ754" s="223" t="e">
        <f>IF(AL754&gt;0,AL754/#REF!*100,"")</f>
        <v>#REF!</v>
      </c>
      <c r="AR754" s="223" t="e">
        <f t="shared" si="1790"/>
        <v>#REF!</v>
      </c>
      <c r="AS754" s="223" t="e">
        <f t="shared" si="1791"/>
        <v>#REF!</v>
      </c>
      <c r="AT754" s="223" t="e">
        <f>IF(AO754&gt;0,AO754/#REF!*100,"")</f>
        <v>#REF!</v>
      </c>
      <c r="AW754" s="835"/>
    </row>
    <row r="755" spans="1:49" ht="14.45" hidden="1" customHeight="1" outlineLevel="1">
      <c r="A755" s="2595"/>
      <c r="B755" s="2570"/>
      <c r="C755" s="1415" t="s">
        <v>277</v>
      </c>
      <c r="D755" s="1402"/>
      <c r="E755" s="1402"/>
      <c r="F755" s="1402"/>
      <c r="G755" s="1472">
        <f t="shared" ref="G755:R755" si="1826">1.154*G754/1000</f>
        <v>0</v>
      </c>
      <c r="H755" s="1472"/>
      <c r="I755" s="1472">
        <v>0</v>
      </c>
      <c r="J755" s="1472">
        <v>0</v>
      </c>
      <c r="K755" s="1472">
        <v>0</v>
      </c>
      <c r="L755" s="1579">
        <f t="shared" ref="L755:P755" si="1827">1.154*L754/1000</f>
        <v>0</v>
      </c>
      <c r="M755" s="1472">
        <f t="shared" si="1827"/>
        <v>0</v>
      </c>
      <c r="N755" s="1441">
        <f t="shared" si="1827"/>
        <v>0</v>
      </c>
      <c r="O755" s="1441">
        <f t="shared" si="1827"/>
        <v>0</v>
      </c>
      <c r="P755" s="1441">
        <f t="shared" si="1827"/>
        <v>0</v>
      </c>
      <c r="Q755" s="1580">
        <f t="shared" si="1826"/>
        <v>0</v>
      </c>
      <c r="R755" s="1581">
        <f t="shared" si="1826"/>
        <v>0</v>
      </c>
      <c r="S755" s="1581">
        <f t="shared" ref="S755:T755" si="1828">1.154*S754/1000</f>
        <v>0</v>
      </c>
      <c r="T755" s="1581">
        <f t="shared" si="1828"/>
        <v>0</v>
      </c>
      <c r="U755" s="1584">
        <f t="shared" si="1740"/>
        <v>0</v>
      </c>
      <c r="V755" s="1472">
        <f>1.154*V754/1000</f>
        <v>0</v>
      </c>
      <c r="W755" s="1441">
        <f>1.154*W754/1000</f>
        <v>0</v>
      </c>
      <c r="X755" s="1441">
        <f>1.154*X754/1000</f>
        <v>0</v>
      </c>
      <c r="Y755" s="1441">
        <f>1.154*Y754/1000</f>
        <v>0</v>
      </c>
      <c r="Z755" s="1579">
        <f t="shared" ref="Z755:AD755" si="1829">1.154*Z754/1000</f>
        <v>0</v>
      </c>
      <c r="AA755" s="1472">
        <f t="shared" si="1829"/>
        <v>0</v>
      </c>
      <c r="AB755" s="1441">
        <f t="shared" si="1829"/>
        <v>0</v>
      </c>
      <c r="AC755" s="1441">
        <f t="shared" si="1829"/>
        <v>0</v>
      </c>
      <c r="AD755" s="1441">
        <f t="shared" si="1829"/>
        <v>0</v>
      </c>
      <c r="AE755" s="1584">
        <f t="shared" si="1812"/>
        <v>0</v>
      </c>
      <c r="AF755" s="1472">
        <f>1.154*AF754/1000</f>
        <v>0</v>
      </c>
      <c r="AG755" s="1441">
        <f>1.154*AG754/1000</f>
        <v>0</v>
      </c>
      <c r="AH755" s="1441">
        <f>1.154*AH754/1000</f>
        <v>0</v>
      </c>
      <c r="AI755" s="1441">
        <f>1.154*AI754/1000</f>
        <v>0</v>
      </c>
      <c r="AJ755" s="763"/>
      <c r="AK755" s="763" t="e">
        <f>#REF!-U755</f>
        <v>#REF!</v>
      </c>
      <c r="AL755" s="19" t="e">
        <f>#REF!-#REF!</f>
        <v>#REF!</v>
      </c>
      <c r="AM755" s="19" t="e">
        <f>Q755-#REF!</f>
        <v>#REF!</v>
      </c>
      <c r="AN755" s="19" t="e">
        <f>R755-#REF!</f>
        <v>#REF!</v>
      </c>
      <c r="AO755" s="19" t="e">
        <f>#REF!-#REF!</f>
        <v>#REF!</v>
      </c>
      <c r="AP755" s="223" t="e">
        <f>IF(AK755&gt;0,AK755/#REF!*100,"")</f>
        <v>#REF!</v>
      </c>
      <c r="AQ755" s="223" t="e">
        <f>IF(AL755&gt;0,AL755/#REF!*100,"")</f>
        <v>#REF!</v>
      </c>
      <c r="AR755" s="223" t="e">
        <f t="shared" si="1790"/>
        <v>#REF!</v>
      </c>
      <c r="AS755" s="223" t="e">
        <f t="shared" si="1791"/>
        <v>#REF!</v>
      </c>
      <c r="AT755" s="223" t="e">
        <f>IF(AO755&gt;0,AO755/#REF!*100,"")</f>
        <v>#REF!</v>
      </c>
      <c r="AW755" s="835"/>
    </row>
    <row r="756" spans="1:49" ht="14.45" hidden="1" customHeight="1" outlineLevel="1">
      <c r="A756" s="2595"/>
      <c r="B756" s="2571"/>
      <c r="C756" s="1415" t="s">
        <v>303</v>
      </c>
      <c r="D756" s="1402"/>
      <c r="E756" s="1402"/>
      <c r="F756" s="1402"/>
      <c r="G756" s="1442"/>
      <c r="H756" s="1442"/>
      <c r="I756" s="1442"/>
      <c r="J756" s="1472">
        <v>0</v>
      </c>
      <c r="K756" s="1472">
        <v>0</v>
      </c>
      <c r="L756" s="1579">
        <f>SUM(M756:P756)</f>
        <v>0</v>
      </c>
      <c r="M756" s="1472"/>
      <c r="N756" s="1441"/>
      <c r="O756" s="1441"/>
      <c r="P756" s="1441"/>
      <c r="Q756" s="1580"/>
      <c r="R756" s="1581"/>
      <c r="S756" s="1581"/>
      <c r="T756" s="1581"/>
      <c r="U756" s="1573">
        <f t="shared" si="1740"/>
        <v>0</v>
      </c>
      <c r="V756" s="1442"/>
      <c r="W756" s="1443"/>
      <c r="X756" s="1443"/>
      <c r="Y756" s="1443"/>
      <c r="Z756" s="1579">
        <f>SUM(AA756:AD756)</f>
        <v>0</v>
      </c>
      <c r="AA756" s="1472"/>
      <c r="AB756" s="1441"/>
      <c r="AC756" s="1441"/>
      <c r="AD756" s="1441"/>
      <c r="AE756" s="1573">
        <f t="shared" si="1812"/>
        <v>0</v>
      </c>
      <c r="AF756" s="1442"/>
      <c r="AG756" s="1443"/>
      <c r="AH756" s="1443"/>
      <c r="AI756" s="1443"/>
      <c r="AJ756" s="2095"/>
      <c r="AK756" s="763" t="e">
        <f>#REF!-U756</f>
        <v>#REF!</v>
      </c>
      <c r="AL756" s="19" t="e">
        <f>#REF!-#REF!</f>
        <v>#REF!</v>
      </c>
      <c r="AM756" s="19" t="e">
        <f>Q756-#REF!</f>
        <v>#REF!</v>
      </c>
      <c r="AN756" s="19" t="e">
        <f>R756-#REF!</f>
        <v>#REF!</v>
      </c>
      <c r="AO756" s="19" t="e">
        <f>#REF!-#REF!</f>
        <v>#REF!</v>
      </c>
      <c r="AP756" s="223" t="e">
        <f>IF(AK756&gt;0,AK756/#REF!*100,"")</f>
        <v>#REF!</v>
      </c>
      <c r="AQ756" s="223" t="e">
        <f>IF(AL756&gt;0,AL756/#REF!*100,"")</f>
        <v>#REF!</v>
      </c>
      <c r="AR756" s="223" t="e">
        <f t="shared" si="1790"/>
        <v>#REF!</v>
      </c>
      <c r="AS756" s="223" t="e">
        <f t="shared" si="1791"/>
        <v>#REF!</v>
      </c>
      <c r="AT756" s="223" t="e">
        <f>IF(AO756&gt;0,AO756/#REF!*100,"")</f>
        <v>#REF!</v>
      </c>
      <c r="AW756" s="835"/>
    </row>
    <row r="757" spans="1:49" ht="14.45" hidden="1" customHeight="1" outlineLevel="1">
      <c r="A757" s="2595" t="s">
        <v>116</v>
      </c>
      <c r="B757" s="2569" t="s">
        <v>113</v>
      </c>
      <c r="C757" s="1415" t="s">
        <v>306</v>
      </c>
      <c r="D757" s="1402"/>
      <c r="E757" s="1402"/>
      <c r="F757" s="1402"/>
      <c r="G757" s="1442"/>
      <c r="H757" s="1442"/>
      <c r="I757" s="1442"/>
      <c r="J757" s="1472">
        <v>0</v>
      </c>
      <c r="K757" s="1472">
        <v>0</v>
      </c>
      <c r="L757" s="1579">
        <f>SUM(M757:P757)</f>
        <v>0</v>
      </c>
      <c r="M757" s="1472"/>
      <c r="N757" s="1441"/>
      <c r="O757" s="1441"/>
      <c r="P757" s="1441"/>
      <c r="Q757" s="1580"/>
      <c r="R757" s="1581"/>
      <c r="S757" s="1581"/>
      <c r="T757" s="1581"/>
      <c r="U757" s="1573">
        <f t="shared" si="1740"/>
        <v>0</v>
      </c>
      <c r="V757" s="1442"/>
      <c r="W757" s="1443"/>
      <c r="X757" s="1443"/>
      <c r="Y757" s="1443"/>
      <c r="Z757" s="1579">
        <f>SUM(AA757:AD757)</f>
        <v>0</v>
      </c>
      <c r="AA757" s="1472"/>
      <c r="AB757" s="1441"/>
      <c r="AC757" s="1441"/>
      <c r="AD757" s="1441"/>
      <c r="AE757" s="1573">
        <f t="shared" si="1812"/>
        <v>0</v>
      </c>
      <c r="AF757" s="1442"/>
      <c r="AG757" s="1443"/>
      <c r="AH757" s="1443"/>
      <c r="AI757" s="1443"/>
      <c r="AJ757" s="2095"/>
      <c r="AK757" s="763" t="e">
        <f>#REF!-U757</f>
        <v>#REF!</v>
      </c>
      <c r="AL757" s="19" t="e">
        <f>#REF!-#REF!</f>
        <v>#REF!</v>
      </c>
      <c r="AM757" s="19" t="e">
        <f>Q757-#REF!</f>
        <v>#REF!</v>
      </c>
      <c r="AN757" s="19" t="e">
        <f>R757-#REF!</f>
        <v>#REF!</v>
      </c>
      <c r="AO757" s="19" t="e">
        <f>#REF!-#REF!</f>
        <v>#REF!</v>
      </c>
      <c r="AP757" s="223" t="e">
        <f>IF(AK757&gt;0,AK757/#REF!*100,"")</f>
        <v>#REF!</v>
      </c>
      <c r="AQ757" s="223" t="e">
        <f>IF(AL757&gt;0,AL757/#REF!*100,"")</f>
        <v>#REF!</v>
      </c>
      <c r="AR757" s="223" t="e">
        <f t="shared" si="1790"/>
        <v>#REF!</v>
      </c>
      <c r="AS757" s="223" t="e">
        <f t="shared" si="1791"/>
        <v>#REF!</v>
      </c>
      <c r="AT757" s="223" t="e">
        <f>IF(AO757&gt;0,AO757/#REF!*100,"")</f>
        <v>#REF!</v>
      </c>
      <c r="AW757" s="835"/>
    </row>
    <row r="758" spans="1:49" ht="14.45" hidden="1" customHeight="1" outlineLevel="1">
      <c r="A758" s="2595"/>
      <c r="B758" s="2570"/>
      <c r="C758" s="1415" t="s">
        <v>277</v>
      </c>
      <c r="D758" s="1402"/>
      <c r="E758" s="1402"/>
      <c r="F758" s="1402"/>
      <c r="G758" s="1472">
        <f>0.12*G757</f>
        <v>0</v>
      </c>
      <c r="H758" s="1472"/>
      <c r="I758" s="1472"/>
      <c r="J758" s="1472">
        <v>0</v>
      </c>
      <c r="K758" s="1472">
        <v>0</v>
      </c>
      <c r="L758" s="1579">
        <f t="shared" ref="L758:P758" si="1830">0.12*L757</f>
        <v>0</v>
      </c>
      <c r="M758" s="1472">
        <f t="shared" si="1830"/>
        <v>0</v>
      </c>
      <c r="N758" s="1441">
        <f t="shared" si="1830"/>
        <v>0</v>
      </c>
      <c r="O758" s="1441">
        <f t="shared" si="1830"/>
        <v>0</v>
      </c>
      <c r="P758" s="1441">
        <f t="shared" si="1830"/>
        <v>0</v>
      </c>
      <c r="Q758" s="1580">
        <f t="shared" ref="Q758:R758" si="1831">0.12*Q757</f>
        <v>0</v>
      </c>
      <c r="R758" s="1581">
        <f t="shared" si="1831"/>
        <v>0</v>
      </c>
      <c r="S758" s="1581">
        <f t="shared" ref="S758:T758" si="1832">0.12*S757</f>
        <v>0</v>
      </c>
      <c r="T758" s="1581">
        <f t="shared" si="1832"/>
        <v>0</v>
      </c>
      <c r="U758" s="1573">
        <f t="shared" si="1740"/>
        <v>0</v>
      </c>
      <c r="V758" s="1442"/>
      <c r="W758" s="1443"/>
      <c r="X758" s="1443"/>
      <c r="Y758" s="1443"/>
      <c r="Z758" s="1579">
        <f t="shared" ref="Z758:AD758" si="1833">0.12*Z757</f>
        <v>0</v>
      </c>
      <c r="AA758" s="1472">
        <f t="shared" si="1833"/>
        <v>0</v>
      </c>
      <c r="AB758" s="1441">
        <f t="shared" si="1833"/>
        <v>0</v>
      </c>
      <c r="AC758" s="1441">
        <f t="shared" si="1833"/>
        <v>0</v>
      </c>
      <c r="AD758" s="1441">
        <f t="shared" si="1833"/>
        <v>0</v>
      </c>
      <c r="AE758" s="1573">
        <f t="shared" si="1812"/>
        <v>0</v>
      </c>
      <c r="AF758" s="1442"/>
      <c r="AG758" s="1443"/>
      <c r="AH758" s="1443"/>
      <c r="AI758" s="1443"/>
      <c r="AJ758" s="2095"/>
      <c r="AK758" s="763" t="e">
        <f>#REF!-U758</f>
        <v>#REF!</v>
      </c>
      <c r="AL758" s="19" t="e">
        <f>#REF!-#REF!</f>
        <v>#REF!</v>
      </c>
      <c r="AM758" s="19" t="e">
        <f>Q758-#REF!</f>
        <v>#REF!</v>
      </c>
      <c r="AN758" s="19" t="e">
        <f>R758-#REF!</f>
        <v>#REF!</v>
      </c>
      <c r="AO758" s="19" t="e">
        <f>#REF!-#REF!</f>
        <v>#REF!</v>
      </c>
      <c r="AP758" s="223" t="e">
        <f>IF(AK758&gt;0,AK758/#REF!*100,"")</f>
        <v>#REF!</v>
      </c>
      <c r="AQ758" s="223" t="e">
        <f>IF(AL758&gt;0,AL758/#REF!*100,"")</f>
        <v>#REF!</v>
      </c>
      <c r="AR758" s="223" t="e">
        <f t="shared" si="1790"/>
        <v>#REF!</v>
      </c>
      <c r="AS758" s="223" t="e">
        <f t="shared" si="1791"/>
        <v>#REF!</v>
      </c>
      <c r="AT758" s="223" t="e">
        <f>IF(AO758&gt;0,AO758/#REF!*100,"")</f>
        <v>#REF!</v>
      </c>
      <c r="AW758" s="835"/>
    </row>
    <row r="759" spans="1:49" ht="14.45" hidden="1" customHeight="1" outlineLevel="1">
      <c r="A759" s="2565"/>
      <c r="B759" s="2570"/>
      <c r="C759" s="506" t="s">
        <v>303</v>
      </c>
      <c r="D759" s="42"/>
      <c r="E759" s="42"/>
      <c r="F759" s="42"/>
      <c r="G759" s="142"/>
      <c r="H759" s="142"/>
      <c r="I759" s="142"/>
      <c r="J759" s="964">
        <v>0</v>
      </c>
      <c r="K759" s="964">
        <v>0</v>
      </c>
      <c r="L759" s="664">
        <f>SUM(M759:P759)</f>
        <v>0</v>
      </c>
      <c r="M759" s="964"/>
      <c r="N759" s="43"/>
      <c r="O759" s="43"/>
      <c r="P759" s="43"/>
      <c r="Q759" s="753"/>
      <c r="R759" s="658"/>
      <c r="S759" s="658"/>
      <c r="T759" s="658"/>
      <c r="U759" s="1573">
        <f t="shared" si="1740"/>
        <v>0</v>
      </c>
      <c r="V759" s="1442"/>
      <c r="W759" s="1443"/>
      <c r="X759" s="1443"/>
      <c r="Y759" s="1443"/>
      <c r="Z759" s="664">
        <f>SUM(AA759:AD759)</f>
        <v>0</v>
      </c>
      <c r="AA759" s="964"/>
      <c r="AB759" s="43"/>
      <c r="AC759" s="43"/>
      <c r="AD759" s="43"/>
      <c r="AE759" s="1573">
        <f t="shared" si="1812"/>
        <v>0</v>
      </c>
      <c r="AF759" s="1442"/>
      <c r="AG759" s="1443"/>
      <c r="AH759" s="1443"/>
      <c r="AI759" s="1443"/>
      <c r="AJ759" s="2095"/>
      <c r="AK759" s="763" t="e">
        <f>#REF!-U759</f>
        <v>#REF!</v>
      </c>
      <c r="AL759" s="19" t="e">
        <f>#REF!-#REF!</f>
        <v>#REF!</v>
      </c>
      <c r="AM759" s="19" t="e">
        <f>Q759-#REF!</f>
        <v>#REF!</v>
      </c>
      <c r="AN759" s="19" t="e">
        <f>R759-#REF!</f>
        <v>#REF!</v>
      </c>
      <c r="AO759" s="19" t="e">
        <f>#REF!-#REF!</f>
        <v>#REF!</v>
      </c>
      <c r="AP759" s="223" t="e">
        <f>IF(AK759&gt;0,AK759/#REF!*100,"")</f>
        <v>#REF!</v>
      </c>
      <c r="AQ759" s="223" t="e">
        <f>IF(AL759&gt;0,AL759/#REF!*100,"")</f>
        <v>#REF!</v>
      </c>
      <c r="AR759" s="223" t="e">
        <f t="shared" si="1790"/>
        <v>#REF!</v>
      </c>
      <c r="AS759" s="223" t="e">
        <f t="shared" si="1791"/>
        <v>#REF!</v>
      </c>
      <c r="AT759" s="223" t="e">
        <f>IF(AO759&gt;0,AO759/#REF!*100,"")</f>
        <v>#REF!</v>
      </c>
      <c r="AW759" s="835"/>
    </row>
    <row r="760" spans="1:49" s="248" customFormat="1" ht="26.25" customHeight="1" collapsed="1">
      <c r="A760" s="2595">
        <v>9</v>
      </c>
      <c r="B760" s="1357" t="s">
        <v>217</v>
      </c>
      <c r="C760" s="1434" t="s">
        <v>276</v>
      </c>
      <c r="D760" s="1358"/>
      <c r="E760" s="1436"/>
      <c r="F760" s="1436"/>
      <c r="G760" s="1490">
        <v>1556</v>
      </c>
      <c r="H760" s="1490">
        <v>1530</v>
      </c>
      <c r="I760" s="1490">
        <v>651</v>
      </c>
      <c r="J760" s="1491">
        <v>651</v>
      </c>
      <c r="K760" s="1491">
        <v>651</v>
      </c>
      <c r="L760" s="1491">
        <v>653</v>
      </c>
      <c r="M760" s="1491">
        <v>653</v>
      </c>
      <c r="N760" s="1491">
        <v>653</v>
      </c>
      <c r="O760" s="1491">
        <v>653</v>
      </c>
      <c r="P760" s="1491">
        <v>653</v>
      </c>
      <c r="Q760" s="1490">
        <v>659</v>
      </c>
      <c r="R760" s="1490">
        <v>653</v>
      </c>
      <c r="S760" s="1490">
        <v>653</v>
      </c>
      <c r="T760" s="1490">
        <v>653</v>
      </c>
      <c r="U760" s="1554">
        <f t="shared" ref="U760:X761" si="1834">651+8</f>
        <v>659</v>
      </c>
      <c r="V760" s="1554">
        <f t="shared" si="1834"/>
        <v>659</v>
      </c>
      <c r="W760" s="1554">
        <f t="shared" si="1834"/>
        <v>659</v>
      </c>
      <c r="X760" s="1554">
        <f t="shared" si="1834"/>
        <v>659</v>
      </c>
      <c r="Y760" s="1554">
        <v>659</v>
      </c>
      <c r="Z760" s="1491">
        <v>659</v>
      </c>
      <c r="AA760" s="1491">
        <v>659</v>
      </c>
      <c r="AB760" s="1491">
        <v>659</v>
      </c>
      <c r="AC760" s="1491">
        <v>659</v>
      </c>
      <c r="AD760" s="1491">
        <v>659</v>
      </c>
      <c r="AE760" s="1554">
        <f t="shared" ref="AE760:AI761" si="1835">651+8</f>
        <v>659</v>
      </c>
      <c r="AF760" s="1554">
        <f t="shared" si="1835"/>
        <v>659</v>
      </c>
      <c r="AG760" s="1554">
        <f t="shared" si="1835"/>
        <v>659</v>
      </c>
      <c r="AH760" s="1554">
        <f t="shared" si="1835"/>
        <v>659</v>
      </c>
      <c r="AI760" s="1554">
        <v>659</v>
      </c>
      <c r="AJ760" s="2088"/>
      <c r="AK760" s="1281"/>
      <c r="AL760" s="247"/>
      <c r="AM760" s="247"/>
      <c r="AN760" s="247"/>
      <c r="AO760" s="247"/>
      <c r="AP760" s="241"/>
      <c r="AQ760" s="241"/>
      <c r="AR760" s="241"/>
      <c r="AS760" s="241"/>
      <c r="AT760" s="241"/>
      <c r="AW760" s="835"/>
    </row>
    <row r="761" spans="1:49" s="248" customFormat="1" ht="42" customHeight="1">
      <c r="A761" s="2595"/>
      <c r="B761" s="1357" t="s">
        <v>218</v>
      </c>
      <c r="C761" s="1434" t="s">
        <v>276</v>
      </c>
      <c r="D761" s="1358"/>
      <c r="E761" s="1555"/>
      <c r="F761" s="1555"/>
      <c r="G761" s="1490">
        <v>547</v>
      </c>
      <c r="H761" s="1490">
        <v>920</v>
      </c>
      <c r="I761" s="1490">
        <v>651</v>
      </c>
      <c r="J761" s="1491">
        <v>651</v>
      </c>
      <c r="K761" s="1491">
        <v>651</v>
      </c>
      <c r="L761" s="1491">
        <v>653</v>
      </c>
      <c r="M761" s="1491">
        <f>651+2</f>
        <v>653</v>
      </c>
      <c r="N761" s="1491">
        <f t="shared" ref="N761:T761" si="1836">651+2</f>
        <v>653</v>
      </c>
      <c r="O761" s="1491">
        <f t="shared" si="1836"/>
        <v>653</v>
      </c>
      <c r="P761" s="1491">
        <f t="shared" si="1836"/>
        <v>653</v>
      </c>
      <c r="Q761" s="1490">
        <v>659</v>
      </c>
      <c r="R761" s="1490">
        <f t="shared" si="1836"/>
        <v>653</v>
      </c>
      <c r="S761" s="1490">
        <f t="shared" si="1836"/>
        <v>653</v>
      </c>
      <c r="T761" s="1490">
        <f t="shared" si="1836"/>
        <v>653</v>
      </c>
      <c r="U761" s="1554">
        <v>659</v>
      </c>
      <c r="V761" s="1554">
        <v>651</v>
      </c>
      <c r="W761" s="1554">
        <v>651</v>
      </c>
      <c r="X761" s="1554">
        <f t="shared" si="1834"/>
        <v>659</v>
      </c>
      <c r="Y761" s="1554">
        <v>659</v>
      </c>
      <c r="Z761" s="1491">
        <v>659</v>
      </c>
      <c r="AA761" s="1491">
        <v>659</v>
      </c>
      <c r="AB761" s="1491">
        <v>659</v>
      </c>
      <c r="AC761" s="1491">
        <v>659</v>
      </c>
      <c r="AD761" s="1491">
        <v>659</v>
      </c>
      <c r="AE761" s="1554">
        <v>659</v>
      </c>
      <c r="AF761" s="1554">
        <f t="shared" si="1835"/>
        <v>659</v>
      </c>
      <c r="AG761" s="1554">
        <f t="shared" si="1835"/>
        <v>659</v>
      </c>
      <c r="AH761" s="1554">
        <f t="shared" si="1835"/>
        <v>659</v>
      </c>
      <c r="AI761" s="1554">
        <f t="shared" si="1835"/>
        <v>659</v>
      </c>
      <c r="AJ761" s="2088"/>
      <c r="AK761" s="1281"/>
      <c r="AL761" s="247"/>
      <c r="AM761" s="247"/>
      <c r="AN761" s="247"/>
      <c r="AO761" s="247"/>
      <c r="AP761" s="241"/>
      <c r="AQ761" s="241"/>
      <c r="AR761" s="241"/>
      <c r="AS761" s="241"/>
      <c r="AT761" s="241"/>
      <c r="AW761" s="835"/>
    </row>
    <row r="762" spans="1:49" s="248" customFormat="1" ht="57.6" customHeight="1" thickBot="1">
      <c r="A762" s="2565"/>
      <c r="B762" s="1650" t="s">
        <v>219</v>
      </c>
      <c r="C762" s="1692" t="s">
        <v>96</v>
      </c>
      <c r="D762" s="1693"/>
      <c r="E762" s="1694"/>
      <c r="F762" s="1694"/>
      <c r="G762" s="1702">
        <f t="shared" ref="G762" si="1837">G761/G760</f>
        <v>0.35154241645244216</v>
      </c>
      <c r="H762" s="1702">
        <v>0.60130718954248363</v>
      </c>
      <c r="I762" s="1702">
        <v>1</v>
      </c>
      <c r="J762" s="1695">
        <v>1</v>
      </c>
      <c r="K762" s="1695">
        <v>1</v>
      </c>
      <c r="L762" s="1695">
        <f t="shared" ref="L762:R762" si="1838">L761/L760</f>
        <v>1</v>
      </c>
      <c r="M762" s="1695">
        <f t="shared" si="1838"/>
        <v>1</v>
      </c>
      <c r="N762" s="1695">
        <f t="shared" si="1838"/>
        <v>1</v>
      </c>
      <c r="O762" s="1695">
        <f t="shared" si="1838"/>
        <v>1</v>
      </c>
      <c r="P762" s="1695">
        <f t="shared" si="1838"/>
        <v>1</v>
      </c>
      <c r="Q762" s="1703">
        <f t="shared" si="1838"/>
        <v>1</v>
      </c>
      <c r="R762" s="1704">
        <f t="shared" si="1838"/>
        <v>1</v>
      </c>
      <c r="S762" s="1704">
        <f t="shared" ref="S762:T762" si="1839">S761/S760</f>
        <v>1</v>
      </c>
      <c r="T762" s="1704">
        <f t="shared" si="1839"/>
        <v>1</v>
      </c>
      <c r="U762" s="1705">
        <f>U761/U760</f>
        <v>1</v>
      </c>
      <c r="V762" s="1704">
        <f t="shared" ref="V762:W762" si="1840">V761/V760</f>
        <v>0.98786039453717756</v>
      </c>
      <c r="W762" s="1704">
        <f t="shared" si="1840"/>
        <v>0.98786039453717756</v>
      </c>
      <c r="X762" s="1706">
        <f>X761/X760</f>
        <v>1</v>
      </c>
      <c r="Y762" s="1706">
        <f>Y761/Y760</f>
        <v>1</v>
      </c>
      <c r="Z762" s="1695">
        <f t="shared" ref="Z762:AD762" si="1841">Z761/Z760</f>
        <v>1</v>
      </c>
      <c r="AA762" s="1695">
        <f t="shared" si="1841"/>
        <v>1</v>
      </c>
      <c r="AB762" s="1695">
        <f t="shared" si="1841"/>
        <v>1</v>
      </c>
      <c r="AC762" s="1695">
        <f t="shared" si="1841"/>
        <v>1</v>
      </c>
      <c r="AD762" s="1695">
        <f t="shared" si="1841"/>
        <v>1</v>
      </c>
      <c r="AE762" s="1705">
        <f>AE761/AE760</f>
        <v>1</v>
      </c>
      <c r="AF762" s="1704">
        <f t="shared" ref="AF762:AG762" si="1842">AF761/AF760</f>
        <v>1</v>
      </c>
      <c r="AG762" s="1704">
        <f t="shared" si="1842"/>
        <v>1</v>
      </c>
      <c r="AH762" s="1706">
        <f>AH761/AH760</f>
        <v>1</v>
      </c>
      <c r="AI762" s="1706">
        <f>AI761/AI760</f>
        <v>1</v>
      </c>
      <c r="AJ762" s="2097"/>
      <c r="AK762" s="1281"/>
      <c r="AL762" s="247"/>
      <c r="AM762" s="247"/>
      <c r="AN762" s="247"/>
      <c r="AO762" s="247"/>
      <c r="AP762" s="241"/>
      <c r="AQ762" s="241"/>
      <c r="AR762" s="241"/>
      <c r="AS762" s="241"/>
      <c r="AT762" s="241"/>
      <c r="AW762" s="835"/>
    </row>
    <row r="763" spans="1:49" s="248" customFormat="1" ht="20.25" customHeight="1" thickBot="1">
      <c r="A763" s="1710" t="s">
        <v>323</v>
      </c>
      <c r="B763" s="1711"/>
      <c r="C763" s="1711"/>
      <c r="D763" s="1711"/>
      <c r="E763" s="1711"/>
      <c r="F763" s="1711"/>
      <c r="G763" s="1711"/>
      <c r="H763" s="1711"/>
      <c r="I763" s="1711"/>
      <c r="J763" s="1711"/>
      <c r="K763" s="1711"/>
      <c r="L763" s="1711"/>
      <c r="M763" s="1711"/>
      <c r="N763" s="12"/>
      <c r="O763" s="12"/>
      <c r="P763" s="12"/>
      <c r="Q763" s="1711"/>
      <c r="R763" s="12"/>
      <c r="S763" s="1711"/>
      <c r="T763" s="1711"/>
      <c r="U763" s="1711"/>
      <c r="V763" s="1711"/>
      <c r="W763" s="1711"/>
      <c r="X763" s="1711"/>
      <c r="Y763" s="1712"/>
      <c r="Z763" s="1985"/>
      <c r="AA763" s="1985"/>
      <c r="AB763" s="12"/>
      <c r="AC763" s="12"/>
      <c r="AD763" s="2463"/>
      <c r="AE763" s="1985"/>
      <c r="AF763" s="1985"/>
      <c r="AG763" s="1985"/>
      <c r="AH763" s="1985"/>
      <c r="AI763" s="1986"/>
      <c r="AJ763" s="2045"/>
      <c r="AK763" s="1281"/>
      <c r="AL763" s="247"/>
      <c r="AM763" s="247"/>
      <c r="AN763" s="247"/>
      <c r="AO763" s="247"/>
      <c r="AP763" s="241"/>
      <c r="AQ763" s="241"/>
      <c r="AR763" s="241"/>
      <c r="AS763" s="241"/>
      <c r="AT763" s="241"/>
      <c r="AW763" s="835"/>
    </row>
    <row r="764" spans="1:49" ht="18" hidden="1" customHeight="1" outlineLevel="1">
      <c r="A764" s="1651" t="s">
        <v>9</v>
      </c>
      <c r="B764" s="1652" t="s">
        <v>22</v>
      </c>
      <c r="C764" s="962" t="s">
        <v>302</v>
      </c>
      <c r="D764" s="976"/>
      <c r="E764" s="976"/>
      <c r="F764" s="976"/>
      <c r="G764" s="1707"/>
      <c r="H764" s="1707"/>
      <c r="I764" s="1707"/>
      <c r="J764" s="1707"/>
      <c r="K764" s="1707"/>
      <c r="L764" s="240">
        <f t="shared" ref="L764:L774" si="1843">SUM(M764:P764)</f>
        <v>0</v>
      </c>
      <c r="M764" s="1708"/>
      <c r="N764" s="240"/>
      <c r="O764" s="240"/>
      <c r="P764" s="1709"/>
      <c r="Q764" s="957"/>
      <c r="R764" s="957"/>
      <c r="S764" s="957"/>
      <c r="T764" s="957"/>
      <c r="U764" s="976"/>
      <c r="V764" s="1708"/>
      <c r="W764" s="240"/>
      <c r="X764" s="240"/>
      <c r="Y764" s="240"/>
      <c r="Z764" s="240">
        <f t="shared" ref="Z764:Z774" si="1844">SUM(AA764:AD764)</f>
        <v>0</v>
      </c>
      <c r="AA764" s="1708"/>
      <c r="AB764" s="240"/>
      <c r="AC764" s="240"/>
      <c r="AD764" s="1709"/>
      <c r="AE764" s="976"/>
      <c r="AF764" s="1708"/>
      <c r="AG764" s="240"/>
      <c r="AH764" s="240"/>
      <c r="AI764" s="240"/>
      <c r="AJ764" s="2080"/>
      <c r="AK764" s="763" t="e">
        <f>#REF!-U764</f>
        <v>#REF!</v>
      </c>
      <c r="AL764" s="19" t="e">
        <f>#REF!-#REF!</f>
        <v>#REF!</v>
      </c>
      <c r="AM764" s="19" t="e">
        <f>Q764-#REF!</f>
        <v>#REF!</v>
      </c>
      <c r="AN764" s="19" t="e">
        <f>R764-#REF!</f>
        <v>#REF!</v>
      </c>
      <c r="AO764" s="19" t="e">
        <f>#REF!-#REF!</f>
        <v>#REF!</v>
      </c>
      <c r="AP764" s="223" t="e">
        <f>IF(AK764&gt;0,AK764/#REF!*100,"")</f>
        <v>#REF!</v>
      </c>
      <c r="AQ764" s="223" t="e">
        <f>IF(AL764&gt;0,AL764/#REF!*100,"")</f>
        <v>#REF!</v>
      </c>
      <c r="AR764" s="223" t="e">
        <f t="shared" ref="AR764:AR809" si="1845">IF(AM764&gt;0,AM764/Q764*100,"")</f>
        <v>#REF!</v>
      </c>
      <c r="AS764" s="223" t="e">
        <f t="shared" ref="AS764:AS809" si="1846">IF(AN764&gt;0,AN764/R764*100,"")</f>
        <v>#REF!</v>
      </c>
      <c r="AT764" s="223" t="e">
        <f>IF(AO764&gt;0,AO764/#REF!*100,"")</f>
        <v>#REF!</v>
      </c>
    </row>
    <row r="765" spans="1:49" ht="18" hidden="1" customHeight="1" outlineLevel="1">
      <c r="A765" s="1495" t="s">
        <v>10</v>
      </c>
      <c r="B765" s="1471" t="s">
        <v>23</v>
      </c>
      <c r="C765" s="1434" t="s">
        <v>302</v>
      </c>
      <c r="D765" s="1496"/>
      <c r="E765" s="1496"/>
      <c r="F765" s="1496"/>
      <c r="G765" s="1497"/>
      <c r="H765" s="1497"/>
      <c r="I765" s="1497"/>
      <c r="J765" s="1497"/>
      <c r="K765" s="1497"/>
      <c r="L765" s="1498">
        <f t="shared" si="1843"/>
        <v>0</v>
      </c>
      <c r="M765" s="1461"/>
      <c r="N765" s="1498"/>
      <c r="O765" s="1498"/>
      <c r="P765" s="956"/>
      <c r="Q765" s="957"/>
      <c r="R765" s="957"/>
      <c r="S765" s="957"/>
      <c r="T765" s="957"/>
      <c r="U765" s="1496"/>
      <c r="V765" s="1461"/>
      <c r="W765" s="1498"/>
      <c r="X765" s="1498"/>
      <c r="Y765" s="1498"/>
      <c r="Z765" s="1498">
        <f t="shared" si="1844"/>
        <v>0</v>
      </c>
      <c r="AA765" s="1461"/>
      <c r="AB765" s="1498"/>
      <c r="AC765" s="1498"/>
      <c r="AD765" s="956"/>
      <c r="AE765" s="1496"/>
      <c r="AF765" s="1461"/>
      <c r="AG765" s="1498"/>
      <c r="AH765" s="1498"/>
      <c r="AI765" s="1498"/>
      <c r="AJ765" s="2080"/>
      <c r="AK765" s="763" t="e">
        <f>#REF!-U765</f>
        <v>#REF!</v>
      </c>
      <c r="AL765" s="19" t="e">
        <f>#REF!-#REF!</f>
        <v>#REF!</v>
      </c>
      <c r="AM765" s="19" t="e">
        <f>Q765-#REF!</f>
        <v>#REF!</v>
      </c>
      <c r="AN765" s="19" t="e">
        <f>R765-#REF!</f>
        <v>#REF!</v>
      </c>
      <c r="AO765" s="19" t="e">
        <f>#REF!-#REF!</f>
        <v>#REF!</v>
      </c>
      <c r="AP765" s="223" t="e">
        <f>IF(AK765&gt;0,AK765/#REF!*100,"")</f>
        <v>#REF!</v>
      </c>
      <c r="AQ765" s="223" t="e">
        <f>IF(AL765&gt;0,AL765/#REF!*100,"")</f>
        <v>#REF!</v>
      </c>
      <c r="AR765" s="223" t="e">
        <f t="shared" si="1845"/>
        <v>#REF!</v>
      </c>
      <c r="AS765" s="223" t="e">
        <f t="shared" si="1846"/>
        <v>#REF!</v>
      </c>
      <c r="AT765" s="223" t="e">
        <f>IF(AO765&gt;0,AO765/#REF!*100,"")</f>
        <v>#REF!</v>
      </c>
    </row>
    <row r="766" spans="1:49" ht="18" hidden="1" customHeight="1" outlineLevel="1">
      <c r="A766" s="1495" t="s">
        <v>11</v>
      </c>
      <c r="B766" s="1471" t="s">
        <v>24</v>
      </c>
      <c r="C766" s="1434" t="s">
        <v>302</v>
      </c>
      <c r="D766" s="1496"/>
      <c r="E766" s="1496"/>
      <c r="F766" s="1496"/>
      <c r="G766" s="1497"/>
      <c r="H766" s="1497"/>
      <c r="I766" s="1497"/>
      <c r="J766" s="1497"/>
      <c r="K766" s="1497"/>
      <c r="L766" s="1498">
        <f t="shared" si="1843"/>
        <v>0</v>
      </c>
      <c r="M766" s="1461"/>
      <c r="N766" s="1498"/>
      <c r="O766" s="1498"/>
      <c r="P766" s="956"/>
      <c r="Q766" s="957"/>
      <c r="R766" s="957"/>
      <c r="S766" s="957"/>
      <c r="T766" s="957"/>
      <c r="U766" s="1496"/>
      <c r="V766" s="1461"/>
      <c r="W766" s="1498"/>
      <c r="X766" s="1498"/>
      <c r="Y766" s="1498"/>
      <c r="Z766" s="1498">
        <f t="shared" si="1844"/>
        <v>0</v>
      </c>
      <c r="AA766" s="1461"/>
      <c r="AB766" s="1498"/>
      <c r="AC766" s="1498"/>
      <c r="AD766" s="956"/>
      <c r="AE766" s="1496"/>
      <c r="AF766" s="1461"/>
      <c r="AG766" s="1498"/>
      <c r="AH766" s="1498"/>
      <c r="AI766" s="1498"/>
      <c r="AJ766" s="2080"/>
      <c r="AK766" s="763" t="e">
        <f>#REF!-U766</f>
        <v>#REF!</v>
      </c>
      <c r="AL766" s="19" t="e">
        <f>#REF!-#REF!</f>
        <v>#REF!</v>
      </c>
      <c r="AM766" s="19" t="e">
        <f>Q766-#REF!</f>
        <v>#REF!</v>
      </c>
      <c r="AN766" s="19" t="e">
        <f>R766-#REF!</f>
        <v>#REF!</v>
      </c>
      <c r="AO766" s="19" t="e">
        <f>#REF!-#REF!</f>
        <v>#REF!</v>
      </c>
      <c r="AP766" s="223" t="e">
        <f>IF(AK766&gt;0,AK766/#REF!*100,"")</f>
        <v>#REF!</v>
      </c>
      <c r="AQ766" s="223" t="e">
        <f>IF(AL766&gt;0,AL766/#REF!*100,"")</f>
        <v>#REF!</v>
      </c>
      <c r="AR766" s="223" t="e">
        <f t="shared" si="1845"/>
        <v>#REF!</v>
      </c>
      <c r="AS766" s="223" t="e">
        <f t="shared" si="1846"/>
        <v>#REF!</v>
      </c>
      <c r="AT766" s="223" t="e">
        <f>IF(AO766&gt;0,AO766/#REF!*100,"")</f>
        <v>#REF!</v>
      </c>
    </row>
    <row r="767" spans="1:49" ht="57.6" hidden="1" customHeight="1" outlineLevel="1">
      <c r="A767" s="1495">
        <v>2</v>
      </c>
      <c r="B767" s="1535" t="s">
        <v>145</v>
      </c>
      <c r="C767" s="1434" t="s">
        <v>302</v>
      </c>
      <c r="D767" s="1496"/>
      <c r="E767" s="1496"/>
      <c r="F767" s="1496"/>
      <c r="G767" s="1497"/>
      <c r="H767" s="1497"/>
      <c r="I767" s="1497"/>
      <c r="J767" s="1497"/>
      <c r="K767" s="1497"/>
      <c r="L767" s="1498">
        <f t="shared" si="1843"/>
        <v>0</v>
      </c>
      <c r="M767" s="1461"/>
      <c r="N767" s="1498"/>
      <c r="O767" s="1498"/>
      <c r="P767" s="956"/>
      <c r="Q767" s="957"/>
      <c r="R767" s="957"/>
      <c r="S767" s="957"/>
      <c r="T767" s="957"/>
      <c r="U767" s="1496"/>
      <c r="V767" s="1461"/>
      <c r="W767" s="1498"/>
      <c r="X767" s="1498"/>
      <c r="Y767" s="1498"/>
      <c r="Z767" s="1498">
        <f t="shared" si="1844"/>
        <v>0</v>
      </c>
      <c r="AA767" s="1461"/>
      <c r="AB767" s="1498"/>
      <c r="AC767" s="1498"/>
      <c r="AD767" s="956"/>
      <c r="AE767" s="1496"/>
      <c r="AF767" s="1461"/>
      <c r="AG767" s="1498"/>
      <c r="AH767" s="1498"/>
      <c r="AI767" s="1498"/>
      <c r="AJ767" s="2080"/>
      <c r="AK767" s="763" t="e">
        <f>#REF!-U767</f>
        <v>#REF!</v>
      </c>
      <c r="AL767" s="19" t="e">
        <f>#REF!-#REF!</f>
        <v>#REF!</v>
      </c>
      <c r="AM767" s="19" t="e">
        <f>Q767-#REF!</f>
        <v>#REF!</v>
      </c>
      <c r="AN767" s="19" t="e">
        <f>R767-#REF!</f>
        <v>#REF!</v>
      </c>
      <c r="AO767" s="19" t="e">
        <f>#REF!-#REF!</f>
        <v>#REF!</v>
      </c>
      <c r="AP767" s="223" t="e">
        <f>IF(AK767&gt;0,AK767/#REF!*100,"")</f>
        <v>#REF!</v>
      </c>
      <c r="AQ767" s="223" t="e">
        <f>IF(AL767&gt;0,AL767/#REF!*100,"")</f>
        <v>#REF!</v>
      </c>
      <c r="AR767" s="223" t="e">
        <f t="shared" si="1845"/>
        <v>#REF!</v>
      </c>
      <c r="AS767" s="223" t="e">
        <f t="shared" si="1846"/>
        <v>#REF!</v>
      </c>
      <c r="AT767" s="223" t="e">
        <f>IF(AO767&gt;0,AO767/#REF!*100,"")</f>
        <v>#REF!</v>
      </c>
    </row>
    <row r="768" spans="1:49" ht="57.6" hidden="1" customHeight="1" outlineLevel="1">
      <c r="A768" s="1495">
        <v>3</v>
      </c>
      <c r="B768" s="1535" t="s">
        <v>140</v>
      </c>
      <c r="C768" s="1434" t="s">
        <v>302</v>
      </c>
      <c r="D768" s="1496"/>
      <c r="E768" s="1496"/>
      <c r="F768" s="1496"/>
      <c r="G768" s="1497"/>
      <c r="H768" s="1497"/>
      <c r="I768" s="1497"/>
      <c r="J768" s="1497"/>
      <c r="K768" s="1497"/>
      <c r="L768" s="1498">
        <f t="shared" si="1843"/>
        <v>0</v>
      </c>
      <c r="M768" s="1464"/>
      <c r="N768" s="1505"/>
      <c r="O768" s="1505"/>
      <c r="P768" s="958"/>
      <c r="Q768" s="957"/>
      <c r="R768" s="957"/>
      <c r="S768" s="957"/>
      <c r="T768" s="957"/>
      <c r="U768" s="1496"/>
      <c r="V768" s="1461"/>
      <c r="W768" s="1498"/>
      <c r="X768" s="1498"/>
      <c r="Y768" s="1498"/>
      <c r="Z768" s="1498">
        <f t="shared" si="1844"/>
        <v>0</v>
      </c>
      <c r="AA768" s="1464"/>
      <c r="AB768" s="1505"/>
      <c r="AC768" s="1505"/>
      <c r="AD768" s="958"/>
      <c r="AE768" s="1496"/>
      <c r="AF768" s="1461"/>
      <c r="AG768" s="1498"/>
      <c r="AH768" s="1498"/>
      <c r="AI768" s="1498"/>
      <c r="AJ768" s="2080"/>
      <c r="AK768" s="763" t="e">
        <f>#REF!-U768</f>
        <v>#REF!</v>
      </c>
      <c r="AL768" s="19" t="e">
        <f>#REF!-#REF!</f>
        <v>#REF!</v>
      </c>
      <c r="AM768" s="19" t="e">
        <f>Q768-#REF!</f>
        <v>#REF!</v>
      </c>
      <c r="AN768" s="19" t="e">
        <f>R768-#REF!</f>
        <v>#REF!</v>
      </c>
      <c r="AO768" s="19" t="e">
        <f>#REF!-#REF!</f>
        <v>#REF!</v>
      </c>
      <c r="AP768" s="223" t="e">
        <f>IF(AK768&gt;0,AK768/#REF!*100,"")</f>
        <v>#REF!</v>
      </c>
      <c r="AQ768" s="223" t="e">
        <f>IF(AL768&gt;0,AL768/#REF!*100,"")</f>
        <v>#REF!</v>
      </c>
      <c r="AR768" s="223" t="e">
        <f t="shared" si="1845"/>
        <v>#REF!</v>
      </c>
      <c r="AS768" s="223" t="e">
        <f t="shared" si="1846"/>
        <v>#REF!</v>
      </c>
      <c r="AT768" s="223" t="e">
        <f>IF(AO768&gt;0,AO768/#REF!*100,"")</f>
        <v>#REF!</v>
      </c>
    </row>
    <row r="769" spans="1:46" ht="18" hidden="1" customHeight="1" outlineLevel="1">
      <c r="A769" s="1495" t="s">
        <v>18</v>
      </c>
      <c r="B769" s="1471" t="s">
        <v>21</v>
      </c>
      <c r="C769" s="1434" t="s">
        <v>302</v>
      </c>
      <c r="D769" s="1496"/>
      <c r="E769" s="1496"/>
      <c r="F769" s="1496"/>
      <c r="G769" s="1497"/>
      <c r="H769" s="1497"/>
      <c r="I769" s="1497"/>
      <c r="J769" s="1497"/>
      <c r="K769" s="1497"/>
      <c r="L769" s="1498">
        <f t="shared" si="1843"/>
        <v>0</v>
      </c>
      <c r="M769" s="1464"/>
      <c r="N769" s="1505"/>
      <c r="O769" s="1505"/>
      <c r="P769" s="958"/>
      <c r="Q769" s="957"/>
      <c r="R769" s="957"/>
      <c r="S769" s="957"/>
      <c r="T769" s="957"/>
      <c r="U769" s="1496"/>
      <c r="V769" s="1461"/>
      <c r="W769" s="1498"/>
      <c r="X769" s="1498"/>
      <c r="Y769" s="1498"/>
      <c r="Z769" s="1498">
        <f t="shared" si="1844"/>
        <v>0</v>
      </c>
      <c r="AA769" s="1464"/>
      <c r="AB769" s="1505"/>
      <c r="AC769" s="1505"/>
      <c r="AD769" s="958"/>
      <c r="AE769" s="1496"/>
      <c r="AF769" s="1461"/>
      <c r="AG769" s="1498"/>
      <c r="AH769" s="1498"/>
      <c r="AI769" s="1498"/>
      <c r="AJ769" s="2080"/>
      <c r="AK769" s="763" t="e">
        <f>#REF!-U769</f>
        <v>#REF!</v>
      </c>
      <c r="AL769" s="19" t="e">
        <f>#REF!-#REF!</f>
        <v>#REF!</v>
      </c>
      <c r="AM769" s="19" t="e">
        <f>Q769-#REF!</f>
        <v>#REF!</v>
      </c>
      <c r="AN769" s="19" t="e">
        <f>R769-#REF!</f>
        <v>#REF!</v>
      </c>
      <c r="AO769" s="19" t="e">
        <f>#REF!-#REF!</f>
        <v>#REF!</v>
      </c>
      <c r="AP769" s="223" t="e">
        <f>IF(AK769&gt;0,AK769/#REF!*100,"")</f>
        <v>#REF!</v>
      </c>
      <c r="AQ769" s="223" t="e">
        <f>IF(AL769&gt;0,AL769/#REF!*100,"")</f>
        <v>#REF!</v>
      </c>
      <c r="AR769" s="223" t="e">
        <f t="shared" si="1845"/>
        <v>#REF!</v>
      </c>
      <c r="AS769" s="223" t="e">
        <f t="shared" si="1846"/>
        <v>#REF!</v>
      </c>
      <c r="AT769" s="223" t="e">
        <f>IF(AO769&gt;0,AO769/#REF!*100,"")</f>
        <v>#REF!</v>
      </c>
    </row>
    <row r="770" spans="1:46" ht="18" hidden="1" customHeight="1" outlineLevel="1">
      <c r="A770" s="1495" t="s">
        <v>35</v>
      </c>
      <c r="B770" s="1471" t="s">
        <v>22</v>
      </c>
      <c r="C770" s="1434" t="s">
        <v>302</v>
      </c>
      <c r="D770" s="1496"/>
      <c r="E770" s="1496"/>
      <c r="F770" s="1496"/>
      <c r="G770" s="1497"/>
      <c r="H770" s="1497"/>
      <c r="I770" s="1497"/>
      <c r="J770" s="1497"/>
      <c r="K770" s="1497"/>
      <c r="L770" s="1498">
        <f t="shared" si="1843"/>
        <v>0</v>
      </c>
      <c r="M770" s="1464"/>
      <c r="N770" s="1505"/>
      <c r="O770" s="1505"/>
      <c r="P770" s="958"/>
      <c r="Q770" s="957"/>
      <c r="R770" s="957"/>
      <c r="S770" s="957"/>
      <c r="T770" s="957"/>
      <c r="U770" s="1496"/>
      <c r="V770" s="1461"/>
      <c r="W770" s="1498"/>
      <c r="X770" s="1498"/>
      <c r="Y770" s="1498"/>
      <c r="Z770" s="1498">
        <f t="shared" si="1844"/>
        <v>0</v>
      </c>
      <c r="AA770" s="1464"/>
      <c r="AB770" s="1505"/>
      <c r="AC770" s="1505"/>
      <c r="AD770" s="958"/>
      <c r="AE770" s="1496"/>
      <c r="AF770" s="1461"/>
      <c r="AG770" s="1498"/>
      <c r="AH770" s="1498"/>
      <c r="AI770" s="1498"/>
      <c r="AJ770" s="2080"/>
      <c r="AK770" s="763" t="e">
        <f>#REF!-U770</f>
        <v>#REF!</v>
      </c>
      <c r="AL770" s="19" t="e">
        <f>#REF!-#REF!</f>
        <v>#REF!</v>
      </c>
      <c r="AM770" s="19" t="e">
        <f>Q770-#REF!</f>
        <v>#REF!</v>
      </c>
      <c r="AN770" s="19" t="e">
        <f>R770-#REF!</f>
        <v>#REF!</v>
      </c>
      <c r="AO770" s="19" t="e">
        <f>#REF!-#REF!</f>
        <v>#REF!</v>
      </c>
      <c r="AP770" s="223" t="e">
        <f>IF(AK770&gt;0,AK770/#REF!*100,"")</f>
        <v>#REF!</v>
      </c>
      <c r="AQ770" s="223" t="e">
        <f>IF(AL770&gt;0,AL770/#REF!*100,"")</f>
        <v>#REF!</v>
      </c>
      <c r="AR770" s="223" t="e">
        <f t="shared" si="1845"/>
        <v>#REF!</v>
      </c>
      <c r="AS770" s="223" t="e">
        <f t="shared" si="1846"/>
        <v>#REF!</v>
      </c>
      <c r="AT770" s="223" t="e">
        <f>IF(AO770&gt;0,AO770/#REF!*100,"")</f>
        <v>#REF!</v>
      </c>
    </row>
    <row r="771" spans="1:46" ht="18" hidden="1" customHeight="1" outlineLevel="1">
      <c r="A771" s="1495" t="s">
        <v>33</v>
      </c>
      <c r="B771" s="1471" t="s">
        <v>23</v>
      </c>
      <c r="C771" s="1434" t="s">
        <v>302</v>
      </c>
      <c r="D771" s="1496"/>
      <c r="E771" s="1496"/>
      <c r="F771" s="1496"/>
      <c r="G771" s="1497"/>
      <c r="H771" s="1497"/>
      <c r="I771" s="1497"/>
      <c r="J771" s="1497"/>
      <c r="K771" s="1497"/>
      <c r="L771" s="1498">
        <f t="shared" si="1843"/>
        <v>0</v>
      </c>
      <c r="M771" s="1464"/>
      <c r="N771" s="1505"/>
      <c r="O771" s="1505"/>
      <c r="P771" s="958"/>
      <c r="Q771" s="957"/>
      <c r="R771" s="957"/>
      <c r="S771" s="957"/>
      <c r="T771" s="957"/>
      <c r="U771" s="1496"/>
      <c r="V771" s="1461"/>
      <c r="W771" s="1498"/>
      <c r="X771" s="1498"/>
      <c r="Y771" s="1498"/>
      <c r="Z771" s="1498">
        <f t="shared" si="1844"/>
        <v>0</v>
      </c>
      <c r="AA771" s="1464"/>
      <c r="AB771" s="1505"/>
      <c r="AC771" s="1505"/>
      <c r="AD771" s="958"/>
      <c r="AE771" s="1496"/>
      <c r="AF771" s="1461"/>
      <c r="AG771" s="1498"/>
      <c r="AH771" s="1498"/>
      <c r="AI771" s="1498"/>
      <c r="AJ771" s="2080"/>
      <c r="AK771" s="763" t="e">
        <f>#REF!-U771</f>
        <v>#REF!</v>
      </c>
      <c r="AL771" s="19" t="e">
        <f>#REF!-#REF!</f>
        <v>#REF!</v>
      </c>
      <c r="AM771" s="19" t="e">
        <f>Q771-#REF!</f>
        <v>#REF!</v>
      </c>
      <c r="AN771" s="19" t="e">
        <f>R771-#REF!</f>
        <v>#REF!</v>
      </c>
      <c r="AO771" s="19" t="e">
        <f>#REF!-#REF!</f>
        <v>#REF!</v>
      </c>
      <c r="AP771" s="223" t="e">
        <f>IF(AK771&gt;0,AK771/#REF!*100,"")</f>
        <v>#REF!</v>
      </c>
      <c r="AQ771" s="223" t="e">
        <f>IF(AL771&gt;0,AL771/#REF!*100,"")</f>
        <v>#REF!</v>
      </c>
      <c r="AR771" s="223" t="e">
        <f t="shared" si="1845"/>
        <v>#REF!</v>
      </c>
      <c r="AS771" s="223" t="e">
        <f t="shared" si="1846"/>
        <v>#REF!</v>
      </c>
      <c r="AT771" s="223" t="e">
        <f>IF(AO771&gt;0,AO771/#REF!*100,"")</f>
        <v>#REF!</v>
      </c>
    </row>
    <row r="772" spans="1:46" ht="18" hidden="1" customHeight="1" outlineLevel="1">
      <c r="A772" s="1495" t="s">
        <v>34</v>
      </c>
      <c r="B772" s="1471" t="s">
        <v>24</v>
      </c>
      <c r="C772" s="1434" t="s">
        <v>302</v>
      </c>
      <c r="D772" s="1496"/>
      <c r="E772" s="1496"/>
      <c r="F772" s="1496"/>
      <c r="G772" s="1497"/>
      <c r="H772" s="1497"/>
      <c r="I772" s="1497"/>
      <c r="J772" s="1497"/>
      <c r="K772" s="1497"/>
      <c r="L772" s="1498">
        <f t="shared" si="1843"/>
        <v>0</v>
      </c>
      <c r="M772" s="1464"/>
      <c r="N772" s="1505"/>
      <c r="O772" s="1505"/>
      <c r="P772" s="958"/>
      <c r="Q772" s="957"/>
      <c r="R772" s="957"/>
      <c r="S772" s="957"/>
      <c r="T772" s="957"/>
      <c r="U772" s="1496"/>
      <c r="V772" s="1461"/>
      <c r="W772" s="1498"/>
      <c r="X772" s="1498"/>
      <c r="Y772" s="1498"/>
      <c r="Z772" s="1498">
        <f t="shared" si="1844"/>
        <v>0</v>
      </c>
      <c r="AA772" s="1464"/>
      <c r="AB772" s="1505"/>
      <c r="AC772" s="1505"/>
      <c r="AD772" s="958"/>
      <c r="AE772" s="1496"/>
      <c r="AF772" s="1461"/>
      <c r="AG772" s="1498"/>
      <c r="AH772" s="1498"/>
      <c r="AI772" s="1498"/>
      <c r="AJ772" s="2080"/>
      <c r="AK772" s="763" t="e">
        <f>#REF!-U772</f>
        <v>#REF!</v>
      </c>
      <c r="AL772" s="19" t="e">
        <f>#REF!-#REF!</f>
        <v>#REF!</v>
      </c>
      <c r="AM772" s="19" t="e">
        <f>Q772-#REF!</f>
        <v>#REF!</v>
      </c>
      <c r="AN772" s="19" t="e">
        <f>R772-#REF!</f>
        <v>#REF!</v>
      </c>
      <c r="AO772" s="19" t="e">
        <f>#REF!-#REF!</f>
        <v>#REF!</v>
      </c>
      <c r="AP772" s="223" t="e">
        <f>IF(AK772&gt;0,AK772/#REF!*100,"")</f>
        <v>#REF!</v>
      </c>
      <c r="AQ772" s="223" t="e">
        <f>IF(AL772&gt;0,AL772/#REF!*100,"")</f>
        <v>#REF!</v>
      </c>
      <c r="AR772" s="223" t="e">
        <f t="shared" si="1845"/>
        <v>#REF!</v>
      </c>
      <c r="AS772" s="223" t="e">
        <f t="shared" si="1846"/>
        <v>#REF!</v>
      </c>
      <c r="AT772" s="223" t="e">
        <f>IF(AO772&gt;0,AO772/#REF!*100,"")</f>
        <v>#REF!</v>
      </c>
    </row>
    <row r="773" spans="1:46" ht="15" hidden="1" customHeight="1" outlineLevel="1">
      <c r="A773" s="2613">
        <v>4</v>
      </c>
      <c r="B773" s="2609" t="s">
        <v>26</v>
      </c>
      <c r="C773" s="1434" t="s">
        <v>302</v>
      </c>
      <c r="D773" s="1496"/>
      <c r="E773" s="1496"/>
      <c r="F773" s="1496"/>
      <c r="G773" s="1497"/>
      <c r="H773" s="1497"/>
      <c r="I773" s="1497"/>
      <c r="J773" s="1497"/>
      <c r="K773" s="1497"/>
      <c r="L773" s="1498">
        <f t="shared" si="1843"/>
        <v>0</v>
      </c>
      <c r="M773" s="1464"/>
      <c r="N773" s="1505"/>
      <c r="O773" s="1505"/>
      <c r="P773" s="958"/>
      <c r="Q773" s="957"/>
      <c r="R773" s="957"/>
      <c r="S773" s="957"/>
      <c r="T773" s="957"/>
      <c r="U773" s="1498"/>
      <c r="V773" s="1461"/>
      <c r="W773" s="1498"/>
      <c r="X773" s="1498">
        <f t="shared" ref="X773:Y775" si="1847">X776+X789</f>
        <v>0</v>
      </c>
      <c r="Y773" s="1498">
        <f t="shared" si="1847"/>
        <v>0.32899200000000001</v>
      </c>
      <c r="Z773" s="1498">
        <f t="shared" si="1844"/>
        <v>0</v>
      </c>
      <c r="AA773" s="1464"/>
      <c r="AB773" s="1505"/>
      <c r="AC773" s="1505"/>
      <c r="AD773" s="958"/>
      <c r="AE773" s="1498"/>
      <c r="AF773" s="1461"/>
      <c r="AG773" s="1498"/>
      <c r="AH773" s="1498">
        <f t="shared" ref="AH773:AI773" si="1848">AH776+AH789</f>
        <v>0</v>
      </c>
      <c r="AI773" s="1498">
        <f t="shared" si="1848"/>
        <v>0</v>
      </c>
      <c r="AJ773" s="2080"/>
      <c r="AK773" s="763" t="e">
        <f>#REF!-U773</f>
        <v>#REF!</v>
      </c>
      <c r="AL773" s="19" t="e">
        <f>#REF!-#REF!</f>
        <v>#REF!</v>
      </c>
      <c r="AM773" s="19" t="e">
        <f>Q773-#REF!</f>
        <v>#REF!</v>
      </c>
      <c r="AN773" s="19" t="e">
        <f>R773-#REF!</f>
        <v>#REF!</v>
      </c>
      <c r="AO773" s="19" t="e">
        <f>#REF!-#REF!</f>
        <v>#REF!</v>
      </c>
      <c r="AP773" s="223" t="e">
        <f>IF(AK773&gt;0,AK773/#REF!*100,"")</f>
        <v>#REF!</v>
      </c>
      <c r="AQ773" s="223" t="e">
        <f>IF(AL773&gt;0,AL773/#REF!*100,"")</f>
        <v>#REF!</v>
      </c>
      <c r="AR773" s="223" t="e">
        <f t="shared" si="1845"/>
        <v>#REF!</v>
      </c>
      <c r="AS773" s="223" t="e">
        <f t="shared" si="1846"/>
        <v>#REF!</v>
      </c>
      <c r="AT773" s="223" t="e">
        <f>IF(AO773&gt;0,AO773/#REF!*100,"")</f>
        <v>#REF!</v>
      </c>
    </row>
    <row r="774" spans="1:46" ht="18" hidden="1" customHeight="1" outlineLevel="1">
      <c r="A774" s="2613"/>
      <c r="B774" s="2615"/>
      <c r="C774" s="1434" t="s">
        <v>303</v>
      </c>
      <c r="D774" s="1496"/>
      <c r="E774" s="1496"/>
      <c r="F774" s="1496"/>
      <c r="G774" s="1497"/>
      <c r="H774" s="1497"/>
      <c r="I774" s="1497"/>
      <c r="J774" s="1497"/>
      <c r="K774" s="1497"/>
      <c r="L774" s="1498">
        <f t="shared" si="1843"/>
        <v>0</v>
      </c>
      <c r="M774" s="1464"/>
      <c r="N774" s="1505"/>
      <c r="O774" s="1505"/>
      <c r="P774" s="958"/>
      <c r="Q774" s="957"/>
      <c r="R774" s="957"/>
      <c r="S774" s="957"/>
      <c r="T774" s="957"/>
      <c r="U774" s="1498"/>
      <c r="V774" s="1461"/>
      <c r="W774" s="1498"/>
      <c r="X774" s="1498">
        <f t="shared" si="1847"/>
        <v>0</v>
      </c>
      <c r="Y774" s="1498">
        <f t="shared" si="1847"/>
        <v>4.0548263999999997E-4</v>
      </c>
      <c r="Z774" s="1498">
        <f t="shared" si="1844"/>
        <v>0</v>
      </c>
      <c r="AA774" s="1464"/>
      <c r="AB774" s="1505"/>
      <c r="AC774" s="1505"/>
      <c r="AD774" s="958"/>
      <c r="AE774" s="1498"/>
      <c r="AF774" s="1461"/>
      <c r="AG774" s="1498"/>
      <c r="AH774" s="1498">
        <f t="shared" ref="AH774:AI774" si="1849">AH777+AH790</f>
        <v>0</v>
      </c>
      <c r="AI774" s="1498">
        <f t="shared" si="1849"/>
        <v>0</v>
      </c>
      <c r="AJ774" s="2080"/>
      <c r="AK774" s="763" t="e">
        <f>#REF!-U774</f>
        <v>#REF!</v>
      </c>
      <c r="AL774" s="19" t="e">
        <f>#REF!-#REF!</f>
        <v>#REF!</v>
      </c>
      <c r="AM774" s="19" t="e">
        <f>Q774-#REF!</f>
        <v>#REF!</v>
      </c>
      <c r="AN774" s="19" t="e">
        <f>R774-#REF!</f>
        <v>#REF!</v>
      </c>
      <c r="AO774" s="19" t="e">
        <f>#REF!-#REF!</f>
        <v>#REF!</v>
      </c>
      <c r="AP774" s="223" t="e">
        <f>IF(AK774&gt;0,AK774/#REF!*100,"")</f>
        <v>#REF!</v>
      </c>
      <c r="AQ774" s="223" t="e">
        <f>IF(AL774&gt;0,AL774/#REF!*100,"")</f>
        <v>#REF!</v>
      </c>
      <c r="AR774" s="223" t="e">
        <f t="shared" si="1845"/>
        <v>#REF!</v>
      </c>
      <c r="AS774" s="223" t="e">
        <f t="shared" si="1846"/>
        <v>#REF!</v>
      </c>
      <c r="AT774" s="223" t="e">
        <f>IF(AO774&gt;0,AO774/#REF!*100,"")</f>
        <v>#REF!</v>
      </c>
    </row>
    <row r="775" spans="1:46" ht="18" hidden="1" customHeight="1" outlineLevel="1">
      <c r="A775" s="2613"/>
      <c r="B775" s="2615"/>
      <c r="C775" s="1508" t="s">
        <v>31</v>
      </c>
      <c r="D775" s="1509"/>
      <c r="E775" s="1509"/>
      <c r="F775" s="1509"/>
      <c r="G775" s="1587"/>
      <c r="H775" s="1587"/>
      <c r="I775" s="1587"/>
      <c r="J775" s="1587"/>
      <c r="K775" s="1587"/>
      <c r="L775" s="1511">
        <f t="shared" ref="L775:P775" si="1850">IF(L761&gt;0,L773/L761*100,)</f>
        <v>0</v>
      </c>
      <c r="M775" s="1511">
        <f t="shared" si="1850"/>
        <v>0</v>
      </c>
      <c r="N775" s="1511">
        <f t="shared" si="1850"/>
        <v>0</v>
      </c>
      <c r="O775" s="1511">
        <f t="shared" si="1850"/>
        <v>0</v>
      </c>
      <c r="P775" s="959">
        <f t="shared" si="1850"/>
        <v>0</v>
      </c>
      <c r="Q775" s="957"/>
      <c r="R775" s="957"/>
      <c r="S775" s="957"/>
      <c r="T775" s="957"/>
      <c r="U775" s="1498"/>
      <c r="V775" s="1461"/>
      <c r="W775" s="1498"/>
      <c r="X775" s="1498">
        <f t="shared" si="1847"/>
        <v>0</v>
      </c>
      <c r="Y775" s="1498">
        <f t="shared" si="1847"/>
        <v>0.32899200000000001</v>
      </c>
      <c r="Z775" s="1511">
        <f t="shared" ref="Z775:AD775" si="1851">IF(Z761&gt;0,Z773/Z761*100,)</f>
        <v>0</v>
      </c>
      <c r="AA775" s="1511">
        <f t="shared" si="1851"/>
        <v>0</v>
      </c>
      <c r="AB775" s="1511">
        <f t="shared" si="1851"/>
        <v>0</v>
      </c>
      <c r="AC775" s="1511">
        <f t="shared" si="1851"/>
        <v>0</v>
      </c>
      <c r="AD775" s="959">
        <f t="shared" si="1851"/>
        <v>0</v>
      </c>
      <c r="AE775" s="1498"/>
      <c r="AF775" s="1461"/>
      <c r="AG775" s="1498"/>
      <c r="AH775" s="1498">
        <f t="shared" ref="AH775:AI775" si="1852">AH778+AH791</f>
        <v>0</v>
      </c>
      <c r="AI775" s="1498">
        <f t="shared" si="1852"/>
        <v>0</v>
      </c>
      <c r="AJ775" s="2080"/>
      <c r="AK775" s="763" t="e">
        <f>#REF!-U775</f>
        <v>#REF!</v>
      </c>
      <c r="AL775" s="19" t="e">
        <f>#REF!-#REF!</f>
        <v>#REF!</v>
      </c>
      <c r="AM775" s="19" t="e">
        <f>Q775-#REF!</f>
        <v>#REF!</v>
      </c>
      <c r="AN775" s="19" t="e">
        <f>R775-#REF!</f>
        <v>#REF!</v>
      </c>
      <c r="AO775" s="19" t="e">
        <f>#REF!-#REF!</f>
        <v>#REF!</v>
      </c>
      <c r="AP775" s="223" t="e">
        <f>IF(AK775&gt;0,AK775/#REF!*100,"")</f>
        <v>#REF!</v>
      </c>
      <c r="AQ775" s="223" t="e">
        <f>IF(AL775&gt;0,AL775/#REF!*100,"")</f>
        <v>#REF!</v>
      </c>
      <c r="AR775" s="223" t="e">
        <f t="shared" si="1845"/>
        <v>#REF!</v>
      </c>
      <c r="AS775" s="223" t="e">
        <f t="shared" si="1846"/>
        <v>#REF!</v>
      </c>
      <c r="AT775" s="223" t="e">
        <f>IF(AO775&gt;0,AO775/#REF!*100,"")</f>
        <v>#REF!</v>
      </c>
    </row>
    <row r="776" spans="1:46" ht="18" hidden="1" customHeight="1" outlineLevel="1">
      <c r="A776" s="2613"/>
      <c r="B776" s="2610"/>
      <c r="C776" s="1508" t="s">
        <v>32</v>
      </c>
      <c r="D776" s="1509"/>
      <c r="E776" s="1509"/>
      <c r="F776" s="1509"/>
      <c r="G776" s="1587"/>
      <c r="H776" s="1587"/>
      <c r="I776" s="1587"/>
      <c r="J776" s="1587"/>
      <c r="K776" s="1587"/>
      <c r="L776" s="1511">
        <f t="shared" ref="L776:P776" si="1853">IF(L767&gt;0,L773/L767*100,)</f>
        <v>0</v>
      </c>
      <c r="M776" s="1511">
        <f t="shared" si="1853"/>
        <v>0</v>
      </c>
      <c r="N776" s="1511">
        <f t="shared" si="1853"/>
        <v>0</v>
      </c>
      <c r="O776" s="1511">
        <f t="shared" si="1853"/>
        <v>0</v>
      </c>
      <c r="P776" s="959">
        <f t="shared" si="1853"/>
        <v>0</v>
      </c>
      <c r="Q776" s="957"/>
      <c r="R776" s="957"/>
      <c r="S776" s="957"/>
      <c r="T776" s="957"/>
      <c r="U776" s="1498">
        <f t="shared" ref="U776:Y778" si="1854">U780+U784</f>
        <v>0</v>
      </c>
      <c r="V776" s="1461">
        <f t="shared" si="1854"/>
        <v>0</v>
      </c>
      <c r="W776" s="1498">
        <f t="shared" si="1854"/>
        <v>0</v>
      </c>
      <c r="X776" s="1498">
        <f t="shared" si="1854"/>
        <v>0</v>
      </c>
      <c r="Y776" s="1498">
        <f t="shared" si="1854"/>
        <v>0</v>
      </c>
      <c r="Z776" s="1511">
        <f t="shared" ref="Z776:AD776" si="1855">IF(Z767&gt;0,Z773/Z767*100,)</f>
        <v>0</v>
      </c>
      <c r="AA776" s="1511">
        <f t="shared" si="1855"/>
        <v>0</v>
      </c>
      <c r="AB776" s="1511">
        <f t="shared" si="1855"/>
        <v>0</v>
      </c>
      <c r="AC776" s="1511">
        <f t="shared" si="1855"/>
        <v>0</v>
      </c>
      <c r="AD776" s="959">
        <f t="shared" si="1855"/>
        <v>0</v>
      </c>
      <c r="AE776" s="1498">
        <f t="shared" ref="AE776:AI776" si="1856">AE780+AE784</f>
        <v>0</v>
      </c>
      <c r="AF776" s="1461">
        <f t="shared" si="1856"/>
        <v>0</v>
      </c>
      <c r="AG776" s="1498">
        <f t="shared" si="1856"/>
        <v>0</v>
      </c>
      <c r="AH776" s="1498">
        <f t="shared" si="1856"/>
        <v>0</v>
      </c>
      <c r="AI776" s="1498">
        <f t="shared" si="1856"/>
        <v>0</v>
      </c>
      <c r="AJ776" s="2080"/>
      <c r="AK776" s="763" t="e">
        <f>#REF!-U776</f>
        <v>#REF!</v>
      </c>
      <c r="AL776" s="19" t="e">
        <f>#REF!-#REF!</f>
        <v>#REF!</v>
      </c>
      <c r="AM776" s="19" t="e">
        <f>Q776-#REF!</f>
        <v>#REF!</v>
      </c>
      <c r="AN776" s="19" t="e">
        <f>R776-#REF!</f>
        <v>#REF!</v>
      </c>
      <c r="AO776" s="19" t="e">
        <f>#REF!-#REF!</f>
        <v>#REF!</v>
      </c>
      <c r="AP776" s="223" t="e">
        <f>IF(AK776&gt;0,AK776/#REF!*100,"")</f>
        <v>#REF!</v>
      </c>
      <c r="AQ776" s="223" t="e">
        <f>IF(AL776&gt;0,AL776/#REF!*100,"")</f>
        <v>#REF!</v>
      </c>
      <c r="AR776" s="223" t="e">
        <f t="shared" si="1845"/>
        <v>#REF!</v>
      </c>
      <c r="AS776" s="223" t="e">
        <f t="shared" si="1846"/>
        <v>#REF!</v>
      </c>
      <c r="AT776" s="223" t="e">
        <f>IF(AO776&gt;0,AO776/#REF!*100,"")</f>
        <v>#REF!</v>
      </c>
    </row>
    <row r="777" spans="1:46" ht="18" hidden="1" customHeight="1" outlineLevel="1">
      <c r="A777" s="2613" t="s">
        <v>17</v>
      </c>
      <c r="B777" s="2614" t="s">
        <v>21</v>
      </c>
      <c r="C777" s="1434" t="s">
        <v>302</v>
      </c>
      <c r="D777" s="1496"/>
      <c r="E777" s="1496"/>
      <c r="F777" s="1496"/>
      <c r="G777" s="1497"/>
      <c r="H777" s="1497"/>
      <c r="I777" s="1497"/>
      <c r="J777" s="1497"/>
      <c r="K777" s="1497"/>
      <c r="L777" s="1498">
        <f>SUM(M777:P777)</f>
        <v>0</v>
      </c>
      <c r="M777" s="1461"/>
      <c r="N777" s="1498"/>
      <c r="O777" s="1498"/>
      <c r="P777" s="956"/>
      <c r="Q777" s="957"/>
      <c r="R777" s="957"/>
      <c r="S777" s="957"/>
      <c r="T777" s="957"/>
      <c r="U777" s="1498">
        <f t="shared" si="1854"/>
        <v>0</v>
      </c>
      <c r="V777" s="1461">
        <f t="shared" si="1854"/>
        <v>0</v>
      </c>
      <c r="W777" s="1498">
        <f t="shared" si="1854"/>
        <v>0</v>
      </c>
      <c r="X777" s="1498">
        <f t="shared" si="1854"/>
        <v>0</v>
      </c>
      <c r="Y777" s="1498">
        <f t="shared" si="1854"/>
        <v>0</v>
      </c>
      <c r="Z777" s="1498">
        <f>SUM(AA777:AD777)</f>
        <v>0</v>
      </c>
      <c r="AA777" s="1461"/>
      <c r="AB777" s="1498"/>
      <c r="AC777" s="1498"/>
      <c r="AD777" s="956"/>
      <c r="AE777" s="1498">
        <f t="shared" ref="AE777:AI777" si="1857">AE781+AE785</f>
        <v>0</v>
      </c>
      <c r="AF777" s="1461">
        <f t="shared" si="1857"/>
        <v>0</v>
      </c>
      <c r="AG777" s="1498">
        <f t="shared" si="1857"/>
        <v>0</v>
      </c>
      <c r="AH777" s="1498">
        <f t="shared" si="1857"/>
        <v>0</v>
      </c>
      <c r="AI777" s="1498">
        <f t="shared" si="1857"/>
        <v>0</v>
      </c>
      <c r="AJ777" s="2080"/>
      <c r="AK777" s="763" t="e">
        <f>#REF!-U777</f>
        <v>#REF!</v>
      </c>
      <c r="AL777" s="19" t="e">
        <f>#REF!-#REF!</f>
        <v>#REF!</v>
      </c>
      <c r="AM777" s="19" t="e">
        <f>Q777-#REF!</f>
        <v>#REF!</v>
      </c>
      <c r="AN777" s="19" t="e">
        <f>R777-#REF!</f>
        <v>#REF!</v>
      </c>
      <c r="AO777" s="19" t="e">
        <f>#REF!-#REF!</f>
        <v>#REF!</v>
      </c>
      <c r="AP777" s="223" t="e">
        <f>IF(AK777&gt;0,AK777/#REF!*100,"")</f>
        <v>#REF!</v>
      </c>
      <c r="AQ777" s="223" t="e">
        <f>IF(AL777&gt;0,AL777/#REF!*100,"")</f>
        <v>#REF!</v>
      </c>
      <c r="AR777" s="223" t="e">
        <f t="shared" si="1845"/>
        <v>#REF!</v>
      </c>
      <c r="AS777" s="223" t="e">
        <f t="shared" si="1846"/>
        <v>#REF!</v>
      </c>
      <c r="AT777" s="223" t="e">
        <f>IF(AO777&gt;0,AO777/#REF!*100,"")</f>
        <v>#REF!</v>
      </c>
    </row>
    <row r="778" spans="1:46" ht="18" hidden="1" customHeight="1" outlineLevel="1">
      <c r="A778" s="2613"/>
      <c r="B778" s="2614"/>
      <c r="C778" s="1434" t="s">
        <v>303</v>
      </c>
      <c r="D778" s="1496"/>
      <c r="E778" s="1496"/>
      <c r="F778" s="1496"/>
      <c r="G778" s="1497"/>
      <c r="H778" s="1497"/>
      <c r="I778" s="1497"/>
      <c r="J778" s="1497"/>
      <c r="K778" s="1497"/>
      <c r="L778" s="1498">
        <f>SUM(M778:P778)</f>
        <v>0</v>
      </c>
      <c r="M778" s="1461"/>
      <c r="N778" s="1498"/>
      <c r="O778" s="1498"/>
      <c r="P778" s="956"/>
      <c r="Q778" s="957"/>
      <c r="R778" s="957"/>
      <c r="S778" s="957"/>
      <c r="T778" s="957"/>
      <c r="U778" s="1498">
        <f t="shared" si="1854"/>
        <v>0</v>
      </c>
      <c r="V778" s="1461">
        <f t="shared" si="1854"/>
        <v>0</v>
      </c>
      <c r="W778" s="1498">
        <f t="shared" si="1854"/>
        <v>0</v>
      </c>
      <c r="X778" s="1498">
        <f t="shared" si="1854"/>
        <v>0</v>
      </c>
      <c r="Y778" s="1498">
        <f t="shared" si="1854"/>
        <v>0</v>
      </c>
      <c r="Z778" s="1498">
        <f>SUM(AA778:AD778)</f>
        <v>0</v>
      </c>
      <c r="AA778" s="1461"/>
      <c r="AB778" s="1498"/>
      <c r="AC778" s="1498"/>
      <c r="AD778" s="956"/>
      <c r="AE778" s="1498">
        <f t="shared" ref="AE778:AI778" si="1858">AE782+AE786</f>
        <v>0</v>
      </c>
      <c r="AF778" s="1461">
        <f t="shared" si="1858"/>
        <v>0</v>
      </c>
      <c r="AG778" s="1498">
        <f t="shared" si="1858"/>
        <v>0</v>
      </c>
      <c r="AH778" s="1498">
        <f t="shared" si="1858"/>
        <v>0</v>
      </c>
      <c r="AI778" s="1498">
        <f t="shared" si="1858"/>
        <v>0</v>
      </c>
      <c r="AJ778" s="2080"/>
      <c r="AK778" s="763" t="e">
        <f>#REF!-U778</f>
        <v>#REF!</v>
      </c>
      <c r="AL778" s="19" t="e">
        <f>#REF!-#REF!</f>
        <v>#REF!</v>
      </c>
      <c r="AM778" s="19" t="e">
        <f>Q778-#REF!</f>
        <v>#REF!</v>
      </c>
      <c r="AN778" s="19" t="e">
        <f>R778-#REF!</f>
        <v>#REF!</v>
      </c>
      <c r="AO778" s="19" t="e">
        <f>#REF!-#REF!</f>
        <v>#REF!</v>
      </c>
      <c r="AP778" s="223" t="e">
        <f>IF(AK778&gt;0,AK778/#REF!*100,"")</f>
        <v>#REF!</v>
      </c>
      <c r="AQ778" s="223" t="e">
        <f>IF(AL778&gt;0,AL778/#REF!*100,"")</f>
        <v>#REF!</v>
      </c>
      <c r="AR778" s="223" t="e">
        <f t="shared" si="1845"/>
        <v>#REF!</v>
      </c>
      <c r="AS778" s="223" t="e">
        <f t="shared" si="1846"/>
        <v>#REF!</v>
      </c>
      <c r="AT778" s="223" t="e">
        <f>IF(AO778&gt;0,AO778/#REF!*100,"")</f>
        <v>#REF!</v>
      </c>
    </row>
    <row r="779" spans="1:46" ht="18" hidden="1" customHeight="1" outlineLevel="1">
      <c r="A779" s="2613"/>
      <c r="B779" s="2614"/>
      <c r="C779" s="1508" t="s">
        <v>27</v>
      </c>
      <c r="D779" s="1509"/>
      <c r="E779" s="1509"/>
      <c r="F779" s="1509"/>
      <c r="G779" s="1587"/>
      <c r="H779" s="1587"/>
      <c r="I779" s="1587"/>
      <c r="J779" s="1587"/>
      <c r="K779" s="1587"/>
      <c r="L779" s="1470">
        <f t="shared" ref="L779:P779" si="1859">IF(L762&gt;0,L777/L762*100,)</f>
        <v>0</v>
      </c>
      <c r="M779" s="1470">
        <f t="shared" si="1859"/>
        <v>0</v>
      </c>
      <c r="N779" s="1470">
        <f t="shared" si="1859"/>
        <v>0</v>
      </c>
      <c r="O779" s="1470">
        <f t="shared" si="1859"/>
        <v>0</v>
      </c>
      <c r="P779" s="960">
        <f t="shared" si="1859"/>
        <v>0</v>
      </c>
      <c r="Q779" s="957"/>
      <c r="R779" s="957"/>
      <c r="S779" s="957"/>
      <c r="T779" s="957"/>
      <c r="U779" s="1496"/>
      <c r="V779" s="1461"/>
      <c r="W779" s="1498"/>
      <c r="X779" s="1498"/>
      <c r="Y779" s="1498"/>
      <c r="Z779" s="1470">
        <f t="shared" ref="Z779:AD779" si="1860">IF(Z762&gt;0,Z777/Z762*100,)</f>
        <v>0</v>
      </c>
      <c r="AA779" s="1470">
        <f t="shared" si="1860"/>
        <v>0</v>
      </c>
      <c r="AB779" s="1470">
        <f t="shared" si="1860"/>
        <v>0</v>
      </c>
      <c r="AC779" s="1470">
        <f t="shared" si="1860"/>
        <v>0</v>
      </c>
      <c r="AD779" s="960">
        <f t="shared" si="1860"/>
        <v>0</v>
      </c>
      <c r="AE779" s="1496"/>
      <c r="AF779" s="1461"/>
      <c r="AG779" s="1498"/>
      <c r="AH779" s="1498"/>
      <c r="AI779" s="1498"/>
      <c r="AJ779" s="2080"/>
      <c r="AK779" s="763" t="e">
        <f>#REF!-U779</f>
        <v>#REF!</v>
      </c>
      <c r="AL779" s="19" t="e">
        <f>#REF!-#REF!</f>
        <v>#REF!</v>
      </c>
      <c r="AM779" s="19" t="e">
        <f>Q779-#REF!</f>
        <v>#REF!</v>
      </c>
      <c r="AN779" s="19" t="e">
        <f>R779-#REF!</f>
        <v>#REF!</v>
      </c>
      <c r="AO779" s="19" t="e">
        <f>#REF!-#REF!</f>
        <v>#REF!</v>
      </c>
      <c r="AP779" s="223" t="e">
        <f>IF(AK779&gt;0,AK779/#REF!*100,"")</f>
        <v>#REF!</v>
      </c>
      <c r="AQ779" s="223" t="e">
        <f>IF(AL779&gt;0,AL779/#REF!*100,"")</f>
        <v>#REF!</v>
      </c>
      <c r="AR779" s="223" t="e">
        <f t="shared" si="1845"/>
        <v>#REF!</v>
      </c>
      <c r="AS779" s="223" t="e">
        <f t="shared" si="1846"/>
        <v>#REF!</v>
      </c>
      <c r="AT779" s="223" t="e">
        <f>IF(AO779&gt;0,AO779/#REF!*100,"")</f>
        <v>#REF!</v>
      </c>
    </row>
    <row r="780" spans="1:46" ht="18" hidden="1" customHeight="1" outlineLevel="1">
      <c r="A780" s="2613"/>
      <c r="B780" s="2614"/>
      <c r="C780" s="1508" t="s">
        <v>75</v>
      </c>
      <c r="D780" s="1509"/>
      <c r="E780" s="1509"/>
      <c r="F780" s="1509"/>
      <c r="G780" s="1587"/>
      <c r="H780" s="1587"/>
      <c r="I780" s="1587"/>
      <c r="J780" s="1587"/>
      <c r="K780" s="1587"/>
      <c r="L780" s="1470">
        <f t="shared" ref="L780:P780" si="1861">IF(L769&gt;0,L777/L769*100,)</f>
        <v>0</v>
      </c>
      <c r="M780" s="1470">
        <f t="shared" si="1861"/>
        <v>0</v>
      </c>
      <c r="N780" s="1470">
        <f t="shared" si="1861"/>
        <v>0</v>
      </c>
      <c r="O780" s="1470">
        <f t="shared" si="1861"/>
        <v>0</v>
      </c>
      <c r="P780" s="960">
        <f t="shared" si="1861"/>
        <v>0</v>
      </c>
      <c r="Q780" s="957"/>
      <c r="R780" s="957"/>
      <c r="S780" s="957"/>
      <c r="T780" s="957"/>
      <c r="U780" s="1496"/>
      <c r="V780" s="1461"/>
      <c r="W780" s="1498"/>
      <c r="X780" s="1498"/>
      <c r="Y780" s="1498"/>
      <c r="Z780" s="1470">
        <f t="shared" ref="Z780:AD780" si="1862">IF(Z769&gt;0,Z777/Z769*100,)</f>
        <v>0</v>
      </c>
      <c r="AA780" s="1470">
        <f t="shared" si="1862"/>
        <v>0</v>
      </c>
      <c r="AB780" s="1470">
        <f t="shared" si="1862"/>
        <v>0</v>
      </c>
      <c r="AC780" s="1470">
        <f t="shared" si="1862"/>
        <v>0</v>
      </c>
      <c r="AD780" s="960">
        <f t="shared" si="1862"/>
        <v>0</v>
      </c>
      <c r="AE780" s="1496"/>
      <c r="AF780" s="1461"/>
      <c r="AG780" s="1498"/>
      <c r="AH780" s="1498"/>
      <c r="AI780" s="1498"/>
      <c r="AJ780" s="2080"/>
      <c r="AK780" s="763" t="e">
        <f>#REF!-U780</f>
        <v>#REF!</v>
      </c>
      <c r="AL780" s="19" t="e">
        <f>#REF!-#REF!</f>
        <v>#REF!</v>
      </c>
      <c r="AM780" s="19" t="e">
        <f>Q780-#REF!</f>
        <v>#REF!</v>
      </c>
      <c r="AN780" s="19" t="e">
        <f>R780-#REF!</f>
        <v>#REF!</v>
      </c>
      <c r="AO780" s="19" t="e">
        <f>#REF!-#REF!</f>
        <v>#REF!</v>
      </c>
      <c r="AP780" s="223" t="e">
        <f>IF(AK780&gt;0,AK780/#REF!*100,"")</f>
        <v>#REF!</v>
      </c>
      <c r="AQ780" s="223" t="e">
        <f>IF(AL780&gt;0,AL780/#REF!*100,"")</f>
        <v>#REF!</v>
      </c>
      <c r="AR780" s="223" t="e">
        <f t="shared" si="1845"/>
        <v>#REF!</v>
      </c>
      <c r="AS780" s="223" t="e">
        <f t="shared" si="1846"/>
        <v>#REF!</v>
      </c>
      <c r="AT780" s="223" t="e">
        <f>IF(AO780&gt;0,AO780/#REF!*100,"")</f>
        <v>#REF!</v>
      </c>
    </row>
    <row r="781" spans="1:46" ht="18" hidden="1" customHeight="1" outlineLevel="1">
      <c r="A781" s="2613" t="s">
        <v>19</v>
      </c>
      <c r="B781" s="2614" t="s">
        <v>22</v>
      </c>
      <c r="C781" s="1434" t="s">
        <v>302</v>
      </c>
      <c r="D781" s="1496"/>
      <c r="E781" s="1496"/>
      <c r="F781" s="1496"/>
      <c r="G781" s="1497"/>
      <c r="H781" s="1497"/>
      <c r="I781" s="1497"/>
      <c r="J781" s="1497"/>
      <c r="K781" s="1497"/>
      <c r="L781" s="1505">
        <f>SUM(M781:P781)</f>
        <v>0</v>
      </c>
      <c r="M781" s="1464"/>
      <c r="N781" s="1505"/>
      <c r="O781" s="1505"/>
      <c r="P781" s="958"/>
      <c r="Q781" s="957"/>
      <c r="R781" s="957"/>
      <c r="S781" s="957"/>
      <c r="T781" s="957"/>
      <c r="U781" s="1498">
        <f t="shared" ref="U781" si="1863">U780*0.76*1.49/1000</f>
        <v>0</v>
      </c>
      <c r="V781" s="1461">
        <f>V780*0.76*1.49/1000</f>
        <v>0</v>
      </c>
      <c r="W781" s="1498">
        <f>W780*0.76*1.49/1000</f>
        <v>0</v>
      </c>
      <c r="X781" s="1498">
        <f>X780*0.76*1.49/1000</f>
        <v>0</v>
      </c>
      <c r="Y781" s="1498">
        <f>Y780*0.76*1.49/1000</f>
        <v>0</v>
      </c>
      <c r="Z781" s="1505">
        <f>SUM(AA781:AD781)</f>
        <v>0</v>
      </c>
      <c r="AA781" s="1464"/>
      <c r="AB781" s="1505"/>
      <c r="AC781" s="1505"/>
      <c r="AD781" s="958"/>
      <c r="AE781" s="1498">
        <f t="shared" ref="AE781" si="1864">AE780*0.76*1.49/1000</f>
        <v>0</v>
      </c>
      <c r="AF781" s="1461">
        <f>AF780*0.76*1.49/1000</f>
        <v>0</v>
      </c>
      <c r="AG781" s="1498">
        <f>AG780*0.76*1.49/1000</f>
        <v>0</v>
      </c>
      <c r="AH781" s="1498">
        <f>AH780*0.76*1.49/1000</f>
        <v>0</v>
      </c>
      <c r="AI781" s="1498">
        <f>AI780*0.76*1.49/1000</f>
        <v>0</v>
      </c>
      <c r="AJ781" s="2080"/>
      <c r="AK781" s="763" t="e">
        <f>#REF!-U781</f>
        <v>#REF!</v>
      </c>
      <c r="AL781" s="19" t="e">
        <f>#REF!-#REF!</f>
        <v>#REF!</v>
      </c>
      <c r="AM781" s="19" t="e">
        <f>Q781-#REF!</f>
        <v>#REF!</v>
      </c>
      <c r="AN781" s="19" t="e">
        <f>R781-#REF!</f>
        <v>#REF!</v>
      </c>
      <c r="AO781" s="19" t="e">
        <f>#REF!-#REF!</f>
        <v>#REF!</v>
      </c>
      <c r="AP781" s="223" t="e">
        <f>IF(AK781&gt;0,AK781/#REF!*100,"")</f>
        <v>#REF!</v>
      </c>
      <c r="AQ781" s="223" t="e">
        <f>IF(AL781&gt;0,AL781/#REF!*100,"")</f>
        <v>#REF!</v>
      </c>
      <c r="AR781" s="223" t="e">
        <f t="shared" si="1845"/>
        <v>#REF!</v>
      </c>
      <c r="AS781" s="223" t="e">
        <f t="shared" si="1846"/>
        <v>#REF!</v>
      </c>
      <c r="AT781" s="223" t="e">
        <f>IF(AO781&gt;0,AO781/#REF!*100,"")</f>
        <v>#REF!</v>
      </c>
    </row>
    <row r="782" spans="1:46" ht="18" hidden="1" customHeight="1" outlineLevel="1">
      <c r="A782" s="2613"/>
      <c r="B782" s="2614"/>
      <c r="C782" s="1434" t="s">
        <v>303</v>
      </c>
      <c r="D782" s="1496"/>
      <c r="E782" s="1496"/>
      <c r="F782" s="1496"/>
      <c r="G782" s="1497"/>
      <c r="H782" s="1497"/>
      <c r="I782" s="1497"/>
      <c r="J782" s="1497"/>
      <c r="K782" s="1497"/>
      <c r="L782" s="1505">
        <f>SUM(M782:P782)</f>
        <v>0</v>
      </c>
      <c r="M782" s="1464"/>
      <c r="N782" s="1505"/>
      <c r="O782" s="1505"/>
      <c r="P782" s="958"/>
      <c r="Q782" s="957"/>
      <c r="R782" s="957"/>
      <c r="S782" s="957"/>
      <c r="T782" s="957"/>
      <c r="U782" s="1496"/>
      <c r="V782" s="1461"/>
      <c r="W782" s="1498"/>
      <c r="X782" s="1498"/>
      <c r="Y782" s="1498"/>
      <c r="Z782" s="1505">
        <f>SUM(AA782:AD782)</f>
        <v>0</v>
      </c>
      <c r="AA782" s="1464"/>
      <c r="AB782" s="1505"/>
      <c r="AC782" s="1505"/>
      <c r="AD782" s="958"/>
      <c r="AE782" s="1496"/>
      <c r="AF782" s="1461"/>
      <c r="AG782" s="1498"/>
      <c r="AH782" s="1498"/>
      <c r="AI782" s="1498"/>
      <c r="AJ782" s="2080"/>
      <c r="AK782" s="763" t="e">
        <f>#REF!-U782</f>
        <v>#REF!</v>
      </c>
      <c r="AL782" s="19" t="e">
        <f>#REF!-#REF!</f>
        <v>#REF!</v>
      </c>
      <c r="AM782" s="19" t="e">
        <f>Q782-#REF!</f>
        <v>#REF!</v>
      </c>
      <c r="AN782" s="19" t="e">
        <f>R782-#REF!</f>
        <v>#REF!</v>
      </c>
      <c r="AO782" s="19" t="e">
        <f>#REF!-#REF!</f>
        <v>#REF!</v>
      </c>
      <c r="AP782" s="223" t="e">
        <f>IF(AK782&gt;0,AK782/#REF!*100,"")</f>
        <v>#REF!</v>
      </c>
      <c r="AQ782" s="223" t="e">
        <f>IF(AL782&gt;0,AL782/#REF!*100,"")</f>
        <v>#REF!</v>
      </c>
      <c r="AR782" s="223" t="e">
        <f t="shared" si="1845"/>
        <v>#REF!</v>
      </c>
      <c r="AS782" s="223" t="e">
        <f t="shared" si="1846"/>
        <v>#REF!</v>
      </c>
      <c r="AT782" s="223" t="e">
        <f>IF(AO782&gt;0,AO782/#REF!*100,"")</f>
        <v>#REF!</v>
      </c>
    </row>
    <row r="783" spans="1:46" ht="18" hidden="1" customHeight="1" outlineLevel="1">
      <c r="A783" s="2613"/>
      <c r="B783" s="2614"/>
      <c r="C783" s="1508" t="s">
        <v>28</v>
      </c>
      <c r="D783" s="1509"/>
      <c r="E783" s="1509"/>
      <c r="F783" s="1509"/>
      <c r="G783" s="1587"/>
      <c r="H783" s="1587"/>
      <c r="I783" s="1587"/>
      <c r="J783" s="1587"/>
      <c r="K783" s="1587"/>
      <c r="L783" s="1470">
        <f t="shared" ref="L783:P783" si="1865">IF(L764&gt;0,L781/L764*100,)</f>
        <v>0</v>
      </c>
      <c r="M783" s="1470">
        <f t="shared" si="1865"/>
        <v>0</v>
      </c>
      <c r="N783" s="1470">
        <f t="shared" si="1865"/>
        <v>0</v>
      </c>
      <c r="O783" s="1470">
        <f t="shared" si="1865"/>
        <v>0</v>
      </c>
      <c r="P783" s="960">
        <f t="shared" si="1865"/>
        <v>0</v>
      </c>
      <c r="Q783" s="957"/>
      <c r="R783" s="957"/>
      <c r="S783" s="957"/>
      <c r="T783" s="957"/>
      <c r="U783" s="1496"/>
      <c r="V783" s="1461"/>
      <c r="W783" s="1498"/>
      <c r="X783" s="1498"/>
      <c r="Y783" s="1498"/>
      <c r="Z783" s="1470">
        <f t="shared" ref="Z783:AD783" si="1866">IF(Z764&gt;0,Z781/Z764*100,)</f>
        <v>0</v>
      </c>
      <c r="AA783" s="1470">
        <f t="shared" si="1866"/>
        <v>0</v>
      </c>
      <c r="AB783" s="1470">
        <f t="shared" si="1866"/>
        <v>0</v>
      </c>
      <c r="AC783" s="1470">
        <f t="shared" si="1866"/>
        <v>0</v>
      </c>
      <c r="AD783" s="960">
        <f t="shared" si="1866"/>
        <v>0</v>
      </c>
      <c r="AE783" s="1496"/>
      <c r="AF783" s="1461"/>
      <c r="AG783" s="1498"/>
      <c r="AH783" s="1498"/>
      <c r="AI783" s="1498"/>
      <c r="AJ783" s="2080"/>
      <c r="AK783" s="763" t="e">
        <f>#REF!-U783</f>
        <v>#REF!</v>
      </c>
      <c r="AL783" s="19" t="e">
        <f>#REF!-#REF!</f>
        <v>#REF!</v>
      </c>
      <c r="AM783" s="19" t="e">
        <f>Q783-#REF!</f>
        <v>#REF!</v>
      </c>
      <c r="AN783" s="19" t="e">
        <f>R783-#REF!</f>
        <v>#REF!</v>
      </c>
      <c r="AO783" s="19" t="e">
        <f>#REF!-#REF!</f>
        <v>#REF!</v>
      </c>
      <c r="AP783" s="223" t="e">
        <f>IF(AK783&gt;0,AK783/#REF!*100,"")</f>
        <v>#REF!</v>
      </c>
      <c r="AQ783" s="223" t="e">
        <f>IF(AL783&gt;0,AL783/#REF!*100,"")</f>
        <v>#REF!</v>
      </c>
      <c r="AR783" s="223" t="e">
        <f t="shared" si="1845"/>
        <v>#REF!</v>
      </c>
      <c r="AS783" s="223" t="e">
        <f t="shared" si="1846"/>
        <v>#REF!</v>
      </c>
      <c r="AT783" s="223" t="e">
        <f>IF(AO783&gt;0,AO783/#REF!*100,"")</f>
        <v>#REF!</v>
      </c>
    </row>
    <row r="784" spans="1:46" ht="18" hidden="1" customHeight="1" outlineLevel="1">
      <c r="A784" s="2613"/>
      <c r="B784" s="2614"/>
      <c r="C784" s="1508" t="s">
        <v>76</v>
      </c>
      <c r="D784" s="1509"/>
      <c r="E784" s="1509"/>
      <c r="F784" s="1509"/>
      <c r="G784" s="1587"/>
      <c r="H784" s="1587"/>
      <c r="I784" s="1587"/>
      <c r="J784" s="1587"/>
      <c r="K784" s="1587"/>
      <c r="L784" s="1470">
        <f t="shared" ref="L784:P784" si="1867">IF(L770&gt;0,L781/L770*100,)</f>
        <v>0</v>
      </c>
      <c r="M784" s="1470">
        <f t="shared" si="1867"/>
        <v>0</v>
      </c>
      <c r="N784" s="1470">
        <f t="shared" si="1867"/>
        <v>0</v>
      </c>
      <c r="O784" s="1470">
        <f t="shared" si="1867"/>
        <v>0</v>
      </c>
      <c r="P784" s="960">
        <f t="shared" si="1867"/>
        <v>0</v>
      </c>
      <c r="Q784" s="957"/>
      <c r="R784" s="957"/>
      <c r="S784" s="957"/>
      <c r="T784" s="957"/>
      <c r="U784" s="1496"/>
      <c r="V784" s="1461"/>
      <c r="W784" s="1498"/>
      <c r="X784" s="1498"/>
      <c r="Y784" s="1498"/>
      <c r="Z784" s="1470">
        <f t="shared" ref="Z784:AD784" si="1868">IF(Z770&gt;0,Z781/Z770*100,)</f>
        <v>0</v>
      </c>
      <c r="AA784" s="1470">
        <f t="shared" si="1868"/>
        <v>0</v>
      </c>
      <c r="AB784" s="1470">
        <f t="shared" si="1868"/>
        <v>0</v>
      </c>
      <c r="AC784" s="1470">
        <f t="shared" si="1868"/>
        <v>0</v>
      </c>
      <c r="AD784" s="960">
        <f t="shared" si="1868"/>
        <v>0</v>
      </c>
      <c r="AE784" s="1496"/>
      <c r="AF784" s="1461"/>
      <c r="AG784" s="1498"/>
      <c r="AH784" s="1498"/>
      <c r="AI784" s="1498"/>
      <c r="AJ784" s="2080"/>
      <c r="AK784" s="763" t="e">
        <f>#REF!-U784</f>
        <v>#REF!</v>
      </c>
      <c r="AL784" s="19" t="e">
        <f>#REF!-#REF!</f>
        <v>#REF!</v>
      </c>
      <c r="AM784" s="19" t="e">
        <f>Q784-#REF!</f>
        <v>#REF!</v>
      </c>
      <c r="AN784" s="19" t="e">
        <f>R784-#REF!</f>
        <v>#REF!</v>
      </c>
      <c r="AO784" s="19" t="e">
        <f>#REF!-#REF!</f>
        <v>#REF!</v>
      </c>
      <c r="AP784" s="223" t="e">
        <f>IF(AK784&gt;0,AK784/#REF!*100,"")</f>
        <v>#REF!</v>
      </c>
      <c r="AQ784" s="223" t="e">
        <f>IF(AL784&gt;0,AL784/#REF!*100,"")</f>
        <v>#REF!</v>
      </c>
      <c r="AR784" s="223" t="e">
        <f t="shared" si="1845"/>
        <v>#REF!</v>
      </c>
      <c r="AS784" s="223" t="e">
        <f t="shared" si="1846"/>
        <v>#REF!</v>
      </c>
      <c r="AT784" s="223" t="e">
        <f>IF(AO784&gt;0,AO784/#REF!*100,"")</f>
        <v>#REF!</v>
      </c>
    </row>
    <row r="785" spans="1:46" ht="18" hidden="1" customHeight="1" outlineLevel="1">
      <c r="A785" s="2613" t="s">
        <v>37</v>
      </c>
      <c r="B785" s="2614" t="s">
        <v>23</v>
      </c>
      <c r="C785" s="1434" t="s">
        <v>302</v>
      </c>
      <c r="D785" s="1496"/>
      <c r="E785" s="1496"/>
      <c r="F785" s="1496"/>
      <c r="G785" s="1497"/>
      <c r="H785" s="1497"/>
      <c r="I785" s="1497"/>
      <c r="J785" s="1497"/>
      <c r="K785" s="1497"/>
      <c r="L785" s="1505">
        <f>SUM(M785:P785)</f>
        <v>0</v>
      </c>
      <c r="M785" s="1464"/>
      <c r="N785" s="1505"/>
      <c r="O785" s="1505"/>
      <c r="P785" s="958"/>
      <c r="Q785" s="957"/>
      <c r="R785" s="957"/>
      <c r="S785" s="957"/>
      <c r="T785" s="957"/>
      <c r="U785" s="1498">
        <f t="shared" ref="U785" si="1869">U784*0.76*1.49/1000</f>
        <v>0</v>
      </c>
      <c r="V785" s="1461">
        <f>V784*0.76*1.49/1000</f>
        <v>0</v>
      </c>
      <c r="W785" s="1498">
        <f>W784*0.76*1.49/1000</f>
        <v>0</v>
      </c>
      <c r="X785" s="1498">
        <f>X784*0.76*1.49/1000</f>
        <v>0</v>
      </c>
      <c r="Y785" s="1498">
        <f>Y784*0.76*1.49/1000</f>
        <v>0</v>
      </c>
      <c r="Z785" s="1505">
        <f>SUM(AA785:AD785)</f>
        <v>0</v>
      </c>
      <c r="AA785" s="1464"/>
      <c r="AB785" s="1505"/>
      <c r="AC785" s="1505"/>
      <c r="AD785" s="958"/>
      <c r="AE785" s="1498">
        <f t="shared" ref="AE785" si="1870">AE784*0.76*1.49/1000</f>
        <v>0</v>
      </c>
      <c r="AF785" s="1461">
        <f>AF784*0.76*1.49/1000</f>
        <v>0</v>
      </c>
      <c r="AG785" s="1498">
        <f>AG784*0.76*1.49/1000</f>
        <v>0</v>
      </c>
      <c r="AH785" s="1498">
        <f>AH784*0.76*1.49/1000</f>
        <v>0</v>
      </c>
      <c r="AI785" s="1498">
        <f>AI784*0.76*1.49/1000</f>
        <v>0</v>
      </c>
      <c r="AJ785" s="2080"/>
      <c r="AK785" s="763" t="e">
        <f>#REF!-U785</f>
        <v>#REF!</v>
      </c>
      <c r="AL785" s="19" t="e">
        <f>#REF!-#REF!</f>
        <v>#REF!</v>
      </c>
      <c r="AM785" s="19" t="e">
        <f>Q785-#REF!</f>
        <v>#REF!</v>
      </c>
      <c r="AN785" s="19" t="e">
        <f>R785-#REF!</f>
        <v>#REF!</v>
      </c>
      <c r="AO785" s="19" t="e">
        <f>#REF!-#REF!</f>
        <v>#REF!</v>
      </c>
      <c r="AP785" s="223" t="e">
        <f>IF(AK785&gt;0,AK785/#REF!*100,"")</f>
        <v>#REF!</v>
      </c>
      <c r="AQ785" s="223" t="e">
        <f>IF(AL785&gt;0,AL785/#REF!*100,"")</f>
        <v>#REF!</v>
      </c>
      <c r="AR785" s="223" t="e">
        <f t="shared" si="1845"/>
        <v>#REF!</v>
      </c>
      <c r="AS785" s="223" t="e">
        <f t="shared" si="1846"/>
        <v>#REF!</v>
      </c>
      <c r="AT785" s="223" t="e">
        <f>IF(AO785&gt;0,AO785/#REF!*100,"")</f>
        <v>#REF!</v>
      </c>
    </row>
    <row r="786" spans="1:46" ht="18" hidden="1" customHeight="1" outlineLevel="1">
      <c r="A786" s="2613"/>
      <c r="B786" s="2614"/>
      <c r="C786" s="1434" t="s">
        <v>303</v>
      </c>
      <c r="D786" s="1496"/>
      <c r="E786" s="1496"/>
      <c r="F786" s="1496"/>
      <c r="G786" s="1497"/>
      <c r="H786" s="1497"/>
      <c r="I786" s="1497"/>
      <c r="J786" s="1497"/>
      <c r="K786" s="1497"/>
      <c r="L786" s="1505">
        <f>SUM(M786:P786)</f>
        <v>0</v>
      </c>
      <c r="M786" s="1464"/>
      <c r="N786" s="1505"/>
      <c r="O786" s="1505"/>
      <c r="P786" s="958"/>
      <c r="Q786" s="957"/>
      <c r="R786" s="957"/>
      <c r="S786" s="957"/>
      <c r="T786" s="957"/>
      <c r="U786" s="1496"/>
      <c r="V786" s="1461"/>
      <c r="W786" s="1498"/>
      <c r="X786" s="1498"/>
      <c r="Y786" s="1498"/>
      <c r="Z786" s="1505">
        <f>SUM(AA786:AD786)</f>
        <v>0</v>
      </c>
      <c r="AA786" s="1464"/>
      <c r="AB786" s="1505"/>
      <c r="AC786" s="1505"/>
      <c r="AD786" s="958"/>
      <c r="AE786" s="1496"/>
      <c r="AF786" s="1461"/>
      <c r="AG786" s="1498"/>
      <c r="AH786" s="1498"/>
      <c r="AI786" s="1498"/>
      <c r="AJ786" s="2080"/>
      <c r="AK786" s="763" t="e">
        <f>#REF!-U786</f>
        <v>#REF!</v>
      </c>
      <c r="AL786" s="19" t="e">
        <f>#REF!-#REF!</f>
        <v>#REF!</v>
      </c>
      <c r="AM786" s="19" t="e">
        <f>Q786-#REF!</f>
        <v>#REF!</v>
      </c>
      <c r="AN786" s="19" t="e">
        <f>R786-#REF!</f>
        <v>#REF!</v>
      </c>
      <c r="AO786" s="19" t="e">
        <f>#REF!-#REF!</f>
        <v>#REF!</v>
      </c>
      <c r="AP786" s="223" t="e">
        <f>IF(AK786&gt;0,AK786/#REF!*100,"")</f>
        <v>#REF!</v>
      </c>
      <c r="AQ786" s="223" t="e">
        <f>IF(AL786&gt;0,AL786/#REF!*100,"")</f>
        <v>#REF!</v>
      </c>
      <c r="AR786" s="223" t="e">
        <f t="shared" si="1845"/>
        <v>#REF!</v>
      </c>
      <c r="AS786" s="223" t="e">
        <f t="shared" si="1846"/>
        <v>#REF!</v>
      </c>
      <c r="AT786" s="223" t="e">
        <f>IF(AO786&gt;0,AO786/#REF!*100,"")</f>
        <v>#REF!</v>
      </c>
    </row>
    <row r="787" spans="1:46" ht="18" hidden="1" customHeight="1" outlineLevel="1">
      <c r="A787" s="2613"/>
      <c r="B787" s="2614"/>
      <c r="C787" s="1508" t="s">
        <v>29</v>
      </c>
      <c r="D787" s="1509"/>
      <c r="E787" s="1509"/>
      <c r="F787" s="1509"/>
      <c r="G787" s="1587"/>
      <c r="H787" s="1587"/>
      <c r="I787" s="1587"/>
      <c r="J787" s="1587"/>
      <c r="K787" s="1587"/>
      <c r="L787" s="1470">
        <f t="shared" ref="L787:P787" si="1871">IF(L765&gt;0,L785/L765*100,)</f>
        <v>0</v>
      </c>
      <c r="M787" s="1470">
        <f t="shared" si="1871"/>
        <v>0</v>
      </c>
      <c r="N787" s="1470">
        <f t="shared" si="1871"/>
        <v>0</v>
      </c>
      <c r="O787" s="1470">
        <f t="shared" si="1871"/>
        <v>0</v>
      </c>
      <c r="P787" s="960">
        <f t="shared" si="1871"/>
        <v>0</v>
      </c>
      <c r="Q787" s="957"/>
      <c r="R787" s="957"/>
      <c r="S787" s="957"/>
      <c r="T787" s="957"/>
      <c r="U787" s="1496"/>
      <c r="V787" s="1461"/>
      <c r="W787" s="1498"/>
      <c r="X787" s="1498"/>
      <c r="Y787" s="1498"/>
      <c r="Z787" s="1470">
        <f t="shared" ref="Z787:AD787" si="1872">IF(Z765&gt;0,Z785/Z765*100,)</f>
        <v>0</v>
      </c>
      <c r="AA787" s="1470">
        <f t="shared" si="1872"/>
        <v>0</v>
      </c>
      <c r="AB787" s="1470">
        <f t="shared" si="1872"/>
        <v>0</v>
      </c>
      <c r="AC787" s="1470">
        <f t="shared" si="1872"/>
        <v>0</v>
      </c>
      <c r="AD787" s="960">
        <f t="shared" si="1872"/>
        <v>0</v>
      </c>
      <c r="AE787" s="1496"/>
      <c r="AF787" s="1461"/>
      <c r="AG787" s="1498"/>
      <c r="AH787" s="1498"/>
      <c r="AI787" s="1498"/>
      <c r="AJ787" s="2080"/>
      <c r="AK787" s="763" t="e">
        <f>#REF!-U787</f>
        <v>#REF!</v>
      </c>
      <c r="AL787" s="19" t="e">
        <f>#REF!-#REF!</f>
        <v>#REF!</v>
      </c>
      <c r="AM787" s="19" t="e">
        <f>Q787-#REF!</f>
        <v>#REF!</v>
      </c>
      <c r="AN787" s="19" t="e">
        <f>R787-#REF!</f>
        <v>#REF!</v>
      </c>
      <c r="AO787" s="19" t="e">
        <f>#REF!-#REF!</f>
        <v>#REF!</v>
      </c>
      <c r="AP787" s="223" t="e">
        <f>IF(AK787&gt;0,AK787/#REF!*100,"")</f>
        <v>#REF!</v>
      </c>
      <c r="AQ787" s="223" t="e">
        <f>IF(AL787&gt;0,AL787/#REF!*100,"")</f>
        <v>#REF!</v>
      </c>
      <c r="AR787" s="223" t="e">
        <f t="shared" si="1845"/>
        <v>#REF!</v>
      </c>
      <c r="AS787" s="223" t="e">
        <f t="shared" si="1846"/>
        <v>#REF!</v>
      </c>
      <c r="AT787" s="223" t="e">
        <f>IF(AO787&gt;0,AO787/#REF!*100,"")</f>
        <v>#REF!</v>
      </c>
    </row>
    <row r="788" spans="1:46" ht="18" hidden="1" customHeight="1" outlineLevel="1">
      <c r="A788" s="2613"/>
      <c r="B788" s="2614"/>
      <c r="C788" s="1508" t="s">
        <v>77</v>
      </c>
      <c r="D788" s="1509"/>
      <c r="E788" s="1509"/>
      <c r="F788" s="1509"/>
      <c r="G788" s="1587"/>
      <c r="H788" s="1587"/>
      <c r="I788" s="1587"/>
      <c r="J788" s="1587"/>
      <c r="K788" s="1587"/>
      <c r="L788" s="1470">
        <f t="shared" ref="L788:P788" si="1873">IF(L771&gt;0,L785/L771*100,)</f>
        <v>0</v>
      </c>
      <c r="M788" s="1470">
        <f t="shared" si="1873"/>
        <v>0</v>
      </c>
      <c r="N788" s="1470">
        <f t="shared" si="1873"/>
        <v>0</v>
      </c>
      <c r="O788" s="1470">
        <f t="shared" si="1873"/>
        <v>0</v>
      </c>
      <c r="P788" s="960">
        <f t="shared" si="1873"/>
        <v>0</v>
      </c>
      <c r="Q788" s="957"/>
      <c r="R788" s="957"/>
      <c r="S788" s="957"/>
      <c r="T788" s="957"/>
      <c r="U788" s="1496"/>
      <c r="V788" s="1461"/>
      <c r="W788" s="1498"/>
      <c r="X788" s="1498"/>
      <c r="Y788" s="1498"/>
      <c r="Z788" s="1470">
        <f t="shared" ref="Z788:AD788" si="1874">IF(Z771&gt;0,Z785/Z771*100,)</f>
        <v>0</v>
      </c>
      <c r="AA788" s="1470">
        <f t="shared" si="1874"/>
        <v>0</v>
      </c>
      <c r="AB788" s="1470">
        <f t="shared" si="1874"/>
        <v>0</v>
      </c>
      <c r="AC788" s="1470">
        <f t="shared" si="1874"/>
        <v>0</v>
      </c>
      <c r="AD788" s="960">
        <f t="shared" si="1874"/>
        <v>0</v>
      </c>
      <c r="AE788" s="1496"/>
      <c r="AF788" s="1461"/>
      <c r="AG788" s="1498"/>
      <c r="AH788" s="1498"/>
      <c r="AI788" s="1498"/>
      <c r="AJ788" s="2080"/>
      <c r="AK788" s="763" t="e">
        <f>#REF!-U788</f>
        <v>#REF!</v>
      </c>
      <c r="AL788" s="19" t="e">
        <f>#REF!-#REF!</f>
        <v>#REF!</v>
      </c>
      <c r="AM788" s="19" t="e">
        <f>Q788-#REF!</f>
        <v>#REF!</v>
      </c>
      <c r="AN788" s="19" t="e">
        <f>R788-#REF!</f>
        <v>#REF!</v>
      </c>
      <c r="AO788" s="19" t="e">
        <f>#REF!-#REF!</f>
        <v>#REF!</v>
      </c>
      <c r="AP788" s="223" t="e">
        <f>IF(AK788&gt;0,AK788/#REF!*100,"")</f>
        <v>#REF!</v>
      </c>
      <c r="AQ788" s="223" t="e">
        <f>IF(AL788&gt;0,AL788/#REF!*100,"")</f>
        <v>#REF!</v>
      </c>
      <c r="AR788" s="223" t="e">
        <f t="shared" si="1845"/>
        <v>#REF!</v>
      </c>
      <c r="AS788" s="223" t="e">
        <f t="shared" si="1846"/>
        <v>#REF!</v>
      </c>
      <c r="AT788" s="223" t="e">
        <f>IF(AO788&gt;0,AO788/#REF!*100,"")</f>
        <v>#REF!</v>
      </c>
    </row>
    <row r="789" spans="1:46" ht="18" hidden="1" customHeight="1" outlineLevel="1">
      <c r="A789" s="2613" t="s">
        <v>38</v>
      </c>
      <c r="B789" s="2614" t="s">
        <v>24</v>
      </c>
      <c r="C789" s="1434" t="s">
        <v>302</v>
      </c>
      <c r="D789" s="1496"/>
      <c r="E789" s="1496"/>
      <c r="F789" s="1496"/>
      <c r="G789" s="1497"/>
      <c r="H789" s="1497"/>
      <c r="I789" s="1497"/>
      <c r="J789" s="1497"/>
      <c r="K789" s="1497"/>
      <c r="L789" s="1505">
        <f>SUM(M789:P789)</f>
        <v>0</v>
      </c>
      <c r="M789" s="1464"/>
      <c r="N789" s="1505"/>
      <c r="O789" s="1505"/>
      <c r="P789" s="958"/>
      <c r="Q789" s="957"/>
      <c r="R789" s="957"/>
      <c r="S789" s="957"/>
      <c r="T789" s="957"/>
      <c r="U789" s="1498">
        <f t="shared" ref="U789:Y791" si="1875">U793+U797</f>
        <v>0.73899199999999998</v>
      </c>
      <c r="V789" s="1461">
        <f>V799+V797</f>
        <v>0.307</v>
      </c>
      <c r="W789" s="1498">
        <f t="shared" si="1875"/>
        <v>0.10299999999999999</v>
      </c>
      <c r="X789" s="1498">
        <f t="shared" si="1875"/>
        <v>0</v>
      </c>
      <c r="Y789" s="1498">
        <f t="shared" si="1875"/>
        <v>0.32899200000000001</v>
      </c>
      <c r="Z789" s="1505">
        <f>SUM(AA789:AD789)</f>
        <v>0</v>
      </c>
      <c r="AA789" s="1464"/>
      <c r="AB789" s="1505"/>
      <c r="AC789" s="1505"/>
      <c r="AD789" s="958"/>
      <c r="AE789" s="1498">
        <f t="shared" ref="AE789" si="1876">AE793+AE797</f>
        <v>0.312</v>
      </c>
      <c r="AF789" s="1461">
        <f>AF799+AF797</f>
        <v>0.312</v>
      </c>
      <c r="AG789" s="1498">
        <f t="shared" ref="AG789:AI789" si="1877">AG793+AG797</f>
        <v>0</v>
      </c>
      <c r="AH789" s="1498">
        <f t="shared" si="1877"/>
        <v>0</v>
      </c>
      <c r="AI789" s="1498">
        <f t="shared" si="1877"/>
        <v>0</v>
      </c>
      <c r="AJ789" s="2080"/>
      <c r="AK789" s="763" t="e">
        <f>#REF!-U789</f>
        <v>#REF!</v>
      </c>
      <c r="AL789" s="19" t="e">
        <f>#REF!-#REF!</f>
        <v>#REF!</v>
      </c>
      <c r="AM789" s="19" t="e">
        <f>Q789-#REF!</f>
        <v>#REF!</v>
      </c>
      <c r="AN789" s="19" t="e">
        <f>R789-#REF!</f>
        <v>#REF!</v>
      </c>
      <c r="AO789" s="19" t="e">
        <f>#REF!-#REF!</f>
        <v>#REF!</v>
      </c>
      <c r="AP789" s="223" t="e">
        <f>IF(AK789&gt;0,AK789/#REF!*100,"")</f>
        <v>#REF!</v>
      </c>
      <c r="AQ789" s="223" t="e">
        <f>IF(AL789&gt;0,AL789/#REF!*100,"")</f>
        <v>#REF!</v>
      </c>
      <c r="AR789" s="223" t="e">
        <f t="shared" si="1845"/>
        <v>#REF!</v>
      </c>
      <c r="AS789" s="223" t="e">
        <f t="shared" si="1846"/>
        <v>#REF!</v>
      </c>
      <c r="AT789" s="223" t="e">
        <f>IF(AO789&gt;0,AO789/#REF!*100,"")</f>
        <v>#REF!</v>
      </c>
    </row>
    <row r="790" spans="1:46" ht="18" hidden="1" customHeight="1" outlineLevel="1">
      <c r="A790" s="2613"/>
      <c r="B790" s="2614"/>
      <c r="C790" s="1434" t="s">
        <v>303</v>
      </c>
      <c r="D790" s="1496"/>
      <c r="E790" s="1496"/>
      <c r="F790" s="1496"/>
      <c r="G790" s="1497"/>
      <c r="H790" s="1497"/>
      <c r="I790" s="1497"/>
      <c r="J790" s="1497"/>
      <c r="K790" s="1497"/>
      <c r="L790" s="1505">
        <f>SUM(M790:P790)</f>
        <v>0</v>
      </c>
      <c r="M790" s="1464"/>
      <c r="N790" s="1505"/>
      <c r="O790" s="1505"/>
      <c r="P790" s="958"/>
      <c r="Q790" s="957"/>
      <c r="R790" s="957"/>
      <c r="S790" s="957"/>
      <c r="T790" s="957"/>
      <c r="U790" s="1498">
        <f t="shared" si="1875"/>
        <v>9.1080764000000007E-4</v>
      </c>
      <c r="V790" s="1461">
        <f t="shared" si="1875"/>
        <v>3.7837750000000001E-4</v>
      </c>
      <c r="W790" s="1498">
        <f t="shared" si="1875"/>
        <v>1.2694749999999998E-4</v>
      </c>
      <c r="X790" s="1498">
        <f t="shared" si="1875"/>
        <v>0</v>
      </c>
      <c r="Y790" s="1498">
        <f t="shared" si="1875"/>
        <v>4.0548263999999997E-4</v>
      </c>
      <c r="Z790" s="1505">
        <f>SUM(AA790:AD790)</f>
        <v>0</v>
      </c>
      <c r="AA790" s="1464"/>
      <c r="AB790" s="1505"/>
      <c r="AC790" s="1505"/>
      <c r="AD790" s="958"/>
      <c r="AE790" s="1498">
        <f t="shared" ref="AE790:AI790" si="1878">AE794+AE798</f>
        <v>3.8454E-4</v>
      </c>
      <c r="AF790" s="1461">
        <f t="shared" si="1878"/>
        <v>3.8454E-4</v>
      </c>
      <c r="AG790" s="1498">
        <f t="shared" si="1878"/>
        <v>0</v>
      </c>
      <c r="AH790" s="1498">
        <f t="shared" si="1878"/>
        <v>0</v>
      </c>
      <c r="AI790" s="1498">
        <f t="shared" si="1878"/>
        <v>0</v>
      </c>
      <c r="AJ790" s="2080"/>
      <c r="AK790" s="763" t="e">
        <f>#REF!-U790</f>
        <v>#REF!</v>
      </c>
      <c r="AL790" s="19" t="e">
        <f>#REF!-#REF!</f>
        <v>#REF!</v>
      </c>
      <c r="AM790" s="19" t="e">
        <f>Q790-#REF!</f>
        <v>#REF!</v>
      </c>
      <c r="AN790" s="19" t="e">
        <f>R790-#REF!</f>
        <v>#REF!</v>
      </c>
      <c r="AO790" s="19" t="e">
        <f>#REF!-#REF!</f>
        <v>#REF!</v>
      </c>
      <c r="AP790" s="223" t="e">
        <f>IF(AK790&gt;0,AK790/#REF!*100,"")</f>
        <v>#REF!</v>
      </c>
      <c r="AQ790" s="223" t="e">
        <f>IF(AL790&gt;0,AL790/#REF!*100,"")</f>
        <v>#REF!</v>
      </c>
      <c r="AR790" s="223" t="e">
        <f t="shared" si="1845"/>
        <v>#REF!</v>
      </c>
      <c r="AS790" s="223" t="e">
        <f t="shared" si="1846"/>
        <v>#REF!</v>
      </c>
      <c r="AT790" s="223" t="e">
        <f>IF(AO790&gt;0,AO790/#REF!*100,"")</f>
        <v>#REF!</v>
      </c>
    </row>
    <row r="791" spans="1:46" ht="18" hidden="1" customHeight="1" outlineLevel="1">
      <c r="A791" s="2613"/>
      <c r="B791" s="2614"/>
      <c r="C791" s="1508" t="s">
        <v>30</v>
      </c>
      <c r="D791" s="1509"/>
      <c r="E791" s="1509"/>
      <c r="F791" s="1509"/>
      <c r="G791" s="1587"/>
      <c r="H791" s="1587"/>
      <c r="I791" s="1587"/>
      <c r="J791" s="1587"/>
      <c r="K791" s="1587"/>
      <c r="L791" s="1470">
        <f t="shared" ref="L791:P791" si="1879">IF(L766&gt;0,L789/L766*100,)</f>
        <v>0</v>
      </c>
      <c r="M791" s="1470">
        <f t="shared" si="1879"/>
        <v>0</v>
      </c>
      <c r="N791" s="1470">
        <f t="shared" si="1879"/>
        <v>0</v>
      </c>
      <c r="O791" s="1470">
        <f t="shared" si="1879"/>
        <v>0</v>
      </c>
      <c r="P791" s="960">
        <f t="shared" si="1879"/>
        <v>0</v>
      </c>
      <c r="Q791" s="957"/>
      <c r="R791" s="957"/>
      <c r="S791" s="957"/>
      <c r="T791" s="957"/>
      <c r="U791" s="1498">
        <f t="shared" si="1875"/>
        <v>0.73899199999999998</v>
      </c>
      <c r="V791" s="1461" t="e">
        <f>V795+#REF!</f>
        <v>#REF!</v>
      </c>
      <c r="W791" s="1498">
        <f t="shared" si="1875"/>
        <v>0.10299999999999999</v>
      </c>
      <c r="X791" s="1498">
        <f t="shared" si="1875"/>
        <v>0</v>
      </c>
      <c r="Y791" s="1498">
        <f t="shared" si="1875"/>
        <v>0.32899200000000001</v>
      </c>
      <c r="Z791" s="1470">
        <f t="shared" ref="Z791:AD791" si="1880">IF(Z766&gt;0,Z789/Z766*100,)</f>
        <v>0</v>
      </c>
      <c r="AA791" s="1470">
        <f t="shared" si="1880"/>
        <v>0</v>
      </c>
      <c r="AB791" s="1470">
        <f t="shared" si="1880"/>
        <v>0</v>
      </c>
      <c r="AC791" s="1470">
        <f t="shared" si="1880"/>
        <v>0</v>
      </c>
      <c r="AD791" s="960">
        <f t="shared" si="1880"/>
        <v>0</v>
      </c>
      <c r="AE791" s="1498">
        <f t="shared" ref="AE791" si="1881">AE795+AE799</f>
        <v>0.312</v>
      </c>
      <c r="AF791" s="1461" t="e">
        <f>AF795+#REF!</f>
        <v>#REF!</v>
      </c>
      <c r="AG791" s="1498">
        <f t="shared" ref="AG791:AI791" si="1882">AG795+AG799</f>
        <v>0</v>
      </c>
      <c r="AH791" s="1498">
        <f t="shared" si="1882"/>
        <v>0</v>
      </c>
      <c r="AI791" s="1498">
        <f t="shared" si="1882"/>
        <v>0</v>
      </c>
      <c r="AJ791" s="2080"/>
      <c r="AK791" s="763" t="e">
        <f>#REF!-U791</f>
        <v>#REF!</v>
      </c>
      <c r="AL791" s="19" t="e">
        <f>#REF!-#REF!</f>
        <v>#REF!</v>
      </c>
      <c r="AM791" s="19" t="e">
        <f>Q791-#REF!</f>
        <v>#REF!</v>
      </c>
      <c r="AN791" s="19" t="e">
        <f>R791-#REF!</f>
        <v>#REF!</v>
      </c>
      <c r="AO791" s="19" t="e">
        <f>#REF!-#REF!</f>
        <v>#REF!</v>
      </c>
      <c r="AP791" s="223" t="e">
        <f>IF(AK791&gt;0,AK791/#REF!*100,"")</f>
        <v>#REF!</v>
      </c>
      <c r="AQ791" s="223" t="e">
        <f>IF(AL791&gt;0,AL791/#REF!*100,"")</f>
        <v>#REF!</v>
      </c>
      <c r="AR791" s="223" t="e">
        <f t="shared" si="1845"/>
        <v>#REF!</v>
      </c>
      <c r="AS791" s="223" t="e">
        <f t="shared" si="1846"/>
        <v>#REF!</v>
      </c>
      <c r="AT791" s="223" t="e">
        <f>IF(AO791&gt;0,AO791/#REF!*100,"")</f>
        <v>#REF!</v>
      </c>
    </row>
    <row r="792" spans="1:46" ht="18" hidden="1" customHeight="1" outlineLevel="1">
      <c r="A792" s="2613"/>
      <c r="B792" s="2614"/>
      <c r="C792" s="1508" t="s">
        <v>78</v>
      </c>
      <c r="D792" s="1509"/>
      <c r="E792" s="1509"/>
      <c r="F792" s="1509"/>
      <c r="G792" s="1587"/>
      <c r="H792" s="1587"/>
      <c r="I792" s="1587"/>
      <c r="J792" s="1587"/>
      <c r="K792" s="1587"/>
      <c r="L792" s="1470">
        <f t="shared" ref="L792:P792" si="1883">IF(L772&gt;0,L789/L772*100,)</f>
        <v>0</v>
      </c>
      <c r="M792" s="1470">
        <f t="shared" si="1883"/>
        <v>0</v>
      </c>
      <c r="N792" s="1470">
        <f t="shared" si="1883"/>
        <v>0</v>
      </c>
      <c r="O792" s="1470">
        <f t="shared" si="1883"/>
        <v>0</v>
      </c>
      <c r="P792" s="961">
        <f t="shared" si="1883"/>
        <v>0</v>
      </c>
      <c r="Q792" s="957"/>
      <c r="R792" s="957"/>
      <c r="S792" s="957"/>
      <c r="T792" s="957"/>
      <c r="U792" s="1496"/>
      <c r="V792" s="1461"/>
      <c r="W792" s="1498"/>
      <c r="X792" s="1498"/>
      <c r="Y792" s="1498"/>
      <c r="Z792" s="1470">
        <f t="shared" ref="Z792:AD792" si="1884">IF(Z772&gt;0,Z789/Z772*100,)</f>
        <v>0</v>
      </c>
      <c r="AA792" s="1470">
        <f t="shared" si="1884"/>
        <v>0</v>
      </c>
      <c r="AB792" s="1470">
        <f t="shared" si="1884"/>
        <v>0</v>
      </c>
      <c r="AC792" s="1470">
        <f t="shared" si="1884"/>
        <v>0</v>
      </c>
      <c r="AD792" s="961">
        <f t="shared" si="1884"/>
        <v>0</v>
      </c>
      <c r="AE792" s="1496"/>
      <c r="AF792" s="1461"/>
      <c r="AG792" s="1498"/>
      <c r="AH792" s="1498"/>
      <c r="AI792" s="1498"/>
      <c r="AJ792" s="2080"/>
      <c r="AK792" s="763" t="e">
        <f>#REF!-U792</f>
        <v>#REF!</v>
      </c>
      <c r="AL792" s="19" t="e">
        <f>#REF!-#REF!</f>
        <v>#REF!</v>
      </c>
      <c r="AM792" s="19" t="e">
        <f>Q792-#REF!</f>
        <v>#REF!</v>
      </c>
      <c r="AN792" s="19" t="e">
        <f>R792-#REF!</f>
        <v>#REF!</v>
      </c>
      <c r="AO792" s="19" t="e">
        <f>#REF!-#REF!</f>
        <v>#REF!</v>
      </c>
      <c r="AP792" s="223" t="e">
        <f>IF(AK792&gt;0,AK792/#REF!*100,"")</f>
        <v>#REF!</v>
      </c>
      <c r="AQ792" s="223" t="e">
        <f>IF(AL792&gt;0,AL792/#REF!*100,"")</f>
        <v>#REF!</v>
      </c>
      <c r="AR792" s="223" t="e">
        <f t="shared" si="1845"/>
        <v>#REF!</v>
      </c>
      <c r="AS792" s="223" t="e">
        <f t="shared" si="1846"/>
        <v>#REF!</v>
      </c>
      <c r="AT792" s="223" t="e">
        <f>IF(AO792&gt;0,AO792/#REF!*100,"")</f>
        <v>#REF!</v>
      </c>
    </row>
    <row r="793" spans="1:46" ht="45.75" customHeight="1" outlineLevel="1">
      <c r="A793" s="2605">
        <v>5</v>
      </c>
      <c r="B793" s="2609" t="s">
        <v>60</v>
      </c>
      <c r="C793" s="1434" t="s">
        <v>302</v>
      </c>
      <c r="D793" s="1536"/>
      <c r="E793" s="1536"/>
      <c r="F793" s="1536"/>
      <c r="G793" s="1588"/>
      <c r="H793" s="1588"/>
      <c r="I793" s="1588"/>
      <c r="J793" s="1298">
        <f>J799</f>
        <v>0.72399999999999998</v>
      </c>
      <c r="K793" s="1298"/>
      <c r="L793" s="1298">
        <f>SUM(M793:P793)</f>
        <v>0.72758400000000001</v>
      </c>
      <c r="M793" s="1298">
        <f>M799</f>
        <v>0.30887999999999999</v>
      </c>
      <c r="N793" s="1298">
        <f>N799</f>
        <v>0.10296</v>
      </c>
      <c r="O793" s="1298">
        <f>O799</f>
        <v>0</v>
      </c>
      <c r="P793" s="1298">
        <f>P799</f>
        <v>0.31574400000000002</v>
      </c>
      <c r="Q793" s="1303">
        <f t="shared" ref="Q793:T793" si="1885">Q799</f>
        <v>0.731016</v>
      </c>
      <c r="R793" s="1303">
        <f t="shared" si="1885"/>
        <v>0.72758400000000001</v>
      </c>
      <c r="S793" s="1303">
        <f t="shared" si="1885"/>
        <v>0.72758400000000001</v>
      </c>
      <c r="T793" s="1303">
        <f t="shared" si="1885"/>
        <v>0.72758400000000001</v>
      </c>
      <c r="U793" s="1762">
        <f t="shared" ref="U793:U800" si="1886">SUM(V793:Y793)</f>
        <v>0.73899199999999998</v>
      </c>
      <c r="V793" s="1641">
        <f>V799</f>
        <v>0.307</v>
      </c>
      <c r="W793" s="1863">
        <f>W799</f>
        <v>0.10299999999999999</v>
      </c>
      <c r="X793" s="1870">
        <v>0</v>
      </c>
      <c r="Y793" s="1640">
        <f>328992/1000000</f>
        <v>0.32899200000000001</v>
      </c>
      <c r="Z793" s="1298">
        <f>SUM(AA793:AD793)</f>
        <v>0.73070400000000002</v>
      </c>
      <c r="AA793" s="1298">
        <f>AA799</f>
        <v>0.312</v>
      </c>
      <c r="AB793" s="1298">
        <f>AB799</f>
        <v>0.10296</v>
      </c>
      <c r="AC793" s="1298">
        <f>AC799</f>
        <v>0</v>
      </c>
      <c r="AD793" s="1298">
        <f>AD799</f>
        <v>0.31574400000000002</v>
      </c>
      <c r="AE793" s="1762">
        <f>SUM(AF793:AI793)</f>
        <v>0.312</v>
      </c>
      <c r="AF793" s="1641">
        <f>AF799</f>
        <v>0.312</v>
      </c>
      <c r="AG793" s="1863">
        <f>AG799</f>
        <v>0</v>
      </c>
      <c r="AH793" s="1870">
        <v>0</v>
      </c>
      <c r="AI793" s="1640"/>
      <c r="AJ793" s="2098"/>
      <c r="AK793" s="763" t="e">
        <f>#REF!-U793</f>
        <v>#REF!</v>
      </c>
      <c r="AL793" s="19" t="e">
        <f>#REF!-#REF!</f>
        <v>#REF!</v>
      </c>
      <c r="AM793" s="19" t="e">
        <f>Q793-#REF!</f>
        <v>#REF!</v>
      </c>
      <c r="AN793" s="19" t="e">
        <f>R793-#REF!</f>
        <v>#REF!</v>
      </c>
      <c r="AO793" s="19" t="e">
        <f>#REF!-#REF!</f>
        <v>#REF!</v>
      </c>
      <c r="AP793" s="223" t="e">
        <f>IF(AK793&gt;0,AK793/#REF!*100,"")</f>
        <v>#REF!</v>
      </c>
      <c r="AQ793" s="223" t="e">
        <f>IF(AL793&gt;0,AL793/#REF!*100,"")</f>
        <v>#REF!</v>
      </c>
      <c r="AR793" s="223" t="e">
        <f t="shared" si="1845"/>
        <v>#REF!</v>
      </c>
      <c r="AS793" s="223" t="e">
        <f t="shared" si="1846"/>
        <v>#REF!</v>
      </c>
      <c r="AT793" s="223" t="e">
        <f>IF(AO793&gt;0,AO793/#REF!*100,"")</f>
        <v>#REF!</v>
      </c>
    </row>
    <row r="794" spans="1:46" ht="39.75" hidden="1" customHeight="1" outlineLevel="1">
      <c r="A794" s="2606"/>
      <c r="B794" s="2610"/>
      <c r="C794" s="962" t="s">
        <v>79</v>
      </c>
      <c r="D794" s="1271"/>
      <c r="E794" s="1271"/>
      <c r="F794" s="1271"/>
      <c r="G794" s="963"/>
      <c r="H794" s="963"/>
      <c r="I794" s="963"/>
      <c r="J794" s="965"/>
      <c r="K794" s="965"/>
      <c r="L794" s="966">
        <f t="shared" ref="L794:P794" si="1887">IF(L773&gt;0,L793/L773*100,)</f>
        <v>0</v>
      </c>
      <c r="M794" s="967">
        <f t="shared" si="1887"/>
        <v>0</v>
      </c>
      <c r="N794" s="967">
        <f t="shared" si="1887"/>
        <v>0</v>
      </c>
      <c r="O794" s="967">
        <f t="shared" si="1887"/>
        <v>0</v>
      </c>
      <c r="P794" s="968">
        <f t="shared" si="1887"/>
        <v>0</v>
      </c>
      <c r="Q794" s="1303">
        <f t="shared" ref="Q794:T794" si="1888">IF(Q773&gt;0,Q793/Q773*100,)</f>
        <v>0</v>
      </c>
      <c r="R794" s="1303">
        <f t="shared" si="1888"/>
        <v>0</v>
      </c>
      <c r="S794" s="1303">
        <f t="shared" si="1888"/>
        <v>0</v>
      </c>
      <c r="T794" s="1303">
        <f t="shared" si="1888"/>
        <v>0</v>
      </c>
      <c r="U794" s="1762">
        <f t="shared" si="1886"/>
        <v>9.1080764000000007E-4</v>
      </c>
      <c r="V794" s="1461">
        <f>V799*0.85*1.45/1000</f>
        <v>3.7837750000000001E-4</v>
      </c>
      <c r="W794" s="1498">
        <f>W793*0.85*1.45/1000</f>
        <v>1.2694749999999998E-4</v>
      </c>
      <c r="X794" s="1870">
        <f>X793*0.85*1.45/1000</f>
        <v>0</v>
      </c>
      <c r="Y794" s="1498">
        <f>Y793*0.85*1.45/1000</f>
        <v>4.0548263999999997E-4</v>
      </c>
      <c r="Z794" s="966">
        <f t="shared" ref="Z794:AD794" si="1889">IF(Z773&gt;0,Z793/Z773*100,)</f>
        <v>0</v>
      </c>
      <c r="AA794" s="967">
        <f t="shared" si="1889"/>
        <v>0</v>
      </c>
      <c r="AB794" s="967">
        <f t="shared" si="1889"/>
        <v>0</v>
      </c>
      <c r="AC794" s="967">
        <f t="shared" si="1889"/>
        <v>0</v>
      </c>
      <c r="AD794" s="968">
        <f t="shared" si="1889"/>
        <v>0</v>
      </c>
      <c r="AE794" s="1762">
        <f t="shared" ref="AE794:AE800" si="1890">SUM(AF794:AI794)</f>
        <v>3.8454E-4</v>
      </c>
      <c r="AF794" s="1461">
        <f>AF799*0.85*1.45/1000</f>
        <v>3.8454E-4</v>
      </c>
      <c r="AG794" s="1498">
        <f>AG793*0.85*1.45/1000</f>
        <v>0</v>
      </c>
      <c r="AH794" s="1870">
        <f>AH793*0.85*1.45/1000</f>
        <v>0</v>
      </c>
      <c r="AI794" s="1498">
        <f>AI793*0.85*1.45/1000</f>
        <v>0</v>
      </c>
      <c r="AJ794" s="2080"/>
      <c r="AK794" s="763" t="e">
        <f>#REF!-U794</f>
        <v>#REF!</v>
      </c>
      <c r="AL794" s="19" t="e">
        <f>#REF!-#REF!</f>
        <v>#REF!</v>
      </c>
      <c r="AM794" s="19" t="e">
        <f>Q794-#REF!</f>
        <v>#REF!</v>
      </c>
      <c r="AN794" s="19" t="e">
        <f>R794-#REF!</f>
        <v>#REF!</v>
      </c>
      <c r="AO794" s="19" t="e">
        <f>#REF!-#REF!</f>
        <v>#REF!</v>
      </c>
      <c r="AP794" s="223" t="e">
        <f>IF(AK794&gt;0,AK794/#REF!*100,"")</f>
        <v>#REF!</v>
      </c>
      <c r="AQ794" s="223" t="e">
        <f>IF(AL794&gt;0,AL794/#REF!*100,"")</f>
        <v>#REF!</v>
      </c>
      <c r="AR794" s="223" t="e">
        <f t="shared" si="1845"/>
        <v>#REF!</v>
      </c>
      <c r="AS794" s="223" t="e">
        <f t="shared" si="1846"/>
        <v>#REF!</v>
      </c>
      <c r="AT794" s="223" t="e">
        <f>IF(AO794&gt;0,AO794/#REF!*100,"")</f>
        <v>#REF!</v>
      </c>
    </row>
    <row r="795" spans="1:46" ht="18" hidden="1" customHeight="1" outlineLevel="1">
      <c r="A795" s="2605" t="s">
        <v>39</v>
      </c>
      <c r="B795" s="2611" t="s">
        <v>21</v>
      </c>
      <c r="C795" s="1434" t="s">
        <v>302</v>
      </c>
      <c r="D795" s="1496"/>
      <c r="E795" s="1496"/>
      <c r="F795" s="1496"/>
      <c r="G795" s="1497"/>
      <c r="H795" s="1497"/>
      <c r="I795" s="1497"/>
      <c r="J795" s="1589"/>
      <c r="K795" s="1589"/>
      <c r="L795" s="1590">
        <f>SUM(M795:P795)</f>
        <v>0</v>
      </c>
      <c r="M795" s="1538"/>
      <c r="N795" s="1457"/>
      <c r="O795" s="1457"/>
      <c r="P795" s="969"/>
      <c r="Q795" s="1303">
        <f t="shared" ref="Q795:T795" si="1891">SUM(R795:U795)</f>
        <v>0</v>
      </c>
      <c r="R795" s="1303">
        <f t="shared" si="1891"/>
        <v>0</v>
      </c>
      <c r="S795" s="1303">
        <f t="shared" si="1891"/>
        <v>0</v>
      </c>
      <c r="T795" s="1303">
        <f t="shared" si="1891"/>
        <v>0</v>
      </c>
      <c r="U795" s="1762">
        <f t="shared" si="1886"/>
        <v>0</v>
      </c>
      <c r="V795" s="1461"/>
      <c r="W795" s="1498"/>
      <c r="X795" s="1870"/>
      <c r="Y795" s="1498"/>
      <c r="Z795" s="1590">
        <f>SUM(AA795:AD795)</f>
        <v>0</v>
      </c>
      <c r="AA795" s="1538"/>
      <c r="AB795" s="1457"/>
      <c r="AC795" s="1457"/>
      <c r="AD795" s="969"/>
      <c r="AE795" s="1762">
        <f t="shared" si="1890"/>
        <v>0</v>
      </c>
      <c r="AF795" s="1461"/>
      <c r="AG795" s="1498"/>
      <c r="AH795" s="1870"/>
      <c r="AI795" s="1498"/>
      <c r="AJ795" s="2080"/>
      <c r="AK795" s="763" t="e">
        <f>#REF!-U795</f>
        <v>#REF!</v>
      </c>
      <c r="AL795" s="19" t="e">
        <f>#REF!-#REF!</f>
        <v>#REF!</v>
      </c>
      <c r="AM795" s="19" t="e">
        <f>Q795-#REF!</f>
        <v>#REF!</v>
      </c>
      <c r="AN795" s="19" t="e">
        <f>R795-#REF!</f>
        <v>#REF!</v>
      </c>
      <c r="AO795" s="19" t="e">
        <f>#REF!-#REF!</f>
        <v>#REF!</v>
      </c>
      <c r="AP795" s="223" t="e">
        <f>IF(AK795&gt;0,AK795/#REF!*100,"")</f>
        <v>#REF!</v>
      </c>
      <c r="AQ795" s="223" t="e">
        <f>IF(AL795&gt;0,AL795/#REF!*100,"")</f>
        <v>#REF!</v>
      </c>
      <c r="AR795" s="223" t="e">
        <f t="shared" si="1845"/>
        <v>#REF!</v>
      </c>
      <c r="AS795" s="223" t="e">
        <f t="shared" si="1846"/>
        <v>#REF!</v>
      </c>
      <c r="AT795" s="223" t="e">
        <f>IF(AO795&gt;0,AO795/#REF!*100,"")</f>
        <v>#REF!</v>
      </c>
    </row>
    <row r="796" spans="1:46" ht="18" hidden="1" customHeight="1" outlineLevel="1">
      <c r="A796" s="2606"/>
      <c r="B796" s="2612"/>
      <c r="C796" s="1508" t="s">
        <v>80</v>
      </c>
      <c r="D796" s="1509"/>
      <c r="E796" s="1509"/>
      <c r="F796" s="1509"/>
      <c r="G796" s="1587"/>
      <c r="H796" s="1587"/>
      <c r="I796" s="1587"/>
      <c r="J796" s="1591"/>
      <c r="K796" s="1591"/>
      <c r="L796" s="1592">
        <f t="shared" ref="L796:P796" si="1892">IF(L777&gt;0,L795/L777*100,)</f>
        <v>0</v>
      </c>
      <c r="M796" s="1455">
        <f t="shared" si="1892"/>
        <v>0</v>
      </c>
      <c r="N796" s="1455">
        <f t="shared" si="1892"/>
        <v>0</v>
      </c>
      <c r="O796" s="1455">
        <f t="shared" si="1892"/>
        <v>0</v>
      </c>
      <c r="P796" s="54">
        <f t="shared" si="1892"/>
        <v>0</v>
      </c>
      <c r="Q796" s="1303">
        <f t="shared" ref="Q796:T796" si="1893">IF(Q777&gt;0,Q795/Q777*100,)</f>
        <v>0</v>
      </c>
      <c r="R796" s="1303">
        <f t="shared" si="1893"/>
        <v>0</v>
      </c>
      <c r="S796" s="1303">
        <f t="shared" si="1893"/>
        <v>0</v>
      </c>
      <c r="T796" s="1303">
        <f t="shared" si="1893"/>
        <v>0</v>
      </c>
      <c r="U796" s="1762">
        <f t="shared" si="1886"/>
        <v>0</v>
      </c>
      <c r="V796" s="1461"/>
      <c r="W796" s="1498"/>
      <c r="X796" s="1870"/>
      <c r="Y796" s="1498"/>
      <c r="Z796" s="1592">
        <f t="shared" ref="Z796:AD796" si="1894">IF(Z777&gt;0,Z795/Z777*100,)</f>
        <v>0</v>
      </c>
      <c r="AA796" s="1455">
        <f t="shared" si="1894"/>
        <v>0</v>
      </c>
      <c r="AB796" s="1455">
        <f t="shared" si="1894"/>
        <v>0</v>
      </c>
      <c r="AC796" s="1455">
        <f t="shared" si="1894"/>
        <v>0</v>
      </c>
      <c r="AD796" s="54">
        <f t="shared" si="1894"/>
        <v>0</v>
      </c>
      <c r="AE796" s="1762">
        <f t="shared" si="1890"/>
        <v>0</v>
      </c>
      <c r="AF796" s="1461"/>
      <c r="AG796" s="1498"/>
      <c r="AH796" s="1870"/>
      <c r="AI796" s="1498"/>
      <c r="AJ796" s="2080"/>
      <c r="AK796" s="763" t="e">
        <f>#REF!-U796</f>
        <v>#REF!</v>
      </c>
      <c r="AL796" s="19" t="e">
        <f>#REF!-#REF!</f>
        <v>#REF!</v>
      </c>
      <c r="AM796" s="19" t="e">
        <f>Q796-#REF!</f>
        <v>#REF!</v>
      </c>
      <c r="AN796" s="19" t="e">
        <f>R796-#REF!</f>
        <v>#REF!</v>
      </c>
      <c r="AO796" s="19" t="e">
        <f>#REF!-#REF!</f>
        <v>#REF!</v>
      </c>
      <c r="AP796" s="223" t="e">
        <f>IF(AK796&gt;0,AK796/#REF!*100,"")</f>
        <v>#REF!</v>
      </c>
      <c r="AQ796" s="223" t="e">
        <f>IF(AL796&gt;0,AL796/#REF!*100,"")</f>
        <v>#REF!</v>
      </c>
      <c r="AR796" s="223" t="e">
        <f t="shared" si="1845"/>
        <v>#REF!</v>
      </c>
      <c r="AS796" s="223" t="e">
        <f t="shared" si="1846"/>
        <v>#REF!</v>
      </c>
      <c r="AT796" s="223" t="e">
        <f>IF(AO796&gt;0,AO796/#REF!*100,"")</f>
        <v>#REF!</v>
      </c>
    </row>
    <row r="797" spans="1:46" ht="18" hidden="1" customHeight="1" outlineLevel="1">
      <c r="A797" s="2605" t="s">
        <v>40</v>
      </c>
      <c r="B797" s="2607" t="s">
        <v>22</v>
      </c>
      <c r="C797" s="1434" t="s">
        <v>302</v>
      </c>
      <c r="D797" s="1496"/>
      <c r="E797" s="1496"/>
      <c r="F797" s="1496"/>
      <c r="G797" s="1497"/>
      <c r="H797" s="1497"/>
      <c r="I797" s="1497"/>
      <c r="J797" s="1589"/>
      <c r="K797" s="1589"/>
      <c r="L797" s="1590">
        <f>SUM(M797:P797)</f>
        <v>0</v>
      </c>
      <c r="M797" s="1538"/>
      <c r="N797" s="1457"/>
      <c r="O797" s="1457"/>
      <c r="P797" s="969"/>
      <c r="Q797" s="1303">
        <f t="shared" ref="Q797:T797" si="1895">SUM(R797:U797)</f>
        <v>0</v>
      </c>
      <c r="R797" s="1303">
        <f t="shared" si="1895"/>
        <v>0</v>
      </c>
      <c r="S797" s="1303">
        <f t="shared" si="1895"/>
        <v>0</v>
      </c>
      <c r="T797" s="1303">
        <f t="shared" si="1895"/>
        <v>0</v>
      </c>
      <c r="U797" s="1762">
        <f t="shared" si="1886"/>
        <v>0</v>
      </c>
      <c r="V797" s="1461"/>
      <c r="W797" s="1498"/>
      <c r="X797" s="1870"/>
      <c r="Y797" s="1498"/>
      <c r="Z797" s="1590">
        <f>SUM(AA797:AD797)</f>
        <v>0</v>
      </c>
      <c r="AA797" s="1538"/>
      <c r="AB797" s="1457"/>
      <c r="AC797" s="1457"/>
      <c r="AD797" s="969"/>
      <c r="AE797" s="1762">
        <f t="shared" si="1890"/>
        <v>0</v>
      </c>
      <c r="AF797" s="1461"/>
      <c r="AG797" s="1498"/>
      <c r="AH797" s="1870"/>
      <c r="AI797" s="1498"/>
      <c r="AJ797" s="2080"/>
      <c r="AK797" s="763" t="e">
        <f>#REF!-U797</f>
        <v>#REF!</v>
      </c>
      <c r="AL797" s="19" t="e">
        <f>#REF!-#REF!</f>
        <v>#REF!</v>
      </c>
      <c r="AM797" s="19" t="e">
        <f>Q797-#REF!</f>
        <v>#REF!</v>
      </c>
      <c r="AN797" s="19" t="e">
        <f>R797-#REF!</f>
        <v>#REF!</v>
      </c>
      <c r="AO797" s="19" t="e">
        <f>#REF!-#REF!</f>
        <v>#REF!</v>
      </c>
      <c r="AP797" s="223" t="e">
        <f>IF(AK797&gt;0,AK797/#REF!*100,"")</f>
        <v>#REF!</v>
      </c>
      <c r="AQ797" s="223" t="e">
        <f>IF(AL797&gt;0,AL797/#REF!*100,"")</f>
        <v>#REF!</v>
      </c>
      <c r="AR797" s="223" t="e">
        <f t="shared" si="1845"/>
        <v>#REF!</v>
      </c>
      <c r="AS797" s="223" t="e">
        <f t="shared" si="1846"/>
        <v>#REF!</v>
      </c>
      <c r="AT797" s="223" t="e">
        <f>IF(AO797&gt;0,AO797/#REF!*100,"")</f>
        <v>#REF!</v>
      </c>
    </row>
    <row r="798" spans="1:46" ht="18" hidden="1" customHeight="1" outlineLevel="1">
      <c r="A798" s="2606"/>
      <c r="B798" s="2608"/>
      <c r="C798" s="1508" t="s">
        <v>81</v>
      </c>
      <c r="D798" s="1509"/>
      <c r="E798" s="1509"/>
      <c r="F798" s="1509"/>
      <c r="G798" s="1587"/>
      <c r="H798" s="1587"/>
      <c r="I798" s="1587"/>
      <c r="J798" s="1591"/>
      <c r="K798" s="1591"/>
      <c r="L798" s="1592">
        <f t="shared" ref="L798:P798" si="1896">IF(L781&gt;0,L797/L781*100,)</f>
        <v>0</v>
      </c>
      <c r="M798" s="1455">
        <f t="shared" si="1896"/>
        <v>0</v>
      </c>
      <c r="N798" s="1455">
        <f t="shared" si="1896"/>
        <v>0</v>
      </c>
      <c r="O798" s="1455">
        <f t="shared" si="1896"/>
        <v>0</v>
      </c>
      <c r="P798" s="970">
        <f t="shared" si="1896"/>
        <v>0</v>
      </c>
      <c r="Q798" s="1303">
        <f t="shared" ref="Q798:T798" si="1897">IF(Q781&gt;0,Q797/Q781*100,)</f>
        <v>0</v>
      </c>
      <c r="R798" s="1303">
        <f t="shared" si="1897"/>
        <v>0</v>
      </c>
      <c r="S798" s="1303">
        <f t="shared" si="1897"/>
        <v>0</v>
      </c>
      <c r="T798" s="1303">
        <f t="shared" si="1897"/>
        <v>0</v>
      </c>
      <c r="U798" s="1762">
        <f t="shared" si="1886"/>
        <v>0</v>
      </c>
      <c r="V798" s="1461">
        <f>V797*0.85*1.45/1000</f>
        <v>0</v>
      </c>
      <c r="W798" s="1498">
        <f>W797*0.85*1.45/1000</f>
        <v>0</v>
      </c>
      <c r="X798" s="1870">
        <f>X797*0.85*1.45/1000</f>
        <v>0</v>
      </c>
      <c r="Y798" s="1498">
        <f>Y797*0.85*1.45/1000</f>
        <v>0</v>
      </c>
      <c r="Z798" s="1592">
        <f t="shared" ref="Z798:AD798" si="1898">IF(Z781&gt;0,Z797/Z781*100,)</f>
        <v>0</v>
      </c>
      <c r="AA798" s="1455">
        <f t="shared" si="1898"/>
        <v>0</v>
      </c>
      <c r="AB798" s="1455">
        <f t="shared" si="1898"/>
        <v>0</v>
      </c>
      <c r="AC798" s="1455">
        <f t="shared" si="1898"/>
        <v>0</v>
      </c>
      <c r="AD798" s="970">
        <f t="shared" si="1898"/>
        <v>0</v>
      </c>
      <c r="AE798" s="1762">
        <f t="shared" si="1890"/>
        <v>0</v>
      </c>
      <c r="AF798" s="1461">
        <f>AF797*0.85*1.45/1000</f>
        <v>0</v>
      </c>
      <c r="AG798" s="1498">
        <f>AG797*0.85*1.45/1000</f>
        <v>0</v>
      </c>
      <c r="AH798" s="1870">
        <f>AH797*0.85*1.45/1000</f>
        <v>0</v>
      </c>
      <c r="AI798" s="1498">
        <f>AI797*0.85*1.45/1000</f>
        <v>0</v>
      </c>
      <c r="AJ798" s="2080"/>
      <c r="AK798" s="763" t="e">
        <f>#REF!-U798</f>
        <v>#REF!</v>
      </c>
      <c r="AL798" s="19" t="e">
        <f>#REF!-#REF!</f>
        <v>#REF!</v>
      </c>
      <c r="AM798" s="19" t="e">
        <f>Q798-#REF!</f>
        <v>#REF!</v>
      </c>
      <c r="AN798" s="19" t="e">
        <f>R798-#REF!</f>
        <v>#REF!</v>
      </c>
      <c r="AO798" s="19" t="e">
        <f>#REF!-#REF!</f>
        <v>#REF!</v>
      </c>
      <c r="AP798" s="223" t="e">
        <f>IF(AK798&gt;0,AK798/#REF!*100,"")</f>
        <v>#REF!</v>
      </c>
      <c r="AQ798" s="223" t="e">
        <f>IF(AL798&gt;0,AL798/#REF!*100,"")</f>
        <v>#REF!</v>
      </c>
      <c r="AR798" s="223" t="e">
        <f t="shared" si="1845"/>
        <v>#REF!</v>
      </c>
      <c r="AS798" s="223" t="e">
        <f t="shared" si="1846"/>
        <v>#REF!</v>
      </c>
      <c r="AT798" s="223" t="e">
        <f>IF(AO798&gt;0,AO798/#REF!*100,"")</f>
        <v>#REF!</v>
      </c>
    </row>
    <row r="799" spans="1:46" ht="18" customHeight="1" outlineLevel="1">
      <c r="A799" s="2605" t="s">
        <v>41</v>
      </c>
      <c r="B799" s="2607" t="s">
        <v>23</v>
      </c>
      <c r="C799" s="1434" t="s">
        <v>302</v>
      </c>
      <c r="D799" s="1496"/>
      <c r="E799" s="1496"/>
      <c r="F799" s="1496"/>
      <c r="G799" s="1497"/>
      <c r="H799" s="1497"/>
      <c r="I799" s="1497"/>
      <c r="J799" s="1593">
        <v>0.72399999999999998</v>
      </c>
      <c r="K799" s="1589"/>
      <c r="L799" s="1483">
        <f>SUM(M799:P799)</f>
        <v>0.72758400000000001</v>
      </c>
      <c r="M799" s="1483">
        <v>0.30887999999999999</v>
      </c>
      <c r="N799" s="1483">
        <v>0.10296</v>
      </c>
      <c r="O799" s="1483">
        <v>0</v>
      </c>
      <c r="P799" s="1483">
        <v>0.31574400000000002</v>
      </c>
      <c r="Q799" s="1303">
        <v>0.731016</v>
      </c>
      <c r="R799" s="1303">
        <v>0.72758400000000001</v>
      </c>
      <c r="S799" s="1303">
        <v>0.72758400000000001</v>
      </c>
      <c r="T799" s="1303">
        <v>0.72758400000000001</v>
      </c>
      <c r="U799" s="1762">
        <f t="shared" si="1886"/>
        <v>0.73899199999999998</v>
      </c>
      <c r="V799" s="1640">
        <v>0.307</v>
      </c>
      <c r="W799" s="1640">
        <v>0.10299999999999999</v>
      </c>
      <c r="X799" s="1870">
        <v>0</v>
      </c>
      <c r="Y799" s="1640">
        <f>328992/1000000</f>
        <v>0.32899200000000001</v>
      </c>
      <c r="Z799" s="1483">
        <f>SUM(AA799:AD799)</f>
        <v>0.73070400000000002</v>
      </c>
      <c r="AA799" s="1483">
        <v>0.312</v>
      </c>
      <c r="AB799" s="1483">
        <v>0.10296</v>
      </c>
      <c r="AC799" s="1483">
        <v>0</v>
      </c>
      <c r="AD799" s="1483">
        <v>0.31574400000000002</v>
      </c>
      <c r="AE799" s="1762">
        <f t="shared" si="1890"/>
        <v>0.312</v>
      </c>
      <c r="AF799" s="1640">
        <v>0.312</v>
      </c>
      <c r="AG799" s="1640"/>
      <c r="AH799" s="1870"/>
      <c r="AI799" s="1640"/>
      <c r="AJ799" s="2098"/>
      <c r="AK799" s="763" t="e">
        <f>#REF!-U799</f>
        <v>#REF!</v>
      </c>
      <c r="AL799" s="19" t="e">
        <f>#REF!-#REF!</f>
        <v>#REF!</v>
      </c>
      <c r="AM799" s="19" t="e">
        <f>Q799-#REF!</f>
        <v>#REF!</v>
      </c>
      <c r="AN799" s="19" t="e">
        <f>R799-#REF!</f>
        <v>#REF!</v>
      </c>
      <c r="AO799" s="19" t="e">
        <f>#REF!-#REF!</f>
        <v>#REF!</v>
      </c>
      <c r="AP799" s="223" t="e">
        <f>IF(AK799&gt;0,AK799/#REF!*100,"")</f>
        <v>#REF!</v>
      </c>
      <c r="AQ799" s="223" t="e">
        <f>IF(AL799&gt;0,AL799/#REF!*100,"")</f>
        <v>#REF!</v>
      </c>
      <c r="AR799" s="223" t="e">
        <f t="shared" si="1845"/>
        <v>#REF!</v>
      </c>
      <c r="AS799" s="223" t="e">
        <f t="shared" si="1846"/>
        <v>#REF!</v>
      </c>
      <c r="AT799" s="223" t="e">
        <f>IF(AO799&gt;0,AO799/#REF!*100,"")</f>
        <v>#REF!</v>
      </c>
    </row>
    <row r="800" spans="1:46" ht="18" hidden="1" customHeight="1" outlineLevel="1">
      <c r="A800" s="2606"/>
      <c r="B800" s="2608"/>
      <c r="C800" s="1508" t="s">
        <v>82</v>
      </c>
      <c r="D800" s="1509"/>
      <c r="E800" s="1509"/>
      <c r="F800" s="1509"/>
      <c r="G800" s="1587"/>
      <c r="H800" s="1587"/>
      <c r="I800" s="1587"/>
      <c r="J800" s="1591"/>
      <c r="K800" s="1591"/>
      <c r="L800" s="1592">
        <f t="shared" ref="L800:P800" si="1899">IF(L785&gt;0,L799/L785*100,)</f>
        <v>0</v>
      </c>
      <c r="M800" s="1455">
        <f t="shared" si="1899"/>
        <v>0</v>
      </c>
      <c r="N800" s="1455">
        <f t="shared" si="1899"/>
        <v>0</v>
      </c>
      <c r="O800" s="1455">
        <f t="shared" si="1899"/>
        <v>0</v>
      </c>
      <c r="P800" s="968">
        <f t="shared" si="1899"/>
        <v>0</v>
      </c>
      <c r="Q800" s="1303"/>
      <c r="R800" s="1303"/>
      <c r="S800" s="1303"/>
      <c r="T800" s="1303"/>
      <c r="U800" s="1762">
        <f t="shared" si="1886"/>
        <v>0</v>
      </c>
      <c r="V800" s="1461"/>
      <c r="W800" s="1498"/>
      <c r="X800" s="1498"/>
      <c r="Y800" s="1498"/>
      <c r="Z800" s="1592">
        <f t="shared" ref="Z800:AD800" si="1900">IF(Z785&gt;0,Z799/Z785*100,)</f>
        <v>0</v>
      </c>
      <c r="AA800" s="1455">
        <f t="shared" si="1900"/>
        <v>0</v>
      </c>
      <c r="AB800" s="1455">
        <f t="shared" si="1900"/>
        <v>0</v>
      </c>
      <c r="AC800" s="1455">
        <f t="shared" si="1900"/>
        <v>0</v>
      </c>
      <c r="AD800" s="968">
        <f t="shared" si="1900"/>
        <v>0</v>
      </c>
      <c r="AE800" s="1762">
        <f t="shared" si="1890"/>
        <v>0</v>
      </c>
      <c r="AF800" s="1461"/>
      <c r="AG800" s="1498"/>
      <c r="AH800" s="1498"/>
      <c r="AI800" s="1498"/>
      <c r="AJ800" s="2080"/>
      <c r="AK800" s="763" t="e">
        <f>#REF!-U800</f>
        <v>#REF!</v>
      </c>
      <c r="AL800" s="19" t="e">
        <f>#REF!-#REF!</f>
        <v>#REF!</v>
      </c>
      <c r="AM800" s="19" t="e">
        <f>Q800-#REF!</f>
        <v>#REF!</v>
      </c>
      <c r="AN800" s="19" t="e">
        <f>R800-#REF!</f>
        <v>#REF!</v>
      </c>
      <c r="AO800" s="19" t="e">
        <f>#REF!-#REF!</f>
        <v>#REF!</v>
      </c>
      <c r="AP800" s="223" t="e">
        <f>IF(AK800&gt;0,AK800/#REF!*100,"")</f>
        <v>#REF!</v>
      </c>
      <c r="AQ800" s="223" t="e">
        <f>IF(AL800&gt;0,AL800/#REF!*100,"")</f>
        <v>#REF!</v>
      </c>
      <c r="AR800" s="223" t="e">
        <f t="shared" si="1845"/>
        <v>#REF!</v>
      </c>
      <c r="AS800" s="223" t="e">
        <f t="shared" si="1846"/>
        <v>#REF!</v>
      </c>
      <c r="AT800" s="223" t="e">
        <f>IF(AO800&gt;0,AO800/#REF!*100,"")</f>
        <v>#REF!</v>
      </c>
    </row>
    <row r="801" spans="1:53" ht="39.75" customHeight="1" outlineLevel="1">
      <c r="A801" s="2565">
        <v>6</v>
      </c>
      <c r="B801" s="2567" t="s">
        <v>99</v>
      </c>
      <c r="C801" s="1487" t="s">
        <v>303</v>
      </c>
      <c r="D801" s="1559"/>
      <c r="E801" s="1559"/>
      <c r="F801" s="1559"/>
      <c r="G801" s="1594"/>
      <c r="H801" s="1594"/>
      <c r="I801" s="1594"/>
      <c r="J801" s="1298">
        <f t="shared" ref="J801" si="1901">J805+J809+J813+J818</f>
        <v>4.4876478920533796</v>
      </c>
      <c r="K801" s="1298"/>
      <c r="L801" s="1298">
        <f t="shared" ref="L801:P801" si="1902">L805+L809+L813+L818</f>
        <v>3.9215123298083023</v>
      </c>
      <c r="M801" s="1298">
        <f t="shared" si="1902"/>
        <v>1.5696982499562335</v>
      </c>
      <c r="N801" s="1298">
        <f t="shared" si="1902"/>
        <v>0.73125432093132647</v>
      </c>
      <c r="O801" s="1298">
        <f t="shared" si="1902"/>
        <v>0.34012325886909522</v>
      </c>
      <c r="P801" s="1298">
        <f t="shared" si="1902"/>
        <v>1.2804365000516473</v>
      </c>
      <c r="Q801" s="1303">
        <f t="shared" ref="Q801:T801" si="1903">Q805+Q809+Q813+Q818</f>
        <v>4.2257159523789278</v>
      </c>
      <c r="R801" s="1303">
        <f t="shared" si="1903"/>
        <v>4.2838931349978253</v>
      </c>
      <c r="S801" s="1303">
        <f t="shared" si="1903"/>
        <v>4.3430020957807196</v>
      </c>
      <c r="T801" s="1303">
        <f t="shared" si="1903"/>
        <v>4.4030594295643466</v>
      </c>
      <c r="U801" s="1762">
        <f>SUM(V801:Y801)</f>
        <v>3.7488450163197857</v>
      </c>
      <c r="V801" s="1644">
        <f>V805+V809</f>
        <v>1.5574874171192166</v>
      </c>
      <c r="W801" s="1644">
        <f t="shared" ref="W801:Y801" si="1904">W805+W809</f>
        <v>0.64726700000000004</v>
      </c>
      <c r="X801" s="1644">
        <f t="shared" si="1904"/>
        <v>0.29226581061000001</v>
      </c>
      <c r="Y801" s="1644">
        <f t="shared" si="1904"/>
        <v>1.2518247885905689</v>
      </c>
      <c r="Z801" s="1298">
        <f t="shared" ref="Z801:AD801" si="1905">Z805+Z809+Z813+Z818</f>
        <v>4.1507920723454905</v>
      </c>
      <c r="AA801" s="1303">
        <f t="shared" si="1905"/>
        <v>1.7967161892812542</v>
      </c>
      <c r="AB801" s="1303">
        <f t="shared" si="1905"/>
        <v>0.7399658660785895</v>
      </c>
      <c r="AC801" s="1303">
        <f t="shared" si="1905"/>
        <v>0.36828146320515759</v>
      </c>
      <c r="AD801" s="1303">
        <f t="shared" si="1905"/>
        <v>1.2458285537804896</v>
      </c>
      <c r="AE801" s="1762">
        <f>SUM(AF801:AI801)</f>
        <v>1.515852058471002</v>
      </c>
      <c r="AF801" s="1644">
        <f>AF805+AF809</f>
        <v>1.515852058471002</v>
      </c>
      <c r="AG801" s="1644">
        <f t="shared" ref="AG801:AI801" si="1906">AG805+AG809</f>
        <v>0</v>
      </c>
      <c r="AH801" s="1644">
        <f t="shared" si="1906"/>
        <v>0</v>
      </c>
      <c r="AI801" s="1644">
        <f t="shared" si="1906"/>
        <v>0</v>
      </c>
      <c r="AJ801" s="2099"/>
      <c r="AK801" s="763" t="e">
        <f>#REF!-U801</f>
        <v>#REF!</v>
      </c>
      <c r="AL801" s="19" t="e">
        <f>#REF!-#REF!</f>
        <v>#REF!</v>
      </c>
      <c r="AM801" s="19" t="e">
        <f>Q801-#REF!</f>
        <v>#REF!</v>
      </c>
      <c r="AN801" s="19" t="e">
        <f>R801-#REF!</f>
        <v>#REF!</v>
      </c>
      <c r="AO801" s="19" t="e">
        <f>#REF!-#REF!</f>
        <v>#REF!</v>
      </c>
      <c r="AP801" s="223" t="e">
        <f>IF(AK801&gt;0,AK801/#REF!*100,"")</f>
        <v>#REF!</v>
      </c>
      <c r="AQ801" s="223" t="e">
        <f>IF(AL801&gt;0,AL801/#REF!*100,"")</f>
        <v>#REF!</v>
      </c>
      <c r="AR801" s="223" t="e">
        <f t="shared" si="1845"/>
        <v>#REF!</v>
      </c>
      <c r="AS801" s="223" t="e">
        <f t="shared" si="1846"/>
        <v>#REF!</v>
      </c>
      <c r="AT801" s="223" t="e">
        <f>IF(AO801&gt;0,AO801/#REF!*100,"")</f>
        <v>#REF!</v>
      </c>
    </row>
    <row r="802" spans="1:53" ht="44.25" customHeight="1" outlineLevel="1">
      <c r="A802" s="2566"/>
      <c r="B802" s="2568"/>
      <c r="C802" s="1487" t="s">
        <v>277</v>
      </c>
      <c r="D802" s="1559"/>
      <c r="E802" s="1559"/>
      <c r="F802" s="1559"/>
      <c r="G802" s="1594"/>
      <c r="H802" s="1594"/>
      <c r="I802" s="1594"/>
      <c r="J802" s="1298">
        <f>J804+J808+J812+J817</f>
        <v>0.16447874614989999</v>
      </c>
      <c r="K802" s="1298"/>
      <c r="L802" s="1298">
        <f t="shared" ref="L802:P802" si="1907">L804+L808+L812+L817</f>
        <v>0.15954437935241939</v>
      </c>
      <c r="M802" s="1298">
        <f>M804+M808+M812+M817</f>
        <v>7.2869641285191064E-2</v>
      </c>
      <c r="N802" s="1298">
        <f t="shared" si="1907"/>
        <v>2.7275004669476091E-2</v>
      </c>
      <c r="O802" s="1298">
        <f t="shared" si="1907"/>
        <v>1.0866289610131081E-2</v>
      </c>
      <c r="P802" s="1298">
        <f t="shared" si="1907"/>
        <v>4.8533443787621158E-2</v>
      </c>
      <c r="Q802" s="1303">
        <f t="shared" ref="Q802:T802" si="1908">Q804+Q808+Q812+Q817</f>
        <v>0.15475805225244088</v>
      </c>
      <c r="R802" s="1303">
        <f t="shared" si="1908"/>
        <v>0.15011531068486766</v>
      </c>
      <c r="S802" s="1303">
        <f t="shared" si="1908"/>
        <v>0.14561185136432164</v>
      </c>
      <c r="T802" s="1303">
        <f t="shared" si="1908"/>
        <v>0.14124349582339196</v>
      </c>
      <c r="U802" s="1762">
        <f>SUM(V802:Y802)</f>
        <v>0.14732509153178416</v>
      </c>
      <c r="V802" s="1644">
        <f>V804+V808</f>
        <v>6.5236504315316191E-2</v>
      </c>
      <c r="W802" s="1644">
        <f t="shared" ref="W802:Y802" si="1909">W804+W808</f>
        <v>2.3588846699999999E-2</v>
      </c>
      <c r="X802" s="1644">
        <f t="shared" si="1909"/>
        <v>9.2664989999999992E-3</v>
      </c>
      <c r="Y802" s="1644">
        <f t="shared" si="1909"/>
        <v>4.923324151646797E-2</v>
      </c>
      <c r="Z802" s="1298">
        <f t="shared" ref="Z802" si="1910">Z804+Z808+Z812+Z817</f>
        <v>0.15475813700362634</v>
      </c>
      <c r="AA802" s="1303">
        <f t="shared" ref="AA802:AD802" si="1911">AA805+AA808</f>
        <v>38.032747158902872</v>
      </c>
      <c r="AB802" s="1303">
        <f t="shared" si="1911"/>
        <v>10.414563379255213</v>
      </c>
      <c r="AC802" s="1303">
        <f t="shared" si="1911"/>
        <v>0.98349988950137168</v>
      </c>
      <c r="AD802" s="1303">
        <f t="shared" si="1911"/>
        <v>23.580911864460266</v>
      </c>
      <c r="AE802" s="1762">
        <f>SUM(AF802:AI802)</f>
        <v>6.2675565882650885E-2</v>
      </c>
      <c r="AF802" s="1644">
        <f>AF804+AF808</f>
        <v>6.2675565882650885E-2</v>
      </c>
      <c r="AG802" s="1644">
        <f t="shared" ref="AG802:AI802" si="1912">AG804+AG808</f>
        <v>0</v>
      </c>
      <c r="AH802" s="1644">
        <f t="shared" si="1912"/>
        <v>0</v>
      </c>
      <c r="AI802" s="1644">
        <f t="shared" si="1912"/>
        <v>0</v>
      </c>
      <c r="AJ802" s="2099"/>
      <c r="AK802" s="763" t="e">
        <f>#REF!-U802</f>
        <v>#REF!</v>
      </c>
      <c r="AL802" s="19" t="e">
        <f>#REF!-#REF!</f>
        <v>#REF!</v>
      </c>
      <c r="AM802" s="19" t="e">
        <f>Q802-#REF!</f>
        <v>#REF!</v>
      </c>
      <c r="AN802" s="19" t="e">
        <f>R802-#REF!</f>
        <v>#REF!</v>
      </c>
      <c r="AO802" s="19" t="e">
        <f>#REF!-#REF!</f>
        <v>#REF!</v>
      </c>
      <c r="AP802" s="223" t="e">
        <f>IF(AK802&gt;0,AK802/#REF!*100,"")</f>
        <v>#REF!</v>
      </c>
      <c r="AQ802" s="223" t="e">
        <f>IF(AL802&gt;0,AL802/#REF!*100,"")</f>
        <v>#REF!</v>
      </c>
      <c r="AR802" s="223" t="e">
        <f t="shared" si="1845"/>
        <v>#REF!</v>
      </c>
      <c r="AS802" s="223" t="e">
        <f t="shared" si="1846"/>
        <v>#REF!</v>
      </c>
      <c r="AT802" s="223" t="e">
        <f>IF(AO802&gt;0,AO802/#REF!*100,"")</f>
        <v>#REF!</v>
      </c>
      <c r="AZ802" s="213"/>
      <c r="BA802" s="213"/>
    </row>
    <row r="803" spans="1:53" ht="18" customHeight="1" outlineLevel="1">
      <c r="A803" s="2602" t="s">
        <v>83</v>
      </c>
      <c r="B803" s="2601" t="s">
        <v>113</v>
      </c>
      <c r="C803" s="1415" t="s">
        <v>302</v>
      </c>
      <c r="D803" s="1402"/>
      <c r="E803" s="1402"/>
      <c r="F803" s="1402"/>
      <c r="G803" s="1568"/>
      <c r="H803" s="1568"/>
      <c r="I803" s="1568"/>
      <c r="J803" s="1595">
        <v>0.62863501284000001</v>
      </c>
      <c r="K803" s="1569"/>
      <c r="L803" s="1298">
        <f>SUM(M803:P803)</f>
        <v>0.6097758815689539</v>
      </c>
      <c r="M803" s="1298">
        <v>0.22849405535231099</v>
      </c>
      <c r="N803" s="1298">
        <v>0.123713469652041</v>
      </c>
      <c r="O803" s="1298">
        <v>8.5349067167759002E-2</v>
      </c>
      <c r="P803" s="1298">
        <v>0.17221928939684297</v>
      </c>
      <c r="Q803" s="1300">
        <v>0.59148268358115597</v>
      </c>
      <c r="R803" s="1300">
        <v>0.57373820307372125</v>
      </c>
      <c r="S803" s="1300">
        <v>0.5565260569815097</v>
      </c>
      <c r="T803" s="1300">
        <v>0.53983027527206429</v>
      </c>
      <c r="U803" s="758">
        <f>SUM(V803:Y803)</f>
        <v>0.60563549717711984</v>
      </c>
      <c r="V803" s="1640">
        <v>0.21701278717711989</v>
      </c>
      <c r="W803" s="1640">
        <v>0.113188</v>
      </c>
      <c r="X803" s="1640">
        <f>75.88471/1000</f>
        <v>7.5884709999999994E-2</v>
      </c>
      <c r="Y803" s="1640">
        <f>199.55/1000</f>
        <v>0.19955000000000001</v>
      </c>
      <c r="Z803" s="1298">
        <f>SUM(AA803:AD803)</f>
        <v>0.59148299999999998</v>
      </c>
      <c r="AA803" s="1303">
        <v>0.22500000000000001</v>
      </c>
      <c r="AB803" s="1303">
        <v>0.11799999999999999</v>
      </c>
      <c r="AC803" s="1303">
        <v>7.9000000000000001E-2</v>
      </c>
      <c r="AD803" s="1303">
        <v>0.16948299999999999</v>
      </c>
      <c r="AE803" s="758">
        <f>SUM(AF803:AI803)</f>
        <v>0.19963900102599999</v>
      </c>
      <c r="AF803" s="1640">
        <v>0.19963900102599999</v>
      </c>
      <c r="AG803" s="1640"/>
      <c r="AH803" s="1640"/>
      <c r="AI803" s="1640"/>
      <c r="AJ803" s="2098"/>
      <c r="AK803" s="763" t="e">
        <f>#REF!-U803</f>
        <v>#REF!</v>
      </c>
      <c r="AL803" s="19" t="e">
        <f>#REF!-#REF!</f>
        <v>#REF!</v>
      </c>
      <c r="AM803" s="19" t="e">
        <f>Q803-#REF!</f>
        <v>#REF!</v>
      </c>
      <c r="AN803" s="19" t="e">
        <f>R803-#REF!</f>
        <v>#REF!</v>
      </c>
      <c r="AO803" s="19" t="e">
        <f>#REF!-#REF!</f>
        <v>#REF!</v>
      </c>
      <c r="AP803" s="223" t="e">
        <f>IF(AK803&gt;0,AK803/#REF!*100,"")</f>
        <v>#REF!</v>
      </c>
      <c r="AQ803" s="223" t="e">
        <f>IF(AL803&gt;0,AL803/#REF!*100,"")</f>
        <v>#REF!</v>
      </c>
      <c r="AR803" s="223" t="e">
        <f t="shared" si="1845"/>
        <v>#REF!</v>
      </c>
      <c r="AS803" s="223" t="e">
        <f t="shared" si="1846"/>
        <v>#REF!</v>
      </c>
      <c r="AT803" s="223" t="e">
        <f>IF(AO803&gt;0,AO803/#REF!*100,"")</f>
        <v>#REF!</v>
      </c>
      <c r="AZ803" s="918"/>
      <c r="BA803" s="213"/>
    </row>
    <row r="804" spans="1:53" ht="18" customHeight="1" outlineLevel="1">
      <c r="A804" s="2602"/>
      <c r="B804" s="2601"/>
      <c r="C804" s="1415" t="s">
        <v>280</v>
      </c>
      <c r="D804" s="1402"/>
      <c r="E804" s="1402"/>
      <c r="F804" s="1402"/>
      <c r="G804" s="1568"/>
      <c r="H804" s="1568"/>
      <c r="I804" s="1568"/>
      <c r="J804" s="1538">
        <f t="shared" ref="J804:Y804" si="1913">0.12*J803</f>
        <v>7.5436201540799996E-2</v>
      </c>
      <c r="K804" s="1569"/>
      <c r="L804" s="1483">
        <f t="shared" si="1913"/>
        <v>7.3173105788274462E-2</v>
      </c>
      <c r="M804" s="1298">
        <f>0.12*M803</f>
        <v>2.7419286642277319E-2</v>
      </c>
      <c r="N804" s="1298">
        <f t="shared" si="1913"/>
        <v>1.4845616358244919E-2</v>
      </c>
      <c r="O804" s="1298">
        <f t="shared" si="1913"/>
        <v>1.024188806013108E-2</v>
      </c>
      <c r="P804" s="1298">
        <f t="shared" si="1913"/>
        <v>2.0666314727621156E-2</v>
      </c>
      <c r="Q804" s="1300">
        <f t="shared" si="1913"/>
        <v>7.097792202973871E-2</v>
      </c>
      <c r="R804" s="1300">
        <f t="shared" si="1913"/>
        <v>6.8848584368846541E-2</v>
      </c>
      <c r="S804" s="1300">
        <f t="shared" si="1913"/>
        <v>6.6783126837781162E-2</v>
      </c>
      <c r="T804" s="1300">
        <f t="shared" si="1913"/>
        <v>6.4779633032647707E-2</v>
      </c>
      <c r="U804" s="1298">
        <f t="shared" si="1913"/>
        <v>7.2676259661254378E-2</v>
      </c>
      <c r="V804" s="1298">
        <f t="shared" si="1913"/>
        <v>2.6041534461254387E-2</v>
      </c>
      <c r="W804" s="1298">
        <f t="shared" si="1913"/>
        <v>1.3582559999999999E-2</v>
      </c>
      <c r="X804" s="1298">
        <f t="shared" si="1913"/>
        <v>9.1061651999999986E-3</v>
      </c>
      <c r="Y804" s="1298">
        <f t="shared" si="1913"/>
        <v>2.3945999999999999E-2</v>
      </c>
      <c r="Z804" s="1483">
        <f t="shared" ref="Z804:AD804" si="1914">0.12*Z803</f>
        <v>7.0977959999999993E-2</v>
      </c>
      <c r="AA804" s="1303">
        <f t="shared" si="1914"/>
        <v>2.7E-2</v>
      </c>
      <c r="AB804" s="1303">
        <f t="shared" si="1914"/>
        <v>1.4159999999999999E-2</v>
      </c>
      <c r="AC804" s="1303">
        <f t="shared" si="1914"/>
        <v>9.4800000000000006E-3</v>
      </c>
      <c r="AD804" s="1303">
        <f t="shared" si="1914"/>
        <v>2.0337959999999999E-2</v>
      </c>
      <c r="AE804" s="1298">
        <f t="shared" ref="AE804:AI804" si="1915">0.12*AE803</f>
        <v>2.3956680123119998E-2</v>
      </c>
      <c r="AF804" s="1298">
        <f t="shared" si="1915"/>
        <v>2.3956680123119998E-2</v>
      </c>
      <c r="AG804" s="1298">
        <f t="shared" si="1915"/>
        <v>0</v>
      </c>
      <c r="AH804" s="1298">
        <f t="shared" si="1915"/>
        <v>0</v>
      </c>
      <c r="AI804" s="1298">
        <f t="shared" si="1915"/>
        <v>0</v>
      </c>
      <c r="AJ804" s="2001"/>
      <c r="AK804" s="763" t="e">
        <f>#REF!-U804</f>
        <v>#REF!</v>
      </c>
      <c r="AL804" s="19" t="e">
        <f>#REF!-#REF!</f>
        <v>#REF!</v>
      </c>
      <c r="AM804" s="19" t="e">
        <f>Q804-#REF!</f>
        <v>#REF!</v>
      </c>
      <c r="AN804" s="19" t="e">
        <f>R804-#REF!</f>
        <v>#REF!</v>
      </c>
      <c r="AO804" s="19" t="e">
        <f>#REF!-#REF!</f>
        <v>#REF!</v>
      </c>
      <c r="AP804" s="223" t="e">
        <f>IF(AK804&gt;0,AK804/#REF!*100,"")</f>
        <v>#REF!</v>
      </c>
      <c r="AQ804" s="223" t="e">
        <f>IF(AL804&gt;0,AL804/#REF!*100,"")</f>
        <v>#REF!</v>
      </c>
      <c r="AR804" s="223" t="e">
        <f t="shared" si="1845"/>
        <v>#REF!</v>
      </c>
      <c r="AS804" s="223" t="e">
        <f t="shared" si="1846"/>
        <v>#REF!</v>
      </c>
      <c r="AT804" s="223" t="e">
        <f>IF(AO804&gt;0,AO804/#REF!*100,"")</f>
        <v>#REF!</v>
      </c>
      <c r="AZ804" s="918"/>
      <c r="BA804" s="213"/>
    </row>
    <row r="805" spans="1:53" ht="18" customHeight="1" outlineLevel="1">
      <c r="A805" s="2595"/>
      <c r="B805" s="2601"/>
      <c r="C805" s="1415" t="s">
        <v>303</v>
      </c>
      <c r="D805" s="1402"/>
      <c r="E805" s="1402"/>
      <c r="F805" s="1402"/>
      <c r="G805" s="1568"/>
      <c r="H805" s="1568"/>
      <c r="I805" s="1568"/>
      <c r="J805" s="1595">
        <v>3.20938052205338</v>
      </c>
      <c r="K805" s="1569"/>
      <c r="L805" s="1483">
        <f>SUM(M805:P805)</f>
        <v>2.331016663570912</v>
      </c>
      <c r="M805" s="1298">
        <f>M803*$BF$13</f>
        <v>0.87347411836409561</v>
      </c>
      <c r="N805" s="1298">
        <f>N803*$BG$13</f>
        <v>0.47292483678607394</v>
      </c>
      <c r="O805" s="1298">
        <f>O803*$BH$13</f>
        <v>0.3262675743690952</v>
      </c>
      <c r="P805" s="1298">
        <f>P803*$BI$13</f>
        <v>0.65835013405164733</v>
      </c>
      <c r="Q805" s="1303">
        <f>Q803*$BA$13</f>
        <v>2.351529922137173</v>
      </c>
      <c r="R805" s="1303">
        <f>R803*$BB$13</f>
        <v>2.3722233854519801</v>
      </c>
      <c r="S805" s="1303">
        <f>S803*$BC$13</f>
        <v>2.3930989512439576</v>
      </c>
      <c r="T805" s="1303">
        <f>T803*$BD$13</f>
        <v>2.4141582220149043</v>
      </c>
      <c r="U805" s="1762">
        <f t="shared" ref="U805" si="1916">SUM(V805:Y805)</f>
        <v>2.4932589211302685</v>
      </c>
      <c r="V805" s="1640">
        <v>0.90675217584026857</v>
      </c>
      <c r="W805" s="1640">
        <v>0.46490999999999999</v>
      </c>
      <c r="X805" s="1640">
        <f>289.60386561/1000</f>
        <v>0.28960386561000001</v>
      </c>
      <c r="Y805" s="1640">
        <f>831.99287968/1000</f>
        <v>0.83199287968000002</v>
      </c>
      <c r="Z805" s="1483">
        <f>SUM(AA805:AD805)</f>
        <v>2.6574798817967062</v>
      </c>
      <c r="AA805" s="1303">
        <v>1.0109047485798559</v>
      </c>
      <c r="AB805" s="1303">
        <v>0.5301633792552134</v>
      </c>
      <c r="AC805" s="1303">
        <v>0.35493988950137167</v>
      </c>
      <c r="AD805" s="1303">
        <v>0.7614718644602656</v>
      </c>
      <c r="AE805" s="1762">
        <f t="shared" ref="AE805" si="1917">SUM(AF805:AI805)</f>
        <v>0.87302101253337405</v>
      </c>
      <c r="AF805" s="1640">
        <v>0.87302101253337405</v>
      </c>
      <c r="AG805" s="1640"/>
      <c r="AH805" s="1640"/>
      <c r="AI805" s="1640"/>
      <c r="AJ805" s="2098"/>
      <c r="AK805" s="763" t="e">
        <f>#REF!-U805</f>
        <v>#REF!</v>
      </c>
      <c r="AL805" s="19" t="e">
        <f>#REF!-#REF!</f>
        <v>#REF!</v>
      </c>
      <c r="AM805" s="19" t="e">
        <f>Q805-#REF!</f>
        <v>#REF!</v>
      </c>
      <c r="AN805" s="19" t="e">
        <f>R805-#REF!</f>
        <v>#REF!</v>
      </c>
      <c r="AO805" s="19" t="e">
        <f>#REF!-#REF!</f>
        <v>#REF!</v>
      </c>
      <c r="AP805" s="223" t="e">
        <f>IF(AK805&gt;0,AK805/#REF!*100,"")</f>
        <v>#REF!</v>
      </c>
      <c r="AQ805" s="223" t="e">
        <f>IF(AL805&gt;0,AL805/#REF!*100,"")</f>
        <v>#REF!</v>
      </c>
      <c r="AR805" s="223" t="e">
        <f t="shared" si="1845"/>
        <v>#REF!</v>
      </c>
      <c r="AS805" s="223" t="e">
        <f t="shared" si="1846"/>
        <v>#REF!</v>
      </c>
      <c r="AT805" s="223" t="e">
        <f>IF(AO805&gt;0,AO805/#REF!*100,"")</f>
        <v>#REF!</v>
      </c>
      <c r="AZ805" s="213"/>
      <c r="BA805" s="213"/>
    </row>
    <row r="806" spans="1:53" ht="18" customHeight="1" outlineLevel="1">
      <c r="A806" s="2595"/>
      <c r="B806" s="2601"/>
      <c r="C806" s="1415" t="s">
        <v>304</v>
      </c>
      <c r="D806" s="1402"/>
      <c r="E806" s="1402"/>
      <c r="F806" s="1402"/>
      <c r="G806" s="1568"/>
      <c r="H806" s="1568"/>
      <c r="I806" s="1568"/>
      <c r="J806" s="1596">
        <f>J805/8450</f>
        <v>3.7980834580513375E-4</v>
      </c>
      <c r="K806" s="1568"/>
      <c r="L806" s="1596">
        <f t="shared" ref="L806:AD806" si="1918">L805/8450</f>
        <v>2.7585996018590674E-4</v>
      </c>
      <c r="M806" s="1598">
        <f t="shared" si="1918"/>
        <v>1.0336971814959711E-4</v>
      </c>
      <c r="N806" s="1598">
        <f t="shared" si="1918"/>
        <v>5.5967436306044253E-5</v>
      </c>
      <c r="O806" s="1598">
        <f t="shared" si="1918"/>
        <v>3.8611547262614816E-5</v>
      </c>
      <c r="P806" s="1598">
        <f t="shared" si="1918"/>
        <v>7.7911258467650569E-5</v>
      </c>
      <c r="Q806" s="1598">
        <f t="shared" si="1918"/>
        <v>2.7828756474996131E-4</v>
      </c>
      <c r="R806" s="1598">
        <f t="shared" si="1918"/>
        <v>2.8073649531976097E-4</v>
      </c>
      <c r="S806" s="1598">
        <f t="shared" si="1918"/>
        <v>2.8320697647857485E-4</v>
      </c>
      <c r="T806" s="1598">
        <f t="shared" si="1918"/>
        <v>2.8569919787158629E-4</v>
      </c>
      <c r="U806" s="1598">
        <f t="shared" si="1918"/>
        <v>2.9506022735269449E-4</v>
      </c>
      <c r="V806" s="1598">
        <f t="shared" si="1918"/>
        <v>1.0730794980358208E-4</v>
      </c>
      <c r="W806" s="1598">
        <f t="shared" si="1918"/>
        <v>5.5018934911242601E-5</v>
      </c>
      <c r="X806" s="1950">
        <f t="shared" si="1918"/>
        <v>3.4272646817751479E-5</v>
      </c>
      <c r="Y806" s="1598">
        <f t="shared" si="1918"/>
        <v>9.846069582011835E-5</v>
      </c>
      <c r="Z806" s="1598">
        <f t="shared" si="1918"/>
        <v>3.1449466056765755E-4</v>
      </c>
      <c r="AA806" s="1598">
        <f t="shared" si="1918"/>
        <v>1.1963369805678768E-4</v>
      </c>
      <c r="AB806" s="1598">
        <f t="shared" si="1918"/>
        <v>6.274122831422644E-5</v>
      </c>
      <c r="AC806" s="1950">
        <f t="shared" si="1918"/>
        <v>4.2004720651049902E-5</v>
      </c>
      <c r="AD806" s="1598">
        <f t="shared" si="1918"/>
        <v>9.0115013545593562E-5</v>
      </c>
      <c r="AE806" s="1598">
        <f t="shared" ref="AE806:AI806" si="1919">AE805/8450</f>
        <v>1.0331609615779574E-4</v>
      </c>
      <c r="AF806" s="1598">
        <f t="shared" si="1919"/>
        <v>1.0331609615779574E-4</v>
      </c>
      <c r="AG806" s="1598">
        <f t="shared" si="1919"/>
        <v>0</v>
      </c>
      <c r="AH806" s="1950">
        <f t="shared" si="1919"/>
        <v>0</v>
      </c>
      <c r="AI806" s="1598">
        <f t="shared" si="1919"/>
        <v>0</v>
      </c>
      <c r="AJ806" s="2100"/>
      <c r="AK806" s="763" t="e">
        <f>#REF!-U806</f>
        <v>#REF!</v>
      </c>
      <c r="AL806" s="19" t="e">
        <f>#REF!-#REF!</f>
        <v>#REF!</v>
      </c>
      <c r="AM806" s="19" t="e">
        <f>Q806-#REF!</f>
        <v>#REF!</v>
      </c>
      <c r="AN806" s="19" t="e">
        <f>R806-#REF!</f>
        <v>#REF!</v>
      </c>
      <c r="AO806" s="19" t="e">
        <f>#REF!-#REF!</f>
        <v>#REF!</v>
      </c>
      <c r="AP806" s="223" t="e">
        <f>IF(AK806&gt;0,AK806/#REF!*100,"")</f>
        <v>#REF!</v>
      </c>
      <c r="AQ806" s="223" t="e">
        <f>IF(AL806&gt;0,AL806/#REF!*100,"")</f>
        <v>#REF!</v>
      </c>
      <c r="AR806" s="223" t="e">
        <f t="shared" si="1845"/>
        <v>#REF!</v>
      </c>
      <c r="AS806" s="223" t="e">
        <f t="shared" si="1846"/>
        <v>#REF!</v>
      </c>
      <c r="AT806" s="223" t="e">
        <f>IF(AO806&gt;0,AO806/#REF!*100,"")</f>
        <v>#REF!</v>
      </c>
      <c r="AZ806" s="213"/>
      <c r="BA806" s="213"/>
    </row>
    <row r="807" spans="1:53" ht="15" customHeight="1" outlineLevel="1">
      <c r="A807" s="2595" t="s">
        <v>84</v>
      </c>
      <c r="B807" s="2601" t="s">
        <v>122</v>
      </c>
      <c r="C807" s="1415" t="s">
        <v>14</v>
      </c>
      <c r="D807" s="1402"/>
      <c r="E807" s="1402"/>
      <c r="F807" s="1402"/>
      <c r="G807" s="1568"/>
      <c r="H807" s="1568"/>
      <c r="I807" s="1568"/>
      <c r="J807" s="1597">
        <v>623.11087899999995</v>
      </c>
      <c r="K807" s="1569"/>
      <c r="L807" s="1483">
        <f>SUM(M807:P807)</f>
        <v>604.41758967211274</v>
      </c>
      <c r="M807" s="1298">
        <v>318.05706538078198</v>
      </c>
      <c r="N807" s="1298">
        <v>86.979624291330794</v>
      </c>
      <c r="O807" s="1298">
        <v>4.3695000000000004</v>
      </c>
      <c r="P807" s="1298">
        <v>195.01140000000001</v>
      </c>
      <c r="Q807" s="1300">
        <v>586.28502605109998</v>
      </c>
      <c r="R807" s="1300">
        <v>568.69647526956703</v>
      </c>
      <c r="S807" s="1300">
        <v>551.63558101147999</v>
      </c>
      <c r="T807" s="1300">
        <v>535.08651358113559</v>
      </c>
      <c r="U807" s="1763">
        <f>SUM(V807:Y807)</f>
        <v>522.38510756144001</v>
      </c>
      <c r="V807" s="1640">
        <v>274.28250422716445</v>
      </c>
      <c r="W807" s="1820">
        <v>70.022999999999996</v>
      </c>
      <c r="X807" s="1820">
        <v>1.1220000000000001</v>
      </c>
      <c r="Y807" s="1443">
        <v>176.95760333427552</v>
      </c>
      <c r="Z807" s="1483">
        <f>SUM(AA807:AD807)</f>
        <v>586.28535341935856</v>
      </c>
      <c r="AA807" s="1303">
        <v>308.51535341935852</v>
      </c>
      <c r="AB807" s="1303">
        <v>82.37</v>
      </c>
      <c r="AC807" s="1303">
        <v>5.2380000000000004</v>
      </c>
      <c r="AD807" s="1303">
        <v>190.16200000000001</v>
      </c>
      <c r="AE807" s="1763">
        <f>SUM(AF807:AI807)</f>
        <v>270.95091504220352</v>
      </c>
      <c r="AF807" s="1640">
        <v>270.95091504220352</v>
      </c>
      <c r="AG807" s="1820"/>
      <c r="AH807" s="1820"/>
      <c r="AI807" s="1443"/>
      <c r="AJ807" s="2095"/>
      <c r="AK807" s="763" t="e">
        <f>#REF!-U807</f>
        <v>#REF!</v>
      </c>
      <c r="AL807" s="19" t="e">
        <f>#REF!-#REF!</f>
        <v>#REF!</v>
      </c>
      <c r="AM807" s="19" t="e">
        <f>Q807-#REF!</f>
        <v>#REF!</v>
      </c>
      <c r="AN807" s="19" t="e">
        <f>R807-#REF!</f>
        <v>#REF!</v>
      </c>
      <c r="AO807" s="19" t="e">
        <f>#REF!-#REF!</f>
        <v>#REF!</v>
      </c>
      <c r="AP807" s="223" t="e">
        <f>IF(AK807&gt;0,AK807/#REF!*100,"")</f>
        <v>#REF!</v>
      </c>
      <c r="AQ807" s="223" t="e">
        <f>IF(AL807&gt;0,AL807/#REF!*100,"")</f>
        <v>#REF!</v>
      </c>
      <c r="AR807" s="223" t="e">
        <f t="shared" si="1845"/>
        <v>#REF!</v>
      </c>
      <c r="AS807" s="223" t="e">
        <f t="shared" si="1846"/>
        <v>#REF!</v>
      </c>
      <c r="AT807" s="223" t="e">
        <f>IF(AO807&gt;0,AO807/#REF!*100,"")</f>
        <v>#REF!</v>
      </c>
    </row>
    <row r="808" spans="1:53" ht="18" customHeight="1" outlineLevel="1">
      <c r="A808" s="2595"/>
      <c r="B808" s="2601"/>
      <c r="C808" s="1415" t="s">
        <v>280</v>
      </c>
      <c r="D808" s="1402"/>
      <c r="E808" s="1402"/>
      <c r="F808" s="1402"/>
      <c r="G808" s="1568"/>
      <c r="H808" s="1568"/>
      <c r="I808" s="1568"/>
      <c r="J808" s="1538">
        <f>0.1429*J807/1000</f>
        <v>8.9042544609099994E-2</v>
      </c>
      <c r="K808" s="1569"/>
      <c r="L808" s="1483">
        <f t="shared" ref="L808:Y808" si="1920">0.1429*L807/1000</f>
        <v>8.637127356414491E-2</v>
      </c>
      <c r="M808" s="1298">
        <f>0.1429*M807/1000</f>
        <v>4.5450354642913741E-2</v>
      </c>
      <c r="N808" s="1298">
        <f t="shared" si="1920"/>
        <v>1.2429388311231171E-2</v>
      </c>
      <c r="O808" s="1298">
        <f t="shared" si="1920"/>
        <v>6.2440155000000009E-4</v>
      </c>
      <c r="P808" s="1298">
        <f t="shared" si="1920"/>
        <v>2.7867129059999999E-2</v>
      </c>
      <c r="Q808" s="1300">
        <f t="shared" si="1920"/>
        <v>8.3780130222702184E-2</v>
      </c>
      <c r="R808" s="1300">
        <f t="shared" si="1920"/>
        <v>8.1266726316021137E-2</v>
      </c>
      <c r="S808" s="1300">
        <f t="shared" si="1920"/>
        <v>7.8828724526540481E-2</v>
      </c>
      <c r="T808" s="1300">
        <f t="shared" si="1920"/>
        <v>7.6463862790744269E-2</v>
      </c>
      <c r="U808" s="1298">
        <f>0.1429*U807/1000</f>
        <v>7.4648831870529772E-2</v>
      </c>
      <c r="V808" s="1298">
        <f t="shared" si="1920"/>
        <v>3.9194969854061804E-2</v>
      </c>
      <c r="W808" s="1821">
        <f t="shared" si="1920"/>
        <v>1.0006286699999999E-2</v>
      </c>
      <c r="X808" s="1978">
        <f t="shared" si="1920"/>
        <v>1.6033380000000003E-4</v>
      </c>
      <c r="Y808" s="1314">
        <f t="shared" si="1920"/>
        <v>2.5287241516467971E-2</v>
      </c>
      <c r="Z808" s="1483">
        <f t="shared" ref="Z808" si="1921">0.1429*Z807/1000</f>
        <v>8.3780177003626333E-2</v>
      </c>
      <c r="AA808" s="1303">
        <f t="shared" ref="AA808:AD808" si="1922">0.12*AA807</f>
        <v>37.021842410323018</v>
      </c>
      <c r="AB808" s="1303">
        <f t="shared" si="1922"/>
        <v>9.8843999999999994</v>
      </c>
      <c r="AC808" s="1303">
        <f t="shared" si="1922"/>
        <v>0.62856000000000001</v>
      </c>
      <c r="AD808" s="1303">
        <f t="shared" si="1922"/>
        <v>22.81944</v>
      </c>
      <c r="AE808" s="1298">
        <f>0.1429*AE807/1000</f>
        <v>3.8718885759530884E-2</v>
      </c>
      <c r="AF808" s="1298">
        <f t="shared" ref="AF808:AI808" si="1923">0.1429*AF807/1000</f>
        <v>3.8718885759530884E-2</v>
      </c>
      <c r="AG808" s="1821">
        <f t="shared" si="1923"/>
        <v>0</v>
      </c>
      <c r="AH808" s="1978">
        <f t="shared" si="1923"/>
        <v>0</v>
      </c>
      <c r="AI808" s="1314">
        <f t="shared" si="1923"/>
        <v>0</v>
      </c>
      <c r="AJ808" s="1273"/>
      <c r="AK808" s="763" t="e">
        <f>#REF!-U808</f>
        <v>#REF!</v>
      </c>
      <c r="AL808" s="19" t="e">
        <f>#REF!-#REF!</f>
        <v>#REF!</v>
      </c>
      <c r="AM808" s="19" t="e">
        <f>Q808-#REF!</f>
        <v>#REF!</v>
      </c>
      <c r="AN808" s="19" t="e">
        <f>R808-#REF!</f>
        <v>#REF!</v>
      </c>
      <c r="AO808" s="19" t="e">
        <f>#REF!-#REF!</f>
        <v>#REF!</v>
      </c>
      <c r="AP808" s="223" t="e">
        <f>IF(AK808&gt;0,AK808/#REF!*100,"")</f>
        <v>#REF!</v>
      </c>
      <c r="AQ808" s="223" t="e">
        <f>IF(AL808&gt;0,AL808/#REF!*100,"")</f>
        <v>#REF!</v>
      </c>
      <c r="AR808" s="223" t="e">
        <f t="shared" si="1845"/>
        <v>#REF!</v>
      </c>
      <c r="AS808" s="223" t="e">
        <f t="shared" si="1846"/>
        <v>#REF!</v>
      </c>
      <c r="AT808" s="223" t="e">
        <f>IF(AO808&gt;0,AO808/#REF!*100,"")</f>
        <v>#REF!</v>
      </c>
    </row>
    <row r="809" spans="1:53" ht="18" customHeight="1" outlineLevel="1">
      <c r="A809" s="2595"/>
      <c r="B809" s="2601"/>
      <c r="C809" s="1415" t="s">
        <v>303</v>
      </c>
      <c r="D809" s="1402"/>
      <c r="E809" s="1402"/>
      <c r="F809" s="1402"/>
      <c r="G809" s="1568"/>
      <c r="H809" s="1568"/>
      <c r="I809" s="1568"/>
      <c r="J809" s="1595">
        <v>1.27826737</v>
      </c>
      <c r="K809" s="1569"/>
      <c r="L809" s="1483">
        <f>SUM(M809:P809)</f>
        <v>1.5904956662373904</v>
      </c>
      <c r="M809" s="1298">
        <f>696.224131592138/1000</f>
        <v>0.69622413159213792</v>
      </c>
      <c r="N809" s="1298">
        <f>N807*$BG$19</f>
        <v>0.25832948414525247</v>
      </c>
      <c r="O809" s="1298">
        <f>O807*$BH$19</f>
        <v>1.38556845E-2</v>
      </c>
      <c r="P809" s="1955">
        <f>P807*$BI$19</f>
        <v>0.622086366</v>
      </c>
      <c r="Q809" s="1300">
        <f>Q807*$BA$19</f>
        <v>1.8741860302417546</v>
      </c>
      <c r="R809" s="1300">
        <f>R807*$BB$19</f>
        <v>1.9116697495458452</v>
      </c>
      <c r="S809" s="1300">
        <f>S807*$BC$19</f>
        <v>1.9499031445367618</v>
      </c>
      <c r="T809" s="1300">
        <f>T807*$BD$19</f>
        <v>1.9889012075494423</v>
      </c>
      <c r="U809" s="1762">
        <f>SUM(V809:Y809)</f>
        <v>1.255586095189517</v>
      </c>
      <c r="V809" s="1640">
        <f>650.735241278948/1000</f>
        <v>0.650735241278948</v>
      </c>
      <c r="W809" s="1820">
        <v>0.18235699999999999</v>
      </c>
      <c r="X809" s="1820">
        <v>2.6619450000000002E-3</v>
      </c>
      <c r="Y809" s="1820">
        <f>419.831908910569/1000</f>
        <v>0.41983190891056898</v>
      </c>
      <c r="Z809" s="1483">
        <f>SUM(AA809:AD809)</f>
        <v>1.4933121905487845</v>
      </c>
      <c r="AA809" s="1303">
        <v>0.78581144070139841</v>
      </c>
      <c r="AB809" s="1303">
        <v>0.20980248682337613</v>
      </c>
      <c r="AC809" s="1303">
        <v>1.3341573703785897E-2</v>
      </c>
      <c r="AD809" s="1303">
        <v>0.48435668932022402</v>
      </c>
      <c r="AE809" s="1762">
        <f>SUM(AF809:AI809)</f>
        <v>0.64283104593762797</v>
      </c>
      <c r="AF809" s="1640">
        <v>0.64283104593762797</v>
      </c>
      <c r="AG809" s="1820"/>
      <c r="AH809" s="1820"/>
      <c r="AI809" s="1820"/>
      <c r="AJ809" s="2101"/>
      <c r="AK809" s="763" t="e">
        <f>#REF!-U809</f>
        <v>#REF!</v>
      </c>
      <c r="AL809" s="19" t="e">
        <f>#REF!-#REF!</f>
        <v>#REF!</v>
      </c>
      <c r="AM809" s="19" t="e">
        <f>Q809-#REF!</f>
        <v>#REF!</v>
      </c>
      <c r="AN809" s="19" t="e">
        <f>R809-#REF!</f>
        <v>#REF!</v>
      </c>
      <c r="AO809" s="19" t="e">
        <f>#REF!-#REF!</f>
        <v>#REF!</v>
      </c>
      <c r="AP809" s="223" t="e">
        <f>IF(AK809&gt;0,AK809/#REF!*100,"")</f>
        <v>#REF!</v>
      </c>
      <c r="AQ809" s="223" t="e">
        <f>IF(AL809&gt;0,AL809/#REF!*100,"")</f>
        <v>#REF!</v>
      </c>
      <c r="AR809" s="223" t="e">
        <f t="shared" si="1845"/>
        <v>#REF!</v>
      </c>
      <c r="AS809" s="223" t="e">
        <f t="shared" si="1846"/>
        <v>#REF!</v>
      </c>
      <c r="AT809" s="223" t="e">
        <f>IF(AO809&gt;0,AO809/#REF!*100,"")</f>
        <v>#REF!</v>
      </c>
    </row>
    <row r="810" spans="1:53" ht="18" customHeight="1" outlineLevel="1">
      <c r="A810" s="2595"/>
      <c r="B810" s="2601"/>
      <c r="C810" s="1415" t="s">
        <v>274</v>
      </c>
      <c r="D810" s="1402"/>
      <c r="E810" s="1402"/>
      <c r="F810" s="1402"/>
      <c r="G810" s="1568"/>
      <c r="H810" s="1568"/>
      <c r="I810" s="1568"/>
      <c r="J810" s="1595">
        <f>J807/34860</f>
        <v>1.7874666637980492E-2</v>
      </c>
      <c r="K810" s="1569"/>
      <c r="L810" s="1595">
        <f t="shared" ref="L810:T810" si="1924">L807/34860</f>
        <v>1.7338427701437543E-2</v>
      </c>
      <c r="M810" s="1595">
        <f t="shared" si="1924"/>
        <v>9.1238400855072292E-3</v>
      </c>
      <c r="N810" s="1595">
        <f t="shared" si="1924"/>
        <v>2.4951125729010554E-3</v>
      </c>
      <c r="O810" s="1598">
        <f t="shared" si="1924"/>
        <v>1.2534423407917385E-4</v>
      </c>
      <c r="P810" s="1595">
        <f t="shared" si="1924"/>
        <v>5.5941308089500867E-3</v>
      </c>
      <c r="Q810" s="1300">
        <f t="shared" si="1924"/>
        <v>1.6818273839675844E-2</v>
      </c>
      <c r="R810" s="1300">
        <f t="shared" si="1924"/>
        <v>1.6313725624485572E-2</v>
      </c>
      <c r="S810" s="1300">
        <f t="shared" si="1924"/>
        <v>1.5824313855751004E-2</v>
      </c>
      <c r="T810" s="1300">
        <f t="shared" si="1924"/>
        <v>1.5349584440078473E-2</v>
      </c>
      <c r="U810" s="1483">
        <f>U807/34860</f>
        <v>1.4985229706294893E-2</v>
      </c>
      <c r="V810" s="1483">
        <f>V807/34860</f>
        <v>7.8681154396776955E-3</v>
      </c>
      <c r="W810" s="1483">
        <f t="shared" ref="W810:AD810" si="1925">W807/34860</f>
        <v>2.0086919104991391E-3</v>
      </c>
      <c r="X810" s="1979">
        <f t="shared" si="1925"/>
        <v>3.2185886402753875E-5</v>
      </c>
      <c r="Y810" s="1483">
        <f t="shared" si="1925"/>
        <v>5.0762364697153044E-3</v>
      </c>
      <c r="Z810" s="1595">
        <f t="shared" si="1925"/>
        <v>1.6818283230618434E-2</v>
      </c>
      <c r="AA810" s="1303">
        <f t="shared" si="1925"/>
        <v>8.8501248829420121E-3</v>
      </c>
      <c r="AB810" s="1303">
        <f t="shared" si="1925"/>
        <v>2.3628800917957545E-3</v>
      </c>
      <c r="AC810" s="1539">
        <f t="shared" si="1925"/>
        <v>1.5025817555938038E-4</v>
      </c>
      <c r="AD810" s="1303">
        <f t="shared" si="1925"/>
        <v>5.4550200803212857E-3</v>
      </c>
      <c r="AE810" s="1483">
        <f>AE807/34860</f>
        <v>7.7725448950718163E-3</v>
      </c>
      <c r="AF810" s="1483">
        <f>AF807/34860</f>
        <v>7.7725448950718163E-3</v>
      </c>
      <c r="AG810" s="1483">
        <f t="shared" ref="AG810:AI810" si="1926">AG807/34860</f>
        <v>0</v>
      </c>
      <c r="AH810" s="1979">
        <f t="shared" si="1926"/>
        <v>0</v>
      </c>
      <c r="AI810" s="1483">
        <f t="shared" si="1926"/>
        <v>0</v>
      </c>
      <c r="AJ810" s="919"/>
      <c r="AZ810" s="213"/>
      <c r="BA810" s="213"/>
    </row>
    <row r="811" spans="1:53" ht="17.25" hidden="1" customHeight="1" outlineLevel="1">
      <c r="A811" s="2595" t="s">
        <v>85</v>
      </c>
      <c r="B811" s="2601" t="s">
        <v>123</v>
      </c>
      <c r="C811" s="1415" t="s">
        <v>272</v>
      </c>
      <c r="D811" s="1402"/>
      <c r="E811" s="1402"/>
      <c r="F811" s="1402"/>
      <c r="G811" s="1568"/>
      <c r="H811" s="1568"/>
      <c r="I811" s="1568"/>
      <c r="J811" s="1569"/>
      <c r="K811" s="1569"/>
      <c r="L811" s="1590">
        <f>SUM(M811:P811)</f>
        <v>0</v>
      </c>
      <c r="M811" s="1472"/>
      <c r="N811" s="1441"/>
      <c r="O811" s="1441"/>
      <c r="P811" s="55"/>
      <c r="Q811" s="1300"/>
      <c r="R811" s="1300"/>
      <c r="S811" s="1300"/>
      <c r="T811" s="1300"/>
      <c r="U811" s="1764"/>
      <c r="V811" s="168"/>
      <c r="W811" s="44"/>
      <c r="X811" s="44"/>
      <c r="Y811" s="44"/>
      <c r="Z811" s="1590">
        <f>SUM(AA811:AD811)</f>
        <v>0</v>
      </c>
      <c r="AA811" s="1303"/>
      <c r="AB811" s="1303"/>
      <c r="AC811" s="1303"/>
      <c r="AD811" s="1303"/>
      <c r="AE811" s="1764"/>
      <c r="AF811" s="168"/>
      <c r="AG811" s="44"/>
      <c r="AH811" s="44"/>
      <c r="AI811" s="44"/>
      <c r="AJ811" s="2095"/>
      <c r="AK811" s="763" t="e">
        <f>#REF!-U811</f>
        <v>#REF!</v>
      </c>
      <c r="AL811" s="19" t="e">
        <f>#REF!-#REF!</f>
        <v>#REF!</v>
      </c>
      <c r="AM811" s="19" t="e">
        <f>Q811-#REF!</f>
        <v>#REF!</v>
      </c>
      <c r="AN811" s="19" t="e">
        <f>R811-#REF!</f>
        <v>#REF!</v>
      </c>
      <c r="AO811" s="19" t="e">
        <f>#REF!-#REF!</f>
        <v>#REF!</v>
      </c>
      <c r="AP811" s="223" t="e">
        <f>IF(AK811&gt;0,AK811/#REF!*100,"")</f>
        <v>#REF!</v>
      </c>
      <c r="AQ811" s="223" t="e">
        <f>IF(AL811&gt;0,AL811/#REF!*100,"")</f>
        <v>#REF!</v>
      </c>
      <c r="AR811" s="223" t="e">
        <f t="shared" ref="AR811:AR842" si="1927">IF(AM811&gt;0,AM811/Q811*100,"")</f>
        <v>#REF!</v>
      </c>
      <c r="AS811" s="223" t="e">
        <f t="shared" ref="AS811:AS842" si="1928">IF(AN811&gt;0,AN811/R811*100,"")</f>
        <v>#REF!</v>
      </c>
      <c r="AT811" s="223" t="e">
        <f>IF(AO811&gt;0,AO811/#REF!*100,"")</f>
        <v>#REF!</v>
      </c>
      <c r="AZ811" s="213"/>
      <c r="BA811" s="213"/>
    </row>
    <row r="812" spans="1:53" ht="18" hidden="1" customHeight="1" outlineLevel="1">
      <c r="A812" s="2595"/>
      <c r="B812" s="2601"/>
      <c r="C812" s="1415" t="s">
        <v>277</v>
      </c>
      <c r="D812" s="1402"/>
      <c r="E812" s="1402"/>
      <c r="F812" s="1402"/>
      <c r="G812" s="1568"/>
      <c r="H812" s="1568"/>
      <c r="I812" s="1568"/>
      <c r="J812" s="1569"/>
      <c r="K812" s="1569"/>
      <c r="L812" s="1590">
        <f t="shared" ref="L812:P812" si="1929">1.154*L811/1000</f>
        <v>0</v>
      </c>
      <c r="M812" s="1472">
        <f t="shared" si="1929"/>
        <v>0</v>
      </c>
      <c r="N812" s="1441">
        <f t="shared" si="1929"/>
        <v>0</v>
      </c>
      <c r="O812" s="1441">
        <f t="shared" si="1929"/>
        <v>0</v>
      </c>
      <c r="P812" s="55">
        <f t="shared" si="1929"/>
        <v>0</v>
      </c>
      <c r="Q812" s="1300"/>
      <c r="R812" s="1300"/>
      <c r="S812" s="1300"/>
      <c r="T812" s="1300"/>
      <c r="U812" s="1765"/>
      <c r="V812" s="1442"/>
      <c r="W812" s="1443"/>
      <c r="X812" s="1443"/>
      <c r="Y812" s="1443"/>
      <c r="Z812" s="1590">
        <f t="shared" ref="Z812" si="1930">1.154*Z811/1000</f>
        <v>0</v>
      </c>
      <c r="AA812" s="1303"/>
      <c r="AB812" s="1303"/>
      <c r="AC812" s="1303"/>
      <c r="AD812" s="1303"/>
      <c r="AE812" s="1765"/>
      <c r="AF812" s="1442"/>
      <c r="AG812" s="1443"/>
      <c r="AH812" s="1443"/>
      <c r="AI812" s="1443"/>
      <c r="AJ812" s="2095"/>
      <c r="AK812" s="763" t="e">
        <f>#REF!-U812</f>
        <v>#REF!</v>
      </c>
      <c r="AL812" s="19" t="e">
        <f>#REF!-#REF!</f>
        <v>#REF!</v>
      </c>
      <c r="AM812" s="19" t="e">
        <f>Q812-#REF!</f>
        <v>#REF!</v>
      </c>
      <c r="AN812" s="19" t="e">
        <f>R812-#REF!</f>
        <v>#REF!</v>
      </c>
      <c r="AO812" s="19" t="e">
        <f>#REF!-#REF!</f>
        <v>#REF!</v>
      </c>
      <c r="AP812" s="223" t="e">
        <f>IF(AK812&gt;0,AK812/#REF!*100,"")</f>
        <v>#REF!</v>
      </c>
      <c r="AQ812" s="223" t="e">
        <f>IF(AL812&gt;0,AL812/#REF!*100,"")</f>
        <v>#REF!</v>
      </c>
      <c r="AR812" s="223" t="e">
        <f t="shared" si="1927"/>
        <v>#REF!</v>
      </c>
      <c r="AS812" s="223" t="e">
        <f t="shared" si="1928"/>
        <v>#REF!</v>
      </c>
      <c r="AT812" s="223" t="e">
        <f>IF(AO812&gt;0,AO812/#REF!*100,"")</f>
        <v>#REF!</v>
      </c>
      <c r="AZ812" s="213"/>
      <c r="BA812" s="213"/>
    </row>
    <row r="813" spans="1:53" ht="18" hidden="1" customHeight="1" outlineLevel="1">
      <c r="A813" s="2595"/>
      <c r="B813" s="2601"/>
      <c r="C813" s="1415" t="s">
        <v>305</v>
      </c>
      <c r="D813" s="1402"/>
      <c r="E813" s="1402"/>
      <c r="F813" s="1402"/>
      <c r="G813" s="1568"/>
      <c r="H813" s="1568"/>
      <c r="I813" s="1568"/>
      <c r="J813" s="1569"/>
      <c r="K813" s="1569"/>
      <c r="L813" s="1590">
        <f t="shared" ref="L813:L818" si="1931">SUM(M813:P813)</f>
        <v>0</v>
      </c>
      <c r="M813" s="1472"/>
      <c r="N813" s="1441"/>
      <c r="O813" s="1441"/>
      <c r="P813" s="55"/>
      <c r="Q813" s="1300"/>
      <c r="R813" s="1300"/>
      <c r="S813" s="1300"/>
      <c r="T813" s="1300"/>
      <c r="U813" s="1765"/>
      <c r="V813" s="1442"/>
      <c r="W813" s="1443"/>
      <c r="X813" s="1443"/>
      <c r="Y813" s="1443"/>
      <c r="Z813" s="1590">
        <f t="shared" ref="Z813:Z818" si="1932">SUM(AA813:AD813)</f>
        <v>0</v>
      </c>
      <c r="AA813" s="1303"/>
      <c r="AB813" s="1303"/>
      <c r="AC813" s="1303"/>
      <c r="AD813" s="1303"/>
      <c r="AE813" s="1765"/>
      <c r="AF813" s="1442"/>
      <c r="AG813" s="1443"/>
      <c r="AH813" s="1443"/>
      <c r="AI813" s="1443"/>
      <c r="AJ813" s="2095"/>
      <c r="AK813" s="763" t="e">
        <f>#REF!-U813</f>
        <v>#REF!</v>
      </c>
      <c r="AL813" s="19" t="e">
        <f>#REF!-#REF!</f>
        <v>#REF!</v>
      </c>
      <c r="AM813" s="19" t="e">
        <f>Q813-#REF!</f>
        <v>#REF!</v>
      </c>
      <c r="AN813" s="19" t="e">
        <f>R813-#REF!</f>
        <v>#REF!</v>
      </c>
      <c r="AO813" s="19" t="e">
        <f>#REF!-#REF!</f>
        <v>#REF!</v>
      </c>
      <c r="AP813" s="223" t="e">
        <f>IF(AK813&gt;0,AK813/#REF!*100,"")</f>
        <v>#REF!</v>
      </c>
      <c r="AQ813" s="223" t="e">
        <f>IF(AL813&gt;0,AL813/#REF!*100,"")</f>
        <v>#REF!</v>
      </c>
      <c r="AR813" s="223" t="e">
        <f t="shared" si="1927"/>
        <v>#REF!</v>
      </c>
      <c r="AS813" s="223" t="e">
        <f t="shared" si="1928"/>
        <v>#REF!</v>
      </c>
      <c r="AT813" s="223" t="e">
        <f>IF(AO813&gt;0,AO813/#REF!*100,"")</f>
        <v>#REF!</v>
      </c>
      <c r="AZ813" s="213"/>
      <c r="BA813" s="213"/>
    </row>
    <row r="814" spans="1:53" ht="17.25" hidden="1" customHeight="1" outlineLevel="1">
      <c r="A814" s="2595" t="s">
        <v>86</v>
      </c>
      <c r="B814" s="2601" t="s">
        <v>144</v>
      </c>
      <c r="C814" s="1415" t="s">
        <v>273</v>
      </c>
      <c r="D814" s="1402"/>
      <c r="E814" s="1402"/>
      <c r="F814" s="1402"/>
      <c r="G814" s="1568"/>
      <c r="H814" s="1568"/>
      <c r="I814" s="1568"/>
      <c r="J814" s="1569"/>
      <c r="K814" s="1569"/>
      <c r="L814" s="1590">
        <f t="shared" si="1931"/>
        <v>0</v>
      </c>
      <c r="M814" s="1472"/>
      <c r="N814" s="1441"/>
      <c r="O814" s="1441"/>
      <c r="P814" s="55"/>
      <c r="Q814" s="1300"/>
      <c r="R814" s="1300"/>
      <c r="S814" s="1300"/>
      <c r="T814" s="1300"/>
      <c r="U814" s="1765"/>
      <c r="V814" s="1442"/>
      <c r="W814" s="1443"/>
      <c r="X814" s="1443"/>
      <c r="Y814" s="1443"/>
      <c r="Z814" s="1590">
        <f t="shared" si="1932"/>
        <v>0</v>
      </c>
      <c r="AA814" s="1303"/>
      <c r="AB814" s="1303"/>
      <c r="AC814" s="1303"/>
      <c r="AD814" s="1303"/>
      <c r="AE814" s="1765"/>
      <c r="AF814" s="1442"/>
      <c r="AG814" s="1443"/>
      <c r="AH814" s="1443"/>
      <c r="AI814" s="1443"/>
      <c r="AJ814" s="2095"/>
      <c r="AK814" s="763" t="e">
        <f>#REF!-U814</f>
        <v>#REF!</v>
      </c>
      <c r="AL814" s="19" t="e">
        <f>#REF!-#REF!</f>
        <v>#REF!</v>
      </c>
      <c r="AM814" s="19" t="e">
        <f>Q814-#REF!</f>
        <v>#REF!</v>
      </c>
      <c r="AN814" s="19" t="e">
        <f>R814-#REF!</f>
        <v>#REF!</v>
      </c>
      <c r="AO814" s="19" t="e">
        <f>#REF!-#REF!</f>
        <v>#REF!</v>
      </c>
      <c r="AP814" s="223" t="e">
        <f>IF(AK814&gt;0,AK814/#REF!*100,"")</f>
        <v>#REF!</v>
      </c>
      <c r="AQ814" s="223" t="e">
        <f>IF(AL814&gt;0,AL814/#REF!*100,"")</f>
        <v>#REF!</v>
      </c>
      <c r="AR814" s="223" t="e">
        <f t="shared" si="1927"/>
        <v>#REF!</v>
      </c>
      <c r="AS814" s="223" t="e">
        <f t="shared" si="1928"/>
        <v>#REF!</v>
      </c>
      <c r="AT814" s="223" t="e">
        <f>IF(AO814&gt;0,AO814/#REF!*100,"")</f>
        <v>#REF!</v>
      </c>
      <c r="AZ814" s="213"/>
      <c r="BA814" s="213"/>
    </row>
    <row r="815" spans="1:53" ht="18" hidden="1" customHeight="1" outlineLevel="1">
      <c r="A815" s="2595"/>
      <c r="B815" s="2601"/>
      <c r="C815" s="1415" t="s">
        <v>278</v>
      </c>
      <c r="D815" s="1402"/>
      <c r="E815" s="1402"/>
      <c r="F815" s="1402"/>
      <c r="G815" s="1568"/>
      <c r="H815" s="1568"/>
      <c r="I815" s="1568"/>
      <c r="J815" s="1569"/>
      <c r="K815" s="1569"/>
      <c r="L815" s="1590">
        <f t="shared" si="1931"/>
        <v>0</v>
      </c>
      <c r="M815" s="1472"/>
      <c r="N815" s="1441"/>
      <c r="O815" s="1441"/>
      <c r="P815" s="55"/>
      <c r="Q815" s="1300"/>
      <c r="R815" s="1300"/>
      <c r="S815" s="1300"/>
      <c r="T815" s="1300"/>
      <c r="U815" s="1765"/>
      <c r="V815" s="1442"/>
      <c r="W815" s="1443"/>
      <c r="X815" s="1443"/>
      <c r="Y815" s="1443"/>
      <c r="Z815" s="1590">
        <f t="shared" si="1932"/>
        <v>0</v>
      </c>
      <c r="AA815" s="1303"/>
      <c r="AB815" s="1303"/>
      <c r="AC815" s="1303"/>
      <c r="AD815" s="1303"/>
      <c r="AE815" s="1765"/>
      <c r="AF815" s="1442"/>
      <c r="AG815" s="1443"/>
      <c r="AH815" s="1443"/>
      <c r="AI815" s="1443"/>
      <c r="AJ815" s="2095"/>
      <c r="AK815" s="763" t="e">
        <f>#REF!-U815</f>
        <v>#REF!</v>
      </c>
      <c r="AL815" s="19" t="e">
        <f>#REF!-#REF!</f>
        <v>#REF!</v>
      </c>
      <c r="AM815" s="19" t="e">
        <f>Q815-#REF!</f>
        <v>#REF!</v>
      </c>
      <c r="AN815" s="19" t="e">
        <f>R815-#REF!</f>
        <v>#REF!</v>
      </c>
      <c r="AO815" s="19" t="e">
        <f>#REF!-#REF!</f>
        <v>#REF!</v>
      </c>
      <c r="AP815" s="223" t="e">
        <f>IF(AK815&gt;0,AK815/#REF!*100,"")</f>
        <v>#REF!</v>
      </c>
      <c r="AQ815" s="223" t="e">
        <f>IF(AL815&gt;0,AL815/#REF!*100,"")</f>
        <v>#REF!</v>
      </c>
      <c r="AR815" s="223" t="e">
        <f t="shared" si="1927"/>
        <v>#REF!</v>
      </c>
      <c r="AS815" s="223" t="e">
        <f t="shared" si="1928"/>
        <v>#REF!</v>
      </c>
      <c r="AT815" s="223" t="e">
        <f>IF(AO815&gt;0,AO815/#REF!*100,"")</f>
        <v>#REF!</v>
      </c>
      <c r="AZ815" s="213"/>
      <c r="BA815" s="213"/>
    </row>
    <row r="816" spans="1:53" ht="18" hidden="1" customHeight="1" outlineLevel="1">
      <c r="A816" s="2595"/>
      <c r="B816" s="2601"/>
      <c r="C816" s="1415" t="s">
        <v>156</v>
      </c>
      <c r="D816" s="1402"/>
      <c r="E816" s="1402"/>
      <c r="F816" s="1402"/>
      <c r="G816" s="1568"/>
      <c r="H816" s="1568"/>
      <c r="I816" s="1568"/>
      <c r="J816" s="1569"/>
      <c r="K816" s="1569"/>
      <c r="L816" s="1590">
        <f t="shared" si="1931"/>
        <v>0</v>
      </c>
      <c r="M816" s="1472"/>
      <c r="N816" s="1441"/>
      <c r="O816" s="1441"/>
      <c r="P816" s="55"/>
      <c r="Q816" s="1300"/>
      <c r="R816" s="1300"/>
      <c r="S816" s="1300"/>
      <c r="T816" s="1300"/>
      <c r="U816" s="1765"/>
      <c r="V816" s="1442"/>
      <c r="W816" s="1443"/>
      <c r="X816" s="1443"/>
      <c r="Y816" s="1443"/>
      <c r="Z816" s="1590">
        <f t="shared" si="1932"/>
        <v>0</v>
      </c>
      <c r="AA816" s="1303"/>
      <c r="AB816" s="1303"/>
      <c r="AC816" s="1303"/>
      <c r="AD816" s="1303"/>
      <c r="AE816" s="1765"/>
      <c r="AF816" s="1442"/>
      <c r="AG816" s="1443"/>
      <c r="AH816" s="1443"/>
      <c r="AI816" s="1443"/>
      <c r="AJ816" s="2095"/>
      <c r="AK816" s="763" t="e">
        <f>#REF!-U816</f>
        <v>#REF!</v>
      </c>
      <c r="AL816" s="19" t="e">
        <f>#REF!-#REF!</f>
        <v>#REF!</v>
      </c>
      <c r="AM816" s="19" t="e">
        <f>Q816-#REF!</f>
        <v>#REF!</v>
      </c>
      <c r="AN816" s="19" t="e">
        <f>R816-#REF!</f>
        <v>#REF!</v>
      </c>
      <c r="AO816" s="19" t="e">
        <f>#REF!-#REF!</f>
        <v>#REF!</v>
      </c>
      <c r="AP816" s="223" t="e">
        <f>IF(AK816&gt;0,AK816/#REF!*100,"")</f>
        <v>#REF!</v>
      </c>
      <c r="AQ816" s="223" t="e">
        <f>IF(AL816&gt;0,AL816/#REF!*100,"")</f>
        <v>#REF!</v>
      </c>
      <c r="AR816" s="223" t="e">
        <f t="shared" si="1927"/>
        <v>#REF!</v>
      </c>
      <c r="AS816" s="223" t="e">
        <f t="shared" si="1928"/>
        <v>#REF!</v>
      </c>
      <c r="AT816" s="223" t="e">
        <f>IF(AO816&gt;0,AO816/#REF!*100,"")</f>
        <v>#REF!</v>
      </c>
      <c r="AZ816" s="213"/>
      <c r="BA816" s="213"/>
    </row>
    <row r="817" spans="1:53" ht="18" hidden="1" customHeight="1" outlineLevel="1">
      <c r="A817" s="2595"/>
      <c r="B817" s="2601"/>
      <c r="C817" s="1415" t="s">
        <v>277</v>
      </c>
      <c r="D817" s="1402"/>
      <c r="E817" s="1402"/>
      <c r="F817" s="1402"/>
      <c r="G817" s="1568"/>
      <c r="H817" s="1568"/>
      <c r="I817" s="1568"/>
      <c r="J817" s="1569"/>
      <c r="K817" s="1569"/>
      <c r="L817" s="1590">
        <f t="shared" si="1931"/>
        <v>0</v>
      </c>
      <c r="M817" s="1472"/>
      <c r="N817" s="1441"/>
      <c r="O817" s="1441"/>
      <c r="P817" s="55"/>
      <c r="Q817" s="1300"/>
      <c r="R817" s="1300"/>
      <c r="S817" s="1300"/>
      <c r="T817" s="1300"/>
      <c r="U817" s="1766"/>
      <c r="V817" s="1447"/>
      <c r="W817" s="1448"/>
      <c r="X817" s="1448"/>
      <c r="Y817" s="1448"/>
      <c r="Z817" s="1590">
        <f t="shared" si="1932"/>
        <v>0</v>
      </c>
      <c r="AA817" s="1303"/>
      <c r="AB817" s="1303"/>
      <c r="AC817" s="1303"/>
      <c r="AD817" s="1303"/>
      <c r="AE817" s="1766"/>
      <c r="AF817" s="1447"/>
      <c r="AG817" s="1448"/>
      <c r="AH817" s="1448"/>
      <c r="AI817" s="1448"/>
      <c r="AJ817" s="2102"/>
      <c r="AK817" s="763" t="e">
        <f>#REF!-U817</f>
        <v>#REF!</v>
      </c>
      <c r="AL817" s="19" t="e">
        <f>#REF!-#REF!</f>
        <v>#REF!</v>
      </c>
      <c r="AM817" s="19" t="e">
        <f>Q817-#REF!</f>
        <v>#REF!</v>
      </c>
      <c r="AN817" s="19" t="e">
        <f>R817-#REF!</f>
        <v>#REF!</v>
      </c>
      <c r="AO817" s="19" t="e">
        <f>#REF!-#REF!</f>
        <v>#REF!</v>
      </c>
      <c r="AP817" s="223" t="e">
        <f>IF(AK817&gt;0,AK817/#REF!*100,"")</f>
        <v>#REF!</v>
      </c>
      <c r="AQ817" s="223" t="e">
        <f>IF(AL817&gt;0,AL817/#REF!*100,"")</f>
        <v>#REF!</v>
      </c>
      <c r="AR817" s="223" t="e">
        <f t="shared" si="1927"/>
        <v>#REF!</v>
      </c>
      <c r="AS817" s="223" t="e">
        <f t="shared" si="1928"/>
        <v>#REF!</v>
      </c>
      <c r="AT817" s="223" t="e">
        <f>IF(AO817&gt;0,AO817/#REF!*100,"")</f>
        <v>#REF!</v>
      </c>
      <c r="AZ817" s="213"/>
      <c r="BA817" s="213"/>
    </row>
    <row r="818" spans="1:53" ht="18" hidden="1" customHeight="1" outlineLevel="1">
      <c r="A818" s="2595"/>
      <c r="B818" s="2601"/>
      <c r="C818" s="1415" t="s">
        <v>305</v>
      </c>
      <c r="D818" s="1402"/>
      <c r="E818" s="1402"/>
      <c r="F818" s="1402"/>
      <c r="G818" s="1568"/>
      <c r="H818" s="1568"/>
      <c r="I818" s="1568"/>
      <c r="J818" s="1569"/>
      <c r="K818" s="1569"/>
      <c r="L818" s="1590">
        <f t="shared" si="1931"/>
        <v>0</v>
      </c>
      <c r="M818" s="1472"/>
      <c r="N818" s="1441"/>
      <c r="O818" s="1441"/>
      <c r="P818" s="55"/>
      <c r="Q818" s="1300"/>
      <c r="R818" s="1300"/>
      <c r="S818" s="1300"/>
      <c r="T818" s="1300"/>
      <c r="U818" s="1766"/>
      <c r="V818" s="1447"/>
      <c r="W818" s="1448"/>
      <c r="X818" s="1448"/>
      <c r="Y818" s="1448"/>
      <c r="Z818" s="1590">
        <f t="shared" si="1932"/>
        <v>0</v>
      </c>
      <c r="AA818" s="1303"/>
      <c r="AB818" s="1303"/>
      <c r="AC818" s="1303"/>
      <c r="AD818" s="1303"/>
      <c r="AE818" s="1766"/>
      <c r="AF818" s="1447"/>
      <c r="AG818" s="1448"/>
      <c r="AH818" s="1448"/>
      <c r="AI818" s="1448"/>
      <c r="AJ818" s="2102"/>
      <c r="AK818" s="763" t="e">
        <f>#REF!-U818</f>
        <v>#REF!</v>
      </c>
      <c r="AL818" s="19" t="e">
        <f>#REF!-#REF!</f>
        <v>#REF!</v>
      </c>
      <c r="AM818" s="19" t="e">
        <f>Q818-#REF!</f>
        <v>#REF!</v>
      </c>
      <c r="AN818" s="19" t="e">
        <f>R818-#REF!</f>
        <v>#REF!</v>
      </c>
      <c r="AO818" s="19" t="e">
        <f>#REF!-#REF!</f>
        <v>#REF!</v>
      </c>
      <c r="AP818" s="223" t="e">
        <f>IF(AK818&gt;0,AK818/#REF!*100,"")</f>
        <v>#REF!</v>
      </c>
      <c r="AQ818" s="223" t="e">
        <f>IF(AL818&gt;0,AL818/#REF!*100,"")</f>
        <v>#REF!</v>
      </c>
      <c r="AR818" s="223" t="e">
        <f t="shared" si="1927"/>
        <v>#REF!</v>
      </c>
      <c r="AS818" s="223" t="e">
        <f t="shared" si="1928"/>
        <v>#REF!</v>
      </c>
      <c r="AT818" s="223" t="e">
        <f>IF(AO818&gt;0,AO818/#REF!*100,"")</f>
        <v>#REF!</v>
      </c>
      <c r="AZ818" s="213"/>
      <c r="BA818" s="213"/>
    </row>
    <row r="819" spans="1:53" ht="15" customHeight="1" outlineLevel="1">
      <c r="A819" s="2565" t="s">
        <v>101</v>
      </c>
      <c r="B819" s="2573" t="s">
        <v>100</v>
      </c>
      <c r="C819" s="1415" t="s">
        <v>303</v>
      </c>
      <c r="D819" s="1563"/>
      <c r="E819" s="1563"/>
      <c r="F819" s="1563"/>
      <c r="G819" s="1599"/>
      <c r="H819" s="1599"/>
      <c r="I819" s="1599"/>
      <c r="J819" s="1538">
        <f t="shared" ref="J819" si="1933">J822+J824+J828</f>
        <v>0.17824229999999999</v>
      </c>
      <c r="K819" s="1600"/>
      <c r="L819" s="1483">
        <f>L822+L824+L828</f>
        <v>6.3254628507211169E-2</v>
      </c>
      <c r="M819" s="1298">
        <f>M824</f>
        <v>1.2706954154449408E-2</v>
      </c>
      <c r="N819" s="1298">
        <f t="shared" ref="N819:T819" si="1934">N822+N824+N828</f>
        <v>2.5605483142845109E-2</v>
      </c>
      <c r="O819" s="1298">
        <f t="shared" si="1934"/>
        <v>1.2200915350042063E-2</v>
      </c>
      <c r="P819" s="1298">
        <f t="shared" si="1934"/>
        <v>1.2741275859874593E-2</v>
      </c>
      <c r="Q819" s="1300">
        <f t="shared" si="1934"/>
        <v>6.863928754149376E-2</v>
      </c>
      <c r="R819" s="1300">
        <f t="shared" si="1934"/>
        <v>7.1382329149083545E-2</v>
      </c>
      <c r="S819" s="1300">
        <f t="shared" si="1934"/>
        <v>7.4211338191747203E-2</v>
      </c>
      <c r="T819" s="1300">
        <f t="shared" si="1934"/>
        <v>7.7102705289417137E-2</v>
      </c>
      <c r="U819" s="1823">
        <f>SUM(V819:Y819)</f>
        <v>3.8405297216250009E-2</v>
      </c>
      <c r="V819" s="1298">
        <f>V824</f>
        <v>9.4921395547499995E-3</v>
      </c>
      <c r="W819" s="1298">
        <f t="shared" ref="W819:Y819" si="1935">W824</f>
        <v>9.573336661500011E-3</v>
      </c>
      <c r="X819" s="1298">
        <f t="shared" si="1935"/>
        <v>9.6712550000000001E-3</v>
      </c>
      <c r="Y819" s="1298">
        <f t="shared" si="1935"/>
        <v>9.668566E-3</v>
      </c>
      <c r="Z819" s="1483">
        <f>Z822+Z824+Z828</f>
        <v>6.5545905196023865E-2</v>
      </c>
      <c r="AA819" s="1303">
        <f t="shared" ref="AA819:AD819" si="1936">AA822+AA824+AA828</f>
        <v>1.6218736160399837E-2</v>
      </c>
      <c r="AB819" s="1303">
        <f t="shared" si="1936"/>
        <v>1.5987370451977581E-2</v>
      </c>
      <c r="AC819" s="1303">
        <f t="shared" si="1936"/>
        <v>1.6843423573139917E-2</v>
      </c>
      <c r="AD819" s="1303">
        <f t="shared" si="1936"/>
        <v>1.6496375010506537E-2</v>
      </c>
      <c r="AE819" s="1823">
        <f>SUM(AF819:AI819)</f>
        <v>1.044741475E-2</v>
      </c>
      <c r="AF819" s="1298">
        <f>AF824</f>
        <v>1.044741475E-2</v>
      </c>
      <c r="AG819" s="1298">
        <f t="shared" ref="AG819:AI819" si="1937">AG824</f>
        <v>0</v>
      </c>
      <c r="AH819" s="1298">
        <f t="shared" si="1937"/>
        <v>0</v>
      </c>
      <c r="AI819" s="1298">
        <f t="shared" si="1937"/>
        <v>0</v>
      </c>
      <c r="AJ819" s="2001"/>
      <c r="AK819" s="763" t="e">
        <f>#REF!-U819</f>
        <v>#REF!</v>
      </c>
      <c r="AL819" s="19" t="e">
        <f>#REF!-#REF!</f>
        <v>#REF!</v>
      </c>
      <c r="AM819" s="19" t="e">
        <f>Q819-#REF!</f>
        <v>#REF!</v>
      </c>
      <c r="AN819" s="19" t="e">
        <f>R819-#REF!</f>
        <v>#REF!</v>
      </c>
      <c r="AO819" s="19" t="e">
        <f>#REF!-#REF!</f>
        <v>#REF!</v>
      </c>
      <c r="AP819" s="223" t="e">
        <f>IF(AK819&gt;0,AK819/#REF!*100,"")</f>
        <v>#REF!</v>
      </c>
      <c r="AQ819" s="223" t="e">
        <f>IF(AL819&gt;0,AL819/#REF!*100,"")</f>
        <v>#REF!</v>
      </c>
      <c r="AR819" s="223" t="e">
        <f t="shared" si="1927"/>
        <v>#REF!</v>
      </c>
      <c r="AS819" s="223" t="e">
        <f t="shared" si="1928"/>
        <v>#REF!</v>
      </c>
      <c r="AT819" s="223" t="e">
        <f>IF(AO819&gt;0,AO819/#REF!*100,"")</f>
        <v>#REF!</v>
      </c>
      <c r="AZ819" s="213"/>
      <c r="BA819" s="213"/>
    </row>
    <row r="820" spans="1:53" ht="60" customHeight="1" outlineLevel="1">
      <c r="A820" s="2566"/>
      <c r="B820" s="2575"/>
      <c r="C820" s="1415" t="s">
        <v>273</v>
      </c>
      <c r="D820" s="1563"/>
      <c r="E820" s="1563"/>
      <c r="F820" s="1563"/>
      <c r="G820" s="1599"/>
      <c r="H820" s="1599"/>
      <c r="I820" s="1599"/>
      <c r="J820" s="1773">
        <f>J823</f>
        <v>2.8359999999999999</v>
      </c>
      <c r="K820" s="1774"/>
      <c r="L820" s="1609">
        <f t="shared" ref="L820:L828" si="1938">SUM(M820:P820)</f>
        <v>2.8331749890000006</v>
      </c>
      <c r="M820" s="1298">
        <f>M823</f>
        <v>0.57761770608755025</v>
      </c>
      <c r="N820" s="1298">
        <f t="shared" ref="N820:T820" si="1939">N823</f>
        <v>1.1639437945917801</v>
      </c>
      <c r="O820" s="1298">
        <f t="shared" si="1939"/>
        <v>0.54468372098402063</v>
      </c>
      <c r="P820" s="1298">
        <f t="shared" si="1939"/>
        <v>0.54692976733664977</v>
      </c>
      <c r="Q820" s="1300">
        <f t="shared" si="1939"/>
        <v>2.833074989</v>
      </c>
      <c r="R820" s="1300">
        <f t="shared" si="1939"/>
        <v>2.8329749889999998</v>
      </c>
      <c r="S820" s="1300">
        <f t="shared" si="1939"/>
        <v>2.8319749889999999</v>
      </c>
      <c r="T820" s="1300">
        <f t="shared" si="1939"/>
        <v>2.8291430140110001</v>
      </c>
      <c r="U820" s="1981">
        <f>SUM(V820:Y820)</f>
        <v>1.5209823650000005</v>
      </c>
      <c r="V820" s="1298">
        <f>V823</f>
        <v>0.37592631900000001</v>
      </c>
      <c r="W820" s="1298">
        <f t="shared" ref="W820:Y820" si="1940">W823</f>
        <v>0.3791420460000004</v>
      </c>
      <c r="X820" s="1298">
        <f t="shared" si="1940"/>
        <v>0.38301999999999997</v>
      </c>
      <c r="Y820" s="1298">
        <f t="shared" si="1940"/>
        <v>0.38289400000000001</v>
      </c>
      <c r="Z820" s="1609">
        <f t="shared" ref="Z820:Z828" si="1941">SUM(AA820:AD820)</f>
        <v>2.8330000000000002</v>
      </c>
      <c r="AA820" s="1303">
        <f t="shared" ref="AA820:AD820" si="1942">AA823</f>
        <v>0.70099999999999996</v>
      </c>
      <c r="AB820" s="1303">
        <f t="shared" si="1942"/>
        <v>0.69099999999999995</v>
      </c>
      <c r="AC820" s="1303">
        <f t="shared" si="1942"/>
        <v>0.72799999999999998</v>
      </c>
      <c r="AD820" s="1303">
        <f t="shared" si="1942"/>
        <v>0.71299999999999997</v>
      </c>
      <c r="AE820" s="1981">
        <f>SUM(AF820:AI820)</f>
        <v>0.41375899999999999</v>
      </c>
      <c r="AF820" s="1298">
        <f>AF823</f>
        <v>0.41375899999999999</v>
      </c>
      <c r="AG820" s="1298">
        <f t="shared" ref="AG820:AI820" si="1943">AG823</f>
        <v>0</v>
      </c>
      <c r="AH820" s="1298">
        <f t="shared" si="1943"/>
        <v>0</v>
      </c>
      <c r="AI820" s="1298">
        <f t="shared" si="1943"/>
        <v>0</v>
      </c>
      <c r="AJ820" s="2001"/>
      <c r="AK820" s="763" t="e">
        <f>#REF!-U820</f>
        <v>#REF!</v>
      </c>
      <c r="AL820" s="19" t="e">
        <f>#REF!-#REF!</f>
        <v>#REF!</v>
      </c>
      <c r="AM820" s="19" t="e">
        <f>Q820-#REF!</f>
        <v>#REF!</v>
      </c>
      <c r="AN820" s="19" t="e">
        <f>R820-#REF!</f>
        <v>#REF!</v>
      </c>
      <c r="AO820" s="19" t="e">
        <f>#REF!-#REF!</f>
        <v>#REF!</v>
      </c>
      <c r="AP820" s="223" t="e">
        <f>IF(AK820&gt;0,AK820/#REF!*100,"")</f>
        <v>#REF!</v>
      </c>
      <c r="AQ820" s="223" t="e">
        <f>IF(AL820&gt;0,AL820/#REF!*100,"")</f>
        <v>#REF!</v>
      </c>
      <c r="AR820" s="223" t="e">
        <f t="shared" si="1927"/>
        <v>#REF!</v>
      </c>
      <c r="AS820" s="223" t="e">
        <f t="shared" si="1928"/>
        <v>#REF!</v>
      </c>
      <c r="AT820" s="223" t="e">
        <f>IF(AO820&gt;0,AO820/#REF!*100,"")</f>
        <v>#REF!</v>
      </c>
      <c r="AZ820" s="918"/>
      <c r="BA820" s="213"/>
    </row>
    <row r="821" spans="1:53" ht="18" hidden="1" customHeight="1" outlineLevel="1">
      <c r="A821" s="2602" t="s">
        <v>102</v>
      </c>
      <c r="B821" s="2569" t="s">
        <v>4</v>
      </c>
      <c r="C821" s="1415" t="s">
        <v>273</v>
      </c>
      <c r="D821" s="1402"/>
      <c r="E821" s="1402"/>
      <c r="F821" s="1402"/>
      <c r="G821" s="1568"/>
      <c r="H821" s="1568"/>
      <c r="I821" s="1568"/>
      <c r="J821" s="1568"/>
      <c r="K821" s="1568"/>
      <c r="L821" s="1483">
        <f t="shared" si="1938"/>
        <v>0</v>
      </c>
      <c r="M821" s="1442"/>
      <c r="N821" s="1443"/>
      <c r="O821" s="1443"/>
      <c r="P821" s="51"/>
      <c r="Q821" s="1300"/>
      <c r="R821" s="1300"/>
      <c r="S821" s="1300"/>
      <c r="T821" s="1300"/>
      <c r="U821" s="1768"/>
      <c r="V821" s="1447"/>
      <c r="W821" s="1448"/>
      <c r="X821" s="1448"/>
      <c r="Y821" s="1448"/>
      <c r="Z821" s="1483">
        <f t="shared" si="1941"/>
        <v>0</v>
      </c>
      <c r="AA821" s="1303"/>
      <c r="AB821" s="1303"/>
      <c r="AC821" s="1303"/>
      <c r="AD821" s="1303"/>
      <c r="AE821" s="1768"/>
      <c r="AF821" s="1447"/>
      <c r="AG821" s="1448"/>
      <c r="AH821" s="1448"/>
      <c r="AI821" s="1448"/>
      <c r="AJ821" s="2102"/>
      <c r="AK821" s="763" t="e">
        <f>#REF!-U821</f>
        <v>#REF!</v>
      </c>
      <c r="AL821" s="19" t="e">
        <f>#REF!-#REF!</f>
        <v>#REF!</v>
      </c>
      <c r="AM821" s="19" t="e">
        <f>Q821-#REF!</f>
        <v>#REF!</v>
      </c>
      <c r="AN821" s="19" t="e">
        <f>R821-#REF!</f>
        <v>#REF!</v>
      </c>
      <c r="AO821" s="19" t="e">
        <f>#REF!-#REF!</f>
        <v>#REF!</v>
      </c>
      <c r="AP821" s="223" t="e">
        <f>IF(AK821&gt;0,AK821/#REF!*100,"")</f>
        <v>#REF!</v>
      </c>
      <c r="AQ821" s="223" t="e">
        <f>IF(AL821&gt;0,AL821/#REF!*100,"")</f>
        <v>#REF!</v>
      </c>
      <c r="AR821" s="223" t="e">
        <f t="shared" si="1927"/>
        <v>#REF!</v>
      </c>
      <c r="AS821" s="223" t="e">
        <f t="shared" si="1928"/>
        <v>#REF!</v>
      </c>
      <c r="AT821" s="223" t="e">
        <f>IF(AO821&gt;0,AO821/#REF!*100,"")</f>
        <v>#REF!</v>
      </c>
      <c r="AZ821" s="213"/>
      <c r="BA821" s="213"/>
    </row>
    <row r="822" spans="1:53" ht="18" hidden="1" customHeight="1" outlineLevel="1">
      <c r="A822" s="2595"/>
      <c r="B822" s="2571"/>
      <c r="C822" s="1415" t="s">
        <v>305</v>
      </c>
      <c r="D822" s="1402"/>
      <c r="E822" s="1402"/>
      <c r="F822" s="1402"/>
      <c r="G822" s="1568"/>
      <c r="H822" s="1568"/>
      <c r="I822" s="1568"/>
      <c r="J822" s="1568"/>
      <c r="K822" s="1568"/>
      <c r="L822" s="1483">
        <f t="shared" si="1938"/>
        <v>0</v>
      </c>
      <c r="M822" s="1442"/>
      <c r="N822" s="1443"/>
      <c r="O822" s="1443"/>
      <c r="P822" s="51"/>
      <c r="Q822" s="1300"/>
      <c r="R822" s="1300"/>
      <c r="S822" s="1300"/>
      <c r="T822" s="1300"/>
      <c r="U822" s="1768"/>
      <c r="V822" s="1447"/>
      <c r="W822" s="1448"/>
      <c r="X822" s="1448"/>
      <c r="Y822" s="1448"/>
      <c r="Z822" s="1483">
        <f t="shared" si="1941"/>
        <v>0</v>
      </c>
      <c r="AA822" s="1303"/>
      <c r="AB822" s="1303"/>
      <c r="AC822" s="1303"/>
      <c r="AD822" s="1303"/>
      <c r="AE822" s="1768"/>
      <c r="AF822" s="1447"/>
      <c r="AG822" s="1448"/>
      <c r="AH822" s="1448"/>
      <c r="AI822" s="1448"/>
      <c r="AJ822" s="2102"/>
      <c r="AK822" s="763" t="e">
        <f>#REF!-U822</f>
        <v>#REF!</v>
      </c>
      <c r="AL822" s="19" t="e">
        <f>#REF!-#REF!</f>
        <v>#REF!</v>
      </c>
      <c r="AM822" s="19" t="e">
        <f>Q822-#REF!</f>
        <v>#REF!</v>
      </c>
      <c r="AN822" s="19" t="e">
        <f>R822-#REF!</f>
        <v>#REF!</v>
      </c>
      <c r="AO822" s="19" t="e">
        <f>#REF!-#REF!</f>
        <v>#REF!</v>
      </c>
      <c r="AP822" s="223" t="e">
        <f>IF(AK822&gt;0,AK822/#REF!*100,"")</f>
        <v>#REF!</v>
      </c>
      <c r="AQ822" s="223" t="e">
        <f>IF(AL822&gt;0,AL822/#REF!*100,"")</f>
        <v>#REF!</v>
      </c>
      <c r="AR822" s="223" t="e">
        <f t="shared" si="1927"/>
        <v>#REF!</v>
      </c>
      <c r="AS822" s="223" t="e">
        <f t="shared" si="1928"/>
        <v>#REF!</v>
      </c>
      <c r="AT822" s="223" t="e">
        <f>IF(AO822&gt;0,AO822/#REF!*100,"")</f>
        <v>#REF!</v>
      </c>
      <c r="AZ822" s="213"/>
      <c r="BA822" s="213"/>
    </row>
    <row r="823" spans="1:53" ht="18" customHeight="1" outlineLevel="1">
      <c r="A823" s="2595" t="s">
        <v>103</v>
      </c>
      <c r="B823" s="2569" t="s">
        <v>5</v>
      </c>
      <c r="C823" s="1415" t="s">
        <v>273</v>
      </c>
      <c r="D823" s="1402"/>
      <c r="E823" s="1402"/>
      <c r="F823" s="1402"/>
      <c r="G823" s="1568"/>
      <c r="H823" s="1568"/>
      <c r="I823" s="1568"/>
      <c r="J823" s="1595">
        <v>2.8359999999999999</v>
      </c>
      <c r="K823" s="1569"/>
      <c r="L823" s="1483">
        <f t="shared" si="1938"/>
        <v>2.8331749890000006</v>
      </c>
      <c r="M823" s="1298">
        <v>0.57761770608755025</v>
      </c>
      <c r="N823" s="1298">
        <v>1.1639437945917801</v>
      </c>
      <c r="O823" s="1298">
        <v>0.54468372098402063</v>
      </c>
      <c r="P823" s="1298">
        <v>0.54692976733664977</v>
      </c>
      <c r="Q823" s="1300">
        <v>2.833074989</v>
      </c>
      <c r="R823" s="1300">
        <v>2.8329749889999998</v>
      </c>
      <c r="S823" s="1300">
        <v>2.8319749889999999</v>
      </c>
      <c r="T823" s="1300">
        <v>2.8291430140110001</v>
      </c>
      <c r="U823" s="1981">
        <f>SUM(V823:Y823)</f>
        <v>1.5209823650000005</v>
      </c>
      <c r="V823" s="1521">
        <v>0.37592631900000001</v>
      </c>
      <c r="W823" s="1521">
        <v>0.3791420460000004</v>
      </c>
      <c r="X823" s="1521">
        <v>0.38301999999999997</v>
      </c>
      <c r="Y823" s="1521">
        <v>0.38289400000000001</v>
      </c>
      <c r="Z823" s="1483">
        <f t="shared" si="1941"/>
        <v>2.8330000000000002</v>
      </c>
      <c r="AA823" s="1303">
        <v>0.70099999999999996</v>
      </c>
      <c r="AB823" s="1303">
        <v>0.69099999999999995</v>
      </c>
      <c r="AC823" s="1303">
        <v>0.72799999999999998</v>
      </c>
      <c r="AD823" s="1303">
        <v>0.71299999999999997</v>
      </c>
      <c r="AE823" s="1981">
        <f>SUM(AF823:AI823)</f>
        <v>0.41375899999999999</v>
      </c>
      <c r="AF823" s="1521">
        <v>0.41375899999999999</v>
      </c>
      <c r="AG823" s="1521"/>
      <c r="AH823" s="1521"/>
      <c r="AI823" s="1521"/>
      <c r="AJ823" s="2070"/>
      <c r="AK823" s="763" t="e">
        <f>#REF!-U823</f>
        <v>#REF!</v>
      </c>
      <c r="AL823" s="19" t="e">
        <f>#REF!-#REF!</f>
        <v>#REF!</v>
      </c>
      <c r="AM823" s="19" t="e">
        <f>Q823-#REF!</f>
        <v>#REF!</v>
      </c>
      <c r="AN823" s="19" t="e">
        <f>R823-#REF!</f>
        <v>#REF!</v>
      </c>
      <c r="AO823" s="19" t="e">
        <f>#REF!-#REF!</f>
        <v>#REF!</v>
      </c>
      <c r="AP823" s="223" t="e">
        <f>IF(AK823&gt;0,AK823/#REF!*100,"")</f>
        <v>#REF!</v>
      </c>
      <c r="AQ823" s="223" t="e">
        <f>IF(AL823&gt;0,AL823/#REF!*100,"")</f>
        <v>#REF!</v>
      </c>
      <c r="AR823" s="223" t="e">
        <f t="shared" si="1927"/>
        <v>#REF!</v>
      </c>
      <c r="AS823" s="223" t="e">
        <f t="shared" si="1928"/>
        <v>#REF!</v>
      </c>
      <c r="AT823" s="223" t="e">
        <f>IF(AO823&gt;0,AO823/#REF!*100,"")</f>
        <v>#REF!</v>
      </c>
      <c r="AZ823" s="213"/>
      <c r="BA823" s="213"/>
    </row>
    <row r="824" spans="1:53" ht="18" customHeight="1" outlineLevel="1">
      <c r="A824" s="2595"/>
      <c r="B824" s="2571"/>
      <c r="C824" s="1415" t="s">
        <v>303</v>
      </c>
      <c r="D824" s="1402"/>
      <c r="E824" s="1402"/>
      <c r="F824" s="1402"/>
      <c r="G824" s="1568"/>
      <c r="H824" s="1568"/>
      <c r="I824" s="1568"/>
      <c r="J824" s="1595">
        <v>0.17824229999999999</v>
      </c>
      <c r="K824" s="1569"/>
      <c r="L824" s="1483">
        <f t="shared" si="1938"/>
        <v>6.3254628507211169E-2</v>
      </c>
      <c r="M824" s="1298">
        <f>M823*$BF$39</f>
        <v>1.2706954154449408E-2</v>
      </c>
      <c r="N824" s="1298">
        <f>N823*$BG$39</f>
        <v>2.5605483142845109E-2</v>
      </c>
      <c r="O824" s="1298">
        <f>O823*$BH$39</f>
        <v>1.2200915350042063E-2</v>
      </c>
      <c r="P824" s="1298">
        <f>P823*$BI$39</f>
        <v>1.2741275859874593E-2</v>
      </c>
      <c r="Q824" s="1300">
        <f>Q823*$BA$39</f>
        <v>6.863928754149376E-2</v>
      </c>
      <c r="R824" s="1300">
        <f>R823*$BB$39</f>
        <v>7.1382329149083545E-2</v>
      </c>
      <c r="S824" s="1300">
        <f>S823*$BC$39</f>
        <v>7.4211338191747203E-2</v>
      </c>
      <c r="T824" s="1300">
        <f>T823*$BD$39</f>
        <v>7.7102705289417137E-2</v>
      </c>
      <c r="U824" s="1981">
        <f t="shared" ref="U824:U834" si="1944">SUM(V824:Y824)</f>
        <v>3.8405297216250009E-2</v>
      </c>
      <c r="V824" s="1521">
        <v>9.4921395547499995E-3</v>
      </c>
      <c r="W824" s="1320">
        <v>9.573336661500011E-3</v>
      </c>
      <c r="X824" s="1320">
        <f>9.671255/1000</f>
        <v>9.6712550000000001E-3</v>
      </c>
      <c r="Y824" s="1980">
        <f>9.668566/1000</f>
        <v>9.668566E-3</v>
      </c>
      <c r="Z824" s="1483">
        <f t="shared" si="1941"/>
        <v>6.5545905196023865E-2</v>
      </c>
      <c r="AA824" s="1298">
        <v>1.6218736160399837E-2</v>
      </c>
      <c r="AB824" s="1298">
        <v>1.5987370451977581E-2</v>
      </c>
      <c r="AC824" s="1298">
        <v>1.6843423573139917E-2</v>
      </c>
      <c r="AD824" s="1298">
        <v>1.6496375010506537E-2</v>
      </c>
      <c r="AE824" s="1981">
        <f t="shared" ref="AE824:AE834" si="1945">SUM(AF824:AI824)</f>
        <v>1.044741475E-2</v>
      </c>
      <c r="AF824" s="1521">
        <v>1.044741475E-2</v>
      </c>
      <c r="AG824" s="1320"/>
      <c r="AH824" s="1320"/>
      <c r="AI824" s="1980"/>
      <c r="AJ824" s="2103"/>
      <c r="AK824" s="763" t="e">
        <f>#REF!-U824</f>
        <v>#REF!</v>
      </c>
      <c r="AL824" s="19" t="e">
        <f>#REF!-#REF!</f>
        <v>#REF!</v>
      </c>
      <c r="AM824" s="19" t="e">
        <f>Q824-#REF!</f>
        <v>#REF!</v>
      </c>
      <c r="AN824" s="19" t="e">
        <f>R824-#REF!</f>
        <v>#REF!</v>
      </c>
      <c r="AO824" s="19" t="e">
        <f>#REF!-#REF!</f>
        <v>#REF!</v>
      </c>
      <c r="AP824" s="223" t="e">
        <f>IF(AK824&gt;0,AK824/#REF!*100,"")</f>
        <v>#REF!</v>
      </c>
      <c r="AQ824" s="223" t="e">
        <f>IF(AL824&gt;0,AL824/#REF!*100,"")</f>
        <v>#REF!</v>
      </c>
      <c r="AR824" s="223" t="e">
        <f t="shared" si="1927"/>
        <v>#REF!</v>
      </c>
      <c r="AS824" s="223" t="e">
        <f t="shared" si="1928"/>
        <v>#REF!</v>
      </c>
      <c r="AT824" s="223" t="e">
        <f>IF(AO824&gt;0,AO824/#REF!*100,"")</f>
        <v>#REF!</v>
      </c>
      <c r="AZ824" s="213"/>
      <c r="BA824" s="213"/>
    </row>
    <row r="825" spans="1:53" ht="18" hidden="1" customHeight="1" outlineLevel="1">
      <c r="A825" s="2565" t="s">
        <v>105</v>
      </c>
      <c r="B825" s="2569" t="s">
        <v>104</v>
      </c>
      <c r="C825" s="1415" t="s">
        <v>273</v>
      </c>
      <c r="D825" s="1402"/>
      <c r="E825" s="1402"/>
      <c r="F825" s="1402"/>
      <c r="G825" s="1568"/>
      <c r="H825" s="1568"/>
      <c r="I825" s="1568"/>
      <c r="J825" s="1569"/>
      <c r="K825" s="1569"/>
      <c r="L825" s="1483">
        <f t="shared" si="1938"/>
        <v>0</v>
      </c>
      <c r="M825" s="1472"/>
      <c r="N825" s="1441"/>
      <c r="O825" s="1441"/>
      <c r="P825" s="55"/>
      <c r="Q825" s="1300"/>
      <c r="R825" s="1300"/>
      <c r="S825" s="1300"/>
      <c r="T825" s="1300"/>
      <c r="U825" s="1981">
        <f t="shared" si="1944"/>
        <v>0</v>
      </c>
      <c r="V825" s="1452"/>
      <c r="W825" s="1452">
        <f>IF(W816&gt;0,W822/W$13*100,)</f>
        <v>0</v>
      </c>
      <c r="X825" s="1452">
        <f>IF(X816&gt;0,X822/X$13*100,)</f>
        <v>0</v>
      </c>
      <c r="Y825" s="1452">
        <f>IF(Y816&gt;0,Y822/Y$13*100,)</f>
        <v>0</v>
      </c>
      <c r="Z825" s="1483">
        <f t="shared" si="1941"/>
        <v>0</v>
      </c>
      <c r="AA825" s="1298">
        <f t="shared" ref="AA825:AD825" si="1946">IF(AA816&gt;0,AA822/AA$13*100,)</f>
        <v>0</v>
      </c>
      <c r="AB825" s="1298">
        <f t="shared" si="1946"/>
        <v>0</v>
      </c>
      <c r="AC825" s="1298">
        <f t="shared" si="1946"/>
        <v>0</v>
      </c>
      <c r="AD825" s="1298">
        <f t="shared" si="1946"/>
        <v>0</v>
      </c>
      <c r="AE825" s="1981">
        <f t="shared" si="1945"/>
        <v>0</v>
      </c>
      <c r="AF825" s="1452"/>
      <c r="AG825" s="1452">
        <f>IF(AG816&gt;0,AG822/AG$13*100,)</f>
        <v>0</v>
      </c>
      <c r="AH825" s="1452">
        <f>IF(AH816&gt;0,AH822/AH$13*100,)</f>
        <v>0</v>
      </c>
      <c r="AI825" s="1452">
        <f>IF(AI816&gt;0,AI822/AI$13*100,)</f>
        <v>0</v>
      </c>
      <c r="AJ825" s="2094"/>
      <c r="AK825" s="763" t="e">
        <f>#REF!-U825</f>
        <v>#REF!</v>
      </c>
      <c r="AL825" s="19" t="e">
        <f>#REF!-#REF!</f>
        <v>#REF!</v>
      </c>
      <c r="AM825" s="19" t="e">
        <f>Q825-#REF!</f>
        <v>#REF!</v>
      </c>
      <c r="AN825" s="19" t="e">
        <f>R825-#REF!</f>
        <v>#REF!</v>
      </c>
      <c r="AO825" s="19" t="e">
        <f>#REF!-#REF!</f>
        <v>#REF!</v>
      </c>
      <c r="AP825" s="223" t="e">
        <f>IF(AK825&gt;0,AK825/#REF!*100,"")</f>
        <v>#REF!</v>
      </c>
      <c r="AQ825" s="223" t="e">
        <f>IF(AL825&gt;0,AL825/#REF!*100,"")</f>
        <v>#REF!</v>
      </c>
      <c r="AR825" s="223" t="e">
        <f t="shared" si="1927"/>
        <v>#REF!</v>
      </c>
      <c r="AS825" s="223" t="e">
        <f t="shared" si="1928"/>
        <v>#REF!</v>
      </c>
      <c r="AT825" s="223" t="e">
        <f>IF(AO825&gt;0,AO825/#REF!*100,"")</f>
        <v>#REF!</v>
      </c>
      <c r="AZ825" s="213"/>
      <c r="BA825" s="213"/>
    </row>
    <row r="826" spans="1:53" ht="18" hidden="1" customHeight="1" outlineLevel="1">
      <c r="A826" s="2572"/>
      <c r="B826" s="2570"/>
      <c r="C826" s="1415" t="s">
        <v>278</v>
      </c>
      <c r="D826" s="1402"/>
      <c r="E826" s="1402"/>
      <c r="F826" s="1402"/>
      <c r="G826" s="1568"/>
      <c r="H826" s="1568"/>
      <c r="I826" s="1568"/>
      <c r="J826" s="1569"/>
      <c r="K826" s="1569"/>
      <c r="L826" s="1483">
        <f t="shared" si="1938"/>
        <v>0</v>
      </c>
      <c r="M826" s="1472"/>
      <c r="N826" s="1441"/>
      <c r="O826" s="1441"/>
      <c r="P826" s="55"/>
      <c r="Q826" s="1300"/>
      <c r="R826" s="1300"/>
      <c r="S826" s="1300"/>
      <c r="T826" s="1300"/>
      <c r="U826" s="1981">
        <f t="shared" si="1944"/>
        <v>0</v>
      </c>
      <c r="V826" s="1442"/>
      <c r="W826" s="1443"/>
      <c r="X826" s="1443"/>
      <c r="Y826" s="1443"/>
      <c r="Z826" s="1483">
        <f t="shared" si="1941"/>
        <v>0</v>
      </c>
      <c r="AA826" s="1298"/>
      <c r="AB826" s="1298"/>
      <c r="AC826" s="1298"/>
      <c r="AD826" s="1298"/>
      <c r="AE826" s="1981">
        <f t="shared" si="1945"/>
        <v>0</v>
      </c>
      <c r="AF826" s="1442"/>
      <c r="AG826" s="1443"/>
      <c r="AH826" s="1443"/>
      <c r="AI826" s="1443"/>
      <c r="AJ826" s="2095"/>
      <c r="AK826" s="763" t="e">
        <f>#REF!-U826</f>
        <v>#REF!</v>
      </c>
      <c r="AL826" s="19" t="e">
        <f>#REF!-#REF!</f>
        <v>#REF!</v>
      </c>
      <c r="AM826" s="19" t="e">
        <f>Q826-#REF!</f>
        <v>#REF!</v>
      </c>
      <c r="AN826" s="19" t="e">
        <f>R826-#REF!</f>
        <v>#REF!</v>
      </c>
      <c r="AO826" s="19" t="e">
        <f>#REF!-#REF!</f>
        <v>#REF!</v>
      </c>
      <c r="AP826" s="223" t="e">
        <f>IF(AK826&gt;0,AK826/#REF!*100,"")</f>
        <v>#REF!</v>
      </c>
      <c r="AQ826" s="223" t="e">
        <f>IF(AL826&gt;0,AL826/#REF!*100,"")</f>
        <v>#REF!</v>
      </c>
      <c r="AR826" s="223" t="e">
        <f t="shared" si="1927"/>
        <v>#REF!</v>
      </c>
      <c r="AS826" s="223" t="e">
        <f t="shared" si="1928"/>
        <v>#REF!</v>
      </c>
      <c r="AT826" s="223" t="e">
        <f>IF(AO826&gt;0,AO826/#REF!*100,"")</f>
        <v>#REF!</v>
      </c>
      <c r="AZ826" s="213"/>
      <c r="BA826" s="213"/>
    </row>
    <row r="827" spans="1:53" ht="18" hidden="1" customHeight="1" outlineLevel="1">
      <c r="A827" s="2572"/>
      <c r="B827" s="2570"/>
      <c r="C827" s="1415" t="s">
        <v>156</v>
      </c>
      <c r="D827" s="1402"/>
      <c r="E827" s="1402"/>
      <c r="F827" s="1402"/>
      <c r="G827" s="1568"/>
      <c r="H827" s="1568"/>
      <c r="I827" s="1568"/>
      <c r="J827" s="1569"/>
      <c r="K827" s="1569"/>
      <c r="L827" s="1483">
        <f t="shared" si="1938"/>
        <v>0</v>
      </c>
      <c r="M827" s="1472"/>
      <c r="N827" s="1441"/>
      <c r="O827" s="1441"/>
      <c r="P827" s="55"/>
      <c r="Q827" s="1300"/>
      <c r="R827" s="1300"/>
      <c r="S827" s="1300"/>
      <c r="T827" s="1300"/>
      <c r="U827" s="1981">
        <f t="shared" si="1944"/>
        <v>0</v>
      </c>
      <c r="V827" s="1442"/>
      <c r="W827" s="1443"/>
      <c r="X827" s="1443"/>
      <c r="Y827" s="1443"/>
      <c r="Z827" s="1483">
        <f t="shared" si="1941"/>
        <v>0</v>
      </c>
      <c r="AA827" s="1298"/>
      <c r="AB827" s="1298"/>
      <c r="AC827" s="1298"/>
      <c r="AD827" s="1298"/>
      <c r="AE827" s="1981">
        <f t="shared" si="1945"/>
        <v>0</v>
      </c>
      <c r="AF827" s="1442"/>
      <c r="AG827" s="1443"/>
      <c r="AH827" s="1443"/>
      <c r="AI827" s="1443"/>
      <c r="AJ827" s="2095"/>
      <c r="AK827" s="763" t="e">
        <f>#REF!-U827</f>
        <v>#REF!</v>
      </c>
      <c r="AL827" s="19" t="e">
        <f>#REF!-#REF!</f>
        <v>#REF!</v>
      </c>
      <c r="AM827" s="19" t="e">
        <f>Q827-#REF!</f>
        <v>#REF!</v>
      </c>
      <c r="AN827" s="19" t="e">
        <f>R827-#REF!</f>
        <v>#REF!</v>
      </c>
      <c r="AO827" s="19" t="e">
        <f>#REF!-#REF!</f>
        <v>#REF!</v>
      </c>
      <c r="AP827" s="223" t="e">
        <f>IF(AK827&gt;0,AK827/#REF!*100,"")</f>
        <v>#REF!</v>
      </c>
      <c r="AQ827" s="223" t="e">
        <f>IF(AL827&gt;0,AL827/#REF!*100,"")</f>
        <v>#REF!</v>
      </c>
      <c r="AR827" s="223" t="e">
        <f t="shared" si="1927"/>
        <v>#REF!</v>
      </c>
      <c r="AS827" s="223" t="e">
        <f t="shared" si="1928"/>
        <v>#REF!</v>
      </c>
      <c r="AT827" s="223" t="e">
        <f>IF(AO827&gt;0,AO827/#REF!*100,"")</f>
        <v>#REF!</v>
      </c>
      <c r="AZ827" s="213"/>
      <c r="BA827" s="213"/>
    </row>
    <row r="828" spans="1:53" ht="18" hidden="1" customHeight="1" outlineLevel="1">
      <c r="A828" s="2566"/>
      <c r="B828" s="2571"/>
      <c r="C828" s="1415" t="s">
        <v>305</v>
      </c>
      <c r="D828" s="1402"/>
      <c r="E828" s="1402"/>
      <c r="F828" s="1402"/>
      <c r="G828" s="1568"/>
      <c r="H828" s="1568"/>
      <c r="I828" s="1568"/>
      <c r="J828" s="1569"/>
      <c r="K828" s="1569"/>
      <c r="L828" s="1483">
        <f t="shared" si="1938"/>
        <v>0</v>
      </c>
      <c r="M828" s="1472"/>
      <c r="N828" s="1441"/>
      <c r="O828" s="1441"/>
      <c r="P828" s="55"/>
      <c r="Q828" s="1300"/>
      <c r="R828" s="1300"/>
      <c r="S828" s="1300"/>
      <c r="T828" s="1300"/>
      <c r="U828" s="1981">
        <f t="shared" si="1944"/>
        <v>0</v>
      </c>
      <c r="V828" s="1455"/>
      <c r="W828" s="1455">
        <f>IF(W812&gt;0,W826/W$9*100,)</f>
        <v>0</v>
      </c>
      <c r="X828" s="1455">
        <f>IF(X812&gt;0,X826/X$9*100,)</f>
        <v>0</v>
      </c>
      <c r="Y828" s="1455">
        <f>IF(Y812&gt;0,Y826/Y$9*100,)</f>
        <v>0</v>
      </c>
      <c r="Z828" s="1483">
        <f t="shared" si="1941"/>
        <v>0</v>
      </c>
      <c r="AA828" s="1298">
        <f t="shared" ref="AA828:AD828" si="1947">IF(AA812&gt;0,AA826/AA$9*100,)</f>
        <v>0</v>
      </c>
      <c r="AB828" s="1298">
        <f t="shared" si="1947"/>
        <v>0</v>
      </c>
      <c r="AC828" s="1298">
        <f t="shared" si="1947"/>
        <v>0</v>
      </c>
      <c r="AD828" s="1298">
        <f t="shared" si="1947"/>
        <v>0</v>
      </c>
      <c r="AE828" s="1981">
        <f t="shared" si="1945"/>
        <v>0</v>
      </c>
      <c r="AF828" s="1455"/>
      <c r="AG828" s="1455">
        <f>IF(AG812&gt;0,AG826/AG$9*100,)</f>
        <v>0</v>
      </c>
      <c r="AH828" s="1455">
        <f>IF(AH812&gt;0,AH826/AH$9*100,)</f>
        <v>0</v>
      </c>
      <c r="AI828" s="1455">
        <f>IF(AI812&gt;0,AI826/AI$9*100,)</f>
        <v>0</v>
      </c>
      <c r="AJ828" s="2096"/>
      <c r="AK828" s="763" t="e">
        <f>#REF!-U828</f>
        <v>#REF!</v>
      </c>
      <c r="AL828" s="19" t="e">
        <f>#REF!-#REF!</f>
        <v>#REF!</v>
      </c>
      <c r="AM828" s="19" t="e">
        <f>Q828-#REF!</f>
        <v>#REF!</v>
      </c>
      <c r="AN828" s="19" t="e">
        <f>R828-#REF!</f>
        <v>#REF!</v>
      </c>
      <c r="AO828" s="19" t="e">
        <f>#REF!-#REF!</f>
        <v>#REF!</v>
      </c>
      <c r="AP828" s="223" t="e">
        <f>IF(AK828&gt;0,AK828/#REF!*100,"")</f>
        <v>#REF!</v>
      </c>
      <c r="AQ828" s="223" t="e">
        <f>IF(AL828&gt;0,AL828/#REF!*100,"")</f>
        <v>#REF!</v>
      </c>
      <c r="AR828" s="223" t="e">
        <f t="shared" si="1927"/>
        <v>#REF!</v>
      </c>
      <c r="AS828" s="223" t="e">
        <f t="shared" si="1928"/>
        <v>#REF!</v>
      </c>
      <c r="AT828" s="223" t="e">
        <f>IF(AO828&gt;0,AO828/#REF!*100,"")</f>
        <v>#REF!</v>
      </c>
      <c r="AZ828" s="213"/>
      <c r="BA828" s="213"/>
    </row>
    <row r="829" spans="1:53" ht="15" customHeight="1" outlineLevel="1">
      <c r="A829" s="2565">
        <v>8</v>
      </c>
      <c r="B829" s="2573" t="s">
        <v>112</v>
      </c>
      <c r="C829" s="1415" t="s">
        <v>287</v>
      </c>
      <c r="D829" s="1402"/>
      <c r="E829" s="1402"/>
      <c r="F829" s="1402"/>
      <c r="G829" s="1568"/>
      <c r="H829" s="1568"/>
      <c r="I829" s="1568"/>
      <c r="J829" s="1538">
        <f t="shared" ref="J829" si="1948">J832+J845</f>
        <v>101.43260000000001</v>
      </c>
      <c r="K829" s="1569"/>
      <c r="L829" s="1483">
        <f t="shared" ref="L829:P829" si="1949">L832+L845</f>
        <v>101.33114742000001</v>
      </c>
      <c r="M829" s="1298">
        <f>M832+M845</f>
        <v>25.673546051206852</v>
      </c>
      <c r="N829" s="1298">
        <f t="shared" si="1949"/>
        <v>28.698820599399447</v>
      </c>
      <c r="O829" s="1298">
        <f t="shared" si="1949"/>
        <v>26.692284775727508</v>
      </c>
      <c r="P829" s="1298">
        <f t="shared" si="1949"/>
        <v>20.266495993666201</v>
      </c>
      <c r="Q829" s="1300">
        <f t="shared" ref="Q829:T829" si="1950">Q832+Q845</f>
        <v>101.22981627258</v>
      </c>
      <c r="R829" s="1300">
        <f t="shared" si="1950"/>
        <v>101.12858645630743</v>
      </c>
      <c r="S829" s="1300">
        <f t="shared" si="1950"/>
        <v>101.0274578698511</v>
      </c>
      <c r="T829" s="1300">
        <f t="shared" si="1950"/>
        <v>100.92643041198127</v>
      </c>
      <c r="U829" s="1981">
        <f t="shared" si="1944"/>
        <v>93.362169999999992</v>
      </c>
      <c r="V829" s="1298">
        <f>V832+V845</f>
        <v>30.147999999999996</v>
      </c>
      <c r="W829" s="1298">
        <f t="shared" ref="W829:Z829" si="1951">W832+W845</f>
        <v>22.704270000000001</v>
      </c>
      <c r="X829" s="1298">
        <f t="shared" si="1951"/>
        <v>18.058900000000001</v>
      </c>
      <c r="Y829" s="1298">
        <f t="shared" si="1951"/>
        <v>22.451000000000001</v>
      </c>
      <c r="Z829" s="1483">
        <f t="shared" si="1951"/>
        <v>101.22985</v>
      </c>
      <c r="AA829" s="1298">
        <f>AA832+AA845</f>
        <v>31.177849999999999</v>
      </c>
      <c r="AB829" s="1298">
        <f t="shared" ref="AB829:AD830" si="1952">AB832+AB845</f>
        <v>24.838000000000001</v>
      </c>
      <c r="AC829" s="1298">
        <f t="shared" si="1952"/>
        <v>20.791</v>
      </c>
      <c r="AD829" s="1298">
        <f t="shared" si="1952"/>
        <v>24.423000000000002</v>
      </c>
      <c r="AE829" s="1981">
        <f t="shared" si="1945"/>
        <v>18.984960000000001</v>
      </c>
      <c r="AF829" s="1298">
        <f>AF832+AF845</f>
        <v>18.984960000000001</v>
      </c>
      <c r="AG829" s="1298">
        <f t="shared" ref="AG829:AI829" si="1953">AG832+AG845</f>
        <v>0</v>
      </c>
      <c r="AH829" s="1298">
        <f t="shared" si="1953"/>
        <v>0</v>
      </c>
      <c r="AI829" s="1298">
        <f t="shared" si="1953"/>
        <v>0</v>
      </c>
      <c r="AJ829" s="2001"/>
      <c r="AK829" s="763" t="e">
        <f>#REF!-U829</f>
        <v>#REF!</v>
      </c>
      <c r="AL829" s="19" t="e">
        <f>#REF!-#REF!</f>
        <v>#REF!</v>
      </c>
      <c r="AM829" s="19" t="e">
        <f>Q829-#REF!</f>
        <v>#REF!</v>
      </c>
      <c r="AN829" s="19" t="e">
        <f>R829-#REF!</f>
        <v>#REF!</v>
      </c>
      <c r="AO829" s="19" t="e">
        <f>#REF!-#REF!</f>
        <v>#REF!</v>
      </c>
      <c r="AP829" s="223" t="e">
        <f>IF(AK829&gt;0,AK829/#REF!*100,"")</f>
        <v>#REF!</v>
      </c>
      <c r="AQ829" s="223" t="e">
        <f>IF(AL829&gt;0,AL829/#REF!*100,"")</f>
        <v>#REF!</v>
      </c>
      <c r="AR829" s="223" t="e">
        <f t="shared" si="1927"/>
        <v>#REF!</v>
      </c>
      <c r="AS829" s="223" t="e">
        <f t="shared" si="1928"/>
        <v>#REF!</v>
      </c>
      <c r="AT829" s="223" t="e">
        <f>IF(AO829&gt;0,AO829/#REF!*100,"")</f>
        <v>#REF!</v>
      </c>
      <c r="AZ829" s="213"/>
      <c r="BA829" s="213"/>
    </row>
    <row r="830" spans="1:53" ht="18" customHeight="1" outlineLevel="1">
      <c r="A830" s="2572"/>
      <c r="B830" s="2574"/>
      <c r="C830" s="1415" t="s">
        <v>280</v>
      </c>
      <c r="D830" s="1402"/>
      <c r="E830" s="1402"/>
      <c r="F830" s="1402"/>
      <c r="G830" s="1568"/>
      <c r="H830" s="1568"/>
      <c r="I830" s="1568"/>
      <c r="J830" s="1538">
        <f t="shared" ref="J830" si="1954">J833+J846</f>
        <v>0.11926515472</v>
      </c>
      <c r="K830" s="1568"/>
      <c r="L830" s="1483">
        <f t="shared" ref="L830:P830" si="1955">L833+L846</f>
        <v>0.119145863939931</v>
      </c>
      <c r="M830" s="1298">
        <f t="shared" si="1955"/>
        <v>3.0192531652318916E-2</v>
      </c>
      <c r="N830" s="1298">
        <f t="shared" si="1955"/>
        <v>3.3789602057654897E-2</v>
      </c>
      <c r="O830" s="1298">
        <f t="shared" si="1955"/>
        <v>3.1292494310029832E-2</v>
      </c>
      <c r="P830" s="1298">
        <f t="shared" si="1955"/>
        <v>2.3871235919927361E-2</v>
      </c>
      <c r="Q830" s="1300">
        <f t="shared" ref="Q830:S830" si="1956">Q833+Q846</f>
        <v>0.11902671807599108</v>
      </c>
      <c r="R830" s="1300">
        <f t="shared" si="1956"/>
        <v>0.11890769135791507</v>
      </c>
      <c r="S830" s="1300">
        <f t="shared" si="1956"/>
        <v>0.11878878366655717</v>
      </c>
      <c r="T830" s="1300">
        <f>T833+T846</f>
        <v>0.11866999488289061</v>
      </c>
      <c r="U830" s="1981">
        <f t="shared" si="1944"/>
        <v>0.11020355206299999</v>
      </c>
      <c r="V830" s="1298">
        <f t="shared" ref="V830:AD831" si="1957">V833+V846</f>
        <v>3.5572326500000001E-2</v>
      </c>
      <c r="W830" s="1298">
        <f t="shared" si="1957"/>
        <v>2.6744648647999997E-2</v>
      </c>
      <c r="X830" s="1298">
        <f t="shared" si="1957"/>
        <v>2.1325528114999999E-2</v>
      </c>
      <c r="Y830" s="1298">
        <f t="shared" si="1957"/>
        <v>2.6561048799999997E-2</v>
      </c>
      <c r="Z830" s="1483">
        <f t="shared" si="1957"/>
        <v>0.119026756825</v>
      </c>
      <c r="AA830" s="1300">
        <f>AA833+AA846</f>
        <v>3.6719794925E-2</v>
      </c>
      <c r="AB830" s="1300">
        <f>AB833+AB846</f>
        <v>2.9178702299999998E-2</v>
      </c>
      <c r="AC830" s="1300">
        <f t="shared" si="1952"/>
        <v>2.4367651499999997E-2</v>
      </c>
      <c r="AD830" s="1300">
        <f t="shared" si="1952"/>
        <v>2.8760608099999998E-2</v>
      </c>
      <c r="AE830" s="1981">
        <f>SUM(AF830:AI830)</f>
        <v>2.2446015203999997E-2</v>
      </c>
      <c r="AF830" s="1298">
        <f t="shared" ref="AF830:AI830" si="1958">AF833+AF846</f>
        <v>2.2446015203999997E-2</v>
      </c>
      <c r="AG830" s="1298">
        <f t="shared" si="1958"/>
        <v>0</v>
      </c>
      <c r="AH830" s="1298">
        <f t="shared" si="1958"/>
        <v>0</v>
      </c>
      <c r="AI830" s="1298">
        <f t="shared" si="1958"/>
        <v>0</v>
      </c>
      <c r="AJ830" s="2001"/>
      <c r="AK830" s="763" t="e">
        <f>#REF!-U830</f>
        <v>#REF!</v>
      </c>
      <c r="AL830" s="19" t="e">
        <f>#REF!-#REF!</f>
        <v>#REF!</v>
      </c>
      <c r="AM830" s="19" t="e">
        <f>Q830-#REF!</f>
        <v>#REF!</v>
      </c>
      <c r="AN830" s="19" t="e">
        <f>R830-#REF!</f>
        <v>#REF!</v>
      </c>
      <c r="AO830" s="19" t="e">
        <f>#REF!-#REF!</f>
        <v>#REF!</v>
      </c>
      <c r="AP830" s="223" t="e">
        <f>IF(AK830&gt;0,AK830/#REF!*100,"")</f>
        <v>#REF!</v>
      </c>
      <c r="AQ830" s="223" t="e">
        <f>IF(AL830&gt;0,AL830/#REF!*100,"")</f>
        <v>#REF!</v>
      </c>
      <c r="AR830" s="223" t="e">
        <f t="shared" si="1927"/>
        <v>#REF!</v>
      </c>
      <c r="AS830" s="223" t="e">
        <f t="shared" si="1928"/>
        <v>#REF!</v>
      </c>
      <c r="AT830" s="223" t="e">
        <f>IF(AO830&gt;0,AO830/#REF!*100,"")</f>
        <v>#REF!</v>
      </c>
      <c r="AW830" s="846"/>
      <c r="AX830" s="213"/>
      <c r="AY830" s="213"/>
      <c r="AZ830" s="213"/>
      <c r="BA830" s="213"/>
    </row>
    <row r="831" spans="1:53" ht="18" customHeight="1" outlineLevel="1">
      <c r="A831" s="2566"/>
      <c r="B831" s="2575"/>
      <c r="C831" s="505" t="s">
        <v>303</v>
      </c>
      <c r="D831" s="34"/>
      <c r="E831" s="34"/>
      <c r="F831" s="34"/>
      <c r="G831" s="148"/>
      <c r="H831" s="148"/>
      <c r="I831" s="148"/>
      <c r="J831" s="1538">
        <f t="shared" ref="J831" si="1959">J834+J847</f>
        <v>4.1892418999999999</v>
      </c>
      <c r="K831" s="148"/>
      <c r="L831" s="1483">
        <f t="shared" ref="L831:P831" si="1960">L834+L847</f>
        <v>4.8370302157286797</v>
      </c>
      <c r="M831" s="1298">
        <f t="shared" si="1960"/>
        <v>1.2223492830284064</v>
      </c>
      <c r="N831" s="1298">
        <f t="shared" si="1960"/>
        <v>1.3673694610568896</v>
      </c>
      <c r="O831" s="1298">
        <f t="shared" si="1960"/>
        <v>1.2758260761053462</v>
      </c>
      <c r="P831" s="1298">
        <f t="shared" si="1960"/>
        <v>0.97148539553803759</v>
      </c>
      <c r="Q831" s="1300">
        <f t="shared" ref="Q831:T831" si="1961">Q834+Q847</f>
        <v>5.0411894131754158</v>
      </c>
      <c r="R831" s="1300">
        <f t="shared" si="1961"/>
        <v>5.2375555621188417</v>
      </c>
      <c r="S831" s="1300">
        <f t="shared" si="1961"/>
        <v>5.4416139698239645</v>
      </c>
      <c r="T831" s="1300">
        <f t="shared" si="1961"/>
        <v>5.653634598882924</v>
      </c>
      <c r="U831" s="1981">
        <f t="shared" si="1944"/>
        <v>3.971700717</v>
      </c>
      <c r="V831" s="1298">
        <f t="shared" si="1957"/>
        <v>1.3435564499999999</v>
      </c>
      <c r="W831" s="1298">
        <f t="shared" si="1957"/>
        <v>1.0437963699999999</v>
      </c>
      <c r="X831" s="1298">
        <f t="shared" si="1957"/>
        <v>0.471838017</v>
      </c>
      <c r="Y831" s="1298">
        <f t="shared" si="1957"/>
        <v>1.11250988</v>
      </c>
      <c r="Z831" s="1483">
        <f t="shared" si="1957"/>
        <v>4.9366949627515906</v>
      </c>
      <c r="AA831" s="1303">
        <f t="shared" si="1957"/>
        <v>1.5242362535118541</v>
      </c>
      <c r="AB831" s="1303">
        <f t="shared" si="1957"/>
        <v>1.2096598375779575</v>
      </c>
      <c r="AC831" s="1303">
        <f t="shared" si="1957"/>
        <v>1.0090237577356842</v>
      </c>
      <c r="AD831" s="1303">
        <f t="shared" si="1957"/>
        <v>1.193775113926095</v>
      </c>
      <c r="AE831" s="1981">
        <f t="shared" si="1945"/>
        <v>0.94271484000000005</v>
      </c>
      <c r="AF831" s="1298">
        <f t="shared" ref="AF831:AI831" si="1962">AF834+AF847</f>
        <v>0.94271484000000005</v>
      </c>
      <c r="AG831" s="1298">
        <f t="shared" si="1962"/>
        <v>0</v>
      </c>
      <c r="AH831" s="1298">
        <f t="shared" si="1962"/>
        <v>0</v>
      </c>
      <c r="AI831" s="1298">
        <f t="shared" si="1962"/>
        <v>0</v>
      </c>
      <c r="AJ831" s="2001"/>
      <c r="AK831" s="763" t="e">
        <f>#REF!-U831</f>
        <v>#REF!</v>
      </c>
      <c r="AL831" s="19" t="e">
        <f>#REF!-#REF!</f>
        <v>#REF!</v>
      </c>
      <c r="AM831" s="19" t="e">
        <f>Q831-#REF!</f>
        <v>#REF!</v>
      </c>
      <c r="AN831" s="19" t="e">
        <f>R831-#REF!</f>
        <v>#REF!</v>
      </c>
      <c r="AO831" s="19" t="e">
        <f>#REF!-#REF!</f>
        <v>#REF!</v>
      </c>
      <c r="AP831" s="223" t="e">
        <f>IF(AK831&gt;0,AK831/#REF!*100,"")</f>
        <v>#REF!</v>
      </c>
      <c r="AQ831" s="223" t="e">
        <f>IF(AL831&gt;0,AL831/#REF!*100,"")</f>
        <v>#REF!</v>
      </c>
      <c r="AR831" s="223" t="e">
        <f t="shared" si="1927"/>
        <v>#REF!</v>
      </c>
      <c r="AS831" s="223" t="e">
        <f t="shared" si="1928"/>
        <v>#REF!</v>
      </c>
      <c r="AT831" s="223" t="e">
        <f>IF(AO831&gt;0,AO831/#REF!*100,"")</f>
        <v>#REF!</v>
      </c>
      <c r="AW831" s="846"/>
      <c r="AX831" s="213"/>
      <c r="AY831" s="213"/>
      <c r="AZ831" s="213"/>
      <c r="BA831" s="213"/>
    </row>
    <row r="832" spans="1:53" ht="18" customHeight="1" outlineLevel="1">
      <c r="A832" s="1403" t="s">
        <v>106</v>
      </c>
      <c r="B832" s="1404" t="s">
        <v>117</v>
      </c>
      <c r="C832" s="1415" t="s">
        <v>287</v>
      </c>
      <c r="D832" s="1402"/>
      <c r="E832" s="1402"/>
      <c r="F832" s="1402"/>
      <c r="G832" s="1568"/>
      <c r="H832" s="1568"/>
      <c r="I832" s="1568"/>
      <c r="J832" s="1538">
        <f t="shared" ref="J832" si="1963">J836+J840</f>
        <v>57.447800000000001</v>
      </c>
      <c r="K832" s="1568"/>
      <c r="L832" s="1483">
        <f t="shared" ref="L832:P832" si="1964">L836+L840</f>
        <v>57.390362190000005</v>
      </c>
      <c r="M832" s="1298">
        <f>M836</f>
        <v>14.48665190602927</v>
      </c>
      <c r="N832" s="1298">
        <f t="shared" si="1964"/>
        <v>15.801142168880347</v>
      </c>
      <c r="O832" s="1298">
        <f t="shared" si="1964"/>
        <v>16.041425335207965</v>
      </c>
      <c r="P832" s="1298">
        <f t="shared" si="1964"/>
        <v>11.061142779882426</v>
      </c>
      <c r="Q832" s="1300">
        <f t="shared" ref="Q832:T832" si="1965">Q836+Q840</f>
        <v>57.332971827810006</v>
      </c>
      <c r="R832" s="1300">
        <f t="shared" si="1965"/>
        <v>57.275638855982194</v>
      </c>
      <c r="S832" s="1300">
        <f t="shared" si="1965"/>
        <v>57.21836321712621</v>
      </c>
      <c r="T832" s="1300">
        <f t="shared" si="1965"/>
        <v>57.161144853909086</v>
      </c>
      <c r="U832" s="1981">
        <f t="shared" si="1944"/>
        <v>48.604619999999997</v>
      </c>
      <c r="V832" s="1643">
        <f>V836</f>
        <v>15.834999999999999</v>
      </c>
      <c r="W832" s="1643">
        <f t="shared" ref="W832:Y832" si="1966">W836</f>
        <v>12.371269999999999</v>
      </c>
      <c r="X832" s="1643">
        <f t="shared" si="1966"/>
        <v>9.3113500000000009</v>
      </c>
      <c r="Y832" s="1643">
        <f t="shared" si="1966"/>
        <v>11.087</v>
      </c>
      <c r="Z832" s="1483">
        <f t="shared" ref="Z832:AD834" si="1967">Z836+Z840</f>
        <v>57.332999999999998</v>
      </c>
      <c r="AA832" s="1303">
        <f t="shared" si="1967"/>
        <v>17.052</v>
      </c>
      <c r="AB832" s="1303">
        <f t="shared" si="1967"/>
        <v>14.327</v>
      </c>
      <c r="AC832" s="1303">
        <f t="shared" si="1967"/>
        <v>12.56</v>
      </c>
      <c r="AD832" s="1303">
        <f t="shared" si="1967"/>
        <v>13.394</v>
      </c>
      <c r="AE832" s="1981">
        <f t="shared" si="1945"/>
        <v>9.5199599999999993</v>
      </c>
      <c r="AF832" s="1643">
        <f>AF836</f>
        <v>9.5199599999999993</v>
      </c>
      <c r="AG832" s="1643">
        <f t="shared" ref="AG832:AI832" si="1968">AG836</f>
        <v>0</v>
      </c>
      <c r="AH832" s="1643">
        <f t="shared" si="1968"/>
        <v>0</v>
      </c>
      <c r="AI832" s="1643">
        <f t="shared" si="1968"/>
        <v>0</v>
      </c>
      <c r="AJ832" s="2104"/>
      <c r="AK832" s="763" t="e">
        <f>#REF!-U832</f>
        <v>#REF!</v>
      </c>
      <c r="AL832" s="19" t="e">
        <f>#REF!-#REF!</f>
        <v>#REF!</v>
      </c>
      <c r="AM832" s="19" t="e">
        <f>Q832-#REF!</f>
        <v>#REF!</v>
      </c>
      <c r="AN832" s="19" t="e">
        <f>R832-#REF!</f>
        <v>#REF!</v>
      </c>
      <c r="AO832" s="19" t="e">
        <f>#REF!-#REF!</f>
        <v>#REF!</v>
      </c>
      <c r="AP832" s="223" t="e">
        <f>IF(AK832&gt;0,AK832/#REF!*100,"")</f>
        <v>#REF!</v>
      </c>
      <c r="AQ832" s="223" t="e">
        <f>IF(AL832&gt;0,AL832/#REF!*100,"")</f>
        <v>#REF!</v>
      </c>
      <c r="AR832" s="223" t="e">
        <f t="shared" si="1927"/>
        <v>#REF!</v>
      </c>
      <c r="AS832" s="223" t="e">
        <f t="shared" si="1928"/>
        <v>#REF!</v>
      </c>
      <c r="AT832" s="223" t="e">
        <f>IF(AO832&gt;0,AO832/#REF!*100,"")</f>
        <v>#REF!</v>
      </c>
      <c r="AW832" s="846"/>
      <c r="AY832" s="213"/>
      <c r="AZ832" s="213"/>
    </row>
    <row r="833" spans="1:54" ht="18" customHeight="1" outlineLevel="1">
      <c r="A833" s="1403"/>
      <c r="B833" s="1405"/>
      <c r="C833" s="1415" t="s">
        <v>280</v>
      </c>
      <c r="D833" s="1402"/>
      <c r="E833" s="1402"/>
      <c r="F833" s="1402"/>
      <c r="G833" s="1568"/>
      <c r="H833" s="1568"/>
      <c r="I833" s="1568"/>
      <c r="J833" s="1538">
        <f t="shared" ref="J833" si="1969">J837+J841</f>
        <v>6.5053888720000008E-2</v>
      </c>
      <c r="K833" s="1568"/>
      <c r="L833" s="1483">
        <f t="shared" ref="L833:P833" si="1970">L837+L841</f>
        <v>6.4988846143956003E-2</v>
      </c>
      <c r="M833" s="1298">
        <f>M837</f>
        <v>1.6404684618387545E-2</v>
      </c>
      <c r="N833" s="1298">
        <f t="shared" si="1970"/>
        <v>1.7893213392040103E-2</v>
      </c>
      <c r="O833" s="1298">
        <f t="shared" si="1970"/>
        <v>1.8165310049589496E-2</v>
      </c>
      <c r="P833" s="1298">
        <f t="shared" si="1970"/>
        <v>1.252563808393886E-2</v>
      </c>
      <c r="Q833" s="1300">
        <f t="shared" ref="Q833:T833" si="1971">Q837+Q841</f>
        <v>6.4923857297812054E-2</v>
      </c>
      <c r="R833" s="1300">
        <f t="shared" si="1971"/>
        <v>6.485893344051423E-2</v>
      </c>
      <c r="S833" s="1300">
        <f t="shared" si="1971"/>
        <v>6.4794074507073723E-2</v>
      </c>
      <c r="T833" s="1300">
        <f t="shared" si="1971"/>
        <v>6.4729280432566649E-2</v>
      </c>
      <c r="U833" s="1981">
        <f t="shared" si="1944"/>
        <v>5.5039871687999994E-2</v>
      </c>
      <c r="V833" s="1643">
        <f>V837</f>
        <v>1.7931553999999999E-2</v>
      </c>
      <c r="W833" s="1643">
        <f t="shared" ref="W833:Y833" si="1972">W837</f>
        <v>1.4009226147999997E-2</v>
      </c>
      <c r="X833" s="1643">
        <f t="shared" si="1972"/>
        <v>1.0544172740000001E-2</v>
      </c>
      <c r="Y833" s="1643">
        <f t="shared" si="1972"/>
        <v>1.2554918799999999E-2</v>
      </c>
      <c r="Z833" s="1483">
        <f t="shared" ref="Z833" si="1973">Z837+Z841</f>
        <v>6.4923889199999987E-2</v>
      </c>
      <c r="AA833" s="1300">
        <f t="shared" si="1967"/>
        <v>1.9309684800000001E-2</v>
      </c>
      <c r="AB833" s="1300">
        <f t="shared" si="1967"/>
        <v>1.6223894799999999E-2</v>
      </c>
      <c r="AC833" s="1300">
        <f t="shared" si="1967"/>
        <v>1.4222944E-2</v>
      </c>
      <c r="AD833" s="1300">
        <f t="shared" si="1967"/>
        <v>1.51673656E-2</v>
      </c>
      <c r="AE833" s="1981">
        <f t="shared" si="1945"/>
        <v>1.0780402704E-2</v>
      </c>
      <c r="AF833" s="1643">
        <f>AF837</f>
        <v>1.0780402704E-2</v>
      </c>
      <c r="AG833" s="1643">
        <f t="shared" ref="AG833:AI833" si="1974">AG837</f>
        <v>0</v>
      </c>
      <c r="AH833" s="1643">
        <f t="shared" si="1974"/>
        <v>0</v>
      </c>
      <c r="AI833" s="1643">
        <f t="shared" si="1974"/>
        <v>0</v>
      </c>
      <c r="AJ833" s="2104"/>
      <c r="AK833" s="763" t="e">
        <f>#REF!-U833</f>
        <v>#REF!</v>
      </c>
      <c r="AL833" s="19" t="e">
        <f>#REF!-#REF!</f>
        <v>#REF!</v>
      </c>
      <c r="AM833" s="19" t="e">
        <f>Q833-#REF!</f>
        <v>#REF!</v>
      </c>
      <c r="AN833" s="19" t="e">
        <f>R833-#REF!</f>
        <v>#REF!</v>
      </c>
      <c r="AO833" s="19" t="e">
        <f>#REF!-#REF!</f>
        <v>#REF!</v>
      </c>
      <c r="AP833" s="223" t="e">
        <f>IF(AK833&gt;0,AK833/#REF!*100,"")</f>
        <v>#REF!</v>
      </c>
      <c r="AQ833" s="223" t="e">
        <f>IF(AL833&gt;0,AL833/#REF!*100,"")</f>
        <v>#REF!</v>
      </c>
      <c r="AR833" s="223" t="e">
        <f t="shared" si="1927"/>
        <v>#REF!</v>
      </c>
      <c r="AS833" s="223" t="e">
        <f t="shared" si="1928"/>
        <v>#REF!</v>
      </c>
      <c r="AT833" s="223" t="e">
        <f>IF(AO833&gt;0,AO833/#REF!*100,"")</f>
        <v>#REF!</v>
      </c>
      <c r="AW833" s="846"/>
      <c r="AY833" s="213"/>
      <c r="AZ833" s="213"/>
    </row>
    <row r="834" spans="1:54" ht="18" customHeight="1" outlineLevel="1">
      <c r="A834" s="1403"/>
      <c r="B834" s="1405"/>
      <c r="C834" s="1415" t="s">
        <v>303</v>
      </c>
      <c r="D834" s="1402"/>
      <c r="E834" s="1402"/>
      <c r="F834" s="1402"/>
      <c r="G834" s="1568"/>
      <c r="H834" s="1568"/>
      <c r="I834" s="1568"/>
      <c r="J834" s="1538">
        <f>J838+J842</f>
        <v>2.3173319000000001</v>
      </c>
      <c r="K834" s="1568"/>
      <c r="L834" s="1483">
        <f t="shared" ref="L834:P834" si="1975">L838+L842</f>
        <v>2.6773883681510258</v>
      </c>
      <c r="M834" s="1298">
        <f>M838</f>
        <v>0.67391904666848157</v>
      </c>
      <c r="N834" s="1298">
        <f t="shared" si="1975"/>
        <v>0.73506913369631366</v>
      </c>
      <c r="O834" s="1298">
        <f t="shared" si="1975"/>
        <v>0.75073870568773282</v>
      </c>
      <c r="P834" s="1298">
        <f t="shared" si="1975"/>
        <v>0.51766148209849749</v>
      </c>
      <c r="Q834" s="1298">
        <f t="shared" ref="Q834:T834" si="1976">Q838+Q842</f>
        <v>2.7905104048031686</v>
      </c>
      <c r="R834" s="1298">
        <f t="shared" si="1976"/>
        <v>2.8992286901742998</v>
      </c>
      <c r="S834" s="1298">
        <f t="shared" si="1976"/>
        <v>3.0121806258571051</v>
      </c>
      <c r="T834" s="1298">
        <f t="shared" si="1976"/>
        <v>3.1295155196066684</v>
      </c>
      <c r="U834" s="1981">
        <f t="shared" si="1944"/>
        <v>2.1888871999999999</v>
      </c>
      <c r="V834" s="1483">
        <f>V838</f>
        <v>0.69042398000000005</v>
      </c>
      <c r="W834" s="1483">
        <f t="shared" ref="W834:Y834" si="1977">W838</f>
        <v>0.54904786999999999</v>
      </c>
      <c r="X834" s="1483">
        <f t="shared" si="1977"/>
        <v>0.42882534999999999</v>
      </c>
      <c r="Y834" s="1483">
        <f t="shared" si="1977"/>
        <v>0.52059</v>
      </c>
      <c r="Z834" s="1483">
        <f t="shared" ref="Z834" si="1978">Z838+Z842</f>
        <v>2.6408897077515912</v>
      </c>
      <c r="AA834" s="1303">
        <f t="shared" si="1967"/>
        <v>0.78545429851185411</v>
      </c>
      <c r="AB834" s="1303">
        <f t="shared" si="1967"/>
        <v>0.65993453757795761</v>
      </c>
      <c r="AC834" s="1303">
        <f t="shared" si="1967"/>
        <v>0.57854245773568425</v>
      </c>
      <c r="AD834" s="1303">
        <f t="shared" si="1967"/>
        <v>0.61695841392609507</v>
      </c>
      <c r="AE834" s="1981">
        <f t="shared" si="1945"/>
        <v>0.44852244000000002</v>
      </c>
      <c r="AF834" s="1483">
        <f>AF838</f>
        <v>0.44852244000000002</v>
      </c>
      <c r="AG834" s="1483">
        <f t="shared" ref="AG834:AI834" si="1979">AG838</f>
        <v>0</v>
      </c>
      <c r="AH834" s="1483">
        <f t="shared" si="1979"/>
        <v>0</v>
      </c>
      <c r="AI834" s="1483">
        <f t="shared" si="1979"/>
        <v>0</v>
      </c>
      <c r="AJ834" s="2105"/>
      <c r="AK834" s="763" t="e">
        <f>#REF!-U834</f>
        <v>#REF!</v>
      </c>
      <c r="AL834" s="19" t="e">
        <f>#REF!-#REF!</f>
        <v>#REF!</v>
      </c>
      <c r="AM834" s="19" t="e">
        <f>Q834-#REF!</f>
        <v>#REF!</v>
      </c>
      <c r="AN834" s="19" t="e">
        <f>R834-#REF!</f>
        <v>#REF!</v>
      </c>
      <c r="AO834" s="19" t="e">
        <f>#REF!-#REF!</f>
        <v>#REF!</v>
      </c>
      <c r="AP834" s="223" t="e">
        <f>IF(AK834&gt;0,AK834/#REF!*100,"")</f>
        <v>#REF!</v>
      </c>
      <c r="AQ834" s="223" t="e">
        <f>IF(AL834&gt;0,AL834/#REF!*100,"")</f>
        <v>#REF!</v>
      </c>
      <c r="AR834" s="223" t="e">
        <f t="shared" si="1927"/>
        <v>#REF!</v>
      </c>
      <c r="AS834" s="223" t="e">
        <f t="shared" si="1928"/>
        <v>#REF!</v>
      </c>
      <c r="AT834" s="223" t="e">
        <f>IF(AO834&gt;0,AO834/#REF!*100,"")</f>
        <v>#REF!</v>
      </c>
      <c r="AW834" s="847"/>
      <c r="AX834" s="13"/>
      <c r="AY834" s="831"/>
      <c r="AZ834" s="831"/>
      <c r="BA834" s="13"/>
      <c r="BB834" s="13"/>
    </row>
    <row r="835" spans="1:54" ht="18" customHeight="1" outlineLevel="1">
      <c r="A835" s="1403"/>
      <c r="B835" s="1405"/>
      <c r="C835" s="1415" t="s">
        <v>286</v>
      </c>
      <c r="D835" s="1402"/>
      <c r="E835" s="1402"/>
      <c r="F835" s="1402"/>
      <c r="G835" s="1568"/>
      <c r="H835" s="1568"/>
      <c r="I835" s="1568"/>
      <c r="J835" s="1568"/>
      <c r="K835" s="1568"/>
      <c r="L835" s="1300">
        <v>1.6527102142548607E-2</v>
      </c>
      <c r="M835" s="1303">
        <v>1.6495845941732291E-2</v>
      </c>
      <c r="N835" s="1303">
        <v>1.6624031740010887E-2</v>
      </c>
      <c r="O835" s="1303">
        <v>1.618874289555754E-2</v>
      </c>
      <c r="P835" s="1303">
        <v>1.6941557328660477E-2</v>
      </c>
      <c r="Q835" s="1303">
        <v>1.7242999045957896E-2</v>
      </c>
      <c r="R835" s="1303">
        <v>1.7398432216276488E-2</v>
      </c>
      <c r="S835" s="1303">
        <v>1.7391599762044442E-2</v>
      </c>
      <c r="T835" s="1303">
        <v>1.7374208162282398E-2</v>
      </c>
      <c r="U835" s="1943">
        <v>1.4513417991404974E-2</v>
      </c>
      <c r="V835" s="1478">
        <f>V839</f>
        <v>1.5148226308913677E-2</v>
      </c>
      <c r="W835" s="1478">
        <f>W839</f>
        <v>1.393865639014716E-2</v>
      </c>
      <c r="X835" s="1825">
        <v>1.4160570620351923E-2</v>
      </c>
      <c r="Y835" s="1825">
        <v>1.4658318237903966E-2</v>
      </c>
      <c r="Z835" s="1300">
        <v>1.6527102142548607E-2</v>
      </c>
      <c r="AA835" s="1943">
        <v>1.6510457010069715E-2</v>
      </c>
      <c r="AB835" s="1478">
        <f>AB839</f>
        <v>1.393865639014716E-2</v>
      </c>
      <c r="AC835" s="1478">
        <f>AC839</f>
        <v>1.4160570620351923E-2</v>
      </c>
      <c r="AD835" s="1825">
        <v>1.4160570620351923E-2</v>
      </c>
      <c r="AE835" s="1521">
        <v>1.4698616600790514E-2</v>
      </c>
      <c r="AF835" s="1521">
        <v>1.4698616600790514E-2</v>
      </c>
      <c r="AG835" s="1300"/>
      <c r="AH835" s="1825"/>
      <c r="AI835" s="1825"/>
      <c r="AJ835" s="2106"/>
      <c r="AK835" s="763" t="e">
        <f>#REF!-U835</f>
        <v>#REF!</v>
      </c>
      <c r="AL835" s="19" t="e">
        <f>#REF!-#REF!</f>
        <v>#REF!</v>
      </c>
      <c r="AM835" s="19" t="e">
        <f>Q835-#REF!</f>
        <v>#REF!</v>
      </c>
      <c r="AN835" s="19" t="e">
        <f>R835-#REF!</f>
        <v>#REF!</v>
      </c>
      <c r="AO835" s="19" t="e">
        <f>#REF!-#REF!</f>
        <v>#REF!</v>
      </c>
      <c r="AP835" s="223" t="e">
        <f>IF(AK835&gt;0,AK835/#REF!*100,"")</f>
        <v>#REF!</v>
      </c>
      <c r="AQ835" s="223" t="e">
        <f>IF(AL835&gt;0,AL835/#REF!*100,"")</f>
        <v>#REF!</v>
      </c>
      <c r="AR835" s="223" t="e">
        <f t="shared" si="1927"/>
        <v>#REF!</v>
      </c>
      <c r="AS835" s="223" t="e">
        <f t="shared" si="1928"/>
        <v>#REF!</v>
      </c>
      <c r="AT835" s="223" t="e">
        <f>IF(AO835&gt;0,AO835/#REF!*100,"")</f>
        <v>#REF!</v>
      </c>
      <c r="AW835" s="846"/>
      <c r="AY835" s="213"/>
      <c r="AZ835" s="213"/>
    </row>
    <row r="836" spans="1:54" ht="18" customHeight="1" outlineLevel="1">
      <c r="A836" s="1403" t="s">
        <v>107</v>
      </c>
      <c r="B836" s="1357" t="s">
        <v>118</v>
      </c>
      <c r="C836" s="1415" t="s">
        <v>287</v>
      </c>
      <c r="D836" s="1402"/>
      <c r="E836" s="1402"/>
      <c r="F836" s="1402"/>
      <c r="G836" s="1568"/>
      <c r="H836" s="1568"/>
      <c r="I836" s="1568"/>
      <c r="J836" s="1595">
        <v>57.447800000000001</v>
      </c>
      <c r="K836" s="1569"/>
      <c r="L836" s="1483">
        <f>SUM(M836:P836)</f>
        <v>57.390362190000005</v>
      </c>
      <c r="M836" s="1483">
        <v>14.48665190602927</v>
      </c>
      <c r="N836" s="1483">
        <v>15.801142168880347</v>
      </c>
      <c r="O836" s="1483">
        <v>16.041425335207965</v>
      </c>
      <c r="P836" s="1483">
        <v>11.061142779882426</v>
      </c>
      <c r="Q836" s="1298">
        <v>57.332971827810006</v>
      </c>
      <c r="R836" s="1298">
        <v>57.275638855982194</v>
      </c>
      <c r="S836" s="1298">
        <v>57.21836321712621</v>
      </c>
      <c r="T836" s="1298">
        <v>57.161144853909086</v>
      </c>
      <c r="U836" s="1826">
        <f>SUM(V836:Y836)</f>
        <v>48.604619999999997</v>
      </c>
      <c r="V836" s="1320">
        <v>15.834999999999999</v>
      </c>
      <c r="W836" s="1320">
        <v>12.371269999999999</v>
      </c>
      <c r="X836" s="1320">
        <v>9.3113500000000009</v>
      </c>
      <c r="Y836" s="1941">
        <v>11.087</v>
      </c>
      <c r="Z836" s="1483">
        <f>SUM(AA836:AD836)</f>
        <v>57.332999999999998</v>
      </c>
      <c r="AA836" s="1483">
        <v>17.052</v>
      </c>
      <c r="AB836" s="1483">
        <v>14.327</v>
      </c>
      <c r="AC836" s="1483">
        <v>12.56</v>
      </c>
      <c r="AD836" s="1483">
        <v>13.394</v>
      </c>
      <c r="AE836" s="1826">
        <f>SUM(AF836:AI836)</f>
        <v>9.5199599999999993</v>
      </c>
      <c r="AF836" s="1320">
        <v>9.5199599999999993</v>
      </c>
      <c r="AG836" s="1320"/>
      <c r="AH836" s="1320"/>
      <c r="AI836" s="1941"/>
      <c r="AJ836" s="2107"/>
      <c r="AK836" s="763"/>
      <c r="AL836" s="19"/>
      <c r="AM836" s="19"/>
      <c r="AN836" s="19"/>
      <c r="AO836" s="19"/>
      <c r="AP836" s="223"/>
      <c r="AQ836" s="223"/>
      <c r="AR836" s="223"/>
      <c r="AS836" s="223"/>
      <c r="AT836" s="223"/>
      <c r="AW836" s="846"/>
      <c r="AY836" s="213"/>
      <c r="AZ836" s="213"/>
    </row>
    <row r="837" spans="1:54" ht="18" customHeight="1" outlineLevel="1">
      <c r="A837" s="1403"/>
      <c r="B837" s="1406"/>
      <c r="C837" s="1415" t="s">
        <v>280</v>
      </c>
      <c r="D837" s="1402"/>
      <c r="E837" s="1402"/>
      <c r="F837" s="1402"/>
      <c r="G837" s="1568"/>
      <c r="H837" s="1568"/>
      <c r="I837" s="1568"/>
      <c r="J837" s="1538">
        <f t="shared" ref="J837:Y837" si="1980">J836*0.76*1.49/1000</f>
        <v>6.5053888720000008E-2</v>
      </c>
      <c r="K837" s="1569"/>
      <c r="L837" s="1483">
        <f t="shared" si="1980"/>
        <v>6.4988846143956003E-2</v>
      </c>
      <c r="M837" s="1483">
        <f t="shared" si="1980"/>
        <v>1.6404684618387545E-2</v>
      </c>
      <c r="N837" s="1483">
        <f t="shared" si="1980"/>
        <v>1.7893213392040103E-2</v>
      </c>
      <c r="O837" s="1483">
        <f t="shared" si="1980"/>
        <v>1.8165310049589496E-2</v>
      </c>
      <c r="P837" s="1483">
        <f t="shared" si="1980"/>
        <v>1.252563808393886E-2</v>
      </c>
      <c r="Q837" s="1298">
        <f t="shared" si="1980"/>
        <v>6.4923857297812054E-2</v>
      </c>
      <c r="R837" s="1298">
        <f t="shared" si="1980"/>
        <v>6.485893344051423E-2</v>
      </c>
      <c r="S837" s="1298">
        <f t="shared" si="1980"/>
        <v>6.4794074507073723E-2</v>
      </c>
      <c r="T837" s="1298">
        <f t="shared" si="1980"/>
        <v>6.4729280432566649E-2</v>
      </c>
      <c r="U837" s="1826">
        <f t="shared" ref="U837:U842" si="1981">SUM(V837:Y837)</f>
        <v>5.5039871687999994E-2</v>
      </c>
      <c r="V837" s="1483">
        <f t="shared" si="1980"/>
        <v>1.7931553999999999E-2</v>
      </c>
      <c r="W837" s="1483">
        <f>W836*0.76*1.49/1000</f>
        <v>1.4009226147999997E-2</v>
      </c>
      <c r="X837" s="1483">
        <f t="shared" si="1980"/>
        <v>1.0544172740000001E-2</v>
      </c>
      <c r="Y837" s="1483">
        <f t="shared" si="1980"/>
        <v>1.2554918799999999E-2</v>
      </c>
      <c r="Z837" s="1483">
        <f t="shared" ref="Z837:AD837" si="1982">Z836*0.76*1.49/1000</f>
        <v>6.4923889199999987E-2</v>
      </c>
      <c r="AA837" s="1483">
        <f t="shared" si="1982"/>
        <v>1.9309684800000001E-2</v>
      </c>
      <c r="AB837" s="1483">
        <f t="shared" si="1982"/>
        <v>1.6223894799999999E-2</v>
      </c>
      <c r="AC837" s="1483">
        <f t="shared" si="1982"/>
        <v>1.4222944E-2</v>
      </c>
      <c r="AD837" s="1483">
        <f t="shared" si="1982"/>
        <v>1.51673656E-2</v>
      </c>
      <c r="AE837" s="1826">
        <f t="shared" ref="AE837:AE838" si="1983">SUM(AF837:AI837)</f>
        <v>1.0780402704E-2</v>
      </c>
      <c r="AF837" s="1483">
        <f t="shared" ref="AF837" si="1984">AF836*0.76*1.49/1000</f>
        <v>1.0780402704E-2</v>
      </c>
      <c r="AG837" s="1483">
        <f>AG836*0.76*1.49/1000</f>
        <v>0</v>
      </c>
      <c r="AH837" s="1483">
        <f t="shared" ref="AH837:AI837" si="1985">AH836*0.76*1.49/1000</f>
        <v>0</v>
      </c>
      <c r="AI837" s="1483">
        <f t="shared" si="1985"/>
        <v>0</v>
      </c>
      <c r="AJ837" s="2105"/>
      <c r="AK837" s="763" t="e">
        <f>#REF!-U837</f>
        <v>#REF!</v>
      </c>
      <c r="AL837" s="19" t="e">
        <f>#REF!-#REF!</f>
        <v>#REF!</v>
      </c>
      <c r="AM837" s="19" t="e">
        <f>Q837-#REF!</f>
        <v>#REF!</v>
      </c>
      <c r="AN837" s="19" t="e">
        <f>R837-#REF!</f>
        <v>#REF!</v>
      </c>
      <c r="AO837" s="19" t="e">
        <f>#REF!-#REF!</f>
        <v>#REF!</v>
      </c>
      <c r="AP837" s="223" t="e">
        <f>IF(AK837&gt;0,AK837/#REF!*100,"")</f>
        <v>#REF!</v>
      </c>
      <c r="AQ837" s="223" t="e">
        <f>IF(AL837&gt;0,AL837/#REF!*100,"")</f>
        <v>#REF!</v>
      </c>
      <c r="AR837" s="223" t="e">
        <f t="shared" si="1927"/>
        <v>#REF!</v>
      </c>
      <c r="AS837" s="223" t="e">
        <f t="shared" si="1928"/>
        <v>#REF!</v>
      </c>
      <c r="AT837" s="223" t="e">
        <f>IF(AO837&gt;0,AO837/#REF!*100,"")</f>
        <v>#REF!</v>
      </c>
      <c r="AW837" s="847"/>
      <c r="AX837" s="13"/>
      <c r="AY837" s="831"/>
      <c r="AZ837" s="831"/>
      <c r="BA837" s="13"/>
      <c r="BB837" s="13"/>
    </row>
    <row r="838" spans="1:54" ht="18" customHeight="1" outlineLevel="1">
      <c r="A838" s="1403"/>
      <c r="B838" s="1406"/>
      <c r="C838" s="1415" t="s">
        <v>303</v>
      </c>
      <c r="D838" s="1402"/>
      <c r="E838" s="1402"/>
      <c r="F838" s="1402"/>
      <c r="G838" s="1568"/>
      <c r="H838" s="1568"/>
      <c r="I838" s="1568"/>
      <c r="J838" s="1595">
        <v>2.3173319000000001</v>
      </c>
      <c r="K838" s="1569"/>
      <c r="L838" s="1483">
        <f>SUM(M838:P838)</f>
        <v>2.6773883681510258</v>
      </c>
      <c r="M838" s="1483">
        <f>M836*$BF$25</f>
        <v>0.67391904666848157</v>
      </c>
      <c r="N838" s="1483">
        <f>N836*$BG$25</f>
        <v>0.73506913369631366</v>
      </c>
      <c r="O838" s="1483">
        <f>O836*$BH$25</f>
        <v>0.75073870568773282</v>
      </c>
      <c r="P838" s="1483">
        <f>P836*$BI$25</f>
        <v>0.51766148209849749</v>
      </c>
      <c r="Q838" s="1298">
        <f>Q836*$BA$25</f>
        <v>2.7905104048031686</v>
      </c>
      <c r="R838" s="1298">
        <f>R836*$BB$25</f>
        <v>2.8992286901742998</v>
      </c>
      <c r="S838" s="1298">
        <f>S836*$BC$25</f>
        <v>3.0121806258571051</v>
      </c>
      <c r="T838" s="1298">
        <f>T836*$BD$25</f>
        <v>3.1295155196066684</v>
      </c>
      <c r="U838" s="1826">
        <f t="shared" si="1981"/>
        <v>2.1888871999999999</v>
      </c>
      <c r="V838" s="1521">
        <f>690.42398/1000</f>
        <v>0.69042398000000005</v>
      </c>
      <c r="W838" s="1521">
        <v>0.54904786999999999</v>
      </c>
      <c r="X838" s="1869">
        <f>428.82535/1000</f>
        <v>0.42882534999999999</v>
      </c>
      <c r="Y838" s="1825">
        <f>520.59/1000</f>
        <v>0.52059</v>
      </c>
      <c r="Z838" s="1483">
        <f>SUM(AA838:AD838)</f>
        <v>2.6408897077515912</v>
      </c>
      <c r="AA838" s="1303">
        <v>0.78545429851185411</v>
      </c>
      <c r="AB838" s="1303">
        <v>0.65993453757795761</v>
      </c>
      <c r="AC838" s="1303">
        <v>0.57854245773568425</v>
      </c>
      <c r="AD838" s="1303">
        <v>0.61695841392609507</v>
      </c>
      <c r="AE838" s="1826">
        <f t="shared" si="1983"/>
        <v>0.44852244000000002</v>
      </c>
      <c r="AF838" s="1521">
        <v>0.44852244000000002</v>
      </c>
      <c r="AG838" s="1521"/>
      <c r="AH838" s="1869"/>
      <c r="AI838" s="1825"/>
      <c r="AJ838" s="2106"/>
      <c r="AK838" s="763" t="e">
        <f>#REF!-U838</f>
        <v>#REF!</v>
      </c>
      <c r="AL838" s="19" t="e">
        <f>#REF!-#REF!</f>
        <v>#REF!</v>
      </c>
      <c r="AM838" s="19" t="e">
        <f>Q838-#REF!</f>
        <v>#REF!</v>
      </c>
      <c r="AN838" s="19" t="e">
        <f>R838-#REF!</f>
        <v>#REF!</v>
      </c>
      <c r="AO838" s="19" t="e">
        <f>#REF!-#REF!</f>
        <v>#REF!</v>
      </c>
      <c r="AP838" s="223" t="e">
        <f>IF(AK838&gt;0,AK838/#REF!*100,"")</f>
        <v>#REF!</v>
      </c>
      <c r="AQ838" s="223" t="e">
        <f>IF(AL838&gt;0,AL838/#REF!*100,"")</f>
        <v>#REF!</v>
      </c>
      <c r="AR838" s="223" t="e">
        <f t="shared" si="1927"/>
        <v>#REF!</v>
      </c>
      <c r="AS838" s="223" t="e">
        <f t="shared" si="1928"/>
        <v>#REF!</v>
      </c>
      <c r="AT838" s="223" t="e">
        <f>IF(AO838&gt;0,AO838/#REF!*100,"")</f>
        <v>#REF!</v>
      </c>
      <c r="AW838" s="847"/>
      <c r="AX838" s="13"/>
      <c r="AY838" s="831"/>
      <c r="AZ838" s="831"/>
      <c r="BA838" s="13"/>
      <c r="BB838" s="13"/>
    </row>
    <row r="839" spans="1:54" ht="18" customHeight="1" outlineLevel="1">
      <c r="A839" s="1403"/>
      <c r="B839" s="1406"/>
      <c r="C839" s="1415" t="s">
        <v>286</v>
      </c>
      <c r="D839" s="1402"/>
      <c r="E839" s="1402"/>
      <c r="F839" s="1402"/>
      <c r="G839" s="1568"/>
      <c r="H839" s="1568"/>
      <c r="I839" s="1568"/>
      <c r="J839" s="1656">
        <v>1.707545394786834E-2</v>
      </c>
      <c r="K839" s="1611"/>
      <c r="L839" s="1303">
        <v>1.6527102142548607E-2</v>
      </c>
      <c r="M839" s="1303">
        <v>1.6495845941732291E-2</v>
      </c>
      <c r="N839" s="1303">
        <v>1.6624031740010887E-2</v>
      </c>
      <c r="O839" s="1303">
        <v>1.618874289555754E-2</v>
      </c>
      <c r="P839" s="1303">
        <v>1.6941557328660477E-2</v>
      </c>
      <c r="Q839" s="1303">
        <v>1.7242999045957896E-2</v>
      </c>
      <c r="R839" s="1303">
        <v>1.7398432216276488E-2</v>
      </c>
      <c r="S839" s="1303">
        <v>1.7391599762044442E-2</v>
      </c>
      <c r="T839" s="1303">
        <v>1.7374208162282398E-2</v>
      </c>
      <c r="U839" s="1825">
        <v>1.4658318237903966E-2</v>
      </c>
      <c r="V839" s="1521">
        <v>1.5148226308913677E-2</v>
      </c>
      <c r="W839" s="1521">
        <v>1.393865639014716E-2</v>
      </c>
      <c r="X839" s="1868">
        <v>1.4160570620351923E-2</v>
      </c>
      <c r="Y839" s="1825">
        <v>1.4658318237903966E-2</v>
      </c>
      <c r="Z839" s="1825">
        <v>1.4658318237903966E-2</v>
      </c>
      <c r="AA839" s="1521">
        <v>1.6510457010069715E-2</v>
      </c>
      <c r="AB839" s="1521">
        <v>1.393865639014716E-2</v>
      </c>
      <c r="AC839" s="1868">
        <v>1.4160570620351923E-2</v>
      </c>
      <c r="AD839" s="1825">
        <v>1.4658318237903966E-2</v>
      </c>
      <c r="AE839" s="1521">
        <v>1.4698616600790514E-2</v>
      </c>
      <c r="AF839" s="1521">
        <v>1.4698616600790514E-2</v>
      </c>
      <c r="AG839" s="1521"/>
      <c r="AH839" s="1868"/>
      <c r="AI839" s="1825"/>
      <c r="AJ839" s="2106"/>
      <c r="AK839" s="763" t="e">
        <f>#REF!-U839</f>
        <v>#REF!</v>
      </c>
      <c r="AL839" s="19" t="e">
        <f>#REF!-#REF!</f>
        <v>#REF!</v>
      </c>
      <c r="AM839" s="19" t="e">
        <f>Q839-#REF!</f>
        <v>#REF!</v>
      </c>
      <c r="AN839" s="19" t="e">
        <f>R839-#REF!</f>
        <v>#REF!</v>
      </c>
      <c r="AO839" s="19" t="e">
        <f>#REF!-#REF!</f>
        <v>#REF!</v>
      </c>
      <c r="AP839" s="223" t="e">
        <f>IF(AK839&gt;0,AK839/#REF!*100,"")</f>
        <v>#REF!</v>
      </c>
      <c r="AQ839" s="223" t="e">
        <f>IF(AL839&gt;0,AL839/#REF!*100,"")</f>
        <v>#REF!</v>
      </c>
      <c r="AR839" s="223" t="e">
        <f t="shared" si="1927"/>
        <v>#REF!</v>
      </c>
      <c r="AS839" s="223" t="e">
        <f t="shared" si="1928"/>
        <v>#REF!</v>
      </c>
      <c r="AT839" s="223" t="e">
        <f>IF(AO839&gt;0,AO839/#REF!*100,"")</f>
        <v>#REF!</v>
      </c>
    </row>
    <row r="840" spans="1:54" ht="18" hidden="1" customHeight="1" outlineLevel="1">
      <c r="A840" s="1403" t="s">
        <v>108</v>
      </c>
      <c r="B840" s="1357" t="s">
        <v>119</v>
      </c>
      <c r="C840" s="1415" t="s">
        <v>287</v>
      </c>
      <c r="D840" s="1402"/>
      <c r="E840" s="1402"/>
      <c r="F840" s="1402"/>
      <c r="G840" s="1568"/>
      <c r="H840" s="1568"/>
      <c r="I840" s="1568"/>
      <c r="J840" s="1472"/>
      <c r="K840" s="1472"/>
      <c r="L840" s="1472">
        <f>SUM(M840:P840)</f>
        <v>0</v>
      </c>
      <c r="M840" s="1602"/>
      <c r="N840" s="1581"/>
      <c r="O840" s="1581"/>
      <c r="P840" s="868"/>
      <c r="Q840" s="1602"/>
      <c r="R840" s="1602"/>
      <c r="S840" s="1602"/>
      <c r="T840" s="1602"/>
      <c r="U840" s="1826">
        <f t="shared" si="1981"/>
        <v>0</v>
      </c>
      <c r="V840" s="1645"/>
      <c r="W840" s="1455"/>
      <c r="X840" s="1455"/>
      <c r="Y840" s="1455"/>
      <c r="Z840" s="1472">
        <f>SUM(AA840:AD840)</f>
        <v>0</v>
      </c>
      <c r="AA840" s="1483">
        <f t="shared" ref="AA840:AD840" si="1986">IF(AA815&gt;0,AA838/AA$12*100,)</f>
        <v>0</v>
      </c>
      <c r="AB840" s="1483">
        <f t="shared" si="1986"/>
        <v>0</v>
      </c>
      <c r="AC840" s="1483">
        <f t="shared" si="1986"/>
        <v>0</v>
      </c>
      <c r="AD840" s="1483">
        <f t="shared" si="1986"/>
        <v>0</v>
      </c>
      <c r="AE840" s="1826">
        <f t="shared" ref="AE840:AE842" si="1987">SUM(AF840:AI840)</f>
        <v>0</v>
      </c>
      <c r="AF840" s="1645"/>
      <c r="AG840" s="1455"/>
      <c r="AH840" s="1455"/>
      <c r="AI840" s="1455"/>
      <c r="AJ840" s="2096"/>
      <c r="AK840" s="763" t="e">
        <f>#REF!-U840</f>
        <v>#REF!</v>
      </c>
      <c r="AL840" s="19" t="e">
        <f>#REF!-#REF!</f>
        <v>#REF!</v>
      </c>
      <c r="AM840" s="19" t="e">
        <f>Q840-#REF!</f>
        <v>#REF!</v>
      </c>
      <c r="AN840" s="19" t="e">
        <f>R840-#REF!</f>
        <v>#REF!</v>
      </c>
      <c r="AO840" s="19" t="e">
        <f>#REF!-#REF!</f>
        <v>#REF!</v>
      </c>
      <c r="AP840" s="223" t="e">
        <f>IF(AK840&gt;0,AK840/#REF!*100,"")</f>
        <v>#REF!</v>
      </c>
      <c r="AQ840" s="223" t="e">
        <f>IF(AL840&gt;0,AL840/#REF!*100,"")</f>
        <v>#REF!</v>
      </c>
      <c r="AR840" s="223" t="e">
        <f t="shared" si="1927"/>
        <v>#REF!</v>
      </c>
      <c r="AS840" s="223" t="e">
        <f t="shared" si="1928"/>
        <v>#REF!</v>
      </c>
      <c r="AT840" s="223" t="e">
        <f>IF(AO840&gt;0,AO840/#REF!*100,"")</f>
        <v>#REF!</v>
      </c>
    </row>
    <row r="841" spans="1:54" ht="18" hidden="1" customHeight="1" outlineLevel="1">
      <c r="A841" s="1403"/>
      <c r="B841" s="1405"/>
      <c r="C841" s="1415" t="s">
        <v>280</v>
      </c>
      <c r="D841" s="1402"/>
      <c r="E841" s="1402"/>
      <c r="F841" s="1402"/>
      <c r="G841" s="1568"/>
      <c r="H841" s="1568"/>
      <c r="I841" s="1568"/>
      <c r="J841" s="1472"/>
      <c r="K841" s="1472"/>
      <c r="L841" s="1472">
        <f t="shared" ref="L841:P841" si="1988">L840*0.76*1.49/1000</f>
        <v>0</v>
      </c>
      <c r="M841" s="1602"/>
      <c r="N841" s="1602">
        <f t="shared" si="1988"/>
        <v>0</v>
      </c>
      <c r="O841" s="1602">
        <f t="shared" si="1988"/>
        <v>0</v>
      </c>
      <c r="P841" s="1602">
        <f t="shared" si="1988"/>
        <v>0</v>
      </c>
      <c r="Q841" s="1602">
        <f t="shared" ref="Q841:T841" si="1989">Q840*0.76*1.49/1000</f>
        <v>0</v>
      </c>
      <c r="R841" s="1602">
        <f t="shared" si="1989"/>
        <v>0</v>
      </c>
      <c r="S841" s="1602">
        <f t="shared" si="1989"/>
        <v>0</v>
      </c>
      <c r="T841" s="1602">
        <f t="shared" si="1989"/>
        <v>0</v>
      </c>
      <c r="U841" s="1826">
        <f t="shared" si="1981"/>
        <v>0</v>
      </c>
      <c r="V841" s="1645">
        <f>V840*0.76*1.49/1000</f>
        <v>0</v>
      </c>
      <c r="W841" s="1645">
        <f t="shared" ref="W841:Z841" si="1990">W840*0.76*1.49/1000</f>
        <v>0</v>
      </c>
      <c r="X841" s="1645">
        <f t="shared" si="1990"/>
        <v>0</v>
      </c>
      <c r="Y841" s="1645">
        <f t="shared" si="1990"/>
        <v>0</v>
      </c>
      <c r="Z841" s="1472">
        <f t="shared" si="1990"/>
        <v>0</v>
      </c>
      <c r="AA841" s="1483">
        <f t="shared" ref="AA841:AD841" si="1991">IF(AA821&gt;0,AA838/AA$18*100,)</f>
        <v>0</v>
      </c>
      <c r="AB841" s="1483">
        <f t="shared" si="1991"/>
        <v>0</v>
      </c>
      <c r="AC841" s="1483">
        <f t="shared" si="1991"/>
        <v>0</v>
      </c>
      <c r="AD841" s="1483">
        <f t="shared" si="1991"/>
        <v>0</v>
      </c>
      <c r="AE841" s="1826">
        <f t="shared" si="1987"/>
        <v>0</v>
      </c>
      <c r="AF841" s="1645">
        <f>AF840*0.76*1.49/1000</f>
        <v>0</v>
      </c>
      <c r="AG841" s="1645">
        <f t="shared" ref="AG841:AI841" si="1992">AG840*0.76*1.49/1000</f>
        <v>0</v>
      </c>
      <c r="AH841" s="1645">
        <f t="shared" si="1992"/>
        <v>0</v>
      </c>
      <c r="AI841" s="1645">
        <f t="shared" si="1992"/>
        <v>0</v>
      </c>
      <c r="AJ841" s="2108"/>
      <c r="AK841" s="763" t="e">
        <f>#REF!-U841</f>
        <v>#REF!</v>
      </c>
      <c r="AL841" s="19" t="e">
        <f>#REF!-#REF!</f>
        <v>#REF!</v>
      </c>
      <c r="AM841" s="19" t="e">
        <f>Q841-#REF!</f>
        <v>#REF!</v>
      </c>
      <c r="AN841" s="19" t="e">
        <f>R841-#REF!</f>
        <v>#REF!</v>
      </c>
      <c r="AO841" s="19" t="e">
        <f>#REF!-#REF!</f>
        <v>#REF!</v>
      </c>
      <c r="AP841" s="223" t="e">
        <f>IF(AK841&gt;0,AK841/#REF!*100,"")</f>
        <v>#REF!</v>
      </c>
      <c r="AQ841" s="223" t="e">
        <f>IF(AL841&gt;0,AL841/#REF!*100,"")</f>
        <v>#REF!</v>
      </c>
      <c r="AR841" s="223" t="e">
        <f t="shared" si="1927"/>
        <v>#REF!</v>
      </c>
      <c r="AS841" s="223" t="e">
        <f t="shared" si="1928"/>
        <v>#REF!</v>
      </c>
      <c r="AT841" s="223" t="e">
        <f>IF(AO841&gt;0,AO841/#REF!*100,"")</f>
        <v>#REF!</v>
      </c>
    </row>
    <row r="842" spans="1:54" ht="18" hidden="1" customHeight="1" outlineLevel="1">
      <c r="A842" s="1403"/>
      <c r="B842" s="1405"/>
      <c r="C842" s="1415" t="s">
        <v>303</v>
      </c>
      <c r="D842" s="1402"/>
      <c r="E842" s="1402"/>
      <c r="F842" s="1402"/>
      <c r="G842" s="1568"/>
      <c r="H842" s="1568"/>
      <c r="I842" s="1568"/>
      <c r="J842" s="1472"/>
      <c r="K842" s="1472"/>
      <c r="L842" s="1472">
        <f>SUM(M842:P842)</f>
        <v>0</v>
      </c>
      <c r="M842" s="1602"/>
      <c r="N842" s="1602"/>
      <c r="O842" s="1602"/>
      <c r="P842" s="1602"/>
      <c r="Q842" s="1602"/>
      <c r="R842" s="1602"/>
      <c r="S842" s="1602"/>
      <c r="T842" s="1602"/>
      <c r="U842" s="1665">
        <f t="shared" si="1981"/>
        <v>0</v>
      </c>
      <c r="V842" s="1646"/>
      <c r="W842" s="1448"/>
      <c r="X842" s="1448"/>
      <c r="Y842" s="1448"/>
      <c r="Z842" s="1472">
        <f>SUM(AA842:AD842)</f>
        <v>0</v>
      </c>
      <c r="AA842" s="2439"/>
      <c r="AB842" s="2440"/>
      <c r="AC842" s="2440"/>
      <c r="AD842" s="2440"/>
      <c r="AE842" s="1665">
        <f t="shared" si="1987"/>
        <v>0</v>
      </c>
      <c r="AF842" s="1646"/>
      <c r="AG842" s="1448"/>
      <c r="AH842" s="1448"/>
      <c r="AI842" s="1448"/>
      <c r="AJ842" s="2102"/>
      <c r="AK842" s="763" t="e">
        <f>#REF!-U842</f>
        <v>#REF!</v>
      </c>
      <c r="AL842" s="19" t="e">
        <f>#REF!-#REF!</f>
        <v>#REF!</v>
      </c>
      <c r="AM842" s="19" t="e">
        <f>Q842-#REF!</f>
        <v>#REF!</v>
      </c>
      <c r="AN842" s="19" t="e">
        <f>R842-#REF!</f>
        <v>#REF!</v>
      </c>
      <c r="AO842" s="19" t="e">
        <f>#REF!-#REF!</f>
        <v>#REF!</v>
      </c>
      <c r="AP842" s="223" t="e">
        <f>IF(AK842&gt;0,AK842/#REF!*100,"")</f>
        <v>#REF!</v>
      </c>
      <c r="AQ842" s="223" t="e">
        <f>IF(AL842&gt;0,AL842/#REF!*100,"")</f>
        <v>#REF!</v>
      </c>
      <c r="AR842" s="223" t="e">
        <f t="shared" si="1927"/>
        <v>#REF!</v>
      </c>
      <c r="AS842" s="223" t="e">
        <f t="shared" si="1928"/>
        <v>#REF!</v>
      </c>
      <c r="AT842" s="223" t="e">
        <f>IF(AO842&gt;0,AO842/#REF!*100,"")</f>
        <v>#REF!</v>
      </c>
    </row>
    <row r="843" spans="1:54" ht="18" hidden="1" customHeight="1" outlineLevel="1">
      <c r="A843" s="1403"/>
      <c r="B843" s="1405"/>
      <c r="C843" s="1415" t="s">
        <v>286</v>
      </c>
      <c r="D843" s="1402"/>
      <c r="E843" s="1402"/>
      <c r="F843" s="1402"/>
      <c r="G843" s="1568"/>
      <c r="H843" s="1568"/>
      <c r="I843" s="1568"/>
      <c r="J843" s="1603"/>
      <c r="K843" s="1603"/>
      <c r="L843" s="1603" t="s">
        <v>245</v>
      </c>
      <c r="M843" s="1603"/>
      <c r="N843" s="1603" t="s">
        <v>245</v>
      </c>
      <c r="O843" s="1603" t="s">
        <v>245</v>
      </c>
      <c r="P843" s="1603" t="s">
        <v>245</v>
      </c>
      <c r="Q843" s="1603" t="s">
        <v>245</v>
      </c>
      <c r="R843" s="1603" t="s">
        <v>245</v>
      </c>
      <c r="S843" s="1603" t="s">
        <v>245</v>
      </c>
      <c r="T843" s="1603" t="s">
        <v>245</v>
      </c>
      <c r="U843" s="1657"/>
      <c r="V843" s="1468"/>
      <c r="W843" s="1470"/>
      <c r="X843" s="1470"/>
      <c r="Y843" s="1470"/>
      <c r="Z843" s="1603" t="s">
        <v>245</v>
      </c>
      <c r="AA843" s="2439">
        <f t="shared" ref="AA843:AD843" si="1993">IF(AA822&gt;0,AA842/AA$19*100,)</f>
        <v>0</v>
      </c>
      <c r="AB843" s="2439">
        <f t="shared" si="1993"/>
        <v>0</v>
      </c>
      <c r="AC843" s="2439">
        <f t="shared" si="1993"/>
        <v>0</v>
      </c>
      <c r="AD843" s="2439">
        <f t="shared" si="1993"/>
        <v>0</v>
      </c>
      <c r="AE843" s="1657"/>
      <c r="AF843" s="1468"/>
      <c r="AG843" s="1470"/>
      <c r="AH843" s="1470"/>
      <c r="AI843" s="1470"/>
      <c r="AJ843" s="2052"/>
      <c r="AK843" s="763" t="e">
        <f>#REF!-U843</f>
        <v>#REF!</v>
      </c>
      <c r="AL843" s="19" t="e">
        <f>#REF!-#REF!</f>
        <v>#REF!</v>
      </c>
      <c r="AM843" s="19" t="e">
        <f>Q843-#REF!</f>
        <v>#VALUE!</v>
      </c>
      <c r="AN843" s="19" t="e">
        <f>R843-#REF!</f>
        <v>#VALUE!</v>
      </c>
      <c r="AO843" s="19" t="e">
        <f>#REF!-#REF!</f>
        <v>#REF!</v>
      </c>
      <c r="AP843" s="223" t="e">
        <f>IF(AK843&gt;0,AK843/#REF!*100,"")</f>
        <v>#REF!</v>
      </c>
      <c r="AQ843" s="223" t="e">
        <f>IF(AL843&gt;0,AL843/#REF!*100,"")</f>
        <v>#REF!</v>
      </c>
      <c r="AR843" s="223" t="e">
        <f t="shared" ref="AR843:AR877" si="1994">IF(AM843&gt;0,AM843/Q843*100,"")</f>
        <v>#VALUE!</v>
      </c>
      <c r="AS843" s="223" t="e">
        <f t="shared" ref="AS843:AS877" si="1995">IF(AN843&gt;0,AN843/R843*100,"")</f>
        <v>#VALUE!</v>
      </c>
      <c r="AT843" s="223" t="e">
        <f>IF(AO843&gt;0,AO843/#REF!*100,"")</f>
        <v>#REF!</v>
      </c>
    </row>
    <row r="844" spans="1:54" ht="18" hidden="1" customHeight="1" outlineLevel="1">
      <c r="A844" s="1403"/>
      <c r="B844" s="1405"/>
      <c r="C844" s="1415" t="s">
        <v>125</v>
      </c>
      <c r="D844" s="1402"/>
      <c r="E844" s="1402"/>
      <c r="F844" s="1402"/>
      <c r="G844" s="1568"/>
      <c r="H844" s="1568"/>
      <c r="I844" s="1568"/>
      <c r="J844" s="1568"/>
      <c r="K844" s="1568"/>
      <c r="L844" s="1602" t="s">
        <v>245</v>
      </c>
      <c r="M844" s="1602"/>
      <c r="N844" s="1602" t="s">
        <v>245</v>
      </c>
      <c r="O844" s="1602" t="s">
        <v>245</v>
      </c>
      <c r="P844" s="1602" t="s">
        <v>245</v>
      </c>
      <c r="Q844" s="1602" t="s">
        <v>245</v>
      </c>
      <c r="R844" s="1602" t="s">
        <v>245</v>
      </c>
      <c r="S844" s="1602" t="s">
        <v>245</v>
      </c>
      <c r="T844" s="1602" t="s">
        <v>245</v>
      </c>
      <c r="U844" s="760"/>
      <c r="V844" s="1447"/>
      <c r="W844" s="1448"/>
      <c r="X844" s="1448"/>
      <c r="Y844" s="1448"/>
      <c r="Z844" s="1602" t="s">
        <v>245</v>
      </c>
      <c r="AA844" s="2439"/>
      <c r="AB844" s="2440"/>
      <c r="AC844" s="2440"/>
      <c r="AD844" s="2440"/>
      <c r="AE844" s="760"/>
      <c r="AF844" s="1447"/>
      <c r="AG844" s="1448"/>
      <c r="AH844" s="1448"/>
      <c r="AI844" s="1448"/>
      <c r="AJ844" s="2102"/>
      <c r="AK844" s="763" t="e">
        <f>#REF!-U844</f>
        <v>#REF!</v>
      </c>
      <c r="AL844" s="19" t="e">
        <f>#REF!-#REF!</f>
        <v>#REF!</v>
      </c>
      <c r="AM844" s="19" t="e">
        <f>Q844-#REF!</f>
        <v>#VALUE!</v>
      </c>
      <c r="AN844" s="19" t="e">
        <f>R844-#REF!</f>
        <v>#VALUE!</v>
      </c>
      <c r="AO844" s="19" t="e">
        <f>#REF!-#REF!</f>
        <v>#REF!</v>
      </c>
      <c r="AP844" s="223" t="e">
        <f>IF(AK844&gt;0,AK844/#REF!*100,"")</f>
        <v>#REF!</v>
      </c>
      <c r="AQ844" s="223" t="e">
        <f>IF(AL844&gt;0,AL844/#REF!*100,"")</f>
        <v>#REF!</v>
      </c>
      <c r="AR844" s="223" t="e">
        <f t="shared" si="1994"/>
        <v>#VALUE!</v>
      </c>
      <c r="AS844" s="223" t="e">
        <f t="shared" si="1995"/>
        <v>#VALUE!</v>
      </c>
      <c r="AT844" s="223" t="e">
        <f>IF(AO844&gt;0,AO844/#REF!*100,"")</f>
        <v>#REF!</v>
      </c>
    </row>
    <row r="845" spans="1:54" ht="18" customHeight="1" outlineLevel="1">
      <c r="A845" s="1403" t="s">
        <v>109</v>
      </c>
      <c r="B845" s="1404" t="s">
        <v>97</v>
      </c>
      <c r="C845" s="1415" t="s">
        <v>287</v>
      </c>
      <c r="D845" s="1402"/>
      <c r="E845" s="1402"/>
      <c r="F845" s="1402"/>
      <c r="G845" s="1568"/>
      <c r="H845" s="1568"/>
      <c r="I845" s="1568"/>
      <c r="J845" s="1538">
        <f t="shared" ref="J845" si="1996">J849+J853</f>
        <v>43.9848</v>
      </c>
      <c r="K845" s="1568"/>
      <c r="L845" s="1483">
        <f t="shared" ref="L845:P845" si="1997">L849+L853</f>
        <v>43.940785229999996</v>
      </c>
      <c r="M845" s="1298">
        <f>M849</f>
        <v>11.186894145177583</v>
      </c>
      <c r="N845" s="1298">
        <f t="shared" si="1997"/>
        <v>12.8976784305191</v>
      </c>
      <c r="O845" s="1298">
        <f t="shared" si="1997"/>
        <v>10.650859440519541</v>
      </c>
      <c r="P845" s="1298">
        <f t="shared" si="1997"/>
        <v>9.2053532137837752</v>
      </c>
      <c r="Q845" s="1300">
        <f t="shared" ref="Q845:T845" si="1998">Q849+Q853</f>
        <v>43.896844444769997</v>
      </c>
      <c r="R845" s="1300">
        <f t="shared" si="1998"/>
        <v>43.85294760032523</v>
      </c>
      <c r="S845" s="1300">
        <f t="shared" si="1998"/>
        <v>43.809094652724902</v>
      </c>
      <c r="T845" s="1300">
        <f t="shared" si="1998"/>
        <v>43.765285558072179</v>
      </c>
      <c r="U845" s="1826">
        <f>SUM(V845:Y845)</f>
        <v>44.757550000000009</v>
      </c>
      <c r="V845" s="1643">
        <f>V849+V853</f>
        <v>14.312999999999999</v>
      </c>
      <c r="W845" s="1643">
        <f t="shared" ref="W845:Z845" si="1999">W849+W853</f>
        <v>10.333</v>
      </c>
      <c r="X845" s="1643">
        <f t="shared" si="1999"/>
        <v>8.7475500000000004</v>
      </c>
      <c r="Y845" s="1643">
        <f t="shared" si="1999"/>
        <v>11.364000000000001</v>
      </c>
      <c r="Z845" s="1483">
        <f t="shared" si="1999"/>
        <v>43.896850000000001</v>
      </c>
      <c r="AA845" s="1483">
        <f>AA849</f>
        <v>14.12585</v>
      </c>
      <c r="AB845" s="1483">
        <f t="shared" ref="AB845:AD846" si="2000">AB849</f>
        <v>10.510999999999999</v>
      </c>
      <c r="AC845" s="1483">
        <f t="shared" si="2000"/>
        <v>8.2309999999999999</v>
      </c>
      <c r="AD845" s="1483">
        <f t="shared" si="2000"/>
        <v>11.029</v>
      </c>
      <c r="AE845" s="1826">
        <f>SUM(AF845:AI845)</f>
        <v>9.4649999999999999</v>
      </c>
      <c r="AF845" s="1643">
        <f>AF849+AF853</f>
        <v>9.4649999999999999</v>
      </c>
      <c r="AG845" s="1643">
        <f t="shared" ref="AG845:AI845" si="2001">AG849+AG853</f>
        <v>0</v>
      </c>
      <c r="AH845" s="1643">
        <f t="shared" si="2001"/>
        <v>0</v>
      </c>
      <c r="AI845" s="1643">
        <f t="shared" si="2001"/>
        <v>0</v>
      </c>
      <c r="AJ845" s="2104"/>
      <c r="AK845" s="763" t="e">
        <f>#REF!-U845</f>
        <v>#REF!</v>
      </c>
      <c r="AL845" s="19" t="e">
        <f>#REF!-#REF!</f>
        <v>#REF!</v>
      </c>
      <c r="AM845" s="19" t="e">
        <f>Q845-#REF!</f>
        <v>#REF!</v>
      </c>
      <c r="AN845" s="19" t="e">
        <f>R845-#REF!</f>
        <v>#REF!</v>
      </c>
      <c r="AO845" s="19" t="e">
        <f>#REF!-#REF!</f>
        <v>#REF!</v>
      </c>
      <c r="AP845" s="223" t="e">
        <f>IF(AK845&gt;0,AK845/#REF!*100,"")</f>
        <v>#REF!</v>
      </c>
      <c r="AQ845" s="223" t="e">
        <f>IF(AL845&gt;0,AL845/#REF!*100,"")</f>
        <v>#REF!</v>
      </c>
      <c r="AR845" s="223" t="e">
        <f t="shared" si="1994"/>
        <v>#REF!</v>
      </c>
      <c r="AS845" s="223" t="e">
        <f t="shared" si="1995"/>
        <v>#REF!</v>
      </c>
      <c r="AT845" s="223" t="e">
        <f>IF(AO845&gt;0,AO845/#REF!*100,"")</f>
        <v>#REF!</v>
      </c>
    </row>
    <row r="846" spans="1:54" ht="18" customHeight="1" outlineLevel="1">
      <c r="A846" s="1403"/>
      <c r="B846" s="1405"/>
      <c r="C846" s="1415" t="s">
        <v>280</v>
      </c>
      <c r="D846" s="1402"/>
      <c r="E846" s="1402"/>
      <c r="F846" s="1402"/>
      <c r="G846" s="1568"/>
      <c r="H846" s="1568"/>
      <c r="I846" s="1568"/>
      <c r="J846" s="1538">
        <f t="shared" ref="J846" si="2002">J850+J854</f>
        <v>5.4211265999999994E-2</v>
      </c>
      <c r="K846" s="1568"/>
      <c r="L846" s="1483">
        <f t="shared" ref="L846:P846" si="2003">L850+L854</f>
        <v>5.4157017795974996E-2</v>
      </c>
      <c r="M846" s="1298">
        <f>M850</f>
        <v>1.3787847033931371E-2</v>
      </c>
      <c r="N846" s="1298">
        <f t="shared" si="2003"/>
        <v>1.5896388665614793E-2</v>
      </c>
      <c r="O846" s="1298">
        <f t="shared" si="2003"/>
        <v>1.3127184260440334E-2</v>
      </c>
      <c r="P846" s="1298">
        <f t="shared" si="2003"/>
        <v>1.1345597835988501E-2</v>
      </c>
      <c r="Q846" s="1300">
        <f t="shared" ref="Q846:T846" si="2004">Q850+Q854</f>
        <v>5.4102860778179024E-2</v>
      </c>
      <c r="R846" s="1300">
        <f t="shared" si="2004"/>
        <v>5.4048757917400846E-2</v>
      </c>
      <c r="S846" s="1300">
        <f t="shared" si="2004"/>
        <v>5.3994709159483442E-2</v>
      </c>
      <c r="T846" s="1300">
        <f t="shared" si="2004"/>
        <v>5.3940714450323959E-2</v>
      </c>
      <c r="U846" s="1826">
        <f>SUM(V846:Y846)</f>
        <v>5.5163680374999989E-2</v>
      </c>
      <c r="V846" s="1643">
        <f>V850+V854</f>
        <v>1.7640772499999999E-2</v>
      </c>
      <c r="W846" s="1643">
        <f t="shared" ref="W846:Z846" si="2005">W850+W854</f>
        <v>1.2735422499999998E-2</v>
      </c>
      <c r="X846" s="1643">
        <f t="shared" si="2005"/>
        <v>1.0781355374999999E-2</v>
      </c>
      <c r="Y846" s="1643">
        <f t="shared" si="2005"/>
        <v>1.4006129999999999E-2</v>
      </c>
      <c r="Z846" s="1483">
        <f t="shared" si="2005"/>
        <v>5.4102867625000002E-2</v>
      </c>
      <c r="AA846" s="1483">
        <f>AA850</f>
        <v>1.7410110124999999E-2</v>
      </c>
      <c r="AB846" s="1483">
        <f t="shared" si="2000"/>
        <v>1.2954807499999997E-2</v>
      </c>
      <c r="AC846" s="1483">
        <f t="shared" si="2000"/>
        <v>1.0144707499999999E-2</v>
      </c>
      <c r="AD846" s="1483">
        <f t="shared" si="2000"/>
        <v>1.3593242499999998E-2</v>
      </c>
      <c r="AE846" s="1826">
        <f>SUM(AF846:AI846)</f>
        <v>1.1665612499999999E-2</v>
      </c>
      <c r="AF846" s="1643">
        <f>AF850+AF854</f>
        <v>1.1665612499999999E-2</v>
      </c>
      <c r="AG846" s="1643">
        <f t="shared" ref="AG846:AI846" si="2006">AG850+AG854</f>
        <v>0</v>
      </c>
      <c r="AH846" s="1643">
        <f t="shared" si="2006"/>
        <v>0</v>
      </c>
      <c r="AI846" s="1643">
        <f t="shared" si="2006"/>
        <v>0</v>
      </c>
      <c r="AJ846" s="2104"/>
      <c r="AK846" s="763" t="e">
        <f>#REF!-U846</f>
        <v>#REF!</v>
      </c>
      <c r="AL846" s="19" t="e">
        <f>#REF!-#REF!</f>
        <v>#REF!</v>
      </c>
      <c r="AM846" s="19" t="e">
        <f>Q846-#REF!</f>
        <v>#REF!</v>
      </c>
      <c r="AN846" s="19" t="e">
        <f>R846-#REF!</f>
        <v>#REF!</v>
      </c>
      <c r="AO846" s="19" t="e">
        <f>#REF!-#REF!</f>
        <v>#REF!</v>
      </c>
      <c r="AP846" s="223" t="e">
        <f>IF(AK846&gt;0,AK846/#REF!*100,"")</f>
        <v>#REF!</v>
      </c>
      <c r="AQ846" s="223" t="e">
        <f>IF(AL846&gt;0,AL846/#REF!*100,"")</f>
        <v>#REF!</v>
      </c>
      <c r="AR846" s="223" t="e">
        <f t="shared" si="1994"/>
        <v>#REF!</v>
      </c>
      <c r="AS846" s="223" t="e">
        <f t="shared" si="1995"/>
        <v>#REF!</v>
      </c>
      <c r="AT846" s="223" t="e">
        <f>IF(AO846&gt;0,AO846/#REF!*100,"")</f>
        <v>#REF!</v>
      </c>
    </row>
    <row r="847" spans="1:54" ht="18" customHeight="1" outlineLevel="1">
      <c r="A847" s="1403"/>
      <c r="B847" s="1405"/>
      <c r="C847" s="1415" t="s">
        <v>303</v>
      </c>
      <c r="D847" s="1402"/>
      <c r="E847" s="1402"/>
      <c r="F847" s="1402"/>
      <c r="G847" s="1568"/>
      <c r="H847" s="1568"/>
      <c r="I847" s="1568"/>
      <c r="J847" s="1538">
        <f t="shared" ref="J847" si="2007">J851+J855</f>
        <v>1.87191</v>
      </c>
      <c r="K847" s="1568"/>
      <c r="L847" s="1483">
        <f t="shared" ref="L847:P847" si="2008">L851+L855</f>
        <v>2.1596418475776544</v>
      </c>
      <c r="M847" s="1298">
        <f>M851</f>
        <v>0.54843023635992494</v>
      </c>
      <c r="N847" s="1298">
        <f t="shared" si="2008"/>
        <v>0.63230032736057595</v>
      </c>
      <c r="O847" s="1298">
        <f t="shared" si="2008"/>
        <v>0.52508737041761333</v>
      </c>
      <c r="P847" s="1298">
        <f t="shared" si="2008"/>
        <v>0.45382391343954009</v>
      </c>
      <c r="Q847" s="1300">
        <f t="shared" ref="Q847:T847" si="2009">Q851+Q855</f>
        <v>2.2506790083722472</v>
      </c>
      <c r="R847" s="1300">
        <f t="shared" si="2009"/>
        <v>2.3383268719445418</v>
      </c>
      <c r="S847" s="1300">
        <f t="shared" si="2009"/>
        <v>2.4294333439668594</v>
      </c>
      <c r="T847" s="1300">
        <f t="shared" si="2009"/>
        <v>2.5241190792762551</v>
      </c>
      <c r="U847" s="1826">
        <f>SUM(V847:Y847)</f>
        <v>1.7828135169999997</v>
      </c>
      <c r="V847" s="1643">
        <f>V851+V855</f>
        <v>0.65313246999999997</v>
      </c>
      <c r="W847" s="1643">
        <f t="shared" ref="W847:Z847" si="2010">W851+W855</f>
        <v>0.49474849999999998</v>
      </c>
      <c r="X847" s="1643">
        <f t="shared" si="2010"/>
        <v>4.3012666999999997E-2</v>
      </c>
      <c r="Y847" s="1643">
        <f t="shared" si="2010"/>
        <v>0.59191987999999995</v>
      </c>
      <c r="Z847" s="1483">
        <f t="shared" si="2010"/>
        <v>2.2958052549999994</v>
      </c>
      <c r="AA847" s="1483">
        <v>0.73878195499999999</v>
      </c>
      <c r="AB847" s="1483">
        <v>0.54972529999999997</v>
      </c>
      <c r="AC847" s="1483">
        <v>0.43048130000000001</v>
      </c>
      <c r="AD847" s="1483">
        <v>0.57681669999999996</v>
      </c>
      <c r="AE847" s="1826">
        <f>SUM(AF847:AI847)</f>
        <v>0.49419239999999998</v>
      </c>
      <c r="AF847" s="1643">
        <f>AF851+AF855</f>
        <v>0.49419239999999998</v>
      </c>
      <c r="AG847" s="1643">
        <f t="shared" ref="AG847:AI847" si="2011">AG851+AG855</f>
        <v>0</v>
      </c>
      <c r="AH847" s="1643">
        <f t="shared" si="2011"/>
        <v>0</v>
      </c>
      <c r="AI847" s="1643">
        <f t="shared" si="2011"/>
        <v>0</v>
      </c>
      <c r="AJ847" s="2104"/>
      <c r="AK847" s="763" t="e">
        <f>#REF!-U847</f>
        <v>#REF!</v>
      </c>
      <c r="AL847" s="19" t="e">
        <f>#REF!-#REF!</f>
        <v>#REF!</v>
      </c>
      <c r="AM847" s="19" t="e">
        <f>Q847-#REF!</f>
        <v>#REF!</v>
      </c>
      <c r="AN847" s="19" t="e">
        <f>R847-#REF!</f>
        <v>#REF!</v>
      </c>
      <c r="AO847" s="19" t="e">
        <f>#REF!-#REF!</f>
        <v>#REF!</v>
      </c>
      <c r="AP847" s="223" t="e">
        <f>IF(AK847&gt;0,AK847/#REF!*100,"")</f>
        <v>#REF!</v>
      </c>
      <c r="AQ847" s="223" t="e">
        <f>IF(AL847&gt;0,AL847/#REF!*100,"")</f>
        <v>#REF!</v>
      </c>
      <c r="AR847" s="223" t="e">
        <f t="shared" si="1994"/>
        <v>#REF!</v>
      </c>
      <c r="AS847" s="223" t="e">
        <f t="shared" si="1995"/>
        <v>#REF!</v>
      </c>
      <c r="AT847" s="223" t="e">
        <f>IF(AO847&gt;0,AO847/#REF!*100,"")</f>
        <v>#REF!</v>
      </c>
    </row>
    <row r="848" spans="1:54" ht="18" customHeight="1" outlineLevel="1">
      <c r="A848" s="1403"/>
      <c r="B848" s="1405"/>
      <c r="C848" s="1415" t="s">
        <v>286</v>
      </c>
      <c r="D848" s="1402"/>
      <c r="E848" s="1402"/>
      <c r="F848" s="1402"/>
      <c r="G848" s="1568"/>
      <c r="H848" s="1568"/>
      <c r="I848" s="1568"/>
      <c r="J848" s="1581"/>
      <c r="K848" s="1568"/>
      <c r="L848" s="1300">
        <v>3.3205460009068238E-2</v>
      </c>
      <c r="M848" s="1298">
        <v>3.2643402816392129E-2</v>
      </c>
      <c r="N848" s="1298">
        <v>3.2835230220262475E-2</v>
      </c>
      <c r="O848" s="1298">
        <v>3.3409220327853012E-2</v>
      </c>
      <c r="P848" s="1298">
        <v>3.4220643917411801E-2</v>
      </c>
      <c r="Q848" s="1298">
        <v>3.1377301247155105E-2</v>
      </c>
      <c r="R848" s="1298">
        <v>2.9690553554722564E-2</v>
      </c>
      <c r="S848" s="1298">
        <v>2.9600739630219527E-2</v>
      </c>
      <c r="T848" s="1298">
        <v>2.9571138890589311E-2</v>
      </c>
      <c r="U848" s="1822">
        <f>U852</f>
        <v>2.4801253739848983E-2</v>
      </c>
      <c r="V848" s="1609">
        <f>V852</f>
        <v>2.6375918935028799E-2</v>
      </c>
      <c r="W848" s="1609">
        <f>W852</f>
        <v>2.1744986216039899E-2</v>
      </c>
      <c r="X848" s="1609">
        <f t="shared" ref="X848" si="2012">X852</f>
        <v>2.4422792372763059E-2</v>
      </c>
      <c r="Y848" s="1609">
        <f>Y852</f>
        <v>2.670366206616117E-2</v>
      </c>
      <c r="Z848" s="1300">
        <v>2.4801253739848983E-2</v>
      </c>
      <c r="AA848" s="1521">
        <v>3.3172083411609994E-2</v>
      </c>
      <c r="AB848" s="1303">
        <v>2.1744986216039899E-2</v>
      </c>
      <c r="AC848" s="1303">
        <v>2.4422792372763059E-2</v>
      </c>
      <c r="AD848" s="1303">
        <v>2.670366206616117E-2</v>
      </c>
      <c r="AE848" s="1822">
        <f>AE852</f>
        <v>2.9143701696585277E-2</v>
      </c>
      <c r="AF848" s="1609">
        <f>AF852</f>
        <v>2.9143701696585277E-2</v>
      </c>
      <c r="AG848" s="1609">
        <f>AG852</f>
        <v>0</v>
      </c>
      <c r="AH848" s="1609">
        <f t="shared" ref="AH848" si="2013">AH852</f>
        <v>0</v>
      </c>
      <c r="AI848" s="1609">
        <f>AI852</f>
        <v>0</v>
      </c>
      <c r="AJ848" s="2109"/>
      <c r="AK848" s="763" t="e">
        <f>#REF!-U848</f>
        <v>#REF!</v>
      </c>
      <c r="AL848" s="19" t="e">
        <f>#REF!-#REF!</f>
        <v>#REF!</v>
      </c>
      <c r="AM848" s="19" t="e">
        <f>Q848-#REF!</f>
        <v>#REF!</v>
      </c>
      <c r="AN848" s="19" t="e">
        <f>R848-#REF!</f>
        <v>#REF!</v>
      </c>
      <c r="AO848" s="19" t="e">
        <f>#REF!-#REF!</f>
        <v>#REF!</v>
      </c>
      <c r="AP848" s="223" t="e">
        <f>IF(AK848&gt;0,AK848/#REF!*100,"")</f>
        <v>#REF!</v>
      </c>
      <c r="AQ848" s="223" t="e">
        <f>IF(AL848&gt;0,AL848/#REF!*100,"")</f>
        <v>#REF!</v>
      </c>
      <c r="AR848" s="223" t="e">
        <f t="shared" si="1994"/>
        <v>#REF!</v>
      </c>
      <c r="AS848" s="223" t="e">
        <f t="shared" si="1995"/>
        <v>#REF!</v>
      </c>
      <c r="AT848" s="223" t="e">
        <f>IF(AO848&gt;0,AO848/#REF!*100,"")</f>
        <v>#REF!</v>
      </c>
    </row>
    <row r="849" spans="1:59" ht="18" customHeight="1" outlineLevel="1">
      <c r="A849" s="1403" t="s">
        <v>110</v>
      </c>
      <c r="B849" s="1357" t="s">
        <v>118</v>
      </c>
      <c r="C849" s="1415" t="s">
        <v>287</v>
      </c>
      <c r="D849" s="1402"/>
      <c r="E849" s="1402"/>
      <c r="F849" s="1402"/>
      <c r="G849" s="1568"/>
      <c r="H849" s="1568"/>
      <c r="I849" s="1568"/>
      <c r="J849" s="1595">
        <v>43.9848</v>
      </c>
      <c r="K849" s="1569"/>
      <c r="L849" s="1483">
        <f>SUM(M849:P849)</f>
        <v>43.940785229999996</v>
      </c>
      <c r="M849" s="1642">
        <v>11.186894145177583</v>
      </c>
      <c r="N849" s="1396">
        <v>12.8976784305191</v>
      </c>
      <c r="O849" s="1396">
        <v>10.650859440519541</v>
      </c>
      <c r="P849" s="1396">
        <v>9.2053532137837752</v>
      </c>
      <c r="Q849" s="1300">
        <v>43.896844444769997</v>
      </c>
      <c r="R849" s="1300">
        <v>43.85294760032523</v>
      </c>
      <c r="S849" s="1300">
        <v>43.809094652724902</v>
      </c>
      <c r="T849" s="1300">
        <v>43.765285558072179</v>
      </c>
      <c r="U849" s="1826">
        <f t="shared" ref="U849:U851" si="2014">SUM(V849:Y849)</f>
        <v>44.757550000000009</v>
      </c>
      <c r="V849" s="1771">
        <v>14.312999999999999</v>
      </c>
      <c r="W849" s="1771">
        <v>10.333</v>
      </c>
      <c r="X849" s="1771">
        <v>8.7475500000000004</v>
      </c>
      <c r="Y849" s="1771">
        <v>11.364000000000001</v>
      </c>
      <c r="Z849" s="1483">
        <f>SUM(AA849:AD849)</f>
        <v>43.896850000000001</v>
      </c>
      <c r="AA849" s="1303">
        <v>14.12585</v>
      </c>
      <c r="AB849" s="1303">
        <v>10.510999999999999</v>
      </c>
      <c r="AC849" s="1303">
        <v>8.2309999999999999</v>
      </c>
      <c r="AD849" s="1303">
        <v>11.029</v>
      </c>
      <c r="AE849" s="1826">
        <f t="shared" ref="AE849:AE851" si="2015">SUM(AF849:AI849)</f>
        <v>9.4649999999999999</v>
      </c>
      <c r="AF849" s="1771">
        <v>9.4649999999999999</v>
      </c>
      <c r="AG849" s="1771"/>
      <c r="AH849" s="1771"/>
      <c r="AI849" s="1771"/>
      <c r="AJ849" s="2110"/>
      <c r="AK849" s="763" t="e">
        <f>#REF!-U849</f>
        <v>#REF!</v>
      </c>
      <c r="AL849" s="19" t="e">
        <f>#REF!-#REF!</f>
        <v>#REF!</v>
      </c>
      <c r="AM849" s="19" t="e">
        <f>Q849-#REF!</f>
        <v>#REF!</v>
      </c>
      <c r="AN849" s="19" t="e">
        <f>R849-#REF!</f>
        <v>#REF!</v>
      </c>
      <c r="AO849" s="19" t="e">
        <f>#REF!-#REF!</f>
        <v>#REF!</v>
      </c>
      <c r="AP849" s="223" t="e">
        <f>IF(AK849&gt;0,AK849/#REF!*100,"")</f>
        <v>#REF!</v>
      </c>
      <c r="AQ849" s="223" t="e">
        <f>IF(AL849&gt;0,AL849/#REF!*100,"")</f>
        <v>#REF!</v>
      </c>
      <c r="AR849" s="223" t="e">
        <f t="shared" si="1994"/>
        <v>#REF!</v>
      </c>
      <c r="AS849" s="223" t="e">
        <f t="shared" si="1995"/>
        <v>#REF!</v>
      </c>
      <c r="AT849" s="223" t="e">
        <f>IF(AO849&gt;0,AO849/#REF!*100,"")</f>
        <v>#REF!</v>
      </c>
    </row>
    <row r="850" spans="1:59" ht="18" customHeight="1" outlineLevel="1">
      <c r="A850" s="1403"/>
      <c r="B850" s="1406"/>
      <c r="C850" s="1415" t="s">
        <v>280</v>
      </c>
      <c r="D850" s="1402"/>
      <c r="E850" s="1402"/>
      <c r="F850" s="1402"/>
      <c r="G850" s="1568"/>
      <c r="H850" s="1568"/>
      <c r="I850" s="1568"/>
      <c r="J850" s="1483">
        <f t="shared" ref="J850:P850" si="2016">J849*0.85*1.45/1000</f>
        <v>5.4211265999999994E-2</v>
      </c>
      <c r="K850" s="1569"/>
      <c r="L850" s="1483">
        <f t="shared" si="2016"/>
        <v>5.4157017795974996E-2</v>
      </c>
      <c r="M850" s="1298">
        <f t="shared" si="2016"/>
        <v>1.3787847033931371E-2</v>
      </c>
      <c r="N850" s="1298">
        <f t="shared" si="2016"/>
        <v>1.5896388665614793E-2</v>
      </c>
      <c r="O850" s="1298">
        <f t="shared" si="2016"/>
        <v>1.3127184260440334E-2</v>
      </c>
      <c r="P850" s="1298">
        <f t="shared" si="2016"/>
        <v>1.1345597835988501E-2</v>
      </c>
      <c r="Q850" s="1300">
        <f t="shared" ref="Q850:T850" si="2017">Q849*0.85*1.45/1000</f>
        <v>5.4102860778179024E-2</v>
      </c>
      <c r="R850" s="1300">
        <f t="shared" si="2017"/>
        <v>5.4048757917400846E-2</v>
      </c>
      <c r="S850" s="1300">
        <f t="shared" si="2017"/>
        <v>5.3994709159483442E-2</v>
      </c>
      <c r="T850" s="1300">
        <f t="shared" si="2017"/>
        <v>5.3940714450323959E-2</v>
      </c>
      <c r="U850" s="1826">
        <f t="shared" si="2014"/>
        <v>5.5163680374999989E-2</v>
      </c>
      <c r="V850" s="1299">
        <f t="shared" ref="V850:AD850" si="2018">V849*0.85*1.45/1000</f>
        <v>1.7640772499999999E-2</v>
      </c>
      <c r="W850" s="1299">
        <f t="shared" si="2018"/>
        <v>1.2735422499999998E-2</v>
      </c>
      <c r="X850" s="1299">
        <f t="shared" si="2018"/>
        <v>1.0781355374999999E-2</v>
      </c>
      <c r="Y850" s="1299">
        <f t="shared" si="2018"/>
        <v>1.4006129999999999E-2</v>
      </c>
      <c r="Z850" s="1483">
        <f t="shared" si="2018"/>
        <v>5.4102867625000002E-2</v>
      </c>
      <c r="AA850" s="1483">
        <f t="shared" si="2018"/>
        <v>1.7410110124999999E-2</v>
      </c>
      <c r="AB850" s="1483">
        <f t="shared" si="2018"/>
        <v>1.2954807499999997E-2</v>
      </c>
      <c r="AC850" s="1483">
        <f t="shared" si="2018"/>
        <v>1.0144707499999999E-2</v>
      </c>
      <c r="AD850" s="1483">
        <f t="shared" si="2018"/>
        <v>1.3593242499999998E-2</v>
      </c>
      <c r="AE850" s="1826">
        <f t="shared" si="2015"/>
        <v>1.1665612499999999E-2</v>
      </c>
      <c r="AF850" s="1299">
        <f t="shared" ref="AF850:AI850" si="2019">AF849*0.85*1.45/1000</f>
        <v>1.1665612499999999E-2</v>
      </c>
      <c r="AG850" s="1299">
        <f t="shared" si="2019"/>
        <v>0</v>
      </c>
      <c r="AH850" s="1299">
        <f t="shared" si="2019"/>
        <v>0</v>
      </c>
      <c r="AI850" s="1299">
        <f t="shared" si="2019"/>
        <v>0</v>
      </c>
      <c r="AJ850" s="2048"/>
      <c r="AK850" s="763" t="e">
        <f>#REF!-U850</f>
        <v>#REF!</v>
      </c>
      <c r="AL850" s="19" t="e">
        <f>#REF!-#REF!</f>
        <v>#REF!</v>
      </c>
      <c r="AM850" s="19" t="e">
        <f>Q850-#REF!</f>
        <v>#REF!</v>
      </c>
      <c r="AN850" s="19" t="e">
        <f>R850-#REF!</f>
        <v>#REF!</v>
      </c>
      <c r="AO850" s="19" t="e">
        <f>#REF!-#REF!</f>
        <v>#REF!</v>
      </c>
      <c r="AP850" s="223" t="e">
        <f>IF(AK850&gt;0,AK850/#REF!*100,"")</f>
        <v>#REF!</v>
      </c>
      <c r="AQ850" s="223" t="e">
        <f>IF(AL850&gt;0,AL850/#REF!*100,"")</f>
        <v>#REF!</v>
      </c>
      <c r="AR850" s="223" t="e">
        <f t="shared" si="1994"/>
        <v>#REF!</v>
      </c>
      <c r="AS850" s="223" t="e">
        <f t="shared" si="1995"/>
        <v>#REF!</v>
      </c>
      <c r="AT850" s="223" t="e">
        <f>IF(AO850&gt;0,AO850/#REF!*100,"")</f>
        <v>#REF!</v>
      </c>
    </row>
    <row r="851" spans="1:59" ht="18" customHeight="1" outlineLevel="1">
      <c r="A851" s="1403"/>
      <c r="B851" s="1406"/>
      <c r="C851" s="1415" t="s">
        <v>303</v>
      </c>
      <c r="D851" s="1402"/>
      <c r="E851" s="1402"/>
      <c r="F851" s="1402"/>
      <c r="G851" s="1568"/>
      <c r="H851" s="1568"/>
      <c r="I851" s="1568"/>
      <c r="J851" s="1595">
        <v>1.87191</v>
      </c>
      <c r="K851" s="1569"/>
      <c r="L851" s="1483">
        <f>SUM(M851:P851)</f>
        <v>2.1596418475776544</v>
      </c>
      <c r="M851" s="1298">
        <f>M849*$BF$26</f>
        <v>0.54843023635992494</v>
      </c>
      <c r="N851" s="1298">
        <f>N849*$BG$26</f>
        <v>0.63230032736057595</v>
      </c>
      <c r="O851" s="1298">
        <f>O849*$BH$26</f>
        <v>0.52508737041761333</v>
      </c>
      <c r="P851" s="1298">
        <f>P849*$BI$26</f>
        <v>0.45382391343954009</v>
      </c>
      <c r="Q851" s="1300">
        <f>Q849*$BA$26</f>
        <v>2.2506790083722472</v>
      </c>
      <c r="R851" s="1300">
        <f>R849*$BB$26</f>
        <v>2.3383268719445418</v>
      </c>
      <c r="S851" s="1300">
        <f>S849*$BC$26</f>
        <v>2.4294333439668594</v>
      </c>
      <c r="T851" s="1300">
        <f>T849*$BD$26</f>
        <v>2.5241190792762551</v>
      </c>
      <c r="U851" s="1826">
        <f t="shared" si="2014"/>
        <v>1.7828135169999997</v>
      </c>
      <c r="V851" s="1521">
        <f>653.13247/1000</f>
        <v>0.65313246999999997</v>
      </c>
      <c r="W851" s="1521">
        <v>0.49474849999999998</v>
      </c>
      <c r="X851" s="1521">
        <v>4.3012666999999997E-2</v>
      </c>
      <c r="Y851" s="1521">
        <v>0.59191987999999995</v>
      </c>
      <c r="Z851" s="1483">
        <f>SUM(AA851:AD851)</f>
        <v>2.2958052549999994</v>
      </c>
      <c r="AA851" s="1483">
        <v>0.73878195499999988</v>
      </c>
      <c r="AB851" s="1483">
        <v>0.54972529999999997</v>
      </c>
      <c r="AC851" s="1483">
        <v>0.43048129999999996</v>
      </c>
      <c r="AD851" s="1483">
        <v>0.57681669999999996</v>
      </c>
      <c r="AE851" s="1826">
        <f t="shared" si="2015"/>
        <v>0.49419239999999998</v>
      </c>
      <c r="AF851" s="1521">
        <v>0.49419239999999998</v>
      </c>
      <c r="AG851" s="1521"/>
      <c r="AH851" s="1521"/>
      <c r="AI851" s="1521"/>
      <c r="AJ851" s="2070"/>
      <c r="AK851" s="763" t="e">
        <f>#REF!-U851</f>
        <v>#REF!</v>
      </c>
      <c r="AL851" s="19" t="e">
        <f>#REF!-#REF!</f>
        <v>#REF!</v>
      </c>
      <c r="AM851" s="19" t="e">
        <f>Q851-#REF!</f>
        <v>#REF!</v>
      </c>
      <c r="AN851" s="19" t="e">
        <f>R851-#REF!</f>
        <v>#REF!</v>
      </c>
      <c r="AO851" s="19" t="e">
        <f>#REF!-#REF!</f>
        <v>#REF!</v>
      </c>
      <c r="AP851" s="223" t="e">
        <f>IF(AK851&gt;0,AK851/#REF!*100,"")</f>
        <v>#REF!</v>
      </c>
      <c r="AQ851" s="223" t="e">
        <f>IF(AL851&gt;0,AL851/#REF!*100,"")</f>
        <v>#REF!</v>
      </c>
      <c r="AR851" s="223" t="e">
        <f t="shared" si="1994"/>
        <v>#REF!</v>
      </c>
      <c r="AS851" s="223" t="e">
        <f t="shared" si="1995"/>
        <v>#REF!</v>
      </c>
      <c r="AT851" s="223" t="e">
        <f>IF(AO851&gt;0,AO851/#REF!*100,"")</f>
        <v>#REF!</v>
      </c>
    </row>
    <row r="852" spans="1:59" ht="18" customHeight="1" outlineLevel="1">
      <c r="A852" s="1403"/>
      <c r="B852" s="1406"/>
      <c r="C852" s="1415" t="s">
        <v>286</v>
      </c>
      <c r="D852" s="1402"/>
      <c r="E852" s="1402"/>
      <c r="F852" s="1402"/>
      <c r="G852" s="1568"/>
      <c r="H852" s="1568"/>
      <c r="I852" s="1568"/>
      <c r="J852" s="1601">
        <v>3.3758380639580365E-2</v>
      </c>
      <c r="K852" s="1568"/>
      <c r="L852" s="1300">
        <v>3.3205460009068238E-2</v>
      </c>
      <c r="M852" s="1298">
        <v>3.2643402816392129E-2</v>
      </c>
      <c r="N852" s="1298">
        <v>3.2835230220262475E-2</v>
      </c>
      <c r="O852" s="1298">
        <v>3.3409220327853012E-2</v>
      </c>
      <c r="P852" s="1298">
        <v>3.4220643917411801E-2</v>
      </c>
      <c r="Q852" s="1298">
        <v>3.1377301247155105E-2</v>
      </c>
      <c r="R852" s="1298">
        <v>2.9690553554722564E-2</v>
      </c>
      <c r="S852" s="1298">
        <v>2.9600739630219527E-2</v>
      </c>
      <c r="T852" s="1298">
        <v>2.9571138890589311E-2</v>
      </c>
      <c r="U852" s="1942">
        <v>2.4801253739848983E-2</v>
      </c>
      <c r="V852" s="1521">
        <v>2.6375918935028799E-2</v>
      </c>
      <c r="W852" s="1521">
        <v>2.1744986216039899E-2</v>
      </c>
      <c r="X852" s="1825">
        <v>2.4422792372763059E-2</v>
      </c>
      <c r="Y852" s="1825">
        <v>2.670366206616117E-2</v>
      </c>
      <c r="Z852" s="1942">
        <v>2.4801253739848983E-2</v>
      </c>
      <c r="AA852" s="1521">
        <v>3.3172083411609994E-2</v>
      </c>
      <c r="AB852" s="1521">
        <v>2.1744986216039899E-2</v>
      </c>
      <c r="AC852" s="1825">
        <v>2.4422792372763059E-2</v>
      </c>
      <c r="AD852" s="1825">
        <v>2.670366206616117E-2</v>
      </c>
      <c r="AE852" s="1521">
        <v>2.9143701696585277E-2</v>
      </c>
      <c r="AF852" s="1521">
        <v>2.9143701696585277E-2</v>
      </c>
      <c r="AG852" s="1521"/>
      <c r="AH852" s="1825"/>
      <c r="AI852" s="1825"/>
      <c r="AJ852" s="2106"/>
      <c r="AK852" s="763" t="e">
        <f>#REF!-U852</f>
        <v>#REF!</v>
      </c>
      <c r="AL852" s="19" t="e">
        <f>#REF!-#REF!</f>
        <v>#REF!</v>
      </c>
      <c r="AM852" s="19" t="e">
        <f>Q852-#REF!</f>
        <v>#REF!</v>
      </c>
      <c r="AN852" s="19" t="e">
        <f>R852-#REF!</f>
        <v>#REF!</v>
      </c>
      <c r="AO852" s="19" t="e">
        <f>#REF!-#REF!</f>
        <v>#REF!</v>
      </c>
      <c r="AP852" s="223" t="e">
        <f>IF(AK852&gt;0,AK852/#REF!*100,"")</f>
        <v>#REF!</v>
      </c>
      <c r="AQ852" s="223" t="e">
        <f>IF(AL852&gt;0,AL852/#REF!*100,"")</f>
        <v>#REF!</v>
      </c>
      <c r="AR852" s="223" t="e">
        <f t="shared" si="1994"/>
        <v>#REF!</v>
      </c>
      <c r="AS852" s="223" t="e">
        <f t="shared" si="1995"/>
        <v>#REF!</v>
      </c>
      <c r="AT852" s="223" t="e">
        <f>IF(AO852&gt;0,AO852/#REF!*100,"")</f>
        <v>#REF!</v>
      </c>
    </row>
    <row r="853" spans="1:59" ht="18" hidden="1" customHeight="1" outlineLevel="1">
      <c r="A853" s="1403" t="s">
        <v>111</v>
      </c>
      <c r="B853" s="1357" t="s">
        <v>119</v>
      </c>
      <c r="C853" s="1415" t="s">
        <v>287</v>
      </c>
      <c r="D853" s="1402"/>
      <c r="E853" s="1402"/>
      <c r="F853" s="1402"/>
      <c r="G853" s="1568"/>
      <c r="H853" s="1568"/>
      <c r="I853" s="1568"/>
      <c r="J853" s="1472">
        <v>0</v>
      </c>
      <c r="K853" s="1472"/>
      <c r="L853" s="1472">
        <f>SUM(M853:P853)</f>
        <v>0</v>
      </c>
      <c r="M853" s="1647"/>
      <c r="N853" s="1647">
        <v>0</v>
      </c>
      <c r="O853" s="1647">
        <v>0</v>
      </c>
      <c r="P853" s="1647">
        <v>0</v>
      </c>
      <c r="Q853" s="1647">
        <v>0</v>
      </c>
      <c r="R853" s="1647">
        <v>0</v>
      </c>
      <c r="S853" s="1647">
        <v>0</v>
      </c>
      <c r="T853" s="1647">
        <v>0</v>
      </c>
      <c r="U853" s="1647">
        <f>SUM(V853:Y853)</f>
        <v>0</v>
      </c>
      <c r="V853" s="1647"/>
      <c r="W853" s="1647"/>
      <c r="X853" s="1647"/>
      <c r="Y853" s="1647"/>
      <c r="Z853" s="1472">
        <f>SUM(AA853:AD853)</f>
        <v>0</v>
      </c>
      <c r="AA853" s="1647"/>
      <c r="AB853" s="1647">
        <v>0</v>
      </c>
      <c r="AC853" s="1647">
        <v>0</v>
      </c>
      <c r="AD853" s="1647">
        <v>0</v>
      </c>
      <c r="AE853" s="1647">
        <f>SUM(AF853:AI853)</f>
        <v>0</v>
      </c>
      <c r="AF853" s="1647"/>
      <c r="AG853" s="1441"/>
      <c r="AH853" s="1441"/>
      <c r="AI853" s="1441"/>
      <c r="AJ853" s="763"/>
      <c r="AK853" s="763" t="e">
        <f>#REF!-U853</f>
        <v>#REF!</v>
      </c>
      <c r="AL853" s="19" t="e">
        <f>#REF!-#REF!</f>
        <v>#REF!</v>
      </c>
      <c r="AM853" s="19" t="e">
        <f>Q853-#REF!</f>
        <v>#REF!</v>
      </c>
      <c r="AN853" s="19" t="e">
        <f>R853-#REF!</f>
        <v>#REF!</v>
      </c>
      <c r="AO853" s="19" t="e">
        <f>#REF!-#REF!</f>
        <v>#REF!</v>
      </c>
      <c r="AP853" s="223" t="e">
        <f>IF(AK853&gt;0,AK853/#REF!*100,"")</f>
        <v>#REF!</v>
      </c>
      <c r="AQ853" s="223" t="e">
        <f>IF(AL853&gt;0,AL853/#REF!*100,"")</f>
        <v>#REF!</v>
      </c>
      <c r="AR853" s="223" t="e">
        <f t="shared" si="1994"/>
        <v>#REF!</v>
      </c>
      <c r="AS853" s="223" t="e">
        <f t="shared" si="1995"/>
        <v>#REF!</v>
      </c>
      <c r="AT853" s="223" t="e">
        <f>IF(AO853&gt;0,AO853/#REF!*100,"")</f>
        <v>#REF!</v>
      </c>
    </row>
    <row r="854" spans="1:59" ht="18" hidden="1" customHeight="1" outlineLevel="1">
      <c r="A854" s="1403"/>
      <c r="B854" s="1406"/>
      <c r="C854" s="1415" t="s">
        <v>280</v>
      </c>
      <c r="D854" s="1402"/>
      <c r="E854" s="1402"/>
      <c r="F854" s="1402"/>
      <c r="G854" s="1568"/>
      <c r="H854" s="1568"/>
      <c r="I854" s="1568"/>
      <c r="J854" s="1472">
        <v>0</v>
      </c>
      <c r="K854" s="1472"/>
      <c r="L854" s="1472">
        <f t="shared" ref="L854:P854" si="2020">L853*0.85*1.45/1000</f>
        <v>0</v>
      </c>
      <c r="M854" s="1647"/>
      <c r="N854" s="1647">
        <f t="shared" si="2020"/>
        <v>0</v>
      </c>
      <c r="O854" s="1647">
        <f t="shared" si="2020"/>
        <v>0</v>
      </c>
      <c r="P854" s="1647">
        <f t="shared" si="2020"/>
        <v>0</v>
      </c>
      <c r="Q854" s="1647">
        <f t="shared" ref="Q854:T854" si="2021">Q853*0.85*1.45/1000</f>
        <v>0</v>
      </c>
      <c r="R854" s="1647">
        <f t="shared" si="2021"/>
        <v>0</v>
      </c>
      <c r="S854" s="1647">
        <f t="shared" si="2021"/>
        <v>0</v>
      </c>
      <c r="T854" s="1647">
        <f t="shared" si="2021"/>
        <v>0</v>
      </c>
      <c r="U854" s="1655">
        <f t="shared" ref="U854:U855" si="2022">SUM(V854:Y854)</f>
        <v>0</v>
      </c>
      <c r="V854" s="1303">
        <f>V853*0.85*1.45/1000</f>
        <v>0</v>
      </c>
      <c r="W854" s="1303">
        <f t="shared" ref="W854:Z854" si="2023">W853*0.85*1.45/1000</f>
        <v>0</v>
      </c>
      <c r="X854" s="1303">
        <f t="shared" si="2023"/>
        <v>0</v>
      </c>
      <c r="Y854" s="1303">
        <f t="shared" si="2023"/>
        <v>0</v>
      </c>
      <c r="Z854" s="1472">
        <f t="shared" si="2023"/>
        <v>0</v>
      </c>
      <c r="AA854" s="1647"/>
      <c r="AB854" s="1647">
        <f t="shared" ref="AB854:AD854" si="2024">AB853*0.85*1.45/1000</f>
        <v>0</v>
      </c>
      <c r="AC854" s="1647">
        <f t="shared" si="2024"/>
        <v>0</v>
      </c>
      <c r="AD854" s="1647">
        <f t="shared" si="2024"/>
        <v>0</v>
      </c>
      <c r="AE854" s="1655">
        <f t="shared" ref="AE854:AE855" si="2025">SUM(AF854:AI854)</f>
        <v>0</v>
      </c>
      <c r="AF854" s="1303">
        <f>AF853*0.85*1.45/1000</f>
        <v>0</v>
      </c>
      <c r="AG854" s="1303">
        <f t="shared" ref="AG854:AI854" si="2026">AG853*0.85*1.45/1000</f>
        <v>0</v>
      </c>
      <c r="AH854" s="1303">
        <f t="shared" si="2026"/>
        <v>0</v>
      </c>
      <c r="AI854" s="1303">
        <f t="shared" si="2026"/>
        <v>0</v>
      </c>
      <c r="AJ854" s="2076"/>
      <c r="AK854" s="763" t="e">
        <f>#REF!-U854</f>
        <v>#REF!</v>
      </c>
      <c r="AL854" s="19" t="e">
        <f>#REF!-#REF!</f>
        <v>#REF!</v>
      </c>
      <c r="AM854" s="19" t="e">
        <f>Q854-#REF!</f>
        <v>#REF!</v>
      </c>
      <c r="AN854" s="19" t="e">
        <f>R854-#REF!</f>
        <v>#REF!</v>
      </c>
      <c r="AO854" s="19" t="e">
        <f>#REF!-#REF!</f>
        <v>#REF!</v>
      </c>
      <c r="AP854" s="223" t="e">
        <f>IF(AK854&gt;0,AK854/#REF!*100,"")</f>
        <v>#REF!</v>
      </c>
      <c r="AQ854" s="223" t="e">
        <f>IF(AL854&gt;0,AL854/#REF!*100,"")</f>
        <v>#REF!</v>
      </c>
      <c r="AR854" s="223" t="e">
        <f t="shared" si="1994"/>
        <v>#REF!</v>
      </c>
      <c r="AS854" s="223" t="e">
        <f t="shared" si="1995"/>
        <v>#REF!</v>
      </c>
      <c r="AT854" s="223" t="e">
        <f>IF(AO854&gt;0,AO854/#REF!*100,"")</f>
        <v>#REF!</v>
      </c>
    </row>
    <row r="855" spans="1:59" ht="18" hidden="1" customHeight="1" outlineLevel="1">
      <c r="A855" s="1403"/>
      <c r="B855" s="1405"/>
      <c r="C855" s="1415" t="s">
        <v>303</v>
      </c>
      <c r="D855" s="1402"/>
      <c r="E855" s="1402"/>
      <c r="F855" s="1402"/>
      <c r="G855" s="1568"/>
      <c r="H855" s="1568"/>
      <c r="I855" s="1568"/>
      <c r="J855" s="1472">
        <v>0</v>
      </c>
      <c r="K855" s="1472"/>
      <c r="L855" s="1472">
        <f>SUM(M855:P855)</f>
        <v>0</v>
      </c>
      <c r="M855" s="1647"/>
      <c r="N855" s="1647">
        <f>N853*$BG$26</f>
        <v>0</v>
      </c>
      <c r="O855" s="1647">
        <f>O853*$BH$26</f>
        <v>0</v>
      </c>
      <c r="P855" s="1647">
        <f>P853*$BI$26</f>
        <v>0</v>
      </c>
      <c r="Q855" s="1647">
        <f>Q853*$BA$26</f>
        <v>0</v>
      </c>
      <c r="R855" s="1647">
        <f>R853*$BB$26</f>
        <v>0</v>
      </c>
      <c r="S855" s="1647">
        <f>S853*$BC$26</f>
        <v>0</v>
      </c>
      <c r="T855" s="1647">
        <f>T853*$BD$26</f>
        <v>0</v>
      </c>
      <c r="U855" s="1655">
        <f t="shared" si="2022"/>
        <v>0</v>
      </c>
      <c r="V855" s="1647"/>
      <c r="W855" s="1443"/>
      <c r="X855" s="1443"/>
      <c r="Y855" s="1443"/>
      <c r="Z855" s="1472">
        <f>SUM(AA855:AD855)</f>
        <v>0</v>
      </c>
      <c r="AA855" s="1647"/>
      <c r="AB855" s="1647">
        <f>AB853*$BG$26</f>
        <v>0</v>
      </c>
      <c r="AC855" s="1647">
        <f>AC853*$BH$26</f>
        <v>0</v>
      </c>
      <c r="AD855" s="1647">
        <f>AD853*$BI$26</f>
        <v>0</v>
      </c>
      <c r="AE855" s="1655">
        <f t="shared" si="2025"/>
        <v>0</v>
      </c>
      <c r="AF855" s="1647"/>
      <c r="AG855" s="1443"/>
      <c r="AH855" s="1443"/>
      <c r="AI855" s="1443"/>
      <c r="AJ855" s="2095"/>
      <c r="AK855" s="763" t="e">
        <f>#REF!-U855</f>
        <v>#REF!</v>
      </c>
      <c r="AL855" s="19" t="e">
        <f>#REF!-#REF!</f>
        <v>#REF!</v>
      </c>
      <c r="AM855" s="19" t="e">
        <f>Q855-#REF!</f>
        <v>#REF!</v>
      </c>
      <c r="AN855" s="19" t="e">
        <f>R855-#REF!</f>
        <v>#REF!</v>
      </c>
      <c r="AO855" s="19" t="e">
        <f>#REF!-#REF!</f>
        <v>#REF!</v>
      </c>
      <c r="AP855" s="223" t="e">
        <f>IF(AK855&gt;0,AK855/#REF!*100,"")</f>
        <v>#REF!</v>
      </c>
      <c r="AQ855" s="223" t="e">
        <f>IF(AL855&gt;0,AL855/#REF!*100,"")</f>
        <v>#REF!</v>
      </c>
      <c r="AR855" s="223" t="e">
        <f t="shared" si="1994"/>
        <v>#REF!</v>
      </c>
      <c r="AS855" s="223" t="e">
        <f t="shared" si="1995"/>
        <v>#REF!</v>
      </c>
      <c r="AT855" s="223" t="e">
        <f>IF(AO855&gt;0,AO855/#REF!*100,"")</f>
        <v>#REF!</v>
      </c>
    </row>
    <row r="856" spans="1:59" ht="18" hidden="1" customHeight="1" outlineLevel="1">
      <c r="A856" s="1270"/>
      <c r="B856" s="41"/>
      <c r="C856" s="1415" t="s">
        <v>286</v>
      </c>
      <c r="D856" s="1402"/>
      <c r="E856" s="1402"/>
      <c r="F856" s="1402"/>
      <c r="G856" s="1568"/>
      <c r="H856" s="1568"/>
      <c r="I856" s="1568"/>
      <c r="J856" s="1603" t="s">
        <v>245</v>
      </c>
      <c r="K856" s="1603" t="s">
        <v>245</v>
      </c>
      <c r="L856" s="1603" t="s">
        <v>245</v>
      </c>
      <c r="M856" s="1601"/>
      <c r="N856" s="1601" t="s">
        <v>245</v>
      </c>
      <c r="O856" s="1601" t="s">
        <v>245</v>
      </c>
      <c r="P856" s="1601" t="s">
        <v>245</v>
      </c>
      <c r="Q856" s="1601" t="s">
        <v>245</v>
      </c>
      <c r="R856" s="1601" t="s">
        <v>245</v>
      </c>
      <c r="S856" s="1601" t="s">
        <v>245</v>
      </c>
      <c r="T856" s="1601" t="s">
        <v>245</v>
      </c>
      <c r="U856" s="1648"/>
      <c r="V856" s="1647"/>
      <c r="W856" s="1443"/>
      <c r="X856" s="1443"/>
      <c r="Y856" s="1443"/>
      <c r="Z856" s="1603" t="s">
        <v>245</v>
      </c>
      <c r="AA856" s="1601"/>
      <c r="AB856" s="1601" t="s">
        <v>245</v>
      </c>
      <c r="AC856" s="1601" t="s">
        <v>245</v>
      </c>
      <c r="AD856" s="1601" t="s">
        <v>245</v>
      </c>
      <c r="AE856" s="1648"/>
      <c r="AF856" s="1647"/>
      <c r="AG856" s="1443"/>
      <c r="AH856" s="1443"/>
      <c r="AI856" s="1443"/>
      <c r="AJ856" s="2095"/>
      <c r="AK856" s="763" t="e">
        <f>#REF!-U856</f>
        <v>#REF!</v>
      </c>
      <c r="AL856" s="19" t="e">
        <f>#REF!-#REF!</f>
        <v>#REF!</v>
      </c>
      <c r="AM856" s="19" t="e">
        <f>Q856-#REF!</f>
        <v>#VALUE!</v>
      </c>
      <c r="AN856" s="19" t="e">
        <f>R856-#REF!</f>
        <v>#VALUE!</v>
      </c>
      <c r="AO856" s="19" t="e">
        <f>#REF!-#REF!</f>
        <v>#REF!</v>
      </c>
      <c r="AP856" s="223" t="e">
        <f>IF(AK856&gt;0,AK856/#REF!*100,"")</f>
        <v>#REF!</v>
      </c>
      <c r="AQ856" s="223" t="e">
        <f>IF(AL856&gt;0,AL856/#REF!*100,"")</f>
        <v>#REF!</v>
      </c>
      <c r="AR856" s="223" t="e">
        <f t="shared" si="1994"/>
        <v>#VALUE!</v>
      </c>
      <c r="AS856" s="223" t="e">
        <f t="shared" si="1995"/>
        <v>#VALUE!</v>
      </c>
      <c r="AT856" s="223" t="e">
        <f>IF(AO856&gt;0,AO856/#REF!*100,"")</f>
        <v>#REF!</v>
      </c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</row>
    <row r="857" spans="1:59" ht="18" hidden="1" customHeight="1" outlineLevel="1">
      <c r="A857" s="1270"/>
      <c r="B857" s="41"/>
      <c r="C857" s="1415" t="s">
        <v>125</v>
      </c>
      <c r="D857" s="1402"/>
      <c r="E857" s="1402"/>
      <c r="F857" s="1402"/>
      <c r="G857" s="1568"/>
      <c r="H857" s="1568"/>
      <c r="I857" s="1568"/>
      <c r="J857" s="1603" t="s">
        <v>245</v>
      </c>
      <c r="K857" s="1603" t="s">
        <v>245</v>
      </c>
      <c r="L857" s="1603" t="s">
        <v>245</v>
      </c>
      <c r="M857" s="1603"/>
      <c r="N857" s="1603" t="s">
        <v>245</v>
      </c>
      <c r="O857" s="1603" t="s">
        <v>245</v>
      </c>
      <c r="P857" s="1603" t="s">
        <v>245</v>
      </c>
      <c r="Q857" s="1603" t="s">
        <v>245</v>
      </c>
      <c r="R857" s="1603" t="s">
        <v>245</v>
      </c>
      <c r="S857" s="1603" t="s">
        <v>245</v>
      </c>
      <c r="T857" s="1603" t="s">
        <v>245</v>
      </c>
      <c r="U857" s="758"/>
      <c r="V857" s="1472"/>
      <c r="W857" s="1441"/>
      <c r="X857" s="1441"/>
      <c r="Y857" s="1441"/>
      <c r="Z857" s="1603" t="s">
        <v>245</v>
      </c>
      <c r="AA857" s="1603"/>
      <c r="AB857" s="1603" t="s">
        <v>245</v>
      </c>
      <c r="AC857" s="1603" t="s">
        <v>245</v>
      </c>
      <c r="AD857" s="1603" t="s">
        <v>245</v>
      </c>
      <c r="AE857" s="758"/>
      <c r="AF857" s="1472"/>
      <c r="AG857" s="1441"/>
      <c r="AH857" s="1441"/>
      <c r="AI857" s="1441"/>
      <c r="AJ857" s="763"/>
      <c r="AK857" s="763" t="e">
        <f>#REF!-U857</f>
        <v>#REF!</v>
      </c>
      <c r="AL857" s="19" t="e">
        <f>#REF!-#REF!</f>
        <v>#REF!</v>
      </c>
      <c r="AM857" s="19" t="e">
        <f>Q857-#REF!</f>
        <v>#VALUE!</v>
      </c>
      <c r="AN857" s="19" t="e">
        <f>R857-#REF!</f>
        <v>#VALUE!</v>
      </c>
      <c r="AO857" s="19" t="e">
        <f>#REF!-#REF!</f>
        <v>#REF!</v>
      </c>
      <c r="AP857" s="223" t="e">
        <f>IF(AK857&gt;0,AK857/#REF!*100,"")</f>
        <v>#REF!</v>
      </c>
      <c r="AQ857" s="223" t="e">
        <f>IF(AL857&gt;0,AL857/#REF!*100,"")</f>
        <v>#REF!</v>
      </c>
      <c r="AR857" s="223" t="e">
        <f t="shared" si="1994"/>
        <v>#VALUE!</v>
      </c>
      <c r="AS857" s="223" t="e">
        <f t="shared" si="1995"/>
        <v>#VALUE!</v>
      </c>
      <c r="AT857" s="223" t="e">
        <f>IF(AO857&gt;0,AO857/#REF!*100,"")</f>
        <v>#REF!</v>
      </c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</row>
    <row r="858" spans="1:59" ht="15" hidden="1" customHeight="1" outlineLevel="1">
      <c r="A858" s="2595" t="s">
        <v>115</v>
      </c>
      <c r="B858" s="2576" t="s">
        <v>120</v>
      </c>
      <c r="C858" s="1415" t="s">
        <v>277</v>
      </c>
      <c r="D858" s="1402"/>
      <c r="E858" s="1402"/>
      <c r="F858" s="1402"/>
      <c r="G858" s="1568"/>
      <c r="H858" s="1568"/>
      <c r="I858" s="1568"/>
      <c r="J858" s="1568"/>
      <c r="K858" s="1568"/>
      <c r="L858" s="1441">
        <f t="shared" ref="L858:P858" si="2027">L861+L864</f>
        <v>0</v>
      </c>
      <c r="M858" s="1472">
        <f t="shared" si="2027"/>
        <v>0</v>
      </c>
      <c r="N858" s="1441">
        <f t="shared" si="2027"/>
        <v>0</v>
      </c>
      <c r="O858" s="1441">
        <f t="shared" si="2027"/>
        <v>0</v>
      </c>
      <c r="P858" s="55">
        <f t="shared" si="2027"/>
        <v>0</v>
      </c>
      <c r="Q858" s="55">
        <f t="shared" ref="Q858:T858" si="2028">Q861+Q864</f>
        <v>0</v>
      </c>
      <c r="R858" s="55">
        <f t="shared" si="2028"/>
        <v>0</v>
      </c>
      <c r="S858" s="55">
        <f t="shared" si="2028"/>
        <v>0</v>
      </c>
      <c r="T858" s="55">
        <f t="shared" si="2028"/>
        <v>0</v>
      </c>
      <c r="U858" s="757"/>
      <c r="V858" s="1442"/>
      <c r="W858" s="1443"/>
      <c r="X858" s="1443"/>
      <c r="Y858" s="1443"/>
      <c r="Z858" s="1441">
        <f t="shared" ref="Z858:AD858" si="2029">Z861+Z864</f>
        <v>0</v>
      </c>
      <c r="AA858" s="1472">
        <f t="shared" si="2029"/>
        <v>0</v>
      </c>
      <c r="AB858" s="1441">
        <f t="shared" si="2029"/>
        <v>0</v>
      </c>
      <c r="AC858" s="1441">
        <f t="shared" si="2029"/>
        <v>0</v>
      </c>
      <c r="AD858" s="55">
        <f t="shared" si="2029"/>
        <v>0</v>
      </c>
      <c r="AE858" s="757"/>
      <c r="AF858" s="1442"/>
      <c r="AG858" s="1443"/>
      <c r="AH858" s="1443"/>
      <c r="AI858" s="1443"/>
      <c r="AJ858" s="2095"/>
      <c r="AK858" s="763" t="e">
        <f>#REF!-U858</f>
        <v>#REF!</v>
      </c>
      <c r="AL858" s="19" t="e">
        <f>#REF!-#REF!</f>
        <v>#REF!</v>
      </c>
      <c r="AM858" s="19" t="e">
        <f>Q858-#REF!</f>
        <v>#REF!</v>
      </c>
      <c r="AN858" s="19" t="e">
        <f>R858-#REF!</f>
        <v>#REF!</v>
      </c>
      <c r="AO858" s="19" t="e">
        <f>#REF!-#REF!</f>
        <v>#REF!</v>
      </c>
      <c r="AP858" s="223" t="e">
        <f>IF(AK858&gt;0,AK858/#REF!*100,"")</f>
        <v>#REF!</v>
      </c>
      <c r="AQ858" s="223" t="e">
        <f>IF(AL858&gt;0,AL858/#REF!*100,"")</f>
        <v>#REF!</v>
      </c>
      <c r="AR858" s="223" t="e">
        <f t="shared" si="1994"/>
        <v>#REF!</v>
      </c>
      <c r="AS858" s="223" t="e">
        <f t="shared" si="1995"/>
        <v>#REF!</v>
      </c>
      <c r="AT858" s="223" t="e">
        <f>IF(AO858&gt;0,AO858/#REF!*100,"")</f>
        <v>#REF!</v>
      </c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</row>
    <row r="859" spans="1:59" ht="18" hidden="1" customHeight="1" outlineLevel="1">
      <c r="A859" s="2595"/>
      <c r="B859" s="2577"/>
      <c r="C859" s="1415" t="s">
        <v>303</v>
      </c>
      <c r="D859" s="1402"/>
      <c r="E859" s="1402"/>
      <c r="F859" s="1402"/>
      <c r="G859" s="1568"/>
      <c r="H859" s="1568"/>
      <c r="I859" s="1568"/>
      <c r="J859" s="1568"/>
      <c r="K859" s="1568"/>
      <c r="L859" s="1441">
        <f>L862+L865</f>
        <v>0</v>
      </c>
      <c r="M859" s="1472">
        <f>M862+M865</f>
        <v>0</v>
      </c>
      <c r="N859" s="1441">
        <f>N862+N865</f>
        <v>0</v>
      </c>
      <c r="O859" s="1441">
        <f>O862+O865</f>
        <v>0</v>
      </c>
      <c r="P859" s="55">
        <f>P862+P865</f>
        <v>0</v>
      </c>
      <c r="Q859" s="55">
        <f t="shared" ref="Q859:T859" si="2030">Q862+Q865</f>
        <v>0</v>
      </c>
      <c r="R859" s="55">
        <f t="shared" si="2030"/>
        <v>0</v>
      </c>
      <c r="S859" s="55">
        <f t="shared" si="2030"/>
        <v>0</v>
      </c>
      <c r="T859" s="55">
        <f t="shared" si="2030"/>
        <v>0</v>
      </c>
      <c r="U859" s="757"/>
      <c r="V859" s="1442"/>
      <c r="W859" s="1443"/>
      <c r="X859" s="1443"/>
      <c r="Y859" s="1443"/>
      <c r="Z859" s="1441">
        <f>Z862+Z865</f>
        <v>0</v>
      </c>
      <c r="AA859" s="1472">
        <f>AA862+AA865</f>
        <v>0</v>
      </c>
      <c r="AB859" s="1441">
        <f>AB862+AB865</f>
        <v>0</v>
      </c>
      <c r="AC859" s="1441">
        <f>AC862+AC865</f>
        <v>0</v>
      </c>
      <c r="AD859" s="55">
        <f>AD862+AD865</f>
        <v>0</v>
      </c>
      <c r="AE859" s="757"/>
      <c r="AF859" s="1442"/>
      <c r="AG859" s="1443"/>
      <c r="AH859" s="1443"/>
      <c r="AI859" s="1443"/>
      <c r="AJ859" s="2095"/>
      <c r="AK859" s="763" t="e">
        <f>#REF!-U859</f>
        <v>#REF!</v>
      </c>
      <c r="AL859" s="19" t="e">
        <f>#REF!-#REF!</f>
        <v>#REF!</v>
      </c>
      <c r="AM859" s="19" t="e">
        <f>Q859-#REF!</f>
        <v>#REF!</v>
      </c>
      <c r="AN859" s="19" t="e">
        <f>R859-#REF!</f>
        <v>#REF!</v>
      </c>
      <c r="AO859" s="19" t="e">
        <f>#REF!-#REF!</f>
        <v>#REF!</v>
      </c>
      <c r="AP859" s="223" t="e">
        <f>IF(AK859&gt;0,AK859/#REF!*100,"")</f>
        <v>#REF!</v>
      </c>
      <c r="AQ859" s="223" t="e">
        <f>IF(AL859&gt;0,AL859/#REF!*100,"")</f>
        <v>#REF!</v>
      </c>
      <c r="AR859" s="223" t="e">
        <f t="shared" si="1994"/>
        <v>#REF!</v>
      </c>
      <c r="AS859" s="223" t="e">
        <f t="shared" si="1995"/>
        <v>#REF!</v>
      </c>
      <c r="AT859" s="223" t="e">
        <f>IF(AO859&gt;0,AO859/#REF!*100,"")</f>
        <v>#REF!</v>
      </c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</row>
    <row r="860" spans="1:59" ht="18" hidden="1" customHeight="1" outlineLevel="1">
      <c r="A860" s="2595" t="s">
        <v>121</v>
      </c>
      <c r="B860" s="2569" t="s">
        <v>114</v>
      </c>
      <c r="C860" s="1415" t="s">
        <v>157</v>
      </c>
      <c r="D860" s="1402"/>
      <c r="E860" s="1402"/>
      <c r="F860" s="1402"/>
      <c r="G860" s="1568"/>
      <c r="H860" s="1568"/>
      <c r="I860" s="1568"/>
      <c r="J860" s="1568"/>
      <c r="K860" s="1568"/>
      <c r="L860" s="1441">
        <f>SUM(M860:P860)</f>
        <v>0</v>
      </c>
      <c r="M860" s="1442"/>
      <c r="N860" s="1443"/>
      <c r="O860" s="1443"/>
      <c r="P860" s="51"/>
      <c r="Q860" s="51"/>
      <c r="R860" s="51"/>
      <c r="S860" s="51"/>
      <c r="T860" s="51"/>
      <c r="U860" s="757"/>
      <c r="V860" s="1442"/>
      <c r="W860" s="1443"/>
      <c r="X860" s="1443"/>
      <c r="Y860" s="1443"/>
      <c r="Z860" s="1441">
        <f>SUM(AA860:AD860)</f>
        <v>0</v>
      </c>
      <c r="AA860" s="1442"/>
      <c r="AB860" s="1443"/>
      <c r="AC860" s="1443"/>
      <c r="AD860" s="51"/>
      <c r="AE860" s="757"/>
      <c r="AF860" s="1442"/>
      <c r="AG860" s="1443"/>
      <c r="AH860" s="1443"/>
      <c r="AI860" s="1443"/>
      <c r="AJ860" s="2095"/>
      <c r="AK860" s="763" t="e">
        <f>#REF!-U860</f>
        <v>#REF!</v>
      </c>
      <c r="AL860" s="19" t="e">
        <f>#REF!-#REF!</f>
        <v>#REF!</v>
      </c>
      <c r="AM860" s="19" t="e">
        <f>Q860-#REF!</f>
        <v>#REF!</v>
      </c>
      <c r="AN860" s="19" t="e">
        <f>R860-#REF!</f>
        <v>#REF!</v>
      </c>
      <c r="AO860" s="19" t="e">
        <f>#REF!-#REF!</f>
        <v>#REF!</v>
      </c>
      <c r="AP860" s="223" t="e">
        <f>IF(AK860&gt;0,AK860/#REF!*100,"")</f>
        <v>#REF!</v>
      </c>
      <c r="AQ860" s="223" t="e">
        <f>IF(AL860&gt;0,AL860/#REF!*100,"")</f>
        <v>#REF!</v>
      </c>
      <c r="AR860" s="223" t="e">
        <f t="shared" si="1994"/>
        <v>#REF!</v>
      </c>
      <c r="AS860" s="223" t="e">
        <f t="shared" si="1995"/>
        <v>#REF!</v>
      </c>
      <c r="AT860" s="223" t="e">
        <f>IF(AO860&gt;0,AO860/#REF!*100,"")</f>
        <v>#REF!</v>
      </c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</row>
    <row r="861" spans="1:59" ht="18" hidden="1" customHeight="1" outlineLevel="1">
      <c r="A861" s="2595"/>
      <c r="B861" s="2570"/>
      <c r="C861" s="1415" t="s">
        <v>277</v>
      </c>
      <c r="D861" s="1402"/>
      <c r="E861" s="1402"/>
      <c r="F861" s="1402"/>
      <c r="G861" s="1568"/>
      <c r="H861" s="1568"/>
      <c r="I861" s="1568"/>
      <c r="J861" s="1568"/>
      <c r="K861" s="1568"/>
      <c r="L861" s="1441">
        <f t="shared" ref="L861:P861" si="2031">1.154*L860/1000</f>
        <v>0</v>
      </c>
      <c r="M861" s="1472">
        <f t="shared" si="2031"/>
        <v>0</v>
      </c>
      <c r="N861" s="1441">
        <f t="shared" si="2031"/>
        <v>0</v>
      </c>
      <c r="O861" s="1441">
        <f t="shared" si="2031"/>
        <v>0</v>
      </c>
      <c r="P861" s="55">
        <f t="shared" si="2031"/>
        <v>0</v>
      </c>
      <c r="Q861" s="55">
        <f t="shared" ref="Q861:T861" si="2032">1.154*Q860/1000</f>
        <v>0</v>
      </c>
      <c r="R861" s="55">
        <f t="shared" si="2032"/>
        <v>0</v>
      </c>
      <c r="S861" s="55">
        <f t="shared" si="2032"/>
        <v>0</v>
      </c>
      <c r="T861" s="55">
        <f t="shared" si="2032"/>
        <v>0</v>
      </c>
      <c r="U861" s="758">
        <f t="shared" ref="U861" si="2033">1.154*U860/1000</f>
        <v>0</v>
      </c>
      <c r="V861" s="1472">
        <f>1.154*V860/1000</f>
        <v>0</v>
      </c>
      <c r="W861" s="1441">
        <f>1.154*W860/1000</f>
        <v>0</v>
      </c>
      <c r="X861" s="1441">
        <f>1.154*X860/1000</f>
        <v>0</v>
      </c>
      <c r="Y861" s="1441">
        <f>1.154*Y860/1000</f>
        <v>0</v>
      </c>
      <c r="Z861" s="1441">
        <f t="shared" ref="Z861:AE861" si="2034">1.154*Z860/1000</f>
        <v>0</v>
      </c>
      <c r="AA861" s="1472">
        <f t="shared" si="2034"/>
        <v>0</v>
      </c>
      <c r="AB861" s="1441">
        <f t="shared" si="2034"/>
        <v>0</v>
      </c>
      <c r="AC861" s="1441">
        <f t="shared" si="2034"/>
        <v>0</v>
      </c>
      <c r="AD861" s="55">
        <f t="shared" si="2034"/>
        <v>0</v>
      </c>
      <c r="AE861" s="758">
        <f t="shared" si="2034"/>
        <v>0</v>
      </c>
      <c r="AF861" s="1472">
        <f>1.154*AF860/1000</f>
        <v>0</v>
      </c>
      <c r="AG861" s="1441">
        <f>1.154*AG860/1000</f>
        <v>0</v>
      </c>
      <c r="AH861" s="1441">
        <f>1.154*AH860/1000</f>
        <v>0</v>
      </c>
      <c r="AI861" s="1441">
        <f>1.154*AI860/1000</f>
        <v>0</v>
      </c>
      <c r="AJ861" s="763"/>
      <c r="AK861" s="763" t="e">
        <f>#REF!-U861</f>
        <v>#REF!</v>
      </c>
      <c r="AL861" s="19" t="e">
        <f>#REF!-#REF!</f>
        <v>#REF!</v>
      </c>
      <c r="AM861" s="19" t="e">
        <f>Q861-#REF!</f>
        <v>#REF!</v>
      </c>
      <c r="AN861" s="19" t="e">
        <f>R861-#REF!</f>
        <v>#REF!</v>
      </c>
      <c r="AO861" s="19" t="e">
        <f>#REF!-#REF!</f>
        <v>#REF!</v>
      </c>
      <c r="AP861" s="223" t="e">
        <f>IF(AK861&gt;0,AK861/#REF!*100,"")</f>
        <v>#REF!</v>
      </c>
      <c r="AQ861" s="223" t="e">
        <f>IF(AL861&gt;0,AL861/#REF!*100,"")</f>
        <v>#REF!</v>
      </c>
      <c r="AR861" s="223" t="e">
        <f t="shared" si="1994"/>
        <v>#REF!</v>
      </c>
      <c r="AS861" s="223" t="e">
        <f t="shared" si="1995"/>
        <v>#REF!</v>
      </c>
      <c r="AT861" s="223" t="e">
        <f>IF(AO861&gt;0,AO861/#REF!*100,"")</f>
        <v>#REF!</v>
      </c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</row>
    <row r="862" spans="1:59" ht="18" hidden="1" customHeight="1" outlineLevel="1">
      <c r="A862" s="2595"/>
      <c r="B862" s="2571"/>
      <c r="C862" s="1415" t="s">
        <v>303</v>
      </c>
      <c r="D862" s="1402"/>
      <c r="E862" s="1402"/>
      <c r="F862" s="1402"/>
      <c r="G862" s="1568"/>
      <c r="H862" s="1568"/>
      <c r="I862" s="1568"/>
      <c r="J862" s="1568"/>
      <c r="K862" s="1568"/>
      <c r="L862" s="1441">
        <f>SUM(M862:P862)</f>
        <v>0</v>
      </c>
      <c r="M862" s="1442"/>
      <c r="N862" s="1443"/>
      <c r="O862" s="1443"/>
      <c r="P862" s="51"/>
      <c r="Q862" s="51"/>
      <c r="R862" s="51"/>
      <c r="S862" s="51"/>
      <c r="T862" s="51"/>
      <c r="U862" s="757"/>
      <c r="V862" s="1442"/>
      <c r="W862" s="1443"/>
      <c r="X862" s="1443"/>
      <c r="Y862" s="1443"/>
      <c r="Z862" s="1441">
        <f>SUM(AA862:AD862)</f>
        <v>0</v>
      </c>
      <c r="AA862" s="1442"/>
      <c r="AB862" s="1443"/>
      <c r="AC862" s="1443"/>
      <c r="AD862" s="51"/>
      <c r="AE862" s="757"/>
      <c r="AF862" s="1442"/>
      <c r="AG862" s="1443"/>
      <c r="AH862" s="1443"/>
      <c r="AI862" s="1443"/>
      <c r="AJ862" s="2095"/>
      <c r="AK862" s="763" t="e">
        <f>#REF!-U862</f>
        <v>#REF!</v>
      </c>
      <c r="AL862" s="19" t="e">
        <f>#REF!-#REF!</f>
        <v>#REF!</v>
      </c>
      <c r="AM862" s="19" t="e">
        <f>Q862-#REF!</f>
        <v>#REF!</v>
      </c>
      <c r="AN862" s="19" t="e">
        <f>R862-#REF!</f>
        <v>#REF!</v>
      </c>
      <c r="AO862" s="19" t="e">
        <f>#REF!-#REF!</f>
        <v>#REF!</v>
      </c>
      <c r="AP862" s="223" t="e">
        <f>IF(AK862&gt;0,AK862/#REF!*100,"")</f>
        <v>#REF!</v>
      </c>
      <c r="AQ862" s="223" t="e">
        <f>IF(AL862&gt;0,AL862/#REF!*100,"")</f>
        <v>#REF!</v>
      </c>
      <c r="AR862" s="223" t="e">
        <f t="shared" si="1994"/>
        <v>#REF!</v>
      </c>
      <c r="AS862" s="223" t="e">
        <f t="shared" si="1995"/>
        <v>#REF!</v>
      </c>
      <c r="AT862" s="223" t="e">
        <f>IF(AO862&gt;0,AO862/#REF!*100,"")</f>
        <v>#REF!</v>
      </c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</row>
    <row r="863" spans="1:59" ht="18" hidden="1" customHeight="1" outlineLevel="1">
      <c r="A863" s="2595" t="s">
        <v>116</v>
      </c>
      <c r="B863" s="2569" t="s">
        <v>113</v>
      </c>
      <c r="C863" s="1415" t="s">
        <v>306</v>
      </c>
      <c r="D863" s="1402"/>
      <c r="E863" s="1402"/>
      <c r="F863" s="1402"/>
      <c r="G863" s="1568"/>
      <c r="H863" s="1568"/>
      <c r="I863" s="1568"/>
      <c r="J863" s="1568"/>
      <c r="K863" s="1568"/>
      <c r="L863" s="1441">
        <f>SUM(M863:P863)</f>
        <v>0</v>
      </c>
      <c r="M863" s="1442"/>
      <c r="N863" s="1443"/>
      <c r="O863" s="1443"/>
      <c r="P863" s="51"/>
      <c r="Q863" s="51"/>
      <c r="R863" s="51"/>
      <c r="S863" s="51"/>
      <c r="T863" s="51"/>
      <c r="U863" s="757"/>
      <c r="V863" s="1442"/>
      <c r="W863" s="1443"/>
      <c r="X863" s="1443"/>
      <c r="Y863" s="1443"/>
      <c r="Z863" s="1441">
        <f>SUM(AA863:AD863)</f>
        <v>0</v>
      </c>
      <c r="AA863" s="1442"/>
      <c r="AB863" s="1443"/>
      <c r="AC863" s="1443"/>
      <c r="AD863" s="51"/>
      <c r="AE863" s="757"/>
      <c r="AF863" s="1442"/>
      <c r="AG863" s="1443"/>
      <c r="AH863" s="1443"/>
      <c r="AI863" s="1443"/>
      <c r="AJ863" s="2095"/>
      <c r="AK863" s="763" t="e">
        <f>#REF!-U863</f>
        <v>#REF!</v>
      </c>
      <c r="AL863" s="19" t="e">
        <f>#REF!-#REF!</f>
        <v>#REF!</v>
      </c>
      <c r="AM863" s="19" t="e">
        <f>Q863-#REF!</f>
        <v>#REF!</v>
      </c>
      <c r="AN863" s="19" t="e">
        <f>R863-#REF!</f>
        <v>#REF!</v>
      </c>
      <c r="AO863" s="19" t="e">
        <f>#REF!-#REF!</f>
        <v>#REF!</v>
      </c>
      <c r="AP863" s="223" t="e">
        <f>IF(AK863&gt;0,AK863/#REF!*100,"")</f>
        <v>#REF!</v>
      </c>
      <c r="AQ863" s="223" t="e">
        <f>IF(AL863&gt;0,AL863/#REF!*100,"")</f>
        <v>#REF!</v>
      </c>
      <c r="AR863" s="223" t="e">
        <f t="shared" si="1994"/>
        <v>#REF!</v>
      </c>
      <c r="AS863" s="223" t="e">
        <f t="shared" si="1995"/>
        <v>#REF!</v>
      </c>
      <c r="AT863" s="223" t="e">
        <f>IF(AO863&gt;0,AO863/#REF!*100,"")</f>
        <v>#REF!</v>
      </c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</row>
    <row r="864" spans="1:59" ht="18" hidden="1" customHeight="1" outlineLevel="1">
      <c r="A864" s="2595"/>
      <c r="B864" s="2570"/>
      <c r="C864" s="1415" t="s">
        <v>277</v>
      </c>
      <c r="D864" s="1402"/>
      <c r="E864" s="1402"/>
      <c r="F864" s="1402"/>
      <c r="G864" s="1568"/>
      <c r="H864" s="1568"/>
      <c r="I864" s="1568"/>
      <c r="J864" s="1568"/>
      <c r="K864" s="1568"/>
      <c r="L864" s="1441">
        <f t="shared" ref="L864:P864" si="2035">0.12*L863</f>
        <v>0</v>
      </c>
      <c r="M864" s="1472">
        <f t="shared" si="2035"/>
        <v>0</v>
      </c>
      <c r="N864" s="1441">
        <f t="shared" si="2035"/>
        <v>0</v>
      </c>
      <c r="O864" s="1441">
        <f t="shared" si="2035"/>
        <v>0</v>
      </c>
      <c r="P864" s="55">
        <f t="shared" si="2035"/>
        <v>0</v>
      </c>
      <c r="Q864" s="55">
        <f t="shared" ref="Q864:T864" si="2036">0.12*Q863</f>
        <v>0</v>
      </c>
      <c r="R864" s="55">
        <f t="shared" si="2036"/>
        <v>0</v>
      </c>
      <c r="S864" s="55">
        <f t="shared" si="2036"/>
        <v>0</v>
      </c>
      <c r="T864" s="55">
        <f t="shared" si="2036"/>
        <v>0</v>
      </c>
      <c r="U864" s="757"/>
      <c r="V864" s="1442"/>
      <c r="W864" s="1443"/>
      <c r="X864" s="1443"/>
      <c r="Y864" s="1443"/>
      <c r="Z864" s="1441">
        <f t="shared" ref="Z864:AD864" si="2037">0.12*Z863</f>
        <v>0</v>
      </c>
      <c r="AA864" s="1472">
        <f t="shared" si="2037"/>
        <v>0</v>
      </c>
      <c r="AB864" s="1441">
        <f t="shared" si="2037"/>
        <v>0</v>
      </c>
      <c r="AC864" s="1441">
        <f t="shared" si="2037"/>
        <v>0</v>
      </c>
      <c r="AD864" s="55">
        <f t="shared" si="2037"/>
        <v>0</v>
      </c>
      <c r="AE864" s="757"/>
      <c r="AF864" s="1442"/>
      <c r="AG864" s="1443"/>
      <c r="AH864" s="1443"/>
      <c r="AI864" s="1443"/>
      <c r="AJ864" s="2095"/>
      <c r="AK864" s="763" t="e">
        <f>#REF!-U864</f>
        <v>#REF!</v>
      </c>
      <c r="AL864" s="19" t="e">
        <f>#REF!-#REF!</f>
        <v>#REF!</v>
      </c>
      <c r="AM864" s="19" t="e">
        <f>Q864-#REF!</f>
        <v>#REF!</v>
      </c>
      <c r="AN864" s="19" t="e">
        <f>R864-#REF!</f>
        <v>#REF!</v>
      </c>
      <c r="AO864" s="19" t="e">
        <f>#REF!-#REF!</f>
        <v>#REF!</v>
      </c>
      <c r="AP864" s="223" t="e">
        <f>IF(AK864&gt;0,AK864/#REF!*100,"")</f>
        <v>#REF!</v>
      </c>
      <c r="AQ864" s="223" t="e">
        <f>IF(AL864&gt;0,AL864/#REF!*100,"")</f>
        <v>#REF!</v>
      </c>
      <c r="AR864" s="223" t="e">
        <f t="shared" si="1994"/>
        <v>#REF!</v>
      </c>
      <c r="AS864" s="223" t="e">
        <f t="shared" si="1995"/>
        <v>#REF!</v>
      </c>
      <c r="AT864" s="223" t="e">
        <f>IF(AO864&gt;0,AO864/#REF!*100,"")</f>
        <v>#REF!</v>
      </c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</row>
    <row r="865" spans="1:59" ht="18" hidden="1" customHeight="1" outlineLevel="1">
      <c r="A865" s="2565"/>
      <c r="B865" s="2570"/>
      <c r="C865" s="506" t="s">
        <v>303</v>
      </c>
      <c r="D865" s="42"/>
      <c r="E865" s="42"/>
      <c r="F865" s="42"/>
      <c r="G865" s="149"/>
      <c r="H865" s="149"/>
      <c r="I865" s="149"/>
      <c r="J865" s="149"/>
      <c r="K865" s="149"/>
      <c r="L865" s="43">
        <f>SUM(M865:P865)</f>
        <v>0</v>
      </c>
      <c r="M865" s="142"/>
      <c r="N865" s="46"/>
      <c r="O865" s="46"/>
      <c r="P865" s="56"/>
      <c r="Q865" s="56"/>
      <c r="R865" s="56"/>
      <c r="S865" s="56"/>
      <c r="T865" s="56"/>
      <c r="U865" s="764"/>
      <c r="V865" s="142"/>
      <c r="W865" s="46"/>
      <c r="X865" s="46"/>
      <c r="Y865" s="46"/>
      <c r="Z865" s="43">
        <f>SUM(AA865:AD865)</f>
        <v>0</v>
      </c>
      <c r="AA865" s="142"/>
      <c r="AB865" s="46"/>
      <c r="AC865" s="46"/>
      <c r="AD865" s="56"/>
      <c r="AE865" s="764"/>
      <c r="AF865" s="142"/>
      <c r="AG865" s="46"/>
      <c r="AH865" s="46"/>
      <c r="AI865" s="46"/>
      <c r="AJ865" s="2111"/>
      <c r="AK865" s="763" t="e">
        <f>#REF!-U865</f>
        <v>#REF!</v>
      </c>
      <c r="AL865" s="19" t="e">
        <f>#REF!-#REF!</f>
        <v>#REF!</v>
      </c>
      <c r="AM865" s="19" t="e">
        <f>Q865-#REF!</f>
        <v>#REF!</v>
      </c>
      <c r="AN865" s="19" t="e">
        <f>R865-#REF!</f>
        <v>#REF!</v>
      </c>
      <c r="AO865" s="19" t="e">
        <f>#REF!-#REF!</f>
        <v>#REF!</v>
      </c>
      <c r="AP865" s="223" t="e">
        <f>IF(AK865&gt;0,AK865/#REF!*100,"")</f>
        <v>#REF!</v>
      </c>
      <c r="AQ865" s="223" t="e">
        <f>IF(AL865&gt;0,AL865/#REF!*100,"")</f>
        <v>#REF!</v>
      </c>
      <c r="AR865" s="223" t="e">
        <f t="shared" si="1994"/>
        <v>#REF!</v>
      </c>
      <c r="AS865" s="223" t="e">
        <f t="shared" si="1995"/>
        <v>#REF!</v>
      </c>
      <c r="AT865" s="223" t="e">
        <f>IF(AO865&gt;0,AO865/#REF!*100,"")</f>
        <v>#REF!</v>
      </c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</row>
    <row r="866" spans="1:59" s="248" customFormat="1" ht="30" customHeight="1">
      <c r="A866" s="2595">
        <v>9</v>
      </c>
      <c r="B866" s="2450" t="s">
        <v>217</v>
      </c>
      <c r="C866" s="1434" t="s">
        <v>276</v>
      </c>
      <c r="D866" s="1358"/>
      <c r="E866" s="1436"/>
      <c r="F866" s="1436"/>
      <c r="G866" s="1491">
        <v>1556</v>
      </c>
      <c r="H866" s="1491">
        <v>1530</v>
      </c>
      <c r="I866" s="1491">
        <v>651</v>
      </c>
      <c r="J866" s="1491">
        <v>771</v>
      </c>
      <c r="K866" s="1491">
        <v>651</v>
      </c>
      <c r="L866" s="1491">
        <v>771</v>
      </c>
      <c r="M866" s="1554">
        <v>771</v>
      </c>
      <c r="N866" s="1554">
        <v>771</v>
      </c>
      <c r="O866" s="1554">
        <v>771</v>
      </c>
      <c r="P866" s="1554">
        <v>771</v>
      </c>
      <c r="Q866" s="1554">
        <v>771</v>
      </c>
      <c r="R866" s="1554">
        <v>771</v>
      </c>
      <c r="S866" s="1554">
        <v>771</v>
      </c>
      <c r="T866" s="1554">
        <v>771</v>
      </c>
      <c r="U866" s="1554">
        <v>1025</v>
      </c>
      <c r="V866" s="1802">
        <v>1025</v>
      </c>
      <c r="W866" s="1554">
        <v>1025</v>
      </c>
      <c r="X866" s="1554">
        <v>1025</v>
      </c>
      <c r="Y866" s="1554">
        <v>1025</v>
      </c>
      <c r="Z866" s="1491">
        <v>1025</v>
      </c>
      <c r="AA866" s="1554">
        <v>1025</v>
      </c>
      <c r="AB866" s="1554">
        <v>1025</v>
      </c>
      <c r="AC866" s="1554">
        <v>1025</v>
      </c>
      <c r="AD866" s="1554">
        <v>1025</v>
      </c>
      <c r="AE866" s="1554">
        <v>1025</v>
      </c>
      <c r="AF866" s="1802">
        <v>1025</v>
      </c>
      <c r="AG866" s="1554">
        <v>1025</v>
      </c>
      <c r="AH866" s="1554">
        <v>1025</v>
      </c>
      <c r="AI866" s="1554">
        <v>1025</v>
      </c>
      <c r="AJ866" s="2088"/>
      <c r="AK866" s="1281"/>
      <c r="AL866" s="247"/>
      <c r="AM866" s="247"/>
      <c r="AN866" s="247"/>
      <c r="AO866" s="247"/>
      <c r="AP866" s="241"/>
      <c r="AQ866" s="241"/>
      <c r="AR866" s="241"/>
      <c r="AS866" s="241"/>
      <c r="AT866" s="241"/>
      <c r="AW866" s="83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</row>
    <row r="867" spans="1:59" s="248" customFormat="1" ht="42" customHeight="1">
      <c r="A867" s="2595"/>
      <c r="B867" s="2450" t="s">
        <v>218</v>
      </c>
      <c r="C867" s="1434" t="s">
        <v>276</v>
      </c>
      <c r="D867" s="1358"/>
      <c r="E867" s="1555"/>
      <c r="F867" s="1555"/>
      <c r="G867" s="1491">
        <v>547</v>
      </c>
      <c r="H867" s="1491">
        <v>920</v>
      </c>
      <c r="I867" s="1491">
        <v>651</v>
      </c>
      <c r="J867" s="1491">
        <v>611</v>
      </c>
      <c r="K867" s="1491">
        <v>651</v>
      </c>
      <c r="L867" s="1491">
        <f>P867</f>
        <v>661</v>
      </c>
      <c r="M867" s="1554">
        <f>J867+10</f>
        <v>621</v>
      </c>
      <c r="N867" s="1554">
        <f t="shared" ref="N867:O867" si="2038">K867+10</f>
        <v>661</v>
      </c>
      <c r="O867" s="1554">
        <f t="shared" si="2038"/>
        <v>671</v>
      </c>
      <c r="P867" s="1554">
        <f>M867+40</f>
        <v>661</v>
      </c>
      <c r="Q867" s="1554">
        <f>P867+40</f>
        <v>701</v>
      </c>
      <c r="R867" s="1554">
        <f>Q867+40</f>
        <v>741</v>
      </c>
      <c r="S867" s="1554">
        <f>R867+30</f>
        <v>771</v>
      </c>
      <c r="T867" s="1554">
        <v>771</v>
      </c>
      <c r="U867" s="1554">
        <f>Y867</f>
        <v>962</v>
      </c>
      <c r="V867" s="1554">
        <v>951</v>
      </c>
      <c r="W867" s="1604">
        <v>951</v>
      </c>
      <c r="X867" s="1604">
        <v>962</v>
      </c>
      <c r="Y867" s="1604">
        <v>962</v>
      </c>
      <c r="Z867" s="1491">
        <f>AD867</f>
        <v>1002</v>
      </c>
      <c r="AA867" s="1554">
        <f>962+10</f>
        <v>972</v>
      </c>
      <c r="AB867" s="1554">
        <f>AA867+10</f>
        <v>982</v>
      </c>
      <c r="AC867" s="1554">
        <f>AB867+10</f>
        <v>992</v>
      </c>
      <c r="AD867" s="1554">
        <f>AC867+10</f>
        <v>1002</v>
      </c>
      <c r="AE867" s="1554">
        <f>AI867</f>
        <v>962</v>
      </c>
      <c r="AF867" s="1554">
        <v>962</v>
      </c>
      <c r="AG867" s="1604">
        <v>962</v>
      </c>
      <c r="AH867" s="1604">
        <v>962</v>
      </c>
      <c r="AI867" s="1604">
        <v>962</v>
      </c>
      <c r="AJ867" s="2112"/>
      <c r="AK867" s="1281"/>
      <c r="AL867" s="247"/>
      <c r="AM867" s="247"/>
      <c r="AN867" s="247"/>
      <c r="AO867" s="247"/>
      <c r="AP867" s="241"/>
      <c r="AQ867" s="241"/>
      <c r="AR867" s="241"/>
      <c r="AS867" s="241"/>
      <c r="AT867" s="241"/>
      <c r="AW867" s="835"/>
      <c r="AX867" s="918"/>
      <c r="AY867" s="918"/>
      <c r="AZ867" s="918"/>
      <c r="BA867" s="918"/>
      <c r="BB867" s="918"/>
      <c r="BC867" s="918"/>
      <c r="BD867" s="918"/>
      <c r="BE867" s="395"/>
      <c r="BF867" s="395"/>
      <c r="BG867" s="395"/>
    </row>
    <row r="868" spans="1:59" s="248" customFormat="1" ht="57.6" customHeight="1" thickBot="1">
      <c r="A868" s="2604"/>
      <c r="B868" s="2464" t="s">
        <v>219</v>
      </c>
      <c r="C868" s="2465" t="s">
        <v>96</v>
      </c>
      <c r="D868" s="2466"/>
      <c r="E868" s="2467"/>
      <c r="F868" s="2467"/>
      <c r="G868" s="2468">
        <f t="shared" ref="G868" si="2039">G867/G866</f>
        <v>0.35154241645244216</v>
      </c>
      <c r="H868" s="2468">
        <v>0.60130718954248363</v>
      </c>
      <c r="I868" s="2468">
        <v>1</v>
      </c>
      <c r="J868" s="2468">
        <f t="shared" ref="J868:T868" si="2040">J867/J866</f>
        <v>0.79247730220492862</v>
      </c>
      <c r="K868" s="2468">
        <v>1</v>
      </c>
      <c r="L868" s="2468">
        <f t="shared" si="2040"/>
        <v>0.85732814526588841</v>
      </c>
      <c r="M868" s="2469">
        <f t="shared" si="2040"/>
        <v>0.80544747081712065</v>
      </c>
      <c r="N868" s="2469">
        <f t="shared" si="2040"/>
        <v>0.85732814526588841</v>
      </c>
      <c r="O868" s="2469">
        <f t="shared" si="2040"/>
        <v>0.87029831387808043</v>
      </c>
      <c r="P868" s="2469">
        <f t="shared" si="2040"/>
        <v>0.85732814526588841</v>
      </c>
      <c r="Q868" s="2470">
        <f t="shared" si="2040"/>
        <v>0.90920881971465628</v>
      </c>
      <c r="R868" s="2471">
        <f t="shared" si="2040"/>
        <v>0.96108949416342415</v>
      </c>
      <c r="S868" s="2471">
        <f t="shared" si="2040"/>
        <v>1</v>
      </c>
      <c r="T868" s="2471">
        <f t="shared" si="2040"/>
        <v>1</v>
      </c>
      <c r="U868" s="2472">
        <f>U867/U866</f>
        <v>0.9385365853658536</v>
      </c>
      <c r="V868" s="2471">
        <f t="shared" ref="V868:W868" si="2041">V867/V866</f>
        <v>0.92780487804878053</v>
      </c>
      <c r="W868" s="2473">
        <f t="shared" si="2041"/>
        <v>0.92780487804878053</v>
      </c>
      <c r="X868" s="2474">
        <f>X867/X866</f>
        <v>0.9385365853658536</v>
      </c>
      <c r="Y868" s="2474">
        <f>Y867/Y866</f>
        <v>0.9385365853658536</v>
      </c>
      <c r="Z868" s="2468">
        <f t="shared" ref="Z868:AD868" si="2042">Z867/Z866</f>
        <v>0.97756097560975608</v>
      </c>
      <c r="AA868" s="2469">
        <f t="shared" si="2042"/>
        <v>0.94829268292682922</v>
      </c>
      <c r="AB868" s="2469">
        <f t="shared" si="2042"/>
        <v>0.95804878048780484</v>
      </c>
      <c r="AC868" s="2469">
        <f t="shared" si="2042"/>
        <v>0.96780487804878046</v>
      </c>
      <c r="AD868" s="2469">
        <f t="shared" si="2042"/>
        <v>0.97756097560975608</v>
      </c>
      <c r="AE868" s="2452">
        <f>AE867/AE866</f>
        <v>0.9385365853658536</v>
      </c>
      <c r="AF868" s="2451">
        <f t="shared" ref="AF868:AG868" si="2043">AF867/AF866</f>
        <v>0.9385365853658536</v>
      </c>
      <c r="AG868" s="1605">
        <f t="shared" si="2043"/>
        <v>0.9385365853658536</v>
      </c>
      <c r="AH868" s="1606">
        <f>AH867/AH866</f>
        <v>0.9385365853658536</v>
      </c>
      <c r="AI868" s="1606">
        <f>AI867/AI866</f>
        <v>0.9385365853658536</v>
      </c>
      <c r="AJ868" s="2113"/>
      <c r="AK868" s="1281"/>
      <c r="AL868" s="247"/>
      <c r="AM868" s="247"/>
      <c r="AN868" s="247"/>
      <c r="AO868" s="247"/>
      <c r="AP868" s="241"/>
      <c r="AQ868" s="241"/>
      <c r="AR868" s="241"/>
      <c r="AS868" s="241"/>
      <c r="AT868" s="241"/>
      <c r="AW868" s="835"/>
      <c r="AX868" s="395"/>
      <c r="AY868" s="395"/>
      <c r="AZ868" s="918"/>
      <c r="BA868" s="918"/>
      <c r="BB868" s="918"/>
      <c r="BC868" s="918"/>
      <c r="BD868" s="918"/>
      <c r="BE868" s="918"/>
      <c r="BF868" s="918"/>
      <c r="BG868" s="395"/>
    </row>
    <row r="869" spans="1:59" ht="25.5" customHeight="1" thickBot="1">
      <c r="A869" s="2599" t="s">
        <v>331</v>
      </c>
      <c r="B869" s="2600"/>
      <c r="C869" s="2600"/>
      <c r="D869" s="2600"/>
      <c r="E869" s="2600"/>
      <c r="F869" s="2600"/>
      <c r="G869" s="2600"/>
      <c r="H869" s="2600"/>
      <c r="I869" s="2600"/>
      <c r="J869" s="2600"/>
      <c r="K869" s="2600"/>
      <c r="L869" s="2600"/>
      <c r="M869" s="2600"/>
      <c r="N869" s="2600"/>
      <c r="O869" s="2600"/>
      <c r="P869" s="2600"/>
      <c r="Q869" s="2600"/>
      <c r="R869" s="2600"/>
      <c r="S869" s="2600"/>
      <c r="T869" s="2600"/>
      <c r="U869" s="2600"/>
      <c r="V869" s="2600"/>
      <c r="W869" s="2600"/>
      <c r="X869" s="2600"/>
      <c r="Y869" s="2600"/>
      <c r="Z869" s="2460"/>
      <c r="AA869" s="2460"/>
      <c r="AB869" s="2460"/>
      <c r="AC869" s="2460"/>
      <c r="AD869" s="2461"/>
      <c r="AE869" s="2449"/>
      <c r="AF869" s="2449"/>
      <c r="AG869" s="2114"/>
      <c r="AH869" s="2114"/>
      <c r="AI869" s="2114"/>
      <c r="AJ869" s="2114"/>
      <c r="AK869" s="763" t="e">
        <f>#REF!-U869</f>
        <v>#REF!</v>
      </c>
      <c r="AL869" s="19" t="e">
        <f>#REF!-#REF!</f>
        <v>#REF!</v>
      </c>
      <c r="AM869" s="19" t="e">
        <f>Q869-#REF!</f>
        <v>#REF!</v>
      </c>
      <c r="AN869" s="19" t="e">
        <f>R869-#REF!</f>
        <v>#REF!</v>
      </c>
      <c r="AO869" s="19" t="e">
        <f>#REF!-#REF!</f>
        <v>#REF!</v>
      </c>
      <c r="AP869" s="223" t="e">
        <f>IF(AK869&gt;0,AK869/#REF!*100,"")</f>
        <v>#REF!</v>
      </c>
      <c r="AQ869" s="223" t="e">
        <f>IF(AL869&gt;0,AL869/#REF!*100,"")</f>
        <v>#REF!</v>
      </c>
      <c r="AR869" s="223" t="e">
        <f t="shared" si="1994"/>
        <v>#REF!</v>
      </c>
      <c r="AS869" s="223" t="e">
        <f t="shared" si="1995"/>
        <v>#REF!</v>
      </c>
      <c r="AT869" s="223" t="e">
        <f>IF(AO869&gt;0,AO869/#REF!*100,"")</f>
        <v>#REF!</v>
      </c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</row>
    <row r="870" spans="1:59" ht="43.9" hidden="1" customHeight="1" outlineLevel="1" thickBot="1">
      <c r="A870" s="1269">
        <v>1</v>
      </c>
      <c r="B870" s="17" t="s">
        <v>25</v>
      </c>
      <c r="C870" s="501" t="s">
        <v>302</v>
      </c>
      <c r="D870" s="18"/>
      <c r="E870" s="18"/>
      <c r="F870" s="18"/>
      <c r="G870" s="140"/>
      <c r="H870" s="140"/>
      <c r="I870" s="140"/>
      <c r="J870" s="140"/>
      <c r="K870" s="140"/>
      <c r="L870" s="19">
        <f t="shared" ref="L870:L882" si="2044">SUM(M870:P870)</f>
        <v>0</v>
      </c>
      <c r="M870" s="168"/>
      <c r="N870" s="44"/>
      <c r="O870" s="44"/>
      <c r="P870" s="49"/>
      <c r="Q870" s="762"/>
      <c r="R870" s="762"/>
      <c r="S870" s="762"/>
      <c r="T870" s="762"/>
      <c r="U870" s="102"/>
      <c r="V870" s="168"/>
      <c r="W870" s="44"/>
      <c r="X870" s="44"/>
      <c r="Y870" s="44"/>
      <c r="Z870" s="19">
        <f t="shared" ref="Z870:Z882" si="2045">SUM(AA870:AD870)</f>
        <v>0</v>
      </c>
      <c r="AA870" s="168"/>
      <c r="AB870" s="44"/>
      <c r="AC870" s="44"/>
      <c r="AD870" s="49"/>
      <c r="AE870" s="102"/>
      <c r="AF870" s="168"/>
      <c r="AG870" s="44"/>
      <c r="AH870" s="44"/>
      <c r="AI870" s="44"/>
      <c r="AJ870" s="2095"/>
      <c r="AK870" s="763" t="e">
        <f>#REF!-U870</f>
        <v>#REF!</v>
      </c>
      <c r="AL870" s="19" t="e">
        <f>#REF!-#REF!</f>
        <v>#REF!</v>
      </c>
      <c r="AM870" s="19" t="e">
        <f>Q870-#REF!</f>
        <v>#REF!</v>
      </c>
      <c r="AN870" s="19" t="e">
        <f>R870-#REF!</f>
        <v>#REF!</v>
      </c>
      <c r="AO870" s="19" t="e">
        <f>#REF!-#REF!</f>
        <v>#REF!</v>
      </c>
      <c r="AP870" s="223" t="e">
        <f>IF(AK870&gt;0,AK870/#REF!*100,"")</f>
        <v>#REF!</v>
      </c>
      <c r="AQ870" s="223" t="e">
        <f>IF(AL870&gt;0,AL870/#REF!*100,"")</f>
        <v>#REF!</v>
      </c>
      <c r="AR870" s="223" t="e">
        <f t="shared" si="1994"/>
        <v>#REF!</v>
      </c>
      <c r="AS870" s="223" t="e">
        <f t="shared" si="1995"/>
        <v>#REF!</v>
      </c>
      <c r="AT870" s="223" t="e">
        <f>IF(AO870&gt;0,AO870/#REF!*100,"")</f>
        <v>#REF!</v>
      </c>
    </row>
    <row r="871" spans="1:59" ht="15" hidden="1" customHeight="1" outlineLevel="1" thickBot="1">
      <c r="A871" s="1289" t="s">
        <v>8</v>
      </c>
      <c r="B871" s="1294" t="s">
        <v>21</v>
      </c>
      <c r="C871" s="1290" t="s">
        <v>302</v>
      </c>
      <c r="D871" s="1291"/>
      <c r="E871" s="1291"/>
      <c r="F871" s="1291"/>
      <c r="G871" s="1440"/>
      <c r="H871" s="1440"/>
      <c r="I871" s="1440"/>
      <c r="J871" s="1440"/>
      <c r="K871" s="1440"/>
      <c r="L871" s="1441">
        <f t="shared" si="2044"/>
        <v>0</v>
      </c>
      <c r="M871" s="1442"/>
      <c r="N871" s="1443"/>
      <c r="O871" s="1443"/>
      <c r="P871" s="51"/>
      <c r="Q871" s="756"/>
      <c r="R871" s="756"/>
      <c r="S871" s="756"/>
      <c r="T871" s="756"/>
      <c r="U871" s="1441">
        <f t="shared" ref="U871" si="2046">U874+U876+U880</f>
        <v>0</v>
      </c>
      <c r="V871" s="1472">
        <f>V874+V876+V880</f>
        <v>0</v>
      </c>
      <c r="W871" s="1441">
        <f>W874+W876+W880</f>
        <v>0</v>
      </c>
      <c r="X871" s="1441">
        <f>X874+X876+X880</f>
        <v>0</v>
      </c>
      <c r="Y871" s="1441">
        <f>Y874+Y876+Y880</f>
        <v>0</v>
      </c>
      <c r="Z871" s="1441">
        <f t="shared" si="2045"/>
        <v>0</v>
      </c>
      <c r="AA871" s="1442"/>
      <c r="AB871" s="1443"/>
      <c r="AC871" s="1443"/>
      <c r="AD871" s="51"/>
      <c r="AE871" s="1441">
        <f t="shared" ref="AE871" si="2047">AE874+AE876+AE880</f>
        <v>0</v>
      </c>
      <c r="AF871" s="1472">
        <f>AF874+AF876+AF880</f>
        <v>0</v>
      </c>
      <c r="AG871" s="1441">
        <f>AG874+AG876+AG880</f>
        <v>0</v>
      </c>
      <c r="AH871" s="1441">
        <f>AH874+AH876+AH880</f>
        <v>0</v>
      </c>
      <c r="AI871" s="1441">
        <f>AI874+AI876+AI880</f>
        <v>0</v>
      </c>
      <c r="AJ871" s="763"/>
      <c r="AK871" s="763" t="e">
        <f>#REF!-U871</f>
        <v>#REF!</v>
      </c>
      <c r="AL871" s="19" t="e">
        <f>#REF!-#REF!</f>
        <v>#REF!</v>
      </c>
      <c r="AM871" s="19" t="e">
        <f>Q871-#REF!</f>
        <v>#REF!</v>
      </c>
      <c r="AN871" s="19" t="e">
        <f>R871-#REF!</f>
        <v>#REF!</v>
      </c>
      <c r="AO871" s="19" t="e">
        <f>#REF!-#REF!</f>
        <v>#REF!</v>
      </c>
      <c r="AP871" s="223" t="e">
        <f>IF(AK871&gt;0,AK871/#REF!*100,"")</f>
        <v>#REF!</v>
      </c>
      <c r="AQ871" s="223" t="e">
        <f>IF(AL871&gt;0,AL871/#REF!*100,"")</f>
        <v>#REF!</v>
      </c>
      <c r="AR871" s="223" t="e">
        <f t="shared" si="1994"/>
        <v>#REF!</v>
      </c>
      <c r="AS871" s="223" t="e">
        <f t="shared" si="1995"/>
        <v>#REF!</v>
      </c>
      <c r="AT871" s="223" t="e">
        <f>IF(AO871&gt;0,AO871/#REF!*100,"")</f>
        <v>#REF!</v>
      </c>
    </row>
    <row r="872" spans="1:59" ht="15" hidden="1" customHeight="1" outlineLevel="1" thickBot="1">
      <c r="A872" s="1289" t="s">
        <v>9</v>
      </c>
      <c r="B872" s="1294" t="s">
        <v>22</v>
      </c>
      <c r="C872" s="1290" t="s">
        <v>302</v>
      </c>
      <c r="D872" s="1291"/>
      <c r="E872" s="1291"/>
      <c r="F872" s="1291"/>
      <c r="G872" s="1440"/>
      <c r="H872" s="1440"/>
      <c r="I872" s="1440"/>
      <c r="J872" s="1440"/>
      <c r="K872" s="1440"/>
      <c r="L872" s="1441">
        <f t="shared" si="2044"/>
        <v>0</v>
      </c>
      <c r="M872" s="1442"/>
      <c r="N872" s="1443"/>
      <c r="O872" s="1443"/>
      <c r="P872" s="51"/>
      <c r="Q872" s="756"/>
      <c r="R872" s="756"/>
      <c r="S872" s="756"/>
      <c r="T872" s="756"/>
      <c r="U872" s="1367"/>
      <c r="V872" s="1442"/>
      <c r="W872" s="1443"/>
      <c r="X872" s="1443"/>
      <c r="Y872" s="1443"/>
      <c r="Z872" s="1441">
        <f t="shared" si="2045"/>
        <v>0</v>
      </c>
      <c r="AA872" s="1442"/>
      <c r="AB872" s="1443"/>
      <c r="AC872" s="1443"/>
      <c r="AD872" s="51"/>
      <c r="AE872" s="1367"/>
      <c r="AF872" s="1442"/>
      <c r="AG872" s="1443"/>
      <c r="AH872" s="1443"/>
      <c r="AI872" s="1443"/>
      <c r="AJ872" s="2095"/>
      <c r="AK872" s="763" t="e">
        <f>#REF!-U872</f>
        <v>#REF!</v>
      </c>
      <c r="AL872" s="19" t="e">
        <f>#REF!-#REF!</f>
        <v>#REF!</v>
      </c>
      <c r="AM872" s="19" t="e">
        <f>Q872-#REF!</f>
        <v>#REF!</v>
      </c>
      <c r="AN872" s="19" t="e">
        <f>R872-#REF!</f>
        <v>#REF!</v>
      </c>
      <c r="AO872" s="19" t="e">
        <f>#REF!-#REF!</f>
        <v>#REF!</v>
      </c>
      <c r="AP872" s="223" t="e">
        <f>IF(AK872&gt;0,AK872/#REF!*100,"")</f>
        <v>#REF!</v>
      </c>
      <c r="AQ872" s="223" t="e">
        <f>IF(AL872&gt;0,AL872/#REF!*100,"")</f>
        <v>#REF!</v>
      </c>
      <c r="AR872" s="223" t="e">
        <f t="shared" si="1994"/>
        <v>#REF!</v>
      </c>
      <c r="AS872" s="223" t="e">
        <f t="shared" si="1995"/>
        <v>#REF!</v>
      </c>
      <c r="AT872" s="223" t="e">
        <f>IF(AO872&gt;0,AO872/#REF!*100,"")</f>
        <v>#REF!</v>
      </c>
    </row>
    <row r="873" spans="1:59" ht="15" hidden="1" customHeight="1" outlineLevel="1" thickBot="1">
      <c r="A873" s="1289" t="s">
        <v>10</v>
      </c>
      <c r="B873" s="1294" t="s">
        <v>23</v>
      </c>
      <c r="C873" s="1290" t="s">
        <v>302</v>
      </c>
      <c r="D873" s="1291"/>
      <c r="E873" s="1291"/>
      <c r="F873" s="1291"/>
      <c r="G873" s="1440"/>
      <c r="H873" s="1440"/>
      <c r="I873" s="1440"/>
      <c r="J873" s="1440"/>
      <c r="K873" s="1440"/>
      <c r="L873" s="1441">
        <f t="shared" si="2044"/>
        <v>0</v>
      </c>
      <c r="M873" s="1442"/>
      <c r="N873" s="1443"/>
      <c r="O873" s="1443"/>
      <c r="P873" s="51"/>
      <c r="Q873" s="756"/>
      <c r="R873" s="756"/>
      <c r="S873" s="756"/>
      <c r="T873" s="756"/>
      <c r="U873" s="1367"/>
      <c r="V873" s="1442"/>
      <c r="W873" s="1443"/>
      <c r="X873" s="1443"/>
      <c r="Y873" s="1443"/>
      <c r="Z873" s="1441">
        <f t="shared" si="2045"/>
        <v>0</v>
      </c>
      <c r="AA873" s="1442"/>
      <c r="AB873" s="1443"/>
      <c r="AC873" s="1443"/>
      <c r="AD873" s="51"/>
      <c r="AE873" s="1367"/>
      <c r="AF873" s="1442"/>
      <c r="AG873" s="1443"/>
      <c r="AH873" s="1443"/>
      <c r="AI873" s="1443"/>
      <c r="AJ873" s="2095"/>
      <c r="AK873" s="763" t="e">
        <f>#REF!-U873</f>
        <v>#REF!</v>
      </c>
      <c r="AL873" s="19" t="e">
        <f>#REF!-#REF!</f>
        <v>#REF!</v>
      </c>
      <c r="AM873" s="19" t="e">
        <f>Q873-#REF!</f>
        <v>#REF!</v>
      </c>
      <c r="AN873" s="19" t="e">
        <f>R873-#REF!</f>
        <v>#REF!</v>
      </c>
      <c r="AO873" s="19" t="e">
        <f>#REF!-#REF!</f>
        <v>#REF!</v>
      </c>
      <c r="AP873" s="223" t="e">
        <f>IF(AK873&gt;0,AK873/#REF!*100,"")</f>
        <v>#REF!</v>
      </c>
      <c r="AQ873" s="223" t="e">
        <f>IF(AL873&gt;0,AL873/#REF!*100,"")</f>
        <v>#REF!</v>
      </c>
      <c r="AR873" s="223" t="e">
        <f t="shared" si="1994"/>
        <v>#REF!</v>
      </c>
      <c r="AS873" s="223" t="e">
        <f t="shared" si="1995"/>
        <v>#REF!</v>
      </c>
      <c r="AT873" s="223" t="e">
        <f>IF(AO873&gt;0,AO873/#REF!*100,"")</f>
        <v>#REF!</v>
      </c>
    </row>
    <row r="874" spans="1:59" ht="15" hidden="1" customHeight="1" outlineLevel="1" thickBot="1">
      <c r="A874" s="1289" t="s">
        <v>11</v>
      </c>
      <c r="B874" s="1294" t="s">
        <v>24</v>
      </c>
      <c r="C874" s="1290" t="s">
        <v>302</v>
      </c>
      <c r="D874" s="1291"/>
      <c r="E874" s="1291"/>
      <c r="F874" s="1291"/>
      <c r="G874" s="1440"/>
      <c r="H874" s="1440"/>
      <c r="I874" s="1440"/>
      <c r="J874" s="1440"/>
      <c r="K874" s="1440"/>
      <c r="L874" s="1441">
        <f t="shared" si="2044"/>
        <v>0</v>
      </c>
      <c r="M874" s="1442"/>
      <c r="N874" s="1443"/>
      <c r="O874" s="1443"/>
      <c r="P874" s="51"/>
      <c r="Q874" s="756"/>
      <c r="R874" s="756"/>
      <c r="S874" s="756"/>
      <c r="T874" s="756"/>
      <c r="U874" s="1367"/>
      <c r="V874" s="1442"/>
      <c r="W874" s="1443"/>
      <c r="X874" s="1443"/>
      <c r="Y874" s="1443"/>
      <c r="Z874" s="1441">
        <f t="shared" si="2045"/>
        <v>0</v>
      </c>
      <c r="AA874" s="1442"/>
      <c r="AB874" s="1443"/>
      <c r="AC874" s="1443"/>
      <c r="AD874" s="51"/>
      <c r="AE874" s="1367"/>
      <c r="AF874" s="1442"/>
      <c r="AG874" s="1443"/>
      <c r="AH874" s="1443"/>
      <c r="AI874" s="1443"/>
      <c r="AJ874" s="2095"/>
      <c r="AK874" s="763" t="e">
        <f>#REF!-U874</f>
        <v>#REF!</v>
      </c>
      <c r="AL874" s="19" t="e">
        <f>#REF!-#REF!</f>
        <v>#REF!</v>
      </c>
      <c r="AM874" s="19" t="e">
        <f>Q874-#REF!</f>
        <v>#REF!</v>
      </c>
      <c r="AN874" s="19" t="e">
        <f>R874-#REF!</f>
        <v>#REF!</v>
      </c>
      <c r="AO874" s="19" t="e">
        <f>#REF!-#REF!</f>
        <v>#REF!</v>
      </c>
      <c r="AP874" s="223" t="e">
        <f>IF(AK874&gt;0,AK874/#REF!*100,"")</f>
        <v>#REF!</v>
      </c>
      <c r="AQ874" s="223" t="e">
        <f>IF(AL874&gt;0,AL874/#REF!*100,"")</f>
        <v>#REF!</v>
      </c>
      <c r="AR874" s="223" t="e">
        <f t="shared" si="1994"/>
        <v>#REF!</v>
      </c>
      <c r="AS874" s="223" t="e">
        <f t="shared" si="1995"/>
        <v>#REF!</v>
      </c>
      <c r="AT874" s="223" t="e">
        <f>IF(AO874&gt;0,AO874/#REF!*100,"")</f>
        <v>#REF!</v>
      </c>
    </row>
    <row r="875" spans="1:59" ht="58.15" hidden="1" customHeight="1" outlineLevel="1" thickBot="1">
      <c r="A875" s="1289">
        <v>2</v>
      </c>
      <c r="B875" s="1446" t="s">
        <v>145</v>
      </c>
      <c r="C875" s="1290" t="s">
        <v>302</v>
      </c>
      <c r="D875" s="1291"/>
      <c r="E875" s="1291"/>
      <c r="F875" s="1291"/>
      <c r="G875" s="1440"/>
      <c r="H875" s="1440"/>
      <c r="I875" s="1440"/>
      <c r="J875" s="1440"/>
      <c r="K875" s="1440"/>
      <c r="L875" s="1441">
        <f t="shared" si="2044"/>
        <v>0</v>
      </c>
      <c r="M875" s="1442"/>
      <c r="N875" s="1443"/>
      <c r="O875" s="1443"/>
      <c r="P875" s="51"/>
      <c r="Q875" s="756"/>
      <c r="R875" s="756"/>
      <c r="S875" s="756"/>
      <c r="T875" s="756"/>
      <c r="U875" s="1367"/>
      <c r="V875" s="1442"/>
      <c r="W875" s="1443"/>
      <c r="X875" s="1443"/>
      <c r="Y875" s="1443"/>
      <c r="Z875" s="1441">
        <f t="shared" si="2045"/>
        <v>0</v>
      </c>
      <c r="AA875" s="1442"/>
      <c r="AB875" s="1443"/>
      <c r="AC875" s="1443"/>
      <c r="AD875" s="51"/>
      <c r="AE875" s="1367"/>
      <c r="AF875" s="1442"/>
      <c r="AG875" s="1443"/>
      <c r="AH875" s="1443"/>
      <c r="AI875" s="1443"/>
      <c r="AJ875" s="2095"/>
      <c r="AK875" s="763" t="e">
        <f>#REF!-U875</f>
        <v>#REF!</v>
      </c>
      <c r="AL875" s="19" t="e">
        <f>#REF!-#REF!</f>
        <v>#REF!</v>
      </c>
      <c r="AM875" s="19" t="e">
        <f>Q875-#REF!</f>
        <v>#REF!</v>
      </c>
      <c r="AN875" s="19" t="e">
        <f>R875-#REF!</f>
        <v>#REF!</v>
      </c>
      <c r="AO875" s="19" t="e">
        <f>#REF!-#REF!</f>
        <v>#REF!</v>
      </c>
      <c r="AP875" s="223" t="e">
        <f>IF(AK875&gt;0,AK875/#REF!*100,"")</f>
        <v>#REF!</v>
      </c>
      <c r="AQ875" s="223" t="e">
        <f>IF(AL875&gt;0,AL875/#REF!*100,"")</f>
        <v>#REF!</v>
      </c>
      <c r="AR875" s="223" t="e">
        <f t="shared" si="1994"/>
        <v>#REF!</v>
      </c>
      <c r="AS875" s="223" t="e">
        <f t="shared" si="1995"/>
        <v>#REF!</v>
      </c>
      <c r="AT875" s="223" t="e">
        <f>IF(AO875&gt;0,AO875/#REF!*100,"")</f>
        <v>#REF!</v>
      </c>
    </row>
    <row r="876" spans="1:59" ht="58.15" hidden="1" customHeight="1" outlineLevel="1" thickBot="1">
      <c r="A876" s="1289">
        <v>3</v>
      </c>
      <c r="B876" s="1446" t="s">
        <v>140</v>
      </c>
      <c r="C876" s="1290" t="s">
        <v>302</v>
      </c>
      <c r="D876" s="1291"/>
      <c r="E876" s="1291"/>
      <c r="F876" s="1291"/>
      <c r="G876" s="1440"/>
      <c r="H876" s="1440"/>
      <c r="I876" s="1440"/>
      <c r="J876" s="1440"/>
      <c r="K876" s="1440"/>
      <c r="L876" s="1441">
        <f t="shared" si="2044"/>
        <v>0</v>
      </c>
      <c r="M876" s="1447"/>
      <c r="N876" s="1448"/>
      <c r="O876" s="1448"/>
      <c r="P876" s="52"/>
      <c r="Q876" s="756"/>
      <c r="R876" s="756"/>
      <c r="S876" s="756"/>
      <c r="T876" s="756"/>
      <c r="U876" s="1367"/>
      <c r="V876" s="1442"/>
      <c r="W876" s="1443"/>
      <c r="X876" s="1443"/>
      <c r="Y876" s="1443"/>
      <c r="Z876" s="1441">
        <f t="shared" si="2045"/>
        <v>0</v>
      </c>
      <c r="AA876" s="1447"/>
      <c r="AB876" s="1448"/>
      <c r="AC876" s="1448"/>
      <c r="AD876" s="52"/>
      <c r="AE876" s="1367"/>
      <c r="AF876" s="1442"/>
      <c r="AG876" s="1443"/>
      <c r="AH876" s="1443"/>
      <c r="AI876" s="1443"/>
      <c r="AJ876" s="2095"/>
      <c r="AK876" s="763" t="e">
        <f>#REF!-U876</f>
        <v>#REF!</v>
      </c>
      <c r="AL876" s="19" t="e">
        <f>#REF!-#REF!</f>
        <v>#REF!</v>
      </c>
      <c r="AM876" s="19" t="e">
        <f>Q876-#REF!</f>
        <v>#REF!</v>
      </c>
      <c r="AN876" s="19" t="e">
        <f>R876-#REF!</f>
        <v>#REF!</v>
      </c>
      <c r="AO876" s="19" t="e">
        <f>#REF!-#REF!</f>
        <v>#REF!</v>
      </c>
      <c r="AP876" s="223" t="e">
        <f>IF(AK876&gt;0,AK876/#REF!*100,"")</f>
        <v>#REF!</v>
      </c>
      <c r="AQ876" s="223" t="e">
        <f>IF(AL876&gt;0,AL876/#REF!*100,"")</f>
        <v>#REF!</v>
      </c>
      <c r="AR876" s="223" t="e">
        <f t="shared" si="1994"/>
        <v>#REF!</v>
      </c>
      <c r="AS876" s="223" t="e">
        <f t="shared" si="1995"/>
        <v>#REF!</v>
      </c>
      <c r="AT876" s="223" t="e">
        <f>IF(AO876&gt;0,AO876/#REF!*100,"")</f>
        <v>#REF!</v>
      </c>
    </row>
    <row r="877" spans="1:59" ht="15" hidden="1" customHeight="1" outlineLevel="1" thickBot="1">
      <c r="A877" s="1289" t="s">
        <v>18</v>
      </c>
      <c r="B877" s="1294" t="s">
        <v>21</v>
      </c>
      <c r="C877" s="1290" t="s">
        <v>302</v>
      </c>
      <c r="D877" s="1291"/>
      <c r="E877" s="1291"/>
      <c r="F877" s="1291"/>
      <c r="G877" s="1440"/>
      <c r="H877" s="1440"/>
      <c r="I877" s="1440"/>
      <c r="J877" s="1440"/>
      <c r="K877" s="1440"/>
      <c r="L877" s="1441">
        <f t="shared" si="2044"/>
        <v>0</v>
      </c>
      <c r="M877" s="1447"/>
      <c r="N877" s="1448"/>
      <c r="O877" s="1448"/>
      <c r="P877" s="52"/>
      <c r="Q877" s="756"/>
      <c r="R877" s="756"/>
      <c r="S877" s="756"/>
      <c r="T877" s="756"/>
      <c r="U877" s="1367"/>
      <c r="V877" s="1442"/>
      <c r="W877" s="1443"/>
      <c r="X877" s="1443"/>
      <c r="Y877" s="1443"/>
      <c r="Z877" s="1441">
        <f t="shared" si="2045"/>
        <v>0</v>
      </c>
      <c r="AA877" s="1447"/>
      <c r="AB877" s="1448"/>
      <c r="AC877" s="1448"/>
      <c r="AD877" s="52"/>
      <c r="AE877" s="1367"/>
      <c r="AF877" s="1442"/>
      <c r="AG877" s="1443"/>
      <c r="AH877" s="1443"/>
      <c r="AI877" s="1443"/>
      <c r="AJ877" s="2095"/>
      <c r="AK877" s="763" t="e">
        <f>#REF!-U877</f>
        <v>#REF!</v>
      </c>
      <c r="AL877" s="19" t="e">
        <f>#REF!-#REF!</f>
        <v>#REF!</v>
      </c>
      <c r="AM877" s="19" t="e">
        <f>Q877-#REF!</f>
        <v>#REF!</v>
      </c>
      <c r="AN877" s="19" t="e">
        <f>R877-#REF!</f>
        <v>#REF!</v>
      </c>
      <c r="AO877" s="19" t="e">
        <f>#REF!-#REF!</f>
        <v>#REF!</v>
      </c>
      <c r="AP877" s="223" t="e">
        <f>IF(AK877&gt;0,AK877/#REF!*100,"")</f>
        <v>#REF!</v>
      </c>
      <c r="AQ877" s="223" t="e">
        <f>IF(AL877&gt;0,AL877/#REF!*100,"")</f>
        <v>#REF!</v>
      </c>
      <c r="AR877" s="223" t="e">
        <f t="shared" si="1994"/>
        <v>#REF!</v>
      </c>
      <c r="AS877" s="223" t="e">
        <f t="shared" si="1995"/>
        <v>#REF!</v>
      </c>
      <c r="AT877" s="223" t="e">
        <f>IF(AO877&gt;0,AO877/#REF!*100,"")</f>
        <v>#REF!</v>
      </c>
    </row>
    <row r="878" spans="1:59" ht="15" hidden="1" customHeight="1" outlineLevel="1" thickBot="1">
      <c r="A878" s="1289" t="s">
        <v>35</v>
      </c>
      <c r="B878" s="1294" t="s">
        <v>22</v>
      </c>
      <c r="C878" s="1290" t="s">
        <v>302</v>
      </c>
      <c r="D878" s="1291"/>
      <c r="E878" s="1291"/>
      <c r="F878" s="1291"/>
      <c r="G878" s="1440"/>
      <c r="H878" s="1440"/>
      <c r="I878" s="1440"/>
      <c r="J878" s="1440"/>
      <c r="K878" s="1440"/>
      <c r="L878" s="1441">
        <f t="shared" si="2044"/>
        <v>0</v>
      </c>
      <c r="M878" s="1447"/>
      <c r="N878" s="1448"/>
      <c r="O878" s="1448"/>
      <c r="P878" s="52"/>
      <c r="Q878" s="756"/>
      <c r="R878" s="756"/>
      <c r="S878" s="756"/>
      <c r="T878" s="756"/>
      <c r="U878" s="1367"/>
      <c r="V878" s="1442"/>
      <c r="W878" s="1443"/>
      <c r="X878" s="1443"/>
      <c r="Y878" s="1443"/>
      <c r="Z878" s="1441">
        <f t="shared" si="2045"/>
        <v>0</v>
      </c>
      <c r="AA878" s="1447"/>
      <c r="AB878" s="1448"/>
      <c r="AC878" s="1448"/>
      <c r="AD878" s="52"/>
      <c r="AE878" s="1367"/>
      <c r="AF878" s="1442"/>
      <c r="AG878" s="1443"/>
      <c r="AH878" s="1443"/>
      <c r="AI878" s="1443"/>
      <c r="AJ878" s="2095"/>
      <c r="AK878" s="763" t="e">
        <f>#REF!-U878</f>
        <v>#REF!</v>
      </c>
      <c r="AL878" s="19" t="e">
        <f>#REF!-#REF!</f>
        <v>#REF!</v>
      </c>
      <c r="AM878" s="19" t="e">
        <f>Q878-#REF!</f>
        <v>#REF!</v>
      </c>
      <c r="AN878" s="19" t="e">
        <f>R878-#REF!</f>
        <v>#REF!</v>
      </c>
      <c r="AO878" s="19" t="e">
        <f>#REF!-#REF!</f>
        <v>#REF!</v>
      </c>
      <c r="AP878" s="223" t="e">
        <f>IF(AK878&gt;0,AK878/#REF!*100,"")</f>
        <v>#REF!</v>
      </c>
      <c r="AQ878" s="223" t="e">
        <f>IF(AL878&gt;0,AL878/#REF!*100,"")</f>
        <v>#REF!</v>
      </c>
      <c r="AR878" s="223" t="e">
        <f t="shared" ref="AR878:AR909" si="2048">IF(AM878&gt;0,AM878/Q878*100,"")</f>
        <v>#REF!</v>
      </c>
      <c r="AS878" s="223" t="e">
        <f t="shared" ref="AS878:AS909" si="2049">IF(AN878&gt;0,AN878/R878*100,"")</f>
        <v>#REF!</v>
      </c>
      <c r="AT878" s="223" t="e">
        <f>IF(AO878&gt;0,AO878/#REF!*100,"")</f>
        <v>#REF!</v>
      </c>
    </row>
    <row r="879" spans="1:59" ht="15" hidden="1" customHeight="1" outlineLevel="1" thickBot="1">
      <c r="A879" s="1289" t="s">
        <v>33</v>
      </c>
      <c r="B879" s="1294" t="s">
        <v>23</v>
      </c>
      <c r="C879" s="1290" t="s">
        <v>302</v>
      </c>
      <c r="D879" s="1291"/>
      <c r="E879" s="1291"/>
      <c r="F879" s="1291"/>
      <c r="G879" s="1440"/>
      <c r="H879" s="1440"/>
      <c r="I879" s="1440"/>
      <c r="J879" s="1440"/>
      <c r="K879" s="1440"/>
      <c r="L879" s="1441">
        <f t="shared" si="2044"/>
        <v>0</v>
      </c>
      <c r="M879" s="1447"/>
      <c r="N879" s="1448"/>
      <c r="O879" s="1448"/>
      <c r="P879" s="52"/>
      <c r="Q879" s="756"/>
      <c r="R879" s="756"/>
      <c r="S879" s="756"/>
      <c r="T879" s="756"/>
      <c r="U879" s="1367"/>
      <c r="V879" s="1442"/>
      <c r="W879" s="1443"/>
      <c r="X879" s="1443"/>
      <c r="Y879" s="1443"/>
      <c r="Z879" s="1441">
        <f t="shared" si="2045"/>
        <v>0</v>
      </c>
      <c r="AA879" s="1447"/>
      <c r="AB879" s="1448"/>
      <c r="AC879" s="1448"/>
      <c r="AD879" s="52"/>
      <c r="AE879" s="1367"/>
      <c r="AF879" s="1442"/>
      <c r="AG879" s="1443"/>
      <c r="AH879" s="1443"/>
      <c r="AI879" s="1443"/>
      <c r="AJ879" s="2095"/>
      <c r="AK879" s="763" t="e">
        <f>#REF!-U879</f>
        <v>#REF!</v>
      </c>
      <c r="AL879" s="19" t="e">
        <f>#REF!-#REF!</f>
        <v>#REF!</v>
      </c>
      <c r="AM879" s="19" t="e">
        <f>Q879-#REF!</f>
        <v>#REF!</v>
      </c>
      <c r="AN879" s="19" t="e">
        <f>R879-#REF!</f>
        <v>#REF!</v>
      </c>
      <c r="AO879" s="19" t="e">
        <f>#REF!-#REF!</f>
        <v>#REF!</v>
      </c>
      <c r="AP879" s="223" t="e">
        <f>IF(AK879&gt;0,AK879/#REF!*100,"")</f>
        <v>#REF!</v>
      </c>
      <c r="AQ879" s="223" t="e">
        <f>IF(AL879&gt;0,AL879/#REF!*100,"")</f>
        <v>#REF!</v>
      </c>
      <c r="AR879" s="223" t="e">
        <f t="shared" si="2048"/>
        <v>#REF!</v>
      </c>
      <c r="AS879" s="223" t="e">
        <f t="shared" si="2049"/>
        <v>#REF!</v>
      </c>
      <c r="AT879" s="223" t="e">
        <f>IF(AO879&gt;0,AO879/#REF!*100,"")</f>
        <v>#REF!</v>
      </c>
    </row>
    <row r="880" spans="1:59" ht="15" hidden="1" customHeight="1" outlineLevel="1" thickBot="1">
      <c r="A880" s="1289" t="s">
        <v>34</v>
      </c>
      <c r="B880" s="1294" t="s">
        <v>24</v>
      </c>
      <c r="C880" s="1290" t="s">
        <v>302</v>
      </c>
      <c r="D880" s="1291"/>
      <c r="E880" s="1291"/>
      <c r="F880" s="1291"/>
      <c r="G880" s="1440"/>
      <c r="H880" s="1440"/>
      <c r="I880" s="1440"/>
      <c r="J880" s="1440"/>
      <c r="K880" s="1440"/>
      <c r="L880" s="1441">
        <f t="shared" si="2044"/>
        <v>0</v>
      </c>
      <c r="M880" s="1447"/>
      <c r="N880" s="1448"/>
      <c r="O880" s="1448"/>
      <c r="P880" s="52"/>
      <c r="Q880" s="756"/>
      <c r="R880" s="756"/>
      <c r="S880" s="756"/>
      <c r="T880" s="756"/>
      <c r="U880" s="1367"/>
      <c r="V880" s="1442"/>
      <c r="W880" s="1443"/>
      <c r="X880" s="1443"/>
      <c r="Y880" s="1443"/>
      <c r="Z880" s="1441">
        <f t="shared" si="2045"/>
        <v>0</v>
      </c>
      <c r="AA880" s="1447"/>
      <c r="AB880" s="1448"/>
      <c r="AC880" s="1448"/>
      <c r="AD880" s="52"/>
      <c r="AE880" s="1367"/>
      <c r="AF880" s="1442"/>
      <c r="AG880" s="1443"/>
      <c r="AH880" s="1443"/>
      <c r="AI880" s="1443"/>
      <c r="AJ880" s="2095"/>
      <c r="AK880" s="763" t="e">
        <f>#REF!-U880</f>
        <v>#REF!</v>
      </c>
      <c r="AL880" s="19" t="e">
        <f>#REF!-#REF!</f>
        <v>#REF!</v>
      </c>
      <c r="AM880" s="19" t="e">
        <f>Q880-#REF!</f>
        <v>#REF!</v>
      </c>
      <c r="AN880" s="19" t="e">
        <f>R880-#REF!</f>
        <v>#REF!</v>
      </c>
      <c r="AO880" s="19" t="e">
        <f>#REF!-#REF!</f>
        <v>#REF!</v>
      </c>
      <c r="AP880" s="223" t="e">
        <f>IF(AK880&gt;0,AK880/#REF!*100,"")</f>
        <v>#REF!</v>
      </c>
      <c r="AQ880" s="223" t="e">
        <f>IF(AL880&gt;0,AL880/#REF!*100,"")</f>
        <v>#REF!</v>
      </c>
      <c r="AR880" s="223" t="e">
        <f t="shared" si="2048"/>
        <v>#REF!</v>
      </c>
      <c r="AS880" s="223" t="e">
        <f t="shared" si="2049"/>
        <v>#REF!</v>
      </c>
      <c r="AT880" s="223" t="e">
        <f>IF(AO880&gt;0,AO880/#REF!*100,"")</f>
        <v>#REF!</v>
      </c>
    </row>
    <row r="881" spans="1:46" ht="15" hidden="1" customHeight="1" outlineLevel="1" thickBot="1">
      <c r="A881" s="2535">
        <v>4</v>
      </c>
      <c r="B881" s="2578" t="s">
        <v>26</v>
      </c>
      <c r="C881" s="1290" t="s">
        <v>302</v>
      </c>
      <c r="D881" s="1291"/>
      <c r="E881" s="1291"/>
      <c r="F881" s="1291"/>
      <c r="G881" s="1440"/>
      <c r="H881" s="1440"/>
      <c r="I881" s="1440"/>
      <c r="J881" s="1440"/>
      <c r="K881" s="1440"/>
      <c r="L881" s="1441">
        <f t="shared" si="2044"/>
        <v>0</v>
      </c>
      <c r="M881" s="1447"/>
      <c r="N881" s="1448"/>
      <c r="O881" s="1448"/>
      <c r="P881" s="52"/>
      <c r="Q881" s="756"/>
      <c r="R881" s="756"/>
      <c r="S881" s="756"/>
      <c r="T881" s="756"/>
      <c r="U881" s="1441">
        <f t="shared" ref="U881:Y883" si="2050">U884+U897</f>
        <v>0</v>
      </c>
      <c r="V881" s="1472">
        <f t="shared" si="2050"/>
        <v>0</v>
      </c>
      <c r="W881" s="1441">
        <f t="shared" si="2050"/>
        <v>0</v>
      </c>
      <c r="X881" s="1441">
        <f t="shared" si="2050"/>
        <v>0</v>
      </c>
      <c r="Y881" s="1441">
        <f t="shared" si="2050"/>
        <v>0</v>
      </c>
      <c r="Z881" s="1441">
        <f t="shared" si="2045"/>
        <v>0</v>
      </c>
      <c r="AA881" s="1447"/>
      <c r="AB881" s="1448"/>
      <c r="AC881" s="1448"/>
      <c r="AD881" s="52"/>
      <c r="AE881" s="1441">
        <f t="shared" ref="AE881:AI881" si="2051">AE884+AE897</f>
        <v>0</v>
      </c>
      <c r="AF881" s="1472">
        <f t="shared" si="2051"/>
        <v>0</v>
      </c>
      <c r="AG881" s="1441">
        <f t="shared" si="2051"/>
        <v>0</v>
      </c>
      <c r="AH881" s="1441">
        <f t="shared" si="2051"/>
        <v>0</v>
      </c>
      <c r="AI881" s="1441">
        <f t="shared" si="2051"/>
        <v>0</v>
      </c>
      <c r="AJ881" s="763"/>
      <c r="AK881" s="763" t="e">
        <f>#REF!-U881</f>
        <v>#REF!</v>
      </c>
      <c r="AL881" s="19" t="e">
        <f>#REF!-#REF!</f>
        <v>#REF!</v>
      </c>
      <c r="AM881" s="19" t="e">
        <f>Q881-#REF!</f>
        <v>#REF!</v>
      </c>
      <c r="AN881" s="19" t="e">
        <f>R881-#REF!</f>
        <v>#REF!</v>
      </c>
      <c r="AO881" s="19" t="e">
        <f>#REF!-#REF!</f>
        <v>#REF!</v>
      </c>
      <c r="AP881" s="223" t="e">
        <f>IF(AK881&gt;0,AK881/#REF!*100,"")</f>
        <v>#REF!</v>
      </c>
      <c r="AQ881" s="223" t="e">
        <f>IF(AL881&gt;0,AL881/#REF!*100,"")</f>
        <v>#REF!</v>
      </c>
      <c r="AR881" s="223" t="e">
        <f t="shared" si="2048"/>
        <v>#REF!</v>
      </c>
      <c r="AS881" s="223" t="e">
        <f t="shared" si="2049"/>
        <v>#REF!</v>
      </c>
      <c r="AT881" s="223" t="e">
        <f>IF(AO881&gt;0,AO881/#REF!*100,"")</f>
        <v>#REF!</v>
      </c>
    </row>
    <row r="882" spans="1:46" ht="15" hidden="1" customHeight="1" outlineLevel="1" thickBot="1">
      <c r="A882" s="2535"/>
      <c r="B882" s="2588"/>
      <c r="C882" s="1290" t="s">
        <v>303</v>
      </c>
      <c r="D882" s="1291"/>
      <c r="E882" s="1291"/>
      <c r="F882" s="1291"/>
      <c r="G882" s="1440"/>
      <c r="H882" s="1440"/>
      <c r="I882" s="1440"/>
      <c r="J882" s="1440"/>
      <c r="K882" s="1440"/>
      <c r="L882" s="1441">
        <f t="shared" si="2044"/>
        <v>0</v>
      </c>
      <c r="M882" s="1447"/>
      <c r="N882" s="1448"/>
      <c r="O882" s="1448"/>
      <c r="P882" s="52"/>
      <c r="Q882" s="756"/>
      <c r="R882" s="756"/>
      <c r="S882" s="756"/>
      <c r="T882" s="756"/>
      <c r="U882" s="1441">
        <f t="shared" si="2050"/>
        <v>0</v>
      </c>
      <c r="V882" s="1472">
        <f t="shared" si="2050"/>
        <v>0</v>
      </c>
      <c r="W882" s="1441">
        <f t="shared" si="2050"/>
        <v>0</v>
      </c>
      <c r="X882" s="1441">
        <f t="shared" si="2050"/>
        <v>0</v>
      </c>
      <c r="Y882" s="1441">
        <f t="shared" si="2050"/>
        <v>0</v>
      </c>
      <c r="Z882" s="1441">
        <f t="shared" si="2045"/>
        <v>0</v>
      </c>
      <c r="AA882" s="1447"/>
      <c r="AB882" s="1448"/>
      <c r="AC882" s="1448"/>
      <c r="AD882" s="52"/>
      <c r="AE882" s="1441">
        <f t="shared" ref="AE882:AI882" si="2052">AE885+AE898</f>
        <v>0</v>
      </c>
      <c r="AF882" s="1472">
        <f t="shared" si="2052"/>
        <v>0</v>
      </c>
      <c r="AG882" s="1441">
        <f t="shared" si="2052"/>
        <v>0</v>
      </c>
      <c r="AH882" s="1441">
        <f t="shared" si="2052"/>
        <v>0</v>
      </c>
      <c r="AI882" s="1441">
        <f t="shared" si="2052"/>
        <v>0</v>
      </c>
      <c r="AJ882" s="763"/>
      <c r="AK882" s="763" t="e">
        <f>#REF!-U882</f>
        <v>#REF!</v>
      </c>
      <c r="AL882" s="19" t="e">
        <f>#REF!-#REF!</f>
        <v>#REF!</v>
      </c>
      <c r="AM882" s="19" t="e">
        <f>Q882-#REF!</f>
        <v>#REF!</v>
      </c>
      <c r="AN882" s="19" t="e">
        <f>R882-#REF!</f>
        <v>#REF!</v>
      </c>
      <c r="AO882" s="19" t="e">
        <f>#REF!-#REF!</f>
        <v>#REF!</v>
      </c>
      <c r="AP882" s="223" t="e">
        <f>IF(AK882&gt;0,AK882/#REF!*100,"")</f>
        <v>#REF!</v>
      </c>
      <c r="AQ882" s="223" t="e">
        <f>IF(AL882&gt;0,AL882/#REF!*100,"")</f>
        <v>#REF!</v>
      </c>
      <c r="AR882" s="223" t="e">
        <f t="shared" si="2048"/>
        <v>#REF!</v>
      </c>
      <c r="AS882" s="223" t="e">
        <f t="shared" si="2049"/>
        <v>#REF!</v>
      </c>
      <c r="AT882" s="223" t="e">
        <f>IF(AO882&gt;0,AO882/#REF!*100,"")</f>
        <v>#REF!</v>
      </c>
    </row>
    <row r="883" spans="1:46" ht="15" hidden="1" customHeight="1" outlineLevel="1" thickBot="1">
      <c r="A883" s="2535"/>
      <c r="B883" s="2588"/>
      <c r="C883" s="1307" t="s">
        <v>31</v>
      </c>
      <c r="D883" s="1308"/>
      <c r="E883" s="1308"/>
      <c r="F883" s="1308"/>
      <c r="G883" s="1607"/>
      <c r="H883" s="1607"/>
      <c r="I883" s="1607"/>
      <c r="J883" s="1607"/>
      <c r="K883" s="1607"/>
      <c r="L883" s="1452">
        <f t="shared" ref="L883:P883" si="2053">IF(L870&gt;0,L881/L870*100,)</f>
        <v>0</v>
      </c>
      <c r="M883" s="1452">
        <f t="shared" si="2053"/>
        <v>0</v>
      </c>
      <c r="N883" s="1452">
        <f t="shared" si="2053"/>
        <v>0</v>
      </c>
      <c r="O883" s="1452">
        <f t="shared" si="2053"/>
        <v>0</v>
      </c>
      <c r="P883" s="53">
        <f t="shared" si="2053"/>
        <v>0</v>
      </c>
      <c r="Q883" s="756"/>
      <c r="R883" s="756"/>
      <c r="S883" s="756"/>
      <c r="T883" s="756"/>
      <c r="U883" s="1441">
        <f t="shared" si="2050"/>
        <v>0</v>
      </c>
      <c r="V883" s="1472">
        <f t="shared" si="2050"/>
        <v>0</v>
      </c>
      <c r="W883" s="1441">
        <f t="shared" si="2050"/>
        <v>0</v>
      </c>
      <c r="X883" s="1441">
        <f t="shared" si="2050"/>
        <v>0</v>
      </c>
      <c r="Y883" s="1441">
        <f t="shared" si="2050"/>
        <v>0</v>
      </c>
      <c r="Z883" s="1452">
        <f t="shared" ref="Z883:AD883" si="2054">IF(Z870&gt;0,Z881/Z870*100,)</f>
        <v>0</v>
      </c>
      <c r="AA883" s="1452">
        <f t="shared" si="2054"/>
        <v>0</v>
      </c>
      <c r="AB883" s="1452">
        <f t="shared" si="2054"/>
        <v>0</v>
      </c>
      <c r="AC883" s="1452">
        <f t="shared" si="2054"/>
        <v>0</v>
      </c>
      <c r="AD883" s="53">
        <f t="shared" si="2054"/>
        <v>0</v>
      </c>
      <c r="AE883" s="1441">
        <f t="shared" ref="AE883:AI883" si="2055">AE886+AE899</f>
        <v>0</v>
      </c>
      <c r="AF883" s="1472">
        <f t="shared" si="2055"/>
        <v>0</v>
      </c>
      <c r="AG883" s="1441">
        <f t="shared" si="2055"/>
        <v>0</v>
      </c>
      <c r="AH883" s="1441">
        <f t="shared" si="2055"/>
        <v>0</v>
      </c>
      <c r="AI883" s="1441">
        <f t="shared" si="2055"/>
        <v>0</v>
      </c>
      <c r="AJ883" s="763"/>
      <c r="AK883" s="763" t="e">
        <f>#REF!-U883</f>
        <v>#REF!</v>
      </c>
      <c r="AL883" s="19" t="e">
        <f>#REF!-#REF!</f>
        <v>#REF!</v>
      </c>
      <c r="AM883" s="19" t="e">
        <f>Q883-#REF!</f>
        <v>#REF!</v>
      </c>
      <c r="AN883" s="19" t="e">
        <f>R883-#REF!</f>
        <v>#REF!</v>
      </c>
      <c r="AO883" s="19" t="e">
        <f>#REF!-#REF!</f>
        <v>#REF!</v>
      </c>
      <c r="AP883" s="223" t="e">
        <f>IF(AK883&gt;0,AK883/#REF!*100,"")</f>
        <v>#REF!</v>
      </c>
      <c r="AQ883" s="223" t="e">
        <f>IF(AL883&gt;0,AL883/#REF!*100,"")</f>
        <v>#REF!</v>
      </c>
      <c r="AR883" s="223" t="e">
        <f t="shared" si="2048"/>
        <v>#REF!</v>
      </c>
      <c r="AS883" s="223" t="e">
        <f t="shared" si="2049"/>
        <v>#REF!</v>
      </c>
      <c r="AT883" s="223" t="e">
        <f>IF(AO883&gt;0,AO883/#REF!*100,"")</f>
        <v>#REF!</v>
      </c>
    </row>
    <row r="884" spans="1:46" ht="15" hidden="1" customHeight="1" outlineLevel="1" thickBot="1">
      <c r="A884" s="2535"/>
      <c r="B884" s="2579"/>
      <c r="C884" s="1307" t="s">
        <v>32</v>
      </c>
      <c r="D884" s="1308"/>
      <c r="E884" s="1308"/>
      <c r="F884" s="1308"/>
      <c r="G884" s="1607"/>
      <c r="H884" s="1607"/>
      <c r="I884" s="1607"/>
      <c r="J884" s="1607"/>
      <c r="K884" s="1607"/>
      <c r="L884" s="1452">
        <f t="shared" ref="L884:P884" si="2056">IF(L875&gt;0,L881/L875*100,)</f>
        <v>0</v>
      </c>
      <c r="M884" s="1452">
        <f t="shared" si="2056"/>
        <v>0</v>
      </c>
      <c r="N884" s="1452">
        <f t="shared" si="2056"/>
        <v>0</v>
      </c>
      <c r="O884" s="1452">
        <f t="shared" si="2056"/>
        <v>0</v>
      </c>
      <c r="P884" s="53">
        <f t="shared" si="2056"/>
        <v>0</v>
      </c>
      <c r="Q884" s="756"/>
      <c r="R884" s="756"/>
      <c r="S884" s="756"/>
      <c r="T884" s="756"/>
      <c r="U884" s="1441">
        <f t="shared" ref="U884:Y886" si="2057">U888+U892</f>
        <v>0</v>
      </c>
      <c r="V884" s="1472">
        <f t="shared" si="2057"/>
        <v>0</v>
      </c>
      <c r="W884" s="1441">
        <f t="shared" si="2057"/>
        <v>0</v>
      </c>
      <c r="X884" s="1441">
        <f t="shared" si="2057"/>
        <v>0</v>
      </c>
      <c r="Y884" s="1441">
        <f t="shared" si="2057"/>
        <v>0</v>
      </c>
      <c r="Z884" s="1452">
        <f t="shared" ref="Z884:AD884" si="2058">IF(Z875&gt;0,Z881/Z875*100,)</f>
        <v>0</v>
      </c>
      <c r="AA884" s="1452">
        <f t="shared" si="2058"/>
        <v>0</v>
      </c>
      <c r="AB884" s="1452">
        <f t="shared" si="2058"/>
        <v>0</v>
      </c>
      <c r="AC884" s="1452">
        <f t="shared" si="2058"/>
        <v>0</v>
      </c>
      <c r="AD884" s="53">
        <f t="shared" si="2058"/>
        <v>0</v>
      </c>
      <c r="AE884" s="1441">
        <f t="shared" ref="AE884:AI884" si="2059">AE888+AE892</f>
        <v>0</v>
      </c>
      <c r="AF884" s="1472">
        <f t="shared" si="2059"/>
        <v>0</v>
      </c>
      <c r="AG884" s="1441">
        <f t="shared" si="2059"/>
        <v>0</v>
      </c>
      <c r="AH884" s="1441">
        <f t="shared" si="2059"/>
        <v>0</v>
      </c>
      <c r="AI884" s="1441">
        <f t="shared" si="2059"/>
        <v>0</v>
      </c>
      <c r="AJ884" s="763"/>
      <c r="AK884" s="763" t="e">
        <f>#REF!-U884</f>
        <v>#REF!</v>
      </c>
      <c r="AL884" s="19" t="e">
        <f>#REF!-#REF!</f>
        <v>#REF!</v>
      </c>
      <c r="AM884" s="19" t="e">
        <f>Q884-#REF!</f>
        <v>#REF!</v>
      </c>
      <c r="AN884" s="19" t="e">
        <f>R884-#REF!</f>
        <v>#REF!</v>
      </c>
      <c r="AO884" s="19" t="e">
        <f>#REF!-#REF!</f>
        <v>#REF!</v>
      </c>
      <c r="AP884" s="223" t="e">
        <f>IF(AK884&gt;0,AK884/#REF!*100,"")</f>
        <v>#REF!</v>
      </c>
      <c r="AQ884" s="223" t="e">
        <f>IF(AL884&gt;0,AL884/#REF!*100,"")</f>
        <v>#REF!</v>
      </c>
      <c r="AR884" s="223" t="e">
        <f t="shared" si="2048"/>
        <v>#REF!</v>
      </c>
      <c r="AS884" s="223" t="e">
        <f t="shared" si="2049"/>
        <v>#REF!</v>
      </c>
      <c r="AT884" s="223" t="e">
        <f>IF(AO884&gt;0,AO884/#REF!*100,"")</f>
        <v>#REF!</v>
      </c>
    </row>
    <row r="885" spans="1:46" ht="15" hidden="1" customHeight="1" outlineLevel="1" thickBot="1">
      <c r="A885" s="2535" t="s">
        <v>17</v>
      </c>
      <c r="B885" s="2603" t="s">
        <v>21</v>
      </c>
      <c r="C885" s="1290" t="s">
        <v>302</v>
      </c>
      <c r="D885" s="1291"/>
      <c r="E885" s="1291"/>
      <c r="F885" s="1291"/>
      <c r="G885" s="1440"/>
      <c r="H885" s="1440"/>
      <c r="I885" s="1440"/>
      <c r="J885" s="1440"/>
      <c r="K885" s="1440"/>
      <c r="L885" s="1441">
        <f>SUM(M885:P885)</f>
        <v>0</v>
      </c>
      <c r="M885" s="1442"/>
      <c r="N885" s="1443"/>
      <c r="O885" s="1443"/>
      <c r="P885" s="51"/>
      <c r="Q885" s="756"/>
      <c r="R885" s="756"/>
      <c r="S885" s="756"/>
      <c r="T885" s="756"/>
      <c r="U885" s="1441">
        <f t="shared" si="2057"/>
        <v>0</v>
      </c>
      <c r="V885" s="1472">
        <f t="shared" si="2057"/>
        <v>0</v>
      </c>
      <c r="W885" s="1441">
        <f t="shared" si="2057"/>
        <v>0</v>
      </c>
      <c r="X885" s="1441">
        <f t="shared" si="2057"/>
        <v>0</v>
      </c>
      <c r="Y885" s="1441">
        <f t="shared" si="2057"/>
        <v>0</v>
      </c>
      <c r="Z885" s="1441">
        <f>SUM(AA885:AD885)</f>
        <v>0</v>
      </c>
      <c r="AA885" s="1442"/>
      <c r="AB885" s="1443"/>
      <c r="AC885" s="1443"/>
      <c r="AD885" s="51"/>
      <c r="AE885" s="1441">
        <f t="shared" ref="AE885:AI885" si="2060">AE889+AE893</f>
        <v>0</v>
      </c>
      <c r="AF885" s="1472">
        <f t="shared" si="2060"/>
        <v>0</v>
      </c>
      <c r="AG885" s="1441">
        <f t="shared" si="2060"/>
        <v>0</v>
      </c>
      <c r="AH885" s="1441">
        <f t="shared" si="2060"/>
        <v>0</v>
      </c>
      <c r="AI885" s="1441">
        <f t="shared" si="2060"/>
        <v>0</v>
      </c>
      <c r="AJ885" s="763"/>
      <c r="AK885" s="763" t="e">
        <f>#REF!-U885</f>
        <v>#REF!</v>
      </c>
      <c r="AL885" s="19" t="e">
        <f>#REF!-#REF!</f>
        <v>#REF!</v>
      </c>
      <c r="AM885" s="19" t="e">
        <f>Q885-#REF!</f>
        <v>#REF!</v>
      </c>
      <c r="AN885" s="19" t="e">
        <f>R885-#REF!</f>
        <v>#REF!</v>
      </c>
      <c r="AO885" s="19" t="e">
        <f>#REF!-#REF!</f>
        <v>#REF!</v>
      </c>
      <c r="AP885" s="223" t="e">
        <f>IF(AK885&gt;0,AK885/#REF!*100,"")</f>
        <v>#REF!</v>
      </c>
      <c r="AQ885" s="223" t="e">
        <f>IF(AL885&gt;0,AL885/#REF!*100,"")</f>
        <v>#REF!</v>
      </c>
      <c r="AR885" s="223" t="e">
        <f t="shared" si="2048"/>
        <v>#REF!</v>
      </c>
      <c r="AS885" s="223" t="e">
        <f t="shared" si="2049"/>
        <v>#REF!</v>
      </c>
      <c r="AT885" s="223" t="e">
        <f>IF(AO885&gt;0,AO885/#REF!*100,"")</f>
        <v>#REF!</v>
      </c>
    </row>
    <row r="886" spans="1:46" ht="15" hidden="1" customHeight="1" outlineLevel="1" thickBot="1">
      <c r="A886" s="2535"/>
      <c r="B886" s="2603"/>
      <c r="C886" s="1290" t="s">
        <v>303</v>
      </c>
      <c r="D886" s="1291"/>
      <c r="E886" s="1291"/>
      <c r="F886" s="1291"/>
      <c r="G886" s="1440"/>
      <c r="H886" s="1440"/>
      <c r="I886" s="1440"/>
      <c r="J886" s="1440"/>
      <c r="K886" s="1440"/>
      <c r="L886" s="1441">
        <f>SUM(M886:P886)</f>
        <v>0</v>
      </c>
      <c r="M886" s="1442"/>
      <c r="N886" s="1443"/>
      <c r="O886" s="1443"/>
      <c r="P886" s="51"/>
      <c r="Q886" s="756"/>
      <c r="R886" s="756"/>
      <c r="S886" s="756"/>
      <c r="T886" s="756"/>
      <c r="U886" s="1441">
        <f t="shared" si="2057"/>
        <v>0</v>
      </c>
      <c r="V886" s="1472">
        <f t="shared" si="2057"/>
        <v>0</v>
      </c>
      <c r="W886" s="1441">
        <f t="shared" si="2057"/>
        <v>0</v>
      </c>
      <c r="X886" s="1441">
        <f t="shared" si="2057"/>
        <v>0</v>
      </c>
      <c r="Y886" s="1441">
        <f t="shared" si="2057"/>
        <v>0</v>
      </c>
      <c r="Z886" s="1441">
        <f>SUM(AA886:AD886)</f>
        <v>0</v>
      </c>
      <c r="AA886" s="1442"/>
      <c r="AB886" s="1443"/>
      <c r="AC886" s="1443"/>
      <c r="AD886" s="51"/>
      <c r="AE886" s="1441">
        <f t="shared" ref="AE886:AI886" si="2061">AE890+AE894</f>
        <v>0</v>
      </c>
      <c r="AF886" s="1472">
        <f t="shared" si="2061"/>
        <v>0</v>
      </c>
      <c r="AG886" s="1441">
        <f t="shared" si="2061"/>
        <v>0</v>
      </c>
      <c r="AH886" s="1441">
        <f t="shared" si="2061"/>
        <v>0</v>
      </c>
      <c r="AI886" s="1441">
        <f t="shared" si="2061"/>
        <v>0</v>
      </c>
      <c r="AJ886" s="763"/>
      <c r="AK886" s="763" t="e">
        <f>#REF!-U886</f>
        <v>#REF!</v>
      </c>
      <c r="AL886" s="19" t="e">
        <f>#REF!-#REF!</f>
        <v>#REF!</v>
      </c>
      <c r="AM886" s="19" t="e">
        <f>Q886-#REF!</f>
        <v>#REF!</v>
      </c>
      <c r="AN886" s="19" t="e">
        <f>R886-#REF!</f>
        <v>#REF!</v>
      </c>
      <c r="AO886" s="19" t="e">
        <f>#REF!-#REF!</f>
        <v>#REF!</v>
      </c>
      <c r="AP886" s="223" t="e">
        <f>IF(AK886&gt;0,AK886/#REF!*100,"")</f>
        <v>#REF!</v>
      </c>
      <c r="AQ886" s="223" t="e">
        <f>IF(AL886&gt;0,AL886/#REF!*100,"")</f>
        <v>#REF!</v>
      </c>
      <c r="AR886" s="223" t="e">
        <f t="shared" si="2048"/>
        <v>#REF!</v>
      </c>
      <c r="AS886" s="223" t="e">
        <f t="shared" si="2049"/>
        <v>#REF!</v>
      </c>
      <c r="AT886" s="223" t="e">
        <f>IF(AO886&gt;0,AO886/#REF!*100,"")</f>
        <v>#REF!</v>
      </c>
    </row>
    <row r="887" spans="1:46" ht="15" hidden="1" customHeight="1" outlineLevel="1" thickBot="1">
      <c r="A887" s="2535"/>
      <c r="B887" s="2603"/>
      <c r="C887" s="1307" t="s">
        <v>27</v>
      </c>
      <c r="D887" s="1308"/>
      <c r="E887" s="1308"/>
      <c r="F887" s="1308"/>
      <c r="G887" s="1607"/>
      <c r="H887" s="1607"/>
      <c r="I887" s="1607"/>
      <c r="J887" s="1607"/>
      <c r="K887" s="1607"/>
      <c r="L887" s="1455">
        <f t="shared" ref="L887:P887" si="2062">IF(L871&gt;0,L885/L871*100,)</f>
        <v>0</v>
      </c>
      <c r="M887" s="1455">
        <f t="shared" si="2062"/>
        <v>0</v>
      </c>
      <c r="N887" s="1455">
        <f t="shared" si="2062"/>
        <v>0</v>
      </c>
      <c r="O887" s="1455">
        <f t="shared" si="2062"/>
        <v>0</v>
      </c>
      <c r="P887" s="54">
        <f t="shared" si="2062"/>
        <v>0</v>
      </c>
      <c r="Q887" s="756"/>
      <c r="R887" s="756"/>
      <c r="S887" s="756"/>
      <c r="T887" s="756"/>
      <c r="U887" s="1367"/>
      <c r="V887" s="1442"/>
      <c r="W887" s="1443"/>
      <c r="X887" s="1443"/>
      <c r="Y887" s="1443"/>
      <c r="Z887" s="1455">
        <f t="shared" ref="Z887:AD887" si="2063">IF(Z871&gt;0,Z885/Z871*100,)</f>
        <v>0</v>
      </c>
      <c r="AA887" s="1455">
        <f t="shared" si="2063"/>
        <v>0</v>
      </c>
      <c r="AB887" s="1455">
        <f t="shared" si="2063"/>
        <v>0</v>
      </c>
      <c r="AC887" s="1455">
        <f t="shared" si="2063"/>
        <v>0</v>
      </c>
      <c r="AD887" s="54">
        <f t="shared" si="2063"/>
        <v>0</v>
      </c>
      <c r="AE887" s="1367"/>
      <c r="AF887" s="1442"/>
      <c r="AG887" s="1443"/>
      <c r="AH887" s="1443"/>
      <c r="AI887" s="1443"/>
      <c r="AJ887" s="2095"/>
      <c r="AK887" s="763" t="e">
        <f>#REF!-U887</f>
        <v>#REF!</v>
      </c>
      <c r="AL887" s="19" t="e">
        <f>#REF!-#REF!</f>
        <v>#REF!</v>
      </c>
      <c r="AM887" s="19" t="e">
        <f>Q887-#REF!</f>
        <v>#REF!</v>
      </c>
      <c r="AN887" s="19" t="e">
        <f>R887-#REF!</f>
        <v>#REF!</v>
      </c>
      <c r="AO887" s="19" t="e">
        <f>#REF!-#REF!</f>
        <v>#REF!</v>
      </c>
      <c r="AP887" s="223" t="e">
        <f>IF(AK887&gt;0,AK887/#REF!*100,"")</f>
        <v>#REF!</v>
      </c>
      <c r="AQ887" s="223" t="e">
        <f>IF(AL887&gt;0,AL887/#REF!*100,"")</f>
        <v>#REF!</v>
      </c>
      <c r="AR887" s="223" t="e">
        <f t="shared" si="2048"/>
        <v>#REF!</v>
      </c>
      <c r="AS887" s="223" t="e">
        <f t="shared" si="2049"/>
        <v>#REF!</v>
      </c>
      <c r="AT887" s="223" t="e">
        <f>IF(AO887&gt;0,AO887/#REF!*100,"")</f>
        <v>#REF!</v>
      </c>
    </row>
    <row r="888" spans="1:46" ht="15" hidden="1" customHeight="1" outlineLevel="1" thickBot="1">
      <c r="A888" s="2535"/>
      <c r="B888" s="2603"/>
      <c r="C888" s="1307" t="s">
        <v>75</v>
      </c>
      <c r="D888" s="1308"/>
      <c r="E888" s="1308"/>
      <c r="F888" s="1308"/>
      <c r="G888" s="1607"/>
      <c r="H888" s="1607"/>
      <c r="I888" s="1607"/>
      <c r="J888" s="1607"/>
      <c r="K888" s="1607"/>
      <c r="L888" s="1455">
        <f t="shared" ref="L888:P888" si="2064">IF(L877&gt;0,L885/L877*100,)</f>
        <v>0</v>
      </c>
      <c r="M888" s="1455">
        <f t="shared" si="2064"/>
        <v>0</v>
      </c>
      <c r="N888" s="1455">
        <f t="shared" si="2064"/>
        <v>0</v>
      </c>
      <c r="O888" s="1455">
        <f t="shared" si="2064"/>
        <v>0</v>
      </c>
      <c r="P888" s="54">
        <f t="shared" si="2064"/>
        <v>0</v>
      </c>
      <c r="Q888" s="756"/>
      <c r="R888" s="756"/>
      <c r="S888" s="756"/>
      <c r="T888" s="756"/>
      <c r="U888" s="1367"/>
      <c r="V888" s="1442"/>
      <c r="W888" s="1443"/>
      <c r="X888" s="1443"/>
      <c r="Y888" s="1443"/>
      <c r="Z888" s="1455">
        <f t="shared" ref="Z888:AD888" si="2065">IF(Z877&gt;0,Z885/Z877*100,)</f>
        <v>0</v>
      </c>
      <c r="AA888" s="1455">
        <f t="shared" si="2065"/>
        <v>0</v>
      </c>
      <c r="AB888" s="1455">
        <f t="shared" si="2065"/>
        <v>0</v>
      </c>
      <c r="AC888" s="1455">
        <f t="shared" si="2065"/>
        <v>0</v>
      </c>
      <c r="AD888" s="54">
        <f t="shared" si="2065"/>
        <v>0</v>
      </c>
      <c r="AE888" s="1367"/>
      <c r="AF888" s="1442"/>
      <c r="AG888" s="1443"/>
      <c r="AH888" s="1443"/>
      <c r="AI888" s="1443"/>
      <c r="AJ888" s="2095"/>
      <c r="AK888" s="763" t="e">
        <f>#REF!-U888</f>
        <v>#REF!</v>
      </c>
      <c r="AL888" s="19" t="e">
        <f>#REF!-#REF!</f>
        <v>#REF!</v>
      </c>
      <c r="AM888" s="19" t="e">
        <f>Q888-#REF!</f>
        <v>#REF!</v>
      </c>
      <c r="AN888" s="19" t="e">
        <f>R888-#REF!</f>
        <v>#REF!</v>
      </c>
      <c r="AO888" s="19" t="e">
        <f>#REF!-#REF!</f>
        <v>#REF!</v>
      </c>
      <c r="AP888" s="223" t="e">
        <f>IF(AK888&gt;0,AK888/#REF!*100,"")</f>
        <v>#REF!</v>
      </c>
      <c r="AQ888" s="223" t="e">
        <f>IF(AL888&gt;0,AL888/#REF!*100,"")</f>
        <v>#REF!</v>
      </c>
      <c r="AR888" s="223" t="e">
        <f t="shared" si="2048"/>
        <v>#REF!</v>
      </c>
      <c r="AS888" s="223" t="e">
        <f t="shared" si="2049"/>
        <v>#REF!</v>
      </c>
      <c r="AT888" s="223" t="e">
        <f>IF(AO888&gt;0,AO888/#REF!*100,"")</f>
        <v>#REF!</v>
      </c>
    </row>
    <row r="889" spans="1:46" ht="15" hidden="1" customHeight="1" outlineLevel="1" thickBot="1">
      <c r="A889" s="2535" t="s">
        <v>19</v>
      </c>
      <c r="B889" s="2603" t="s">
        <v>22</v>
      </c>
      <c r="C889" s="1290" t="s">
        <v>302</v>
      </c>
      <c r="D889" s="1291"/>
      <c r="E889" s="1291"/>
      <c r="F889" s="1291"/>
      <c r="G889" s="1440"/>
      <c r="H889" s="1440"/>
      <c r="I889" s="1440"/>
      <c r="J889" s="1440"/>
      <c r="K889" s="1440"/>
      <c r="L889" s="1457">
        <f>SUM(M889:P889)</f>
        <v>0</v>
      </c>
      <c r="M889" s="1447"/>
      <c r="N889" s="1448"/>
      <c r="O889" s="1448"/>
      <c r="P889" s="52"/>
      <c r="Q889" s="756"/>
      <c r="R889" s="756"/>
      <c r="S889" s="756"/>
      <c r="T889" s="756"/>
      <c r="U889" s="1441">
        <f t="shared" ref="U889" si="2066">U888*0.76*1.49/1000</f>
        <v>0</v>
      </c>
      <c r="V889" s="1472">
        <f>V888*0.76*1.49/1000</f>
        <v>0</v>
      </c>
      <c r="W889" s="1441">
        <f>W888*0.76*1.49/1000</f>
        <v>0</v>
      </c>
      <c r="X889" s="1441">
        <f>X888*0.76*1.49/1000</f>
        <v>0</v>
      </c>
      <c r="Y889" s="1441">
        <f>Y888*0.76*1.49/1000</f>
        <v>0</v>
      </c>
      <c r="Z889" s="1457">
        <f>SUM(AA889:AD889)</f>
        <v>0</v>
      </c>
      <c r="AA889" s="1447"/>
      <c r="AB889" s="1448"/>
      <c r="AC889" s="1448"/>
      <c r="AD889" s="52"/>
      <c r="AE889" s="1441">
        <f t="shared" ref="AE889" si="2067">AE888*0.76*1.49/1000</f>
        <v>0</v>
      </c>
      <c r="AF889" s="1472">
        <f>AF888*0.76*1.49/1000</f>
        <v>0</v>
      </c>
      <c r="AG889" s="1441">
        <f>AG888*0.76*1.49/1000</f>
        <v>0</v>
      </c>
      <c r="AH889" s="1441">
        <f>AH888*0.76*1.49/1000</f>
        <v>0</v>
      </c>
      <c r="AI889" s="1441">
        <f>AI888*0.76*1.49/1000</f>
        <v>0</v>
      </c>
      <c r="AJ889" s="763"/>
      <c r="AK889" s="763" t="e">
        <f>#REF!-U889</f>
        <v>#REF!</v>
      </c>
      <c r="AL889" s="19" t="e">
        <f>#REF!-#REF!</f>
        <v>#REF!</v>
      </c>
      <c r="AM889" s="19" t="e">
        <f>Q889-#REF!</f>
        <v>#REF!</v>
      </c>
      <c r="AN889" s="19" t="e">
        <f>R889-#REF!</f>
        <v>#REF!</v>
      </c>
      <c r="AO889" s="19" t="e">
        <f>#REF!-#REF!</f>
        <v>#REF!</v>
      </c>
      <c r="AP889" s="223" t="e">
        <f>IF(AK889&gt;0,AK889/#REF!*100,"")</f>
        <v>#REF!</v>
      </c>
      <c r="AQ889" s="223" t="e">
        <f>IF(AL889&gt;0,AL889/#REF!*100,"")</f>
        <v>#REF!</v>
      </c>
      <c r="AR889" s="223" t="e">
        <f t="shared" si="2048"/>
        <v>#REF!</v>
      </c>
      <c r="AS889" s="223" t="e">
        <f t="shared" si="2049"/>
        <v>#REF!</v>
      </c>
      <c r="AT889" s="223" t="e">
        <f>IF(AO889&gt;0,AO889/#REF!*100,"")</f>
        <v>#REF!</v>
      </c>
    </row>
    <row r="890" spans="1:46" ht="15" hidden="1" customHeight="1" outlineLevel="1" thickBot="1">
      <c r="A890" s="2535"/>
      <c r="B890" s="2603"/>
      <c r="C890" s="1290" t="s">
        <v>303</v>
      </c>
      <c r="D890" s="1291"/>
      <c r="E890" s="1291"/>
      <c r="F890" s="1291"/>
      <c r="G890" s="1440"/>
      <c r="H890" s="1440"/>
      <c r="I890" s="1440"/>
      <c r="J890" s="1440"/>
      <c r="K890" s="1440"/>
      <c r="L890" s="1457">
        <f>SUM(M890:P890)</f>
        <v>0</v>
      </c>
      <c r="M890" s="1447"/>
      <c r="N890" s="1448"/>
      <c r="O890" s="1448"/>
      <c r="P890" s="52"/>
      <c r="Q890" s="756"/>
      <c r="R890" s="756"/>
      <c r="S890" s="756"/>
      <c r="T890" s="756"/>
      <c r="U890" s="1367"/>
      <c r="V890" s="1442"/>
      <c r="W890" s="1443"/>
      <c r="X890" s="1443"/>
      <c r="Y890" s="1443"/>
      <c r="Z890" s="1457">
        <f>SUM(AA890:AD890)</f>
        <v>0</v>
      </c>
      <c r="AA890" s="1447"/>
      <c r="AB890" s="1448"/>
      <c r="AC890" s="1448"/>
      <c r="AD890" s="52"/>
      <c r="AE890" s="1367"/>
      <c r="AF890" s="1442"/>
      <c r="AG890" s="1443"/>
      <c r="AH890" s="1443"/>
      <c r="AI890" s="1443"/>
      <c r="AJ890" s="2095"/>
      <c r="AK890" s="763" t="e">
        <f>#REF!-U890</f>
        <v>#REF!</v>
      </c>
      <c r="AL890" s="19" t="e">
        <f>#REF!-#REF!</f>
        <v>#REF!</v>
      </c>
      <c r="AM890" s="19" t="e">
        <f>Q890-#REF!</f>
        <v>#REF!</v>
      </c>
      <c r="AN890" s="19" t="e">
        <f>R890-#REF!</f>
        <v>#REF!</v>
      </c>
      <c r="AO890" s="19" t="e">
        <f>#REF!-#REF!</f>
        <v>#REF!</v>
      </c>
      <c r="AP890" s="223" t="e">
        <f>IF(AK890&gt;0,AK890/#REF!*100,"")</f>
        <v>#REF!</v>
      </c>
      <c r="AQ890" s="223" t="e">
        <f>IF(AL890&gt;0,AL890/#REF!*100,"")</f>
        <v>#REF!</v>
      </c>
      <c r="AR890" s="223" t="e">
        <f t="shared" si="2048"/>
        <v>#REF!</v>
      </c>
      <c r="AS890" s="223" t="e">
        <f t="shared" si="2049"/>
        <v>#REF!</v>
      </c>
      <c r="AT890" s="223" t="e">
        <f>IF(AO890&gt;0,AO890/#REF!*100,"")</f>
        <v>#REF!</v>
      </c>
    </row>
    <row r="891" spans="1:46" ht="15" hidden="1" customHeight="1" outlineLevel="1" thickBot="1">
      <c r="A891" s="2535"/>
      <c r="B891" s="2603"/>
      <c r="C891" s="1307" t="s">
        <v>28</v>
      </c>
      <c r="D891" s="1308"/>
      <c r="E891" s="1308"/>
      <c r="F891" s="1308"/>
      <c r="G891" s="1607"/>
      <c r="H891" s="1607"/>
      <c r="I891" s="1607"/>
      <c r="J891" s="1607"/>
      <c r="K891" s="1607"/>
      <c r="L891" s="1455">
        <f t="shared" ref="L891:P891" si="2068">IF(L872&gt;0,L889/L872*100,)</f>
        <v>0</v>
      </c>
      <c r="M891" s="1455">
        <f t="shared" si="2068"/>
        <v>0</v>
      </c>
      <c r="N891" s="1455">
        <f t="shared" si="2068"/>
        <v>0</v>
      </c>
      <c r="O891" s="1455">
        <f t="shared" si="2068"/>
        <v>0</v>
      </c>
      <c r="P891" s="54">
        <f t="shared" si="2068"/>
        <v>0</v>
      </c>
      <c r="Q891" s="756"/>
      <c r="R891" s="756"/>
      <c r="S891" s="756"/>
      <c r="T891" s="756"/>
      <c r="U891" s="1367"/>
      <c r="V891" s="1442"/>
      <c r="W891" s="1443"/>
      <c r="X891" s="1443"/>
      <c r="Y891" s="1443"/>
      <c r="Z891" s="1455">
        <f t="shared" ref="Z891:AD891" si="2069">IF(Z872&gt;0,Z889/Z872*100,)</f>
        <v>0</v>
      </c>
      <c r="AA891" s="1455">
        <f t="shared" si="2069"/>
        <v>0</v>
      </c>
      <c r="AB891" s="1455">
        <f t="shared" si="2069"/>
        <v>0</v>
      </c>
      <c r="AC891" s="1455">
        <f t="shared" si="2069"/>
        <v>0</v>
      </c>
      <c r="AD891" s="54">
        <f t="shared" si="2069"/>
        <v>0</v>
      </c>
      <c r="AE891" s="1367"/>
      <c r="AF891" s="1442"/>
      <c r="AG891" s="1443"/>
      <c r="AH891" s="1443"/>
      <c r="AI891" s="1443"/>
      <c r="AJ891" s="2095"/>
      <c r="AK891" s="763" t="e">
        <f>#REF!-U891</f>
        <v>#REF!</v>
      </c>
      <c r="AL891" s="19" t="e">
        <f>#REF!-#REF!</f>
        <v>#REF!</v>
      </c>
      <c r="AM891" s="19" t="e">
        <f>Q891-#REF!</f>
        <v>#REF!</v>
      </c>
      <c r="AN891" s="19" t="e">
        <f>R891-#REF!</f>
        <v>#REF!</v>
      </c>
      <c r="AO891" s="19" t="e">
        <f>#REF!-#REF!</f>
        <v>#REF!</v>
      </c>
      <c r="AP891" s="223" t="e">
        <f>IF(AK891&gt;0,AK891/#REF!*100,"")</f>
        <v>#REF!</v>
      </c>
      <c r="AQ891" s="223" t="e">
        <f>IF(AL891&gt;0,AL891/#REF!*100,"")</f>
        <v>#REF!</v>
      </c>
      <c r="AR891" s="223" t="e">
        <f t="shared" si="2048"/>
        <v>#REF!</v>
      </c>
      <c r="AS891" s="223" t="e">
        <f t="shared" si="2049"/>
        <v>#REF!</v>
      </c>
      <c r="AT891" s="223" t="e">
        <f>IF(AO891&gt;0,AO891/#REF!*100,"")</f>
        <v>#REF!</v>
      </c>
    </row>
    <row r="892" spans="1:46" ht="15" hidden="1" customHeight="1" outlineLevel="1" thickBot="1">
      <c r="A892" s="2535"/>
      <c r="B892" s="2603"/>
      <c r="C892" s="1307" t="s">
        <v>76</v>
      </c>
      <c r="D892" s="1308"/>
      <c r="E892" s="1308"/>
      <c r="F892" s="1308"/>
      <c r="G892" s="1607"/>
      <c r="H892" s="1607"/>
      <c r="I892" s="1607"/>
      <c r="J892" s="1607"/>
      <c r="K892" s="1607"/>
      <c r="L892" s="1455">
        <f t="shared" ref="L892:P892" si="2070">IF(L878&gt;0,L889/L878*100,)</f>
        <v>0</v>
      </c>
      <c r="M892" s="1455">
        <f t="shared" si="2070"/>
        <v>0</v>
      </c>
      <c r="N892" s="1455">
        <f t="shared" si="2070"/>
        <v>0</v>
      </c>
      <c r="O892" s="1455">
        <f t="shared" si="2070"/>
        <v>0</v>
      </c>
      <c r="P892" s="54">
        <f t="shared" si="2070"/>
        <v>0</v>
      </c>
      <c r="Q892" s="756"/>
      <c r="R892" s="756"/>
      <c r="S892" s="756"/>
      <c r="T892" s="756"/>
      <c r="U892" s="1367"/>
      <c r="V892" s="1442"/>
      <c r="W892" s="1443"/>
      <c r="X892" s="1443"/>
      <c r="Y892" s="1443"/>
      <c r="Z892" s="1455">
        <f t="shared" ref="Z892:AD892" si="2071">IF(Z878&gt;0,Z889/Z878*100,)</f>
        <v>0</v>
      </c>
      <c r="AA892" s="1455">
        <f t="shared" si="2071"/>
        <v>0</v>
      </c>
      <c r="AB892" s="1455">
        <f t="shared" si="2071"/>
        <v>0</v>
      </c>
      <c r="AC892" s="1455">
        <f t="shared" si="2071"/>
        <v>0</v>
      </c>
      <c r="AD892" s="54">
        <f t="shared" si="2071"/>
        <v>0</v>
      </c>
      <c r="AE892" s="1367"/>
      <c r="AF892" s="1442"/>
      <c r="AG892" s="1443"/>
      <c r="AH892" s="1443"/>
      <c r="AI892" s="1443"/>
      <c r="AJ892" s="2095"/>
      <c r="AK892" s="763" t="e">
        <f>#REF!-U892</f>
        <v>#REF!</v>
      </c>
      <c r="AL892" s="19" t="e">
        <f>#REF!-#REF!</f>
        <v>#REF!</v>
      </c>
      <c r="AM892" s="19" t="e">
        <f>Q892-#REF!</f>
        <v>#REF!</v>
      </c>
      <c r="AN892" s="19" t="e">
        <f>R892-#REF!</f>
        <v>#REF!</v>
      </c>
      <c r="AO892" s="19" t="e">
        <f>#REF!-#REF!</f>
        <v>#REF!</v>
      </c>
      <c r="AP892" s="223" t="e">
        <f>IF(AK892&gt;0,AK892/#REF!*100,"")</f>
        <v>#REF!</v>
      </c>
      <c r="AQ892" s="223" t="e">
        <f>IF(AL892&gt;0,AL892/#REF!*100,"")</f>
        <v>#REF!</v>
      </c>
      <c r="AR892" s="223" t="e">
        <f t="shared" si="2048"/>
        <v>#REF!</v>
      </c>
      <c r="AS892" s="223" t="e">
        <f t="shared" si="2049"/>
        <v>#REF!</v>
      </c>
      <c r="AT892" s="223" t="e">
        <f>IF(AO892&gt;0,AO892/#REF!*100,"")</f>
        <v>#REF!</v>
      </c>
    </row>
    <row r="893" spans="1:46" ht="15" hidden="1" customHeight="1" outlineLevel="1" thickBot="1">
      <c r="A893" s="2535" t="s">
        <v>37</v>
      </c>
      <c r="B893" s="2603" t="s">
        <v>23</v>
      </c>
      <c r="C893" s="1290" t="s">
        <v>302</v>
      </c>
      <c r="D893" s="1291"/>
      <c r="E893" s="1291"/>
      <c r="F893" s="1291"/>
      <c r="G893" s="1440"/>
      <c r="H893" s="1440"/>
      <c r="I893" s="1440"/>
      <c r="J893" s="1440"/>
      <c r="K893" s="1440"/>
      <c r="L893" s="1457">
        <f>SUM(M893:P893)</f>
        <v>0</v>
      </c>
      <c r="M893" s="1447"/>
      <c r="N893" s="1448"/>
      <c r="O893" s="1448"/>
      <c r="P893" s="52"/>
      <c r="Q893" s="756"/>
      <c r="R893" s="756"/>
      <c r="S893" s="756"/>
      <c r="T893" s="756"/>
      <c r="U893" s="1441">
        <f t="shared" ref="U893" si="2072">U892*0.76*1.49/1000</f>
        <v>0</v>
      </c>
      <c r="V893" s="1472">
        <f>V892*0.76*1.49/1000</f>
        <v>0</v>
      </c>
      <c r="W893" s="1441">
        <f>W892*0.76*1.49/1000</f>
        <v>0</v>
      </c>
      <c r="X893" s="1441">
        <f>X892*0.76*1.49/1000</f>
        <v>0</v>
      </c>
      <c r="Y893" s="1441">
        <f>Y892*0.76*1.49/1000</f>
        <v>0</v>
      </c>
      <c r="Z893" s="1457">
        <f>SUM(AA893:AD893)</f>
        <v>0</v>
      </c>
      <c r="AA893" s="1447"/>
      <c r="AB893" s="1448"/>
      <c r="AC893" s="1448"/>
      <c r="AD893" s="52"/>
      <c r="AE893" s="1441">
        <f t="shared" ref="AE893" si="2073">AE892*0.76*1.49/1000</f>
        <v>0</v>
      </c>
      <c r="AF893" s="1472">
        <f>AF892*0.76*1.49/1000</f>
        <v>0</v>
      </c>
      <c r="AG893" s="1441">
        <f>AG892*0.76*1.49/1000</f>
        <v>0</v>
      </c>
      <c r="AH893" s="1441">
        <f>AH892*0.76*1.49/1000</f>
        <v>0</v>
      </c>
      <c r="AI893" s="1441">
        <f>AI892*0.76*1.49/1000</f>
        <v>0</v>
      </c>
      <c r="AJ893" s="763"/>
      <c r="AK893" s="763" t="e">
        <f>#REF!-U893</f>
        <v>#REF!</v>
      </c>
      <c r="AL893" s="19" t="e">
        <f>#REF!-#REF!</f>
        <v>#REF!</v>
      </c>
      <c r="AM893" s="19" t="e">
        <f>Q893-#REF!</f>
        <v>#REF!</v>
      </c>
      <c r="AN893" s="19" t="e">
        <f>R893-#REF!</f>
        <v>#REF!</v>
      </c>
      <c r="AO893" s="19" t="e">
        <f>#REF!-#REF!</f>
        <v>#REF!</v>
      </c>
      <c r="AP893" s="223" t="e">
        <f>IF(AK893&gt;0,AK893/#REF!*100,"")</f>
        <v>#REF!</v>
      </c>
      <c r="AQ893" s="223" t="e">
        <f>IF(AL893&gt;0,AL893/#REF!*100,"")</f>
        <v>#REF!</v>
      </c>
      <c r="AR893" s="223" t="e">
        <f t="shared" si="2048"/>
        <v>#REF!</v>
      </c>
      <c r="AS893" s="223" t="e">
        <f t="shared" si="2049"/>
        <v>#REF!</v>
      </c>
      <c r="AT893" s="223" t="e">
        <f>IF(AO893&gt;0,AO893/#REF!*100,"")</f>
        <v>#REF!</v>
      </c>
    </row>
    <row r="894" spans="1:46" ht="15" hidden="1" customHeight="1" outlineLevel="1" thickBot="1">
      <c r="A894" s="2535"/>
      <c r="B894" s="2603"/>
      <c r="C894" s="1290" t="s">
        <v>303</v>
      </c>
      <c r="D894" s="1291"/>
      <c r="E894" s="1291"/>
      <c r="F894" s="1291"/>
      <c r="G894" s="1440"/>
      <c r="H894" s="1440"/>
      <c r="I894" s="1440"/>
      <c r="J894" s="1440"/>
      <c r="K894" s="1440"/>
      <c r="L894" s="1457">
        <f>SUM(M894:P894)</f>
        <v>0</v>
      </c>
      <c r="M894" s="1447"/>
      <c r="N894" s="1448"/>
      <c r="O894" s="1448"/>
      <c r="P894" s="52"/>
      <c r="Q894" s="756"/>
      <c r="R894" s="756"/>
      <c r="S894" s="756"/>
      <c r="T894" s="756"/>
      <c r="U894" s="1367"/>
      <c r="V894" s="1442"/>
      <c r="W894" s="1443"/>
      <c r="X894" s="1443"/>
      <c r="Y894" s="1443"/>
      <c r="Z894" s="1457">
        <f>SUM(AA894:AD894)</f>
        <v>0</v>
      </c>
      <c r="AA894" s="1447"/>
      <c r="AB894" s="1448"/>
      <c r="AC894" s="1448"/>
      <c r="AD894" s="52"/>
      <c r="AE894" s="1367"/>
      <c r="AF894" s="1442"/>
      <c r="AG894" s="1443"/>
      <c r="AH894" s="1443"/>
      <c r="AI894" s="1443"/>
      <c r="AJ894" s="2095"/>
      <c r="AK894" s="763" t="e">
        <f>#REF!-U894</f>
        <v>#REF!</v>
      </c>
      <c r="AL894" s="19" t="e">
        <f>#REF!-#REF!</f>
        <v>#REF!</v>
      </c>
      <c r="AM894" s="19" t="e">
        <f>Q894-#REF!</f>
        <v>#REF!</v>
      </c>
      <c r="AN894" s="19" t="e">
        <f>R894-#REF!</f>
        <v>#REF!</v>
      </c>
      <c r="AO894" s="19" t="e">
        <f>#REF!-#REF!</f>
        <v>#REF!</v>
      </c>
      <c r="AP894" s="223" t="e">
        <f>IF(AK894&gt;0,AK894/#REF!*100,"")</f>
        <v>#REF!</v>
      </c>
      <c r="AQ894" s="223" t="e">
        <f>IF(AL894&gt;0,AL894/#REF!*100,"")</f>
        <v>#REF!</v>
      </c>
      <c r="AR894" s="223" t="e">
        <f t="shared" si="2048"/>
        <v>#REF!</v>
      </c>
      <c r="AS894" s="223" t="e">
        <f t="shared" si="2049"/>
        <v>#REF!</v>
      </c>
      <c r="AT894" s="223" t="e">
        <f>IF(AO894&gt;0,AO894/#REF!*100,"")</f>
        <v>#REF!</v>
      </c>
    </row>
    <row r="895" spans="1:46" ht="15" hidden="1" customHeight="1" outlineLevel="1" thickBot="1">
      <c r="A895" s="2535"/>
      <c r="B895" s="2603"/>
      <c r="C895" s="1307" t="s">
        <v>29</v>
      </c>
      <c r="D895" s="1308"/>
      <c r="E895" s="1308"/>
      <c r="F895" s="1308"/>
      <c r="G895" s="1607"/>
      <c r="H895" s="1607"/>
      <c r="I895" s="1607"/>
      <c r="J895" s="1607"/>
      <c r="K895" s="1607"/>
      <c r="L895" s="1455">
        <f t="shared" ref="L895:P895" si="2074">IF(L873&gt;0,L893/L873*100,)</f>
        <v>0</v>
      </c>
      <c r="M895" s="1455">
        <f t="shared" si="2074"/>
        <v>0</v>
      </c>
      <c r="N895" s="1455">
        <f t="shared" si="2074"/>
        <v>0</v>
      </c>
      <c r="O895" s="1455">
        <f t="shared" si="2074"/>
        <v>0</v>
      </c>
      <c r="P895" s="54">
        <f t="shared" si="2074"/>
        <v>0</v>
      </c>
      <c r="Q895" s="756"/>
      <c r="R895" s="756"/>
      <c r="S895" s="756"/>
      <c r="T895" s="756"/>
      <c r="U895" s="1367"/>
      <c r="V895" s="1442"/>
      <c r="W895" s="1443"/>
      <c r="X895" s="1443"/>
      <c r="Y895" s="1443"/>
      <c r="Z895" s="1455">
        <f t="shared" ref="Z895:AD895" si="2075">IF(Z873&gt;0,Z893/Z873*100,)</f>
        <v>0</v>
      </c>
      <c r="AA895" s="1455">
        <f t="shared" si="2075"/>
        <v>0</v>
      </c>
      <c r="AB895" s="1455">
        <f t="shared" si="2075"/>
        <v>0</v>
      </c>
      <c r="AC895" s="1455">
        <f t="shared" si="2075"/>
        <v>0</v>
      </c>
      <c r="AD895" s="54">
        <f t="shared" si="2075"/>
        <v>0</v>
      </c>
      <c r="AE895" s="1367"/>
      <c r="AF895" s="1442"/>
      <c r="AG895" s="1443"/>
      <c r="AH895" s="1443"/>
      <c r="AI895" s="1443"/>
      <c r="AJ895" s="2095"/>
      <c r="AK895" s="763" t="e">
        <f>#REF!-U895</f>
        <v>#REF!</v>
      </c>
      <c r="AL895" s="19" t="e">
        <f>#REF!-#REF!</f>
        <v>#REF!</v>
      </c>
      <c r="AM895" s="19" t="e">
        <f>Q895-#REF!</f>
        <v>#REF!</v>
      </c>
      <c r="AN895" s="19" t="e">
        <f>R895-#REF!</f>
        <v>#REF!</v>
      </c>
      <c r="AO895" s="19" t="e">
        <f>#REF!-#REF!</f>
        <v>#REF!</v>
      </c>
      <c r="AP895" s="223" t="e">
        <f>IF(AK895&gt;0,AK895/#REF!*100,"")</f>
        <v>#REF!</v>
      </c>
      <c r="AQ895" s="223" t="e">
        <f>IF(AL895&gt;0,AL895/#REF!*100,"")</f>
        <v>#REF!</v>
      </c>
      <c r="AR895" s="223" t="e">
        <f t="shared" si="2048"/>
        <v>#REF!</v>
      </c>
      <c r="AS895" s="223" t="e">
        <f t="shared" si="2049"/>
        <v>#REF!</v>
      </c>
      <c r="AT895" s="223" t="e">
        <f>IF(AO895&gt;0,AO895/#REF!*100,"")</f>
        <v>#REF!</v>
      </c>
    </row>
    <row r="896" spans="1:46" ht="15" hidden="1" customHeight="1" outlineLevel="1" thickBot="1">
      <c r="A896" s="2535"/>
      <c r="B896" s="2603"/>
      <c r="C896" s="1307" t="s">
        <v>77</v>
      </c>
      <c r="D896" s="1308"/>
      <c r="E896" s="1308"/>
      <c r="F896" s="1308"/>
      <c r="G896" s="1607"/>
      <c r="H896" s="1607"/>
      <c r="I896" s="1607"/>
      <c r="J896" s="1607"/>
      <c r="K896" s="1607"/>
      <c r="L896" s="1455">
        <f t="shared" ref="L896:P896" si="2076">IF(L879&gt;0,L893/L879*100,)</f>
        <v>0</v>
      </c>
      <c r="M896" s="1455">
        <f t="shared" si="2076"/>
        <v>0</v>
      </c>
      <c r="N896" s="1455">
        <f t="shared" si="2076"/>
        <v>0</v>
      </c>
      <c r="O896" s="1455">
        <f t="shared" si="2076"/>
        <v>0</v>
      </c>
      <c r="P896" s="54">
        <f t="shared" si="2076"/>
        <v>0</v>
      </c>
      <c r="Q896" s="756"/>
      <c r="R896" s="756"/>
      <c r="S896" s="756"/>
      <c r="T896" s="756"/>
      <c r="U896" s="1367"/>
      <c r="V896" s="1442"/>
      <c r="W896" s="1443"/>
      <c r="X896" s="1443"/>
      <c r="Y896" s="1443"/>
      <c r="Z896" s="1455">
        <f t="shared" ref="Z896:AD896" si="2077">IF(Z879&gt;0,Z893/Z879*100,)</f>
        <v>0</v>
      </c>
      <c r="AA896" s="1455">
        <f t="shared" si="2077"/>
        <v>0</v>
      </c>
      <c r="AB896" s="1455">
        <f t="shared" si="2077"/>
        <v>0</v>
      </c>
      <c r="AC896" s="1455">
        <f t="shared" si="2077"/>
        <v>0</v>
      </c>
      <c r="AD896" s="54">
        <f t="shared" si="2077"/>
        <v>0</v>
      </c>
      <c r="AE896" s="1367"/>
      <c r="AF896" s="1442"/>
      <c r="AG896" s="1443"/>
      <c r="AH896" s="1443"/>
      <c r="AI896" s="1443"/>
      <c r="AJ896" s="2095"/>
      <c r="AK896" s="763" t="e">
        <f>#REF!-U896</f>
        <v>#REF!</v>
      </c>
      <c r="AL896" s="19" t="e">
        <f>#REF!-#REF!</f>
        <v>#REF!</v>
      </c>
      <c r="AM896" s="19" t="e">
        <f>Q896-#REF!</f>
        <v>#REF!</v>
      </c>
      <c r="AN896" s="19" t="e">
        <f>R896-#REF!</f>
        <v>#REF!</v>
      </c>
      <c r="AO896" s="19" t="e">
        <f>#REF!-#REF!</f>
        <v>#REF!</v>
      </c>
      <c r="AP896" s="223" t="e">
        <f>IF(AK896&gt;0,AK896/#REF!*100,"")</f>
        <v>#REF!</v>
      </c>
      <c r="AQ896" s="223" t="e">
        <f>IF(AL896&gt;0,AL896/#REF!*100,"")</f>
        <v>#REF!</v>
      </c>
      <c r="AR896" s="223" t="e">
        <f t="shared" si="2048"/>
        <v>#REF!</v>
      </c>
      <c r="AS896" s="223" t="e">
        <f t="shared" si="2049"/>
        <v>#REF!</v>
      </c>
      <c r="AT896" s="223" t="e">
        <f>IF(AO896&gt;0,AO896/#REF!*100,"")</f>
        <v>#REF!</v>
      </c>
    </row>
    <row r="897" spans="1:50" ht="15" hidden="1" customHeight="1" outlineLevel="1" thickBot="1">
      <c r="A897" s="2535" t="s">
        <v>38</v>
      </c>
      <c r="B897" s="2603" t="s">
        <v>24</v>
      </c>
      <c r="C897" s="1290" t="s">
        <v>302</v>
      </c>
      <c r="D897" s="1291"/>
      <c r="E897" s="1291"/>
      <c r="F897" s="1291"/>
      <c r="G897" s="1440"/>
      <c r="H897" s="1440"/>
      <c r="I897" s="1440"/>
      <c r="J897" s="1440"/>
      <c r="K897" s="1440"/>
      <c r="L897" s="1457">
        <f>SUM(M897:P897)</f>
        <v>0</v>
      </c>
      <c r="M897" s="1447"/>
      <c r="N897" s="1448"/>
      <c r="O897" s="1448"/>
      <c r="P897" s="52"/>
      <c r="Q897" s="756"/>
      <c r="R897" s="756"/>
      <c r="S897" s="756"/>
      <c r="T897" s="756"/>
      <c r="U897" s="1441">
        <f t="shared" ref="U897:Y899" si="2078">U901+U905</f>
        <v>0</v>
      </c>
      <c r="V897" s="1472">
        <f t="shared" si="2078"/>
        <v>0</v>
      </c>
      <c r="W897" s="1441">
        <f t="shared" si="2078"/>
        <v>0</v>
      </c>
      <c r="X897" s="1441">
        <f t="shared" si="2078"/>
        <v>0</v>
      </c>
      <c r="Y897" s="1441">
        <f t="shared" si="2078"/>
        <v>0</v>
      </c>
      <c r="Z897" s="1457">
        <f>SUM(AA897:AD897)</f>
        <v>0</v>
      </c>
      <c r="AA897" s="1447"/>
      <c r="AB897" s="1448"/>
      <c r="AC897" s="1448"/>
      <c r="AD897" s="52"/>
      <c r="AE897" s="1441">
        <f t="shared" ref="AE897:AI897" si="2079">AE901+AE905</f>
        <v>0</v>
      </c>
      <c r="AF897" s="1472">
        <f t="shared" si="2079"/>
        <v>0</v>
      </c>
      <c r="AG897" s="1441">
        <f t="shared" si="2079"/>
        <v>0</v>
      </c>
      <c r="AH897" s="1441">
        <f t="shared" si="2079"/>
        <v>0</v>
      </c>
      <c r="AI897" s="1441">
        <f t="shared" si="2079"/>
        <v>0</v>
      </c>
      <c r="AJ897" s="763"/>
      <c r="AK897" s="763" t="e">
        <f>#REF!-U897</f>
        <v>#REF!</v>
      </c>
      <c r="AL897" s="19" t="e">
        <f>#REF!-#REF!</f>
        <v>#REF!</v>
      </c>
      <c r="AM897" s="19" t="e">
        <f>Q897-#REF!</f>
        <v>#REF!</v>
      </c>
      <c r="AN897" s="19" t="e">
        <f>R897-#REF!</f>
        <v>#REF!</v>
      </c>
      <c r="AO897" s="19" t="e">
        <f>#REF!-#REF!</f>
        <v>#REF!</v>
      </c>
      <c r="AP897" s="223" t="e">
        <f>IF(AK897&gt;0,AK897/#REF!*100,"")</f>
        <v>#REF!</v>
      </c>
      <c r="AQ897" s="223" t="e">
        <f>IF(AL897&gt;0,AL897/#REF!*100,"")</f>
        <v>#REF!</v>
      </c>
      <c r="AR897" s="223" t="e">
        <f t="shared" si="2048"/>
        <v>#REF!</v>
      </c>
      <c r="AS897" s="223" t="e">
        <f t="shared" si="2049"/>
        <v>#REF!</v>
      </c>
      <c r="AT897" s="223" t="e">
        <f>IF(AO897&gt;0,AO897/#REF!*100,"")</f>
        <v>#REF!</v>
      </c>
    </row>
    <row r="898" spans="1:50" ht="15" hidden="1" customHeight="1" outlineLevel="1" thickBot="1">
      <c r="A898" s="2535"/>
      <c r="B898" s="2603"/>
      <c r="C898" s="1290" t="s">
        <v>303</v>
      </c>
      <c r="D898" s="1291"/>
      <c r="E898" s="1291"/>
      <c r="F898" s="1291"/>
      <c r="G898" s="1440"/>
      <c r="H898" s="1440"/>
      <c r="I898" s="1440"/>
      <c r="J898" s="1440"/>
      <c r="K898" s="1440"/>
      <c r="L898" s="1457">
        <f>SUM(M898:P898)</f>
        <v>0</v>
      </c>
      <c r="M898" s="1447"/>
      <c r="N898" s="1448"/>
      <c r="O898" s="1448"/>
      <c r="P898" s="52"/>
      <c r="Q898" s="756"/>
      <c r="R898" s="756"/>
      <c r="S898" s="756"/>
      <c r="T898" s="756"/>
      <c r="U898" s="1441">
        <f t="shared" si="2078"/>
        <v>0</v>
      </c>
      <c r="V898" s="1472">
        <f t="shared" si="2078"/>
        <v>0</v>
      </c>
      <c r="W898" s="1441">
        <f t="shared" si="2078"/>
        <v>0</v>
      </c>
      <c r="X898" s="1441">
        <f t="shared" si="2078"/>
        <v>0</v>
      </c>
      <c r="Y898" s="1441">
        <f t="shared" si="2078"/>
        <v>0</v>
      </c>
      <c r="Z898" s="1457">
        <f>SUM(AA898:AD898)</f>
        <v>0</v>
      </c>
      <c r="AA898" s="1447"/>
      <c r="AB898" s="1448"/>
      <c r="AC898" s="1448"/>
      <c r="AD898" s="52"/>
      <c r="AE898" s="1441">
        <f t="shared" ref="AE898:AI898" si="2080">AE902+AE906</f>
        <v>0</v>
      </c>
      <c r="AF898" s="1472">
        <f t="shared" si="2080"/>
        <v>0</v>
      </c>
      <c r="AG898" s="1441">
        <f t="shared" si="2080"/>
        <v>0</v>
      </c>
      <c r="AH898" s="1441">
        <f t="shared" si="2080"/>
        <v>0</v>
      </c>
      <c r="AI898" s="1441">
        <f t="shared" si="2080"/>
        <v>0</v>
      </c>
      <c r="AJ898" s="763"/>
      <c r="AK898" s="763" t="e">
        <f>#REF!-U898</f>
        <v>#REF!</v>
      </c>
      <c r="AL898" s="19" t="e">
        <f>#REF!-#REF!</f>
        <v>#REF!</v>
      </c>
      <c r="AM898" s="19" t="e">
        <f>Q898-#REF!</f>
        <v>#REF!</v>
      </c>
      <c r="AN898" s="19" t="e">
        <f>R898-#REF!</f>
        <v>#REF!</v>
      </c>
      <c r="AO898" s="19" t="e">
        <f>#REF!-#REF!</f>
        <v>#REF!</v>
      </c>
      <c r="AP898" s="223" t="e">
        <f>IF(AK898&gt;0,AK898/#REF!*100,"")</f>
        <v>#REF!</v>
      </c>
      <c r="AQ898" s="223" t="e">
        <f>IF(AL898&gt;0,AL898/#REF!*100,"")</f>
        <v>#REF!</v>
      </c>
      <c r="AR898" s="223" t="e">
        <f t="shared" si="2048"/>
        <v>#REF!</v>
      </c>
      <c r="AS898" s="223" t="e">
        <f t="shared" si="2049"/>
        <v>#REF!</v>
      </c>
      <c r="AT898" s="223" t="e">
        <f>IF(AO898&gt;0,AO898/#REF!*100,"")</f>
        <v>#REF!</v>
      </c>
    </row>
    <row r="899" spans="1:50" ht="15" hidden="1" customHeight="1" outlineLevel="1" thickBot="1">
      <c r="A899" s="2535"/>
      <c r="B899" s="2603"/>
      <c r="C899" s="1307" t="s">
        <v>30</v>
      </c>
      <c r="D899" s="1308"/>
      <c r="E899" s="1308"/>
      <c r="F899" s="1308"/>
      <c r="G899" s="1607"/>
      <c r="H899" s="1607"/>
      <c r="I899" s="1607"/>
      <c r="J899" s="1607"/>
      <c r="K899" s="1607"/>
      <c r="L899" s="1455">
        <f t="shared" ref="L899:P899" si="2081">IF(L874&gt;0,L897/L874*100,)</f>
        <v>0</v>
      </c>
      <c r="M899" s="1455">
        <f t="shared" si="2081"/>
        <v>0</v>
      </c>
      <c r="N899" s="1455">
        <f t="shared" si="2081"/>
        <v>0</v>
      </c>
      <c r="O899" s="1455">
        <f t="shared" si="2081"/>
        <v>0</v>
      </c>
      <c r="P899" s="54">
        <f t="shared" si="2081"/>
        <v>0</v>
      </c>
      <c r="Q899" s="756"/>
      <c r="R899" s="756"/>
      <c r="S899" s="756"/>
      <c r="T899" s="756"/>
      <c r="U899" s="1441">
        <f t="shared" si="2078"/>
        <v>0</v>
      </c>
      <c r="V899" s="1472">
        <f t="shared" si="2078"/>
        <v>0</v>
      </c>
      <c r="W899" s="1441">
        <f t="shared" si="2078"/>
        <v>0</v>
      </c>
      <c r="X899" s="1441">
        <f t="shared" si="2078"/>
        <v>0</v>
      </c>
      <c r="Y899" s="1441">
        <f t="shared" si="2078"/>
        <v>0</v>
      </c>
      <c r="Z899" s="1455">
        <f t="shared" ref="Z899:AD899" si="2082">IF(Z874&gt;0,Z897/Z874*100,)</f>
        <v>0</v>
      </c>
      <c r="AA899" s="1455">
        <f t="shared" si="2082"/>
        <v>0</v>
      </c>
      <c r="AB899" s="1455">
        <f t="shared" si="2082"/>
        <v>0</v>
      </c>
      <c r="AC899" s="1455">
        <f t="shared" si="2082"/>
        <v>0</v>
      </c>
      <c r="AD899" s="54">
        <f t="shared" si="2082"/>
        <v>0</v>
      </c>
      <c r="AE899" s="1441">
        <f t="shared" ref="AE899:AI899" si="2083">AE903+AE907</f>
        <v>0</v>
      </c>
      <c r="AF899" s="1472">
        <f t="shared" si="2083"/>
        <v>0</v>
      </c>
      <c r="AG899" s="1441">
        <f t="shared" si="2083"/>
        <v>0</v>
      </c>
      <c r="AH899" s="1441">
        <f t="shared" si="2083"/>
        <v>0</v>
      </c>
      <c r="AI899" s="1441">
        <f t="shared" si="2083"/>
        <v>0</v>
      </c>
      <c r="AJ899" s="763"/>
      <c r="AK899" s="763" t="e">
        <f>#REF!-U899</f>
        <v>#REF!</v>
      </c>
      <c r="AL899" s="19" t="e">
        <f>#REF!-#REF!</f>
        <v>#REF!</v>
      </c>
      <c r="AM899" s="19" t="e">
        <f>Q899-#REF!</f>
        <v>#REF!</v>
      </c>
      <c r="AN899" s="19" t="e">
        <f>R899-#REF!</f>
        <v>#REF!</v>
      </c>
      <c r="AO899" s="19" t="e">
        <f>#REF!-#REF!</f>
        <v>#REF!</v>
      </c>
      <c r="AP899" s="223" t="e">
        <f>IF(AK899&gt;0,AK899/#REF!*100,"")</f>
        <v>#REF!</v>
      </c>
      <c r="AQ899" s="223" t="e">
        <f>IF(AL899&gt;0,AL899/#REF!*100,"")</f>
        <v>#REF!</v>
      </c>
      <c r="AR899" s="223" t="e">
        <f t="shared" si="2048"/>
        <v>#REF!</v>
      </c>
      <c r="AS899" s="223" t="e">
        <f t="shared" si="2049"/>
        <v>#REF!</v>
      </c>
      <c r="AT899" s="223" t="e">
        <f>IF(AO899&gt;0,AO899/#REF!*100,"")</f>
        <v>#REF!</v>
      </c>
    </row>
    <row r="900" spans="1:50" ht="15" hidden="1" customHeight="1" outlineLevel="1">
      <c r="A900" s="2535"/>
      <c r="B900" s="2603"/>
      <c r="C900" s="1307" t="s">
        <v>78</v>
      </c>
      <c r="D900" s="1308"/>
      <c r="E900" s="1308"/>
      <c r="F900" s="1308"/>
      <c r="G900" s="1607"/>
      <c r="H900" s="1607"/>
      <c r="I900" s="1607"/>
      <c r="J900" s="1607"/>
      <c r="K900" s="1607"/>
      <c r="L900" s="1455">
        <f t="shared" ref="L900:P900" si="2084">IF(L880&gt;0,L897/L880*100,)</f>
        <v>0</v>
      </c>
      <c r="M900" s="1455">
        <f t="shared" si="2084"/>
        <v>0</v>
      </c>
      <c r="N900" s="1455">
        <f t="shared" si="2084"/>
        <v>0</v>
      </c>
      <c r="O900" s="1455">
        <f t="shared" si="2084"/>
        <v>0</v>
      </c>
      <c r="P900" s="54">
        <f t="shared" si="2084"/>
        <v>0</v>
      </c>
      <c r="Q900" s="765"/>
      <c r="R900" s="765"/>
      <c r="S900" s="765"/>
      <c r="T900" s="765"/>
      <c r="U900" s="1367"/>
      <c r="V900" s="1442"/>
      <c r="W900" s="1443"/>
      <c r="X900" s="1443"/>
      <c r="Y900" s="1443"/>
      <c r="Z900" s="1455">
        <f t="shared" ref="Z900:AD900" si="2085">IF(Z880&gt;0,Z897/Z880*100,)</f>
        <v>0</v>
      </c>
      <c r="AA900" s="1455">
        <f t="shared" si="2085"/>
        <v>0</v>
      </c>
      <c r="AB900" s="1455">
        <f t="shared" si="2085"/>
        <v>0</v>
      </c>
      <c r="AC900" s="1455">
        <f t="shared" si="2085"/>
        <v>0</v>
      </c>
      <c r="AD900" s="54">
        <f t="shared" si="2085"/>
        <v>0</v>
      </c>
      <c r="AE900" s="1367"/>
      <c r="AF900" s="1442"/>
      <c r="AG900" s="1443"/>
      <c r="AH900" s="1443"/>
      <c r="AI900" s="1443"/>
      <c r="AJ900" s="2095"/>
      <c r="AK900" s="763" t="e">
        <f>#REF!-U900</f>
        <v>#REF!</v>
      </c>
      <c r="AL900" s="19" t="e">
        <f>#REF!-#REF!</f>
        <v>#REF!</v>
      </c>
      <c r="AM900" s="19" t="e">
        <f>Q900-#REF!</f>
        <v>#REF!</v>
      </c>
      <c r="AN900" s="19" t="e">
        <f>R900-#REF!</f>
        <v>#REF!</v>
      </c>
      <c r="AO900" s="19" t="e">
        <f>#REF!-#REF!</f>
        <v>#REF!</v>
      </c>
      <c r="AP900" s="223" t="e">
        <f>IF(AK900&gt;0,AK900/#REF!*100,"")</f>
        <v>#REF!</v>
      </c>
      <c r="AQ900" s="223" t="e">
        <f>IF(AL900&gt;0,AL900/#REF!*100,"")</f>
        <v>#REF!</v>
      </c>
      <c r="AR900" s="223" t="e">
        <f t="shared" si="2048"/>
        <v>#REF!</v>
      </c>
      <c r="AS900" s="223" t="e">
        <f t="shared" si="2049"/>
        <v>#REF!</v>
      </c>
      <c r="AT900" s="223" t="e">
        <f>IF(AO900&gt;0,AO900/#REF!*100,"")</f>
        <v>#REF!</v>
      </c>
    </row>
    <row r="901" spans="1:50" ht="15" hidden="1" customHeight="1" outlineLevel="1">
      <c r="A901" s="2561">
        <v>5</v>
      </c>
      <c r="B901" s="2578" t="s">
        <v>60</v>
      </c>
      <c r="C901" s="1290" t="s">
        <v>302</v>
      </c>
      <c r="D901" s="1319"/>
      <c r="E901" s="1319"/>
      <c r="F901" s="1319"/>
      <c r="G901" s="1608"/>
      <c r="H901" s="1608"/>
      <c r="I901" s="1608"/>
      <c r="J901" s="1608"/>
      <c r="K901" s="1608"/>
      <c r="L901" s="1457">
        <f>SUM(M901:P901)</f>
        <v>0</v>
      </c>
      <c r="M901" s="1447"/>
      <c r="N901" s="1448"/>
      <c r="O901" s="1448"/>
      <c r="P901" s="52"/>
      <c r="Q901" s="1291"/>
      <c r="R901" s="1291"/>
      <c r="S901" s="1291"/>
      <c r="T901" s="1291"/>
      <c r="U901" s="757"/>
      <c r="V901" s="1442"/>
      <c r="W901" s="1443"/>
      <c r="X901" s="1443"/>
      <c r="Y901" s="1443"/>
      <c r="Z901" s="1457">
        <f>SUM(AA901:AD901)</f>
        <v>0</v>
      </c>
      <c r="AA901" s="1447"/>
      <c r="AB901" s="1448"/>
      <c r="AC901" s="1448"/>
      <c r="AD901" s="52"/>
      <c r="AE901" s="757"/>
      <c r="AF901" s="1442"/>
      <c r="AG901" s="1443"/>
      <c r="AH901" s="1443"/>
      <c r="AI901" s="1443"/>
      <c r="AJ901" s="2095"/>
      <c r="AK901" s="763" t="e">
        <f>#REF!-U901</f>
        <v>#REF!</v>
      </c>
      <c r="AL901" s="19" t="e">
        <f>#REF!-#REF!</f>
        <v>#REF!</v>
      </c>
      <c r="AM901" s="19" t="e">
        <f>Q901-#REF!</f>
        <v>#REF!</v>
      </c>
      <c r="AN901" s="19" t="e">
        <f>R901-#REF!</f>
        <v>#REF!</v>
      </c>
      <c r="AO901" s="19" t="e">
        <f>#REF!-#REF!</f>
        <v>#REF!</v>
      </c>
      <c r="AP901" s="223" t="e">
        <f>IF(AK901&gt;0,AK901/#REF!*100,"")</f>
        <v>#REF!</v>
      </c>
      <c r="AQ901" s="223" t="e">
        <f>IF(AL901&gt;0,AL901/#REF!*100,"")</f>
        <v>#REF!</v>
      </c>
      <c r="AR901" s="223" t="e">
        <f t="shared" si="2048"/>
        <v>#REF!</v>
      </c>
      <c r="AS901" s="223" t="e">
        <f t="shared" si="2049"/>
        <v>#REF!</v>
      </c>
      <c r="AT901" s="223" t="e">
        <f>IF(AO901&gt;0,AO901/#REF!*100,"")</f>
        <v>#REF!</v>
      </c>
    </row>
    <row r="902" spans="1:50" ht="15" hidden="1" customHeight="1" outlineLevel="1">
      <c r="A902" s="2562"/>
      <c r="B902" s="2579"/>
      <c r="C902" s="1290" t="s">
        <v>79</v>
      </c>
      <c r="D902" s="1319"/>
      <c r="E902" s="1319"/>
      <c r="F902" s="1319"/>
      <c r="G902" s="1608"/>
      <c r="H902" s="1608"/>
      <c r="I902" s="1608"/>
      <c r="J902" s="1608"/>
      <c r="K902" s="1608"/>
      <c r="L902" s="1455">
        <f t="shared" ref="L902:P902" si="2086">IF(L881&gt;0,L901/L881*100,)</f>
        <v>0</v>
      </c>
      <c r="M902" s="1455">
        <f t="shared" si="2086"/>
        <v>0</v>
      </c>
      <c r="N902" s="1455">
        <f t="shared" si="2086"/>
        <v>0</v>
      </c>
      <c r="O902" s="1455">
        <f t="shared" si="2086"/>
        <v>0</v>
      </c>
      <c r="P902" s="54">
        <f t="shared" si="2086"/>
        <v>0</v>
      </c>
      <c r="Q902" s="1291"/>
      <c r="R902" s="1291"/>
      <c r="S902" s="1291"/>
      <c r="T902" s="1291"/>
      <c r="U902" s="758">
        <f t="shared" ref="U902" si="2087">U901*0.85*1.45/1000</f>
        <v>0</v>
      </c>
      <c r="V902" s="1472">
        <f>V901*0.85*1.45/1000</f>
        <v>0</v>
      </c>
      <c r="W902" s="1441">
        <f>W901*0.85*1.45/1000</f>
        <v>0</v>
      </c>
      <c r="X902" s="1441">
        <f>X901*0.85*1.45/1000</f>
        <v>0</v>
      </c>
      <c r="Y902" s="1441">
        <f>Y901*0.85*1.45/1000</f>
        <v>0</v>
      </c>
      <c r="Z902" s="1455">
        <f t="shared" ref="Z902:AD902" si="2088">IF(Z881&gt;0,Z901/Z881*100,)</f>
        <v>0</v>
      </c>
      <c r="AA902" s="1455">
        <f t="shared" si="2088"/>
        <v>0</v>
      </c>
      <c r="AB902" s="1455">
        <f t="shared" si="2088"/>
        <v>0</v>
      </c>
      <c r="AC902" s="1455">
        <f t="shared" si="2088"/>
        <v>0</v>
      </c>
      <c r="AD902" s="54">
        <f t="shared" si="2088"/>
        <v>0</v>
      </c>
      <c r="AE902" s="758">
        <f t="shared" ref="AE902" si="2089">AE901*0.85*1.45/1000</f>
        <v>0</v>
      </c>
      <c r="AF902" s="1472">
        <f>AF901*0.85*1.45/1000</f>
        <v>0</v>
      </c>
      <c r="AG902" s="1441">
        <f>AG901*0.85*1.45/1000</f>
        <v>0</v>
      </c>
      <c r="AH902" s="1441">
        <f>AH901*0.85*1.45/1000</f>
        <v>0</v>
      </c>
      <c r="AI902" s="1441">
        <f>AI901*0.85*1.45/1000</f>
        <v>0</v>
      </c>
      <c r="AJ902" s="763"/>
      <c r="AK902" s="763" t="e">
        <f>#REF!-U902</f>
        <v>#REF!</v>
      </c>
      <c r="AL902" s="19" t="e">
        <f>#REF!-#REF!</f>
        <v>#REF!</v>
      </c>
      <c r="AM902" s="19" t="e">
        <f>Q902-#REF!</f>
        <v>#REF!</v>
      </c>
      <c r="AN902" s="19" t="e">
        <f>R902-#REF!</f>
        <v>#REF!</v>
      </c>
      <c r="AO902" s="19" t="e">
        <f>#REF!-#REF!</f>
        <v>#REF!</v>
      </c>
      <c r="AP902" s="223" t="e">
        <f>IF(AK902&gt;0,AK902/#REF!*100,"")</f>
        <v>#REF!</v>
      </c>
      <c r="AQ902" s="223" t="e">
        <f>IF(AL902&gt;0,AL902/#REF!*100,"")</f>
        <v>#REF!</v>
      </c>
      <c r="AR902" s="223" t="e">
        <f t="shared" si="2048"/>
        <v>#REF!</v>
      </c>
      <c r="AS902" s="223" t="e">
        <f t="shared" si="2049"/>
        <v>#REF!</v>
      </c>
      <c r="AT902" s="223" t="e">
        <f>IF(AO902&gt;0,AO902/#REF!*100,"")</f>
        <v>#REF!</v>
      </c>
    </row>
    <row r="903" spans="1:50" ht="15" hidden="1" customHeight="1" outlineLevel="1">
      <c r="A903" s="2561" t="s">
        <v>39</v>
      </c>
      <c r="B903" s="2580" t="s">
        <v>21</v>
      </c>
      <c r="C903" s="1290" t="s">
        <v>302</v>
      </c>
      <c r="D903" s="1291"/>
      <c r="E903" s="1291"/>
      <c r="F903" s="1291"/>
      <c r="G903" s="1440"/>
      <c r="H903" s="1440"/>
      <c r="I903" s="1440"/>
      <c r="J903" s="1440"/>
      <c r="K903" s="1440"/>
      <c r="L903" s="1457">
        <f>SUM(M903:P903)</f>
        <v>0</v>
      </c>
      <c r="M903" s="1447"/>
      <c r="N903" s="1448"/>
      <c r="O903" s="1448"/>
      <c r="P903" s="52"/>
      <c r="Q903" s="1291"/>
      <c r="R903" s="1291"/>
      <c r="S903" s="1291"/>
      <c r="T903" s="1291"/>
      <c r="U903" s="757"/>
      <c r="V903" s="1442"/>
      <c r="W903" s="1443"/>
      <c r="X903" s="1443"/>
      <c r="Y903" s="1443"/>
      <c r="Z903" s="1457">
        <f>SUM(AA903:AD903)</f>
        <v>0</v>
      </c>
      <c r="AA903" s="1447"/>
      <c r="AB903" s="1448"/>
      <c r="AC903" s="1448"/>
      <c r="AD903" s="52"/>
      <c r="AE903" s="757"/>
      <c r="AF903" s="1442"/>
      <c r="AG903" s="1443"/>
      <c r="AH903" s="1443"/>
      <c r="AI903" s="1443"/>
      <c r="AJ903" s="2095"/>
      <c r="AK903" s="763" t="e">
        <f>#REF!-U903</f>
        <v>#REF!</v>
      </c>
      <c r="AL903" s="19" t="e">
        <f>#REF!-#REF!</f>
        <v>#REF!</v>
      </c>
      <c r="AM903" s="19" t="e">
        <f>Q903-#REF!</f>
        <v>#REF!</v>
      </c>
      <c r="AN903" s="19" t="e">
        <f>R903-#REF!</f>
        <v>#REF!</v>
      </c>
      <c r="AO903" s="19" t="e">
        <f>#REF!-#REF!</f>
        <v>#REF!</v>
      </c>
      <c r="AP903" s="223" t="e">
        <f>IF(AK903&gt;0,AK903/#REF!*100,"")</f>
        <v>#REF!</v>
      </c>
      <c r="AQ903" s="223" t="e">
        <f>IF(AL903&gt;0,AL903/#REF!*100,"")</f>
        <v>#REF!</v>
      </c>
      <c r="AR903" s="223" t="e">
        <f t="shared" si="2048"/>
        <v>#REF!</v>
      </c>
      <c r="AS903" s="223" t="e">
        <f t="shared" si="2049"/>
        <v>#REF!</v>
      </c>
      <c r="AT903" s="223" t="e">
        <f>IF(AO903&gt;0,AO903/#REF!*100,"")</f>
        <v>#REF!</v>
      </c>
    </row>
    <row r="904" spans="1:50" ht="15" hidden="1" customHeight="1" outlineLevel="1">
      <c r="A904" s="2562"/>
      <c r="B904" s="2581"/>
      <c r="C904" s="1307" t="s">
        <v>80</v>
      </c>
      <c r="D904" s="1308"/>
      <c r="E904" s="1308"/>
      <c r="F904" s="1308"/>
      <c r="G904" s="1607"/>
      <c r="H904" s="1607"/>
      <c r="I904" s="1607"/>
      <c r="J904" s="1607"/>
      <c r="K904" s="1607"/>
      <c r="L904" s="1455">
        <f t="shared" ref="L904:P904" si="2090">IF(L885&gt;0,L903/L885*100,)</f>
        <v>0</v>
      </c>
      <c r="M904" s="1455">
        <f t="shared" si="2090"/>
        <v>0</v>
      </c>
      <c r="N904" s="1455">
        <f t="shared" si="2090"/>
        <v>0</v>
      </c>
      <c r="O904" s="1455">
        <f t="shared" si="2090"/>
        <v>0</v>
      </c>
      <c r="P904" s="54">
        <f t="shared" si="2090"/>
        <v>0</v>
      </c>
      <c r="Q904" s="1291"/>
      <c r="R904" s="1291"/>
      <c r="S904" s="1291"/>
      <c r="T904" s="1291"/>
      <c r="U904" s="757"/>
      <c r="V904" s="1442"/>
      <c r="W904" s="1443"/>
      <c r="X904" s="1443"/>
      <c r="Y904" s="1443"/>
      <c r="Z904" s="1455">
        <f t="shared" ref="Z904:AD904" si="2091">IF(Z885&gt;0,Z903/Z885*100,)</f>
        <v>0</v>
      </c>
      <c r="AA904" s="1455">
        <f t="shared" si="2091"/>
        <v>0</v>
      </c>
      <c r="AB904" s="1455">
        <f t="shared" si="2091"/>
        <v>0</v>
      </c>
      <c r="AC904" s="1455">
        <f t="shared" si="2091"/>
        <v>0</v>
      </c>
      <c r="AD904" s="54">
        <f t="shared" si="2091"/>
        <v>0</v>
      </c>
      <c r="AE904" s="757"/>
      <c r="AF904" s="1442"/>
      <c r="AG904" s="1443"/>
      <c r="AH904" s="1443"/>
      <c r="AI904" s="1443"/>
      <c r="AJ904" s="2095"/>
      <c r="AK904" s="763" t="e">
        <f>#REF!-U904</f>
        <v>#REF!</v>
      </c>
      <c r="AL904" s="19" t="e">
        <f>#REF!-#REF!</f>
        <v>#REF!</v>
      </c>
      <c r="AM904" s="19" t="e">
        <f>Q904-#REF!</f>
        <v>#REF!</v>
      </c>
      <c r="AN904" s="19" t="e">
        <f>R904-#REF!</f>
        <v>#REF!</v>
      </c>
      <c r="AO904" s="19" t="e">
        <f>#REF!-#REF!</f>
        <v>#REF!</v>
      </c>
      <c r="AP904" s="223" t="e">
        <f>IF(AK904&gt;0,AK904/#REF!*100,"")</f>
        <v>#REF!</v>
      </c>
      <c r="AQ904" s="223" t="e">
        <f>IF(AL904&gt;0,AL904/#REF!*100,"")</f>
        <v>#REF!</v>
      </c>
      <c r="AR904" s="223" t="e">
        <f t="shared" si="2048"/>
        <v>#REF!</v>
      </c>
      <c r="AS904" s="223" t="e">
        <f t="shared" si="2049"/>
        <v>#REF!</v>
      </c>
      <c r="AT904" s="223" t="e">
        <f>IF(AO904&gt;0,AO904/#REF!*100,"")</f>
        <v>#REF!</v>
      </c>
    </row>
    <row r="905" spans="1:50" ht="15" hidden="1" customHeight="1" outlineLevel="1">
      <c r="A905" s="2561" t="s">
        <v>40</v>
      </c>
      <c r="B905" s="2563" t="s">
        <v>22</v>
      </c>
      <c r="C905" s="1290" t="s">
        <v>302</v>
      </c>
      <c r="D905" s="1291"/>
      <c r="E905" s="1291"/>
      <c r="F905" s="1291"/>
      <c r="G905" s="1440"/>
      <c r="H905" s="1440"/>
      <c r="I905" s="1440"/>
      <c r="J905" s="1440"/>
      <c r="K905" s="1440"/>
      <c r="L905" s="1457">
        <f>SUM(M905:P905)</f>
        <v>0</v>
      </c>
      <c r="M905" s="1447"/>
      <c r="N905" s="1448"/>
      <c r="O905" s="1448"/>
      <c r="P905" s="52"/>
      <c r="Q905" s="1291"/>
      <c r="R905" s="1291"/>
      <c r="S905" s="1291"/>
      <c r="T905" s="1291"/>
      <c r="U905" s="757"/>
      <c r="V905" s="1442"/>
      <c r="W905" s="1443"/>
      <c r="X905" s="1443"/>
      <c r="Y905" s="1443"/>
      <c r="Z905" s="1457">
        <f>SUM(AA905:AD905)</f>
        <v>0</v>
      </c>
      <c r="AA905" s="1447"/>
      <c r="AB905" s="1448"/>
      <c r="AC905" s="1448"/>
      <c r="AD905" s="52"/>
      <c r="AE905" s="757"/>
      <c r="AF905" s="1442"/>
      <c r="AG905" s="1443"/>
      <c r="AH905" s="1443"/>
      <c r="AI905" s="1443"/>
      <c r="AJ905" s="2095"/>
      <c r="AK905" s="763" t="e">
        <f>#REF!-U905</f>
        <v>#REF!</v>
      </c>
      <c r="AL905" s="19" t="e">
        <f>#REF!-#REF!</f>
        <v>#REF!</v>
      </c>
      <c r="AM905" s="19" t="e">
        <f>Q905-#REF!</f>
        <v>#REF!</v>
      </c>
      <c r="AN905" s="19" t="e">
        <f>R905-#REF!</f>
        <v>#REF!</v>
      </c>
      <c r="AO905" s="19" t="e">
        <f>#REF!-#REF!</f>
        <v>#REF!</v>
      </c>
      <c r="AP905" s="223" t="e">
        <f>IF(AK905&gt;0,AK905/#REF!*100,"")</f>
        <v>#REF!</v>
      </c>
      <c r="AQ905" s="223" t="e">
        <f>IF(AL905&gt;0,AL905/#REF!*100,"")</f>
        <v>#REF!</v>
      </c>
      <c r="AR905" s="223" t="e">
        <f t="shared" si="2048"/>
        <v>#REF!</v>
      </c>
      <c r="AS905" s="223" t="e">
        <f t="shared" si="2049"/>
        <v>#REF!</v>
      </c>
      <c r="AT905" s="223" t="e">
        <f>IF(AO905&gt;0,AO905/#REF!*100,"")</f>
        <v>#REF!</v>
      </c>
    </row>
    <row r="906" spans="1:50" ht="15" hidden="1" customHeight="1" outlineLevel="1">
      <c r="A906" s="2562"/>
      <c r="B906" s="2564"/>
      <c r="C906" s="1307" t="s">
        <v>81</v>
      </c>
      <c r="D906" s="1308"/>
      <c r="E906" s="1308"/>
      <c r="F906" s="1308"/>
      <c r="G906" s="1607"/>
      <c r="H906" s="1607"/>
      <c r="I906" s="1607"/>
      <c r="J906" s="1607"/>
      <c r="K906" s="1607"/>
      <c r="L906" s="1455">
        <f t="shared" ref="L906:P906" si="2092">IF(L889&gt;0,L905/L889*100,)</f>
        <v>0</v>
      </c>
      <c r="M906" s="1455">
        <f t="shared" si="2092"/>
        <v>0</v>
      </c>
      <c r="N906" s="1455">
        <f t="shared" si="2092"/>
        <v>0</v>
      </c>
      <c r="O906" s="1455">
        <f t="shared" si="2092"/>
        <v>0</v>
      </c>
      <c r="P906" s="54">
        <f t="shared" si="2092"/>
        <v>0</v>
      </c>
      <c r="Q906" s="1291"/>
      <c r="R906" s="1291"/>
      <c r="S906" s="1291"/>
      <c r="T906" s="1291"/>
      <c r="U906" s="758">
        <f t="shared" ref="U906" si="2093">U905*0.85*1.45/1000</f>
        <v>0</v>
      </c>
      <c r="V906" s="1472">
        <f>V905*0.85*1.45/1000</f>
        <v>0</v>
      </c>
      <c r="W906" s="1441">
        <f>W905*0.85*1.45/1000</f>
        <v>0</v>
      </c>
      <c r="X906" s="1441">
        <f>X905*0.85*1.45/1000</f>
        <v>0</v>
      </c>
      <c r="Y906" s="1441">
        <f>Y905*0.85*1.45/1000</f>
        <v>0</v>
      </c>
      <c r="Z906" s="1455">
        <f t="shared" ref="Z906:AD906" si="2094">IF(Z889&gt;0,Z905/Z889*100,)</f>
        <v>0</v>
      </c>
      <c r="AA906" s="1455">
        <f t="shared" si="2094"/>
        <v>0</v>
      </c>
      <c r="AB906" s="1455">
        <f t="shared" si="2094"/>
        <v>0</v>
      </c>
      <c r="AC906" s="1455">
        <f t="shared" si="2094"/>
        <v>0</v>
      </c>
      <c r="AD906" s="54">
        <f t="shared" si="2094"/>
        <v>0</v>
      </c>
      <c r="AE906" s="758">
        <f t="shared" ref="AE906" si="2095">AE905*0.85*1.45/1000</f>
        <v>0</v>
      </c>
      <c r="AF906" s="1472">
        <f>AF905*0.85*1.45/1000</f>
        <v>0</v>
      </c>
      <c r="AG906" s="1441">
        <f>AG905*0.85*1.45/1000</f>
        <v>0</v>
      </c>
      <c r="AH906" s="1441">
        <f>AH905*0.85*1.45/1000</f>
        <v>0</v>
      </c>
      <c r="AI906" s="1441">
        <f>AI905*0.85*1.45/1000</f>
        <v>0</v>
      </c>
      <c r="AJ906" s="763"/>
      <c r="AK906" s="763" t="e">
        <f>#REF!-U906</f>
        <v>#REF!</v>
      </c>
      <c r="AL906" s="19" t="e">
        <f>#REF!-#REF!</f>
        <v>#REF!</v>
      </c>
      <c r="AM906" s="19" t="e">
        <f>Q906-#REF!</f>
        <v>#REF!</v>
      </c>
      <c r="AN906" s="19" t="e">
        <f>R906-#REF!</f>
        <v>#REF!</v>
      </c>
      <c r="AO906" s="19" t="e">
        <f>#REF!-#REF!</f>
        <v>#REF!</v>
      </c>
      <c r="AP906" s="223" t="e">
        <f>IF(AK906&gt;0,AK906/#REF!*100,"")</f>
        <v>#REF!</v>
      </c>
      <c r="AQ906" s="223" t="e">
        <f>IF(AL906&gt;0,AL906/#REF!*100,"")</f>
        <v>#REF!</v>
      </c>
      <c r="AR906" s="223" t="e">
        <f t="shared" si="2048"/>
        <v>#REF!</v>
      </c>
      <c r="AS906" s="223" t="e">
        <f t="shared" si="2049"/>
        <v>#REF!</v>
      </c>
      <c r="AT906" s="223" t="e">
        <f>IF(AO906&gt;0,AO906/#REF!*100,"")</f>
        <v>#REF!</v>
      </c>
    </row>
    <row r="907" spans="1:50" ht="15" hidden="1" customHeight="1" outlineLevel="1">
      <c r="A907" s="2561" t="s">
        <v>41</v>
      </c>
      <c r="B907" s="2563" t="s">
        <v>23</v>
      </c>
      <c r="C907" s="1290" t="s">
        <v>302</v>
      </c>
      <c r="D907" s="1291"/>
      <c r="E907" s="1291"/>
      <c r="F907" s="1291"/>
      <c r="G907" s="1440"/>
      <c r="H907" s="1440"/>
      <c r="I907" s="1440"/>
      <c r="J907" s="1440"/>
      <c r="K907" s="1440"/>
      <c r="L907" s="1457">
        <f>SUM(M907:P907)</f>
        <v>0</v>
      </c>
      <c r="M907" s="1447"/>
      <c r="N907" s="1448"/>
      <c r="O907" s="1448"/>
      <c r="P907" s="52"/>
      <c r="Q907" s="1291"/>
      <c r="R907" s="1291"/>
      <c r="S907" s="1291"/>
      <c r="T907" s="1291"/>
      <c r="U907" s="757"/>
      <c r="V907" s="1442"/>
      <c r="W907" s="1443"/>
      <c r="X907" s="1443"/>
      <c r="Y907" s="1443"/>
      <c r="Z907" s="1457">
        <f>SUM(AA907:AD907)</f>
        <v>0</v>
      </c>
      <c r="AA907" s="1447"/>
      <c r="AB907" s="1448"/>
      <c r="AC907" s="1448"/>
      <c r="AD907" s="52"/>
      <c r="AE907" s="757"/>
      <c r="AF907" s="1442"/>
      <c r="AG907" s="1443"/>
      <c r="AH907" s="1443"/>
      <c r="AI907" s="1443"/>
      <c r="AJ907" s="2095"/>
      <c r="AK907" s="763" t="e">
        <f>#REF!-U907</f>
        <v>#REF!</v>
      </c>
      <c r="AL907" s="19" t="e">
        <f>#REF!-#REF!</f>
        <v>#REF!</v>
      </c>
      <c r="AM907" s="19" t="e">
        <f>Q907-#REF!</f>
        <v>#REF!</v>
      </c>
      <c r="AN907" s="19" t="e">
        <f>R907-#REF!</f>
        <v>#REF!</v>
      </c>
      <c r="AO907" s="19" t="e">
        <f>#REF!-#REF!</f>
        <v>#REF!</v>
      </c>
      <c r="AP907" s="223" t="e">
        <f>IF(AK907&gt;0,AK907/#REF!*100,"")</f>
        <v>#REF!</v>
      </c>
      <c r="AQ907" s="223" t="e">
        <f>IF(AL907&gt;0,AL907/#REF!*100,"")</f>
        <v>#REF!</v>
      </c>
      <c r="AR907" s="223" t="e">
        <f t="shared" si="2048"/>
        <v>#REF!</v>
      </c>
      <c r="AS907" s="223" t="e">
        <f t="shared" si="2049"/>
        <v>#REF!</v>
      </c>
      <c r="AT907" s="223" t="e">
        <f>IF(AO907&gt;0,AO907/#REF!*100,"")</f>
        <v>#REF!</v>
      </c>
    </row>
    <row r="908" spans="1:50" ht="15" hidden="1" customHeight="1" outlineLevel="1">
      <c r="A908" s="2562"/>
      <c r="B908" s="2564"/>
      <c r="C908" s="1307" t="s">
        <v>82</v>
      </c>
      <c r="D908" s="1308"/>
      <c r="E908" s="1308"/>
      <c r="F908" s="1308"/>
      <c r="G908" s="1607"/>
      <c r="H908" s="1607"/>
      <c r="I908" s="1607"/>
      <c r="J908" s="1607"/>
      <c r="K908" s="1607"/>
      <c r="L908" s="1455">
        <f t="shared" ref="L908:P908" si="2096">IF(L893&gt;0,L907/L893*100,)</f>
        <v>0</v>
      </c>
      <c r="M908" s="1455">
        <f t="shared" si="2096"/>
        <v>0</v>
      </c>
      <c r="N908" s="1455">
        <f t="shared" si="2096"/>
        <v>0</v>
      </c>
      <c r="O908" s="1455">
        <f t="shared" si="2096"/>
        <v>0</v>
      </c>
      <c r="P908" s="54">
        <f t="shared" si="2096"/>
        <v>0</v>
      </c>
      <c r="Q908" s="1291"/>
      <c r="R908" s="1291"/>
      <c r="S908" s="1291"/>
      <c r="T908" s="1291"/>
      <c r="U908" s="757"/>
      <c r="V908" s="1442"/>
      <c r="W908" s="1443"/>
      <c r="X908" s="1443"/>
      <c r="Y908" s="1443"/>
      <c r="Z908" s="1455">
        <f t="shared" ref="Z908:AD908" si="2097">IF(Z893&gt;0,Z907/Z893*100,)</f>
        <v>0</v>
      </c>
      <c r="AA908" s="1455">
        <f t="shared" si="2097"/>
        <v>0</v>
      </c>
      <c r="AB908" s="1455">
        <f t="shared" si="2097"/>
        <v>0</v>
      </c>
      <c r="AC908" s="1455">
        <f t="shared" si="2097"/>
        <v>0</v>
      </c>
      <c r="AD908" s="54">
        <f t="shared" si="2097"/>
        <v>0</v>
      </c>
      <c r="AE908" s="757"/>
      <c r="AF908" s="1442"/>
      <c r="AG908" s="1443"/>
      <c r="AH908" s="1443"/>
      <c r="AI908" s="1443"/>
      <c r="AJ908" s="2095"/>
      <c r="AK908" s="763" t="e">
        <f>#REF!-U908</f>
        <v>#REF!</v>
      </c>
      <c r="AL908" s="19" t="e">
        <f>#REF!-#REF!</f>
        <v>#REF!</v>
      </c>
      <c r="AM908" s="19" t="e">
        <f>Q908-#REF!</f>
        <v>#REF!</v>
      </c>
      <c r="AN908" s="19" t="e">
        <f>R908-#REF!</f>
        <v>#REF!</v>
      </c>
      <c r="AO908" s="19" t="e">
        <f>#REF!-#REF!</f>
        <v>#REF!</v>
      </c>
      <c r="AP908" s="223" t="e">
        <f>IF(AK908&gt;0,AK908/#REF!*100,"")</f>
        <v>#REF!</v>
      </c>
      <c r="AQ908" s="223" t="e">
        <f>IF(AL908&gt;0,AL908/#REF!*100,"")</f>
        <v>#REF!</v>
      </c>
      <c r="AR908" s="223" t="e">
        <f t="shared" si="2048"/>
        <v>#REF!</v>
      </c>
      <c r="AS908" s="223" t="e">
        <f t="shared" si="2049"/>
        <v>#REF!</v>
      </c>
      <c r="AT908" s="223" t="e">
        <f>IF(AO908&gt;0,AO908/#REF!*100,"")</f>
        <v>#REF!</v>
      </c>
    </row>
    <row r="909" spans="1:50" ht="33" customHeight="1" outlineLevel="1">
      <c r="A909" s="2565">
        <v>6</v>
      </c>
      <c r="B909" s="2567" t="s">
        <v>99</v>
      </c>
      <c r="C909" s="1415" t="s">
        <v>303</v>
      </c>
      <c r="D909" s="1563"/>
      <c r="E909" s="1563"/>
      <c r="F909" s="1563"/>
      <c r="G909" s="1599"/>
      <c r="H909" s="1599"/>
      <c r="I909" s="1599"/>
      <c r="J909" s="1298">
        <f t="shared" ref="J909" si="2098">J913+J917+J921+J926</f>
        <v>5.382251962245963</v>
      </c>
      <c r="K909" s="1298"/>
      <c r="L909" s="1298">
        <f t="shared" ref="L909:P909" si="2099">L913+L917+L921+L926</f>
        <v>8.0922688874188378</v>
      </c>
      <c r="M909" s="1298">
        <f t="shared" si="2099"/>
        <v>2.9207416137223867</v>
      </c>
      <c r="N909" s="1298">
        <f t="shared" si="2099"/>
        <v>1.4784388824173362</v>
      </c>
      <c r="O909" s="1298">
        <f t="shared" si="2099"/>
        <v>1.0482277971160472</v>
      </c>
      <c r="P909" s="1298">
        <f t="shared" si="2099"/>
        <v>2.6448605941630667</v>
      </c>
      <c r="Q909" s="1300">
        <f t="shared" ref="Q909:T909" si="2100">Q913+Q917+Q921+Q926</f>
        <v>8.203893755763632</v>
      </c>
      <c r="R909" s="1300">
        <f t="shared" si="2100"/>
        <v>8.3238429853300602</v>
      </c>
      <c r="S909" s="1300">
        <f t="shared" si="2100"/>
        <v>8.4458028703922654</v>
      </c>
      <c r="T909" s="1300">
        <f t="shared" si="2100"/>
        <v>8.5698102040562745</v>
      </c>
      <c r="U909" s="1298">
        <f>SUM(V909:Y909)</f>
        <v>4.1897673415999996</v>
      </c>
      <c r="V909" s="1298">
        <f>V911+V917</f>
        <v>1.9476404716</v>
      </c>
      <c r="W909" s="1298">
        <f t="shared" ref="W909:Y909" si="2101">W911+W917</f>
        <v>0.59820434</v>
      </c>
      <c r="X909" s="1314">
        <f t="shared" si="2101"/>
        <v>0.31439212999999999</v>
      </c>
      <c r="Y909" s="1314">
        <f t="shared" si="2101"/>
        <v>1.3295304000000001</v>
      </c>
      <c r="Z909" s="1298">
        <f t="shared" ref="Z909:AD910" si="2102">Z913+Z917+Z921+Z926</f>
        <v>7.8500168735751803</v>
      </c>
      <c r="AA909" s="1300">
        <f t="shared" si="2102"/>
        <v>2.749095802506198</v>
      </c>
      <c r="AB909" s="1300">
        <f t="shared" si="2102"/>
        <v>1.5062585887528535</v>
      </c>
      <c r="AC909" s="1300">
        <f t="shared" si="2102"/>
        <v>1.1555912631617868</v>
      </c>
      <c r="AD909" s="1300">
        <f t="shared" si="2102"/>
        <v>2.4390712191543407</v>
      </c>
      <c r="AE909" s="1298">
        <f>SUM(AF909:AI909)</f>
        <v>1.654488854</v>
      </c>
      <c r="AF909" s="1298">
        <f>AF911+AF917</f>
        <v>1.654488854</v>
      </c>
      <c r="AG909" s="1298">
        <f t="shared" ref="AG909:AI909" si="2103">AG911+AG917</f>
        <v>0</v>
      </c>
      <c r="AH909" s="1314">
        <f t="shared" si="2103"/>
        <v>0</v>
      </c>
      <c r="AI909" s="1314">
        <f t="shared" si="2103"/>
        <v>0</v>
      </c>
      <c r="AJ909" s="1273"/>
      <c r="AK909" s="763" t="e">
        <f>#REF!-U909</f>
        <v>#REF!</v>
      </c>
      <c r="AL909" s="19" t="e">
        <f>#REF!-#REF!</f>
        <v>#REF!</v>
      </c>
      <c r="AM909" s="19" t="e">
        <f>Q909-#REF!</f>
        <v>#REF!</v>
      </c>
      <c r="AN909" s="19" t="e">
        <f>R909-#REF!</f>
        <v>#REF!</v>
      </c>
      <c r="AO909" s="19" t="e">
        <f>#REF!-#REF!</f>
        <v>#REF!</v>
      </c>
      <c r="AP909" s="223" t="e">
        <f>IF(AK909&gt;0,AK909/#REF!*100,"")</f>
        <v>#REF!</v>
      </c>
      <c r="AQ909" s="223" t="e">
        <f>IF(AL909&gt;0,AL909/#REF!*100,"")</f>
        <v>#REF!</v>
      </c>
      <c r="AR909" s="223" t="e">
        <f t="shared" si="2048"/>
        <v>#REF!</v>
      </c>
      <c r="AS909" s="223" t="e">
        <f t="shared" si="2049"/>
        <v>#REF!</v>
      </c>
      <c r="AT909" s="223" t="e">
        <f>IF(AO909&gt;0,AO909/#REF!*100,"")</f>
        <v>#REF!</v>
      </c>
    </row>
    <row r="910" spans="1:50" ht="40.5" customHeight="1" outlineLevel="1">
      <c r="A910" s="2566"/>
      <c r="B910" s="2568"/>
      <c r="C910" s="1415" t="s">
        <v>280</v>
      </c>
      <c r="D910" s="1563"/>
      <c r="E910" s="1563"/>
      <c r="F910" s="1563"/>
      <c r="G910" s="1599"/>
      <c r="H910" s="1599"/>
      <c r="I910" s="1599"/>
      <c r="J910" s="1298">
        <f t="shared" ref="J910" si="2104">J912+J916+J920+J925</f>
        <v>0.19010246476355</v>
      </c>
      <c r="K910" s="1298"/>
      <c r="L910" s="1298">
        <f t="shared" ref="L910:P910" si="2105">L912+L916+L920+L925</f>
        <v>0.31910124633355003</v>
      </c>
      <c r="M910" s="1298">
        <f t="shared" si="2105"/>
        <v>0.12441057333140002</v>
      </c>
      <c r="N910" s="1298">
        <f t="shared" si="2105"/>
        <v>5.6136150172149998E-2</v>
      </c>
      <c r="O910" s="1298">
        <f t="shared" si="2105"/>
        <v>3.4399313280000003E-2</v>
      </c>
      <c r="P910" s="1298">
        <f t="shared" si="2105"/>
        <v>0.10415520955000002</v>
      </c>
      <c r="Q910" s="1300">
        <f t="shared" ref="Q910:T910" si="2106">Q912+Q916+Q920+Q925</f>
        <v>0.3095282104947612</v>
      </c>
      <c r="R910" s="1300">
        <f t="shared" si="2106"/>
        <v>0.30024236417991834</v>
      </c>
      <c r="S910" s="1300">
        <f t="shared" si="2106"/>
        <v>0.29123509325452079</v>
      </c>
      <c r="T910" s="1300">
        <f t="shared" si="2106"/>
        <v>0.2824980404568852</v>
      </c>
      <c r="U910" s="1298">
        <f>SUM(V910:Y910)</f>
        <v>0.31620043036440004</v>
      </c>
      <c r="V910" s="1298">
        <f>V912+V916</f>
        <v>0.134408273252</v>
      </c>
      <c r="W910" s="1298">
        <f t="shared" ref="W910:Y910" si="2107">W912+W916</f>
        <v>5.0969627372400003E-2</v>
      </c>
      <c r="X910" s="1314">
        <f t="shared" si="2107"/>
        <v>3.4471967879999996E-2</v>
      </c>
      <c r="Y910" s="1314">
        <f t="shared" si="2107"/>
        <v>9.6350561860000017E-2</v>
      </c>
      <c r="Z910" s="1298">
        <f t="shared" ref="Z910" si="2108">Z912+Z916+Z920+Z925</f>
        <v>0.30952820894354349</v>
      </c>
      <c r="AA910" s="1426">
        <f t="shared" si="2102"/>
        <v>4.0274893698985723E-2</v>
      </c>
      <c r="AB910" s="1426">
        <f t="shared" si="2102"/>
        <v>2.7365228057877937E-2</v>
      </c>
      <c r="AC910" s="1426">
        <f t="shared" si="2102"/>
        <v>3.1016516891161385E-2</v>
      </c>
      <c r="AD910" s="1426">
        <f t="shared" si="2102"/>
        <v>5.6737224254030841E-2</v>
      </c>
      <c r="AE910" s="1298">
        <f>SUM(AF910:AI910)</f>
        <v>0.1163442923128</v>
      </c>
      <c r="AF910" s="1298">
        <f>AF912+AF916</f>
        <v>0.1163442923128</v>
      </c>
      <c r="AG910" s="1298">
        <f t="shared" ref="AG910:AI910" si="2109">AG912+AG916</f>
        <v>0</v>
      </c>
      <c r="AH910" s="1314">
        <f t="shared" si="2109"/>
        <v>0</v>
      </c>
      <c r="AI910" s="1314">
        <f t="shared" si="2109"/>
        <v>0</v>
      </c>
      <c r="AJ910" s="1273"/>
      <c r="AK910" s="763" t="e">
        <f>#REF!-U910</f>
        <v>#REF!</v>
      </c>
      <c r="AL910" s="19" t="e">
        <f>#REF!-#REF!</f>
        <v>#REF!</v>
      </c>
      <c r="AM910" s="19" t="e">
        <f>Q910-#REF!</f>
        <v>#REF!</v>
      </c>
      <c r="AN910" s="19" t="e">
        <f>R910-#REF!</f>
        <v>#REF!</v>
      </c>
      <c r="AO910" s="19" t="e">
        <f>#REF!-#REF!</f>
        <v>#REF!</v>
      </c>
      <c r="AP910" s="223" t="e">
        <f>IF(AK910&gt;0,AK910/#REF!*100,"")</f>
        <v>#REF!</v>
      </c>
      <c r="AQ910" s="223" t="e">
        <f>IF(AL910&gt;0,AL910/#REF!*100,"")</f>
        <v>#REF!</v>
      </c>
      <c r="AR910" s="223" t="e">
        <f t="shared" ref="AR910:AR917" si="2110">IF(AM910&gt;0,AM910/Q910*100,"")</f>
        <v>#REF!</v>
      </c>
      <c r="AS910" s="223" t="e">
        <f t="shared" ref="AS910:AS917" si="2111">IF(AN910&gt;0,AN910/R910*100,"")</f>
        <v>#REF!</v>
      </c>
      <c r="AT910" s="223" t="e">
        <f>IF(AO910&gt;0,AO910/#REF!*100,"")</f>
        <v>#REF!</v>
      </c>
    </row>
    <row r="911" spans="1:50" ht="15" customHeight="1" outlineLevel="1">
      <c r="A911" s="2602" t="s">
        <v>83</v>
      </c>
      <c r="B911" s="2601" t="s">
        <v>113</v>
      </c>
      <c r="C911" s="1415" t="s">
        <v>302</v>
      </c>
      <c r="D911" s="1402"/>
      <c r="E911" s="1402"/>
      <c r="F911" s="1402"/>
      <c r="G911" s="1568"/>
      <c r="H911" s="1568"/>
      <c r="I911" s="1568"/>
      <c r="J911" s="1595">
        <v>0.80092164300000002</v>
      </c>
      <c r="K911" s="1569"/>
      <c r="L911" s="1483">
        <f>SUM(M911:P911)</f>
        <v>1.0216975640000001</v>
      </c>
      <c r="M911" s="1298">
        <v>0.26193780000000005</v>
      </c>
      <c r="N911" s="1298">
        <v>0.23460549999999999</v>
      </c>
      <c r="O911" s="1298">
        <v>0.24562006400000003</v>
      </c>
      <c r="P911" s="1298">
        <v>0.27953420000000001</v>
      </c>
      <c r="Q911" s="1300">
        <v>0.99104658934630019</v>
      </c>
      <c r="R911" s="1300">
        <v>0.96131519166591117</v>
      </c>
      <c r="S911" s="1300">
        <v>0.9324757359159338</v>
      </c>
      <c r="T911" s="1300">
        <v>0.90450146383845587</v>
      </c>
      <c r="U911" s="1298">
        <f>SUM(V911:Y911)</f>
        <v>1.0728334616000001</v>
      </c>
      <c r="V911" s="1789">
        <v>0.28905376160000001</v>
      </c>
      <c r="W911" s="1789">
        <v>0.24995000000000001</v>
      </c>
      <c r="X911" s="1485">
        <v>0.2599282</v>
      </c>
      <c r="Y911" s="1485">
        <v>0.27390150000000002</v>
      </c>
      <c r="Z911" s="1483">
        <f>SUM(AA911:AD911)</f>
        <v>0.99104663707999996</v>
      </c>
      <c r="AA911" s="1483">
        <v>0.25407966599999998</v>
      </c>
      <c r="AB911" s="1483">
        <v>0.22756733500000001</v>
      </c>
      <c r="AC911" s="1483">
        <v>0.23825146208</v>
      </c>
      <c r="AD911" s="1483">
        <v>0.27114817399999996</v>
      </c>
      <c r="AE911" s="1298">
        <f>SUM(AF911:AI911)</f>
        <v>0.27926990400000001</v>
      </c>
      <c r="AF911" s="1789">
        <v>0.27926990400000001</v>
      </c>
      <c r="AG911" s="1789"/>
      <c r="AH911" s="1485"/>
      <c r="AI911" s="1485"/>
      <c r="AJ911" s="2059"/>
      <c r="AK911" s="763" t="e">
        <f>#REF!-U911</f>
        <v>#REF!</v>
      </c>
      <c r="AL911" s="19" t="e">
        <f>#REF!-#REF!</f>
        <v>#REF!</v>
      </c>
      <c r="AM911" s="19" t="e">
        <f>Q911-#REF!</f>
        <v>#REF!</v>
      </c>
      <c r="AN911" s="19" t="e">
        <f>R911-#REF!</f>
        <v>#REF!</v>
      </c>
      <c r="AO911" s="19" t="e">
        <f>#REF!-#REF!</f>
        <v>#REF!</v>
      </c>
      <c r="AP911" s="223" t="e">
        <f>IF(AK911&gt;0,AK911/#REF!*100,"")</f>
        <v>#REF!</v>
      </c>
      <c r="AQ911" s="223" t="e">
        <f>IF(AL911&gt;0,AL911/#REF!*100,"")</f>
        <v>#REF!</v>
      </c>
      <c r="AR911" s="223" t="e">
        <f t="shared" si="2110"/>
        <v>#REF!</v>
      </c>
      <c r="AS911" s="223" t="e">
        <f t="shared" si="2111"/>
        <v>#REF!</v>
      </c>
      <c r="AT911" s="223" t="e">
        <f>IF(AO911&gt;0,AO911/#REF!*100,"")</f>
        <v>#REF!</v>
      </c>
      <c r="AX911" s="843"/>
    </row>
    <row r="912" spans="1:50" ht="15" customHeight="1" outlineLevel="1">
      <c r="A912" s="2602"/>
      <c r="B912" s="2601"/>
      <c r="C912" s="1415" t="s">
        <v>280</v>
      </c>
      <c r="D912" s="1402"/>
      <c r="E912" s="1402"/>
      <c r="F912" s="1402"/>
      <c r="G912" s="1568"/>
      <c r="H912" s="1568"/>
      <c r="I912" s="1568"/>
      <c r="J912" s="1483">
        <f t="shared" ref="J912:P912" si="2112">0.12*J911</f>
        <v>9.6110597160000005E-2</v>
      </c>
      <c r="K912" s="1569"/>
      <c r="L912" s="1483">
        <f t="shared" si="2112"/>
        <v>0.12260370768000001</v>
      </c>
      <c r="M912" s="1298">
        <f t="shared" si="2112"/>
        <v>3.1432536000000004E-2</v>
      </c>
      <c r="N912" s="1298">
        <f t="shared" si="2112"/>
        <v>2.8152659999999999E-2</v>
      </c>
      <c r="O912" s="1298">
        <f t="shared" si="2112"/>
        <v>2.9474407680000002E-2</v>
      </c>
      <c r="P912" s="1298">
        <f t="shared" si="2112"/>
        <v>3.3544103999999998E-2</v>
      </c>
      <c r="Q912" s="1300">
        <f>0.12*Q911</f>
        <v>0.11892559072155602</v>
      </c>
      <c r="R912" s="1300">
        <f t="shared" ref="R912:AD912" si="2113">0.12*R911</f>
        <v>0.11535782299990933</v>
      </c>
      <c r="S912" s="1300">
        <f t="shared" si="2113"/>
        <v>0.11189708830991205</v>
      </c>
      <c r="T912" s="1300">
        <f t="shared" si="2113"/>
        <v>0.1085401756606147</v>
      </c>
      <c r="U912" s="1298">
        <f t="shared" si="2113"/>
        <v>0.128740015392</v>
      </c>
      <c r="V912" s="1823">
        <f t="shared" si="2113"/>
        <v>3.4686451392000002E-2</v>
      </c>
      <c r="W912" s="1823">
        <f t="shared" si="2113"/>
        <v>2.9994E-2</v>
      </c>
      <c r="X912" s="1823">
        <f t="shared" si="2113"/>
        <v>3.1191383999999999E-2</v>
      </c>
      <c r="Y912" s="1772">
        <f t="shared" si="2113"/>
        <v>3.2868180000000004E-2</v>
      </c>
      <c r="Z912" s="1483">
        <f t="shared" si="2113"/>
        <v>0.11892559644959999</v>
      </c>
      <c r="AA912" s="1300">
        <f t="shared" si="2113"/>
        <v>3.0489559919999996E-2</v>
      </c>
      <c r="AB912" s="1300">
        <f t="shared" si="2113"/>
        <v>2.7308080200000001E-2</v>
      </c>
      <c r="AC912" s="1300">
        <f t="shared" si="2113"/>
        <v>2.8590175449599999E-2</v>
      </c>
      <c r="AD912" s="1300">
        <f t="shared" si="2113"/>
        <v>3.2537780879999992E-2</v>
      </c>
      <c r="AE912" s="1298">
        <f t="shared" ref="AE912:AI912" si="2114">0.12*AE911</f>
        <v>3.3512388480000002E-2</v>
      </c>
      <c r="AF912" s="1823">
        <f t="shared" si="2114"/>
        <v>3.3512388480000002E-2</v>
      </c>
      <c r="AG912" s="1823">
        <f t="shared" si="2114"/>
        <v>0</v>
      </c>
      <c r="AH912" s="1823">
        <f t="shared" si="2114"/>
        <v>0</v>
      </c>
      <c r="AI912" s="1772">
        <f t="shared" si="2114"/>
        <v>0</v>
      </c>
      <c r="AJ912" s="2115"/>
      <c r="AK912" s="763" t="e">
        <f>#REF!-U912</f>
        <v>#REF!</v>
      </c>
      <c r="AL912" s="19" t="e">
        <f>#REF!-#REF!</f>
        <v>#REF!</v>
      </c>
      <c r="AM912" s="19" t="e">
        <f>Q912-#REF!</f>
        <v>#REF!</v>
      </c>
      <c r="AN912" s="19" t="e">
        <f>R912-#REF!</f>
        <v>#REF!</v>
      </c>
      <c r="AO912" s="19" t="e">
        <f>#REF!-#REF!</f>
        <v>#REF!</v>
      </c>
      <c r="AP912" s="223" t="e">
        <f>IF(AK912&gt;0,AK912/#REF!*100,"")</f>
        <v>#REF!</v>
      </c>
      <c r="AQ912" s="223" t="e">
        <f>IF(AL912&gt;0,AL912/#REF!*100,"")</f>
        <v>#REF!</v>
      </c>
      <c r="AR912" s="223" t="e">
        <f t="shared" si="2110"/>
        <v>#REF!</v>
      </c>
      <c r="AS912" s="223" t="e">
        <f t="shared" si="2111"/>
        <v>#REF!</v>
      </c>
      <c r="AT912" s="223" t="e">
        <f>IF(AO912&gt;0,AO912/#REF!*100,"")</f>
        <v>#REF!</v>
      </c>
    </row>
    <row r="913" spans="1:46" ht="15" customHeight="1" outlineLevel="1">
      <c r="A913" s="2595"/>
      <c r="B913" s="2601"/>
      <c r="C913" s="1415" t="s">
        <v>303</v>
      </c>
      <c r="D913" s="1402"/>
      <c r="E913" s="1402"/>
      <c r="F913" s="1402"/>
      <c r="G913" s="1568"/>
      <c r="H913" s="1568"/>
      <c r="I913" s="1568"/>
      <c r="J913" s="1595">
        <v>4.0337674869019899</v>
      </c>
      <c r="K913" s="1569"/>
      <c r="L913" s="1483">
        <f>SUM(M913:P913)</f>
        <v>3.9056875137238372</v>
      </c>
      <c r="M913" s="1298">
        <f>M911*$BF$13</f>
        <v>1.0013209690223865</v>
      </c>
      <c r="N913" s="1298">
        <f>N911*$BG$13</f>
        <v>0.89683660242233632</v>
      </c>
      <c r="O913" s="1298">
        <f>O911*$BH$13</f>
        <v>0.93894245311604729</v>
      </c>
      <c r="P913" s="1298">
        <f>P911*$BI$13</f>
        <v>1.0685874891630667</v>
      </c>
      <c r="Q913" s="1300">
        <f>Q911*$BA$13</f>
        <v>3.9400573740719786</v>
      </c>
      <c r="R913" s="1300">
        <f>R911*$BB$13</f>
        <v>3.9747298789638115</v>
      </c>
      <c r="S913" s="1300">
        <f>S911*$BC$13</f>
        <v>4.009707501898693</v>
      </c>
      <c r="T913" s="1300">
        <f>T911*$BD$13</f>
        <v>4.044992927915402</v>
      </c>
      <c r="U913" s="1298">
        <f>SUM(V913:Y913)</f>
        <v>4.4480662858650364</v>
      </c>
      <c r="V913" s="1789">
        <v>1.1996919183650359</v>
      </c>
      <c r="W913" s="1789">
        <v>1.024</v>
      </c>
      <c r="X913" s="1521">
        <v>1.084598607</v>
      </c>
      <c r="Y913" s="1552">
        <v>1.1397757605000001</v>
      </c>
      <c r="Z913" s="1483">
        <f>SUM(AA913:AD913)</f>
        <v>4.452683339947864</v>
      </c>
      <c r="AA913" s="1483">
        <v>1.1415570705643723</v>
      </c>
      <c r="AB913" s="1483">
        <v>1.0224395536585018</v>
      </c>
      <c r="AC913" s="1483">
        <v>1.0704423749900689</v>
      </c>
      <c r="AD913" s="1483">
        <v>1.2182443407349202</v>
      </c>
      <c r="AE913" s="1298">
        <f>SUM(AF913:AI913)</f>
        <v>1.2204871143360001</v>
      </c>
      <c r="AF913" s="1789">
        <v>1.2204871143360001</v>
      </c>
      <c r="AG913" s="1789"/>
      <c r="AH913" s="1521"/>
      <c r="AI913" s="1552"/>
      <c r="AJ913" s="2083"/>
      <c r="AK913" s="763" t="e">
        <f>#REF!-U913</f>
        <v>#REF!</v>
      </c>
      <c r="AL913" s="19" t="e">
        <f>#REF!-#REF!</f>
        <v>#REF!</v>
      </c>
      <c r="AM913" s="19" t="e">
        <f>Q913-#REF!</f>
        <v>#REF!</v>
      </c>
      <c r="AN913" s="19" t="e">
        <f>R913-#REF!</f>
        <v>#REF!</v>
      </c>
      <c r="AO913" s="19" t="e">
        <f>#REF!-#REF!</f>
        <v>#REF!</v>
      </c>
      <c r="AP913" s="223" t="e">
        <f>IF(AK913&gt;0,AK913/#REF!*100,"")</f>
        <v>#REF!</v>
      </c>
      <c r="AQ913" s="223" t="e">
        <f>IF(AL913&gt;0,AL913/#REF!*100,"")</f>
        <v>#REF!</v>
      </c>
      <c r="AR913" s="223" t="e">
        <f t="shared" si="2110"/>
        <v>#REF!</v>
      </c>
      <c r="AS913" s="223" t="e">
        <f t="shared" si="2111"/>
        <v>#REF!</v>
      </c>
      <c r="AT913" s="223" t="e">
        <f>IF(AO913&gt;0,AO913/#REF!*100,"")</f>
        <v>#REF!</v>
      </c>
    </row>
    <row r="914" spans="1:46" ht="15" customHeight="1" outlineLevel="1">
      <c r="A914" s="2595"/>
      <c r="B914" s="2601"/>
      <c r="C914" s="1415" t="s">
        <v>304</v>
      </c>
      <c r="D914" s="1402"/>
      <c r="E914" s="1402"/>
      <c r="F914" s="1402"/>
      <c r="G914" s="1568"/>
      <c r="H914" s="1568"/>
      <c r="I914" s="1568"/>
      <c r="J914" s="1601">
        <f>J913/7340</f>
        <v>5.4955960312016213E-4</v>
      </c>
      <c r="K914" s="1568"/>
      <c r="L914" s="1478">
        <f t="shared" ref="L914:Y914" si="2115">L913/7340</f>
        <v>5.3211001549371083E-4</v>
      </c>
      <c r="M914" s="1596">
        <f t="shared" si="2115"/>
        <v>1.3641975054800906E-4</v>
      </c>
      <c r="N914" s="1596">
        <f t="shared" si="2115"/>
        <v>1.2218482321830194E-4</v>
      </c>
      <c r="O914" s="1596">
        <f t="shared" si="2115"/>
        <v>1.2792131513842607E-4</v>
      </c>
      <c r="P914" s="1596">
        <f t="shared" si="2115"/>
        <v>1.4558412658897366E-4</v>
      </c>
      <c r="Q914" s="1596">
        <f t="shared" si="2115"/>
        <v>5.3679255777547394E-4</v>
      </c>
      <c r="R914" s="1596">
        <f t="shared" si="2115"/>
        <v>5.4151633228389801E-4</v>
      </c>
      <c r="S914" s="1596">
        <f t="shared" si="2115"/>
        <v>5.4628167600799635E-4</v>
      </c>
      <c r="T914" s="1596">
        <f t="shared" si="2115"/>
        <v>5.5108895475686681E-4</v>
      </c>
      <c r="U914" s="1596">
        <f t="shared" si="2115"/>
        <v>6.0600358118052268E-4</v>
      </c>
      <c r="V914" s="1787">
        <f t="shared" si="2115"/>
        <v>1.6344576544482777E-4</v>
      </c>
      <c r="W914" s="1596">
        <f t="shared" si="2115"/>
        <v>1.3950953678474115E-4</v>
      </c>
      <c r="X914" s="1787">
        <f t="shared" si="2115"/>
        <v>1.4776547779291553E-4</v>
      </c>
      <c r="Y914" s="1596">
        <f t="shared" si="2115"/>
        <v>1.5528280115803815E-4</v>
      </c>
      <c r="Z914" s="1478">
        <f t="shared" ref="Z914:AI914" si="2116">Z913/7340</f>
        <v>6.0663260762232481E-4</v>
      </c>
      <c r="AA914" s="2441">
        <f t="shared" si="2116"/>
        <v>1.5552548645291175E-4</v>
      </c>
      <c r="AB914" s="2441">
        <f t="shared" si="2116"/>
        <v>1.3929694191532722E-4</v>
      </c>
      <c r="AC914" s="2441">
        <f t="shared" si="2116"/>
        <v>1.4583683582970966E-4</v>
      </c>
      <c r="AD914" s="2441">
        <f t="shared" si="2116"/>
        <v>1.6597334342437605E-4</v>
      </c>
      <c r="AE914" s="1596">
        <f t="shared" si="2116"/>
        <v>1.6627889841089921E-4</v>
      </c>
      <c r="AF914" s="1787">
        <f t="shared" si="2116"/>
        <v>1.6627889841089921E-4</v>
      </c>
      <c r="AG914" s="1596">
        <f t="shared" si="2116"/>
        <v>0</v>
      </c>
      <c r="AH914" s="1787">
        <f t="shared" si="2116"/>
        <v>0</v>
      </c>
      <c r="AI914" s="1596">
        <f t="shared" si="2116"/>
        <v>0</v>
      </c>
      <c r="AJ914" s="2116"/>
      <c r="AK914" s="763" t="e">
        <f>#REF!-U914</f>
        <v>#REF!</v>
      </c>
      <c r="AL914" s="19" t="e">
        <f>#REF!-#REF!</f>
        <v>#REF!</v>
      </c>
      <c r="AM914" s="19" t="e">
        <f>Q914-#REF!</f>
        <v>#REF!</v>
      </c>
      <c r="AN914" s="19" t="e">
        <f>R914-#REF!</f>
        <v>#REF!</v>
      </c>
      <c r="AO914" s="19" t="e">
        <f>#REF!-#REF!</f>
        <v>#REF!</v>
      </c>
      <c r="AP914" s="223" t="e">
        <f>IF(AK914&gt;0,AK914/#REF!*100,"")</f>
        <v>#REF!</v>
      </c>
      <c r="AQ914" s="223" t="e">
        <f>IF(AL914&gt;0,AL914/#REF!*100,"")</f>
        <v>#REF!</v>
      </c>
      <c r="AR914" s="223" t="e">
        <f t="shared" si="2110"/>
        <v>#REF!</v>
      </c>
      <c r="AS914" s="223" t="e">
        <f t="shared" si="2111"/>
        <v>#REF!</v>
      </c>
      <c r="AT914" s="223" t="e">
        <f>IF(AO914&gt;0,AO914/#REF!*100,"")</f>
        <v>#REF!</v>
      </c>
    </row>
    <row r="915" spans="1:46" ht="15" customHeight="1" outlineLevel="1">
      <c r="A915" s="2595" t="s">
        <v>84</v>
      </c>
      <c r="B915" s="2601" t="s">
        <v>122</v>
      </c>
      <c r="C915" s="1415" t="s">
        <v>14</v>
      </c>
      <c r="D915" s="1402"/>
      <c r="E915" s="1402"/>
      <c r="F915" s="1402"/>
      <c r="G915" s="1568"/>
      <c r="H915" s="1568"/>
      <c r="I915" s="1568"/>
      <c r="J915" s="1595">
        <f>518.2457495+139.5</f>
        <v>657.74574949999999</v>
      </c>
      <c r="K915" s="1569"/>
      <c r="L915" s="1586">
        <f>SUM(M915:P915)</f>
        <v>1375.0702495</v>
      </c>
      <c r="M915" s="1298">
        <v>650.65106600000001</v>
      </c>
      <c r="N915" s="1441">
        <v>195.8256835</v>
      </c>
      <c r="O915" s="1441">
        <v>34.464000000000006</v>
      </c>
      <c r="P915" s="55">
        <v>494.12950000000001</v>
      </c>
      <c r="Q915" s="1300">
        <v>1333.8181929545499</v>
      </c>
      <c r="R915" s="1300">
        <v>1293.8036471659134</v>
      </c>
      <c r="S915" s="1300">
        <v>1254.9895377509361</v>
      </c>
      <c r="T915" s="1300">
        <v>1217.3398516184079</v>
      </c>
      <c r="U915" s="1824">
        <f>SUM(V915:Y915)</f>
        <v>1311.829356</v>
      </c>
      <c r="V915" s="1789">
        <v>697.84339999999997</v>
      </c>
      <c r="W915" s="1789">
        <v>146.78535600000001</v>
      </c>
      <c r="X915" s="1825">
        <v>22.9572</v>
      </c>
      <c r="Y915" s="1443">
        <v>444.24340000000001</v>
      </c>
      <c r="Z915" s="1586">
        <f>SUM(AA915:AD915)</f>
        <v>1333.8181420149999</v>
      </c>
      <c r="AA915" s="1300">
        <v>631.13153402</v>
      </c>
      <c r="AB915" s="1300">
        <v>189.95091299500001</v>
      </c>
      <c r="AC915" s="1300">
        <v>33.430080000000004</v>
      </c>
      <c r="AD915" s="1300">
        <v>479.30561499999999</v>
      </c>
      <c r="AE915" s="1824">
        <f>SUM(AF915:AI915)</f>
        <v>579.64943199999993</v>
      </c>
      <c r="AF915" s="1789">
        <v>579.64943199999993</v>
      </c>
      <c r="AG915" s="1789"/>
      <c r="AH915" s="1825"/>
      <c r="AI915" s="1443"/>
      <c r="AJ915" s="2095"/>
      <c r="AK915" s="763" t="e">
        <f>#REF!-U915</f>
        <v>#REF!</v>
      </c>
      <c r="AL915" s="19" t="e">
        <f>#REF!-#REF!</f>
        <v>#REF!</v>
      </c>
      <c r="AM915" s="19" t="e">
        <f>Q915-#REF!</f>
        <v>#REF!</v>
      </c>
      <c r="AN915" s="19" t="e">
        <f>R915-#REF!</f>
        <v>#REF!</v>
      </c>
      <c r="AO915" s="19" t="e">
        <f>#REF!-#REF!</f>
        <v>#REF!</v>
      </c>
      <c r="AP915" s="223" t="e">
        <f>IF(AK915&gt;0,AK915/#REF!*100,"")</f>
        <v>#REF!</v>
      </c>
      <c r="AQ915" s="223" t="e">
        <f>IF(AL915&gt;0,AL915/#REF!*100,"")</f>
        <v>#REF!</v>
      </c>
      <c r="AR915" s="223" t="e">
        <f t="shared" si="2110"/>
        <v>#REF!</v>
      </c>
      <c r="AS915" s="223" t="e">
        <f t="shared" si="2111"/>
        <v>#REF!</v>
      </c>
      <c r="AT915" s="223" t="e">
        <f>IF(AO915&gt;0,AO915/#REF!*100,"")</f>
        <v>#REF!</v>
      </c>
    </row>
    <row r="916" spans="1:46" ht="15" customHeight="1" outlineLevel="1">
      <c r="A916" s="2595"/>
      <c r="B916" s="2601"/>
      <c r="C916" s="1415" t="s">
        <v>280</v>
      </c>
      <c r="D916" s="1402"/>
      <c r="E916" s="1402"/>
      <c r="F916" s="1402"/>
      <c r="G916" s="1568"/>
      <c r="H916" s="1568"/>
      <c r="I916" s="1568"/>
      <c r="J916" s="1483">
        <f t="shared" ref="J916:P916" si="2117">0.1429*J915/1000</f>
        <v>9.3991867603549994E-2</v>
      </c>
      <c r="K916" s="1569"/>
      <c r="L916" s="1483">
        <f t="shared" si="2117"/>
        <v>0.19649753865355002</v>
      </c>
      <c r="M916" s="1298">
        <f t="shared" si="2117"/>
        <v>9.2978037331400004E-2</v>
      </c>
      <c r="N916" s="1298">
        <f t="shared" si="2117"/>
        <v>2.7983490172149999E-2</v>
      </c>
      <c r="O916" s="1298">
        <f t="shared" si="2117"/>
        <v>4.9249056000000005E-3</v>
      </c>
      <c r="P916" s="1298">
        <f t="shared" si="2117"/>
        <v>7.0611105550000011E-2</v>
      </c>
      <c r="Q916" s="1300">
        <f t="shared" ref="Q916:T916" si="2118">0.1429*Q915/1000</f>
        <v>0.1906026197732052</v>
      </c>
      <c r="R916" s="1300">
        <f t="shared" si="2118"/>
        <v>0.18488454118000902</v>
      </c>
      <c r="S916" s="1300">
        <f t="shared" si="2118"/>
        <v>0.17933800494460878</v>
      </c>
      <c r="T916" s="1300">
        <f t="shared" si="2118"/>
        <v>0.17395786479627048</v>
      </c>
      <c r="U916" s="1767">
        <f>0.1429*U915/1000</f>
        <v>0.18746041497240001</v>
      </c>
      <c r="V916" s="1767">
        <f t="shared" ref="V916:Z916" si="2119">0.1429*V915/1000</f>
        <v>9.972182185999999E-2</v>
      </c>
      <c r="W916" s="1767">
        <f t="shared" si="2119"/>
        <v>2.0975627372400003E-2</v>
      </c>
      <c r="X916" s="1871">
        <f t="shared" si="2119"/>
        <v>3.2805838800000001E-3</v>
      </c>
      <c r="Y916" s="1951">
        <f t="shared" si="2119"/>
        <v>6.3482381860000006E-2</v>
      </c>
      <c r="Z916" s="1483">
        <f t="shared" si="2119"/>
        <v>0.1906026124939435</v>
      </c>
      <c r="AA916" s="1416">
        <f t="shared" ref="AA916:AD916" si="2120">0.12*AA915</f>
        <v>75.735784082400002</v>
      </c>
      <c r="AB916" s="1579">
        <f t="shared" si="2120"/>
        <v>22.794109559399999</v>
      </c>
      <c r="AC916" s="1579">
        <f t="shared" si="2120"/>
        <v>4.0116095999999999</v>
      </c>
      <c r="AD916" s="1579">
        <f t="shared" si="2120"/>
        <v>57.5166738</v>
      </c>
      <c r="AE916" s="1767">
        <f>0.1429*AE915/1000</f>
        <v>8.2831903832799994E-2</v>
      </c>
      <c r="AF916" s="1767">
        <f t="shared" ref="AF916:AI916" si="2121">0.1429*AF915/1000</f>
        <v>8.2831903832799994E-2</v>
      </c>
      <c r="AG916" s="1767">
        <f t="shared" si="2121"/>
        <v>0</v>
      </c>
      <c r="AH916" s="1871">
        <f t="shared" si="2121"/>
        <v>0</v>
      </c>
      <c r="AI916" s="1951">
        <f t="shared" si="2121"/>
        <v>0</v>
      </c>
      <c r="AJ916" s="2016"/>
      <c r="AK916" s="763" t="e">
        <f>#REF!-U916</f>
        <v>#REF!</v>
      </c>
      <c r="AL916" s="19" t="e">
        <f>#REF!-#REF!</f>
        <v>#REF!</v>
      </c>
      <c r="AM916" s="19" t="e">
        <f>Q916-#REF!</f>
        <v>#REF!</v>
      </c>
      <c r="AN916" s="19" t="e">
        <f>R916-#REF!</f>
        <v>#REF!</v>
      </c>
      <c r="AO916" s="19" t="e">
        <f>#REF!-#REF!</f>
        <v>#REF!</v>
      </c>
      <c r="AP916" s="223" t="e">
        <f>IF(AK916&gt;0,AK916/#REF!*100,"")</f>
        <v>#REF!</v>
      </c>
      <c r="AQ916" s="223" t="e">
        <f>IF(AL916&gt;0,AL916/#REF!*100,"")</f>
        <v>#REF!</v>
      </c>
      <c r="AR916" s="223" t="e">
        <f t="shared" si="2110"/>
        <v>#REF!</v>
      </c>
      <c r="AS916" s="223" t="e">
        <f t="shared" si="2111"/>
        <v>#REF!</v>
      </c>
      <c r="AT916" s="223" t="e">
        <f>IF(AO916&gt;0,AO916/#REF!*100,"")</f>
        <v>#REF!</v>
      </c>
    </row>
    <row r="917" spans="1:46" ht="15" customHeight="1" outlineLevel="1">
      <c r="A917" s="2595"/>
      <c r="B917" s="2601"/>
      <c r="C917" s="1415" t="s">
        <v>303</v>
      </c>
      <c r="D917" s="1402"/>
      <c r="E917" s="1402"/>
      <c r="F917" s="1402"/>
      <c r="G917" s="1568"/>
      <c r="H917" s="1568"/>
      <c r="I917" s="1568"/>
      <c r="J917" s="1595">
        <f>J915*0.00205016068346934</f>
        <v>1.3484844753439731</v>
      </c>
      <c r="K917" s="1569"/>
      <c r="L917" s="1483">
        <f>SUM(M917:P917)</f>
        <v>4.1865813736950006</v>
      </c>
      <c r="M917" s="1298">
        <f>M915*$BF$19</f>
        <v>1.9194206447000002</v>
      </c>
      <c r="N917" s="1298">
        <f>N915*$BG$19</f>
        <v>0.58160227999500003</v>
      </c>
      <c r="O917" s="1298">
        <f>O915*$BH$19</f>
        <v>0.10928534400000001</v>
      </c>
      <c r="P917" s="1298">
        <f>P915*$BI$19</f>
        <v>1.5762731050000001</v>
      </c>
      <c r="Q917" s="1300">
        <f>Q915*$BA$19</f>
        <v>4.2638363816916529</v>
      </c>
      <c r="R917" s="1300">
        <f>R915*$BB$19</f>
        <v>4.3491131063662483</v>
      </c>
      <c r="S917" s="1300">
        <f>S915*$BC$19</f>
        <v>4.4360953684935724</v>
      </c>
      <c r="T917" s="1300">
        <f>T915*$BD$19</f>
        <v>4.5248172761408734</v>
      </c>
      <c r="U917" s="1824">
        <f>SUM(V917:Y917)</f>
        <v>3.1169338800000004</v>
      </c>
      <c r="V917" s="1824">
        <v>1.65858671</v>
      </c>
      <c r="W917" s="1824">
        <v>0.34825434</v>
      </c>
      <c r="X917" s="1825">
        <v>5.4463930000000001E-2</v>
      </c>
      <c r="Y917" s="1354">
        <v>1.0556289000000001</v>
      </c>
      <c r="Z917" s="1483">
        <f>SUM(AA917:AD917)</f>
        <v>3.3973335336273163</v>
      </c>
      <c r="AA917" s="1300">
        <v>1.6075387319418259</v>
      </c>
      <c r="AB917" s="1300">
        <v>0.4838190350943517</v>
      </c>
      <c r="AC917" s="1300">
        <v>8.5148888171717979E-2</v>
      </c>
      <c r="AD917" s="1300">
        <v>1.2208268784194205</v>
      </c>
      <c r="AE917" s="1824">
        <f>SUM(AF917:AI917)</f>
        <v>1.3752189500000001</v>
      </c>
      <c r="AF917" s="1824">
        <v>1.3752189500000001</v>
      </c>
      <c r="AG917" s="1824"/>
      <c r="AH917" s="1825"/>
      <c r="AI917" s="1354"/>
      <c r="AJ917" s="2015"/>
      <c r="AK917" s="763" t="e">
        <f>#REF!-U917</f>
        <v>#REF!</v>
      </c>
      <c r="AL917" s="19" t="e">
        <f>#REF!-#REF!</f>
        <v>#REF!</v>
      </c>
      <c r="AM917" s="19" t="e">
        <f>Q917-#REF!</f>
        <v>#REF!</v>
      </c>
      <c r="AN917" s="19" t="e">
        <f>R917-#REF!</f>
        <v>#REF!</v>
      </c>
      <c r="AO917" s="19" t="e">
        <f>#REF!-#REF!</f>
        <v>#REF!</v>
      </c>
      <c r="AP917" s="223" t="e">
        <f>IF(AK917&gt;0,AK917/#REF!*100,"")</f>
        <v>#REF!</v>
      </c>
      <c r="AQ917" s="223" t="e">
        <f>IF(AL917&gt;0,AL917/#REF!*100,"")</f>
        <v>#REF!</v>
      </c>
      <c r="AR917" s="223" t="e">
        <f t="shared" si="2110"/>
        <v>#REF!</v>
      </c>
      <c r="AS917" s="223" t="e">
        <f t="shared" si="2111"/>
        <v>#REF!</v>
      </c>
      <c r="AT917" s="223" t="e">
        <f>IF(AO917&gt;0,AO917/#REF!*100,"")</f>
        <v>#REF!</v>
      </c>
    </row>
    <row r="918" spans="1:46" ht="15" customHeight="1" outlineLevel="1">
      <c r="A918" s="2595"/>
      <c r="B918" s="2601"/>
      <c r="C918" s="1415" t="s">
        <v>274</v>
      </c>
      <c r="D918" s="1402"/>
      <c r="E918" s="1402"/>
      <c r="F918" s="1402"/>
      <c r="G918" s="1568"/>
      <c r="H918" s="1568"/>
      <c r="I918" s="1568"/>
      <c r="J918" s="1601">
        <f>J915/29169</f>
        <v>2.2549478881689466E-2</v>
      </c>
      <c r="K918" s="1568"/>
      <c r="L918" s="1601">
        <f t="shared" ref="L918:Y918" si="2122">L915/29169</f>
        <v>4.7141494377592651E-2</v>
      </c>
      <c r="M918" s="1601">
        <f t="shared" si="2122"/>
        <v>2.2306252048407558E-2</v>
      </c>
      <c r="N918" s="1601">
        <f t="shared" si="2122"/>
        <v>6.7134863553772843E-3</v>
      </c>
      <c r="O918" s="1601">
        <f t="shared" si="2122"/>
        <v>1.1815283348760672E-3</v>
      </c>
      <c r="P918" s="1601">
        <f t="shared" si="2122"/>
        <v>1.6940227638931743E-2</v>
      </c>
      <c r="Q918" s="1601">
        <f t="shared" si="2122"/>
        <v>4.5727251292624012E-2</v>
      </c>
      <c r="R918" s="1601">
        <f t="shared" si="2122"/>
        <v>4.4355433753845291E-2</v>
      </c>
      <c r="S918" s="1601">
        <f t="shared" si="2122"/>
        <v>4.3024770741229935E-2</v>
      </c>
      <c r="T918" s="1601">
        <f t="shared" si="2122"/>
        <v>4.1734027618993037E-2</v>
      </c>
      <c r="U918" s="1601">
        <f t="shared" si="2122"/>
        <v>4.4973408618739073E-2</v>
      </c>
      <c r="V918" s="1789">
        <f t="shared" si="2122"/>
        <v>2.3924145496931674E-2</v>
      </c>
      <c r="W918" s="1601">
        <f t="shared" si="2122"/>
        <v>5.0322381980870108E-3</v>
      </c>
      <c r="X918" s="1789">
        <f t="shared" si="2122"/>
        <v>7.8704103671706259E-4</v>
      </c>
      <c r="Y918" s="1601">
        <f t="shared" si="2122"/>
        <v>1.5229983887003326E-2</v>
      </c>
      <c r="Z918" s="1601">
        <f t="shared" ref="Z918:AI918" si="2123">Z915/29169</f>
        <v>4.5727249546264864E-2</v>
      </c>
      <c r="AA918" s="1300">
        <f t="shared" si="2123"/>
        <v>2.1637064486955328E-2</v>
      </c>
      <c r="AB918" s="1300">
        <f t="shared" si="2123"/>
        <v>6.5120817647159662E-3</v>
      </c>
      <c r="AC918" s="1300">
        <f t="shared" si="2123"/>
        <v>1.1460824848297851E-3</v>
      </c>
      <c r="AD918" s="1300">
        <f t="shared" si="2123"/>
        <v>1.6432020809763789E-2</v>
      </c>
      <c r="AE918" s="1601">
        <f t="shared" si="2123"/>
        <v>1.9872105043025126E-2</v>
      </c>
      <c r="AF918" s="1789">
        <f t="shared" si="2123"/>
        <v>1.9872105043025126E-2</v>
      </c>
      <c r="AG918" s="1601">
        <f t="shared" si="2123"/>
        <v>0</v>
      </c>
      <c r="AH918" s="1789">
        <f t="shared" si="2123"/>
        <v>0</v>
      </c>
      <c r="AI918" s="1601">
        <f t="shared" si="2123"/>
        <v>0</v>
      </c>
      <c r="AJ918" s="2117"/>
    </row>
    <row r="919" spans="1:46" ht="17.25" hidden="1" customHeight="1" outlineLevel="1">
      <c r="A919" s="2595" t="s">
        <v>85</v>
      </c>
      <c r="B919" s="2601" t="s">
        <v>123</v>
      </c>
      <c r="C919" s="1415" t="s">
        <v>272</v>
      </c>
      <c r="D919" s="1402"/>
      <c r="E919" s="1402"/>
      <c r="F919" s="1402"/>
      <c r="G919" s="1568"/>
      <c r="H919" s="1568"/>
      <c r="I919" s="1568"/>
      <c r="J919" s="1568"/>
      <c r="K919" s="1568"/>
      <c r="L919" s="1441">
        <f>SUM(M919:P919)</f>
        <v>0</v>
      </c>
      <c r="M919" s="1442"/>
      <c r="N919" s="1443"/>
      <c r="O919" s="1443"/>
      <c r="P919" s="51"/>
      <c r="Q919" s="51"/>
      <c r="R919" s="51"/>
      <c r="S919" s="51"/>
      <c r="T919" s="51"/>
      <c r="U919" s="759"/>
      <c r="V919" s="1790"/>
      <c r="W919" s="44"/>
      <c r="X919" s="1872"/>
      <c r="Y919" s="44"/>
      <c r="Z919" s="1441">
        <f>SUM(AA919:AD919)</f>
        <v>0</v>
      </c>
      <c r="AA919" s="1300"/>
      <c r="AB919" s="1300"/>
      <c r="AC919" s="1300"/>
      <c r="AD919" s="1300"/>
      <c r="AE919" s="759"/>
      <c r="AF919" s="1790"/>
      <c r="AG919" s="44"/>
      <c r="AH919" s="1872"/>
      <c r="AI919" s="44"/>
      <c r="AJ919" s="2095"/>
      <c r="AK919" s="763" t="e">
        <f>#REF!-U919</f>
        <v>#REF!</v>
      </c>
      <c r="AL919" s="19" t="e">
        <f>#REF!-#REF!</f>
        <v>#REF!</v>
      </c>
      <c r="AM919" s="19" t="e">
        <f>Q919-#REF!</f>
        <v>#REF!</v>
      </c>
      <c r="AN919" s="19" t="e">
        <f>R919-#REF!</f>
        <v>#REF!</v>
      </c>
      <c r="AO919" s="19" t="e">
        <f>#REF!-#REF!</f>
        <v>#REF!</v>
      </c>
      <c r="AP919" s="223" t="e">
        <f>IF(AK919&gt;0,AK919/#REF!*100,"")</f>
        <v>#REF!</v>
      </c>
      <c r="AQ919" s="223" t="e">
        <f>IF(AL919&gt;0,AL919/#REF!*100,"")</f>
        <v>#REF!</v>
      </c>
      <c r="AR919" s="223" t="e">
        <f t="shared" ref="AR919:AR950" si="2124">IF(AM919&gt;0,AM919/Q919*100,"")</f>
        <v>#REF!</v>
      </c>
      <c r="AS919" s="223" t="e">
        <f t="shared" ref="AS919:AS950" si="2125">IF(AN919&gt;0,AN919/R919*100,"")</f>
        <v>#REF!</v>
      </c>
      <c r="AT919" s="223" t="e">
        <f>IF(AO919&gt;0,AO919/#REF!*100,"")</f>
        <v>#REF!</v>
      </c>
    </row>
    <row r="920" spans="1:46" ht="15" hidden="1" customHeight="1" outlineLevel="1">
      <c r="A920" s="2595"/>
      <c r="B920" s="2601"/>
      <c r="C920" s="1415" t="s">
        <v>277</v>
      </c>
      <c r="D920" s="1402"/>
      <c r="E920" s="1402"/>
      <c r="F920" s="1402"/>
      <c r="G920" s="1568"/>
      <c r="H920" s="1568"/>
      <c r="I920" s="1568"/>
      <c r="J920" s="1568"/>
      <c r="K920" s="1568"/>
      <c r="L920" s="1441">
        <f t="shared" ref="L920:P920" si="2126">1.154*L919/1000</f>
        <v>0</v>
      </c>
      <c r="M920" s="1472">
        <f t="shared" si="2126"/>
        <v>0</v>
      </c>
      <c r="N920" s="1441">
        <f t="shared" si="2126"/>
        <v>0</v>
      </c>
      <c r="O920" s="1441">
        <f t="shared" si="2126"/>
        <v>0</v>
      </c>
      <c r="P920" s="55">
        <f t="shared" si="2126"/>
        <v>0</v>
      </c>
      <c r="Q920" s="55">
        <f t="shared" ref="Q920:T920" si="2127">1.154*Q919/1000</f>
        <v>0</v>
      </c>
      <c r="R920" s="55">
        <f t="shared" si="2127"/>
        <v>0</v>
      </c>
      <c r="S920" s="55">
        <f t="shared" si="2127"/>
        <v>0</v>
      </c>
      <c r="T920" s="55">
        <f t="shared" si="2127"/>
        <v>0</v>
      </c>
      <c r="U920" s="757"/>
      <c r="V920" s="1788"/>
      <c r="W920" s="1443"/>
      <c r="X920" s="1825"/>
      <c r="Y920" s="1443"/>
      <c r="Z920" s="1441">
        <f t="shared" ref="Z920" si="2128">1.154*Z919/1000</f>
        <v>0</v>
      </c>
      <c r="AA920" s="1300"/>
      <c r="AB920" s="1300"/>
      <c r="AC920" s="1300"/>
      <c r="AD920" s="1300"/>
      <c r="AE920" s="757"/>
      <c r="AF920" s="1788"/>
      <c r="AG920" s="1443"/>
      <c r="AH920" s="1825"/>
      <c r="AI920" s="1443"/>
      <c r="AJ920" s="2095"/>
      <c r="AK920" s="763" t="e">
        <f>#REF!-U920</f>
        <v>#REF!</v>
      </c>
      <c r="AL920" s="19" t="e">
        <f>#REF!-#REF!</f>
        <v>#REF!</v>
      </c>
      <c r="AM920" s="19" t="e">
        <f>Q920-#REF!</f>
        <v>#REF!</v>
      </c>
      <c r="AN920" s="19" t="e">
        <f>R920-#REF!</f>
        <v>#REF!</v>
      </c>
      <c r="AO920" s="19" t="e">
        <f>#REF!-#REF!</f>
        <v>#REF!</v>
      </c>
      <c r="AP920" s="223" t="e">
        <f>IF(AK920&gt;0,AK920/#REF!*100,"")</f>
        <v>#REF!</v>
      </c>
      <c r="AQ920" s="223" t="e">
        <f>IF(AL920&gt;0,AL920/#REF!*100,"")</f>
        <v>#REF!</v>
      </c>
      <c r="AR920" s="223" t="e">
        <f t="shared" si="2124"/>
        <v>#REF!</v>
      </c>
      <c r="AS920" s="223" t="e">
        <f t="shared" si="2125"/>
        <v>#REF!</v>
      </c>
      <c r="AT920" s="223" t="e">
        <f>IF(AO920&gt;0,AO920/#REF!*100,"")</f>
        <v>#REF!</v>
      </c>
    </row>
    <row r="921" spans="1:46" ht="15" hidden="1" customHeight="1" outlineLevel="1">
      <c r="A921" s="2595"/>
      <c r="B921" s="2601"/>
      <c r="C921" s="1415" t="s">
        <v>305</v>
      </c>
      <c r="D921" s="1402"/>
      <c r="E921" s="1402"/>
      <c r="F921" s="1402"/>
      <c r="G921" s="1568"/>
      <c r="H921" s="1568"/>
      <c r="I921" s="1568"/>
      <c r="J921" s="1568"/>
      <c r="K921" s="1568"/>
      <c r="L921" s="1441">
        <f t="shared" ref="L921:L926" si="2129">SUM(M921:P921)</f>
        <v>0</v>
      </c>
      <c r="M921" s="1442"/>
      <c r="N921" s="1443"/>
      <c r="O921" s="1443"/>
      <c r="P921" s="51"/>
      <c r="Q921" s="51"/>
      <c r="R921" s="51"/>
      <c r="S921" s="51"/>
      <c r="T921" s="51"/>
      <c r="U921" s="757"/>
      <c r="V921" s="1788"/>
      <c r="W921" s="1443"/>
      <c r="X921" s="1825"/>
      <c r="Y921" s="1443"/>
      <c r="Z921" s="1441">
        <f t="shared" ref="Z921:Z926" si="2130">SUM(AA921:AD921)</f>
        <v>0</v>
      </c>
      <c r="AA921" s="1300"/>
      <c r="AB921" s="1300"/>
      <c r="AC921" s="1300"/>
      <c r="AD921" s="1300"/>
      <c r="AE921" s="757"/>
      <c r="AF921" s="1788"/>
      <c r="AG921" s="1443"/>
      <c r="AH921" s="1825"/>
      <c r="AI921" s="1443"/>
      <c r="AJ921" s="2095"/>
      <c r="AK921" s="763" t="e">
        <f>#REF!-U921</f>
        <v>#REF!</v>
      </c>
      <c r="AL921" s="19" t="e">
        <f>#REF!-#REF!</f>
        <v>#REF!</v>
      </c>
      <c r="AM921" s="19" t="e">
        <f>Q921-#REF!</f>
        <v>#REF!</v>
      </c>
      <c r="AN921" s="19" t="e">
        <f>R921-#REF!</f>
        <v>#REF!</v>
      </c>
      <c r="AO921" s="19" t="e">
        <f>#REF!-#REF!</f>
        <v>#REF!</v>
      </c>
      <c r="AP921" s="223" t="e">
        <f>IF(AK921&gt;0,AK921/#REF!*100,"")</f>
        <v>#REF!</v>
      </c>
      <c r="AQ921" s="223" t="e">
        <f>IF(AL921&gt;0,AL921/#REF!*100,"")</f>
        <v>#REF!</v>
      </c>
      <c r="AR921" s="223" t="e">
        <f t="shared" si="2124"/>
        <v>#REF!</v>
      </c>
      <c r="AS921" s="223" t="e">
        <f t="shared" si="2125"/>
        <v>#REF!</v>
      </c>
      <c r="AT921" s="223" t="e">
        <f>IF(AO921&gt;0,AO921/#REF!*100,"")</f>
        <v>#REF!</v>
      </c>
    </row>
    <row r="922" spans="1:46" ht="17.25" hidden="1" customHeight="1" outlineLevel="1">
      <c r="A922" s="2595" t="s">
        <v>86</v>
      </c>
      <c r="B922" s="2601" t="s">
        <v>144</v>
      </c>
      <c r="C922" s="1415" t="s">
        <v>273</v>
      </c>
      <c r="D922" s="1402"/>
      <c r="E922" s="1402"/>
      <c r="F922" s="1402"/>
      <c r="G922" s="1568"/>
      <c r="H922" s="1568"/>
      <c r="I922" s="1568"/>
      <c r="J922" s="1568"/>
      <c r="K922" s="1568"/>
      <c r="L922" s="1441">
        <f t="shared" si="2129"/>
        <v>0</v>
      </c>
      <c r="M922" s="1442"/>
      <c r="N922" s="1443"/>
      <c r="O922" s="1443"/>
      <c r="P922" s="51"/>
      <c r="Q922" s="51"/>
      <c r="R922" s="51"/>
      <c r="S922" s="51"/>
      <c r="T922" s="51"/>
      <c r="U922" s="757"/>
      <c r="V922" s="1788"/>
      <c r="W922" s="1443"/>
      <c r="X922" s="1825"/>
      <c r="Y922" s="1443"/>
      <c r="Z922" s="1441">
        <f t="shared" si="2130"/>
        <v>0</v>
      </c>
      <c r="AA922" s="1300"/>
      <c r="AB922" s="1300"/>
      <c r="AC922" s="1300"/>
      <c r="AD922" s="1300"/>
      <c r="AE922" s="757"/>
      <c r="AF922" s="1788"/>
      <c r="AG922" s="1443"/>
      <c r="AH922" s="1825"/>
      <c r="AI922" s="1443"/>
      <c r="AJ922" s="2095"/>
      <c r="AK922" s="763" t="e">
        <f>#REF!-U922</f>
        <v>#REF!</v>
      </c>
      <c r="AL922" s="19" t="e">
        <f>#REF!-#REF!</f>
        <v>#REF!</v>
      </c>
      <c r="AM922" s="19" t="e">
        <f>Q922-#REF!</f>
        <v>#REF!</v>
      </c>
      <c r="AN922" s="19" t="e">
        <f>R922-#REF!</f>
        <v>#REF!</v>
      </c>
      <c r="AO922" s="19" t="e">
        <f>#REF!-#REF!</f>
        <v>#REF!</v>
      </c>
      <c r="AP922" s="223" t="e">
        <f>IF(AK922&gt;0,AK922/#REF!*100,"")</f>
        <v>#REF!</v>
      </c>
      <c r="AQ922" s="223" t="e">
        <f>IF(AL922&gt;0,AL922/#REF!*100,"")</f>
        <v>#REF!</v>
      </c>
      <c r="AR922" s="223" t="e">
        <f t="shared" si="2124"/>
        <v>#REF!</v>
      </c>
      <c r="AS922" s="223" t="e">
        <f t="shared" si="2125"/>
        <v>#REF!</v>
      </c>
      <c r="AT922" s="223" t="e">
        <f>IF(AO922&gt;0,AO922/#REF!*100,"")</f>
        <v>#REF!</v>
      </c>
    </row>
    <row r="923" spans="1:46" ht="15" hidden="1" customHeight="1" outlineLevel="1">
      <c r="A923" s="2595"/>
      <c r="B923" s="2601"/>
      <c r="C923" s="1415" t="s">
        <v>278</v>
      </c>
      <c r="D923" s="1402"/>
      <c r="E923" s="1402"/>
      <c r="F923" s="1402"/>
      <c r="G923" s="1568"/>
      <c r="H923" s="1568"/>
      <c r="I923" s="1568"/>
      <c r="J923" s="1568"/>
      <c r="K923" s="1568"/>
      <c r="L923" s="1441">
        <f t="shared" si="2129"/>
        <v>0</v>
      </c>
      <c r="M923" s="1442"/>
      <c r="N923" s="1443"/>
      <c r="O923" s="1443"/>
      <c r="P923" s="51"/>
      <c r="Q923" s="51"/>
      <c r="R923" s="51"/>
      <c r="S923" s="51"/>
      <c r="T923" s="51"/>
      <c r="U923" s="757"/>
      <c r="V923" s="1788"/>
      <c r="W923" s="1443"/>
      <c r="X923" s="1825"/>
      <c r="Y923" s="1443"/>
      <c r="Z923" s="1441">
        <f t="shared" si="2130"/>
        <v>0</v>
      </c>
      <c r="AA923" s="1300"/>
      <c r="AB923" s="1300"/>
      <c r="AC923" s="1300"/>
      <c r="AD923" s="1300"/>
      <c r="AE923" s="757"/>
      <c r="AF923" s="1788"/>
      <c r="AG923" s="1443"/>
      <c r="AH923" s="1825"/>
      <c r="AI923" s="1443"/>
      <c r="AJ923" s="2095"/>
      <c r="AK923" s="763" t="e">
        <f>#REF!-U923</f>
        <v>#REF!</v>
      </c>
      <c r="AL923" s="19" t="e">
        <f>#REF!-#REF!</f>
        <v>#REF!</v>
      </c>
      <c r="AM923" s="19" t="e">
        <f>Q923-#REF!</f>
        <v>#REF!</v>
      </c>
      <c r="AN923" s="19" t="e">
        <f>R923-#REF!</f>
        <v>#REF!</v>
      </c>
      <c r="AO923" s="19" t="e">
        <f>#REF!-#REF!</f>
        <v>#REF!</v>
      </c>
      <c r="AP923" s="223" t="e">
        <f>IF(AK923&gt;0,AK923/#REF!*100,"")</f>
        <v>#REF!</v>
      </c>
      <c r="AQ923" s="223" t="e">
        <f>IF(AL923&gt;0,AL923/#REF!*100,"")</f>
        <v>#REF!</v>
      </c>
      <c r="AR923" s="223" t="e">
        <f t="shared" si="2124"/>
        <v>#REF!</v>
      </c>
      <c r="AS923" s="223" t="e">
        <f t="shared" si="2125"/>
        <v>#REF!</v>
      </c>
      <c r="AT923" s="223" t="e">
        <f>IF(AO923&gt;0,AO923/#REF!*100,"")</f>
        <v>#REF!</v>
      </c>
    </row>
    <row r="924" spans="1:46" ht="15" hidden="1" customHeight="1" outlineLevel="1">
      <c r="A924" s="2595"/>
      <c r="B924" s="2601"/>
      <c r="C924" s="1415" t="s">
        <v>156</v>
      </c>
      <c r="D924" s="1402"/>
      <c r="E924" s="1402"/>
      <c r="F924" s="1402"/>
      <c r="G924" s="1568"/>
      <c r="H924" s="1568"/>
      <c r="I924" s="1568"/>
      <c r="J924" s="1568"/>
      <c r="K924" s="1568"/>
      <c r="L924" s="1441">
        <f t="shared" si="2129"/>
        <v>0</v>
      </c>
      <c r="M924" s="1442"/>
      <c r="N924" s="1443"/>
      <c r="O924" s="1443"/>
      <c r="P924" s="51"/>
      <c r="Q924" s="51"/>
      <c r="R924" s="51"/>
      <c r="S924" s="51"/>
      <c r="T924" s="51"/>
      <c r="U924" s="757"/>
      <c r="V924" s="1788"/>
      <c r="W924" s="1443"/>
      <c r="X924" s="1825"/>
      <c r="Y924" s="1443"/>
      <c r="Z924" s="1441">
        <f t="shared" si="2130"/>
        <v>0</v>
      </c>
      <c r="AA924" s="1300"/>
      <c r="AB924" s="1300"/>
      <c r="AC924" s="1300"/>
      <c r="AD924" s="1300"/>
      <c r="AE924" s="757"/>
      <c r="AF924" s="1788"/>
      <c r="AG924" s="1443"/>
      <c r="AH924" s="1825"/>
      <c r="AI924" s="1443"/>
      <c r="AJ924" s="2095"/>
      <c r="AK924" s="763" t="e">
        <f>#REF!-U924</f>
        <v>#REF!</v>
      </c>
      <c r="AL924" s="19" t="e">
        <f>#REF!-#REF!</f>
        <v>#REF!</v>
      </c>
      <c r="AM924" s="19" t="e">
        <f>Q924-#REF!</f>
        <v>#REF!</v>
      </c>
      <c r="AN924" s="19" t="e">
        <f>R924-#REF!</f>
        <v>#REF!</v>
      </c>
      <c r="AO924" s="19" t="e">
        <f>#REF!-#REF!</f>
        <v>#REF!</v>
      </c>
      <c r="AP924" s="223" t="e">
        <f>IF(AK924&gt;0,AK924/#REF!*100,"")</f>
        <v>#REF!</v>
      </c>
      <c r="AQ924" s="223" t="e">
        <f>IF(AL924&gt;0,AL924/#REF!*100,"")</f>
        <v>#REF!</v>
      </c>
      <c r="AR924" s="223" t="e">
        <f t="shared" si="2124"/>
        <v>#REF!</v>
      </c>
      <c r="AS924" s="223" t="e">
        <f t="shared" si="2125"/>
        <v>#REF!</v>
      </c>
      <c r="AT924" s="223" t="e">
        <f>IF(AO924&gt;0,AO924/#REF!*100,"")</f>
        <v>#REF!</v>
      </c>
    </row>
    <row r="925" spans="1:46" ht="15" hidden="1" customHeight="1" outlineLevel="1">
      <c r="A925" s="2595"/>
      <c r="B925" s="2601"/>
      <c r="C925" s="1415" t="s">
        <v>277</v>
      </c>
      <c r="D925" s="1402"/>
      <c r="E925" s="1402"/>
      <c r="F925" s="1402"/>
      <c r="G925" s="1568"/>
      <c r="H925" s="1568"/>
      <c r="I925" s="1568"/>
      <c r="J925" s="1568"/>
      <c r="K925" s="1568"/>
      <c r="L925" s="1441">
        <f t="shared" si="2129"/>
        <v>0</v>
      </c>
      <c r="M925" s="1442"/>
      <c r="N925" s="1443"/>
      <c r="O925" s="1443"/>
      <c r="P925" s="51"/>
      <c r="Q925" s="51"/>
      <c r="R925" s="51"/>
      <c r="S925" s="51"/>
      <c r="T925" s="51"/>
      <c r="U925" s="760"/>
      <c r="V925" s="1791"/>
      <c r="W925" s="1448"/>
      <c r="X925" s="1825"/>
      <c r="Y925" s="1448"/>
      <c r="Z925" s="1441">
        <f t="shared" si="2130"/>
        <v>0</v>
      </c>
      <c r="AA925" s="1300"/>
      <c r="AB925" s="1300"/>
      <c r="AC925" s="1300"/>
      <c r="AD925" s="1300"/>
      <c r="AE925" s="760"/>
      <c r="AF925" s="1791"/>
      <c r="AG925" s="1448"/>
      <c r="AH925" s="1825"/>
      <c r="AI925" s="1448"/>
      <c r="AJ925" s="2102"/>
      <c r="AK925" s="763" t="e">
        <f>#REF!-U925</f>
        <v>#REF!</v>
      </c>
      <c r="AL925" s="19" t="e">
        <f>#REF!-#REF!</f>
        <v>#REF!</v>
      </c>
      <c r="AM925" s="19" t="e">
        <f>Q925-#REF!</f>
        <v>#REF!</v>
      </c>
      <c r="AN925" s="19" t="e">
        <f>R925-#REF!</f>
        <v>#REF!</v>
      </c>
      <c r="AO925" s="19" t="e">
        <f>#REF!-#REF!</f>
        <v>#REF!</v>
      </c>
      <c r="AP925" s="223" t="e">
        <f>IF(AK925&gt;0,AK925/#REF!*100,"")</f>
        <v>#REF!</v>
      </c>
      <c r="AQ925" s="223" t="e">
        <f>IF(AL925&gt;0,AL925/#REF!*100,"")</f>
        <v>#REF!</v>
      </c>
      <c r="AR925" s="223" t="e">
        <f t="shared" si="2124"/>
        <v>#REF!</v>
      </c>
      <c r="AS925" s="223" t="e">
        <f t="shared" si="2125"/>
        <v>#REF!</v>
      </c>
      <c r="AT925" s="223" t="e">
        <f>IF(AO925&gt;0,AO925/#REF!*100,"")</f>
        <v>#REF!</v>
      </c>
    </row>
    <row r="926" spans="1:46" ht="15" hidden="1" customHeight="1" outlineLevel="1">
      <c r="A926" s="2595"/>
      <c r="B926" s="2601"/>
      <c r="C926" s="1415" t="s">
        <v>305</v>
      </c>
      <c r="D926" s="1402"/>
      <c r="E926" s="1402"/>
      <c r="F926" s="1402"/>
      <c r="G926" s="1568"/>
      <c r="H926" s="1568"/>
      <c r="I926" s="1568"/>
      <c r="J926" s="1568"/>
      <c r="K926" s="1568"/>
      <c r="L926" s="1441">
        <f t="shared" si="2129"/>
        <v>0</v>
      </c>
      <c r="M926" s="1442"/>
      <c r="N926" s="1443"/>
      <c r="O926" s="1443"/>
      <c r="P926" s="51"/>
      <c r="Q926" s="51"/>
      <c r="R926" s="51"/>
      <c r="S926" s="51"/>
      <c r="T926" s="51"/>
      <c r="U926" s="760"/>
      <c r="V926" s="1791"/>
      <c r="W926" s="1448"/>
      <c r="X926" s="1825"/>
      <c r="Y926" s="1448"/>
      <c r="Z926" s="1441">
        <f t="shared" si="2130"/>
        <v>0</v>
      </c>
      <c r="AA926" s="1300"/>
      <c r="AB926" s="1300"/>
      <c r="AC926" s="1300"/>
      <c r="AD926" s="1300"/>
      <c r="AE926" s="760"/>
      <c r="AF926" s="1791"/>
      <c r="AG926" s="1448"/>
      <c r="AH926" s="1825"/>
      <c r="AI926" s="1448"/>
      <c r="AJ926" s="2102"/>
      <c r="AK926" s="763" t="e">
        <f>#REF!-U926</f>
        <v>#REF!</v>
      </c>
      <c r="AL926" s="19" t="e">
        <f>#REF!-#REF!</f>
        <v>#REF!</v>
      </c>
      <c r="AM926" s="19" t="e">
        <f>Q926-#REF!</f>
        <v>#REF!</v>
      </c>
      <c r="AN926" s="19" t="e">
        <f>R926-#REF!</f>
        <v>#REF!</v>
      </c>
      <c r="AO926" s="19" t="e">
        <f>#REF!-#REF!</f>
        <v>#REF!</v>
      </c>
      <c r="AP926" s="223" t="e">
        <f>IF(AK926&gt;0,AK926/#REF!*100,"")</f>
        <v>#REF!</v>
      </c>
      <c r="AQ926" s="223" t="e">
        <f>IF(AL926&gt;0,AL926/#REF!*100,"")</f>
        <v>#REF!</v>
      </c>
      <c r="AR926" s="223" t="e">
        <f t="shared" si="2124"/>
        <v>#REF!</v>
      </c>
      <c r="AS926" s="223" t="e">
        <f t="shared" si="2125"/>
        <v>#REF!</v>
      </c>
      <c r="AT926" s="223" t="e">
        <f>IF(AO926&gt;0,AO926/#REF!*100,"")</f>
        <v>#REF!</v>
      </c>
    </row>
    <row r="927" spans="1:46" ht="15" customHeight="1" outlineLevel="1">
      <c r="A927" s="2565" t="s">
        <v>101</v>
      </c>
      <c r="B927" s="2573" t="s">
        <v>100</v>
      </c>
      <c r="C927" s="1415" t="s">
        <v>303</v>
      </c>
      <c r="D927" s="1563"/>
      <c r="E927" s="1563"/>
      <c r="F927" s="1563"/>
      <c r="G927" s="1599"/>
      <c r="H927" s="1599"/>
      <c r="I927" s="1599"/>
      <c r="J927" s="1483">
        <f t="shared" ref="J927" si="2131">J930+J932+J936</f>
        <v>0.12828004000000001</v>
      </c>
      <c r="K927" s="1599"/>
      <c r="L927" s="1483">
        <f t="shared" ref="L927:P927" si="2132">L930+L932+L936</f>
        <v>0.10657232105123789</v>
      </c>
      <c r="M927" s="1298">
        <f t="shared" si="2132"/>
        <v>1.7415429184999998E-2</v>
      </c>
      <c r="N927" s="1298">
        <f t="shared" si="2132"/>
        <v>1.9754572222E-2</v>
      </c>
      <c r="O927" s="1298">
        <f t="shared" si="2132"/>
        <v>2.8864886400000005E-2</v>
      </c>
      <c r="P927" s="1298">
        <f t="shared" si="2132"/>
        <v>4.0537433244237878E-2</v>
      </c>
      <c r="Q927" s="1300">
        <f t="shared" ref="Q927:T927" si="2133">Q930+Q932+Q936</f>
        <v>0.11420635811585496</v>
      </c>
      <c r="R927" s="1300">
        <f t="shared" si="2133"/>
        <v>0.11865582087516527</v>
      </c>
      <c r="S927" s="1300">
        <f t="shared" si="2133"/>
        <v>0.12327851993255777</v>
      </c>
      <c r="T927" s="1300">
        <f t="shared" si="2133"/>
        <v>0.12808160615991385</v>
      </c>
      <c r="U927" s="1767">
        <f>U931</f>
        <v>3.7468912000000003</v>
      </c>
      <c r="V927" s="1767">
        <f t="shared" ref="V927:Y927" si="2134">V931</f>
        <v>0.86850100000000008</v>
      </c>
      <c r="W927" s="1767">
        <f t="shared" si="2134"/>
        <v>0.98899999999999999</v>
      </c>
      <c r="X927" s="1823">
        <f t="shared" si="2134"/>
        <v>0.952963</v>
      </c>
      <c r="Y927" s="1823">
        <f t="shared" si="2134"/>
        <v>0.93642720000000002</v>
      </c>
      <c r="Z927" s="1483">
        <f t="shared" ref="Z927" si="2135">Z930+Z932+Z936</f>
        <v>0.10905998074816869</v>
      </c>
      <c r="AA927" s="1300">
        <f t="shared" ref="AA927:AD927" si="2136">AA932</f>
        <v>1.8482303725577479E-2</v>
      </c>
      <c r="AB927" s="1300">
        <f t="shared" si="2136"/>
        <v>2.0713849351246642E-2</v>
      </c>
      <c r="AC927" s="1300">
        <f t="shared" si="2136"/>
        <v>2.9724597570501891E-2</v>
      </c>
      <c r="AD927" s="1300">
        <f t="shared" si="2136"/>
        <v>4.0139230100842672E-2</v>
      </c>
      <c r="AE927" s="1767">
        <f>AE931</f>
        <v>0.80153499999999989</v>
      </c>
      <c r="AF927" s="1767">
        <f t="shared" ref="AF927:AI927" si="2137">AF931</f>
        <v>0.80153499999999989</v>
      </c>
      <c r="AG927" s="1767">
        <f t="shared" si="2137"/>
        <v>0</v>
      </c>
      <c r="AH927" s="1823">
        <f t="shared" si="2137"/>
        <v>0</v>
      </c>
      <c r="AI927" s="1823">
        <f t="shared" si="2137"/>
        <v>0</v>
      </c>
      <c r="AJ927" s="2118"/>
      <c r="AK927" s="763" t="e">
        <f>#REF!-U927</f>
        <v>#REF!</v>
      </c>
      <c r="AL927" s="19" t="e">
        <f>#REF!-#REF!</f>
        <v>#REF!</v>
      </c>
      <c r="AM927" s="19" t="e">
        <f>Q927-#REF!</f>
        <v>#REF!</v>
      </c>
      <c r="AN927" s="19" t="e">
        <f>R927-#REF!</f>
        <v>#REF!</v>
      </c>
      <c r="AO927" s="19" t="e">
        <f>#REF!-#REF!</f>
        <v>#REF!</v>
      </c>
      <c r="AP927" s="223" t="e">
        <f>IF(AK927&gt;0,AK927/#REF!*100,"")</f>
        <v>#REF!</v>
      </c>
      <c r="AQ927" s="223" t="e">
        <f>IF(AL927&gt;0,AL927/#REF!*100,"")</f>
        <v>#REF!</v>
      </c>
      <c r="AR927" s="223" t="e">
        <f t="shared" si="2124"/>
        <v>#REF!</v>
      </c>
      <c r="AS927" s="223" t="e">
        <f t="shared" si="2125"/>
        <v>#REF!</v>
      </c>
      <c r="AT927" s="223" t="e">
        <f>IF(AO927&gt;0,AO927/#REF!*100,"")</f>
        <v>#REF!</v>
      </c>
    </row>
    <row r="928" spans="1:46" ht="33.75" customHeight="1" outlineLevel="1">
      <c r="A928" s="2566"/>
      <c r="B928" s="2575"/>
      <c r="C928" s="1415" t="s">
        <v>273</v>
      </c>
      <c r="D928" s="1563"/>
      <c r="E928" s="1563"/>
      <c r="F928" s="1563"/>
      <c r="G928" s="1599"/>
      <c r="H928" s="1599"/>
      <c r="I928" s="1599"/>
      <c r="J928" s="1298">
        <f>J931</f>
        <v>4.5031800000000004</v>
      </c>
      <c r="K928" s="1298"/>
      <c r="L928" s="1298">
        <f t="shared" ref="L928:L936" si="2138">SUM(M928:P928)</f>
        <v>4.7183437319813653</v>
      </c>
      <c r="M928" s="1298">
        <f>M931</f>
        <v>0.79164999999999996</v>
      </c>
      <c r="N928" s="1298">
        <f t="shared" ref="N928:T928" si="2139">N931</f>
        <v>0.89798</v>
      </c>
      <c r="O928" s="1298">
        <f t="shared" si="2139"/>
        <v>1.2886110000000002</v>
      </c>
      <c r="P928" s="1298">
        <f t="shared" si="2139"/>
        <v>1.7401027319813649</v>
      </c>
      <c r="Q928" s="1300">
        <f t="shared" si="2139"/>
        <v>4.71384812331</v>
      </c>
      <c r="R928" s="1300">
        <f t="shared" si="2139"/>
        <v>4.70913427518669</v>
      </c>
      <c r="S928" s="1300">
        <f t="shared" si="2139"/>
        <v>4.7044251409115034</v>
      </c>
      <c r="T928" s="1300">
        <f t="shared" si="2139"/>
        <v>4.6997207157705922</v>
      </c>
      <c r="U928" s="1767">
        <f>U931</f>
        <v>3.7468912000000003</v>
      </c>
      <c r="V928" s="1767">
        <f t="shared" ref="V928:Y928" si="2140">V931</f>
        <v>0.86850100000000008</v>
      </c>
      <c r="W928" s="1767">
        <f t="shared" si="2140"/>
        <v>0.98899999999999999</v>
      </c>
      <c r="X928" s="1823">
        <f t="shared" si="2140"/>
        <v>0.952963</v>
      </c>
      <c r="Y928" s="1823">
        <f t="shared" si="2140"/>
        <v>0.93642720000000002</v>
      </c>
      <c r="Z928" s="1298">
        <f t="shared" ref="Z928:Z936" si="2141">SUM(AA928:AD928)</f>
        <v>4.7137487007854206</v>
      </c>
      <c r="AA928" s="1300">
        <f t="shared" ref="AA928:AD928" si="2142">AA931</f>
        <v>0.79883504999999999</v>
      </c>
      <c r="AB928" s="1300">
        <f t="shared" si="2142"/>
        <v>0.89528605999999999</v>
      </c>
      <c r="AC928" s="1300">
        <f t="shared" si="2142"/>
        <v>1.2847451670000001</v>
      </c>
      <c r="AD928" s="1300">
        <f t="shared" si="2142"/>
        <v>1.7348824237854208</v>
      </c>
      <c r="AE928" s="1767">
        <f>AE931</f>
        <v>0.80153499999999989</v>
      </c>
      <c r="AF928" s="1767">
        <f t="shared" ref="AF928:AI928" si="2143">AF931</f>
        <v>0.80153499999999989</v>
      </c>
      <c r="AG928" s="1767">
        <f t="shared" si="2143"/>
        <v>0</v>
      </c>
      <c r="AH928" s="1823">
        <f t="shared" si="2143"/>
        <v>0</v>
      </c>
      <c r="AI928" s="1823">
        <f t="shared" si="2143"/>
        <v>0</v>
      </c>
      <c r="AJ928" s="2118"/>
      <c r="AK928" s="763" t="e">
        <f>#REF!-U928</f>
        <v>#REF!</v>
      </c>
      <c r="AL928" s="19" t="e">
        <f>#REF!-#REF!</f>
        <v>#REF!</v>
      </c>
      <c r="AM928" s="19" t="e">
        <f>Q928-#REF!</f>
        <v>#REF!</v>
      </c>
      <c r="AN928" s="19" t="e">
        <f>R928-#REF!</f>
        <v>#REF!</v>
      </c>
      <c r="AO928" s="19" t="e">
        <f>#REF!-#REF!</f>
        <v>#REF!</v>
      </c>
      <c r="AP928" s="223" t="e">
        <f>IF(AK928&gt;0,AK928/#REF!*100,"")</f>
        <v>#REF!</v>
      </c>
      <c r="AQ928" s="223" t="e">
        <f>IF(AL928&gt;0,AL928/#REF!*100,"")</f>
        <v>#REF!</v>
      </c>
      <c r="AR928" s="223" t="e">
        <f t="shared" si="2124"/>
        <v>#REF!</v>
      </c>
      <c r="AS928" s="223" t="e">
        <f t="shared" si="2125"/>
        <v>#REF!</v>
      </c>
      <c r="AT928" s="223" t="e">
        <f>IF(AO928&gt;0,AO928/#REF!*100,"")</f>
        <v>#REF!</v>
      </c>
    </row>
    <row r="929" spans="1:53" ht="15" hidden="1" customHeight="1" outlineLevel="1">
      <c r="A929" s="2602" t="s">
        <v>102</v>
      </c>
      <c r="B929" s="2569" t="s">
        <v>4</v>
      </c>
      <c r="C929" s="1415" t="s">
        <v>273</v>
      </c>
      <c r="D929" s="1402"/>
      <c r="E929" s="1402"/>
      <c r="F929" s="1402"/>
      <c r="G929" s="1568"/>
      <c r="H929" s="1568"/>
      <c r="I929" s="1568"/>
      <c r="J929" s="1568"/>
      <c r="K929" s="1568"/>
      <c r="L929" s="1483">
        <f t="shared" si="2138"/>
        <v>0</v>
      </c>
      <c r="M929" s="1442"/>
      <c r="N929" s="1443"/>
      <c r="O929" s="1443"/>
      <c r="P929" s="51"/>
      <c r="Q929" s="1300"/>
      <c r="R929" s="1300"/>
      <c r="S929" s="1300"/>
      <c r="T929" s="1300"/>
      <c r="U929" s="1654">
        <f t="shared" ref="U929:U931" si="2144">SUM(V929:Y929)</f>
        <v>0</v>
      </c>
      <c r="V929" s="1791"/>
      <c r="W929" s="1448"/>
      <c r="X929" s="1825"/>
      <c r="Y929" s="1952"/>
      <c r="Z929" s="1483">
        <f t="shared" si="2141"/>
        <v>0</v>
      </c>
      <c r="AA929" s="1300"/>
      <c r="AB929" s="1300"/>
      <c r="AC929" s="1300"/>
      <c r="AD929" s="1300"/>
      <c r="AE929" s="1654">
        <f t="shared" ref="AE929:AE931" si="2145">SUM(AF929:AI929)</f>
        <v>0</v>
      </c>
      <c r="AF929" s="1791"/>
      <c r="AG929" s="1448"/>
      <c r="AH929" s="1825"/>
      <c r="AI929" s="1952"/>
      <c r="AJ929" s="2119"/>
      <c r="AK929" s="763" t="e">
        <f>#REF!-U929</f>
        <v>#REF!</v>
      </c>
      <c r="AL929" s="19" t="e">
        <f>#REF!-#REF!</f>
        <v>#REF!</v>
      </c>
      <c r="AM929" s="19" t="e">
        <f>Q929-#REF!</f>
        <v>#REF!</v>
      </c>
      <c r="AN929" s="19" t="e">
        <f>R929-#REF!</f>
        <v>#REF!</v>
      </c>
      <c r="AO929" s="19" t="e">
        <f>#REF!-#REF!</f>
        <v>#REF!</v>
      </c>
      <c r="AP929" s="223" t="e">
        <f>IF(AK929&gt;0,AK929/#REF!*100,"")</f>
        <v>#REF!</v>
      </c>
      <c r="AQ929" s="223" t="e">
        <f>IF(AL929&gt;0,AL929/#REF!*100,"")</f>
        <v>#REF!</v>
      </c>
      <c r="AR929" s="223" t="e">
        <f t="shared" si="2124"/>
        <v>#REF!</v>
      </c>
      <c r="AS929" s="223" t="e">
        <f t="shared" si="2125"/>
        <v>#REF!</v>
      </c>
      <c r="AT929" s="223" t="e">
        <f>IF(AO929&gt;0,AO929/#REF!*100,"")</f>
        <v>#REF!</v>
      </c>
    </row>
    <row r="930" spans="1:53" ht="15" hidden="1" customHeight="1" outlineLevel="1">
      <c r="A930" s="2595"/>
      <c r="B930" s="2571"/>
      <c r="C930" s="1415" t="s">
        <v>305</v>
      </c>
      <c r="D930" s="1402"/>
      <c r="E930" s="1402"/>
      <c r="F930" s="1402"/>
      <c r="G930" s="1568"/>
      <c r="H930" s="1568"/>
      <c r="I930" s="1568"/>
      <c r="J930" s="1568"/>
      <c r="K930" s="1568"/>
      <c r="L930" s="1483">
        <f t="shared" si="2138"/>
        <v>0</v>
      </c>
      <c r="M930" s="1442"/>
      <c r="N930" s="1443"/>
      <c r="O930" s="1443"/>
      <c r="P930" s="51"/>
      <c r="Q930" s="1300"/>
      <c r="R930" s="1300"/>
      <c r="S930" s="1300"/>
      <c r="T930" s="1300"/>
      <c r="U930" s="1654">
        <f t="shared" si="2144"/>
        <v>0</v>
      </c>
      <c r="V930" s="1791"/>
      <c r="W930" s="1448"/>
      <c r="X930" s="1825"/>
      <c r="Y930" s="1952"/>
      <c r="Z930" s="1483">
        <f t="shared" si="2141"/>
        <v>0</v>
      </c>
      <c r="AA930" s="1300"/>
      <c r="AB930" s="1300"/>
      <c r="AC930" s="1300"/>
      <c r="AD930" s="1300"/>
      <c r="AE930" s="1654">
        <f t="shared" si="2145"/>
        <v>0</v>
      </c>
      <c r="AF930" s="1791"/>
      <c r="AG930" s="1448"/>
      <c r="AH930" s="1825"/>
      <c r="AI930" s="1952"/>
      <c r="AJ930" s="2119"/>
      <c r="AK930" s="763" t="e">
        <f>#REF!-U930</f>
        <v>#REF!</v>
      </c>
      <c r="AL930" s="19" t="e">
        <f>#REF!-#REF!</f>
        <v>#REF!</v>
      </c>
      <c r="AM930" s="19" t="e">
        <f>Q930-#REF!</f>
        <v>#REF!</v>
      </c>
      <c r="AN930" s="19" t="e">
        <f>R930-#REF!</f>
        <v>#REF!</v>
      </c>
      <c r="AO930" s="19" t="e">
        <f>#REF!-#REF!</f>
        <v>#REF!</v>
      </c>
      <c r="AP930" s="223" t="e">
        <f>IF(AK930&gt;0,AK930/#REF!*100,"")</f>
        <v>#REF!</v>
      </c>
      <c r="AQ930" s="223" t="e">
        <f>IF(AL930&gt;0,AL930/#REF!*100,"")</f>
        <v>#REF!</v>
      </c>
      <c r="AR930" s="223" t="e">
        <f t="shared" si="2124"/>
        <v>#REF!</v>
      </c>
      <c r="AS930" s="223" t="e">
        <f t="shared" si="2125"/>
        <v>#REF!</v>
      </c>
      <c r="AT930" s="223" t="e">
        <f>IF(AO930&gt;0,AO930/#REF!*100,"")</f>
        <v>#REF!</v>
      </c>
    </row>
    <row r="931" spans="1:53" ht="15" customHeight="1" outlineLevel="1">
      <c r="A931" s="2595" t="s">
        <v>103</v>
      </c>
      <c r="B931" s="2569" t="s">
        <v>5</v>
      </c>
      <c r="C931" s="1415" t="s">
        <v>273</v>
      </c>
      <c r="D931" s="1402"/>
      <c r="E931" s="1402"/>
      <c r="F931" s="1402"/>
      <c r="G931" s="1568"/>
      <c r="H931" s="1568"/>
      <c r="I931" s="1568"/>
      <c r="J931" s="1595">
        <v>4.5031800000000004</v>
      </c>
      <c r="K931" s="1569"/>
      <c r="L931" s="1483">
        <f t="shared" si="2138"/>
        <v>4.7183437319813653</v>
      </c>
      <c r="M931" s="1483">
        <v>0.79164999999999996</v>
      </c>
      <c r="N931" s="1483">
        <v>0.89798</v>
      </c>
      <c r="O931" s="1483">
        <v>1.2886110000000002</v>
      </c>
      <c r="P931" s="1483">
        <v>1.7401027319813649</v>
      </c>
      <c r="Q931" s="1300">
        <v>4.71384812331</v>
      </c>
      <c r="R931" s="1300">
        <f>Q931-(Q931*0.1%)</f>
        <v>4.70913427518669</v>
      </c>
      <c r="S931" s="1300">
        <f t="shared" ref="S931:T931" si="2146">R931-(R931*0.1%)</f>
        <v>4.7044251409115034</v>
      </c>
      <c r="T931" s="1300">
        <f t="shared" si="2146"/>
        <v>4.6997207157705922</v>
      </c>
      <c r="U931" s="1767">
        <f t="shared" si="2144"/>
        <v>3.7468912000000003</v>
      </c>
      <c r="V931" s="1825">
        <v>0.86850100000000008</v>
      </c>
      <c r="W931" s="1825">
        <v>0.98899999999999999</v>
      </c>
      <c r="X931" s="1825">
        <v>0.952963</v>
      </c>
      <c r="Y931" s="1869">
        <v>0.93642720000000002</v>
      </c>
      <c r="Z931" s="1483">
        <f t="shared" si="2141"/>
        <v>4.7137487007854206</v>
      </c>
      <c r="AA931" s="1300">
        <v>0.79883504999999999</v>
      </c>
      <c r="AB931" s="1300">
        <v>0.89528605999999999</v>
      </c>
      <c r="AC931" s="1300">
        <v>1.2847451670000001</v>
      </c>
      <c r="AD931" s="1300">
        <v>1.7348824237854208</v>
      </c>
      <c r="AE931" s="1767">
        <f t="shared" si="2145"/>
        <v>0.80153499999999989</v>
      </c>
      <c r="AF931" s="1825">
        <v>0.80153499999999989</v>
      </c>
      <c r="AG931" s="1825"/>
      <c r="AH931" s="1825"/>
      <c r="AI931" s="1869"/>
      <c r="AJ931" s="2120"/>
      <c r="AK931" s="763" t="e">
        <f>#REF!-U931</f>
        <v>#REF!</v>
      </c>
      <c r="AL931" s="19" t="e">
        <f>#REF!-#REF!</f>
        <v>#REF!</v>
      </c>
      <c r="AM931" s="19" t="e">
        <f>Q931-#REF!</f>
        <v>#REF!</v>
      </c>
      <c r="AN931" s="19" t="e">
        <f>R931-#REF!</f>
        <v>#REF!</v>
      </c>
      <c r="AO931" s="19" t="e">
        <f>#REF!-#REF!</f>
        <v>#REF!</v>
      </c>
      <c r="AP931" s="223" t="e">
        <f>IF(AK931&gt;0,AK931/#REF!*100,"")</f>
        <v>#REF!</v>
      </c>
      <c r="AQ931" s="223" t="e">
        <f>IF(AL931&gt;0,AL931/#REF!*100,"")</f>
        <v>#REF!</v>
      </c>
      <c r="AR931" s="223" t="e">
        <f t="shared" si="2124"/>
        <v>#REF!</v>
      </c>
      <c r="AS931" s="223" t="e">
        <f t="shared" si="2125"/>
        <v>#REF!</v>
      </c>
      <c r="AT931" s="223" t="e">
        <f>IF(AO931&gt;0,AO931/#REF!*100,"")</f>
        <v>#REF!</v>
      </c>
    </row>
    <row r="932" spans="1:53" ht="15" customHeight="1" outlineLevel="1">
      <c r="A932" s="2595"/>
      <c r="B932" s="2571"/>
      <c r="C932" s="1415" t="s">
        <v>303</v>
      </c>
      <c r="D932" s="1402"/>
      <c r="E932" s="1402"/>
      <c r="F932" s="1402"/>
      <c r="G932" s="1568"/>
      <c r="H932" s="1568"/>
      <c r="I932" s="1568"/>
      <c r="J932" s="1595">
        <v>0.12828004000000001</v>
      </c>
      <c r="K932" s="1569"/>
      <c r="L932" s="1483">
        <f t="shared" si="2138"/>
        <v>0.10657232105123789</v>
      </c>
      <c r="M932" s="1298">
        <f>M931*$BF$39</f>
        <v>1.7415429184999998E-2</v>
      </c>
      <c r="N932" s="1298">
        <f>N931*$BG$39</f>
        <v>1.9754572222E-2</v>
      </c>
      <c r="O932" s="1298">
        <f>O931*$BH$39</f>
        <v>2.8864886400000005E-2</v>
      </c>
      <c r="P932" s="1298">
        <f>P931*$BI$39</f>
        <v>4.0537433244237878E-2</v>
      </c>
      <c r="Q932" s="1300">
        <f>Q931*$BA$39</f>
        <v>0.11420635811585496</v>
      </c>
      <c r="R932" s="1300">
        <f>R931*$BB$39</f>
        <v>0.11865582087516527</v>
      </c>
      <c r="S932" s="1300">
        <f>S931*$BC$39</f>
        <v>0.12327851993255777</v>
      </c>
      <c r="T932" s="1300">
        <f>T931*$BD$39</f>
        <v>0.12808160615991385</v>
      </c>
      <c r="U932" s="1666">
        <f>SUM(V932:Y932)</f>
        <v>9.4573237830594598E-2</v>
      </c>
      <c r="V932" s="1825">
        <v>2.190419825E-2</v>
      </c>
      <c r="W932" s="1825">
        <v>2.4963176360064801E-2</v>
      </c>
      <c r="X932" s="1825">
        <v>2.4060776420529801E-2</v>
      </c>
      <c r="Y932" s="1869">
        <v>2.3645086799999999E-2</v>
      </c>
      <c r="Z932" s="1483">
        <f t="shared" si="2141"/>
        <v>0.10905998074816869</v>
      </c>
      <c r="AA932" s="1483">
        <v>1.8482303725577479E-2</v>
      </c>
      <c r="AB932" s="1483">
        <v>2.0713849351246642E-2</v>
      </c>
      <c r="AC932" s="1483">
        <v>2.9724597570501891E-2</v>
      </c>
      <c r="AD932" s="1483">
        <v>4.0139230100842672E-2</v>
      </c>
      <c r="AE932" s="1666">
        <f>SUM(AF932:AI932)</f>
        <v>2.023830875E-2</v>
      </c>
      <c r="AF932" s="1825">
        <v>2.023830875E-2</v>
      </c>
      <c r="AG932" s="1825"/>
      <c r="AH932" s="1825"/>
      <c r="AI932" s="1869"/>
      <c r="AJ932" s="2120"/>
      <c r="AK932" s="763" t="e">
        <f>#REF!-U932</f>
        <v>#REF!</v>
      </c>
      <c r="AL932" s="19" t="e">
        <f>#REF!-#REF!</f>
        <v>#REF!</v>
      </c>
      <c r="AM932" s="19" t="e">
        <f>Q932-#REF!</f>
        <v>#REF!</v>
      </c>
      <c r="AN932" s="19" t="e">
        <f>R932-#REF!</f>
        <v>#REF!</v>
      </c>
      <c r="AO932" s="19" t="e">
        <f>#REF!-#REF!</f>
        <v>#REF!</v>
      </c>
      <c r="AP932" s="223" t="e">
        <f>IF(AK932&gt;0,AK932/#REF!*100,"")</f>
        <v>#REF!</v>
      </c>
      <c r="AQ932" s="223" t="e">
        <f>IF(AL932&gt;0,AL932/#REF!*100,"")</f>
        <v>#REF!</v>
      </c>
      <c r="AR932" s="223" t="e">
        <f t="shared" si="2124"/>
        <v>#REF!</v>
      </c>
      <c r="AS932" s="223" t="e">
        <f t="shared" si="2125"/>
        <v>#REF!</v>
      </c>
      <c r="AT932" s="223" t="e">
        <f>IF(AO932&gt;0,AO932/#REF!*100,"")</f>
        <v>#REF!</v>
      </c>
    </row>
    <row r="933" spans="1:53" ht="15" hidden="1" customHeight="1" outlineLevel="1">
      <c r="A933" s="2565" t="s">
        <v>105</v>
      </c>
      <c r="B933" s="2569" t="s">
        <v>104</v>
      </c>
      <c r="C933" s="1415" t="s">
        <v>273</v>
      </c>
      <c r="D933" s="1402"/>
      <c r="E933" s="1402"/>
      <c r="F933" s="1402"/>
      <c r="G933" s="1568"/>
      <c r="H933" s="1568"/>
      <c r="I933" s="1568"/>
      <c r="J933" s="1569"/>
      <c r="K933" s="1569"/>
      <c r="L933" s="1483">
        <f t="shared" si="2138"/>
        <v>0</v>
      </c>
      <c r="M933" s="1472"/>
      <c r="N933" s="1441"/>
      <c r="O933" s="1441"/>
      <c r="P933" s="55"/>
      <c r="Q933" s="1300"/>
      <c r="R933" s="1300"/>
      <c r="S933" s="1300"/>
      <c r="T933" s="1300"/>
      <c r="U933" s="1666">
        <f t="shared" ref="U933" si="2147">IF(U924&gt;0,U930/U$13*100,)</f>
        <v>0</v>
      </c>
      <c r="V933" s="1792">
        <f>IF(V924&gt;0,V930/V$13*100,)</f>
        <v>0</v>
      </c>
      <c r="W933" s="1667">
        <f>IF(W924&gt;0,W930/W$13*100,)</f>
        <v>0</v>
      </c>
      <c r="X933" s="1301">
        <f>IF(X924&gt;0,X930/X$13*100,)</f>
        <v>0</v>
      </c>
      <c r="Y933" s="1643">
        <f>IF(Y924&gt;0,Y930/Y$13*100,)</f>
        <v>0</v>
      </c>
      <c r="Z933" s="1483">
        <f t="shared" si="2141"/>
        <v>0</v>
      </c>
      <c r="AA933" s="1483">
        <f t="shared" ref="AA933:AD933" si="2148">IF(AA924&gt;0,AA930/AA$13*100,)</f>
        <v>0</v>
      </c>
      <c r="AB933" s="1483">
        <f t="shared" si="2148"/>
        <v>0</v>
      </c>
      <c r="AC933" s="1483">
        <f t="shared" si="2148"/>
        <v>0</v>
      </c>
      <c r="AD933" s="1483">
        <f t="shared" si="2148"/>
        <v>0</v>
      </c>
      <c r="AE933" s="1666">
        <f t="shared" ref="AE933" si="2149">IF(AE924&gt;0,AE930/AE$13*100,)</f>
        <v>0</v>
      </c>
      <c r="AF933" s="1792">
        <f>IF(AF924&gt;0,AF930/AF$13*100,)</f>
        <v>0</v>
      </c>
      <c r="AG933" s="1667">
        <f>IF(AG924&gt;0,AG930/AG$13*100,)</f>
        <v>0</v>
      </c>
      <c r="AH933" s="1301">
        <f>IF(AH924&gt;0,AH930/AH$13*100,)</f>
        <v>0</v>
      </c>
      <c r="AI933" s="1643">
        <f>IF(AI924&gt;0,AI930/AI$13*100,)</f>
        <v>0</v>
      </c>
      <c r="AJ933" s="2104"/>
      <c r="AK933" s="763" t="e">
        <f>#REF!-U933</f>
        <v>#REF!</v>
      </c>
      <c r="AL933" s="19" t="e">
        <f>#REF!-#REF!</f>
        <v>#REF!</v>
      </c>
      <c r="AM933" s="19" t="e">
        <f>Q933-#REF!</f>
        <v>#REF!</v>
      </c>
      <c r="AN933" s="19" t="e">
        <f>R933-#REF!</f>
        <v>#REF!</v>
      </c>
      <c r="AO933" s="19" t="e">
        <f>#REF!-#REF!</f>
        <v>#REF!</v>
      </c>
      <c r="AP933" s="223" t="e">
        <f>IF(AK933&gt;0,AK933/#REF!*100,"")</f>
        <v>#REF!</v>
      </c>
      <c r="AQ933" s="223" t="e">
        <f>IF(AL933&gt;0,AL933/#REF!*100,"")</f>
        <v>#REF!</v>
      </c>
      <c r="AR933" s="223" t="e">
        <f t="shared" si="2124"/>
        <v>#REF!</v>
      </c>
      <c r="AS933" s="223" t="e">
        <f t="shared" si="2125"/>
        <v>#REF!</v>
      </c>
      <c r="AT933" s="223" t="e">
        <f>IF(AO933&gt;0,AO933/#REF!*100,"")</f>
        <v>#REF!</v>
      </c>
    </row>
    <row r="934" spans="1:53" ht="15" hidden="1" customHeight="1" outlineLevel="1">
      <c r="A934" s="2572"/>
      <c r="B934" s="2570"/>
      <c r="C934" s="1415" t="s">
        <v>278</v>
      </c>
      <c r="D934" s="1402"/>
      <c r="E934" s="1402"/>
      <c r="F934" s="1402"/>
      <c r="G934" s="1568"/>
      <c r="H934" s="1568"/>
      <c r="I934" s="1568"/>
      <c r="J934" s="1569"/>
      <c r="K934" s="1569"/>
      <c r="L934" s="1483">
        <f t="shared" si="2138"/>
        <v>0</v>
      </c>
      <c r="M934" s="1472"/>
      <c r="N934" s="1441"/>
      <c r="O934" s="1441"/>
      <c r="P934" s="55"/>
      <c r="Q934" s="1300"/>
      <c r="R934" s="1300"/>
      <c r="S934" s="1300"/>
      <c r="T934" s="1300"/>
      <c r="U934" s="1668"/>
      <c r="V934" s="1793"/>
      <c r="W934" s="1669"/>
      <c r="X934" s="1873"/>
      <c r="Y934" s="1953"/>
      <c r="Z934" s="1483">
        <f t="shared" si="2141"/>
        <v>0</v>
      </c>
      <c r="AA934" s="1483"/>
      <c r="AB934" s="1483"/>
      <c r="AC934" s="1483"/>
      <c r="AD934" s="1483"/>
      <c r="AE934" s="1668"/>
      <c r="AF934" s="1793"/>
      <c r="AG934" s="1669"/>
      <c r="AH934" s="1873"/>
      <c r="AI934" s="1953"/>
      <c r="AJ934" s="2121"/>
      <c r="AK934" s="763" t="e">
        <f>#REF!-U934</f>
        <v>#REF!</v>
      </c>
      <c r="AL934" s="19" t="e">
        <f>#REF!-#REF!</f>
        <v>#REF!</v>
      </c>
      <c r="AM934" s="19" t="e">
        <f>Q934-#REF!</f>
        <v>#REF!</v>
      </c>
      <c r="AN934" s="19" t="e">
        <f>R934-#REF!</f>
        <v>#REF!</v>
      </c>
      <c r="AO934" s="19" t="e">
        <f>#REF!-#REF!</f>
        <v>#REF!</v>
      </c>
      <c r="AP934" s="223" t="e">
        <f>IF(AK934&gt;0,AK934/#REF!*100,"")</f>
        <v>#REF!</v>
      </c>
      <c r="AQ934" s="223" t="e">
        <f>IF(AL934&gt;0,AL934/#REF!*100,"")</f>
        <v>#REF!</v>
      </c>
      <c r="AR934" s="223" t="e">
        <f t="shared" si="2124"/>
        <v>#REF!</v>
      </c>
      <c r="AS934" s="223" t="e">
        <f t="shared" si="2125"/>
        <v>#REF!</v>
      </c>
      <c r="AT934" s="223" t="e">
        <f>IF(AO934&gt;0,AO934/#REF!*100,"")</f>
        <v>#REF!</v>
      </c>
    </row>
    <row r="935" spans="1:53" ht="15" hidden="1" customHeight="1" outlineLevel="1">
      <c r="A935" s="2572"/>
      <c r="B935" s="2570"/>
      <c r="C935" s="1415" t="s">
        <v>156</v>
      </c>
      <c r="D935" s="1402"/>
      <c r="E935" s="1402"/>
      <c r="F935" s="1402"/>
      <c r="G935" s="1568"/>
      <c r="H935" s="1568"/>
      <c r="I935" s="1568"/>
      <c r="J935" s="1569"/>
      <c r="K935" s="1569"/>
      <c r="L935" s="1483">
        <f t="shared" si="2138"/>
        <v>0</v>
      </c>
      <c r="M935" s="1472"/>
      <c r="N935" s="1441"/>
      <c r="O935" s="1441"/>
      <c r="P935" s="55"/>
      <c r="Q935" s="1300"/>
      <c r="R935" s="1300"/>
      <c r="S935" s="1300"/>
      <c r="T935" s="1300"/>
      <c r="U935" s="1668"/>
      <c r="V935" s="1793"/>
      <c r="W935" s="1669"/>
      <c r="X935" s="1873"/>
      <c r="Y935" s="1953"/>
      <c r="Z935" s="1483">
        <f t="shared" si="2141"/>
        <v>0</v>
      </c>
      <c r="AA935" s="1483"/>
      <c r="AB935" s="1483"/>
      <c r="AC935" s="1483"/>
      <c r="AD935" s="1483"/>
      <c r="AE935" s="1668"/>
      <c r="AF935" s="1793"/>
      <c r="AG935" s="1669"/>
      <c r="AH935" s="1873"/>
      <c r="AI935" s="1953"/>
      <c r="AJ935" s="2121"/>
      <c r="AK935" s="763" t="e">
        <f>#REF!-U935</f>
        <v>#REF!</v>
      </c>
      <c r="AL935" s="19" t="e">
        <f>#REF!-#REF!</f>
        <v>#REF!</v>
      </c>
      <c r="AM935" s="19" t="e">
        <f>Q935-#REF!</f>
        <v>#REF!</v>
      </c>
      <c r="AN935" s="19" t="e">
        <f>R935-#REF!</f>
        <v>#REF!</v>
      </c>
      <c r="AO935" s="19" t="e">
        <f>#REF!-#REF!</f>
        <v>#REF!</v>
      </c>
      <c r="AP935" s="223" t="e">
        <f>IF(AK935&gt;0,AK935/#REF!*100,"")</f>
        <v>#REF!</v>
      </c>
      <c r="AQ935" s="223" t="e">
        <f>IF(AL935&gt;0,AL935/#REF!*100,"")</f>
        <v>#REF!</v>
      </c>
      <c r="AR935" s="223" t="e">
        <f t="shared" si="2124"/>
        <v>#REF!</v>
      </c>
      <c r="AS935" s="223" t="e">
        <f t="shared" si="2125"/>
        <v>#REF!</v>
      </c>
      <c r="AT935" s="223" t="e">
        <f>IF(AO935&gt;0,AO935/#REF!*100,"")</f>
        <v>#REF!</v>
      </c>
    </row>
    <row r="936" spans="1:53" ht="15" hidden="1" customHeight="1" outlineLevel="1">
      <c r="A936" s="2566"/>
      <c r="B936" s="2571"/>
      <c r="C936" s="1415" t="s">
        <v>305</v>
      </c>
      <c r="D936" s="1402"/>
      <c r="E936" s="1402"/>
      <c r="F936" s="1402"/>
      <c r="G936" s="1568"/>
      <c r="H936" s="1568"/>
      <c r="I936" s="1568"/>
      <c r="J936" s="1569"/>
      <c r="K936" s="1569"/>
      <c r="L936" s="1483">
        <f t="shared" si="2138"/>
        <v>0</v>
      </c>
      <c r="M936" s="1472"/>
      <c r="N936" s="1441"/>
      <c r="O936" s="1441"/>
      <c r="P936" s="55"/>
      <c r="Q936" s="1300"/>
      <c r="R936" s="1300"/>
      <c r="S936" s="1300"/>
      <c r="T936" s="1300"/>
      <c r="U936" s="1665">
        <f t="shared" ref="U936" si="2150">IF(U920&gt;0,U934/U$9*100,)</f>
        <v>0</v>
      </c>
      <c r="V936" s="1305">
        <f>IF(V920&gt;0,V934/V$9*100,)</f>
        <v>0</v>
      </c>
      <c r="W936" s="1466">
        <f>IF(W920&gt;0,W934/W$9*100,)</f>
        <v>0</v>
      </c>
      <c r="X936" s="1301">
        <f>IF(X920&gt;0,X934/X$9*100,)</f>
        <v>0</v>
      </c>
      <c r="Y936" s="1643">
        <f>IF(Y920&gt;0,Y934/Y$9*100,)</f>
        <v>0</v>
      </c>
      <c r="Z936" s="1483">
        <f t="shared" si="2141"/>
        <v>0</v>
      </c>
      <c r="AA936" s="1483">
        <f t="shared" ref="AA936:AD936" si="2151">IF(AA920&gt;0,AA934/AA$9*100,)</f>
        <v>0</v>
      </c>
      <c r="AB936" s="1483">
        <f t="shared" si="2151"/>
        <v>0</v>
      </c>
      <c r="AC936" s="1483">
        <f t="shared" si="2151"/>
        <v>0</v>
      </c>
      <c r="AD936" s="1483">
        <f t="shared" si="2151"/>
        <v>0</v>
      </c>
      <c r="AE936" s="1665">
        <f t="shared" ref="AE936" si="2152">IF(AE920&gt;0,AE934/AE$9*100,)</f>
        <v>0</v>
      </c>
      <c r="AF936" s="1305">
        <f>IF(AF920&gt;0,AF934/AF$9*100,)</f>
        <v>0</v>
      </c>
      <c r="AG936" s="1466">
        <f>IF(AG920&gt;0,AG934/AG$9*100,)</f>
        <v>0</v>
      </c>
      <c r="AH936" s="1301">
        <f>IF(AH920&gt;0,AH934/AH$9*100,)</f>
        <v>0</v>
      </c>
      <c r="AI936" s="1643">
        <f>IF(AI920&gt;0,AI934/AI$9*100,)</f>
        <v>0</v>
      </c>
      <c r="AJ936" s="2104"/>
      <c r="AK936" s="763" t="e">
        <f>#REF!-U936</f>
        <v>#REF!</v>
      </c>
      <c r="AL936" s="19" t="e">
        <f>#REF!-#REF!</f>
        <v>#REF!</v>
      </c>
      <c r="AM936" s="19" t="e">
        <f>Q936-#REF!</f>
        <v>#REF!</v>
      </c>
      <c r="AN936" s="19" t="e">
        <f>R936-#REF!</f>
        <v>#REF!</v>
      </c>
      <c r="AO936" s="19" t="e">
        <f>#REF!-#REF!</f>
        <v>#REF!</v>
      </c>
      <c r="AP936" s="223" t="e">
        <f>IF(AK936&gt;0,AK936/#REF!*100,"")</f>
        <v>#REF!</v>
      </c>
      <c r="AQ936" s="223" t="e">
        <f>IF(AL936&gt;0,AL936/#REF!*100,"")</f>
        <v>#REF!</v>
      </c>
      <c r="AR936" s="223" t="e">
        <f t="shared" si="2124"/>
        <v>#REF!</v>
      </c>
      <c r="AS936" s="223" t="e">
        <f t="shared" si="2125"/>
        <v>#REF!</v>
      </c>
      <c r="AT936" s="223" t="e">
        <f>IF(AO936&gt;0,AO936/#REF!*100,"")</f>
        <v>#REF!</v>
      </c>
    </row>
    <row r="937" spans="1:53" ht="15" customHeight="1" outlineLevel="1">
      <c r="A937" s="2565">
        <v>8</v>
      </c>
      <c r="B937" s="2573" t="s">
        <v>112</v>
      </c>
      <c r="C937" s="1415" t="s">
        <v>287</v>
      </c>
      <c r="D937" s="1402"/>
      <c r="E937" s="1402"/>
      <c r="F937" s="1402"/>
      <c r="G937" s="1568"/>
      <c r="H937" s="1568"/>
      <c r="I937" s="1568"/>
      <c r="J937" s="1609">
        <f t="shared" ref="J937" si="2153">J940+J953</f>
        <v>0</v>
      </c>
      <c r="K937" s="1569"/>
      <c r="L937" s="1483">
        <f t="shared" ref="L937:P937" si="2154">L940+L953</f>
        <v>102.279758</v>
      </c>
      <c r="M937" s="1298">
        <f t="shared" si="2154"/>
        <v>23.510899999999999</v>
      </c>
      <c r="N937" s="1298">
        <f t="shared" si="2154"/>
        <v>25.262990000000002</v>
      </c>
      <c r="O937" s="1298">
        <f t="shared" si="2154"/>
        <v>27.324070000000003</v>
      </c>
      <c r="P937" s="1298">
        <f t="shared" si="2154"/>
        <v>26.181798000000001</v>
      </c>
      <c r="Q937" s="1300">
        <f t="shared" ref="Q937:T937" si="2155">Q940+Q953</f>
        <v>102.178296463</v>
      </c>
      <c r="R937" s="1300">
        <f t="shared" si="2155"/>
        <v>102.076118166537</v>
      </c>
      <c r="S937" s="1300">
        <f t="shared" si="2155"/>
        <v>101.97404204837046</v>
      </c>
      <c r="T937" s="1300">
        <f t="shared" si="2155"/>
        <v>101.8720680063221</v>
      </c>
      <c r="U937" s="1665">
        <f>U940+U953</f>
        <v>91.88646</v>
      </c>
      <c r="V937" s="1794">
        <f t="shared" ref="V937:AD939" si="2156">V940+V953</f>
        <v>23.017749999999999</v>
      </c>
      <c r="W937" s="1665">
        <f t="shared" si="2156"/>
        <v>22.029730000000001</v>
      </c>
      <c r="X937" s="1874">
        <f t="shared" si="2156"/>
        <v>23.572220000000002</v>
      </c>
      <c r="Y937" s="1826">
        <f t="shared" si="2156"/>
        <v>28.496760000000002</v>
      </c>
      <c r="Z937" s="1483">
        <f t="shared" si="2156"/>
        <v>103.85808872600001</v>
      </c>
      <c r="AA937" s="1483">
        <f t="shared" si="2156"/>
        <v>24.065537299999999</v>
      </c>
      <c r="AB937" s="1483">
        <f t="shared" si="2156"/>
        <v>25.607201030000002</v>
      </c>
      <c r="AC937" s="1483">
        <f t="shared" si="2156"/>
        <v>27.662097790000004</v>
      </c>
      <c r="AD937" s="1483">
        <f t="shared" si="2156"/>
        <v>26.523252606000003</v>
      </c>
      <c r="AE937" s="1665">
        <f>AE940+AE953</f>
        <v>26.076249999999995</v>
      </c>
      <c r="AF937" s="1794">
        <f t="shared" ref="AF937:AI937" si="2157">AF940+AF953</f>
        <v>26.076249999999995</v>
      </c>
      <c r="AG937" s="1665">
        <f t="shared" si="2157"/>
        <v>0</v>
      </c>
      <c r="AH937" s="1874">
        <f t="shared" si="2157"/>
        <v>0</v>
      </c>
      <c r="AI937" s="1826">
        <f t="shared" si="2157"/>
        <v>0</v>
      </c>
      <c r="AJ937" s="2104"/>
      <c r="AK937" s="763" t="e">
        <f>#REF!-U937</f>
        <v>#REF!</v>
      </c>
      <c r="AL937" s="19" t="e">
        <f>#REF!-#REF!</f>
        <v>#REF!</v>
      </c>
      <c r="AM937" s="19" t="e">
        <f>Q937-#REF!</f>
        <v>#REF!</v>
      </c>
      <c r="AN937" s="19" t="e">
        <f>R937-#REF!</f>
        <v>#REF!</v>
      </c>
      <c r="AO937" s="19" t="e">
        <f>#REF!-#REF!</f>
        <v>#REF!</v>
      </c>
      <c r="AP937" s="223" t="e">
        <f>IF(AK937&gt;0,AK937/#REF!*100,"")</f>
        <v>#REF!</v>
      </c>
      <c r="AQ937" s="223" t="e">
        <f>IF(AL937&gt;0,AL937/#REF!*100,"")</f>
        <v>#REF!</v>
      </c>
      <c r="AR937" s="223" t="e">
        <f t="shared" si="2124"/>
        <v>#REF!</v>
      </c>
      <c r="AS937" s="223" t="e">
        <f t="shared" si="2125"/>
        <v>#REF!</v>
      </c>
      <c r="AT937" s="223" t="e">
        <f>IF(AO937&gt;0,AO937/#REF!*100,"")</f>
        <v>#REF!</v>
      </c>
    </row>
    <row r="938" spans="1:53" ht="15" customHeight="1" outlineLevel="1">
      <c r="A938" s="2572"/>
      <c r="B938" s="2574"/>
      <c r="C938" s="1415" t="s">
        <v>280</v>
      </c>
      <c r="D938" s="1402"/>
      <c r="E938" s="1402"/>
      <c r="F938" s="1402"/>
      <c r="G938" s="1568"/>
      <c r="H938" s="1568"/>
      <c r="I938" s="1568"/>
      <c r="J938" s="1609">
        <f t="shared" ref="J938" si="2158">J941+J954</f>
        <v>0</v>
      </c>
      <c r="K938" s="1569"/>
      <c r="L938" s="1483">
        <f t="shared" ref="L938:P938" si="2159">L941+L954</f>
        <v>0.11582159795920001</v>
      </c>
      <c r="M938" s="1298">
        <f t="shared" si="2159"/>
        <v>2.6623743160000001E-2</v>
      </c>
      <c r="N938" s="1298">
        <f t="shared" si="2159"/>
        <v>2.8607809876E-2</v>
      </c>
      <c r="O938" s="1298">
        <f t="shared" si="2159"/>
        <v>3.0941776868000006E-2</v>
      </c>
      <c r="P938" s="1298">
        <f t="shared" si="2159"/>
        <v>2.9648268055199999E-2</v>
      </c>
      <c r="Q938" s="1300">
        <f t="shared" ref="Q938:T938" si="2160">Q941+Q954</f>
        <v>0.11570670291470118</v>
      </c>
      <c r="R938" s="1300">
        <f t="shared" si="2160"/>
        <v>0.11559099621178651</v>
      </c>
      <c r="S938" s="1300">
        <f t="shared" si="2160"/>
        <v>0.11547540521557471</v>
      </c>
      <c r="T938" s="1300">
        <f t="shared" si="2160"/>
        <v>0.11535992981035915</v>
      </c>
      <c r="U938" s="1665">
        <f>U941+U954</f>
        <v>0.10405222730400002</v>
      </c>
      <c r="V938" s="1794">
        <f t="shared" ref="V938:Z939" si="2161">V941+V954</f>
        <v>2.6065300100000001E-2</v>
      </c>
      <c r="W938" s="1665">
        <f t="shared" si="2161"/>
        <v>2.4946466251999998E-2</v>
      </c>
      <c r="X938" s="1874">
        <f t="shared" si="2161"/>
        <v>2.6693181928000007E-2</v>
      </c>
      <c r="Y938" s="1826">
        <f t="shared" si="2161"/>
        <v>3.2793254024000004E-2</v>
      </c>
      <c r="Z938" s="1483">
        <f t="shared" si="2161"/>
        <v>0.11777706767332241</v>
      </c>
      <c r="AA938" s="1483">
        <f t="shared" si="2156"/>
        <v>2.729385643852E-2</v>
      </c>
      <c r="AB938" s="1483">
        <f>AB941+AB954</f>
        <v>2.9039636446371999E-2</v>
      </c>
      <c r="AC938" s="1483">
        <f t="shared" si="2156"/>
        <v>3.1366601537396004E-2</v>
      </c>
      <c r="AD938" s="1483">
        <f t="shared" si="2156"/>
        <v>3.0076973251034405E-2</v>
      </c>
      <c r="AE938" s="1665">
        <f>AE941+AE954</f>
        <v>2.9589387080999997E-2</v>
      </c>
      <c r="AF938" s="1794">
        <f t="shared" ref="AF938:AI938" si="2162">AF941+AF954</f>
        <v>2.9589387080999997E-2</v>
      </c>
      <c r="AG938" s="1665">
        <f t="shared" si="2162"/>
        <v>0</v>
      </c>
      <c r="AH938" s="1874">
        <f t="shared" si="2162"/>
        <v>0</v>
      </c>
      <c r="AI938" s="1826">
        <f t="shared" si="2162"/>
        <v>0</v>
      </c>
      <c r="AJ938" s="2104"/>
      <c r="AK938" s="763" t="e">
        <f>#REF!-U938</f>
        <v>#REF!</v>
      </c>
      <c r="AL938" s="19" t="e">
        <f>#REF!-#REF!</f>
        <v>#REF!</v>
      </c>
      <c r="AM938" s="19" t="e">
        <f>Q938-#REF!</f>
        <v>#REF!</v>
      </c>
      <c r="AN938" s="19" t="e">
        <f>R938-#REF!</f>
        <v>#REF!</v>
      </c>
      <c r="AO938" s="19" t="e">
        <f>#REF!-#REF!</f>
        <v>#REF!</v>
      </c>
      <c r="AP938" s="223" t="e">
        <f>IF(AK938&gt;0,AK938/#REF!*100,"")</f>
        <v>#REF!</v>
      </c>
      <c r="AQ938" s="223" t="e">
        <f>IF(AL938&gt;0,AL938/#REF!*100,"")</f>
        <v>#REF!</v>
      </c>
      <c r="AR938" s="223" t="e">
        <f t="shared" si="2124"/>
        <v>#REF!</v>
      </c>
      <c r="AS938" s="223" t="e">
        <f t="shared" si="2125"/>
        <v>#REF!</v>
      </c>
      <c r="AT938" s="223" t="e">
        <f>IF(AO938&gt;0,AO938/#REF!*100,"")</f>
        <v>#REF!</v>
      </c>
    </row>
    <row r="939" spans="1:53" ht="15" customHeight="1" outlineLevel="1">
      <c r="A939" s="2566"/>
      <c r="B939" s="2575"/>
      <c r="C939" s="505" t="s">
        <v>303</v>
      </c>
      <c r="D939" s="34"/>
      <c r="E939" s="34"/>
      <c r="F939" s="34"/>
      <c r="G939" s="148"/>
      <c r="H939" s="148"/>
      <c r="I939" s="148"/>
      <c r="J939" s="1609">
        <f t="shared" ref="J939" si="2163">J942+J955</f>
        <v>0</v>
      </c>
      <c r="K939" s="971"/>
      <c r="L939" s="1483">
        <f t="shared" ref="L939:P939" si="2164">L942+L955</f>
        <v>4.7730359851999999</v>
      </c>
      <c r="M939" s="1298">
        <f t="shared" si="2164"/>
        <v>1.093727068</v>
      </c>
      <c r="N939" s="1298">
        <f t="shared" si="2164"/>
        <v>1.1752342948000001</v>
      </c>
      <c r="O939" s="1298">
        <f t="shared" si="2164"/>
        <v>1.2787664760000002</v>
      </c>
      <c r="P939" s="1298">
        <f t="shared" si="2164"/>
        <v>1.2253081464</v>
      </c>
      <c r="Q939" s="1300">
        <f t="shared" ref="Q939:T939" si="2165">Q942+Q955</f>
        <v>4.9732220454471356</v>
      </c>
      <c r="R939" s="1300">
        <f t="shared" si="2165"/>
        <v>5.1669787763377562</v>
      </c>
      <c r="S939" s="1300">
        <f t="shared" si="2165"/>
        <v>5.3682806799775955</v>
      </c>
      <c r="T939" s="1300">
        <f t="shared" si="2165"/>
        <v>5.5773938512781287</v>
      </c>
      <c r="U939" s="1665">
        <f>U942+U955</f>
        <v>4.2507186600000004</v>
      </c>
      <c r="V939" s="1794">
        <f t="shared" si="2161"/>
        <v>1.0323158400000001</v>
      </c>
      <c r="W939" s="1665">
        <f t="shared" si="2161"/>
        <v>1.0009600000000001</v>
      </c>
      <c r="X939" s="1874">
        <f t="shared" si="2161"/>
        <v>1.10830871</v>
      </c>
      <c r="Y939" s="1826">
        <f t="shared" si="2161"/>
        <v>1.3002890807602341</v>
      </c>
      <c r="Z939" s="1483">
        <f t="shared" si="2161"/>
        <v>4.8977125008776579</v>
      </c>
      <c r="AA939" s="1483">
        <f t="shared" si="2156"/>
        <v>1.089167775797993</v>
      </c>
      <c r="AB939" s="1483">
        <f t="shared" si="2156"/>
        <v>1.1601803493136114</v>
      </c>
      <c r="AC939" s="1483">
        <f t="shared" si="2156"/>
        <v>1.2548336153903226</v>
      </c>
      <c r="AD939" s="1483">
        <f t="shared" si="2156"/>
        <v>1.3935307603757314</v>
      </c>
      <c r="AE939" s="1665">
        <f>AE942+AE955</f>
        <v>1.2511394600000001</v>
      </c>
      <c r="AF939" s="1794">
        <f t="shared" ref="AF939:AI939" si="2166">AF942+AF955</f>
        <v>1.2511394600000001</v>
      </c>
      <c r="AG939" s="1665">
        <f t="shared" si="2166"/>
        <v>0</v>
      </c>
      <c r="AH939" s="1874">
        <f t="shared" si="2166"/>
        <v>0</v>
      </c>
      <c r="AI939" s="1826">
        <f t="shared" si="2166"/>
        <v>0</v>
      </c>
      <c r="AJ939" s="2104"/>
      <c r="AK939" s="763" t="e">
        <f>#REF!-U939</f>
        <v>#REF!</v>
      </c>
      <c r="AL939" s="19" t="e">
        <f>#REF!-#REF!</f>
        <v>#REF!</v>
      </c>
      <c r="AM939" s="19" t="e">
        <f>Q939-#REF!</f>
        <v>#REF!</v>
      </c>
      <c r="AN939" s="19" t="e">
        <f>R939-#REF!</f>
        <v>#REF!</v>
      </c>
      <c r="AO939" s="19" t="e">
        <f>#REF!-#REF!</f>
        <v>#REF!</v>
      </c>
      <c r="AP939" s="223" t="e">
        <f>IF(AK939&gt;0,AK939/#REF!*100,"")</f>
        <v>#REF!</v>
      </c>
      <c r="AQ939" s="223" t="e">
        <f>IF(AL939&gt;0,AL939/#REF!*100,"")</f>
        <v>#REF!</v>
      </c>
      <c r="AR939" s="223" t="e">
        <f t="shared" si="2124"/>
        <v>#REF!</v>
      </c>
      <c r="AS939" s="223" t="e">
        <f t="shared" si="2125"/>
        <v>#REF!</v>
      </c>
      <c r="AT939" s="223" t="e">
        <f>IF(AO939&gt;0,AO939/#REF!*100,"")</f>
        <v>#REF!</v>
      </c>
    </row>
    <row r="940" spans="1:53" ht="15" customHeight="1" outlineLevel="1">
      <c r="A940" s="1403" t="s">
        <v>106</v>
      </c>
      <c r="B940" s="1404" t="s">
        <v>117</v>
      </c>
      <c r="C940" s="1415" t="s">
        <v>287</v>
      </c>
      <c r="D940" s="1402"/>
      <c r="E940" s="1402"/>
      <c r="F940" s="1402"/>
      <c r="G940" s="1568"/>
      <c r="H940" s="1568"/>
      <c r="I940" s="1568"/>
      <c r="J940" s="1610">
        <v>0</v>
      </c>
      <c r="K940" s="1569"/>
      <c r="L940" s="1483">
        <f t="shared" ref="L940:P940" si="2167">L944+L948</f>
        <v>102.279758</v>
      </c>
      <c r="M940" s="1298">
        <f t="shared" si="2167"/>
        <v>23.510899999999999</v>
      </c>
      <c r="N940" s="1298">
        <f t="shared" si="2167"/>
        <v>25.262990000000002</v>
      </c>
      <c r="O940" s="1298">
        <f t="shared" si="2167"/>
        <v>27.324070000000003</v>
      </c>
      <c r="P940" s="1298">
        <f t="shared" si="2167"/>
        <v>26.181798000000001</v>
      </c>
      <c r="Q940" s="1300">
        <f t="shared" ref="Q940:T940" si="2168">Q944+Q948</f>
        <v>102.178296463</v>
      </c>
      <c r="R940" s="1300">
        <f t="shared" si="2168"/>
        <v>102.076118166537</v>
      </c>
      <c r="S940" s="1300">
        <f t="shared" si="2168"/>
        <v>101.97404204837046</v>
      </c>
      <c r="T940" s="1300">
        <f t="shared" si="2168"/>
        <v>101.8720680063221</v>
      </c>
      <c r="U940" s="1665">
        <f>SUM(V940:Y940)</f>
        <v>91.88646</v>
      </c>
      <c r="V940" s="1665">
        <f>V944</f>
        <v>23.017749999999999</v>
      </c>
      <c r="W940" s="1665">
        <f t="shared" ref="W940:Y940" si="2169">W944</f>
        <v>22.029730000000001</v>
      </c>
      <c r="X940" s="1874">
        <f t="shared" si="2169"/>
        <v>23.572220000000002</v>
      </c>
      <c r="Y940" s="1826">
        <f t="shared" si="2169"/>
        <v>23.266760000000001</v>
      </c>
      <c r="Z940" s="1483">
        <f t="shared" ref="Z940:AD942" si="2170">Z944+Z948</f>
        <v>102.178088726</v>
      </c>
      <c r="AA940" s="1483">
        <f t="shared" si="2170"/>
        <v>23.645537299999997</v>
      </c>
      <c r="AB940" s="1483">
        <f t="shared" si="2170"/>
        <v>25.187201030000001</v>
      </c>
      <c r="AC940" s="1483">
        <f t="shared" si="2170"/>
        <v>27.242097790000003</v>
      </c>
      <c r="AD940" s="1483">
        <f t="shared" si="2170"/>
        <v>26.103252606000002</v>
      </c>
      <c r="AE940" s="1665">
        <f>SUM(AF940:AI940)</f>
        <v>25.470439999999996</v>
      </c>
      <c r="AF940" s="1665">
        <f>AF944</f>
        <v>25.470439999999996</v>
      </c>
      <c r="AG940" s="1665">
        <f t="shared" ref="AG940:AI940" si="2171">AG944</f>
        <v>0</v>
      </c>
      <c r="AH940" s="1874">
        <f t="shared" si="2171"/>
        <v>0</v>
      </c>
      <c r="AI940" s="1826">
        <f t="shared" si="2171"/>
        <v>0</v>
      </c>
      <c r="AJ940" s="2104"/>
      <c r="AK940" s="763" t="e">
        <f>#REF!-U940</f>
        <v>#REF!</v>
      </c>
      <c r="AL940" s="19" t="e">
        <f>#REF!-#REF!</f>
        <v>#REF!</v>
      </c>
      <c r="AM940" s="19" t="e">
        <f>Q940-#REF!</f>
        <v>#REF!</v>
      </c>
      <c r="AN940" s="19" t="e">
        <f>R940-#REF!</f>
        <v>#REF!</v>
      </c>
      <c r="AO940" s="19" t="e">
        <f>#REF!-#REF!</f>
        <v>#REF!</v>
      </c>
      <c r="AP940" s="223" t="e">
        <f>IF(AK940&gt;0,AK940/#REF!*100,"")</f>
        <v>#REF!</v>
      </c>
      <c r="AQ940" s="223" t="e">
        <f>IF(AL940&gt;0,AL940/#REF!*100,"")</f>
        <v>#REF!</v>
      </c>
      <c r="AR940" s="223" t="e">
        <f t="shared" si="2124"/>
        <v>#REF!</v>
      </c>
      <c r="AS940" s="223" t="e">
        <f t="shared" si="2125"/>
        <v>#REF!</v>
      </c>
      <c r="AT940" s="223" t="e">
        <f>IF(AO940&gt;0,AO940/#REF!*100,"")</f>
        <v>#REF!</v>
      </c>
    </row>
    <row r="941" spans="1:53" ht="15" customHeight="1" outlineLevel="1">
      <c r="A941" s="1403"/>
      <c r="B941" s="1405"/>
      <c r="C941" s="1415" t="s">
        <v>280</v>
      </c>
      <c r="D941" s="1402"/>
      <c r="E941" s="1402"/>
      <c r="F941" s="1402"/>
      <c r="G941" s="1568"/>
      <c r="H941" s="1568"/>
      <c r="I941" s="1568"/>
      <c r="J941" s="1610">
        <v>0</v>
      </c>
      <c r="K941" s="1569"/>
      <c r="L941" s="1483">
        <f t="shared" ref="L941:P941" si="2172">L945+L949</f>
        <v>0.11582159795920001</v>
      </c>
      <c r="M941" s="1298">
        <f t="shared" si="2172"/>
        <v>2.6623743160000001E-2</v>
      </c>
      <c r="N941" s="1298">
        <f t="shared" si="2172"/>
        <v>2.8607809876E-2</v>
      </c>
      <c r="O941" s="1298">
        <f t="shared" si="2172"/>
        <v>3.0941776868000006E-2</v>
      </c>
      <c r="P941" s="1298">
        <f t="shared" si="2172"/>
        <v>2.9648268055199999E-2</v>
      </c>
      <c r="Q941" s="1300">
        <f t="shared" ref="Q941:T941" si="2173">Q945+Q949</f>
        <v>0.11570670291470118</v>
      </c>
      <c r="R941" s="1300">
        <f t="shared" si="2173"/>
        <v>0.11559099621178651</v>
      </c>
      <c r="S941" s="1300">
        <f t="shared" si="2173"/>
        <v>0.11547540521557471</v>
      </c>
      <c r="T941" s="1300">
        <f t="shared" si="2173"/>
        <v>0.11535992981035915</v>
      </c>
      <c r="U941" s="1665">
        <f t="shared" ref="U941:U942" si="2174">SUM(V941:Y941)</f>
        <v>0.10405222730400002</v>
      </c>
      <c r="V941" s="1665">
        <f t="shared" ref="V941" si="2175">V945+V949</f>
        <v>2.6065300100000001E-2</v>
      </c>
      <c r="W941" s="1665">
        <f t="shared" ref="W941:Z941" si="2176">W945+W949</f>
        <v>2.4946466251999998E-2</v>
      </c>
      <c r="X941" s="1874">
        <f t="shared" si="2176"/>
        <v>2.6693181928000007E-2</v>
      </c>
      <c r="Y941" s="1826">
        <f t="shared" si="2176"/>
        <v>2.6347279024000005E-2</v>
      </c>
      <c r="Z941" s="1483">
        <f t="shared" si="2176"/>
        <v>0.11570646767332241</v>
      </c>
      <c r="AA941" s="1483">
        <f t="shared" si="2170"/>
        <v>2.6776206438519998E-2</v>
      </c>
      <c r="AB941" s="1483">
        <f t="shared" si="2170"/>
        <v>2.8521986446371998E-2</v>
      </c>
      <c r="AC941" s="1483">
        <f t="shared" si="2170"/>
        <v>3.0848951537396006E-2</v>
      </c>
      <c r="AD941" s="1483">
        <f t="shared" si="2170"/>
        <v>2.9559323251034404E-2</v>
      </c>
      <c r="AE941" s="1665">
        <f t="shared" ref="AE941:AE942" si="2177">SUM(AF941:AI941)</f>
        <v>2.8842726255999998E-2</v>
      </c>
      <c r="AF941" s="1665">
        <f t="shared" ref="AF941:AI941" si="2178">AF945+AF949</f>
        <v>2.8842726255999998E-2</v>
      </c>
      <c r="AG941" s="1665">
        <f t="shared" si="2178"/>
        <v>0</v>
      </c>
      <c r="AH941" s="1874">
        <f t="shared" si="2178"/>
        <v>0</v>
      </c>
      <c r="AI941" s="1826">
        <f t="shared" si="2178"/>
        <v>0</v>
      </c>
      <c r="AJ941" s="2104"/>
      <c r="AK941" s="763" t="e">
        <f>#REF!-U941</f>
        <v>#REF!</v>
      </c>
      <c r="AL941" s="19" t="e">
        <f>#REF!-#REF!</f>
        <v>#REF!</v>
      </c>
      <c r="AM941" s="19" t="e">
        <f>Q941-#REF!</f>
        <v>#REF!</v>
      </c>
      <c r="AN941" s="19" t="e">
        <f>R941-#REF!</f>
        <v>#REF!</v>
      </c>
      <c r="AO941" s="19" t="e">
        <f>#REF!-#REF!</f>
        <v>#REF!</v>
      </c>
      <c r="AP941" s="223" t="e">
        <f>IF(AK941&gt;0,AK941/#REF!*100,"")</f>
        <v>#REF!</v>
      </c>
      <c r="AQ941" s="223" t="e">
        <f>IF(AL941&gt;0,AL941/#REF!*100,"")</f>
        <v>#REF!</v>
      </c>
      <c r="AR941" s="223" t="e">
        <f t="shared" si="2124"/>
        <v>#REF!</v>
      </c>
      <c r="AS941" s="223" t="e">
        <f t="shared" si="2125"/>
        <v>#REF!</v>
      </c>
      <c r="AT941" s="223" t="e">
        <f>IF(AO941&gt;0,AO941/#REF!*100,"")</f>
        <v>#REF!</v>
      </c>
      <c r="BA941" s="258"/>
    </row>
    <row r="942" spans="1:53" ht="15" customHeight="1" outlineLevel="1">
      <c r="A942" s="1403"/>
      <c r="B942" s="1405"/>
      <c r="C942" s="1415" t="s">
        <v>303</v>
      </c>
      <c r="D942" s="1402"/>
      <c r="E942" s="1402"/>
      <c r="F942" s="1402"/>
      <c r="G942" s="1568"/>
      <c r="H942" s="1568"/>
      <c r="I942" s="1568"/>
      <c r="J942" s="1610">
        <v>0</v>
      </c>
      <c r="K942" s="1569"/>
      <c r="L942" s="1483">
        <f t="shared" ref="L942:P942" si="2179">L946+L950</f>
        <v>4.7730359851999999</v>
      </c>
      <c r="M942" s="1298">
        <f t="shared" si="2179"/>
        <v>1.093727068</v>
      </c>
      <c r="N942" s="1298">
        <f t="shared" si="2179"/>
        <v>1.1752342948000001</v>
      </c>
      <c r="O942" s="1298">
        <f t="shared" si="2179"/>
        <v>1.2787664760000002</v>
      </c>
      <c r="P942" s="1298">
        <f t="shared" si="2179"/>
        <v>1.2253081464</v>
      </c>
      <c r="Q942" s="1300">
        <f t="shared" ref="Q942:T942" si="2180">Q946+Q950</f>
        <v>4.9732220454471356</v>
      </c>
      <c r="R942" s="1300">
        <f t="shared" si="2180"/>
        <v>5.1669787763377562</v>
      </c>
      <c r="S942" s="1300">
        <f t="shared" si="2180"/>
        <v>5.3682806799775955</v>
      </c>
      <c r="T942" s="1300">
        <f t="shared" si="2180"/>
        <v>5.5773938512781287</v>
      </c>
      <c r="U942" s="1665">
        <f t="shared" si="2174"/>
        <v>4.2507186600000004</v>
      </c>
      <c r="V942" s="1665">
        <f>V946</f>
        <v>1.0323158400000001</v>
      </c>
      <c r="W942" s="1665">
        <f t="shared" ref="W942:Y942" si="2181">W946</f>
        <v>1.0009600000000001</v>
      </c>
      <c r="X942" s="1874">
        <f t="shared" si="2181"/>
        <v>1.10830871</v>
      </c>
      <c r="Y942" s="1826">
        <f t="shared" si="2181"/>
        <v>1.1091341100000001</v>
      </c>
      <c r="Z942" s="1483">
        <f t="shared" ref="Z942" si="2182">Z946+Z950</f>
        <v>4.7065575301174238</v>
      </c>
      <c r="AA942" s="1483">
        <f>AA946+AA950</f>
        <v>1.089167775797993</v>
      </c>
      <c r="AB942" s="1483">
        <f t="shared" si="2170"/>
        <v>1.1601803493136114</v>
      </c>
      <c r="AC942" s="1483">
        <f t="shared" si="2170"/>
        <v>1.2548336153903226</v>
      </c>
      <c r="AD942" s="1483">
        <f t="shared" si="2170"/>
        <v>1.2023757896154974</v>
      </c>
      <c r="AE942" s="1665">
        <f t="shared" si="2177"/>
        <v>1.2195056500000001</v>
      </c>
      <c r="AF942" s="1665">
        <f>AF946</f>
        <v>1.2195056500000001</v>
      </c>
      <c r="AG942" s="1665">
        <f t="shared" ref="AG942:AI943" si="2183">AG946</f>
        <v>0</v>
      </c>
      <c r="AH942" s="1874">
        <f t="shared" si="2183"/>
        <v>0</v>
      </c>
      <c r="AI942" s="1826">
        <f t="shared" si="2183"/>
        <v>0</v>
      </c>
      <c r="AJ942" s="2104"/>
      <c r="AK942" s="763" t="e">
        <f>#REF!-U942</f>
        <v>#REF!</v>
      </c>
      <c r="AL942" s="19" t="e">
        <f>#REF!-#REF!</f>
        <v>#REF!</v>
      </c>
      <c r="AM942" s="19" t="e">
        <f>Q942-#REF!</f>
        <v>#REF!</v>
      </c>
      <c r="AN942" s="19" t="e">
        <f>R942-#REF!</f>
        <v>#REF!</v>
      </c>
      <c r="AO942" s="19" t="e">
        <f>#REF!-#REF!</f>
        <v>#REF!</v>
      </c>
      <c r="AP942" s="223" t="e">
        <f>IF(AK942&gt;0,AK942/#REF!*100,"")</f>
        <v>#REF!</v>
      </c>
      <c r="AQ942" s="223" t="e">
        <f>IF(AL942&gt;0,AL942/#REF!*100,"")</f>
        <v>#REF!</v>
      </c>
      <c r="AR942" s="223" t="e">
        <f t="shared" si="2124"/>
        <v>#REF!</v>
      </c>
      <c r="AS942" s="223" t="e">
        <f t="shared" si="2125"/>
        <v>#REF!</v>
      </c>
      <c r="AT942" s="223" t="e">
        <f>IF(AO942&gt;0,AO942/#REF!*100,"")</f>
        <v>#REF!</v>
      </c>
    </row>
    <row r="943" spans="1:53" ht="15" customHeight="1" outlineLevel="1">
      <c r="A943" s="1403"/>
      <c r="B943" s="1405"/>
      <c r="C943" s="1415" t="s">
        <v>286</v>
      </c>
      <c r="D943" s="1402"/>
      <c r="E943" s="1402"/>
      <c r="F943" s="1402"/>
      <c r="G943" s="1568"/>
      <c r="H943" s="1568"/>
      <c r="I943" s="1568"/>
      <c r="J943" s="1568"/>
      <c r="K943" s="1568"/>
      <c r="L943" s="1300">
        <v>2.266421813214518E-2</v>
      </c>
      <c r="M943" s="1300">
        <v>2.3120198825124266E-2</v>
      </c>
      <c r="N943" s="1300">
        <v>1.8186125953786741E-2</v>
      </c>
      <c r="O943" s="1300">
        <v>2.0876515220909286E-2</v>
      </c>
      <c r="P943" s="1300">
        <v>3.28111971902358E-2</v>
      </c>
      <c r="Q943" s="1300">
        <v>2.2664421874174754E-2</v>
      </c>
      <c r="R943" s="1300">
        <v>2.2664421874174754E-2</v>
      </c>
      <c r="S943" s="1300">
        <v>2.2664421874174754E-2</v>
      </c>
      <c r="T943" s="1300">
        <v>2.2664421874174751E-2</v>
      </c>
      <c r="U943" s="2445">
        <v>1.436700199823005E-2</v>
      </c>
      <c r="V943" s="1300">
        <f>V947</f>
        <v>1.615280701754386E-2</v>
      </c>
      <c r="W943" s="1300">
        <f>W947</f>
        <v>1.4646355652179695E-2</v>
      </c>
      <c r="X943" s="2448">
        <v>1.1794602113521737E-2</v>
      </c>
      <c r="Y943" s="2143">
        <f t="shared" ref="Y943" si="2184">Y947</f>
        <v>1.5849399519070294E-2</v>
      </c>
      <c r="Z943" s="2445">
        <v>1.436700199823005E-2</v>
      </c>
      <c r="AA943" s="1300">
        <v>1.615280701754386E-2</v>
      </c>
      <c r="AB943" s="1300">
        <v>1.4646355652179695E-2</v>
      </c>
      <c r="AC943" s="2448">
        <v>1.1794602113521737E-2</v>
      </c>
      <c r="AD943" s="2143">
        <v>1.5849399519070294E-2</v>
      </c>
      <c r="AE943" s="2454"/>
      <c r="AF943" s="2453">
        <v>1.4634483234124701E-2</v>
      </c>
      <c r="AG943" s="1300">
        <f>AG947</f>
        <v>0</v>
      </c>
      <c r="AH943" s="2448"/>
      <c r="AI943" s="2143">
        <f t="shared" si="2183"/>
        <v>0</v>
      </c>
      <c r="AJ943" s="2104"/>
      <c r="AK943" s="763" t="e">
        <f>#REF!-U943</f>
        <v>#REF!</v>
      </c>
      <c r="AL943" s="19" t="e">
        <f>#REF!-#REF!</f>
        <v>#REF!</v>
      </c>
      <c r="AM943" s="19" t="e">
        <f>Q943-#REF!</f>
        <v>#REF!</v>
      </c>
      <c r="AN943" s="19" t="e">
        <f>R943-#REF!</f>
        <v>#REF!</v>
      </c>
      <c r="AO943" s="19" t="e">
        <f>#REF!-#REF!</f>
        <v>#REF!</v>
      </c>
      <c r="AP943" s="223" t="e">
        <f>IF(AK943&gt;0,AK943/#REF!*100,"")</f>
        <v>#REF!</v>
      </c>
      <c r="AQ943" s="223" t="e">
        <f>IF(AL943&gt;0,AL943/#REF!*100,"")</f>
        <v>#REF!</v>
      </c>
      <c r="AR943" s="223" t="e">
        <f t="shared" si="2124"/>
        <v>#REF!</v>
      </c>
      <c r="AS943" s="223" t="e">
        <f t="shared" si="2125"/>
        <v>#REF!</v>
      </c>
      <c r="AT943" s="223" t="e">
        <f>IF(AO943&gt;0,AO943/#REF!*100,"")</f>
        <v>#REF!</v>
      </c>
      <c r="BA943" s="919"/>
    </row>
    <row r="944" spans="1:53" ht="15" customHeight="1" outlineLevel="1">
      <c r="A944" s="1403" t="s">
        <v>107</v>
      </c>
      <c r="B944" s="1357" t="s">
        <v>118</v>
      </c>
      <c r="C944" s="1415" t="s">
        <v>287</v>
      </c>
      <c r="D944" s="1402"/>
      <c r="E944" s="1402"/>
      <c r="F944" s="1402"/>
      <c r="G944" s="1568"/>
      <c r="H944" s="1568"/>
      <c r="I944" s="1568"/>
      <c r="J944" s="1595">
        <v>102.38296</v>
      </c>
      <c r="K944" s="1569"/>
      <c r="L944" s="1483">
        <f>SUM(M944:P944)</f>
        <v>102.279758</v>
      </c>
      <c r="M944" s="1298">
        <v>23.510899999999999</v>
      </c>
      <c r="N944" s="1298">
        <v>25.262990000000002</v>
      </c>
      <c r="O944" s="1298">
        <v>27.324070000000003</v>
      </c>
      <c r="P944" s="1298">
        <v>26.181798000000001</v>
      </c>
      <c r="Q944" s="1300">
        <v>102.178296463</v>
      </c>
      <c r="R944" s="1300">
        <f>Q944-(Q944*0.1%)</f>
        <v>102.076118166537</v>
      </c>
      <c r="S944" s="1300">
        <f>R944-(R944*0.1%)</f>
        <v>101.97404204837046</v>
      </c>
      <c r="T944" s="1300">
        <f>S944-(S944*0.1%)</f>
        <v>101.8720680063221</v>
      </c>
      <c r="U944" s="1665">
        <f>SUM(V944:Y944)</f>
        <v>91.88646</v>
      </c>
      <c r="V944" s="1467">
        <v>23.017749999999999</v>
      </c>
      <c r="W944" s="1467">
        <v>22.029730000000001</v>
      </c>
      <c r="X944" s="1320">
        <v>23.572220000000002</v>
      </c>
      <c r="Y944" s="1771">
        <v>23.266760000000001</v>
      </c>
      <c r="Z944" s="1483">
        <f>SUM(AA944:AD944)</f>
        <v>102.178088726</v>
      </c>
      <c r="AA944" s="1483">
        <v>23.645537299999997</v>
      </c>
      <c r="AB944" s="1483">
        <v>25.187201030000001</v>
      </c>
      <c r="AC944" s="1483">
        <v>27.242097790000003</v>
      </c>
      <c r="AD944" s="1483">
        <v>26.103252606000002</v>
      </c>
      <c r="AE944" s="1771">
        <f>SUM(AF944:AI944)</f>
        <v>25.470439999999996</v>
      </c>
      <c r="AF944" s="1771">
        <v>25.470439999999996</v>
      </c>
      <c r="AG944" s="1467"/>
      <c r="AH944" s="1320"/>
      <c r="AI944" s="1771"/>
      <c r="AJ944" s="2110"/>
      <c r="AK944" s="763" t="e">
        <f>#REF!-U944</f>
        <v>#REF!</v>
      </c>
      <c r="AL944" s="19" t="e">
        <f>#REF!-#REF!</f>
        <v>#REF!</v>
      </c>
      <c r="AM944" s="19" t="e">
        <f>Q944-#REF!</f>
        <v>#REF!</v>
      </c>
      <c r="AN944" s="19" t="e">
        <f>R944-#REF!</f>
        <v>#REF!</v>
      </c>
      <c r="AO944" s="19" t="e">
        <f>#REF!-#REF!</f>
        <v>#REF!</v>
      </c>
      <c r="AP944" s="223" t="e">
        <f>IF(AK944&gt;0,AK944/#REF!*100,"")</f>
        <v>#REF!</v>
      </c>
      <c r="AQ944" s="223" t="e">
        <f>IF(AL944&gt;0,AL944/#REF!*100,"")</f>
        <v>#REF!</v>
      </c>
      <c r="AR944" s="223" t="e">
        <f t="shared" si="2124"/>
        <v>#REF!</v>
      </c>
      <c r="AS944" s="223" t="e">
        <f t="shared" si="2125"/>
        <v>#REF!</v>
      </c>
      <c r="AT944" s="223" t="e">
        <f>IF(AO944&gt;0,AO944/#REF!*100,"")</f>
        <v>#REF!</v>
      </c>
    </row>
    <row r="945" spans="1:46" ht="15" customHeight="1" outlineLevel="1">
      <c r="A945" s="1403"/>
      <c r="B945" s="1406"/>
      <c r="C945" s="1415" t="s">
        <v>280</v>
      </c>
      <c r="D945" s="1402"/>
      <c r="E945" s="1402"/>
      <c r="F945" s="1402"/>
      <c r="G945" s="1568"/>
      <c r="H945" s="1568"/>
      <c r="I945" s="1568"/>
      <c r="J945" s="1595">
        <v>0.11593846390400001</v>
      </c>
      <c r="K945" s="1569"/>
      <c r="L945" s="1483">
        <f t="shared" ref="L945:P945" si="2185">L944*0.76*1.49/1000</f>
        <v>0.11582159795920001</v>
      </c>
      <c r="M945" s="1298">
        <f t="shared" si="2185"/>
        <v>2.6623743160000001E-2</v>
      </c>
      <c r="N945" s="1298">
        <f t="shared" si="2185"/>
        <v>2.8607809876E-2</v>
      </c>
      <c r="O945" s="1298">
        <f t="shared" si="2185"/>
        <v>3.0941776868000006E-2</v>
      </c>
      <c r="P945" s="1298">
        <f t="shared" si="2185"/>
        <v>2.9648268055199999E-2</v>
      </c>
      <c r="Q945" s="1300">
        <f t="shared" ref="Q945:T945" si="2186">Q944*0.76*1.49/1000</f>
        <v>0.11570670291470118</v>
      </c>
      <c r="R945" s="1300">
        <f t="shared" si="2186"/>
        <v>0.11559099621178651</v>
      </c>
      <c r="S945" s="1300">
        <f t="shared" si="2186"/>
        <v>0.11547540521557471</v>
      </c>
      <c r="T945" s="1300">
        <f t="shared" si="2186"/>
        <v>0.11535992981035915</v>
      </c>
      <c r="U945" s="1665">
        <f t="shared" ref="U945:U946" si="2187">SUM(V945:Y945)</f>
        <v>0.10405222730400002</v>
      </c>
      <c r="V945" s="1671">
        <f t="shared" ref="V945:AD945" si="2188">V944*0.76*1.49/1000</f>
        <v>2.6065300100000001E-2</v>
      </c>
      <c r="W945" s="1671">
        <f t="shared" si="2188"/>
        <v>2.4946466251999998E-2</v>
      </c>
      <c r="X945" s="1822">
        <f t="shared" si="2188"/>
        <v>2.6693181928000007E-2</v>
      </c>
      <c r="Y945" s="1671">
        <f t="shared" si="2188"/>
        <v>2.6347279024000005E-2</v>
      </c>
      <c r="Z945" s="1483">
        <f t="shared" si="2188"/>
        <v>0.11570646767332241</v>
      </c>
      <c r="AA945" s="1483">
        <f t="shared" si="2188"/>
        <v>2.6776206438519998E-2</v>
      </c>
      <c r="AB945" s="1483">
        <f t="shared" si="2188"/>
        <v>2.8521986446371998E-2</v>
      </c>
      <c r="AC945" s="1483">
        <f t="shared" si="2188"/>
        <v>3.0848951537396006E-2</v>
      </c>
      <c r="AD945" s="1483">
        <f t="shared" si="2188"/>
        <v>2.9559323251034404E-2</v>
      </c>
      <c r="AE945" s="1665">
        <f t="shared" ref="AE945:AE946" si="2189">SUM(AF945:AI945)</f>
        <v>2.8842726255999998E-2</v>
      </c>
      <c r="AF945" s="1671">
        <f t="shared" ref="AF945:AI945" si="2190">AF944*0.76*1.49/1000</f>
        <v>2.8842726255999998E-2</v>
      </c>
      <c r="AG945" s="1671">
        <f t="shared" si="2190"/>
        <v>0</v>
      </c>
      <c r="AH945" s="1822">
        <f t="shared" si="2190"/>
        <v>0</v>
      </c>
      <c r="AI945" s="1671">
        <f t="shared" si="2190"/>
        <v>0</v>
      </c>
      <c r="AJ945" s="2122"/>
      <c r="AK945" s="763" t="e">
        <f>#REF!-U945</f>
        <v>#REF!</v>
      </c>
      <c r="AL945" s="19" t="e">
        <f>#REF!-#REF!</f>
        <v>#REF!</v>
      </c>
      <c r="AM945" s="19" t="e">
        <f>Q945-#REF!</f>
        <v>#REF!</v>
      </c>
      <c r="AN945" s="19" t="e">
        <f>R945-#REF!</f>
        <v>#REF!</v>
      </c>
      <c r="AO945" s="19" t="e">
        <f>#REF!-#REF!</f>
        <v>#REF!</v>
      </c>
      <c r="AP945" s="223" t="e">
        <f>IF(AK945&gt;0,AK945/#REF!*100,"")</f>
        <v>#REF!</v>
      </c>
      <c r="AQ945" s="223" t="e">
        <f>IF(AL945&gt;0,AL945/#REF!*100,"")</f>
        <v>#REF!</v>
      </c>
      <c r="AR945" s="223" t="e">
        <f t="shared" si="2124"/>
        <v>#REF!</v>
      </c>
      <c r="AS945" s="223" t="e">
        <f t="shared" si="2125"/>
        <v>#REF!</v>
      </c>
      <c r="AT945" s="223" t="e">
        <f>IF(AO945&gt;0,AO945/#REF!*100,"")</f>
        <v>#REF!</v>
      </c>
    </row>
    <row r="946" spans="1:46" ht="15" customHeight="1" outlineLevel="1">
      <c r="A946" s="1403"/>
      <c r="B946" s="1406"/>
      <c r="C946" s="1415" t="s">
        <v>303</v>
      </c>
      <c r="D946" s="1402"/>
      <c r="E946" s="1402"/>
      <c r="F946" s="1402"/>
      <c r="G946" s="1568"/>
      <c r="H946" s="1568"/>
      <c r="I946" s="1568"/>
      <c r="J946" s="1595">
        <v>4.3004302399999998</v>
      </c>
      <c r="K946" s="1569"/>
      <c r="L946" s="1483">
        <f>SUM(M946:P946)</f>
        <v>4.7730359851999999</v>
      </c>
      <c r="M946" s="1298">
        <f>M944*$BF$25</f>
        <v>1.093727068</v>
      </c>
      <c r="N946" s="1298">
        <f>N944*$BG$25</f>
        <v>1.1752342948000001</v>
      </c>
      <c r="O946" s="1298">
        <f>O944*$BH$25</f>
        <v>1.2787664760000002</v>
      </c>
      <c r="P946" s="1298">
        <f>P944*$BI$25</f>
        <v>1.2253081464</v>
      </c>
      <c r="Q946" s="1300">
        <f>Q944*$BA$25</f>
        <v>4.9732220454471356</v>
      </c>
      <c r="R946" s="1300">
        <f>R944*$BB$25</f>
        <v>5.1669787763377562</v>
      </c>
      <c r="S946" s="1300">
        <f>S944*$BC$25</f>
        <v>5.3682806799775955</v>
      </c>
      <c r="T946" s="1300">
        <f>T944*$BD$25</f>
        <v>5.5773938512781287</v>
      </c>
      <c r="U946" s="1826">
        <f t="shared" si="2187"/>
        <v>4.2507186600000004</v>
      </c>
      <c r="V946" s="1771">
        <v>1.0323158400000001</v>
      </c>
      <c r="W946" s="1771">
        <v>1.0009600000000001</v>
      </c>
      <c r="X946" s="1320">
        <v>1.10830871</v>
      </c>
      <c r="Y946" s="1771">
        <v>1.1091341100000001</v>
      </c>
      <c r="Z946" s="1483">
        <f>SUM(AA946:AD946)</f>
        <v>4.7065575301174238</v>
      </c>
      <c r="AA946" s="2443">
        <v>1.089167775797993</v>
      </c>
      <c r="AB946" s="1820">
        <v>1.1601803493136114</v>
      </c>
      <c r="AC946" s="1820">
        <v>1.2548336153903226</v>
      </c>
      <c r="AD946" s="1820">
        <v>1.2023757896154974</v>
      </c>
      <c r="AE946" s="2143">
        <f t="shared" si="2189"/>
        <v>1.2195056500000001</v>
      </c>
      <c r="AF946" s="2143">
        <v>1.2195056500000001</v>
      </c>
      <c r="AG946" s="1771"/>
      <c r="AH946" s="1320"/>
      <c r="AI946" s="1771"/>
      <c r="AJ946" s="2110"/>
      <c r="AK946" s="763" t="e">
        <f>#REF!-U946</f>
        <v>#REF!</v>
      </c>
      <c r="AL946" s="19" t="e">
        <f>#REF!-#REF!</f>
        <v>#REF!</v>
      </c>
      <c r="AM946" s="19" t="e">
        <f>Q946-#REF!</f>
        <v>#REF!</v>
      </c>
      <c r="AN946" s="19" t="e">
        <f>R946-#REF!</f>
        <v>#REF!</v>
      </c>
      <c r="AO946" s="19" t="e">
        <f>#REF!-#REF!</f>
        <v>#REF!</v>
      </c>
      <c r="AP946" s="223" t="e">
        <f>IF(AK946&gt;0,AK946/#REF!*100,"")</f>
        <v>#REF!</v>
      </c>
      <c r="AQ946" s="223" t="e">
        <f>IF(AL946&gt;0,AL946/#REF!*100,"")</f>
        <v>#REF!</v>
      </c>
      <c r="AR946" s="223" t="e">
        <f t="shared" si="2124"/>
        <v>#REF!</v>
      </c>
      <c r="AS946" s="223" t="e">
        <f t="shared" si="2125"/>
        <v>#REF!</v>
      </c>
      <c r="AT946" s="223" t="e">
        <f>IF(AO946&gt;0,AO946/#REF!*100,"")</f>
        <v>#REF!</v>
      </c>
    </row>
    <row r="947" spans="1:46" ht="15" customHeight="1" outlineLevel="1">
      <c r="A947" s="1403"/>
      <c r="B947" s="1406"/>
      <c r="C947" s="1415" t="s">
        <v>286</v>
      </c>
      <c r="D947" s="1402"/>
      <c r="E947" s="1402"/>
      <c r="F947" s="1402"/>
      <c r="G947" s="1568"/>
      <c r="H947" s="1568"/>
      <c r="I947" s="1568"/>
      <c r="J947" s="1568"/>
      <c r="K947" s="1568"/>
      <c r="L947" s="1391">
        <v>2.266421813214518E-2</v>
      </c>
      <c r="M947" s="1391">
        <v>2.3120198825124266E-2</v>
      </c>
      <c r="N947" s="1391">
        <v>1.8186125953786741E-2</v>
      </c>
      <c r="O947" s="1391">
        <v>2.0876515220909286E-2</v>
      </c>
      <c r="P947" s="1391">
        <v>3.28111971902358E-2</v>
      </c>
      <c r="Q947" s="1300">
        <v>2.2664421874174754E-2</v>
      </c>
      <c r="R947" s="1300">
        <v>2.2664421874174754E-2</v>
      </c>
      <c r="S947" s="1300">
        <v>2.2664421874174754E-2</v>
      </c>
      <c r="T947" s="1300">
        <v>2.2664421874174751E-2</v>
      </c>
      <c r="U947" s="2445">
        <v>1.436700199823005E-2</v>
      </c>
      <c r="V947" s="1670">
        <v>1.615280701754386E-2</v>
      </c>
      <c r="W947" s="1300">
        <v>1.4646355652179695E-2</v>
      </c>
      <c r="X947" s="1873">
        <v>1.1794602113521737E-2</v>
      </c>
      <c r="Y947" s="1771">
        <v>1.5849399519070294E-2</v>
      </c>
      <c r="Z947" s="1391">
        <v>1.436700199823005E-2</v>
      </c>
      <c r="AA947" s="2443">
        <v>1.615280701754386E-2</v>
      </c>
      <c r="AB947" s="1820">
        <v>1.4646355652179695E-2</v>
      </c>
      <c r="AC947" s="1820">
        <v>1.1794602113521737E-2</v>
      </c>
      <c r="AD947" s="1820">
        <v>1.5849399519070294E-2</v>
      </c>
      <c r="AE947" s="2147"/>
      <c r="AF947" s="2459">
        <v>1.4634483234124701E-2</v>
      </c>
      <c r="AG947" s="1300"/>
      <c r="AH947" s="1873"/>
      <c r="AI947" s="1771"/>
      <c r="AJ947" s="2110"/>
      <c r="AK947" s="763" t="e">
        <f>#REF!-U947</f>
        <v>#REF!</v>
      </c>
      <c r="AL947" s="19" t="e">
        <f>#REF!-#REF!</f>
        <v>#REF!</v>
      </c>
      <c r="AM947" s="19" t="e">
        <f>Q947-#REF!</f>
        <v>#REF!</v>
      </c>
      <c r="AN947" s="19" t="e">
        <f>R947-#REF!</f>
        <v>#REF!</v>
      </c>
      <c r="AO947" s="19" t="e">
        <f>#REF!-#REF!</f>
        <v>#REF!</v>
      </c>
      <c r="AP947" s="223" t="e">
        <f>IF(AK947&gt;0,AK947/#REF!*100,"")</f>
        <v>#REF!</v>
      </c>
      <c r="AQ947" s="223" t="e">
        <f>IF(AL947&gt;0,AL947/#REF!*100,"")</f>
        <v>#REF!</v>
      </c>
      <c r="AR947" s="223" t="e">
        <f t="shared" si="2124"/>
        <v>#REF!</v>
      </c>
      <c r="AS947" s="223" t="e">
        <f t="shared" si="2125"/>
        <v>#REF!</v>
      </c>
      <c r="AT947" s="223" t="e">
        <f>IF(AO947&gt;0,AO947/#REF!*100,"")</f>
        <v>#REF!</v>
      </c>
    </row>
    <row r="948" spans="1:46" ht="15" hidden="1" customHeight="1" outlineLevel="1">
      <c r="A948" s="1403" t="s">
        <v>108</v>
      </c>
      <c r="B948" s="1357" t="s">
        <v>119</v>
      </c>
      <c r="C948" s="1415" t="s">
        <v>278</v>
      </c>
      <c r="D948" s="1402"/>
      <c r="E948" s="1402"/>
      <c r="F948" s="1402"/>
      <c r="G948" s="1568"/>
      <c r="H948" s="1568"/>
      <c r="I948" s="1568"/>
      <c r="J948" s="1568"/>
      <c r="K948" s="1568"/>
      <c r="L948" s="1441">
        <f>SUM(M948:P948)</f>
        <v>0</v>
      </c>
      <c r="M948" s="1442"/>
      <c r="N948" s="1443"/>
      <c r="O948" s="1443"/>
      <c r="P948" s="51"/>
      <c r="Q948" s="1300"/>
      <c r="R948" s="1300"/>
      <c r="S948" s="1300"/>
      <c r="T948" s="1300"/>
      <c r="U948" s="2446"/>
      <c r="V948" s="1455"/>
      <c r="W948" s="1455"/>
      <c r="X948" s="1455"/>
      <c r="Y948" s="1592"/>
      <c r="Z948" s="1441">
        <f>SUM(AA948:AD948)</f>
        <v>0</v>
      </c>
      <c r="AA948" s="2442">
        <f t="shared" ref="AA948:AD948" si="2191">IF(AA923&gt;0,AA946/AA$12*100,)</f>
        <v>0</v>
      </c>
      <c r="AB948" s="2442">
        <f t="shared" si="2191"/>
        <v>0</v>
      </c>
      <c r="AC948" s="2442">
        <f t="shared" si="2191"/>
        <v>0</v>
      </c>
      <c r="AD948" s="2442">
        <f t="shared" si="2191"/>
        <v>0</v>
      </c>
      <c r="AE948" s="1455"/>
      <c r="AF948" s="761"/>
      <c r="AG948" s="1455"/>
      <c r="AH948" s="1455"/>
      <c r="AI948" s="1592"/>
      <c r="AJ948" s="2123"/>
      <c r="AK948" s="763" t="e">
        <f>#REF!-U948</f>
        <v>#REF!</v>
      </c>
      <c r="AL948" s="19" t="e">
        <f>#REF!-#REF!</f>
        <v>#REF!</v>
      </c>
      <c r="AM948" s="19" t="e">
        <f>Q948-#REF!</f>
        <v>#REF!</v>
      </c>
      <c r="AN948" s="19" t="e">
        <f>R948-#REF!</f>
        <v>#REF!</v>
      </c>
      <c r="AO948" s="19" t="e">
        <f>#REF!-#REF!</f>
        <v>#REF!</v>
      </c>
      <c r="AP948" s="223" t="e">
        <f>IF(AK948&gt;0,AK948/#REF!*100,"")</f>
        <v>#REF!</v>
      </c>
      <c r="AQ948" s="223" t="e">
        <f>IF(AL948&gt;0,AL948/#REF!*100,"")</f>
        <v>#REF!</v>
      </c>
      <c r="AR948" s="223" t="e">
        <f t="shared" si="2124"/>
        <v>#REF!</v>
      </c>
      <c r="AS948" s="223" t="e">
        <f t="shared" si="2125"/>
        <v>#REF!</v>
      </c>
      <c r="AT948" s="223" t="e">
        <f>IF(AO948&gt;0,AO948/#REF!*100,"")</f>
        <v>#REF!</v>
      </c>
    </row>
    <row r="949" spans="1:46" ht="15" hidden="1" customHeight="1" outlineLevel="1">
      <c r="A949" s="1403"/>
      <c r="B949" s="1405"/>
      <c r="C949" s="1415" t="s">
        <v>277</v>
      </c>
      <c r="D949" s="1402"/>
      <c r="E949" s="1402"/>
      <c r="F949" s="1402"/>
      <c r="G949" s="1568"/>
      <c r="H949" s="1568"/>
      <c r="I949" s="1568"/>
      <c r="J949" s="1568"/>
      <c r="K949" s="1568"/>
      <c r="L949" s="1441">
        <f t="shared" ref="L949:P949" si="2192">L948*0.76*1.49/1000</f>
        <v>0</v>
      </c>
      <c r="M949" s="1472">
        <f t="shared" si="2192"/>
        <v>0</v>
      </c>
      <c r="N949" s="1441">
        <f t="shared" si="2192"/>
        <v>0</v>
      </c>
      <c r="O949" s="1441">
        <f t="shared" si="2192"/>
        <v>0</v>
      </c>
      <c r="P949" s="55">
        <f t="shared" si="2192"/>
        <v>0</v>
      </c>
      <c r="Q949" s="1300">
        <f t="shared" ref="Q949:T949" si="2193">Q948*0.76*1.49/1000</f>
        <v>0</v>
      </c>
      <c r="R949" s="1300">
        <f t="shared" si="2193"/>
        <v>0</v>
      </c>
      <c r="S949" s="1300">
        <f t="shared" si="2193"/>
        <v>0</v>
      </c>
      <c r="T949" s="1300">
        <f t="shared" si="2193"/>
        <v>0</v>
      </c>
      <c r="U949" s="2446"/>
      <c r="V949" s="1455"/>
      <c r="W949" s="1455"/>
      <c r="X949" s="1455"/>
      <c r="Y949" s="1592"/>
      <c r="Z949" s="1441">
        <f t="shared" ref="Z949" si="2194">Z948*0.76*1.49/1000</f>
        <v>0</v>
      </c>
      <c r="AA949" s="2442">
        <f t="shared" ref="AA949:AD949" si="2195">IF(AA929&gt;0,AA946/AA$18*100,)</f>
        <v>0</v>
      </c>
      <c r="AB949" s="2442">
        <f t="shared" si="2195"/>
        <v>0</v>
      </c>
      <c r="AC949" s="2442">
        <f t="shared" si="2195"/>
        <v>0</v>
      </c>
      <c r="AD949" s="2442">
        <f t="shared" si="2195"/>
        <v>0</v>
      </c>
      <c r="AE949" s="1455"/>
      <c r="AF949" s="761"/>
      <c r="AG949" s="1455"/>
      <c r="AH949" s="1455"/>
      <c r="AI949" s="1592"/>
      <c r="AJ949" s="2123"/>
      <c r="AK949" s="763" t="e">
        <f>#REF!-U949</f>
        <v>#REF!</v>
      </c>
      <c r="AL949" s="19" t="e">
        <f>#REF!-#REF!</f>
        <v>#REF!</v>
      </c>
      <c r="AM949" s="19" t="e">
        <f>Q949-#REF!</f>
        <v>#REF!</v>
      </c>
      <c r="AN949" s="19" t="e">
        <f>R949-#REF!</f>
        <v>#REF!</v>
      </c>
      <c r="AO949" s="19" t="e">
        <f>#REF!-#REF!</f>
        <v>#REF!</v>
      </c>
      <c r="AP949" s="223" t="e">
        <f>IF(AK949&gt;0,AK949/#REF!*100,"")</f>
        <v>#REF!</v>
      </c>
      <c r="AQ949" s="223" t="e">
        <f>IF(AL949&gt;0,AL949/#REF!*100,"")</f>
        <v>#REF!</v>
      </c>
      <c r="AR949" s="223" t="e">
        <f t="shared" si="2124"/>
        <v>#REF!</v>
      </c>
      <c r="AS949" s="223" t="e">
        <f t="shared" si="2125"/>
        <v>#REF!</v>
      </c>
      <c r="AT949" s="223" t="e">
        <f>IF(AO949&gt;0,AO949/#REF!*100,"")</f>
        <v>#REF!</v>
      </c>
    </row>
    <row r="950" spans="1:46" ht="15" hidden="1" customHeight="1" outlineLevel="1">
      <c r="A950" s="1403"/>
      <c r="B950" s="1405"/>
      <c r="C950" s="1415" t="s">
        <v>303</v>
      </c>
      <c r="D950" s="1402"/>
      <c r="E950" s="1402"/>
      <c r="F950" s="1402"/>
      <c r="G950" s="1568"/>
      <c r="H950" s="1568"/>
      <c r="I950" s="1568"/>
      <c r="J950" s="1568"/>
      <c r="K950" s="1568"/>
      <c r="L950" s="1441">
        <f>SUM(M950:P950)</f>
        <v>0</v>
      </c>
      <c r="M950" s="1442"/>
      <c r="N950" s="1443"/>
      <c r="O950" s="1443"/>
      <c r="P950" s="51"/>
      <c r="Q950" s="1300"/>
      <c r="R950" s="1300"/>
      <c r="S950" s="1300"/>
      <c r="T950" s="1300"/>
      <c r="U950" s="2447"/>
      <c r="V950" s="1447"/>
      <c r="W950" s="1448"/>
      <c r="X950" s="1448"/>
      <c r="Y950" s="1952"/>
      <c r="Z950" s="1441">
        <f>SUM(AA950:AD950)</f>
        <v>0</v>
      </c>
      <c r="AA950" s="1820"/>
      <c r="AB950" s="2444"/>
      <c r="AC950" s="2444"/>
      <c r="AD950" s="2444"/>
      <c r="AE950" s="2148"/>
      <c r="AF950" s="2144"/>
      <c r="AG950" s="1448"/>
      <c r="AH950" s="1448"/>
      <c r="AI950" s="1952"/>
      <c r="AJ950" s="2119"/>
      <c r="AK950" s="763" t="e">
        <f>#REF!-U950</f>
        <v>#REF!</v>
      </c>
      <c r="AL950" s="19" t="e">
        <f>#REF!-#REF!</f>
        <v>#REF!</v>
      </c>
      <c r="AM950" s="19" t="e">
        <f>Q950-#REF!</f>
        <v>#REF!</v>
      </c>
      <c r="AN950" s="19" t="e">
        <f>R950-#REF!</f>
        <v>#REF!</v>
      </c>
      <c r="AO950" s="19" t="e">
        <f>#REF!-#REF!</f>
        <v>#REF!</v>
      </c>
      <c r="AP950" s="223" t="e">
        <f>IF(AK950&gt;0,AK950/#REF!*100,"")</f>
        <v>#REF!</v>
      </c>
      <c r="AQ950" s="223" t="e">
        <f>IF(AL950&gt;0,AL950/#REF!*100,"")</f>
        <v>#REF!</v>
      </c>
      <c r="AR950" s="223" t="e">
        <f t="shared" si="2124"/>
        <v>#REF!</v>
      </c>
      <c r="AS950" s="223" t="e">
        <f t="shared" si="2125"/>
        <v>#REF!</v>
      </c>
      <c r="AT950" s="223" t="e">
        <f>IF(AO950&gt;0,AO950/#REF!*100,"")</f>
        <v>#REF!</v>
      </c>
    </row>
    <row r="951" spans="1:46" ht="15" hidden="1" customHeight="1" outlineLevel="1">
      <c r="A951" s="1403"/>
      <c r="B951" s="1405"/>
      <c r="C951" s="1415" t="s">
        <v>279</v>
      </c>
      <c r="D951" s="1402"/>
      <c r="E951" s="1402"/>
      <c r="F951" s="1402"/>
      <c r="G951" s="1568"/>
      <c r="H951" s="1568"/>
      <c r="I951" s="1568"/>
      <c r="J951" s="1568"/>
      <c r="K951" s="1568"/>
      <c r="L951" s="1581"/>
      <c r="M951" s="1442"/>
      <c r="N951" s="1443"/>
      <c r="O951" s="1443"/>
      <c r="P951" s="51"/>
      <c r="Q951" s="1300"/>
      <c r="R951" s="1300"/>
      <c r="S951" s="1300"/>
      <c r="T951" s="1300"/>
      <c r="U951" s="2446"/>
      <c r="V951" s="1455"/>
      <c r="W951" s="1455"/>
      <c r="X951" s="1455"/>
      <c r="Y951" s="1592"/>
      <c r="Z951" s="1581"/>
      <c r="AA951" s="2442">
        <f t="shared" ref="AA951:AD951" si="2196">IF(AA930&gt;0,AA950/AA$19*100,)</f>
        <v>0</v>
      </c>
      <c r="AB951" s="2442">
        <f t="shared" si="2196"/>
        <v>0</v>
      </c>
      <c r="AC951" s="2442">
        <f t="shared" si="2196"/>
        <v>0</v>
      </c>
      <c r="AD951" s="2442">
        <f t="shared" si="2196"/>
        <v>0</v>
      </c>
      <c r="AE951" s="1455"/>
      <c r="AF951" s="761"/>
      <c r="AG951" s="1455"/>
      <c r="AH951" s="1455"/>
      <c r="AI951" s="1592"/>
      <c r="AJ951" s="2123"/>
      <c r="AK951" s="763" t="e">
        <f>#REF!-U951</f>
        <v>#REF!</v>
      </c>
      <c r="AL951" s="19" t="e">
        <f>#REF!-#REF!</f>
        <v>#REF!</v>
      </c>
      <c r="AM951" s="19" t="e">
        <f>Q951-#REF!</f>
        <v>#REF!</v>
      </c>
      <c r="AN951" s="19" t="e">
        <f>R951-#REF!</f>
        <v>#REF!</v>
      </c>
      <c r="AO951" s="19" t="e">
        <f>#REF!-#REF!</f>
        <v>#REF!</v>
      </c>
      <c r="AP951" s="223" t="e">
        <f>IF(AK951&gt;0,AK951/#REF!*100,"")</f>
        <v>#REF!</v>
      </c>
      <c r="AQ951" s="223" t="e">
        <f>IF(AL951&gt;0,AL951/#REF!*100,"")</f>
        <v>#REF!</v>
      </c>
      <c r="AR951" s="223" t="e">
        <f t="shared" ref="AR951:AR985" si="2197">IF(AM951&gt;0,AM951/Q951*100,"")</f>
        <v>#REF!</v>
      </c>
      <c r="AS951" s="223" t="e">
        <f t="shared" ref="AS951:AS985" si="2198">IF(AN951&gt;0,AN951/R951*100,"")</f>
        <v>#REF!</v>
      </c>
      <c r="AT951" s="223" t="e">
        <f>IF(AO951&gt;0,AO951/#REF!*100,"")</f>
        <v>#REF!</v>
      </c>
    </row>
    <row r="952" spans="1:46" ht="15" hidden="1" customHeight="1" outlineLevel="1">
      <c r="A952" s="1403"/>
      <c r="B952" s="1405"/>
      <c r="C952" s="1415" t="s">
        <v>125</v>
      </c>
      <c r="D952" s="1402"/>
      <c r="E952" s="1402"/>
      <c r="F952" s="1402"/>
      <c r="G952" s="1568"/>
      <c r="H952" s="1568"/>
      <c r="I952" s="1568"/>
      <c r="J952" s="1568"/>
      <c r="K952" s="1568"/>
      <c r="L952" s="1581"/>
      <c r="M952" s="1442"/>
      <c r="N952" s="1443"/>
      <c r="O952" s="1443"/>
      <c r="P952" s="51"/>
      <c r="Q952" s="1300"/>
      <c r="R952" s="1300"/>
      <c r="S952" s="1300"/>
      <c r="T952" s="1300"/>
      <c r="U952" s="2447"/>
      <c r="V952" s="1447"/>
      <c r="W952" s="1448"/>
      <c r="X952" s="1448"/>
      <c r="Y952" s="1952"/>
      <c r="Z952" s="1581"/>
      <c r="AA952" s="1820"/>
      <c r="AB952" s="2444"/>
      <c r="AC952" s="2444"/>
      <c r="AD952" s="2444"/>
      <c r="AE952" s="2148"/>
      <c r="AF952" s="2144"/>
      <c r="AG952" s="1448"/>
      <c r="AH952" s="1448"/>
      <c r="AI952" s="1952"/>
      <c r="AJ952" s="2119"/>
      <c r="AK952" s="763" t="e">
        <f>#REF!-U952</f>
        <v>#REF!</v>
      </c>
      <c r="AL952" s="19" t="e">
        <f>#REF!-#REF!</f>
        <v>#REF!</v>
      </c>
      <c r="AM952" s="19" t="e">
        <f>Q952-#REF!</f>
        <v>#REF!</v>
      </c>
      <c r="AN952" s="19" t="e">
        <f>R952-#REF!</f>
        <v>#REF!</v>
      </c>
      <c r="AO952" s="19" t="e">
        <f>#REF!-#REF!</f>
        <v>#REF!</v>
      </c>
      <c r="AP952" s="223" t="e">
        <f>IF(AK952&gt;0,AK952/#REF!*100,"")</f>
        <v>#REF!</v>
      </c>
      <c r="AQ952" s="223" t="e">
        <f>IF(AL952&gt;0,AL952/#REF!*100,"")</f>
        <v>#REF!</v>
      </c>
      <c r="AR952" s="223" t="e">
        <f t="shared" si="2197"/>
        <v>#REF!</v>
      </c>
      <c r="AS952" s="223" t="e">
        <f t="shared" si="2198"/>
        <v>#REF!</v>
      </c>
      <c r="AT952" s="223" t="e">
        <f>IF(AO952&gt;0,AO952/#REF!*100,"")</f>
        <v>#REF!</v>
      </c>
    </row>
    <row r="953" spans="1:46" ht="15" customHeight="1" outlineLevel="1">
      <c r="A953" s="1403" t="s">
        <v>109</v>
      </c>
      <c r="B953" s="1404" t="s">
        <v>97</v>
      </c>
      <c r="C953" s="1415" t="s">
        <v>287</v>
      </c>
      <c r="D953" s="1402"/>
      <c r="E953" s="1402"/>
      <c r="F953" s="1402"/>
      <c r="G953" s="1568"/>
      <c r="H953" s="1568"/>
      <c r="I953" s="1568"/>
      <c r="J953" s="1498">
        <v>0</v>
      </c>
      <c r="K953" s="1611"/>
      <c r="L953" s="1498">
        <f t="shared" ref="L953:P953" si="2199">L957+L961</f>
        <v>0</v>
      </c>
      <c r="M953" s="1461">
        <f t="shared" si="2199"/>
        <v>0</v>
      </c>
      <c r="N953" s="1498">
        <f t="shared" si="2199"/>
        <v>0</v>
      </c>
      <c r="O953" s="1498">
        <f t="shared" si="2199"/>
        <v>0</v>
      </c>
      <c r="P953" s="956">
        <f t="shared" si="2199"/>
        <v>0</v>
      </c>
      <c r="Q953" s="956">
        <f t="shared" ref="Q953:T953" si="2200">Q957+Q961</f>
        <v>0</v>
      </c>
      <c r="R953" s="956">
        <f t="shared" si="2200"/>
        <v>0</v>
      </c>
      <c r="S953" s="956">
        <f t="shared" si="2200"/>
        <v>0</v>
      </c>
      <c r="T953" s="956">
        <f t="shared" si="2200"/>
        <v>0</v>
      </c>
      <c r="U953" s="2446"/>
      <c r="V953" s="1466">
        <f>V957</f>
        <v>0</v>
      </c>
      <c r="W953" s="1466">
        <f t="shared" ref="W953:Y953" si="2201">W957</f>
        <v>0</v>
      </c>
      <c r="X953" s="1466">
        <f t="shared" si="2201"/>
        <v>0</v>
      </c>
      <c r="Y953" s="1643">
        <f t="shared" si="2201"/>
        <v>5.23</v>
      </c>
      <c r="Z953" s="1300">
        <f t="shared" ref="Z953:AD955" si="2202">Z957+Z961</f>
        <v>1.6800000000000002</v>
      </c>
      <c r="AA953" s="1483">
        <f t="shared" si="2202"/>
        <v>0.42000000000000004</v>
      </c>
      <c r="AB953" s="1483">
        <f t="shared" si="2202"/>
        <v>0.42000000000000004</v>
      </c>
      <c r="AC953" s="1483">
        <f t="shared" si="2202"/>
        <v>0.42000000000000004</v>
      </c>
      <c r="AD953" s="1483">
        <f t="shared" si="2202"/>
        <v>0.42000000000000004</v>
      </c>
      <c r="AE953" s="1771">
        <f t="shared" ref="AE953:AE959" si="2203">SUM(AF953:AI953)</f>
        <v>0.60580999999999996</v>
      </c>
      <c r="AF953" s="1771">
        <f>AF957</f>
        <v>0.60580999999999996</v>
      </c>
      <c r="AG953" s="1771">
        <f t="shared" ref="AG953:AH953" si="2204">AG957</f>
        <v>0</v>
      </c>
      <c r="AH953" s="1771">
        <f t="shared" si="2204"/>
        <v>0</v>
      </c>
      <c r="AI953" s="1771"/>
      <c r="AJ953" s="2104"/>
      <c r="AK953" s="763" t="e">
        <f>#REF!-U953</f>
        <v>#REF!</v>
      </c>
      <c r="AL953" s="19" t="e">
        <f>#REF!-#REF!</f>
        <v>#REF!</v>
      </c>
      <c r="AM953" s="19" t="e">
        <f>Q953-#REF!</f>
        <v>#REF!</v>
      </c>
      <c r="AN953" s="19" t="e">
        <f>R953-#REF!</f>
        <v>#REF!</v>
      </c>
      <c r="AO953" s="19" t="e">
        <f>#REF!-#REF!</f>
        <v>#REF!</v>
      </c>
      <c r="AP953" s="223" t="e">
        <f>IF(AK953&gt;0,AK953/#REF!*100,"")</f>
        <v>#REF!</v>
      </c>
      <c r="AQ953" s="223" t="e">
        <f>IF(AL953&gt;0,AL953/#REF!*100,"")</f>
        <v>#REF!</v>
      </c>
      <c r="AR953" s="223" t="e">
        <f t="shared" si="2197"/>
        <v>#REF!</v>
      </c>
      <c r="AS953" s="223" t="e">
        <f t="shared" si="2198"/>
        <v>#REF!</v>
      </c>
      <c r="AT953" s="223" t="e">
        <f>IF(AO953&gt;0,AO953/#REF!*100,"")</f>
        <v>#REF!</v>
      </c>
    </row>
    <row r="954" spans="1:46" ht="15" customHeight="1" outlineLevel="1">
      <c r="A954" s="1403"/>
      <c r="B954" s="1405"/>
      <c r="C954" s="1415" t="s">
        <v>280</v>
      </c>
      <c r="D954" s="1402"/>
      <c r="E954" s="1402"/>
      <c r="F954" s="1402"/>
      <c r="G954" s="1568"/>
      <c r="H954" s="1568"/>
      <c r="I954" s="1568"/>
      <c r="J954" s="1498">
        <v>0</v>
      </c>
      <c r="K954" s="1611"/>
      <c r="L954" s="1498">
        <f t="shared" ref="L954:P954" si="2205">L958+L962</f>
        <v>0</v>
      </c>
      <c r="M954" s="1461">
        <f t="shared" si="2205"/>
        <v>0</v>
      </c>
      <c r="N954" s="1498">
        <f t="shared" si="2205"/>
        <v>0</v>
      </c>
      <c r="O954" s="1498">
        <f t="shared" si="2205"/>
        <v>0</v>
      </c>
      <c r="P954" s="956">
        <f t="shared" si="2205"/>
        <v>0</v>
      </c>
      <c r="Q954" s="956">
        <f t="shared" ref="Q954:T954" si="2206">Q958+Q962</f>
        <v>0</v>
      </c>
      <c r="R954" s="956">
        <f t="shared" si="2206"/>
        <v>0</v>
      </c>
      <c r="S954" s="956">
        <f t="shared" si="2206"/>
        <v>0</v>
      </c>
      <c r="T954" s="956">
        <f t="shared" si="2206"/>
        <v>0</v>
      </c>
      <c r="U954" s="2445"/>
      <c r="V954" s="1447">
        <f>V958</f>
        <v>0</v>
      </c>
      <c r="W954" s="1447">
        <f t="shared" ref="W954:Y954" si="2207">W958</f>
        <v>0</v>
      </c>
      <c r="X954" s="1447">
        <f t="shared" si="2207"/>
        <v>0</v>
      </c>
      <c r="Y954" s="1869">
        <f t="shared" si="2207"/>
        <v>6.4459749999999996E-3</v>
      </c>
      <c r="Z954" s="1300">
        <f t="shared" ref="Z954" si="2208">Z958+Z962</f>
        <v>2.0706000000000001E-3</v>
      </c>
      <c r="AA954" s="1820">
        <f t="shared" si="2202"/>
        <v>5.1765000000000003E-4</v>
      </c>
      <c r="AB954" s="1820">
        <f t="shared" si="2202"/>
        <v>5.1765000000000003E-4</v>
      </c>
      <c r="AC954" s="1820">
        <f t="shared" si="2202"/>
        <v>5.1765000000000003E-4</v>
      </c>
      <c r="AD954" s="1820">
        <f t="shared" si="2202"/>
        <v>5.1765000000000003E-4</v>
      </c>
      <c r="AE954" s="1665">
        <f t="shared" si="2203"/>
        <v>7.4666082499999997E-4</v>
      </c>
      <c r="AF954" s="2144">
        <f>AF958</f>
        <v>7.4666082499999997E-4</v>
      </c>
      <c r="AG954" s="1447">
        <f t="shared" ref="AG954:AH954" si="2209">AG958</f>
        <v>0</v>
      </c>
      <c r="AH954" s="1447">
        <f t="shared" si="2209"/>
        <v>0</v>
      </c>
      <c r="AI954" s="1447"/>
      <c r="AJ954" s="2120"/>
      <c r="AK954" s="763" t="e">
        <f>#REF!-U954</f>
        <v>#REF!</v>
      </c>
      <c r="AL954" s="19" t="e">
        <f>#REF!-#REF!</f>
        <v>#REF!</v>
      </c>
      <c r="AM954" s="19" t="e">
        <f>Q954-#REF!</f>
        <v>#REF!</v>
      </c>
      <c r="AN954" s="19" t="e">
        <f>R954-#REF!</f>
        <v>#REF!</v>
      </c>
      <c r="AO954" s="19" t="e">
        <f>#REF!-#REF!</f>
        <v>#REF!</v>
      </c>
      <c r="AP954" s="223" t="e">
        <f>IF(AK954&gt;0,AK954/#REF!*100,"")</f>
        <v>#REF!</v>
      </c>
      <c r="AQ954" s="223" t="e">
        <f>IF(AL954&gt;0,AL954/#REF!*100,"")</f>
        <v>#REF!</v>
      </c>
      <c r="AR954" s="223" t="e">
        <f t="shared" si="2197"/>
        <v>#REF!</v>
      </c>
      <c r="AS954" s="223" t="e">
        <f t="shared" si="2198"/>
        <v>#REF!</v>
      </c>
      <c r="AT954" s="223" t="e">
        <f>IF(AO954&gt;0,AO954/#REF!*100,"")</f>
        <v>#REF!</v>
      </c>
    </row>
    <row r="955" spans="1:46" ht="15" customHeight="1" outlineLevel="1">
      <c r="A955" s="1403"/>
      <c r="B955" s="1405"/>
      <c r="C955" s="1415" t="s">
        <v>303</v>
      </c>
      <c r="D955" s="1402"/>
      <c r="E955" s="1402"/>
      <c r="F955" s="1402"/>
      <c r="G955" s="1568"/>
      <c r="H955" s="1568"/>
      <c r="I955" s="1568"/>
      <c r="J955" s="1498">
        <v>0</v>
      </c>
      <c r="K955" s="1611"/>
      <c r="L955" s="1498">
        <f t="shared" ref="L955:P955" si="2210">L959+L963</f>
        <v>0</v>
      </c>
      <c r="M955" s="1461">
        <f t="shared" si="2210"/>
        <v>0</v>
      </c>
      <c r="N955" s="1498">
        <f t="shared" si="2210"/>
        <v>0</v>
      </c>
      <c r="O955" s="1498">
        <f t="shared" si="2210"/>
        <v>0</v>
      </c>
      <c r="P955" s="956">
        <f t="shared" si="2210"/>
        <v>0</v>
      </c>
      <c r="Q955" s="956">
        <f t="shared" ref="Q955:T955" si="2211">Q959+Q963</f>
        <v>0</v>
      </c>
      <c r="R955" s="956">
        <f t="shared" si="2211"/>
        <v>0</v>
      </c>
      <c r="S955" s="956">
        <f t="shared" si="2211"/>
        <v>0</v>
      </c>
      <c r="T955" s="956">
        <f t="shared" si="2211"/>
        <v>0</v>
      </c>
      <c r="U955" s="2446"/>
      <c r="V955" s="1466">
        <f>V959</f>
        <v>0</v>
      </c>
      <c r="W955" s="1466">
        <f t="shared" ref="W955:Y955" si="2212">W959</f>
        <v>0</v>
      </c>
      <c r="X955" s="1466">
        <f t="shared" si="2212"/>
        <v>0</v>
      </c>
      <c r="Y955" s="1643">
        <f t="shared" si="2212"/>
        <v>0.19115497076023394</v>
      </c>
      <c r="Z955" s="1300">
        <f t="shared" ref="Z955" si="2213">Z959+Z963</f>
        <v>0.19115497076023394</v>
      </c>
      <c r="AA955" s="1483">
        <f t="shared" si="2202"/>
        <v>0</v>
      </c>
      <c r="AB955" s="1483">
        <f t="shared" si="2202"/>
        <v>0</v>
      </c>
      <c r="AC955" s="1483">
        <f t="shared" si="2202"/>
        <v>0</v>
      </c>
      <c r="AD955" s="1483">
        <f t="shared" si="2202"/>
        <v>0.19115497076023394</v>
      </c>
      <c r="AE955" s="1771">
        <f t="shared" si="2203"/>
        <v>3.1633809999999998E-2</v>
      </c>
      <c r="AF955" s="1771">
        <f>AF959</f>
        <v>3.1633809999999998E-2</v>
      </c>
      <c r="AG955" s="1771">
        <f t="shared" ref="AG955:AH955" si="2214">AG959</f>
        <v>0</v>
      </c>
      <c r="AH955" s="1771">
        <f t="shared" si="2214"/>
        <v>0</v>
      </c>
      <c r="AI955" s="1771"/>
      <c r="AJ955" s="2104"/>
      <c r="AK955" s="763" t="e">
        <f>#REF!-U955</f>
        <v>#REF!</v>
      </c>
      <c r="AL955" s="19" t="e">
        <f>#REF!-#REF!</f>
        <v>#REF!</v>
      </c>
      <c r="AM955" s="19" t="e">
        <f>Q955-#REF!</f>
        <v>#REF!</v>
      </c>
      <c r="AN955" s="19" t="e">
        <f>R955-#REF!</f>
        <v>#REF!</v>
      </c>
      <c r="AO955" s="19" t="e">
        <f>#REF!-#REF!</f>
        <v>#REF!</v>
      </c>
      <c r="AP955" s="223" t="e">
        <f>IF(AK955&gt;0,AK955/#REF!*100,"")</f>
        <v>#REF!</v>
      </c>
      <c r="AQ955" s="223" t="e">
        <f>IF(AL955&gt;0,AL955/#REF!*100,"")</f>
        <v>#REF!</v>
      </c>
      <c r="AR955" s="223" t="e">
        <f t="shared" si="2197"/>
        <v>#REF!</v>
      </c>
      <c r="AS955" s="223" t="e">
        <f t="shared" si="2198"/>
        <v>#REF!</v>
      </c>
      <c r="AT955" s="223" t="e">
        <f>IF(AO955&gt;0,AO955/#REF!*100,"")</f>
        <v>#REF!</v>
      </c>
    </row>
    <row r="956" spans="1:46" ht="15" customHeight="1" outlineLevel="1">
      <c r="A956" s="1403"/>
      <c r="B956" s="1405"/>
      <c r="C956" s="1415" t="s">
        <v>286</v>
      </c>
      <c r="D956" s="1402"/>
      <c r="E956" s="1402"/>
      <c r="F956" s="1402"/>
      <c r="G956" s="1568"/>
      <c r="H956" s="1568"/>
      <c r="I956" s="1568"/>
      <c r="J956" s="1461"/>
      <c r="K956" s="1611"/>
      <c r="L956" s="1461" t="s">
        <v>245</v>
      </c>
      <c r="M956" s="1461" t="s">
        <v>245</v>
      </c>
      <c r="N956" s="1461" t="s">
        <v>245</v>
      </c>
      <c r="O956" s="1461" t="s">
        <v>245</v>
      </c>
      <c r="P956" s="1461" t="s">
        <v>245</v>
      </c>
      <c r="Q956" s="1461"/>
      <c r="R956" s="1461"/>
      <c r="S956" s="1461"/>
      <c r="T956" s="1461"/>
      <c r="U956" s="2445">
        <v>0.19115497076023394</v>
      </c>
      <c r="V956" s="1447">
        <f>V960</f>
        <v>0</v>
      </c>
      <c r="W956" s="1447">
        <f t="shared" ref="W956:X956" si="2215">W960</f>
        <v>0</v>
      </c>
      <c r="X956" s="1447">
        <f t="shared" si="2215"/>
        <v>0</v>
      </c>
      <c r="Y956" s="1869">
        <v>0.19115497076023394</v>
      </c>
      <c r="Z956" s="1300">
        <v>0.19115497076023394</v>
      </c>
      <c r="AA956" s="1820">
        <v>0</v>
      </c>
      <c r="AB956" s="1820">
        <v>0</v>
      </c>
      <c r="AC956" s="1820">
        <v>0</v>
      </c>
      <c r="AD956" s="1820">
        <v>0.19115497076023394</v>
      </c>
      <c r="AE956" s="2147"/>
      <c r="AF956" s="2144">
        <f>AF960</f>
        <v>1.2594802494802493E-2</v>
      </c>
      <c r="AG956" s="1447">
        <f t="shared" ref="AG956:AH956" si="2216">AG960</f>
        <v>0</v>
      </c>
      <c r="AH956" s="1447">
        <f t="shared" si="2216"/>
        <v>0</v>
      </c>
      <c r="AI956" s="1447"/>
      <c r="AJ956" s="2120"/>
      <c r="AK956" s="763" t="e">
        <f>#REF!-U956</f>
        <v>#REF!</v>
      </c>
      <c r="AL956" s="19" t="e">
        <f>#REF!-#REF!</f>
        <v>#REF!</v>
      </c>
      <c r="AM956" s="19" t="e">
        <f>Q956-#REF!</f>
        <v>#REF!</v>
      </c>
      <c r="AN956" s="19" t="e">
        <f>R956-#REF!</f>
        <v>#REF!</v>
      </c>
      <c r="AO956" s="19" t="e">
        <f>#REF!-#REF!</f>
        <v>#REF!</v>
      </c>
      <c r="AP956" s="223" t="e">
        <f>IF(AK956&gt;0,AK956/#REF!*100,"")</f>
        <v>#REF!</v>
      </c>
      <c r="AQ956" s="223" t="e">
        <f>IF(AL956&gt;0,AL956/#REF!*100,"")</f>
        <v>#REF!</v>
      </c>
      <c r="AR956" s="223" t="e">
        <f t="shared" si="2197"/>
        <v>#REF!</v>
      </c>
      <c r="AS956" s="223" t="e">
        <f t="shared" si="2198"/>
        <v>#REF!</v>
      </c>
      <c r="AT956" s="223" t="e">
        <f>IF(AO956&gt;0,AO956/#REF!*100,"")</f>
        <v>#REF!</v>
      </c>
    </row>
    <row r="957" spans="1:46" ht="15" customHeight="1" outlineLevel="1">
      <c r="A957" s="1403" t="s">
        <v>110</v>
      </c>
      <c r="B957" s="1357" t="s">
        <v>118</v>
      </c>
      <c r="C957" s="1415" t="s">
        <v>287</v>
      </c>
      <c r="D957" s="1402"/>
      <c r="E957" s="1402"/>
      <c r="F957" s="1402"/>
      <c r="G957" s="1568"/>
      <c r="H957" s="1568"/>
      <c r="I957" s="1568"/>
      <c r="J957" s="1498">
        <v>0</v>
      </c>
      <c r="K957" s="1611"/>
      <c r="L957" s="1498">
        <f>SUM(M957:P957)</f>
        <v>0</v>
      </c>
      <c r="M957" s="1461"/>
      <c r="N957" s="1498"/>
      <c r="O957" s="1498"/>
      <c r="P957" s="956"/>
      <c r="Q957" s="956"/>
      <c r="R957" s="956"/>
      <c r="S957" s="956"/>
      <c r="T957" s="956"/>
      <c r="U957" s="761"/>
      <c r="V957" s="1466">
        <v>0</v>
      </c>
      <c r="W957" s="1466">
        <v>0</v>
      </c>
      <c r="X957" s="1466">
        <v>0</v>
      </c>
      <c r="Y957" s="1643">
        <v>5.23</v>
      </c>
      <c r="Z957" s="1300">
        <f>SUM(AA957:AD957)</f>
        <v>1.6800000000000002</v>
      </c>
      <c r="AA957" s="1483">
        <v>0.42000000000000004</v>
      </c>
      <c r="AB957" s="1483">
        <v>0.42000000000000004</v>
      </c>
      <c r="AC957" s="1483">
        <v>0.42000000000000004</v>
      </c>
      <c r="AD957" s="1483">
        <v>0.42000000000000004</v>
      </c>
      <c r="AE957" s="1771">
        <f t="shared" si="2203"/>
        <v>0.60580999999999996</v>
      </c>
      <c r="AF957" s="1771">
        <v>0.60580999999999996</v>
      </c>
      <c r="AG957" s="1771">
        <v>0</v>
      </c>
      <c r="AH957" s="1771">
        <v>0</v>
      </c>
      <c r="AI957" s="1771"/>
      <c r="AJ957" s="2104"/>
      <c r="AK957" s="763" t="e">
        <f>#REF!-U957</f>
        <v>#REF!</v>
      </c>
      <c r="AL957" s="19" t="e">
        <f>#REF!-#REF!</f>
        <v>#REF!</v>
      </c>
      <c r="AM957" s="19" t="e">
        <f>Q957-#REF!</f>
        <v>#REF!</v>
      </c>
      <c r="AN957" s="19" t="e">
        <f>R957-#REF!</f>
        <v>#REF!</v>
      </c>
      <c r="AO957" s="19" t="e">
        <f>#REF!-#REF!</f>
        <v>#REF!</v>
      </c>
      <c r="AP957" s="223" t="e">
        <f>IF(AK957&gt;0,AK957/#REF!*100,"")</f>
        <v>#REF!</v>
      </c>
      <c r="AQ957" s="223" t="e">
        <f>IF(AL957&gt;0,AL957/#REF!*100,"")</f>
        <v>#REF!</v>
      </c>
      <c r="AR957" s="223" t="e">
        <f t="shared" si="2197"/>
        <v>#REF!</v>
      </c>
      <c r="AS957" s="223" t="e">
        <f t="shared" si="2198"/>
        <v>#REF!</v>
      </c>
      <c r="AT957" s="223" t="e">
        <f>IF(AO957&gt;0,AO957/#REF!*100,"")</f>
        <v>#REF!</v>
      </c>
    </row>
    <row r="958" spans="1:46" ht="15" customHeight="1" outlineLevel="1">
      <c r="A958" s="1403"/>
      <c r="B958" s="1406"/>
      <c r="C958" s="1415" t="s">
        <v>280</v>
      </c>
      <c r="D958" s="1402"/>
      <c r="E958" s="1402"/>
      <c r="F958" s="1402"/>
      <c r="G958" s="1568"/>
      <c r="H958" s="1568"/>
      <c r="I958" s="1568"/>
      <c r="J958" s="1498">
        <v>0</v>
      </c>
      <c r="K958" s="1611"/>
      <c r="L958" s="1498">
        <f t="shared" ref="L958:P958" si="2217">L957*0.85*1.45/1000</f>
        <v>0</v>
      </c>
      <c r="M958" s="1461">
        <f t="shared" si="2217"/>
        <v>0</v>
      </c>
      <c r="N958" s="1498">
        <f t="shared" si="2217"/>
        <v>0</v>
      </c>
      <c r="O958" s="1498">
        <f t="shared" si="2217"/>
        <v>0</v>
      </c>
      <c r="P958" s="956">
        <f t="shared" si="2217"/>
        <v>0</v>
      </c>
      <c r="Q958" s="956">
        <f t="shared" ref="Q958:T958" si="2218">Q957*0.85*1.45/1000</f>
        <v>0</v>
      </c>
      <c r="R958" s="956">
        <f t="shared" si="2218"/>
        <v>0</v>
      </c>
      <c r="S958" s="956">
        <f t="shared" si="2218"/>
        <v>0</v>
      </c>
      <c r="T958" s="956">
        <f t="shared" si="2218"/>
        <v>0</v>
      </c>
      <c r="U958" s="758"/>
      <c r="V958" s="1472">
        <v>0</v>
      </c>
      <c r="W958" s="1441">
        <v>0</v>
      </c>
      <c r="X958" s="1441">
        <v>0</v>
      </c>
      <c r="Y958" s="1483">
        <f t="shared" ref="Y958:AI958" si="2219">Y957*0.85*1.45/1000</f>
        <v>6.4459749999999996E-3</v>
      </c>
      <c r="Z958" s="1300">
        <f t="shared" si="2219"/>
        <v>2.0706000000000001E-3</v>
      </c>
      <c r="AA958" s="1644">
        <f t="shared" si="2219"/>
        <v>5.1765000000000003E-4</v>
      </c>
      <c r="AB958" s="1644">
        <f t="shared" si="2219"/>
        <v>5.1765000000000003E-4</v>
      </c>
      <c r="AC958" s="1644">
        <f t="shared" si="2219"/>
        <v>5.1765000000000003E-4</v>
      </c>
      <c r="AD958" s="1644">
        <f t="shared" si="2219"/>
        <v>5.1765000000000003E-4</v>
      </c>
      <c r="AE958" s="1665">
        <f t="shared" si="2203"/>
        <v>7.4666082499999997E-4</v>
      </c>
      <c r="AF958" s="1644">
        <f t="shared" si="2219"/>
        <v>7.4666082499999997E-4</v>
      </c>
      <c r="AG958" s="1644">
        <f t="shared" si="2219"/>
        <v>0</v>
      </c>
      <c r="AH958" s="1644">
        <f t="shared" si="2219"/>
        <v>0</v>
      </c>
      <c r="AI958" s="1644">
        <f t="shared" si="2219"/>
        <v>0</v>
      </c>
      <c r="AJ958" s="2105"/>
      <c r="AK958" s="763" t="e">
        <f>#REF!-U958</f>
        <v>#REF!</v>
      </c>
      <c r="AL958" s="19" t="e">
        <f>#REF!-#REF!</f>
        <v>#REF!</v>
      </c>
      <c r="AM958" s="19" t="e">
        <f>Q958-#REF!</f>
        <v>#REF!</v>
      </c>
      <c r="AN958" s="19" t="e">
        <f>R958-#REF!</f>
        <v>#REF!</v>
      </c>
      <c r="AO958" s="19" t="e">
        <f>#REF!-#REF!</f>
        <v>#REF!</v>
      </c>
      <c r="AP958" s="223" t="e">
        <f>IF(AK958&gt;0,AK958/#REF!*100,"")</f>
        <v>#REF!</v>
      </c>
      <c r="AQ958" s="223" t="e">
        <f>IF(AL958&gt;0,AL958/#REF!*100,"")</f>
        <v>#REF!</v>
      </c>
      <c r="AR958" s="223" t="e">
        <f t="shared" si="2197"/>
        <v>#REF!</v>
      </c>
      <c r="AS958" s="223" t="e">
        <f t="shared" si="2198"/>
        <v>#REF!</v>
      </c>
      <c r="AT958" s="223" t="e">
        <f>IF(AO958&gt;0,AO958/#REF!*100,"")</f>
        <v>#REF!</v>
      </c>
    </row>
    <row r="959" spans="1:46" ht="15" customHeight="1" outlineLevel="1">
      <c r="A959" s="1403"/>
      <c r="B959" s="1406"/>
      <c r="C959" s="1415" t="s">
        <v>303</v>
      </c>
      <c r="D959" s="1402"/>
      <c r="E959" s="1402"/>
      <c r="F959" s="1402"/>
      <c r="G959" s="1568"/>
      <c r="H959" s="1568"/>
      <c r="I959" s="1568"/>
      <c r="J959" s="1498">
        <v>0</v>
      </c>
      <c r="K959" s="1611"/>
      <c r="L959" s="1498">
        <f>SUM(M959:P959)</f>
        <v>0</v>
      </c>
      <c r="M959" s="1461"/>
      <c r="N959" s="1498"/>
      <c r="O959" s="1498"/>
      <c r="P959" s="956"/>
      <c r="Q959" s="956"/>
      <c r="R959" s="956"/>
      <c r="S959" s="956"/>
      <c r="T959" s="956"/>
      <c r="U959" s="758">
        <v>0.19115497076023394</v>
      </c>
      <c r="V959" s="1472">
        <v>0</v>
      </c>
      <c r="W959" s="1441">
        <v>0</v>
      </c>
      <c r="X959" s="1441">
        <v>0</v>
      </c>
      <c r="Y959" s="1483">
        <v>0.19115497076023394</v>
      </c>
      <c r="Z959" s="1300">
        <v>0.19115497076023394</v>
      </c>
      <c r="AA959" s="1644">
        <v>0</v>
      </c>
      <c r="AB959" s="1644">
        <v>0</v>
      </c>
      <c r="AC959" s="1644">
        <v>0</v>
      </c>
      <c r="AD959" s="1644">
        <v>0.19115497076023394</v>
      </c>
      <c r="AE959" s="1771">
        <f t="shared" si="2203"/>
        <v>3.1633809999999998E-2</v>
      </c>
      <c r="AF959" s="1771">
        <v>3.1633809999999998E-2</v>
      </c>
      <c r="AG959" s="1771">
        <v>0</v>
      </c>
      <c r="AH959" s="1771">
        <v>0</v>
      </c>
      <c r="AI959" s="1771"/>
      <c r="AJ959" s="2105"/>
      <c r="AK959" s="763" t="e">
        <f>#REF!-U959</f>
        <v>#REF!</v>
      </c>
      <c r="AL959" s="19" t="e">
        <f>#REF!-#REF!</f>
        <v>#REF!</v>
      </c>
      <c r="AM959" s="19" t="e">
        <f>Q959-#REF!</f>
        <v>#REF!</v>
      </c>
      <c r="AN959" s="19" t="e">
        <f>R959-#REF!</f>
        <v>#REF!</v>
      </c>
      <c r="AO959" s="19" t="e">
        <f>#REF!-#REF!</f>
        <v>#REF!</v>
      </c>
      <c r="AP959" s="223" t="e">
        <f>IF(AK959&gt;0,AK959/#REF!*100,"")</f>
        <v>#REF!</v>
      </c>
      <c r="AQ959" s="223" t="e">
        <f>IF(AL959&gt;0,AL959/#REF!*100,"")</f>
        <v>#REF!</v>
      </c>
      <c r="AR959" s="223" t="e">
        <f t="shared" si="2197"/>
        <v>#REF!</v>
      </c>
      <c r="AS959" s="223" t="e">
        <f t="shared" si="2198"/>
        <v>#REF!</v>
      </c>
      <c r="AT959" s="223" t="e">
        <f>IF(AO959&gt;0,AO959/#REF!*100,"")</f>
        <v>#REF!</v>
      </c>
    </row>
    <row r="960" spans="1:46" ht="15" customHeight="1" outlineLevel="1">
      <c r="A960" s="1403"/>
      <c r="B960" s="1406"/>
      <c r="C960" s="1415" t="s">
        <v>286</v>
      </c>
      <c r="D960" s="1402"/>
      <c r="E960" s="1402"/>
      <c r="F960" s="1402"/>
      <c r="G960" s="1568"/>
      <c r="H960" s="1568"/>
      <c r="I960" s="1568"/>
      <c r="J960" s="1612" t="s">
        <v>245</v>
      </c>
      <c r="K960" s="1612" t="s">
        <v>245</v>
      </c>
      <c r="L960" s="1612" t="s">
        <v>245</v>
      </c>
      <c r="M960" s="1612" t="s">
        <v>245</v>
      </c>
      <c r="N960" s="1612" t="s">
        <v>245</v>
      </c>
      <c r="O960" s="1612" t="s">
        <v>245</v>
      </c>
      <c r="P960" s="1612" t="s">
        <v>245</v>
      </c>
      <c r="Q960" s="1612" t="s">
        <v>245</v>
      </c>
      <c r="R960" s="1612" t="s">
        <v>245</v>
      </c>
      <c r="S960" s="1612" t="s">
        <v>245</v>
      </c>
      <c r="T960" s="1612" t="s">
        <v>245</v>
      </c>
      <c r="U960" s="757"/>
      <c r="V960" s="1442">
        <v>0</v>
      </c>
      <c r="W960" s="1443">
        <v>0</v>
      </c>
      <c r="X960" s="1443">
        <v>0</v>
      </c>
      <c r="Y960" s="1952"/>
      <c r="Z960" s="1612" t="s">
        <v>245</v>
      </c>
      <c r="AA960" s="1442"/>
      <c r="AB960" s="1443"/>
      <c r="AC960" s="1443"/>
      <c r="AD960" s="1443"/>
      <c r="AE960" s="1367"/>
      <c r="AF960" s="2146">
        <v>1.2594802494802493E-2</v>
      </c>
      <c r="AG960" s="1443"/>
      <c r="AH960" s="1443"/>
      <c r="AI960" s="1952"/>
      <c r="AJ960" s="2119"/>
      <c r="AK960" s="763" t="e">
        <f>#REF!-U960</f>
        <v>#REF!</v>
      </c>
      <c r="AL960" s="19" t="e">
        <f>#REF!-#REF!</f>
        <v>#REF!</v>
      </c>
      <c r="AM960" s="19" t="e">
        <f>Q960-#REF!</f>
        <v>#VALUE!</v>
      </c>
      <c r="AN960" s="19" t="e">
        <f>R960-#REF!</f>
        <v>#VALUE!</v>
      </c>
      <c r="AO960" s="19" t="e">
        <f>#REF!-#REF!</f>
        <v>#REF!</v>
      </c>
      <c r="AP960" s="223" t="e">
        <f>IF(AK960&gt;0,AK960/#REF!*100,"")</f>
        <v>#REF!</v>
      </c>
      <c r="AQ960" s="223" t="e">
        <f>IF(AL960&gt;0,AL960/#REF!*100,"")</f>
        <v>#REF!</v>
      </c>
      <c r="AR960" s="223" t="e">
        <f t="shared" si="2197"/>
        <v>#VALUE!</v>
      </c>
      <c r="AS960" s="223" t="e">
        <f t="shared" si="2198"/>
        <v>#VALUE!</v>
      </c>
      <c r="AT960" s="223" t="e">
        <f>IF(AO960&gt;0,AO960/#REF!*100,"")</f>
        <v>#REF!</v>
      </c>
    </row>
    <row r="961" spans="1:72" ht="15" hidden="1" customHeight="1" outlineLevel="1">
      <c r="A961" s="1403" t="s">
        <v>111</v>
      </c>
      <c r="B961" s="1357" t="s">
        <v>119</v>
      </c>
      <c r="C961" s="1415" t="s">
        <v>278</v>
      </c>
      <c r="D961" s="1402"/>
      <c r="E961" s="1402"/>
      <c r="F961" s="1402"/>
      <c r="G961" s="1568"/>
      <c r="H961" s="1568"/>
      <c r="I961" s="1568"/>
      <c r="J961" s="1568"/>
      <c r="K961" s="1568"/>
      <c r="L961" s="1441">
        <f>SUM(M961:P961)</f>
        <v>0</v>
      </c>
      <c r="M961" s="1442"/>
      <c r="N961" s="1443"/>
      <c r="O961" s="1443"/>
      <c r="P961" s="51"/>
      <c r="Q961" s="51"/>
      <c r="R961" s="51"/>
      <c r="S961" s="51"/>
      <c r="T961" s="51"/>
      <c r="U961" s="758">
        <f t="shared" ref="U961" si="2220">0.12*U960</f>
        <v>0</v>
      </c>
      <c r="V961" s="1472">
        <f>0.12*V960</f>
        <v>0</v>
      </c>
      <c r="W961" s="1441">
        <f>0.12*W960</f>
        <v>0</v>
      </c>
      <c r="X961" s="1441">
        <f>0.12*X960</f>
        <v>0</v>
      </c>
      <c r="Y961" s="1441">
        <f>0.12*Y960</f>
        <v>0</v>
      </c>
      <c r="Z961" s="1441">
        <f>SUM(AA961:AD961)</f>
        <v>0</v>
      </c>
      <c r="AA961" s="1442"/>
      <c r="AB961" s="1443"/>
      <c r="AC961" s="1443"/>
      <c r="AD961" s="51"/>
      <c r="AE961" s="1441">
        <f t="shared" ref="AE961" si="2221">0.12*AE960</f>
        <v>0</v>
      </c>
      <c r="AF961" s="2145">
        <f>0.12*AF960</f>
        <v>1.5113762993762992E-3</v>
      </c>
      <c r="AG961" s="1441">
        <f>0.12*AG960</f>
        <v>0</v>
      </c>
      <c r="AH961" s="1441">
        <f>0.12*AH960</f>
        <v>0</v>
      </c>
      <c r="AI961" s="1441">
        <f>0.12*AI960</f>
        <v>0</v>
      </c>
      <c r="AJ961" s="763"/>
      <c r="AK961" s="763" t="e">
        <f>#REF!-U961</f>
        <v>#REF!</v>
      </c>
      <c r="AL961" s="19" t="e">
        <f>#REF!-#REF!</f>
        <v>#REF!</v>
      </c>
      <c r="AM961" s="19" t="e">
        <f>Q961-#REF!</f>
        <v>#REF!</v>
      </c>
      <c r="AN961" s="19" t="e">
        <f>R961-#REF!</f>
        <v>#REF!</v>
      </c>
      <c r="AO961" s="19" t="e">
        <f>#REF!-#REF!</f>
        <v>#REF!</v>
      </c>
      <c r="AP961" s="223" t="e">
        <f>IF(AK961&gt;0,AK961/#REF!*100,"")</f>
        <v>#REF!</v>
      </c>
      <c r="AQ961" s="223" t="e">
        <f>IF(AL961&gt;0,AL961/#REF!*100,"")</f>
        <v>#REF!</v>
      </c>
      <c r="AR961" s="223" t="e">
        <f t="shared" si="2197"/>
        <v>#REF!</v>
      </c>
      <c r="AS961" s="223" t="e">
        <f t="shared" si="2198"/>
        <v>#REF!</v>
      </c>
      <c r="AT961" s="223" t="e">
        <f>IF(AO961&gt;0,AO961/#REF!*100,"")</f>
        <v>#REF!</v>
      </c>
    </row>
    <row r="962" spans="1:72" ht="15" hidden="1" customHeight="1" outlineLevel="1">
      <c r="A962" s="1403"/>
      <c r="B962" s="1406"/>
      <c r="C962" s="1415" t="s">
        <v>277</v>
      </c>
      <c r="D962" s="1402"/>
      <c r="E962" s="1402"/>
      <c r="F962" s="1402"/>
      <c r="G962" s="1568"/>
      <c r="H962" s="1568"/>
      <c r="I962" s="1568"/>
      <c r="J962" s="1568"/>
      <c r="K962" s="1568"/>
      <c r="L962" s="1441">
        <f t="shared" ref="L962:P962" si="2222">L961*0.85*1.45/1000</f>
        <v>0</v>
      </c>
      <c r="M962" s="1472">
        <f t="shared" si="2222"/>
        <v>0</v>
      </c>
      <c r="N962" s="1441">
        <f t="shared" si="2222"/>
        <v>0</v>
      </c>
      <c r="O962" s="1441">
        <f t="shared" si="2222"/>
        <v>0</v>
      </c>
      <c r="P962" s="55">
        <f t="shared" si="2222"/>
        <v>0</v>
      </c>
      <c r="Q962" s="55">
        <f t="shared" ref="Q962:T962" si="2223">Q961*0.85*1.45/1000</f>
        <v>0</v>
      </c>
      <c r="R962" s="55">
        <f t="shared" si="2223"/>
        <v>0</v>
      </c>
      <c r="S962" s="55">
        <f t="shared" si="2223"/>
        <v>0</v>
      </c>
      <c r="T962" s="55">
        <f t="shared" si="2223"/>
        <v>0</v>
      </c>
      <c r="U962" s="757"/>
      <c r="V962" s="1442"/>
      <c r="W962" s="1443"/>
      <c r="X962" s="1443"/>
      <c r="Y962" s="1443"/>
      <c r="Z962" s="1441">
        <f t="shared" ref="Z962:AD962" si="2224">Z961*0.85*1.45/1000</f>
        <v>0</v>
      </c>
      <c r="AA962" s="1472">
        <f t="shared" si="2224"/>
        <v>0</v>
      </c>
      <c r="AB962" s="1441">
        <f t="shared" si="2224"/>
        <v>0</v>
      </c>
      <c r="AC962" s="1441">
        <f t="shared" si="2224"/>
        <v>0</v>
      </c>
      <c r="AD962" s="55">
        <f t="shared" si="2224"/>
        <v>0</v>
      </c>
      <c r="AE962" s="1367"/>
      <c r="AF962" s="2146"/>
      <c r="AG962" s="1443"/>
      <c r="AH962" s="1443"/>
      <c r="AI962" s="1443"/>
      <c r="AJ962" s="2095"/>
      <c r="AK962" s="763" t="e">
        <f>#REF!-U962</f>
        <v>#REF!</v>
      </c>
      <c r="AL962" s="19" t="e">
        <f>#REF!-#REF!</f>
        <v>#REF!</v>
      </c>
      <c r="AM962" s="19" t="e">
        <f>Q962-#REF!</f>
        <v>#REF!</v>
      </c>
      <c r="AN962" s="19" t="e">
        <f>R962-#REF!</f>
        <v>#REF!</v>
      </c>
      <c r="AO962" s="19" t="e">
        <f>#REF!-#REF!</f>
        <v>#REF!</v>
      </c>
      <c r="AP962" s="223" t="e">
        <f>IF(AK962&gt;0,AK962/#REF!*100,"")</f>
        <v>#REF!</v>
      </c>
      <c r="AQ962" s="223" t="e">
        <f>IF(AL962&gt;0,AL962/#REF!*100,"")</f>
        <v>#REF!</v>
      </c>
      <c r="AR962" s="223" t="e">
        <f t="shared" si="2197"/>
        <v>#REF!</v>
      </c>
      <c r="AS962" s="223" t="e">
        <f t="shared" si="2198"/>
        <v>#REF!</v>
      </c>
      <c r="AT962" s="223" t="e">
        <f>IF(AO962&gt;0,AO962/#REF!*100,"")</f>
        <v>#REF!</v>
      </c>
    </row>
    <row r="963" spans="1:72" ht="15" hidden="1" customHeight="1" outlineLevel="1">
      <c r="A963" s="1403"/>
      <c r="B963" s="1405"/>
      <c r="C963" s="1415" t="s">
        <v>303</v>
      </c>
      <c r="D963" s="1402"/>
      <c r="E963" s="1402"/>
      <c r="F963" s="1402"/>
      <c r="G963" s="1568"/>
      <c r="H963" s="1568"/>
      <c r="I963" s="1568"/>
      <c r="J963" s="1568"/>
      <c r="K963" s="1568"/>
      <c r="L963" s="1441">
        <f>SUM(M963:P963)</f>
        <v>0</v>
      </c>
      <c r="M963" s="1442"/>
      <c r="N963" s="1443"/>
      <c r="O963" s="1443"/>
      <c r="P963" s="51"/>
      <c r="Q963" s="51"/>
      <c r="R963" s="51"/>
      <c r="S963" s="51"/>
      <c r="T963" s="51"/>
      <c r="U963" s="757"/>
      <c r="V963" s="1442"/>
      <c r="W963" s="1443"/>
      <c r="X963" s="1443"/>
      <c r="Y963" s="1443"/>
      <c r="Z963" s="1441">
        <f>SUM(AA963:AD963)</f>
        <v>0</v>
      </c>
      <c r="AA963" s="1442"/>
      <c r="AB963" s="1443"/>
      <c r="AC963" s="1443"/>
      <c r="AD963" s="51"/>
      <c r="AE963" s="1367"/>
      <c r="AF963" s="2146"/>
      <c r="AG963" s="1443"/>
      <c r="AH963" s="1443"/>
      <c r="AI963" s="1443"/>
      <c r="AJ963" s="2095"/>
      <c r="AK963" s="763" t="e">
        <f>#REF!-U963</f>
        <v>#REF!</v>
      </c>
      <c r="AL963" s="19" t="e">
        <f>#REF!-#REF!</f>
        <v>#REF!</v>
      </c>
      <c r="AM963" s="19" t="e">
        <f>Q963-#REF!</f>
        <v>#REF!</v>
      </c>
      <c r="AN963" s="19" t="e">
        <f>R963-#REF!</f>
        <v>#REF!</v>
      </c>
      <c r="AO963" s="19" t="e">
        <f>#REF!-#REF!</f>
        <v>#REF!</v>
      </c>
      <c r="AP963" s="223" t="e">
        <f>IF(AK963&gt;0,AK963/#REF!*100,"")</f>
        <v>#REF!</v>
      </c>
      <c r="AQ963" s="223" t="e">
        <f>IF(AL963&gt;0,AL963/#REF!*100,"")</f>
        <v>#REF!</v>
      </c>
      <c r="AR963" s="223" t="e">
        <f t="shared" si="2197"/>
        <v>#REF!</v>
      </c>
      <c r="AS963" s="223" t="e">
        <f t="shared" si="2198"/>
        <v>#REF!</v>
      </c>
      <c r="AT963" s="223" t="e">
        <f>IF(AO963&gt;0,AO963/#REF!*100,"")</f>
        <v>#REF!</v>
      </c>
    </row>
    <row r="964" spans="1:72" ht="15" hidden="1" customHeight="1" outlineLevel="1">
      <c r="A964" s="1270"/>
      <c r="B964" s="41"/>
      <c r="C964" s="1415" t="s">
        <v>279</v>
      </c>
      <c r="D964" s="1402"/>
      <c r="E964" s="1402"/>
      <c r="F964" s="1402"/>
      <c r="G964" s="1568"/>
      <c r="H964" s="1568"/>
      <c r="I964" s="1568"/>
      <c r="J964" s="1568"/>
      <c r="K964" s="1568"/>
      <c r="L964" s="1581"/>
      <c r="M964" s="1442"/>
      <c r="N964" s="1443"/>
      <c r="O964" s="1443"/>
      <c r="P964" s="51"/>
      <c r="Q964" s="51"/>
      <c r="R964" s="51"/>
      <c r="S964" s="51"/>
      <c r="T964" s="51"/>
      <c r="U964" s="757"/>
      <c r="V964" s="1442"/>
      <c r="W964" s="1443"/>
      <c r="X964" s="1443"/>
      <c r="Y964" s="1443"/>
      <c r="Z964" s="1581"/>
      <c r="AA964" s="1442"/>
      <c r="AB964" s="1443"/>
      <c r="AC964" s="1443"/>
      <c r="AD964" s="51"/>
      <c r="AE964" s="1367"/>
      <c r="AF964" s="2146"/>
      <c r="AG964" s="1443"/>
      <c r="AH964" s="1443"/>
      <c r="AI964" s="1443"/>
      <c r="AJ964" s="2095"/>
      <c r="AK964" s="763" t="e">
        <f>#REF!-U964</f>
        <v>#REF!</v>
      </c>
      <c r="AL964" s="19" t="e">
        <f>#REF!-#REF!</f>
        <v>#REF!</v>
      </c>
      <c r="AM964" s="19" t="e">
        <f>Q964-#REF!</f>
        <v>#REF!</v>
      </c>
      <c r="AN964" s="19" t="e">
        <f>R964-#REF!</f>
        <v>#REF!</v>
      </c>
      <c r="AO964" s="19" t="e">
        <f>#REF!-#REF!</f>
        <v>#REF!</v>
      </c>
      <c r="AP964" s="223" t="e">
        <f>IF(AK964&gt;0,AK964/#REF!*100,"")</f>
        <v>#REF!</v>
      </c>
      <c r="AQ964" s="223" t="e">
        <f>IF(AL964&gt;0,AL964/#REF!*100,"")</f>
        <v>#REF!</v>
      </c>
      <c r="AR964" s="223" t="e">
        <f t="shared" si="2197"/>
        <v>#REF!</v>
      </c>
      <c r="AS964" s="223" t="e">
        <f t="shared" si="2198"/>
        <v>#REF!</v>
      </c>
      <c r="AT964" s="223" t="e">
        <f>IF(AO964&gt;0,AO964/#REF!*100,"")</f>
        <v>#REF!</v>
      </c>
    </row>
    <row r="965" spans="1:72" ht="15" hidden="1" customHeight="1" outlineLevel="1">
      <c r="A965" s="1270"/>
      <c r="B965" s="41"/>
      <c r="C965" s="1415" t="s">
        <v>125</v>
      </c>
      <c r="D965" s="1402"/>
      <c r="E965" s="1402"/>
      <c r="F965" s="1402"/>
      <c r="G965" s="1568"/>
      <c r="H965" s="1568"/>
      <c r="I965" s="1568"/>
      <c r="J965" s="1568"/>
      <c r="K965" s="1568"/>
      <c r="L965" s="1581"/>
      <c r="M965" s="1442"/>
      <c r="N965" s="1443"/>
      <c r="O965" s="1443"/>
      <c r="P965" s="51"/>
      <c r="Q965" s="51"/>
      <c r="R965" s="51"/>
      <c r="S965" s="51"/>
      <c r="T965" s="51"/>
      <c r="U965" s="1472">
        <f>0.1429*U964/1000</f>
        <v>0</v>
      </c>
      <c r="V965" s="1472">
        <f>0.1429*V964/1000</f>
        <v>0</v>
      </c>
      <c r="W965" s="1441">
        <f>0.1429*W964/1000</f>
        <v>0</v>
      </c>
      <c r="X965" s="1441">
        <f>0.1429*X964/1000</f>
        <v>0</v>
      </c>
      <c r="Y965" s="1441">
        <f>0.1429*Y964/1000</f>
        <v>0</v>
      </c>
      <c r="Z965" s="1581"/>
      <c r="AA965" s="1442"/>
      <c r="AB965" s="1443"/>
      <c r="AC965" s="1443"/>
      <c r="AD965" s="51"/>
      <c r="AE965" s="1472">
        <f>0.1429*AE964/1000</f>
        <v>0</v>
      </c>
      <c r="AF965" s="2145">
        <f>0.1429*AF964/1000</f>
        <v>0</v>
      </c>
      <c r="AG965" s="1441">
        <f>0.1429*AG964/1000</f>
        <v>0</v>
      </c>
      <c r="AH965" s="1441">
        <f>0.1429*AH964/1000</f>
        <v>0</v>
      </c>
      <c r="AI965" s="1441">
        <f>0.1429*AI964/1000</f>
        <v>0</v>
      </c>
      <c r="AJ965" s="763"/>
      <c r="AK965" s="763" t="e">
        <f>#REF!-U965</f>
        <v>#REF!</v>
      </c>
      <c r="AL965" s="19" t="e">
        <f>#REF!-#REF!</f>
        <v>#REF!</v>
      </c>
      <c r="AM965" s="19" t="e">
        <f>Q965-#REF!</f>
        <v>#REF!</v>
      </c>
      <c r="AN965" s="19" t="e">
        <f>R965-#REF!</f>
        <v>#REF!</v>
      </c>
      <c r="AO965" s="19" t="e">
        <f>#REF!-#REF!</f>
        <v>#REF!</v>
      </c>
      <c r="AP965" s="223" t="e">
        <f>IF(AK965&gt;0,AK965/#REF!*100,"")</f>
        <v>#REF!</v>
      </c>
      <c r="AQ965" s="223" t="e">
        <f>IF(AL965&gt;0,AL965/#REF!*100,"")</f>
        <v>#REF!</v>
      </c>
      <c r="AR965" s="223" t="e">
        <f t="shared" si="2197"/>
        <v>#REF!</v>
      </c>
      <c r="AS965" s="223" t="e">
        <f t="shared" si="2198"/>
        <v>#REF!</v>
      </c>
      <c r="AT965" s="223" t="e">
        <f>IF(AO965&gt;0,AO965/#REF!*100,"")</f>
        <v>#REF!</v>
      </c>
    </row>
    <row r="966" spans="1:72" ht="15" hidden="1" customHeight="1" outlineLevel="1">
      <c r="A966" s="2595" t="s">
        <v>115</v>
      </c>
      <c r="B966" s="2576" t="s">
        <v>120</v>
      </c>
      <c r="C966" s="1415" t="s">
        <v>277</v>
      </c>
      <c r="D966" s="1402"/>
      <c r="E966" s="1402"/>
      <c r="F966" s="1402"/>
      <c r="G966" s="1568"/>
      <c r="H966" s="1568"/>
      <c r="I966" s="1568"/>
      <c r="J966" s="1568"/>
      <c r="K966" s="1568"/>
      <c r="L966" s="1441">
        <f t="shared" ref="L966:P966" si="2225">L969+L972</f>
        <v>0</v>
      </c>
      <c r="M966" s="1472">
        <f t="shared" si="2225"/>
        <v>0</v>
      </c>
      <c r="N966" s="1441">
        <f t="shared" si="2225"/>
        <v>0</v>
      </c>
      <c r="O966" s="1441">
        <f t="shared" si="2225"/>
        <v>0</v>
      </c>
      <c r="P966" s="55">
        <f t="shared" si="2225"/>
        <v>0</v>
      </c>
      <c r="Q966" s="55">
        <f t="shared" ref="Q966:T966" si="2226">Q969+Q972</f>
        <v>0</v>
      </c>
      <c r="R966" s="55">
        <f t="shared" si="2226"/>
        <v>0</v>
      </c>
      <c r="S966" s="55">
        <f t="shared" si="2226"/>
        <v>0</v>
      </c>
      <c r="T966" s="55">
        <f t="shared" si="2226"/>
        <v>0</v>
      </c>
      <c r="U966" s="757"/>
      <c r="V966" s="1442"/>
      <c r="W966" s="1443"/>
      <c r="X966" s="1443"/>
      <c r="Y966" s="1443"/>
      <c r="Z966" s="1441">
        <f t="shared" ref="Z966:AD966" si="2227">Z969+Z972</f>
        <v>0</v>
      </c>
      <c r="AA966" s="1472">
        <f t="shared" si="2227"/>
        <v>0</v>
      </c>
      <c r="AB966" s="1441">
        <f t="shared" si="2227"/>
        <v>0</v>
      </c>
      <c r="AC966" s="1441">
        <f t="shared" si="2227"/>
        <v>0</v>
      </c>
      <c r="AD966" s="55">
        <f t="shared" si="2227"/>
        <v>0</v>
      </c>
      <c r="AE966" s="757"/>
      <c r="AF966" s="1442"/>
      <c r="AG966" s="1443"/>
      <c r="AH966" s="1443"/>
      <c r="AI966" s="1443"/>
      <c r="AJ966" s="2095"/>
      <c r="AK966" s="763" t="e">
        <f>#REF!-U966</f>
        <v>#REF!</v>
      </c>
      <c r="AL966" s="19" t="e">
        <f>#REF!-#REF!</f>
        <v>#REF!</v>
      </c>
      <c r="AM966" s="19" t="e">
        <f>Q966-#REF!</f>
        <v>#REF!</v>
      </c>
      <c r="AN966" s="19" t="e">
        <f>R966-#REF!</f>
        <v>#REF!</v>
      </c>
      <c r="AO966" s="19" t="e">
        <f>#REF!-#REF!</f>
        <v>#REF!</v>
      </c>
      <c r="AP966" s="223" t="e">
        <f>IF(AK966&gt;0,AK966/#REF!*100,"")</f>
        <v>#REF!</v>
      </c>
      <c r="AQ966" s="223" t="e">
        <f>IF(AL966&gt;0,AL966/#REF!*100,"")</f>
        <v>#REF!</v>
      </c>
      <c r="AR966" s="223" t="e">
        <f t="shared" si="2197"/>
        <v>#REF!</v>
      </c>
      <c r="AS966" s="223" t="e">
        <f t="shared" si="2198"/>
        <v>#REF!</v>
      </c>
      <c r="AT966" s="223" t="e">
        <f>IF(AO966&gt;0,AO966/#REF!*100,"")</f>
        <v>#REF!</v>
      </c>
    </row>
    <row r="967" spans="1:72" ht="15" hidden="1" customHeight="1" outlineLevel="1">
      <c r="A967" s="2595"/>
      <c r="B967" s="2577"/>
      <c r="C967" s="1415" t="s">
        <v>303</v>
      </c>
      <c r="D967" s="1402"/>
      <c r="E967" s="1402"/>
      <c r="F967" s="1402"/>
      <c r="G967" s="1568"/>
      <c r="H967" s="1568"/>
      <c r="I967" s="1568"/>
      <c r="J967" s="1568"/>
      <c r="K967" s="1568"/>
      <c r="L967" s="1441">
        <f t="shared" ref="L967:P967" si="2228">L970+L973</f>
        <v>0</v>
      </c>
      <c r="M967" s="1472">
        <f t="shared" si="2228"/>
        <v>0</v>
      </c>
      <c r="N967" s="1441">
        <f t="shared" si="2228"/>
        <v>0</v>
      </c>
      <c r="O967" s="1441">
        <f t="shared" si="2228"/>
        <v>0</v>
      </c>
      <c r="P967" s="55">
        <f t="shared" si="2228"/>
        <v>0</v>
      </c>
      <c r="Q967" s="55">
        <f t="shared" ref="Q967:T967" si="2229">Q970+Q973</f>
        <v>0</v>
      </c>
      <c r="R967" s="55">
        <f t="shared" si="2229"/>
        <v>0</v>
      </c>
      <c r="S967" s="55">
        <f t="shared" si="2229"/>
        <v>0</v>
      </c>
      <c r="T967" s="55">
        <f t="shared" si="2229"/>
        <v>0</v>
      </c>
      <c r="U967" s="757"/>
      <c r="V967" s="1442"/>
      <c r="W967" s="1443"/>
      <c r="X967" s="1443"/>
      <c r="Y967" s="1443"/>
      <c r="Z967" s="1441">
        <f t="shared" ref="Z967:AD967" si="2230">Z970+Z973</f>
        <v>0</v>
      </c>
      <c r="AA967" s="1472">
        <f t="shared" si="2230"/>
        <v>0</v>
      </c>
      <c r="AB967" s="1441">
        <f t="shared" si="2230"/>
        <v>0</v>
      </c>
      <c r="AC967" s="1441">
        <f t="shared" si="2230"/>
        <v>0</v>
      </c>
      <c r="AD967" s="55">
        <f t="shared" si="2230"/>
        <v>0</v>
      </c>
      <c r="AE967" s="757"/>
      <c r="AF967" s="1442"/>
      <c r="AG967" s="1443"/>
      <c r="AH967" s="1443"/>
      <c r="AI967" s="1443"/>
      <c r="AJ967" s="2095"/>
      <c r="AK967" s="763" t="e">
        <f>#REF!-U967</f>
        <v>#REF!</v>
      </c>
      <c r="AL967" s="19" t="e">
        <f>#REF!-#REF!</f>
        <v>#REF!</v>
      </c>
      <c r="AM967" s="19" t="e">
        <f>Q967-#REF!</f>
        <v>#REF!</v>
      </c>
      <c r="AN967" s="19" t="e">
        <f>R967-#REF!</f>
        <v>#REF!</v>
      </c>
      <c r="AO967" s="19" t="e">
        <f>#REF!-#REF!</f>
        <v>#REF!</v>
      </c>
      <c r="AP967" s="223" t="e">
        <f>IF(AK967&gt;0,AK967/#REF!*100,"")</f>
        <v>#REF!</v>
      </c>
      <c r="AQ967" s="223" t="e">
        <f>IF(AL967&gt;0,AL967/#REF!*100,"")</f>
        <v>#REF!</v>
      </c>
      <c r="AR967" s="223" t="e">
        <f t="shared" si="2197"/>
        <v>#REF!</v>
      </c>
      <c r="AS967" s="223" t="e">
        <f t="shared" si="2198"/>
        <v>#REF!</v>
      </c>
      <c r="AT967" s="223" t="e">
        <f>IF(AO967&gt;0,AO967/#REF!*100,"")</f>
        <v>#REF!</v>
      </c>
    </row>
    <row r="968" spans="1:72" ht="15" hidden="1" customHeight="1" outlineLevel="1">
      <c r="A968" s="2595" t="s">
        <v>121</v>
      </c>
      <c r="B968" s="2569" t="s">
        <v>114</v>
      </c>
      <c r="C968" s="1415" t="s">
        <v>157</v>
      </c>
      <c r="D968" s="1402"/>
      <c r="E968" s="1402"/>
      <c r="F968" s="1402"/>
      <c r="G968" s="1568"/>
      <c r="H968" s="1568"/>
      <c r="I968" s="1568"/>
      <c r="J968" s="1568"/>
      <c r="K968" s="1568"/>
      <c r="L968" s="1441">
        <f>SUM(M968:P968)</f>
        <v>0</v>
      </c>
      <c r="M968" s="1442"/>
      <c r="N968" s="1443"/>
      <c r="O968" s="1443"/>
      <c r="P968" s="51"/>
      <c r="Q968" s="51"/>
      <c r="R968" s="51"/>
      <c r="S968" s="51"/>
      <c r="T968" s="51"/>
      <c r="U968" s="757"/>
      <c r="V968" s="1442"/>
      <c r="W968" s="1443"/>
      <c r="X968" s="1443"/>
      <c r="Y968" s="1443"/>
      <c r="Z968" s="1441">
        <f>SUM(AA968:AD968)</f>
        <v>0</v>
      </c>
      <c r="AA968" s="1442"/>
      <c r="AB968" s="1443"/>
      <c r="AC968" s="1443"/>
      <c r="AD968" s="51"/>
      <c r="AE968" s="757"/>
      <c r="AF968" s="1442"/>
      <c r="AG968" s="1443"/>
      <c r="AH968" s="1443"/>
      <c r="AI968" s="1443"/>
      <c r="AJ968" s="2095"/>
      <c r="AK968" s="763" t="e">
        <f>#REF!-U968</f>
        <v>#REF!</v>
      </c>
      <c r="AL968" s="19" t="e">
        <f>#REF!-#REF!</f>
        <v>#REF!</v>
      </c>
      <c r="AM968" s="19" t="e">
        <f>Q968-#REF!</f>
        <v>#REF!</v>
      </c>
      <c r="AN968" s="19" t="e">
        <f>R968-#REF!</f>
        <v>#REF!</v>
      </c>
      <c r="AO968" s="19" t="e">
        <f>#REF!-#REF!</f>
        <v>#REF!</v>
      </c>
      <c r="AP968" s="223" t="e">
        <f>IF(AK968&gt;0,AK968/#REF!*100,"")</f>
        <v>#REF!</v>
      </c>
      <c r="AQ968" s="223" t="e">
        <f>IF(AL968&gt;0,AL968/#REF!*100,"")</f>
        <v>#REF!</v>
      </c>
      <c r="AR968" s="223" t="e">
        <f t="shared" si="2197"/>
        <v>#REF!</v>
      </c>
      <c r="AS968" s="223" t="e">
        <f t="shared" si="2198"/>
        <v>#REF!</v>
      </c>
      <c r="AT968" s="223" t="e">
        <f>IF(AO968&gt;0,AO968/#REF!*100,"")</f>
        <v>#REF!</v>
      </c>
    </row>
    <row r="969" spans="1:72" ht="15" hidden="1" customHeight="1" outlineLevel="1">
      <c r="A969" s="2595"/>
      <c r="B969" s="2570"/>
      <c r="C969" s="1415" t="s">
        <v>277</v>
      </c>
      <c r="D969" s="1402"/>
      <c r="E969" s="1402"/>
      <c r="F969" s="1402"/>
      <c r="G969" s="1568"/>
      <c r="H969" s="1568"/>
      <c r="I969" s="1568"/>
      <c r="J969" s="1568"/>
      <c r="K969" s="1568"/>
      <c r="L969" s="1441">
        <f t="shared" ref="L969:P969" si="2231">1.154*L968/1000</f>
        <v>0</v>
      </c>
      <c r="M969" s="1472">
        <f t="shared" si="2231"/>
        <v>0</v>
      </c>
      <c r="N969" s="1441">
        <f t="shared" si="2231"/>
        <v>0</v>
      </c>
      <c r="O969" s="1441">
        <f t="shared" si="2231"/>
        <v>0</v>
      </c>
      <c r="P969" s="55">
        <f t="shared" si="2231"/>
        <v>0</v>
      </c>
      <c r="Q969" s="55">
        <f t="shared" ref="Q969:T969" si="2232">1.154*Q968/1000</f>
        <v>0</v>
      </c>
      <c r="R969" s="55">
        <f t="shared" si="2232"/>
        <v>0</v>
      </c>
      <c r="S969" s="55">
        <f t="shared" si="2232"/>
        <v>0</v>
      </c>
      <c r="T969" s="55">
        <f t="shared" si="2232"/>
        <v>0</v>
      </c>
      <c r="U969" s="758">
        <f t="shared" ref="U969" si="2233">1.154*U968/1000</f>
        <v>0</v>
      </c>
      <c r="V969" s="1472">
        <f>1.154*V968/1000</f>
        <v>0</v>
      </c>
      <c r="W969" s="1441">
        <f>1.154*W968/1000</f>
        <v>0</v>
      </c>
      <c r="X969" s="1441">
        <f>1.154*X968/1000</f>
        <v>0</v>
      </c>
      <c r="Y969" s="1441">
        <f>1.154*Y968/1000</f>
        <v>0</v>
      </c>
      <c r="Z969" s="1441">
        <f t="shared" ref="Z969:AE969" si="2234">1.154*Z968/1000</f>
        <v>0</v>
      </c>
      <c r="AA969" s="1472">
        <f t="shared" si="2234"/>
        <v>0</v>
      </c>
      <c r="AB969" s="1441">
        <f t="shared" si="2234"/>
        <v>0</v>
      </c>
      <c r="AC969" s="1441">
        <f t="shared" si="2234"/>
        <v>0</v>
      </c>
      <c r="AD969" s="55">
        <f t="shared" si="2234"/>
        <v>0</v>
      </c>
      <c r="AE969" s="758">
        <f t="shared" si="2234"/>
        <v>0</v>
      </c>
      <c r="AF969" s="1472">
        <f>1.154*AF968/1000</f>
        <v>0</v>
      </c>
      <c r="AG969" s="1441">
        <f>1.154*AG968/1000</f>
        <v>0</v>
      </c>
      <c r="AH969" s="1441">
        <f>1.154*AH968/1000</f>
        <v>0</v>
      </c>
      <c r="AI969" s="1441">
        <f>1.154*AI968/1000</f>
        <v>0</v>
      </c>
      <c r="AJ969" s="763"/>
      <c r="AK969" s="763" t="e">
        <f>#REF!-U969</f>
        <v>#REF!</v>
      </c>
      <c r="AL969" s="19" t="e">
        <f>#REF!-#REF!</f>
        <v>#REF!</v>
      </c>
      <c r="AM969" s="19" t="e">
        <f>Q969-#REF!</f>
        <v>#REF!</v>
      </c>
      <c r="AN969" s="19" t="e">
        <f>R969-#REF!</f>
        <v>#REF!</v>
      </c>
      <c r="AO969" s="19" t="e">
        <f>#REF!-#REF!</f>
        <v>#REF!</v>
      </c>
      <c r="AP969" s="223" t="e">
        <f>IF(AK969&gt;0,AK969/#REF!*100,"")</f>
        <v>#REF!</v>
      </c>
      <c r="AQ969" s="223" t="e">
        <f>IF(AL969&gt;0,AL969/#REF!*100,"")</f>
        <v>#REF!</v>
      </c>
      <c r="AR969" s="223" t="e">
        <f t="shared" si="2197"/>
        <v>#REF!</v>
      </c>
      <c r="AS969" s="223" t="e">
        <f t="shared" si="2198"/>
        <v>#REF!</v>
      </c>
      <c r="AT969" s="223" t="e">
        <f>IF(AO969&gt;0,AO969/#REF!*100,"")</f>
        <v>#REF!</v>
      </c>
    </row>
    <row r="970" spans="1:72" ht="15" hidden="1" customHeight="1" outlineLevel="1">
      <c r="A970" s="2595"/>
      <c r="B970" s="2571"/>
      <c r="C970" s="1415" t="s">
        <v>303</v>
      </c>
      <c r="D970" s="1402"/>
      <c r="E970" s="1402"/>
      <c r="F970" s="1402"/>
      <c r="G970" s="1568"/>
      <c r="H970" s="1568"/>
      <c r="I970" s="1568"/>
      <c r="J970" s="1568"/>
      <c r="K970" s="1568"/>
      <c r="L970" s="1441">
        <f>SUM(M970:P970)</f>
        <v>0</v>
      </c>
      <c r="M970" s="1442"/>
      <c r="N970" s="1443"/>
      <c r="O970" s="1443"/>
      <c r="P970" s="51"/>
      <c r="Q970" s="51"/>
      <c r="R970" s="51"/>
      <c r="S970" s="51"/>
      <c r="T970" s="51"/>
      <c r="U970" s="757"/>
      <c r="V970" s="1442"/>
      <c r="W970" s="1443"/>
      <c r="X970" s="1443"/>
      <c r="Y970" s="1443"/>
      <c r="Z970" s="1441">
        <f>SUM(AA970:AD970)</f>
        <v>0</v>
      </c>
      <c r="AA970" s="1442"/>
      <c r="AB970" s="1443"/>
      <c r="AC970" s="1443"/>
      <c r="AD970" s="51"/>
      <c r="AE970" s="757"/>
      <c r="AF970" s="1442"/>
      <c r="AG970" s="1443"/>
      <c r="AH970" s="1443"/>
      <c r="AI970" s="1443"/>
      <c r="AJ970" s="2095"/>
      <c r="AK970" s="763" t="e">
        <f>#REF!-U970</f>
        <v>#REF!</v>
      </c>
      <c r="AL970" s="19" t="e">
        <f>#REF!-#REF!</f>
        <v>#REF!</v>
      </c>
      <c r="AM970" s="19" t="e">
        <f>Q970-#REF!</f>
        <v>#REF!</v>
      </c>
      <c r="AN970" s="19" t="e">
        <f>R970-#REF!</f>
        <v>#REF!</v>
      </c>
      <c r="AO970" s="19" t="e">
        <f>#REF!-#REF!</f>
        <v>#REF!</v>
      </c>
      <c r="AP970" s="223" t="e">
        <f>IF(AK970&gt;0,AK970/#REF!*100,"")</f>
        <v>#REF!</v>
      </c>
      <c r="AQ970" s="223" t="e">
        <f>IF(AL970&gt;0,AL970/#REF!*100,"")</f>
        <v>#REF!</v>
      </c>
      <c r="AR970" s="223" t="e">
        <f t="shared" si="2197"/>
        <v>#REF!</v>
      </c>
      <c r="AS970" s="223" t="e">
        <f t="shared" si="2198"/>
        <v>#REF!</v>
      </c>
      <c r="AT970" s="223" t="e">
        <f>IF(AO970&gt;0,AO970/#REF!*100,"")</f>
        <v>#REF!</v>
      </c>
    </row>
    <row r="971" spans="1:72" ht="15" hidden="1" customHeight="1" outlineLevel="1">
      <c r="A971" s="2595" t="s">
        <v>116</v>
      </c>
      <c r="B971" s="2569" t="s">
        <v>113</v>
      </c>
      <c r="C971" s="1415" t="s">
        <v>306</v>
      </c>
      <c r="D971" s="1402"/>
      <c r="E971" s="1402"/>
      <c r="F971" s="1402"/>
      <c r="G971" s="1568"/>
      <c r="H971" s="1568"/>
      <c r="I971" s="1568"/>
      <c r="J971" s="1568"/>
      <c r="K971" s="1568"/>
      <c r="L971" s="1441">
        <f>SUM(M971:P971)</f>
        <v>0</v>
      </c>
      <c r="M971" s="1442"/>
      <c r="N971" s="1443"/>
      <c r="O971" s="1443"/>
      <c r="P971" s="51"/>
      <c r="Q971" s="51"/>
      <c r="R971" s="51"/>
      <c r="S971" s="51"/>
      <c r="T971" s="51"/>
      <c r="U971" s="757"/>
      <c r="V971" s="1442"/>
      <c r="W971" s="1443"/>
      <c r="X971" s="1443"/>
      <c r="Y971" s="1443"/>
      <c r="Z971" s="1441">
        <f>SUM(AA971:AD971)</f>
        <v>0</v>
      </c>
      <c r="AA971" s="1442"/>
      <c r="AB971" s="1443"/>
      <c r="AC971" s="1443"/>
      <c r="AD971" s="51"/>
      <c r="AE971" s="757"/>
      <c r="AF971" s="1442"/>
      <c r="AG971" s="1443"/>
      <c r="AH971" s="1443"/>
      <c r="AI971" s="1443"/>
      <c r="AJ971" s="2095"/>
      <c r="AK971" s="763" t="e">
        <f>#REF!-U971</f>
        <v>#REF!</v>
      </c>
      <c r="AL971" s="19" t="e">
        <f>#REF!-#REF!</f>
        <v>#REF!</v>
      </c>
      <c r="AM971" s="19" t="e">
        <f>Q971-#REF!</f>
        <v>#REF!</v>
      </c>
      <c r="AN971" s="19" t="e">
        <f>R971-#REF!</f>
        <v>#REF!</v>
      </c>
      <c r="AO971" s="19" t="e">
        <f>#REF!-#REF!</f>
        <v>#REF!</v>
      </c>
      <c r="AP971" s="223" t="e">
        <f>IF(AK971&gt;0,AK971/#REF!*100,"")</f>
        <v>#REF!</v>
      </c>
      <c r="AQ971" s="223" t="e">
        <f>IF(AL971&gt;0,AL971/#REF!*100,"")</f>
        <v>#REF!</v>
      </c>
      <c r="AR971" s="223" t="e">
        <f t="shared" si="2197"/>
        <v>#REF!</v>
      </c>
      <c r="AS971" s="223" t="e">
        <f t="shared" si="2198"/>
        <v>#REF!</v>
      </c>
      <c r="AT971" s="223" t="e">
        <f>IF(AO971&gt;0,AO971/#REF!*100,"")</f>
        <v>#REF!</v>
      </c>
    </row>
    <row r="972" spans="1:72" ht="15" hidden="1" customHeight="1" outlineLevel="1">
      <c r="A972" s="2595"/>
      <c r="B972" s="2570"/>
      <c r="C972" s="1415" t="s">
        <v>277</v>
      </c>
      <c r="D972" s="1402"/>
      <c r="E972" s="1402"/>
      <c r="F972" s="1402"/>
      <c r="G972" s="1568"/>
      <c r="H972" s="1568"/>
      <c r="I972" s="1568"/>
      <c r="J972" s="1568"/>
      <c r="K972" s="1568"/>
      <c r="L972" s="1441">
        <f t="shared" ref="L972:P972" si="2235">0.12*L971</f>
        <v>0</v>
      </c>
      <c r="M972" s="1472">
        <f t="shared" si="2235"/>
        <v>0</v>
      </c>
      <c r="N972" s="1441">
        <f t="shared" si="2235"/>
        <v>0</v>
      </c>
      <c r="O972" s="1441">
        <f t="shared" si="2235"/>
        <v>0</v>
      </c>
      <c r="P972" s="55">
        <f t="shared" si="2235"/>
        <v>0</v>
      </c>
      <c r="Q972" s="55">
        <f t="shared" ref="Q972:T972" si="2236">0.12*Q971</f>
        <v>0</v>
      </c>
      <c r="R972" s="55">
        <f t="shared" si="2236"/>
        <v>0</v>
      </c>
      <c r="S972" s="55">
        <f t="shared" si="2236"/>
        <v>0</v>
      </c>
      <c r="T972" s="55">
        <f t="shared" si="2236"/>
        <v>0</v>
      </c>
      <c r="U972" s="757"/>
      <c r="V972" s="1442"/>
      <c r="W972" s="1443"/>
      <c r="X972" s="1443"/>
      <c r="Y972" s="1443"/>
      <c r="Z972" s="1441">
        <f t="shared" ref="Z972:AD972" si="2237">0.12*Z971</f>
        <v>0</v>
      </c>
      <c r="AA972" s="1472">
        <f t="shared" si="2237"/>
        <v>0</v>
      </c>
      <c r="AB972" s="1441">
        <f t="shared" si="2237"/>
        <v>0</v>
      </c>
      <c r="AC972" s="1441">
        <f t="shared" si="2237"/>
        <v>0</v>
      </c>
      <c r="AD972" s="55">
        <f t="shared" si="2237"/>
        <v>0</v>
      </c>
      <c r="AE972" s="757"/>
      <c r="AF972" s="1442"/>
      <c r="AG972" s="1443"/>
      <c r="AH972" s="1443"/>
      <c r="AI972" s="1443"/>
      <c r="AJ972" s="2095"/>
      <c r="AK972" s="763" t="e">
        <f>#REF!-U972</f>
        <v>#REF!</v>
      </c>
      <c r="AL972" s="19" t="e">
        <f>#REF!-#REF!</f>
        <v>#REF!</v>
      </c>
      <c r="AM972" s="19" t="e">
        <f>Q972-#REF!</f>
        <v>#REF!</v>
      </c>
      <c r="AN972" s="19" t="e">
        <f>R972-#REF!</f>
        <v>#REF!</v>
      </c>
      <c r="AO972" s="19" t="e">
        <f>#REF!-#REF!</f>
        <v>#REF!</v>
      </c>
      <c r="AP972" s="223" t="e">
        <f>IF(AK972&gt;0,AK972/#REF!*100,"")</f>
        <v>#REF!</v>
      </c>
      <c r="AQ972" s="223" t="e">
        <f>IF(AL972&gt;0,AL972/#REF!*100,"")</f>
        <v>#REF!</v>
      </c>
      <c r="AR972" s="223" t="e">
        <f t="shared" si="2197"/>
        <v>#REF!</v>
      </c>
      <c r="AS972" s="223" t="e">
        <f t="shared" si="2198"/>
        <v>#REF!</v>
      </c>
      <c r="AT972" s="223" t="e">
        <f>IF(AO972&gt;0,AO972/#REF!*100,"")</f>
        <v>#REF!</v>
      </c>
    </row>
    <row r="973" spans="1:72" ht="78.75" hidden="1" customHeight="1" outlineLevel="1">
      <c r="A973" s="2565"/>
      <c r="B973" s="2570"/>
      <c r="C973" s="506" t="s">
        <v>303</v>
      </c>
      <c r="D973" s="42"/>
      <c r="E973" s="42"/>
      <c r="F973" s="42"/>
      <c r="G973" s="149"/>
      <c r="H973" s="149"/>
      <c r="I973" s="149"/>
      <c r="J973" s="149"/>
      <c r="K973" s="149"/>
      <c r="L973" s="43">
        <f>SUM(M973:P973)</f>
        <v>0</v>
      </c>
      <c r="M973" s="142"/>
      <c r="N973" s="46"/>
      <c r="O973" s="46"/>
      <c r="P973" s="56"/>
      <c r="Q973" s="56"/>
      <c r="R973" s="56"/>
      <c r="S973" s="56"/>
      <c r="T973" s="56"/>
      <c r="U973" s="757"/>
      <c r="V973" s="1442"/>
      <c r="W973" s="1443"/>
      <c r="X973" s="1443"/>
      <c r="Y973" s="1443"/>
      <c r="Z973" s="43">
        <f>SUM(AA973:AD973)</f>
        <v>0</v>
      </c>
      <c r="AA973" s="142"/>
      <c r="AB973" s="46"/>
      <c r="AC973" s="46"/>
      <c r="AD973" s="56"/>
      <c r="AE973" s="757"/>
      <c r="AF973" s="1442"/>
      <c r="AG973" s="1443"/>
      <c r="AH973" s="1443"/>
      <c r="AI973" s="1443"/>
      <c r="AJ973" s="2095"/>
      <c r="AK973" s="763" t="e">
        <f>#REF!-U973</f>
        <v>#REF!</v>
      </c>
      <c r="AL973" s="19" t="e">
        <f>#REF!-#REF!</f>
        <v>#REF!</v>
      </c>
      <c r="AM973" s="19" t="e">
        <f>Q973-#REF!</f>
        <v>#REF!</v>
      </c>
      <c r="AN973" s="19" t="e">
        <f>R973-#REF!</f>
        <v>#REF!</v>
      </c>
      <c r="AO973" s="19" t="e">
        <f>#REF!-#REF!</f>
        <v>#REF!</v>
      </c>
      <c r="AP973" s="223" t="e">
        <f>IF(AK973&gt;0,AK973/#REF!*100,"")</f>
        <v>#REF!</v>
      </c>
      <c r="AQ973" s="223" t="e">
        <f>IF(AL973&gt;0,AL973/#REF!*100,"")</f>
        <v>#REF!</v>
      </c>
      <c r="AR973" s="223" t="e">
        <f t="shared" si="2197"/>
        <v>#REF!</v>
      </c>
      <c r="AS973" s="223" t="e">
        <f t="shared" si="2198"/>
        <v>#REF!</v>
      </c>
      <c r="AT973" s="223" t="e">
        <f>IF(AO973&gt;0,AO973/#REF!*100,"")</f>
        <v>#REF!</v>
      </c>
    </row>
    <row r="974" spans="1:72" s="248" customFormat="1" ht="30" customHeight="1" collapsed="1">
      <c r="A974" s="2595">
        <v>9</v>
      </c>
      <c r="B974" s="1357" t="s">
        <v>217</v>
      </c>
      <c r="C974" s="1434" t="s">
        <v>276</v>
      </c>
      <c r="D974" s="1358"/>
      <c r="E974" s="1436"/>
      <c r="F974" s="1436"/>
      <c r="G974" s="1491">
        <v>1556</v>
      </c>
      <c r="H974" s="1491">
        <v>1530</v>
      </c>
      <c r="I974" s="1491">
        <v>651</v>
      </c>
      <c r="J974" s="1491">
        <v>1583</v>
      </c>
      <c r="K974" s="1491">
        <v>651</v>
      </c>
      <c r="L974" s="1491">
        <f>J974+1040</f>
        <v>2623</v>
      </c>
      <c r="M974" s="1491">
        <v>2623</v>
      </c>
      <c r="N974" s="1491">
        <v>2623</v>
      </c>
      <c r="O974" s="1491">
        <v>2623</v>
      </c>
      <c r="P974" s="1491">
        <v>2623</v>
      </c>
      <c r="Q974" s="1490">
        <v>2623</v>
      </c>
      <c r="R974" s="1490">
        <v>2623</v>
      </c>
      <c r="S974" s="1490">
        <v>2623</v>
      </c>
      <c r="T974" s="1490">
        <v>2623</v>
      </c>
      <c r="U974" s="1491">
        <v>1691</v>
      </c>
      <c r="V974" s="1491">
        <f>1583+46+4+58</f>
        <v>1691</v>
      </c>
      <c r="W974" s="1491">
        <f>V974</f>
        <v>1691</v>
      </c>
      <c r="X974" s="1491">
        <v>1691</v>
      </c>
      <c r="Y974" s="1491">
        <v>1691</v>
      </c>
      <c r="Z974" s="1491">
        <v>1691</v>
      </c>
      <c r="AA974" s="1491">
        <v>1691</v>
      </c>
      <c r="AB974" s="1491">
        <v>1691</v>
      </c>
      <c r="AC974" s="1491">
        <v>1691</v>
      </c>
      <c r="AD974" s="1491">
        <v>1691</v>
      </c>
      <c r="AE974" s="1491">
        <v>1691</v>
      </c>
      <c r="AF974" s="1491">
        <f>1583+46+4+58</f>
        <v>1691</v>
      </c>
      <c r="AG974" s="1491">
        <f>AF974</f>
        <v>1691</v>
      </c>
      <c r="AH974" s="1491">
        <v>1691</v>
      </c>
      <c r="AI974" s="1491">
        <v>1691</v>
      </c>
      <c r="AJ974" s="2061"/>
      <c r="AK974" s="1281"/>
      <c r="AL974" s="247"/>
      <c r="AM974" s="247"/>
      <c r="AN974" s="247"/>
      <c r="AO974" s="247"/>
      <c r="AP974" s="241"/>
      <c r="AQ974" s="241"/>
      <c r="AR974" s="241"/>
      <c r="AS974" s="241"/>
      <c r="AT974" s="241"/>
      <c r="AW974" s="835"/>
      <c r="BR974" s="1770">
        <v>1583</v>
      </c>
      <c r="BS974" s="1770" t="s">
        <v>492</v>
      </c>
      <c r="BT974" s="1770"/>
    </row>
    <row r="975" spans="1:72" s="248" customFormat="1" ht="42" customHeight="1">
      <c r="A975" s="2595"/>
      <c r="B975" s="1357" t="s">
        <v>218</v>
      </c>
      <c r="C975" s="1434" t="s">
        <v>276</v>
      </c>
      <c r="D975" s="1358"/>
      <c r="E975" s="1555"/>
      <c r="F975" s="1555"/>
      <c r="G975" s="1491">
        <v>547</v>
      </c>
      <c r="H975" s="1491">
        <v>920</v>
      </c>
      <c r="I975" s="1491">
        <v>651</v>
      </c>
      <c r="J975" s="1491">
        <v>1111</v>
      </c>
      <c r="K975" s="1491">
        <v>651</v>
      </c>
      <c r="L975" s="1491">
        <f>P975</f>
        <v>2170</v>
      </c>
      <c r="M975" s="1604">
        <f>J975+254+645+64</f>
        <v>2074</v>
      </c>
      <c r="N975" s="1604">
        <v>2074</v>
      </c>
      <c r="O975" s="1604">
        <v>2074</v>
      </c>
      <c r="P975" s="1604">
        <f>O975+29+67</f>
        <v>2170</v>
      </c>
      <c r="Q975" s="1554">
        <f>P975+48+67</f>
        <v>2285</v>
      </c>
      <c r="R975" s="1554">
        <f>Q975+48+67</f>
        <v>2400</v>
      </c>
      <c r="S975" s="1554">
        <f>R975+48+66</f>
        <v>2514</v>
      </c>
      <c r="T975" s="1554">
        <f>S975+45+64</f>
        <v>2623</v>
      </c>
      <c r="U975" s="1604">
        <f>Y975</f>
        <v>1476</v>
      </c>
      <c r="V975" s="1604">
        <f>1365+8+32+4+58</f>
        <v>1467</v>
      </c>
      <c r="W975" s="1604">
        <f>V975</f>
        <v>1467</v>
      </c>
      <c r="X975" s="1604">
        <f>W975+4</f>
        <v>1471</v>
      </c>
      <c r="Y975" s="1604">
        <f>X975+5</f>
        <v>1476</v>
      </c>
      <c r="Z975" s="1491">
        <f>AD975</f>
        <v>1591</v>
      </c>
      <c r="AA975" s="1604">
        <v>1476</v>
      </c>
      <c r="AB975" s="1604">
        <v>1476</v>
      </c>
      <c r="AC975" s="1604">
        <v>1476</v>
      </c>
      <c r="AD975" s="1604">
        <f>AC975+115</f>
        <v>1591</v>
      </c>
      <c r="AE975" s="1604">
        <f>AI975</f>
        <v>0</v>
      </c>
      <c r="AF975" s="1604">
        <f>1365+8+32+4+58+11</f>
        <v>1478</v>
      </c>
      <c r="AG975" s="1604"/>
      <c r="AH975" s="1604"/>
      <c r="AI975" s="1604"/>
      <c r="AJ975" s="2112"/>
      <c r="AK975" s="1281"/>
      <c r="AL975" s="247"/>
      <c r="AM975" s="247"/>
      <c r="AN975" s="247"/>
      <c r="AO975" s="247"/>
      <c r="AP975" s="241"/>
      <c r="AQ975" s="241"/>
      <c r="AR975" s="241"/>
      <c r="AS975" s="241"/>
      <c r="AT975" s="241"/>
      <c r="AW975" s="835"/>
      <c r="BR975" s="1770">
        <v>1365</v>
      </c>
      <c r="BS975" s="1770" t="s">
        <v>492</v>
      </c>
      <c r="BT975" s="1770"/>
    </row>
    <row r="976" spans="1:72" s="248" customFormat="1" ht="57.6" customHeight="1">
      <c r="A976" s="2565"/>
      <c r="B976" s="1650" t="s">
        <v>219</v>
      </c>
      <c r="C976" s="1692" t="s">
        <v>96</v>
      </c>
      <c r="D976" s="1693"/>
      <c r="E976" s="1694"/>
      <c r="F976" s="1694"/>
      <c r="G976" s="1695">
        <f t="shared" ref="G976" si="2238">G975/G974</f>
        <v>0.35154241645244216</v>
      </c>
      <c r="H976" s="1695">
        <v>0.60130718954248363</v>
      </c>
      <c r="I976" s="1695">
        <v>1</v>
      </c>
      <c r="J976" s="1695">
        <f t="shared" ref="J976:T976" si="2239">J975/J974</f>
        <v>0.70183196462413144</v>
      </c>
      <c r="K976" s="1695">
        <v>1</v>
      </c>
      <c r="L976" s="1695">
        <f t="shared" si="2239"/>
        <v>0.82729698818147157</v>
      </c>
      <c r="M976" s="1695">
        <f t="shared" si="2239"/>
        <v>0.79069767441860461</v>
      </c>
      <c r="N976" s="1695">
        <f t="shared" si="2239"/>
        <v>0.79069767441860461</v>
      </c>
      <c r="O976" s="1695">
        <f t="shared" si="2239"/>
        <v>0.79069767441860461</v>
      </c>
      <c r="P976" s="1695">
        <f t="shared" si="2239"/>
        <v>0.82729698818147157</v>
      </c>
      <c r="Q976" s="1696">
        <f t="shared" si="2239"/>
        <v>0.8711399161265726</v>
      </c>
      <c r="R976" s="1697">
        <f t="shared" si="2239"/>
        <v>0.91498284407167363</v>
      </c>
      <c r="S976" s="1697">
        <f t="shared" si="2239"/>
        <v>0.95844452916507816</v>
      </c>
      <c r="T976" s="1697">
        <f t="shared" si="2239"/>
        <v>1</v>
      </c>
      <c r="U976" s="1698">
        <f>U975/U974</f>
        <v>0.87285629804849196</v>
      </c>
      <c r="V976" s="1699">
        <f t="shared" ref="V976:W976" si="2240">V975/V974</f>
        <v>0.86753400354819632</v>
      </c>
      <c r="W976" s="1699">
        <f t="shared" si="2240"/>
        <v>0.86753400354819632</v>
      </c>
      <c r="X976" s="1700">
        <f>X975/X974</f>
        <v>0.86989946777054994</v>
      </c>
      <c r="Y976" s="1700">
        <f>Y975/Y974</f>
        <v>0.87285629804849196</v>
      </c>
      <c r="Z976" s="1695">
        <f t="shared" ref="Z976:AD976" si="2241">Z975/Z974</f>
        <v>0.94086339444115907</v>
      </c>
      <c r="AA976" s="1695">
        <f t="shared" si="2241"/>
        <v>0.87285629804849196</v>
      </c>
      <c r="AB976" s="1695">
        <f t="shared" si="2241"/>
        <v>0.87285629804849196</v>
      </c>
      <c r="AC976" s="1695">
        <f t="shared" si="2241"/>
        <v>0.87285629804849196</v>
      </c>
      <c r="AD976" s="1695">
        <f t="shared" si="2241"/>
        <v>0.94086339444115907</v>
      </c>
      <c r="AE976" s="1698">
        <f>AE975/AE974</f>
        <v>0</v>
      </c>
      <c r="AF976" s="1699">
        <f t="shared" ref="AF976:AG976" si="2242">AF975/AF974</f>
        <v>0.87403903015966888</v>
      </c>
      <c r="AG976" s="1699">
        <f t="shared" si="2242"/>
        <v>0</v>
      </c>
      <c r="AH976" s="1700">
        <f>AH975/AH974</f>
        <v>0</v>
      </c>
      <c r="AI976" s="1700">
        <f>AI975/AI974</f>
        <v>0</v>
      </c>
      <c r="AJ976" s="2124"/>
      <c r="AK976" s="1281"/>
      <c r="AL976" s="247"/>
      <c r="AM976" s="247"/>
      <c r="AN976" s="247"/>
      <c r="AO976" s="247"/>
      <c r="AP976" s="241"/>
      <c r="AQ976" s="241"/>
      <c r="AR976" s="241"/>
      <c r="AS976" s="241"/>
      <c r="AT976" s="241"/>
      <c r="AW976" s="835"/>
      <c r="BR976" s="1769"/>
      <c r="BS976" s="1769"/>
      <c r="BT976" s="1769"/>
    </row>
    <row r="977" spans="1:46" ht="21" hidden="1" customHeight="1" thickBot="1">
      <c r="A977" s="2599" t="s">
        <v>339</v>
      </c>
      <c r="B977" s="2600"/>
      <c r="C977" s="2600"/>
      <c r="D977" s="2600"/>
      <c r="E977" s="2600"/>
      <c r="F977" s="2600"/>
      <c r="G977" s="2600"/>
      <c r="H977" s="2600"/>
      <c r="I977" s="2600"/>
      <c r="J977" s="2600"/>
      <c r="K977" s="2600"/>
      <c r="L977" s="2600"/>
      <c r="M977" s="2600"/>
      <c r="N977" s="2600"/>
      <c r="O977" s="2600"/>
      <c r="P977" s="2600"/>
      <c r="Q977" s="2600"/>
      <c r="R977" s="2600"/>
      <c r="S977" s="2600"/>
      <c r="T977" s="2600"/>
      <c r="U977" s="1653"/>
      <c r="V977" s="1653"/>
      <c r="W977" s="1653"/>
      <c r="X977" s="1653"/>
      <c r="Y977" s="1701"/>
      <c r="Z977" s="2125"/>
      <c r="AA977" s="2125"/>
      <c r="AB977" s="2125"/>
      <c r="AC977" s="2125"/>
      <c r="AD977" s="2125"/>
      <c r="AE977" s="1984"/>
      <c r="AF977" s="1984"/>
      <c r="AG977" s="1984"/>
      <c r="AH977" s="1984"/>
      <c r="AI977" s="1989"/>
      <c r="AJ977" s="2125"/>
      <c r="AK977" s="763" t="e">
        <f>#REF!-U977</f>
        <v>#REF!</v>
      </c>
      <c r="AL977" s="19" t="e">
        <f>#REF!-#REF!</f>
        <v>#REF!</v>
      </c>
      <c r="AM977" s="19" t="e">
        <f>Q977-#REF!</f>
        <v>#REF!</v>
      </c>
      <c r="AN977" s="19" t="e">
        <f>R977-#REF!</f>
        <v>#REF!</v>
      </c>
      <c r="AO977" s="19" t="e">
        <f>#REF!-#REF!</f>
        <v>#REF!</v>
      </c>
      <c r="AP977" s="223" t="e">
        <f>IF(AK977&gt;0,AK977/#REF!*100,"")</f>
        <v>#REF!</v>
      </c>
      <c r="AQ977" s="223" t="e">
        <f>IF(AL977&gt;0,AL977/#REF!*100,"")</f>
        <v>#REF!</v>
      </c>
      <c r="AR977" s="223" t="e">
        <f t="shared" si="2197"/>
        <v>#REF!</v>
      </c>
      <c r="AS977" s="223" t="e">
        <f t="shared" si="2198"/>
        <v>#REF!</v>
      </c>
      <c r="AT977" s="223" t="e">
        <f>IF(AO977&gt;0,AO977/#REF!*100,"")</f>
        <v>#REF!</v>
      </c>
    </row>
    <row r="978" spans="1:46" ht="43.9" hidden="1" customHeight="1" outlineLevel="1" thickBot="1">
      <c r="A978" s="16">
        <v>1</v>
      </c>
      <c r="B978" s="17" t="s">
        <v>25</v>
      </c>
      <c r="C978" s="501" t="s">
        <v>302</v>
      </c>
      <c r="D978" s="18"/>
      <c r="E978" s="18"/>
      <c r="F978" s="18"/>
      <c r="G978" s="140"/>
      <c r="H978" s="140"/>
      <c r="I978" s="140"/>
      <c r="J978" s="140"/>
      <c r="K978" s="140"/>
      <c r="L978" s="19">
        <f t="shared" ref="L978:L990" si="2243">SUM(M978:P978)</f>
        <v>0</v>
      </c>
      <c r="M978" s="168"/>
      <c r="N978" s="44"/>
      <c r="O978" s="44"/>
      <c r="P978" s="49"/>
      <c r="Q978" s="762"/>
      <c r="R978" s="762"/>
      <c r="S978" s="762"/>
      <c r="T978" s="762"/>
      <c r="U978" s="102"/>
      <c r="V978" s="168"/>
      <c r="W978" s="44"/>
      <c r="X978" s="44"/>
      <c r="Y978" s="44"/>
      <c r="Z978" s="19">
        <f t="shared" ref="Z978:Z990" si="2244">SUM(AA978:AD978)</f>
        <v>0</v>
      </c>
      <c r="AA978" s="168"/>
      <c r="AB978" s="44"/>
      <c r="AC978" s="44"/>
      <c r="AD978" s="49"/>
      <c r="AE978" s="102"/>
      <c r="AF978" s="168"/>
      <c r="AG978" s="44"/>
      <c r="AH978" s="44"/>
      <c r="AI978" s="44"/>
      <c r="AJ978" s="44"/>
      <c r="AK978" s="19" t="e">
        <f>#REF!-U978</f>
        <v>#REF!</v>
      </c>
      <c r="AL978" s="19" t="e">
        <f>#REF!-#REF!</f>
        <v>#REF!</v>
      </c>
      <c r="AM978" s="19" t="e">
        <f>Q978-#REF!</f>
        <v>#REF!</v>
      </c>
      <c r="AN978" s="19" t="e">
        <f>R978-#REF!</f>
        <v>#REF!</v>
      </c>
      <c r="AO978" s="19" t="e">
        <f>#REF!-#REF!</f>
        <v>#REF!</v>
      </c>
      <c r="AP978" s="223" t="e">
        <f>IF(AK978&gt;0,AK978/#REF!*100,"")</f>
        <v>#REF!</v>
      </c>
      <c r="AQ978" s="223" t="e">
        <f>IF(AL978&gt;0,AL978/#REF!*100,"")</f>
        <v>#REF!</v>
      </c>
      <c r="AR978" s="223" t="e">
        <f t="shared" si="2197"/>
        <v>#REF!</v>
      </c>
      <c r="AS978" s="223" t="e">
        <f t="shared" si="2198"/>
        <v>#REF!</v>
      </c>
      <c r="AT978" s="223" t="e">
        <f>IF(AO978&gt;0,AO978/#REF!*100,"")</f>
        <v>#REF!</v>
      </c>
    </row>
    <row r="979" spans="1:46" ht="15" hidden="1" customHeight="1" outlineLevel="1" thickBot="1">
      <c r="A979" s="21" t="s">
        <v>8</v>
      </c>
      <c r="B979" s="22" t="s">
        <v>21</v>
      </c>
      <c r="C979" s="502" t="s">
        <v>302</v>
      </c>
      <c r="D979" s="23"/>
      <c r="E979" s="23"/>
      <c r="F979" s="23"/>
      <c r="G979" s="141"/>
      <c r="H979" s="141"/>
      <c r="I979" s="141"/>
      <c r="J979" s="141"/>
      <c r="K979" s="141"/>
      <c r="L979" s="20">
        <f t="shared" si="2243"/>
        <v>0</v>
      </c>
      <c r="M979" s="126"/>
      <c r="N979" s="24"/>
      <c r="O979" s="24"/>
      <c r="P979" s="51"/>
      <c r="Q979" s="756"/>
      <c r="R979" s="756"/>
      <c r="S979" s="756"/>
      <c r="T979" s="756"/>
      <c r="U979" s="20">
        <f t="shared" ref="U979" si="2245">U982+U984+U988</f>
        <v>0</v>
      </c>
      <c r="V979" s="136">
        <f>V982+V984+V988</f>
        <v>0</v>
      </c>
      <c r="W979" s="20">
        <f>W982+W984+W988</f>
        <v>0</v>
      </c>
      <c r="X979" s="20">
        <f>X982+X984+X988</f>
        <v>0</v>
      </c>
      <c r="Y979" s="20">
        <f>Y982+Y984+Y988</f>
        <v>0</v>
      </c>
      <c r="Z979" s="20">
        <f t="shared" si="2244"/>
        <v>0</v>
      </c>
      <c r="AA979" s="126"/>
      <c r="AB979" s="24"/>
      <c r="AC979" s="24"/>
      <c r="AD979" s="51"/>
      <c r="AE979" s="20">
        <f t="shared" ref="AE979" si="2246">AE982+AE984+AE988</f>
        <v>0</v>
      </c>
      <c r="AF979" s="136">
        <f>AF982+AF984+AF988</f>
        <v>0</v>
      </c>
      <c r="AG979" s="20">
        <f>AG982+AG984+AG988</f>
        <v>0</v>
      </c>
      <c r="AH979" s="20">
        <f>AH982+AH984+AH988</f>
        <v>0</v>
      </c>
      <c r="AI979" s="20">
        <f>AI982+AI984+AI988</f>
        <v>0</v>
      </c>
      <c r="AJ979" s="19"/>
      <c r="AK979" s="19" t="e">
        <f>#REF!-U979</f>
        <v>#REF!</v>
      </c>
      <c r="AL979" s="19" t="e">
        <f>#REF!-#REF!</f>
        <v>#REF!</v>
      </c>
      <c r="AM979" s="19" t="e">
        <f>Q979-#REF!</f>
        <v>#REF!</v>
      </c>
      <c r="AN979" s="19" t="e">
        <f>R979-#REF!</f>
        <v>#REF!</v>
      </c>
      <c r="AO979" s="19" t="e">
        <f>#REF!-#REF!</f>
        <v>#REF!</v>
      </c>
      <c r="AP979" s="223" t="e">
        <f>IF(AK979&gt;0,AK979/#REF!*100,"")</f>
        <v>#REF!</v>
      </c>
      <c r="AQ979" s="223" t="e">
        <f>IF(AL979&gt;0,AL979/#REF!*100,"")</f>
        <v>#REF!</v>
      </c>
      <c r="AR979" s="223" t="e">
        <f t="shared" si="2197"/>
        <v>#REF!</v>
      </c>
      <c r="AS979" s="223" t="e">
        <f t="shared" si="2198"/>
        <v>#REF!</v>
      </c>
      <c r="AT979" s="223" t="e">
        <f>IF(AO979&gt;0,AO979/#REF!*100,"")</f>
        <v>#REF!</v>
      </c>
    </row>
    <row r="980" spans="1:46" ht="15" hidden="1" customHeight="1" outlineLevel="1" thickBot="1">
      <c r="A980" s="21" t="s">
        <v>9</v>
      </c>
      <c r="B980" s="22" t="s">
        <v>22</v>
      </c>
      <c r="C980" s="502" t="s">
        <v>302</v>
      </c>
      <c r="D980" s="23"/>
      <c r="E980" s="23"/>
      <c r="F980" s="23"/>
      <c r="G980" s="141"/>
      <c r="H980" s="141"/>
      <c r="I980" s="141"/>
      <c r="J980" s="141"/>
      <c r="K980" s="141"/>
      <c r="L980" s="20">
        <f t="shared" si="2243"/>
        <v>0</v>
      </c>
      <c r="M980" s="126"/>
      <c r="N980" s="24"/>
      <c r="O980" s="24"/>
      <c r="P980" s="51"/>
      <c r="Q980" s="756"/>
      <c r="R980" s="756"/>
      <c r="S980" s="756"/>
      <c r="T980" s="756"/>
      <c r="U980" s="67"/>
      <c r="V980" s="126"/>
      <c r="W980" s="24"/>
      <c r="X980" s="24"/>
      <c r="Y980" s="24"/>
      <c r="Z980" s="20">
        <f t="shared" si="2244"/>
        <v>0</v>
      </c>
      <c r="AA980" s="126"/>
      <c r="AB980" s="24"/>
      <c r="AC980" s="24"/>
      <c r="AD980" s="51"/>
      <c r="AE980" s="67"/>
      <c r="AF980" s="126"/>
      <c r="AG980" s="24"/>
      <c r="AH980" s="24"/>
      <c r="AI980" s="24"/>
      <c r="AJ980" s="44"/>
      <c r="AK980" s="19" t="e">
        <f>#REF!-U980</f>
        <v>#REF!</v>
      </c>
      <c r="AL980" s="19" t="e">
        <f>#REF!-#REF!</f>
        <v>#REF!</v>
      </c>
      <c r="AM980" s="19" t="e">
        <f>Q980-#REF!</f>
        <v>#REF!</v>
      </c>
      <c r="AN980" s="19" t="e">
        <f>R980-#REF!</f>
        <v>#REF!</v>
      </c>
      <c r="AO980" s="19" t="e">
        <f>#REF!-#REF!</f>
        <v>#REF!</v>
      </c>
      <c r="AP980" s="223" t="e">
        <f>IF(AK980&gt;0,AK980/#REF!*100,"")</f>
        <v>#REF!</v>
      </c>
      <c r="AQ980" s="223" t="e">
        <f>IF(AL980&gt;0,AL980/#REF!*100,"")</f>
        <v>#REF!</v>
      </c>
      <c r="AR980" s="223" t="e">
        <f t="shared" si="2197"/>
        <v>#REF!</v>
      </c>
      <c r="AS980" s="223" t="e">
        <f t="shared" si="2198"/>
        <v>#REF!</v>
      </c>
      <c r="AT980" s="223" t="e">
        <f>IF(AO980&gt;0,AO980/#REF!*100,"")</f>
        <v>#REF!</v>
      </c>
    </row>
    <row r="981" spans="1:46" ht="15" hidden="1" customHeight="1" outlineLevel="1" thickBot="1">
      <c r="A981" s="21" t="s">
        <v>10</v>
      </c>
      <c r="B981" s="22" t="s">
        <v>23</v>
      </c>
      <c r="C981" s="502" t="s">
        <v>302</v>
      </c>
      <c r="D981" s="23"/>
      <c r="E981" s="23"/>
      <c r="F981" s="23"/>
      <c r="G981" s="141"/>
      <c r="H981" s="141"/>
      <c r="I981" s="141"/>
      <c r="J981" s="141"/>
      <c r="K981" s="141"/>
      <c r="L981" s="20">
        <f t="shared" si="2243"/>
        <v>0</v>
      </c>
      <c r="M981" s="126"/>
      <c r="N981" s="24"/>
      <c r="O981" s="24"/>
      <c r="P981" s="51"/>
      <c r="Q981" s="756"/>
      <c r="R981" s="756"/>
      <c r="S981" s="756"/>
      <c r="T981" s="756"/>
      <c r="U981" s="67"/>
      <c r="V981" s="126"/>
      <c r="W981" s="24"/>
      <c r="X981" s="24"/>
      <c r="Y981" s="24"/>
      <c r="Z981" s="20">
        <f t="shared" si="2244"/>
        <v>0</v>
      </c>
      <c r="AA981" s="126"/>
      <c r="AB981" s="24"/>
      <c r="AC981" s="24"/>
      <c r="AD981" s="51"/>
      <c r="AE981" s="67"/>
      <c r="AF981" s="126"/>
      <c r="AG981" s="24"/>
      <c r="AH981" s="24"/>
      <c r="AI981" s="24"/>
      <c r="AJ981" s="44"/>
      <c r="AK981" s="19" t="e">
        <f>#REF!-U981</f>
        <v>#REF!</v>
      </c>
      <c r="AL981" s="19" t="e">
        <f>#REF!-#REF!</f>
        <v>#REF!</v>
      </c>
      <c r="AM981" s="19" t="e">
        <f>Q981-#REF!</f>
        <v>#REF!</v>
      </c>
      <c r="AN981" s="19" t="e">
        <f>R981-#REF!</f>
        <v>#REF!</v>
      </c>
      <c r="AO981" s="19" t="e">
        <f>#REF!-#REF!</f>
        <v>#REF!</v>
      </c>
      <c r="AP981" s="223" t="e">
        <f>IF(AK981&gt;0,AK981/#REF!*100,"")</f>
        <v>#REF!</v>
      </c>
      <c r="AQ981" s="223" t="e">
        <f>IF(AL981&gt;0,AL981/#REF!*100,"")</f>
        <v>#REF!</v>
      </c>
      <c r="AR981" s="223" t="e">
        <f t="shared" si="2197"/>
        <v>#REF!</v>
      </c>
      <c r="AS981" s="223" t="e">
        <f t="shared" si="2198"/>
        <v>#REF!</v>
      </c>
      <c r="AT981" s="223" t="e">
        <f>IF(AO981&gt;0,AO981/#REF!*100,"")</f>
        <v>#REF!</v>
      </c>
    </row>
    <row r="982" spans="1:46" ht="15" hidden="1" customHeight="1" outlineLevel="1" thickBot="1">
      <c r="A982" s="21" t="s">
        <v>11</v>
      </c>
      <c r="B982" s="22" t="s">
        <v>24</v>
      </c>
      <c r="C982" s="502" t="s">
        <v>302</v>
      </c>
      <c r="D982" s="23"/>
      <c r="E982" s="23"/>
      <c r="F982" s="23"/>
      <c r="G982" s="141"/>
      <c r="H982" s="141"/>
      <c r="I982" s="141"/>
      <c r="J982" s="141"/>
      <c r="K982" s="141"/>
      <c r="L982" s="20">
        <f t="shared" si="2243"/>
        <v>0</v>
      </c>
      <c r="M982" s="126"/>
      <c r="N982" s="24"/>
      <c r="O982" s="24"/>
      <c r="P982" s="51"/>
      <c r="Q982" s="756"/>
      <c r="R982" s="756"/>
      <c r="S982" s="756"/>
      <c r="T982" s="756"/>
      <c r="U982" s="67"/>
      <c r="V982" s="126"/>
      <c r="W982" s="24"/>
      <c r="X982" s="24"/>
      <c r="Y982" s="24"/>
      <c r="Z982" s="20">
        <f t="shared" si="2244"/>
        <v>0</v>
      </c>
      <c r="AA982" s="126"/>
      <c r="AB982" s="24"/>
      <c r="AC982" s="24"/>
      <c r="AD982" s="51"/>
      <c r="AE982" s="67"/>
      <c r="AF982" s="126"/>
      <c r="AG982" s="24"/>
      <c r="AH982" s="24"/>
      <c r="AI982" s="24"/>
      <c r="AJ982" s="44"/>
      <c r="AK982" s="19" t="e">
        <f>#REF!-U982</f>
        <v>#REF!</v>
      </c>
      <c r="AL982" s="19" t="e">
        <f>#REF!-#REF!</f>
        <v>#REF!</v>
      </c>
      <c r="AM982" s="19" t="e">
        <f>Q982-#REF!</f>
        <v>#REF!</v>
      </c>
      <c r="AN982" s="19" t="e">
        <f>R982-#REF!</f>
        <v>#REF!</v>
      </c>
      <c r="AO982" s="19" t="e">
        <f>#REF!-#REF!</f>
        <v>#REF!</v>
      </c>
      <c r="AP982" s="223" t="e">
        <f>IF(AK982&gt;0,AK982/#REF!*100,"")</f>
        <v>#REF!</v>
      </c>
      <c r="AQ982" s="223" t="e">
        <f>IF(AL982&gt;0,AL982/#REF!*100,"")</f>
        <v>#REF!</v>
      </c>
      <c r="AR982" s="223" t="e">
        <f t="shared" si="2197"/>
        <v>#REF!</v>
      </c>
      <c r="AS982" s="223" t="e">
        <f t="shared" si="2198"/>
        <v>#REF!</v>
      </c>
      <c r="AT982" s="223" t="e">
        <f>IF(AO982&gt;0,AO982/#REF!*100,"")</f>
        <v>#REF!</v>
      </c>
    </row>
    <row r="983" spans="1:46" ht="58.15" hidden="1" customHeight="1" outlineLevel="1" thickBot="1">
      <c r="A983" s="21">
        <v>2</v>
      </c>
      <c r="B983" s="25" t="s">
        <v>145</v>
      </c>
      <c r="C983" s="502" t="s">
        <v>302</v>
      </c>
      <c r="D983" s="23"/>
      <c r="E983" s="23"/>
      <c r="F983" s="23"/>
      <c r="G983" s="141"/>
      <c r="H983" s="141"/>
      <c r="I983" s="141"/>
      <c r="J983" s="141"/>
      <c r="K983" s="141"/>
      <c r="L983" s="20">
        <f t="shared" si="2243"/>
        <v>0</v>
      </c>
      <c r="M983" s="126"/>
      <c r="N983" s="24"/>
      <c r="O983" s="24"/>
      <c r="P983" s="51"/>
      <c r="Q983" s="756"/>
      <c r="R983" s="756"/>
      <c r="S983" s="756"/>
      <c r="T983" s="756"/>
      <c r="U983" s="67"/>
      <c r="V983" s="126"/>
      <c r="W983" s="24"/>
      <c r="X983" s="24"/>
      <c r="Y983" s="24"/>
      <c r="Z983" s="20">
        <f t="shared" si="2244"/>
        <v>0</v>
      </c>
      <c r="AA983" s="126"/>
      <c r="AB983" s="24"/>
      <c r="AC983" s="24"/>
      <c r="AD983" s="51"/>
      <c r="AE983" s="67"/>
      <c r="AF983" s="126"/>
      <c r="AG983" s="24"/>
      <c r="AH983" s="24"/>
      <c r="AI983" s="24"/>
      <c r="AJ983" s="44"/>
      <c r="AK983" s="19" t="e">
        <f>#REF!-U983</f>
        <v>#REF!</v>
      </c>
      <c r="AL983" s="19" t="e">
        <f>#REF!-#REF!</f>
        <v>#REF!</v>
      </c>
      <c r="AM983" s="19" t="e">
        <f>Q983-#REF!</f>
        <v>#REF!</v>
      </c>
      <c r="AN983" s="19" t="e">
        <f>R983-#REF!</f>
        <v>#REF!</v>
      </c>
      <c r="AO983" s="19" t="e">
        <f>#REF!-#REF!</f>
        <v>#REF!</v>
      </c>
      <c r="AP983" s="223" t="e">
        <f>IF(AK983&gt;0,AK983/#REF!*100,"")</f>
        <v>#REF!</v>
      </c>
      <c r="AQ983" s="223" t="e">
        <f>IF(AL983&gt;0,AL983/#REF!*100,"")</f>
        <v>#REF!</v>
      </c>
      <c r="AR983" s="223" t="e">
        <f t="shared" si="2197"/>
        <v>#REF!</v>
      </c>
      <c r="AS983" s="223" t="e">
        <f t="shared" si="2198"/>
        <v>#REF!</v>
      </c>
      <c r="AT983" s="223" t="e">
        <f>IF(AO983&gt;0,AO983/#REF!*100,"")</f>
        <v>#REF!</v>
      </c>
    </row>
    <row r="984" spans="1:46" ht="58.15" hidden="1" customHeight="1" outlineLevel="1" thickBot="1">
      <c r="A984" s="21">
        <v>3</v>
      </c>
      <c r="B984" s="25" t="s">
        <v>140</v>
      </c>
      <c r="C984" s="502" t="s">
        <v>302</v>
      </c>
      <c r="D984" s="23"/>
      <c r="E984" s="23"/>
      <c r="F984" s="23"/>
      <c r="G984" s="141"/>
      <c r="H984" s="141"/>
      <c r="I984" s="141"/>
      <c r="J984" s="141"/>
      <c r="K984" s="141"/>
      <c r="L984" s="20">
        <f t="shared" si="2243"/>
        <v>0</v>
      </c>
      <c r="M984" s="143"/>
      <c r="N984" s="26"/>
      <c r="O984" s="26"/>
      <c r="P984" s="52"/>
      <c r="Q984" s="756"/>
      <c r="R984" s="756"/>
      <c r="S984" s="756"/>
      <c r="T984" s="756"/>
      <c r="U984" s="67"/>
      <c r="V984" s="126"/>
      <c r="W984" s="24"/>
      <c r="X984" s="24"/>
      <c r="Y984" s="24"/>
      <c r="Z984" s="20">
        <f t="shared" si="2244"/>
        <v>0</v>
      </c>
      <c r="AA984" s="143"/>
      <c r="AB984" s="26"/>
      <c r="AC984" s="26"/>
      <c r="AD984" s="52"/>
      <c r="AE984" s="67"/>
      <c r="AF984" s="126"/>
      <c r="AG984" s="24"/>
      <c r="AH984" s="24"/>
      <c r="AI984" s="24"/>
      <c r="AJ984" s="44"/>
      <c r="AK984" s="19" t="e">
        <f>#REF!-U984</f>
        <v>#REF!</v>
      </c>
      <c r="AL984" s="19" t="e">
        <f>#REF!-#REF!</f>
        <v>#REF!</v>
      </c>
      <c r="AM984" s="19" t="e">
        <f>Q984-#REF!</f>
        <v>#REF!</v>
      </c>
      <c r="AN984" s="19" t="e">
        <f>R984-#REF!</f>
        <v>#REF!</v>
      </c>
      <c r="AO984" s="19" t="e">
        <f>#REF!-#REF!</f>
        <v>#REF!</v>
      </c>
      <c r="AP984" s="223" t="e">
        <f>IF(AK984&gt;0,AK984/#REF!*100,"")</f>
        <v>#REF!</v>
      </c>
      <c r="AQ984" s="223" t="e">
        <f>IF(AL984&gt;0,AL984/#REF!*100,"")</f>
        <v>#REF!</v>
      </c>
      <c r="AR984" s="223" t="e">
        <f t="shared" si="2197"/>
        <v>#REF!</v>
      </c>
      <c r="AS984" s="223" t="e">
        <f t="shared" si="2198"/>
        <v>#REF!</v>
      </c>
      <c r="AT984" s="223" t="e">
        <f>IF(AO984&gt;0,AO984/#REF!*100,"")</f>
        <v>#REF!</v>
      </c>
    </row>
    <row r="985" spans="1:46" ht="15" hidden="1" customHeight="1" outlineLevel="1" thickBot="1">
      <c r="A985" s="21" t="s">
        <v>18</v>
      </c>
      <c r="B985" s="22" t="s">
        <v>21</v>
      </c>
      <c r="C985" s="502" t="s">
        <v>302</v>
      </c>
      <c r="D985" s="23"/>
      <c r="E985" s="23"/>
      <c r="F985" s="23"/>
      <c r="G985" s="141"/>
      <c r="H985" s="141"/>
      <c r="I985" s="141"/>
      <c r="J985" s="141"/>
      <c r="K985" s="141"/>
      <c r="L985" s="20">
        <f t="shared" si="2243"/>
        <v>0</v>
      </c>
      <c r="M985" s="143"/>
      <c r="N985" s="26"/>
      <c r="O985" s="26"/>
      <c r="P985" s="52"/>
      <c r="Q985" s="756"/>
      <c r="R985" s="756"/>
      <c r="S985" s="756"/>
      <c r="T985" s="756"/>
      <c r="U985" s="67"/>
      <c r="V985" s="126"/>
      <c r="W985" s="24"/>
      <c r="X985" s="24"/>
      <c r="Y985" s="24"/>
      <c r="Z985" s="20">
        <f t="shared" si="2244"/>
        <v>0</v>
      </c>
      <c r="AA985" s="143"/>
      <c r="AB985" s="26"/>
      <c r="AC985" s="26"/>
      <c r="AD985" s="52"/>
      <c r="AE985" s="67"/>
      <c r="AF985" s="126"/>
      <c r="AG985" s="24"/>
      <c r="AH985" s="24"/>
      <c r="AI985" s="24"/>
      <c r="AJ985" s="44"/>
      <c r="AK985" s="19" t="e">
        <f>#REF!-U985</f>
        <v>#REF!</v>
      </c>
      <c r="AL985" s="19" t="e">
        <f>#REF!-#REF!</f>
        <v>#REF!</v>
      </c>
      <c r="AM985" s="19" t="e">
        <f>Q985-#REF!</f>
        <v>#REF!</v>
      </c>
      <c r="AN985" s="19" t="e">
        <f>R985-#REF!</f>
        <v>#REF!</v>
      </c>
      <c r="AO985" s="19" t="e">
        <f>#REF!-#REF!</f>
        <v>#REF!</v>
      </c>
      <c r="AP985" s="223" t="e">
        <f>IF(AK985&gt;0,AK985/#REF!*100,"")</f>
        <v>#REF!</v>
      </c>
      <c r="AQ985" s="223" t="e">
        <f>IF(AL985&gt;0,AL985/#REF!*100,"")</f>
        <v>#REF!</v>
      </c>
      <c r="AR985" s="223" t="e">
        <f t="shared" si="2197"/>
        <v>#REF!</v>
      </c>
      <c r="AS985" s="223" t="e">
        <f t="shared" si="2198"/>
        <v>#REF!</v>
      </c>
      <c r="AT985" s="223" t="e">
        <f>IF(AO985&gt;0,AO985/#REF!*100,"")</f>
        <v>#REF!</v>
      </c>
    </row>
    <row r="986" spans="1:46" ht="15" hidden="1" customHeight="1" outlineLevel="1" thickBot="1">
      <c r="A986" s="21" t="s">
        <v>35</v>
      </c>
      <c r="B986" s="22" t="s">
        <v>22</v>
      </c>
      <c r="C986" s="502" t="s">
        <v>302</v>
      </c>
      <c r="D986" s="23"/>
      <c r="E986" s="23"/>
      <c r="F986" s="23"/>
      <c r="G986" s="141"/>
      <c r="H986" s="141"/>
      <c r="I986" s="141"/>
      <c r="J986" s="141"/>
      <c r="K986" s="141"/>
      <c r="L986" s="20">
        <f t="shared" si="2243"/>
        <v>0</v>
      </c>
      <c r="M986" s="143"/>
      <c r="N986" s="26"/>
      <c r="O986" s="26"/>
      <c r="P986" s="52"/>
      <c r="Q986" s="756"/>
      <c r="R986" s="756"/>
      <c r="S986" s="756"/>
      <c r="T986" s="756"/>
      <c r="U986" s="67"/>
      <c r="V986" s="126"/>
      <c r="W986" s="24"/>
      <c r="X986" s="24"/>
      <c r="Y986" s="24"/>
      <c r="Z986" s="20">
        <f t="shared" si="2244"/>
        <v>0</v>
      </c>
      <c r="AA986" s="143"/>
      <c r="AB986" s="26"/>
      <c r="AC986" s="26"/>
      <c r="AD986" s="52"/>
      <c r="AE986" s="67"/>
      <c r="AF986" s="126"/>
      <c r="AG986" s="24"/>
      <c r="AH986" s="24"/>
      <c r="AI986" s="24"/>
      <c r="AJ986" s="44"/>
      <c r="AK986" s="19" t="e">
        <f>#REF!-U986</f>
        <v>#REF!</v>
      </c>
      <c r="AL986" s="19" t="e">
        <f>#REF!-#REF!</f>
        <v>#REF!</v>
      </c>
      <c r="AM986" s="19" t="e">
        <f>Q986-#REF!</f>
        <v>#REF!</v>
      </c>
      <c r="AN986" s="19" t="e">
        <f>R986-#REF!</f>
        <v>#REF!</v>
      </c>
      <c r="AO986" s="19" t="e">
        <f>#REF!-#REF!</f>
        <v>#REF!</v>
      </c>
      <c r="AP986" s="223" t="e">
        <f>IF(AK986&gt;0,AK986/#REF!*100,"")</f>
        <v>#REF!</v>
      </c>
      <c r="AQ986" s="223" t="e">
        <f>IF(AL986&gt;0,AL986/#REF!*100,"")</f>
        <v>#REF!</v>
      </c>
      <c r="AR986" s="223" t="e">
        <f t="shared" ref="AR986:AR1017" si="2247">IF(AM986&gt;0,AM986/Q986*100,"")</f>
        <v>#REF!</v>
      </c>
      <c r="AS986" s="223" t="e">
        <f t="shared" ref="AS986:AS1017" si="2248">IF(AN986&gt;0,AN986/R986*100,"")</f>
        <v>#REF!</v>
      </c>
      <c r="AT986" s="223" t="e">
        <f>IF(AO986&gt;0,AO986/#REF!*100,"")</f>
        <v>#REF!</v>
      </c>
    </row>
    <row r="987" spans="1:46" ht="15" hidden="1" customHeight="1" outlineLevel="1" thickBot="1">
      <c r="A987" s="21" t="s">
        <v>33</v>
      </c>
      <c r="B987" s="22" t="s">
        <v>23</v>
      </c>
      <c r="C987" s="502" t="s">
        <v>302</v>
      </c>
      <c r="D987" s="23"/>
      <c r="E987" s="23"/>
      <c r="F987" s="23"/>
      <c r="G987" s="141"/>
      <c r="H987" s="141"/>
      <c r="I987" s="141"/>
      <c r="J987" s="141"/>
      <c r="K987" s="141"/>
      <c r="L987" s="20">
        <f t="shared" si="2243"/>
        <v>0</v>
      </c>
      <c r="M987" s="143"/>
      <c r="N987" s="26"/>
      <c r="O987" s="26"/>
      <c r="P987" s="52"/>
      <c r="Q987" s="756"/>
      <c r="R987" s="756"/>
      <c r="S987" s="756"/>
      <c r="T987" s="756"/>
      <c r="U987" s="67"/>
      <c r="V987" s="126"/>
      <c r="W987" s="24"/>
      <c r="X987" s="24"/>
      <c r="Y987" s="24"/>
      <c r="Z987" s="20">
        <f t="shared" si="2244"/>
        <v>0</v>
      </c>
      <c r="AA987" s="143"/>
      <c r="AB987" s="26"/>
      <c r="AC987" s="26"/>
      <c r="AD987" s="52"/>
      <c r="AE987" s="67"/>
      <c r="AF987" s="126"/>
      <c r="AG987" s="24"/>
      <c r="AH987" s="24"/>
      <c r="AI987" s="24"/>
      <c r="AJ987" s="44"/>
      <c r="AK987" s="19" t="e">
        <f>#REF!-U987</f>
        <v>#REF!</v>
      </c>
      <c r="AL987" s="19" t="e">
        <f>#REF!-#REF!</f>
        <v>#REF!</v>
      </c>
      <c r="AM987" s="19" t="e">
        <f>Q987-#REF!</f>
        <v>#REF!</v>
      </c>
      <c r="AN987" s="19" t="e">
        <f>R987-#REF!</f>
        <v>#REF!</v>
      </c>
      <c r="AO987" s="19" t="e">
        <f>#REF!-#REF!</f>
        <v>#REF!</v>
      </c>
      <c r="AP987" s="223" t="e">
        <f>IF(AK987&gt;0,AK987/#REF!*100,"")</f>
        <v>#REF!</v>
      </c>
      <c r="AQ987" s="223" t="e">
        <f>IF(AL987&gt;0,AL987/#REF!*100,"")</f>
        <v>#REF!</v>
      </c>
      <c r="AR987" s="223" t="e">
        <f t="shared" si="2247"/>
        <v>#REF!</v>
      </c>
      <c r="AS987" s="223" t="e">
        <f t="shared" si="2248"/>
        <v>#REF!</v>
      </c>
      <c r="AT987" s="223" t="e">
        <f>IF(AO987&gt;0,AO987/#REF!*100,"")</f>
        <v>#REF!</v>
      </c>
    </row>
    <row r="988" spans="1:46" ht="15" hidden="1" customHeight="1" outlineLevel="1" thickBot="1">
      <c r="A988" s="21" t="s">
        <v>34</v>
      </c>
      <c r="B988" s="22" t="s">
        <v>24</v>
      </c>
      <c r="C988" s="502" t="s">
        <v>302</v>
      </c>
      <c r="D988" s="23"/>
      <c r="E988" s="23"/>
      <c r="F988" s="23"/>
      <c r="G988" s="141"/>
      <c r="H988" s="141"/>
      <c r="I988" s="141"/>
      <c r="J988" s="141"/>
      <c r="K988" s="141"/>
      <c r="L988" s="20">
        <f t="shared" si="2243"/>
        <v>0</v>
      </c>
      <c r="M988" s="143"/>
      <c r="N988" s="26"/>
      <c r="O988" s="26"/>
      <c r="P988" s="52"/>
      <c r="Q988" s="756"/>
      <c r="R988" s="756"/>
      <c r="S988" s="756"/>
      <c r="T988" s="756"/>
      <c r="U988" s="67"/>
      <c r="V988" s="126"/>
      <c r="W988" s="24"/>
      <c r="X988" s="24"/>
      <c r="Y988" s="24"/>
      <c r="Z988" s="20">
        <f t="shared" si="2244"/>
        <v>0</v>
      </c>
      <c r="AA988" s="143"/>
      <c r="AB988" s="26"/>
      <c r="AC988" s="26"/>
      <c r="AD988" s="52"/>
      <c r="AE988" s="67"/>
      <c r="AF988" s="126"/>
      <c r="AG988" s="24"/>
      <c r="AH988" s="24"/>
      <c r="AI988" s="24"/>
      <c r="AJ988" s="44"/>
      <c r="AK988" s="19" t="e">
        <f>#REF!-U988</f>
        <v>#REF!</v>
      </c>
      <c r="AL988" s="19" t="e">
        <f>#REF!-#REF!</f>
        <v>#REF!</v>
      </c>
      <c r="AM988" s="19" t="e">
        <f>Q988-#REF!</f>
        <v>#REF!</v>
      </c>
      <c r="AN988" s="19" t="e">
        <f>R988-#REF!</f>
        <v>#REF!</v>
      </c>
      <c r="AO988" s="19" t="e">
        <f>#REF!-#REF!</f>
        <v>#REF!</v>
      </c>
      <c r="AP988" s="223" t="e">
        <f>IF(AK988&gt;0,AK988/#REF!*100,"")</f>
        <v>#REF!</v>
      </c>
      <c r="AQ988" s="223" t="e">
        <f>IF(AL988&gt;0,AL988/#REF!*100,"")</f>
        <v>#REF!</v>
      </c>
      <c r="AR988" s="223" t="e">
        <f t="shared" si="2247"/>
        <v>#REF!</v>
      </c>
      <c r="AS988" s="223" t="e">
        <f t="shared" si="2248"/>
        <v>#REF!</v>
      </c>
      <c r="AT988" s="223" t="e">
        <f>IF(AO988&gt;0,AO988/#REF!*100,"")</f>
        <v>#REF!</v>
      </c>
    </row>
    <row r="989" spans="1:46" ht="15" hidden="1" customHeight="1" outlineLevel="1" thickBot="1">
      <c r="A989" s="2594">
        <v>4</v>
      </c>
      <c r="B989" s="2578" t="s">
        <v>26</v>
      </c>
      <c r="C989" s="502" t="s">
        <v>302</v>
      </c>
      <c r="D989" s="23"/>
      <c r="E989" s="23"/>
      <c r="F989" s="23"/>
      <c r="G989" s="141"/>
      <c r="H989" s="141"/>
      <c r="I989" s="141"/>
      <c r="J989" s="141"/>
      <c r="K989" s="141"/>
      <c r="L989" s="20">
        <f t="shared" si="2243"/>
        <v>0</v>
      </c>
      <c r="M989" s="143"/>
      <c r="N989" s="26"/>
      <c r="O989" s="26"/>
      <c r="P989" s="52"/>
      <c r="Q989" s="756"/>
      <c r="R989" s="756"/>
      <c r="S989" s="756"/>
      <c r="T989" s="756"/>
      <c r="U989" s="20">
        <f t="shared" ref="U989:Y991" si="2249">U992+U1005</f>
        <v>0</v>
      </c>
      <c r="V989" s="136">
        <f t="shared" si="2249"/>
        <v>0</v>
      </c>
      <c r="W989" s="20">
        <f t="shared" si="2249"/>
        <v>0</v>
      </c>
      <c r="X989" s="20">
        <f t="shared" si="2249"/>
        <v>0</v>
      </c>
      <c r="Y989" s="20">
        <f t="shared" si="2249"/>
        <v>0</v>
      </c>
      <c r="Z989" s="20">
        <f t="shared" si="2244"/>
        <v>0</v>
      </c>
      <c r="AA989" s="143"/>
      <c r="AB989" s="26"/>
      <c r="AC989" s="26"/>
      <c r="AD989" s="52"/>
      <c r="AE989" s="20">
        <f t="shared" ref="AE989:AI989" si="2250">AE992+AE1005</f>
        <v>0</v>
      </c>
      <c r="AF989" s="136">
        <f t="shared" si="2250"/>
        <v>0</v>
      </c>
      <c r="AG989" s="20">
        <f t="shared" si="2250"/>
        <v>0</v>
      </c>
      <c r="AH989" s="20">
        <f t="shared" si="2250"/>
        <v>0</v>
      </c>
      <c r="AI989" s="20">
        <f t="shared" si="2250"/>
        <v>0</v>
      </c>
      <c r="AJ989" s="19"/>
      <c r="AK989" s="19" t="e">
        <f>#REF!-U989</f>
        <v>#REF!</v>
      </c>
      <c r="AL989" s="19" t="e">
        <f>#REF!-#REF!</f>
        <v>#REF!</v>
      </c>
      <c r="AM989" s="19" t="e">
        <f>Q989-#REF!</f>
        <v>#REF!</v>
      </c>
      <c r="AN989" s="19" t="e">
        <f>R989-#REF!</f>
        <v>#REF!</v>
      </c>
      <c r="AO989" s="19" t="e">
        <f>#REF!-#REF!</f>
        <v>#REF!</v>
      </c>
      <c r="AP989" s="223" t="e">
        <f>IF(AK989&gt;0,AK989/#REF!*100,"")</f>
        <v>#REF!</v>
      </c>
      <c r="AQ989" s="223" t="e">
        <f>IF(AL989&gt;0,AL989/#REF!*100,"")</f>
        <v>#REF!</v>
      </c>
      <c r="AR989" s="223" t="e">
        <f t="shared" si="2247"/>
        <v>#REF!</v>
      </c>
      <c r="AS989" s="223" t="e">
        <f t="shared" si="2248"/>
        <v>#REF!</v>
      </c>
      <c r="AT989" s="223" t="e">
        <f>IF(AO989&gt;0,AO989/#REF!*100,"")</f>
        <v>#REF!</v>
      </c>
    </row>
    <row r="990" spans="1:46" ht="15" hidden="1" customHeight="1" outlineLevel="1" thickBot="1">
      <c r="A990" s="2594"/>
      <c r="B990" s="2588"/>
      <c r="C990" s="502" t="s">
        <v>303</v>
      </c>
      <c r="D990" s="23"/>
      <c r="E990" s="23"/>
      <c r="F990" s="23"/>
      <c r="G990" s="141"/>
      <c r="H990" s="141"/>
      <c r="I990" s="141"/>
      <c r="J990" s="141"/>
      <c r="K990" s="141"/>
      <c r="L990" s="20">
        <f t="shared" si="2243"/>
        <v>0</v>
      </c>
      <c r="M990" s="143"/>
      <c r="N990" s="26"/>
      <c r="O990" s="26"/>
      <c r="P990" s="52"/>
      <c r="Q990" s="756"/>
      <c r="R990" s="756"/>
      <c r="S990" s="756"/>
      <c r="T990" s="756"/>
      <c r="U990" s="20">
        <f t="shared" si="2249"/>
        <v>0</v>
      </c>
      <c r="V990" s="136">
        <f t="shared" si="2249"/>
        <v>0</v>
      </c>
      <c r="W990" s="20">
        <f t="shared" si="2249"/>
        <v>0</v>
      </c>
      <c r="X990" s="20">
        <f t="shared" si="2249"/>
        <v>0</v>
      </c>
      <c r="Y990" s="20">
        <f t="shared" si="2249"/>
        <v>0</v>
      </c>
      <c r="Z990" s="20">
        <f t="shared" si="2244"/>
        <v>0</v>
      </c>
      <c r="AA990" s="143"/>
      <c r="AB990" s="26"/>
      <c r="AC990" s="26"/>
      <c r="AD990" s="52"/>
      <c r="AE990" s="20">
        <f t="shared" ref="AE990:AI990" si="2251">AE993+AE1006</f>
        <v>0</v>
      </c>
      <c r="AF990" s="136">
        <f t="shared" si="2251"/>
        <v>0</v>
      </c>
      <c r="AG990" s="20">
        <f t="shared" si="2251"/>
        <v>0</v>
      </c>
      <c r="AH990" s="20">
        <f t="shared" si="2251"/>
        <v>0</v>
      </c>
      <c r="AI990" s="20">
        <f t="shared" si="2251"/>
        <v>0</v>
      </c>
      <c r="AJ990" s="19"/>
      <c r="AK990" s="19" t="e">
        <f>#REF!-U990</f>
        <v>#REF!</v>
      </c>
      <c r="AL990" s="19" t="e">
        <f>#REF!-#REF!</f>
        <v>#REF!</v>
      </c>
      <c r="AM990" s="19" t="e">
        <f>Q990-#REF!</f>
        <v>#REF!</v>
      </c>
      <c r="AN990" s="19" t="e">
        <f>R990-#REF!</f>
        <v>#REF!</v>
      </c>
      <c r="AO990" s="19" t="e">
        <f>#REF!-#REF!</f>
        <v>#REF!</v>
      </c>
      <c r="AP990" s="223" t="e">
        <f>IF(AK990&gt;0,AK990/#REF!*100,"")</f>
        <v>#REF!</v>
      </c>
      <c r="AQ990" s="223" t="e">
        <f>IF(AL990&gt;0,AL990/#REF!*100,"")</f>
        <v>#REF!</v>
      </c>
      <c r="AR990" s="223" t="e">
        <f t="shared" si="2247"/>
        <v>#REF!</v>
      </c>
      <c r="AS990" s="223" t="e">
        <f t="shared" si="2248"/>
        <v>#REF!</v>
      </c>
      <c r="AT990" s="223" t="e">
        <f>IF(AO990&gt;0,AO990/#REF!*100,"")</f>
        <v>#REF!</v>
      </c>
    </row>
    <row r="991" spans="1:46" ht="15" hidden="1" customHeight="1" outlineLevel="1" thickBot="1">
      <c r="A991" s="2594"/>
      <c r="B991" s="2588"/>
      <c r="C991" s="503" t="s">
        <v>31</v>
      </c>
      <c r="D991" s="27"/>
      <c r="E991" s="27"/>
      <c r="F991" s="27"/>
      <c r="G991" s="146"/>
      <c r="H991" s="146"/>
      <c r="I991" s="146"/>
      <c r="J991" s="146"/>
      <c r="K991" s="146"/>
      <c r="L991" s="28">
        <f t="shared" ref="L991:P991" si="2252">IF(L978&gt;0,L989/L978*100,)</f>
        <v>0</v>
      </c>
      <c r="M991" s="28">
        <f t="shared" si="2252"/>
        <v>0</v>
      </c>
      <c r="N991" s="28">
        <f t="shared" si="2252"/>
        <v>0</v>
      </c>
      <c r="O991" s="28">
        <f t="shared" si="2252"/>
        <v>0</v>
      </c>
      <c r="P991" s="53">
        <f t="shared" si="2252"/>
        <v>0</v>
      </c>
      <c r="Q991" s="756"/>
      <c r="R991" s="756"/>
      <c r="S991" s="756"/>
      <c r="T991" s="756"/>
      <c r="U991" s="20">
        <f t="shared" si="2249"/>
        <v>0</v>
      </c>
      <c r="V991" s="136">
        <f t="shared" si="2249"/>
        <v>0</v>
      </c>
      <c r="W991" s="20">
        <f t="shared" si="2249"/>
        <v>0</v>
      </c>
      <c r="X991" s="20">
        <f t="shared" si="2249"/>
        <v>0</v>
      </c>
      <c r="Y991" s="20">
        <f t="shared" si="2249"/>
        <v>0</v>
      </c>
      <c r="Z991" s="28">
        <f t="shared" ref="Z991:AD991" si="2253">IF(Z978&gt;0,Z989/Z978*100,)</f>
        <v>0</v>
      </c>
      <c r="AA991" s="28">
        <f t="shared" si="2253"/>
        <v>0</v>
      </c>
      <c r="AB991" s="28">
        <f t="shared" si="2253"/>
        <v>0</v>
      </c>
      <c r="AC991" s="28">
        <f t="shared" si="2253"/>
        <v>0</v>
      </c>
      <c r="AD991" s="53">
        <f t="shared" si="2253"/>
        <v>0</v>
      </c>
      <c r="AE991" s="20">
        <f t="shared" ref="AE991:AI991" si="2254">AE994+AE1007</f>
        <v>0</v>
      </c>
      <c r="AF991" s="136">
        <f t="shared" si="2254"/>
        <v>0</v>
      </c>
      <c r="AG991" s="20">
        <f t="shared" si="2254"/>
        <v>0</v>
      </c>
      <c r="AH991" s="20">
        <f t="shared" si="2254"/>
        <v>0</v>
      </c>
      <c r="AI991" s="20">
        <f t="shared" si="2254"/>
        <v>0</v>
      </c>
      <c r="AJ991" s="19"/>
      <c r="AK991" s="19" t="e">
        <f>#REF!-U991</f>
        <v>#REF!</v>
      </c>
      <c r="AL991" s="19" t="e">
        <f>#REF!-#REF!</f>
        <v>#REF!</v>
      </c>
      <c r="AM991" s="19" t="e">
        <f>Q991-#REF!</f>
        <v>#REF!</v>
      </c>
      <c r="AN991" s="19" t="e">
        <f>R991-#REF!</f>
        <v>#REF!</v>
      </c>
      <c r="AO991" s="19" t="e">
        <f>#REF!-#REF!</f>
        <v>#REF!</v>
      </c>
      <c r="AP991" s="223" t="e">
        <f>IF(AK991&gt;0,AK991/#REF!*100,"")</f>
        <v>#REF!</v>
      </c>
      <c r="AQ991" s="223" t="e">
        <f>IF(AL991&gt;0,AL991/#REF!*100,"")</f>
        <v>#REF!</v>
      </c>
      <c r="AR991" s="223" t="e">
        <f t="shared" si="2247"/>
        <v>#REF!</v>
      </c>
      <c r="AS991" s="223" t="e">
        <f t="shared" si="2248"/>
        <v>#REF!</v>
      </c>
      <c r="AT991" s="223" t="e">
        <f>IF(AO991&gt;0,AO991/#REF!*100,"")</f>
        <v>#REF!</v>
      </c>
    </row>
    <row r="992" spans="1:46" ht="15" hidden="1" customHeight="1" outlineLevel="1" thickBot="1">
      <c r="A992" s="2594"/>
      <c r="B992" s="2579"/>
      <c r="C992" s="503" t="s">
        <v>32</v>
      </c>
      <c r="D992" s="27"/>
      <c r="E992" s="27"/>
      <c r="F992" s="27"/>
      <c r="G992" s="146"/>
      <c r="H992" s="146"/>
      <c r="I992" s="146"/>
      <c r="J992" s="146"/>
      <c r="K992" s="146"/>
      <c r="L992" s="28">
        <f t="shared" ref="L992:P992" si="2255">IF(L983&gt;0,L989/L983*100,)</f>
        <v>0</v>
      </c>
      <c r="M992" s="28">
        <f t="shared" si="2255"/>
        <v>0</v>
      </c>
      <c r="N992" s="28">
        <f t="shared" si="2255"/>
        <v>0</v>
      </c>
      <c r="O992" s="28">
        <f t="shared" si="2255"/>
        <v>0</v>
      </c>
      <c r="P992" s="53">
        <f t="shared" si="2255"/>
        <v>0</v>
      </c>
      <c r="Q992" s="756"/>
      <c r="R992" s="756"/>
      <c r="S992" s="756"/>
      <c r="T992" s="756"/>
      <c r="U992" s="20">
        <f t="shared" ref="U992:Y994" si="2256">U996+U1000</f>
        <v>0</v>
      </c>
      <c r="V992" s="136">
        <f t="shared" si="2256"/>
        <v>0</v>
      </c>
      <c r="W992" s="20">
        <f t="shared" si="2256"/>
        <v>0</v>
      </c>
      <c r="X992" s="20">
        <f t="shared" si="2256"/>
        <v>0</v>
      </c>
      <c r="Y992" s="20">
        <f t="shared" si="2256"/>
        <v>0</v>
      </c>
      <c r="Z992" s="28">
        <f t="shared" ref="Z992:AD992" si="2257">IF(Z983&gt;0,Z989/Z983*100,)</f>
        <v>0</v>
      </c>
      <c r="AA992" s="28">
        <f t="shared" si="2257"/>
        <v>0</v>
      </c>
      <c r="AB992" s="28">
        <f t="shared" si="2257"/>
        <v>0</v>
      </c>
      <c r="AC992" s="28">
        <f t="shared" si="2257"/>
        <v>0</v>
      </c>
      <c r="AD992" s="53">
        <f t="shared" si="2257"/>
        <v>0</v>
      </c>
      <c r="AE992" s="20">
        <f t="shared" ref="AE992:AI992" si="2258">AE996+AE1000</f>
        <v>0</v>
      </c>
      <c r="AF992" s="136">
        <f t="shared" si="2258"/>
        <v>0</v>
      </c>
      <c r="AG992" s="20">
        <f t="shared" si="2258"/>
        <v>0</v>
      </c>
      <c r="AH992" s="20">
        <f t="shared" si="2258"/>
        <v>0</v>
      </c>
      <c r="AI992" s="20">
        <f t="shared" si="2258"/>
        <v>0</v>
      </c>
      <c r="AJ992" s="19"/>
      <c r="AK992" s="19" t="e">
        <f>#REF!-U992</f>
        <v>#REF!</v>
      </c>
      <c r="AL992" s="19" t="e">
        <f>#REF!-#REF!</f>
        <v>#REF!</v>
      </c>
      <c r="AM992" s="19" t="e">
        <f>Q992-#REF!</f>
        <v>#REF!</v>
      </c>
      <c r="AN992" s="19" t="e">
        <f>R992-#REF!</f>
        <v>#REF!</v>
      </c>
      <c r="AO992" s="19" t="e">
        <f>#REF!-#REF!</f>
        <v>#REF!</v>
      </c>
      <c r="AP992" s="223" t="e">
        <f>IF(AK992&gt;0,AK992/#REF!*100,"")</f>
        <v>#REF!</v>
      </c>
      <c r="AQ992" s="223" t="e">
        <f>IF(AL992&gt;0,AL992/#REF!*100,"")</f>
        <v>#REF!</v>
      </c>
      <c r="AR992" s="223" t="e">
        <f t="shared" si="2247"/>
        <v>#REF!</v>
      </c>
      <c r="AS992" s="223" t="e">
        <f t="shared" si="2248"/>
        <v>#REF!</v>
      </c>
      <c r="AT992" s="223" t="e">
        <f>IF(AO992&gt;0,AO992/#REF!*100,"")</f>
        <v>#REF!</v>
      </c>
    </row>
    <row r="993" spans="1:46" ht="15" hidden="1" customHeight="1" outlineLevel="1" thickBot="1">
      <c r="A993" s="2594" t="s">
        <v>17</v>
      </c>
      <c r="B993" s="2583" t="s">
        <v>21</v>
      </c>
      <c r="C993" s="502" t="s">
        <v>302</v>
      </c>
      <c r="D993" s="23"/>
      <c r="E993" s="23"/>
      <c r="F993" s="23"/>
      <c r="G993" s="141"/>
      <c r="H993" s="141"/>
      <c r="I993" s="141"/>
      <c r="J993" s="141"/>
      <c r="K993" s="141"/>
      <c r="L993" s="20">
        <f>SUM(M993:P993)</f>
        <v>0</v>
      </c>
      <c r="M993" s="126"/>
      <c r="N993" s="24"/>
      <c r="O993" s="24"/>
      <c r="P993" s="51"/>
      <c r="Q993" s="756"/>
      <c r="R993" s="756"/>
      <c r="S993" s="756"/>
      <c r="T993" s="756"/>
      <c r="U993" s="20">
        <f t="shared" si="2256"/>
        <v>0</v>
      </c>
      <c r="V993" s="136">
        <f t="shared" si="2256"/>
        <v>0</v>
      </c>
      <c r="W993" s="20">
        <f t="shared" si="2256"/>
        <v>0</v>
      </c>
      <c r="X993" s="20">
        <f t="shared" si="2256"/>
        <v>0</v>
      </c>
      <c r="Y993" s="20">
        <f t="shared" si="2256"/>
        <v>0</v>
      </c>
      <c r="Z993" s="20">
        <f>SUM(AA993:AD993)</f>
        <v>0</v>
      </c>
      <c r="AA993" s="126"/>
      <c r="AB993" s="24"/>
      <c r="AC993" s="24"/>
      <c r="AD993" s="51"/>
      <c r="AE993" s="20">
        <f t="shared" ref="AE993:AI993" si="2259">AE997+AE1001</f>
        <v>0</v>
      </c>
      <c r="AF993" s="136">
        <f t="shared" si="2259"/>
        <v>0</v>
      </c>
      <c r="AG993" s="20">
        <f t="shared" si="2259"/>
        <v>0</v>
      </c>
      <c r="AH993" s="20">
        <f t="shared" si="2259"/>
        <v>0</v>
      </c>
      <c r="AI993" s="20">
        <f t="shared" si="2259"/>
        <v>0</v>
      </c>
      <c r="AJ993" s="19"/>
      <c r="AK993" s="19" t="e">
        <f>#REF!-U993</f>
        <v>#REF!</v>
      </c>
      <c r="AL993" s="19" t="e">
        <f>#REF!-#REF!</f>
        <v>#REF!</v>
      </c>
      <c r="AM993" s="19" t="e">
        <f>Q993-#REF!</f>
        <v>#REF!</v>
      </c>
      <c r="AN993" s="19" t="e">
        <f>R993-#REF!</f>
        <v>#REF!</v>
      </c>
      <c r="AO993" s="19" t="e">
        <f>#REF!-#REF!</f>
        <v>#REF!</v>
      </c>
      <c r="AP993" s="223" t="e">
        <f>IF(AK993&gt;0,AK993/#REF!*100,"")</f>
        <v>#REF!</v>
      </c>
      <c r="AQ993" s="223" t="e">
        <f>IF(AL993&gt;0,AL993/#REF!*100,"")</f>
        <v>#REF!</v>
      </c>
      <c r="AR993" s="223" t="e">
        <f t="shared" si="2247"/>
        <v>#REF!</v>
      </c>
      <c r="AS993" s="223" t="e">
        <f t="shared" si="2248"/>
        <v>#REF!</v>
      </c>
      <c r="AT993" s="223" t="e">
        <f>IF(AO993&gt;0,AO993/#REF!*100,"")</f>
        <v>#REF!</v>
      </c>
    </row>
    <row r="994" spans="1:46" ht="15" hidden="1" customHeight="1" outlineLevel="1" thickBot="1">
      <c r="A994" s="2594"/>
      <c r="B994" s="2583"/>
      <c r="C994" s="502" t="s">
        <v>303</v>
      </c>
      <c r="D994" s="23"/>
      <c r="E994" s="23"/>
      <c r="F994" s="23"/>
      <c r="G994" s="141"/>
      <c r="H994" s="141"/>
      <c r="I994" s="141"/>
      <c r="J994" s="141"/>
      <c r="K994" s="141"/>
      <c r="L994" s="20">
        <f>SUM(M994:P994)</f>
        <v>0</v>
      </c>
      <c r="M994" s="126"/>
      <c r="N994" s="24"/>
      <c r="O994" s="24"/>
      <c r="P994" s="51"/>
      <c r="Q994" s="756"/>
      <c r="R994" s="756"/>
      <c r="S994" s="756"/>
      <c r="T994" s="756"/>
      <c r="U994" s="20">
        <f t="shared" si="2256"/>
        <v>0</v>
      </c>
      <c r="V994" s="136">
        <f t="shared" si="2256"/>
        <v>0</v>
      </c>
      <c r="W994" s="20">
        <f t="shared" si="2256"/>
        <v>0</v>
      </c>
      <c r="X994" s="20">
        <f t="shared" si="2256"/>
        <v>0</v>
      </c>
      <c r="Y994" s="20">
        <f t="shared" si="2256"/>
        <v>0</v>
      </c>
      <c r="Z994" s="20">
        <f>SUM(AA994:AD994)</f>
        <v>0</v>
      </c>
      <c r="AA994" s="126"/>
      <c r="AB994" s="24"/>
      <c r="AC994" s="24"/>
      <c r="AD994" s="51"/>
      <c r="AE994" s="20">
        <f t="shared" ref="AE994:AI994" si="2260">AE998+AE1002</f>
        <v>0</v>
      </c>
      <c r="AF994" s="136">
        <f t="shared" si="2260"/>
        <v>0</v>
      </c>
      <c r="AG994" s="20">
        <f t="shared" si="2260"/>
        <v>0</v>
      </c>
      <c r="AH994" s="20">
        <f t="shared" si="2260"/>
        <v>0</v>
      </c>
      <c r="AI994" s="20">
        <f t="shared" si="2260"/>
        <v>0</v>
      </c>
      <c r="AJ994" s="19"/>
      <c r="AK994" s="19" t="e">
        <f>#REF!-U994</f>
        <v>#REF!</v>
      </c>
      <c r="AL994" s="19" t="e">
        <f>#REF!-#REF!</f>
        <v>#REF!</v>
      </c>
      <c r="AM994" s="19" t="e">
        <f>Q994-#REF!</f>
        <v>#REF!</v>
      </c>
      <c r="AN994" s="19" t="e">
        <f>R994-#REF!</f>
        <v>#REF!</v>
      </c>
      <c r="AO994" s="19" t="e">
        <f>#REF!-#REF!</f>
        <v>#REF!</v>
      </c>
      <c r="AP994" s="223" t="e">
        <f>IF(AK994&gt;0,AK994/#REF!*100,"")</f>
        <v>#REF!</v>
      </c>
      <c r="AQ994" s="223" t="e">
        <f>IF(AL994&gt;0,AL994/#REF!*100,"")</f>
        <v>#REF!</v>
      </c>
      <c r="AR994" s="223" t="e">
        <f t="shared" si="2247"/>
        <v>#REF!</v>
      </c>
      <c r="AS994" s="223" t="e">
        <f t="shared" si="2248"/>
        <v>#REF!</v>
      </c>
      <c r="AT994" s="223" t="e">
        <f>IF(AO994&gt;0,AO994/#REF!*100,"")</f>
        <v>#REF!</v>
      </c>
    </row>
    <row r="995" spans="1:46" ht="15" hidden="1" customHeight="1" outlineLevel="1" thickBot="1">
      <c r="A995" s="2594"/>
      <c r="B995" s="2583"/>
      <c r="C995" s="503" t="s">
        <v>27</v>
      </c>
      <c r="D995" s="27"/>
      <c r="E995" s="27"/>
      <c r="F995" s="27"/>
      <c r="G995" s="146"/>
      <c r="H995" s="146"/>
      <c r="I995" s="146"/>
      <c r="J995" s="146"/>
      <c r="K995" s="146"/>
      <c r="L995" s="29">
        <f t="shared" ref="L995:P995" si="2261">IF(L979&gt;0,L993/L979*100,)</f>
        <v>0</v>
      </c>
      <c r="M995" s="29">
        <f t="shared" si="2261"/>
        <v>0</v>
      </c>
      <c r="N995" s="29">
        <f t="shared" si="2261"/>
        <v>0</v>
      </c>
      <c r="O995" s="29">
        <f t="shared" si="2261"/>
        <v>0</v>
      </c>
      <c r="P995" s="54">
        <f t="shared" si="2261"/>
        <v>0</v>
      </c>
      <c r="Q995" s="756"/>
      <c r="R995" s="756"/>
      <c r="S995" s="756"/>
      <c r="T995" s="756"/>
      <c r="U995" s="67"/>
      <c r="V995" s="126"/>
      <c r="W995" s="24"/>
      <c r="X995" s="24"/>
      <c r="Y995" s="24"/>
      <c r="Z995" s="29">
        <f t="shared" ref="Z995:AD995" si="2262">IF(Z979&gt;0,Z993/Z979*100,)</f>
        <v>0</v>
      </c>
      <c r="AA995" s="29">
        <f t="shared" si="2262"/>
        <v>0</v>
      </c>
      <c r="AB995" s="29">
        <f t="shared" si="2262"/>
        <v>0</v>
      </c>
      <c r="AC995" s="29">
        <f t="shared" si="2262"/>
        <v>0</v>
      </c>
      <c r="AD995" s="54">
        <f t="shared" si="2262"/>
        <v>0</v>
      </c>
      <c r="AE995" s="67"/>
      <c r="AF995" s="126"/>
      <c r="AG995" s="24"/>
      <c r="AH995" s="24"/>
      <c r="AI995" s="24"/>
      <c r="AJ995" s="44"/>
      <c r="AK995" s="19" t="e">
        <f>#REF!-U995</f>
        <v>#REF!</v>
      </c>
      <c r="AL995" s="19" t="e">
        <f>#REF!-#REF!</f>
        <v>#REF!</v>
      </c>
      <c r="AM995" s="19" t="e">
        <f>Q995-#REF!</f>
        <v>#REF!</v>
      </c>
      <c r="AN995" s="19" t="e">
        <f>R995-#REF!</f>
        <v>#REF!</v>
      </c>
      <c r="AO995" s="19" t="e">
        <f>#REF!-#REF!</f>
        <v>#REF!</v>
      </c>
      <c r="AP995" s="223" t="e">
        <f>IF(AK995&gt;0,AK995/#REF!*100,"")</f>
        <v>#REF!</v>
      </c>
      <c r="AQ995" s="223" t="e">
        <f>IF(AL995&gt;0,AL995/#REF!*100,"")</f>
        <v>#REF!</v>
      </c>
      <c r="AR995" s="223" t="e">
        <f t="shared" si="2247"/>
        <v>#REF!</v>
      </c>
      <c r="AS995" s="223" t="e">
        <f t="shared" si="2248"/>
        <v>#REF!</v>
      </c>
      <c r="AT995" s="223" t="e">
        <f>IF(AO995&gt;0,AO995/#REF!*100,"")</f>
        <v>#REF!</v>
      </c>
    </row>
    <row r="996" spans="1:46" ht="15" hidden="1" customHeight="1" outlineLevel="1" thickBot="1">
      <c r="A996" s="2594"/>
      <c r="B996" s="2583"/>
      <c r="C996" s="503" t="s">
        <v>75</v>
      </c>
      <c r="D996" s="27"/>
      <c r="E996" s="27"/>
      <c r="F996" s="27"/>
      <c r="G996" s="146"/>
      <c r="H996" s="146"/>
      <c r="I996" s="146"/>
      <c r="J996" s="146"/>
      <c r="K996" s="146"/>
      <c r="L996" s="29">
        <f t="shared" ref="L996:P996" si="2263">IF(L985&gt;0,L993/L985*100,)</f>
        <v>0</v>
      </c>
      <c r="M996" s="29">
        <f t="shared" si="2263"/>
        <v>0</v>
      </c>
      <c r="N996" s="29">
        <f t="shared" si="2263"/>
        <v>0</v>
      </c>
      <c r="O996" s="29">
        <f t="shared" si="2263"/>
        <v>0</v>
      </c>
      <c r="P996" s="54">
        <f t="shared" si="2263"/>
        <v>0</v>
      </c>
      <c r="Q996" s="756"/>
      <c r="R996" s="756"/>
      <c r="S996" s="756"/>
      <c r="T996" s="756"/>
      <c r="U996" s="67"/>
      <c r="V996" s="126"/>
      <c r="W996" s="24"/>
      <c r="X996" s="24"/>
      <c r="Y996" s="24"/>
      <c r="Z996" s="29">
        <f t="shared" ref="Z996:AD996" si="2264">IF(Z985&gt;0,Z993/Z985*100,)</f>
        <v>0</v>
      </c>
      <c r="AA996" s="29">
        <f t="shared" si="2264"/>
        <v>0</v>
      </c>
      <c r="AB996" s="29">
        <f t="shared" si="2264"/>
        <v>0</v>
      </c>
      <c r="AC996" s="29">
        <f t="shared" si="2264"/>
        <v>0</v>
      </c>
      <c r="AD996" s="54">
        <f t="shared" si="2264"/>
        <v>0</v>
      </c>
      <c r="AE996" s="67"/>
      <c r="AF996" s="126"/>
      <c r="AG996" s="24"/>
      <c r="AH996" s="24"/>
      <c r="AI996" s="24"/>
      <c r="AJ996" s="44"/>
      <c r="AK996" s="19" t="e">
        <f>#REF!-U996</f>
        <v>#REF!</v>
      </c>
      <c r="AL996" s="19" t="e">
        <f>#REF!-#REF!</f>
        <v>#REF!</v>
      </c>
      <c r="AM996" s="19" t="e">
        <f>Q996-#REF!</f>
        <v>#REF!</v>
      </c>
      <c r="AN996" s="19" t="e">
        <f>R996-#REF!</f>
        <v>#REF!</v>
      </c>
      <c r="AO996" s="19" t="e">
        <f>#REF!-#REF!</f>
        <v>#REF!</v>
      </c>
      <c r="AP996" s="223" t="e">
        <f>IF(AK996&gt;0,AK996/#REF!*100,"")</f>
        <v>#REF!</v>
      </c>
      <c r="AQ996" s="223" t="e">
        <f>IF(AL996&gt;0,AL996/#REF!*100,"")</f>
        <v>#REF!</v>
      </c>
      <c r="AR996" s="223" t="e">
        <f t="shared" si="2247"/>
        <v>#REF!</v>
      </c>
      <c r="AS996" s="223" t="e">
        <f t="shared" si="2248"/>
        <v>#REF!</v>
      </c>
      <c r="AT996" s="223" t="e">
        <f>IF(AO996&gt;0,AO996/#REF!*100,"")</f>
        <v>#REF!</v>
      </c>
    </row>
    <row r="997" spans="1:46" ht="15" hidden="1" customHeight="1" outlineLevel="1" thickBot="1">
      <c r="A997" s="2594" t="s">
        <v>19</v>
      </c>
      <c r="B997" s="2583" t="s">
        <v>22</v>
      </c>
      <c r="C997" s="502" t="s">
        <v>302</v>
      </c>
      <c r="D997" s="23"/>
      <c r="E997" s="23"/>
      <c r="F997" s="23"/>
      <c r="G997" s="141"/>
      <c r="H997" s="141"/>
      <c r="I997" s="141"/>
      <c r="J997" s="141"/>
      <c r="K997" s="141"/>
      <c r="L997" s="45">
        <f>SUM(M997:P997)</f>
        <v>0</v>
      </c>
      <c r="M997" s="143"/>
      <c r="N997" s="26"/>
      <c r="O997" s="26"/>
      <c r="P997" s="52"/>
      <c r="Q997" s="756"/>
      <c r="R997" s="756"/>
      <c r="S997" s="756"/>
      <c r="T997" s="756"/>
      <c r="U997" s="20">
        <f t="shared" ref="U997" si="2265">U996*0.76*1.49/1000</f>
        <v>0</v>
      </c>
      <c r="V997" s="136">
        <f>V996*0.76*1.49/1000</f>
        <v>0</v>
      </c>
      <c r="W997" s="20">
        <f>W996*0.76*1.49/1000</f>
        <v>0</v>
      </c>
      <c r="X997" s="20">
        <f>X996*0.76*1.49/1000</f>
        <v>0</v>
      </c>
      <c r="Y997" s="20">
        <f>Y996*0.76*1.49/1000</f>
        <v>0</v>
      </c>
      <c r="Z997" s="45">
        <f>SUM(AA997:AD997)</f>
        <v>0</v>
      </c>
      <c r="AA997" s="143"/>
      <c r="AB997" s="26"/>
      <c r="AC997" s="26"/>
      <c r="AD997" s="52"/>
      <c r="AE997" s="20">
        <f t="shared" ref="AE997" si="2266">AE996*0.76*1.49/1000</f>
        <v>0</v>
      </c>
      <c r="AF997" s="136">
        <f>AF996*0.76*1.49/1000</f>
        <v>0</v>
      </c>
      <c r="AG997" s="20">
        <f>AG996*0.76*1.49/1000</f>
        <v>0</v>
      </c>
      <c r="AH997" s="20">
        <f>AH996*0.76*1.49/1000</f>
        <v>0</v>
      </c>
      <c r="AI997" s="20">
        <f>AI996*0.76*1.49/1000</f>
        <v>0</v>
      </c>
      <c r="AJ997" s="19"/>
      <c r="AK997" s="19" t="e">
        <f>#REF!-U997</f>
        <v>#REF!</v>
      </c>
      <c r="AL997" s="19" t="e">
        <f>#REF!-#REF!</f>
        <v>#REF!</v>
      </c>
      <c r="AM997" s="19" t="e">
        <f>Q997-#REF!</f>
        <v>#REF!</v>
      </c>
      <c r="AN997" s="19" t="e">
        <f>R997-#REF!</f>
        <v>#REF!</v>
      </c>
      <c r="AO997" s="19" t="e">
        <f>#REF!-#REF!</f>
        <v>#REF!</v>
      </c>
      <c r="AP997" s="223" t="e">
        <f>IF(AK997&gt;0,AK997/#REF!*100,"")</f>
        <v>#REF!</v>
      </c>
      <c r="AQ997" s="223" t="e">
        <f>IF(AL997&gt;0,AL997/#REF!*100,"")</f>
        <v>#REF!</v>
      </c>
      <c r="AR997" s="223" t="e">
        <f t="shared" si="2247"/>
        <v>#REF!</v>
      </c>
      <c r="AS997" s="223" t="e">
        <f t="shared" si="2248"/>
        <v>#REF!</v>
      </c>
      <c r="AT997" s="223" t="e">
        <f>IF(AO997&gt;0,AO997/#REF!*100,"")</f>
        <v>#REF!</v>
      </c>
    </row>
    <row r="998" spans="1:46" ht="15" hidden="1" customHeight="1" outlineLevel="1" thickBot="1">
      <c r="A998" s="2594"/>
      <c r="B998" s="2583"/>
      <c r="C998" s="502" t="s">
        <v>303</v>
      </c>
      <c r="D998" s="23"/>
      <c r="E998" s="23"/>
      <c r="F998" s="23"/>
      <c r="G998" s="141"/>
      <c r="H998" s="141"/>
      <c r="I998" s="141"/>
      <c r="J998" s="141"/>
      <c r="K998" s="141"/>
      <c r="L998" s="45">
        <f>SUM(M998:P998)</f>
        <v>0</v>
      </c>
      <c r="M998" s="143"/>
      <c r="N998" s="26"/>
      <c r="O998" s="26"/>
      <c r="P998" s="52"/>
      <c r="Q998" s="756"/>
      <c r="R998" s="756"/>
      <c r="S998" s="756"/>
      <c r="T998" s="756"/>
      <c r="U998" s="67"/>
      <c r="V998" s="126"/>
      <c r="W998" s="24"/>
      <c r="X998" s="24"/>
      <c r="Y998" s="24"/>
      <c r="Z998" s="45">
        <f>SUM(AA998:AD998)</f>
        <v>0</v>
      </c>
      <c r="AA998" s="143"/>
      <c r="AB998" s="26"/>
      <c r="AC998" s="26"/>
      <c r="AD998" s="52"/>
      <c r="AE998" s="67"/>
      <c r="AF998" s="126"/>
      <c r="AG998" s="24"/>
      <c r="AH998" s="24"/>
      <c r="AI998" s="24"/>
      <c r="AJ998" s="44"/>
      <c r="AK998" s="19" t="e">
        <f>#REF!-U998</f>
        <v>#REF!</v>
      </c>
      <c r="AL998" s="19" t="e">
        <f>#REF!-#REF!</f>
        <v>#REF!</v>
      </c>
      <c r="AM998" s="19" t="e">
        <f>Q998-#REF!</f>
        <v>#REF!</v>
      </c>
      <c r="AN998" s="19" t="e">
        <f>R998-#REF!</f>
        <v>#REF!</v>
      </c>
      <c r="AO998" s="19" t="e">
        <f>#REF!-#REF!</f>
        <v>#REF!</v>
      </c>
      <c r="AP998" s="223" t="e">
        <f>IF(AK998&gt;0,AK998/#REF!*100,"")</f>
        <v>#REF!</v>
      </c>
      <c r="AQ998" s="223" t="e">
        <f>IF(AL998&gt;0,AL998/#REF!*100,"")</f>
        <v>#REF!</v>
      </c>
      <c r="AR998" s="223" t="e">
        <f t="shared" si="2247"/>
        <v>#REF!</v>
      </c>
      <c r="AS998" s="223" t="e">
        <f t="shared" si="2248"/>
        <v>#REF!</v>
      </c>
      <c r="AT998" s="223" t="e">
        <f>IF(AO998&gt;0,AO998/#REF!*100,"")</f>
        <v>#REF!</v>
      </c>
    </row>
    <row r="999" spans="1:46" ht="15" hidden="1" customHeight="1" outlineLevel="1" thickBot="1">
      <c r="A999" s="2594"/>
      <c r="B999" s="2583"/>
      <c r="C999" s="503" t="s">
        <v>28</v>
      </c>
      <c r="D999" s="27"/>
      <c r="E999" s="27"/>
      <c r="F999" s="27"/>
      <c r="G999" s="146"/>
      <c r="H999" s="146"/>
      <c r="I999" s="146"/>
      <c r="J999" s="146"/>
      <c r="K999" s="146"/>
      <c r="L999" s="29">
        <f t="shared" ref="L999:P999" si="2267">IF(L980&gt;0,L997/L980*100,)</f>
        <v>0</v>
      </c>
      <c r="M999" s="29">
        <f t="shared" si="2267"/>
        <v>0</v>
      </c>
      <c r="N999" s="29">
        <f t="shared" si="2267"/>
        <v>0</v>
      </c>
      <c r="O999" s="29">
        <f t="shared" si="2267"/>
        <v>0</v>
      </c>
      <c r="P999" s="54">
        <f t="shared" si="2267"/>
        <v>0</v>
      </c>
      <c r="Q999" s="756"/>
      <c r="R999" s="756"/>
      <c r="S999" s="756"/>
      <c r="T999" s="756"/>
      <c r="U999" s="67"/>
      <c r="V999" s="126"/>
      <c r="W999" s="24"/>
      <c r="X999" s="24"/>
      <c r="Y999" s="24"/>
      <c r="Z999" s="29">
        <f t="shared" ref="Z999:AD999" si="2268">IF(Z980&gt;0,Z997/Z980*100,)</f>
        <v>0</v>
      </c>
      <c r="AA999" s="29">
        <f t="shared" si="2268"/>
        <v>0</v>
      </c>
      <c r="AB999" s="29">
        <f t="shared" si="2268"/>
        <v>0</v>
      </c>
      <c r="AC999" s="29">
        <f t="shared" si="2268"/>
        <v>0</v>
      </c>
      <c r="AD999" s="54">
        <f t="shared" si="2268"/>
        <v>0</v>
      </c>
      <c r="AE999" s="67"/>
      <c r="AF999" s="126"/>
      <c r="AG999" s="24"/>
      <c r="AH999" s="24"/>
      <c r="AI999" s="24"/>
      <c r="AJ999" s="44"/>
      <c r="AK999" s="19" t="e">
        <f>#REF!-U999</f>
        <v>#REF!</v>
      </c>
      <c r="AL999" s="19" t="e">
        <f>#REF!-#REF!</f>
        <v>#REF!</v>
      </c>
      <c r="AM999" s="19" t="e">
        <f>Q999-#REF!</f>
        <v>#REF!</v>
      </c>
      <c r="AN999" s="19" t="e">
        <f>R999-#REF!</f>
        <v>#REF!</v>
      </c>
      <c r="AO999" s="19" t="e">
        <f>#REF!-#REF!</f>
        <v>#REF!</v>
      </c>
      <c r="AP999" s="223" t="e">
        <f>IF(AK999&gt;0,AK999/#REF!*100,"")</f>
        <v>#REF!</v>
      </c>
      <c r="AQ999" s="223" t="e">
        <f>IF(AL999&gt;0,AL999/#REF!*100,"")</f>
        <v>#REF!</v>
      </c>
      <c r="AR999" s="223" t="e">
        <f t="shared" si="2247"/>
        <v>#REF!</v>
      </c>
      <c r="AS999" s="223" t="e">
        <f t="shared" si="2248"/>
        <v>#REF!</v>
      </c>
      <c r="AT999" s="223" t="e">
        <f>IF(AO999&gt;0,AO999/#REF!*100,"")</f>
        <v>#REF!</v>
      </c>
    </row>
    <row r="1000" spans="1:46" ht="15" hidden="1" customHeight="1" outlineLevel="1" thickBot="1">
      <c r="A1000" s="2594"/>
      <c r="B1000" s="2583"/>
      <c r="C1000" s="503" t="s">
        <v>76</v>
      </c>
      <c r="D1000" s="27"/>
      <c r="E1000" s="27"/>
      <c r="F1000" s="27"/>
      <c r="G1000" s="146"/>
      <c r="H1000" s="146"/>
      <c r="I1000" s="146"/>
      <c r="J1000" s="146"/>
      <c r="K1000" s="146"/>
      <c r="L1000" s="29">
        <f t="shared" ref="L1000:P1000" si="2269">IF(L986&gt;0,L997/L986*100,)</f>
        <v>0</v>
      </c>
      <c r="M1000" s="29">
        <f t="shared" si="2269"/>
        <v>0</v>
      </c>
      <c r="N1000" s="29">
        <f t="shared" si="2269"/>
        <v>0</v>
      </c>
      <c r="O1000" s="29">
        <f t="shared" si="2269"/>
        <v>0</v>
      </c>
      <c r="P1000" s="54">
        <f t="shared" si="2269"/>
        <v>0</v>
      </c>
      <c r="Q1000" s="756"/>
      <c r="R1000" s="756"/>
      <c r="S1000" s="756"/>
      <c r="T1000" s="756"/>
      <c r="U1000" s="67"/>
      <c r="V1000" s="126"/>
      <c r="W1000" s="24"/>
      <c r="X1000" s="24"/>
      <c r="Y1000" s="24"/>
      <c r="Z1000" s="29">
        <f t="shared" ref="Z1000:AD1000" si="2270">IF(Z986&gt;0,Z997/Z986*100,)</f>
        <v>0</v>
      </c>
      <c r="AA1000" s="29">
        <f t="shared" si="2270"/>
        <v>0</v>
      </c>
      <c r="AB1000" s="29">
        <f t="shared" si="2270"/>
        <v>0</v>
      </c>
      <c r="AC1000" s="29">
        <f t="shared" si="2270"/>
        <v>0</v>
      </c>
      <c r="AD1000" s="54">
        <f t="shared" si="2270"/>
        <v>0</v>
      </c>
      <c r="AE1000" s="67"/>
      <c r="AF1000" s="126"/>
      <c r="AG1000" s="24"/>
      <c r="AH1000" s="24"/>
      <c r="AI1000" s="24"/>
      <c r="AJ1000" s="44"/>
      <c r="AK1000" s="19" t="e">
        <f>#REF!-U1000</f>
        <v>#REF!</v>
      </c>
      <c r="AL1000" s="19" t="e">
        <f>#REF!-#REF!</f>
        <v>#REF!</v>
      </c>
      <c r="AM1000" s="19" t="e">
        <f>Q1000-#REF!</f>
        <v>#REF!</v>
      </c>
      <c r="AN1000" s="19" t="e">
        <f>R1000-#REF!</f>
        <v>#REF!</v>
      </c>
      <c r="AO1000" s="19" t="e">
        <f>#REF!-#REF!</f>
        <v>#REF!</v>
      </c>
      <c r="AP1000" s="223" t="e">
        <f>IF(AK1000&gt;0,AK1000/#REF!*100,"")</f>
        <v>#REF!</v>
      </c>
      <c r="AQ1000" s="223" t="e">
        <f>IF(AL1000&gt;0,AL1000/#REF!*100,"")</f>
        <v>#REF!</v>
      </c>
      <c r="AR1000" s="223" t="e">
        <f t="shared" si="2247"/>
        <v>#REF!</v>
      </c>
      <c r="AS1000" s="223" t="e">
        <f t="shared" si="2248"/>
        <v>#REF!</v>
      </c>
      <c r="AT1000" s="223" t="e">
        <f>IF(AO1000&gt;0,AO1000/#REF!*100,"")</f>
        <v>#REF!</v>
      </c>
    </row>
    <row r="1001" spans="1:46" ht="15" hidden="1" customHeight="1" outlineLevel="1" thickBot="1">
      <c r="A1001" s="2594" t="s">
        <v>37</v>
      </c>
      <c r="B1001" s="2583" t="s">
        <v>23</v>
      </c>
      <c r="C1001" s="502" t="s">
        <v>302</v>
      </c>
      <c r="D1001" s="23"/>
      <c r="E1001" s="23"/>
      <c r="F1001" s="23"/>
      <c r="G1001" s="141"/>
      <c r="H1001" s="141"/>
      <c r="I1001" s="141"/>
      <c r="J1001" s="141"/>
      <c r="K1001" s="141"/>
      <c r="L1001" s="45">
        <f>SUM(M1001:P1001)</f>
        <v>0</v>
      </c>
      <c r="M1001" s="143"/>
      <c r="N1001" s="26"/>
      <c r="O1001" s="26"/>
      <c r="P1001" s="52"/>
      <c r="Q1001" s="756"/>
      <c r="R1001" s="756"/>
      <c r="S1001" s="756"/>
      <c r="T1001" s="756"/>
      <c r="U1001" s="20">
        <f t="shared" ref="U1001" si="2271">U1000*0.76*1.49/1000</f>
        <v>0</v>
      </c>
      <c r="V1001" s="136">
        <f>V1000*0.76*1.49/1000</f>
        <v>0</v>
      </c>
      <c r="W1001" s="20">
        <f>W1000*0.76*1.49/1000</f>
        <v>0</v>
      </c>
      <c r="X1001" s="20">
        <f>X1000*0.76*1.49/1000</f>
        <v>0</v>
      </c>
      <c r="Y1001" s="20">
        <f>Y1000*0.76*1.49/1000</f>
        <v>0</v>
      </c>
      <c r="Z1001" s="45">
        <f>SUM(AA1001:AD1001)</f>
        <v>0</v>
      </c>
      <c r="AA1001" s="143"/>
      <c r="AB1001" s="26"/>
      <c r="AC1001" s="26"/>
      <c r="AD1001" s="52"/>
      <c r="AE1001" s="20">
        <f t="shared" ref="AE1001" si="2272">AE1000*0.76*1.49/1000</f>
        <v>0</v>
      </c>
      <c r="AF1001" s="136">
        <f>AF1000*0.76*1.49/1000</f>
        <v>0</v>
      </c>
      <c r="AG1001" s="20">
        <f>AG1000*0.76*1.49/1000</f>
        <v>0</v>
      </c>
      <c r="AH1001" s="20">
        <f>AH1000*0.76*1.49/1000</f>
        <v>0</v>
      </c>
      <c r="AI1001" s="20">
        <f>AI1000*0.76*1.49/1000</f>
        <v>0</v>
      </c>
      <c r="AJ1001" s="19"/>
      <c r="AK1001" s="19" t="e">
        <f>#REF!-U1001</f>
        <v>#REF!</v>
      </c>
      <c r="AL1001" s="19" t="e">
        <f>#REF!-#REF!</f>
        <v>#REF!</v>
      </c>
      <c r="AM1001" s="19" t="e">
        <f>Q1001-#REF!</f>
        <v>#REF!</v>
      </c>
      <c r="AN1001" s="19" t="e">
        <f>R1001-#REF!</f>
        <v>#REF!</v>
      </c>
      <c r="AO1001" s="19" t="e">
        <f>#REF!-#REF!</f>
        <v>#REF!</v>
      </c>
      <c r="AP1001" s="223" t="e">
        <f>IF(AK1001&gt;0,AK1001/#REF!*100,"")</f>
        <v>#REF!</v>
      </c>
      <c r="AQ1001" s="223" t="e">
        <f>IF(AL1001&gt;0,AL1001/#REF!*100,"")</f>
        <v>#REF!</v>
      </c>
      <c r="AR1001" s="223" t="e">
        <f t="shared" si="2247"/>
        <v>#REF!</v>
      </c>
      <c r="AS1001" s="223" t="e">
        <f t="shared" si="2248"/>
        <v>#REF!</v>
      </c>
      <c r="AT1001" s="223" t="e">
        <f>IF(AO1001&gt;0,AO1001/#REF!*100,"")</f>
        <v>#REF!</v>
      </c>
    </row>
    <row r="1002" spans="1:46" ht="15" hidden="1" customHeight="1" outlineLevel="1" thickBot="1">
      <c r="A1002" s="2594"/>
      <c r="B1002" s="2583"/>
      <c r="C1002" s="502" t="s">
        <v>303</v>
      </c>
      <c r="D1002" s="23"/>
      <c r="E1002" s="23"/>
      <c r="F1002" s="23"/>
      <c r="G1002" s="141"/>
      <c r="H1002" s="141"/>
      <c r="I1002" s="141"/>
      <c r="J1002" s="141"/>
      <c r="K1002" s="141"/>
      <c r="L1002" s="45">
        <f>SUM(M1002:P1002)</f>
        <v>0</v>
      </c>
      <c r="M1002" s="143"/>
      <c r="N1002" s="26"/>
      <c r="O1002" s="26"/>
      <c r="P1002" s="52"/>
      <c r="Q1002" s="756"/>
      <c r="R1002" s="756"/>
      <c r="S1002" s="756"/>
      <c r="T1002" s="756"/>
      <c r="U1002" s="67"/>
      <c r="V1002" s="126"/>
      <c r="W1002" s="24"/>
      <c r="X1002" s="24"/>
      <c r="Y1002" s="24"/>
      <c r="Z1002" s="45">
        <f>SUM(AA1002:AD1002)</f>
        <v>0</v>
      </c>
      <c r="AA1002" s="143"/>
      <c r="AB1002" s="26"/>
      <c r="AC1002" s="26"/>
      <c r="AD1002" s="52"/>
      <c r="AE1002" s="67"/>
      <c r="AF1002" s="126"/>
      <c r="AG1002" s="24"/>
      <c r="AH1002" s="24"/>
      <c r="AI1002" s="24"/>
      <c r="AJ1002" s="44"/>
      <c r="AK1002" s="19" t="e">
        <f>#REF!-U1002</f>
        <v>#REF!</v>
      </c>
      <c r="AL1002" s="19" t="e">
        <f>#REF!-#REF!</f>
        <v>#REF!</v>
      </c>
      <c r="AM1002" s="19" t="e">
        <f>Q1002-#REF!</f>
        <v>#REF!</v>
      </c>
      <c r="AN1002" s="19" t="e">
        <f>R1002-#REF!</f>
        <v>#REF!</v>
      </c>
      <c r="AO1002" s="19" t="e">
        <f>#REF!-#REF!</f>
        <v>#REF!</v>
      </c>
      <c r="AP1002" s="223" t="e">
        <f>IF(AK1002&gt;0,AK1002/#REF!*100,"")</f>
        <v>#REF!</v>
      </c>
      <c r="AQ1002" s="223" t="e">
        <f>IF(AL1002&gt;0,AL1002/#REF!*100,"")</f>
        <v>#REF!</v>
      </c>
      <c r="AR1002" s="223" t="e">
        <f t="shared" si="2247"/>
        <v>#REF!</v>
      </c>
      <c r="AS1002" s="223" t="e">
        <f t="shared" si="2248"/>
        <v>#REF!</v>
      </c>
      <c r="AT1002" s="223" t="e">
        <f>IF(AO1002&gt;0,AO1002/#REF!*100,"")</f>
        <v>#REF!</v>
      </c>
    </row>
    <row r="1003" spans="1:46" ht="15" hidden="1" customHeight="1" outlineLevel="1" thickBot="1">
      <c r="A1003" s="2594"/>
      <c r="B1003" s="2583"/>
      <c r="C1003" s="503" t="s">
        <v>29</v>
      </c>
      <c r="D1003" s="27"/>
      <c r="E1003" s="27"/>
      <c r="F1003" s="27"/>
      <c r="G1003" s="146"/>
      <c r="H1003" s="146"/>
      <c r="I1003" s="146"/>
      <c r="J1003" s="146"/>
      <c r="K1003" s="146"/>
      <c r="L1003" s="29">
        <f t="shared" ref="L1003:P1003" si="2273">IF(L981&gt;0,L1001/L981*100,)</f>
        <v>0</v>
      </c>
      <c r="M1003" s="29">
        <f t="shared" si="2273"/>
        <v>0</v>
      </c>
      <c r="N1003" s="29">
        <f t="shared" si="2273"/>
        <v>0</v>
      </c>
      <c r="O1003" s="29">
        <f t="shared" si="2273"/>
        <v>0</v>
      </c>
      <c r="P1003" s="54">
        <f t="shared" si="2273"/>
        <v>0</v>
      </c>
      <c r="Q1003" s="756"/>
      <c r="R1003" s="756"/>
      <c r="S1003" s="756"/>
      <c r="T1003" s="756"/>
      <c r="U1003" s="67"/>
      <c r="V1003" s="126"/>
      <c r="W1003" s="24"/>
      <c r="X1003" s="24"/>
      <c r="Y1003" s="24"/>
      <c r="Z1003" s="29">
        <f t="shared" ref="Z1003:AD1003" si="2274">IF(Z981&gt;0,Z1001/Z981*100,)</f>
        <v>0</v>
      </c>
      <c r="AA1003" s="29">
        <f t="shared" si="2274"/>
        <v>0</v>
      </c>
      <c r="AB1003" s="29">
        <f t="shared" si="2274"/>
        <v>0</v>
      </c>
      <c r="AC1003" s="29">
        <f t="shared" si="2274"/>
        <v>0</v>
      </c>
      <c r="AD1003" s="54">
        <f t="shared" si="2274"/>
        <v>0</v>
      </c>
      <c r="AE1003" s="67"/>
      <c r="AF1003" s="126"/>
      <c r="AG1003" s="24"/>
      <c r="AH1003" s="24"/>
      <c r="AI1003" s="24"/>
      <c r="AJ1003" s="44"/>
      <c r="AK1003" s="19" t="e">
        <f>#REF!-U1003</f>
        <v>#REF!</v>
      </c>
      <c r="AL1003" s="19" t="e">
        <f>#REF!-#REF!</f>
        <v>#REF!</v>
      </c>
      <c r="AM1003" s="19" t="e">
        <f>Q1003-#REF!</f>
        <v>#REF!</v>
      </c>
      <c r="AN1003" s="19" t="e">
        <f>R1003-#REF!</f>
        <v>#REF!</v>
      </c>
      <c r="AO1003" s="19" t="e">
        <f>#REF!-#REF!</f>
        <v>#REF!</v>
      </c>
      <c r="AP1003" s="223" t="e">
        <f>IF(AK1003&gt;0,AK1003/#REF!*100,"")</f>
        <v>#REF!</v>
      </c>
      <c r="AQ1003" s="223" t="e">
        <f>IF(AL1003&gt;0,AL1003/#REF!*100,"")</f>
        <v>#REF!</v>
      </c>
      <c r="AR1003" s="223" t="e">
        <f t="shared" si="2247"/>
        <v>#REF!</v>
      </c>
      <c r="AS1003" s="223" t="e">
        <f t="shared" si="2248"/>
        <v>#REF!</v>
      </c>
      <c r="AT1003" s="223" t="e">
        <f>IF(AO1003&gt;0,AO1003/#REF!*100,"")</f>
        <v>#REF!</v>
      </c>
    </row>
    <row r="1004" spans="1:46" ht="15" hidden="1" customHeight="1" outlineLevel="1" thickBot="1">
      <c r="A1004" s="2594"/>
      <c r="B1004" s="2583"/>
      <c r="C1004" s="503" t="s">
        <v>77</v>
      </c>
      <c r="D1004" s="27"/>
      <c r="E1004" s="27"/>
      <c r="F1004" s="27"/>
      <c r="G1004" s="146"/>
      <c r="H1004" s="146"/>
      <c r="I1004" s="146"/>
      <c r="J1004" s="146"/>
      <c r="K1004" s="146"/>
      <c r="L1004" s="29">
        <f t="shared" ref="L1004:P1004" si="2275">IF(L987&gt;0,L1001/L987*100,)</f>
        <v>0</v>
      </c>
      <c r="M1004" s="29">
        <f t="shared" si="2275"/>
        <v>0</v>
      </c>
      <c r="N1004" s="29">
        <f t="shared" si="2275"/>
        <v>0</v>
      </c>
      <c r="O1004" s="29">
        <f t="shared" si="2275"/>
        <v>0</v>
      </c>
      <c r="P1004" s="54">
        <f t="shared" si="2275"/>
        <v>0</v>
      </c>
      <c r="Q1004" s="756"/>
      <c r="R1004" s="756"/>
      <c r="S1004" s="756"/>
      <c r="T1004" s="756"/>
      <c r="U1004" s="67"/>
      <c r="V1004" s="126"/>
      <c r="W1004" s="24"/>
      <c r="X1004" s="24"/>
      <c r="Y1004" s="24"/>
      <c r="Z1004" s="29">
        <f t="shared" ref="Z1004:AD1004" si="2276">IF(Z987&gt;0,Z1001/Z987*100,)</f>
        <v>0</v>
      </c>
      <c r="AA1004" s="29">
        <f t="shared" si="2276"/>
        <v>0</v>
      </c>
      <c r="AB1004" s="29">
        <f t="shared" si="2276"/>
        <v>0</v>
      </c>
      <c r="AC1004" s="29">
        <f t="shared" si="2276"/>
        <v>0</v>
      </c>
      <c r="AD1004" s="54">
        <f t="shared" si="2276"/>
        <v>0</v>
      </c>
      <c r="AE1004" s="67"/>
      <c r="AF1004" s="126"/>
      <c r="AG1004" s="24"/>
      <c r="AH1004" s="24"/>
      <c r="AI1004" s="24"/>
      <c r="AJ1004" s="44"/>
      <c r="AK1004" s="19" t="e">
        <f>#REF!-U1004</f>
        <v>#REF!</v>
      </c>
      <c r="AL1004" s="19" t="e">
        <f>#REF!-#REF!</f>
        <v>#REF!</v>
      </c>
      <c r="AM1004" s="19" t="e">
        <f>Q1004-#REF!</f>
        <v>#REF!</v>
      </c>
      <c r="AN1004" s="19" t="e">
        <f>R1004-#REF!</f>
        <v>#REF!</v>
      </c>
      <c r="AO1004" s="19" t="e">
        <f>#REF!-#REF!</f>
        <v>#REF!</v>
      </c>
      <c r="AP1004" s="223" t="e">
        <f>IF(AK1004&gt;0,AK1004/#REF!*100,"")</f>
        <v>#REF!</v>
      </c>
      <c r="AQ1004" s="223" t="e">
        <f>IF(AL1004&gt;0,AL1004/#REF!*100,"")</f>
        <v>#REF!</v>
      </c>
      <c r="AR1004" s="223" t="e">
        <f t="shared" si="2247"/>
        <v>#REF!</v>
      </c>
      <c r="AS1004" s="223" t="e">
        <f t="shared" si="2248"/>
        <v>#REF!</v>
      </c>
      <c r="AT1004" s="223" t="e">
        <f>IF(AO1004&gt;0,AO1004/#REF!*100,"")</f>
        <v>#REF!</v>
      </c>
    </row>
    <row r="1005" spans="1:46" ht="15" hidden="1" customHeight="1" outlineLevel="1" thickBot="1">
      <c r="A1005" s="2594" t="s">
        <v>38</v>
      </c>
      <c r="B1005" s="2583" t="s">
        <v>24</v>
      </c>
      <c r="C1005" s="502" t="s">
        <v>302</v>
      </c>
      <c r="D1005" s="23"/>
      <c r="E1005" s="23"/>
      <c r="F1005" s="23"/>
      <c r="G1005" s="141"/>
      <c r="H1005" s="141"/>
      <c r="I1005" s="141"/>
      <c r="J1005" s="141"/>
      <c r="K1005" s="141"/>
      <c r="L1005" s="45">
        <f>SUM(M1005:P1005)</f>
        <v>0</v>
      </c>
      <c r="M1005" s="143"/>
      <c r="N1005" s="26"/>
      <c r="O1005" s="26"/>
      <c r="P1005" s="52"/>
      <c r="Q1005" s="756"/>
      <c r="R1005" s="756"/>
      <c r="S1005" s="756"/>
      <c r="T1005" s="756"/>
      <c r="U1005" s="20">
        <f t="shared" ref="U1005:Y1007" si="2277">U1009+U1013</f>
        <v>0</v>
      </c>
      <c r="V1005" s="136">
        <f t="shared" si="2277"/>
        <v>0</v>
      </c>
      <c r="W1005" s="20">
        <f t="shared" si="2277"/>
        <v>0</v>
      </c>
      <c r="X1005" s="20">
        <f t="shared" si="2277"/>
        <v>0</v>
      </c>
      <c r="Y1005" s="20">
        <f t="shared" si="2277"/>
        <v>0</v>
      </c>
      <c r="Z1005" s="45">
        <f>SUM(AA1005:AD1005)</f>
        <v>0</v>
      </c>
      <c r="AA1005" s="143"/>
      <c r="AB1005" s="26"/>
      <c r="AC1005" s="26"/>
      <c r="AD1005" s="52"/>
      <c r="AE1005" s="20">
        <f t="shared" ref="AE1005:AI1005" si="2278">AE1009+AE1013</f>
        <v>0</v>
      </c>
      <c r="AF1005" s="136">
        <f t="shared" si="2278"/>
        <v>0</v>
      </c>
      <c r="AG1005" s="20">
        <f t="shared" si="2278"/>
        <v>0</v>
      </c>
      <c r="AH1005" s="20">
        <f t="shared" si="2278"/>
        <v>0</v>
      </c>
      <c r="AI1005" s="20">
        <f t="shared" si="2278"/>
        <v>0</v>
      </c>
      <c r="AJ1005" s="19"/>
      <c r="AK1005" s="19" t="e">
        <f>#REF!-U1005</f>
        <v>#REF!</v>
      </c>
      <c r="AL1005" s="19" t="e">
        <f>#REF!-#REF!</f>
        <v>#REF!</v>
      </c>
      <c r="AM1005" s="19" t="e">
        <f>Q1005-#REF!</f>
        <v>#REF!</v>
      </c>
      <c r="AN1005" s="19" t="e">
        <f>R1005-#REF!</f>
        <v>#REF!</v>
      </c>
      <c r="AO1005" s="19" t="e">
        <f>#REF!-#REF!</f>
        <v>#REF!</v>
      </c>
      <c r="AP1005" s="223" t="e">
        <f>IF(AK1005&gt;0,AK1005/#REF!*100,"")</f>
        <v>#REF!</v>
      </c>
      <c r="AQ1005" s="223" t="e">
        <f>IF(AL1005&gt;0,AL1005/#REF!*100,"")</f>
        <v>#REF!</v>
      </c>
      <c r="AR1005" s="223" t="e">
        <f t="shared" si="2247"/>
        <v>#REF!</v>
      </c>
      <c r="AS1005" s="223" t="e">
        <f t="shared" si="2248"/>
        <v>#REF!</v>
      </c>
      <c r="AT1005" s="223" t="e">
        <f>IF(AO1005&gt;0,AO1005/#REF!*100,"")</f>
        <v>#REF!</v>
      </c>
    </row>
    <row r="1006" spans="1:46" ht="15" hidden="1" customHeight="1" outlineLevel="1" thickBot="1">
      <c r="A1006" s="2594"/>
      <c r="B1006" s="2583"/>
      <c r="C1006" s="502" t="s">
        <v>303</v>
      </c>
      <c r="D1006" s="23"/>
      <c r="E1006" s="23"/>
      <c r="F1006" s="23"/>
      <c r="G1006" s="141"/>
      <c r="H1006" s="141"/>
      <c r="I1006" s="141"/>
      <c r="J1006" s="141"/>
      <c r="K1006" s="141"/>
      <c r="L1006" s="45">
        <f>SUM(M1006:P1006)</f>
        <v>0</v>
      </c>
      <c r="M1006" s="143"/>
      <c r="N1006" s="26"/>
      <c r="O1006" s="26"/>
      <c r="P1006" s="52"/>
      <c r="Q1006" s="756"/>
      <c r="R1006" s="756"/>
      <c r="S1006" s="756"/>
      <c r="T1006" s="756"/>
      <c r="U1006" s="20">
        <f t="shared" si="2277"/>
        <v>0</v>
      </c>
      <c r="V1006" s="136">
        <f t="shared" si="2277"/>
        <v>0</v>
      </c>
      <c r="W1006" s="20">
        <f t="shared" si="2277"/>
        <v>0</v>
      </c>
      <c r="X1006" s="20">
        <f t="shared" si="2277"/>
        <v>0</v>
      </c>
      <c r="Y1006" s="20">
        <f t="shared" si="2277"/>
        <v>0</v>
      </c>
      <c r="Z1006" s="45">
        <f>SUM(AA1006:AD1006)</f>
        <v>0</v>
      </c>
      <c r="AA1006" s="143"/>
      <c r="AB1006" s="26"/>
      <c r="AC1006" s="26"/>
      <c r="AD1006" s="52"/>
      <c r="AE1006" s="20">
        <f t="shared" ref="AE1006:AI1006" si="2279">AE1010+AE1014</f>
        <v>0</v>
      </c>
      <c r="AF1006" s="136">
        <f t="shared" si="2279"/>
        <v>0</v>
      </c>
      <c r="AG1006" s="20">
        <f t="shared" si="2279"/>
        <v>0</v>
      </c>
      <c r="AH1006" s="20">
        <f t="shared" si="2279"/>
        <v>0</v>
      </c>
      <c r="AI1006" s="20">
        <f t="shared" si="2279"/>
        <v>0</v>
      </c>
      <c r="AJ1006" s="19"/>
      <c r="AK1006" s="19" t="e">
        <f>#REF!-U1006</f>
        <v>#REF!</v>
      </c>
      <c r="AL1006" s="19" t="e">
        <f>#REF!-#REF!</f>
        <v>#REF!</v>
      </c>
      <c r="AM1006" s="19" t="e">
        <f>Q1006-#REF!</f>
        <v>#REF!</v>
      </c>
      <c r="AN1006" s="19" t="e">
        <f>R1006-#REF!</f>
        <v>#REF!</v>
      </c>
      <c r="AO1006" s="19" t="e">
        <f>#REF!-#REF!</f>
        <v>#REF!</v>
      </c>
      <c r="AP1006" s="223" t="e">
        <f>IF(AK1006&gt;0,AK1006/#REF!*100,"")</f>
        <v>#REF!</v>
      </c>
      <c r="AQ1006" s="223" t="e">
        <f>IF(AL1006&gt;0,AL1006/#REF!*100,"")</f>
        <v>#REF!</v>
      </c>
      <c r="AR1006" s="223" t="e">
        <f t="shared" si="2247"/>
        <v>#REF!</v>
      </c>
      <c r="AS1006" s="223" t="e">
        <f t="shared" si="2248"/>
        <v>#REF!</v>
      </c>
      <c r="AT1006" s="223" t="e">
        <f>IF(AO1006&gt;0,AO1006/#REF!*100,"")</f>
        <v>#REF!</v>
      </c>
    </row>
    <row r="1007" spans="1:46" ht="15" hidden="1" customHeight="1" outlineLevel="1" thickBot="1">
      <c r="A1007" s="2594"/>
      <c r="B1007" s="2583"/>
      <c r="C1007" s="503" t="s">
        <v>30</v>
      </c>
      <c r="D1007" s="27"/>
      <c r="E1007" s="27"/>
      <c r="F1007" s="27"/>
      <c r="G1007" s="146"/>
      <c r="H1007" s="146"/>
      <c r="I1007" s="146"/>
      <c r="J1007" s="146"/>
      <c r="K1007" s="146"/>
      <c r="L1007" s="29">
        <f t="shared" ref="L1007:P1007" si="2280">IF(L982&gt;0,L1005/L982*100,)</f>
        <v>0</v>
      </c>
      <c r="M1007" s="29">
        <f t="shared" si="2280"/>
        <v>0</v>
      </c>
      <c r="N1007" s="29">
        <f t="shared" si="2280"/>
        <v>0</v>
      </c>
      <c r="O1007" s="29">
        <f t="shared" si="2280"/>
        <v>0</v>
      </c>
      <c r="P1007" s="54">
        <f t="shared" si="2280"/>
        <v>0</v>
      </c>
      <c r="Q1007" s="756"/>
      <c r="R1007" s="756"/>
      <c r="S1007" s="756"/>
      <c r="T1007" s="756"/>
      <c r="U1007" s="20">
        <f t="shared" si="2277"/>
        <v>0</v>
      </c>
      <c r="V1007" s="136">
        <f t="shared" si="2277"/>
        <v>0</v>
      </c>
      <c r="W1007" s="20">
        <f t="shared" si="2277"/>
        <v>0</v>
      </c>
      <c r="X1007" s="20">
        <f t="shared" si="2277"/>
        <v>0</v>
      </c>
      <c r="Y1007" s="20">
        <f t="shared" si="2277"/>
        <v>0</v>
      </c>
      <c r="Z1007" s="29">
        <f t="shared" ref="Z1007:AD1007" si="2281">IF(Z982&gt;0,Z1005/Z982*100,)</f>
        <v>0</v>
      </c>
      <c r="AA1007" s="29">
        <f t="shared" si="2281"/>
        <v>0</v>
      </c>
      <c r="AB1007" s="29">
        <f t="shared" si="2281"/>
        <v>0</v>
      </c>
      <c r="AC1007" s="29">
        <f t="shared" si="2281"/>
        <v>0</v>
      </c>
      <c r="AD1007" s="54">
        <f t="shared" si="2281"/>
        <v>0</v>
      </c>
      <c r="AE1007" s="20">
        <f t="shared" ref="AE1007:AI1007" si="2282">AE1011+AE1015</f>
        <v>0</v>
      </c>
      <c r="AF1007" s="136">
        <f t="shared" si="2282"/>
        <v>0</v>
      </c>
      <c r="AG1007" s="20">
        <f t="shared" si="2282"/>
        <v>0</v>
      </c>
      <c r="AH1007" s="20">
        <f t="shared" si="2282"/>
        <v>0</v>
      </c>
      <c r="AI1007" s="20">
        <f t="shared" si="2282"/>
        <v>0</v>
      </c>
      <c r="AJ1007" s="19"/>
      <c r="AK1007" s="19" t="e">
        <f>#REF!-U1007</f>
        <v>#REF!</v>
      </c>
      <c r="AL1007" s="19" t="e">
        <f>#REF!-#REF!</f>
        <v>#REF!</v>
      </c>
      <c r="AM1007" s="19" t="e">
        <f>Q1007-#REF!</f>
        <v>#REF!</v>
      </c>
      <c r="AN1007" s="19" t="e">
        <f>R1007-#REF!</f>
        <v>#REF!</v>
      </c>
      <c r="AO1007" s="19" t="e">
        <f>#REF!-#REF!</f>
        <v>#REF!</v>
      </c>
      <c r="AP1007" s="223" t="e">
        <f>IF(AK1007&gt;0,AK1007/#REF!*100,"")</f>
        <v>#REF!</v>
      </c>
      <c r="AQ1007" s="223" t="e">
        <f>IF(AL1007&gt;0,AL1007/#REF!*100,"")</f>
        <v>#REF!</v>
      </c>
      <c r="AR1007" s="223" t="e">
        <f t="shared" si="2247"/>
        <v>#REF!</v>
      </c>
      <c r="AS1007" s="223" t="e">
        <f t="shared" si="2248"/>
        <v>#REF!</v>
      </c>
      <c r="AT1007" s="223" t="e">
        <f>IF(AO1007&gt;0,AO1007/#REF!*100,"")</f>
        <v>#REF!</v>
      </c>
    </row>
    <row r="1008" spans="1:46" ht="15" hidden="1" customHeight="1" outlineLevel="1" thickBot="1">
      <c r="A1008" s="2594"/>
      <c r="B1008" s="2583"/>
      <c r="C1008" s="503" t="s">
        <v>78</v>
      </c>
      <c r="D1008" s="27"/>
      <c r="E1008" s="27"/>
      <c r="F1008" s="27"/>
      <c r="G1008" s="146"/>
      <c r="H1008" s="146"/>
      <c r="I1008" s="146"/>
      <c r="J1008" s="146"/>
      <c r="K1008" s="146"/>
      <c r="L1008" s="29">
        <f t="shared" ref="L1008:P1008" si="2283">IF(L988&gt;0,L1005/L988*100,)</f>
        <v>0</v>
      </c>
      <c r="M1008" s="29">
        <f t="shared" si="2283"/>
        <v>0</v>
      </c>
      <c r="N1008" s="29">
        <f t="shared" si="2283"/>
        <v>0</v>
      </c>
      <c r="O1008" s="29">
        <f t="shared" si="2283"/>
        <v>0</v>
      </c>
      <c r="P1008" s="54">
        <f t="shared" si="2283"/>
        <v>0</v>
      </c>
      <c r="Q1008" s="756"/>
      <c r="R1008" s="756"/>
      <c r="S1008" s="756"/>
      <c r="T1008" s="756"/>
      <c r="U1008" s="67"/>
      <c r="V1008" s="126"/>
      <c r="W1008" s="24"/>
      <c r="X1008" s="24"/>
      <c r="Y1008" s="24"/>
      <c r="Z1008" s="29">
        <f t="shared" ref="Z1008:AD1008" si="2284">IF(Z988&gt;0,Z1005/Z988*100,)</f>
        <v>0</v>
      </c>
      <c r="AA1008" s="29">
        <f t="shared" si="2284"/>
        <v>0</v>
      </c>
      <c r="AB1008" s="29">
        <f t="shared" si="2284"/>
        <v>0</v>
      </c>
      <c r="AC1008" s="29">
        <f t="shared" si="2284"/>
        <v>0</v>
      </c>
      <c r="AD1008" s="54">
        <f t="shared" si="2284"/>
        <v>0</v>
      </c>
      <c r="AE1008" s="67"/>
      <c r="AF1008" s="126"/>
      <c r="AG1008" s="24"/>
      <c r="AH1008" s="24"/>
      <c r="AI1008" s="24"/>
      <c r="AJ1008" s="44"/>
      <c r="AK1008" s="19" t="e">
        <f>#REF!-U1008</f>
        <v>#REF!</v>
      </c>
      <c r="AL1008" s="19" t="e">
        <f>#REF!-#REF!</f>
        <v>#REF!</v>
      </c>
      <c r="AM1008" s="19" t="e">
        <f>Q1008-#REF!</f>
        <v>#REF!</v>
      </c>
      <c r="AN1008" s="19" t="e">
        <f>R1008-#REF!</f>
        <v>#REF!</v>
      </c>
      <c r="AO1008" s="19" t="e">
        <f>#REF!-#REF!</f>
        <v>#REF!</v>
      </c>
      <c r="AP1008" s="223" t="e">
        <f>IF(AK1008&gt;0,AK1008/#REF!*100,"")</f>
        <v>#REF!</v>
      </c>
      <c r="AQ1008" s="223" t="e">
        <f>IF(AL1008&gt;0,AL1008/#REF!*100,"")</f>
        <v>#REF!</v>
      </c>
      <c r="AR1008" s="223" t="e">
        <f t="shared" si="2247"/>
        <v>#REF!</v>
      </c>
      <c r="AS1008" s="223" t="e">
        <f t="shared" si="2248"/>
        <v>#REF!</v>
      </c>
      <c r="AT1008" s="223" t="e">
        <f>IF(AO1008&gt;0,AO1008/#REF!*100,"")</f>
        <v>#REF!</v>
      </c>
    </row>
    <row r="1009" spans="1:46" ht="15" hidden="1" customHeight="1" outlineLevel="1" thickBot="1">
      <c r="A1009" s="2592">
        <v>5</v>
      </c>
      <c r="B1009" s="2578" t="s">
        <v>60</v>
      </c>
      <c r="C1009" s="502" t="s">
        <v>302</v>
      </c>
      <c r="D1009" s="30"/>
      <c r="E1009" s="30"/>
      <c r="F1009" s="30"/>
      <c r="G1009" s="147"/>
      <c r="H1009" s="147"/>
      <c r="I1009" s="147"/>
      <c r="J1009" s="147"/>
      <c r="K1009" s="147"/>
      <c r="L1009" s="45">
        <f>SUM(M1009:P1009)</f>
        <v>0</v>
      </c>
      <c r="M1009" s="143"/>
      <c r="N1009" s="26"/>
      <c r="O1009" s="26"/>
      <c r="P1009" s="52"/>
      <c r="Q1009" s="756"/>
      <c r="R1009" s="756"/>
      <c r="S1009" s="756"/>
      <c r="T1009" s="756"/>
      <c r="U1009" s="67"/>
      <c r="V1009" s="126"/>
      <c r="W1009" s="24"/>
      <c r="X1009" s="24"/>
      <c r="Y1009" s="24"/>
      <c r="Z1009" s="45">
        <f>SUM(AA1009:AD1009)</f>
        <v>0</v>
      </c>
      <c r="AA1009" s="143"/>
      <c r="AB1009" s="26"/>
      <c r="AC1009" s="26"/>
      <c r="AD1009" s="52"/>
      <c r="AE1009" s="67"/>
      <c r="AF1009" s="126"/>
      <c r="AG1009" s="24"/>
      <c r="AH1009" s="24"/>
      <c r="AI1009" s="24"/>
      <c r="AJ1009" s="44"/>
      <c r="AK1009" s="19" t="e">
        <f>#REF!-U1009</f>
        <v>#REF!</v>
      </c>
      <c r="AL1009" s="19" t="e">
        <f>#REF!-#REF!</f>
        <v>#REF!</v>
      </c>
      <c r="AM1009" s="19" t="e">
        <f>Q1009-#REF!</f>
        <v>#REF!</v>
      </c>
      <c r="AN1009" s="19" t="e">
        <f>R1009-#REF!</f>
        <v>#REF!</v>
      </c>
      <c r="AO1009" s="19" t="e">
        <f>#REF!-#REF!</f>
        <v>#REF!</v>
      </c>
      <c r="AP1009" s="223" t="e">
        <f>IF(AK1009&gt;0,AK1009/#REF!*100,"")</f>
        <v>#REF!</v>
      </c>
      <c r="AQ1009" s="223" t="e">
        <f>IF(AL1009&gt;0,AL1009/#REF!*100,"")</f>
        <v>#REF!</v>
      </c>
      <c r="AR1009" s="223" t="e">
        <f t="shared" si="2247"/>
        <v>#REF!</v>
      </c>
      <c r="AS1009" s="223" t="e">
        <f t="shared" si="2248"/>
        <v>#REF!</v>
      </c>
      <c r="AT1009" s="223" t="e">
        <f>IF(AO1009&gt;0,AO1009/#REF!*100,"")</f>
        <v>#REF!</v>
      </c>
    </row>
    <row r="1010" spans="1:46" ht="15" hidden="1" customHeight="1" outlineLevel="1" thickBot="1">
      <c r="A1010" s="2593"/>
      <c r="B1010" s="2579"/>
      <c r="C1010" s="502" t="s">
        <v>79</v>
      </c>
      <c r="D1010" s="30"/>
      <c r="E1010" s="30"/>
      <c r="F1010" s="30"/>
      <c r="G1010" s="147"/>
      <c r="H1010" s="147"/>
      <c r="I1010" s="147"/>
      <c r="J1010" s="147"/>
      <c r="K1010" s="147"/>
      <c r="L1010" s="29">
        <f t="shared" ref="L1010:P1010" si="2285">IF(L989&gt;0,L1009/L989*100,)</f>
        <v>0</v>
      </c>
      <c r="M1010" s="29">
        <f t="shared" si="2285"/>
        <v>0</v>
      </c>
      <c r="N1010" s="29">
        <f t="shared" si="2285"/>
        <v>0</v>
      </c>
      <c r="O1010" s="29">
        <f t="shared" si="2285"/>
        <v>0</v>
      </c>
      <c r="P1010" s="54">
        <f t="shared" si="2285"/>
        <v>0</v>
      </c>
      <c r="Q1010" s="756"/>
      <c r="R1010" s="756"/>
      <c r="S1010" s="756"/>
      <c r="T1010" s="756"/>
      <c r="U1010" s="20">
        <f t="shared" ref="U1010" si="2286">U1009*0.85*1.45/1000</f>
        <v>0</v>
      </c>
      <c r="V1010" s="136">
        <f>V1009*0.85*1.45/1000</f>
        <v>0</v>
      </c>
      <c r="W1010" s="20">
        <f>W1009*0.85*1.45/1000</f>
        <v>0</v>
      </c>
      <c r="X1010" s="20">
        <f>X1009*0.85*1.45/1000</f>
        <v>0</v>
      </c>
      <c r="Y1010" s="20">
        <f>Y1009*0.85*1.45/1000</f>
        <v>0</v>
      </c>
      <c r="Z1010" s="29">
        <f t="shared" ref="Z1010:AD1010" si="2287">IF(Z989&gt;0,Z1009/Z989*100,)</f>
        <v>0</v>
      </c>
      <c r="AA1010" s="29">
        <f t="shared" si="2287"/>
        <v>0</v>
      </c>
      <c r="AB1010" s="29">
        <f t="shared" si="2287"/>
        <v>0</v>
      </c>
      <c r="AC1010" s="29">
        <f t="shared" si="2287"/>
        <v>0</v>
      </c>
      <c r="AD1010" s="54">
        <f t="shared" si="2287"/>
        <v>0</v>
      </c>
      <c r="AE1010" s="20">
        <f t="shared" ref="AE1010" si="2288">AE1009*0.85*1.45/1000</f>
        <v>0</v>
      </c>
      <c r="AF1010" s="136">
        <f>AF1009*0.85*1.45/1000</f>
        <v>0</v>
      </c>
      <c r="AG1010" s="20">
        <f>AG1009*0.85*1.45/1000</f>
        <v>0</v>
      </c>
      <c r="AH1010" s="20">
        <f>AH1009*0.85*1.45/1000</f>
        <v>0</v>
      </c>
      <c r="AI1010" s="20">
        <f>AI1009*0.85*1.45/1000</f>
        <v>0</v>
      </c>
      <c r="AJ1010" s="19"/>
      <c r="AK1010" s="19" t="e">
        <f>#REF!-U1010</f>
        <v>#REF!</v>
      </c>
      <c r="AL1010" s="19" t="e">
        <f>#REF!-#REF!</f>
        <v>#REF!</v>
      </c>
      <c r="AM1010" s="19" t="e">
        <f>Q1010-#REF!</f>
        <v>#REF!</v>
      </c>
      <c r="AN1010" s="19" t="e">
        <f>R1010-#REF!</f>
        <v>#REF!</v>
      </c>
      <c r="AO1010" s="19" t="e">
        <f>#REF!-#REF!</f>
        <v>#REF!</v>
      </c>
      <c r="AP1010" s="223" t="e">
        <f>IF(AK1010&gt;0,AK1010/#REF!*100,"")</f>
        <v>#REF!</v>
      </c>
      <c r="AQ1010" s="223" t="e">
        <f>IF(AL1010&gt;0,AL1010/#REF!*100,"")</f>
        <v>#REF!</v>
      </c>
      <c r="AR1010" s="223" t="e">
        <f t="shared" si="2247"/>
        <v>#REF!</v>
      </c>
      <c r="AS1010" s="223" t="e">
        <f t="shared" si="2248"/>
        <v>#REF!</v>
      </c>
      <c r="AT1010" s="223" t="e">
        <f>IF(AO1010&gt;0,AO1010/#REF!*100,"")</f>
        <v>#REF!</v>
      </c>
    </row>
    <row r="1011" spans="1:46" ht="15" hidden="1" customHeight="1" outlineLevel="1" thickBot="1">
      <c r="A1011" s="2592" t="s">
        <v>39</v>
      </c>
      <c r="B1011" s="2580" t="s">
        <v>21</v>
      </c>
      <c r="C1011" s="502" t="s">
        <v>302</v>
      </c>
      <c r="D1011" s="23"/>
      <c r="E1011" s="23"/>
      <c r="F1011" s="23"/>
      <c r="G1011" s="141"/>
      <c r="H1011" s="141"/>
      <c r="I1011" s="141"/>
      <c r="J1011" s="141"/>
      <c r="K1011" s="141"/>
      <c r="L1011" s="45">
        <f>SUM(M1011:P1011)</f>
        <v>0</v>
      </c>
      <c r="M1011" s="143"/>
      <c r="N1011" s="26"/>
      <c r="O1011" s="26"/>
      <c r="P1011" s="52"/>
      <c r="Q1011" s="756"/>
      <c r="R1011" s="756"/>
      <c r="S1011" s="756"/>
      <c r="T1011" s="756"/>
      <c r="U1011" s="67"/>
      <c r="V1011" s="126"/>
      <c r="W1011" s="24"/>
      <c r="X1011" s="24"/>
      <c r="Y1011" s="24"/>
      <c r="Z1011" s="45">
        <f>SUM(AA1011:AD1011)</f>
        <v>0</v>
      </c>
      <c r="AA1011" s="143"/>
      <c r="AB1011" s="26"/>
      <c r="AC1011" s="26"/>
      <c r="AD1011" s="52"/>
      <c r="AE1011" s="67"/>
      <c r="AF1011" s="126"/>
      <c r="AG1011" s="24"/>
      <c r="AH1011" s="24"/>
      <c r="AI1011" s="24"/>
      <c r="AJ1011" s="44"/>
      <c r="AK1011" s="19" t="e">
        <f>#REF!-U1011</f>
        <v>#REF!</v>
      </c>
      <c r="AL1011" s="19" t="e">
        <f>#REF!-#REF!</f>
        <v>#REF!</v>
      </c>
      <c r="AM1011" s="19" t="e">
        <f>Q1011-#REF!</f>
        <v>#REF!</v>
      </c>
      <c r="AN1011" s="19" t="e">
        <f>R1011-#REF!</f>
        <v>#REF!</v>
      </c>
      <c r="AO1011" s="19" t="e">
        <f>#REF!-#REF!</f>
        <v>#REF!</v>
      </c>
      <c r="AP1011" s="223" t="e">
        <f>IF(AK1011&gt;0,AK1011/#REF!*100,"")</f>
        <v>#REF!</v>
      </c>
      <c r="AQ1011" s="223" t="e">
        <f>IF(AL1011&gt;0,AL1011/#REF!*100,"")</f>
        <v>#REF!</v>
      </c>
      <c r="AR1011" s="223" t="e">
        <f t="shared" si="2247"/>
        <v>#REF!</v>
      </c>
      <c r="AS1011" s="223" t="e">
        <f t="shared" si="2248"/>
        <v>#REF!</v>
      </c>
      <c r="AT1011" s="223" t="e">
        <f>IF(AO1011&gt;0,AO1011/#REF!*100,"")</f>
        <v>#REF!</v>
      </c>
    </row>
    <row r="1012" spans="1:46" ht="15" hidden="1" customHeight="1" outlineLevel="1" thickBot="1">
      <c r="A1012" s="2593"/>
      <c r="B1012" s="2581"/>
      <c r="C1012" s="503" t="s">
        <v>80</v>
      </c>
      <c r="D1012" s="27"/>
      <c r="E1012" s="27"/>
      <c r="F1012" s="27"/>
      <c r="G1012" s="146"/>
      <c r="H1012" s="146"/>
      <c r="I1012" s="146"/>
      <c r="J1012" s="146"/>
      <c r="K1012" s="146"/>
      <c r="L1012" s="29">
        <f t="shared" ref="L1012:P1012" si="2289">IF(L993&gt;0,L1011/L993*100,)</f>
        <v>0</v>
      </c>
      <c r="M1012" s="29">
        <f t="shared" si="2289"/>
        <v>0</v>
      </c>
      <c r="N1012" s="29">
        <f t="shared" si="2289"/>
        <v>0</v>
      </c>
      <c r="O1012" s="29">
        <f t="shared" si="2289"/>
        <v>0</v>
      </c>
      <c r="P1012" s="54">
        <f t="shared" si="2289"/>
        <v>0</v>
      </c>
      <c r="Q1012" s="756"/>
      <c r="R1012" s="756"/>
      <c r="S1012" s="756"/>
      <c r="T1012" s="756"/>
      <c r="U1012" s="67"/>
      <c r="V1012" s="126"/>
      <c r="W1012" s="24"/>
      <c r="X1012" s="24"/>
      <c r="Y1012" s="24"/>
      <c r="Z1012" s="29">
        <f t="shared" ref="Z1012:AD1012" si="2290">IF(Z993&gt;0,Z1011/Z993*100,)</f>
        <v>0</v>
      </c>
      <c r="AA1012" s="29">
        <f t="shared" si="2290"/>
        <v>0</v>
      </c>
      <c r="AB1012" s="29">
        <f t="shared" si="2290"/>
        <v>0</v>
      </c>
      <c r="AC1012" s="29">
        <f t="shared" si="2290"/>
        <v>0</v>
      </c>
      <c r="AD1012" s="54">
        <f t="shared" si="2290"/>
        <v>0</v>
      </c>
      <c r="AE1012" s="67"/>
      <c r="AF1012" s="126"/>
      <c r="AG1012" s="24"/>
      <c r="AH1012" s="24"/>
      <c r="AI1012" s="24"/>
      <c r="AJ1012" s="44"/>
      <c r="AK1012" s="19" t="e">
        <f>#REF!-U1012</f>
        <v>#REF!</v>
      </c>
      <c r="AL1012" s="19" t="e">
        <f>#REF!-#REF!</f>
        <v>#REF!</v>
      </c>
      <c r="AM1012" s="19" t="e">
        <f>Q1012-#REF!</f>
        <v>#REF!</v>
      </c>
      <c r="AN1012" s="19" t="e">
        <f>R1012-#REF!</f>
        <v>#REF!</v>
      </c>
      <c r="AO1012" s="19" t="e">
        <f>#REF!-#REF!</f>
        <v>#REF!</v>
      </c>
      <c r="AP1012" s="223" t="e">
        <f>IF(AK1012&gt;0,AK1012/#REF!*100,"")</f>
        <v>#REF!</v>
      </c>
      <c r="AQ1012" s="223" t="e">
        <f>IF(AL1012&gt;0,AL1012/#REF!*100,"")</f>
        <v>#REF!</v>
      </c>
      <c r="AR1012" s="223" t="e">
        <f t="shared" si="2247"/>
        <v>#REF!</v>
      </c>
      <c r="AS1012" s="223" t="e">
        <f t="shared" si="2248"/>
        <v>#REF!</v>
      </c>
      <c r="AT1012" s="223" t="e">
        <f>IF(AO1012&gt;0,AO1012/#REF!*100,"")</f>
        <v>#REF!</v>
      </c>
    </row>
    <row r="1013" spans="1:46" ht="15" hidden="1" customHeight="1" outlineLevel="1" thickBot="1">
      <c r="A1013" s="2592" t="s">
        <v>40</v>
      </c>
      <c r="B1013" s="2563" t="s">
        <v>22</v>
      </c>
      <c r="C1013" s="502" t="s">
        <v>302</v>
      </c>
      <c r="D1013" s="23"/>
      <c r="E1013" s="23"/>
      <c r="F1013" s="23"/>
      <c r="G1013" s="141"/>
      <c r="H1013" s="141"/>
      <c r="I1013" s="141"/>
      <c r="J1013" s="141"/>
      <c r="K1013" s="141"/>
      <c r="L1013" s="45">
        <f>SUM(M1013:P1013)</f>
        <v>0</v>
      </c>
      <c r="M1013" s="143"/>
      <c r="N1013" s="26"/>
      <c r="O1013" s="26"/>
      <c r="P1013" s="52"/>
      <c r="Q1013" s="756"/>
      <c r="R1013" s="756"/>
      <c r="S1013" s="756"/>
      <c r="T1013" s="756"/>
      <c r="U1013" s="67"/>
      <c r="V1013" s="126"/>
      <c r="W1013" s="24"/>
      <c r="X1013" s="24"/>
      <c r="Y1013" s="24"/>
      <c r="Z1013" s="45">
        <f>SUM(AA1013:AD1013)</f>
        <v>0</v>
      </c>
      <c r="AA1013" s="143"/>
      <c r="AB1013" s="26"/>
      <c r="AC1013" s="26"/>
      <c r="AD1013" s="52"/>
      <c r="AE1013" s="67"/>
      <c r="AF1013" s="126"/>
      <c r="AG1013" s="24"/>
      <c r="AH1013" s="24"/>
      <c r="AI1013" s="24"/>
      <c r="AJ1013" s="44"/>
      <c r="AK1013" s="19" t="e">
        <f>#REF!-U1013</f>
        <v>#REF!</v>
      </c>
      <c r="AL1013" s="19" t="e">
        <f>#REF!-#REF!</f>
        <v>#REF!</v>
      </c>
      <c r="AM1013" s="19" t="e">
        <f>Q1013-#REF!</f>
        <v>#REF!</v>
      </c>
      <c r="AN1013" s="19" t="e">
        <f>R1013-#REF!</f>
        <v>#REF!</v>
      </c>
      <c r="AO1013" s="19" t="e">
        <f>#REF!-#REF!</f>
        <v>#REF!</v>
      </c>
      <c r="AP1013" s="223" t="e">
        <f>IF(AK1013&gt;0,AK1013/#REF!*100,"")</f>
        <v>#REF!</v>
      </c>
      <c r="AQ1013" s="223" t="e">
        <f>IF(AL1013&gt;0,AL1013/#REF!*100,"")</f>
        <v>#REF!</v>
      </c>
      <c r="AR1013" s="223" t="e">
        <f t="shared" si="2247"/>
        <v>#REF!</v>
      </c>
      <c r="AS1013" s="223" t="e">
        <f t="shared" si="2248"/>
        <v>#REF!</v>
      </c>
      <c r="AT1013" s="223" t="e">
        <f>IF(AO1013&gt;0,AO1013/#REF!*100,"")</f>
        <v>#REF!</v>
      </c>
    </row>
    <row r="1014" spans="1:46" ht="15" hidden="1" customHeight="1" outlineLevel="1" thickBot="1">
      <c r="A1014" s="2593"/>
      <c r="B1014" s="2564"/>
      <c r="C1014" s="503" t="s">
        <v>81</v>
      </c>
      <c r="D1014" s="27"/>
      <c r="E1014" s="27"/>
      <c r="F1014" s="27"/>
      <c r="G1014" s="146"/>
      <c r="H1014" s="146"/>
      <c r="I1014" s="146"/>
      <c r="J1014" s="146"/>
      <c r="K1014" s="146"/>
      <c r="L1014" s="29">
        <f t="shared" ref="L1014:P1014" si="2291">IF(L997&gt;0,L1013/L997*100,)</f>
        <v>0</v>
      </c>
      <c r="M1014" s="29">
        <f t="shared" si="2291"/>
        <v>0</v>
      </c>
      <c r="N1014" s="29">
        <f t="shared" si="2291"/>
        <v>0</v>
      </c>
      <c r="O1014" s="29">
        <f t="shared" si="2291"/>
        <v>0</v>
      </c>
      <c r="P1014" s="54">
        <f t="shared" si="2291"/>
        <v>0</v>
      </c>
      <c r="Q1014" s="756"/>
      <c r="R1014" s="756"/>
      <c r="S1014" s="756"/>
      <c r="T1014" s="756"/>
      <c r="U1014" s="20">
        <f t="shared" ref="U1014" si="2292">U1013*0.85*1.45/1000</f>
        <v>0</v>
      </c>
      <c r="V1014" s="136">
        <f>V1013*0.85*1.45/1000</f>
        <v>0</v>
      </c>
      <c r="W1014" s="20">
        <f>W1013*0.85*1.45/1000</f>
        <v>0</v>
      </c>
      <c r="X1014" s="20">
        <f>X1013*0.85*1.45/1000</f>
        <v>0</v>
      </c>
      <c r="Y1014" s="20">
        <f>Y1013*0.85*1.45/1000</f>
        <v>0</v>
      </c>
      <c r="Z1014" s="29">
        <f t="shared" ref="Z1014:AD1014" si="2293">IF(Z997&gt;0,Z1013/Z997*100,)</f>
        <v>0</v>
      </c>
      <c r="AA1014" s="29">
        <f t="shared" si="2293"/>
        <v>0</v>
      </c>
      <c r="AB1014" s="29">
        <f t="shared" si="2293"/>
        <v>0</v>
      </c>
      <c r="AC1014" s="29">
        <f t="shared" si="2293"/>
        <v>0</v>
      </c>
      <c r="AD1014" s="54">
        <f t="shared" si="2293"/>
        <v>0</v>
      </c>
      <c r="AE1014" s="20">
        <f t="shared" ref="AE1014" si="2294">AE1013*0.85*1.45/1000</f>
        <v>0</v>
      </c>
      <c r="AF1014" s="136">
        <f>AF1013*0.85*1.45/1000</f>
        <v>0</v>
      </c>
      <c r="AG1014" s="20">
        <f>AG1013*0.85*1.45/1000</f>
        <v>0</v>
      </c>
      <c r="AH1014" s="20">
        <f>AH1013*0.85*1.45/1000</f>
        <v>0</v>
      </c>
      <c r="AI1014" s="20">
        <f>AI1013*0.85*1.45/1000</f>
        <v>0</v>
      </c>
      <c r="AJ1014" s="19"/>
      <c r="AK1014" s="19" t="e">
        <f>#REF!-U1014</f>
        <v>#REF!</v>
      </c>
      <c r="AL1014" s="19" t="e">
        <f>#REF!-#REF!</f>
        <v>#REF!</v>
      </c>
      <c r="AM1014" s="19" t="e">
        <f>Q1014-#REF!</f>
        <v>#REF!</v>
      </c>
      <c r="AN1014" s="19" t="e">
        <f>R1014-#REF!</f>
        <v>#REF!</v>
      </c>
      <c r="AO1014" s="19" t="e">
        <f>#REF!-#REF!</f>
        <v>#REF!</v>
      </c>
      <c r="AP1014" s="223" t="e">
        <f>IF(AK1014&gt;0,AK1014/#REF!*100,"")</f>
        <v>#REF!</v>
      </c>
      <c r="AQ1014" s="223" t="e">
        <f>IF(AL1014&gt;0,AL1014/#REF!*100,"")</f>
        <v>#REF!</v>
      </c>
      <c r="AR1014" s="223" t="e">
        <f t="shared" si="2247"/>
        <v>#REF!</v>
      </c>
      <c r="AS1014" s="223" t="e">
        <f t="shared" si="2248"/>
        <v>#REF!</v>
      </c>
      <c r="AT1014" s="223" t="e">
        <f>IF(AO1014&gt;0,AO1014/#REF!*100,"")</f>
        <v>#REF!</v>
      </c>
    </row>
    <row r="1015" spans="1:46" ht="15" hidden="1" customHeight="1" outlineLevel="1" thickBot="1">
      <c r="A1015" s="2592" t="s">
        <v>41</v>
      </c>
      <c r="B1015" s="2563" t="s">
        <v>23</v>
      </c>
      <c r="C1015" s="502" t="s">
        <v>302</v>
      </c>
      <c r="D1015" s="23"/>
      <c r="E1015" s="23"/>
      <c r="F1015" s="23"/>
      <c r="G1015" s="141"/>
      <c r="H1015" s="141"/>
      <c r="I1015" s="141"/>
      <c r="J1015" s="141"/>
      <c r="K1015" s="141"/>
      <c r="L1015" s="45">
        <f>SUM(M1015:P1015)</f>
        <v>0</v>
      </c>
      <c r="M1015" s="143"/>
      <c r="N1015" s="26"/>
      <c r="O1015" s="26"/>
      <c r="P1015" s="52"/>
      <c r="Q1015" s="756"/>
      <c r="R1015" s="756"/>
      <c r="S1015" s="756"/>
      <c r="T1015" s="756"/>
      <c r="U1015" s="67"/>
      <c r="V1015" s="126"/>
      <c r="W1015" s="24"/>
      <c r="X1015" s="24"/>
      <c r="Y1015" s="24"/>
      <c r="Z1015" s="45">
        <f>SUM(AA1015:AD1015)</f>
        <v>0</v>
      </c>
      <c r="AA1015" s="143"/>
      <c r="AB1015" s="26"/>
      <c r="AC1015" s="26"/>
      <c r="AD1015" s="52"/>
      <c r="AE1015" s="67"/>
      <c r="AF1015" s="126"/>
      <c r="AG1015" s="24"/>
      <c r="AH1015" s="24"/>
      <c r="AI1015" s="24"/>
      <c r="AJ1015" s="44"/>
      <c r="AK1015" s="19" t="e">
        <f>#REF!-U1015</f>
        <v>#REF!</v>
      </c>
      <c r="AL1015" s="19" t="e">
        <f>#REF!-#REF!</f>
        <v>#REF!</v>
      </c>
      <c r="AM1015" s="19" t="e">
        <f>Q1015-#REF!</f>
        <v>#REF!</v>
      </c>
      <c r="AN1015" s="19" t="e">
        <f>R1015-#REF!</f>
        <v>#REF!</v>
      </c>
      <c r="AO1015" s="19" t="e">
        <f>#REF!-#REF!</f>
        <v>#REF!</v>
      </c>
      <c r="AP1015" s="223" t="e">
        <f>IF(AK1015&gt;0,AK1015/#REF!*100,"")</f>
        <v>#REF!</v>
      </c>
      <c r="AQ1015" s="223" t="e">
        <f>IF(AL1015&gt;0,AL1015/#REF!*100,"")</f>
        <v>#REF!</v>
      </c>
      <c r="AR1015" s="223" t="e">
        <f t="shared" si="2247"/>
        <v>#REF!</v>
      </c>
      <c r="AS1015" s="223" t="e">
        <f t="shared" si="2248"/>
        <v>#REF!</v>
      </c>
      <c r="AT1015" s="223" t="e">
        <f>IF(AO1015&gt;0,AO1015/#REF!*100,"")</f>
        <v>#REF!</v>
      </c>
    </row>
    <row r="1016" spans="1:46" ht="15" hidden="1" customHeight="1" outlineLevel="1">
      <c r="A1016" s="2597"/>
      <c r="B1016" s="2598"/>
      <c r="C1016" s="1687" t="s">
        <v>82</v>
      </c>
      <c r="D1016" s="1688"/>
      <c r="E1016" s="1688"/>
      <c r="F1016" s="1688"/>
      <c r="G1016" s="1689"/>
      <c r="H1016" s="1689"/>
      <c r="I1016" s="1689"/>
      <c r="J1016" s="1689"/>
      <c r="K1016" s="1689"/>
      <c r="L1016" s="1690">
        <f t="shared" ref="L1016:P1016" si="2295">IF(L1001&gt;0,L1015/L1001*100,)</f>
        <v>0</v>
      </c>
      <c r="M1016" s="1690">
        <f t="shared" si="2295"/>
        <v>0</v>
      </c>
      <c r="N1016" s="1690">
        <f t="shared" si="2295"/>
        <v>0</v>
      </c>
      <c r="O1016" s="1690">
        <f t="shared" si="2295"/>
        <v>0</v>
      </c>
      <c r="P1016" s="970">
        <f t="shared" si="2295"/>
        <v>0</v>
      </c>
      <c r="Q1016" s="765"/>
      <c r="R1016" s="765"/>
      <c r="S1016" s="765"/>
      <c r="T1016" s="765"/>
      <c r="U1016" s="81"/>
      <c r="V1016" s="142"/>
      <c r="W1016" s="46"/>
      <c r="X1016" s="46"/>
      <c r="Y1016" s="46"/>
      <c r="Z1016" s="1690">
        <f t="shared" ref="Z1016:AD1016" si="2296">IF(Z1001&gt;0,Z1015/Z1001*100,)</f>
        <v>0</v>
      </c>
      <c r="AA1016" s="1690">
        <f t="shared" si="2296"/>
        <v>0</v>
      </c>
      <c r="AB1016" s="1690">
        <f t="shared" si="2296"/>
        <v>0</v>
      </c>
      <c r="AC1016" s="1690">
        <f t="shared" si="2296"/>
        <v>0</v>
      </c>
      <c r="AD1016" s="970">
        <f t="shared" si="2296"/>
        <v>0</v>
      </c>
      <c r="AE1016" s="81"/>
      <c r="AF1016" s="142"/>
      <c r="AG1016" s="46"/>
      <c r="AH1016" s="46"/>
      <c r="AI1016" s="46"/>
      <c r="AJ1016" s="2126"/>
      <c r="AK1016" s="19" t="e">
        <f>#REF!-U1016</f>
        <v>#REF!</v>
      </c>
      <c r="AL1016" s="19" t="e">
        <f>#REF!-#REF!</f>
        <v>#REF!</v>
      </c>
      <c r="AM1016" s="19" t="e">
        <f>Q1016-#REF!</f>
        <v>#REF!</v>
      </c>
      <c r="AN1016" s="19" t="e">
        <f>R1016-#REF!</f>
        <v>#REF!</v>
      </c>
      <c r="AO1016" s="19" t="e">
        <f>#REF!-#REF!</f>
        <v>#REF!</v>
      </c>
      <c r="AP1016" s="223" t="e">
        <f>IF(AK1016&gt;0,AK1016/#REF!*100,"")</f>
        <v>#REF!</v>
      </c>
      <c r="AQ1016" s="223" t="e">
        <f>IF(AL1016&gt;0,AL1016/#REF!*100,"")</f>
        <v>#REF!</v>
      </c>
      <c r="AR1016" s="223" t="e">
        <f t="shared" si="2247"/>
        <v>#REF!</v>
      </c>
      <c r="AS1016" s="223" t="e">
        <f t="shared" si="2248"/>
        <v>#REF!</v>
      </c>
      <c r="AT1016" s="223" t="e">
        <f>IF(AO1016&gt;0,AO1016/#REF!*100,"")</f>
        <v>#REF!</v>
      </c>
    </row>
    <row r="1017" spans="1:46" ht="39.75" hidden="1" customHeight="1" outlineLevel="1">
      <c r="A1017" s="2595">
        <v>6</v>
      </c>
      <c r="B1017" s="2596" t="s">
        <v>99</v>
      </c>
      <c r="C1017" s="1415" t="s">
        <v>305</v>
      </c>
      <c r="D1017" s="1563"/>
      <c r="E1017" s="1563"/>
      <c r="F1017" s="1563"/>
      <c r="G1017" s="1599"/>
      <c r="H1017" s="1599"/>
      <c r="I1017" s="1599"/>
      <c r="J1017" s="1298">
        <f t="shared" ref="J1017" si="2297">J1021+J1025+J1029+J1034</f>
        <v>3.6634488100000002</v>
      </c>
      <c r="K1017" s="1599"/>
      <c r="L1017" s="1441">
        <f t="shared" ref="L1017:P1017" si="2298">L1021+L1025+L1029+L1034</f>
        <v>0</v>
      </c>
      <c r="M1017" s="1472">
        <f t="shared" si="2298"/>
        <v>0</v>
      </c>
      <c r="N1017" s="1441">
        <f t="shared" si="2298"/>
        <v>0</v>
      </c>
      <c r="O1017" s="1441">
        <f t="shared" si="2298"/>
        <v>0</v>
      </c>
      <c r="P1017" s="1441">
        <f t="shared" si="2298"/>
        <v>0</v>
      </c>
      <c r="Q1017" s="1441">
        <f t="shared" ref="Q1017:T1017" si="2299">Q1021+Q1025+Q1029+Q1034</f>
        <v>0</v>
      </c>
      <c r="R1017" s="1441">
        <f t="shared" si="2299"/>
        <v>0</v>
      </c>
      <c r="S1017" s="1441">
        <f t="shared" si="2299"/>
        <v>0</v>
      </c>
      <c r="T1017" s="1441">
        <f t="shared" si="2299"/>
        <v>0</v>
      </c>
      <c r="U1017" s="1691">
        <f>SUM(V1017:Y1017)</f>
        <v>0</v>
      </c>
      <c r="V1017" s="1442"/>
      <c r="W1017" s="1443"/>
      <c r="X1017" s="1443"/>
      <c r="Y1017" s="1443"/>
      <c r="Z1017" s="1441">
        <f t="shared" ref="Z1017:AD1017" si="2300">Z1021+Z1025+Z1029+Z1034</f>
        <v>0</v>
      </c>
      <c r="AA1017" s="1472">
        <f t="shared" si="2300"/>
        <v>0</v>
      </c>
      <c r="AB1017" s="1441">
        <f t="shared" si="2300"/>
        <v>0</v>
      </c>
      <c r="AC1017" s="1441">
        <f t="shared" si="2300"/>
        <v>0</v>
      </c>
      <c r="AD1017" s="1441">
        <f t="shared" si="2300"/>
        <v>0</v>
      </c>
      <c r="AE1017" s="1691">
        <f>SUM(AF1017:AI1017)</f>
        <v>0</v>
      </c>
      <c r="AF1017" s="1442"/>
      <c r="AG1017" s="1443"/>
      <c r="AH1017" s="1443"/>
      <c r="AI1017" s="1443"/>
      <c r="AJ1017" s="44"/>
      <c r="AK1017" s="19" t="e">
        <f>#REF!-U1017</f>
        <v>#REF!</v>
      </c>
      <c r="AL1017" s="19" t="e">
        <f>#REF!-#REF!</f>
        <v>#REF!</v>
      </c>
      <c r="AM1017" s="19" t="e">
        <f>Q1017-#REF!</f>
        <v>#REF!</v>
      </c>
      <c r="AN1017" s="19" t="e">
        <f>R1017-#REF!</f>
        <v>#REF!</v>
      </c>
      <c r="AO1017" s="19" t="e">
        <f>#REF!-#REF!</f>
        <v>#REF!</v>
      </c>
      <c r="AP1017" s="223" t="e">
        <f>IF(AK1017&gt;0,AK1017/#REF!*100,"")</f>
        <v>#REF!</v>
      </c>
      <c r="AQ1017" s="223" t="e">
        <f>IF(AL1017&gt;0,AL1017/#REF!*100,"")</f>
        <v>#REF!</v>
      </c>
      <c r="AR1017" s="223" t="e">
        <f t="shared" si="2247"/>
        <v>#REF!</v>
      </c>
      <c r="AS1017" s="223" t="e">
        <f t="shared" si="2248"/>
        <v>#REF!</v>
      </c>
      <c r="AT1017" s="223" t="e">
        <f>IF(AO1017&gt;0,AO1017/#REF!*100,"")</f>
        <v>#REF!</v>
      </c>
    </row>
    <row r="1018" spans="1:46" ht="35.25" hidden="1" customHeight="1" outlineLevel="1">
      <c r="A1018" s="2595"/>
      <c r="B1018" s="2596"/>
      <c r="C1018" s="1415" t="s">
        <v>277</v>
      </c>
      <c r="D1018" s="1563"/>
      <c r="E1018" s="1563"/>
      <c r="F1018" s="1563"/>
      <c r="G1018" s="1599"/>
      <c r="H1018" s="1599"/>
      <c r="I1018" s="1599"/>
      <c r="J1018" s="1298">
        <f t="shared" ref="J1018" si="2301">J1020+J1024+J1028+J1033</f>
        <v>0.1888069775</v>
      </c>
      <c r="K1018" s="1599"/>
      <c r="L1018" s="1441">
        <f t="shared" ref="L1018:P1018" si="2302">L1020+L1024+L1028+L1033</f>
        <v>0</v>
      </c>
      <c r="M1018" s="1472">
        <f t="shared" si="2302"/>
        <v>0</v>
      </c>
      <c r="N1018" s="1441">
        <f t="shared" si="2302"/>
        <v>0</v>
      </c>
      <c r="O1018" s="1441">
        <f t="shared" si="2302"/>
        <v>0</v>
      </c>
      <c r="P1018" s="1441">
        <f t="shared" si="2302"/>
        <v>0</v>
      </c>
      <c r="Q1018" s="1441">
        <f t="shared" ref="Q1018:T1018" si="2303">Q1020+Q1024+Q1028+Q1033</f>
        <v>0</v>
      </c>
      <c r="R1018" s="1441">
        <f t="shared" si="2303"/>
        <v>0</v>
      </c>
      <c r="S1018" s="1441">
        <f t="shared" si="2303"/>
        <v>0</v>
      </c>
      <c r="T1018" s="1441">
        <f t="shared" si="2303"/>
        <v>0</v>
      </c>
      <c r="U1018" s="1441">
        <f t="shared" ref="U1018:Y1019" si="2304">U1021+U1024</f>
        <v>0</v>
      </c>
      <c r="V1018" s="1472">
        <f t="shared" si="2304"/>
        <v>0</v>
      </c>
      <c r="W1018" s="1441">
        <f t="shared" si="2304"/>
        <v>0</v>
      </c>
      <c r="X1018" s="1441">
        <f t="shared" si="2304"/>
        <v>0</v>
      </c>
      <c r="Y1018" s="1472">
        <f t="shared" si="2304"/>
        <v>0</v>
      </c>
      <c r="Z1018" s="1441">
        <f t="shared" ref="Z1018:AD1018" si="2305">Z1020+Z1024+Z1028+Z1033</f>
        <v>0</v>
      </c>
      <c r="AA1018" s="1472">
        <f t="shared" si="2305"/>
        <v>0</v>
      </c>
      <c r="AB1018" s="1441">
        <f t="shared" si="2305"/>
        <v>0</v>
      </c>
      <c r="AC1018" s="1441">
        <f t="shared" si="2305"/>
        <v>0</v>
      </c>
      <c r="AD1018" s="1441">
        <f t="shared" si="2305"/>
        <v>0</v>
      </c>
      <c r="AE1018" s="1441">
        <f t="shared" ref="AE1018:AI1018" si="2306">AE1021+AE1024</f>
        <v>0</v>
      </c>
      <c r="AF1018" s="1472">
        <f t="shared" si="2306"/>
        <v>0</v>
      </c>
      <c r="AG1018" s="1441">
        <f t="shared" si="2306"/>
        <v>0</v>
      </c>
      <c r="AH1018" s="1441">
        <f t="shared" si="2306"/>
        <v>0</v>
      </c>
      <c r="AI1018" s="1472">
        <f t="shared" si="2306"/>
        <v>0</v>
      </c>
      <c r="AJ1018" s="2127"/>
      <c r="AK1018" s="19" t="e">
        <f>#REF!-U1018</f>
        <v>#REF!</v>
      </c>
      <c r="AL1018" s="19" t="e">
        <f>#REF!-#REF!</f>
        <v>#REF!</v>
      </c>
      <c r="AM1018" s="19" t="e">
        <f>Q1018-#REF!</f>
        <v>#REF!</v>
      </c>
      <c r="AN1018" s="19" t="e">
        <f>R1018-#REF!</f>
        <v>#REF!</v>
      </c>
      <c r="AO1018" s="19" t="e">
        <f>#REF!-#REF!</f>
        <v>#REF!</v>
      </c>
      <c r="AP1018" s="223" t="e">
        <f>IF(AK1018&gt;0,AK1018/#REF!*100,"")</f>
        <v>#REF!</v>
      </c>
      <c r="AQ1018" s="223" t="e">
        <f>IF(AL1018&gt;0,AL1018/#REF!*100,"")</f>
        <v>#REF!</v>
      </c>
      <c r="AR1018" s="223" t="e">
        <f t="shared" ref="AR1018:AR1025" si="2307">IF(AM1018&gt;0,AM1018/Q1018*100,"")</f>
        <v>#REF!</v>
      </c>
      <c r="AS1018" s="223" t="e">
        <f t="shared" ref="AS1018:AS1025" si="2308">IF(AN1018&gt;0,AN1018/R1018*100,"")</f>
        <v>#REF!</v>
      </c>
      <c r="AT1018" s="223" t="e">
        <f>IF(AO1018&gt;0,AO1018/#REF!*100,"")</f>
        <v>#REF!</v>
      </c>
    </row>
    <row r="1019" spans="1:46" ht="15" hidden="1" customHeight="1" outlineLevel="1">
      <c r="A1019" s="2591" t="s">
        <v>83</v>
      </c>
      <c r="B1019" s="2560" t="s">
        <v>113</v>
      </c>
      <c r="C1019" s="504" t="s">
        <v>345</v>
      </c>
      <c r="D1019" s="32"/>
      <c r="E1019" s="32"/>
      <c r="F1019" s="32"/>
      <c r="G1019" s="144"/>
      <c r="H1019" s="144"/>
      <c r="I1019" s="144"/>
      <c r="J1019" s="833">
        <v>0.28124758</v>
      </c>
      <c r="K1019" s="144"/>
      <c r="L1019" s="20">
        <f>SUM(M1019:P1019)</f>
        <v>0</v>
      </c>
      <c r="M1019" s="126"/>
      <c r="N1019" s="24"/>
      <c r="O1019" s="24"/>
      <c r="P1019" s="51"/>
      <c r="Q1019" s="20"/>
      <c r="R1019" s="20"/>
      <c r="S1019" s="20"/>
      <c r="T1019" s="20"/>
      <c r="U1019" s="20">
        <f t="shared" si="2304"/>
        <v>0</v>
      </c>
      <c r="V1019" s="136">
        <f t="shared" si="2304"/>
        <v>0</v>
      </c>
      <c r="W1019" s="20">
        <f t="shared" si="2304"/>
        <v>0</v>
      </c>
      <c r="X1019" s="20">
        <f t="shared" si="2304"/>
        <v>0</v>
      </c>
      <c r="Y1019" s="20">
        <f t="shared" si="2304"/>
        <v>0</v>
      </c>
      <c r="Z1019" s="20">
        <f>SUM(AA1019:AD1019)</f>
        <v>0</v>
      </c>
      <c r="AA1019" s="126"/>
      <c r="AB1019" s="24"/>
      <c r="AC1019" s="24"/>
      <c r="AD1019" s="51"/>
      <c r="AE1019" s="20">
        <f t="shared" ref="AE1019:AI1019" si="2309">AE1022+AE1025</f>
        <v>0</v>
      </c>
      <c r="AF1019" s="136">
        <f t="shared" si="2309"/>
        <v>0</v>
      </c>
      <c r="AG1019" s="20">
        <f t="shared" si="2309"/>
        <v>0</v>
      </c>
      <c r="AH1019" s="20">
        <f t="shared" si="2309"/>
        <v>0</v>
      </c>
      <c r="AI1019" s="20">
        <f t="shared" si="2309"/>
        <v>0</v>
      </c>
      <c r="AJ1019" s="19"/>
      <c r="AK1019" s="19" t="e">
        <f>#REF!-U1019</f>
        <v>#REF!</v>
      </c>
      <c r="AL1019" s="19" t="e">
        <f>#REF!-#REF!</f>
        <v>#REF!</v>
      </c>
      <c r="AM1019" s="19" t="e">
        <f>Q1019-#REF!</f>
        <v>#REF!</v>
      </c>
      <c r="AN1019" s="19" t="e">
        <f>R1019-#REF!</f>
        <v>#REF!</v>
      </c>
      <c r="AO1019" s="19" t="e">
        <f>#REF!-#REF!</f>
        <v>#REF!</v>
      </c>
      <c r="AP1019" s="223" t="e">
        <f>IF(AK1019&gt;0,AK1019/#REF!*100,"")</f>
        <v>#REF!</v>
      </c>
      <c r="AQ1019" s="223" t="e">
        <f>IF(AL1019&gt;0,AL1019/#REF!*100,"")</f>
        <v>#REF!</v>
      </c>
      <c r="AR1019" s="223" t="e">
        <f t="shared" si="2307"/>
        <v>#REF!</v>
      </c>
      <c r="AS1019" s="223" t="e">
        <f t="shared" si="2308"/>
        <v>#REF!</v>
      </c>
      <c r="AT1019" s="223" t="e">
        <f>IF(AO1019&gt;0,AO1019/#REF!*100,"")</f>
        <v>#REF!</v>
      </c>
    </row>
    <row r="1020" spans="1:46" ht="15" hidden="1" customHeight="1" outlineLevel="1">
      <c r="A1020" s="2591"/>
      <c r="B1020" s="2560"/>
      <c r="C1020" s="504" t="s">
        <v>277</v>
      </c>
      <c r="D1020" s="32"/>
      <c r="E1020" s="32"/>
      <c r="F1020" s="32"/>
      <c r="G1020" s="144"/>
      <c r="H1020" s="144"/>
      <c r="I1020" s="144"/>
      <c r="J1020" s="833">
        <v>3.3749759999999997E-2</v>
      </c>
      <c r="K1020" s="144"/>
      <c r="L1020" s="20">
        <f t="shared" ref="L1020:P1020" si="2310">0.12*L1019</f>
        <v>0</v>
      </c>
      <c r="M1020" s="136">
        <f t="shared" si="2310"/>
        <v>0</v>
      </c>
      <c r="N1020" s="20">
        <f t="shared" si="2310"/>
        <v>0</v>
      </c>
      <c r="O1020" s="20">
        <f t="shared" si="2310"/>
        <v>0</v>
      </c>
      <c r="P1020" s="55">
        <f t="shared" si="2310"/>
        <v>0</v>
      </c>
      <c r="Q1020" s="20">
        <f t="shared" ref="Q1020:T1020" si="2311">0.12*Q1019</f>
        <v>0</v>
      </c>
      <c r="R1020" s="20">
        <f t="shared" si="2311"/>
        <v>0</v>
      </c>
      <c r="S1020" s="20">
        <f t="shared" si="2311"/>
        <v>0</v>
      </c>
      <c r="T1020" s="20">
        <f t="shared" si="2311"/>
        <v>0</v>
      </c>
      <c r="U1020" s="67"/>
      <c r="V1020" s="126"/>
      <c r="W1020" s="24"/>
      <c r="X1020" s="24"/>
      <c r="Y1020" s="24"/>
      <c r="Z1020" s="20">
        <f t="shared" ref="Z1020:AD1020" si="2312">0.12*Z1019</f>
        <v>0</v>
      </c>
      <c r="AA1020" s="136">
        <f t="shared" si="2312"/>
        <v>0</v>
      </c>
      <c r="AB1020" s="20">
        <f t="shared" si="2312"/>
        <v>0</v>
      </c>
      <c r="AC1020" s="20">
        <f t="shared" si="2312"/>
        <v>0</v>
      </c>
      <c r="AD1020" s="55">
        <f t="shared" si="2312"/>
        <v>0</v>
      </c>
      <c r="AE1020" s="67"/>
      <c r="AF1020" s="126"/>
      <c r="AG1020" s="24"/>
      <c r="AH1020" s="24"/>
      <c r="AI1020" s="24"/>
      <c r="AJ1020" s="44"/>
      <c r="AK1020" s="19" t="e">
        <f>#REF!-U1020</f>
        <v>#REF!</v>
      </c>
      <c r="AL1020" s="19" t="e">
        <f>#REF!-#REF!</f>
        <v>#REF!</v>
      </c>
      <c r="AM1020" s="19" t="e">
        <f>Q1020-#REF!</f>
        <v>#REF!</v>
      </c>
      <c r="AN1020" s="19" t="e">
        <f>R1020-#REF!</f>
        <v>#REF!</v>
      </c>
      <c r="AO1020" s="19" t="e">
        <f>#REF!-#REF!</f>
        <v>#REF!</v>
      </c>
      <c r="AP1020" s="223" t="e">
        <f>IF(AK1020&gt;0,AK1020/#REF!*100,"")</f>
        <v>#REF!</v>
      </c>
      <c r="AQ1020" s="223" t="e">
        <f>IF(AL1020&gt;0,AL1020/#REF!*100,"")</f>
        <v>#REF!</v>
      </c>
      <c r="AR1020" s="223" t="e">
        <f t="shared" si="2307"/>
        <v>#REF!</v>
      </c>
      <c r="AS1020" s="223" t="e">
        <f t="shared" si="2308"/>
        <v>#REF!</v>
      </c>
      <c r="AT1020" s="223" t="e">
        <f>IF(AO1020&gt;0,AO1020/#REF!*100,"")</f>
        <v>#REF!</v>
      </c>
    </row>
    <row r="1021" spans="1:46" ht="15" hidden="1" customHeight="1" outlineLevel="1">
      <c r="A1021" s="2584"/>
      <c r="B1021" s="2560"/>
      <c r="C1021" s="504" t="s">
        <v>305</v>
      </c>
      <c r="D1021" s="32"/>
      <c r="E1021" s="32"/>
      <c r="F1021" s="32"/>
      <c r="G1021" s="144"/>
      <c r="H1021" s="144"/>
      <c r="I1021" s="144"/>
      <c r="J1021" s="833">
        <v>1.43497421</v>
      </c>
      <c r="K1021" s="144"/>
      <c r="L1021" s="20">
        <f>SUM(M1021:P1021)</f>
        <v>0</v>
      </c>
      <c r="M1021" s="126"/>
      <c r="N1021" s="24"/>
      <c r="O1021" s="24"/>
      <c r="P1021" s="51"/>
      <c r="Q1021" s="20"/>
      <c r="R1021" s="20"/>
      <c r="S1021" s="20"/>
      <c r="T1021" s="20"/>
      <c r="U1021" s="20">
        <f t="shared" ref="U1021" si="2313">1.154*U1020/1000</f>
        <v>0</v>
      </c>
      <c r="V1021" s="136">
        <f>1.154*V1020/1000</f>
        <v>0</v>
      </c>
      <c r="W1021" s="20">
        <f>1.154*W1020/1000</f>
        <v>0</v>
      </c>
      <c r="X1021" s="20">
        <f>1.154*X1020/1000</f>
        <v>0</v>
      </c>
      <c r="Y1021" s="20">
        <f>1.154*Y1020/1000</f>
        <v>0</v>
      </c>
      <c r="Z1021" s="20">
        <f>SUM(AA1021:AD1021)</f>
        <v>0</v>
      </c>
      <c r="AA1021" s="126"/>
      <c r="AB1021" s="24"/>
      <c r="AC1021" s="24"/>
      <c r="AD1021" s="51"/>
      <c r="AE1021" s="20">
        <f t="shared" ref="AE1021" si="2314">1.154*AE1020/1000</f>
        <v>0</v>
      </c>
      <c r="AF1021" s="136">
        <f>1.154*AF1020/1000</f>
        <v>0</v>
      </c>
      <c r="AG1021" s="20">
        <f>1.154*AG1020/1000</f>
        <v>0</v>
      </c>
      <c r="AH1021" s="20">
        <f>1.154*AH1020/1000</f>
        <v>0</v>
      </c>
      <c r="AI1021" s="20">
        <f>1.154*AI1020/1000</f>
        <v>0</v>
      </c>
      <c r="AJ1021" s="19"/>
      <c r="AK1021" s="19" t="e">
        <f>#REF!-U1021</f>
        <v>#REF!</v>
      </c>
      <c r="AL1021" s="19" t="e">
        <f>#REF!-#REF!</f>
        <v>#REF!</v>
      </c>
      <c r="AM1021" s="19" t="e">
        <f>Q1021-#REF!</f>
        <v>#REF!</v>
      </c>
      <c r="AN1021" s="19" t="e">
        <f>R1021-#REF!</f>
        <v>#REF!</v>
      </c>
      <c r="AO1021" s="19" t="e">
        <f>#REF!-#REF!</f>
        <v>#REF!</v>
      </c>
      <c r="AP1021" s="223" t="e">
        <f>IF(AK1021&gt;0,AK1021/#REF!*100,"")</f>
        <v>#REF!</v>
      </c>
      <c r="AQ1021" s="223" t="e">
        <f>IF(AL1021&gt;0,AL1021/#REF!*100,"")</f>
        <v>#REF!</v>
      </c>
      <c r="AR1021" s="223" t="e">
        <f t="shared" si="2307"/>
        <v>#REF!</v>
      </c>
      <c r="AS1021" s="223" t="e">
        <f t="shared" si="2308"/>
        <v>#REF!</v>
      </c>
      <c r="AT1021" s="223" t="e">
        <f>IF(AO1021&gt;0,AO1021/#REF!*100,"")</f>
        <v>#REF!</v>
      </c>
    </row>
    <row r="1022" spans="1:46" ht="15" hidden="1" customHeight="1" outlineLevel="1">
      <c r="A1022" s="2584"/>
      <c r="B1022" s="2560"/>
      <c r="C1022" s="504" t="s">
        <v>344</v>
      </c>
      <c r="D1022" s="32"/>
      <c r="E1022" s="32"/>
      <c r="F1022" s="32"/>
      <c r="G1022" s="144"/>
      <c r="H1022" s="144"/>
      <c r="I1022" s="144"/>
      <c r="J1022" s="833">
        <f>J1021/4430</f>
        <v>3.2392194356659141E-4</v>
      </c>
      <c r="K1022" s="144"/>
      <c r="L1022" s="33"/>
      <c r="M1022" s="126"/>
      <c r="N1022" s="24"/>
      <c r="O1022" s="24"/>
      <c r="P1022" s="51"/>
      <c r="Q1022" s="33"/>
      <c r="R1022" s="33"/>
      <c r="S1022" s="33"/>
      <c r="T1022" s="33"/>
      <c r="U1022" s="67"/>
      <c r="V1022" s="126"/>
      <c r="W1022" s="24"/>
      <c r="X1022" s="24"/>
      <c r="Y1022" s="24"/>
      <c r="Z1022" s="33"/>
      <c r="AA1022" s="126"/>
      <c r="AB1022" s="24"/>
      <c r="AC1022" s="24"/>
      <c r="AD1022" s="51"/>
      <c r="AE1022" s="67"/>
      <c r="AF1022" s="126"/>
      <c r="AG1022" s="24"/>
      <c r="AH1022" s="24"/>
      <c r="AI1022" s="24"/>
      <c r="AJ1022" s="44"/>
      <c r="AK1022" s="19" t="e">
        <f>#REF!-U1022</f>
        <v>#REF!</v>
      </c>
      <c r="AL1022" s="19" t="e">
        <f>#REF!-#REF!</f>
        <v>#REF!</v>
      </c>
      <c r="AM1022" s="19" t="e">
        <f>Q1022-#REF!</f>
        <v>#REF!</v>
      </c>
      <c r="AN1022" s="19" t="e">
        <f>R1022-#REF!</f>
        <v>#REF!</v>
      </c>
      <c r="AO1022" s="19" t="e">
        <f>#REF!-#REF!</f>
        <v>#REF!</v>
      </c>
      <c r="AP1022" s="223" t="e">
        <f>IF(AK1022&gt;0,AK1022/#REF!*100,"")</f>
        <v>#REF!</v>
      </c>
      <c r="AQ1022" s="223" t="e">
        <f>IF(AL1022&gt;0,AL1022/#REF!*100,"")</f>
        <v>#REF!</v>
      </c>
      <c r="AR1022" s="223" t="e">
        <f t="shared" si="2307"/>
        <v>#REF!</v>
      </c>
      <c r="AS1022" s="223" t="e">
        <f t="shared" si="2308"/>
        <v>#REF!</v>
      </c>
      <c r="AT1022" s="223" t="e">
        <f>IF(AO1022&gt;0,AO1022/#REF!*100,"")</f>
        <v>#REF!</v>
      </c>
    </row>
    <row r="1023" spans="1:46" ht="15" hidden="1" customHeight="1" outlineLevel="1">
      <c r="A1023" s="2584" t="s">
        <v>84</v>
      </c>
      <c r="B1023" s="2560" t="s">
        <v>122</v>
      </c>
      <c r="C1023" s="504" t="s">
        <v>343</v>
      </c>
      <c r="D1023" s="32"/>
      <c r="E1023" s="32"/>
      <c r="F1023" s="32"/>
      <c r="G1023" s="144"/>
      <c r="H1023" s="144"/>
      <c r="I1023" s="144"/>
      <c r="J1023" s="848">
        <v>1085.075</v>
      </c>
      <c r="K1023" s="144"/>
      <c r="L1023" s="20">
        <f>SUM(M1023:P1023)</f>
        <v>0</v>
      </c>
      <c r="M1023" s="126"/>
      <c r="N1023" s="24"/>
      <c r="O1023" s="24"/>
      <c r="P1023" s="51"/>
      <c r="Q1023" s="20"/>
      <c r="R1023" s="20"/>
      <c r="S1023" s="20"/>
      <c r="T1023" s="20"/>
      <c r="U1023" s="67"/>
      <c r="V1023" s="126"/>
      <c r="W1023" s="24"/>
      <c r="X1023" s="24"/>
      <c r="Y1023" s="24"/>
      <c r="Z1023" s="20">
        <f>SUM(AA1023:AD1023)</f>
        <v>0</v>
      </c>
      <c r="AA1023" s="126"/>
      <c r="AB1023" s="24"/>
      <c r="AC1023" s="24"/>
      <c r="AD1023" s="51"/>
      <c r="AE1023" s="67"/>
      <c r="AF1023" s="126"/>
      <c r="AG1023" s="24"/>
      <c r="AH1023" s="24"/>
      <c r="AI1023" s="24"/>
      <c r="AJ1023" s="44"/>
      <c r="AK1023" s="19" t="e">
        <f>#REF!-U1023</f>
        <v>#REF!</v>
      </c>
      <c r="AL1023" s="19" t="e">
        <f>#REF!-#REF!</f>
        <v>#REF!</v>
      </c>
      <c r="AM1023" s="19" t="e">
        <f>Q1023-#REF!</f>
        <v>#REF!</v>
      </c>
      <c r="AN1023" s="19" t="e">
        <f>R1023-#REF!</f>
        <v>#REF!</v>
      </c>
      <c r="AO1023" s="19" t="e">
        <f>#REF!-#REF!</f>
        <v>#REF!</v>
      </c>
      <c r="AP1023" s="223" t="e">
        <f>IF(AK1023&gt;0,AK1023/#REF!*100,"")</f>
        <v>#REF!</v>
      </c>
      <c r="AQ1023" s="223" t="e">
        <f>IF(AL1023&gt;0,AL1023/#REF!*100,"")</f>
        <v>#REF!</v>
      </c>
      <c r="AR1023" s="223" t="e">
        <f t="shared" si="2307"/>
        <v>#REF!</v>
      </c>
      <c r="AS1023" s="223" t="e">
        <f t="shared" si="2308"/>
        <v>#REF!</v>
      </c>
      <c r="AT1023" s="223" t="e">
        <f>IF(AO1023&gt;0,AO1023/#REF!*100,"")</f>
        <v>#REF!</v>
      </c>
    </row>
    <row r="1024" spans="1:46" ht="15" hidden="1" customHeight="1" outlineLevel="1">
      <c r="A1024" s="2584"/>
      <c r="B1024" s="2560"/>
      <c r="C1024" s="504" t="s">
        <v>277</v>
      </c>
      <c r="D1024" s="32"/>
      <c r="E1024" s="32"/>
      <c r="F1024" s="32"/>
      <c r="G1024" s="144"/>
      <c r="H1024" s="144"/>
      <c r="I1024" s="144"/>
      <c r="J1024" s="833">
        <v>0.15505721750000001</v>
      </c>
      <c r="K1024" s="144"/>
      <c r="L1024" s="20">
        <f t="shared" ref="L1024:P1024" si="2315">0.1429*L1023/1000</f>
        <v>0</v>
      </c>
      <c r="M1024" s="136">
        <f t="shared" si="2315"/>
        <v>0</v>
      </c>
      <c r="N1024" s="20">
        <f t="shared" si="2315"/>
        <v>0</v>
      </c>
      <c r="O1024" s="20">
        <f t="shared" si="2315"/>
        <v>0</v>
      </c>
      <c r="P1024" s="55">
        <f t="shared" si="2315"/>
        <v>0</v>
      </c>
      <c r="Q1024" s="20">
        <f t="shared" ref="Q1024:T1024" si="2316">0.1429*Q1023/1000</f>
        <v>0</v>
      </c>
      <c r="R1024" s="20">
        <f t="shared" si="2316"/>
        <v>0</v>
      </c>
      <c r="S1024" s="20">
        <f t="shared" si="2316"/>
        <v>0</v>
      </c>
      <c r="T1024" s="20">
        <f t="shared" si="2316"/>
        <v>0</v>
      </c>
      <c r="U1024" s="20">
        <f t="shared" ref="U1024" si="2317">0.12*U1023</f>
        <v>0</v>
      </c>
      <c r="V1024" s="136">
        <f>0.12*V1023</f>
        <v>0</v>
      </c>
      <c r="W1024" s="20">
        <f>0.12*W1023</f>
        <v>0</v>
      </c>
      <c r="X1024" s="20">
        <f>0.12*X1023</f>
        <v>0</v>
      </c>
      <c r="Y1024" s="20">
        <f>0.12*Y1023</f>
        <v>0</v>
      </c>
      <c r="Z1024" s="20">
        <f t="shared" ref="Z1024:AD1024" si="2318">0.1429*Z1023/1000</f>
        <v>0</v>
      </c>
      <c r="AA1024" s="136">
        <f t="shared" si="2318"/>
        <v>0</v>
      </c>
      <c r="AB1024" s="20">
        <f t="shared" si="2318"/>
        <v>0</v>
      </c>
      <c r="AC1024" s="20">
        <f t="shared" si="2318"/>
        <v>0</v>
      </c>
      <c r="AD1024" s="55">
        <f t="shared" si="2318"/>
        <v>0</v>
      </c>
      <c r="AE1024" s="20">
        <f t="shared" ref="AE1024" si="2319">0.12*AE1023</f>
        <v>0</v>
      </c>
      <c r="AF1024" s="136">
        <f>0.12*AF1023</f>
        <v>0</v>
      </c>
      <c r="AG1024" s="20">
        <f>0.12*AG1023</f>
        <v>0</v>
      </c>
      <c r="AH1024" s="20">
        <f>0.12*AH1023</f>
        <v>0</v>
      </c>
      <c r="AI1024" s="20">
        <f>0.12*AI1023</f>
        <v>0</v>
      </c>
      <c r="AJ1024" s="19"/>
      <c r="AK1024" s="19" t="e">
        <f>#REF!-U1024</f>
        <v>#REF!</v>
      </c>
      <c r="AL1024" s="19" t="e">
        <f>#REF!-#REF!</f>
        <v>#REF!</v>
      </c>
      <c r="AM1024" s="19" t="e">
        <f>Q1024-#REF!</f>
        <v>#REF!</v>
      </c>
      <c r="AN1024" s="19" t="e">
        <f>R1024-#REF!</f>
        <v>#REF!</v>
      </c>
      <c r="AO1024" s="19" t="e">
        <f>#REF!-#REF!</f>
        <v>#REF!</v>
      </c>
      <c r="AP1024" s="223" t="e">
        <f>IF(AK1024&gt;0,AK1024/#REF!*100,"")</f>
        <v>#REF!</v>
      </c>
      <c r="AQ1024" s="223" t="e">
        <f>IF(AL1024&gt;0,AL1024/#REF!*100,"")</f>
        <v>#REF!</v>
      </c>
      <c r="AR1024" s="223" t="e">
        <f t="shared" si="2307"/>
        <v>#REF!</v>
      </c>
      <c r="AS1024" s="223" t="e">
        <f t="shared" si="2308"/>
        <v>#REF!</v>
      </c>
      <c r="AT1024" s="223" t="e">
        <f>IF(AO1024&gt;0,AO1024/#REF!*100,"")</f>
        <v>#REF!</v>
      </c>
    </row>
    <row r="1025" spans="1:46" ht="15" hidden="1" customHeight="1" outlineLevel="1">
      <c r="A1025" s="2584"/>
      <c r="B1025" s="2560"/>
      <c r="C1025" s="504" t="s">
        <v>305</v>
      </c>
      <c r="D1025" s="32"/>
      <c r="E1025" s="32"/>
      <c r="F1025" s="32"/>
      <c r="G1025" s="144"/>
      <c r="H1025" s="144"/>
      <c r="I1025" s="144"/>
      <c r="J1025" s="833">
        <v>2.2284746000000002</v>
      </c>
      <c r="K1025" s="144"/>
      <c r="L1025" s="20">
        <f>SUM(M1025:P1025)</f>
        <v>0</v>
      </c>
      <c r="M1025" s="126"/>
      <c r="N1025" s="24"/>
      <c r="O1025" s="24"/>
      <c r="P1025" s="51"/>
      <c r="Q1025" s="20"/>
      <c r="R1025" s="20"/>
      <c r="S1025" s="20"/>
      <c r="T1025" s="20"/>
      <c r="U1025" s="67"/>
      <c r="V1025" s="126"/>
      <c r="W1025" s="24"/>
      <c r="X1025" s="24"/>
      <c r="Y1025" s="24"/>
      <c r="Z1025" s="20">
        <f>SUM(AA1025:AD1025)</f>
        <v>0</v>
      </c>
      <c r="AA1025" s="126"/>
      <c r="AB1025" s="24"/>
      <c r="AC1025" s="24"/>
      <c r="AD1025" s="51"/>
      <c r="AE1025" s="67"/>
      <c r="AF1025" s="126"/>
      <c r="AG1025" s="24"/>
      <c r="AH1025" s="24"/>
      <c r="AI1025" s="24"/>
      <c r="AJ1025" s="44"/>
      <c r="AK1025" s="19" t="e">
        <f>#REF!-U1025</f>
        <v>#REF!</v>
      </c>
      <c r="AL1025" s="19" t="e">
        <f>#REF!-#REF!</f>
        <v>#REF!</v>
      </c>
      <c r="AM1025" s="19" t="e">
        <f>Q1025-#REF!</f>
        <v>#REF!</v>
      </c>
      <c r="AN1025" s="19" t="e">
        <f>R1025-#REF!</f>
        <v>#REF!</v>
      </c>
      <c r="AO1025" s="19" t="e">
        <f>#REF!-#REF!</f>
        <v>#REF!</v>
      </c>
      <c r="AP1025" s="223" t="e">
        <f>IF(AK1025&gt;0,AK1025/#REF!*100,"")</f>
        <v>#REF!</v>
      </c>
      <c r="AQ1025" s="223" t="e">
        <f>IF(AL1025&gt;0,AL1025/#REF!*100,"")</f>
        <v>#REF!</v>
      </c>
      <c r="AR1025" s="223" t="e">
        <f t="shared" si="2307"/>
        <v>#REF!</v>
      </c>
      <c r="AS1025" s="223" t="e">
        <f t="shared" si="2308"/>
        <v>#REF!</v>
      </c>
      <c r="AT1025" s="223" t="e">
        <f>IF(AO1025&gt;0,AO1025/#REF!*100,"")</f>
        <v>#REF!</v>
      </c>
    </row>
    <row r="1026" spans="1:46" ht="15" hidden="1" customHeight="1" outlineLevel="1">
      <c r="A1026" s="2584"/>
      <c r="B1026" s="2560"/>
      <c r="C1026" s="504" t="s">
        <v>342</v>
      </c>
      <c r="D1026" s="32"/>
      <c r="E1026" s="32"/>
      <c r="F1026" s="32"/>
      <c r="G1026" s="144"/>
      <c r="H1026" s="144"/>
      <c r="I1026" s="144"/>
      <c r="J1026" s="833">
        <f>J1023/28006</f>
        <v>3.8744376205098907E-2</v>
      </c>
      <c r="K1026" s="144"/>
      <c r="L1026" s="33"/>
      <c r="M1026" s="126"/>
      <c r="N1026" s="24"/>
      <c r="O1026" s="24"/>
      <c r="P1026" s="51"/>
      <c r="Q1026" s="33"/>
      <c r="R1026" s="33"/>
      <c r="S1026" s="33"/>
      <c r="T1026" s="33"/>
      <c r="V1026" s="1"/>
      <c r="Z1026" s="33"/>
      <c r="AA1026" s="126"/>
      <c r="AB1026" s="24"/>
      <c r="AC1026" s="24"/>
      <c r="AD1026" s="51"/>
      <c r="AF1026" s="1"/>
    </row>
    <row r="1027" spans="1:46" ht="17.25" hidden="1" customHeight="1" outlineLevel="1">
      <c r="A1027" s="2584" t="s">
        <v>85</v>
      </c>
      <c r="B1027" s="2560" t="s">
        <v>123</v>
      </c>
      <c r="C1027" s="504" t="s">
        <v>272</v>
      </c>
      <c r="D1027" s="32"/>
      <c r="E1027" s="32"/>
      <c r="F1027" s="32"/>
      <c r="G1027" s="144"/>
      <c r="H1027" s="144"/>
      <c r="I1027" s="144"/>
      <c r="J1027" s="834"/>
      <c r="K1027" s="144"/>
      <c r="L1027" s="20">
        <f>SUM(M1027:P1027)</f>
        <v>0</v>
      </c>
      <c r="M1027" s="126"/>
      <c r="N1027" s="24"/>
      <c r="O1027" s="24"/>
      <c r="P1027" s="51"/>
      <c r="Q1027" s="20"/>
      <c r="R1027" s="20"/>
      <c r="S1027" s="20"/>
      <c r="T1027" s="20"/>
      <c r="U1027" s="102"/>
      <c r="V1027" s="168"/>
      <c r="W1027" s="44"/>
      <c r="X1027" s="44"/>
      <c r="Y1027" s="44"/>
      <c r="Z1027" s="20">
        <f>SUM(AA1027:AD1027)</f>
        <v>0</v>
      </c>
      <c r="AA1027" s="126"/>
      <c r="AB1027" s="24"/>
      <c r="AC1027" s="24"/>
      <c r="AD1027" s="51"/>
      <c r="AE1027" s="102"/>
      <c r="AF1027" s="168"/>
      <c r="AG1027" s="44"/>
      <c r="AH1027" s="44"/>
      <c r="AI1027" s="44"/>
      <c r="AJ1027" s="44"/>
      <c r="AK1027" s="19" t="e">
        <f>#REF!-U1027</f>
        <v>#REF!</v>
      </c>
      <c r="AL1027" s="19" t="e">
        <f>#REF!-#REF!</f>
        <v>#REF!</v>
      </c>
      <c r="AM1027" s="19" t="e">
        <f>Q1027-#REF!</f>
        <v>#REF!</v>
      </c>
      <c r="AN1027" s="19" t="e">
        <f>R1027-#REF!</f>
        <v>#REF!</v>
      </c>
      <c r="AO1027" s="19" t="e">
        <f>#REF!-#REF!</f>
        <v>#REF!</v>
      </c>
      <c r="AP1027" s="223" t="e">
        <f>IF(AK1027&gt;0,AK1027/#REF!*100,"")</f>
        <v>#REF!</v>
      </c>
      <c r="AQ1027" s="223" t="e">
        <f>IF(AL1027&gt;0,AL1027/#REF!*100,"")</f>
        <v>#REF!</v>
      </c>
      <c r="AR1027" s="223" t="e">
        <f t="shared" ref="AR1027:AR1058" si="2320">IF(AM1027&gt;0,AM1027/Q1027*100,"")</f>
        <v>#REF!</v>
      </c>
      <c r="AS1027" s="223" t="e">
        <f t="shared" ref="AS1027:AS1058" si="2321">IF(AN1027&gt;0,AN1027/R1027*100,"")</f>
        <v>#REF!</v>
      </c>
      <c r="AT1027" s="223" t="e">
        <f>IF(AO1027&gt;0,AO1027/#REF!*100,"")</f>
        <v>#REF!</v>
      </c>
    </row>
    <row r="1028" spans="1:46" ht="15" hidden="1" customHeight="1" outlineLevel="1">
      <c r="A1028" s="2584"/>
      <c r="B1028" s="2560"/>
      <c r="C1028" s="504" t="s">
        <v>277</v>
      </c>
      <c r="D1028" s="32"/>
      <c r="E1028" s="32"/>
      <c r="F1028" s="32"/>
      <c r="G1028" s="144"/>
      <c r="H1028" s="144"/>
      <c r="I1028" s="144"/>
      <c r="J1028" s="834"/>
      <c r="K1028" s="144"/>
      <c r="L1028" s="20">
        <f t="shared" ref="L1028:P1028" si="2322">1.154*L1027/1000</f>
        <v>0</v>
      </c>
      <c r="M1028" s="136">
        <f t="shared" si="2322"/>
        <v>0</v>
      </c>
      <c r="N1028" s="20">
        <f t="shared" si="2322"/>
        <v>0</v>
      </c>
      <c r="O1028" s="20">
        <f t="shared" si="2322"/>
        <v>0</v>
      </c>
      <c r="P1028" s="55">
        <f t="shared" si="2322"/>
        <v>0</v>
      </c>
      <c r="Q1028" s="20">
        <f t="shared" ref="Q1028:T1028" si="2323">1.154*Q1027/1000</f>
        <v>0</v>
      </c>
      <c r="R1028" s="20">
        <f t="shared" si="2323"/>
        <v>0</v>
      </c>
      <c r="S1028" s="20">
        <f t="shared" si="2323"/>
        <v>0</v>
      </c>
      <c r="T1028" s="20">
        <f t="shared" si="2323"/>
        <v>0</v>
      </c>
      <c r="U1028" s="67"/>
      <c r="V1028" s="126"/>
      <c r="W1028" s="24"/>
      <c r="X1028" s="24"/>
      <c r="Y1028" s="24"/>
      <c r="Z1028" s="20">
        <f t="shared" ref="Z1028:AD1028" si="2324">1.154*Z1027/1000</f>
        <v>0</v>
      </c>
      <c r="AA1028" s="136">
        <f t="shared" si="2324"/>
        <v>0</v>
      </c>
      <c r="AB1028" s="20">
        <f t="shared" si="2324"/>
        <v>0</v>
      </c>
      <c r="AC1028" s="20">
        <f t="shared" si="2324"/>
        <v>0</v>
      </c>
      <c r="AD1028" s="55">
        <f t="shared" si="2324"/>
        <v>0</v>
      </c>
      <c r="AE1028" s="67"/>
      <c r="AF1028" s="126"/>
      <c r="AG1028" s="24"/>
      <c r="AH1028" s="24"/>
      <c r="AI1028" s="24"/>
      <c r="AJ1028" s="44"/>
      <c r="AK1028" s="19" t="e">
        <f>#REF!-U1028</f>
        <v>#REF!</v>
      </c>
      <c r="AL1028" s="19" t="e">
        <f>#REF!-#REF!</f>
        <v>#REF!</v>
      </c>
      <c r="AM1028" s="19" t="e">
        <f>Q1028-#REF!</f>
        <v>#REF!</v>
      </c>
      <c r="AN1028" s="19" t="e">
        <f>R1028-#REF!</f>
        <v>#REF!</v>
      </c>
      <c r="AO1028" s="19" t="e">
        <f>#REF!-#REF!</f>
        <v>#REF!</v>
      </c>
      <c r="AP1028" s="223" t="e">
        <f>IF(AK1028&gt;0,AK1028/#REF!*100,"")</f>
        <v>#REF!</v>
      </c>
      <c r="AQ1028" s="223" t="e">
        <f>IF(AL1028&gt;0,AL1028/#REF!*100,"")</f>
        <v>#REF!</v>
      </c>
      <c r="AR1028" s="223" t="e">
        <f t="shared" si="2320"/>
        <v>#REF!</v>
      </c>
      <c r="AS1028" s="223" t="e">
        <f t="shared" si="2321"/>
        <v>#REF!</v>
      </c>
      <c r="AT1028" s="223" t="e">
        <f>IF(AO1028&gt;0,AO1028/#REF!*100,"")</f>
        <v>#REF!</v>
      </c>
    </row>
    <row r="1029" spans="1:46" ht="15" hidden="1" customHeight="1" outlineLevel="1">
      <c r="A1029" s="2584"/>
      <c r="B1029" s="2560"/>
      <c r="C1029" s="504" t="s">
        <v>305</v>
      </c>
      <c r="D1029" s="32"/>
      <c r="E1029" s="32"/>
      <c r="F1029" s="32"/>
      <c r="G1029" s="144"/>
      <c r="H1029" s="144"/>
      <c r="I1029" s="144"/>
      <c r="J1029" s="834"/>
      <c r="K1029" s="144"/>
      <c r="L1029" s="20">
        <f t="shared" ref="L1029:L1034" si="2325">SUM(M1029:P1029)</f>
        <v>0</v>
      </c>
      <c r="M1029" s="126"/>
      <c r="N1029" s="24"/>
      <c r="O1029" s="24"/>
      <c r="P1029" s="51"/>
      <c r="Q1029" s="20"/>
      <c r="R1029" s="20"/>
      <c r="S1029" s="20"/>
      <c r="T1029" s="20"/>
      <c r="U1029" s="67"/>
      <c r="V1029" s="126"/>
      <c r="W1029" s="24"/>
      <c r="X1029" s="24"/>
      <c r="Y1029" s="24"/>
      <c r="Z1029" s="20">
        <f t="shared" ref="Z1029:Z1034" si="2326">SUM(AA1029:AD1029)</f>
        <v>0</v>
      </c>
      <c r="AA1029" s="126"/>
      <c r="AB1029" s="24"/>
      <c r="AC1029" s="24"/>
      <c r="AD1029" s="51"/>
      <c r="AE1029" s="67"/>
      <c r="AF1029" s="126"/>
      <c r="AG1029" s="24"/>
      <c r="AH1029" s="24"/>
      <c r="AI1029" s="24"/>
      <c r="AJ1029" s="44"/>
      <c r="AK1029" s="19" t="e">
        <f>#REF!-U1029</f>
        <v>#REF!</v>
      </c>
      <c r="AL1029" s="19" t="e">
        <f>#REF!-#REF!</f>
        <v>#REF!</v>
      </c>
      <c r="AM1029" s="19" t="e">
        <f>Q1029-#REF!</f>
        <v>#REF!</v>
      </c>
      <c r="AN1029" s="19" t="e">
        <f>R1029-#REF!</f>
        <v>#REF!</v>
      </c>
      <c r="AO1029" s="19" t="e">
        <f>#REF!-#REF!</f>
        <v>#REF!</v>
      </c>
      <c r="AP1029" s="223" t="e">
        <f>IF(AK1029&gt;0,AK1029/#REF!*100,"")</f>
        <v>#REF!</v>
      </c>
      <c r="AQ1029" s="223" t="e">
        <f>IF(AL1029&gt;0,AL1029/#REF!*100,"")</f>
        <v>#REF!</v>
      </c>
      <c r="AR1029" s="223" t="e">
        <f t="shared" si="2320"/>
        <v>#REF!</v>
      </c>
      <c r="AS1029" s="223" t="e">
        <f t="shared" si="2321"/>
        <v>#REF!</v>
      </c>
      <c r="AT1029" s="223" t="e">
        <f>IF(AO1029&gt;0,AO1029/#REF!*100,"")</f>
        <v>#REF!</v>
      </c>
    </row>
    <row r="1030" spans="1:46" ht="17.25" hidden="1" customHeight="1" outlineLevel="1">
      <c r="A1030" s="2584" t="s">
        <v>86</v>
      </c>
      <c r="B1030" s="2560" t="s">
        <v>144</v>
      </c>
      <c r="C1030" s="504" t="s">
        <v>273</v>
      </c>
      <c r="D1030" s="32"/>
      <c r="E1030" s="32"/>
      <c r="F1030" s="32"/>
      <c r="G1030" s="144"/>
      <c r="H1030" s="144"/>
      <c r="I1030" s="144"/>
      <c r="J1030" s="834"/>
      <c r="K1030" s="144"/>
      <c r="L1030" s="20">
        <f t="shared" si="2325"/>
        <v>0</v>
      </c>
      <c r="M1030" s="126"/>
      <c r="N1030" s="24"/>
      <c r="O1030" s="24"/>
      <c r="P1030" s="51"/>
      <c r="Q1030" s="20"/>
      <c r="R1030" s="20"/>
      <c r="S1030" s="20"/>
      <c r="T1030" s="20"/>
      <c r="U1030" s="67"/>
      <c r="V1030" s="126"/>
      <c r="W1030" s="24"/>
      <c r="X1030" s="24"/>
      <c r="Y1030" s="24"/>
      <c r="Z1030" s="20">
        <f t="shared" si="2326"/>
        <v>0</v>
      </c>
      <c r="AA1030" s="126"/>
      <c r="AB1030" s="24"/>
      <c r="AC1030" s="24"/>
      <c r="AD1030" s="51"/>
      <c r="AE1030" s="67"/>
      <c r="AF1030" s="126"/>
      <c r="AG1030" s="24"/>
      <c r="AH1030" s="24"/>
      <c r="AI1030" s="24"/>
      <c r="AJ1030" s="44"/>
      <c r="AK1030" s="19" t="e">
        <f>#REF!-U1030</f>
        <v>#REF!</v>
      </c>
      <c r="AL1030" s="19" t="e">
        <f>#REF!-#REF!</f>
        <v>#REF!</v>
      </c>
      <c r="AM1030" s="19" t="e">
        <f>Q1030-#REF!</f>
        <v>#REF!</v>
      </c>
      <c r="AN1030" s="19" t="e">
        <f>R1030-#REF!</f>
        <v>#REF!</v>
      </c>
      <c r="AO1030" s="19" t="e">
        <f>#REF!-#REF!</f>
        <v>#REF!</v>
      </c>
      <c r="AP1030" s="223" t="e">
        <f>IF(AK1030&gt;0,AK1030/#REF!*100,"")</f>
        <v>#REF!</v>
      </c>
      <c r="AQ1030" s="223" t="e">
        <f>IF(AL1030&gt;0,AL1030/#REF!*100,"")</f>
        <v>#REF!</v>
      </c>
      <c r="AR1030" s="223" t="e">
        <f t="shared" si="2320"/>
        <v>#REF!</v>
      </c>
      <c r="AS1030" s="223" t="e">
        <f t="shared" si="2321"/>
        <v>#REF!</v>
      </c>
      <c r="AT1030" s="223" t="e">
        <f>IF(AO1030&gt;0,AO1030/#REF!*100,"")</f>
        <v>#REF!</v>
      </c>
    </row>
    <row r="1031" spans="1:46" ht="15" hidden="1" customHeight="1" outlineLevel="1">
      <c r="A1031" s="2584"/>
      <c r="B1031" s="2560"/>
      <c r="C1031" s="504" t="s">
        <v>278</v>
      </c>
      <c r="D1031" s="32"/>
      <c r="E1031" s="32"/>
      <c r="F1031" s="32"/>
      <c r="G1031" s="144"/>
      <c r="H1031" s="144"/>
      <c r="I1031" s="144"/>
      <c r="J1031" s="834"/>
      <c r="K1031" s="144"/>
      <c r="L1031" s="20">
        <f t="shared" si="2325"/>
        <v>0</v>
      </c>
      <c r="M1031" s="126"/>
      <c r="N1031" s="24"/>
      <c r="O1031" s="24"/>
      <c r="P1031" s="51"/>
      <c r="Q1031" s="20"/>
      <c r="R1031" s="20"/>
      <c r="S1031" s="20"/>
      <c r="T1031" s="20"/>
      <c r="U1031" s="67"/>
      <c r="V1031" s="126"/>
      <c r="W1031" s="24"/>
      <c r="X1031" s="24"/>
      <c r="Y1031" s="24"/>
      <c r="Z1031" s="20">
        <f t="shared" si="2326"/>
        <v>0</v>
      </c>
      <c r="AA1031" s="126"/>
      <c r="AB1031" s="24"/>
      <c r="AC1031" s="24"/>
      <c r="AD1031" s="51"/>
      <c r="AE1031" s="67"/>
      <c r="AF1031" s="126"/>
      <c r="AG1031" s="24"/>
      <c r="AH1031" s="24"/>
      <c r="AI1031" s="24"/>
      <c r="AJ1031" s="44"/>
      <c r="AK1031" s="19" t="e">
        <f>#REF!-U1031</f>
        <v>#REF!</v>
      </c>
      <c r="AL1031" s="19" t="e">
        <f>#REF!-#REF!</f>
        <v>#REF!</v>
      </c>
      <c r="AM1031" s="19" t="e">
        <f>Q1031-#REF!</f>
        <v>#REF!</v>
      </c>
      <c r="AN1031" s="19" t="e">
        <f>R1031-#REF!</f>
        <v>#REF!</v>
      </c>
      <c r="AO1031" s="19" t="e">
        <f>#REF!-#REF!</f>
        <v>#REF!</v>
      </c>
      <c r="AP1031" s="223" t="e">
        <f>IF(AK1031&gt;0,AK1031/#REF!*100,"")</f>
        <v>#REF!</v>
      </c>
      <c r="AQ1031" s="223" t="e">
        <f>IF(AL1031&gt;0,AL1031/#REF!*100,"")</f>
        <v>#REF!</v>
      </c>
      <c r="AR1031" s="223" t="e">
        <f t="shared" si="2320"/>
        <v>#REF!</v>
      </c>
      <c r="AS1031" s="223" t="e">
        <f t="shared" si="2321"/>
        <v>#REF!</v>
      </c>
      <c r="AT1031" s="223" t="e">
        <f>IF(AO1031&gt;0,AO1031/#REF!*100,"")</f>
        <v>#REF!</v>
      </c>
    </row>
    <row r="1032" spans="1:46" ht="15" hidden="1" customHeight="1" outlineLevel="1">
      <c r="A1032" s="2584"/>
      <c r="B1032" s="2560"/>
      <c r="C1032" s="504" t="s">
        <v>156</v>
      </c>
      <c r="D1032" s="32"/>
      <c r="E1032" s="32"/>
      <c r="F1032" s="32"/>
      <c r="G1032" s="144"/>
      <c r="H1032" s="144"/>
      <c r="I1032" s="144"/>
      <c r="J1032" s="834"/>
      <c r="K1032" s="144"/>
      <c r="L1032" s="20">
        <f t="shared" si="2325"/>
        <v>0</v>
      </c>
      <c r="M1032" s="126"/>
      <c r="N1032" s="24"/>
      <c r="O1032" s="24"/>
      <c r="P1032" s="51"/>
      <c r="Q1032" s="20"/>
      <c r="R1032" s="20"/>
      <c r="S1032" s="20"/>
      <c r="T1032" s="20"/>
      <c r="U1032" s="67"/>
      <c r="V1032" s="126"/>
      <c r="W1032" s="24"/>
      <c r="X1032" s="24"/>
      <c r="Y1032" s="24"/>
      <c r="Z1032" s="20">
        <f t="shared" si="2326"/>
        <v>0</v>
      </c>
      <c r="AA1032" s="126"/>
      <c r="AB1032" s="24"/>
      <c r="AC1032" s="24"/>
      <c r="AD1032" s="51"/>
      <c r="AE1032" s="67"/>
      <c r="AF1032" s="126"/>
      <c r="AG1032" s="24"/>
      <c r="AH1032" s="24"/>
      <c r="AI1032" s="24"/>
      <c r="AJ1032" s="44"/>
      <c r="AK1032" s="19" t="e">
        <f>#REF!-U1032</f>
        <v>#REF!</v>
      </c>
      <c r="AL1032" s="19" t="e">
        <f>#REF!-#REF!</f>
        <v>#REF!</v>
      </c>
      <c r="AM1032" s="19" t="e">
        <f>Q1032-#REF!</f>
        <v>#REF!</v>
      </c>
      <c r="AN1032" s="19" t="e">
        <f>R1032-#REF!</f>
        <v>#REF!</v>
      </c>
      <c r="AO1032" s="19" t="e">
        <f>#REF!-#REF!</f>
        <v>#REF!</v>
      </c>
      <c r="AP1032" s="223" t="e">
        <f>IF(AK1032&gt;0,AK1032/#REF!*100,"")</f>
        <v>#REF!</v>
      </c>
      <c r="AQ1032" s="223" t="e">
        <f>IF(AL1032&gt;0,AL1032/#REF!*100,"")</f>
        <v>#REF!</v>
      </c>
      <c r="AR1032" s="223" t="e">
        <f t="shared" si="2320"/>
        <v>#REF!</v>
      </c>
      <c r="AS1032" s="223" t="e">
        <f t="shared" si="2321"/>
        <v>#REF!</v>
      </c>
      <c r="AT1032" s="223" t="e">
        <f>IF(AO1032&gt;0,AO1032/#REF!*100,"")</f>
        <v>#REF!</v>
      </c>
    </row>
    <row r="1033" spans="1:46" ht="15" hidden="1" customHeight="1" outlineLevel="1">
      <c r="A1033" s="2584"/>
      <c r="B1033" s="2560"/>
      <c r="C1033" s="504" t="s">
        <v>277</v>
      </c>
      <c r="D1033" s="32"/>
      <c r="E1033" s="32"/>
      <c r="F1033" s="32"/>
      <c r="G1033" s="144"/>
      <c r="H1033" s="144"/>
      <c r="I1033" s="144"/>
      <c r="J1033" s="834"/>
      <c r="K1033" s="144"/>
      <c r="L1033" s="20">
        <f t="shared" si="2325"/>
        <v>0</v>
      </c>
      <c r="M1033" s="126"/>
      <c r="N1033" s="24"/>
      <c r="O1033" s="24"/>
      <c r="P1033" s="51"/>
      <c r="Q1033" s="20"/>
      <c r="R1033" s="20"/>
      <c r="S1033" s="20"/>
      <c r="T1033" s="20"/>
      <c r="U1033" s="237"/>
      <c r="V1033" s="143"/>
      <c r="W1033" s="26"/>
      <c r="X1033" s="26"/>
      <c r="Y1033" s="26"/>
      <c r="Z1033" s="20">
        <f t="shared" si="2326"/>
        <v>0</v>
      </c>
      <c r="AA1033" s="126"/>
      <c r="AB1033" s="24"/>
      <c r="AC1033" s="24"/>
      <c r="AD1033" s="51"/>
      <c r="AE1033" s="237"/>
      <c r="AF1033" s="143"/>
      <c r="AG1033" s="26"/>
      <c r="AH1033" s="26"/>
      <c r="AI1033" s="26"/>
      <c r="AJ1033" s="2128"/>
      <c r="AK1033" s="19" t="e">
        <f>#REF!-U1033</f>
        <v>#REF!</v>
      </c>
      <c r="AL1033" s="19" t="e">
        <f>#REF!-#REF!</f>
        <v>#REF!</v>
      </c>
      <c r="AM1033" s="19" t="e">
        <f>Q1033-#REF!</f>
        <v>#REF!</v>
      </c>
      <c r="AN1033" s="19" t="e">
        <f>R1033-#REF!</f>
        <v>#REF!</v>
      </c>
      <c r="AO1033" s="19" t="e">
        <f>#REF!-#REF!</f>
        <v>#REF!</v>
      </c>
      <c r="AP1033" s="223" t="e">
        <f>IF(AK1033&gt;0,AK1033/#REF!*100,"")</f>
        <v>#REF!</v>
      </c>
      <c r="AQ1033" s="223" t="e">
        <f>IF(AL1033&gt;0,AL1033/#REF!*100,"")</f>
        <v>#REF!</v>
      </c>
      <c r="AR1033" s="223" t="e">
        <f t="shared" si="2320"/>
        <v>#REF!</v>
      </c>
      <c r="AS1033" s="223" t="e">
        <f t="shared" si="2321"/>
        <v>#REF!</v>
      </c>
      <c r="AT1033" s="223" t="e">
        <f>IF(AO1033&gt;0,AO1033/#REF!*100,"")</f>
        <v>#REF!</v>
      </c>
    </row>
    <row r="1034" spans="1:46" ht="15" hidden="1" customHeight="1" outlineLevel="1">
      <c r="A1034" s="2584"/>
      <c r="B1034" s="2560"/>
      <c r="C1034" s="504" t="s">
        <v>305</v>
      </c>
      <c r="D1034" s="32"/>
      <c r="E1034" s="32"/>
      <c r="F1034" s="32"/>
      <c r="G1034" s="144"/>
      <c r="H1034" s="144"/>
      <c r="I1034" s="144"/>
      <c r="J1034" s="834"/>
      <c r="K1034" s="144"/>
      <c r="L1034" s="20">
        <f t="shared" si="2325"/>
        <v>0</v>
      </c>
      <c r="M1034" s="126"/>
      <c r="N1034" s="24"/>
      <c r="O1034" s="24"/>
      <c r="P1034" s="51"/>
      <c r="Q1034" s="20"/>
      <c r="R1034" s="20"/>
      <c r="S1034" s="20"/>
      <c r="T1034" s="20"/>
      <c r="U1034" s="237"/>
      <c r="V1034" s="143"/>
      <c r="W1034" s="26"/>
      <c r="X1034" s="26"/>
      <c r="Y1034" s="26"/>
      <c r="Z1034" s="20">
        <f t="shared" si="2326"/>
        <v>0</v>
      </c>
      <c r="AA1034" s="126"/>
      <c r="AB1034" s="24"/>
      <c r="AC1034" s="24"/>
      <c r="AD1034" s="51"/>
      <c r="AE1034" s="237"/>
      <c r="AF1034" s="143"/>
      <c r="AG1034" s="26"/>
      <c r="AH1034" s="26"/>
      <c r="AI1034" s="26"/>
      <c r="AJ1034" s="2128"/>
      <c r="AK1034" s="19" t="e">
        <f>#REF!-U1034</f>
        <v>#REF!</v>
      </c>
      <c r="AL1034" s="19" t="e">
        <f>#REF!-#REF!</f>
        <v>#REF!</v>
      </c>
      <c r="AM1034" s="19" t="e">
        <f>Q1034-#REF!</f>
        <v>#REF!</v>
      </c>
      <c r="AN1034" s="19" t="e">
        <f>R1034-#REF!</f>
        <v>#REF!</v>
      </c>
      <c r="AO1034" s="19" t="e">
        <f>#REF!-#REF!</f>
        <v>#REF!</v>
      </c>
      <c r="AP1034" s="223" t="e">
        <f>IF(AK1034&gt;0,AK1034/#REF!*100,"")</f>
        <v>#REF!</v>
      </c>
      <c r="AQ1034" s="223" t="e">
        <f>IF(AL1034&gt;0,AL1034/#REF!*100,"")</f>
        <v>#REF!</v>
      </c>
      <c r="AR1034" s="223" t="e">
        <f t="shared" si="2320"/>
        <v>#REF!</v>
      </c>
      <c r="AS1034" s="223" t="e">
        <f t="shared" si="2321"/>
        <v>#REF!</v>
      </c>
      <c r="AT1034" s="223" t="e">
        <f>IF(AO1034&gt;0,AO1034/#REF!*100,"")</f>
        <v>#REF!</v>
      </c>
    </row>
    <row r="1035" spans="1:46" ht="15" hidden="1" customHeight="1" outlineLevel="1">
      <c r="A1035" s="2585" t="s">
        <v>101</v>
      </c>
      <c r="B1035" s="2573" t="s">
        <v>100</v>
      </c>
      <c r="C1035" s="504" t="s">
        <v>305</v>
      </c>
      <c r="D1035" s="31"/>
      <c r="E1035" s="31"/>
      <c r="F1035" s="31"/>
      <c r="G1035" s="145"/>
      <c r="H1035" s="145"/>
      <c r="I1035" s="145"/>
      <c r="J1035" s="833">
        <v>1.6286000000000002E-2</v>
      </c>
      <c r="K1035" s="145"/>
      <c r="L1035" s="20">
        <f t="shared" ref="L1035:P1035" si="2327">L1038+L1040+L1044</f>
        <v>0</v>
      </c>
      <c r="M1035" s="136">
        <f t="shared" si="2327"/>
        <v>0</v>
      </c>
      <c r="N1035" s="20">
        <f t="shared" si="2327"/>
        <v>0</v>
      </c>
      <c r="O1035" s="20">
        <f t="shared" si="2327"/>
        <v>0</v>
      </c>
      <c r="P1035" s="55">
        <f t="shared" si="2327"/>
        <v>0</v>
      </c>
      <c r="Q1035" s="20">
        <f t="shared" ref="Q1035:T1035" si="2328">Q1038+Q1040+Q1044</f>
        <v>0</v>
      </c>
      <c r="R1035" s="20">
        <f t="shared" si="2328"/>
        <v>0</v>
      </c>
      <c r="S1035" s="20">
        <f t="shared" si="2328"/>
        <v>0</v>
      </c>
      <c r="T1035" s="20">
        <f t="shared" si="2328"/>
        <v>0</v>
      </c>
      <c r="U1035" s="854">
        <f>U1040</f>
        <v>0</v>
      </c>
      <c r="V1035" s="854">
        <f t="shared" ref="V1035:Y1035" si="2329">V1040</f>
        <v>0</v>
      </c>
      <c r="W1035" s="854">
        <f t="shared" si="2329"/>
        <v>0</v>
      </c>
      <c r="X1035" s="854">
        <f t="shared" si="2329"/>
        <v>0</v>
      </c>
      <c r="Y1035" s="854">
        <f t="shared" si="2329"/>
        <v>0</v>
      </c>
      <c r="Z1035" s="20">
        <f t="shared" ref="Z1035:AD1035" si="2330">Z1038+Z1040+Z1044</f>
        <v>0</v>
      </c>
      <c r="AA1035" s="136">
        <f t="shared" si="2330"/>
        <v>0</v>
      </c>
      <c r="AB1035" s="20">
        <f t="shared" si="2330"/>
        <v>0</v>
      </c>
      <c r="AC1035" s="20">
        <f t="shared" si="2330"/>
        <v>0</v>
      </c>
      <c r="AD1035" s="55">
        <f t="shared" si="2330"/>
        <v>0</v>
      </c>
      <c r="AE1035" s="854">
        <f>AE1040</f>
        <v>0</v>
      </c>
      <c r="AF1035" s="854">
        <f t="shared" ref="AF1035:AI1035" si="2331">AF1040</f>
        <v>0</v>
      </c>
      <c r="AG1035" s="854">
        <f t="shared" si="2331"/>
        <v>0</v>
      </c>
      <c r="AH1035" s="854">
        <f t="shared" si="2331"/>
        <v>0</v>
      </c>
      <c r="AI1035" s="854">
        <f t="shared" si="2331"/>
        <v>0</v>
      </c>
      <c r="AJ1035" s="2129"/>
      <c r="AK1035" s="19" t="e">
        <f>#REF!-U1035</f>
        <v>#REF!</v>
      </c>
      <c r="AL1035" s="19" t="e">
        <f>#REF!-#REF!</f>
        <v>#REF!</v>
      </c>
      <c r="AM1035" s="19" t="e">
        <f>Q1035-#REF!</f>
        <v>#REF!</v>
      </c>
      <c r="AN1035" s="19" t="e">
        <f>R1035-#REF!</f>
        <v>#REF!</v>
      </c>
      <c r="AO1035" s="19" t="e">
        <f>#REF!-#REF!</f>
        <v>#REF!</v>
      </c>
      <c r="AP1035" s="223" t="e">
        <f>IF(AK1035&gt;0,AK1035/#REF!*100,"")</f>
        <v>#REF!</v>
      </c>
      <c r="AQ1035" s="223" t="e">
        <f>IF(AL1035&gt;0,AL1035/#REF!*100,"")</f>
        <v>#REF!</v>
      </c>
      <c r="AR1035" s="223" t="e">
        <f t="shared" si="2320"/>
        <v>#REF!</v>
      </c>
      <c r="AS1035" s="223" t="e">
        <f t="shared" si="2321"/>
        <v>#REF!</v>
      </c>
      <c r="AT1035" s="223" t="e">
        <f>IF(AO1035&gt;0,AO1035/#REF!*100,"")</f>
        <v>#REF!</v>
      </c>
    </row>
    <row r="1036" spans="1:46" ht="59.25" hidden="1" customHeight="1" outlineLevel="1">
      <c r="A1036" s="2590"/>
      <c r="B1036" s="2575"/>
      <c r="C1036" s="504" t="s">
        <v>341</v>
      </c>
      <c r="D1036" s="31"/>
      <c r="E1036" s="31"/>
      <c r="F1036" s="31"/>
      <c r="G1036" s="145"/>
      <c r="H1036" s="145"/>
      <c r="I1036" s="145"/>
      <c r="J1036" s="833">
        <v>0.7330000000000001</v>
      </c>
      <c r="K1036" s="145"/>
      <c r="L1036" s="20">
        <f t="shared" ref="L1036:L1044" si="2332">SUM(M1036:P1036)</f>
        <v>0</v>
      </c>
      <c r="M1036" s="126"/>
      <c r="N1036" s="24"/>
      <c r="O1036" s="24"/>
      <c r="P1036" s="51"/>
      <c r="Q1036" s="20">
        <f>Q1039</f>
        <v>0</v>
      </c>
      <c r="R1036" s="20">
        <f t="shared" ref="R1036:T1036" si="2333">R1039</f>
        <v>0</v>
      </c>
      <c r="S1036" s="20">
        <f t="shared" si="2333"/>
        <v>0</v>
      </c>
      <c r="T1036" s="20">
        <f t="shared" si="2333"/>
        <v>0</v>
      </c>
      <c r="U1036" s="854">
        <f>U1039</f>
        <v>0</v>
      </c>
      <c r="V1036" s="854">
        <f t="shared" ref="V1036:Y1036" si="2334">V1039</f>
        <v>0</v>
      </c>
      <c r="W1036" s="854">
        <f t="shared" si="2334"/>
        <v>0</v>
      </c>
      <c r="X1036" s="854">
        <f t="shared" si="2334"/>
        <v>0</v>
      </c>
      <c r="Y1036" s="854">
        <f t="shared" si="2334"/>
        <v>0</v>
      </c>
      <c r="Z1036" s="20">
        <f t="shared" ref="Z1036:Z1044" si="2335">SUM(AA1036:AD1036)</f>
        <v>0</v>
      </c>
      <c r="AA1036" s="126"/>
      <c r="AB1036" s="24"/>
      <c r="AC1036" s="24"/>
      <c r="AD1036" s="51"/>
      <c r="AE1036" s="854">
        <f>AE1039</f>
        <v>0</v>
      </c>
      <c r="AF1036" s="854">
        <f t="shared" ref="AF1036:AI1036" si="2336">AF1039</f>
        <v>0</v>
      </c>
      <c r="AG1036" s="854">
        <f t="shared" si="2336"/>
        <v>0</v>
      </c>
      <c r="AH1036" s="854">
        <f t="shared" si="2336"/>
        <v>0</v>
      </c>
      <c r="AI1036" s="854">
        <f t="shared" si="2336"/>
        <v>0</v>
      </c>
      <c r="AJ1036" s="2129"/>
      <c r="AK1036" s="19" t="e">
        <f>#REF!-U1036</f>
        <v>#REF!</v>
      </c>
      <c r="AL1036" s="19" t="e">
        <f>#REF!-#REF!</f>
        <v>#REF!</v>
      </c>
      <c r="AM1036" s="19" t="e">
        <f>Q1036-#REF!</f>
        <v>#REF!</v>
      </c>
      <c r="AN1036" s="19" t="e">
        <f>R1036-#REF!</f>
        <v>#REF!</v>
      </c>
      <c r="AO1036" s="19" t="e">
        <f>#REF!-#REF!</f>
        <v>#REF!</v>
      </c>
      <c r="AP1036" s="223" t="e">
        <f>IF(AK1036&gt;0,AK1036/#REF!*100,"")</f>
        <v>#REF!</v>
      </c>
      <c r="AQ1036" s="223" t="e">
        <f>IF(AL1036&gt;0,AL1036/#REF!*100,"")</f>
        <v>#REF!</v>
      </c>
      <c r="AR1036" s="223" t="e">
        <f t="shared" si="2320"/>
        <v>#REF!</v>
      </c>
      <c r="AS1036" s="223" t="e">
        <f t="shared" si="2321"/>
        <v>#REF!</v>
      </c>
      <c r="AT1036" s="223" t="e">
        <f>IF(AO1036&gt;0,AO1036/#REF!*100,"")</f>
        <v>#REF!</v>
      </c>
    </row>
    <row r="1037" spans="1:46" ht="15" hidden="1" customHeight="1" outlineLevel="1">
      <c r="A1037" s="2591" t="s">
        <v>102</v>
      </c>
      <c r="B1037" s="2569" t="s">
        <v>4</v>
      </c>
      <c r="C1037" s="504" t="s">
        <v>273</v>
      </c>
      <c r="D1037" s="32"/>
      <c r="E1037" s="32"/>
      <c r="F1037" s="32"/>
      <c r="G1037" s="144"/>
      <c r="H1037" s="144"/>
      <c r="I1037" s="144"/>
      <c r="J1037" s="833"/>
      <c r="K1037" s="144"/>
      <c r="L1037" s="20">
        <f t="shared" si="2332"/>
        <v>0</v>
      </c>
      <c r="M1037" s="126"/>
      <c r="N1037" s="24"/>
      <c r="O1037" s="24"/>
      <c r="P1037" s="51"/>
      <c r="Q1037" s="51"/>
      <c r="R1037" s="51"/>
      <c r="S1037" s="51"/>
      <c r="T1037" s="51"/>
      <c r="U1037" s="237"/>
      <c r="V1037" s="143"/>
      <c r="W1037" s="26"/>
      <c r="X1037" s="26"/>
      <c r="Y1037" s="26"/>
      <c r="Z1037" s="20">
        <f t="shared" si="2335"/>
        <v>0</v>
      </c>
      <c r="AA1037" s="126"/>
      <c r="AB1037" s="24"/>
      <c r="AC1037" s="24"/>
      <c r="AD1037" s="51"/>
      <c r="AE1037" s="237"/>
      <c r="AF1037" s="143"/>
      <c r="AG1037" s="26"/>
      <c r="AH1037" s="26"/>
      <c r="AI1037" s="26"/>
      <c r="AJ1037" s="2128"/>
      <c r="AK1037" s="19" t="e">
        <f>#REF!-U1037</f>
        <v>#REF!</v>
      </c>
      <c r="AL1037" s="19" t="e">
        <f>#REF!-#REF!</f>
        <v>#REF!</v>
      </c>
      <c r="AM1037" s="19" t="e">
        <f>Q1037-#REF!</f>
        <v>#REF!</v>
      </c>
      <c r="AN1037" s="19" t="e">
        <f>R1037-#REF!</f>
        <v>#REF!</v>
      </c>
      <c r="AO1037" s="19" t="e">
        <f>#REF!-#REF!</f>
        <v>#REF!</v>
      </c>
      <c r="AP1037" s="223" t="e">
        <f>IF(AK1037&gt;0,AK1037/#REF!*100,"")</f>
        <v>#REF!</v>
      </c>
      <c r="AQ1037" s="223" t="e">
        <f>IF(AL1037&gt;0,AL1037/#REF!*100,"")</f>
        <v>#REF!</v>
      </c>
      <c r="AR1037" s="223" t="e">
        <f t="shared" si="2320"/>
        <v>#REF!</v>
      </c>
      <c r="AS1037" s="223" t="e">
        <f t="shared" si="2321"/>
        <v>#REF!</v>
      </c>
      <c r="AT1037" s="223" t="e">
        <f>IF(AO1037&gt;0,AO1037/#REF!*100,"")</f>
        <v>#REF!</v>
      </c>
    </row>
    <row r="1038" spans="1:46" ht="15" hidden="1" customHeight="1" outlineLevel="1">
      <c r="A1038" s="2584"/>
      <c r="B1038" s="2571"/>
      <c r="C1038" s="504" t="s">
        <v>305</v>
      </c>
      <c r="D1038" s="32"/>
      <c r="E1038" s="32"/>
      <c r="F1038" s="32"/>
      <c r="G1038" s="144"/>
      <c r="H1038" s="144"/>
      <c r="I1038" s="144"/>
      <c r="J1038" s="833"/>
      <c r="K1038" s="144"/>
      <c r="L1038" s="20">
        <f t="shared" si="2332"/>
        <v>0</v>
      </c>
      <c r="M1038" s="126"/>
      <c r="N1038" s="24"/>
      <c r="O1038" s="24"/>
      <c r="P1038" s="51"/>
      <c r="Q1038" s="51"/>
      <c r="R1038" s="51"/>
      <c r="S1038" s="51"/>
      <c r="T1038" s="51"/>
      <c r="U1038" s="237"/>
      <c r="V1038" s="143"/>
      <c r="W1038" s="26"/>
      <c r="X1038" s="26"/>
      <c r="Y1038" s="26"/>
      <c r="Z1038" s="20">
        <f t="shared" si="2335"/>
        <v>0</v>
      </c>
      <c r="AA1038" s="126"/>
      <c r="AB1038" s="24"/>
      <c r="AC1038" s="24"/>
      <c r="AD1038" s="51"/>
      <c r="AE1038" s="237"/>
      <c r="AF1038" s="143"/>
      <c r="AG1038" s="26"/>
      <c r="AH1038" s="26"/>
      <c r="AI1038" s="26"/>
      <c r="AJ1038" s="2128"/>
      <c r="AK1038" s="19" t="e">
        <f>#REF!-U1038</f>
        <v>#REF!</v>
      </c>
      <c r="AL1038" s="19" t="e">
        <f>#REF!-#REF!</f>
        <v>#REF!</v>
      </c>
      <c r="AM1038" s="19" t="e">
        <f>Q1038-#REF!</f>
        <v>#REF!</v>
      </c>
      <c r="AN1038" s="19" t="e">
        <f>R1038-#REF!</f>
        <v>#REF!</v>
      </c>
      <c r="AO1038" s="19" t="e">
        <f>#REF!-#REF!</f>
        <v>#REF!</v>
      </c>
      <c r="AP1038" s="223" t="e">
        <f>IF(AK1038&gt;0,AK1038/#REF!*100,"")</f>
        <v>#REF!</v>
      </c>
      <c r="AQ1038" s="223" t="e">
        <f>IF(AL1038&gt;0,AL1038/#REF!*100,"")</f>
        <v>#REF!</v>
      </c>
      <c r="AR1038" s="223" t="e">
        <f t="shared" si="2320"/>
        <v>#REF!</v>
      </c>
      <c r="AS1038" s="223" t="e">
        <f t="shared" si="2321"/>
        <v>#REF!</v>
      </c>
      <c r="AT1038" s="223" t="e">
        <f>IF(AO1038&gt;0,AO1038/#REF!*100,"")</f>
        <v>#REF!</v>
      </c>
    </row>
    <row r="1039" spans="1:46" ht="15" hidden="1" customHeight="1" outlineLevel="1">
      <c r="A1039" s="2584" t="s">
        <v>103</v>
      </c>
      <c r="B1039" s="2569" t="s">
        <v>5</v>
      </c>
      <c r="C1039" s="504" t="s">
        <v>341</v>
      </c>
      <c r="D1039" s="32"/>
      <c r="E1039" s="32"/>
      <c r="F1039" s="32"/>
      <c r="G1039" s="144"/>
      <c r="H1039" s="144"/>
      <c r="I1039" s="144"/>
      <c r="J1039" s="833">
        <v>0.73336999999999997</v>
      </c>
      <c r="K1039" s="144"/>
      <c r="L1039" s="20">
        <f t="shared" si="2332"/>
        <v>0</v>
      </c>
      <c r="M1039" s="126"/>
      <c r="N1039" s="24"/>
      <c r="O1039" s="24"/>
      <c r="P1039" s="51"/>
      <c r="Q1039" s="833"/>
      <c r="R1039" s="833"/>
      <c r="S1039" s="833"/>
      <c r="T1039" s="833"/>
      <c r="U1039" s="854">
        <f>SUM(V1039:Y1039)</f>
        <v>0</v>
      </c>
      <c r="V1039" s="143"/>
      <c r="W1039" s="26"/>
      <c r="X1039" s="26"/>
      <c r="Y1039" s="26"/>
      <c r="Z1039" s="20">
        <f t="shared" si="2335"/>
        <v>0</v>
      </c>
      <c r="AA1039" s="126"/>
      <c r="AB1039" s="24"/>
      <c r="AC1039" s="24"/>
      <c r="AD1039" s="51"/>
      <c r="AE1039" s="854">
        <f>SUM(AF1039:AI1039)</f>
        <v>0</v>
      </c>
      <c r="AF1039" s="143"/>
      <c r="AG1039" s="26"/>
      <c r="AH1039" s="26"/>
      <c r="AI1039" s="26"/>
      <c r="AJ1039" s="2128"/>
      <c r="AK1039" s="19" t="e">
        <f>#REF!-U1039</f>
        <v>#REF!</v>
      </c>
      <c r="AL1039" s="19" t="e">
        <f>#REF!-#REF!</f>
        <v>#REF!</v>
      </c>
      <c r="AM1039" s="19" t="e">
        <f>Q1039-#REF!</f>
        <v>#REF!</v>
      </c>
      <c r="AN1039" s="19" t="e">
        <f>R1039-#REF!</f>
        <v>#REF!</v>
      </c>
      <c r="AO1039" s="19" t="e">
        <f>#REF!-#REF!</f>
        <v>#REF!</v>
      </c>
      <c r="AP1039" s="223" t="e">
        <f>IF(AK1039&gt;0,AK1039/#REF!*100,"")</f>
        <v>#REF!</v>
      </c>
      <c r="AQ1039" s="223" t="e">
        <f>IF(AL1039&gt;0,AL1039/#REF!*100,"")</f>
        <v>#REF!</v>
      </c>
      <c r="AR1039" s="223" t="e">
        <f t="shared" si="2320"/>
        <v>#REF!</v>
      </c>
      <c r="AS1039" s="223" t="e">
        <f t="shared" si="2321"/>
        <v>#REF!</v>
      </c>
      <c r="AT1039" s="223" t="e">
        <f>IF(AO1039&gt;0,AO1039/#REF!*100,"")</f>
        <v>#REF!</v>
      </c>
    </row>
    <row r="1040" spans="1:46" ht="15" hidden="1" customHeight="1" outlineLevel="1">
      <c r="A1040" s="2584"/>
      <c r="B1040" s="2571"/>
      <c r="C1040" s="504" t="s">
        <v>305</v>
      </c>
      <c r="D1040" s="32"/>
      <c r="E1040" s="32"/>
      <c r="F1040" s="32"/>
      <c r="G1040" s="144"/>
      <c r="H1040" s="144"/>
      <c r="I1040" s="144"/>
      <c r="J1040" s="833">
        <v>1.6285750000000002E-2</v>
      </c>
      <c r="K1040" s="144"/>
      <c r="L1040" s="20">
        <f t="shared" si="2332"/>
        <v>0</v>
      </c>
      <c r="M1040" s="126"/>
      <c r="N1040" s="24"/>
      <c r="O1040" s="24"/>
      <c r="P1040" s="51"/>
      <c r="Q1040" s="51"/>
      <c r="R1040" s="51"/>
      <c r="S1040" s="51"/>
      <c r="T1040" s="51"/>
      <c r="U1040" s="1672">
        <f>SUM(V1040:Y1040)</f>
        <v>0</v>
      </c>
      <c r="V1040" s="1673"/>
      <c r="W1040" s="1674"/>
      <c r="X1040" s="1674"/>
      <c r="Y1040" s="1674"/>
      <c r="Z1040" s="20">
        <f t="shared" si="2335"/>
        <v>0</v>
      </c>
      <c r="AA1040" s="126"/>
      <c r="AB1040" s="24"/>
      <c r="AC1040" s="24"/>
      <c r="AD1040" s="51"/>
      <c r="AE1040" s="1672">
        <f>SUM(AF1040:AI1040)</f>
        <v>0</v>
      </c>
      <c r="AF1040" s="1673"/>
      <c r="AG1040" s="1674"/>
      <c r="AH1040" s="1674"/>
      <c r="AI1040" s="1674"/>
      <c r="AJ1040" s="2130"/>
      <c r="AK1040" s="19" t="e">
        <f>#REF!-U1040</f>
        <v>#REF!</v>
      </c>
      <c r="AL1040" s="19" t="e">
        <f>#REF!-#REF!</f>
        <v>#REF!</v>
      </c>
      <c r="AM1040" s="19" t="e">
        <f>Q1040-#REF!</f>
        <v>#REF!</v>
      </c>
      <c r="AN1040" s="19" t="e">
        <f>R1040-#REF!</f>
        <v>#REF!</v>
      </c>
      <c r="AO1040" s="19" t="e">
        <f>#REF!-#REF!</f>
        <v>#REF!</v>
      </c>
      <c r="AP1040" s="223" t="e">
        <f>IF(AK1040&gt;0,AK1040/#REF!*100,"")</f>
        <v>#REF!</v>
      </c>
      <c r="AQ1040" s="223" t="e">
        <f>IF(AL1040&gt;0,AL1040/#REF!*100,"")</f>
        <v>#REF!</v>
      </c>
      <c r="AR1040" s="223" t="e">
        <f t="shared" si="2320"/>
        <v>#REF!</v>
      </c>
      <c r="AS1040" s="223" t="e">
        <f t="shared" si="2321"/>
        <v>#REF!</v>
      </c>
      <c r="AT1040" s="223" t="e">
        <f>IF(AO1040&gt;0,AO1040/#REF!*100,"")</f>
        <v>#REF!</v>
      </c>
    </row>
    <row r="1041" spans="1:46" ht="15" hidden="1" customHeight="1" outlineLevel="1">
      <c r="A1041" s="2585" t="s">
        <v>105</v>
      </c>
      <c r="B1041" s="2569" t="s">
        <v>104</v>
      </c>
      <c r="C1041" s="504" t="s">
        <v>273</v>
      </c>
      <c r="D1041" s="32"/>
      <c r="E1041" s="32"/>
      <c r="F1041" s="32"/>
      <c r="G1041" s="144"/>
      <c r="H1041" s="144"/>
      <c r="I1041" s="144"/>
      <c r="J1041" s="833"/>
      <c r="K1041" s="144"/>
      <c r="L1041" s="20">
        <f t="shared" si="2332"/>
        <v>0</v>
      </c>
      <c r="M1041" s="126"/>
      <c r="N1041" s="24"/>
      <c r="O1041" s="24"/>
      <c r="P1041" s="51"/>
      <c r="Q1041" s="51"/>
      <c r="R1041" s="51"/>
      <c r="S1041" s="51"/>
      <c r="T1041" s="51"/>
      <c r="U1041" s="1674">
        <f t="shared" ref="U1041" si="2337">IF(U1032&gt;0,U1038/U$13*100,)</f>
        <v>0</v>
      </c>
      <c r="V1041" s="1673"/>
      <c r="W1041" s="1674">
        <f>IF(W1032&gt;0,W1038/W$13*100,)</f>
        <v>0</v>
      </c>
      <c r="X1041" s="1674">
        <f>IF(X1032&gt;0,X1038/X$13*100,)</f>
        <v>0</v>
      </c>
      <c r="Y1041" s="1674">
        <f>IF(Y1032&gt;0,Y1038/Y$13*100,)</f>
        <v>0</v>
      </c>
      <c r="Z1041" s="20">
        <f t="shared" si="2335"/>
        <v>0</v>
      </c>
      <c r="AA1041" s="126"/>
      <c r="AB1041" s="24"/>
      <c r="AC1041" s="24"/>
      <c r="AD1041" s="51"/>
      <c r="AE1041" s="1674">
        <f t="shared" ref="AE1041" si="2338">IF(AE1032&gt;0,AE1038/AE$13*100,)</f>
        <v>0</v>
      </c>
      <c r="AF1041" s="1673"/>
      <c r="AG1041" s="1674">
        <f>IF(AG1032&gt;0,AG1038/AG$13*100,)</f>
        <v>0</v>
      </c>
      <c r="AH1041" s="1674">
        <f>IF(AH1032&gt;0,AH1038/AH$13*100,)</f>
        <v>0</v>
      </c>
      <c r="AI1041" s="1674">
        <f>IF(AI1032&gt;0,AI1038/AI$13*100,)</f>
        <v>0</v>
      </c>
      <c r="AJ1041" s="2130"/>
      <c r="AK1041" s="19" t="e">
        <f>#REF!-U1041</f>
        <v>#REF!</v>
      </c>
      <c r="AL1041" s="19" t="e">
        <f>#REF!-#REF!</f>
        <v>#REF!</v>
      </c>
      <c r="AM1041" s="19" t="e">
        <f>Q1041-#REF!</f>
        <v>#REF!</v>
      </c>
      <c r="AN1041" s="19" t="e">
        <f>R1041-#REF!</f>
        <v>#REF!</v>
      </c>
      <c r="AO1041" s="19" t="e">
        <f>#REF!-#REF!</f>
        <v>#REF!</v>
      </c>
      <c r="AP1041" s="223" t="e">
        <f>IF(AK1041&gt;0,AK1041/#REF!*100,"")</f>
        <v>#REF!</v>
      </c>
      <c r="AQ1041" s="223" t="e">
        <f>IF(AL1041&gt;0,AL1041/#REF!*100,"")</f>
        <v>#REF!</v>
      </c>
      <c r="AR1041" s="223" t="e">
        <f t="shared" si="2320"/>
        <v>#REF!</v>
      </c>
      <c r="AS1041" s="223" t="e">
        <f t="shared" si="2321"/>
        <v>#REF!</v>
      </c>
      <c r="AT1041" s="223" t="e">
        <f>IF(AO1041&gt;0,AO1041/#REF!*100,"")</f>
        <v>#REF!</v>
      </c>
    </row>
    <row r="1042" spans="1:46" ht="15" hidden="1" customHeight="1" outlineLevel="1">
      <c r="A1042" s="2589"/>
      <c r="B1042" s="2570"/>
      <c r="C1042" s="504" t="s">
        <v>278</v>
      </c>
      <c r="D1042" s="32"/>
      <c r="E1042" s="32"/>
      <c r="F1042" s="32"/>
      <c r="G1042" s="144"/>
      <c r="H1042" s="144"/>
      <c r="I1042" s="144"/>
      <c r="J1042" s="833"/>
      <c r="K1042" s="144"/>
      <c r="L1042" s="20">
        <f t="shared" si="2332"/>
        <v>0</v>
      </c>
      <c r="M1042" s="126"/>
      <c r="N1042" s="24"/>
      <c r="O1042" s="24"/>
      <c r="P1042" s="51"/>
      <c r="Q1042" s="51"/>
      <c r="R1042" s="51"/>
      <c r="S1042" s="51"/>
      <c r="T1042" s="51"/>
      <c r="U1042" s="474"/>
      <c r="V1042" s="1675"/>
      <c r="W1042" s="1676"/>
      <c r="X1042" s="1676"/>
      <c r="Y1042" s="1676"/>
      <c r="Z1042" s="20">
        <f t="shared" si="2335"/>
        <v>0</v>
      </c>
      <c r="AA1042" s="126"/>
      <c r="AB1042" s="24"/>
      <c r="AC1042" s="24"/>
      <c r="AD1042" s="51"/>
      <c r="AE1042" s="474"/>
      <c r="AF1042" s="1675"/>
      <c r="AG1042" s="1676"/>
      <c r="AH1042" s="1676"/>
      <c r="AI1042" s="1676"/>
      <c r="AJ1042" s="2131"/>
      <c r="AK1042" s="19" t="e">
        <f>#REF!-U1042</f>
        <v>#REF!</v>
      </c>
      <c r="AL1042" s="19" t="e">
        <f>#REF!-#REF!</f>
        <v>#REF!</v>
      </c>
      <c r="AM1042" s="19" t="e">
        <f>Q1042-#REF!</f>
        <v>#REF!</v>
      </c>
      <c r="AN1042" s="19" t="e">
        <f>R1042-#REF!</f>
        <v>#REF!</v>
      </c>
      <c r="AO1042" s="19" t="e">
        <f>#REF!-#REF!</f>
        <v>#REF!</v>
      </c>
      <c r="AP1042" s="223" t="e">
        <f>IF(AK1042&gt;0,AK1042/#REF!*100,"")</f>
        <v>#REF!</v>
      </c>
      <c r="AQ1042" s="223" t="e">
        <f>IF(AL1042&gt;0,AL1042/#REF!*100,"")</f>
        <v>#REF!</v>
      </c>
      <c r="AR1042" s="223" t="e">
        <f t="shared" si="2320"/>
        <v>#REF!</v>
      </c>
      <c r="AS1042" s="223" t="e">
        <f t="shared" si="2321"/>
        <v>#REF!</v>
      </c>
      <c r="AT1042" s="223" t="e">
        <f>IF(AO1042&gt;0,AO1042/#REF!*100,"")</f>
        <v>#REF!</v>
      </c>
    </row>
    <row r="1043" spans="1:46" ht="15" hidden="1" customHeight="1" outlineLevel="1">
      <c r="A1043" s="2589"/>
      <c r="B1043" s="2570"/>
      <c r="C1043" s="504" t="s">
        <v>156</v>
      </c>
      <c r="D1043" s="32"/>
      <c r="E1043" s="32"/>
      <c r="F1043" s="32"/>
      <c r="G1043" s="144"/>
      <c r="H1043" s="144"/>
      <c r="I1043" s="144"/>
      <c r="J1043" s="833"/>
      <c r="K1043" s="144"/>
      <c r="L1043" s="20">
        <f t="shared" si="2332"/>
        <v>0</v>
      </c>
      <c r="M1043" s="126"/>
      <c r="N1043" s="24"/>
      <c r="O1043" s="24"/>
      <c r="P1043" s="51"/>
      <c r="Q1043" s="51"/>
      <c r="R1043" s="51"/>
      <c r="S1043" s="51"/>
      <c r="T1043" s="51"/>
      <c r="U1043" s="474"/>
      <c r="V1043" s="1675"/>
      <c r="W1043" s="1676"/>
      <c r="X1043" s="1676"/>
      <c r="Y1043" s="1676"/>
      <c r="Z1043" s="20">
        <f t="shared" si="2335"/>
        <v>0</v>
      </c>
      <c r="AA1043" s="126"/>
      <c r="AB1043" s="24"/>
      <c r="AC1043" s="24"/>
      <c r="AD1043" s="51"/>
      <c r="AE1043" s="474"/>
      <c r="AF1043" s="1675"/>
      <c r="AG1043" s="1676"/>
      <c r="AH1043" s="1676"/>
      <c r="AI1043" s="1676"/>
      <c r="AJ1043" s="2131"/>
      <c r="AK1043" s="19" t="e">
        <f>#REF!-U1043</f>
        <v>#REF!</v>
      </c>
      <c r="AL1043" s="19" t="e">
        <f>#REF!-#REF!</f>
        <v>#REF!</v>
      </c>
      <c r="AM1043" s="19" t="e">
        <f>Q1043-#REF!</f>
        <v>#REF!</v>
      </c>
      <c r="AN1043" s="19" t="e">
        <f>R1043-#REF!</f>
        <v>#REF!</v>
      </c>
      <c r="AO1043" s="19" t="e">
        <f>#REF!-#REF!</f>
        <v>#REF!</v>
      </c>
      <c r="AP1043" s="223" t="e">
        <f>IF(AK1043&gt;0,AK1043/#REF!*100,"")</f>
        <v>#REF!</v>
      </c>
      <c r="AQ1043" s="223" t="e">
        <f>IF(AL1043&gt;0,AL1043/#REF!*100,"")</f>
        <v>#REF!</v>
      </c>
      <c r="AR1043" s="223" t="e">
        <f t="shared" si="2320"/>
        <v>#REF!</v>
      </c>
      <c r="AS1043" s="223" t="e">
        <f t="shared" si="2321"/>
        <v>#REF!</v>
      </c>
      <c r="AT1043" s="223" t="e">
        <f>IF(AO1043&gt;0,AO1043/#REF!*100,"")</f>
        <v>#REF!</v>
      </c>
    </row>
    <row r="1044" spans="1:46" ht="15" hidden="1" customHeight="1" outlineLevel="1">
      <c r="A1044" s="2590"/>
      <c r="B1044" s="2571"/>
      <c r="C1044" s="504" t="s">
        <v>305</v>
      </c>
      <c r="D1044" s="32"/>
      <c r="E1044" s="32"/>
      <c r="F1044" s="32"/>
      <c r="G1044" s="144"/>
      <c r="H1044" s="144"/>
      <c r="I1044" s="144"/>
      <c r="J1044" s="833"/>
      <c r="K1044" s="144"/>
      <c r="L1044" s="20">
        <f t="shared" si="2332"/>
        <v>0</v>
      </c>
      <c r="M1044" s="126"/>
      <c r="N1044" s="24"/>
      <c r="O1044" s="24"/>
      <c r="P1044" s="51"/>
      <c r="Q1044" s="51"/>
      <c r="R1044" s="51"/>
      <c r="S1044" s="51"/>
      <c r="T1044" s="51"/>
      <c r="U1044" s="1677">
        <f t="shared" ref="U1044" si="2339">IF(U1028&gt;0,U1042/U$9*100,)</f>
        <v>0</v>
      </c>
      <c r="V1044" s="1673"/>
      <c r="W1044" s="1677">
        <f>IF(W1028&gt;0,W1042/W$9*100,)</f>
        <v>0</v>
      </c>
      <c r="X1044" s="1677">
        <f>IF(X1028&gt;0,X1042/X$9*100,)</f>
        <v>0</v>
      </c>
      <c r="Y1044" s="1677">
        <f>IF(Y1028&gt;0,Y1042/Y$9*100,)</f>
        <v>0</v>
      </c>
      <c r="Z1044" s="20">
        <f t="shared" si="2335"/>
        <v>0</v>
      </c>
      <c r="AA1044" s="126"/>
      <c r="AB1044" s="24"/>
      <c r="AC1044" s="24"/>
      <c r="AD1044" s="51"/>
      <c r="AE1044" s="1677">
        <f t="shared" ref="AE1044" si="2340">IF(AE1028&gt;0,AE1042/AE$9*100,)</f>
        <v>0</v>
      </c>
      <c r="AF1044" s="1673"/>
      <c r="AG1044" s="1677">
        <f>IF(AG1028&gt;0,AG1042/AG$9*100,)</f>
        <v>0</v>
      </c>
      <c r="AH1044" s="1677">
        <f>IF(AH1028&gt;0,AH1042/AH$9*100,)</f>
        <v>0</v>
      </c>
      <c r="AI1044" s="1677">
        <f>IF(AI1028&gt;0,AI1042/AI$9*100,)</f>
        <v>0</v>
      </c>
      <c r="AJ1044" s="2132"/>
      <c r="AK1044" s="19" t="e">
        <f>#REF!-U1044</f>
        <v>#REF!</v>
      </c>
      <c r="AL1044" s="19" t="e">
        <f>#REF!-#REF!</f>
        <v>#REF!</v>
      </c>
      <c r="AM1044" s="19" t="e">
        <f>Q1044-#REF!</f>
        <v>#REF!</v>
      </c>
      <c r="AN1044" s="19" t="e">
        <f>R1044-#REF!</f>
        <v>#REF!</v>
      </c>
      <c r="AO1044" s="19" t="e">
        <f>#REF!-#REF!</f>
        <v>#REF!</v>
      </c>
      <c r="AP1044" s="223" t="e">
        <f>IF(AK1044&gt;0,AK1044/#REF!*100,"")</f>
        <v>#REF!</v>
      </c>
      <c r="AQ1044" s="223" t="e">
        <f>IF(AL1044&gt;0,AL1044/#REF!*100,"")</f>
        <v>#REF!</v>
      </c>
      <c r="AR1044" s="223" t="e">
        <f t="shared" si="2320"/>
        <v>#REF!</v>
      </c>
      <c r="AS1044" s="223" t="e">
        <f t="shared" si="2321"/>
        <v>#REF!</v>
      </c>
      <c r="AT1044" s="223" t="e">
        <f>IF(AO1044&gt;0,AO1044/#REF!*100,"")</f>
        <v>#REF!</v>
      </c>
    </row>
    <row r="1045" spans="1:46" ht="15" hidden="1" customHeight="1" outlineLevel="1">
      <c r="A1045" s="2585">
        <v>8</v>
      </c>
      <c r="B1045" s="2573" t="s">
        <v>112</v>
      </c>
      <c r="C1045" s="504" t="s">
        <v>278</v>
      </c>
      <c r="D1045" s="32"/>
      <c r="E1045" s="32"/>
      <c r="F1045" s="32"/>
      <c r="G1045" s="144"/>
      <c r="H1045" s="144"/>
      <c r="I1045" s="144"/>
      <c r="J1045" s="833">
        <v>67.884999999999991</v>
      </c>
      <c r="K1045" s="144"/>
      <c r="L1045" s="20">
        <f t="shared" ref="L1045:P1045" si="2341">L1048+L1061</f>
        <v>0</v>
      </c>
      <c r="M1045" s="136">
        <f t="shared" si="2341"/>
        <v>0</v>
      </c>
      <c r="N1045" s="20">
        <f t="shared" si="2341"/>
        <v>0</v>
      </c>
      <c r="O1045" s="20">
        <f t="shared" si="2341"/>
        <v>0</v>
      </c>
      <c r="P1045" s="55">
        <f t="shared" si="2341"/>
        <v>0</v>
      </c>
      <c r="Q1045" s="55">
        <f t="shared" ref="Q1045:T1045" si="2342">Q1048+Q1061</f>
        <v>0</v>
      </c>
      <c r="R1045" s="55">
        <f t="shared" si="2342"/>
        <v>0</v>
      </c>
      <c r="S1045" s="55">
        <f t="shared" si="2342"/>
        <v>0</v>
      </c>
      <c r="T1045" s="55">
        <f t="shared" si="2342"/>
        <v>0</v>
      </c>
      <c r="U1045" s="1677">
        <f>SUM(V1045:Y1045)</f>
        <v>0</v>
      </c>
      <c r="V1045" s="1678"/>
      <c r="W1045" s="1677"/>
      <c r="X1045" s="1677"/>
      <c r="Y1045" s="1677"/>
      <c r="Z1045" s="20">
        <f t="shared" ref="Z1045:AD1045" si="2343">Z1048+Z1061</f>
        <v>0</v>
      </c>
      <c r="AA1045" s="136">
        <f t="shared" si="2343"/>
        <v>0</v>
      </c>
      <c r="AB1045" s="20">
        <f t="shared" si="2343"/>
        <v>0</v>
      </c>
      <c r="AC1045" s="20">
        <f t="shared" si="2343"/>
        <v>0</v>
      </c>
      <c r="AD1045" s="55">
        <f t="shared" si="2343"/>
        <v>0</v>
      </c>
      <c r="AE1045" s="1677">
        <f>SUM(AF1045:AI1045)</f>
        <v>0</v>
      </c>
      <c r="AF1045" s="1678"/>
      <c r="AG1045" s="1677"/>
      <c r="AH1045" s="1677"/>
      <c r="AI1045" s="1677"/>
      <c r="AJ1045" s="2132"/>
      <c r="AK1045" s="19" t="e">
        <f>#REF!-U1045</f>
        <v>#REF!</v>
      </c>
      <c r="AL1045" s="19" t="e">
        <f>#REF!-#REF!</f>
        <v>#REF!</v>
      </c>
      <c r="AM1045" s="19" t="e">
        <f>Q1045-#REF!</f>
        <v>#REF!</v>
      </c>
      <c r="AN1045" s="19" t="e">
        <f>R1045-#REF!</f>
        <v>#REF!</v>
      </c>
      <c r="AO1045" s="19" t="e">
        <f>#REF!-#REF!</f>
        <v>#REF!</v>
      </c>
      <c r="AP1045" s="223" t="e">
        <f>IF(AK1045&gt;0,AK1045/#REF!*100,"")</f>
        <v>#REF!</v>
      </c>
      <c r="AQ1045" s="223" t="e">
        <f>IF(AL1045&gt;0,AL1045/#REF!*100,"")</f>
        <v>#REF!</v>
      </c>
      <c r="AR1045" s="223" t="e">
        <f t="shared" si="2320"/>
        <v>#REF!</v>
      </c>
      <c r="AS1045" s="223" t="e">
        <f t="shared" si="2321"/>
        <v>#REF!</v>
      </c>
      <c r="AT1045" s="223" t="e">
        <f>IF(AO1045&gt;0,AO1045/#REF!*100,"")</f>
        <v>#REF!</v>
      </c>
    </row>
    <row r="1046" spans="1:46" ht="15" hidden="1" customHeight="1" outlineLevel="1">
      <c r="A1046" s="2589"/>
      <c r="B1046" s="2574"/>
      <c r="C1046" s="504" t="s">
        <v>277</v>
      </c>
      <c r="D1046" s="32"/>
      <c r="E1046" s="32"/>
      <c r="F1046" s="32"/>
      <c r="G1046" s="144"/>
      <c r="H1046" s="144"/>
      <c r="I1046" s="144"/>
      <c r="J1046" s="830">
        <v>8.1159656399999988E-2</v>
      </c>
      <c r="K1046" s="144"/>
      <c r="L1046" s="20">
        <f t="shared" ref="L1046:P1046" si="2344">L1049+L1062</f>
        <v>0</v>
      </c>
      <c r="M1046" s="136">
        <f t="shared" si="2344"/>
        <v>0</v>
      </c>
      <c r="N1046" s="20">
        <f t="shared" si="2344"/>
        <v>0</v>
      </c>
      <c r="O1046" s="20">
        <f t="shared" si="2344"/>
        <v>0</v>
      </c>
      <c r="P1046" s="55">
        <f t="shared" si="2344"/>
        <v>0</v>
      </c>
      <c r="Q1046" s="55">
        <f t="shared" ref="Q1046:T1046" si="2345">Q1049+Q1062</f>
        <v>0</v>
      </c>
      <c r="R1046" s="55">
        <f t="shared" si="2345"/>
        <v>0</v>
      </c>
      <c r="S1046" s="55">
        <f t="shared" si="2345"/>
        <v>0</v>
      </c>
      <c r="T1046" s="55">
        <f t="shared" si="2345"/>
        <v>0</v>
      </c>
      <c r="U1046" s="1677">
        <f>SUM(V1046:Y1046)</f>
        <v>0</v>
      </c>
      <c r="V1046" s="1679"/>
      <c r="W1046" s="1680"/>
      <c r="X1046" s="1680"/>
      <c r="Y1046" s="1680"/>
      <c r="Z1046" s="20">
        <f t="shared" ref="Z1046:AD1046" si="2346">Z1049+Z1062</f>
        <v>0</v>
      </c>
      <c r="AA1046" s="136">
        <f t="shared" si="2346"/>
        <v>0</v>
      </c>
      <c r="AB1046" s="20">
        <f t="shared" si="2346"/>
        <v>0</v>
      </c>
      <c r="AC1046" s="20">
        <f t="shared" si="2346"/>
        <v>0</v>
      </c>
      <c r="AD1046" s="55">
        <f t="shared" si="2346"/>
        <v>0</v>
      </c>
      <c r="AE1046" s="1677">
        <f>SUM(AF1046:AI1046)</f>
        <v>0</v>
      </c>
      <c r="AF1046" s="1679"/>
      <c r="AG1046" s="1680"/>
      <c r="AH1046" s="1680"/>
      <c r="AI1046" s="1680"/>
      <c r="AJ1046" s="2133"/>
      <c r="AK1046" s="19" t="e">
        <f>#REF!-U1046</f>
        <v>#REF!</v>
      </c>
      <c r="AL1046" s="19" t="e">
        <f>#REF!-#REF!</f>
        <v>#REF!</v>
      </c>
      <c r="AM1046" s="19" t="e">
        <f>Q1046-#REF!</f>
        <v>#REF!</v>
      </c>
      <c r="AN1046" s="19" t="e">
        <f>R1046-#REF!</f>
        <v>#REF!</v>
      </c>
      <c r="AO1046" s="19" t="e">
        <f>#REF!-#REF!</f>
        <v>#REF!</v>
      </c>
      <c r="AP1046" s="223" t="e">
        <f>IF(AK1046&gt;0,AK1046/#REF!*100,"")</f>
        <v>#REF!</v>
      </c>
      <c r="AQ1046" s="223" t="e">
        <f>IF(AL1046&gt;0,AL1046/#REF!*100,"")</f>
        <v>#REF!</v>
      </c>
      <c r="AR1046" s="223" t="e">
        <f t="shared" si="2320"/>
        <v>#REF!</v>
      </c>
      <c r="AS1046" s="223" t="e">
        <f t="shared" si="2321"/>
        <v>#REF!</v>
      </c>
      <c r="AT1046" s="223" t="e">
        <f>IF(AO1046&gt;0,AO1046/#REF!*100,"")</f>
        <v>#REF!</v>
      </c>
    </row>
    <row r="1047" spans="1:46" ht="15" hidden="1" customHeight="1" outlineLevel="1">
      <c r="A1047" s="2590"/>
      <c r="B1047" s="2575"/>
      <c r="C1047" s="505" t="s">
        <v>305</v>
      </c>
      <c r="D1047" s="34"/>
      <c r="E1047" s="34"/>
      <c r="F1047" s="34"/>
      <c r="G1047" s="148"/>
      <c r="H1047" s="148"/>
      <c r="I1047" s="148"/>
      <c r="J1047" s="830">
        <v>2.7854489999999998</v>
      </c>
      <c r="K1047" s="148"/>
      <c r="L1047" s="20">
        <f t="shared" ref="L1047:P1047" si="2347">L1050+L1063</f>
        <v>0</v>
      </c>
      <c r="M1047" s="136">
        <f t="shared" si="2347"/>
        <v>0</v>
      </c>
      <c r="N1047" s="20">
        <f t="shared" si="2347"/>
        <v>0</v>
      </c>
      <c r="O1047" s="20">
        <f t="shared" si="2347"/>
        <v>0</v>
      </c>
      <c r="P1047" s="55">
        <f t="shared" si="2347"/>
        <v>0</v>
      </c>
      <c r="Q1047" s="55">
        <f t="shared" ref="Q1047:T1047" si="2348">Q1050+Q1063</f>
        <v>0</v>
      </c>
      <c r="R1047" s="55">
        <f t="shared" si="2348"/>
        <v>0</v>
      </c>
      <c r="S1047" s="55">
        <f t="shared" si="2348"/>
        <v>0</v>
      </c>
      <c r="T1047" s="55">
        <f t="shared" si="2348"/>
        <v>0</v>
      </c>
      <c r="U1047" s="1681"/>
      <c r="V1047" s="1679">
        <f>V1050+V1063</f>
        <v>0</v>
      </c>
      <c r="W1047" s="1680"/>
      <c r="X1047" s="1680"/>
      <c r="Y1047" s="1680"/>
      <c r="Z1047" s="20">
        <f t="shared" ref="Z1047:AD1047" si="2349">Z1050+Z1063</f>
        <v>0</v>
      </c>
      <c r="AA1047" s="136">
        <f t="shared" si="2349"/>
        <v>0</v>
      </c>
      <c r="AB1047" s="20">
        <f t="shared" si="2349"/>
        <v>0</v>
      </c>
      <c r="AC1047" s="20">
        <f t="shared" si="2349"/>
        <v>0</v>
      </c>
      <c r="AD1047" s="55">
        <f t="shared" si="2349"/>
        <v>0</v>
      </c>
      <c r="AE1047" s="1681"/>
      <c r="AF1047" s="1679">
        <f>AF1050+AF1063</f>
        <v>0</v>
      </c>
      <c r="AG1047" s="1680"/>
      <c r="AH1047" s="1680"/>
      <c r="AI1047" s="1680"/>
      <c r="AJ1047" s="2133"/>
      <c r="AK1047" s="19" t="e">
        <f>#REF!-U1047</f>
        <v>#REF!</v>
      </c>
      <c r="AL1047" s="19" t="e">
        <f>#REF!-#REF!</f>
        <v>#REF!</v>
      </c>
      <c r="AM1047" s="19" t="e">
        <f>Q1047-#REF!</f>
        <v>#REF!</v>
      </c>
      <c r="AN1047" s="19" t="e">
        <f>R1047-#REF!</f>
        <v>#REF!</v>
      </c>
      <c r="AO1047" s="19" t="e">
        <f>#REF!-#REF!</f>
        <v>#REF!</v>
      </c>
      <c r="AP1047" s="223" t="e">
        <f>IF(AK1047&gt;0,AK1047/#REF!*100,"")</f>
        <v>#REF!</v>
      </c>
      <c r="AQ1047" s="223" t="e">
        <f>IF(AL1047&gt;0,AL1047/#REF!*100,"")</f>
        <v>#REF!</v>
      </c>
      <c r="AR1047" s="223" t="e">
        <f t="shared" si="2320"/>
        <v>#REF!</v>
      </c>
      <c r="AS1047" s="223" t="e">
        <f t="shared" si="2321"/>
        <v>#REF!</v>
      </c>
      <c r="AT1047" s="223" t="e">
        <f>IF(AO1047&gt;0,AO1047/#REF!*100,"")</f>
        <v>#REF!</v>
      </c>
    </row>
    <row r="1048" spans="1:46" ht="15" hidden="1" customHeight="1" outlineLevel="1">
      <c r="A1048" s="35" t="s">
        <v>106</v>
      </c>
      <c r="B1048" s="36" t="s">
        <v>117</v>
      </c>
      <c r="C1048" s="504" t="s">
        <v>278</v>
      </c>
      <c r="D1048" s="32"/>
      <c r="E1048" s="32"/>
      <c r="F1048" s="32"/>
      <c r="G1048" s="144"/>
      <c r="H1048" s="144"/>
      <c r="I1048" s="144"/>
      <c r="J1048" s="830">
        <v>25.061</v>
      </c>
      <c r="K1048" s="144"/>
      <c r="L1048" s="20">
        <f t="shared" ref="L1048:P1048" si="2350">L1052+L1056</f>
        <v>0</v>
      </c>
      <c r="M1048" s="136">
        <f t="shared" si="2350"/>
        <v>0</v>
      </c>
      <c r="N1048" s="20">
        <f t="shared" si="2350"/>
        <v>0</v>
      </c>
      <c r="O1048" s="20">
        <f t="shared" si="2350"/>
        <v>0</v>
      </c>
      <c r="P1048" s="55">
        <f t="shared" si="2350"/>
        <v>0</v>
      </c>
      <c r="Q1048" s="55">
        <f t="shared" ref="Q1048:T1048" si="2351">Q1052+Q1056</f>
        <v>0</v>
      </c>
      <c r="R1048" s="55">
        <f t="shared" si="2351"/>
        <v>0</v>
      </c>
      <c r="S1048" s="55">
        <f t="shared" si="2351"/>
        <v>0</v>
      </c>
      <c r="T1048" s="55">
        <f t="shared" si="2351"/>
        <v>0</v>
      </c>
      <c r="U1048" s="1677">
        <f>SUM(V1048:Y1048)</f>
        <v>0</v>
      </c>
      <c r="V1048" s="1678">
        <f>V1052+V1056</f>
        <v>0</v>
      </c>
      <c r="W1048" s="1678">
        <f t="shared" ref="W1048:AD1048" si="2352">W1052+W1056</f>
        <v>0</v>
      </c>
      <c r="X1048" s="1678">
        <f t="shared" si="2352"/>
        <v>0</v>
      </c>
      <c r="Y1048" s="1678">
        <f t="shared" si="2352"/>
        <v>0</v>
      </c>
      <c r="Z1048" s="20">
        <f t="shared" si="2352"/>
        <v>0</v>
      </c>
      <c r="AA1048" s="136">
        <f t="shared" si="2352"/>
        <v>0</v>
      </c>
      <c r="AB1048" s="20">
        <f t="shared" si="2352"/>
        <v>0</v>
      </c>
      <c r="AC1048" s="20">
        <f t="shared" si="2352"/>
        <v>0</v>
      </c>
      <c r="AD1048" s="55">
        <f t="shared" si="2352"/>
        <v>0</v>
      </c>
      <c r="AE1048" s="1677">
        <f>SUM(AF1048:AI1048)</f>
        <v>0</v>
      </c>
      <c r="AF1048" s="1678">
        <f>AF1052+AF1056</f>
        <v>0</v>
      </c>
      <c r="AG1048" s="1678">
        <f t="shared" ref="AG1048:AI1048" si="2353">AG1052+AG1056</f>
        <v>0</v>
      </c>
      <c r="AH1048" s="1678">
        <f t="shared" si="2353"/>
        <v>0</v>
      </c>
      <c r="AI1048" s="1678">
        <f t="shared" si="2353"/>
        <v>0</v>
      </c>
      <c r="AJ1048" s="2134"/>
      <c r="AK1048" s="19" t="e">
        <f>#REF!-U1048</f>
        <v>#REF!</v>
      </c>
      <c r="AL1048" s="19" t="e">
        <f>#REF!-#REF!</f>
        <v>#REF!</v>
      </c>
      <c r="AM1048" s="19" t="e">
        <f>Q1048-#REF!</f>
        <v>#REF!</v>
      </c>
      <c r="AN1048" s="19" t="e">
        <f>R1048-#REF!</f>
        <v>#REF!</v>
      </c>
      <c r="AO1048" s="19" t="e">
        <f>#REF!-#REF!</f>
        <v>#REF!</v>
      </c>
      <c r="AP1048" s="223" t="e">
        <f>IF(AK1048&gt;0,AK1048/#REF!*100,"")</f>
        <v>#REF!</v>
      </c>
      <c r="AQ1048" s="223" t="e">
        <f>IF(AL1048&gt;0,AL1048/#REF!*100,"")</f>
        <v>#REF!</v>
      </c>
      <c r="AR1048" s="223" t="e">
        <f t="shared" si="2320"/>
        <v>#REF!</v>
      </c>
      <c r="AS1048" s="223" t="e">
        <f t="shared" si="2321"/>
        <v>#REF!</v>
      </c>
      <c r="AT1048" s="223" t="e">
        <f>IF(AO1048&gt;0,AO1048/#REF!*100,"")</f>
        <v>#REF!</v>
      </c>
    </row>
    <row r="1049" spans="1:46" ht="15" hidden="1" customHeight="1" outlineLevel="1">
      <c r="A1049" s="35"/>
      <c r="B1049" s="37"/>
      <c r="C1049" s="504" t="s">
        <v>277</v>
      </c>
      <c r="D1049" s="32"/>
      <c r="E1049" s="32"/>
      <c r="F1049" s="32"/>
      <c r="G1049" s="144"/>
      <c r="H1049" s="144"/>
      <c r="I1049" s="144"/>
      <c r="J1049" s="830">
        <v>2.8379076399999998E-2</v>
      </c>
      <c r="K1049" s="144"/>
      <c r="L1049" s="20">
        <f t="shared" ref="L1049:P1049" si="2354">L1053+L1057</f>
        <v>0</v>
      </c>
      <c r="M1049" s="136">
        <f t="shared" si="2354"/>
        <v>0</v>
      </c>
      <c r="N1049" s="20">
        <f t="shared" si="2354"/>
        <v>0</v>
      </c>
      <c r="O1049" s="20">
        <f t="shared" si="2354"/>
        <v>0</v>
      </c>
      <c r="P1049" s="55">
        <f t="shared" si="2354"/>
        <v>0</v>
      </c>
      <c r="Q1049" s="55">
        <f t="shared" ref="Q1049:T1049" si="2355">Q1053+Q1057</f>
        <v>0</v>
      </c>
      <c r="R1049" s="55">
        <f t="shared" si="2355"/>
        <v>0</v>
      </c>
      <c r="S1049" s="55">
        <f t="shared" si="2355"/>
        <v>0</v>
      </c>
      <c r="T1049" s="55">
        <f t="shared" si="2355"/>
        <v>0</v>
      </c>
      <c r="U1049" s="1677">
        <f t="shared" ref="U1049:U1050" si="2356">SUM(V1049:Y1049)</f>
        <v>0</v>
      </c>
      <c r="V1049" s="1678">
        <f t="shared" ref="V1049:AD1049" si="2357">V1053+V1057</f>
        <v>0</v>
      </c>
      <c r="W1049" s="1678">
        <f t="shared" si="2357"/>
        <v>0</v>
      </c>
      <c r="X1049" s="1678">
        <f t="shared" si="2357"/>
        <v>0</v>
      </c>
      <c r="Y1049" s="1678">
        <f t="shared" si="2357"/>
        <v>0</v>
      </c>
      <c r="Z1049" s="20">
        <f t="shared" si="2357"/>
        <v>0</v>
      </c>
      <c r="AA1049" s="136">
        <f t="shared" si="2357"/>
        <v>0</v>
      </c>
      <c r="AB1049" s="20">
        <f t="shared" si="2357"/>
        <v>0</v>
      </c>
      <c r="AC1049" s="20">
        <f t="shared" si="2357"/>
        <v>0</v>
      </c>
      <c r="AD1049" s="55">
        <f t="shared" si="2357"/>
        <v>0</v>
      </c>
      <c r="AE1049" s="1677">
        <f t="shared" ref="AE1049:AE1050" si="2358">SUM(AF1049:AI1049)</f>
        <v>0</v>
      </c>
      <c r="AF1049" s="1678">
        <f t="shared" ref="AF1049:AI1049" si="2359">AF1053+AF1057</f>
        <v>0</v>
      </c>
      <c r="AG1049" s="1678">
        <f t="shared" si="2359"/>
        <v>0</v>
      </c>
      <c r="AH1049" s="1678">
        <f t="shared" si="2359"/>
        <v>0</v>
      </c>
      <c r="AI1049" s="1678">
        <f t="shared" si="2359"/>
        <v>0</v>
      </c>
      <c r="AJ1049" s="2134"/>
      <c r="AK1049" s="19" t="e">
        <f>#REF!-U1049</f>
        <v>#REF!</v>
      </c>
      <c r="AL1049" s="19" t="e">
        <f>#REF!-#REF!</f>
        <v>#REF!</v>
      </c>
      <c r="AM1049" s="19" t="e">
        <f>Q1049-#REF!</f>
        <v>#REF!</v>
      </c>
      <c r="AN1049" s="19" t="e">
        <f>R1049-#REF!</f>
        <v>#REF!</v>
      </c>
      <c r="AO1049" s="19" t="e">
        <f>#REF!-#REF!</f>
        <v>#REF!</v>
      </c>
      <c r="AP1049" s="223" t="e">
        <f>IF(AK1049&gt;0,AK1049/#REF!*100,"")</f>
        <v>#REF!</v>
      </c>
      <c r="AQ1049" s="223" t="e">
        <f>IF(AL1049&gt;0,AL1049/#REF!*100,"")</f>
        <v>#REF!</v>
      </c>
      <c r="AR1049" s="223" t="e">
        <f t="shared" si="2320"/>
        <v>#REF!</v>
      </c>
      <c r="AS1049" s="223" t="e">
        <f t="shared" si="2321"/>
        <v>#REF!</v>
      </c>
      <c r="AT1049" s="223" t="e">
        <f>IF(AO1049&gt;0,AO1049/#REF!*100,"")</f>
        <v>#REF!</v>
      </c>
    </row>
    <row r="1050" spans="1:46" ht="15" hidden="1" customHeight="1" outlineLevel="1">
      <c r="A1050" s="35"/>
      <c r="B1050" s="37"/>
      <c r="C1050" s="504" t="s">
        <v>305</v>
      </c>
      <c r="D1050" s="32"/>
      <c r="E1050" s="32"/>
      <c r="F1050" s="32"/>
      <c r="G1050" s="144"/>
      <c r="H1050" s="144"/>
      <c r="I1050" s="144"/>
      <c r="J1050" s="830">
        <v>0.98984099999999997</v>
      </c>
      <c r="K1050" s="144"/>
      <c r="L1050" s="20">
        <f t="shared" ref="L1050:P1050" si="2360">L1054+L1058</f>
        <v>0</v>
      </c>
      <c r="M1050" s="136">
        <f t="shared" si="2360"/>
        <v>0</v>
      </c>
      <c r="N1050" s="20">
        <f t="shared" si="2360"/>
        <v>0</v>
      </c>
      <c r="O1050" s="20">
        <f t="shared" si="2360"/>
        <v>0</v>
      </c>
      <c r="P1050" s="55">
        <f t="shared" si="2360"/>
        <v>0</v>
      </c>
      <c r="Q1050" s="55">
        <f t="shared" ref="Q1050:T1050" si="2361">Q1054+Q1058</f>
        <v>0</v>
      </c>
      <c r="R1050" s="55">
        <f t="shared" si="2361"/>
        <v>0</v>
      </c>
      <c r="S1050" s="55">
        <f t="shared" si="2361"/>
        <v>0</v>
      </c>
      <c r="T1050" s="55">
        <f t="shared" si="2361"/>
        <v>0</v>
      </c>
      <c r="U1050" s="1677">
        <f t="shared" si="2356"/>
        <v>0</v>
      </c>
      <c r="V1050" s="1678">
        <f t="shared" ref="V1050:AD1050" si="2362">V1054+V1058</f>
        <v>0</v>
      </c>
      <c r="W1050" s="1678">
        <f t="shared" si="2362"/>
        <v>0</v>
      </c>
      <c r="X1050" s="1678">
        <f t="shared" si="2362"/>
        <v>0</v>
      </c>
      <c r="Y1050" s="1678">
        <f t="shared" si="2362"/>
        <v>0</v>
      </c>
      <c r="Z1050" s="20">
        <f t="shared" si="2362"/>
        <v>0</v>
      </c>
      <c r="AA1050" s="136">
        <f t="shared" si="2362"/>
        <v>0</v>
      </c>
      <c r="AB1050" s="20">
        <f t="shared" si="2362"/>
        <v>0</v>
      </c>
      <c r="AC1050" s="20">
        <f t="shared" si="2362"/>
        <v>0</v>
      </c>
      <c r="AD1050" s="55">
        <f t="shared" si="2362"/>
        <v>0</v>
      </c>
      <c r="AE1050" s="1677">
        <f t="shared" si="2358"/>
        <v>0</v>
      </c>
      <c r="AF1050" s="1678">
        <f t="shared" ref="AF1050:AI1050" si="2363">AF1054+AF1058</f>
        <v>0</v>
      </c>
      <c r="AG1050" s="1678">
        <f t="shared" si="2363"/>
        <v>0</v>
      </c>
      <c r="AH1050" s="1678">
        <f t="shared" si="2363"/>
        <v>0</v>
      </c>
      <c r="AI1050" s="1678">
        <f t="shared" si="2363"/>
        <v>0</v>
      </c>
      <c r="AJ1050" s="2134"/>
      <c r="AK1050" s="19" t="e">
        <f>#REF!-U1050</f>
        <v>#REF!</v>
      </c>
      <c r="AL1050" s="19" t="e">
        <f>#REF!-#REF!</f>
        <v>#REF!</v>
      </c>
      <c r="AM1050" s="19" t="e">
        <f>Q1050-#REF!</f>
        <v>#REF!</v>
      </c>
      <c r="AN1050" s="19" t="e">
        <f>R1050-#REF!</f>
        <v>#REF!</v>
      </c>
      <c r="AO1050" s="19" t="e">
        <f>#REF!-#REF!</f>
        <v>#REF!</v>
      </c>
      <c r="AP1050" s="223" t="e">
        <f>IF(AK1050&gt;0,AK1050/#REF!*100,"")</f>
        <v>#REF!</v>
      </c>
      <c r="AQ1050" s="223" t="e">
        <f>IF(AL1050&gt;0,AL1050/#REF!*100,"")</f>
        <v>#REF!</v>
      </c>
      <c r="AR1050" s="223" t="e">
        <f t="shared" si="2320"/>
        <v>#REF!</v>
      </c>
      <c r="AS1050" s="223" t="e">
        <f t="shared" si="2321"/>
        <v>#REF!</v>
      </c>
      <c r="AT1050" s="223" t="e">
        <f>IF(AO1050&gt;0,AO1050/#REF!*100,"")</f>
        <v>#REF!</v>
      </c>
    </row>
    <row r="1051" spans="1:46" ht="15" hidden="1" customHeight="1" outlineLevel="1">
      <c r="A1051" s="35"/>
      <c r="B1051" s="37"/>
      <c r="C1051" s="504" t="s">
        <v>279</v>
      </c>
      <c r="D1051" s="32"/>
      <c r="E1051" s="32"/>
      <c r="F1051" s="32"/>
      <c r="G1051" s="144"/>
      <c r="H1051" s="144"/>
      <c r="I1051" s="144"/>
      <c r="J1051" s="830">
        <v>1.7388666680775117E-2</v>
      </c>
      <c r="K1051" s="144"/>
      <c r="L1051" s="33"/>
      <c r="M1051" s="126"/>
      <c r="N1051" s="24"/>
      <c r="O1051" s="24"/>
      <c r="P1051" s="51"/>
      <c r="Q1051" s="51"/>
      <c r="R1051" s="51"/>
      <c r="S1051" s="51"/>
      <c r="T1051" s="51"/>
      <c r="U1051" s="1681"/>
      <c r="V1051" s="1682"/>
      <c r="W1051" s="1680"/>
      <c r="X1051" s="1680"/>
      <c r="Y1051" s="1680"/>
      <c r="Z1051" s="33"/>
      <c r="AA1051" s="126"/>
      <c r="AB1051" s="24"/>
      <c r="AC1051" s="24"/>
      <c r="AD1051" s="51"/>
      <c r="AE1051" s="1681"/>
      <c r="AF1051" s="1682"/>
      <c r="AG1051" s="1680"/>
      <c r="AH1051" s="1680"/>
      <c r="AI1051" s="1680"/>
      <c r="AJ1051" s="2133"/>
      <c r="AK1051" s="19" t="e">
        <f>#REF!-U1051</f>
        <v>#REF!</v>
      </c>
      <c r="AL1051" s="19" t="e">
        <f>#REF!-#REF!</f>
        <v>#REF!</v>
      </c>
      <c r="AM1051" s="19" t="e">
        <f>Q1051-#REF!</f>
        <v>#REF!</v>
      </c>
      <c r="AN1051" s="19" t="e">
        <f>R1051-#REF!</f>
        <v>#REF!</v>
      </c>
      <c r="AO1051" s="19" t="e">
        <f>#REF!-#REF!</f>
        <v>#REF!</v>
      </c>
      <c r="AP1051" s="223" t="e">
        <f>IF(AK1051&gt;0,AK1051/#REF!*100,"")</f>
        <v>#REF!</v>
      </c>
      <c r="AQ1051" s="223" t="e">
        <f>IF(AL1051&gt;0,AL1051/#REF!*100,"")</f>
        <v>#REF!</v>
      </c>
      <c r="AR1051" s="223" t="e">
        <f t="shared" si="2320"/>
        <v>#REF!</v>
      </c>
      <c r="AS1051" s="223" t="e">
        <f t="shared" si="2321"/>
        <v>#REF!</v>
      </c>
      <c r="AT1051" s="223" t="e">
        <f>IF(AO1051&gt;0,AO1051/#REF!*100,"")</f>
        <v>#REF!</v>
      </c>
    </row>
    <row r="1052" spans="1:46" ht="15" hidden="1" customHeight="1" outlineLevel="1">
      <c r="A1052" s="35" t="s">
        <v>107</v>
      </c>
      <c r="B1052" s="38" t="s">
        <v>118</v>
      </c>
      <c r="C1052" s="504" t="s">
        <v>278</v>
      </c>
      <c r="D1052" s="32"/>
      <c r="E1052" s="32"/>
      <c r="F1052" s="32"/>
      <c r="G1052" s="144"/>
      <c r="H1052" s="144"/>
      <c r="I1052" s="144"/>
      <c r="J1052" s="830">
        <v>25.061</v>
      </c>
      <c r="K1052" s="144"/>
      <c r="L1052" s="20">
        <f>SUM(M1052:P1052)</f>
        <v>0</v>
      </c>
      <c r="M1052" s="126"/>
      <c r="N1052" s="24"/>
      <c r="O1052" s="24"/>
      <c r="P1052" s="51"/>
      <c r="Q1052" s="51"/>
      <c r="R1052" s="51"/>
      <c r="S1052" s="51"/>
      <c r="T1052" s="51"/>
      <c r="U1052" s="1677">
        <f>SUM(V1052:Y1052)</f>
        <v>0</v>
      </c>
      <c r="V1052" s="1673"/>
      <c r="W1052" s="1677"/>
      <c r="X1052" s="1677"/>
      <c r="Y1052" s="1677"/>
      <c r="Z1052" s="20">
        <f>SUM(AA1052:AD1052)</f>
        <v>0</v>
      </c>
      <c r="AA1052" s="126"/>
      <c r="AB1052" s="24"/>
      <c r="AC1052" s="24"/>
      <c r="AD1052" s="51"/>
      <c r="AE1052" s="1677">
        <f>SUM(AF1052:AI1052)</f>
        <v>0</v>
      </c>
      <c r="AF1052" s="1673"/>
      <c r="AG1052" s="1677"/>
      <c r="AH1052" s="1677"/>
      <c r="AI1052" s="1677"/>
      <c r="AJ1052" s="2132"/>
      <c r="AK1052" s="19" t="e">
        <f>#REF!-U1052</f>
        <v>#REF!</v>
      </c>
      <c r="AL1052" s="19" t="e">
        <f>#REF!-#REF!</f>
        <v>#REF!</v>
      </c>
      <c r="AM1052" s="19" t="e">
        <f>Q1052-#REF!</f>
        <v>#REF!</v>
      </c>
      <c r="AN1052" s="19" t="e">
        <f>R1052-#REF!</f>
        <v>#REF!</v>
      </c>
      <c r="AO1052" s="19" t="e">
        <f>#REF!-#REF!</f>
        <v>#REF!</v>
      </c>
      <c r="AP1052" s="223" t="e">
        <f>IF(AK1052&gt;0,AK1052/#REF!*100,"")</f>
        <v>#REF!</v>
      </c>
      <c r="AQ1052" s="223" t="e">
        <f>IF(AL1052&gt;0,AL1052/#REF!*100,"")</f>
        <v>#REF!</v>
      </c>
      <c r="AR1052" s="223" t="e">
        <f t="shared" si="2320"/>
        <v>#REF!</v>
      </c>
      <c r="AS1052" s="223" t="e">
        <f t="shared" si="2321"/>
        <v>#REF!</v>
      </c>
      <c r="AT1052" s="223" t="e">
        <f>IF(AO1052&gt;0,AO1052/#REF!*100,"")</f>
        <v>#REF!</v>
      </c>
    </row>
    <row r="1053" spans="1:46" ht="15" hidden="1" customHeight="1" outlineLevel="1">
      <c r="A1053" s="35"/>
      <c r="B1053" s="39"/>
      <c r="C1053" s="504" t="s">
        <v>277</v>
      </c>
      <c r="D1053" s="32"/>
      <c r="E1053" s="32"/>
      <c r="F1053" s="32"/>
      <c r="G1053" s="144"/>
      <c r="H1053" s="144"/>
      <c r="I1053" s="144"/>
      <c r="J1053" s="830">
        <v>2.8379076399999998E-2</v>
      </c>
      <c r="K1053" s="144"/>
      <c r="L1053" s="20">
        <f t="shared" ref="L1053:P1053" si="2364">L1052*0.76*1.49/1000</f>
        <v>0</v>
      </c>
      <c r="M1053" s="136">
        <f t="shared" si="2364"/>
        <v>0</v>
      </c>
      <c r="N1053" s="20">
        <f t="shared" si="2364"/>
        <v>0</v>
      </c>
      <c r="O1053" s="20">
        <f t="shared" si="2364"/>
        <v>0</v>
      </c>
      <c r="P1053" s="55">
        <f t="shared" si="2364"/>
        <v>0</v>
      </c>
      <c r="Q1053" s="55">
        <f t="shared" ref="Q1053:T1053" si="2365">Q1052*0.76*1.49/1000</f>
        <v>0</v>
      </c>
      <c r="R1053" s="55">
        <f t="shared" si="2365"/>
        <v>0</v>
      </c>
      <c r="S1053" s="55">
        <f t="shared" si="2365"/>
        <v>0</v>
      </c>
      <c r="T1053" s="55">
        <f t="shared" si="2365"/>
        <v>0</v>
      </c>
      <c r="U1053" s="1677">
        <f t="shared" ref="U1053:U1054" si="2366">SUM(V1053:Y1053)</f>
        <v>0</v>
      </c>
      <c r="V1053" s="1678">
        <f t="shared" ref="V1053:AD1053" si="2367">V1052*0.76*1.49/1000</f>
        <v>0</v>
      </c>
      <c r="W1053" s="1677">
        <f t="shared" si="2367"/>
        <v>0</v>
      </c>
      <c r="X1053" s="1677">
        <f t="shared" si="2367"/>
        <v>0</v>
      </c>
      <c r="Y1053" s="1677">
        <f t="shared" si="2367"/>
        <v>0</v>
      </c>
      <c r="Z1053" s="20">
        <f t="shared" si="2367"/>
        <v>0</v>
      </c>
      <c r="AA1053" s="136">
        <f t="shared" si="2367"/>
        <v>0</v>
      </c>
      <c r="AB1053" s="20">
        <f t="shared" si="2367"/>
        <v>0</v>
      </c>
      <c r="AC1053" s="20">
        <f t="shared" si="2367"/>
        <v>0</v>
      </c>
      <c r="AD1053" s="55">
        <f t="shared" si="2367"/>
        <v>0</v>
      </c>
      <c r="AE1053" s="1677">
        <f t="shared" ref="AE1053:AE1054" si="2368">SUM(AF1053:AI1053)</f>
        <v>0</v>
      </c>
      <c r="AF1053" s="1678">
        <f t="shared" ref="AF1053:AI1053" si="2369">AF1052*0.76*1.49/1000</f>
        <v>0</v>
      </c>
      <c r="AG1053" s="1677">
        <f t="shared" si="2369"/>
        <v>0</v>
      </c>
      <c r="AH1053" s="1677">
        <f t="shared" si="2369"/>
        <v>0</v>
      </c>
      <c r="AI1053" s="1677">
        <f t="shared" si="2369"/>
        <v>0</v>
      </c>
      <c r="AJ1053" s="2132"/>
      <c r="AK1053" s="19" t="e">
        <f>#REF!-U1053</f>
        <v>#REF!</v>
      </c>
      <c r="AL1053" s="19" t="e">
        <f>#REF!-#REF!</f>
        <v>#REF!</v>
      </c>
      <c r="AM1053" s="19" t="e">
        <f>Q1053-#REF!</f>
        <v>#REF!</v>
      </c>
      <c r="AN1053" s="19" t="e">
        <f>R1053-#REF!</f>
        <v>#REF!</v>
      </c>
      <c r="AO1053" s="19" t="e">
        <f>#REF!-#REF!</f>
        <v>#REF!</v>
      </c>
      <c r="AP1053" s="223" t="e">
        <f>IF(AK1053&gt;0,AK1053/#REF!*100,"")</f>
        <v>#REF!</v>
      </c>
      <c r="AQ1053" s="223" t="e">
        <f>IF(AL1053&gt;0,AL1053/#REF!*100,"")</f>
        <v>#REF!</v>
      </c>
      <c r="AR1053" s="223" t="e">
        <f t="shared" si="2320"/>
        <v>#REF!</v>
      </c>
      <c r="AS1053" s="223" t="e">
        <f t="shared" si="2321"/>
        <v>#REF!</v>
      </c>
      <c r="AT1053" s="223" t="e">
        <f>IF(AO1053&gt;0,AO1053/#REF!*100,"")</f>
        <v>#REF!</v>
      </c>
    </row>
    <row r="1054" spans="1:46" ht="15" hidden="1" customHeight="1" outlineLevel="1">
      <c r="A1054" s="35"/>
      <c r="B1054" s="39"/>
      <c r="C1054" s="504" t="s">
        <v>305</v>
      </c>
      <c r="D1054" s="32"/>
      <c r="E1054" s="32"/>
      <c r="F1054" s="32"/>
      <c r="G1054" s="144"/>
      <c r="H1054" s="144"/>
      <c r="I1054" s="144"/>
      <c r="J1054" s="830">
        <v>0.98984099999999997</v>
      </c>
      <c r="K1054" s="144"/>
      <c r="L1054" s="20">
        <f>SUM(M1054:P1054)</f>
        <v>0</v>
      </c>
      <c r="M1054" s="126"/>
      <c r="N1054" s="24"/>
      <c r="O1054" s="24"/>
      <c r="P1054" s="51"/>
      <c r="Q1054" s="51"/>
      <c r="R1054" s="51"/>
      <c r="S1054" s="51"/>
      <c r="T1054" s="51"/>
      <c r="U1054" s="1677">
        <f t="shared" si="2366"/>
        <v>0</v>
      </c>
      <c r="V1054" s="1682"/>
      <c r="W1054" s="1680"/>
      <c r="X1054" s="1680"/>
      <c r="Y1054" s="1680"/>
      <c r="Z1054" s="20">
        <f>SUM(AA1054:AD1054)</f>
        <v>0</v>
      </c>
      <c r="AA1054" s="126"/>
      <c r="AB1054" s="24"/>
      <c r="AC1054" s="24"/>
      <c r="AD1054" s="51"/>
      <c r="AE1054" s="1677">
        <f t="shared" si="2368"/>
        <v>0</v>
      </c>
      <c r="AF1054" s="1682"/>
      <c r="AG1054" s="1680"/>
      <c r="AH1054" s="1680"/>
      <c r="AI1054" s="1680"/>
      <c r="AJ1054" s="2133"/>
      <c r="AK1054" s="19" t="e">
        <f>#REF!-U1054</f>
        <v>#REF!</v>
      </c>
      <c r="AL1054" s="19" t="e">
        <f>#REF!-#REF!</f>
        <v>#REF!</v>
      </c>
      <c r="AM1054" s="19" t="e">
        <f>Q1054-#REF!</f>
        <v>#REF!</v>
      </c>
      <c r="AN1054" s="19" t="e">
        <f>R1054-#REF!</f>
        <v>#REF!</v>
      </c>
      <c r="AO1054" s="19" t="e">
        <f>#REF!-#REF!</f>
        <v>#REF!</v>
      </c>
      <c r="AP1054" s="223" t="e">
        <f>IF(AK1054&gt;0,AK1054/#REF!*100,"")</f>
        <v>#REF!</v>
      </c>
      <c r="AQ1054" s="223" t="e">
        <f>IF(AL1054&gt;0,AL1054/#REF!*100,"")</f>
        <v>#REF!</v>
      </c>
      <c r="AR1054" s="223" t="e">
        <f t="shared" si="2320"/>
        <v>#REF!</v>
      </c>
      <c r="AS1054" s="223" t="e">
        <f t="shared" si="2321"/>
        <v>#REF!</v>
      </c>
      <c r="AT1054" s="223" t="e">
        <f>IF(AO1054&gt;0,AO1054/#REF!*100,"")</f>
        <v>#REF!</v>
      </c>
    </row>
    <row r="1055" spans="1:46" ht="15" hidden="1" customHeight="1" outlineLevel="1">
      <c r="A1055" s="35"/>
      <c r="B1055" s="39"/>
      <c r="C1055" s="504" t="s">
        <v>279</v>
      </c>
      <c r="D1055" s="32"/>
      <c r="E1055" s="32"/>
      <c r="F1055" s="32"/>
      <c r="G1055" s="144"/>
      <c r="H1055" s="144"/>
      <c r="I1055" s="144"/>
      <c r="J1055" s="830">
        <v>1.7388666680775117E-2</v>
      </c>
      <c r="K1055" s="144"/>
      <c r="L1055" s="33"/>
      <c r="M1055" s="126"/>
      <c r="N1055" s="24"/>
      <c r="O1055" s="24"/>
      <c r="P1055" s="51"/>
      <c r="Q1055" s="51"/>
      <c r="R1055" s="51"/>
      <c r="S1055" s="51"/>
      <c r="T1055" s="51"/>
      <c r="U1055" s="1681"/>
      <c r="V1055" s="1682"/>
      <c r="W1055" s="1680"/>
      <c r="X1055" s="1680"/>
      <c r="Y1055" s="1680"/>
      <c r="Z1055" s="33"/>
      <c r="AA1055" s="126"/>
      <c r="AB1055" s="24"/>
      <c r="AC1055" s="24"/>
      <c r="AD1055" s="51"/>
      <c r="AE1055" s="1681"/>
      <c r="AF1055" s="1682"/>
      <c r="AG1055" s="1680"/>
      <c r="AH1055" s="1680"/>
      <c r="AI1055" s="1680"/>
      <c r="AJ1055" s="2133"/>
      <c r="AK1055" s="19" t="e">
        <f>#REF!-U1055</f>
        <v>#REF!</v>
      </c>
      <c r="AL1055" s="19" t="e">
        <f>#REF!-#REF!</f>
        <v>#REF!</v>
      </c>
      <c r="AM1055" s="19" t="e">
        <f>Q1055-#REF!</f>
        <v>#REF!</v>
      </c>
      <c r="AN1055" s="19" t="e">
        <f>R1055-#REF!</f>
        <v>#REF!</v>
      </c>
      <c r="AO1055" s="19" t="e">
        <f>#REF!-#REF!</f>
        <v>#REF!</v>
      </c>
      <c r="AP1055" s="223" t="e">
        <f>IF(AK1055&gt;0,AK1055/#REF!*100,"")</f>
        <v>#REF!</v>
      </c>
      <c r="AQ1055" s="223" t="e">
        <f>IF(AL1055&gt;0,AL1055/#REF!*100,"")</f>
        <v>#REF!</v>
      </c>
      <c r="AR1055" s="223" t="e">
        <f t="shared" si="2320"/>
        <v>#REF!</v>
      </c>
      <c r="AS1055" s="223" t="e">
        <f t="shared" si="2321"/>
        <v>#REF!</v>
      </c>
      <c r="AT1055" s="223" t="e">
        <f>IF(AO1055&gt;0,AO1055/#REF!*100,"")</f>
        <v>#REF!</v>
      </c>
    </row>
    <row r="1056" spans="1:46" ht="15" hidden="1" customHeight="1" outlineLevel="1">
      <c r="A1056" s="35" t="s">
        <v>108</v>
      </c>
      <c r="B1056" s="38" t="s">
        <v>119</v>
      </c>
      <c r="C1056" s="504" t="s">
        <v>278</v>
      </c>
      <c r="D1056" s="32"/>
      <c r="E1056" s="32"/>
      <c r="F1056" s="32"/>
      <c r="G1056" s="144"/>
      <c r="H1056" s="144"/>
      <c r="I1056" s="144"/>
      <c r="J1056" s="830"/>
      <c r="K1056" s="144"/>
      <c r="L1056" s="20">
        <f>SUM(M1056:P1056)</f>
        <v>0</v>
      </c>
      <c r="M1056" s="126"/>
      <c r="N1056" s="24"/>
      <c r="O1056" s="24"/>
      <c r="P1056" s="51"/>
      <c r="Q1056" s="51"/>
      <c r="R1056" s="51"/>
      <c r="S1056" s="51"/>
      <c r="T1056" s="51"/>
      <c r="U1056" s="1677">
        <f>SUM(V1056:Y1056)</f>
        <v>0</v>
      </c>
      <c r="V1056" s="1673"/>
      <c r="W1056" s="1677"/>
      <c r="X1056" s="1677"/>
      <c r="Y1056" s="1677"/>
      <c r="Z1056" s="20">
        <f>SUM(AA1056:AD1056)</f>
        <v>0</v>
      </c>
      <c r="AA1056" s="126"/>
      <c r="AB1056" s="24"/>
      <c r="AC1056" s="24"/>
      <c r="AD1056" s="51"/>
      <c r="AE1056" s="1677">
        <f>SUM(AF1056:AI1056)</f>
        <v>0</v>
      </c>
      <c r="AF1056" s="1673"/>
      <c r="AG1056" s="1677"/>
      <c r="AH1056" s="1677"/>
      <c r="AI1056" s="1677"/>
      <c r="AJ1056" s="2132"/>
      <c r="AK1056" s="19" t="e">
        <f>#REF!-U1056</f>
        <v>#REF!</v>
      </c>
      <c r="AL1056" s="19" t="e">
        <f>#REF!-#REF!</f>
        <v>#REF!</v>
      </c>
      <c r="AM1056" s="19" t="e">
        <f>Q1056-#REF!</f>
        <v>#REF!</v>
      </c>
      <c r="AN1056" s="19" t="e">
        <f>R1056-#REF!</f>
        <v>#REF!</v>
      </c>
      <c r="AO1056" s="19" t="e">
        <f>#REF!-#REF!</f>
        <v>#REF!</v>
      </c>
      <c r="AP1056" s="223" t="e">
        <f>IF(AK1056&gt;0,AK1056/#REF!*100,"")</f>
        <v>#REF!</v>
      </c>
      <c r="AQ1056" s="223" t="e">
        <f>IF(AL1056&gt;0,AL1056/#REF!*100,"")</f>
        <v>#REF!</v>
      </c>
      <c r="AR1056" s="223" t="e">
        <f t="shared" si="2320"/>
        <v>#REF!</v>
      </c>
      <c r="AS1056" s="223" t="e">
        <f t="shared" si="2321"/>
        <v>#REF!</v>
      </c>
      <c r="AT1056" s="223" t="e">
        <f>IF(AO1056&gt;0,AO1056/#REF!*100,"")</f>
        <v>#REF!</v>
      </c>
    </row>
    <row r="1057" spans="1:46" ht="15" hidden="1" customHeight="1" outlineLevel="1">
      <c r="A1057" s="35"/>
      <c r="B1057" s="37"/>
      <c r="C1057" s="504" t="s">
        <v>277</v>
      </c>
      <c r="D1057" s="32"/>
      <c r="E1057" s="32"/>
      <c r="F1057" s="32"/>
      <c r="G1057" s="144"/>
      <c r="H1057" s="144"/>
      <c r="I1057" s="144"/>
      <c r="J1057" s="830"/>
      <c r="K1057" s="144"/>
      <c r="L1057" s="20">
        <f t="shared" ref="L1057:P1057" si="2370">L1056*0.76*1.49/1000</f>
        <v>0</v>
      </c>
      <c r="M1057" s="136">
        <f t="shared" si="2370"/>
        <v>0</v>
      </c>
      <c r="N1057" s="20">
        <f t="shared" si="2370"/>
        <v>0</v>
      </c>
      <c r="O1057" s="20">
        <f t="shared" si="2370"/>
        <v>0</v>
      </c>
      <c r="P1057" s="55">
        <f t="shared" si="2370"/>
        <v>0</v>
      </c>
      <c r="Q1057" s="55">
        <f t="shared" ref="Q1057:T1057" si="2371">Q1056*0.76*1.49/1000</f>
        <v>0</v>
      </c>
      <c r="R1057" s="55">
        <f t="shared" si="2371"/>
        <v>0</v>
      </c>
      <c r="S1057" s="55">
        <f t="shared" si="2371"/>
        <v>0</v>
      </c>
      <c r="T1057" s="55">
        <f t="shared" si="2371"/>
        <v>0</v>
      </c>
      <c r="U1057" s="1677">
        <f t="shared" ref="U1057:U1058" si="2372">SUM(V1057:Y1057)</f>
        <v>0</v>
      </c>
      <c r="V1057" s="1678"/>
      <c r="W1057" s="1677"/>
      <c r="X1057" s="1677"/>
      <c r="Y1057" s="1677"/>
      <c r="Z1057" s="20">
        <f t="shared" ref="Z1057:AD1057" si="2373">Z1056*0.76*1.49/1000</f>
        <v>0</v>
      </c>
      <c r="AA1057" s="136">
        <f t="shared" si="2373"/>
        <v>0</v>
      </c>
      <c r="AB1057" s="20">
        <f t="shared" si="2373"/>
        <v>0</v>
      </c>
      <c r="AC1057" s="20">
        <f t="shared" si="2373"/>
        <v>0</v>
      </c>
      <c r="AD1057" s="55">
        <f t="shared" si="2373"/>
        <v>0</v>
      </c>
      <c r="AE1057" s="1677">
        <f t="shared" ref="AE1057:AE1058" si="2374">SUM(AF1057:AI1057)</f>
        <v>0</v>
      </c>
      <c r="AF1057" s="1678"/>
      <c r="AG1057" s="1677"/>
      <c r="AH1057" s="1677"/>
      <c r="AI1057" s="1677"/>
      <c r="AJ1057" s="2132"/>
      <c r="AK1057" s="19" t="e">
        <f>#REF!-U1057</f>
        <v>#REF!</v>
      </c>
      <c r="AL1057" s="19" t="e">
        <f>#REF!-#REF!</f>
        <v>#REF!</v>
      </c>
      <c r="AM1057" s="19" t="e">
        <f>Q1057-#REF!</f>
        <v>#REF!</v>
      </c>
      <c r="AN1057" s="19" t="e">
        <f>R1057-#REF!</f>
        <v>#REF!</v>
      </c>
      <c r="AO1057" s="19" t="e">
        <f>#REF!-#REF!</f>
        <v>#REF!</v>
      </c>
      <c r="AP1057" s="223" t="e">
        <f>IF(AK1057&gt;0,AK1057/#REF!*100,"")</f>
        <v>#REF!</v>
      </c>
      <c r="AQ1057" s="223" t="e">
        <f>IF(AL1057&gt;0,AL1057/#REF!*100,"")</f>
        <v>#REF!</v>
      </c>
      <c r="AR1057" s="223" t="e">
        <f t="shared" si="2320"/>
        <v>#REF!</v>
      </c>
      <c r="AS1057" s="223" t="e">
        <f t="shared" si="2321"/>
        <v>#REF!</v>
      </c>
      <c r="AT1057" s="223" t="e">
        <f>IF(AO1057&gt;0,AO1057/#REF!*100,"")</f>
        <v>#REF!</v>
      </c>
    </row>
    <row r="1058" spans="1:46" ht="15" hidden="1" customHeight="1" outlineLevel="1">
      <c r="A1058" s="35"/>
      <c r="B1058" s="37"/>
      <c r="C1058" s="504" t="s">
        <v>305</v>
      </c>
      <c r="D1058" s="32"/>
      <c r="E1058" s="32"/>
      <c r="F1058" s="32"/>
      <c r="G1058" s="144"/>
      <c r="H1058" s="144"/>
      <c r="I1058" s="144"/>
      <c r="J1058" s="830"/>
      <c r="K1058" s="144"/>
      <c r="L1058" s="20">
        <f>SUM(M1058:P1058)</f>
        <v>0</v>
      </c>
      <c r="M1058" s="126"/>
      <c r="N1058" s="24"/>
      <c r="O1058" s="24"/>
      <c r="P1058" s="51"/>
      <c r="Q1058" s="51"/>
      <c r="R1058" s="51"/>
      <c r="S1058" s="51"/>
      <c r="T1058" s="51"/>
      <c r="U1058" s="1677">
        <f t="shared" si="2372"/>
        <v>0</v>
      </c>
      <c r="V1058" s="1682"/>
      <c r="W1058" s="1680"/>
      <c r="X1058" s="1680"/>
      <c r="Y1058" s="1680"/>
      <c r="Z1058" s="20">
        <f>SUM(AA1058:AD1058)</f>
        <v>0</v>
      </c>
      <c r="AA1058" s="126"/>
      <c r="AB1058" s="24"/>
      <c r="AC1058" s="24"/>
      <c r="AD1058" s="51"/>
      <c r="AE1058" s="1677">
        <f t="shared" si="2374"/>
        <v>0</v>
      </c>
      <c r="AF1058" s="1682"/>
      <c r="AG1058" s="1680"/>
      <c r="AH1058" s="1680"/>
      <c r="AI1058" s="1680"/>
      <c r="AJ1058" s="2133"/>
      <c r="AK1058" s="19" t="e">
        <f>#REF!-U1058</f>
        <v>#REF!</v>
      </c>
      <c r="AL1058" s="19" t="e">
        <f>#REF!-#REF!</f>
        <v>#REF!</v>
      </c>
      <c r="AM1058" s="19" t="e">
        <f>Q1058-#REF!</f>
        <v>#REF!</v>
      </c>
      <c r="AN1058" s="19" t="e">
        <f>R1058-#REF!</f>
        <v>#REF!</v>
      </c>
      <c r="AO1058" s="19" t="e">
        <f>#REF!-#REF!</f>
        <v>#REF!</v>
      </c>
      <c r="AP1058" s="223" t="e">
        <f>IF(AK1058&gt;0,AK1058/#REF!*100,"")</f>
        <v>#REF!</v>
      </c>
      <c r="AQ1058" s="223" t="e">
        <f>IF(AL1058&gt;0,AL1058/#REF!*100,"")</f>
        <v>#REF!</v>
      </c>
      <c r="AR1058" s="223" t="e">
        <f t="shared" si="2320"/>
        <v>#REF!</v>
      </c>
      <c r="AS1058" s="223" t="e">
        <f t="shared" si="2321"/>
        <v>#REF!</v>
      </c>
      <c r="AT1058" s="223" t="e">
        <f>IF(AO1058&gt;0,AO1058/#REF!*100,"")</f>
        <v>#REF!</v>
      </c>
    </row>
    <row r="1059" spans="1:46" ht="15" hidden="1" customHeight="1" outlineLevel="1">
      <c r="A1059" s="35"/>
      <c r="B1059" s="37"/>
      <c r="C1059" s="504" t="s">
        <v>279</v>
      </c>
      <c r="D1059" s="32"/>
      <c r="E1059" s="32"/>
      <c r="F1059" s="32"/>
      <c r="G1059" s="144"/>
      <c r="H1059" s="144"/>
      <c r="I1059" s="144"/>
      <c r="J1059" s="830"/>
      <c r="K1059" s="144"/>
      <c r="L1059" s="33"/>
      <c r="M1059" s="126"/>
      <c r="N1059" s="24"/>
      <c r="O1059" s="24"/>
      <c r="P1059" s="51"/>
      <c r="Q1059" s="51"/>
      <c r="R1059" s="51"/>
      <c r="S1059" s="51"/>
      <c r="T1059" s="51"/>
      <c r="U1059" s="1677"/>
      <c r="V1059" s="1673"/>
      <c r="W1059" s="1677"/>
      <c r="X1059" s="1677"/>
      <c r="Y1059" s="1677"/>
      <c r="Z1059" s="33"/>
      <c r="AA1059" s="126"/>
      <c r="AB1059" s="24"/>
      <c r="AC1059" s="24"/>
      <c r="AD1059" s="51"/>
      <c r="AE1059" s="1677"/>
      <c r="AF1059" s="1673"/>
      <c r="AG1059" s="1677"/>
      <c r="AH1059" s="1677"/>
      <c r="AI1059" s="1677"/>
      <c r="AJ1059" s="2132"/>
      <c r="AK1059" s="19" t="e">
        <f>#REF!-U1059</f>
        <v>#REF!</v>
      </c>
      <c r="AL1059" s="19" t="e">
        <f>#REF!-#REF!</f>
        <v>#REF!</v>
      </c>
      <c r="AM1059" s="19" t="e">
        <f>Q1059-#REF!</f>
        <v>#REF!</v>
      </c>
      <c r="AN1059" s="19" t="e">
        <f>R1059-#REF!</f>
        <v>#REF!</v>
      </c>
      <c r="AO1059" s="19" t="e">
        <f>#REF!-#REF!</f>
        <v>#REF!</v>
      </c>
      <c r="AP1059" s="223" t="e">
        <f>IF(AK1059&gt;0,AK1059/#REF!*100,"")</f>
        <v>#REF!</v>
      </c>
      <c r="AQ1059" s="223" t="e">
        <f>IF(AL1059&gt;0,AL1059/#REF!*100,"")</f>
        <v>#REF!</v>
      </c>
      <c r="AR1059" s="223" t="e">
        <f t="shared" ref="AR1059:AR1093" si="2375">IF(AM1059&gt;0,AM1059/Q1059*100,"")</f>
        <v>#REF!</v>
      </c>
      <c r="AS1059" s="223" t="e">
        <f t="shared" ref="AS1059:AS1093" si="2376">IF(AN1059&gt;0,AN1059/R1059*100,"")</f>
        <v>#REF!</v>
      </c>
      <c r="AT1059" s="223" t="e">
        <f>IF(AO1059&gt;0,AO1059/#REF!*100,"")</f>
        <v>#REF!</v>
      </c>
    </row>
    <row r="1060" spans="1:46" ht="15" hidden="1" customHeight="1" outlineLevel="1">
      <c r="A1060" s="35"/>
      <c r="B1060" s="37"/>
      <c r="C1060" s="504" t="s">
        <v>340</v>
      </c>
      <c r="D1060" s="32"/>
      <c r="E1060" s="32"/>
      <c r="F1060" s="32"/>
      <c r="G1060" s="144"/>
      <c r="H1060" s="144"/>
      <c r="I1060" s="144"/>
      <c r="J1060" s="830"/>
      <c r="K1060" s="144"/>
      <c r="L1060" s="33"/>
      <c r="M1060" s="126"/>
      <c r="N1060" s="24"/>
      <c r="O1060" s="24"/>
      <c r="P1060" s="51"/>
      <c r="Q1060" s="51"/>
      <c r="R1060" s="51"/>
      <c r="S1060" s="51"/>
      <c r="T1060" s="51"/>
      <c r="U1060" s="1681"/>
      <c r="V1060" s="1682"/>
      <c r="W1060" s="1680"/>
      <c r="X1060" s="1680"/>
      <c r="Y1060" s="1680"/>
      <c r="Z1060" s="33"/>
      <c r="AA1060" s="126"/>
      <c r="AB1060" s="24"/>
      <c r="AC1060" s="24"/>
      <c r="AD1060" s="51"/>
      <c r="AE1060" s="1681"/>
      <c r="AF1060" s="1682"/>
      <c r="AG1060" s="1680"/>
      <c r="AH1060" s="1680"/>
      <c r="AI1060" s="1680"/>
      <c r="AJ1060" s="2133"/>
      <c r="AK1060" s="19" t="e">
        <f>#REF!-U1060</f>
        <v>#REF!</v>
      </c>
      <c r="AL1060" s="19" t="e">
        <f>#REF!-#REF!</f>
        <v>#REF!</v>
      </c>
      <c r="AM1060" s="19" t="e">
        <f>Q1060-#REF!</f>
        <v>#REF!</v>
      </c>
      <c r="AN1060" s="19" t="e">
        <f>R1060-#REF!</f>
        <v>#REF!</v>
      </c>
      <c r="AO1060" s="19" t="e">
        <f>#REF!-#REF!</f>
        <v>#REF!</v>
      </c>
      <c r="AP1060" s="223" t="e">
        <f>IF(AK1060&gt;0,AK1060/#REF!*100,"")</f>
        <v>#REF!</v>
      </c>
      <c r="AQ1060" s="223" t="e">
        <f>IF(AL1060&gt;0,AL1060/#REF!*100,"")</f>
        <v>#REF!</v>
      </c>
      <c r="AR1060" s="223" t="e">
        <f t="shared" si="2375"/>
        <v>#REF!</v>
      </c>
      <c r="AS1060" s="223" t="e">
        <f t="shared" si="2376"/>
        <v>#REF!</v>
      </c>
      <c r="AT1060" s="223" t="e">
        <f>IF(AO1060&gt;0,AO1060/#REF!*100,"")</f>
        <v>#REF!</v>
      </c>
    </row>
    <row r="1061" spans="1:46" ht="15" hidden="1" customHeight="1" outlineLevel="1">
      <c r="A1061" s="35" t="s">
        <v>109</v>
      </c>
      <c r="B1061" s="36" t="s">
        <v>97</v>
      </c>
      <c r="C1061" s="504" t="s">
        <v>278</v>
      </c>
      <c r="D1061" s="32"/>
      <c r="E1061" s="32"/>
      <c r="F1061" s="32"/>
      <c r="G1061" s="144"/>
      <c r="H1061" s="144"/>
      <c r="I1061" s="144"/>
      <c r="J1061" s="830">
        <v>42.823999999999998</v>
      </c>
      <c r="K1061" s="144"/>
      <c r="L1061" s="20">
        <f t="shared" ref="L1061:P1061" si="2377">L1065+L1069</f>
        <v>0</v>
      </c>
      <c r="M1061" s="136">
        <f t="shared" si="2377"/>
        <v>0</v>
      </c>
      <c r="N1061" s="20">
        <f t="shared" si="2377"/>
        <v>0</v>
      </c>
      <c r="O1061" s="20">
        <f t="shared" si="2377"/>
        <v>0</v>
      </c>
      <c r="P1061" s="55">
        <f t="shared" si="2377"/>
        <v>0</v>
      </c>
      <c r="Q1061" s="55">
        <f t="shared" ref="Q1061:T1061" si="2378">Q1065+Q1069</f>
        <v>0</v>
      </c>
      <c r="R1061" s="55">
        <f t="shared" si="2378"/>
        <v>0</v>
      </c>
      <c r="S1061" s="55">
        <f t="shared" si="2378"/>
        <v>0</v>
      </c>
      <c r="T1061" s="55">
        <f t="shared" si="2378"/>
        <v>0</v>
      </c>
      <c r="U1061" s="1677">
        <f>SUM(V1061:Y1061)</f>
        <v>0</v>
      </c>
      <c r="V1061" s="1678">
        <f>V1065+V1069</f>
        <v>0</v>
      </c>
      <c r="W1061" s="1678">
        <f t="shared" ref="W1061:AD1061" si="2379">W1065+W1069</f>
        <v>0</v>
      </c>
      <c r="X1061" s="1678">
        <f t="shared" si="2379"/>
        <v>0</v>
      </c>
      <c r="Y1061" s="1678">
        <f t="shared" si="2379"/>
        <v>0</v>
      </c>
      <c r="Z1061" s="20">
        <f t="shared" si="2379"/>
        <v>0</v>
      </c>
      <c r="AA1061" s="136">
        <f t="shared" si="2379"/>
        <v>0</v>
      </c>
      <c r="AB1061" s="20">
        <f t="shared" si="2379"/>
        <v>0</v>
      </c>
      <c r="AC1061" s="20">
        <f t="shared" si="2379"/>
        <v>0</v>
      </c>
      <c r="AD1061" s="55">
        <f t="shared" si="2379"/>
        <v>0</v>
      </c>
      <c r="AE1061" s="1677">
        <f>SUM(AF1061:AI1061)</f>
        <v>0</v>
      </c>
      <c r="AF1061" s="1678">
        <f>AF1065+AF1069</f>
        <v>0</v>
      </c>
      <c r="AG1061" s="1678">
        <f t="shared" ref="AG1061:AI1061" si="2380">AG1065+AG1069</f>
        <v>0</v>
      </c>
      <c r="AH1061" s="1678">
        <f t="shared" si="2380"/>
        <v>0</v>
      </c>
      <c r="AI1061" s="1678">
        <f t="shared" si="2380"/>
        <v>0</v>
      </c>
      <c r="AJ1061" s="2134"/>
      <c r="AK1061" s="19" t="e">
        <f>#REF!-U1061</f>
        <v>#REF!</v>
      </c>
      <c r="AL1061" s="19" t="e">
        <f>#REF!-#REF!</f>
        <v>#REF!</v>
      </c>
      <c r="AM1061" s="19" t="e">
        <f>Q1061-#REF!</f>
        <v>#REF!</v>
      </c>
      <c r="AN1061" s="19" t="e">
        <f>R1061-#REF!</f>
        <v>#REF!</v>
      </c>
      <c r="AO1061" s="19" t="e">
        <f>#REF!-#REF!</f>
        <v>#REF!</v>
      </c>
      <c r="AP1061" s="223" t="e">
        <f>IF(AK1061&gt;0,AK1061/#REF!*100,"")</f>
        <v>#REF!</v>
      </c>
      <c r="AQ1061" s="223" t="e">
        <f>IF(AL1061&gt;0,AL1061/#REF!*100,"")</f>
        <v>#REF!</v>
      </c>
      <c r="AR1061" s="223" t="e">
        <f t="shared" si="2375"/>
        <v>#REF!</v>
      </c>
      <c r="AS1061" s="223" t="e">
        <f t="shared" si="2376"/>
        <v>#REF!</v>
      </c>
      <c r="AT1061" s="223" t="e">
        <f>IF(AO1061&gt;0,AO1061/#REF!*100,"")</f>
        <v>#REF!</v>
      </c>
    </row>
    <row r="1062" spans="1:46" ht="15" hidden="1" customHeight="1" outlineLevel="1">
      <c r="A1062" s="35"/>
      <c r="B1062" s="37"/>
      <c r="C1062" s="504" t="s">
        <v>277</v>
      </c>
      <c r="D1062" s="32"/>
      <c r="E1062" s="32"/>
      <c r="F1062" s="32"/>
      <c r="G1062" s="144"/>
      <c r="H1062" s="144"/>
      <c r="I1062" s="144"/>
      <c r="J1062" s="830">
        <v>5.2780579999999994E-2</v>
      </c>
      <c r="K1062" s="144"/>
      <c r="L1062" s="20">
        <f t="shared" ref="L1062:P1062" si="2381">L1066+L1070</f>
        <v>0</v>
      </c>
      <c r="M1062" s="136">
        <f t="shared" si="2381"/>
        <v>0</v>
      </c>
      <c r="N1062" s="20">
        <f t="shared" si="2381"/>
        <v>0</v>
      </c>
      <c r="O1062" s="20">
        <f t="shared" si="2381"/>
        <v>0</v>
      </c>
      <c r="P1062" s="55">
        <f t="shared" si="2381"/>
        <v>0</v>
      </c>
      <c r="Q1062" s="55">
        <f t="shared" ref="Q1062:T1062" si="2382">Q1066+Q1070</f>
        <v>0</v>
      </c>
      <c r="R1062" s="55">
        <f t="shared" si="2382"/>
        <v>0</v>
      </c>
      <c r="S1062" s="55">
        <f t="shared" si="2382"/>
        <v>0</v>
      </c>
      <c r="T1062" s="55">
        <f t="shared" si="2382"/>
        <v>0</v>
      </c>
      <c r="U1062" s="1677">
        <f t="shared" ref="U1062:U1063" si="2383">SUM(V1062:Y1062)</f>
        <v>0</v>
      </c>
      <c r="V1062" s="1678">
        <f t="shared" ref="V1062:AD1062" si="2384">V1066+V1070</f>
        <v>0</v>
      </c>
      <c r="W1062" s="1678">
        <f t="shared" si="2384"/>
        <v>0</v>
      </c>
      <c r="X1062" s="1678">
        <f t="shared" si="2384"/>
        <v>0</v>
      </c>
      <c r="Y1062" s="1678">
        <f t="shared" si="2384"/>
        <v>0</v>
      </c>
      <c r="Z1062" s="20">
        <f t="shared" si="2384"/>
        <v>0</v>
      </c>
      <c r="AA1062" s="136">
        <f t="shared" si="2384"/>
        <v>0</v>
      </c>
      <c r="AB1062" s="20">
        <f t="shared" si="2384"/>
        <v>0</v>
      </c>
      <c r="AC1062" s="20">
        <f t="shared" si="2384"/>
        <v>0</v>
      </c>
      <c r="AD1062" s="55">
        <f t="shared" si="2384"/>
        <v>0</v>
      </c>
      <c r="AE1062" s="1677">
        <f t="shared" ref="AE1062:AE1063" si="2385">SUM(AF1062:AI1062)</f>
        <v>0</v>
      </c>
      <c r="AF1062" s="1678">
        <f t="shared" ref="AF1062:AI1062" si="2386">AF1066+AF1070</f>
        <v>0</v>
      </c>
      <c r="AG1062" s="1678">
        <f t="shared" si="2386"/>
        <v>0</v>
      </c>
      <c r="AH1062" s="1678">
        <f t="shared" si="2386"/>
        <v>0</v>
      </c>
      <c r="AI1062" s="1678">
        <f t="shared" si="2386"/>
        <v>0</v>
      </c>
      <c r="AJ1062" s="2134"/>
      <c r="AK1062" s="19" t="e">
        <f>#REF!-U1062</f>
        <v>#REF!</v>
      </c>
      <c r="AL1062" s="19" t="e">
        <f>#REF!-#REF!</f>
        <v>#REF!</v>
      </c>
      <c r="AM1062" s="19" t="e">
        <f>Q1062-#REF!</f>
        <v>#REF!</v>
      </c>
      <c r="AN1062" s="19" t="e">
        <f>R1062-#REF!</f>
        <v>#REF!</v>
      </c>
      <c r="AO1062" s="19" t="e">
        <f>#REF!-#REF!</f>
        <v>#REF!</v>
      </c>
      <c r="AP1062" s="223" t="e">
        <f>IF(AK1062&gt;0,AK1062/#REF!*100,"")</f>
        <v>#REF!</v>
      </c>
      <c r="AQ1062" s="223" t="e">
        <f>IF(AL1062&gt;0,AL1062/#REF!*100,"")</f>
        <v>#REF!</v>
      </c>
      <c r="AR1062" s="223" t="e">
        <f t="shared" si="2375"/>
        <v>#REF!</v>
      </c>
      <c r="AS1062" s="223" t="e">
        <f t="shared" si="2376"/>
        <v>#REF!</v>
      </c>
      <c r="AT1062" s="223" t="e">
        <f>IF(AO1062&gt;0,AO1062/#REF!*100,"")</f>
        <v>#REF!</v>
      </c>
    </row>
    <row r="1063" spans="1:46" ht="15" hidden="1" customHeight="1" outlineLevel="1">
      <c r="A1063" s="35"/>
      <c r="B1063" s="37"/>
      <c r="C1063" s="504" t="s">
        <v>305</v>
      </c>
      <c r="D1063" s="32"/>
      <c r="E1063" s="32"/>
      <c r="F1063" s="32"/>
      <c r="G1063" s="144"/>
      <c r="H1063" s="144"/>
      <c r="I1063" s="144"/>
      <c r="J1063" s="830">
        <v>1.7956080000000001</v>
      </c>
      <c r="K1063" s="144"/>
      <c r="L1063" s="20">
        <f t="shared" ref="L1063:P1063" si="2387">L1067+L1071</f>
        <v>0</v>
      </c>
      <c r="M1063" s="136">
        <f t="shared" si="2387"/>
        <v>0</v>
      </c>
      <c r="N1063" s="20">
        <f t="shared" si="2387"/>
        <v>0</v>
      </c>
      <c r="O1063" s="20">
        <f t="shared" si="2387"/>
        <v>0</v>
      </c>
      <c r="P1063" s="55">
        <f t="shared" si="2387"/>
        <v>0</v>
      </c>
      <c r="Q1063" s="55">
        <f t="shared" ref="Q1063:T1063" si="2388">Q1067+Q1071</f>
        <v>0</v>
      </c>
      <c r="R1063" s="55">
        <f t="shared" si="2388"/>
        <v>0</v>
      </c>
      <c r="S1063" s="55">
        <f t="shared" si="2388"/>
        <v>0</v>
      </c>
      <c r="T1063" s="55">
        <f t="shared" si="2388"/>
        <v>0</v>
      </c>
      <c r="U1063" s="1677">
        <f t="shared" si="2383"/>
        <v>0</v>
      </c>
      <c r="V1063" s="1678">
        <f t="shared" ref="V1063:AD1063" si="2389">V1067+V1071</f>
        <v>0</v>
      </c>
      <c r="W1063" s="1678">
        <f t="shared" si="2389"/>
        <v>0</v>
      </c>
      <c r="X1063" s="1678">
        <f t="shared" si="2389"/>
        <v>0</v>
      </c>
      <c r="Y1063" s="1678">
        <f t="shared" si="2389"/>
        <v>0</v>
      </c>
      <c r="Z1063" s="20">
        <f t="shared" si="2389"/>
        <v>0</v>
      </c>
      <c r="AA1063" s="136">
        <f t="shared" si="2389"/>
        <v>0</v>
      </c>
      <c r="AB1063" s="20">
        <f t="shared" si="2389"/>
        <v>0</v>
      </c>
      <c r="AC1063" s="20">
        <f t="shared" si="2389"/>
        <v>0</v>
      </c>
      <c r="AD1063" s="55">
        <f t="shared" si="2389"/>
        <v>0</v>
      </c>
      <c r="AE1063" s="1677">
        <f t="shared" si="2385"/>
        <v>0</v>
      </c>
      <c r="AF1063" s="1678">
        <f t="shared" ref="AF1063:AI1063" si="2390">AF1067+AF1071</f>
        <v>0</v>
      </c>
      <c r="AG1063" s="1678">
        <f t="shared" si="2390"/>
        <v>0</v>
      </c>
      <c r="AH1063" s="1678">
        <f t="shared" si="2390"/>
        <v>0</v>
      </c>
      <c r="AI1063" s="1678">
        <f t="shared" si="2390"/>
        <v>0</v>
      </c>
      <c r="AJ1063" s="2134"/>
      <c r="AK1063" s="19" t="e">
        <f>#REF!-U1063</f>
        <v>#REF!</v>
      </c>
      <c r="AL1063" s="19" t="e">
        <f>#REF!-#REF!</f>
        <v>#REF!</v>
      </c>
      <c r="AM1063" s="19" t="e">
        <f>Q1063-#REF!</f>
        <v>#REF!</v>
      </c>
      <c r="AN1063" s="19" t="e">
        <f>R1063-#REF!</f>
        <v>#REF!</v>
      </c>
      <c r="AO1063" s="19" t="e">
        <f>#REF!-#REF!</f>
        <v>#REF!</v>
      </c>
      <c r="AP1063" s="223" t="e">
        <f>IF(AK1063&gt;0,AK1063/#REF!*100,"")</f>
        <v>#REF!</v>
      </c>
      <c r="AQ1063" s="223" t="e">
        <f>IF(AL1063&gt;0,AL1063/#REF!*100,"")</f>
        <v>#REF!</v>
      </c>
      <c r="AR1063" s="223" t="e">
        <f t="shared" si="2375"/>
        <v>#REF!</v>
      </c>
      <c r="AS1063" s="223" t="e">
        <f t="shared" si="2376"/>
        <v>#REF!</v>
      </c>
      <c r="AT1063" s="223" t="e">
        <f>IF(AO1063&gt;0,AO1063/#REF!*100,"")</f>
        <v>#REF!</v>
      </c>
    </row>
    <row r="1064" spans="1:46" ht="15" hidden="1" customHeight="1" outlineLevel="1">
      <c r="A1064" s="35"/>
      <c r="B1064" s="37"/>
      <c r="C1064" s="504" t="s">
        <v>279</v>
      </c>
      <c r="D1064" s="32"/>
      <c r="E1064" s="32"/>
      <c r="F1064" s="32"/>
      <c r="G1064" s="144"/>
      <c r="H1064" s="144"/>
      <c r="I1064" s="144"/>
      <c r="J1064" s="830">
        <v>2.6170272828415338E-2</v>
      </c>
      <c r="K1064" s="144"/>
      <c r="L1064" s="33"/>
      <c r="M1064" s="126"/>
      <c r="N1064" s="126"/>
      <c r="O1064" s="126"/>
      <c r="P1064" s="126"/>
      <c r="Q1064" s="126"/>
      <c r="R1064" s="126"/>
      <c r="S1064" s="126"/>
      <c r="T1064" s="126"/>
      <c r="U1064" s="1675"/>
      <c r="V1064" s="1682"/>
      <c r="W1064" s="1680"/>
      <c r="X1064" s="1680"/>
      <c r="Y1064" s="1680"/>
      <c r="Z1064" s="33"/>
      <c r="AA1064" s="126"/>
      <c r="AB1064" s="126"/>
      <c r="AC1064" s="126"/>
      <c r="AD1064" s="126"/>
      <c r="AE1064" s="1675"/>
      <c r="AF1064" s="1682"/>
      <c r="AG1064" s="1680"/>
      <c r="AH1064" s="1680"/>
      <c r="AI1064" s="1680"/>
      <c r="AJ1064" s="2133"/>
      <c r="AK1064" s="19" t="e">
        <f>#REF!-U1064</f>
        <v>#REF!</v>
      </c>
      <c r="AL1064" s="19" t="e">
        <f>#REF!-#REF!</f>
        <v>#REF!</v>
      </c>
      <c r="AM1064" s="19" t="e">
        <f>Q1064-#REF!</f>
        <v>#REF!</v>
      </c>
      <c r="AN1064" s="19" t="e">
        <f>R1064-#REF!</f>
        <v>#REF!</v>
      </c>
      <c r="AO1064" s="19" t="e">
        <f>#REF!-#REF!</f>
        <v>#REF!</v>
      </c>
      <c r="AP1064" s="223" t="e">
        <f>IF(AK1064&gt;0,AK1064/#REF!*100,"")</f>
        <v>#REF!</v>
      </c>
      <c r="AQ1064" s="223" t="e">
        <f>IF(AL1064&gt;0,AL1064/#REF!*100,"")</f>
        <v>#REF!</v>
      </c>
      <c r="AR1064" s="223" t="e">
        <f t="shared" si="2375"/>
        <v>#REF!</v>
      </c>
      <c r="AS1064" s="223" t="e">
        <f t="shared" si="2376"/>
        <v>#REF!</v>
      </c>
      <c r="AT1064" s="223" t="e">
        <f>IF(AO1064&gt;0,AO1064/#REF!*100,"")</f>
        <v>#REF!</v>
      </c>
    </row>
    <row r="1065" spans="1:46" ht="15" hidden="1" customHeight="1" outlineLevel="1">
      <c r="A1065" s="35" t="s">
        <v>110</v>
      </c>
      <c r="B1065" s="38" t="s">
        <v>118</v>
      </c>
      <c r="C1065" s="504" t="s">
        <v>278</v>
      </c>
      <c r="D1065" s="32"/>
      <c r="E1065" s="32"/>
      <c r="F1065" s="32"/>
      <c r="G1065" s="144"/>
      <c r="H1065" s="144"/>
      <c r="I1065" s="144"/>
      <c r="J1065" s="830"/>
      <c r="K1065" s="144"/>
      <c r="L1065" s="20">
        <f>SUM(M1065:P1065)</f>
        <v>0</v>
      </c>
      <c r="M1065" s="126"/>
      <c r="N1065" s="24"/>
      <c r="O1065" s="24"/>
      <c r="P1065" s="51"/>
      <c r="Q1065" s="51"/>
      <c r="R1065" s="51"/>
      <c r="S1065" s="51"/>
      <c r="T1065" s="51"/>
      <c r="U1065" s="1677">
        <f>SUM(V1065:Y1065)</f>
        <v>0</v>
      </c>
      <c r="V1065" s="1673"/>
      <c r="W1065" s="1677"/>
      <c r="X1065" s="1677"/>
      <c r="Y1065" s="1677"/>
      <c r="Z1065" s="20">
        <f>SUM(AA1065:AD1065)</f>
        <v>0</v>
      </c>
      <c r="AA1065" s="126"/>
      <c r="AB1065" s="24"/>
      <c r="AC1065" s="24"/>
      <c r="AD1065" s="51"/>
      <c r="AE1065" s="1677">
        <f>SUM(AF1065:AI1065)</f>
        <v>0</v>
      </c>
      <c r="AF1065" s="1673"/>
      <c r="AG1065" s="1677"/>
      <c r="AH1065" s="1677"/>
      <c r="AI1065" s="1677"/>
      <c r="AJ1065" s="2132"/>
      <c r="AK1065" s="19" t="e">
        <f>#REF!-U1065</f>
        <v>#REF!</v>
      </c>
      <c r="AL1065" s="19" t="e">
        <f>#REF!-#REF!</f>
        <v>#REF!</v>
      </c>
      <c r="AM1065" s="19" t="e">
        <f>Q1065-#REF!</f>
        <v>#REF!</v>
      </c>
      <c r="AN1065" s="19" t="e">
        <f>R1065-#REF!</f>
        <v>#REF!</v>
      </c>
      <c r="AO1065" s="19" t="e">
        <f>#REF!-#REF!</f>
        <v>#REF!</v>
      </c>
      <c r="AP1065" s="223" t="e">
        <f>IF(AK1065&gt;0,AK1065/#REF!*100,"")</f>
        <v>#REF!</v>
      </c>
      <c r="AQ1065" s="223" t="e">
        <f>IF(AL1065&gt;0,AL1065/#REF!*100,"")</f>
        <v>#REF!</v>
      </c>
      <c r="AR1065" s="223" t="e">
        <f t="shared" si="2375"/>
        <v>#REF!</v>
      </c>
      <c r="AS1065" s="223" t="e">
        <f t="shared" si="2376"/>
        <v>#REF!</v>
      </c>
      <c r="AT1065" s="223" t="e">
        <f>IF(AO1065&gt;0,AO1065/#REF!*100,"")</f>
        <v>#REF!</v>
      </c>
    </row>
    <row r="1066" spans="1:46" ht="15" hidden="1" customHeight="1" outlineLevel="1">
      <c r="A1066" s="35"/>
      <c r="B1066" s="39"/>
      <c r="C1066" s="504" t="s">
        <v>277</v>
      </c>
      <c r="D1066" s="32"/>
      <c r="E1066" s="32"/>
      <c r="F1066" s="32"/>
      <c r="G1066" s="144"/>
      <c r="H1066" s="144"/>
      <c r="I1066" s="144"/>
      <c r="J1066" s="830"/>
      <c r="K1066" s="144"/>
      <c r="L1066" s="20">
        <f t="shared" ref="L1066:P1066" si="2391">L1065*0.85*1.45/1000</f>
        <v>0</v>
      </c>
      <c r="M1066" s="136">
        <f t="shared" si="2391"/>
        <v>0</v>
      </c>
      <c r="N1066" s="20">
        <f t="shared" si="2391"/>
        <v>0</v>
      </c>
      <c r="O1066" s="20">
        <f t="shared" si="2391"/>
        <v>0</v>
      </c>
      <c r="P1066" s="55">
        <f t="shared" si="2391"/>
        <v>0</v>
      </c>
      <c r="Q1066" s="55">
        <f t="shared" ref="Q1066:T1066" si="2392">Q1065*0.85*1.45/1000</f>
        <v>0</v>
      </c>
      <c r="R1066" s="55">
        <f t="shared" si="2392"/>
        <v>0</v>
      </c>
      <c r="S1066" s="55">
        <f t="shared" si="2392"/>
        <v>0</v>
      </c>
      <c r="T1066" s="55">
        <f t="shared" si="2392"/>
        <v>0</v>
      </c>
      <c r="U1066" s="1677">
        <f t="shared" ref="U1066:U1067" si="2393">SUM(V1066:Y1066)</f>
        <v>0</v>
      </c>
      <c r="V1066" s="1683"/>
      <c r="W1066" s="1684"/>
      <c r="X1066" s="1684"/>
      <c r="Y1066" s="1684"/>
      <c r="Z1066" s="20">
        <f t="shared" ref="Z1066:AD1066" si="2394">Z1065*0.85*1.45/1000</f>
        <v>0</v>
      </c>
      <c r="AA1066" s="136">
        <f t="shared" si="2394"/>
        <v>0</v>
      </c>
      <c r="AB1066" s="20">
        <f t="shared" si="2394"/>
        <v>0</v>
      </c>
      <c r="AC1066" s="20">
        <f t="shared" si="2394"/>
        <v>0</v>
      </c>
      <c r="AD1066" s="55">
        <f t="shared" si="2394"/>
        <v>0</v>
      </c>
      <c r="AE1066" s="1677">
        <f t="shared" ref="AE1066:AE1067" si="2395">SUM(AF1066:AI1066)</f>
        <v>0</v>
      </c>
      <c r="AF1066" s="1683"/>
      <c r="AG1066" s="1684"/>
      <c r="AH1066" s="1684"/>
      <c r="AI1066" s="1684"/>
      <c r="AJ1066" s="222"/>
      <c r="AK1066" s="19" t="e">
        <f>#REF!-U1066</f>
        <v>#REF!</v>
      </c>
      <c r="AL1066" s="19" t="e">
        <f>#REF!-#REF!</f>
        <v>#REF!</v>
      </c>
      <c r="AM1066" s="19" t="e">
        <f>Q1066-#REF!</f>
        <v>#REF!</v>
      </c>
      <c r="AN1066" s="19" t="e">
        <f>R1066-#REF!</f>
        <v>#REF!</v>
      </c>
      <c r="AO1066" s="19" t="e">
        <f>#REF!-#REF!</f>
        <v>#REF!</v>
      </c>
      <c r="AP1066" s="223" t="e">
        <f>IF(AK1066&gt;0,AK1066/#REF!*100,"")</f>
        <v>#REF!</v>
      </c>
      <c r="AQ1066" s="223" t="e">
        <f>IF(AL1066&gt;0,AL1066/#REF!*100,"")</f>
        <v>#REF!</v>
      </c>
      <c r="AR1066" s="223" t="e">
        <f t="shared" si="2375"/>
        <v>#REF!</v>
      </c>
      <c r="AS1066" s="223" t="e">
        <f t="shared" si="2376"/>
        <v>#REF!</v>
      </c>
      <c r="AT1066" s="223" t="e">
        <f>IF(AO1066&gt;0,AO1066/#REF!*100,"")</f>
        <v>#REF!</v>
      </c>
    </row>
    <row r="1067" spans="1:46" ht="15" hidden="1" customHeight="1" outlineLevel="1">
      <c r="A1067" s="35"/>
      <c r="B1067" s="39"/>
      <c r="C1067" s="504" t="s">
        <v>305</v>
      </c>
      <c r="D1067" s="32"/>
      <c r="E1067" s="32"/>
      <c r="F1067" s="32"/>
      <c r="G1067" s="144"/>
      <c r="H1067" s="144"/>
      <c r="I1067" s="144"/>
      <c r="J1067" s="830"/>
      <c r="K1067" s="144"/>
      <c r="L1067" s="20">
        <f>SUM(M1067:P1067)</f>
        <v>0</v>
      </c>
      <c r="M1067" s="126"/>
      <c r="N1067" s="24"/>
      <c r="O1067" s="24"/>
      <c r="P1067" s="51"/>
      <c r="Q1067" s="51"/>
      <c r="R1067" s="51"/>
      <c r="S1067" s="51"/>
      <c r="T1067" s="51"/>
      <c r="U1067" s="1677">
        <f t="shared" si="2393"/>
        <v>0</v>
      </c>
      <c r="V1067" s="1683"/>
      <c r="W1067" s="1684"/>
      <c r="X1067" s="1684"/>
      <c r="Y1067" s="1684"/>
      <c r="Z1067" s="20">
        <f>SUM(AA1067:AD1067)</f>
        <v>0</v>
      </c>
      <c r="AA1067" s="126"/>
      <c r="AB1067" s="24"/>
      <c r="AC1067" s="24"/>
      <c r="AD1067" s="51"/>
      <c r="AE1067" s="1677">
        <f t="shared" si="2395"/>
        <v>0</v>
      </c>
      <c r="AF1067" s="1683"/>
      <c r="AG1067" s="1684"/>
      <c r="AH1067" s="1684"/>
      <c r="AI1067" s="1684"/>
      <c r="AJ1067" s="222"/>
      <c r="AK1067" s="19" t="e">
        <f>#REF!-U1067</f>
        <v>#REF!</v>
      </c>
      <c r="AL1067" s="19" t="e">
        <f>#REF!-#REF!</f>
        <v>#REF!</v>
      </c>
      <c r="AM1067" s="19" t="e">
        <f>Q1067-#REF!</f>
        <v>#REF!</v>
      </c>
      <c r="AN1067" s="19" t="e">
        <f>R1067-#REF!</f>
        <v>#REF!</v>
      </c>
      <c r="AO1067" s="19" t="e">
        <f>#REF!-#REF!</f>
        <v>#REF!</v>
      </c>
      <c r="AP1067" s="223" t="e">
        <f>IF(AK1067&gt;0,AK1067/#REF!*100,"")</f>
        <v>#REF!</v>
      </c>
      <c r="AQ1067" s="223" t="e">
        <f>IF(AL1067&gt;0,AL1067/#REF!*100,"")</f>
        <v>#REF!</v>
      </c>
      <c r="AR1067" s="223" t="e">
        <f t="shared" si="2375"/>
        <v>#REF!</v>
      </c>
      <c r="AS1067" s="223" t="e">
        <f t="shared" si="2376"/>
        <v>#REF!</v>
      </c>
      <c r="AT1067" s="223" t="e">
        <f>IF(AO1067&gt;0,AO1067/#REF!*100,"")</f>
        <v>#REF!</v>
      </c>
    </row>
    <row r="1068" spans="1:46" ht="15" hidden="1" customHeight="1" outlineLevel="1">
      <c r="A1068" s="35"/>
      <c r="B1068" s="39"/>
      <c r="C1068" s="504" t="s">
        <v>279</v>
      </c>
      <c r="D1068" s="32"/>
      <c r="E1068" s="32"/>
      <c r="F1068" s="32"/>
      <c r="G1068" s="144"/>
      <c r="H1068" s="144"/>
      <c r="I1068" s="144"/>
      <c r="J1068" s="830"/>
      <c r="K1068" s="144"/>
      <c r="L1068" s="33"/>
      <c r="M1068" s="126"/>
      <c r="N1068" s="24"/>
      <c r="O1068" s="24"/>
      <c r="P1068" s="51"/>
      <c r="Q1068" s="51"/>
      <c r="R1068" s="51"/>
      <c r="S1068" s="51"/>
      <c r="T1068" s="51"/>
      <c r="U1068" s="474"/>
      <c r="V1068" s="1675"/>
      <c r="W1068" s="1676"/>
      <c r="X1068" s="1676"/>
      <c r="Y1068" s="1676"/>
      <c r="Z1068" s="33"/>
      <c r="AA1068" s="126"/>
      <c r="AB1068" s="24"/>
      <c r="AC1068" s="24"/>
      <c r="AD1068" s="51"/>
      <c r="AE1068" s="474"/>
      <c r="AF1068" s="1675"/>
      <c r="AG1068" s="1676"/>
      <c r="AH1068" s="1676"/>
      <c r="AI1068" s="1676"/>
      <c r="AJ1068" s="2131"/>
      <c r="AK1068" s="19" t="e">
        <f>#REF!-U1068</f>
        <v>#REF!</v>
      </c>
      <c r="AL1068" s="19" t="e">
        <f>#REF!-#REF!</f>
        <v>#REF!</v>
      </c>
      <c r="AM1068" s="19" t="e">
        <f>Q1068-#REF!</f>
        <v>#REF!</v>
      </c>
      <c r="AN1068" s="19" t="e">
        <f>R1068-#REF!</f>
        <v>#REF!</v>
      </c>
      <c r="AO1068" s="19" t="e">
        <f>#REF!-#REF!</f>
        <v>#REF!</v>
      </c>
      <c r="AP1068" s="223" t="e">
        <f>IF(AK1068&gt;0,AK1068/#REF!*100,"")</f>
        <v>#REF!</v>
      </c>
      <c r="AQ1068" s="223" t="e">
        <f>IF(AL1068&gt;0,AL1068/#REF!*100,"")</f>
        <v>#REF!</v>
      </c>
      <c r="AR1068" s="223" t="e">
        <f t="shared" si="2375"/>
        <v>#REF!</v>
      </c>
      <c r="AS1068" s="223" t="e">
        <f t="shared" si="2376"/>
        <v>#REF!</v>
      </c>
      <c r="AT1068" s="223" t="e">
        <f>IF(AO1068&gt;0,AO1068/#REF!*100,"")</f>
        <v>#REF!</v>
      </c>
    </row>
    <row r="1069" spans="1:46" ht="15" hidden="1" customHeight="1" outlineLevel="1">
      <c r="A1069" s="35" t="s">
        <v>111</v>
      </c>
      <c r="B1069" s="38" t="s">
        <v>119</v>
      </c>
      <c r="C1069" s="504" t="s">
        <v>278</v>
      </c>
      <c r="D1069" s="32"/>
      <c r="E1069" s="32"/>
      <c r="F1069" s="32"/>
      <c r="G1069" s="144"/>
      <c r="H1069" s="144"/>
      <c r="I1069" s="144"/>
      <c r="J1069" s="830">
        <v>42.823999999999998</v>
      </c>
      <c r="K1069" s="144"/>
      <c r="L1069" s="20">
        <f>SUM(M1069:P1069)</f>
        <v>0</v>
      </c>
      <c r="M1069" s="126"/>
      <c r="N1069" s="24"/>
      <c r="O1069" s="24"/>
      <c r="P1069" s="51"/>
      <c r="Q1069" s="51"/>
      <c r="R1069" s="51"/>
      <c r="S1069" s="51"/>
      <c r="T1069" s="51"/>
      <c r="U1069" s="1677">
        <f>SUM(V1069:Y1069)</f>
        <v>0</v>
      </c>
      <c r="V1069" s="1683"/>
      <c r="W1069" s="1684"/>
      <c r="X1069" s="1684"/>
      <c r="Y1069" s="1684"/>
      <c r="Z1069" s="20">
        <f>SUM(AA1069:AD1069)</f>
        <v>0</v>
      </c>
      <c r="AA1069" s="126"/>
      <c r="AB1069" s="24"/>
      <c r="AC1069" s="24"/>
      <c r="AD1069" s="51"/>
      <c r="AE1069" s="1677">
        <f>SUM(AF1069:AI1069)</f>
        <v>0</v>
      </c>
      <c r="AF1069" s="1683"/>
      <c r="AG1069" s="1684"/>
      <c r="AH1069" s="1684"/>
      <c r="AI1069" s="1684"/>
      <c r="AJ1069" s="222"/>
      <c r="AK1069" s="19" t="e">
        <f>#REF!-U1069</f>
        <v>#REF!</v>
      </c>
      <c r="AL1069" s="19" t="e">
        <f>#REF!-#REF!</f>
        <v>#REF!</v>
      </c>
      <c r="AM1069" s="19" t="e">
        <f>Q1069-#REF!</f>
        <v>#REF!</v>
      </c>
      <c r="AN1069" s="19" t="e">
        <f>R1069-#REF!</f>
        <v>#REF!</v>
      </c>
      <c r="AO1069" s="19" t="e">
        <f>#REF!-#REF!</f>
        <v>#REF!</v>
      </c>
      <c r="AP1069" s="223" t="e">
        <f>IF(AK1069&gt;0,AK1069/#REF!*100,"")</f>
        <v>#REF!</v>
      </c>
      <c r="AQ1069" s="223" t="e">
        <f>IF(AL1069&gt;0,AL1069/#REF!*100,"")</f>
        <v>#REF!</v>
      </c>
      <c r="AR1069" s="223" t="e">
        <f t="shared" si="2375"/>
        <v>#REF!</v>
      </c>
      <c r="AS1069" s="223" t="e">
        <f t="shared" si="2376"/>
        <v>#REF!</v>
      </c>
      <c r="AT1069" s="223" t="e">
        <f>IF(AO1069&gt;0,AO1069/#REF!*100,"")</f>
        <v>#REF!</v>
      </c>
    </row>
    <row r="1070" spans="1:46" ht="15" hidden="1" customHeight="1" outlineLevel="1">
      <c r="A1070" s="35"/>
      <c r="B1070" s="39"/>
      <c r="C1070" s="504" t="s">
        <v>277</v>
      </c>
      <c r="D1070" s="32"/>
      <c r="E1070" s="32"/>
      <c r="F1070" s="32"/>
      <c r="G1070" s="144"/>
      <c r="H1070" s="144"/>
      <c r="I1070" s="144"/>
      <c r="J1070" s="830">
        <v>5.2780579999999994E-2</v>
      </c>
      <c r="K1070" s="144"/>
      <c r="L1070" s="20">
        <f t="shared" ref="L1070:P1070" si="2396">L1069*0.85*1.45/1000</f>
        <v>0</v>
      </c>
      <c r="M1070" s="136">
        <f t="shared" si="2396"/>
        <v>0</v>
      </c>
      <c r="N1070" s="20">
        <f t="shared" si="2396"/>
        <v>0</v>
      </c>
      <c r="O1070" s="20">
        <f t="shared" si="2396"/>
        <v>0</v>
      </c>
      <c r="P1070" s="55">
        <f t="shared" si="2396"/>
        <v>0</v>
      </c>
      <c r="Q1070" s="55">
        <f t="shared" ref="Q1070:T1070" si="2397">Q1069*0.85*1.45/1000</f>
        <v>0</v>
      </c>
      <c r="R1070" s="55">
        <f t="shared" si="2397"/>
        <v>0</v>
      </c>
      <c r="S1070" s="55">
        <f t="shared" si="2397"/>
        <v>0</v>
      </c>
      <c r="T1070" s="55">
        <f t="shared" si="2397"/>
        <v>0</v>
      </c>
      <c r="U1070" s="1677">
        <f t="shared" ref="U1070:U1071" si="2398">SUM(V1070:Y1070)</f>
        <v>0</v>
      </c>
      <c r="V1070" s="1675"/>
      <c r="W1070" s="1676"/>
      <c r="X1070" s="1676"/>
      <c r="Y1070" s="1676"/>
      <c r="Z1070" s="20">
        <f t="shared" ref="Z1070:AD1070" si="2399">Z1069*0.85*1.45/1000</f>
        <v>0</v>
      </c>
      <c r="AA1070" s="136">
        <f t="shared" si="2399"/>
        <v>0</v>
      </c>
      <c r="AB1070" s="20">
        <f t="shared" si="2399"/>
        <v>0</v>
      </c>
      <c r="AC1070" s="20">
        <f t="shared" si="2399"/>
        <v>0</v>
      </c>
      <c r="AD1070" s="55">
        <f t="shared" si="2399"/>
        <v>0</v>
      </c>
      <c r="AE1070" s="1677">
        <f t="shared" ref="AE1070:AE1071" si="2400">SUM(AF1070:AI1070)</f>
        <v>0</v>
      </c>
      <c r="AF1070" s="1675"/>
      <c r="AG1070" s="1676"/>
      <c r="AH1070" s="1676"/>
      <c r="AI1070" s="1676"/>
      <c r="AJ1070" s="2131"/>
      <c r="AK1070" s="19" t="e">
        <f>#REF!-U1070</f>
        <v>#REF!</v>
      </c>
      <c r="AL1070" s="19" t="e">
        <f>#REF!-#REF!</f>
        <v>#REF!</v>
      </c>
      <c r="AM1070" s="19" t="e">
        <f>Q1070-#REF!</f>
        <v>#REF!</v>
      </c>
      <c r="AN1070" s="19" t="e">
        <f>R1070-#REF!</f>
        <v>#REF!</v>
      </c>
      <c r="AO1070" s="19" t="e">
        <f>#REF!-#REF!</f>
        <v>#REF!</v>
      </c>
      <c r="AP1070" s="223" t="e">
        <f>IF(AK1070&gt;0,AK1070/#REF!*100,"")</f>
        <v>#REF!</v>
      </c>
      <c r="AQ1070" s="223" t="e">
        <f>IF(AL1070&gt;0,AL1070/#REF!*100,"")</f>
        <v>#REF!</v>
      </c>
      <c r="AR1070" s="223" t="e">
        <f t="shared" si="2375"/>
        <v>#REF!</v>
      </c>
      <c r="AS1070" s="223" t="e">
        <f t="shared" si="2376"/>
        <v>#REF!</v>
      </c>
      <c r="AT1070" s="223" t="e">
        <f>IF(AO1070&gt;0,AO1070/#REF!*100,"")</f>
        <v>#REF!</v>
      </c>
    </row>
    <row r="1071" spans="1:46" ht="15" hidden="1" customHeight="1" outlineLevel="1">
      <c r="A1071" s="35"/>
      <c r="B1071" s="37"/>
      <c r="C1071" s="504" t="s">
        <v>305</v>
      </c>
      <c r="D1071" s="32"/>
      <c r="E1071" s="32"/>
      <c r="F1071" s="32"/>
      <c r="G1071" s="144"/>
      <c r="H1071" s="144"/>
      <c r="I1071" s="144"/>
      <c r="J1071" s="830">
        <v>1.7956080000000001</v>
      </c>
      <c r="K1071" s="144"/>
      <c r="L1071" s="20">
        <f>SUM(M1071:P1071)</f>
        <v>0</v>
      </c>
      <c r="M1071" s="126"/>
      <c r="N1071" s="24"/>
      <c r="O1071" s="24"/>
      <c r="P1071" s="51"/>
      <c r="Q1071" s="51"/>
      <c r="R1071" s="51"/>
      <c r="S1071" s="51"/>
      <c r="T1071" s="51"/>
      <c r="U1071" s="1677">
        <f t="shared" si="2398"/>
        <v>0</v>
      </c>
      <c r="V1071" s="1675"/>
      <c r="W1071" s="1676"/>
      <c r="X1071" s="1676"/>
      <c r="Y1071" s="1676"/>
      <c r="Z1071" s="20">
        <f>SUM(AA1071:AD1071)</f>
        <v>0</v>
      </c>
      <c r="AA1071" s="126"/>
      <c r="AB1071" s="24"/>
      <c r="AC1071" s="24"/>
      <c r="AD1071" s="51"/>
      <c r="AE1071" s="1677">
        <f t="shared" si="2400"/>
        <v>0</v>
      </c>
      <c r="AF1071" s="1675"/>
      <c r="AG1071" s="1676"/>
      <c r="AH1071" s="1676"/>
      <c r="AI1071" s="1676"/>
      <c r="AJ1071" s="2131"/>
      <c r="AK1071" s="19" t="e">
        <f>#REF!-U1071</f>
        <v>#REF!</v>
      </c>
      <c r="AL1071" s="19" t="e">
        <f>#REF!-#REF!</f>
        <v>#REF!</v>
      </c>
      <c r="AM1071" s="19" t="e">
        <f>Q1071-#REF!</f>
        <v>#REF!</v>
      </c>
      <c r="AN1071" s="19" t="e">
        <f>R1071-#REF!</f>
        <v>#REF!</v>
      </c>
      <c r="AO1071" s="19" t="e">
        <f>#REF!-#REF!</f>
        <v>#REF!</v>
      </c>
      <c r="AP1071" s="223" t="e">
        <f>IF(AK1071&gt;0,AK1071/#REF!*100,"")</f>
        <v>#REF!</v>
      </c>
      <c r="AQ1071" s="223" t="e">
        <f>IF(AL1071&gt;0,AL1071/#REF!*100,"")</f>
        <v>#REF!</v>
      </c>
      <c r="AR1071" s="223" t="e">
        <f t="shared" si="2375"/>
        <v>#REF!</v>
      </c>
      <c r="AS1071" s="223" t="e">
        <f t="shared" si="2376"/>
        <v>#REF!</v>
      </c>
      <c r="AT1071" s="223" t="e">
        <f>IF(AO1071&gt;0,AO1071/#REF!*100,"")</f>
        <v>#REF!</v>
      </c>
    </row>
    <row r="1072" spans="1:46" ht="15" hidden="1" customHeight="1" outlineLevel="1">
      <c r="A1072" s="40"/>
      <c r="B1072" s="41"/>
      <c r="C1072" s="504" t="s">
        <v>279</v>
      </c>
      <c r="D1072" s="32"/>
      <c r="E1072" s="32"/>
      <c r="F1072" s="32"/>
      <c r="G1072" s="144"/>
      <c r="H1072" s="144"/>
      <c r="I1072" s="144"/>
      <c r="J1072" s="830">
        <v>2.6170272828415338E-2</v>
      </c>
      <c r="K1072" s="144"/>
      <c r="L1072" s="33"/>
      <c r="M1072" s="126"/>
      <c r="N1072" s="24"/>
      <c r="O1072" s="24"/>
      <c r="P1072" s="51"/>
      <c r="Q1072" s="51"/>
      <c r="R1072" s="51"/>
      <c r="S1072" s="51"/>
      <c r="T1072" s="51"/>
      <c r="U1072" s="474"/>
      <c r="V1072" s="1675"/>
      <c r="W1072" s="1676"/>
      <c r="X1072" s="1676"/>
      <c r="Y1072" s="1676"/>
      <c r="Z1072" s="33"/>
      <c r="AA1072" s="126"/>
      <c r="AB1072" s="24"/>
      <c r="AC1072" s="24"/>
      <c r="AD1072" s="51"/>
      <c r="AE1072" s="474"/>
      <c r="AF1072" s="1675"/>
      <c r="AG1072" s="1676"/>
      <c r="AH1072" s="1676"/>
      <c r="AI1072" s="1676"/>
      <c r="AJ1072" s="2131"/>
      <c r="AK1072" s="19" t="e">
        <f>#REF!-U1072</f>
        <v>#REF!</v>
      </c>
      <c r="AL1072" s="19" t="e">
        <f>#REF!-#REF!</f>
        <v>#REF!</v>
      </c>
      <c r="AM1072" s="19" t="e">
        <f>Q1072-#REF!</f>
        <v>#REF!</v>
      </c>
      <c r="AN1072" s="19" t="e">
        <f>R1072-#REF!</f>
        <v>#REF!</v>
      </c>
      <c r="AO1072" s="19" t="e">
        <f>#REF!-#REF!</f>
        <v>#REF!</v>
      </c>
      <c r="AP1072" s="223" t="e">
        <f>IF(AK1072&gt;0,AK1072/#REF!*100,"")</f>
        <v>#REF!</v>
      </c>
      <c r="AQ1072" s="223" t="e">
        <f>IF(AL1072&gt;0,AL1072/#REF!*100,"")</f>
        <v>#REF!</v>
      </c>
      <c r="AR1072" s="223" t="e">
        <f t="shared" si="2375"/>
        <v>#REF!</v>
      </c>
      <c r="AS1072" s="223" t="e">
        <f t="shared" si="2376"/>
        <v>#REF!</v>
      </c>
      <c r="AT1072" s="223" t="e">
        <f>IF(AO1072&gt;0,AO1072/#REF!*100,"")</f>
        <v>#REF!</v>
      </c>
    </row>
    <row r="1073" spans="1:49" ht="12" hidden="1" customHeight="1" outlineLevel="1">
      <c r="A1073" s="40"/>
      <c r="B1073" s="41"/>
      <c r="C1073" s="504" t="s">
        <v>340</v>
      </c>
      <c r="D1073" s="32"/>
      <c r="E1073" s="32"/>
      <c r="F1073" s="32"/>
      <c r="G1073" s="144"/>
      <c r="H1073" s="144"/>
      <c r="I1073" s="144"/>
      <c r="J1073" s="144"/>
      <c r="K1073" s="144"/>
      <c r="L1073" s="33"/>
      <c r="M1073" s="126"/>
      <c r="N1073" s="24"/>
      <c r="O1073" s="24"/>
      <c r="P1073" s="51"/>
      <c r="Q1073" s="51"/>
      <c r="R1073" s="51"/>
      <c r="S1073" s="51"/>
      <c r="T1073" s="51"/>
      <c r="U1073" s="1684">
        <f t="shared" ref="U1073" si="2401">0.1429*U1072/1000</f>
        <v>0</v>
      </c>
      <c r="V1073" s="1683"/>
      <c r="W1073" s="1684"/>
      <c r="X1073" s="1684"/>
      <c r="Y1073" s="1684"/>
      <c r="Z1073" s="33"/>
      <c r="AA1073" s="126"/>
      <c r="AB1073" s="24"/>
      <c r="AC1073" s="24"/>
      <c r="AD1073" s="51"/>
      <c r="AE1073" s="1684">
        <f t="shared" ref="AE1073" si="2402">0.1429*AE1072/1000</f>
        <v>0</v>
      </c>
      <c r="AF1073" s="1683"/>
      <c r="AG1073" s="1684"/>
      <c r="AH1073" s="1684"/>
      <c r="AI1073" s="1684"/>
      <c r="AJ1073" s="222"/>
      <c r="AK1073" s="19" t="e">
        <f>#REF!-U1073</f>
        <v>#REF!</v>
      </c>
      <c r="AL1073" s="19" t="e">
        <f>#REF!-#REF!</f>
        <v>#REF!</v>
      </c>
      <c r="AM1073" s="19" t="e">
        <f>Q1073-#REF!</f>
        <v>#REF!</v>
      </c>
      <c r="AN1073" s="19" t="e">
        <f>R1073-#REF!</f>
        <v>#REF!</v>
      </c>
      <c r="AO1073" s="19" t="e">
        <f>#REF!-#REF!</f>
        <v>#REF!</v>
      </c>
      <c r="AP1073" s="223" t="e">
        <f>IF(AK1073&gt;0,AK1073/#REF!*100,"")</f>
        <v>#REF!</v>
      </c>
      <c r="AQ1073" s="223" t="e">
        <f>IF(AL1073&gt;0,AL1073/#REF!*100,"")</f>
        <v>#REF!</v>
      </c>
      <c r="AR1073" s="223" t="e">
        <f t="shared" si="2375"/>
        <v>#REF!</v>
      </c>
      <c r="AS1073" s="223" t="e">
        <f t="shared" si="2376"/>
        <v>#REF!</v>
      </c>
      <c r="AT1073" s="223" t="e">
        <f>IF(AO1073&gt;0,AO1073/#REF!*100,"")</f>
        <v>#REF!</v>
      </c>
    </row>
    <row r="1074" spans="1:49" ht="15" hidden="1" customHeight="1" outlineLevel="1">
      <c r="A1074" s="2584" t="s">
        <v>115</v>
      </c>
      <c r="B1074" s="2576" t="s">
        <v>120</v>
      </c>
      <c r="C1074" s="504" t="s">
        <v>277</v>
      </c>
      <c r="D1074" s="32"/>
      <c r="E1074" s="32"/>
      <c r="F1074" s="32"/>
      <c r="G1074" s="144"/>
      <c r="H1074" s="144"/>
      <c r="I1074" s="144"/>
      <c r="J1074" s="144"/>
      <c r="K1074" s="144"/>
      <c r="L1074" s="20">
        <f t="shared" ref="L1074:P1074" si="2403">L1077+L1080</f>
        <v>0</v>
      </c>
      <c r="M1074" s="136">
        <f t="shared" si="2403"/>
        <v>0</v>
      </c>
      <c r="N1074" s="20">
        <f t="shared" si="2403"/>
        <v>0</v>
      </c>
      <c r="O1074" s="20">
        <f t="shared" si="2403"/>
        <v>0</v>
      </c>
      <c r="P1074" s="55">
        <f t="shared" si="2403"/>
        <v>0</v>
      </c>
      <c r="Q1074" s="55">
        <f t="shared" ref="Q1074:T1074" si="2404">Q1077+Q1080</f>
        <v>0</v>
      </c>
      <c r="R1074" s="55">
        <f t="shared" si="2404"/>
        <v>0</v>
      </c>
      <c r="S1074" s="55">
        <f t="shared" si="2404"/>
        <v>0</v>
      </c>
      <c r="T1074" s="55">
        <f t="shared" si="2404"/>
        <v>0</v>
      </c>
      <c r="U1074" s="474"/>
      <c r="V1074" s="1675"/>
      <c r="W1074" s="1676"/>
      <c r="X1074" s="1676"/>
      <c r="Y1074" s="1676"/>
      <c r="Z1074" s="20">
        <f t="shared" ref="Z1074:AD1074" si="2405">Z1077+Z1080</f>
        <v>0</v>
      </c>
      <c r="AA1074" s="136">
        <f t="shared" si="2405"/>
        <v>0</v>
      </c>
      <c r="AB1074" s="20">
        <f t="shared" si="2405"/>
        <v>0</v>
      </c>
      <c r="AC1074" s="20">
        <f t="shared" si="2405"/>
        <v>0</v>
      </c>
      <c r="AD1074" s="55">
        <f t="shared" si="2405"/>
        <v>0</v>
      </c>
      <c r="AE1074" s="474"/>
      <c r="AF1074" s="1675"/>
      <c r="AG1074" s="1676"/>
      <c r="AH1074" s="1676"/>
      <c r="AI1074" s="1676"/>
      <c r="AJ1074" s="2131"/>
      <c r="AK1074" s="19" t="e">
        <f>#REF!-U1074</f>
        <v>#REF!</v>
      </c>
      <c r="AL1074" s="19" t="e">
        <f>#REF!-#REF!</f>
        <v>#REF!</v>
      </c>
      <c r="AM1074" s="19" t="e">
        <f>Q1074-#REF!</f>
        <v>#REF!</v>
      </c>
      <c r="AN1074" s="19" t="e">
        <f>R1074-#REF!</f>
        <v>#REF!</v>
      </c>
      <c r="AO1074" s="19" t="e">
        <f>#REF!-#REF!</f>
        <v>#REF!</v>
      </c>
      <c r="AP1074" s="223" t="e">
        <f>IF(AK1074&gt;0,AK1074/#REF!*100,"")</f>
        <v>#REF!</v>
      </c>
      <c r="AQ1074" s="223" t="e">
        <f>IF(AL1074&gt;0,AL1074/#REF!*100,"")</f>
        <v>#REF!</v>
      </c>
      <c r="AR1074" s="223" t="e">
        <f t="shared" si="2375"/>
        <v>#REF!</v>
      </c>
      <c r="AS1074" s="223" t="e">
        <f t="shared" si="2376"/>
        <v>#REF!</v>
      </c>
      <c r="AT1074" s="223" t="e">
        <f>IF(AO1074&gt;0,AO1074/#REF!*100,"")</f>
        <v>#REF!</v>
      </c>
    </row>
    <row r="1075" spans="1:49" ht="15" hidden="1" customHeight="1" outlineLevel="1">
      <c r="A1075" s="2584"/>
      <c r="B1075" s="2577"/>
      <c r="C1075" s="504" t="s">
        <v>303</v>
      </c>
      <c r="D1075" s="32"/>
      <c r="E1075" s="32"/>
      <c r="F1075" s="32"/>
      <c r="G1075" s="144"/>
      <c r="H1075" s="144"/>
      <c r="I1075" s="144"/>
      <c r="J1075" s="144"/>
      <c r="K1075" s="144"/>
      <c r="L1075" s="20">
        <f t="shared" ref="L1075:P1075" si="2406">L1078+L1081</f>
        <v>0</v>
      </c>
      <c r="M1075" s="136">
        <f t="shared" si="2406"/>
        <v>0</v>
      </c>
      <c r="N1075" s="20">
        <f t="shared" si="2406"/>
        <v>0</v>
      </c>
      <c r="O1075" s="20">
        <f t="shared" si="2406"/>
        <v>0</v>
      </c>
      <c r="P1075" s="55">
        <f t="shared" si="2406"/>
        <v>0</v>
      </c>
      <c r="Q1075" s="55">
        <f t="shared" ref="Q1075:T1075" si="2407">Q1078+Q1081</f>
        <v>0</v>
      </c>
      <c r="R1075" s="55">
        <f t="shared" si="2407"/>
        <v>0</v>
      </c>
      <c r="S1075" s="55">
        <f t="shared" si="2407"/>
        <v>0</v>
      </c>
      <c r="T1075" s="55">
        <f t="shared" si="2407"/>
        <v>0</v>
      </c>
      <c r="U1075" s="474"/>
      <c r="V1075" s="1675"/>
      <c r="W1075" s="1676"/>
      <c r="X1075" s="1676"/>
      <c r="Y1075" s="1676"/>
      <c r="Z1075" s="20">
        <f t="shared" ref="Z1075:AD1075" si="2408">Z1078+Z1081</f>
        <v>0</v>
      </c>
      <c r="AA1075" s="136">
        <f t="shared" si="2408"/>
        <v>0</v>
      </c>
      <c r="AB1075" s="20">
        <f t="shared" si="2408"/>
        <v>0</v>
      </c>
      <c r="AC1075" s="20">
        <f t="shared" si="2408"/>
        <v>0</v>
      </c>
      <c r="AD1075" s="55">
        <f t="shared" si="2408"/>
        <v>0</v>
      </c>
      <c r="AE1075" s="474"/>
      <c r="AF1075" s="1675"/>
      <c r="AG1075" s="1676"/>
      <c r="AH1075" s="1676"/>
      <c r="AI1075" s="1676"/>
      <c r="AJ1075" s="2131"/>
      <c r="AK1075" s="19" t="e">
        <f>#REF!-U1075</f>
        <v>#REF!</v>
      </c>
      <c r="AL1075" s="19" t="e">
        <f>#REF!-#REF!</f>
        <v>#REF!</v>
      </c>
      <c r="AM1075" s="19" t="e">
        <f>Q1075-#REF!</f>
        <v>#REF!</v>
      </c>
      <c r="AN1075" s="19" t="e">
        <f>R1075-#REF!</f>
        <v>#REF!</v>
      </c>
      <c r="AO1075" s="19" t="e">
        <f>#REF!-#REF!</f>
        <v>#REF!</v>
      </c>
      <c r="AP1075" s="223" t="e">
        <f>IF(AK1075&gt;0,AK1075/#REF!*100,"")</f>
        <v>#REF!</v>
      </c>
      <c r="AQ1075" s="223" t="e">
        <f>IF(AL1075&gt;0,AL1075/#REF!*100,"")</f>
        <v>#REF!</v>
      </c>
      <c r="AR1075" s="223" t="e">
        <f t="shared" si="2375"/>
        <v>#REF!</v>
      </c>
      <c r="AS1075" s="223" t="e">
        <f t="shared" si="2376"/>
        <v>#REF!</v>
      </c>
      <c r="AT1075" s="223" t="e">
        <f>IF(AO1075&gt;0,AO1075/#REF!*100,"")</f>
        <v>#REF!</v>
      </c>
    </row>
    <row r="1076" spans="1:49" ht="15" hidden="1" customHeight="1" outlineLevel="1">
      <c r="A1076" s="2584" t="s">
        <v>121</v>
      </c>
      <c r="B1076" s="2569" t="s">
        <v>114</v>
      </c>
      <c r="C1076" s="504" t="s">
        <v>157</v>
      </c>
      <c r="D1076" s="32"/>
      <c r="E1076" s="32"/>
      <c r="F1076" s="32"/>
      <c r="G1076" s="144"/>
      <c r="H1076" s="144"/>
      <c r="I1076" s="144"/>
      <c r="J1076" s="144"/>
      <c r="K1076" s="144"/>
      <c r="L1076" s="20">
        <f>SUM(M1076:P1076)</f>
        <v>0</v>
      </c>
      <c r="M1076" s="126"/>
      <c r="N1076" s="24"/>
      <c r="O1076" s="24"/>
      <c r="P1076" s="51"/>
      <c r="Q1076" s="51"/>
      <c r="R1076" s="51"/>
      <c r="S1076" s="51"/>
      <c r="T1076" s="51"/>
      <c r="U1076" s="474"/>
      <c r="V1076" s="1675"/>
      <c r="W1076" s="1676"/>
      <c r="X1076" s="1676"/>
      <c r="Y1076" s="1676"/>
      <c r="Z1076" s="20">
        <f>SUM(AA1076:AD1076)</f>
        <v>0</v>
      </c>
      <c r="AA1076" s="126"/>
      <c r="AB1076" s="24"/>
      <c r="AC1076" s="24"/>
      <c r="AD1076" s="51"/>
      <c r="AE1076" s="474"/>
      <c r="AF1076" s="1675"/>
      <c r="AG1076" s="1676"/>
      <c r="AH1076" s="1676"/>
      <c r="AI1076" s="1676"/>
      <c r="AJ1076" s="2131"/>
      <c r="AK1076" s="19" t="e">
        <f>#REF!-U1076</f>
        <v>#REF!</v>
      </c>
      <c r="AL1076" s="19" t="e">
        <f>#REF!-#REF!</f>
        <v>#REF!</v>
      </c>
      <c r="AM1076" s="19" t="e">
        <f>Q1076-#REF!</f>
        <v>#REF!</v>
      </c>
      <c r="AN1076" s="19" t="e">
        <f>R1076-#REF!</f>
        <v>#REF!</v>
      </c>
      <c r="AO1076" s="19" t="e">
        <f>#REF!-#REF!</f>
        <v>#REF!</v>
      </c>
      <c r="AP1076" s="223" t="e">
        <f>IF(AK1076&gt;0,AK1076/#REF!*100,"")</f>
        <v>#REF!</v>
      </c>
      <c r="AQ1076" s="223" t="e">
        <f>IF(AL1076&gt;0,AL1076/#REF!*100,"")</f>
        <v>#REF!</v>
      </c>
      <c r="AR1076" s="223" t="e">
        <f t="shared" si="2375"/>
        <v>#REF!</v>
      </c>
      <c r="AS1076" s="223" t="e">
        <f t="shared" si="2376"/>
        <v>#REF!</v>
      </c>
      <c r="AT1076" s="223" t="e">
        <f>IF(AO1076&gt;0,AO1076/#REF!*100,"")</f>
        <v>#REF!</v>
      </c>
    </row>
    <row r="1077" spans="1:49" ht="15" hidden="1" customHeight="1" outlineLevel="1">
      <c r="A1077" s="2584"/>
      <c r="B1077" s="2570"/>
      <c r="C1077" s="504" t="s">
        <v>277</v>
      </c>
      <c r="D1077" s="32"/>
      <c r="E1077" s="32"/>
      <c r="F1077" s="32"/>
      <c r="G1077" s="144"/>
      <c r="H1077" s="144"/>
      <c r="I1077" s="144"/>
      <c r="J1077" s="144"/>
      <c r="K1077" s="144"/>
      <c r="L1077" s="20">
        <f t="shared" ref="L1077:P1077" si="2409">1.154*L1076/1000</f>
        <v>0</v>
      </c>
      <c r="M1077" s="136">
        <f t="shared" si="2409"/>
        <v>0</v>
      </c>
      <c r="N1077" s="20">
        <f t="shared" si="2409"/>
        <v>0</v>
      </c>
      <c r="O1077" s="20">
        <f t="shared" si="2409"/>
        <v>0</v>
      </c>
      <c r="P1077" s="55">
        <f t="shared" si="2409"/>
        <v>0</v>
      </c>
      <c r="Q1077" s="55">
        <f t="shared" ref="Q1077:T1077" si="2410">1.154*Q1076/1000</f>
        <v>0</v>
      </c>
      <c r="R1077" s="55">
        <f t="shared" si="2410"/>
        <v>0</v>
      </c>
      <c r="S1077" s="55">
        <f t="shared" si="2410"/>
        <v>0</v>
      </c>
      <c r="T1077" s="55">
        <f t="shared" si="2410"/>
        <v>0</v>
      </c>
      <c r="U1077" s="1684">
        <f t="shared" ref="U1077" si="2411">1.154*U1076/1000</f>
        <v>0</v>
      </c>
      <c r="V1077" s="1683">
        <f>1.154*V1076/1000</f>
        <v>0</v>
      </c>
      <c r="W1077" s="1684">
        <f>1.154*W1076/1000</f>
        <v>0</v>
      </c>
      <c r="X1077" s="1684">
        <f>1.154*X1076/1000</f>
        <v>0</v>
      </c>
      <c r="Y1077" s="1684">
        <f>1.154*Y1076/1000</f>
        <v>0</v>
      </c>
      <c r="Z1077" s="20">
        <f t="shared" ref="Z1077:AE1077" si="2412">1.154*Z1076/1000</f>
        <v>0</v>
      </c>
      <c r="AA1077" s="136">
        <f t="shared" si="2412"/>
        <v>0</v>
      </c>
      <c r="AB1077" s="20">
        <f t="shared" si="2412"/>
        <v>0</v>
      </c>
      <c r="AC1077" s="20">
        <f t="shared" si="2412"/>
        <v>0</v>
      </c>
      <c r="AD1077" s="55">
        <f t="shared" si="2412"/>
        <v>0</v>
      </c>
      <c r="AE1077" s="1684">
        <f t="shared" si="2412"/>
        <v>0</v>
      </c>
      <c r="AF1077" s="1683">
        <f>1.154*AF1076/1000</f>
        <v>0</v>
      </c>
      <c r="AG1077" s="1684">
        <f>1.154*AG1076/1000</f>
        <v>0</v>
      </c>
      <c r="AH1077" s="1684">
        <f>1.154*AH1076/1000</f>
        <v>0</v>
      </c>
      <c r="AI1077" s="1684">
        <f>1.154*AI1076/1000</f>
        <v>0</v>
      </c>
      <c r="AJ1077" s="222"/>
      <c r="AK1077" s="19" t="e">
        <f>#REF!-U1077</f>
        <v>#REF!</v>
      </c>
      <c r="AL1077" s="19" t="e">
        <f>#REF!-#REF!</f>
        <v>#REF!</v>
      </c>
      <c r="AM1077" s="19" t="e">
        <f>Q1077-#REF!</f>
        <v>#REF!</v>
      </c>
      <c r="AN1077" s="19" t="e">
        <f>R1077-#REF!</f>
        <v>#REF!</v>
      </c>
      <c r="AO1077" s="19" t="e">
        <f>#REF!-#REF!</f>
        <v>#REF!</v>
      </c>
      <c r="AP1077" s="223" t="e">
        <f>IF(AK1077&gt;0,AK1077/#REF!*100,"")</f>
        <v>#REF!</v>
      </c>
      <c r="AQ1077" s="223" t="e">
        <f>IF(AL1077&gt;0,AL1077/#REF!*100,"")</f>
        <v>#REF!</v>
      </c>
      <c r="AR1077" s="223" t="e">
        <f t="shared" si="2375"/>
        <v>#REF!</v>
      </c>
      <c r="AS1077" s="223" t="e">
        <f t="shared" si="2376"/>
        <v>#REF!</v>
      </c>
      <c r="AT1077" s="223" t="e">
        <f>IF(AO1077&gt;0,AO1077/#REF!*100,"")</f>
        <v>#REF!</v>
      </c>
    </row>
    <row r="1078" spans="1:49" ht="15" hidden="1" customHeight="1" outlineLevel="1">
      <c r="A1078" s="2584"/>
      <c r="B1078" s="2571"/>
      <c r="C1078" s="504" t="s">
        <v>303</v>
      </c>
      <c r="D1078" s="32"/>
      <c r="E1078" s="32"/>
      <c r="F1078" s="32"/>
      <c r="G1078" s="144"/>
      <c r="H1078" s="144"/>
      <c r="I1078" s="144"/>
      <c r="J1078" s="144"/>
      <c r="K1078" s="144"/>
      <c r="L1078" s="20">
        <f>SUM(M1078:P1078)</f>
        <v>0</v>
      </c>
      <c r="M1078" s="126"/>
      <c r="N1078" s="24"/>
      <c r="O1078" s="24"/>
      <c r="P1078" s="51"/>
      <c r="Q1078" s="51"/>
      <c r="R1078" s="51"/>
      <c r="S1078" s="51"/>
      <c r="T1078" s="51"/>
      <c r="U1078" s="474"/>
      <c r="V1078" s="1675"/>
      <c r="W1078" s="1676"/>
      <c r="X1078" s="1676"/>
      <c r="Y1078" s="1676"/>
      <c r="Z1078" s="20">
        <f>SUM(AA1078:AD1078)</f>
        <v>0</v>
      </c>
      <c r="AA1078" s="126"/>
      <c r="AB1078" s="24"/>
      <c r="AC1078" s="24"/>
      <c r="AD1078" s="51"/>
      <c r="AE1078" s="474"/>
      <c r="AF1078" s="1675"/>
      <c r="AG1078" s="1676"/>
      <c r="AH1078" s="1676"/>
      <c r="AI1078" s="1676"/>
      <c r="AJ1078" s="2131"/>
      <c r="AK1078" s="19" t="e">
        <f>#REF!-U1078</f>
        <v>#REF!</v>
      </c>
      <c r="AL1078" s="19" t="e">
        <f>#REF!-#REF!</f>
        <v>#REF!</v>
      </c>
      <c r="AM1078" s="19" t="e">
        <f>Q1078-#REF!</f>
        <v>#REF!</v>
      </c>
      <c r="AN1078" s="19" t="e">
        <f>R1078-#REF!</f>
        <v>#REF!</v>
      </c>
      <c r="AO1078" s="19" t="e">
        <f>#REF!-#REF!</f>
        <v>#REF!</v>
      </c>
      <c r="AP1078" s="223" t="e">
        <f>IF(AK1078&gt;0,AK1078/#REF!*100,"")</f>
        <v>#REF!</v>
      </c>
      <c r="AQ1078" s="223" t="e">
        <f>IF(AL1078&gt;0,AL1078/#REF!*100,"")</f>
        <v>#REF!</v>
      </c>
      <c r="AR1078" s="223" t="e">
        <f t="shared" si="2375"/>
        <v>#REF!</v>
      </c>
      <c r="AS1078" s="223" t="e">
        <f t="shared" si="2376"/>
        <v>#REF!</v>
      </c>
      <c r="AT1078" s="223" t="e">
        <f>IF(AO1078&gt;0,AO1078/#REF!*100,"")</f>
        <v>#REF!</v>
      </c>
    </row>
    <row r="1079" spans="1:49" ht="15" hidden="1" customHeight="1" outlineLevel="1">
      <c r="A1079" s="2584" t="s">
        <v>116</v>
      </c>
      <c r="B1079" s="2569" t="s">
        <v>113</v>
      </c>
      <c r="C1079" s="504" t="s">
        <v>306</v>
      </c>
      <c r="D1079" s="32"/>
      <c r="E1079" s="32"/>
      <c r="F1079" s="32"/>
      <c r="G1079" s="144"/>
      <c r="H1079" s="144"/>
      <c r="I1079" s="144"/>
      <c r="J1079" s="144"/>
      <c r="K1079" s="144"/>
      <c r="L1079" s="20">
        <f>SUM(M1079:P1079)</f>
        <v>0</v>
      </c>
      <c r="M1079" s="126"/>
      <c r="N1079" s="24"/>
      <c r="O1079" s="24"/>
      <c r="P1079" s="51"/>
      <c r="Q1079" s="51"/>
      <c r="R1079" s="51"/>
      <c r="S1079" s="51"/>
      <c r="T1079" s="51"/>
      <c r="U1079" s="474"/>
      <c r="V1079" s="1675"/>
      <c r="W1079" s="1676"/>
      <c r="X1079" s="1676"/>
      <c r="Y1079" s="1676"/>
      <c r="Z1079" s="20">
        <f>SUM(AA1079:AD1079)</f>
        <v>0</v>
      </c>
      <c r="AA1079" s="126"/>
      <c r="AB1079" s="24"/>
      <c r="AC1079" s="24"/>
      <c r="AD1079" s="51"/>
      <c r="AE1079" s="474"/>
      <c r="AF1079" s="1675"/>
      <c r="AG1079" s="1676"/>
      <c r="AH1079" s="1676"/>
      <c r="AI1079" s="1676"/>
      <c r="AJ1079" s="2131"/>
      <c r="AK1079" s="19" t="e">
        <f>#REF!-U1079</f>
        <v>#REF!</v>
      </c>
      <c r="AL1079" s="19" t="e">
        <f>#REF!-#REF!</f>
        <v>#REF!</v>
      </c>
      <c r="AM1079" s="19" t="e">
        <f>Q1079-#REF!</f>
        <v>#REF!</v>
      </c>
      <c r="AN1079" s="19" t="e">
        <f>R1079-#REF!</f>
        <v>#REF!</v>
      </c>
      <c r="AO1079" s="19" t="e">
        <f>#REF!-#REF!</f>
        <v>#REF!</v>
      </c>
      <c r="AP1079" s="223" t="e">
        <f>IF(AK1079&gt;0,AK1079/#REF!*100,"")</f>
        <v>#REF!</v>
      </c>
      <c r="AQ1079" s="223" t="e">
        <f>IF(AL1079&gt;0,AL1079/#REF!*100,"")</f>
        <v>#REF!</v>
      </c>
      <c r="AR1079" s="223" t="e">
        <f t="shared" si="2375"/>
        <v>#REF!</v>
      </c>
      <c r="AS1079" s="223" t="e">
        <f t="shared" si="2376"/>
        <v>#REF!</v>
      </c>
      <c r="AT1079" s="223" t="e">
        <f>IF(AO1079&gt;0,AO1079/#REF!*100,"")</f>
        <v>#REF!</v>
      </c>
    </row>
    <row r="1080" spans="1:49" ht="15" hidden="1" customHeight="1" outlineLevel="1">
      <c r="A1080" s="2584"/>
      <c r="B1080" s="2570"/>
      <c r="C1080" s="504" t="s">
        <v>277</v>
      </c>
      <c r="D1080" s="32"/>
      <c r="E1080" s="32"/>
      <c r="F1080" s="32"/>
      <c r="G1080" s="144"/>
      <c r="H1080" s="144"/>
      <c r="I1080" s="144"/>
      <c r="J1080" s="144"/>
      <c r="K1080" s="144"/>
      <c r="L1080" s="20">
        <f t="shared" ref="L1080:P1080" si="2413">0.12*L1079</f>
        <v>0</v>
      </c>
      <c r="M1080" s="136">
        <f t="shared" si="2413"/>
        <v>0</v>
      </c>
      <c r="N1080" s="20">
        <f t="shared" si="2413"/>
        <v>0</v>
      </c>
      <c r="O1080" s="20">
        <f t="shared" si="2413"/>
        <v>0</v>
      </c>
      <c r="P1080" s="55">
        <f t="shared" si="2413"/>
        <v>0</v>
      </c>
      <c r="Q1080" s="55">
        <f t="shared" ref="Q1080:T1080" si="2414">0.12*Q1079</f>
        <v>0</v>
      </c>
      <c r="R1080" s="55">
        <f t="shared" si="2414"/>
        <v>0</v>
      </c>
      <c r="S1080" s="55">
        <f t="shared" si="2414"/>
        <v>0</v>
      </c>
      <c r="T1080" s="55">
        <f t="shared" si="2414"/>
        <v>0</v>
      </c>
      <c r="U1080" s="474"/>
      <c r="V1080" s="1675"/>
      <c r="W1080" s="1676"/>
      <c r="X1080" s="1676"/>
      <c r="Y1080" s="1676"/>
      <c r="Z1080" s="20">
        <f t="shared" ref="Z1080:AD1080" si="2415">0.12*Z1079</f>
        <v>0</v>
      </c>
      <c r="AA1080" s="136">
        <f t="shared" si="2415"/>
        <v>0</v>
      </c>
      <c r="AB1080" s="20">
        <f t="shared" si="2415"/>
        <v>0</v>
      </c>
      <c r="AC1080" s="20">
        <f t="shared" si="2415"/>
        <v>0</v>
      </c>
      <c r="AD1080" s="55">
        <f t="shared" si="2415"/>
        <v>0</v>
      </c>
      <c r="AE1080" s="474"/>
      <c r="AF1080" s="1675"/>
      <c r="AG1080" s="1676"/>
      <c r="AH1080" s="1676"/>
      <c r="AI1080" s="1676"/>
      <c r="AJ1080" s="2131"/>
      <c r="AK1080" s="19" t="e">
        <f>#REF!-U1080</f>
        <v>#REF!</v>
      </c>
      <c r="AL1080" s="19" t="e">
        <f>#REF!-#REF!</f>
        <v>#REF!</v>
      </c>
      <c r="AM1080" s="19" t="e">
        <f>Q1080-#REF!</f>
        <v>#REF!</v>
      </c>
      <c r="AN1080" s="19" t="e">
        <f>R1080-#REF!</f>
        <v>#REF!</v>
      </c>
      <c r="AO1080" s="19" t="e">
        <f>#REF!-#REF!</f>
        <v>#REF!</v>
      </c>
      <c r="AP1080" s="223" t="e">
        <f>IF(AK1080&gt;0,AK1080/#REF!*100,"")</f>
        <v>#REF!</v>
      </c>
      <c r="AQ1080" s="223" t="e">
        <f>IF(AL1080&gt;0,AL1080/#REF!*100,"")</f>
        <v>#REF!</v>
      </c>
      <c r="AR1080" s="223" t="e">
        <f t="shared" si="2375"/>
        <v>#REF!</v>
      </c>
      <c r="AS1080" s="223" t="e">
        <f t="shared" si="2376"/>
        <v>#REF!</v>
      </c>
      <c r="AT1080" s="223" t="e">
        <f>IF(AO1080&gt;0,AO1080/#REF!*100,"")</f>
        <v>#REF!</v>
      </c>
    </row>
    <row r="1081" spans="1:49" ht="15" hidden="1" customHeight="1" outlineLevel="1">
      <c r="A1081" s="2585"/>
      <c r="B1081" s="2570"/>
      <c r="C1081" s="506" t="s">
        <v>303</v>
      </c>
      <c r="D1081" s="42"/>
      <c r="E1081" s="42"/>
      <c r="F1081" s="42"/>
      <c r="G1081" s="149"/>
      <c r="H1081" s="149"/>
      <c r="I1081" s="149"/>
      <c r="J1081" s="149"/>
      <c r="K1081" s="149"/>
      <c r="L1081" s="43">
        <f>SUM(M1081:P1081)</f>
        <v>0</v>
      </c>
      <c r="M1081" s="142"/>
      <c r="N1081" s="46"/>
      <c r="O1081" s="46"/>
      <c r="P1081" s="56"/>
      <c r="Q1081" s="56"/>
      <c r="R1081" s="56"/>
      <c r="S1081" s="56"/>
      <c r="T1081" s="56"/>
      <c r="U1081" s="474"/>
      <c r="V1081" s="1675"/>
      <c r="W1081" s="1676"/>
      <c r="X1081" s="1676"/>
      <c r="Y1081" s="1676"/>
      <c r="Z1081" s="43">
        <f>SUM(AA1081:AD1081)</f>
        <v>0</v>
      </c>
      <c r="AA1081" s="142"/>
      <c r="AB1081" s="46"/>
      <c r="AC1081" s="46"/>
      <c r="AD1081" s="56"/>
      <c r="AE1081" s="474"/>
      <c r="AF1081" s="1675"/>
      <c r="AG1081" s="1676"/>
      <c r="AH1081" s="1676"/>
      <c r="AI1081" s="1676"/>
      <c r="AJ1081" s="2131"/>
      <c r="AK1081" s="19" t="e">
        <f>#REF!-U1081</f>
        <v>#REF!</v>
      </c>
      <c r="AL1081" s="19" t="e">
        <f>#REF!-#REF!</f>
        <v>#REF!</v>
      </c>
      <c r="AM1081" s="19" t="e">
        <f>Q1081-#REF!</f>
        <v>#REF!</v>
      </c>
      <c r="AN1081" s="19" t="e">
        <f>R1081-#REF!</f>
        <v>#REF!</v>
      </c>
      <c r="AO1081" s="19" t="e">
        <f>#REF!-#REF!</f>
        <v>#REF!</v>
      </c>
      <c r="AP1081" s="223" t="e">
        <f>IF(AK1081&gt;0,AK1081/#REF!*100,"")</f>
        <v>#REF!</v>
      </c>
      <c r="AQ1081" s="223" t="e">
        <f>IF(AL1081&gt;0,AL1081/#REF!*100,"")</f>
        <v>#REF!</v>
      </c>
      <c r="AR1081" s="223" t="e">
        <f t="shared" si="2375"/>
        <v>#REF!</v>
      </c>
      <c r="AS1081" s="223" t="e">
        <f t="shared" si="2376"/>
        <v>#REF!</v>
      </c>
      <c r="AT1081" s="223" t="e">
        <f>IF(AO1081&gt;0,AO1081/#REF!*100,"")</f>
        <v>#REF!</v>
      </c>
    </row>
    <row r="1082" spans="1:49" s="248" customFormat="1" ht="27" hidden="1" customHeight="1" collapsed="1">
      <c r="A1082" s="2559">
        <v>9</v>
      </c>
      <c r="B1082" s="829" t="s">
        <v>217</v>
      </c>
      <c r="C1082" s="507" t="s">
        <v>276</v>
      </c>
      <c r="D1082" s="327"/>
      <c r="E1082" s="257"/>
      <c r="F1082" s="257"/>
      <c r="G1082" s="511">
        <v>1556</v>
      </c>
      <c r="H1082" s="511">
        <v>1530</v>
      </c>
      <c r="I1082" s="511">
        <v>651</v>
      </c>
      <c r="J1082" s="511">
        <v>1300</v>
      </c>
      <c r="K1082" s="511">
        <v>651</v>
      </c>
      <c r="L1082" s="511"/>
      <c r="M1082" s="642"/>
      <c r="N1082" s="642"/>
      <c r="O1082" s="642"/>
      <c r="P1082" s="642"/>
      <c r="Q1082" s="642"/>
      <c r="R1082" s="642"/>
      <c r="S1082" s="642"/>
      <c r="T1082" s="642"/>
      <c r="U1082" s="1685"/>
      <c r="V1082" s="1685"/>
      <c r="W1082" s="1685"/>
      <c r="X1082" s="1685"/>
      <c r="Y1082" s="1685"/>
      <c r="Z1082" s="511"/>
      <c r="AA1082" s="642"/>
      <c r="AB1082" s="642"/>
      <c r="AC1082" s="642"/>
      <c r="AD1082" s="642"/>
      <c r="AE1082" s="1685"/>
      <c r="AF1082" s="1685"/>
      <c r="AG1082" s="1685"/>
      <c r="AH1082" s="1685"/>
      <c r="AI1082" s="1685"/>
      <c r="AJ1082" s="2135"/>
      <c r="AK1082" s="247"/>
      <c r="AL1082" s="247"/>
      <c r="AM1082" s="247"/>
      <c r="AN1082" s="247"/>
      <c r="AO1082" s="247"/>
      <c r="AP1082" s="241"/>
      <c r="AQ1082" s="241"/>
      <c r="AR1082" s="241"/>
      <c r="AS1082" s="241"/>
      <c r="AT1082" s="241"/>
      <c r="AW1082" s="835"/>
    </row>
    <row r="1083" spans="1:49" s="248" customFormat="1" ht="37.5" hidden="1" customHeight="1">
      <c r="A1083" s="2559"/>
      <c r="B1083" s="829" t="s">
        <v>218</v>
      </c>
      <c r="C1083" s="507" t="s">
        <v>276</v>
      </c>
      <c r="D1083" s="327"/>
      <c r="E1083" s="267"/>
      <c r="F1083" s="267"/>
      <c r="G1083" s="511">
        <v>547</v>
      </c>
      <c r="H1083" s="511">
        <v>920</v>
      </c>
      <c r="I1083" s="511">
        <v>651</v>
      </c>
      <c r="J1083" s="511">
        <v>806</v>
      </c>
      <c r="K1083" s="511">
        <v>651</v>
      </c>
      <c r="L1083" s="511"/>
      <c r="M1083" s="642"/>
      <c r="N1083" s="642"/>
      <c r="O1083" s="642"/>
      <c r="P1083" s="642"/>
      <c r="Q1083" s="642"/>
      <c r="R1083" s="642"/>
      <c r="S1083" s="642"/>
      <c r="T1083" s="642"/>
      <c r="U1083" s="1685"/>
      <c r="V1083" s="1685"/>
      <c r="W1083" s="1685"/>
      <c r="X1083" s="1685"/>
      <c r="Y1083" s="1685"/>
      <c r="Z1083" s="511"/>
      <c r="AA1083" s="642"/>
      <c r="AB1083" s="642"/>
      <c r="AC1083" s="642"/>
      <c r="AD1083" s="642"/>
      <c r="AE1083" s="1685"/>
      <c r="AF1083" s="1685"/>
      <c r="AG1083" s="1685"/>
      <c r="AH1083" s="1685"/>
      <c r="AI1083" s="1685"/>
      <c r="AJ1083" s="2135"/>
      <c r="AK1083" s="247"/>
      <c r="AL1083" s="247"/>
      <c r="AM1083" s="247"/>
      <c r="AN1083" s="247"/>
      <c r="AO1083" s="247"/>
      <c r="AP1083" s="241"/>
      <c r="AQ1083" s="241"/>
      <c r="AR1083" s="241"/>
      <c r="AS1083" s="241"/>
      <c r="AT1083" s="241"/>
      <c r="AW1083" s="835"/>
    </row>
    <row r="1084" spans="1:49" s="248" customFormat="1" ht="57.6" hidden="1" customHeight="1">
      <c r="A1084" s="2559"/>
      <c r="B1084" s="829" t="s">
        <v>219</v>
      </c>
      <c r="C1084" s="507" t="s">
        <v>96</v>
      </c>
      <c r="D1084" s="327"/>
      <c r="E1084" s="260"/>
      <c r="F1084" s="260"/>
      <c r="G1084" s="512">
        <f t="shared" ref="G1084" si="2416">G1083/G1082</f>
        <v>0.35154241645244216</v>
      </c>
      <c r="H1084" s="512">
        <v>0.60130718954248363</v>
      </c>
      <c r="I1084" s="512">
        <v>1</v>
      </c>
      <c r="J1084" s="512">
        <f t="shared" ref="J1084" si="2417">J1083/J1082</f>
        <v>0.62</v>
      </c>
      <c r="K1084" s="512">
        <v>1</v>
      </c>
      <c r="L1084" s="512"/>
      <c r="M1084" s="645"/>
      <c r="N1084" s="645"/>
      <c r="O1084" s="645"/>
      <c r="P1084" s="645"/>
      <c r="Q1084" s="751"/>
      <c r="R1084" s="754"/>
      <c r="S1084" s="754"/>
      <c r="T1084" s="754"/>
      <c r="U1084" s="1686" t="e">
        <f>U1083/U1082</f>
        <v>#DIV/0!</v>
      </c>
      <c r="V1084" s="646" t="e">
        <f t="shared" ref="V1084:W1084" si="2418">V1083/V1082</f>
        <v>#DIV/0!</v>
      </c>
      <c r="W1084" s="646" t="e">
        <f t="shared" si="2418"/>
        <v>#DIV/0!</v>
      </c>
      <c r="X1084" s="646" t="e">
        <f>X1083/X1082</f>
        <v>#DIV/0!</v>
      </c>
      <c r="Y1084" s="646" t="e">
        <f>Y1083/Y1082</f>
        <v>#DIV/0!</v>
      </c>
      <c r="Z1084" s="512"/>
      <c r="AA1084" s="645"/>
      <c r="AB1084" s="645"/>
      <c r="AC1084" s="645"/>
      <c r="AD1084" s="645"/>
      <c r="AE1084" s="1686" t="e">
        <f>AE1083/AE1082</f>
        <v>#DIV/0!</v>
      </c>
      <c r="AF1084" s="646" t="e">
        <f t="shared" ref="AF1084:AG1084" si="2419">AF1083/AF1082</f>
        <v>#DIV/0!</v>
      </c>
      <c r="AG1084" s="646" t="e">
        <f t="shared" si="2419"/>
        <v>#DIV/0!</v>
      </c>
      <c r="AH1084" s="646" t="e">
        <f>AH1083/AH1082</f>
        <v>#DIV/0!</v>
      </c>
      <c r="AI1084" s="646" t="e">
        <f>AI1083/AI1082</f>
        <v>#DIV/0!</v>
      </c>
      <c r="AJ1084" s="2136"/>
      <c r="AK1084" s="247"/>
      <c r="AL1084" s="247"/>
      <c r="AM1084" s="247"/>
      <c r="AN1084" s="247"/>
      <c r="AO1084" s="247"/>
      <c r="AP1084" s="241"/>
      <c r="AQ1084" s="241"/>
      <c r="AR1084" s="241"/>
      <c r="AS1084" s="241"/>
      <c r="AT1084" s="241"/>
      <c r="AW1084" s="835"/>
    </row>
    <row r="1085" spans="1:49" ht="15" hidden="1" customHeight="1" thickBot="1">
      <c r="A1085" s="2586" t="s">
        <v>159</v>
      </c>
      <c r="B1085" s="2587"/>
      <c r="C1085" s="2587"/>
      <c r="D1085" s="2587"/>
      <c r="E1085" s="2587"/>
      <c r="F1085" s="2587"/>
      <c r="G1085" s="2587"/>
      <c r="H1085" s="414"/>
      <c r="I1085" s="661"/>
      <c r="J1085" s="723"/>
      <c r="K1085" s="750"/>
      <c r="L1085" s="12"/>
      <c r="M1085" s="12"/>
      <c r="N1085" s="12"/>
      <c r="O1085" s="12"/>
      <c r="P1085" s="12"/>
      <c r="Q1085" s="756"/>
      <c r="R1085" s="756"/>
      <c r="S1085" s="756"/>
      <c r="T1085" s="756"/>
      <c r="U1085" s="67"/>
      <c r="V1085" s="126"/>
      <c r="W1085" s="24"/>
      <c r="X1085" s="24"/>
      <c r="Y1085" s="24"/>
      <c r="Z1085" s="12"/>
      <c r="AA1085" s="12"/>
      <c r="AB1085" s="12"/>
      <c r="AC1085" s="12"/>
      <c r="AD1085" s="12"/>
      <c r="AE1085" s="67"/>
      <c r="AF1085" s="126"/>
      <c r="AG1085" s="24"/>
      <c r="AH1085" s="24"/>
      <c r="AI1085" s="24"/>
      <c r="AJ1085" s="44"/>
      <c r="AK1085" s="19" t="e">
        <f>#REF!-U1085</f>
        <v>#REF!</v>
      </c>
      <c r="AL1085" s="19" t="e">
        <f>#REF!-#REF!</f>
        <v>#REF!</v>
      </c>
      <c r="AM1085" s="19" t="e">
        <f>Q1085-#REF!</f>
        <v>#REF!</v>
      </c>
      <c r="AN1085" s="19" t="e">
        <f>R1085-#REF!</f>
        <v>#REF!</v>
      </c>
      <c r="AO1085" s="19" t="e">
        <f>#REF!-#REF!</f>
        <v>#REF!</v>
      </c>
      <c r="AP1085" s="223" t="e">
        <f>IF(AK1085&gt;0,AK1085/#REF!*100,"")</f>
        <v>#REF!</v>
      </c>
      <c r="AQ1085" s="223" t="e">
        <f>IF(AL1085&gt;0,AL1085/#REF!*100,"")</f>
        <v>#REF!</v>
      </c>
      <c r="AR1085" s="223" t="e">
        <f t="shared" si="2375"/>
        <v>#REF!</v>
      </c>
      <c r="AS1085" s="223" t="e">
        <f t="shared" si="2376"/>
        <v>#REF!</v>
      </c>
      <c r="AT1085" s="223" t="e">
        <f>IF(AO1085&gt;0,AO1085/#REF!*100,"")</f>
        <v>#REF!</v>
      </c>
    </row>
    <row r="1086" spans="1:49" ht="43.9" hidden="1" customHeight="1" outlineLevel="1" thickBot="1">
      <c r="A1086" s="16">
        <v>1</v>
      </c>
      <c r="B1086" s="17" t="s">
        <v>25</v>
      </c>
      <c r="C1086" s="501" t="s">
        <v>302</v>
      </c>
      <c r="D1086" s="18"/>
      <c r="E1086" s="18"/>
      <c r="F1086" s="18"/>
      <c r="G1086" s="140"/>
      <c r="H1086" s="140"/>
      <c r="I1086" s="140"/>
      <c r="J1086" s="140"/>
      <c r="K1086" s="140"/>
      <c r="L1086" s="19">
        <f t="shared" ref="L1086:L1098" si="2420">SUM(M1086:P1086)</f>
        <v>0</v>
      </c>
      <c r="M1086" s="168"/>
      <c r="N1086" s="44"/>
      <c r="O1086" s="44"/>
      <c r="P1086" s="49"/>
      <c r="Q1086" s="756"/>
      <c r="R1086" s="756"/>
      <c r="S1086" s="756"/>
      <c r="T1086" s="756"/>
      <c r="U1086" s="67"/>
      <c r="V1086" s="126"/>
      <c r="W1086" s="24"/>
      <c r="X1086" s="24"/>
      <c r="Y1086" s="24"/>
      <c r="Z1086" s="19">
        <f t="shared" ref="Z1086:Z1098" si="2421">SUM(AA1086:AD1086)</f>
        <v>0</v>
      </c>
      <c r="AA1086" s="168"/>
      <c r="AB1086" s="44"/>
      <c r="AC1086" s="44"/>
      <c r="AD1086" s="49"/>
      <c r="AE1086" s="67"/>
      <c r="AF1086" s="126"/>
      <c r="AG1086" s="24"/>
      <c r="AH1086" s="24"/>
      <c r="AI1086" s="24"/>
      <c r="AJ1086" s="44"/>
      <c r="AK1086" s="19" t="e">
        <f>#REF!-U1086</f>
        <v>#REF!</v>
      </c>
      <c r="AL1086" s="19" t="e">
        <f>#REF!-#REF!</f>
        <v>#REF!</v>
      </c>
      <c r="AM1086" s="19" t="e">
        <f>Q1086-#REF!</f>
        <v>#REF!</v>
      </c>
      <c r="AN1086" s="19" t="e">
        <f>R1086-#REF!</f>
        <v>#REF!</v>
      </c>
      <c r="AO1086" s="19" t="e">
        <f>#REF!-#REF!</f>
        <v>#REF!</v>
      </c>
      <c r="AP1086" s="223" t="e">
        <f>IF(AK1086&gt;0,AK1086/#REF!*100,"")</f>
        <v>#REF!</v>
      </c>
      <c r="AQ1086" s="223" t="e">
        <f>IF(AL1086&gt;0,AL1086/#REF!*100,"")</f>
        <v>#REF!</v>
      </c>
      <c r="AR1086" s="223" t="e">
        <f t="shared" si="2375"/>
        <v>#REF!</v>
      </c>
      <c r="AS1086" s="223" t="e">
        <f t="shared" si="2376"/>
        <v>#REF!</v>
      </c>
      <c r="AT1086" s="223" t="e">
        <f>IF(AO1086&gt;0,AO1086/#REF!*100,"")</f>
        <v>#REF!</v>
      </c>
    </row>
    <row r="1087" spans="1:49" ht="15" hidden="1" customHeight="1" outlineLevel="1" thickBot="1">
      <c r="A1087" s="21" t="s">
        <v>8</v>
      </c>
      <c r="B1087" s="22" t="s">
        <v>21</v>
      </c>
      <c r="C1087" s="502" t="s">
        <v>302</v>
      </c>
      <c r="D1087" s="23"/>
      <c r="E1087" s="23"/>
      <c r="F1087" s="23"/>
      <c r="G1087" s="141"/>
      <c r="H1087" s="141"/>
      <c r="I1087" s="141"/>
      <c r="J1087" s="141"/>
      <c r="K1087" s="141"/>
      <c r="L1087" s="20">
        <f t="shared" si="2420"/>
        <v>0</v>
      </c>
      <c r="M1087" s="126"/>
      <c r="N1087" s="24"/>
      <c r="O1087" s="24"/>
      <c r="P1087" s="51"/>
      <c r="Q1087" s="756"/>
      <c r="R1087" s="756"/>
      <c r="S1087" s="756"/>
      <c r="T1087" s="756"/>
      <c r="U1087" s="20">
        <f t="shared" ref="U1087" si="2422">U1090+U1092+U1096</f>
        <v>0</v>
      </c>
      <c r="V1087" s="136">
        <f>V1090+V1092+V1096</f>
        <v>0</v>
      </c>
      <c r="W1087" s="20">
        <f>W1090+W1092+W1096</f>
        <v>0</v>
      </c>
      <c r="X1087" s="20">
        <f>X1090+X1092+X1096</f>
        <v>0</v>
      </c>
      <c r="Y1087" s="20">
        <f>Y1090+Y1092+Y1096</f>
        <v>0</v>
      </c>
      <c r="Z1087" s="20">
        <f t="shared" si="2421"/>
        <v>0</v>
      </c>
      <c r="AA1087" s="126"/>
      <c r="AB1087" s="24"/>
      <c r="AC1087" s="24"/>
      <c r="AD1087" s="51"/>
      <c r="AE1087" s="20">
        <f t="shared" ref="AE1087" si="2423">AE1090+AE1092+AE1096</f>
        <v>0</v>
      </c>
      <c r="AF1087" s="136">
        <f>AF1090+AF1092+AF1096</f>
        <v>0</v>
      </c>
      <c r="AG1087" s="20">
        <f>AG1090+AG1092+AG1096</f>
        <v>0</v>
      </c>
      <c r="AH1087" s="20">
        <f>AH1090+AH1092+AH1096</f>
        <v>0</v>
      </c>
      <c r="AI1087" s="20">
        <f>AI1090+AI1092+AI1096</f>
        <v>0</v>
      </c>
      <c r="AJ1087" s="19"/>
      <c r="AK1087" s="19" t="e">
        <f>#REF!-U1087</f>
        <v>#REF!</v>
      </c>
      <c r="AL1087" s="19" t="e">
        <f>#REF!-#REF!</f>
        <v>#REF!</v>
      </c>
      <c r="AM1087" s="19" t="e">
        <f>Q1087-#REF!</f>
        <v>#REF!</v>
      </c>
      <c r="AN1087" s="19" t="e">
        <f>R1087-#REF!</f>
        <v>#REF!</v>
      </c>
      <c r="AO1087" s="19" t="e">
        <f>#REF!-#REF!</f>
        <v>#REF!</v>
      </c>
      <c r="AP1087" s="223" t="e">
        <f>IF(AK1087&gt;0,AK1087/#REF!*100,"")</f>
        <v>#REF!</v>
      </c>
      <c r="AQ1087" s="223" t="e">
        <f>IF(AL1087&gt;0,AL1087/#REF!*100,"")</f>
        <v>#REF!</v>
      </c>
      <c r="AR1087" s="223" t="e">
        <f t="shared" si="2375"/>
        <v>#REF!</v>
      </c>
      <c r="AS1087" s="223" t="e">
        <f t="shared" si="2376"/>
        <v>#REF!</v>
      </c>
      <c r="AT1087" s="223" t="e">
        <f>IF(AO1087&gt;0,AO1087/#REF!*100,"")</f>
        <v>#REF!</v>
      </c>
    </row>
    <row r="1088" spans="1:49" ht="15" hidden="1" customHeight="1" outlineLevel="1" thickBot="1">
      <c r="A1088" s="21" t="s">
        <v>9</v>
      </c>
      <c r="B1088" s="22" t="s">
        <v>22</v>
      </c>
      <c r="C1088" s="502" t="s">
        <v>302</v>
      </c>
      <c r="D1088" s="23"/>
      <c r="E1088" s="23"/>
      <c r="F1088" s="23"/>
      <c r="G1088" s="141"/>
      <c r="H1088" s="141"/>
      <c r="I1088" s="141"/>
      <c r="J1088" s="141"/>
      <c r="K1088" s="141"/>
      <c r="L1088" s="20">
        <f t="shared" si="2420"/>
        <v>0</v>
      </c>
      <c r="M1088" s="126"/>
      <c r="N1088" s="24"/>
      <c r="O1088" s="24"/>
      <c r="P1088" s="51"/>
      <c r="Q1088" s="756"/>
      <c r="R1088" s="756"/>
      <c r="S1088" s="756"/>
      <c r="T1088" s="756"/>
      <c r="U1088" s="67"/>
      <c r="V1088" s="126"/>
      <c r="W1088" s="24"/>
      <c r="X1088" s="24"/>
      <c r="Y1088" s="24"/>
      <c r="Z1088" s="20">
        <f t="shared" si="2421"/>
        <v>0</v>
      </c>
      <c r="AA1088" s="126"/>
      <c r="AB1088" s="24"/>
      <c r="AC1088" s="24"/>
      <c r="AD1088" s="51"/>
      <c r="AE1088" s="67"/>
      <c r="AF1088" s="126"/>
      <c r="AG1088" s="24"/>
      <c r="AH1088" s="24"/>
      <c r="AI1088" s="24"/>
      <c r="AJ1088" s="44"/>
      <c r="AK1088" s="19" t="e">
        <f>#REF!-U1088</f>
        <v>#REF!</v>
      </c>
      <c r="AL1088" s="19" t="e">
        <f>#REF!-#REF!</f>
        <v>#REF!</v>
      </c>
      <c r="AM1088" s="19" t="e">
        <f>Q1088-#REF!</f>
        <v>#REF!</v>
      </c>
      <c r="AN1088" s="19" t="e">
        <f>R1088-#REF!</f>
        <v>#REF!</v>
      </c>
      <c r="AO1088" s="19" t="e">
        <f>#REF!-#REF!</f>
        <v>#REF!</v>
      </c>
      <c r="AP1088" s="223" t="e">
        <f>IF(AK1088&gt;0,AK1088/#REF!*100,"")</f>
        <v>#REF!</v>
      </c>
      <c r="AQ1088" s="223" t="e">
        <f>IF(AL1088&gt;0,AL1088/#REF!*100,"")</f>
        <v>#REF!</v>
      </c>
      <c r="AR1088" s="223" t="e">
        <f t="shared" si="2375"/>
        <v>#REF!</v>
      </c>
      <c r="AS1088" s="223" t="e">
        <f t="shared" si="2376"/>
        <v>#REF!</v>
      </c>
      <c r="AT1088" s="223" t="e">
        <f>IF(AO1088&gt;0,AO1088/#REF!*100,"")</f>
        <v>#REF!</v>
      </c>
    </row>
    <row r="1089" spans="1:46" ht="15" hidden="1" customHeight="1" outlineLevel="1" thickBot="1">
      <c r="A1089" s="21" t="s">
        <v>10</v>
      </c>
      <c r="B1089" s="22" t="s">
        <v>23</v>
      </c>
      <c r="C1089" s="502" t="s">
        <v>302</v>
      </c>
      <c r="D1089" s="23"/>
      <c r="E1089" s="23"/>
      <c r="F1089" s="23"/>
      <c r="G1089" s="141"/>
      <c r="H1089" s="141"/>
      <c r="I1089" s="141"/>
      <c r="J1089" s="141"/>
      <c r="K1089" s="141"/>
      <c r="L1089" s="20">
        <f t="shared" si="2420"/>
        <v>0</v>
      </c>
      <c r="M1089" s="126"/>
      <c r="N1089" s="24"/>
      <c r="O1089" s="24"/>
      <c r="P1089" s="51"/>
      <c r="Q1089" s="756"/>
      <c r="R1089" s="756"/>
      <c r="S1089" s="756"/>
      <c r="T1089" s="756"/>
      <c r="U1089" s="67"/>
      <c r="V1089" s="126"/>
      <c r="W1089" s="24"/>
      <c r="X1089" s="24"/>
      <c r="Y1089" s="24"/>
      <c r="Z1089" s="20">
        <f t="shared" si="2421"/>
        <v>0</v>
      </c>
      <c r="AA1089" s="126"/>
      <c r="AB1089" s="24"/>
      <c r="AC1089" s="24"/>
      <c r="AD1089" s="51"/>
      <c r="AE1089" s="67"/>
      <c r="AF1089" s="126"/>
      <c r="AG1089" s="24"/>
      <c r="AH1089" s="24"/>
      <c r="AI1089" s="24"/>
      <c r="AJ1089" s="44"/>
      <c r="AK1089" s="19" t="e">
        <f>#REF!-U1089</f>
        <v>#REF!</v>
      </c>
      <c r="AL1089" s="19" t="e">
        <f>#REF!-#REF!</f>
        <v>#REF!</v>
      </c>
      <c r="AM1089" s="19" t="e">
        <f>Q1089-#REF!</f>
        <v>#REF!</v>
      </c>
      <c r="AN1089" s="19" t="e">
        <f>R1089-#REF!</f>
        <v>#REF!</v>
      </c>
      <c r="AO1089" s="19" t="e">
        <f>#REF!-#REF!</f>
        <v>#REF!</v>
      </c>
      <c r="AP1089" s="223" t="e">
        <f>IF(AK1089&gt;0,AK1089/#REF!*100,"")</f>
        <v>#REF!</v>
      </c>
      <c r="AQ1089" s="223" t="e">
        <f>IF(AL1089&gt;0,AL1089/#REF!*100,"")</f>
        <v>#REF!</v>
      </c>
      <c r="AR1089" s="223" t="e">
        <f t="shared" si="2375"/>
        <v>#REF!</v>
      </c>
      <c r="AS1089" s="223" t="e">
        <f t="shared" si="2376"/>
        <v>#REF!</v>
      </c>
      <c r="AT1089" s="223" t="e">
        <f>IF(AO1089&gt;0,AO1089/#REF!*100,"")</f>
        <v>#REF!</v>
      </c>
    </row>
    <row r="1090" spans="1:46" ht="15" hidden="1" customHeight="1" outlineLevel="1" thickBot="1">
      <c r="A1090" s="21" t="s">
        <v>11</v>
      </c>
      <c r="B1090" s="22" t="s">
        <v>24</v>
      </c>
      <c r="C1090" s="502" t="s">
        <v>302</v>
      </c>
      <c r="D1090" s="23"/>
      <c r="E1090" s="23"/>
      <c r="F1090" s="23"/>
      <c r="G1090" s="141"/>
      <c r="H1090" s="141"/>
      <c r="I1090" s="141"/>
      <c r="J1090" s="141"/>
      <c r="K1090" s="141"/>
      <c r="L1090" s="20">
        <f t="shared" si="2420"/>
        <v>0</v>
      </c>
      <c r="M1090" s="126"/>
      <c r="N1090" s="24"/>
      <c r="O1090" s="24"/>
      <c r="P1090" s="51"/>
      <c r="Q1090" s="756"/>
      <c r="R1090" s="756"/>
      <c r="S1090" s="756"/>
      <c r="T1090" s="756"/>
      <c r="U1090" s="67"/>
      <c r="V1090" s="126"/>
      <c r="W1090" s="24"/>
      <c r="X1090" s="24"/>
      <c r="Y1090" s="24"/>
      <c r="Z1090" s="20">
        <f t="shared" si="2421"/>
        <v>0</v>
      </c>
      <c r="AA1090" s="126"/>
      <c r="AB1090" s="24"/>
      <c r="AC1090" s="24"/>
      <c r="AD1090" s="51"/>
      <c r="AE1090" s="67"/>
      <c r="AF1090" s="126"/>
      <c r="AG1090" s="24"/>
      <c r="AH1090" s="24"/>
      <c r="AI1090" s="24"/>
      <c r="AJ1090" s="44"/>
      <c r="AK1090" s="19" t="e">
        <f>#REF!-U1090</f>
        <v>#REF!</v>
      </c>
      <c r="AL1090" s="19" t="e">
        <f>#REF!-#REF!</f>
        <v>#REF!</v>
      </c>
      <c r="AM1090" s="19" t="e">
        <f>Q1090-#REF!</f>
        <v>#REF!</v>
      </c>
      <c r="AN1090" s="19" t="e">
        <f>R1090-#REF!</f>
        <v>#REF!</v>
      </c>
      <c r="AO1090" s="19" t="e">
        <f>#REF!-#REF!</f>
        <v>#REF!</v>
      </c>
      <c r="AP1090" s="223" t="e">
        <f>IF(AK1090&gt;0,AK1090/#REF!*100,"")</f>
        <v>#REF!</v>
      </c>
      <c r="AQ1090" s="223" t="e">
        <f>IF(AL1090&gt;0,AL1090/#REF!*100,"")</f>
        <v>#REF!</v>
      </c>
      <c r="AR1090" s="223" t="e">
        <f t="shared" si="2375"/>
        <v>#REF!</v>
      </c>
      <c r="AS1090" s="223" t="e">
        <f t="shared" si="2376"/>
        <v>#REF!</v>
      </c>
      <c r="AT1090" s="223" t="e">
        <f>IF(AO1090&gt;0,AO1090/#REF!*100,"")</f>
        <v>#REF!</v>
      </c>
    </row>
    <row r="1091" spans="1:46" ht="58.15" hidden="1" customHeight="1" outlineLevel="1" thickBot="1">
      <c r="A1091" s="21">
        <v>2</v>
      </c>
      <c r="B1091" s="25" t="s">
        <v>145</v>
      </c>
      <c r="C1091" s="502" t="s">
        <v>302</v>
      </c>
      <c r="D1091" s="23"/>
      <c r="E1091" s="23"/>
      <c r="F1091" s="23"/>
      <c r="G1091" s="141"/>
      <c r="H1091" s="141"/>
      <c r="I1091" s="141"/>
      <c r="J1091" s="141"/>
      <c r="K1091" s="141"/>
      <c r="L1091" s="20">
        <f t="shared" si="2420"/>
        <v>0</v>
      </c>
      <c r="M1091" s="126"/>
      <c r="N1091" s="24"/>
      <c r="O1091" s="24"/>
      <c r="P1091" s="51"/>
      <c r="Q1091" s="756"/>
      <c r="R1091" s="756"/>
      <c r="S1091" s="756"/>
      <c r="T1091" s="756"/>
      <c r="U1091" s="67"/>
      <c r="V1091" s="126"/>
      <c r="W1091" s="24"/>
      <c r="X1091" s="24"/>
      <c r="Y1091" s="24"/>
      <c r="Z1091" s="20">
        <f t="shared" si="2421"/>
        <v>0</v>
      </c>
      <c r="AA1091" s="126"/>
      <c r="AB1091" s="24"/>
      <c r="AC1091" s="24"/>
      <c r="AD1091" s="51"/>
      <c r="AE1091" s="67"/>
      <c r="AF1091" s="126"/>
      <c r="AG1091" s="24"/>
      <c r="AH1091" s="24"/>
      <c r="AI1091" s="24"/>
      <c r="AJ1091" s="44"/>
      <c r="AK1091" s="19" t="e">
        <f>#REF!-U1091</f>
        <v>#REF!</v>
      </c>
      <c r="AL1091" s="19" t="e">
        <f>#REF!-#REF!</f>
        <v>#REF!</v>
      </c>
      <c r="AM1091" s="19" t="e">
        <f>Q1091-#REF!</f>
        <v>#REF!</v>
      </c>
      <c r="AN1091" s="19" t="e">
        <f>R1091-#REF!</f>
        <v>#REF!</v>
      </c>
      <c r="AO1091" s="19" t="e">
        <f>#REF!-#REF!</f>
        <v>#REF!</v>
      </c>
      <c r="AP1091" s="223" t="e">
        <f>IF(AK1091&gt;0,AK1091/#REF!*100,"")</f>
        <v>#REF!</v>
      </c>
      <c r="AQ1091" s="223" t="e">
        <f>IF(AL1091&gt;0,AL1091/#REF!*100,"")</f>
        <v>#REF!</v>
      </c>
      <c r="AR1091" s="223" t="e">
        <f t="shared" si="2375"/>
        <v>#REF!</v>
      </c>
      <c r="AS1091" s="223" t="e">
        <f t="shared" si="2376"/>
        <v>#REF!</v>
      </c>
      <c r="AT1091" s="223" t="e">
        <f>IF(AO1091&gt;0,AO1091/#REF!*100,"")</f>
        <v>#REF!</v>
      </c>
    </row>
    <row r="1092" spans="1:46" ht="58.15" hidden="1" customHeight="1" outlineLevel="1" thickBot="1">
      <c r="A1092" s="21">
        <v>3</v>
      </c>
      <c r="B1092" s="25" t="s">
        <v>140</v>
      </c>
      <c r="C1092" s="502" t="s">
        <v>302</v>
      </c>
      <c r="D1092" s="23"/>
      <c r="E1092" s="23"/>
      <c r="F1092" s="23"/>
      <c r="G1092" s="141"/>
      <c r="H1092" s="141"/>
      <c r="I1092" s="141"/>
      <c r="J1092" s="141"/>
      <c r="K1092" s="141"/>
      <c r="L1092" s="20">
        <f t="shared" si="2420"/>
        <v>0</v>
      </c>
      <c r="M1092" s="143"/>
      <c r="N1092" s="26"/>
      <c r="O1092" s="26"/>
      <c r="P1092" s="52"/>
      <c r="Q1092" s="756"/>
      <c r="R1092" s="756"/>
      <c r="S1092" s="756"/>
      <c r="T1092" s="756"/>
      <c r="U1092" s="67"/>
      <c r="V1092" s="126"/>
      <c r="W1092" s="24"/>
      <c r="X1092" s="24"/>
      <c r="Y1092" s="24"/>
      <c r="Z1092" s="20">
        <f t="shared" si="2421"/>
        <v>0</v>
      </c>
      <c r="AA1092" s="143"/>
      <c r="AB1092" s="26"/>
      <c r="AC1092" s="26"/>
      <c r="AD1092" s="52"/>
      <c r="AE1092" s="67"/>
      <c r="AF1092" s="126"/>
      <c r="AG1092" s="24"/>
      <c r="AH1092" s="24"/>
      <c r="AI1092" s="24"/>
      <c r="AJ1092" s="44"/>
      <c r="AK1092" s="19" t="e">
        <f>#REF!-U1092</f>
        <v>#REF!</v>
      </c>
      <c r="AL1092" s="19" t="e">
        <f>#REF!-#REF!</f>
        <v>#REF!</v>
      </c>
      <c r="AM1092" s="19" t="e">
        <f>Q1092-#REF!</f>
        <v>#REF!</v>
      </c>
      <c r="AN1092" s="19" t="e">
        <f>R1092-#REF!</f>
        <v>#REF!</v>
      </c>
      <c r="AO1092" s="19" t="e">
        <f>#REF!-#REF!</f>
        <v>#REF!</v>
      </c>
      <c r="AP1092" s="223" t="e">
        <f>IF(AK1092&gt;0,AK1092/#REF!*100,"")</f>
        <v>#REF!</v>
      </c>
      <c r="AQ1092" s="223" t="e">
        <f>IF(AL1092&gt;0,AL1092/#REF!*100,"")</f>
        <v>#REF!</v>
      </c>
      <c r="AR1092" s="223" t="e">
        <f t="shared" si="2375"/>
        <v>#REF!</v>
      </c>
      <c r="AS1092" s="223" t="e">
        <f t="shared" si="2376"/>
        <v>#REF!</v>
      </c>
      <c r="AT1092" s="223" t="e">
        <f>IF(AO1092&gt;0,AO1092/#REF!*100,"")</f>
        <v>#REF!</v>
      </c>
    </row>
    <row r="1093" spans="1:46" ht="15" hidden="1" customHeight="1" outlineLevel="1" thickBot="1">
      <c r="A1093" s="21" t="s">
        <v>18</v>
      </c>
      <c r="B1093" s="22" t="s">
        <v>21</v>
      </c>
      <c r="C1093" s="502" t="s">
        <v>302</v>
      </c>
      <c r="D1093" s="23"/>
      <c r="E1093" s="23"/>
      <c r="F1093" s="23"/>
      <c r="G1093" s="141"/>
      <c r="H1093" s="141"/>
      <c r="I1093" s="141"/>
      <c r="J1093" s="141"/>
      <c r="K1093" s="141"/>
      <c r="L1093" s="20">
        <f t="shared" si="2420"/>
        <v>0</v>
      </c>
      <c r="M1093" s="143"/>
      <c r="N1093" s="26"/>
      <c r="O1093" s="26"/>
      <c r="P1093" s="52"/>
      <c r="Q1093" s="756"/>
      <c r="R1093" s="756"/>
      <c r="S1093" s="756"/>
      <c r="T1093" s="756"/>
      <c r="U1093" s="67"/>
      <c r="V1093" s="126"/>
      <c r="W1093" s="24"/>
      <c r="X1093" s="24"/>
      <c r="Y1093" s="24"/>
      <c r="Z1093" s="20">
        <f t="shared" si="2421"/>
        <v>0</v>
      </c>
      <c r="AA1093" s="143"/>
      <c r="AB1093" s="26"/>
      <c r="AC1093" s="26"/>
      <c r="AD1093" s="52"/>
      <c r="AE1093" s="67"/>
      <c r="AF1093" s="126"/>
      <c r="AG1093" s="24"/>
      <c r="AH1093" s="24"/>
      <c r="AI1093" s="24"/>
      <c r="AJ1093" s="44"/>
      <c r="AK1093" s="19" t="e">
        <f>#REF!-U1093</f>
        <v>#REF!</v>
      </c>
      <c r="AL1093" s="19" t="e">
        <f>#REF!-#REF!</f>
        <v>#REF!</v>
      </c>
      <c r="AM1093" s="19" t="e">
        <f>Q1093-#REF!</f>
        <v>#REF!</v>
      </c>
      <c r="AN1093" s="19" t="e">
        <f>R1093-#REF!</f>
        <v>#REF!</v>
      </c>
      <c r="AO1093" s="19" t="e">
        <f>#REF!-#REF!</f>
        <v>#REF!</v>
      </c>
      <c r="AP1093" s="223" t="e">
        <f>IF(AK1093&gt;0,AK1093/#REF!*100,"")</f>
        <v>#REF!</v>
      </c>
      <c r="AQ1093" s="223" t="e">
        <f>IF(AL1093&gt;0,AL1093/#REF!*100,"")</f>
        <v>#REF!</v>
      </c>
      <c r="AR1093" s="223" t="e">
        <f t="shared" si="2375"/>
        <v>#REF!</v>
      </c>
      <c r="AS1093" s="223" t="e">
        <f t="shared" si="2376"/>
        <v>#REF!</v>
      </c>
      <c r="AT1093" s="223" t="e">
        <f>IF(AO1093&gt;0,AO1093/#REF!*100,"")</f>
        <v>#REF!</v>
      </c>
    </row>
    <row r="1094" spans="1:46" ht="15" hidden="1" customHeight="1" outlineLevel="1" thickBot="1">
      <c r="A1094" s="21" t="s">
        <v>35</v>
      </c>
      <c r="B1094" s="22" t="s">
        <v>22</v>
      </c>
      <c r="C1094" s="502" t="s">
        <v>302</v>
      </c>
      <c r="D1094" s="23"/>
      <c r="E1094" s="23"/>
      <c r="F1094" s="23"/>
      <c r="G1094" s="141"/>
      <c r="H1094" s="141"/>
      <c r="I1094" s="141"/>
      <c r="J1094" s="141"/>
      <c r="K1094" s="141"/>
      <c r="L1094" s="20">
        <f t="shared" si="2420"/>
        <v>0</v>
      </c>
      <c r="M1094" s="143"/>
      <c r="N1094" s="26"/>
      <c r="O1094" s="26"/>
      <c r="P1094" s="52"/>
      <c r="Q1094" s="756"/>
      <c r="R1094" s="756"/>
      <c r="S1094" s="756"/>
      <c r="T1094" s="756"/>
      <c r="U1094" s="67"/>
      <c r="V1094" s="126"/>
      <c r="W1094" s="24"/>
      <c r="X1094" s="24"/>
      <c r="Y1094" s="24"/>
      <c r="Z1094" s="20">
        <f t="shared" si="2421"/>
        <v>0</v>
      </c>
      <c r="AA1094" s="143"/>
      <c r="AB1094" s="26"/>
      <c r="AC1094" s="26"/>
      <c r="AD1094" s="52"/>
      <c r="AE1094" s="67"/>
      <c r="AF1094" s="126"/>
      <c r="AG1094" s="24"/>
      <c r="AH1094" s="24"/>
      <c r="AI1094" s="24"/>
      <c r="AJ1094" s="44"/>
      <c r="AK1094" s="19" t="e">
        <f>#REF!-U1094</f>
        <v>#REF!</v>
      </c>
      <c r="AL1094" s="19" t="e">
        <f>#REF!-#REF!</f>
        <v>#REF!</v>
      </c>
      <c r="AM1094" s="19" t="e">
        <f>Q1094-#REF!</f>
        <v>#REF!</v>
      </c>
      <c r="AN1094" s="19" t="e">
        <f>R1094-#REF!</f>
        <v>#REF!</v>
      </c>
      <c r="AO1094" s="19" t="e">
        <f>#REF!-#REF!</f>
        <v>#REF!</v>
      </c>
      <c r="AP1094" s="223" t="e">
        <f>IF(AK1094&gt;0,AK1094/#REF!*100,"")</f>
        <v>#REF!</v>
      </c>
      <c r="AQ1094" s="223" t="e">
        <f>IF(AL1094&gt;0,AL1094/#REF!*100,"")</f>
        <v>#REF!</v>
      </c>
      <c r="AR1094" s="223" t="e">
        <f t="shared" ref="AR1094:AR1125" si="2424">IF(AM1094&gt;0,AM1094/Q1094*100,"")</f>
        <v>#REF!</v>
      </c>
      <c r="AS1094" s="223" t="e">
        <f t="shared" ref="AS1094:AS1125" si="2425">IF(AN1094&gt;0,AN1094/R1094*100,"")</f>
        <v>#REF!</v>
      </c>
      <c r="AT1094" s="223" t="e">
        <f>IF(AO1094&gt;0,AO1094/#REF!*100,"")</f>
        <v>#REF!</v>
      </c>
    </row>
    <row r="1095" spans="1:46" ht="15" hidden="1" customHeight="1" outlineLevel="1" thickBot="1">
      <c r="A1095" s="21" t="s">
        <v>33</v>
      </c>
      <c r="B1095" s="22" t="s">
        <v>23</v>
      </c>
      <c r="C1095" s="502" t="s">
        <v>302</v>
      </c>
      <c r="D1095" s="23"/>
      <c r="E1095" s="23"/>
      <c r="F1095" s="23"/>
      <c r="G1095" s="141"/>
      <c r="H1095" s="141"/>
      <c r="I1095" s="141"/>
      <c r="J1095" s="141"/>
      <c r="K1095" s="141"/>
      <c r="L1095" s="20">
        <f t="shared" si="2420"/>
        <v>0</v>
      </c>
      <c r="M1095" s="143"/>
      <c r="N1095" s="26"/>
      <c r="O1095" s="26"/>
      <c r="P1095" s="52"/>
      <c r="Q1095" s="756"/>
      <c r="R1095" s="756"/>
      <c r="S1095" s="756"/>
      <c r="T1095" s="756"/>
      <c r="U1095" s="67"/>
      <c r="V1095" s="126"/>
      <c r="W1095" s="24"/>
      <c r="X1095" s="24"/>
      <c r="Y1095" s="24"/>
      <c r="Z1095" s="20">
        <f t="shared" si="2421"/>
        <v>0</v>
      </c>
      <c r="AA1095" s="143"/>
      <c r="AB1095" s="26"/>
      <c r="AC1095" s="26"/>
      <c r="AD1095" s="52"/>
      <c r="AE1095" s="67"/>
      <c r="AF1095" s="126"/>
      <c r="AG1095" s="24"/>
      <c r="AH1095" s="24"/>
      <c r="AI1095" s="24"/>
      <c r="AJ1095" s="44"/>
      <c r="AK1095" s="19" t="e">
        <f>#REF!-U1095</f>
        <v>#REF!</v>
      </c>
      <c r="AL1095" s="19" t="e">
        <f>#REF!-#REF!</f>
        <v>#REF!</v>
      </c>
      <c r="AM1095" s="19" t="e">
        <f>Q1095-#REF!</f>
        <v>#REF!</v>
      </c>
      <c r="AN1095" s="19" t="e">
        <f>R1095-#REF!</f>
        <v>#REF!</v>
      </c>
      <c r="AO1095" s="19" t="e">
        <f>#REF!-#REF!</f>
        <v>#REF!</v>
      </c>
      <c r="AP1095" s="223" t="e">
        <f>IF(AK1095&gt;0,AK1095/#REF!*100,"")</f>
        <v>#REF!</v>
      </c>
      <c r="AQ1095" s="223" t="e">
        <f>IF(AL1095&gt;0,AL1095/#REF!*100,"")</f>
        <v>#REF!</v>
      </c>
      <c r="AR1095" s="223" t="e">
        <f t="shared" si="2424"/>
        <v>#REF!</v>
      </c>
      <c r="AS1095" s="223" t="e">
        <f t="shared" si="2425"/>
        <v>#REF!</v>
      </c>
      <c r="AT1095" s="223" t="e">
        <f>IF(AO1095&gt;0,AO1095/#REF!*100,"")</f>
        <v>#REF!</v>
      </c>
    </row>
    <row r="1096" spans="1:46" ht="15" hidden="1" customHeight="1" outlineLevel="1" thickBot="1">
      <c r="A1096" s="21" t="s">
        <v>34</v>
      </c>
      <c r="B1096" s="22" t="s">
        <v>24</v>
      </c>
      <c r="C1096" s="502" t="s">
        <v>302</v>
      </c>
      <c r="D1096" s="23"/>
      <c r="E1096" s="23"/>
      <c r="F1096" s="23"/>
      <c r="G1096" s="141"/>
      <c r="H1096" s="141"/>
      <c r="I1096" s="141"/>
      <c r="J1096" s="141"/>
      <c r="K1096" s="141"/>
      <c r="L1096" s="20">
        <f t="shared" si="2420"/>
        <v>0</v>
      </c>
      <c r="M1096" s="143"/>
      <c r="N1096" s="26"/>
      <c r="O1096" s="26"/>
      <c r="P1096" s="52"/>
      <c r="Q1096" s="756"/>
      <c r="R1096" s="756"/>
      <c r="S1096" s="756"/>
      <c r="T1096" s="756"/>
      <c r="U1096" s="67"/>
      <c r="V1096" s="126"/>
      <c r="W1096" s="24"/>
      <c r="X1096" s="24"/>
      <c r="Y1096" s="24"/>
      <c r="Z1096" s="20">
        <f t="shared" si="2421"/>
        <v>0</v>
      </c>
      <c r="AA1096" s="143"/>
      <c r="AB1096" s="26"/>
      <c r="AC1096" s="26"/>
      <c r="AD1096" s="52"/>
      <c r="AE1096" s="67"/>
      <c r="AF1096" s="126"/>
      <c r="AG1096" s="24"/>
      <c r="AH1096" s="24"/>
      <c r="AI1096" s="24"/>
      <c r="AJ1096" s="44"/>
      <c r="AK1096" s="19" t="e">
        <f>#REF!-U1096</f>
        <v>#REF!</v>
      </c>
      <c r="AL1096" s="19" t="e">
        <f>#REF!-#REF!</f>
        <v>#REF!</v>
      </c>
      <c r="AM1096" s="19" t="e">
        <f>Q1096-#REF!</f>
        <v>#REF!</v>
      </c>
      <c r="AN1096" s="19" t="e">
        <f>R1096-#REF!</f>
        <v>#REF!</v>
      </c>
      <c r="AO1096" s="19" t="e">
        <f>#REF!-#REF!</f>
        <v>#REF!</v>
      </c>
      <c r="AP1096" s="223" t="e">
        <f>IF(AK1096&gt;0,AK1096/#REF!*100,"")</f>
        <v>#REF!</v>
      </c>
      <c r="AQ1096" s="223" t="e">
        <f>IF(AL1096&gt;0,AL1096/#REF!*100,"")</f>
        <v>#REF!</v>
      </c>
      <c r="AR1096" s="223" t="e">
        <f t="shared" si="2424"/>
        <v>#REF!</v>
      </c>
      <c r="AS1096" s="223" t="e">
        <f t="shared" si="2425"/>
        <v>#REF!</v>
      </c>
      <c r="AT1096" s="223" t="e">
        <f>IF(AO1096&gt;0,AO1096/#REF!*100,"")</f>
        <v>#REF!</v>
      </c>
    </row>
    <row r="1097" spans="1:46" ht="15" hidden="1" customHeight="1" outlineLevel="1" thickBot="1">
      <c r="A1097" s="2594">
        <v>4</v>
      </c>
      <c r="B1097" s="2578" t="s">
        <v>26</v>
      </c>
      <c r="C1097" s="502" t="s">
        <v>302</v>
      </c>
      <c r="D1097" s="23"/>
      <c r="E1097" s="23"/>
      <c r="F1097" s="23"/>
      <c r="G1097" s="141"/>
      <c r="H1097" s="141"/>
      <c r="I1097" s="141"/>
      <c r="J1097" s="141"/>
      <c r="K1097" s="141"/>
      <c r="L1097" s="20">
        <f t="shared" si="2420"/>
        <v>0</v>
      </c>
      <c r="M1097" s="143"/>
      <c r="N1097" s="26"/>
      <c r="O1097" s="26"/>
      <c r="P1097" s="52"/>
      <c r="Q1097" s="756"/>
      <c r="R1097" s="756"/>
      <c r="S1097" s="756"/>
      <c r="T1097" s="756"/>
      <c r="U1097" s="20">
        <f t="shared" ref="U1097:Y1099" si="2426">U1100+U1113</f>
        <v>0</v>
      </c>
      <c r="V1097" s="136">
        <f t="shared" si="2426"/>
        <v>0</v>
      </c>
      <c r="W1097" s="20">
        <f t="shared" si="2426"/>
        <v>0</v>
      </c>
      <c r="X1097" s="20">
        <f t="shared" si="2426"/>
        <v>0</v>
      </c>
      <c r="Y1097" s="20">
        <f t="shared" si="2426"/>
        <v>0</v>
      </c>
      <c r="Z1097" s="20">
        <f t="shared" si="2421"/>
        <v>0</v>
      </c>
      <c r="AA1097" s="143"/>
      <c r="AB1097" s="26"/>
      <c r="AC1097" s="26"/>
      <c r="AD1097" s="52"/>
      <c r="AE1097" s="20">
        <f t="shared" ref="AE1097:AI1097" si="2427">AE1100+AE1113</f>
        <v>0</v>
      </c>
      <c r="AF1097" s="136">
        <f t="shared" si="2427"/>
        <v>0</v>
      </c>
      <c r="AG1097" s="20">
        <f t="shared" si="2427"/>
        <v>0</v>
      </c>
      <c r="AH1097" s="20">
        <f t="shared" si="2427"/>
        <v>0</v>
      </c>
      <c r="AI1097" s="20">
        <f t="shared" si="2427"/>
        <v>0</v>
      </c>
      <c r="AJ1097" s="19"/>
      <c r="AK1097" s="19" t="e">
        <f>#REF!-U1097</f>
        <v>#REF!</v>
      </c>
      <c r="AL1097" s="19" t="e">
        <f>#REF!-#REF!</f>
        <v>#REF!</v>
      </c>
      <c r="AM1097" s="19" t="e">
        <f>Q1097-#REF!</f>
        <v>#REF!</v>
      </c>
      <c r="AN1097" s="19" t="e">
        <f>R1097-#REF!</f>
        <v>#REF!</v>
      </c>
      <c r="AO1097" s="19" t="e">
        <f>#REF!-#REF!</f>
        <v>#REF!</v>
      </c>
      <c r="AP1097" s="223" t="e">
        <f>IF(AK1097&gt;0,AK1097/#REF!*100,"")</f>
        <v>#REF!</v>
      </c>
      <c r="AQ1097" s="223" t="e">
        <f>IF(AL1097&gt;0,AL1097/#REF!*100,"")</f>
        <v>#REF!</v>
      </c>
      <c r="AR1097" s="223" t="e">
        <f t="shared" si="2424"/>
        <v>#REF!</v>
      </c>
      <c r="AS1097" s="223" t="e">
        <f t="shared" si="2425"/>
        <v>#REF!</v>
      </c>
      <c r="AT1097" s="223" t="e">
        <f>IF(AO1097&gt;0,AO1097/#REF!*100,"")</f>
        <v>#REF!</v>
      </c>
    </row>
    <row r="1098" spans="1:46" ht="15" hidden="1" customHeight="1" outlineLevel="1" thickBot="1">
      <c r="A1098" s="2594"/>
      <c r="B1098" s="2588"/>
      <c r="C1098" s="502" t="s">
        <v>303</v>
      </c>
      <c r="D1098" s="23"/>
      <c r="E1098" s="23"/>
      <c r="F1098" s="23"/>
      <c r="G1098" s="141"/>
      <c r="H1098" s="141"/>
      <c r="I1098" s="141"/>
      <c r="J1098" s="141"/>
      <c r="K1098" s="141"/>
      <c r="L1098" s="20">
        <f t="shared" si="2420"/>
        <v>0</v>
      </c>
      <c r="M1098" s="143"/>
      <c r="N1098" s="26"/>
      <c r="O1098" s="26"/>
      <c r="P1098" s="52"/>
      <c r="Q1098" s="756"/>
      <c r="R1098" s="756"/>
      <c r="S1098" s="756"/>
      <c r="T1098" s="756"/>
      <c r="U1098" s="20">
        <f t="shared" si="2426"/>
        <v>0</v>
      </c>
      <c r="V1098" s="136">
        <f t="shared" si="2426"/>
        <v>0</v>
      </c>
      <c r="W1098" s="20">
        <f t="shared" si="2426"/>
        <v>0</v>
      </c>
      <c r="X1098" s="20">
        <f t="shared" si="2426"/>
        <v>0</v>
      </c>
      <c r="Y1098" s="20">
        <f t="shared" si="2426"/>
        <v>0</v>
      </c>
      <c r="Z1098" s="20">
        <f t="shared" si="2421"/>
        <v>0</v>
      </c>
      <c r="AA1098" s="143"/>
      <c r="AB1098" s="26"/>
      <c r="AC1098" s="26"/>
      <c r="AD1098" s="52"/>
      <c r="AE1098" s="20">
        <f t="shared" ref="AE1098:AI1098" si="2428">AE1101+AE1114</f>
        <v>0</v>
      </c>
      <c r="AF1098" s="136">
        <f t="shared" si="2428"/>
        <v>0</v>
      </c>
      <c r="AG1098" s="20">
        <f t="shared" si="2428"/>
        <v>0</v>
      </c>
      <c r="AH1098" s="20">
        <f t="shared" si="2428"/>
        <v>0</v>
      </c>
      <c r="AI1098" s="20">
        <f t="shared" si="2428"/>
        <v>0</v>
      </c>
      <c r="AJ1098" s="19"/>
      <c r="AK1098" s="19" t="e">
        <f>#REF!-U1098</f>
        <v>#REF!</v>
      </c>
      <c r="AL1098" s="19" t="e">
        <f>#REF!-#REF!</f>
        <v>#REF!</v>
      </c>
      <c r="AM1098" s="19" t="e">
        <f>Q1098-#REF!</f>
        <v>#REF!</v>
      </c>
      <c r="AN1098" s="19" t="e">
        <f>R1098-#REF!</f>
        <v>#REF!</v>
      </c>
      <c r="AO1098" s="19" t="e">
        <f>#REF!-#REF!</f>
        <v>#REF!</v>
      </c>
      <c r="AP1098" s="223" t="e">
        <f>IF(AK1098&gt;0,AK1098/#REF!*100,"")</f>
        <v>#REF!</v>
      </c>
      <c r="AQ1098" s="223" t="e">
        <f>IF(AL1098&gt;0,AL1098/#REF!*100,"")</f>
        <v>#REF!</v>
      </c>
      <c r="AR1098" s="223" t="e">
        <f t="shared" si="2424"/>
        <v>#REF!</v>
      </c>
      <c r="AS1098" s="223" t="e">
        <f t="shared" si="2425"/>
        <v>#REF!</v>
      </c>
      <c r="AT1098" s="223" t="e">
        <f>IF(AO1098&gt;0,AO1098/#REF!*100,"")</f>
        <v>#REF!</v>
      </c>
    </row>
    <row r="1099" spans="1:46" ht="15" hidden="1" customHeight="1" outlineLevel="1" thickBot="1">
      <c r="A1099" s="2594"/>
      <c r="B1099" s="2588"/>
      <c r="C1099" s="503" t="s">
        <v>31</v>
      </c>
      <c r="D1099" s="27"/>
      <c r="E1099" s="27"/>
      <c r="F1099" s="27"/>
      <c r="G1099" s="146"/>
      <c r="H1099" s="146"/>
      <c r="I1099" s="146"/>
      <c r="J1099" s="146"/>
      <c r="K1099" s="146"/>
      <c r="L1099" s="28">
        <f t="shared" ref="L1099:P1099" si="2429">IF(L1086&gt;0,L1097/L1086*100,)</f>
        <v>0</v>
      </c>
      <c r="M1099" s="28">
        <f t="shared" si="2429"/>
        <v>0</v>
      </c>
      <c r="N1099" s="28">
        <f t="shared" si="2429"/>
        <v>0</v>
      </c>
      <c r="O1099" s="28">
        <f t="shared" si="2429"/>
        <v>0</v>
      </c>
      <c r="P1099" s="53">
        <f t="shared" si="2429"/>
        <v>0</v>
      </c>
      <c r="Q1099" s="756"/>
      <c r="R1099" s="756"/>
      <c r="S1099" s="756"/>
      <c r="T1099" s="756"/>
      <c r="U1099" s="20">
        <f t="shared" si="2426"/>
        <v>0</v>
      </c>
      <c r="V1099" s="136">
        <f t="shared" si="2426"/>
        <v>0</v>
      </c>
      <c r="W1099" s="20">
        <f t="shared" si="2426"/>
        <v>0</v>
      </c>
      <c r="X1099" s="20">
        <f t="shared" si="2426"/>
        <v>0</v>
      </c>
      <c r="Y1099" s="20">
        <f t="shared" si="2426"/>
        <v>0</v>
      </c>
      <c r="Z1099" s="28">
        <f t="shared" ref="Z1099:AD1099" si="2430">IF(Z1086&gt;0,Z1097/Z1086*100,)</f>
        <v>0</v>
      </c>
      <c r="AA1099" s="28">
        <f t="shared" si="2430"/>
        <v>0</v>
      </c>
      <c r="AB1099" s="28">
        <f t="shared" si="2430"/>
        <v>0</v>
      </c>
      <c r="AC1099" s="28">
        <f t="shared" si="2430"/>
        <v>0</v>
      </c>
      <c r="AD1099" s="53">
        <f t="shared" si="2430"/>
        <v>0</v>
      </c>
      <c r="AE1099" s="20">
        <f t="shared" ref="AE1099:AI1099" si="2431">AE1102+AE1115</f>
        <v>0</v>
      </c>
      <c r="AF1099" s="136">
        <f t="shared" si="2431"/>
        <v>0</v>
      </c>
      <c r="AG1099" s="20">
        <f t="shared" si="2431"/>
        <v>0</v>
      </c>
      <c r="AH1099" s="20">
        <f t="shared" si="2431"/>
        <v>0</v>
      </c>
      <c r="AI1099" s="20">
        <f t="shared" si="2431"/>
        <v>0</v>
      </c>
      <c r="AJ1099" s="19"/>
      <c r="AK1099" s="19" t="e">
        <f>#REF!-U1099</f>
        <v>#REF!</v>
      </c>
      <c r="AL1099" s="19" t="e">
        <f>#REF!-#REF!</f>
        <v>#REF!</v>
      </c>
      <c r="AM1099" s="19" t="e">
        <f>Q1099-#REF!</f>
        <v>#REF!</v>
      </c>
      <c r="AN1099" s="19" t="e">
        <f>R1099-#REF!</f>
        <v>#REF!</v>
      </c>
      <c r="AO1099" s="19" t="e">
        <f>#REF!-#REF!</f>
        <v>#REF!</v>
      </c>
      <c r="AP1099" s="223" t="e">
        <f>IF(AK1099&gt;0,AK1099/#REF!*100,"")</f>
        <v>#REF!</v>
      </c>
      <c r="AQ1099" s="223" t="e">
        <f>IF(AL1099&gt;0,AL1099/#REF!*100,"")</f>
        <v>#REF!</v>
      </c>
      <c r="AR1099" s="223" t="e">
        <f t="shared" si="2424"/>
        <v>#REF!</v>
      </c>
      <c r="AS1099" s="223" t="e">
        <f t="shared" si="2425"/>
        <v>#REF!</v>
      </c>
      <c r="AT1099" s="223" t="e">
        <f>IF(AO1099&gt;0,AO1099/#REF!*100,"")</f>
        <v>#REF!</v>
      </c>
    </row>
    <row r="1100" spans="1:46" ht="15" hidden="1" customHeight="1" outlineLevel="1" thickBot="1">
      <c r="A1100" s="2594"/>
      <c r="B1100" s="2579"/>
      <c r="C1100" s="503" t="s">
        <v>32</v>
      </c>
      <c r="D1100" s="27"/>
      <c r="E1100" s="27"/>
      <c r="F1100" s="27"/>
      <c r="G1100" s="146"/>
      <c r="H1100" s="146"/>
      <c r="I1100" s="146"/>
      <c r="J1100" s="146"/>
      <c r="K1100" s="146"/>
      <c r="L1100" s="28">
        <f t="shared" ref="L1100:P1100" si="2432">IF(L1091&gt;0,L1097/L1091*100,)</f>
        <v>0</v>
      </c>
      <c r="M1100" s="28">
        <f t="shared" si="2432"/>
        <v>0</v>
      </c>
      <c r="N1100" s="28">
        <f t="shared" si="2432"/>
        <v>0</v>
      </c>
      <c r="O1100" s="28">
        <f t="shared" si="2432"/>
        <v>0</v>
      </c>
      <c r="P1100" s="53">
        <f t="shared" si="2432"/>
        <v>0</v>
      </c>
      <c r="Q1100" s="756"/>
      <c r="R1100" s="756"/>
      <c r="S1100" s="756"/>
      <c r="T1100" s="756"/>
      <c r="U1100" s="20">
        <f t="shared" ref="U1100:Y1102" si="2433">U1104+U1108</f>
        <v>0</v>
      </c>
      <c r="V1100" s="136">
        <f t="shared" si="2433"/>
        <v>0</v>
      </c>
      <c r="W1100" s="20">
        <f t="shared" si="2433"/>
        <v>0</v>
      </c>
      <c r="X1100" s="20">
        <f t="shared" si="2433"/>
        <v>0</v>
      </c>
      <c r="Y1100" s="20">
        <f t="shared" si="2433"/>
        <v>0</v>
      </c>
      <c r="Z1100" s="28">
        <f t="shared" ref="Z1100:AD1100" si="2434">IF(Z1091&gt;0,Z1097/Z1091*100,)</f>
        <v>0</v>
      </c>
      <c r="AA1100" s="28">
        <f t="shared" si="2434"/>
        <v>0</v>
      </c>
      <c r="AB1100" s="28">
        <f t="shared" si="2434"/>
        <v>0</v>
      </c>
      <c r="AC1100" s="28">
        <f t="shared" si="2434"/>
        <v>0</v>
      </c>
      <c r="AD1100" s="53">
        <f t="shared" si="2434"/>
        <v>0</v>
      </c>
      <c r="AE1100" s="20">
        <f t="shared" ref="AE1100:AI1100" si="2435">AE1104+AE1108</f>
        <v>0</v>
      </c>
      <c r="AF1100" s="136">
        <f t="shared" si="2435"/>
        <v>0</v>
      </c>
      <c r="AG1100" s="20">
        <f t="shared" si="2435"/>
        <v>0</v>
      </c>
      <c r="AH1100" s="20">
        <f t="shared" si="2435"/>
        <v>0</v>
      </c>
      <c r="AI1100" s="20">
        <f t="shared" si="2435"/>
        <v>0</v>
      </c>
      <c r="AJ1100" s="19"/>
      <c r="AK1100" s="19" t="e">
        <f>#REF!-U1100</f>
        <v>#REF!</v>
      </c>
      <c r="AL1100" s="19" t="e">
        <f>#REF!-#REF!</f>
        <v>#REF!</v>
      </c>
      <c r="AM1100" s="19" t="e">
        <f>Q1100-#REF!</f>
        <v>#REF!</v>
      </c>
      <c r="AN1100" s="19" t="e">
        <f>R1100-#REF!</f>
        <v>#REF!</v>
      </c>
      <c r="AO1100" s="19" t="e">
        <f>#REF!-#REF!</f>
        <v>#REF!</v>
      </c>
      <c r="AP1100" s="223" t="e">
        <f>IF(AK1100&gt;0,AK1100/#REF!*100,"")</f>
        <v>#REF!</v>
      </c>
      <c r="AQ1100" s="223" t="e">
        <f>IF(AL1100&gt;0,AL1100/#REF!*100,"")</f>
        <v>#REF!</v>
      </c>
      <c r="AR1100" s="223" t="e">
        <f t="shared" si="2424"/>
        <v>#REF!</v>
      </c>
      <c r="AS1100" s="223" t="e">
        <f t="shared" si="2425"/>
        <v>#REF!</v>
      </c>
      <c r="AT1100" s="223" t="e">
        <f>IF(AO1100&gt;0,AO1100/#REF!*100,"")</f>
        <v>#REF!</v>
      </c>
    </row>
    <row r="1101" spans="1:46" ht="15" hidden="1" customHeight="1" outlineLevel="1" thickBot="1">
      <c r="A1101" s="2594" t="s">
        <v>17</v>
      </c>
      <c r="B1101" s="2583" t="s">
        <v>21</v>
      </c>
      <c r="C1101" s="502" t="s">
        <v>302</v>
      </c>
      <c r="D1101" s="23"/>
      <c r="E1101" s="23"/>
      <c r="F1101" s="23"/>
      <c r="G1101" s="141"/>
      <c r="H1101" s="141"/>
      <c r="I1101" s="141"/>
      <c r="J1101" s="141"/>
      <c r="K1101" s="141"/>
      <c r="L1101" s="20">
        <f>SUM(M1101:P1101)</f>
        <v>0</v>
      </c>
      <c r="M1101" s="126"/>
      <c r="N1101" s="24"/>
      <c r="O1101" s="24"/>
      <c r="P1101" s="51"/>
      <c r="Q1101" s="756"/>
      <c r="R1101" s="756"/>
      <c r="S1101" s="756"/>
      <c r="T1101" s="756"/>
      <c r="U1101" s="20">
        <f t="shared" si="2433"/>
        <v>0</v>
      </c>
      <c r="V1101" s="136">
        <f t="shared" si="2433"/>
        <v>0</v>
      </c>
      <c r="W1101" s="20">
        <f t="shared" si="2433"/>
        <v>0</v>
      </c>
      <c r="X1101" s="20">
        <f t="shared" si="2433"/>
        <v>0</v>
      </c>
      <c r="Y1101" s="20">
        <f t="shared" si="2433"/>
        <v>0</v>
      </c>
      <c r="Z1101" s="20">
        <f>SUM(AA1101:AD1101)</f>
        <v>0</v>
      </c>
      <c r="AA1101" s="126"/>
      <c r="AB1101" s="24"/>
      <c r="AC1101" s="24"/>
      <c r="AD1101" s="51"/>
      <c r="AE1101" s="20">
        <f t="shared" ref="AE1101:AI1101" si="2436">AE1105+AE1109</f>
        <v>0</v>
      </c>
      <c r="AF1101" s="136">
        <f t="shared" si="2436"/>
        <v>0</v>
      </c>
      <c r="AG1101" s="20">
        <f t="shared" si="2436"/>
        <v>0</v>
      </c>
      <c r="AH1101" s="20">
        <f t="shared" si="2436"/>
        <v>0</v>
      </c>
      <c r="AI1101" s="20">
        <f t="shared" si="2436"/>
        <v>0</v>
      </c>
      <c r="AJ1101" s="19"/>
      <c r="AK1101" s="19" t="e">
        <f>#REF!-U1101</f>
        <v>#REF!</v>
      </c>
      <c r="AL1101" s="19" t="e">
        <f>#REF!-#REF!</f>
        <v>#REF!</v>
      </c>
      <c r="AM1101" s="19" t="e">
        <f>Q1101-#REF!</f>
        <v>#REF!</v>
      </c>
      <c r="AN1101" s="19" t="e">
        <f>R1101-#REF!</f>
        <v>#REF!</v>
      </c>
      <c r="AO1101" s="19" t="e">
        <f>#REF!-#REF!</f>
        <v>#REF!</v>
      </c>
      <c r="AP1101" s="223" t="e">
        <f>IF(AK1101&gt;0,AK1101/#REF!*100,"")</f>
        <v>#REF!</v>
      </c>
      <c r="AQ1101" s="223" t="e">
        <f>IF(AL1101&gt;0,AL1101/#REF!*100,"")</f>
        <v>#REF!</v>
      </c>
      <c r="AR1101" s="223" t="e">
        <f t="shared" si="2424"/>
        <v>#REF!</v>
      </c>
      <c r="AS1101" s="223" t="e">
        <f t="shared" si="2425"/>
        <v>#REF!</v>
      </c>
      <c r="AT1101" s="223" t="e">
        <f>IF(AO1101&gt;0,AO1101/#REF!*100,"")</f>
        <v>#REF!</v>
      </c>
    </row>
    <row r="1102" spans="1:46" ht="15" hidden="1" customHeight="1" outlineLevel="1" thickBot="1">
      <c r="A1102" s="2594"/>
      <c r="B1102" s="2583"/>
      <c r="C1102" s="502" t="s">
        <v>303</v>
      </c>
      <c r="D1102" s="23"/>
      <c r="E1102" s="23"/>
      <c r="F1102" s="23"/>
      <c r="G1102" s="141"/>
      <c r="H1102" s="141"/>
      <c r="I1102" s="141"/>
      <c r="J1102" s="141"/>
      <c r="K1102" s="141"/>
      <c r="L1102" s="20">
        <f>SUM(M1102:P1102)</f>
        <v>0</v>
      </c>
      <c r="M1102" s="126"/>
      <c r="N1102" s="24"/>
      <c r="O1102" s="24"/>
      <c r="P1102" s="51"/>
      <c r="Q1102" s="756"/>
      <c r="R1102" s="756"/>
      <c r="S1102" s="756"/>
      <c r="T1102" s="756"/>
      <c r="U1102" s="20">
        <f t="shared" si="2433"/>
        <v>0</v>
      </c>
      <c r="V1102" s="136">
        <f t="shared" si="2433"/>
        <v>0</v>
      </c>
      <c r="W1102" s="20">
        <f t="shared" si="2433"/>
        <v>0</v>
      </c>
      <c r="X1102" s="20">
        <f t="shared" si="2433"/>
        <v>0</v>
      </c>
      <c r="Y1102" s="20">
        <f t="shared" si="2433"/>
        <v>0</v>
      </c>
      <c r="Z1102" s="20">
        <f>SUM(AA1102:AD1102)</f>
        <v>0</v>
      </c>
      <c r="AA1102" s="126"/>
      <c r="AB1102" s="24"/>
      <c r="AC1102" s="24"/>
      <c r="AD1102" s="51"/>
      <c r="AE1102" s="20">
        <f t="shared" ref="AE1102:AI1102" si="2437">AE1106+AE1110</f>
        <v>0</v>
      </c>
      <c r="AF1102" s="136">
        <f t="shared" si="2437"/>
        <v>0</v>
      </c>
      <c r="AG1102" s="20">
        <f t="shared" si="2437"/>
        <v>0</v>
      </c>
      <c r="AH1102" s="20">
        <f t="shared" si="2437"/>
        <v>0</v>
      </c>
      <c r="AI1102" s="20">
        <f t="shared" si="2437"/>
        <v>0</v>
      </c>
      <c r="AJ1102" s="19"/>
      <c r="AK1102" s="19" t="e">
        <f>#REF!-U1102</f>
        <v>#REF!</v>
      </c>
      <c r="AL1102" s="19" t="e">
        <f>#REF!-#REF!</f>
        <v>#REF!</v>
      </c>
      <c r="AM1102" s="19" t="e">
        <f>Q1102-#REF!</f>
        <v>#REF!</v>
      </c>
      <c r="AN1102" s="19" t="e">
        <f>R1102-#REF!</f>
        <v>#REF!</v>
      </c>
      <c r="AO1102" s="19" t="e">
        <f>#REF!-#REF!</f>
        <v>#REF!</v>
      </c>
      <c r="AP1102" s="223" t="e">
        <f>IF(AK1102&gt;0,AK1102/#REF!*100,"")</f>
        <v>#REF!</v>
      </c>
      <c r="AQ1102" s="223" t="e">
        <f>IF(AL1102&gt;0,AL1102/#REF!*100,"")</f>
        <v>#REF!</v>
      </c>
      <c r="AR1102" s="223" t="e">
        <f t="shared" si="2424"/>
        <v>#REF!</v>
      </c>
      <c r="AS1102" s="223" t="e">
        <f t="shared" si="2425"/>
        <v>#REF!</v>
      </c>
      <c r="AT1102" s="223" t="e">
        <f>IF(AO1102&gt;0,AO1102/#REF!*100,"")</f>
        <v>#REF!</v>
      </c>
    </row>
    <row r="1103" spans="1:46" ht="15" hidden="1" customHeight="1" outlineLevel="1" thickBot="1">
      <c r="A1103" s="2594"/>
      <c r="B1103" s="2583"/>
      <c r="C1103" s="503" t="s">
        <v>27</v>
      </c>
      <c r="D1103" s="27"/>
      <c r="E1103" s="27"/>
      <c r="F1103" s="27"/>
      <c r="G1103" s="146"/>
      <c r="H1103" s="146"/>
      <c r="I1103" s="146"/>
      <c r="J1103" s="146"/>
      <c r="K1103" s="146"/>
      <c r="L1103" s="29">
        <f t="shared" ref="L1103:P1103" si="2438">IF(L1087&gt;0,L1101/L1087*100,)</f>
        <v>0</v>
      </c>
      <c r="M1103" s="29">
        <f t="shared" si="2438"/>
        <v>0</v>
      </c>
      <c r="N1103" s="29">
        <f t="shared" si="2438"/>
        <v>0</v>
      </c>
      <c r="O1103" s="29">
        <f t="shared" si="2438"/>
        <v>0</v>
      </c>
      <c r="P1103" s="54">
        <f t="shared" si="2438"/>
        <v>0</v>
      </c>
      <c r="Q1103" s="756"/>
      <c r="R1103" s="756"/>
      <c r="S1103" s="756"/>
      <c r="T1103" s="756"/>
      <c r="U1103" s="67"/>
      <c r="V1103" s="126"/>
      <c r="W1103" s="24"/>
      <c r="X1103" s="24"/>
      <c r="Y1103" s="24"/>
      <c r="Z1103" s="29">
        <f t="shared" ref="Z1103:AD1103" si="2439">IF(Z1087&gt;0,Z1101/Z1087*100,)</f>
        <v>0</v>
      </c>
      <c r="AA1103" s="29">
        <f t="shared" si="2439"/>
        <v>0</v>
      </c>
      <c r="AB1103" s="29">
        <f t="shared" si="2439"/>
        <v>0</v>
      </c>
      <c r="AC1103" s="29">
        <f t="shared" si="2439"/>
        <v>0</v>
      </c>
      <c r="AD1103" s="54">
        <f t="shared" si="2439"/>
        <v>0</v>
      </c>
      <c r="AE1103" s="67"/>
      <c r="AF1103" s="126"/>
      <c r="AG1103" s="24"/>
      <c r="AH1103" s="24"/>
      <c r="AI1103" s="24"/>
      <c r="AJ1103" s="44"/>
      <c r="AK1103" s="19" t="e">
        <f>#REF!-U1103</f>
        <v>#REF!</v>
      </c>
      <c r="AL1103" s="19" t="e">
        <f>#REF!-#REF!</f>
        <v>#REF!</v>
      </c>
      <c r="AM1103" s="19" t="e">
        <f>Q1103-#REF!</f>
        <v>#REF!</v>
      </c>
      <c r="AN1103" s="19" t="e">
        <f>R1103-#REF!</f>
        <v>#REF!</v>
      </c>
      <c r="AO1103" s="19" t="e">
        <f>#REF!-#REF!</f>
        <v>#REF!</v>
      </c>
      <c r="AP1103" s="223" t="e">
        <f>IF(AK1103&gt;0,AK1103/#REF!*100,"")</f>
        <v>#REF!</v>
      </c>
      <c r="AQ1103" s="223" t="e">
        <f>IF(AL1103&gt;0,AL1103/#REF!*100,"")</f>
        <v>#REF!</v>
      </c>
      <c r="AR1103" s="223" t="e">
        <f t="shared" si="2424"/>
        <v>#REF!</v>
      </c>
      <c r="AS1103" s="223" t="e">
        <f t="shared" si="2425"/>
        <v>#REF!</v>
      </c>
      <c r="AT1103" s="223" t="e">
        <f>IF(AO1103&gt;0,AO1103/#REF!*100,"")</f>
        <v>#REF!</v>
      </c>
    </row>
    <row r="1104" spans="1:46" ht="15" hidden="1" customHeight="1" outlineLevel="1" thickBot="1">
      <c r="A1104" s="2594"/>
      <c r="B1104" s="2583"/>
      <c r="C1104" s="503" t="s">
        <v>75</v>
      </c>
      <c r="D1104" s="27"/>
      <c r="E1104" s="27"/>
      <c r="F1104" s="27"/>
      <c r="G1104" s="146"/>
      <c r="H1104" s="146"/>
      <c r="I1104" s="146"/>
      <c r="J1104" s="146"/>
      <c r="K1104" s="146"/>
      <c r="L1104" s="29">
        <f t="shared" ref="L1104:P1104" si="2440">IF(L1093&gt;0,L1101/L1093*100,)</f>
        <v>0</v>
      </c>
      <c r="M1104" s="29">
        <f t="shared" si="2440"/>
        <v>0</v>
      </c>
      <c r="N1104" s="29">
        <f t="shared" si="2440"/>
        <v>0</v>
      </c>
      <c r="O1104" s="29">
        <f t="shared" si="2440"/>
        <v>0</v>
      </c>
      <c r="P1104" s="54">
        <f t="shared" si="2440"/>
        <v>0</v>
      </c>
      <c r="Q1104" s="756"/>
      <c r="R1104" s="756"/>
      <c r="S1104" s="756"/>
      <c r="T1104" s="756"/>
      <c r="U1104" s="67"/>
      <c r="V1104" s="126"/>
      <c r="W1104" s="24"/>
      <c r="X1104" s="24"/>
      <c r="Y1104" s="24"/>
      <c r="Z1104" s="29">
        <f t="shared" ref="Z1104:AD1104" si="2441">IF(Z1093&gt;0,Z1101/Z1093*100,)</f>
        <v>0</v>
      </c>
      <c r="AA1104" s="29">
        <f t="shared" si="2441"/>
        <v>0</v>
      </c>
      <c r="AB1104" s="29">
        <f t="shared" si="2441"/>
        <v>0</v>
      </c>
      <c r="AC1104" s="29">
        <f t="shared" si="2441"/>
        <v>0</v>
      </c>
      <c r="AD1104" s="54">
        <f t="shared" si="2441"/>
        <v>0</v>
      </c>
      <c r="AE1104" s="67"/>
      <c r="AF1104" s="126"/>
      <c r="AG1104" s="24"/>
      <c r="AH1104" s="24"/>
      <c r="AI1104" s="24"/>
      <c r="AJ1104" s="44"/>
      <c r="AK1104" s="19" t="e">
        <f>#REF!-U1104</f>
        <v>#REF!</v>
      </c>
      <c r="AL1104" s="19" t="e">
        <f>#REF!-#REF!</f>
        <v>#REF!</v>
      </c>
      <c r="AM1104" s="19" t="e">
        <f>Q1104-#REF!</f>
        <v>#REF!</v>
      </c>
      <c r="AN1104" s="19" t="e">
        <f>R1104-#REF!</f>
        <v>#REF!</v>
      </c>
      <c r="AO1104" s="19" t="e">
        <f>#REF!-#REF!</f>
        <v>#REF!</v>
      </c>
      <c r="AP1104" s="223" t="e">
        <f>IF(AK1104&gt;0,AK1104/#REF!*100,"")</f>
        <v>#REF!</v>
      </c>
      <c r="AQ1104" s="223" t="e">
        <f>IF(AL1104&gt;0,AL1104/#REF!*100,"")</f>
        <v>#REF!</v>
      </c>
      <c r="AR1104" s="223" t="e">
        <f t="shared" si="2424"/>
        <v>#REF!</v>
      </c>
      <c r="AS1104" s="223" t="e">
        <f t="shared" si="2425"/>
        <v>#REF!</v>
      </c>
      <c r="AT1104" s="223" t="e">
        <f>IF(AO1104&gt;0,AO1104/#REF!*100,"")</f>
        <v>#REF!</v>
      </c>
    </row>
    <row r="1105" spans="1:46" ht="15" hidden="1" customHeight="1" outlineLevel="1" thickBot="1">
      <c r="A1105" s="2594" t="s">
        <v>19</v>
      </c>
      <c r="B1105" s="2583" t="s">
        <v>22</v>
      </c>
      <c r="C1105" s="502" t="s">
        <v>302</v>
      </c>
      <c r="D1105" s="23"/>
      <c r="E1105" s="23"/>
      <c r="F1105" s="23"/>
      <c r="G1105" s="141"/>
      <c r="H1105" s="141"/>
      <c r="I1105" s="141"/>
      <c r="J1105" s="141"/>
      <c r="K1105" s="141"/>
      <c r="L1105" s="45">
        <f>SUM(M1105:P1105)</f>
        <v>0</v>
      </c>
      <c r="M1105" s="143"/>
      <c r="N1105" s="26"/>
      <c r="O1105" s="26"/>
      <c r="P1105" s="52"/>
      <c r="Q1105" s="756"/>
      <c r="R1105" s="756"/>
      <c r="S1105" s="756"/>
      <c r="T1105" s="756"/>
      <c r="U1105" s="20">
        <f t="shared" ref="U1105" si="2442">U1104*0.76*1.49/1000</f>
        <v>0</v>
      </c>
      <c r="V1105" s="136">
        <f>V1104*0.76*1.49/1000</f>
        <v>0</v>
      </c>
      <c r="W1105" s="20">
        <f>W1104*0.76*1.49/1000</f>
        <v>0</v>
      </c>
      <c r="X1105" s="20">
        <f>X1104*0.76*1.49/1000</f>
        <v>0</v>
      </c>
      <c r="Y1105" s="20">
        <f>Y1104*0.76*1.49/1000</f>
        <v>0</v>
      </c>
      <c r="Z1105" s="45">
        <f>SUM(AA1105:AD1105)</f>
        <v>0</v>
      </c>
      <c r="AA1105" s="143"/>
      <c r="AB1105" s="26"/>
      <c r="AC1105" s="26"/>
      <c r="AD1105" s="52"/>
      <c r="AE1105" s="20">
        <f t="shared" ref="AE1105" si="2443">AE1104*0.76*1.49/1000</f>
        <v>0</v>
      </c>
      <c r="AF1105" s="136">
        <f>AF1104*0.76*1.49/1000</f>
        <v>0</v>
      </c>
      <c r="AG1105" s="20">
        <f>AG1104*0.76*1.49/1000</f>
        <v>0</v>
      </c>
      <c r="AH1105" s="20">
        <f>AH1104*0.76*1.49/1000</f>
        <v>0</v>
      </c>
      <c r="AI1105" s="20">
        <f>AI1104*0.76*1.49/1000</f>
        <v>0</v>
      </c>
      <c r="AJ1105" s="19"/>
      <c r="AK1105" s="19" t="e">
        <f>#REF!-U1105</f>
        <v>#REF!</v>
      </c>
      <c r="AL1105" s="19" t="e">
        <f>#REF!-#REF!</f>
        <v>#REF!</v>
      </c>
      <c r="AM1105" s="19" t="e">
        <f>Q1105-#REF!</f>
        <v>#REF!</v>
      </c>
      <c r="AN1105" s="19" t="e">
        <f>R1105-#REF!</f>
        <v>#REF!</v>
      </c>
      <c r="AO1105" s="19" t="e">
        <f>#REF!-#REF!</f>
        <v>#REF!</v>
      </c>
      <c r="AP1105" s="223" t="e">
        <f>IF(AK1105&gt;0,AK1105/#REF!*100,"")</f>
        <v>#REF!</v>
      </c>
      <c r="AQ1105" s="223" t="e">
        <f>IF(AL1105&gt;0,AL1105/#REF!*100,"")</f>
        <v>#REF!</v>
      </c>
      <c r="AR1105" s="223" t="e">
        <f t="shared" si="2424"/>
        <v>#REF!</v>
      </c>
      <c r="AS1105" s="223" t="e">
        <f t="shared" si="2425"/>
        <v>#REF!</v>
      </c>
      <c r="AT1105" s="223" t="e">
        <f>IF(AO1105&gt;0,AO1105/#REF!*100,"")</f>
        <v>#REF!</v>
      </c>
    </row>
    <row r="1106" spans="1:46" ht="15" hidden="1" customHeight="1" outlineLevel="1" thickBot="1">
      <c r="A1106" s="2594"/>
      <c r="B1106" s="2583"/>
      <c r="C1106" s="502" t="s">
        <v>303</v>
      </c>
      <c r="D1106" s="23"/>
      <c r="E1106" s="23"/>
      <c r="F1106" s="23"/>
      <c r="G1106" s="141"/>
      <c r="H1106" s="141"/>
      <c r="I1106" s="141"/>
      <c r="J1106" s="141"/>
      <c r="K1106" s="141"/>
      <c r="L1106" s="45">
        <f>SUM(M1106:P1106)</f>
        <v>0</v>
      </c>
      <c r="M1106" s="143"/>
      <c r="N1106" s="26"/>
      <c r="O1106" s="26"/>
      <c r="P1106" s="52"/>
      <c r="Q1106" s="756"/>
      <c r="R1106" s="756"/>
      <c r="S1106" s="756"/>
      <c r="T1106" s="756"/>
      <c r="U1106" s="67"/>
      <c r="V1106" s="126"/>
      <c r="W1106" s="24"/>
      <c r="X1106" s="24"/>
      <c r="Y1106" s="24"/>
      <c r="Z1106" s="45">
        <f>SUM(AA1106:AD1106)</f>
        <v>0</v>
      </c>
      <c r="AA1106" s="143"/>
      <c r="AB1106" s="26"/>
      <c r="AC1106" s="26"/>
      <c r="AD1106" s="52"/>
      <c r="AE1106" s="67"/>
      <c r="AF1106" s="126"/>
      <c r="AG1106" s="24"/>
      <c r="AH1106" s="24"/>
      <c r="AI1106" s="24"/>
      <c r="AJ1106" s="44"/>
      <c r="AK1106" s="19" t="e">
        <f>#REF!-U1106</f>
        <v>#REF!</v>
      </c>
      <c r="AL1106" s="19" t="e">
        <f>#REF!-#REF!</f>
        <v>#REF!</v>
      </c>
      <c r="AM1106" s="19" t="e">
        <f>Q1106-#REF!</f>
        <v>#REF!</v>
      </c>
      <c r="AN1106" s="19" t="e">
        <f>R1106-#REF!</f>
        <v>#REF!</v>
      </c>
      <c r="AO1106" s="19" t="e">
        <f>#REF!-#REF!</f>
        <v>#REF!</v>
      </c>
      <c r="AP1106" s="223" t="e">
        <f>IF(AK1106&gt;0,AK1106/#REF!*100,"")</f>
        <v>#REF!</v>
      </c>
      <c r="AQ1106" s="223" t="e">
        <f>IF(AL1106&gt;0,AL1106/#REF!*100,"")</f>
        <v>#REF!</v>
      </c>
      <c r="AR1106" s="223" t="e">
        <f t="shared" si="2424"/>
        <v>#REF!</v>
      </c>
      <c r="AS1106" s="223" t="e">
        <f t="shared" si="2425"/>
        <v>#REF!</v>
      </c>
      <c r="AT1106" s="223" t="e">
        <f>IF(AO1106&gt;0,AO1106/#REF!*100,"")</f>
        <v>#REF!</v>
      </c>
    </row>
    <row r="1107" spans="1:46" ht="15" hidden="1" customHeight="1" outlineLevel="1" thickBot="1">
      <c r="A1107" s="2594"/>
      <c r="B1107" s="2583"/>
      <c r="C1107" s="503" t="s">
        <v>28</v>
      </c>
      <c r="D1107" s="27"/>
      <c r="E1107" s="27"/>
      <c r="F1107" s="27"/>
      <c r="G1107" s="146"/>
      <c r="H1107" s="146"/>
      <c r="I1107" s="146"/>
      <c r="J1107" s="146"/>
      <c r="K1107" s="146"/>
      <c r="L1107" s="29">
        <f t="shared" ref="L1107:P1107" si="2444">IF(L1088&gt;0,L1105/L1088*100,)</f>
        <v>0</v>
      </c>
      <c r="M1107" s="29">
        <f t="shared" si="2444"/>
        <v>0</v>
      </c>
      <c r="N1107" s="29">
        <f t="shared" si="2444"/>
        <v>0</v>
      </c>
      <c r="O1107" s="29">
        <f t="shared" si="2444"/>
        <v>0</v>
      </c>
      <c r="P1107" s="54">
        <f t="shared" si="2444"/>
        <v>0</v>
      </c>
      <c r="Q1107" s="756"/>
      <c r="R1107" s="756"/>
      <c r="S1107" s="756"/>
      <c r="T1107" s="756"/>
      <c r="U1107" s="67"/>
      <c r="V1107" s="126"/>
      <c r="W1107" s="24"/>
      <c r="X1107" s="24"/>
      <c r="Y1107" s="24"/>
      <c r="Z1107" s="29">
        <f t="shared" ref="Z1107:AD1107" si="2445">IF(Z1088&gt;0,Z1105/Z1088*100,)</f>
        <v>0</v>
      </c>
      <c r="AA1107" s="29">
        <f t="shared" si="2445"/>
        <v>0</v>
      </c>
      <c r="AB1107" s="29">
        <f t="shared" si="2445"/>
        <v>0</v>
      </c>
      <c r="AC1107" s="29">
        <f t="shared" si="2445"/>
        <v>0</v>
      </c>
      <c r="AD1107" s="54">
        <f t="shared" si="2445"/>
        <v>0</v>
      </c>
      <c r="AE1107" s="67"/>
      <c r="AF1107" s="126"/>
      <c r="AG1107" s="24"/>
      <c r="AH1107" s="24"/>
      <c r="AI1107" s="24"/>
      <c r="AJ1107" s="44"/>
      <c r="AK1107" s="19" t="e">
        <f>#REF!-U1107</f>
        <v>#REF!</v>
      </c>
      <c r="AL1107" s="19" t="e">
        <f>#REF!-#REF!</f>
        <v>#REF!</v>
      </c>
      <c r="AM1107" s="19" t="e">
        <f>Q1107-#REF!</f>
        <v>#REF!</v>
      </c>
      <c r="AN1107" s="19" t="e">
        <f>R1107-#REF!</f>
        <v>#REF!</v>
      </c>
      <c r="AO1107" s="19" t="e">
        <f>#REF!-#REF!</f>
        <v>#REF!</v>
      </c>
      <c r="AP1107" s="223" t="e">
        <f>IF(AK1107&gt;0,AK1107/#REF!*100,"")</f>
        <v>#REF!</v>
      </c>
      <c r="AQ1107" s="223" t="e">
        <f>IF(AL1107&gt;0,AL1107/#REF!*100,"")</f>
        <v>#REF!</v>
      </c>
      <c r="AR1107" s="223" t="e">
        <f t="shared" si="2424"/>
        <v>#REF!</v>
      </c>
      <c r="AS1107" s="223" t="e">
        <f t="shared" si="2425"/>
        <v>#REF!</v>
      </c>
      <c r="AT1107" s="223" t="e">
        <f>IF(AO1107&gt;0,AO1107/#REF!*100,"")</f>
        <v>#REF!</v>
      </c>
    </row>
    <row r="1108" spans="1:46" ht="15" hidden="1" customHeight="1" outlineLevel="1" thickBot="1">
      <c r="A1108" s="2594"/>
      <c r="B1108" s="2583"/>
      <c r="C1108" s="503" t="s">
        <v>76</v>
      </c>
      <c r="D1108" s="27"/>
      <c r="E1108" s="27"/>
      <c r="F1108" s="27"/>
      <c r="G1108" s="146"/>
      <c r="H1108" s="146"/>
      <c r="I1108" s="146"/>
      <c r="J1108" s="146"/>
      <c r="K1108" s="146"/>
      <c r="L1108" s="29">
        <f t="shared" ref="L1108:P1108" si="2446">IF(L1094&gt;0,L1105/L1094*100,)</f>
        <v>0</v>
      </c>
      <c r="M1108" s="29">
        <f t="shared" si="2446"/>
        <v>0</v>
      </c>
      <c r="N1108" s="29">
        <f t="shared" si="2446"/>
        <v>0</v>
      </c>
      <c r="O1108" s="29">
        <f t="shared" si="2446"/>
        <v>0</v>
      </c>
      <c r="P1108" s="54">
        <f t="shared" si="2446"/>
        <v>0</v>
      </c>
      <c r="Q1108" s="756"/>
      <c r="R1108" s="756"/>
      <c r="S1108" s="756"/>
      <c r="T1108" s="756"/>
      <c r="U1108" s="67"/>
      <c r="V1108" s="126"/>
      <c r="W1108" s="24"/>
      <c r="X1108" s="24"/>
      <c r="Y1108" s="24"/>
      <c r="Z1108" s="29">
        <f t="shared" ref="Z1108:AD1108" si="2447">IF(Z1094&gt;0,Z1105/Z1094*100,)</f>
        <v>0</v>
      </c>
      <c r="AA1108" s="29">
        <f t="shared" si="2447"/>
        <v>0</v>
      </c>
      <c r="AB1108" s="29">
        <f t="shared" si="2447"/>
        <v>0</v>
      </c>
      <c r="AC1108" s="29">
        <f t="shared" si="2447"/>
        <v>0</v>
      </c>
      <c r="AD1108" s="54">
        <f t="shared" si="2447"/>
        <v>0</v>
      </c>
      <c r="AE1108" s="67"/>
      <c r="AF1108" s="126"/>
      <c r="AG1108" s="24"/>
      <c r="AH1108" s="24"/>
      <c r="AI1108" s="24"/>
      <c r="AJ1108" s="44"/>
      <c r="AK1108" s="19" t="e">
        <f>#REF!-U1108</f>
        <v>#REF!</v>
      </c>
      <c r="AL1108" s="19" t="e">
        <f>#REF!-#REF!</f>
        <v>#REF!</v>
      </c>
      <c r="AM1108" s="19" t="e">
        <f>Q1108-#REF!</f>
        <v>#REF!</v>
      </c>
      <c r="AN1108" s="19" t="e">
        <f>R1108-#REF!</f>
        <v>#REF!</v>
      </c>
      <c r="AO1108" s="19" t="e">
        <f>#REF!-#REF!</f>
        <v>#REF!</v>
      </c>
      <c r="AP1108" s="223" t="e">
        <f>IF(AK1108&gt;0,AK1108/#REF!*100,"")</f>
        <v>#REF!</v>
      </c>
      <c r="AQ1108" s="223" t="e">
        <f>IF(AL1108&gt;0,AL1108/#REF!*100,"")</f>
        <v>#REF!</v>
      </c>
      <c r="AR1108" s="223" t="e">
        <f t="shared" si="2424"/>
        <v>#REF!</v>
      </c>
      <c r="AS1108" s="223" t="e">
        <f t="shared" si="2425"/>
        <v>#REF!</v>
      </c>
      <c r="AT1108" s="223" t="e">
        <f>IF(AO1108&gt;0,AO1108/#REF!*100,"")</f>
        <v>#REF!</v>
      </c>
    </row>
    <row r="1109" spans="1:46" ht="15" hidden="1" customHeight="1" outlineLevel="1" thickBot="1">
      <c r="A1109" s="2594" t="s">
        <v>37</v>
      </c>
      <c r="B1109" s="2583" t="s">
        <v>23</v>
      </c>
      <c r="C1109" s="502" t="s">
        <v>302</v>
      </c>
      <c r="D1109" s="23"/>
      <c r="E1109" s="23"/>
      <c r="F1109" s="23"/>
      <c r="G1109" s="141"/>
      <c r="H1109" s="141"/>
      <c r="I1109" s="141"/>
      <c r="J1109" s="141"/>
      <c r="K1109" s="141"/>
      <c r="L1109" s="45">
        <f>SUM(M1109:P1109)</f>
        <v>0</v>
      </c>
      <c r="M1109" s="143"/>
      <c r="N1109" s="26"/>
      <c r="O1109" s="26"/>
      <c r="P1109" s="52"/>
      <c r="Q1109" s="756"/>
      <c r="R1109" s="756"/>
      <c r="S1109" s="756"/>
      <c r="T1109" s="756"/>
      <c r="U1109" s="20">
        <f t="shared" ref="U1109" si="2448">U1108*0.76*1.49/1000</f>
        <v>0</v>
      </c>
      <c r="V1109" s="136">
        <f>V1108*0.76*1.49/1000</f>
        <v>0</v>
      </c>
      <c r="W1109" s="20">
        <f>W1108*0.76*1.49/1000</f>
        <v>0</v>
      </c>
      <c r="X1109" s="20">
        <f>X1108*0.76*1.49/1000</f>
        <v>0</v>
      </c>
      <c r="Y1109" s="20">
        <f>Y1108*0.76*1.49/1000</f>
        <v>0</v>
      </c>
      <c r="Z1109" s="45">
        <f>SUM(AA1109:AD1109)</f>
        <v>0</v>
      </c>
      <c r="AA1109" s="143"/>
      <c r="AB1109" s="26"/>
      <c r="AC1109" s="26"/>
      <c r="AD1109" s="52"/>
      <c r="AE1109" s="20">
        <f t="shared" ref="AE1109" si="2449">AE1108*0.76*1.49/1000</f>
        <v>0</v>
      </c>
      <c r="AF1109" s="136">
        <f>AF1108*0.76*1.49/1000</f>
        <v>0</v>
      </c>
      <c r="AG1109" s="20">
        <f>AG1108*0.76*1.49/1000</f>
        <v>0</v>
      </c>
      <c r="AH1109" s="20">
        <f>AH1108*0.76*1.49/1000</f>
        <v>0</v>
      </c>
      <c r="AI1109" s="20">
        <f>AI1108*0.76*1.49/1000</f>
        <v>0</v>
      </c>
      <c r="AJ1109" s="19"/>
      <c r="AK1109" s="19" t="e">
        <f>#REF!-U1109</f>
        <v>#REF!</v>
      </c>
      <c r="AL1109" s="19" t="e">
        <f>#REF!-#REF!</f>
        <v>#REF!</v>
      </c>
      <c r="AM1109" s="19" t="e">
        <f>Q1109-#REF!</f>
        <v>#REF!</v>
      </c>
      <c r="AN1109" s="19" t="e">
        <f>R1109-#REF!</f>
        <v>#REF!</v>
      </c>
      <c r="AO1109" s="19" t="e">
        <f>#REF!-#REF!</f>
        <v>#REF!</v>
      </c>
      <c r="AP1109" s="223" t="e">
        <f>IF(AK1109&gt;0,AK1109/#REF!*100,"")</f>
        <v>#REF!</v>
      </c>
      <c r="AQ1109" s="223" t="e">
        <f>IF(AL1109&gt;0,AL1109/#REF!*100,"")</f>
        <v>#REF!</v>
      </c>
      <c r="AR1109" s="223" t="e">
        <f t="shared" si="2424"/>
        <v>#REF!</v>
      </c>
      <c r="AS1109" s="223" t="e">
        <f t="shared" si="2425"/>
        <v>#REF!</v>
      </c>
      <c r="AT1109" s="223" t="e">
        <f>IF(AO1109&gt;0,AO1109/#REF!*100,"")</f>
        <v>#REF!</v>
      </c>
    </row>
    <row r="1110" spans="1:46" ht="15" hidden="1" customHeight="1" outlineLevel="1" thickBot="1">
      <c r="A1110" s="2594"/>
      <c r="B1110" s="2583"/>
      <c r="C1110" s="502" t="s">
        <v>303</v>
      </c>
      <c r="D1110" s="23"/>
      <c r="E1110" s="23"/>
      <c r="F1110" s="23"/>
      <c r="G1110" s="141"/>
      <c r="H1110" s="141"/>
      <c r="I1110" s="141"/>
      <c r="J1110" s="141"/>
      <c r="K1110" s="141"/>
      <c r="L1110" s="45">
        <f>SUM(M1110:P1110)</f>
        <v>0</v>
      </c>
      <c r="M1110" s="143"/>
      <c r="N1110" s="26"/>
      <c r="O1110" s="26"/>
      <c r="P1110" s="52"/>
      <c r="Q1110" s="756"/>
      <c r="R1110" s="756"/>
      <c r="S1110" s="756"/>
      <c r="T1110" s="756"/>
      <c r="U1110" s="67"/>
      <c r="V1110" s="126"/>
      <c r="W1110" s="24"/>
      <c r="X1110" s="24"/>
      <c r="Y1110" s="24"/>
      <c r="Z1110" s="45">
        <f>SUM(AA1110:AD1110)</f>
        <v>0</v>
      </c>
      <c r="AA1110" s="143"/>
      <c r="AB1110" s="26"/>
      <c r="AC1110" s="26"/>
      <c r="AD1110" s="52"/>
      <c r="AE1110" s="67"/>
      <c r="AF1110" s="126"/>
      <c r="AG1110" s="24"/>
      <c r="AH1110" s="24"/>
      <c r="AI1110" s="24"/>
      <c r="AJ1110" s="44"/>
      <c r="AK1110" s="19" t="e">
        <f>#REF!-U1110</f>
        <v>#REF!</v>
      </c>
      <c r="AL1110" s="19" t="e">
        <f>#REF!-#REF!</f>
        <v>#REF!</v>
      </c>
      <c r="AM1110" s="19" t="e">
        <f>Q1110-#REF!</f>
        <v>#REF!</v>
      </c>
      <c r="AN1110" s="19" t="e">
        <f>R1110-#REF!</f>
        <v>#REF!</v>
      </c>
      <c r="AO1110" s="19" t="e">
        <f>#REF!-#REF!</f>
        <v>#REF!</v>
      </c>
      <c r="AP1110" s="223" t="e">
        <f>IF(AK1110&gt;0,AK1110/#REF!*100,"")</f>
        <v>#REF!</v>
      </c>
      <c r="AQ1110" s="223" t="e">
        <f>IF(AL1110&gt;0,AL1110/#REF!*100,"")</f>
        <v>#REF!</v>
      </c>
      <c r="AR1110" s="223" t="e">
        <f t="shared" si="2424"/>
        <v>#REF!</v>
      </c>
      <c r="AS1110" s="223" t="e">
        <f t="shared" si="2425"/>
        <v>#REF!</v>
      </c>
      <c r="AT1110" s="223" t="e">
        <f>IF(AO1110&gt;0,AO1110/#REF!*100,"")</f>
        <v>#REF!</v>
      </c>
    </row>
    <row r="1111" spans="1:46" ht="15" hidden="1" customHeight="1" outlineLevel="1" thickBot="1">
      <c r="A1111" s="2594"/>
      <c r="B1111" s="2583"/>
      <c r="C1111" s="503" t="s">
        <v>29</v>
      </c>
      <c r="D1111" s="27"/>
      <c r="E1111" s="27"/>
      <c r="F1111" s="27"/>
      <c r="G1111" s="146"/>
      <c r="H1111" s="146"/>
      <c r="I1111" s="146"/>
      <c r="J1111" s="146"/>
      <c r="K1111" s="146"/>
      <c r="L1111" s="29">
        <f t="shared" ref="L1111:P1111" si="2450">IF(L1089&gt;0,L1109/L1089*100,)</f>
        <v>0</v>
      </c>
      <c r="M1111" s="29">
        <f t="shared" si="2450"/>
        <v>0</v>
      </c>
      <c r="N1111" s="29">
        <f t="shared" si="2450"/>
        <v>0</v>
      </c>
      <c r="O1111" s="29">
        <f t="shared" si="2450"/>
        <v>0</v>
      </c>
      <c r="P1111" s="54">
        <f t="shared" si="2450"/>
        <v>0</v>
      </c>
      <c r="Q1111" s="756"/>
      <c r="R1111" s="756"/>
      <c r="S1111" s="756"/>
      <c r="T1111" s="756"/>
      <c r="U1111" s="67"/>
      <c r="V1111" s="126"/>
      <c r="W1111" s="24"/>
      <c r="X1111" s="24"/>
      <c r="Y1111" s="24"/>
      <c r="Z1111" s="29">
        <f t="shared" ref="Z1111:AD1111" si="2451">IF(Z1089&gt;0,Z1109/Z1089*100,)</f>
        <v>0</v>
      </c>
      <c r="AA1111" s="29">
        <f t="shared" si="2451"/>
        <v>0</v>
      </c>
      <c r="AB1111" s="29">
        <f t="shared" si="2451"/>
        <v>0</v>
      </c>
      <c r="AC1111" s="29">
        <f t="shared" si="2451"/>
        <v>0</v>
      </c>
      <c r="AD1111" s="54">
        <f t="shared" si="2451"/>
        <v>0</v>
      </c>
      <c r="AE1111" s="67"/>
      <c r="AF1111" s="126"/>
      <c r="AG1111" s="24"/>
      <c r="AH1111" s="24"/>
      <c r="AI1111" s="24"/>
      <c r="AJ1111" s="44"/>
      <c r="AK1111" s="19" t="e">
        <f>#REF!-U1111</f>
        <v>#REF!</v>
      </c>
      <c r="AL1111" s="19" t="e">
        <f>#REF!-#REF!</f>
        <v>#REF!</v>
      </c>
      <c r="AM1111" s="19" t="e">
        <f>Q1111-#REF!</f>
        <v>#REF!</v>
      </c>
      <c r="AN1111" s="19" t="e">
        <f>R1111-#REF!</f>
        <v>#REF!</v>
      </c>
      <c r="AO1111" s="19" t="e">
        <f>#REF!-#REF!</f>
        <v>#REF!</v>
      </c>
      <c r="AP1111" s="223" t="e">
        <f>IF(AK1111&gt;0,AK1111/#REF!*100,"")</f>
        <v>#REF!</v>
      </c>
      <c r="AQ1111" s="223" t="e">
        <f>IF(AL1111&gt;0,AL1111/#REF!*100,"")</f>
        <v>#REF!</v>
      </c>
      <c r="AR1111" s="223" t="e">
        <f t="shared" si="2424"/>
        <v>#REF!</v>
      </c>
      <c r="AS1111" s="223" t="e">
        <f t="shared" si="2425"/>
        <v>#REF!</v>
      </c>
      <c r="AT1111" s="223" t="e">
        <f>IF(AO1111&gt;0,AO1111/#REF!*100,"")</f>
        <v>#REF!</v>
      </c>
    </row>
    <row r="1112" spans="1:46" ht="15" hidden="1" customHeight="1" outlineLevel="1" thickBot="1">
      <c r="A1112" s="2594"/>
      <c r="B1112" s="2583"/>
      <c r="C1112" s="503" t="s">
        <v>77</v>
      </c>
      <c r="D1112" s="27"/>
      <c r="E1112" s="27"/>
      <c r="F1112" s="27"/>
      <c r="G1112" s="146"/>
      <c r="H1112" s="146"/>
      <c r="I1112" s="146"/>
      <c r="J1112" s="146"/>
      <c r="K1112" s="146"/>
      <c r="L1112" s="29">
        <f t="shared" ref="L1112:P1112" si="2452">IF(L1095&gt;0,L1109/L1095*100,)</f>
        <v>0</v>
      </c>
      <c r="M1112" s="29">
        <f t="shared" si="2452"/>
        <v>0</v>
      </c>
      <c r="N1112" s="29">
        <f t="shared" si="2452"/>
        <v>0</v>
      </c>
      <c r="O1112" s="29">
        <f t="shared" si="2452"/>
        <v>0</v>
      </c>
      <c r="P1112" s="54">
        <f t="shared" si="2452"/>
        <v>0</v>
      </c>
      <c r="Q1112" s="756"/>
      <c r="R1112" s="756"/>
      <c r="S1112" s="756"/>
      <c r="T1112" s="756"/>
      <c r="U1112" s="67"/>
      <c r="V1112" s="126"/>
      <c r="W1112" s="24"/>
      <c r="X1112" s="24"/>
      <c r="Y1112" s="24"/>
      <c r="Z1112" s="29">
        <f t="shared" ref="Z1112:AD1112" si="2453">IF(Z1095&gt;0,Z1109/Z1095*100,)</f>
        <v>0</v>
      </c>
      <c r="AA1112" s="29">
        <f t="shared" si="2453"/>
        <v>0</v>
      </c>
      <c r="AB1112" s="29">
        <f t="shared" si="2453"/>
        <v>0</v>
      </c>
      <c r="AC1112" s="29">
        <f t="shared" si="2453"/>
        <v>0</v>
      </c>
      <c r="AD1112" s="54">
        <f t="shared" si="2453"/>
        <v>0</v>
      </c>
      <c r="AE1112" s="67"/>
      <c r="AF1112" s="126"/>
      <c r="AG1112" s="24"/>
      <c r="AH1112" s="24"/>
      <c r="AI1112" s="24"/>
      <c r="AJ1112" s="44"/>
      <c r="AK1112" s="19" t="e">
        <f>#REF!-U1112</f>
        <v>#REF!</v>
      </c>
      <c r="AL1112" s="19" t="e">
        <f>#REF!-#REF!</f>
        <v>#REF!</v>
      </c>
      <c r="AM1112" s="19" t="e">
        <f>Q1112-#REF!</f>
        <v>#REF!</v>
      </c>
      <c r="AN1112" s="19" t="e">
        <f>R1112-#REF!</f>
        <v>#REF!</v>
      </c>
      <c r="AO1112" s="19" t="e">
        <f>#REF!-#REF!</f>
        <v>#REF!</v>
      </c>
      <c r="AP1112" s="223" t="e">
        <f>IF(AK1112&gt;0,AK1112/#REF!*100,"")</f>
        <v>#REF!</v>
      </c>
      <c r="AQ1112" s="223" t="e">
        <f>IF(AL1112&gt;0,AL1112/#REF!*100,"")</f>
        <v>#REF!</v>
      </c>
      <c r="AR1112" s="223" t="e">
        <f t="shared" si="2424"/>
        <v>#REF!</v>
      </c>
      <c r="AS1112" s="223" t="e">
        <f t="shared" si="2425"/>
        <v>#REF!</v>
      </c>
      <c r="AT1112" s="223" t="e">
        <f>IF(AO1112&gt;0,AO1112/#REF!*100,"")</f>
        <v>#REF!</v>
      </c>
    </row>
    <row r="1113" spans="1:46" ht="15" hidden="1" customHeight="1" outlineLevel="1" thickBot="1">
      <c r="A1113" s="2594" t="s">
        <v>38</v>
      </c>
      <c r="B1113" s="2583" t="s">
        <v>24</v>
      </c>
      <c r="C1113" s="502" t="s">
        <v>302</v>
      </c>
      <c r="D1113" s="23"/>
      <c r="E1113" s="23"/>
      <c r="F1113" s="23"/>
      <c r="G1113" s="141"/>
      <c r="H1113" s="141"/>
      <c r="I1113" s="141"/>
      <c r="J1113" s="141"/>
      <c r="K1113" s="141"/>
      <c r="L1113" s="45">
        <f>SUM(M1113:P1113)</f>
        <v>0</v>
      </c>
      <c r="M1113" s="143"/>
      <c r="N1113" s="26"/>
      <c r="O1113" s="26"/>
      <c r="P1113" s="52"/>
      <c r="Q1113" s="756"/>
      <c r="R1113" s="756"/>
      <c r="S1113" s="756"/>
      <c r="T1113" s="756"/>
      <c r="U1113" s="20">
        <f t="shared" ref="U1113:Y1115" si="2454">U1117+U1121</f>
        <v>0</v>
      </c>
      <c r="V1113" s="136">
        <f t="shared" si="2454"/>
        <v>0</v>
      </c>
      <c r="W1113" s="20">
        <f t="shared" si="2454"/>
        <v>0</v>
      </c>
      <c r="X1113" s="20">
        <f t="shared" si="2454"/>
        <v>0</v>
      </c>
      <c r="Y1113" s="20">
        <f t="shared" si="2454"/>
        <v>0</v>
      </c>
      <c r="Z1113" s="45">
        <f>SUM(AA1113:AD1113)</f>
        <v>0</v>
      </c>
      <c r="AA1113" s="143"/>
      <c r="AB1113" s="26"/>
      <c r="AC1113" s="26"/>
      <c r="AD1113" s="52"/>
      <c r="AE1113" s="20">
        <f t="shared" ref="AE1113:AI1113" si="2455">AE1117+AE1121</f>
        <v>0</v>
      </c>
      <c r="AF1113" s="136">
        <f t="shared" si="2455"/>
        <v>0</v>
      </c>
      <c r="AG1113" s="20">
        <f t="shared" si="2455"/>
        <v>0</v>
      </c>
      <c r="AH1113" s="20">
        <f t="shared" si="2455"/>
        <v>0</v>
      </c>
      <c r="AI1113" s="20">
        <f t="shared" si="2455"/>
        <v>0</v>
      </c>
      <c r="AJ1113" s="19"/>
      <c r="AK1113" s="19" t="e">
        <f>#REF!-U1113</f>
        <v>#REF!</v>
      </c>
      <c r="AL1113" s="19" t="e">
        <f>#REF!-#REF!</f>
        <v>#REF!</v>
      </c>
      <c r="AM1113" s="19" t="e">
        <f>Q1113-#REF!</f>
        <v>#REF!</v>
      </c>
      <c r="AN1113" s="19" t="e">
        <f>R1113-#REF!</f>
        <v>#REF!</v>
      </c>
      <c r="AO1113" s="19" t="e">
        <f>#REF!-#REF!</f>
        <v>#REF!</v>
      </c>
      <c r="AP1113" s="223" t="e">
        <f>IF(AK1113&gt;0,AK1113/#REF!*100,"")</f>
        <v>#REF!</v>
      </c>
      <c r="AQ1113" s="223" t="e">
        <f>IF(AL1113&gt;0,AL1113/#REF!*100,"")</f>
        <v>#REF!</v>
      </c>
      <c r="AR1113" s="223" t="e">
        <f t="shared" si="2424"/>
        <v>#REF!</v>
      </c>
      <c r="AS1113" s="223" t="e">
        <f t="shared" si="2425"/>
        <v>#REF!</v>
      </c>
      <c r="AT1113" s="223" t="e">
        <f>IF(AO1113&gt;0,AO1113/#REF!*100,"")</f>
        <v>#REF!</v>
      </c>
    </row>
    <row r="1114" spans="1:46" ht="15" hidden="1" customHeight="1" outlineLevel="1" thickBot="1">
      <c r="A1114" s="2594"/>
      <c r="B1114" s="2583"/>
      <c r="C1114" s="502" t="s">
        <v>303</v>
      </c>
      <c r="D1114" s="23"/>
      <c r="E1114" s="23"/>
      <c r="F1114" s="23"/>
      <c r="G1114" s="141"/>
      <c r="H1114" s="141"/>
      <c r="I1114" s="141"/>
      <c r="J1114" s="141"/>
      <c r="K1114" s="141"/>
      <c r="L1114" s="45">
        <f>SUM(M1114:P1114)</f>
        <v>0</v>
      </c>
      <c r="M1114" s="143"/>
      <c r="N1114" s="26"/>
      <c r="O1114" s="26"/>
      <c r="P1114" s="52"/>
      <c r="Q1114" s="756"/>
      <c r="R1114" s="756"/>
      <c r="S1114" s="756"/>
      <c r="T1114" s="756"/>
      <c r="U1114" s="20">
        <f t="shared" si="2454"/>
        <v>0</v>
      </c>
      <c r="V1114" s="136">
        <f t="shared" si="2454"/>
        <v>0</v>
      </c>
      <c r="W1114" s="20">
        <f t="shared" si="2454"/>
        <v>0</v>
      </c>
      <c r="X1114" s="20">
        <f t="shared" si="2454"/>
        <v>0</v>
      </c>
      <c r="Y1114" s="20">
        <f t="shared" si="2454"/>
        <v>0</v>
      </c>
      <c r="Z1114" s="45">
        <f>SUM(AA1114:AD1114)</f>
        <v>0</v>
      </c>
      <c r="AA1114" s="143"/>
      <c r="AB1114" s="26"/>
      <c r="AC1114" s="26"/>
      <c r="AD1114" s="52"/>
      <c r="AE1114" s="20">
        <f t="shared" ref="AE1114:AI1114" si="2456">AE1118+AE1122</f>
        <v>0</v>
      </c>
      <c r="AF1114" s="136">
        <f t="shared" si="2456"/>
        <v>0</v>
      </c>
      <c r="AG1114" s="20">
        <f t="shared" si="2456"/>
        <v>0</v>
      </c>
      <c r="AH1114" s="20">
        <f t="shared" si="2456"/>
        <v>0</v>
      </c>
      <c r="AI1114" s="20">
        <f t="shared" si="2456"/>
        <v>0</v>
      </c>
      <c r="AJ1114" s="19"/>
      <c r="AK1114" s="19" t="e">
        <f>#REF!-U1114</f>
        <v>#REF!</v>
      </c>
      <c r="AL1114" s="19" t="e">
        <f>#REF!-#REF!</f>
        <v>#REF!</v>
      </c>
      <c r="AM1114" s="19" t="e">
        <f>Q1114-#REF!</f>
        <v>#REF!</v>
      </c>
      <c r="AN1114" s="19" t="e">
        <f>R1114-#REF!</f>
        <v>#REF!</v>
      </c>
      <c r="AO1114" s="19" t="e">
        <f>#REF!-#REF!</f>
        <v>#REF!</v>
      </c>
      <c r="AP1114" s="223" t="e">
        <f>IF(AK1114&gt;0,AK1114/#REF!*100,"")</f>
        <v>#REF!</v>
      </c>
      <c r="AQ1114" s="223" t="e">
        <f>IF(AL1114&gt;0,AL1114/#REF!*100,"")</f>
        <v>#REF!</v>
      </c>
      <c r="AR1114" s="223" t="e">
        <f t="shared" si="2424"/>
        <v>#REF!</v>
      </c>
      <c r="AS1114" s="223" t="e">
        <f t="shared" si="2425"/>
        <v>#REF!</v>
      </c>
      <c r="AT1114" s="223" t="e">
        <f>IF(AO1114&gt;0,AO1114/#REF!*100,"")</f>
        <v>#REF!</v>
      </c>
    </row>
    <row r="1115" spans="1:46" ht="15" hidden="1" customHeight="1" outlineLevel="1" thickBot="1">
      <c r="A1115" s="2594"/>
      <c r="B1115" s="2583"/>
      <c r="C1115" s="503" t="s">
        <v>30</v>
      </c>
      <c r="D1115" s="27"/>
      <c r="E1115" s="27"/>
      <c r="F1115" s="27"/>
      <c r="G1115" s="146"/>
      <c r="H1115" s="146"/>
      <c r="I1115" s="146"/>
      <c r="J1115" s="146"/>
      <c r="K1115" s="146"/>
      <c r="L1115" s="29">
        <f t="shared" ref="L1115:P1115" si="2457">IF(L1090&gt;0,L1113/L1090*100,)</f>
        <v>0</v>
      </c>
      <c r="M1115" s="29">
        <f t="shared" si="2457"/>
        <v>0</v>
      </c>
      <c r="N1115" s="29">
        <f t="shared" si="2457"/>
        <v>0</v>
      </c>
      <c r="O1115" s="29">
        <f t="shared" si="2457"/>
        <v>0</v>
      </c>
      <c r="P1115" s="54">
        <f t="shared" si="2457"/>
        <v>0</v>
      </c>
      <c r="Q1115" s="756"/>
      <c r="R1115" s="756"/>
      <c r="S1115" s="756"/>
      <c r="T1115" s="756"/>
      <c r="U1115" s="20">
        <f t="shared" si="2454"/>
        <v>0</v>
      </c>
      <c r="V1115" s="136">
        <f t="shared" si="2454"/>
        <v>0</v>
      </c>
      <c r="W1115" s="20">
        <f t="shared" si="2454"/>
        <v>0</v>
      </c>
      <c r="X1115" s="20">
        <f t="shared" si="2454"/>
        <v>0</v>
      </c>
      <c r="Y1115" s="20">
        <f t="shared" si="2454"/>
        <v>0</v>
      </c>
      <c r="Z1115" s="29">
        <f t="shared" ref="Z1115:AD1115" si="2458">IF(Z1090&gt;0,Z1113/Z1090*100,)</f>
        <v>0</v>
      </c>
      <c r="AA1115" s="29">
        <f t="shared" si="2458"/>
        <v>0</v>
      </c>
      <c r="AB1115" s="29">
        <f t="shared" si="2458"/>
        <v>0</v>
      </c>
      <c r="AC1115" s="29">
        <f t="shared" si="2458"/>
        <v>0</v>
      </c>
      <c r="AD1115" s="54">
        <f t="shared" si="2458"/>
        <v>0</v>
      </c>
      <c r="AE1115" s="20">
        <f t="shared" ref="AE1115:AI1115" si="2459">AE1119+AE1123</f>
        <v>0</v>
      </c>
      <c r="AF1115" s="136">
        <f t="shared" si="2459"/>
        <v>0</v>
      </c>
      <c r="AG1115" s="20">
        <f t="shared" si="2459"/>
        <v>0</v>
      </c>
      <c r="AH1115" s="20">
        <f t="shared" si="2459"/>
        <v>0</v>
      </c>
      <c r="AI1115" s="20">
        <f t="shared" si="2459"/>
        <v>0</v>
      </c>
      <c r="AJ1115" s="19"/>
      <c r="AK1115" s="19" t="e">
        <f>#REF!-U1115</f>
        <v>#REF!</v>
      </c>
      <c r="AL1115" s="19" t="e">
        <f>#REF!-#REF!</f>
        <v>#REF!</v>
      </c>
      <c r="AM1115" s="19" t="e">
        <f>Q1115-#REF!</f>
        <v>#REF!</v>
      </c>
      <c r="AN1115" s="19" t="e">
        <f>R1115-#REF!</f>
        <v>#REF!</v>
      </c>
      <c r="AO1115" s="19" t="e">
        <f>#REF!-#REF!</f>
        <v>#REF!</v>
      </c>
      <c r="AP1115" s="223" t="e">
        <f>IF(AK1115&gt;0,AK1115/#REF!*100,"")</f>
        <v>#REF!</v>
      </c>
      <c r="AQ1115" s="223" t="e">
        <f>IF(AL1115&gt;0,AL1115/#REF!*100,"")</f>
        <v>#REF!</v>
      </c>
      <c r="AR1115" s="223" t="e">
        <f t="shared" si="2424"/>
        <v>#REF!</v>
      </c>
      <c r="AS1115" s="223" t="e">
        <f t="shared" si="2425"/>
        <v>#REF!</v>
      </c>
      <c r="AT1115" s="223" t="e">
        <f>IF(AO1115&gt;0,AO1115/#REF!*100,"")</f>
        <v>#REF!</v>
      </c>
    </row>
    <row r="1116" spans="1:46" ht="15" hidden="1" customHeight="1" outlineLevel="1" thickBot="1">
      <c r="A1116" s="2594"/>
      <c r="B1116" s="2583"/>
      <c r="C1116" s="503" t="s">
        <v>78</v>
      </c>
      <c r="D1116" s="27"/>
      <c r="E1116" s="27"/>
      <c r="F1116" s="27"/>
      <c r="G1116" s="146"/>
      <c r="H1116" s="146"/>
      <c r="I1116" s="146"/>
      <c r="J1116" s="146"/>
      <c r="K1116" s="146"/>
      <c r="L1116" s="29">
        <f t="shared" ref="L1116:P1116" si="2460">IF(L1096&gt;0,L1113/L1096*100,)</f>
        <v>0</v>
      </c>
      <c r="M1116" s="29">
        <f t="shared" si="2460"/>
        <v>0</v>
      </c>
      <c r="N1116" s="29">
        <f t="shared" si="2460"/>
        <v>0</v>
      </c>
      <c r="O1116" s="29">
        <f t="shared" si="2460"/>
        <v>0</v>
      </c>
      <c r="P1116" s="54">
        <f t="shared" si="2460"/>
        <v>0</v>
      </c>
      <c r="Q1116" s="756"/>
      <c r="R1116" s="756"/>
      <c r="S1116" s="756"/>
      <c r="T1116" s="756"/>
      <c r="U1116" s="67"/>
      <c r="V1116" s="126"/>
      <c r="W1116" s="24"/>
      <c r="X1116" s="24"/>
      <c r="Y1116" s="24"/>
      <c r="Z1116" s="29">
        <f t="shared" ref="Z1116:AD1116" si="2461">IF(Z1096&gt;0,Z1113/Z1096*100,)</f>
        <v>0</v>
      </c>
      <c r="AA1116" s="29">
        <f t="shared" si="2461"/>
        <v>0</v>
      </c>
      <c r="AB1116" s="29">
        <f t="shared" si="2461"/>
        <v>0</v>
      </c>
      <c r="AC1116" s="29">
        <f t="shared" si="2461"/>
        <v>0</v>
      </c>
      <c r="AD1116" s="54">
        <f t="shared" si="2461"/>
        <v>0</v>
      </c>
      <c r="AE1116" s="67"/>
      <c r="AF1116" s="126"/>
      <c r="AG1116" s="24"/>
      <c r="AH1116" s="24"/>
      <c r="AI1116" s="24"/>
      <c r="AJ1116" s="44"/>
      <c r="AK1116" s="19" t="e">
        <f>#REF!-U1116</f>
        <v>#REF!</v>
      </c>
      <c r="AL1116" s="19" t="e">
        <f>#REF!-#REF!</f>
        <v>#REF!</v>
      </c>
      <c r="AM1116" s="19" t="e">
        <f>Q1116-#REF!</f>
        <v>#REF!</v>
      </c>
      <c r="AN1116" s="19" t="e">
        <f>R1116-#REF!</f>
        <v>#REF!</v>
      </c>
      <c r="AO1116" s="19" t="e">
        <f>#REF!-#REF!</f>
        <v>#REF!</v>
      </c>
      <c r="AP1116" s="223" t="e">
        <f>IF(AK1116&gt;0,AK1116/#REF!*100,"")</f>
        <v>#REF!</v>
      </c>
      <c r="AQ1116" s="223" t="e">
        <f>IF(AL1116&gt;0,AL1116/#REF!*100,"")</f>
        <v>#REF!</v>
      </c>
      <c r="AR1116" s="223" t="e">
        <f t="shared" si="2424"/>
        <v>#REF!</v>
      </c>
      <c r="AS1116" s="223" t="e">
        <f t="shared" si="2425"/>
        <v>#REF!</v>
      </c>
      <c r="AT1116" s="223" t="e">
        <f>IF(AO1116&gt;0,AO1116/#REF!*100,"")</f>
        <v>#REF!</v>
      </c>
    </row>
    <row r="1117" spans="1:46" ht="15" hidden="1" customHeight="1" outlineLevel="1" thickBot="1">
      <c r="A1117" s="2592">
        <v>5</v>
      </c>
      <c r="B1117" s="2578" t="s">
        <v>60</v>
      </c>
      <c r="C1117" s="502" t="s">
        <v>302</v>
      </c>
      <c r="D1117" s="30"/>
      <c r="E1117" s="30"/>
      <c r="F1117" s="30"/>
      <c r="G1117" s="147"/>
      <c r="H1117" s="147"/>
      <c r="I1117" s="147"/>
      <c r="J1117" s="147"/>
      <c r="K1117" s="147"/>
      <c r="L1117" s="45">
        <f>SUM(M1117:P1117)</f>
        <v>0</v>
      </c>
      <c r="M1117" s="143"/>
      <c r="N1117" s="26"/>
      <c r="O1117" s="26"/>
      <c r="P1117" s="52"/>
      <c r="Q1117" s="756"/>
      <c r="R1117" s="756"/>
      <c r="S1117" s="756"/>
      <c r="T1117" s="756"/>
      <c r="U1117" s="67"/>
      <c r="V1117" s="126"/>
      <c r="W1117" s="24"/>
      <c r="X1117" s="24"/>
      <c r="Y1117" s="24"/>
      <c r="Z1117" s="45">
        <f>SUM(AA1117:AD1117)</f>
        <v>0</v>
      </c>
      <c r="AA1117" s="143"/>
      <c r="AB1117" s="26"/>
      <c r="AC1117" s="26"/>
      <c r="AD1117" s="52"/>
      <c r="AE1117" s="67"/>
      <c r="AF1117" s="126"/>
      <c r="AG1117" s="24"/>
      <c r="AH1117" s="24"/>
      <c r="AI1117" s="24"/>
      <c r="AJ1117" s="44"/>
      <c r="AK1117" s="19" t="e">
        <f>#REF!-U1117</f>
        <v>#REF!</v>
      </c>
      <c r="AL1117" s="19" t="e">
        <f>#REF!-#REF!</f>
        <v>#REF!</v>
      </c>
      <c r="AM1117" s="19" t="e">
        <f>Q1117-#REF!</f>
        <v>#REF!</v>
      </c>
      <c r="AN1117" s="19" t="e">
        <f>R1117-#REF!</f>
        <v>#REF!</v>
      </c>
      <c r="AO1117" s="19" t="e">
        <f>#REF!-#REF!</f>
        <v>#REF!</v>
      </c>
      <c r="AP1117" s="223" t="e">
        <f>IF(AK1117&gt;0,AK1117/#REF!*100,"")</f>
        <v>#REF!</v>
      </c>
      <c r="AQ1117" s="223" t="e">
        <f>IF(AL1117&gt;0,AL1117/#REF!*100,"")</f>
        <v>#REF!</v>
      </c>
      <c r="AR1117" s="223" t="e">
        <f t="shared" si="2424"/>
        <v>#REF!</v>
      </c>
      <c r="AS1117" s="223" t="e">
        <f t="shared" si="2425"/>
        <v>#REF!</v>
      </c>
      <c r="AT1117" s="223" t="e">
        <f>IF(AO1117&gt;0,AO1117/#REF!*100,"")</f>
        <v>#REF!</v>
      </c>
    </row>
    <row r="1118" spans="1:46" ht="15" hidden="1" customHeight="1" outlineLevel="1" thickBot="1">
      <c r="A1118" s="2593"/>
      <c r="B1118" s="2579"/>
      <c r="C1118" s="502" t="s">
        <v>79</v>
      </c>
      <c r="D1118" s="30"/>
      <c r="E1118" s="30"/>
      <c r="F1118" s="30"/>
      <c r="G1118" s="147"/>
      <c r="H1118" s="147"/>
      <c r="I1118" s="147"/>
      <c r="J1118" s="147"/>
      <c r="K1118" s="147"/>
      <c r="L1118" s="29">
        <f t="shared" ref="L1118:P1118" si="2462">IF(L1097&gt;0,L1117/L1097*100,)</f>
        <v>0</v>
      </c>
      <c r="M1118" s="29">
        <f t="shared" si="2462"/>
        <v>0</v>
      </c>
      <c r="N1118" s="29">
        <f t="shared" si="2462"/>
        <v>0</v>
      </c>
      <c r="O1118" s="29">
        <f t="shared" si="2462"/>
        <v>0</v>
      </c>
      <c r="P1118" s="54">
        <f t="shared" si="2462"/>
        <v>0</v>
      </c>
      <c r="Q1118" s="756"/>
      <c r="R1118" s="756"/>
      <c r="S1118" s="756"/>
      <c r="T1118" s="756"/>
      <c r="U1118" s="20">
        <f t="shared" ref="U1118" si="2463">U1117*0.85*1.45/1000</f>
        <v>0</v>
      </c>
      <c r="V1118" s="136">
        <f>V1117*0.85*1.45/1000</f>
        <v>0</v>
      </c>
      <c r="W1118" s="20">
        <f>W1117*0.85*1.45/1000</f>
        <v>0</v>
      </c>
      <c r="X1118" s="20">
        <f>X1117*0.85*1.45/1000</f>
        <v>0</v>
      </c>
      <c r="Y1118" s="20">
        <f>Y1117*0.85*1.45/1000</f>
        <v>0</v>
      </c>
      <c r="Z1118" s="29">
        <f t="shared" ref="Z1118:AD1118" si="2464">IF(Z1097&gt;0,Z1117/Z1097*100,)</f>
        <v>0</v>
      </c>
      <c r="AA1118" s="29">
        <f t="shared" si="2464"/>
        <v>0</v>
      </c>
      <c r="AB1118" s="29">
        <f t="shared" si="2464"/>
        <v>0</v>
      </c>
      <c r="AC1118" s="29">
        <f t="shared" si="2464"/>
        <v>0</v>
      </c>
      <c r="AD1118" s="54">
        <f t="shared" si="2464"/>
        <v>0</v>
      </c>
      <c r="AE1118" s="20">
        <f t="shared" ref="AE1118" si="2465">AE1117*0.85*1.45/1000</f>
        <v>0</v>
      </c>
      <c r="AF1118" s="136">
        <f>AF1117*0.85*1.45/1000</f>
        <v>0</v>
      </c>
      <c r="AG1118" s="20">
        <f>AG1117*0.85*1.45/1000</f>
        <v>0</v>
      </c>
      <c r="AH1118" s="20">
        <f>AH1117*0.85*1.45/1000</f>
        <v>0</v>
      </c>
      <c r="AI1118" s="20">
        <f>AI1117*0.85*1.45/1000</f>
        <v>0</v>
      </c>
      <c r="AJ1118" s="19"/>
      <c r="AK1118" s="19" t="e">
        <f>#REF!-U1118</f>
        <v>#REF!</v>
      </c>
      <c r="AL1118" s="19" t="e">
        <f>#REF!-#REF!</f>
        <v>#REF!</v>
      </c>
      <c r="AM1118" s="19" t="e">
        <f>Q1118-#REF!</f>
        <v>#REF!</v>
      </c>
      <c r="AN1118" s="19" t="e">
        <f>R1118-#REF!</f>
        <v>#REF!</v>
      </c>
      <c r="AO1118" s="19" t="e">
        <f>#REF!-#REF!</f>
        <v>#REF!</v>
      </c>
      <c r="AP1118" s="223" t="e">
        <f>IF(AK1118&gt;0,AK1118/#REF!*100,"")</f>
        <v>#REF!</v>
      </c>
      <c r="AQ1118" s="223" t="e">
        <f>IF(AL1118&gt;0,AL1118/#REF!*100,"")</f>
        <v>#REF!</v>
      </c>
      <c r="AR1118" s="223" t="e">
        <f t="shared" si="2424"/>
        <v>#REF!</v>
      </c>
      <c r="AS1118" s="223" t="e">
        <f t="shared" si="2425"/>
        <v>#REF!</v>
      </c>
      <c r="AT1118" s="223" t="e">
        <f>IF(AO1118&gt;0,AO1118/#REF!*100,"")</f>
        <v>#REF!</v>
      </c>
    </row>
    <row r="1119" spans="1:46" ht="15" hidden="1" customHeight="1" outlineLevel="1" thickBot="1">
      <c r="A1119" s="2592" t="s">
        <v>39</v>
      </c>
      <c r="B1119" s="2580" t="s">
        <v>21</v>
      </c>
      <c r="C1119" s="502" t="s">
        <v>302</v>
      </c>
      <c r="D1119" s="23"/>
      <c r="E1119" s="23"/>
      <c r="F1119" s="23"/>
      <c r="G1119" s="141"/>
      <c r="H1119" s="141"/>
      <c r="I1119" s="141"/>
      <c r="J1119" s="141"/>
      <c r="K1119" s="141"/>
      <c r="L1119" s="45">
        <f>SUM(M1119:P1119)</f>
        <v>0</v>
      </c>
      <c r="M1119" s="143"/>
      <c r="N1119" s="26"/>
      <c r="O1119" s="26"/>
      <c r="P1119" s="52"/>
      <c r="Q1119" s="756"/>
      <c r="R1119" s="756"/>
      <c r="S1119" s="756"/>
      <c r="T1119" s="756"/>
      <c r="U1119" s="67"/>
      <c r="V1119" s="126"/>
      <c r="W1119" s="24"/>
      <c r="X1119" s="24"/>
      <c r="Y1119" s="24"/>
      <c r="Z1119" s="45">
        <f>SUM(AA1119:AD1119)</f>
        <v>0</v>
      </c>
      <c r="AA1119" s="143"/>
      <c r="AB1119" s="26"/>
      <c r="AC1119" s="26"/>
      <c r="AD1119" s="52"/>
      <c r="AE1119" s="67"/>
      <c r="AF1119" s="126"/>
      <c r="AG1119" s="24"/>
      <c r="AH1119" s="24"/>
      <c r="AI1119" s="24"/>
      <c r="AJ1119" s="44"/>
      <c r="AK1119" s="19" t="e">
        <f>#REF!-U1119</f>
        <v>#REF!</v>
      </c>
      <c r="AL1119" s="19" t="e">
        <f>#REF!-#REF!</f>
        <v>#REF!</v>
      </c>
      <c r="AM1119" s="19" t="e">
        <f>Q1119-#REF!</f>
        <v>#REF!</v>
      </c>
      <c r="AN1119" s="19" t="e">
        <f>R1119-#REF!</f>
        <v>#REF!</v>
      </c>
      <c r="AO1119" s="19" t="e">
        <f>#REF!-#REF!</f>
        <v>#REF!</v>
      </c>
      <c r="AP1119" s="223" t="e">
        <f>IF(AK1119&gt;0,AK1119/#REF!*100,"")</f>
        <v>#REF!</v>
      </c>
      <c r="AQ1119" s="223" t="e">
        <f>IF(AL1119&gt;0,AL1119/#REF!*100,"")</f>
        <v>#REF!</v>
      </c>
      <c r="AR1119" s="223" t="e">
        <f t="shared" si="2424"/>
        <v>#REF!</v>
      </c>
      <c r="AS1119" s="223" t="e">
        <f t="shared" si="2425"/>
        <v>#REF!</v>
      </c>
      <c r="AT1119" s="223" t="e">
        <f>IF(AO1119&gt;0,AO1119/#REF!*100,"")</f>
        <v>#REF!</v>
      </c>
    </row>
    <row r="1120" spans="1:46" ht="15" hidden="1" customHeight="1" outlineLevel="1" thickBot="1">
      <c r="A1120" s="2593"/>
      <c r="B1120" s="2581"/>
      <c r="C1120" s="503" t="s">
        <v>80</v>
      </c>
      <c r="D1120" s="27"/>
      <c r="E1120" s="27"/>
      <c r="F1120" s="27"/>
      <c r="G1120" s="146"/>
      <c r="H1120" s="146"/>
      <c r="I1120" s="146"/>
      <c r="J1120" s="146"/>
      <c r="K1120" s="146"/>
      <c r="L1120" s="29">
        <f t="shared" ref="L1120:P1120" si="2466">IF(L1101&gt;0,L1119/L1101*100,)</f>
        <v>0</v>
      </c>
      <c r="M1120" s="29">
        <f t="shared" si="2466"/>
        <v>0</v>
      </c>
      <c r="N1120" s="29">
        <f t="shared" si="2466"/>
        <v>0</v>
      </c>
      <c r="O1120" s="29">
        <f t="shared" si="2466"/>
        <v>0</v>
      </c>
      <c r="P1120" s="54">
        <f t="shared" si="2466"/>
        <v>0</v>
      </c>
      <c r="Q1120" s="756"/>
      <c r="R1120" s="756"/>
      <c r="S1120" s="756"/>
      <c r="T1120" s="756"/>
      <c r="U1120" s="67"/>
      <c r="V1120" s="126"/>
      <c r="W1120" s="24"/>
      <c r="X1120" s="24"/>
      <c r="Y1120" s="24"/>
      <c r="Z1120" s="29">
        <f t="shared" ref="Z1120:AD1120" si="2467">IF(Z1101&gt;0,Z1119/Z1101*100,)</f>
        <v>0</v>
      </c>
      <c r="AA1120" s="29">
        <f t="shared" si="2467"/>
        <v>0</v>
      </c>
      <c r="AB1120" s="29">
        <f t="shared" si="2467"/>
        <v>0</v>
      </c>
      <c r="AC1120" s="29">
        <f t="shared" si="2467"/>
        <v>0</v>
      </c>
      <c r="AD1120" s="54">
        <f t="shared" si="2467"/>
        <v>0</v>
      </c>
      <c r="AE1120" s="67"/>
      <c r="AF1120" s="126"/>
      <c r="AG1120" s="24"/>
      <c r="AH1120" s="24"/>
      <c r="AI1120" s="24"/>
      <c r="AJ1120" s="44"/>
      <c r="AK1120" s="19" t="e">
        <f>#REF!-U1120</f>
        <v>#REF!</v>
      </c>
      <c r="AL1120" s="19" t="e">
        <f>#REF!-#REF!</f>
        <v>#REF!</v>
      </c>
      <c r="AM1120" s="19" t="e">
        <f>Q1120-#REF!</f>
        <v>#REF!</v>
      </c>
      <c r="AN1120" s="19" t="e">
        <f>R1120-#REF!</f>
        <v>#REF!</v>
      </c>
      <c r="AO1120" s="19" t="e">
        <f>#REF!-#REF!</f>
        <v>#REF!</v>
      </c>
      <c r="AP1120" s="223" t="e">
        <f>IF(AK1120&gt;0,AK1120/#REF!*100,"")</f>
        <v>#REF!</v>
      </c>
      <c r="AQ1120" s="223" t="e">
        <f>IF(AL1120&gt;0,AL1120/#REF!*100,"")</f>
        <v>#REF!</v>
      </c>
      <c r="AR1120" s="223" t="e">
        <f t="shared" si="2424"/>
        <v>#REF!</v>
      </c>
      <c r="AS1120" s="223" t="e">
        <f t="shared" si="2425"/>
        <v>#REF!</v>
      </c>
      <c r="AT1120" s="223" t="e">
        <f>IF(AO1120&gt;0,AO1120/#REF!*100,"")</f>
        <v>#REF!</v>
      </c>
    </row>
    <row r="1121" spans="1:46" ht="15" hidden="1" customHeight="1" outlineLevel="1" thickBot="1">
      <c r="A1121" s="2592" t="s">
        <v>40</v>
      </c>
      <c r="B1121" s="2563" t="s">
        <v>22</v>
      </c>
      <c r="C1121" s="502" t="s">
        <v>302</v>
      </c>
      <c r="D1121" s="23"/>
      <c r="E1121" s="23"/>
      <c r="F1121" s="23"/>
      <c r="G1121" s="141"/>
      <c r="H1121" s="141"/>
      <c r="I1121" s="141"/>
      <c r="J1121" s="141"/>
      <c r="K1121" s="141"/>
      <c r="L1121" s="45">
        <f>SUM(M1121:P1121)</f>
        <v>0</v>
      </c>
      <c r="M1121" s="143"/>
      <c r="N1121" s="26"/>
      <c r="O1121" s="26"/>
      <c r="P1121" s="52"/>
      <c r="Q1121" s="756"/>
      <c r="R1121" s="756"/>
      <c r="S1121" s="756"/>
      <c r="T1121" s="756"/>
      <c r="U1121" s="67"/>
      <c r="V1121" s="126"/>
      <c r="W1121" s="24"/>
      <c r="X1121" s="24"/>
      <c r="Y1121" s="24"/>
      <c r="Z1121" s="45">
        <f>SUM(AA1121:AD1121)</f>
        <v>0</v>
      </c>
      <c r="AA1121" s="143"/>
      <c r="AB1121" s="26"/>
      <c r="AC1121" s="26"/>
      <c r="AD1121" s="52"/>
      <c r="AE1121" s="67"/>
      <c r="AF1121" s="126"/>
      <c r="AG1121" s="24"/>
      <c r="AH1121" s="24"/>
      <c r="AI1121" s="24"/>
      <c r="AJ1121" s="44"/>
      <c r="AK1121" s="19" t="e">
        <f>#REF!-U1121</f>
        <v>#REF!</v>
      </c>
      <c r="AL1121" s="19" t="e">
        <f>#REF!-#REF!</f>
        <v>#REF!</v>
      </c>
      <c r="AM1121" s="19" t="e">
        <f>Q1121-#REF!</f>
        <v>#REF!</v>
      </c>
      <c r="AN1121" s="19" t="e">
        <f>R1121-#REF!</f>
        <v>#REF!</v>
      </c>
      <c r="AO1121" s="19" t="e">
        <f>#REF!-#REF!</f>
        <v>#REF!</v>
      </c>
      <c r="AP1121" s="223" t="e">
        <f>IF(AK1121&gt;0,AK1121/#REF!*100,"")</f>
        <v>#REF!</v>
      </c>
      <c r="AQ1121" s="223" t="e">
        <f>IF(AL1121&gt;0,AL1121/#REF!*100,"")</f>
        <v>#REF!</v>
      </c>
      <c r="AR1121" s="223" t="e">
        <f t="shared" si="2424"/>
        <v>#REF!</v>
      </c>
      <c r="AS1121" s="223" t="e">
        <f t="shared" si="2425"/>
        <v>#REF!</v>
      </c>
      <c r="AT1121" s="223" t="e">
        <f>IF(AO1121&gt;0,AO1121/#REF!*100,"")</f>
        <v>#REF!</v>
      </c>
    </row>
    <row r="1122" spans="1:46" ht="15" hidden="1" customHeight="1" outlineLevel="1" thickBot="1">
      <c r="A1122" s="2593"/>
      <c r="B1122" s="2564"/>
      <c r="C1122" s="503" t="s">
        <v>81</v>
      </c>
      <c r="D1122" s="27"/>
      <c r="E1122" s="27"/>
      <c r="F1122" s="27"/>
      <c r="G1122" s="146"/>
      <c r="H1122" s="146"/>
      <c r="I1122" s="146"/>
      <c r="J1122" s="146"/>
      <c r="K1122" s="146"/>
      <c r="L1122" s="29">
        <f t="shared" ref="L1122:P1122" si="2468">IF(L1105&gt;0,L1121/L1105*100,)</f>
        <v>0</v>
      </c>
      <c r="M1122" s="29">
        <f t="shared" si="2468"/>
        <v>0</v>
      </c>
      <c r="N1122" s="29">
        <f t="shared" si="2468"/>
        <v>0</v>
      </c>
      <c r="O1122" s="29">
        <f t="shared" si="2468"/>
        <v>0</v>
      </c>
      <c r="P1122" s="54">
        <f t="shared" si="2468"/>
        <v>0</v>
      </c>
      <c r="Q1122" s="756"/>
      <c r="R1122" s="756"/>
      <c r="S1122" s="756"/>
      <c r="T1122" s="756"/>
      <c r="U1122" s="20">
        <f t="shared" ref="U1122" si="2469">U1121*0.85*1.45/1000</f>
        <v>0</v>
      </c>
      <c r="V1122" s="136">
        <f>V1121*0.85*1.45/1000</f>
        <v>0</v>
      </c>
      <c r="W1122" s="20">
        <f>W1121*0.85*1.45/1000</f>
        <v>0</v>
      </c>
      <c r="X1122" s="20">
        <f>X1121*0.85*1.45/1000</f>
        <v>0</v>
      </c>
      <c r="Y1122" s="20">
        <f>Y1121*0.85*1.45/1000</f>
        <v>0</v>
      </c>
      <c r="Z1122" s="29">
        <f t="shared" ref="Z1122:AD1122" si="2470">IF(Z1105&gt;0,Z1121/Z1105*100,)</f>
        <v>0</v>
      </c>
      <c r="AA1122" s="29">
        <f t="shared" si="2470"/>
        <v>0</v>
      </c>
      <c r="AB1122" s="29">
        <f t="shared" si="2470"/>
        <v>0</v>
      </c>
      <c r="AC1122" s="29">
        <f t="shared" si="2470"/>
        <v>0</v>
      </c>
      <c r="AD1122" s="54">
        <f t="shared" si="2470"/>
        <v>0</v>
      </c>
      <c r="AE1122" s="20">
        <f t="shared" ref="AE1122" si="2471">AE1121*0.85*1.45/1000</f>
        <v>0</v>
      </c>
      <c r="AF1122" s="136">
        <f>AF1121*0.85*1.45/1000</f>
        <v>0</v>
      </c>
      <c r="AG1122" s="20">
        <f>AG1121*0.85*1.45/1000</f>
        <v>0</v>
      </c>
      <c r="AH1122" s="20">
        <f>AH1121*0.85*1.45/1000</f>
        <v>0</v>
      </c>
      <c r="AI1122" s="20">
        <f>AI1121*0.85*1.45/1000</f>
        <v>0</v>
      </c>
      <c r="AJ1122" s="19"/>
      <c r="AK1122" s="19" t="e">
        <f>#REF!-U1122</f>
        <v>#REF!</v>
      </c>
      <c r="AL1122" s="19" t="e">
        <f>#REF!-#REF!</f>
        <v>#REF!</v>
      </c>
      <c r="AM1122" s="19" t="e">
        <f>Q1122-#REF!</f>
        <v>#REF!</v>
      </c>
      <c r="AN1122" s="19" t="e">
        <f>R1122-#REF!</f>
        <v>#REF!</v>
      </c>
      <c r="AO1122" s="19" t="e">
        <f>#REF!-#REF!</f>
        <v>#REF!</v>
      </c>
      <c r="AP1122" s="223" t="e">
        <f>IF(AK1122&gt;0,AK1122/#REF!*100,"")</f>
        <v>#REF!</v>
      </c>
      <c r="AQ1122" s="223" t="e">
        <f>IF(AL1122&gt;0,AL1122/#REF!*100,"")</f>
        <v>#REF!</v>
      </c>
      <c r="AR1122" s="223" t="e">
        <f t="shared" si="2424"/>
        <v>#REF!</v>
      </c>
      <c r="AS1122" s="223" t="e">
        <f t="shared" si="2425"/>
        <v>#REF!</v>
      </c>
      <c r="AT1122" s="223" t="e">
        <f>IF(AO1122&gt;0,AO1122/#REF!*100,"")</f>
        <v>#REF!</v>
      </c>
    </row>
    <row r="1123" spans="1:46" ht="15" hidden="1" customHeight="1" outlineLevel="1" thickBot="1">
      <c r="A1123" s="2592" t="s">
        <v>41</v>
      </c>
      <c r="B1123" s="2563" t="s">
        <v>23</v>
      </c>
      <c r="C1123" s="502" t="s">
        <v>302</v>
      </c>
      <c r="D1123" s="23"/>
      <c r="E1123" s="23"/>
      <c r="F1123" s="23"/>
      <c r="G1123" s="141"/>
      <c r="H1123" s="141"/>
      <c r="I1123" s="141"/>
      <c r="J1123" s="141"/>
      <c r="K1123" s="141"/>
      <c r="L1123" s="45">
        <f>SUM(M1123:P1123)</f>
        <v>0</v>
      </c>
      <c r="M1123" s="143"/>
      <c r="N1123" s="26"/>
      <c r="O1123" s="26"/>
      <c r="P1123" s="52"/>
      <c r="Q1123" s="756"/>
      <c r="R1123" s="756"/>
      <c r="S1123" s="756"/>
      <c r="T1123" s="756"/>
      <c r="U1123" s="67"/>
      <c r="V1123" s="126"/>
      <c r="W1123" s="24"/>
      <c r="X1123" s="24"/>
      <c r="Y1123" s="24"/>
      <c r="Z1123" s="45">
        <f>SUM(AA1123:AD1123)</f>
        <v>0</v>
      </c>
      <c r="AA1123" s="143"/>
      <c r="AB1123" s="26"/>
      <c r="AC1123" s="26"/>
      <c r="AD1123" s="52"/>
      <c r="AE1123" s="67"/>
      <c r="AF1123" s="126"/>
      <c r="AG1123" s="24"/>
      <c r="AH1123" s="24"/>
      <c r="AI1123" s="24"/>
      <c r="AJ1123" s="44"/>
      <c r="AK1123" s="19" t="e">
        <f>#REF!-U1123</f>
        <v>#REF!</v>
      </c>
      <c r="AL1123" s="19" t="e">
        <f>#REF!-#REF!</f>
        <v>#REF!</v>
      </c>
      <c r="AM1123" s="19" t="e">
        <f>Q1123-#REF!</f>
        <v>#REF!</v>
      </c>
      <c r="AN1123" s="19" t="e">
        <f>R1123-#REF!</f>
        <v>#REF!</v>
      </c>
      <c r="AO1123" s="19" t="e">
        <f>#REF!-#REF!</f>
        <v>#REF!</v>
      </c>
      <c r="AP1123" s="223" t="e">
        <f>IF(AK1123&gt;0,AK1123/#REF!*100,"")</f>
        <v>#REF!</v>
      </c>
      <c r="AQ1123" s="223" t="e">
        <f>IF(AL1123&gt;0,AL1123/#REF!*100,"")</f>
        <v>#REF!</v>
      </c>
      <c r="AR1123" s="223" t="e">
        <f t="shared" si="2424"/>
        <v>#REF!</v>
      </c>
      <c r="AS1123" s="223" t="e">
        <f t="shared" si="2425"/>
        <v>#REF!</v>
      </c>
      <c r="AT1123" s="223" t="e">
        <f>IF(AO1123&gt;0,AO1123/#REF!*100,"")</f>
        <v>#REF!</v>
      </c>
    </row>
    <row r="1124" spans="1:46" ht="15" hidden="1" customHeight="1" outlineLevel="1" thickBot="1">
      <c r="A1124" s="2593"/>
      <c r="B1124" s="2564"/>
      <c r="C1124" s="503" t="s">
        <v>82</v>
      </c>
      <c r="D1124" s="27"/>
      <c r="E1124" s="27"/>
      <c r="F1124" s="27"/>
      <c r="G1124" s="146"/>
      <c r="H1124" s="146"/>
      <c r="I1124" s="146"/>
      <c r="J1124" s="146"/>
      <c r="K1124" s="146"/>
      <c r="L1124" s="29">
        <f t="shared" ref="L1124:P1124" si="2472">IF(L1109&gt;0,L1123/L1109*100,)</f>
        <v>0</v>
      </c>
      <c r="M1124" s="29">
        <f t="shared" si="2472"/>
        <v>0</v>
      </c>
      <c r="N1124" s="29">
        <f t="shared" si="2472"/>
        <v>0</v>
      </c>
      <c r="O1124" s="29">
        <f t="shared" si="2472"/>
        <v>0</v>
      </c>
      <c r="P1124" s="54">
        <f t="shared" si="2472"/>
        <v>0</v>
      </c>
      <c r="Q1124" s="756"/>
      <c r="R1124" s="756"/>
      <c r="S1124" s="756"/>
      <c r="T1124" s="756"/>
      <c r="U1124" s="67"/>
      <c r="V1124" s="126"/>
      <c r="W1124" s="24"/>
      <c r="X1124" s="24"/>
      <c r="Y1124" s="24"/>
      <c r="Z1124" s="29">
        <f t="shared" ref="Z1124:AD1124" si="2473">IF(Z1109&gt;0,Z1123/Z1109*100,)</f>
        <v>0</v>
      </c>
      <c r="AA1124" s="29">
        <f t="shared" si="2473"/>
        <v>0</v>
      </c>
      <c r="AB1124" s="29">
        <f t="shared" si="2473"/>
        <v>0</v>
      </c>
      <c r="AC1124" s="29">
        <f t="shared" si="2473"/>
        <v>0</v>
      </c>
      <c r="AD1124" s="54">
        <f t="shared" si="2473"/>
        <v>0</v>
      </c>
      <c r="AE1124" s="67"/>
      <c r="AF1124" s="126"/>
      <c r="AG1124" s="24"/>
      <c r="AH1124" s="24"/>
      <c r="AI1124" s="24"/>
      <c r="AJ1124" s="44"/>
      <c r="AK1124" s="19" t="e">
        <f>#REF!-U1124</f>
        <v>#REF!</v>
      </c>
      <c r="AL1124" s="19" t="e">
        <f>#REF!-#REF!</f>
        <v>#REF!</v>
      </c>
      <c r="AM1124" s="19" t="e">
        <f>Q1124-#REF!</f>
        <v>#REF!</v>
      </c>
      <c r="AN1124" s="19" t="e">
        <f>R1124-#REF!</f>
        <v>#REF!</v>
      </c>
      <c r="AO1124" s="19" t="e">
        <f>#REF!-#REF!</f>
        <v>#REF!</v>
      </c>
      <c r="AP1124" s="223" t="e">
        <f>IF(AK1124&gt;0,AK1124/#REF!*100,"")</f>
        <v>#REF!</v>
      </c>
      <c r="AQ1124" s="223" t="e">
        <f>IF(AL1124&gt;0,AL1124/#REF!*100,"")</f>
        <v>#REF!</v>
      </c>
      <c r="AR1124" s="223" t="e">
        <f t="shared" si="2424"/>
        <v>#REF!</v>
      </c>
      <c r="AS1124" s="223" t="e">
        <f t="shared" si="2425"/>
        <v>#REF!</v>
      </c>
      <c r="AT1124" s="223" t="e">
        <f>IF(AO1124&gt;0,AO1124/#REF!*100,"")</f>
        <v>#REF!</v>
      </c>
    </row>
    <row r="1125" spans="1:46" ht="15" hidden="1" customHeight="1" outlineLevel="1" thickBot="1">
      <c r="A1125" s="2585">
        <v>6</v>
      </c>
      <c r="B1125" s="2567" t="s">
        <v>99</v>
      </c>
      <c r="C1125" s="504" t="s">
        <v>305</v>
      </c>
      <c r="D1125" s="31"/>
      <c r="E1125" s="31"/>
      <c r="F1125" s="31"/>
      <c r="G1125" s="145"/>
      <c r="H1125" s="145"/>
      <c r="I1125" s="145"/>
      <c r="J1125" s="145"/>
      <c r="K1125" s="145"/>
      <c r="L1125" s="20">
        <f t="shared" ref="L1125:P1125" si="2474">L1129+L1133+L1137+L1142</f>
        <v>0</v>
      </c>
      <c r="M1125" s="136">
        <f t="shared" si="2474"/>
        <v>0</v>
      </c>
      <c r="N1125" s="20">
        <f t="shared" si="2474"/>
        <v>0</v>
      </c>
      <c r="O1125" s="20">
        <f t="shared" si="2474"/>
        <v>0</v>
      </c>
      <c r="P1125" s="55">
        <f t="shared" si="2474"/>
        <v>0</v>
      </c>
      <c r="Q1125" s="756"/>
      <c r="R1125" s="756"/>
      <c r="S1125" s="756"/>
      <c r="T1125" s="756"/>
      <c r="U1125" s="67"/>
      <c r="V1125" s="126"/>
      <c r="W1125" s="24"/>
      <c r="X1125" s="24"/>
      <c r="Y1125" s="24"/>
      <c r="Z1125" s="20">
        <f t="shared" ref="Z1125:AD1125" si="2475">Z1129+Z1133+Z1137+Z1142</f>
        <v>0</v>
      </c>
      <c r="AA1125" s="136">
        <f t="shared" si="2475"/>
        <v>0</v>
      </c>
      <c r="AB1125" s="20">
        <f t="shared" si="2475"/>
        <v>0</v>
      </c>
      <c r="AC1125" s="20">
        <f t="shared" si="2475"/>
        <v>0</v>
      </c>
      <c r="AD1125" s="55">
        <f t="shared" si="2475"/>
        <v>0</v>
      </c>
      <c r="AE1125" s="67"/>
      <c r="AF1125" s="126"/>
      <c r="AG1125" s="24"/>
      <c r="AH1125" s="24"/>
      <c r="AI1125" s="24"/>
      <c r="AJ1125" s="44"/>
      <c r="AK1125" s="19" t="e">
        <f>#REF!-U1125</f>
        <v>#REF!</v>
      </c>
      <c r="AL1125" s="19" t="e">
        <f>#REF!-#REF!</f>
        <v>#REF!</v>
      </c>
      <c r="AM1125" s="19" t="e">
        <f>Q1125-#REF!</f>
        <v>#REF!</v>
      </c>
      <c r="AN1125" s="19" t="e">
        <f>R1125-#REF!</f>
        <v>#REF!</v>
      </c>
      <c r="AO1125" s="19" t="e">
        <f>#REF!-#REF!</f>
        <v>#REF!</v>
      </c>
      <c r="AP1125" s="223" t="e">
        <f>IF(AK1125&gt;0,AK1125/#REF!*100,"")</f>
        <v>#REF!</v>
      </c>
      <c r="AQ1125" s="223" t="e">
        <f>IF(AL1125&gt;0,AL1125/#REF!*100,"")</f>
        <v>#REF!</v>
      </c>
      <c r="AR1125" s="223" t="e">
        <f t="shared" si="2424"/>
        <v>#REF!</v>
      </c>
      <c r="AS1125" s="223" t="e">
        <f t="shared" si="2425"/>
        <v>#REF!</v>
      </c>
      <c r="AT1125" s="223" t="e">
        <f>IF(AO1125&gt;0,AO1125/#REF!*100,"")</f>
        <v>#REF!</v>
      </c>
    </row>
    <row r="1126" spans="1:46" ht="15" hidden="1" customHeight="1" outlineLevel="1" thickBot="1">
      <c r="A1126" s="2590"/>
      <c r="B1126" s="2568"/>
      <c r="C1126" s="504" t="s">
        <v>277</v>
      </c>
      <c r="D1126" s="31"/>
      <c r="E1126" s="31"/>
      <c r="F1126" s="31"/>
      <c r="G1126" s="145"/>
      <c r="H1126" s="145"/>
      <c r="I1126" s="145"/>
      <c r="J1126" s="145"/>
      <c r="K1126" s="145"/>
      <c r="L1126" s="20">
        <f t="shared" ref="L1126:P1126" si="2476">L1128+L1132+L1136+L1141</f>
        <v>0</v>
      </c>
      <c r="M1126" s="136">
        <f t="shared" si="2476"/>
        <v>0</v>
      </c>
      <c r="N1126" s="20">
        <f t="shared" si="2476"/>
        <v>0</v>
      </c>
      <c r="O1126" s="20">
        <f t="shared" si="2476"/>
        <v>0</v>
      </c>
      <c r="P1126" s="55">
        <f t="shared" si="2476"/>
        <v>0</v>
      </c>
      <c r="Q1126" s="756"/>
      <c r="R1126" s="756"/>
      <c r="S1126" s="756"/>
      <c r="T1126" s="756"/>
      <c r="U1126" s="20">
        <f t="shared" ref="U1126:Y1127" si="2477">U1129+U1132</f>
        <v>0</v>
      </c>
      <c r="V1126" s="136">
        <f t="shared" si="2477"/>
        <v>0</v>
      </c>
      <c r="W1126" s="20">
        <f t="shared" si="2477"/>
        <v>0</v>
      </c>
      <c r="X1126" s="20">
        <f t="shared" si="2477"/>
        <v>0</v>
      </c>
      <c r="Y1126" s="20">
        <f t="shared" si="2477"/>
        <v>0</v>
      </c>
      <c r="Z1126" s="20">
        <f t="shared" ref="Z1126:AD1126" si="2478">Z1128+Z1132+Z1136+Z1141</f>
        <v>0</v>
      </c>
      <c r="AA1126" s="136">
        <f t="shared" si="2478"/>
        <v>0</v>
      </c>
      <c r="AB1126" s="20">
        <f t="shared" si="2478"/>
        <v>0</v>
      </c>
      <c r="AC1126" s="20">
        <f t="shared" si="2478"/>
        <v>0</v>
      </c>
      <c r="AD1126" s="55">
        <f t="shared" si="2478"/>
        <v>0</v>
      </c>
      <c r="AE1126" s="20">
        <f t="shared" ref="AE1126:AI1126" si="2479">AE1129+AE1132</f>
        <v>0</v>
      </c>
      <c r="AF1126" s="136">
        <f t="shared" si="2479"/>
        <v>0</v>
      </c>
      <c r="AG1126" s="20">
        <f t="shared" si="2479"/>
        <v>0</v>
      </c>
      <c r="AH1126" s="20">
        <f t="shared" si="2479"/>
        <v>0</v>
      </c>
      <c r="AI1126" s="20">
        <f t="shared" si="2479"/>
        <v>0</v>
      </c>
      <c r="AJ1126" s="19"/>
      <c r="AK1126" s="19" t="e">
        <f>#REF!-U1126</f>
        <v>#REF!</v>
      </c>
      <c r="AL1126" s="19" t="e">
        <f>#REF!-#REF!</f>
        <v>#REF!</v>
      </c>
      <c r="AM1126" s="19" t="e">
        <f>Q1126-#REF!</f>
        <v>#REF!</v>
      </c>
      <c r="AN1126" s="19" t="e">
        <f>R1126-#REF!</f>
        <v>#REF!</v>
      </c>
      <c r="AO1126" s="19" t="e">
        <f>#REF!-#REF!</f>
        <v>#REF!</v>
      </c>
      <c r="AP1126" s="223" t="e">
        <f>IF(AK1126&gt;0,AK1126/#REF!*100,"")</f>
        <v>#REF!</v>
      </c>
      <c r="AQ1126" s="223" t="e">
        <f>IF(AL1126&gt;0,AL1126/#REF!*100,"")</f>
        <v>#REF!</v>
      </c>
      <c r="AR1126" s="223" t="e">
        <f t="shared" ref="AR1126:AR1133" si="2480">IF(AM1126&gt;0,AM1126/Q1126*100,"")</f>
        <v>#REF!</v>
      </c>
      <c r="AS1126" s="223" t="e">
        <f t="shared" ref="AS1126:AS1133" si="2481">IF(AN1126&gt;0,AN1126/R1126*100,"")</f>
        <v>#REF!</v>
      </c>
      <c r="AT1126" s="223" t="e">
        <f>IF(AO1126&gt;0,AO1126/#REF!*100,"")</f>
        <v>#REF!</v>
      </c>
    </row>
    <row r="1127" spans="1:46" ht="15" hidden="1" customHeight="1" outlineLevel="1" thickBot="1">
      <c r="A1127" s="2591" t="s">
        <v>83</v>
      </c>
      <c r="B1127" s="2560" t="s">
        <v>113</v>
      </c>
      <c r="C1127" s="504" t="s">
        <v>302</v>
      </c>
      <c r="D1127" s="32"/>
      <c r="E1127" s="32"/>
      <c r="F1127" s="32"/>
      <c r="G1127" s="144"/>
      <c r="H1127" s="144"/>
      <c r="I1127" s="144"/>
      <c r="J1127" s="144"/>
      <c r="K1127" s="144"/>
      <c r="L1127" s="20">
        <f>SUM(M1127:P1127)</f>
        <v>0</v>
      </c>
      <c r="M1127" s="126"/>
      <c r="N1127" s="24"/>
      <c r="O1127" s="24"/>
      <c r="P1127" s="51"/>
      <c r="Q1127" s="756"/>
      <c r="R1127" s="756"/>
      <c r="S1127" s="756"/>
      <c r="T1127" s="756"/>
      <c r="U1127" s="20">
        <f t="shared" si="2477"/>
        <v>0</v>
      </c>
      <c r="V1127" s="136">
        <f t="shared" si="2477"/>
        <v>0</v>
      </c>
      <c r="W1127" s="20">
        <f t="shared" si="2477"/>
        <v>0</v>
      </c>
      <c r="X1127" s="20">
        <f t="shared" si="2477"/>
        <v>0</v>
      </c>
      <c r="Y1127" s="20">
        <f t="shared" si="2477"/>
        <v>0</v>
      </c>
      <c r="Z1127" s="20">
        <f>SUM(AA1127:AD1127)</f>
        <v>0</v>
      </c>
      <c r="AA1127" s="126"/>
      <c r="AB1127" s="24"/>
      <c r="AC1127" s="24"/>
      <c r="AD1127" s="51"/>
      <c r="AE1127" s="20">
        <f t="shared" ref="AE1127:AI1127" si="2482">AE1130+AE1133</f>
        <v>0</v>
      </c>
      <c r="AF1127" s="136">
        <f t="shared" si="2482"/>
        <v>0</v>
      </c>
      <c r="AG1127" s="20">
        <f t="shared" si="2482"/>
        <v>0</v>
      </c>
      <c r="AH1127" s="20">
        <f t="shared" si="2482"/>
        <v>0</v>
      </c>
      <c r="AI1127" s="20">
        <f t="shared" si="2482"/>
        <v>0</v>
      </c>
      <c r="AJ1127" s="19"/>
      <c r="AK1127" s="19" t="e">
        <f>#REF!-U1127</f>
        <v>#REF!</v>
      </c>
      <c r="AL1127" s="19" t="e">
        <f>#REF!-#REF!</f>
        <v>#REF!</v>
      </c>
      <c r="AM1127" s="19" t="e">
        <f>Q1127-#REF!</f>
        <v>#REF!</v>
      </c>
      <c r="AN1127" s="19" t="e">
        <f>R1127-#REF!</f>
        <v>#REF!</v>
      </c>
      <c r="AO1127" s="19" t="e">
        <f>#REF!-#REF!</f>
        <v>#REF!</v>
      </c>
      <c r="AP1127" s="223" t="e">
        <f>IF(AK1127&gt;0,AK1127/#REF!*100,"")</f>
        <v>#REF!</v>
      </c>
      <c r="AQ1127" s="223" t="e">
        <f>IF(AL1127&gt;0,AL1127/#REF!*100,"")</f>
        <v>#REF!</v>
      </c>
      <c r="AR1127" s="223" t="e">
        <f t="shared" si="2480"/>
        <v>#REF!</v>
      </c>
      <c r="AS1127" s="223" t="e">
        <f t="shared" si="2481"/>
        <v>#REF!</v>
      </c>
      <c r="AT1127" s="223" t="e">
        <f>IF(AO1127&gt;0,AO1127/#REF!*100,"")</f>
        <v>#REF!</v>
      </c>
    </row>
    <row r="1128" spans="1:46" ht="15" hidden="1" customHeight="1" outlineLevel="1" thickBot="1">
      <c r="A1128" s="2591"/>
      <c r="B1128" s="2560"/>
      <c r="C1128" s="504" t="s">
        <v>277</v>
      </c>
      <c r="D1128" s="32"/>
      <c r="E1128" s="32"/>
      <c r="F1128" s="32"/>
      <c r="G1128" s="144"/>
      <c r="H1128" s="144"/>
      <c r="I1128" s="144"/>
      <c r="J1128" s="144"/>
      <c r="K1128" s="144"/>
      <c r="L1128" s="20">
        <f t="shared" ref="L1128:P1128" si="2483">0.12*L1127</f>
        <v>0</v>
      </c>
      <c r="M1128" s="136">
        <f t="shared" si="2483"/>
        <v>0</v>
      </c>
      <c r="N1128" s="20">
        <f t="shared" si="2483"/>
        <v>0</v>
      </c>
      <c r="O1128" s="20">
        <f t="shared" si="2483"/>
        <v>0</v>
      </c>
      <c r="P1128" s="55">
        <f t="shared" si="2483"/>
        <v>0</v>
      </c>
      <c r="Q1128" s="756"/>
      <c r="R1128" s="756"/>
      <c r="S1128" s="756"/>
      <c r="T1128" s="756"/>
      <c r="U1128" s="67"/>
      <c r="V1128" s="126"/>
      <c r="W1128" s="24"/>
      <c r="X1128" s="24"/>
      <c r="Y1128" s="24"/>
      <c r="Z1128" s="20">
        <f t="shared" ref="Z1128:AD1128" si="2484">0.12*Z1127</f>
        <v>0</v>
      </c>
      <c r="AA1128" s="136">
        <f t="shared" si="2484"/>
        <v>0</v>
      </c>
      <c r="AB1128" s="20">
        <f t="shared" si="2484"/>
        <v>0</v>
      </c>
      <c r="AC1128" s="20">
        <f t="shared" si="2484"/>
        <v>0</v>
      </c>
      <c r="AD1128" s="55">
        <f t="shared" si="2484"/>
        <v>0</v>
      </c>
      <c r="AE1128" s="67"/>
      <c r="AF1128" s="126"/>
      <c r="AG1128" s="24"/>
      <c r="AH1128" s="24"/>
      <c r="AI1128" s="24"/>
      <c r="AJ1128" s="44"/>
      <c r="AK1128" s="19" t="e">
        <f>#REF!-U1128</f>
        <v>#REF!</v>
      </c>
      <c r="AL1128" s="19" t="e">
        <f>#REF!-#REF!</f>
        <v>#REF!</v>
      </c>
      <c r="AM1128" s="19" t="e">
        <f>Q1128-#REF!</f>
        <v>#REF!</v>
      </c>
      <c r="AN1128" s="19" t="e">
        <f>R1128-#REF!</f>
        <v>#REF!</v>
      </c>
      <c r="AO1128" s="19" t="e">
        <f>#REF!-#REF!</f>
        <v>#REF!</v>
      </c>
      <c r="AP1128" s="223" t="e">
        <f>IF(AK1128&gt;0,AK1128/#REF!*100,"")</f>
        <v>#REF!</v>
      </c>
      <c r="AQ1128" s="223" t="e">
        <f>IF(AL1128&gt;0,AL1128/#REF!*100,"")</f>
        <v>#REF!</v>
      </c>
      <c r="AR1128" s="223" t="e">
        <f t="shared" si="2480"/>
        <v>#REF!</v>
      </c>
      <c r="AS1128" s="223" t="e">
        <f t="shared" si="2481"/>
        <v>#REF!</v>
      </c>
      <c r="AT1128" s="223" t="e">
        <f>IF(AO1128&gt;0,AO1128/#REF!*100,"")</f>
        <v>#REF!</v>
      </c>
    </row>
    <row r="1129" spans="1:46" ht="15" hidden="1" customHeight="1" outlineLevel="1" thickBot="1">
      <c r="A1129" s="2584"/>
      <c r="B1129" s="2560"/>
      <c r="C1129" s="504" t="s">
        <v>305</v>
      </c>
      <c r="D1129" s="32"/>
      <c r="E1129" s="32"/>
      <c r="F1129" s="32"/>
      <c r="G1129" s="144"/>
      <c r="H1129" s="144"/>
      <c r="I1129" s="144"/>
      <c r="J1129" s="144"/>
      <c r="K1129" s="144"/>
      <c r="L1129" s="20">
        <f>SUM(M1129:P1129)</f>
        <v>0</v>
      </c>
      <c r="M1129" s="126"/>
      <c r="N1129" s="24"/>
      <c r="O1129" s="24"/>
      <c r="P1129" s="51"/>
      <c r="Q1129" s="756"/>
      <c r="R1129" s="756"/>
      <c r="S1129" s="756"/>
      <c r="T1129" s="756"/>
      <c r="U1129" s="20">
        <f t="shared" ref="U1129" si="2485">1.154*U1128/1000</f>
        <v>0</v>
      </c>
      <c r="V1129" s="136">
        <f>1.154*V1128/1000</f>
        <v>0</v>
      </c>
      <c r="W1129" s="20">
        <f>1.154*W1128/1000</f>
        <v>0</v>
      </c>
      <c r="X1129" s="20">
        <f>1.154*X1128/1000</f>
        <v>0</v>
      </c>
      <c r="Y1129" s="20">
        <f>1.154*Y1128/1000</f>
        <v>0</v>
      </c>
      <c r="Z1129" s="20">
        <f>SUM(AA1129:AD1129)</f>
        <v>0</v>
      </c>
      <c r="AA1129" s="126"/>
      <c r="AB1129" s="24"/>
      <c r="AC1129" s="24"/>
      <c r="AD1129" s="51"/>
      <c r="AE1129" s="20">
        <f t="shared" ref="AE1129" si="2486">1.154*AE1128/1000</f>
        <v>0</v>
      </c>
      <c r="AF1129" s="136">
        <f>1.154*AF1128/1000</f>
        <v>0</v>
      </c>
      <c r="AG1129" s="20">
        <f>1.154*AG1128/1000</f>
        <v>0</v>
      </c>
      <c r="AH1129" s="20">
        <f>1.154*AH1128/1000</f>
        <v>0</v>
      </c>
      <c r="AI1129" s="20">
        <f>1.154*AI1128/1000</f>
        <v>0</v>
      </c>
      <c r="AJ1129" s="19"/>
      <c r="AK1129" s="19" t="e">
        <f>#REF!-U1129</f>
        <v>#REF!</v>
      </c>
      <c r="AL1129" s="19" t="e">
        <f>#REF!-#REF!</f>
        <v>#REF!</v>
      </c>
      <c r="AM1129" s="19" t="e">
        <f>Q1129-#REF!</f>
        <v>#REF!</v>
      </c>
      <c r="AN1129" s="19" t="e">
        <f>R1129-#REF!</f>
        <v>#REF!</v>
      </c>
      <c r="AO1129" s="19" t="e">
        <f>#REF!-#REF!</f>
        <v>#REF!</v>
      </c>
      <c r="AP1129" s="223" t="e">
        <f>IF(AK1129&gt;0,AK1129/#REF!*100,"")</f>
        <v>#REF!</v>
      </c>
      <c r="AQ1129" s="223" t="e">
        <f>IF(AL1129&gt;0,AL1129/#REF!*100,"")</f>
        <v>#REF!</v>
      </c>
      <c r="AR1129" s="223" t="e">
        <f t="shared" si="2480"/>
        <v>#REF!</v>
      </c>
      <c r="AS1129" s="223" t="e">
        <f t="shared" si="2481"/>
        <v>#REF!</v>
      </c>
      <c r="AT1129" s="223" t="e">
        <f>IF(AO1129&gt;0,AO1129/#REF!*100,"")</f>
        <v>#REF!</v>
      </c>
    </row>
    <row r="1130" spans="1:46" ht="15" hidden="1" customHeight="1" outlineLevel="1" thickBot="1">
      <c r="A1130" s="2584"/>
      <c r="B1130" s="2560"/>
      <c r="C1130" s="504" t="s">
        <v>304</v>
      </c>
      <c r="D1130" s="32"/>
      <c r="E1130" s="32"/>
      <c r="F1130" s="32"/>
      <c r="G1130" s="144"/>
      <c r="H1130" s="144"/>
      <c r="I1130" s="144"/>
      <c r="J1130" s="144"/>
      <c r="K1130" s="144"/>
      <c r="L1130" s="33"/>
      <c r="M1130" s="126"/>
      <c r="N1130" s="24"/>
      <c r="O1130" s="24"/>
      <c r="P1130" s="51"/>
      <c r="Q1130" s="756"/>
      <c r="R1130" s="756"/>
      <c r="S1130" s="756"/>
      <c r="T1130" s="756"/>
      <c r="U1130" s="67"/>
      <c r="V1130" s="126"/>
      <c r="W1130" s="24"/>
      <c r="X1130" s="24"/>
      <c r="Y1130" s="24"/>
      <c r="Z1130" s="33"/>
      <c r="AA1130" s="126"/>
      <c r="AB1130" s="24"/>
      <c r="AC1130" s="24"/>
      <c r="AD1130" s="51"/>
      <c r="AE1130" s="67"/>
      <c r="AF1130" s="126"/>
      <c r="AG1130" s="24"/>
      <c r="AH1130" s="24"/>
      <c r="AI1130" s="24"/>
      <c r="AJ1130" s="44"/>
      <c r="AK1130" s="19" t="e">
        <f>#REF!-U1130</f>
        <v>#REF!</v>
      </c>
      <c r="AL1130" s="19" t="e">
        <f>#REF!-#REF!</f>
        <v>#REF!</v>
      </c>
      <c r="AM1130" s="19" t="e">
        <f>Q1130-#REF!</f>
        <v>#REF!</v>
      </c>
      <c r="AN1130" s="19" t="e">
        <f>R1130-#REF!</f>
        <v>#REF!</v>
      </c>
      <c r="AO1130" s="19" t="e">
        <f>#REF!-#REF!</f>
        <v>#REF!</v>
      </c>
      <c r="AP1130" s="223" t="e">
        <f>IF(AK1130&gt;0,AK1130/#REF!*100,"")</f>
        <v>#REF!</v>
      </c>
      <c r="AQ1130" s="223" t="e">
        <f>IF(AL1130&gt;0,AL1130/#REF!*100,"")</f>
        <v>#REF!</v>
      </c>
      <c r="AR1130" s="223" t="e">
        <f t="shared" si="2480"/>
        <v>#REF!</v>
      </c>
      <c r="AS1130" s="223" t="e">
        <f t="shared" si="2481"/>
        <v>#REF!</v>
      </c>
      <c r="AT1130" s="223" t="e">
        <f>IF(AO1130&gt;0,AO1130/#REF!*100,"")</f>
        <v>#REF!</v>
      </c>
    </row>
    <row r="1131" spans="1:46" ht="15" hidden="1" customHeight="1" outlineLevel="1" thickBot="1">
      <c r="A1131" s="2584" t="s">
        <v>84</v>
      </c>
      <c r="B1131" s="2560" t="s">
        <v>122</v>
      </c>
      <c r="C1131" s="504" t="s">
        <v>14</v>
      </c>
      <c r="D1131" s="32"/>
      <c r="E1131" s="32"/>
      <c r="F1131" s="32"/>
      <c r="G1131" s="144"/>
      <c r="H1131" s="144"/>
      <c r="I1131" s="144"/>
      <c r="J1131" s="144"/>
      <c r="K1131" s="144"/>
      <c r="L1131" s="20">
        <f>SUM(M1131:P1131)</f>
        <v>0</v>
      </c>
      <c r="M1131" s="126"/>
      <c r="N1131" s="24"/>
      <c r="O1131" s="24"/>
      <c r="P1131" s="51"/>
      <c r="Q1131" s="756"/>
      <c r="R1131" s="756"/>
      <c r="S1131" s="756"/>
      <c r="T1131" s="756"/>
      <c r="U1131" s="67"/>
      <c r="V1131" s="126"/>
      <c r="W1131" s="24"/>
      <c r="X1131" s="24"/>
      <c r="Y1131" s="24"/>
      <c r="Z1131" s="20">
        <f>SUM(AA1131:AD1131)</f>
        <v>0</v>
      </c>
      <c r="AA1131" s="126"/>
      <c r="AB1131" s="24"/>
      <c r="AC1131" s="24"/>
      <c r="AD1131" s="51"/>
      <c r="AE1131" s="67"/>
      <c r="AF1131" s="126"/>
      <c r="AG1131" s="24"/>
      <c r="AH1131" s="24"/>
      <c r="AI1131" s="24"/>
      <c r="AJ1131" s="44"/>
      <c r="AK1131" s="19" t="e">
        <f>#REF!-U1131</f>
        <v>#REF!</v>
      </c>
      <c r="AL1131" s="19" t="e">
        <f>#REF!-#REF!</f>
        <v>#REF!</v>
      </c>
      <c r="AM1131" s="19" t="e">
        <f>Q1131-#REF!</f>
        <v>#REF!</v>
      </c>
      <c r="AN1131" s="19" t="e">
        <f>R1131-#REF!</f>
        <v>#REF!</v>
      </c>
      <c r="AO1131" s="19" t="e">
        <f>#REF!-#REF!</f>
        <v>#REF!</v>
      </c>
      <c r="AP1131" s="223" t="e">
        <f>IF(AK1131&gt;0,AK1131/#REF!*100,"")</f>
        <v>#REF!</v>
      </c>
      <c r="AQ1131" s="223" t="e">
        <f>IF(AL1131&gt;0,AL1131/#REF!*100,"")</f>
        <v>#REF!</v>
      </c>
      <c r="AR1131" s="223" t="e">
        <f t="shared" si="2480"/>
        <v>#REF!</v>
      </c>
      <c r="AS1131" s="223" t="e">
        <f t="shared" si="2481"/>
        <v>#REF!</v>
      </c>
      <c r="AT1131" s="223" t="e">
        <f>IF(AO1131&gt;0,AO1131/#REF!*100,"")</f>
        <v>#REF!</v>
      </c>
    </row>
    <row r="1132" spans="1:46" ht="15" hidden="1" customHeight="1" outlineLevel="1" thickBot="1">
      <c r="A1132" s="2584"/>
      <c r="B1132" s="2560"/>
      <c r="C1132" s="504" t="s">
        <v>277</v>
      </c>
      <c r="D1132" s="32"/>
      <c r="E1132" s="32"/>
      <c r="F1132" s="32"/>
      <c r="G1132" s="144"/>
      <c r="H1132" s="144"/>
      <c r="I1132" s="144"/>
      <c r="J1132" s="144"/>
      <c r="K1132" s="144"/>
      <c r="L1132" s="20">
        <f t="shared" ref="L1132:P1132" si="2487">0.1429*L1131/1000</f>
        <v>0</v>
      </c>
      <c r="M1132" s="136">
        <f t="shared" si="2487"/>
        <v>0</v>
      </c>
      <c r="N1132" s="20">
        <f t="shared" si="2487"/>
        <v>0</v>
      </c>
      <c r="O1132" s="20">
        <f t="shared" si="2487"/>
        <v>0</v>
      </c>
      <c r="P1132" s="55">
        <f t="shared" si="2487"/>
        <v>0</v>
      </c>
      <c r="Q1132" s="756"/>
      <c r="R1132" s="756"/>
      <c r="S1132" s="756"/>
      <c r="T1132" s="756"/>
      <c r="U1132" s="20">
        <f t="shared" ref="U1132" si="2488">0.12*U1131</f>
        <v>0</v>
      </c>
      <c r="V1132" s="136">
        <f>0.12*V1131</f>
        <v>0</v>
      </c>
      <c r="W1132" s="20">
        <f>0.12*W1131</f>
        <v>0</v>
      </c>
      <c r="X1132" s="20">
        <f>0.12*X1131</f>
        <v>0</v>
      </c>
      <c r="Y1132" s="20">
        <f>0.12*Y1131</f>
        <v>0</v>
      </c>
      <c r="Z1132" s="20">
        <f t="shared" ref="Z1132:AD1132" si="2489">0.1429*Z1131/1000</f>
        <v>0</v>
      </c>
      <c r="AA1132" s="136">
        <f t="shared" si="2489"/>
        <v>0</v>
      </c>
      <c r="AB1132" s="20">
        <f t="shared" si="2489"/>
        <v>0</v>
      </c>
      <c r="AC1132" s="20">
        <f t="shared" si="2489"/>
        <v>0</v>
      </c>
      <c r="AD1132" s="55">
        <f t="shared" si="2489"/>
        <v>0</v>
      </c>
      <c r="AE1132" s="20">
        <f t="shared" ref="AE1132" si="2490">0.12*AE1131</f>
        <v>0</v>
      </c>
      <c r="AF1132" s="136">
        <f>0.12*AF1131</f>
        <v>0</v>
      </c>
      <c r="AG1132" s="20">
        <f>0.12*AG1131</f>
        <v>0</v>
      </c>
      <c r="AH1132" s="20">
        <f>0.12*AH1131</f>
        <v>0</v>
      </c>
      <c r="AI1132" s="20">
        <f>0.12*AI1131</f>
        <v>0</v>
      </c>
      <c r="AJ1132" s="19"/>
      <c r="AK1132" s="19" t="e">
        <f>#REF!-U1132</f>
        <v>#REF!</v>
      </c>
      <c r="AL1132" s="19" t="e">
        <f>#REF!-#REF!</f>
        <v>#REF!</v>
      </c>
      <c r="AM1132" s="19" t="e">
        <f>Q1132-#REF!</f>
        <v>#REF!</v>
      </c>
      <c r="AN1132" s="19" t="e">
        <f>R1132-#REF!</f>
        <v>#REF!</v>
      </c>
      <c r="AO1132" s="19" t="e">
        <f>#REF!-#REF!</f>
        <v>#REF!</v>
      </c>
      <c r="AP1132" s="223" t="e">
        <f>IF(AK1132&gt;0,AK1132/#REF!*100,"")</f>
        <v>#REF!</v>
      </c>
      <c r="AQ1132" s="223" t="e">
        <f>IF(AL1132&gt;0,AL1132/#REF!*100,"")</f>
        <v>#REF!</v>
      </c>
      <c r="AR1132" s="223" t="e">
        <f t="shared" si="2480"/>
        <v>#REF!</v>
      </c>
      <c r="AS1132" s="223" t="e">
        <f t="shared" si="2481"/>
        <v>#REF!</v>
      </c>
      <c r="AT1132" s="223" t="e">
        <f>IF(AO1132&gt;0,AO1132/#REF!*100,"")</f>
        <v>#REF!</v>
      </c>
    </row>
    <row r="1133" spans="1:46" ht="15" hidden="1" customHeight="1" outlineLevel="1" thickBot="1">
      <c r="A1133" s="2584"/>
      <c r="B1133" s="2560"/>
      <c r="C1133" s="504" t="s">
        <v>305</v>
      </c>
      <c r="D1133" s="32"/>
      <c r="E1133" s="32"/>
      <c r="F1133" s="32"/>
      <c r="G1133" s="144"/>
      <c r="H1133" s="144"/>
      <c r="I1133" s="144"/>
      <c r="J1133" s="144"/>
      <c r="K1133" s="144"/>
      <c r="L1133" s="20">
        <f>SUM(M1133:P1133)</f>
        <v>0</v>
      </c>
      <c r="M1133" s="126"/>
      <c r="N1133" s="24"/>
      <c r="O1133" s="24"/>
      <c r="P1133" s="51"/>
      <c r="Q1133" s="756"/>
      <c r="R1133" s="756"/>
      <c r="S1133" s="756"/>
      <c r="T1133" s="756"/>
      <c r="U1133" s="67"/>
      <c r="V1133" s="126"/>
      <c r="W1133" s="24"/>
      <c r="X1133" s="24"/>
      <c r="Y1133" s="24"/>
      <c r="Z1133" s="20">
        <f>SUM(AA1133:AD1133)</f>
        <v>0</v>
      </c>
      <c r="AA1133" s="126"/>
      <c r="AB1133" s="24"/>
      <c r="AC1133" s="24"/>
      <c r="AD1133" s="51"/>
      <c r="AE1133" s="67"/>
      <c r="AF1133" s="126"/>
      <c r="AG1133" s="24"/>
      <c r="AH1133" s="24"/>
      <c r="AI1133" s="24"/>
      <c r="AJ1133" s="44"/>
      <c r="AK1133" s="19" t="e">
        <f>#REF!-U1133</f>
        <v>#REF!</v>
      </c>
      <c r="AL1133" s="19" t="e">
        <f>#REF!-#REF!</f>
        <v>#REF!</v>
      </c>
      <c r="AM1133" s="19" t="e">
        <f>Q1133-#REF!</f>
        <v>#REF!</v>
      </c>
      <c r="AN1133" s="19" t="e">
        <f>R1133-#REF!</f>
        <v>#REF!</v>
      </c>
      <c r="AO1133" s="19" t="e">
        <f>#REF!-#REF!</f>
        <v>#REF!</v>
      </c>
      <c r="AP1133" s="223" t="e">
        <f>IF(AK1133&gt;0,AK1133/#REF!*100,"")</f>
        <v>#REF!</v>
      </c>
      <c r="AQ1133" s="223" t="e">
        <f>IF(AL1133&gt;0,AL1133/#REF!*100,"")</f>
        <v>#REF!</v>
      </c>
      <c r="AR1133" s="223" t="e">
        <f t="shared" si="2480"/>
        <v>#REF!</v>
      </c>
      <c r="AS1133" s="223" t="e">
        <f t="shared" si="2481"/>
        <v>#REF!</v>
      </c>
      <c r="AT1133" s="223" t="e">
        <f>IF(AO1133&gt;0,AO1133/#REF!*100,"")</f>
        <v>#REF!</v>
      </c>
    </row>
    <row r="1134" spans="1:46" ht="15" hidden="1" customHeight="1" outlineLevel="1" thickBot="1">
      <c r="A1134" s="2584"/>
      <c r="B1134" s="2560"/>
      <c r="C1134" s="504" t="s">
        <v>274</v>
      </c>
      <c r="D1134" s="32"/>
      <c r="E1134" s="32"/>
      <c r="F1134" s="32"/>
      <c r="G1134" s="144"/>
      <c r="H1134" s="144"/>
      <c r="I1134" s="144"/>
      <c r="J1134" s="144"/>
      <c r="K1134" s="144"/>
      <c r="L1134" s="33"/>
      <c r="M1134" s="126"/>
      <c r="N1134" s="24"/>
      <c r="O1134" s="24"/>
      <c r="P1134" s="51"/>
      <c r="Q1134" s="756"/>
      <c r="R1134" s="756"/>
      <c r="S1134" s="756"/>
      <c r="T1134" s="756"/>
      <c r="V1134" s="1"/>
      <c r="Z1134" s="33"/>
      <c r="AA1134" s="126"/>
      <c r="AB1134" s="24"/>
      <c r="AC1134" s="24"/>
      <c r="AD1134" s="51"/>
      <c r="AF1134" s="1"/>
    </row>
    <row r="1135" spans="1:46" ht="17.25" hidden="1" customHeight="1" outlineLevel="1" thickBot="1">
      <c r="A1135" s="2584" t="s">
        <v>85</v>
      </c>
      <c r="B1135" s="2560" t="s">
        <v>123</v>
      </c>
      <c r="C1135" s="504" t="s">
        <v>272</v>
      </c>
      <c r="D1135" s="32"/>
      <c r="E1135" s="32"/>
      <c r="F1135" s="32"/>
      <c r="G1135" s="144"/>
      <c r="H1135" s="144"/>
      <c r="I1135" s="144"/>
      <c r="J1135" s="144"/>
      <c r="K1135" s="144"/>
      <c r="L1135" s="20">
        <f>SUM(M1135:P1135)</f>
        <v>0</v>
      </c>
      <c r="M1135" s="126"/>
      <c r="N1135" s="24"/>
      <c r="O1135" s="24"/>
      <c r="P1135" s="51"/>
      <c r="Q1135" s="756"/>
      <c r="R1135" s="756"/>
      <c r="S1135" s="756"/>
      <c r="T1135" s="756"/>
      <c r="U1135" s="102"/>
      <c r="V1135" s="168"/>
      <c r="W1135" s="44"/>
      <c r="X1135" s="44"/>
      <c r="Y1135" s="44"/>
      <c r="Z1135" s="20">
        <f>SUM(AA1135:AD1135)</f>
        <v>0</v>
      </c>
      <c r="AA1135" s="126"/>
      <c r="AB1135" s="24"/>
      <c r="AC1135" s="24"/>
      <c r="AD1135" s="51"/>
      <c r="AE1135" s="102"/>
      <c r="AF1135" s="168"/>
      <c r="AG1135" s="44"/>
      <c r="AH1135" s="44"/>
      <c r="AI1135" s="44"/>
      <c r="AJ1135" s="44"/>
      <c r="AK1135" s="19" t="e">
        <f>#REF!-U1135</f>
        <v>#REF!</v>
      </c>
      <c r="AL1135" s="19" t="e">
        <f>#REF!-#REF!</f>
        <v>#REF!</v>
      </c>
      <c r="AM1135" s="19" t="e">
        <f>Q1135-#REF!</f>
        <v>#REF!</v>
      </c>
      <c r="AN1135" s="19" t="e">
        <f>R1135-#REF!</f>
        <v>#REF!</v>
      </c>
      <c r="AO1135" s="19" t="e">
        <f>#REF!-#REF!</f>
        <v>#REF!</v>
      </c>
      <c r="AP1135" s="223" t="e">
        <f>IF(AK1135&gt;0,AK1135/#REF!*100,"")</f>
        <v>#REF!</v>
      </c>
      <c r="AQ1135" s="223" t="e">
        <f>IF(AL1135&gt;0,AL1135/#REF!*100,"")</f>
        <v>#REF!</v>
      </c>
      <c r="AR1135" s="223" t="e">
        <f t="shared" ref="AR1135:AR1166" si="2491">IF(AM1135&gt;0,AM1135/Q1135*100,"")</f>
        <v>#REF!</v>
      </c>
      <c r="AS1135" s="223" t="e">
        <f t="shared" ref="AS1135:AS1166" si="2492">IF(AN1135&gt;0,AN1135/R1135*100,"")</f>
        <v>#REF!</v>
      </c>
      <c r="AT1135" s="223" t="e">
        <f>IF(AO1135&gt;0,AO1135/#REF!*100,"")</f>
        <v>#REF!</v>
      </c>
    </row>
    <row r="1136" spans="1:46" ht="15" hidden="1" customHeight="1" outlineLevel="1" thickBot="1">
      <c r="A1136" s="2584"/>
      <c r="B1136" s="2560"/>
      <c r="C1136" s="504" t="s">
        <v>277</v>
      </c>
      <c r="D1136" s="32"/>
      <c r="E1136" s="32"/>
      <c r="F1136" s="32"/>
      <c r="G1136" s="144"/>
      <c r="H1136" s="144"/>
      <c r="I1136" s="144"/>
      <c r="J1136" s="144"/>
      <c r="K1136" s="144"/>
      <c r="L1136" s="20">
        <f t="shared" ref="L1136:P1136" si="2493">1.154*L1135/1000</f>
        <v>0</v>
      </c>
      <c r="M1136" s="136">
        <f t="shared" si="2493"/>
        <v>0</v>
      </c>
      <c r="N1136" s="20">
        <f t="shared" si="2493"/>
        <v>0</v>
      </c>
      <c r="O1136" s="20">
        <f t="shared" si="2493"/>
        <v>0</v>
      </c>
      <c r="P1136" s="55">
        <f t="shared" si="2493"/>
        <v>0</v>
      </c>
      <c r="Q1136" s="756"/>
      <c r="R1136" s="756"/>
      <c r="S1136" s="756"/>
      <c r="T1136" s="756"/>
      <c r="U1136" s="67"/>
      <c r="V1136" s="126"/>
      <c r="W1136" s="24"/>
      <c r="X1136" s="24"/>
      <c r="Y1136" s="24"/>
      <c r="Z1136" s="20">
        <f t="shared" ref="Z1136:AD1136" si="2494">1.154*Z1135/1000</f>
        <v>0</v>
      </c>
      <c r="AA1136" s="136">
        <f t="shared" si="2494"/>
        <v>0</v>
      </c>
      <c r="AB1136" s="20">
        <f t="shared" si="2494"/>
        <v>0</v>
      </c>
      <c r="AC1136" s="20">
        <f t="shared" si="2494"/>
        <v>0</v>
      </c>
      <c r="AD1136" s="55">
        <f t="shared" si="2494"/>
        <v>0</v>
      </c>
      <c r="AE1136" s="67"/>
      <c r="AF1136" s="126"/>
      <c r="AG1136" s="24"/>
      <c r="AH1136" s="24"/>
      <c r="AI1136" s="24"/>
      <c r="AJ1136" s="44"/>
      <c r="AK1136" s="19" t="e">
        <f>#REF!-U1136</f>
        <v>#REF!</v>
      </c>
      <c r="AL1136" s="19" t="e">
        <f>#REF!-#REF!</f>
        <v>#REF!</v>
      </c>
      <c r="AM1136" s="19" t="e">
        <f>Q1136-#REF!</f>
        <v>#REF!</v>
      </c>
      <c r="AN1136" s="19" t="e">
        <f>R1136-#REF!</f>
        <v>#REF!</v>
      </c>
      <c r="AO1136" s="19" t="e">
        <f>#REF!-#REF!</f>
        <v>#REF!</v>
      </c>
      <c r="AP1136" s="223" t="e">
        <f>IF(AK1136&gt;0,AK1136/#REF!*100,"")</f>
        <v>#REF!</v>
      </c>
      <c r="AQ1136" s="223" t="e">
        <f>IF(AL1136&gt;0,AL1136/#REF!*100,"")</f>
        <v>#REF!</v>
      </c>
      <c r="AR1136" s="223" t="e">
        <f t="shared" si="2491"/>
        <v>#REF!</v>
      </c>
      <c r="AS1136" s="223" t="e">
        <f t="shared" si="2492"/>
        <v>#REF!</v>
      </c>
      <c r="AT1136" s="223" t="e">
        <f>IF(AO1136&gt;0,AO1136/#REF!*100,"")</f>
        <v>#REF!</v>
      </c>
    </row>
    <row r="1137" spans="1:46" ht="15" hidden="1" customHeight="1" outlineLevel="1" thickBot="1">
      <c r="A1137" s="2584"/>
      <c r="B1137" s="2560"/>
      <c r="C1137" s="504" t="s">
        <v>305</v>
      </c>
      <c r="D1137" s="32"/>
      <c r="E1137" s="32"/>
      <c r="F1137" s="32"/>
      <c r="G1137" s="144"/>
      <c r="H1137" s="144"/>
      <c r="I1137" s="144"/>
      <c r="J1137" s="144"/>
      <c r="K1137" s="144"/>
      <c r="L1137" s="20">
        <f t="shared" ref="L1137:L1142" si="2495">SUM(M1137:P1137)</f>
        <v>0</v>
      </c>
      <c r="M1137" s="126"/>
      <c r="N1137" s="24"/>
      <c r="O1137" s="24"/>
      <c r="P1137" s="51"/>
      <c r="Q1137" s="756"/>
      <c r="R1137" s="756"/>
      <c r="S1137" s="756"/>
      <c r="T1137" s="756"/>
      <c r="U1137" s="67"/>
      <c r="V1137" s="126"/>
      <c r="W1137" s="24"/>
      <c r="X1137" s="24"/>
      <c r="Y1137" s="24"/>
      <c r="Z1137" s="20">
        <f t="shared" ref="Z1137:Z1142" si="2496">SUM(AA1137:AD1137)</f>
        <v>0</v>
      </c>
      <c r="AA1137" s="126"/>
      <c r="AB1137" s="24"/>
      <c r="AC1137" s="24"/>
      <c r="AD1137" s="51"/>
      <c r="AE1137" s="67"/>
      <c r="AF1137" s="126"/>
      <c r="AG1137" s="24"/>
      <c r="AH1137" s="24"/>
      <c r="AI1137" s="24"/>
      <c r="AJ1137" s="44"/>
      <c r="AK1137" s="19" t="e">
        <f>#REF!-U1137</f>
        <v>#REF!</v>
      </c>
      <c r="AL1137" s="19" t="e">
        <f>#REF!-#REF!</f>
        <v>#REF!</v>
      </c>
      <c r="AM1137" s="19" t="e">
        <f>Q1137-#REF!</f>
        <v>#REF!</v>
      </c>
      <c r="AN1137" s="19" t="e">
        <f>R1137-#REF!</f>
        <v>#REF!</v>
      </c>
      <c r="AO1137" s="19" t="e">
        <f>#REF!-#REF!</f>
        <v>#REF!</v>
      </c>
      <c r="AP1137" s="223" t="e">
        <f>IF(AK1137&gt;0,AK1137/#REF!*100,"")</f>
        <v>#REF!</v>
      </c>
      <c r="AQ1137" s="223" t="e">
        <f>IF(AL1137&gt;0,AL1137/#REF!*100,"")</f>
        <v>#REF!</v>
      </c>
      <c r="AR1137" s="223" t="e">
        <f t="shared" si="2491"/>
        <v>#REF!</v>
      </c>
      <c r="AS1137" s="223" t="e">
        <f t="shared" si="2492"/>
        <v>#REF!</v>
      </c>
      <c r="AT1137" s="223" t="e">
        <f>IF(AO1137&gt;0,AO1137/#REF!*100,"")</f>
        <v>#REF!</v>
      </c>
    </row>
    <row r="1138" spans="1:46" ht="17.25" hidden="1" customHeight="1" outlineLevel="1" thickBot="1">
      <c r="A1138" s="2584" t="s">
        <v>86</v>
      </c>
      <c r="B1138" s="2560" t="s">
        <v>144</v>
      </c>
      <c r="C1138" s="504" t="s">
        <v>273</v>
      </c>
      <c r="D1138" s="32"/>
      <c r="E1138" s="32"/>
      <c r="F1138" s="32"/>
      <c r="G1138" s="144"/>
      <c r="H1138" s="144"/>
      <c r="I1138" s="144"/>
      <c r="J1138" s="144"/>
      <c r="K1138" s="144"/>
      <c r="L1138" s="20">
        <f t="shared" si="2495"/>
        <v>0</v>
      </c>
      <c r="M1138" s="126"/>
      <c r="N1138" s="24"/>
      <c r="O1138" s="24"/>
      <c r="P1138" s="51"/>
      <c r="Q1138" s="756"/>
      <c r="R1138" s="756"/>
      <c r="S1138" s="756"/>
      <c r="T1138" s="756"/>
      <c r="U1138" s="67"/>
      <c r="V1138" s="126"/>
      <c r="W1138" s="24"/>
      <c r="X1138" s="24"/>
      <c r="Y1138" s="24"/>
      <c r="Z1138" s="20">
        <f t="shared" si="2496"/>
        <v>0</v>
      </c>
      <c r="AA1138" s="126"/>
      <c r="AB1138" s="24"/>
      <c r="AC1138" s="24"/>
      <c r="AD1138" s="51"/>
      <c r="AE1138" s="67"/>
      <c r="AF1138" s="126"/>
      <c r="AG1138" s="24"/>
      <c r="AH1138" s="24"/>
      <c r="AI1138" s="24"/>
      <c r="AJ1138" s="44"/>
      <c r="AK1138" s="19" t="e">
        <f>#REF!-U1138</f>
        <v>#REF!</v>
      </c>
      <c r="AL1138" s="19" t="e">
        <f>#REF!-#REF!</f>
        <v>#REF!</v>
      </c>
      <c r="AM1138" s="19" t="e">
        <f>Q1138-#REF!</f>
        <v>#REF!</v>
      </c>
      <c r="AN1138" s="19" t="e">
        <f>R1138-#REF!</f>
        <v>#REF!</v>
      </c>
      <c r="AO1138" s="19" t="e">
        <f>#REF!-#REF!</f>
        <v>#REF!</v>
      </c>
      <c r="AP1138" s="223" t="e">
        <f>IF(AK1138&gt;0,AK1138/#REF!*100,"")</f>
        <v>#REF!</v>
      </c>
      <c r="AQ1138" s="223" t="e">
        <f>IF(AL1138&gt;0,AL1138/#REF!*100,"")</f>
        <v>#REF!</v>
      </c>
      <c r="AR1138" s="223" t="e">
        <f t="shared" si="2491"/>
        <v>#REF!</v>
      </c>
      <c r="AS1138" s="223" t="e">
        <f t="shared" si="2492"/>
        <v>#REF!</v>
      </c>
      <c r="AT1138" s="223" t="e">
        <f>IF(AO1138&gt;0,AO1138/#REF!*100,"")</f>
        <v>#REF!</v>
      </c>
    </row>
    <row r="1139" spans="1:46" ht="15" hidden="1" customHeight="1" outlineLevel="1" thickBot="1">
      <c r="A1139" s="2584"/>
      <c r="B1139" s="2560"/>
      <c r="C1139" s="504" t="s">
        <v>278</v>
      </c>
      <c r="D1139" s="32"/>
      <c r="E1139" s="32"/>
      <c r="F1139" s="32"/>
      <c r="G1139" s="144"/>
      <c r="H1139" s="144"/>
      <c r="I1139" s="144"/>
      <c r="J1139" s="144"/>
      <c r="K1139" s="144"/>
      <c r="L1139" s="20">
        <f t="shared" si="2495"/>
        <v>0</v>
      </c>
      <c r="M1139" s="126"/>
      <c r="N1139" s="24"/>
      <c r="O1139" s="24"/>
      <c r="P1139" s="51"/>
      <c r="Q1139" s="756"/>
      <c r="R1139" s="756"/>
      <c r="S1139" s="756"/>
      <c r="T1139" s="756"/>
      <c r="U1139" s="67"/>
      <c r="V1139" s="126"/>
      <c r="W1139" s="24"/>
      <c r="X1139" s="24"/>
      <c r="Y1139" s="24"/>
      <c r="Z1139" s="20">
        <f t="shared" si="2496"/>
        <v>0</v>
      </c>
      <c r="AA1139" s="126"/>
      <c r="AB1139" s="24"/>
      <c r="AC1139" s="24"/>
      <c r="AD1139" s="51"/>
      <c r="AE1139" s="67"/>
      <c r="AF1139" s="126"/>
      <c r="AG1139" s="24"/>
      <c r="AH1139" s="24"/>
      <c r="AI1139" s="24"/>
      <c r="AJ1139" s="44"/>
      <c r="AK1139" s="19" t="e">
        <f>#REF!-U1139</f>
        <v>#REF!</v>
      </c>
      <c r="AL1139" s="19" t="e">
        <f>#REF!-#REF!</f>
        <v>#REF!</v>
      </c>
      <c r="AM1139" s="19" t="e">
        <f>Q1139-#REF!</f>
        <v>#REF!</v>
      </c>
      <c r="AN1139" s="19" t="e">
        <f>R1139-#REF!</f>
        <v>#REF!</v>
      </c>
      <c r="AO1139" s="19" t="e">
        <f>#REF!-#REF!</f>
        <v>#REF!</v>
      </c>
      <c r="AP1139" s="223" t="e">
        <f>IF(AK1139&gt;0,AK1139/#REF!*100,"")</f>
        <v>#REF!</v>
      </c>
      <c r="AQ1139" s="223" t="e">
        <f>IF(AL1139&gt;0,AL1139/#REF!*100,"")</f>
        <v>#REF!</v>
      </c>
      <c r="AR1139" s="223" t="e">
        <f t="shared" si="2491"/>
        <v>#REF!</v>
      </c>
      <c r="AS1139" s="223" t="e">
        <f t="shared" si="2492"/>
        <v>#REF!</v>
      </c>
      <c r="AT1139" s="223" t="e">
        <f>IF(AO1139&gt;0,AO1139/#REF!*100,"")</f>
        <v>#REF!</v>
      </c>
    </row>
    <row r="1140" spans="1:46" ht="15" hidden="1" customHeight="1" outlineLevel="1" thickBot="1">
      <c r="A1140" s="2584"/>
      <c r="B1140" s="2560"/>
      <c r="C1140" s="504" t="s">
        <v>156</v>
      </c>
      <c r="D1140" s="32"/>
      <c r="E1140" s="32"/>
      <c r="F1140" s="32"/>
      <c r="G1140" s="144"/>
      <c r="H1140" s="144"/>
      <c r="I1140" s="144"/>
      <c r="J1140" s="144"/>
      <c r="K1140" s="144"/>
      <c r="L1140" s="20">
        <f t="shared" si="2495"/>
        <v>0</v>
      </c>
      <c r="M1140" s="126"/>
      <c r="N1140" s="24"/>
      <c r="O1140" s="24"/>
      <c r="P1140" s="51"/>
      <c r="Q1140" s="756"/>
      <c r="R1140" s="756"/>
      <c r="S1140" s="756"/>
      <c r="T1140" s="756"/>
      <c r="U1140" s="67"/>
      <c r="V1140" s="126"/>
      <c r="W1140" s="24"/>
      <c r="X1140" s="24"/>
      <c r="Y1140" s="24"/>
      <c r="Z1140" s="20">
        <f t="shared" si="2496"/>
        <v>0</v>
      </c>
      <c r="AA1140" s="126"/>
      <c r="AB1140" s="24"/>
      <c r="AC1140" s="24"/>
      <c r="AD1140" s="51"/>
      <c r="AE1140" s="67"/>
      <c r="AF1140" s="126"/>
      <c r="AG1140" s="24"/>
      <c r="AH1140" s="24"/>
      <c r="AI1140" s="24"/>
      <c r="AJ1140" s="44"/>
      <c r="AK1140" s="19" t="e">
        <f>#REF!-U1140</f>
        <v>#REF!</v>
      </c>
      <c r="AL1140" s="19" t="e">
        <f>#REF!-#REF!</f>
        <v>#REF!</v>
      </c>
      <c r="AM1140" s="19" t="e">
        <f>Q1140-#REF!</f>
        <v>#REF!</v>
      </c>
      <c r="AN1140" s="19" t="e">
        <f>R1140-#REF!</f>
        <v>#REF!</v>
      </c>
      <c r="AO1140" s="19" t="e">
        <f>#REF!-#REF!</f>
        <v>#REF!</v>
      </c>
      <c r="AP1140" s="223" t="e">
        <f>IF(AK1140&gt;0,AK1140/#REF!*100,"")</f>
        <v>#REF!</v>
      </c>
      <c r="AQ1140" s="223" t="e">
        <f>IF(AL1140&gt;0,AL1140/#REF!*100,"")</f>
        <v>#REF!</v>
      </c>
      <c r="AR1140" s="223" t="e">
        <f t="shared" si="2491"/>
        <v>#REF!</v>
      </c>
      <c r="AS1140" s="223" t="e">
        <f t="shared" si="2492"/>
        <v>#REF!</v>
      </c>
      <c r="AT1140" s="223" t="e">
        <f>IF(AO1140&gt;0,AO1140/#REF!*100,"")</f>
        <v>#REF!</v>
      </c>
    </row>
    <row r="1141" spans="1:46" ht="15" hidden="1" customHeight="1" outlineLevel="1" thickBot="1">
      <c r="A1141" s="2584"/>
      <c r="B1141" s="2560"/>
      <c r="C1141" s="504" t="s">
        <v>277</v>
      </c>
      <c r="D1141" s="32"/>
      <c r="E1141" s="32"/>
      <c r="F1141" s="32"/>
      <c r="G1141" s="144"/>
      <c r="H1141" s="144"/>
      <c r="I1141" s="144"/>
      <c r="J1141" s="144"/>
      <c r="K1141" s="144"/>
      <c r="L1141" s="20">
        <f t="shared" si="2495"/>
        <v>0</v>
      </c>
      <c r="M1141" s="126"/>
      <c r="N1141" s="24"/>
      <c r="O1141" s="24"/>
      <c r="P1141" s="51"/>
      <c r="Q1141" s="756"/>
      <c r="R1141" s="756"/>
      <c r="S1141" s="756"/>
      <c r="T1141" s="756"/>
      <c r="U1141" s="237"/>
      <c r="V1141" s="143"/>
      <c r="W1141" s="26"/>
      <c r="X1141" s="26"/>
      <c r="Y1141" s="26"/>
      <c r="Z1141" s="20">
        <f t="shared" si="2496"/>
        <v>0</v>
      </c>
      <c r="AA1141" s="126"/>
      <c r="AB1141" s="24"/>
      <c r="AC1141" s="24"/>
      <c r="AD1141" s="51"/>
      <c r="AE1141" s="237"/>
      <c r="AF1141" s="143"/>
      <c r="AG1141" s="26"/>
      <c r="AH1141" s="26"/>
      <c r="AI1141" s="26"/>
      <c r="AJ1141" s="2128"/>
      <c r="AK1141" s="19" t="e">
        <f>#REF!-U1141</f>
        <v>#REF!</v>
      </c>
      <c r="AL1141" s="19" t="e">
        <f>#REF!-#REF!</f>
        <v>#REF!</v>
      </c>
      <c r="AM1141" s="19" t="e">
        <f>Q1141-#REF!</f>
        <v>#REF!</v>
      </c>
      <c r="AN1141" s="19" t="e">
        <f>R1141-#REF!</f>
        <v>#REF!</v>
      </c>
      <c r="AO1141" s="19" t="e">
        <f>#REF!-#REF!</f>
        <v>#REF!</v>
      </c>
      <c r="AP1141" s="223" t="e">
        <f>IF(AK1141&gt;0,AK1141/#REF!*100,"")</f>
        <v>#REF!</v>
      </c>
      <c r="AQ1141" s="223" t="e">
        <f>IF(AL1141&gt;0,AL1141/#REF!*100,"")</f>
        <v>#REF!</v>
      </c>
      <c r="AR1141" s="223" t="e">
        <f t="shared" si="2491"/>
        <v>#REF!</v>
      </c>
      <c r="AS1141" s="223" t="e">
        <f t="shared" si="2492"/>
        <v>#REF!</v>
      </c>
      <c r="AT1141" s="223" t="e">
        <f>IF(AO1141&gt;0,AO1141/#REF!*100,"")</f>
        <v>#REF!</v>
      </c>
    </row>
    <row r="1142" spans="1:46" ht="15" hidden="1" customHeight="1" outlineLevel="1" thickBot="1">
      <c r="A1142" s="2584"/>
      <c r="B1142" s="2560"/>
      <c r="C1142" s="504" t="s">
        <v>305</v>
      </c>
      <c r="D1142" s="32"/>
      <c r="E1142" s="32"/>
      <c r="F1142" s="32"/>
      <c r="G1142" s="144"/>
      <c r="H1142" s="144"/>
      <c r="I1142" s="144"/>
      <c r="J1142" s="144"/>
      <c r="K1142" s="144"/>
      <c r="L1142" s="20">
        <f t="shared" si="2495"/>
        <v>0</v>
      </c>
      <c r="M1142" s="126"/>
      <c r="N1142" s="24"/>
      <c r="O1142" s="24"/>
      <c r="P1142" s="51"/>
      <c r="Q1142" s="756"/>
      <c r="R1142" s="756"/>
      <c r="S1142" s="756"/>
      <c r="T1142" s="756"/>
      <c r="U1142" s="237"/>
      <c r="V1142" s="143"/>
      <c r="W1142" s="26"/>
      <c r="X1142" s="26"/>
      <c r="Y1142" s="26"/>
      <c r="Z1142" s="20">
        <f t="shared" si="2496"/>
        <v>0</v>
      </c>
      <c r="AA1142" s="126"/>
      <c r="AB1142" s="24"/>
      <c r="AC1142" s="24"/>
      <c r="AD1142" s="51"/>
      <c r="AE1142" s="237"/>
      <c r="AF1142" s="143"/>
      <c r="AG1142" s="26"/>
      <c r="AH1142" s="26"/>
      <c r="AI1142" s="26"/>
      <c r="AJ1142" s="2128"/>
      <c r="AK1142" s="19" t="e">
        <f>#REF!-U1142</f>
        <v>#REF!</v>
      </c>
      <c r="AL1142" s="19" t="e">
        <f>#REF!-#REF!</f>
        <v>#REF!</v>
      </c>
      <c r="AM1142" s="19" t="e">
        <f>Q1142-#REF!</f>
        <v>#REF!</v>
      </c>
      <c r="AN1142" s="19" t="e">
        <f>R1142-#REF!</f>
        <v>#REF!</v>
      </c>
      <c r="AO1142" s="19" t="e">
        <f>#REF!-#REF!</f>
        <v>#REF!</v>
      </c>
      <c r="AP1142" s="223" t="e">
        <f>IF(AK1142&gt;0,AK1142/#REF!*100,"")</f>
        <v>#REF!</v>
      </c>
      <c r="AQ1142" s="223" t="e">
        <f>IF(AL1142&gt;0,AL1142/#REF!*100,"")</f>
        <v>#REF!</v>
      </c>
      <c r="AR1142" s="223" t="e">
        <f t="shared" si="2491"/>
        <v>#REF!</v>
      </c>
      <c r="AS1142" s="223" t="e">
        <f t="shared" si="2492"/>
        <v>#REF!</v>
      </c>
      <c r="AT1142" s="223" t="e">
        <f>IF(AO1142&gt;0,AO1142/#REF!*100,"")</f>
        <v>#REF!</v>
      </c>
    </row>
    <row r="1143" spans="1:46" ht="15" hidden="1" customHeight="1" outlineLevel="1" thickBot="1">
      <c r="A1143" s="2585" t="s">
        <v>101</v>
      </c>
      <c r="B1143" s="2573" t="s">
        <v>100</v>
      </c>
      <c r="C1143" s="504" t="s">
        <v>305</v>
      </c>
      <c r="D1143" s="31"/>
      <c r="E1143" s="31"/>
      <c r="F1143" s="31"/>
      <c r="G1143" s="145"/>
      <c r="H1143" s="145"/>
      <c r="I1143" s="145"/>
      <c r="J1143" s="145"/>
      <c r="K1143" s="145"/>
      <c r="L1143" s="20">
        <f t="shared" ref="L1143:P1143" si="2497">L1146+L1148+L1152</f>
        <v>0</v>
      </c>
      <c r="M1143" s="136">
        <f t="shared" si="2497"/>
        <v>0</v>
      </c>
      <c r="N1143" s="20">
        <f t="shared" si="2497"/>
        <v>0</v>
      </c>
      <c r="O1143" s="20">
        <f t="shared" si="2497"/>
        <v>0</v>
      </c>
      <c r="P1143" s="55">
        <f t="shared" si="2497"/>
        <v>0</v>
      </c>
      <c r="Q1143" s="756"/>
      <c r="R1143" s="756"/>
      <c r="S1143" s="756"/>
      <c r="T1143" s="756"/>
      <c r="U1143" s="237"/>
      <c r="V1143" s="143"/>
      <c r="W1143" s="26"/>
      <c r="X1143" s="26"/>
      <c r="Y1143" s="26"/>
      <c r="Z1143" s="20">
        <f t="shared" ref="Z1143:AD1143" si="2498">Z1146+Z1148+Z1152</f>
        <v>0</v>
      </c>
      <c r="AA1143" s="136">
        <f t="shared" si="2498"/>
        <v>0</v>
      </c>
      <c r="AB1143" s="20">
        <f t="shared" si="2498"/>
        <v>0</v>
      </c>
      <c r="AC1143" s="20">
        <f t="shared" si="2498"/>
        <v>0</v>
      </c>
      <c r="AD1143" s="55">
        <f t="shared" si="2498"/>
        <v>0</v>
      </c>
      <c r="AE1143" s="237"/>
      <c r="AF1143" s="143"/>
      <c r="AG1143" s="26"/>
      <c r="AH1143" s="26"/>
      <c r="AI1143" s="26"/>
      <c r="AJ1143" s="2128"/>
      <c r="AK1143" s="19" t="e">
        <f>#REF!-U1143</f>
        <v>#REF!</v>
      </c>
      <c r="AL1143" s="19" t="e">
        <f>#REF!-#REF!</f>
        <v>#REF!</v>
      </c>
      <c r="AM1143" s="19" t="e">
        <f>Q1143-#REF!</f>
        <v>#REF!</v>
      </c>
      <c r="AN1143" s="19" t="e">
        <f>R1143-#REF!</f>
        <v>#REF!</v>
      </c>
      <c r="AO1143" s="19" t="e">
        <f>#REF!-#REF!</f>
        <v>#REF!</v>
      </c>
      <c r="AP1143" s="223" t="e">
        <f>IF(AK1143&gt;0,AK1143/#REF!*100,"")</f>
        <v>#REF!</v>
      </c>
      <c r="AQ1143" s="223" t="e">
        <f>IF(AL1143&gt;0,AL1143/#REF!*100,"")</f>
        <v>#REF!</v>
      </c>
      <c r="AR1143" s="223" t="e">
        <f t="shared" si="2491"/>
        <v>#REF!</v>
      </c>
      <c r="AS1143" s="223" t="e">
        <f t="shared" si="2492"/>
        <v>#REF!</v>
      </c>
      <c r="AT1143" s="223" t="e">
        <f>IF(AO1143&gt;0,AO1143/#REF!*100,"")</f>
        <v>#REF!</v>
      </c>
    </row>
    <row r="1144" spans="1:46" ht="15" hidden="1" customHeight="1" outlineLevel="1" thickBot="1">
      <c r="A1144" s="2590"/>
      <c r="B1144" s="2575"/>
      <c r="C1144" s="504" t="s">
        <v>273</v>
      </c>
      <c r="D1144" s="31"/>
      <c r="E1144" s="31"/>
      <c r="F1144" s="31"/>
      <c r="G1144" s="145"/>
      <c r="H1144" s="145"/>
      <c r="I1144" s="145"/>
      <c r="J1144" s="145"/>
      <c r="K1144" s="145"/>
      <c r="L1144" s="20">
        <f t="shared" ref="L1144:L1152" si="2499">SUM(M1144:P1144)</f>
        <v>0</v>
      </c>
      <c r="M1144" s="126"/>
      <c r="N1144" s="24"/>
      <c r="O1144" s="24"/>
      <c r="P1144" s="51"/>
      <c r="Q1144" s="756"/>
      <c r="R1144" s="756"/>
      <c r="S1144" s="756"/>
      <c r="T1144" s="756"/>
      <c r="U1144" s="237"/>
      <c r="V1144" s="143"/>
      <c r="W1144" s="26"/>
      <c r="X1144" s="26"/>
      <c r="Y1144" s="26"/>
      <c r="Z1144" s="20">
        <f t="shared" ref="Z1144:Z1152" si="2500">SUM(AA1144:AD1144)</f>
        <v>0</v>
      </c>
      <c r="AA1144" s="126"/>
      <c r="AB1144" s="24"/>
      <c r="AC1144" s="24"/>
      <c r="AD1144" s="51"/>
      <c r="AE1144" s="237"/>
      <c r="AF1144" s="143"/>
      <c r="AG1144" s="26"/>
      <c r="AH1144" s="26"/>
      <c r="AI1144" s="26"/>
      <c r="AJ1144" s="2128"/>
      <c r="AK1144" s="19" t="e">
        <f>#REF!-U1144</f>
        <v>#REF!</v>
      </c>
      <c r="AL1144" s="19" t="e">
        <f>#REF!-#REF!</f>
        <v>#REF!</v>
      </c>
      <c r="AM1144" s="19" t="e">
        <f>Q1144-#REF!</f>
        <v>#REF!</v>
      </c>
      <c r="AN1144" s="19" t="e">
        <f>R1144-#REF!</f>
        <v>#REF!</v>
      </c>
      <c r="AO1144" s="19" t="e">
        <f>#REF!-#REF!</f>
        <v>#REF!</v>
      </c>
      <c r="AP1144" s="223" t="e">
        <f>IF(AK1144&gt;0,AK1144/#REF!*100,"")</f>
        <v>#REF!</v>
      </c>
      <c r="AQ1144" s="223" t="e">
        <f>IF(AL1144&gt;0,AL1144/#REF!*100,"")</f>
        <v>#REF!</v>
      </c>
      <c r="AR1144" s="223" t="e">
        <f t="shared" si="2491"/>
        <v>#REF!</v>
      </c>
      <c r="AS1144" s="223" t="e">
        <f t="shared" si="2492"/>
        <v>#REF!</v>
      </c>
      <c r="AT1144" s="223" t="e">
        <f>IF(AO1144&gt;0,AO1144/#REF!*100,"")</f>
        <v>#REF!</v>
      </c>
    </row>
    <row r="1145" spans="1:46" ht="15" hidden="1" customHeight="1" outlineLevel="1" thickBot="1">
      <c r="A1145" s="2591" t="s">
        <v>102</v>
      </c>
      <c r="B1145" s="2569" t="s">
        <v>4</v>
      </c>
      <c r="C1145" s="504" t="s">
        <v>273</v>
      </c>
      <c r="D1145" s="32"/>
      <c r="E1145" s="32"/>
      <c r="F1145" s="32"/>
      <c r="G1145" s="144"/>
      <c r="H1145" s="144"/>
      <c r="I1145" s="144"/>
      <c r="J1145" s="144"/>
      <c r="K1145" s="144"/>
      <c r="L1145" s="20">
        <f t="shared" si="2499"/>
        <v>0</v>
      </c>
      <c r="M1145" s="126"/>
      <c r="N1145" s="24"/>
      <c r="O1145" s="24"/>
      <c r="P1145" s="51"/>
      <c r="Q1145" s="756"/>
      <c r="R1145" s="756"/>
      <c r="S1145" s="756"/>
      <c r="T1145" s="756"/>
      <c r="U1145" s="237"/>
      <c r="V1145" s="143"/>
      <c r="W1145" s="26"/>
      <c r="X1145" s="26"/>
      <c r="Y1145" s="26"/>
      <c r="Z1145" s="20">
        <f t="shared" si="2500"/>
        <v>0</v>
      </c>
      <c r="AA1145" s="126"/>
      <c r="AB1145" s="24"/>
      <c r="AC1145" s="24"/>
      <c r="AD1145" s="51"/>
      <c r="AE1145" s="237"/>
      <c r="AF1145" s="143"/>
      <c r="AG1145" s="26"/>
      <c r="AH1145" s="26"/>
      <c r="AI1145" s="26"/>
      <c r="AJ1145" s="2128"/>
      <c r="AK1145" s="19" t="e">
        <f>#REF!-U1145</f>
        <v>#REF!</v>
      </c>
      <c r="AL1145" s="19" t="e">
        <f>#REF!-#REF!</f>
        <v>#REF!</v>
      </c>
      <c r="AM1145" s="19" t="e">
        <f>Q1145-#REF!</f>
        <v>#REF!</v>
      </c>
      <c r="AN1145" s="19" t="e">
        <f>R1145-#REF!</f>
        <v>#REF!</v>
      </c>
      <c r="AO1145" s="19" t="e">
        <f>#REF!-#REF!</f>
        <v>#REF!</v>
      </c>
      <c r="AP1145" s="223" t="e">
        <f>IF(AK1145&gt;0,AK1145/#REF!*100,"")</f>
        <v>#REF!</v>
      </c>
      <c r="AQ1145" s="223" t="e">
        <f>IF(AL1145&gt;0,AL1145/#REF!*100,"")</f>
        <v>#REF!</v>
      </c>
      <c r="AR1145" s="223" t="e">
        <f t="shared" si="2491"/>
        <v>#REF!</v>
      </c>
      <c r="AS1145" s="223" t="e">
        <f t="shared" si="2492"/>
        <v>#REF!</v>
      </c>
      <c r="AT1145" s="223" t="e">
        <f>IF(AO1145&gt;0,AO1145/#REF!*100,"")</f>
        <v>#REF!</v>
      </c>
    </row>
    <row r="1146" spans="1:46" ht="15" hidden="1" customHeight="1" outlineLevel="1" thickBot="1">
      <c r="A1146" s="2584"/>
      <c r="B1146" s="2571"/>
      <c r="C1146" s="504" t="s">
        <v>305</v>
      </c>
      <c r="D1146" s="32"/>
      <c r="E1146" s="32"/>
      <c r="F1146" s="32"/>
      <c r="G1146" s="144"/>
      <c r="H1146" s="144"/>
      <c r="I1146" s="144"/>
      <c r="J1146" s="144"/>
      <c r="K1146" s="144"/>
      <c r="L1146" s="20">
        <f t="shared" si="2499"/>
        <v>0</v>
      </c>
      <c r="M1146" s="126"/>
      <c r="N1146" s="24"/>
      <c r="O1146" s="24"/>
      <c r="P1146" s="51"/>
      <c r="Q1146" s="756"/>
      <c r="R1146" s="756"/>
      <c r="S1146" s="756"/>
      <c r="T1146" s="756"/>
      <c r="U1146" s="237"/>
      <c r="V1146" s="143"/>
      <c r="W1146" s="26"/>
      <c r="X1146" s="26"/>
      <c r="Y1146" s="26"/>
      <c r="Z1146" s="20">
        <f t="shared" si="2500"/>
        <v>0</v>
      </c>
      <c r="AA1146" s="126"/>
      <c r="AB1146" s="24"/>
      <c r="AC1146" s="24"/>
      <c r="AD1146" s="51"/>
      <c r="AE1146" s="237"/>
      <c r="AF1146" s="143"/>
      <c r="AG1146" s="26"/>
      <c r="AH1146" s="26"/>
      <c r="AI1146" s="26"/>
      <c r="AJ1146" s="2128"/>
      <c r="AK1146" s="19" t="e">
        <f>#REF!-U1146</f>
        <v>#REF!</v>
      </c>
      <c r="AL1146" s="19" t="e">
        <f>#REF!-#REF!</f>
        <v>#REF!</v>
      </c>
      <c r="AM1146" s="19" t="e">
        <f>Q1146-#REF!</f>
        <v>#REF!</v>
      </c>
      <c r="AN1146" s="19" t="e">
        <f>R1146-#REF!</f>
        <v>#REF!</v>
      </c>
      <c r="AO1146" s="19" t="e">
        <f>#REF!-#REF!</f>
        <v>#REF!</v>
      </c>
      <c r="AP1146" s="223" t="e">
        <f>IF(AK1146&gt;0,AK1146/#REF!*100,"")</f>
        <v>#REF!</v>
      </c>
      <c r="AQ1146" s="223" t="e">
        <f>IF(AL1146&gt;0,AL1146/#REF!*100,"")</f>
        <v>#REF!</v>
      </c>
      <c r="AR1146" s="223" t="e">
        <f t="shared" si="2491"/>
        <v>#REF!</v>
      </c>
      <c r="AS1146" s="223" t="e">
        <f t="shared" si="2492"/>
        <v>#REF!</v>
      </c>
      <c r="AT1146" s="223" t="e">
        <f>IF(AO1146&gt;0,AO1146/#REF!*100,"")</f>
        <v>#REF!</v>
      </c>
    </row>
    <row r="1147" spans="1:46" ht="15" hidden="1" customHeight="1" outlineLevel="1" thickBot="1">
      <c r="A1147" s="2584" t="s">
        <v>103</v>
      </c>
      <c r="B1147" s="2569" t="s">
        <v>5</v>
      </c>
      <c r="C1147" s="504" t="s">
        <v>273</v>
      </c>
      <c r="D1147" s="32"/>
      <c r="E1147" s="32"/>
      <c r="F1147" s="32"/>
      <c r="G1147" s="144"/>
      <c r="H1147" s="144"/>
      <c r="I1147" s="144"/>
      <c r="J1147" s="144"/>
      <c r="K1147" s="144"/>
      <c r="L1147" s="20">
        <f t="shared" si="2499"/>
        <v>0</v>
      </c>
      <c r="M1147" s="126"/>
      <c r="N1147" s="24"/>
      <c r="O1147" s="24"/>
      <c r="P1147" s="51"/>
      <c r="Q1147" s="756"/>
      <c r="R1147" s="756"/>
      <c r="S1147" s="756"/>
      <c r="T1147" s="756"/>
      <c r="U1147" s="237"/>
      <c r="V1147" s="143"/>
      <c r="W1147" s="26"/>
      <c r="X1147" s="26"/>
      <c r="Y1147" s="26"/>
      <c r="Z1147" s="20">
        <f t="shared" si="2500"/>
        <v>0</v>
      </c>
      <c r="AA1147" s="126"/>
      <c r="AB1147" s="24"/>
      <c r="AC1147" s="24"/>
      <c r="AD1147" s="51"/>
      <c r="AE1147" s="237"/>
      <c r="AF1147" s="143"/>
      <c r="AG1147" s="26"/>
      <c r="AH1147" s="26"/>
      <c r="AI1147" s="26"/>
      <c r="AJ1147" s="2128"/>
      <c r="AK1147" s="19" t="e">
        <f>#REF!-U1147</f>
        <v>#REF!</v>
      </c>
      <c r="AL1147" s="19" t="e">
        <f>#REF!-#REF!</f>
        <v>#REF!</v>
      </c>
      <c r="AM1147" s="19" t="e">
        <f>Q1147-#REF!</f>
        <v>#REF!</v>
      </c>
      <c r="AN1147" s="19" t="e">
        <f>R1147-#REF!</f>
        <v>#REF!</v>
      </c>
      <c r="AO1147" s="19" t="e">
        <f>#REF!-#REF!</f>
        <v>#REF!</v>
      </c>
      <c r="AP1147" s="223" t="e">
        <f>IF(AK1147&gt;0,AK1147/#REF!*100,"")</f>
        <v>#REF!</v>
      </c>
      <c r="AQ1147" s="223" t="e">
        <f>IF(AL1147&gt;0,AL1147/#REF!*100,"")</f>
        <v>#REF!</v>
      </c>
      <c r="AR1147" s="223" t="e">
        <f t="shared" si="2491"/>
        <v>#REF!</v>
      </c>
      <c r="AS1147" s="223" t="e">
        <f t="shared" si="2492"/>
        <v>#REF!</v>
      </c>
      <c r="AT1147" s="223" t="e">
        <f>IF(AO1147&gt;0,AO1147/#REF!*100,"")</f>
        <v>#REF!</v>
      </c>
    </row>
    <row r="1148" spans="1:46" ht="15" hidden="1" customHeight="1" outlineLevel="1" thickBot="1">
      <c r="A1148" s="2584"/>
      <c r="B1148" s="2571"/>
      <c r="C1148" s="504" t="s">
        <v>305</v>
      </c>
      <c r="D1148" s="32"/>
      <c r="E1148" s="32"/>
      <c r="F1148" s="32"/>
      <c r="G1148" s="144"/>
      <c r="H1148" s="144"/>
      <c r="I1148" s="144"/>
      <c r="J1148" s="144"/>
      <c r="K1148" s="144"/>
      <c r="L1148" s="20">
        <f t="shared" si="2499"/>
        <v>0</v>
      </c>
      <c r="M1148" s="126"/>
      <c r="N1148" s="24"/>
      <c r="O1148" s="24"/>
      <c r="P1148" s="51"/>
      <c r="Q1148" s="756"/>
      <c r="R1148" s="756"/>
      <c r="S1148" s="756"/>
      <c r="T1148" s="756"/>
      <c r="U1148" s="28">
        <f t="shared" ref="U1148" si="2501">IF(U1135&gt;0,U1146/U$8*100,)</f>
        <v>0</v>
      </c>
      <c r="V1148" s="28">
        <f>IF(V1135&gt;0,V1146/V$8*100,)</f>
        <v>0</v>
      </c>
      <c r="W1148" s="28">
        <f>IF(W1135&gt;0,W1146/W$8*100,)</f>
        <v>0</v>
      </c>
      <c r="X1148" s="28">
        <f>IF(X1135&gt;0,X1146/X$11*100,)</f>
        <v>0</v>
      </c>
      <c r="Y1148" s="28">
        <f>IF(Y1135&gt;0,Y1146/Y$8*100,)</f>
        <v>0</v>
      </c>
      <c r="Z1148" s="20">
        <f t="shared" si="2500"/>
        <v>0</v>
      </c>
      <c r="AA1148" s="126"/>
      <c r="AB1148" s="24"/>
      <c r="AC1148" s="24"/>
      <c r="AD1148" s="51"/>
      <c r="AE1148" s="28">
        <f t="shared" ref="AE1148" si="2502">IF(AE1135&gt;0,AE1146/AE$8*100,)</f>
        <v>0</v>
      </c>
      <c r="AF1148" s="28">
        <f>IF(AF1135&gt;0,AF1146/AF$8*100,)</f>
        <v>0</v>
      </c>
      <c r="AG1148" s="28">
        <f>IF(AG1135&gt;0,AG1146/AG$8*100,)</f>
        <v>0</v>
      </c>
      <c r="AH1148" s="28">
        <f>IF(AH1135&gt;0,AH1146/AH$11*100,)</f>
        <v>0</v>
      </c>
      <c r="AI1148" s="28">
        <f>IF(AI1135&gt;0,AI1146/AI$8*100,)</f>
        <v>0</v>
      </c>
      <c r="AJ1148" s="2137"/>
      <c r="AK1148" s="19" t="e">
        <f>#REF!-U1148</f>
        <v>#REF!</v>
      </c>
      <c r="AL1148" s="19" t="e">
        <f>#REF!-#REF!</f>
        <v>#REF!</v>
      </c>
      <c r="AM1148" s="19" t="e">
        <f>Q1148-#REF!</f>
        <v>#REF!</v>
      </c>
      <c r="AN1148" s="19" t="e">
        <f>R1148-#REF!</f>
        <v>#REF!</v>
      </c>
      <c r="AO1148" s="19" t="e">
        <f>#REF!-#REF!</f>
        <v>#REF!</v>
      </c>
      <c r="AP1148" s="223" t="e">
        <f>IF(AK1148&gt;0,AK1148/#REF!*100,"")</f>
        <v>#REF!</v>
      </c>
      <c r="AQ1148" s="223" t="e">
        <f>IF(AL1148&gt;0,AL1148/#REF!*100,"")</f>
        <v>#REF!</v>
      </c>
      <c r="AR1148" s="223" t="e">
        <f t="shared" si="2491"/>
        <v>#REF!</v>
      </c>
      <c r="AS1148" s="223" t="e">
        <f t="shared" si="2492"/>
        <v>#REF!</v>
      </c>
      <c r="AT1148" s="223" t="e">
        <f>IF(AO1148&gt;0,AO1148/#REF!*100,"")</f>
        <v>#REF!</v>
      </c>
    </row>
    <row r="1149" spans="1:46" ht="15" hidden="1" customHeight="1" outlineLevel="1" thickBot="1">
      <c r="A1149" s="2585" t="s">
        <v>105</v>
      </c>
      <c r="B1149" s="2569" t="s">
        <v>104</v>
      </c>
      <c r="C1149" s="504" t="s">
        <v>273</v>
      </c>
      <c r="D1149" s="32"/>
      <c r="E1149" s="32"/>
      <c r="F1149" s="32"/>
      <c r="G1149" s="144"/>
      <c r="H1149" s="144"/>
      <c r="I1149" s="144"/>
      <c r="J1149" s="144"/>
      <c r="K1149" s="144"/>
      <c r="L1149" s="20">
        <f t="shared" si="2499"/>
        <v>0</v>
      </c>
      <c r="M1149" s="126"/>
      <c r="N1149" s="24"/>
      <c r="O1149" s="24"/>
      <c r="P1149" s="51"/>
      <c r="Q1149" s="756"/>
      <c r="R1149" s="756"/>
      <c r="S1149" s="756"/>
      <c r="T1149" s="756"/>
      <c r="U1149" s="28">
        <f t="shared" ref="U1149" si="2503">IF(U1140&gt;0,U1146/U$13*100,)</f>
        <v>0</v>
      </c>
      <c r="V1149" s="28">
        <f>IF(V1140&gt;0,V1146/V$13*100,)</f>
        <v>0</v>
      </c>
      <c r="W1149" s="28">
        <f>IF(W1140&gt;0,W1146/W$13*100,)</f>
        <v>0</v>
      </c>
      <c r="X1149" s="28">
        <f>IF(X1140&gt;0,X1146/X$13*100,)</f>
        <v>0</v>
      </c>
      <c r="Y1149" s="28">
        <f>IF(Y1140&gt;0,Y1146/Y$13*100,)</f>
        <v>0</v>
      </c>
      <c r="Z1149" s="20">
        <f t="shared" si="2500"/>
        <v>0</v>
      </c>
      <c r="AA1149" s="126"/>
      <c r="AB1149" s="24"/>
      <c r="AC1149" s="24"/>
      <c r="AD1149" s="51"/>
      <c r="AE1149" s="28">
        <f t="shared" ref="AE1149" si="2504">IF(AE1140&gt;0,AE1146/AE$13*100,)</f>
        <v>0</v>
      </c>
      <c r="AF1149" s="28">
        <f>IF(AF1140&gt;0,AF1146/AF$13*100,)</f>
        <v>0</v>
      </c>
      <c r="AG1149" s="28">
        <f>IF(AG1140&gt;0,AG1146/AG$13*100,)</f>
        <v>0</v>
      </c>
      <c r="AH1149" s="28">
        <f>IF(AH1140&gt;0,AH1146/AH$13*100,)</f>
        <v>0</v>
      </c>
      <c r="AI1149" s="28">
        <f>IF(AI1140&gt;0,AI1146/AI$13*100,)</f>
        <v>0</v>
      </c>
      <c r="AJ1149" s="2137"/>
      <c r="AK1149" s="19" t="e">
        <f>#REF!-U1149</f>
        <v>#REF!</v>
      </c>
      <c r="AL1149" s="19" t="e">
        <f>#REF!-#REF!</f>
        <v>#REF!</v>
      </c>
      <c r="AM1149" s="19" t="e">
        <f>Q1149-#REF!</f>
        <v>#REF!</v>
      </c>
      <c r="AN1149" s="19" t="e">
        <f>R1149-#REF!</f>
        <v>#REF!</v>
      </c>
      <c r="AO1149" s="19" t="e">
        <f>#REF!-#REF!</f>
        <v>#REF!</v>
      </c>
      <c r="AP1149" s="223" t="e">
        <f>IF(AK1149&gt;0,AK1149/#REF!*100,"")</f>
        <v>#REF!</v>
      </c>
      <c r="AQ1149" s="223" t="e">
        <f>IF(AL1149&gt;0,AL1149/#REF!*100,"")</f>
        <v>#REF!</v>
      </c>
      <c r="AR1149" s="223" t="e">
        <f t="shared" si="2491"/>
        <v>#REF!</v>
      </c>
      <c r="AS1149" s="223" t="e">
        <f t="shared" si="2492"/>
        <v>#REF!</v>
      </c>
      <c r="AT1149" s="223" t="e">
        <f>IF(AO1149&gt;0,AO1149/#REF!*100,"")</f>
        <v>#REF!</v>
      </c>
    </row>
    <row r="1150" spans="1:46" ht="15" hidden="1" customHeight="1" outlineLevel="1" thickBot="1">
      <c r="A1150" s="2589"/>
      <c r="B1150" s="2570"/>
      <c r="C1150" s="504" t="s">
        <v>278</v>
      </c>
      <c r="D1150" s="32"/>
      <c r="E1150" s="32"/>
      <c r="F1150" s="32"/>
      <c r="G1150" s="144"/>
      <c r="H1150" s="144"/>
      <c r="I1150" s="144"/>
      <c r="J1150" s="144"/>
      <c r="K1150" s="144"/>
      <c r="L1150" s="20">
        <f t="shared" si="2499"/>
        <v>0</v>
      </c>
      <c r="M1150" s="126"/>
      <c r="N1150" s="24"/>
      <c r="O1150" s="24"/>
      <c r="P1150" s="51"/>
      <c r="Q1150" s="756"/>
      <c r="R1150" s="756"/>
      <c r="S1150" s="756"/>
      <c r="T1150" s="756"/>
      <c r="U1150" s="67"/>
      <c r="V1150" s="126"/>
      <c r="W1150" s="24"/>
      <c r="X1150" s="24"/>
      <c r="Y1150" s="24"/>
      <c r="Z1150" s="20">
        <f t="shared" si="2500"/>
        <v>0</v>
      </c>
      <c r="AA1150" s="126"/>
      <c r="AB1150" s="24"/>
      <c r="AC1150" s="24"/>
      <c r="AD1150" s="51"/>
      <c r="AE1150" s="67"/>
      <c r="AF1150" s="126"/>
      <c r="AG1150" s="24"/>
      <c r="AH1150" s="24"/>
      <c r="AI1150" s="24"/>
      <c r="AJ1150" s="44"/>
      <c r="AK1150" s="19" t="e">
        <f>#REF!-U1150</f>
        <v>#REF!</v>
      </c>
      <c r="AL1150" s="19" t="e">
        <f>#REF!-#REF!</f>
        <v>#REF!</v>
      </c>
      <c r="AM1150" s="19" t="e">
        <f>Q1150-#REF!</f>
        <v>#REF!</v>
      </c>
      <c r="AN1150" s="19" t="e">
        <f>R1150-#REF!</f>
        <v>#REF!</v>
      </c>
      <c r="AO1150" s="19" t="e">
        <f>#REF!-#REF!</f>
        <v>#REF!</v>
      </c>
      <c r="AP1150" s="223" t="e">
        <f>IF(AK1150&gt;0,AK1150/#REF!*100,"")</f>
        <v>#REF!</v>
      </c>
      <c r="AQ1150" s="223" t="e">
        <f>IF(AL1150&gt;0,AL1150/#REF!*100,"")</f>
        <v>#REF!</v>
      </c>
      <c r="AR1150" s="223" t="e">
        <f t="shared" si="2491"/>
        <v>#REF!</v>
      </c>
      <c r="AS1150" s="223" t="e">
        <f t="shared" si="2492"/>
        <v>#REF!</v>
      </c>
      <c r="AT1150" s="223" t="e">
        <f>IF(AO1150&gt;0,AO1150/#REF!*100,"")</f>
        <v>#REF!</v>
      </c>
    </row>
    <row r="1151" spans="1:46" ht="15" hidden="1" customHeight="1" outlineLevel="1" thickBot="1">
      <c r="A1151" s="2589"/>
      <c r="B1151" s="2570"/>
      <c r="C1151" s="504" t="s">
        <v>156</v>
      </c>
      <c r="D1151" s="32"/>
      <c r="E1151" s="32"/>
      <c r="F1151" s="32"/>
      <c r="G1151" s="144"/>
      <c r="H1151" s="144"/>
      <c r="I1151" s="144"/>
      <c r="J1151" s="144"/>
      <c r="K1151" s="144"/>
      <c r="L1151" s="20">
        <f t="shared" si="2499"/>
        <v>0</v>
      </c>
      <c r="M1151" s="126"/>
      <c r="N1151" s="24"/>
      <c r="O1151" s="24"/>
      <c r="P1151" s="51"/>
      <c r="Q1151" s="756"/>
      <c r="R1151" s="756"/>
      <c r="S1151" s="756"/>
      <c r="T1151" s="756"/>
      <c r="U1151" s="67"/>
      <c r="V1151" s="126"/>
      <c r="W1151" s="24"/>
      <c r="X1151" s="24"/>
      <c r="Y1151" s="24"/>
      <c r="Z1151" s="20">
        <f t="shared" si="2500"/>
        <v>0</v>
      </c>
      <c r="AA1151" s="126"/>
      <c r="AB1151" s="24"/>
      <c r="AC1151" s="24"/>
      <c r="AD1151" s="51"/>
      <c r="AE1151" s="67"/>
      <c r="AF1151" s="126"/>
      <c r="AG1151" s="24"/>
      <c r="AH1151" s="24"/>
      <c r="AI1151" s="24"/>
      <c r="AJ1151" s="44"/>
      <c r="AK1151" s="19" t="e">
        <f>#REF!-U1151</f>
        <v>#REF!</v>
      </c>
      <c r="AL1151" s="19" t="e">
        <f>#REF!-#REF!</f>
        <v>#REF!</v>
      </c>
      <c r="AM1151" s="19" t="e">
        <f>Q1151-#REF!</f>
        <v>#REF!</v>
      </c>
      <c r="AN1151" s="19" t="e">
        <f>R1151-#REF!</f>
        <v>#REF!</v>
      </c>
      <c r="AO1151" s="19" t="e">
        <f>#REF!-#REF!</f>
        <v>#REF!</v>
      </c>
      <c r="AP1151" s="223" t="e">
        <f>IF(AK1151&gt;0,AK1151/#REF!*100,"")</f>
        <v>#REF!</v>
      </c>
      <c r="AQ1151" s="223" t="e">
        <f>IF(AL1151&gt;0,AL1151/#REF!*100,"")</f>
        <v>#REF!</v>
      </c>
      <c r="AR1151" s="223" t="e">
        <f t="shared" si="2491"/>
        <v>#REF!</v>
      </c>
      <c r="AS1151" s="223" t="e">
        <f t="shared" si="2492"/>
        <v>#REF!</v>
      </c>
      <c r="AT1151" s="223" t="e">
        <f>IF(AO1151&gt;0,AO1151/#REF!*100,"")</f>
        <v>#REF!</v>
      </c>
    </row>
    <row r="1152" spans="1:46" ht="15" hidden="1" customHeight="1" outlineLevel="1" thickBot="1">
      <c r="A1152" s="2590"/>
      <c r="B1152" s="2571"/>
      <c r="C1152" s="504" t="s">
        <v>305</v>
      </c>
      <c r="D1152" s="32"/>
      <c r="E1152" s="32"/>
      <c r="F1152" s="32"/>
      <c r="G1152" s="144"/>
      <c r="H1152" s="144"/>
      <c r="I1152" s="144"/>
      <c r="J1152" s="144"/>
      <c r="K1152" s="144"/>
      <c r="L1152" s="20">
        <f t="shared" si="2499"/>
        <v>0</v>
      </c>
      <c r="M1152" s="126"/>
      <c r="N1152" s="24"/>
      <c r="O1152" s="24"/>
      <c r="P1152" s="51"/>
      <c r="Q1152" s="756"/>
      <c r="R1152" s="756"/>
      <c r="S1152" s="756"/>
      <c r="T1152" s="756"/>
      <c r="U1152" s="29">
        <f t="shared" ref="U1152" si="2505">IF(U1136&gt;0,U1150/U$9*100,)</f>
        <v>0</v>
      </c>
      <c r="V1152" s="29">
        <f>IF(V1136&gt;0,V1150/V$9*100,)</f>
        <v>0</v>
      </c>
      <c r="W1152" s="29">
        <f>IF(W1136&gt;0,W1150/W$9*100,)</f>
        <v>0</v>
      </c>
      <c r="X1152" s="29">
        <f>IF(X1136&gt;0,X1150/X$9*100,)</f>
        <v>0</v>
      </c>
      <c r="Y1152" s="29">
        <f>IF(Y1136&gt;0,Y1150/Y$9*100,)</f>
        <v>0</v>
      </c>
      <c r="Z1152" s="20">
        <f t="shared" si="2500"/>
        <v>0</v>
      </c>
      <c r="AA1152" s="126"/>
      <c r="AB1152" s="24"/>
      <c r="AC1152" s="24"/>
      <c r="AD1152" s="51"/>
      <c r="AE1152" s="29">
        <f t="shared" ref="AE1152" si="2506">IF(AE1136&gt;0,AE1150/AE$9*100,)</f>
        <v>0</v>
      </c>
      <c r="AF1152" s="29">
        <f>IF(AF1136&gt;0,AF1150/AF$9*100,)</f>
        <v>0</v>
      </c>
      <c r="AG1152" s="29">
        <f>IF(AG1136&gt;0,AG1150/AG$9*100,)</f>
        <v>0</v>
      </c>
      <c r="AH1152" s="29">
        <f>IF(AH1136&gt;0,AH1150/AH$9*100,)</f>
        <v>0</v>
      </c>
      <c r="AI1152" s="29">
        <f>IF(AI1136&gt;0,AI1150/AI$9*100,)</f>
        <v>0</v>
      </c>
      <c r="AJ1152" s="967"/>
      <c r="AK1152" s="19" t="e">
        <f>#REF!-U1152</f>
        <v>#REF!</v>
      </c>
      <c r="AL1152" s="19" t="e">
        <f>#REF!-#REF!</f>
        <v>#REF!</v>
      </c>
      <c r="AM1152" s="19" t="e">
        <f>Q1152-#REF!</f>
        <v>#REF!</v>
      </c>
      <c r="AN1152" s="19" t="e">
        <f>R1152-#REF!</f>
        <v>#REF!</v>
      </c>
      <c r="AO1152" s="19" t="e">
        <f>#REF!-#REF!</f>
        <v>#REF!</v>
      </c>
      <c r="AP1152" s="223" t="e">
        <f>IF(AK1152&gt;0,AK1152/#REF!*100,"")</f>
        <v>#REF!</v>
      </c>
      <c r="AQ1152" s="223" t="e">
        <f>IF(AL1152&gt;0,AL1152/#REF!*100,"")</f>
        <v>#REF!</v>
      </c>
      <c r="AR1152" s="223" t="e">
        <f t="shared" si="2491"/>
        <v>#REF!</v>
      </c>
      <c r="AS1152" s="223" t="e">
        <f t="shared" si="2492"/>
        <v>#REF!</v>
      </c>
      <c r="AT1152" s="223" t="e">
        <f>IF(AO1152&gt;0,AO1152/#REF!*100,"")</f>
        <v>#REF!</v>
      </c>
    </row>
    <row r="1153" spans="1:46" ht="15" hidden="1" customHeight="1" outlineLevel="1" thickBot="1">
      <c r="A1153" s="2585">
        <v>8</v>
      </c>
      <c r="B1153" s="2573" t="s">
        <v>112</v>
      </c>
      <c r="C1153" s="504" t="s">
        <v>278</v>
      </c>
      <c r="D1153" s="32"/>
      <c r="E1153" s="32"/>
      <c r="F1153" s="32"/>
      <c r="G1153" s="144"/>
      <c r="H1153" s="144"/>
      <c r="I1153" s="144"/>
      <c r="J1153" s="144"/>
      <c r="K1153" s="144"/>
      <c r="L1153" s="20">
        <f t="shared" ref="L1153:P1153" si="2507">L1156+L1169</f>
        <v>0</v>
      </c>
      <c r="M1153" s="136">
        <f t="shared" si="2507"/>
        <v>0</v>
      </c>
      <c r="N1153" s="20">
        <f t="shared" si="2507"/>
        <v>0</v>
      </c>
      <c r="O1153" s="20">
        <f t="shared" si="2507"/>
        <v>0</v>
      </c>
      <c r="P1153" s="55">
        <f t="shared" si="2507"/>
        <v>0</v>
      </c>
      <c r="Q1153" s="756"/>
      <c r="R1153" s="756"/>
      <c r="S1153" s="756"/>
      <c r="T1153" s="756"/>
      <c r="U1153" s="29">
        <f t="shared" ref="U1153" si="2508">IF(U1142&gt;0,U1150/U$15*100,)</f>
        <v>0</v>
      </c>
      <c r="V1153" s="29">
        <f>IF(V1142&gt;0,V1150/V$15*100,)</f>
        <v>0</v>
      </c>
      <c r="W1153" s="29">
        <f>IF(W1142&gt;0,W1150/W$15*100,)</f>
        <v>0</v>
      </c>
      <c r="X1153" s="29">
        <f>IF(X1142&gt;0,X1150/X$15*100,)</f>
        <v>0</v>
      </c>
      <c r="Y1153" s="29">
        <f>IF(Y1142&gt;0,Y1150/Y$15*100,)</f>
        <v>0</v>
      </c>
      <c r="Z1153" s="20">
        <f t="shared" ref="Z1153:AD1153" si="2509">Z1156+Z1169</f>
        <v>0</v>
      </c>
      <c r="AA1153" s="136">
        <f t="shared" si="2509"/>
        <v>0</v>
      </c>
      <c r="AB1153" s="20">
        <f t="shared" si="2509"/>
        <v>0</v>
      </c>
      <c r="AC1153" s="20">
        <f t="shared" si="2509"/>
        <v>0</v>
      </c>
      <c r="AD1153" s="55">
        <f t="shared" si="2509"/>
        <v>0</v>
      </c>
      <c r="AE1153" s="29">
        <f t="shared" ref="AE1153" si="2510">IF(AE1142&gt;0,AE1150/AE$15*100,)</f>
        <v>0</v>
      </c>
      <c r="AF1153" s="29">
        <f>IF(AF1142&gt;0,AF1150/AF$15*100,)</f>
        <v>0</v>
      </c>
      <c r="AG1153" s="29">
        <f>IF(AG1142&gt;0,AG1150/AG$15*100,)</f>
        <v>0</v>
      </c>
      <c r="AH1153" s="29">
        <f>IF(AH1142&gt;0,AH1150/AH$15*100,)</f>
        <v>0</v>
      </c>
      <c r="AI1153" s="29">
        <f>IF(AI1142&gt;0,AI1150/AI$15*100,)</f>
        <v>0</v>
      </c>
      <c r="AJ1153" s="967"/>
      <c r="AK1153" s="19" t="e">
        <f>#REF!-U1153</f>
        <v>#REF!</v>
      </c>
      <c r="AL1153" s="19" t="e">
        <f>#REF!-#REF!</f>
        <v>#REF!</v>
      </c>
      <c r="AM1153" s="19" t="e">
        <f>Q1153-#REF!</f>
        <v>#REF!</v>
      </c>
      <c r="AN1153" s="19" t="e">
        <f>R1153-#REF!</f>
        <v>#REF!</v>
      </c>
      <c r="AO1153" s="19" t="e">
        <f>#REF!-#REF!</f>
        <v>#REF!</v>
      </c>
      <c r="AP1153" s="223" t="e">
        <f>IF(AK1153&gt;0,AK1153/#REF!*100,"")</f>
        <v>#REF!</v>
      </c>
      <c r="AQ1153" s="223" t="e">
        <f>IF(AL1153&gt;0,AL1153/#REF!*100,"")</f>
        <v>#REF!</v>
      </c>
      <c r="AR1153" s="223" t="e">
        <f t="shared" si="2491"/>
        <v>#REF!</v>
      </c>
      <c r="AS1153" s="223" t="e">
        <f t="shared" si="2492"/>
        <v>#REF!</v>
      </c>
      <c r="AT1153" s="223" t="e">
        <f>IF(AO1153&gt;0,AO1153/#REF!*100,"")</f>
        <v>#REF!</v>
      </c>
    </row>
    <row r="1154" spans="1:46" ht="15" hidden="1" customHeight="1" outlineLevel="1" thickBot="1">
      <c r="A1154" s="2589"/>
      <c r="B1154" s="2574"/>
      <c r="C1154" s="504" t="s">
        <v>277</v>
      </c>
      <c r="D1154" s="32"/>
      <c r="E1154" s="32"/>
      <c r="F1154" s="32"/>
      <c r="G1154" s="144"/>
      <c r="H1154" s="144"/>
      <c r="I1154" s="144"/>
      <c r="J1154" s="144"/>
      <c r="K1154" s="144"/>
      <c r="L1154" s="20">
        <f t="shared" ref="L1154:P1154" si="2511">L1157+L1170</f>
        <v>0</v>
      </c>
      <c r="M1154" s="136">
        <f t="shared" si="2511"/>
        <v>0</v>
      </c>
      <c r="N1154" s="20">
        <f t="shared" si="2511"/>
        <v>0</v>
      </c>
      <c r="O1154" s="20">
        <f t="shared" si="2511"/>
        <v>0</v>
      </c>
      <c r="P1154" s="55">
        <f t="shared" si="2511"/>
        <v>0</v>
      </c>
      <c r="Q1154" s="756"/>
      <c r="R1154" s="756"/>
      <c r="S1154" s="756"/>
      <c r="T1154" s="756"/>
      <c r="U1154" s="237"/>
      <c r="V1154" s="143"/>
      <c r="W1154" s="26"/>
      <c r="X1154" s="26"/>
      <c r="Y1154" s="26"/>
      <c r="Z1154" s="20">
        <f t="shared" ref="Z1154:AD1154" si="2512">Z1157+Z1170</f>
        <v>0</v>
      </c>
      <c r="AA1154" s="136">
        <f t="shared" si="2512"/>
        <v>0</v>
      </c>
      <c r="AB1154" s="20">
        <f t="shared" si="2512"/>
        <v>0</v>
      </c>
      <c r="AC1154" s="20">
        <f t="shared" si="2512"/>
        <v>0</v>
      </c>
      <c r="AD1154" s="55">
        <f t="shared" si="2512"/>
        <v>0</v>
      </c>
      <c r="AE1154" s="237"/>
      <c r="AF1154" s="143"/>
      <c r="AG1154" s="26"/>
      <c r="AH1154" s="26"/>
      <c r="AI1154" s="26"/>
      <c r="AJ1154" s="2128"/>
      <c r="AK1154" s="19" t="e">
        <f>#REF!-U1154</f>
        <v>#REF!</v>
      </c>
      <c r="AL1154" s="19" t="e">
        <f>#REF!-#REF!</f>
        <v>#REF!</v>
      </c>
      <c r="AM1154" s="19" t="e">
        <f>Q1154-#REF!</f>
        <v>#REF!</v>
      </c>
      <c r="AN1154" s="19" t="e">
        <f>R1154-#REF!</f>
        <v>#REF!</v>
      </c>
      <c r="AO1154" s="19" t="e">
        <f>#REF!-#REF!</f>
        <v>#REF!</v>
      </c>
      <c r="AP1154" s="223" t="e">
        <f>IF(AK1154&gt;0,AK1154/#REF!*100,"")</f>
        <v>#REF!</v>
      </c>
      <c r="AQ1154" s="223" t="e">
        <f>IF(AL1154&gt;0,AL1154/#REF!*100,"")</f>
        <v>#REF!</v>
      </c>
      <c r="AR1154" s="223" t="e">
        <f t="shared" si="2491"/>
        <v>#REF!</v>
      </c>
      <c r="AS1154" s="223" t="e">
        <f t="shared" si="2492"/>
        <v>#REF!</v>
      </c>
      <c r="AT1154" s="223" t="e">
        <f>IF(AO1154&gt;0,AO1154/#REF!*100,"")</f>
        <v>#REF!</v>
      </c>
    </row>
    <row r="1155" spans="1:46" ht="15" hidden="1" customHeight="1" outlineLevel="1" thickBot="1">
      <c r="A1155" s="2590"/>
      <c r="B1155" s="2575"/>
      <c r="C1155" s="505" t="s">
        <v>303</v>
      </c>
      <c r="D1155" s="34"/>
      <c r="E1155" s="34"/>
      <c r="F1155" s="34"/>
      <c r="G1155" s="148"/>
      <c r="H1155" s="148"/>
      <c r="I1155" s="148"/>
      <c r="J1155" s="148"/>
      <c r="K1155" s="148"/>
      <c r="L1155" s="20">
        <f t="shared" ref="L1155:P1155" si="2513">L1158+L1171</f>
        <v>0</v>
      </c>
      <c r="M1155" s="136">
        <f t="shared" si="2513"/>
        <v>0</v>
      </c>
      <c r="N1155" s="20">
        <f t="shared" si="2513"/>
        <v>0</v>
      </c>
      <c r="O1155" s="20">
        <f t="shared" si="2513"/>
        <v>0</v>
      </c>
      <c r="P1155" s="55">
        <f t="shared" si="2513"/>
        <v>0</v>
      </c>
      <c r="Q1155" s="756"/>
      <c r="R1155" s="756"/>
      <c r="S1155" s="756"/>
      <c r="T1155" s="756"/>
      <c r="U1155" s="237"/>
      <c r="V1155" s="143"/>
      <c r="W1155" s="26"/>
      <c r="X1155" s="26"/>
      <c r="Y1155" s="26"/>
      <c r="Z1155" s="20">
        <f t="shared" ref="Z1155:AD1155" si="2514">Z1158+Z1171</f>
        <v>0</v>
      </c>
      <c r="AA1155" s="136">
        <f t="shared" si="2514"/>
        <v>0</v>
      </c>
      <c r="AB1155" s="20">
        <f t="shared" si="2514"/>
        <v>0</v>
      </c>
      <c r="AC1155" s="20">
        <f t="shared" si="2514"/>
        <v>0</v>
      </c>
      <c r="AD1155" s="55">
        <f t="shared" si="2514"/>
        <v>0</v>
      </c>
      <c r="AE1155" s="237"/>
      <c r="AF1155" s="143"/>
      <c r="AG1155" s="26"/>
      <c r="AH1155" s="26"/>
      <c r="AI1155" s="26"/>
      <c r="AJ1155" s="2128"/>
      <c r="AK1155" s="19" t="e">
        <f>#REF!-U1155</f>
        <v>#REF!</v>
      </c>
      <c r="AL1155" s="19" t="e">
        <f>#REF!-#REF!</f>
        <v>#REF!</v>
      </c>
      <c r="AM1155" s="19" t="e">
        <f>Q1155-#REF!</f>
        <v>#REF!</v>
      </c>
      <c r="AN1155" s="19" t="e">
        <f>R1155-#REF!</f>
        <v>#REF!</v>
      </c>
      <c r="AO1155" s="19" t="e">
        <f>#REF!-#REF!</f>
        <v>#REF!</v>
      </c>
      <c r="AP1155" s="223" t="e">
        <f>IF(AK1155&gt;0,AK1155/#REF!*100,"")</f>
        <v>#REF!</v>
      </c>
      <c r="AQ1155" s="223" t="e">
        <f>IF(AL1155&gt;0,AL1155/#REF!*100,"")</f>
        <v>#REF!</v>
      </c>
      <c r="AR1155" s="223" t="e">
        <f t="shared" si="2491"/>
        <v>#REF!</v>
      </c>
      <c r="AS1155" s="223" t="e">
        <f t="shared" si="2492"/>
        <v>#REF!</v>
      </c>
      <c r="AT1155" s="223" t="e">
        <f>IF(AO1155&gt;0,AO1155/#REF!*100,"")</f>
        <v>#REF!</v>
      </c>
    </row>
    <row r="1156" spans="1:46" ht="15" hidden="1" customHeight="1" outlineLevel="1" thickBot="1">
      <c r="A1156" s="35" t="s">
        <v>106</v>
      </c>
      <c r="B1156" s="36" t="s">
        <v>117</v>
      </c>
      <c r="C1156" s="504" t="s">
        <v>278</v>
      </c>
      <c r="D1156" s="32"/>
      <c r="E1156" s="32"/>
      <c r="F1156" s="32"/>
      <c r="G1156" s="144"/>
      <c r="H1156" s="144"/>
      <c r="I1156" s="144"/>
      <c r="J1156" s="144"/>
      <c r="K1156" s="144"/>
      <c r="L1156" s="20">
        <f t="shared" ref="L1156:P1156" si="2515">L1160+L1164</f>
        <v>0</v>
      </c>
      <c r="M1156" s="136">
        <f t="shared" si="2515"/>
        <v>0</v>
      </c>
      <c r="N1156" s="20">
        <f t="shared" si="2515"/>
        <v>0</v>
      </c>
      <c r="O1156" s="20">
        <f t="shared" si="2515"/>
        <v>0</v>
      </c>
      <c r="P1156" s="55">
        <f t="shared" si="2515"/>
        <v>0</v>
      </c>
      <c r="Q1156" s="756"/>
      <c r="R1156" s="756"/>
      <c r="S1156" s="756"/>
      <c r="T1156" s="756"/>
      <c r="U1156" s="29">
        <f t="shared" ref="U1156" si="2516">IF(U1137&gt;0,U1154/U$10*100,)</f>
        <v>0</v>
      </c>
      <c r="V1156" s="29">
        <f>IF(V1137&gt;0,V1154/V$10*100,)</f>
        <v>0</v>
      </c>
      <c r="W1156" s="29">
        <f>IF(W1137&gt;0,W1154/W$10*100,)</f>
        <v>0</v>
      </c>
      <c r="X1156" s="29">
        <f>IF(X1137&gt;0,X1154/X$10*100,)</f>
        <v>0</v>
      </c>
      <c r="Y1156" s="29">
        <f>IF(Y1137&gt;0,Y1154/Y$10*100,)</f>
        <v>0</v>
      </c>
      <c r="Z1156" s="20">
        <f t="shared" ref="Z1156:AD1156" si="2517">Z1160+Z1164</f>
        <v>0</v>
      </c>
      <c r="AA1156" s="136">
        <f t="shared" si="2517"/>
        <v>0</v>
      </c>
      <c r="AB1156" s="20">
        <f t="shared" si="2517"/>
        <v>0</v>
      </c>
      <c r="AC1156" s="20">
        <f t="shared" si="2517"/>
        <v>0</v>
      </c>
      <c r="AD1156" s="55">
        <f t="shared" si="2517"/>
        <v>0</v>
      </c>
      <c r="AE1156" s="29">
        <f t="shared" ref="AE1156" si="2518">IF(AE1137&gt;0,AE1154/AE$10*100,)</f>
        <v>0</v>
      </c>
      <c r="AF1156" s="29">
        <f>IF(AF1137&gt;0,AF1154/AF$10*100,)</f>
        <v>0</v>
      </c>
      <c r="AG1156" s="29">
        <f>IF(AG1137&gt;0,AG1154/AG$10*100,)</f>
        <v>0</v>
      </c>
      <c r="AH1156" s="29">
        <f>IF(AH1137&gt;0,AH1154/AH$10*100,)</f>
        <v>0</v>
      </c>
      <c r="AI1156" s="29">
        <f>IF(AI1137&gt;0,AI1154/AI$10*100,)</f>
        <v>0</v>
      </c>
      <c r="AJ1156" s="967"/>
      <c r="AK1156" s="19" t="e">
        <f>#REF!-U1156</f>
        <v>#REF!</v>
      </c>
      <c r="AL1156" s="19" t="e">
        <f>#REF!-#REF!</f>
        <v>#REF!</v>
      </c>
      <c r="AM1156" s="19" t="e">
        <f>Q1156-#REF!</f>
        <v>#REF!</v>
      </c>
      <c r="AN1156" s="19" t="e">
        <f>R1156-#REF!</f>
        <v>#REF!</v>
      </c>
      <c r="AO1156" s="19" t="e">
        <f>#REF!-#REF!</f>
        <v>#REF!</v>
      </c>
      <c r="AP1156" s="223" t="e">
        <f>IF(AK1156&gt;0,AK1156/#REF!*100,"")</f>
        <v>#REF!</v>
      </c>
      <c r="AQ1156" s="223" t="e">
        <f>IF(AL1156&gt;0,AL1156/#REF!*100,"")</f>
        <v>#REF!</v>
      </c>
      <c r="AR1156" s="223" t="e">
        <f t="shared" si="2491"/>
        <v>#REF!</v>
      </c>
      <c r="AS1156" s="223" t="e">
        <f t="shared" si="2492"/>
        <v>#REF!</v>
      </c>
      <c r="AT1156" s="223" t="e">
        <f>IF(AO1156&gt;0,AO1156/#REF!*100,"")</f>
        <v>#REF!</v>
      </c>
    </row>
    <row r="1157" spans="1:46" ht="15" hidden="1" customHeight="1" outlineLevel="1" thickBot="1">
      <c r="A1157" s="35"/>
      <c r="B1157" s="37"/>
      <c r="C1157" s="504" t="s">
        <v>277</v>
      </c>
      <c r="D1157" s="32"/>
      <c r="E1157" s="32"/>
      <c r="F1157" s="32"/>
      <c r="G1157" s="144"/>
      <c r="H1157" s="144"/>
      <c r="I1157" s="144"/>
      <c r="J1157" s="144"/>
      <c r="K1157" s="144"/>
      <c r="L1157" s="20">
        <f t="shared" ref="L1157:P1157" si="2519">L1161+L1165</f>
        <v>0</v>
      </c>
      <c r="M1157" s="136">
        <f t="shared" si="2519"/>
        <v>0</v>
      </c>
      <c r="N1157" s="20">
        <f t="shared" si="2519"/>
        <v>0</v>
      </c>
      <c r="O1157" s="20">
        <f t="shared" si="2519"/>
        <v>0</v>
      </c>
      <c r="P1157" s="55">
        <f t="shared" si="2519"/>
        <v>0</v>
      </c>
      <c r="Q1157" s="756"/>
      <c r="R1157" s="756"/>
      <c r="S1157" s="756"/>
      <c r="T1157" s="756"/>
      <c r="U1157" s="29">
        <f t="shared" ref="U1157" si="2520">IF(U1143&gt;0,U1154/U$16*100,)</f>
        <v>0</v>
      </c>
      <c r="V1157" s="29">
        <f>IF(V1143&gt;0,V1154/V$16*100,)</f>
        <v>0</v>
      </c>
      <c r="W1157" s="29">
        <f>IF(W1143&gt;0,W1154/W$16*100,)</f>
        <v>0</v>
      </c>
      <c r="X1157" s="29">
        <f>IF(X1143&gt;0,X1154/X$16*100,)</f>
        <v>0</v>
      </c>
      <c r="Y1157" s="29">
        <f>IF(Y1143&gt;0,Y1154/Y$16*100,)</f>
        <v>0</v>
      </c>
      <c r="Z1157" s="20">
        <f t="shared" ref="Z1157:AD1157" si="2521">Z1161+Z1165</f>
        <v>0</v>
      </c>
      <c r="AA1157" s="136">
        <f t="shared" si="2521"/>
        <v>0</v>
      </c>
      <c r="AB1157" s="20">
        <f t="shared" si="2521"/>
        <v>0</v>
      </c>
      <c r="AC1157" s="20">
        <f t="shared" si="2521"/>
        <v>0</v>
      </c>
      <c r="AD1157" s="55">
        <f t="shared" si="2521"/>
        <v>0</v>
      </c>
      <c r="AE1157" s="29">
        <f t="shared" ref="AE1157" si="2522">IF(AE1143&gt;0,AE1154/AE$16*100,)</f>
        <v>0</v>
      </c>
      <c r="AF1157" s="29">
        <f>IF(AF1143&gt;0,AF1154/AF$16*100,)</f>
        <v>0</v>
      </c>
      <c r="AG1157" s="29">
        <f>IF(AG1143&gt;0,AG1154/AG$16*100,)</f>
        <v>0</v>
      </c>
      <c r="AH1157" s="29">
        <f>IF(AH1143&gt;0,AH1154/AH$16*100,)</f>
        <v>0</v>
      </c>
      <c r="AI1157" s="29">
        <f>IF(AI1143&gt;0,AI1154/AI$16*100,)</f>
        <v>0</v>
      </c>
      <c r="AJ1157" s="967"/>
      <c r="AK1157" s="19" t="e">
        <f>#REF!-U1157</f>
        <v>#REF!</v>
      </c>
      <c r="AL1157" s="19" t="e">
        <f>#REF!-#REF!</f>
        <v>#REF!</v>
      </c>
      <c r="AM1157" s="19" t="e">
        <f>Q1157-#REF!</f>
        <v>#REF!</v>
      </c>
      <c r="AN1157" s="19" t="e">
        <f>R1157-#REF!</f>
        <v>#REF!</v>
      </c>
      <c r="AO1157" s="19" t="e">
        <f>#REF!-#REF!</f>
        <v>#REF!</v>
      </c>
      <c r="AP1157" s="223" t="e">
        <f>IF(AK1157&gt;0,AK1157/#REF!*100,"")</f>
        <v>#REF!</v>
      </c>
      <c r="AQ1157" s="223" t="e">
        <f>IF(AL1157&gt;0,AL1157/#REF!*100,"")</f>
        <v>#REF!</v>
      </c>
      <c r="AR1157" s="223" t="e">
        <f t="shared" si="2491"/>
        <v>#REF!</v>
      </c>
      <c r="AS1157" s="223" t="e">
        <f t="shared" si="2492"/>
        <v>#REF!</v>
      </c>
      <c r="AT1157" s="223" t="e">
        <f>IF(AO1157&gt;0,AO1157/#REF!*100,"")</f>
        <v>#REF!</v>
      </c>
    </row>
    <row r="1158" spans="1:46" ht="15" hidden="1" customHeight="1" outlineLevel="1" thickBot="1">
      <c r="A1158" s="35"/>
      <c r="B1158" s="37"/>
      <c r="C1158" s="504" t="s">
        <v>303</v>
      </c>
      <c r="D1158" s="32"/>
      <c r="E1158" s="32"/>
      <c r="F1158" s="32"/>
      <c r="G1158" s="144"/>
      <c r="H1158" s="144"/>
      <c r="I1158" s="144"/>
      <c r="J1158" s="144"/>
      <c r="K1158" s="144"/>
      <c r="L1158" s="20">
        <f t="shared" ref="L1158:P1158" si="2523">L1162+L1166</f>
        <v>0</v>
      </c>
      <c r="M1158" s="136">
        <f t="shared" si="2523"/>
        <v>0</v>
      </c>
      <c r="N1158" s="20">
        <f t="shared" si="2523"/>
        <v>0</v>
      </c>
      <c r="O1158" s="20">
        <f t="shared" si="2523"/>
        <v>0</v>
      </c>
      <c r="P1158" s="55">
        <f t="shared" si="2523"/>
        <v>0</v>
      </c>
      <c r="Q1158" s="756"/>
      <c r="R1158" s="756"/>
      <c r="S1158" s="756"/>
      <c r="T1158" s="756"/>
      <c r="U1158" s="237"/>
      <c r="V1158" s="143"/>
      <c r="W1158" s="26"/>
      <c r="X1158" s="26"/>
      <c r="Y1158" s="26"/>
      <c r="Z1158" s="20">
        <f t="shared" ref="Z1158:AD1158" si="2524">Z1162+Z1166</f>
        <v>0</v>
      </c>
      <c r="AA1158" s="136">
        <f t="shared" si="2524"/>
        <v>0</v>
      </c>
      <c r="AB1158" s="20">
        <f t="shared" si="2524"/>
        <v>0</v>
      </c>
      <c r="AC1158" s="20">
        <f t="shared" si="2524"/>
        <v>0</v>
      </c>
      <c r="AD1158" s="55">
        <f t="shared" si="2524"/>
        <v>0</v>
      </c>
      <c r="AE1158" s="237"/>
      <c r="AF1158" s="143"/>
      <c r="AG1158" s="26"/>
      <c r="AH1158" s="26"/>
      <c r="AI1158" s="26"/>
      <c r="AJ1158" s="2128"/>
      <c r="AK1158" s="19" t="e">
        <f>#REF!-U1158</f>
        <v>#REF!</v>
      </c>
      <c r="AL1158" s="19" t="e">
        <f>#REF!-#REF!</f>
        <v>#REF!</v>
      </c>
      <c r="AM1158" s="19" t="e">
        <f>Q1158-#REF!</f>
        <v>#REF!</v>
      </c>
      <c r="AN1158" s="19" t="e">
        <f>R1158-#REF!</f>
        <v>#REF!</v>
      </c>
      <c r="AO1158" s="19" t="e">
        <f>#REF!-#REF!</f>
        <v>#REF!</v>
      </c>
      <c r="AP1158" s="223" t="e">
        <f>IF(AK1158&gt;0,AK1158/#REF!*100,"")</f>
        <v>#REF!</v>
      </c>
      <c r="AQ1158" s="223" t="e">
        <f>IF(AL1158&gt;0,AL1158/#REF!*100,"")</f>
        <v>#REF!</v>
      </c>
      <c r="AR1158" s="223" t="e">
        <f t="shared" si="2491"/>
        <v>#REF!</v>
      </c>
      <c r="AS1158" s="223" t="e">
        <f t="shared" si="2492"/>
        <v>#REF!</v>
      </c>
      <c r="AT1158" s="223" t="e">
        <f>IF(AO1158&gt;0,AO1158/#REF!*100,"")</f>
        <v>#REF!</v>
      </c>
    </row>
    <row r="1159" spans="1:46" ht="15" hidden="1" customHeight="1" outlineLevel="1" thickBot="1">
      <c r="A1159" s="35"/>
      <c r="B1159" s="37"/>
      <c r="C1159" s="504" t="s">
        <v>279</v>
      </c>
      <c r="D1159" s="32"/>
      <c r="E1159" s="32"/>
      <c r="F1159" s="32"/>
      <c r="G1159" s="144"/>
      <c r="H1159" s="144"/>
      <c r="I1159" s="144"/>
      <c r="J1159" s="144"/>
      <c r="K1159" s="144"/>
      <c r="L1159" s="33"/>
      <c r="M1159" s="126"/>
      <c r="N1159" s="24"/>
      <c r="O1159" s="24"/>
      <c r="P1159" s="51"/>
      <c r="Q1159" s="756"/>
      <c r="R1159" s="756"/>
      <c r="S1159" s="756"/>
      <c r="T1159" s="756"/>
      <c r="U1159" s="237"/>
      <c r="V1159" s="143"/>
      <c r="W1159" s="26"/>
      <c r="X1159" s="26"/>
      <c r="Y1159" s="26"/>
      <c r="Z1159" s="33"/>
      <c r="AA1159" s="126"/>
      <c r="AB1159" s="24"/>
      <c r="AC1159" s="24"/>
      <c r="AD1159" s="51"/>
      <c r="AE1159" s="237"/>
      <c r="AF1159" s="143"/>
      <c r="AG1159" s="26"/>
      <c r="AH1159" s="26"/>
      <c r="AI1159" s="26"/>
      <c r="AJ1159" s="2128"/>
      <c r="AK1159" s="19" t="e">
        <f>#REF!-U1159</f>
        <v>#REF!</v>
      </c>
      <c r="AL1159" s="19" t="e">
        <f>#REF!-#REF!</f>
        <v>#REF!</v>
      </c>
      <c r="AM1159" s="19" t="e">
        <f>Q1159-#REF!</f>
        <v>#REF!</v>
      </c>
      <c r="AN1159" s="19" t="e">
        <f>R1159-#REF!</f>
        <v>#REF!</v>
      </c>
      <c r="AO1159" s="19" t="e">
        <f>#REF!-#REF!</f>
        <v>#REF!</v>
      </c>
      <c r="AP1159" s="223" t="e">
        <f>IF(AK1159&gt;0,AK1159/#REF!*100,"")</f>
        <v>#REF!</v>
      </c>
      <c r="AQ1159" s="223" t="e">
        <f>IF(AL1159&gt;0,AL1159/#REF!*100,"")</f>
        <v>#REF!</v>
      </c>
      <c r="AR1159" s="223" t="e">
        <f t="shared" si="2491"/>
        <v>#REF!</v>
      </c>
      <c r="AS1159" s="223" t="e">
        <f t="shared" si="2492"/>
        <v>#REF!</v>
      </c>
      <c r="AT1159" s="223" t="e">
        <f>IF(AO1159&gt;0,AO1159/#REF!*100,"")</f>
        <v>#REF!</v>
      </c>
    </row>
    <row r="1160" spans="1:46" ht="15" hidden="1" customHeight="1" outlineLevel="1" thickBot="1">
      <c r="A1160" s="35" t="s">
        <v>107</v>
      </c>
      <c r="B1160" s="38" t="s">
        <v>118</v>
      </c>
      <c r="C1160" s="504" t="s">
        <v>278</v>
      </c>
      <c r="D1160" s="32"/>
      <c r="E1160" s="32"/>
      <c r="F1160" s="32"/>
      <c r="G1160" s="144"/>
      <c r="H1160" s="144"/>
      <c r="I1160" s="144"/>
      <c r="J1160" s="144"/>
      <c r="K1160" s="144"/>
      <c r="L1160" s="20">
        <f>SUM(M1160:P1160)</f>
        <v>0</v>
      </c>
      <c r="M1160" s="126"/>
      <c r="N1160" s="24"/>
      <c r="O1160" s="24"/>
      <c r="P1160" s="51"/>
      <c r="Q1160" s="756"/>
      <c r="R1160" s="756"/>
      <c r="S1160" s="756"/>
      <c r="T1160" s="756"/>
      <c r="U1160" s="29">
        <f t="shared" ref="U1160" si="2525">IF(U1138&gt;0,U1158/U$11*100,)</f>
        <v>0</v>
      </c>
      <c r="V1160" s="29">
        <f>IF(V1138&gt;0,V1158/V$11*100,)</f>
        <v>0</v>
      </c>
      <c r="W1160" s="29">
        <f>IF(W1138&gt;0,W1158/W$11*100,)</f>
        <v>0</v>
      </c>
      <c r="X1160" s="29">
        <f>IF(X1138&gt;0,X1158/#REF!*100,)</f>
        <v>0</v>
      </c>
      <c r="Y1160" s="29">
        <f>IF(Y1138&gt;0,Y1158/Y$11*100,)</f>
        <v>0</v>
      </c>
      <c r="Z1160" s="20">
        <f>SUM(AA1160:AD1160)</f>
        <v>0</v>
      </c>
      <c r="AA1160" s="126"/>
      <c r="AB1160" s="24"/>
      <c r="AC1160" s="24"/>
      <c r="AD1160" s="51"/>
      <c r="AE1160" s="29">
        <f t="shared" ref="AE1160" si="2526">IF(AE1138&gt;0,AE1158/AE$11*100,)</f>
        <v>0</v>
      </c>
      <c r="AF1160" s="29">
        <f>IF(AF1138&gt;0,AF1158/AF$11*100,)</f>
        <v>0</v>
      </c>
      <c r="AG1160" s="29">
        <f>IF(AG1138&gt;0,AG1158/AG$11*100,)</f>
        <v>0</v>
      </c>
      <c r="AH1160" s="29">
        <f>IF(AH1138&gt;0,AH1158/#REF!*100,)</f>
        <v>0</v>
      </c>
      <c r="AI1160" s="29">
        <f>IF(AI1138&gt;0,AI1158/AI$11*100,)</f>
        <v>0</v>
      </c>
      <c r="AJ1160" s="967"/>
      <c r="AK1160" s="19" t="e">
        <f>#REF!-U1160</f>
        <v>#REF!</v>
      </c>
      <c r="AL1160" s="19" t="e">
        <f>#REF!-#REF!</f>
        <v>#REF!</v>
      </c>
      <c r="AM1160" s="19" t="e">
        <f>Q1160-#REF!</f>
        <v>#REF!</v>
      </c>
      <c r="AN1160" s="19" t="e">
        <f>R1160-#REF!</f>
        <v>#REF!</v>
      </c>
      <c r="AO1160" s="19" t="e">
        <f>#REF!-#REF!</f>
        <v>#REF!</v>
      </c>
      <c r="AP1160" s="223" t="e">
        <f>IF(AK1160&gt;0,AK1160/#REF!*100,"")</f>
        <v>#REF!</v>
      </c>
      <c r="AQ1160" s="223" t="e">
        <f>IF(AL1160&gt;0,AL1160/#REF!*100,"")</f>
        <v>#REF!</v>
      </c>
      <c r="AR1160" s="223" t="e">
        <f t="shared" si="2491"/>
        <v>#REF!</v>
      </c>
      <c r="AS1160" s="223" t="e">
        <f t="shared" si="2492"/>
        <v>#REF!</v>
      </c>
      <c r="AT1160" s="223" t="e">
        <f>IF(AO1160&gt;0,AO1160/#REF!*100,"")</f>
        <v>#REF!</v>
      </c>
    </row>
    <row r="1161" spans="1:46" ht="15" hidden="1" customHeight="1" outlineLevel="1" thickBot="1">
      <c r="A1161" s="35"/>
      <c r="B1161" s="39"/>
      <c r="C1161" s="504" t="s">
        <v>277</v>
      </c>
      <c r="D1161" s="32"/>
      <c r="E1161" s="32"/>
      <c r="F1161" s="32"/>
      <c r="G1161" s="144"/>
      <c r="H1161" s="144"/>
      <c r="I1161" s="144"/>
      <c r="J1161" s="144"/>
      <c r="K1161" s="144"/>
      <c r="L1161" s="20">
        <f t="shared" ref="L1161:P1161" si="2527">L1160*0.76*1.49/1000</f>
        <v>0</v>
      </c>
      <c r="M1161" s="136">
        <f t="shared" si="2527"/>
        <v>0</v>
      </c>
      <c r="N1161" s="20">
        <f t="shared" si="2527"/>
        <v>0</v>
      </c>
      <c r="O1161" s="20">
        <f t="shared" si="2527"/>
        <v>0</v>
      </c>
      <c r="P1161" s="55">
        <f t="shared" si="2527"/>
        <v>0</v>
      </c>
      <c r="Q1161" s="756"/>
      <c r="R1161" s="756"/>
      <c r="S1161" s="756"/>
      <c r="T1161" s="756"/>
      <c r="U1161" s="29">
        <f t="shared" ref="U1161" si="2528">IF(U1144&gt;0,U1158/U$17*100,)</f>
        <v>0</v>
      </c>
      <c r="V1161" s="29">
        <f>IF(V1144&gt;0,V1158/V$17*100,)</f>
        <v>0</v>
      </c>
      <c r="W1161" s="29">
        <f>IF(W1144&gt;0,W1158/W$17*100,)</f>
        <v>0</v>
      </c>
      <c r="X1161" s="29">
        <f>IF(X1144&gt;0,X1158/X$17*100,)</f>
        <v>0</v>
      </c>
      <c r="Y1161" s="29">
        <f>IF(Y1144&gt;0,Y1158/Y$17*100,)</f>
        <v>0</v>
      </c>
      <c r="Z1161" s="20">
        <f t="shared" ref="Z1161:AD1161" si="2529">Z1160*0.76*1.49/1000</f>
        <v>0</v>
      </c>
      <c r="AA1161" s="136">
        <f t="shared" si="2529"/>
        <v>0</v>
      </c>
      <c r="AB1161" s="20">
        <f t="shared" si="2529"/>
        <v>0</v>
      </c>
      <c r="AC1161" s="20">
        <f t="shared" si="2529"/>
        <v>0</v>
      </c>
      <c r="AD1161" s="55">
        <f t="shared" si="2529"/>
        <v>0</v>
      </c>
      <c r="AE1161" s="29">
        <f t="shared" ref="AE1161" si="2530">IF(AE1144&gt;0,AE1158/AE$17*100,)</f>
        <v>0</v>
      </c>
      <c r="AF1161" s="29">
        <f>IF(AF1144&gt;0,AF1158/AF$17*100,)</f>
        <v>0</v>
      </c>
      <c r="AG1161" s="29">
        <f>IF(AG1144&gt;0,AG1158/AG$17*100,)</f>
        <v>0</v>
      </c>
      <c r="AH1161" s="29">
        <f>IF(AH1144&gt;0,AH1158/AH$17*100,)</f>
        <v>0</v>
      </c>
      <c r="AI1161" s="29">
        <f>IF(AI1144&gt;0,AI1158/AI$17*100,)</f>
        <v>0</v>
      </c>
      <c r="AJ1161" s="967"/>
      <c r="AK1161" s="19" t="e">
        <f>#REF!-U1161</f>
        <v>#REF!</v>
      </c>
      <c r="AL1161" s="19" t="e">
        <f>#REF!-#REF!</f>
        <v>#REF!</v>
      </c>
      <c r="AM1161" s="19" t="e">
        <f>Q1161-#REF!</f>
        <v>#REF!</v>
      </c>
      <c r="AN1161" s="19" t="e">
        <f>R1161-#REF!</f>
        <v>#REF!</v>
      </c>
      <c r="AO1161" s="19" t="e">
        <f>#REF!-#REF!</f>
        <v>#REF!</v>
      </c>
      <c r="AP1161" s="223" t="e">
        <f>IF(AK1161&gt;0,AK1161/#REF!*100,"")</f>
        <v>#REF!</v>
      </c>
      <c r="AQ1161" s="223" t="e">
        <f>IF(AL1161&gt;0,AL1161/#REF!*100,"")</f>
        <v>#REF!</v>
      </c>
      <c r="AR1161" s="223" t="e">
        <f t="shared" si="2491"/>
        <v>#REF!</v>
      </c>
      <c r="AS1161" s="223" t="e">
        <f t="shared" si="2492"/>
        <v>#REF!</v>
      </c>
      <c r="AT1161" s="223" t="e">
        <f>IF(AO1161&gt;0,AO1161/#REF!*100,"")</f>
        <v>#REF!</v>
      </c>
    </row>
    <row r="1162" spans="1:46" ht="15" hidden="1" customHeight="1" outlineLevel="1" thickBot="1">
      <c r="A1162" s="35"/>
      <c r="B1162" s="39"/>
      <c r="C1162" s="504" t="s">
        <v>303</v>
      </c>
      <c r="D1162" s="32"/>
      <c r="E1162" s="32"/>
      <c r="F1162" s="32"/>
      <c r="G1162" s="144"/>
      <c r="H1162" s="144"/>
      <c r="I1162" s="144"/>
      <c r="J1162" s="144"/>
      <c r="K1162" s="144"/>
      <c r="L1162" s="20">
        <f>SUM(M1162:P1162)</f>
        <v>0</v>
      </c>
      <c r="M1162" s="126"/>
      <c r="N1162" s="24"/>
      <c r="O1162" s="24"/>
      <c r="P1162" s="51"/>
      <c r="Q1162" s="756"/>
      <c r="R1162" s="756"/>
      <c r="S1162" s="756"/>
      <c r="T1162" s="756"/>
      <c r="U1162" s="237"/>
      <c r="V1162" s="143"/>
      <c r="W1162" s="26"/>
      <c r="X1162" s="26"/>
      <c r="Y1162" s="26"/>
      <c r="Z1162" s="20">
        <f>SUM(AA1162:AD1162)</f>
        <v>0</v>
      </c>
      <c r="AA1162" s="126"/>
      <c r="AB1162" s="24"/>
      <c r="AC1162" s="24"/>
      <c r="AD1162" s="51"/>
      <c r="AE1162" s="237"/>
      <c r="AF1162" s="143"/>
      <c r="AG1162" s="26"/>
      <c r="AH1162" s="26"/>
      <c r="AI1162" s="26"/>
      <c r="AJ1162" s="2128"/>
      <c r="AK1162" s="19" t="e">
        <f>#REF!-U1162</f>
        <v>#REF!</v>
      </c>
      <c r="AL1162" s="19" t="e">
        <f>#REF!-#REF!</f>
        <v>#REF!</v>
      </c>
      <c r="AM1162" s="19" t="e">
        <f>Q1162-#REF!</f>
        <v>#REF!</v>
      </c>
      <c r="AN1162" s="19" t="e">
        <f>R1162-#REF!</f>
        <v>#REF!</v>
      </c>
      <c r="AO1162" s="19" t="e">
        <f>#REF!-#REF!</f>
        <v>#REF!</v>
      </c>
      <c r="AP1162" s="223" t="e">
        <f>IF(AK1162&gt;0,AK1162/#REF!*100,"")</f>
        <v>#REF!</v>
      </c>
      <c r="AQ1162" s="223" t="e">
        <f>IF(AL1162&gt;0,AL1162/#REF!*100,"")</f>
        <v>#REF!</v>
      </c>
      <c r="AR1162" s="223" t="e">
        <f t="shared" si="2491"/>
        <v>#REF!</v>
      </c>
      <c r="AS1162" s="223" t="e">
        <f t="shared" si="2492"/>
        <v>#REF!</v>
      </c>
      <c r="AT1162" s="223" t="e">
        <f>IF(AO1162&gt;0,AO1162/#REF!*100,"")</f>
        <v>#REF!</v>
      </c>
    </row>
    <row r="1163" spans="1:46" ht="15" hidden="1" customHeight="1" outlineLevel="1" thickBot="1">
      <c r="A1163" s="35"/>
      <c r="B1163" s="39"/>
      <c r="C1163" s="504" t="s">
        <v>279</v>
      </c>
      <c r="D1163" s="32"/>
      <c r="E1163" s="32"/>
      <c r="F1163" s="32"/>
      <c r="G1163" s="144"/>
      <c r="H1163" s="144"/>
      <c r="I1163" s="144"/>
      <c r="J1163" s="144"/>
      <c r="K1163" s="144"/>
      <c r="L1163" s="33"/>
      <c r="M1163" s="126"/>
      <c r="N1163" s="24"/>
      <c r="O1163" s="24"/>
      <c r="P1163" s="51"/>
      <c r="Q1163" s="756"/>
      <c r="R1163" s="756"/>
      <c r="S1163" s="756"/>
      <c r="T1163" s="756"/>
      <c r="U1163" s="237"/>
      <c r="V1163" s="143"/>
      <c r="W1163" s="26"/>
      <c r="X1163" s="26"/>
      <c r="Y1163" s="26"/>
      <c r="Z1163" s="33"/>
      <c r="AA1163" s="126"/>
      <c r="AB1163" s="24"/>
      <c r="AC1163" s="24"/>
      <c r="AD1163" s="51"/>
      <c r="AE1163" s="237"/>
      <c r="AF1163" s="143"/>
      <c r="AG1163" s="26"/>
      <c r="AH1163" s="26"/>
      <c r="AI1163" s="26"/>
      <c r="AJ1163" s="2128"/>
      <c r="AK1163" s="19" t="e">
        <f>#REF!-U1163</f>
        <v>#REF!</v>
      </c>
      <c r="AL1163" s="19" t="e">
        <f>#REF!-#REF!</f>
        <v>#REF!</v>
      </c>
      <c r="AM1163" s="19" t="e">
        <f>Q1163-#REF!</f>
        <v>#REF!</v>
      </c>
      <c r="AN1163" s="19" t="e">
        <f>R1163-#REF!</f>
        <v>#REF!</v>
      </c>
      <c r="AO1163" s="19" t="e">
        <f>#REF!-#REF!</f>
        <v>#REF!</v>
      </c>
      <c r="AP1163" s="223" t="e">
        <f>IF(AK1163&gt;0,AK1163/#REF!*100,"")</f>
        <v>#REF!</v>
      </c>
      <c r="AQ1163" s="223" t="e">
        <f>IF(AL1163&gt;0,AL1163/#REF!*100,"")</f>
        <v>#REF!</v>
      </c>
      <c r="AR1163" s="223" t="e">
        <f t="shared" si="2491"/>
        <v>#REF!</v>
      </c>
      <c r="AS1163" s="223" t="e">
        <f t="shared" si="2492"/>
        <v>#REF!</v>
      </c>
      <c r="AT1163" s="223" t="e">
        <f>IF(AO1163&gt;0,AO1163/#REF!*100,"")</f>
        <v>#REF!</v>
      </c>
    </row>
    <row r="1164" spans="1:46" ht="15" hidden="1" customHeight="1" outlineLevel="1" thickBot="1">
      <c r="A1164" s="35" t="s">
        <v>108</v>
      </c>
      <c r="B1164" s="38" t="s">
        <v>119</v>
      </c>
      <c r="C1164" s="504" t="s">
        <v>278</v>
      </c>
      <c r="D1164" s="32"/>
      <c r="E1164" s="32"/>
      <c r="F1164" s="32"/>
      <c r="G1164" s="144"/>
      <c r="H1164" s="144"/>
      <c r="I1164" s="144"/>
      <c r="J1164" s="144"/>
      <c r="K1164" s="144"/>
      <c r="L1164" s="20">
        <f>SUM(M1164:P1164)</f>
        <v>0</v>
      </c>
      <c r="M1164" s="126"/>
      <c r="N1164" s="24"/>
      <c r="O1164" s="24"/>
      <c r="P1164" s="51"/>
      <c r="Q1164" s="756"/>
      <c r="R1164" s="756"/>
      <c r="S1164" s="756"/>
      <c r="T1164" s="756"/>
      <c r="U1164" s="29">
        <f t="shared" ref="U1164" si="2531">IF(U1139&gt;0,U1162/U$12*100,)</f>
        <v>0</v>
      </c>
      <c r="V1164" s="29">
        <f>IF(V1139&gt;0,V1162/V$12*100,)</f>
        <v>0</v>
      </c>
      <c r="W1164" s="29">
        <f>IF(W1139&gt;0,W1162/W$12*100,)</f>
        <v>0</v>
      </c>
      <c r="X1164" s="29">
        <f>IF(X1139&gt;0,X1162/X$12*100,)</f>
        <v>0</v>
      </c>
      <c r="Y1164" s="29">
        <f>IF(Y1139&gt;0,Y1162/Y$12*100,)</f>
        <v>0</v>
      </c>
      <c r="Z1164" s="20">
        <f>SUM(AA1164:AD1164)</f>
        <v>0</v>
      </c>
      <c r="AA1164" s="126"/>
      <c r="AB1164" s="24"/>
      <c r="AC1164" s="24"/>
      <c r="AD1164" s="51"/>
      <c r="AE1164" s="29">
        <f t="shared" ref="AE1164" si="2532">IF(AE1139&gt;0,AE1162/AE$12*100,)</f>
        <v>0</v>
      </c>
      <c r="AF1164" s="29">
        <f>IF(AF1139&gt;0,AF1162/AF$12*100,)</f>
        <v>0</v>
      </c>
      <c r="AG1164" s="29">
        <f>IF(AG1139&gt;0,AG1162/AG$12*100,)</f>
        <v>0</v>
      </c>
      <c r="AH1164" s="29">
        <f>IF(AH1139&gt;0,AH1162/AH$12*100,)</f>
        <v>0</v>
      </c>
      <c r="AI1164" s="29">
        <f>IF(AI1139&gt;0,AI1162/AI$12*100,)</f>
        <v>0</v>
      </c>
      <c r="AJ1164" s="967"/>
      <c r="AK1164" s="19" t="e">
        <f>#REF!-U1164</f>
        <v>#REF!</v>
      </c>
      <c r="AL1164" s="19" t="e">
        <f>#REF!-#REF!</f>
        <v>#REF!</v>
      </c>
      <c r="AM1164" s="19" t="e">
        <f>Q1164-#REF!</f>
        <v>#REF!</v>
      </c>
      <c r="AN1164" s="19" t="e">
        <f>R1164-#REF!</f>
        <v>#REF!</v>
      </c>
      <c r="AO1164" s="19" t="e">
        <f>#REF!-#REF!</f>
        <v>#REF!</v>
      </c>
      <c r="AP1164" s="223" t="e">
        <f>IF(AK1164&gt;0,AK1164/#REF!*100,"")</f>
        <v>#REF!</v>
      </c>
      <c r="AQ1164" s="223" t="e">
        <f>IF(AL1164&gt;0,AL1164/#REF!*100,"")</f>
        <v>#REF!</v>
      </c>
      <c r="AR1164" s="223" t="e">
        <f t="shared" si="2491"/>
        <v>#REF!</v>
      </c>
      <c r="AS1164" s="223" t="e">
        <f t="shared" si="2492"/>
        <v>#REF!</v>
      </c>
      <c r="AT1164" s="223" t="e">
        <f>IF(AO1164&gt;0,AO1164/#REF!*100,"")</f>
        <v>#REF!</v>
      </c>
    </row>
    <row r="1165" spans="1:46" ht="15" hidden="1" customHeight="1" outlineLevel="1" thickBot="1">
      <c r="A1165" s="35"/>
      <c r="B1165" s="37"/>
      <c r="C1165" s="504" t="s">
        <v>277</v>
      </c>
      <c r="D1165" s="32"/>
      <c r="E1165" s="32"/>
      <c r="F1165" s="32"/>
      <c r="G1165" s="144"/>
      <c r="H1165" s="144"/>
      <c r="I1165" s="144"/>
      <c r="J1165" s="144"/>
      <c r="K1165" s="144"/>
      <c r="L1165" s="20">
        <f t="shared" ref="L1165:P1165" si="2533">L1164*0.76*1.49/1000</f>
        <v>0</v>
      </c>
      <c r="M1165" s="136">
        <f t="shared" si="2533"/>
        <v>0</v>
      </c>
      <c r="N1165" s="20">
        <f t="shared" si="2533"/>
        <v>0</v>
      </c>
      <c r="O1165" s="20">
        <f t="shared" si="2533"/>
        <v>0</v>
      </c>
      <c r="P1165" s="55">
        <f t="shared" si="2533"/>
        <v>0</v>
      </c>
      <c r="Q1165" s="756"/>
      <c r="R1165" s="756"/>
      <c r="S1165" s="756"/>
      <c r="T1165" s="756"/>
      <c r="U1165" s="29">
        <f t="shared" ref="U1165" si="2534">IF(U1145&gt;0,U1162/U$18*100,)</f>
        <v>0</v>
      </c>
      <c r="V1165" s="29">
        <f>IF(V1145&gt;0,V1162/V$18*100,)</f>
        <v>0</v>
      </c>
      <c r="W1165" s="29">
        <f>IF(W1145&gt;0,W1162/W$18*100,)</f>
        <v>0</v>
      </c>
      <c r="X1165" s="29">
        <f>IF(X1145&gt;0,X1162/X$18*100,)</f>
        <v>0</v>
      </c>
      <c r="Y1165" s="29">
        <f>IF(Y1145&gt;0,Y1162/Y$18*100,)</f>
        <v>0</v>
      </c>
      <c r="Z1165" s="20">
        <f t="shared" ref="Z1165:AD1165" si="2535">Z1164*0.76*1.49/1000</f>
        <v>0</v>
      </c>
      <c r="AA1165" s="136">
        <f t="shared" si="2535"/>
        <v>0</v>
      </c>
      <c r="AB1165" s="20">
        <f t="shared" si="2535"/>
        <v>0</v>
      </c>
      <c r="AC1165" s="20">
        <f t="shared" si="2535"/>
        <v>0</v>
      </c>
      <c r="AD1165" s="55">
        <f t="shared" si="2535"/>
        <v>0</v>
      </c>
      <c r="AE1165" s="29">
        <f t="shared" ref="AE1165" si="2536">IF(AE1145&gt;0,AE1162/AE$18*100,)</f>
        <v>0</v>
      </c>
      <c r="AF1165" s="29">
        <f>IF(AF1145&gt;0,AF1162/AF$18*100,)</f>
        <v>0</v>
      </c>
      <c r="AG1165" s="29">
        <f>IF(AG1145&gt;0,AG1162/AG$18*100,)</f>
        <v>0</v>
      </c>
      <c r="AH1165" s="29">
        <f>IF(AH1145&gt;0,AH1162/AH$18*100,)</f>
        <v>0</v>
      </c>
      <c r="AI1165" s="29">
        <f>IF(AI1145&gt;0,AI1162/AI$18*100,)</f>
        <v>0</v>
      </c>
      <c r="AJ1165" s="967"/>
      <c r="AK1165" s="19" t="e">
        <f>#REF!-U1165</f>
        <v>#REF!</v>
      </c>
      <c r="AL1165" s="19" t="e">
        <f>#REF!-#REF!</f>
        <v>#REF!</v>
      </c>
      <c r="AM1165" s="19" t="e">
        <f>Q1165-#REF!</f>
        <v>#REF!</v>
      </c>
      <c r="AN1165" s="19" t="e">
        <f>R1165-#REF!</f>
        <v>#REF!</v>
      </c>
      <c r="AO1165" s="19" t="e">
        <f>#REF!-#REF!</f>
        <v>#REF!</v>
      </c>
      <c r="AP1165" s="223" t="e">
        <f>IF(AK1165&gt;0,AK1165/#REF!*100,"")</f>
        <v>#REF!</v>
      </c>
      <c r="AQ1165" s="223" t="e">
        <f>IF(AL1165&gt;0,AL1165/#REF!*100,"")</f>
        <v>#REF!</v>
      </c>
      <c r="AR1165" s="223" t="e">
        <f t="shared" si="2491"/>
        <v>#REF!</v>
      </c>
      <c r="AS1165" s="223" t="e">
        <f t="shared" si="2492"/>
        <v>#REF!</v>
      </c>
      <c r="AT1165" s="223" t="e">
        <f>IF(AO1165&gt;0,AO1165/#REF!*100,"")</f>
        <v>#REF!</v>
      </c>
    </row>
    <row r="1166" spans="1:46" ht="15" hidden="1" customHeight="1" outlineLevel="1" thickBot="1">
      <c r="A1166" s="35"/>
      <c r="B1166" s="37"/>
      <c r="C1166" s="504" t="s">
        <v>303</v>
      </c>
      <c r="D1166" s="32"/>
      <c r="E1166" s="32"/>
      <c r="F1166" s="32"/>
      <c r="G1166" s="144"/>
      <c r="H1166" s="144"/>
      <c r="I1166" s="144"/>
      <c r="J1166" s="144"/>
      <c r="K1166" s="144"/>
      <c r="L1166" s="20">
        <f>SUM(M1166:P1166)</f>
        <v>0</v>
      </c>
      <c r="M1166" s="126"/>
      <c r="N1166" s="24"/>
      <c r="O1166" s="24"/>
      <c r="P1166" s="51"/>
      <c r="Q1166" s="756"/>
      <c r="R1166" s="756"/>
      <c r="S1166" s="756"/>
      <c r="T1166" s="756"/>
      <c r="U1166" s="237"/>
      <c r="V1166" s="143"/>
      <c r="W1166" s="26"/>
      <c r="X1166" s="26"/>
      <c r="Y1166" s="26"/>
      <c r="Z1166" s="20">
        <f>SUM(AA1166:AD1166)</f>
        <v>0</v>
      </c>
      <c r="AA1166" s="126"/>
      <c r="AB1166" s="24"/>
      <c r="AC1166" s="24"/>
      <c r="AD1166" s="51"/>
      <c r="AE1166" s="237"/>
      <c r="AF1166" s="143"/>
      <c r="AG1166" s="26"/>
      <c r="AH1166" s="26"/>
      <c r="AI1166" s="26"/>
      <c r="AJ1166" s="2128"/>
      <c r="AK1166" s="19" t="e">
        <f>#REF!-U1166</f>
        <v>#REF!</v>
      </c>
      <c r="AL1166" s="19" t="e">
        <f>#REF!-#REF!</f>
        <v>#REF!</v>
      </c>
      <c r="AM1166" s="19" t="e">
        <f>Q1166-#REF!</f>
        <v>#REF!</v>
      </c>
      <c r="AN1166" s="19" t="e">
        <f>R1166-#REF!</f>
        <v>#REF!</v>
      </c>
      <c r="AO1166" s="19" t="e">
        <f>#REF!-#REF!</f>
        <v>#REF!</v>
      </c>
      <c r="AP1166" s="223" t="e">
        <f>IF(AK1166&gt;0,AK1166/#REF!*100,"")</f>
        <v>#REF!</v>
      </c>
      <c r="AQ1166" s="223" t="e">
        <f>IF(AL1166&gt;0,AL1166/#REF!*100,"")</f>
        <v>#REF!</v>
      </c>
      <c r="AR1166" s="223" t="e">
        <f t="shared" si="2491"/>
        <v>#REF!</v>
      </c>
      <c r="AS1166" s="223" t="e">
        <f t="shared" si="2492"/>
        <v>#REF!</v>
      </c>
      <c r="AT1166" s="223" t="e">
        <f>IF(AO1166&gt;0,AO1166/#REF!*100,"")</f>
        <v>#REF!</v>
      </c>
    </row>
    <row r="1167" spans="1:46" ht="15" hidden="1" customHeight="1" outlineLevel="1" thickBot="1">
      <c r="A1167" s="35"/>
      <c r="B1167" s="37"/>
      <c r="C1167" s="504" t="s">
        <v>279</v>
      </c>
      <c r="D1167" s="32"/>
      <c r="E1167" s="32"/>
      <c r="F1167" s="32"/>
      <c r="G1167" s="144"/>
      <c r="H1167" s="144"/>
      <c r="I1167" s="144"/>
      <c r="J1167" s="144"/>
      <c r="K1167" s="144"/>
      <c r="L1167" s="33"/>
      <c r="M1167" s="126"/>
      <c r="N1167" s="24"/>
      <c r="O1167" s="24"/>
      <c r="P1167" s="51"/>
      <c r="Q1167" s="756"/>
      <c r="R1167" s="756"/>
      <c r="S1167" s="756"/>
      <c r="T1167" s="756"/>
      <c r="U1167" s="29"/>
      <c r="V1167" s="29"/>
      <c r="W1167" s="29"/>
      <c r="X1167" s="29"/>
      <c r="Y1167" s="29"/>
      <c r="Z1167" s="33"/>
      <c r="AA1167" s="126"/>
      <c r="AB1167" s="24"/>
      <c r="AC1167" s="24"/>
      <c r="AD1167" s="51"/>
      <c r="AE1167" s="29"/>
      <c r="AF1167" s="29"/>
      <c r="AG1167" s="29"/>
      <c r="AH1167" s="29"/>
      <c r="AI1167" s="29"/>
      <c r="AJ1167" s="967"/>
      <c r="AK1167" s="19" t="e">
        <f>#REF!-U1167</f>
        <v>#REF!</v>
      </c>
      <c r="AL1167" s="19" t="e">
        <f>#REF!-#REF!</f>
        <v>#REF!</v>
      </c>
      <c r="AM1167" s="19" t="e">
        <f>Q1167-#REF!</f>
        <v>#REF!</v>
      </c>
      <c r="AN1167" s="19" t="e">
        <f>R1167-#REF!</f>
        <v>#REF!</v>
      </c>
      <c r="AO1167" s="19" t="e">
        <f>#REF!-#REF!</f>
        <v>#REF!</v>
      </c>
      <c r="AP1167" s="223" t="e">
        <f>IF(AK1167&gt;0,AK1167/#REF!*100,"")</f>
        <v>#REF!</v>
      </c>
      <c r="AQ1167" s="223" t="e">
        <f>IF(AL1167&gt;0,AL1167/#REF!*100,"")</f>
        <v>#REF!</v>
      </c>
      <c r="AR1167" s="223" t="e">
        <f t="shared" ref="AR1167:AR1198" si="2537">IF(AM1167&gt;0,AM1167/Q1167*100,"")</f>
        <v>#REF!</v>
      </c>
      <c r="AS1167" s="223" t="e">
        <f t="shared" ref="AS1167:AS1198" si="2538">IF(AN1167&gt;0,AN1167/R1167*100,"")</f>
        <v>#REF!</v>
      </c>
      <c r="AT1167" s="223" t="e">
        <f>IF(AO1167&gt;0,AO1167/#REF!*100,"")</f>
        <v>#REF!</v>
      </c>
    </row>
    <row r="1168" spans="1:46" ht="15" hidden="1" customHeight="1" outlineLevel="1" thickBot="1">
      <c r="A1168" s="35"/>
      <c r="B1168" s="37"/>
      <c r="C1168" s="504" t="s">
        <v>125</v>
      </c>
      <c r="D1168" s="32"/>
      <c r="E1168" s="32"/>
      <c r="F1168" s="32"/>
      <c r="G1168" s="144"/>
      <c r="H1168" s="144"/>
      <c r="I1168" s="144"/>
      <c r="J1168" s="144"/>
      <c r="K1168" s="144"/>
      <c r="L1168" s="33"/>
      <c r="M1168" s="126"/>
      <c r="N1168" s="24"/>
      <c r="O1168" s="24"/>
      <c r="P1168" s="51"/>
      <c r="Q1168" s="756"/>
      <c r="R1168" s="756"/>
      <c r="S1168" s="756"/>
      <c r="T1168" s="756"/>
      <c r="U1168" s="237"/>
      <c r="V1168" s="143"/>
      <c r="W1168" s="26"/>
      <c r="X1168" s="26"/>
      <c r="Y1168" s="26"/>
      <c r="Z1168" s="33"/>
      <c r="AA1168" s="126"/>
      <c r="AB1168" s="24"/>
      <c r="AC1168" s="24"/>
      <c r="AD1168" s="51"/>
      <c r="AE1168" s="237"/>
      <c r="AF1168" s="143"/>
      <c r="AG1168" s="26"/>
      <c r="AH1168" s="26"/>
      <c r="AI1168" s="26"/>
      <c r="AJ1168" s="2128"/>
      <c r="AK1168" s="19" t="e">
        <f>#REF!-U1168</f>
        <v>#REF!</v>
      </c>
      <c r="AL1168" s="19" t="e">
        <f>#REF!-#REF!</f>
        <v>#REF!</v>
      </c>
      <c r="AM1168" s="19" t="e">
        <f>Q1168-#REF!</f>
        <v>#REF!</v>
      </c>
      <c r="AN1168" s="19" t="e">
        <f>R1168-#REF!</f>
        <v>#REF!</v>
      </c>
      <c r="AO1168" s="19" t="e">
        <f>#REF!-#REF!</f>
        <v>#REF!</v>
      </c>
      <c r="AP1168" s="223" t="e">
        <f>IF(AK1168&gt;0,AK1168/#REF!*100,"")</f>
        <v>#REF!</v>
      </c>
      <c r="AQ1168" s="223" t="e">
        <f>IF(AL1168&gt;0,AL1168/#REF!*100,"")</f>
        <v>#REF!</v>
      </c>
      <c r="AR1168" s="223" t="e">
        <f t="shared" si="2537"/>
        <v>#REF!</v>
      </c>
      <c r="AS1168" s="223" t="e">
        <f t="shared" si="2538"/>
        <v>#REF!</v>
      </c>
      <c r="AT1168" s="223" t="e">
        <f>IF(AO1168&gt;0,AO1168/#REF!*100,"")</f>
        <v>#REF!</v>
      </c>
    </row>
    <row r="1169" spans="1:46" ht="15" hidden="1" customHeight="1" outlineLevel="1" thickBot="1">
      <c r="A1169" s="35" t="s">
        <v>109</v>
      </c>
      <c r="B1169" s="36" t="s">
        <v>97</v>
      </c>
      <c r="C1169" s="504" t="s">
        <v>278</v>
      </c>
      <c r="D1169" s="32"/>
      <c r="E1169" s="32"/>
      <c r="F1169" s="32"/>
      <c r="G1169" s="144"/>
      <c r="H1169" s="144"/>
      <c r="I1169" s="144"/>
      <c r="J1169" s="144"/>
      <c r="K1169" s="144"/>
      <c r="L1169" s="20">
        <f t="shared" ref="L1169:P1169" si="2539">L1173+L1177</f>
        <v>0</v>
      </c>
      <c r="M1169" s="136">
        <f t="shared" si="2539"/>
        <v>0</v>
      </c>
      <c r="N1169" s="20">
        <f t="shared" si="2539"/>
        <v>0</v>
      </c>
      <c r="O1169" s="20">
        <f t="shared" si="2539"/>
        <v>0</v>
      </c>
      <c r="P1169" s="55">
        <f t="shared" si="2539"/>
        <v>0</v>
      </c>
      <c r="Q1169" s="756"/>
      <c r="R1169" s="756"/>
      <c r="S1169" s="756"/>
      <c r="T1169" s="756"/>
      <c r="U1169" s="29">
        <f>U1173+U1177</f>
        <v>0</v>
      </c>
      <c r="V1169" s="29">
        <f>V1173+V1177</f>
        <v>0</v>
      </c>
      <c r="W1169" s="29">
        <f>IF(W1150&gt;0,W1168/W$23*100,)</f>
        <v>0</v>
      </c>
      <c r="X1169" s="29">
        <f>IF(X1150&gt;0,X1168/X$23*100,)</f>
        <v>0</v>
      </c>
      <c r="Y1169" s="29">
        <f>IF(Y1150&gt;0,Y1168/Y$23*100,)</f>
        <v>0</v>
      </c>
      <c r="Z1169" s="20">
        <f t="shared" ref="Z1169:AD1169" si="2540">Z1173+Z1177</f>
        <v>0</v>
      </c>
      <c r="AA1169" s="136">
        <f t="shared" si="2540"/>
        <v>0</v>
      </c>
      <c r="AB1169" s="20">
        <f t="shared" si="2540"/>
        <v>0</v>
      </c>
      <c r="AC1169" s="20">
        <f t="shared" si="2540"/>
        <v>0</v>
      </c>
      <c r="AD1169" s="55">
        <f t="shared" si="2540"/>
        <v>0</v>
      </c>
      <c r="AE1169" s="29">
        <f>AE1173+AE1177</f>
        <v>0</v>
      </c>
      <c r="AF1169" s="29">
        <f>AF1173+AF1177</f>
        <v>0</v>
      </c>
      <c r="AG1169" s="29">
        <f>IF(AG1150&gt;0,AG1168/AG$23*100,)</f>
        <v>0</v>
      </c>
      <c r="AH1169" s="29">
        <f>IF(AH1150&gt;0,AH1168/AH$23*100,)</f>
        <v>0</v>
      </c>
      <c r="AI1169" s="29">
        <f>IF(AI1150&gt;0,AI1168/AI$23*100,)</f>
        <v>0</v>
      </c>
      <c r="AJ1169" s="967"/>
      <c r="AK1169" s="19" t="e">
        <f>#REF!-U1169</f>
        <v>#REF!</v>
      </c>
      <c r="AL1169" s="19" t="e">
        <f>#REF!-#REF!</f>
        <v>#REF!</v>
      </c>
      <c r="AM1169" s="19" t="e">
        <f>Q1169-#REF!</f>
        <v>#REF!</v>
      </c>
      <c r="AN1169" s="19" t="e">
        <f>R1169-#REF!</f>
        <v>#REF!</v>
      </c>
      <c r="AO1169" s="19" t="e">
        <f>#REF!-#REF!</f>
        <v>#REF!</v>
      </c>
      <c r="AP1169" s="223" t="e">
        <f>IF(AK1169&gt;0,AK1169/#REF!*100,"")</f>
        <v>#REF!</v>
      </c>
      <c r="AQ1169" s="223" t="e">
        <f>IF(AL1169&gt;0,AL1169/#REF!*100,"")</f>
        <v>#REF!</v>
      </c>
      <c r="AR1169" s="223" t="e">
        <f t="shared" si="2537"/>
        <v>#REF!</v>
      </c>
      <c r="AS1169" s="223" t="e">
        <f t="shared" si="2538"/>
        <v>#REF!</v>
      </c>
      <c r="AT1169" s="223" t="e">
        <f>IF(AO1169&gt;0,AO1169/#REF!*100,"")</f>
        <v>#REF!</v>
      </c>
    </row>
    <row r="1170" spans="1:46" ht="15" hidden="1" customHeight="1" outlineLevel="1" thickBot="1">
      <c r="A1170" s="35"/>
      <c r="B1170" s="37"/>
      <c r="C1170" s="504" t="s">
        <v>277</v>
      </c>
      <c r="D1170" s="32"/>
      <c r="E1170" s="32"/>
      <c r="F1170" s="32"/>
      <c r="G1170" s="144"/>
      <c r="H1170" s="144"/>
      <c r="I1170" s="144"/>
      <c r="J1170" s="144"/>
      <c r="K1170" s="144"/>
      <c r="L1170" s="20">
        <f t="shared" ref="L1170:P1170" si="2541">L1174+L1178</f>
        <v>0</v>
      </c>
      <c r="M1170" s="136">
        <f t="shared" si="2541"/>
        <v>0</v>
      </c>
      <c r="N1170" s="20">
        <f t="shared" si="2541"/>
        <v>0</v>
      </c>
      <c r="O1170" s="20">
        <f t="shared" si="2541"/>
        <v>0</v>
      </c>
      <c r="P1170" s="55">
        <f t="shared" si="2541"/>
        <v>0</v>
      </c>
      <c r="Q1170" s="756"/>
      <c r="R1170" s="756"/>
      <c r="S1170" s="756"/>
      <c r="T1170" s="756"/>
      <c r="U1170" s="237"/>
      <c r="V1170" s="143"/>
      <c r="W1170" s="26"/>
      <c r="X1170" s="26"/>
      <c r="Y1170" s="26"/>
      <c r="Z1170" s="20">
        <f t="shared" ref="Z1170:AD1170" si="2542">Z1174+Z1178</f>
        <v>0</v>
      </c>
      <c r="AA1170" s="136">
        <f t="shared" si="2542"/>
        <v>0</v>
      </c>
      <c r="AB1170" s="20">
        <f t="shared" si="2542"/>
        <v>0</v>
      </c>
      <c r="AC1170" s="20">
        <f t="shared" si="2542"/>
        <v>0</v>
      </c>
      <c r="AD1170" s="55">
        <f t="shared" si="2542"/>
        <v>0</v>
      </c>
      <c r="AE1170" s="237"/>
      <c r="AF1170" s="143"/>
      <c r="AG1170" s="26"/>
      <c r="AH1170" s="26"/>
      <c r="AI1170" s="26"/>
      <c r="AJ1170" s="2128"/>
      <c r="AK1170" s="19" t="e">
        <f>#REF!-U1170</f>
        <v>#REF!</v>
      </c>
      <c r="AL1170" s="19" t="e">
        <f>#REF!-#REF!</f>
        <v>#REF!</v>
      </c>
      <c r="AM1170" s="19" t="e">
        <f>Q1170-#REF!</f>
        <v>#REF!</v>
      </c>
      <c r="AN1170" s="19" t="e">
        <f>R1170-#REF!</f>
        <v>#REF!</v>
      </c>
      <c r="AO1170" s="19" t="e">
        <f>#REF!-#REF!</f>
        <v>#REF!</v>
      </c>
      <c r="AP1170" s="223" t="e">
        <f>IF(AK1170&gt;0,AK1170/#REF!*100,"")</f>
        <v>#REF!</v>
      </c>
      <c r="AQ1170" s="223" t="e">
        <f>IF(AL1170&gt;0,AL1170/#REF!*100,"")</f>
        <v>#REF!</v>
      </c>
      <c r="AR1170" s="223" t="e">
        <f t="shared" si="2537"/>
        <v>#REF!</v>
      </c>
      <c r="AS1170" s="223" t="e">
        <f t="shared" si="2538"/>
        <v>#REF!</v>
      </c>
      <c r="AT1170" s="223" t="e">
        <f>IF(AO1170&gt;0,AO1170/#REF!*100,"")</f>
        <v>#REF!</v>
      </c>
    </row>
    <row r="1171" spans="1:46" ht="15" hidden="1" customHeight="1" outlineLevel="1" thickBot="1">
      <c r="A1171" s="35"/>
      <c r="B1171" s="37"/>
      <c r="C1171" s="504" t="s">
        <v>303</v>
      </c>
      <c r="D1171" s="32"/>
      <c r="E1171" s="32"/>
      <c r="F1171" s="32"/>
      <c r="G1171" s="144"/>
      <c r="H1171" s="144"/>
      <c r="I1171" s="144"/>
      <c r="J1171" s="144"/>
      <c r="K1171" s="144"/>
      <c r="L1171" s="20">
        <f t="shared" ref="L1171:P1171" si="2543">L1175+L1179</f>
        <v>0</v>
      </c>
      <c r="M1171" s="136">
        <f t="shared" si="2543"/>
        <v>0</v>
      </c>
      <c r="N1171" s="20">
        <f t="shared" si="2543"/>
        <v>0</v>
      </c>
      <c r="O1171" s="20">
        <f t="shared" si="2543"/>
        <v>0</v>
      </c>
      <c r="P1171" s="55">
        <f t="shared" si="2543"/>
        <v>0</v>
      </c>
      <c r="Q1171" s="756"/>
      <c r="R1171" s="756"/>
      <c r="S1171" s="756"/>
      <c r="T1171" s="756"/>
      <c r="U1171" s="29">
        <f t="shared" ref="U1171" si="2544">IF(U1154&gt;0,U1170/U$27*100,)</f>
        <v>0</v>
      </c>
      <c r="V1171" s="29">
        <f>IF(V1154&gt;0,V1170/V$27*100,)</f>
        <v>0</v>
      </c>
      <c r="W1171" s="29">
        <f>IF(W1154&gt;0,W1170/W$27*100,)</f>
        <v>0</v>
      </c>
      <c r="X1171" s="29">
        <f>IF(X1154&gt;0,X1170/X$27*100,)</f>
        <v>0</v>
      </c>
      <c r="Y1171" s="29">
        <f>IF(Y1154&gt;0,Y1170/Y$27*100,)</f>
        <v>0</v>
      </c>
      <c r="Z1171" s="20">
        <f t="shared" ref="Z1171:AD1171" si="2545">Z1175+Z1179</f>
        <v>0</v>
      </c>
      <c r="AA1171" s="136">
        <f t="shared" si="2545"/>
        <v>0</v>
      </c>
      <c r="AB1171" s="20">
        <f t="shared" si="2545"/>
        <v>0</v>
      </c>
      <c r="AC1171" s="20">
        <f t="shared" si="2545"/>
        <v>0</v>
      </c>
      <c r="AD1171" s="55">
        <f t="shared" si="2545"/>
        <v>0</v>
      </c>
      <c r="AE1171" s="29">
        <f t="shared" ref="AE1171" si="2546">IF(AE1154&gt;0,AE1170/AE$27*100,)</f>
        <v>0</v>
      </c>
      <c r="AF1171" s="29">
        <f>IF(AF1154&gt;0,AF1170/AF$27*100,)</f>
        <v>0</v>
      </c>
      <c r="AG1171" s="29">
        <f>IF(AG1154&gt;0,AG1170/AG$27*100,)</f>
        <v>0</v>
      </c>
      <c r="AH1171" s="29">
        <f>IF(AH1154&gt;0,AH1170/AH$27*100,)</f>
        <v>0</v>
      </c>
      <c r="AI1171" s="29">
        <f>IF(AI1154&gt;0,AI1170/AI$27*100,)</f>
        <v>0</v>
      </c>
      <c r="AJ1171" s="967"/>
      <c r="AK1171" s="19" t="e">
        <f>#REF!-U1171</f>
        <v>#REF!</v>
      </c>
      <c r="AL1171" s="19" t="e">
        <f>#REF!-#REF!</f>
        <v>#REF!</v>
      </c>
      <c r="AM1171" s="19" t="e">
        <f>Q1171-#REF!</f>
        <v>#REF!</v>
      </c>
      <c r="AN1171" s="19" t="e">
        <f>R1171-#REF!</f>
        <v>#REF!</v>
      </c>
      <c r="AO1171" s="19" t="e">
        <f>#REF!-#REF!</f>
        <v>#REF!</v>
      </c>
      <c r="AP1171" s="223" t="e">
        <f>IF(AK1171&gt;0,AK1171/#REF!*100,"")</f>
        <v>#REF!</v>
      </c>
      <c r="AQ1171" s="223" t="e">
        <f>IF(AL1171&gt;0,AL1171/#REF!*100,"")</f>
        <v>#REF!</v>
      </c>
      <c r="AR1171" s="223" t="e">
        <f t="shared" si="2537"/>
        <v>#REF!</v>
      </c>
      <c r="AS1171" s="223" t="e">
        <f t="shared" si="2538"/>
        <v>#REF!</v>
      </c>
      <c r="AT1171" s="223" t="e">
        <f>IF(AO1171&gt;0,AO1171/#REF!*100,"")</f>
        <v>#REF!</v>
      </c>
    </row>
    <row r="1172" spans="1:46" ht="15" hidden="1" customHeight="1" outlineLevel="1" thickBot="1">
      <c r="A1172" s="35"/>
      <c r="B1172" s="37"/>
      <c r="C1172" s="504" t="s">
        <v>279</v>
      </c>
      <c r="D1172" s="32"/>
      <c r="E1172" s="32"/>
      <c r="F1172" s="32"/>
      <c r="G1172" s="144"/>
      <c r="H1172" s="144"/>
      <c r="I1172" s="144"/>
      <c r="J1172" s="144"/>
      <c r="K1172" s="144"/>
      <c r="L1172" s="33"/>
      <c r="M1172" s="126"/>
      <c r="N1172" s="24"/>
      <c r="O1172" s="24"/>
      <c r="P1172" s="51"/>
      <c r="Q1172" s="756"/>
      <c r="R1172" s="756"/>
      <c r="S1172" s="756"/>
      <c r="T1172" s="756"/>
      <c r="U1172" s="237"/>
      <c r="V1172" s="143"/>
      <c r="W1172" s="26"/>
      <c r="X1172" s="26"/>
      <c r="Y1172" s="26"/>
      <c r="Z1172" s="33"/>
      <c r="AA1172" s="126"/>
      <c r="AB1172" s="24"/>
      <c r="AC1172" s="24"/>
      <c r="AD1172" s="51"/>
      <c r="AE1172" s="237"/>
      <c r="AF1172" s="143"/>
      <c r="AG1172" s="26"/>
      <c r="AH1172" s="26"/>
      <c r="AI1172" s="26"/>
      <c r="AJ1172" s="2128"/>
      <c r="AK1172" s="19" t="e">
        <f>#REF!-U1172</f>
        <v>#REF!</v>
      </c>
      <c r="AL1172" s="19" t="e">
        <f>#REF!-#REF!</f>
        <v>#REF!</v>
      </c>
      <c r="AM1172" s="19" t="e">
        <f>Q1172-#REF!</f>
        <v>#REF!</v>
      </c>
      <c r="AN1172" s="19" t="e">
        <f>R1172-#REF!</f>
        <v>#REF!</v>
      </c>
      <c r="AO1172" s="19" t="e">
        <f>#REF!-#REF!</f>
        <v>#REF!</v>
      </c>
      <c r="AP1172" s="223" t="e">
        <f>IF(AK1172&gt;0,AK1172/#REF!*100,"")</f>
        <v>#REF!</v>
      </c>
      <c r="AQ1172" s="223" t="e">
        <f>IF(AL1172&gt;0,AL1172/#REF!*100,"")</f>
        <v>#REF!</v>
      </c>
      <c r="AR1172" s="223" t="e">
        <f t="shared" si="2537"/>
        <v>#REF!</v>
      </c>
      <c r="AS1172" s="223" t="e">
        <f t="shared" si="2538"/>
        <v>#REF!</v>
      </c>
      <c r="AT1172" s="223" t="e">
        <f>IF(AO1172&gt;0,AO1172/#REF!*100,"")</f>
        <v>#REF!</v>
      </c>
    </row>
    <row r="1173" spans="1:46" ht="15" hidden="1" customHeight="1" outlineLevel="1" thickBot="1">
      <c r="A1173" s="35" t="s">
        <v>110</v>
      </c>
      <c r="B1173" s="38" t="s">
        <v>118</v>
      </c>
      <c r="C1173" s="504" t="s">
        <v>278</v>
      </c>
      <c r="D1173" s="32"/>
      <c r="E1173" s="32"/>
      <c r="F1173" s="32"/>
      <c r="G1173" s="144"/>
      <c r="H1173" s="144"/>
      <c r="I1173" s="144"/>
      <c r="J1173" s="144"/>
      <c r="K1173" s="144"/>
      <c r="L1173" s="20">
        <f>SUM(M1173:P1173)</f>
        <v>0</v>
      </c>
      <c r="M1173" s="126"/>
      <c r="N1173" s="24"/>
      <c r="O1173" s="24"/>
      <c r="P1173" s="51"/>
      <c r="Q1173" s="756"/>
      <c r="R1173" s="756"/>
      <c r="S1173" s="756"/>
      <c r="T1173" s="756"/>
      <c r="U1173" s="29"/>
      <c r="V1173" s="29"/>
      <c r="W1173" s="29">
        <f>IF(W1158&gt;0,W1172/W$31*100,)</f>
        <v>0</v>
      </c>
      <c r="X1173" s="29">
        <f>IF(X1158&gt;0,X1172/X$31*100,)</f>
        <v>0</v>
      </c>
      <c r="Y1173" s="29">
        <f>IF(Y1158&gt;0,Y1172/Y$31*100,)</f>
        <v>0</v>
      </c>
      <c r="Z1173" s="20">
        <f>SUM(AA1173:AD1173)</f>
        <v>0</v>
      </c>
      <c r="AA1173" s="126"/>
      <c r="AB1173" s="24"/>
      <c r="AC1173" s="24"/>
      <c r="AD1173" s="51"/>
      <c r="AE1173" s="29"/>
      <c r="AF1173" s="29"/>
      <c r="AG1173" s="29">
        <f>IF(AG1158&gt;0,AG1172/AG$31*100,)</f>
        <v>0</v>
      </c>
      <c r="AH1173" s="29">
        <f>IF(AH1158&gt;0,AH1172/AH$31*100,)</f>
        <v>0</v>
      </c>
      <c r="AI1173" s="29">
        <f>IF(AI1158&gt;0,AI1172/AI$31*100,)</f>
        <v>0</v>
      </c>
      <c r="AJ1173" s="967"/>
      <c r="AK1173" s="19" t="e">
        <f>#REF!-U1173</f>
        <v>#REF!</v>
      </c>
      <c r="AL1173" s="19" t="e">
        <f>#REF!-#REF!</f>
        <v>#REF!</v>
      </c>
      <c r="AM1173" s="19" t="e">
        <f>Q1173-#REF!</f>
        <v>#REF!</v>
      </c>
      <c r="AN1173" s="19" t="e">
        <f>R1173-#REF!</f>
        <v>#REF!</v>
      </c>
      <c r="AO1173" s="19" t="e">
        <f>#REF!-#REF!</f>
        <v>#REF!</v>
      </c>
      <c r="AP1173" s="223" t="e">
        <f>IF(AK1173&gt;0,AK1173/#REF!*100,"")</f>
        <v>#REF!</v>
      </c>
      <c r="AQ1173" s="223" t="e">
        <f>IF(AL1173&gt;0,AL1173/#REF!*100,"")</f>
        <v>#REF!</v>
      </c>
      <c r="AR1173" s="223" t="e">
        <f t="shared" si="2537"/>
        <v>#REF!</v>
      </c>
      <c r="AS1173" s="223" t="e">
        <f t="shared" si="2538"/>
        <v>#REF!</v>
      </c>
      <c r="AT1173" s="223" t="e">
        <f>IF(AO1173&gt;0,AO1173/#REF!*100,"")</f>
        <v>#REF!</v>
      </c>
    </row>
    <row r="1174" spans="1:46" ht="15" hidden="1" customHeight="1" outlineLevel="1" thickBot="1">
      <c r="A1174" s="35"/>
      <c r="B1174" s="39"/>
      <c r="C1174" s="504" t="s">
        <v>277</v>
      </c>
      <c r="D1174" s="32"/>
      <c r="E1174" s="32"/>
      <c r="F1174" s="32"/>
      <c r="G1174" s="144"/>
      <c r="H1174" s="144"/>
      <c r="I1174" s="144"/>
      <c r="J1174" s="144"/>
      <c r="K1174" s="144"/>
      <c r="L1174" s="20">
        <f t="shared" ref="L1174:P1174" si="2547">L1173*0.85*1.45/1000</f>
        <v>0</v>
      </c>
      <c r="M1174" s="136">
        <f t="shared" si="2547"/>
        <v>0</v>
      </c>
      <c r="N1174" s="20">
        <f t="shared" si="2547"/>
        <v>0</v>
      </c>
      <c r="O1174" s="20">
        <f t="shared" si="2547"/>
        <v>0</v>
      </c>
      <c r="P1174" s="55">
        <f t="shared" si="2547"/>
        <v>0</v>
      </c>
      <c r="Q1174" s="756"/>
      <c r="R1174" s="756"/>
      <c r="S1174" s="756"/>
      <c r="T1174" s="756"/>
      <c r="U1174" s="20">
        <f t="shared" ref="U1174" si="2548">U1178+U1182+U1186+U1191</f>
        <v>0</v>
      </c>
      <c r="V1174" s="136">
        <f>V1178+V1182+V1186+V1191</f>
        <v>0</v>
      </c>
      <c r="W1174" s="20">
        <f>W1178+W1182+W1186+W1191</f>
        <v>0</v>
      </c>
      <c r="X1174" s="20">
        <f>X1178+X1182+X1186+X1191</f>
        <v>0</v>
      </c>
      <c r="Y1174" s="20">
        <f>Y1178+Y1182+Y1186+Y1191</f>
        <v>0</v>
      </c>
      <c r="Z1174" s="20">
        <f t="shared" ref="Z1174:AD1174" si="2549">Z1173*0.85*1.45/1000</f>
        <v>0</v>
      </c>
      <c r="AA1174" s="136">
        <f t="shared" si="2549"/>
        <v>0</v>
      </c>
      <c r="AB1174" s="20">
        <f t="shared" si="2549"/>
        <v>0</v>
      </c>
      <c r="AC1174" s="20">
        <f t="shared" si="2549"/>
        <v>0</v>
      </c>
      <c r="AD1174" s="55">
        <f t="shared" si="2549"/>
        <v>0</v>
      </c>
      <c r="AE1174" s="20">
        <f t="shared" ref="AE1174" si="2550">AE1178+AE1182+AE1186+AE1191</f>
        <v>0</v>
      </c>
      <c r="AF1174" s="136">
        <f>AF1178+AF1182+AF1186+AF1191</f>
        <v>0</v>
      </c>
      <c r="AG1174" s="20">
        <f>AG1178+AG1182+AG1186+AG1191</f>
        <v>0</v>
      </c>
      <c r="AH1174" s="20">
        <f>AH1178+AH1182+AH1186+AH1191</f>
        <v>0</v>
      </c>
      <c r="AI1174" s="20">
        <f>AI1178+AI1182+AI1186+AI1191</f>
        <v>0</v>
      </c>
      <c r="AJ1174" s="19"/>
      <c r="AK1174" s="19" t="e">
        <f>#REF!-U1174</f>
        <v>#REF!</v>
      </c>
      <c r="AL1174" s="19" t="e">
        <f>#REF!-#REF!</f>
        <v>#REF!</v>
      </c>
      <c r="AM1174" s="19" t="e">
        <f>Q1174-#REF!</f>
        <v>#REF!</v>
      </c>
      <c r="AN1174" s="19" t="e">
        <f>R1174-#REF!</f>
        <v>#REF!</v>
      </c>
      <c r="AO1174" s="19" t="e">
        <f>#REF!-#REF!</f>
        <v>#REF!</v>
      </c>
      <c r="AP1174" s="223" t="e">
        <f>IF(AK1174&gt;0,AK1174/#REF!*100,"")</f>
        <v>#REF!</v>
      </c>
      <c r="AQ1174" s="223" t="e">
        <f>IF(AL1174&gt;0,AL1174/#REF!*100,"")</f>
        <v>#REF!</v>
      </c>
      <c r="AR1174" s="223" t="e">
        <f t="shared" si="2537"/>
        <v>#REF!</v>
      </c>
      <c r="AS1174" s="223" t="e">
        <f t="shared" si="2538"/>
        <v>#REF!</v>
      </c>
      <c r="AT1174" s="223" t="e">
        <f>IF(AO1174&gt;0,AO1174/#REF!*100,"")</f>
        <v>#REF!</v>
      </c>
    </row>
    <row r="1175" spans="1:46" ht="15" hidden="1" customHeight="1" outlineLevel="1" thickBot="1">
      <c r="A1175" s="35"/>
      <c r="B1175" s="39"/>
      <c r="C1175" s="504" t="s">
        <v>303</v>
      </c>
      <c r="D1175" s="32"/>
      <c r="E1175" s="32"/>
      <c r="F1175" s="32"/>
      <c r="G1175" s="144"/>
      <c r="H1175" s="144"/>
      <c r="I1175" s="144"/>
      <c r="J1175" s="144"/>
      <c r="K1175" s="144"/>
      <c r="L1175" s="20">
        <f>SUM(M1175:P1175)</f>
        <v>0</v>
      </c>
      <c r="M1175" s="126"/>
      <c r="N1175" s="24"/>
      <c r="O1175" s="24"/>
      <c r="P1175" s="51"/>
      <c r="Q1175" s="756"/>
      <c r="R1175" s="756"/>
      <c r="S1175" s="756"/>
      <c r="T1175" s="756"/>
      <c r="U1175" s="20">
        <f t="shared" ref="U1175" si="2551">U1177+U1181+U1185+U1190</f>
        <v>0</v>
      </c>
      <c r="V1175" s="136"/>
      <c r="W1175" s="20"/>
      <c r="X1175" s="20"/>
      <c r="Y1175" s="20"/>
      <c r="Z1175" s="20">
        <f>SUM(AA1175:AD1175)</f>
        <v>0</v>
      </c>
      <c r="AA1175" s="126"/>
      <c r="AB1175" s="24"/>
      <c r="AC1175" s="24"/>
      <c r="AD1175" s="51"/>
      <c r="AE1175" s="20">
        <f t="shared" ref="AE1175" si="2552">AE1177+AE1181+AE1185+AE1190</f>
        <v>0</v>
      </c>
      <c r="AF1175" s="136"/>
      <c r="AG1175" s="20"/>
      <c r="AH1175" s="20"/>
      <c r="AI1175" s="20"/>
      <c r="AJ1175" s="19"/>
      <c r="AK1175" s="19" t="e">
        <f>#REF!-U1175</f>
        <v>#REF!</v>
      </c>
      <c r="AL1175" s="19" t="e">
        <f>#REF!-#REF!</f>
        <v>#REF!</v>
      </c>
      <c r="AM1175" s="19" t="e">
        <f>Q1175-#REF!</f>
        <v>#REF!</v>
      </c>
      <c r="AN1175" s="19" t="e">
        <f>R1175-#REF!</f>
        <v>#REF!</v>
      </c>
      <c r="AO1175" s="19" t="e">
        <f>#REF!-#REF!</f>
        <v>#REF!</v>
      </c>
      <c r="AP1175" s="223" t="e">
        <f>IF(AK1175&gt;0,AK1175/#REF!*100,"")</f>
        <v>#REF!</v>
      </c>
      <c r="AQ1175" s="223" t="e">
        <f>IF(AL1175&gt;0,AL1175/#REF!*100,"")</f>
        <v>#REF!</v>
      </c>
      <c r="AR1175" s="223" t="e">
        <f t="shared" si="2537"/>
        <v>#REF!</v>
      </c>
      <c r="AS1175" s="223" t="e">
        <f t="shared" si="2538"/>
        <v>#REF!</v>
      </c>
      <c r="AT1175" s="223" t="e">
        <f>IF(AO1175&gt;0,AO1175/#REF!*100,"")</f>
        <v>#REF!</v>
      </c>
    </row>
    <row r="1176" spans="1:46" ht="15" hidden="1" customHeight="1" outlineLevel="1" thickBot="1">
      <c r="A1176" s="35"/>
      <c r="B1176" s="39"/>
      <c r="C1176" s="504" t="s">
        <v>279</v>
      </c>
      <c r="D1176" s="32"/>
      <c r="E1176" s="32"/>
      <c r="F1176" s="32"/>
      <c r="G1176" s="144"/>
      <c r="H1176" s="144"/>
      <c r="I1176" s="144"/>
      <c r="J1176" s="144"/>
      <c r="K1176" s="144"/>
      <c r="L1176" s="33"/>
      <c r="M1176" s="126"/>
      <c r="N1176" s="24"/>
      <c r="O1176" s="24"/>
      <c r="P1176" s="51"/>
      <c r="Q1176" s="756"/>
      <c r="R1176" s="756"/>
      <c r="S1176" s="756"/>
      <c r="T1176" s="756"/>
      <c r="U1176" s="67"/>
      <c r="V1176" s="126"/>
      <c r="W1176" s="24"/>
      <c r="X1176" s="24"/>
      <c r="Y1176" s="24"/>
      <c r="Z1176" s="33"/>
      <c r="AA1176" s="126"/>
      <c r="AB1176" s="24"/>
      <c r="AC1176" s="24"/>
      <c r="AD1176" s="51"/>
      <c r="AE1176" s="67"/>
      <c r="AF1176" s="126"/>
      <c r="AG1176" s="24"/>
      <c r="AH1176" s="24"/>
      <c r="AI1176" s="24"/>
      <c r="AJ1176" s="44"/>
      <c r="AK1176" s="19" t="e">
        <f>#REF!-U1176</f>
        <v>#REF!</v>
      </c>
      <c r="AL1176" s="19" t="e">
        <f>#REF!-#REF!</f>
        <v>#REF!</v>
      </c>
      <c r="AM1176" s="19" t="e">
        <f>Q1176-#REF!</f>
        <v>#REF!</v>
      </c>
      <c r="AN1176" s="19" t="e">
        <f>R1176-#REF!</f>
        <v>#REF!</v>
      </c>
      <c r="AO1176" s="19" t="e">
        <f>#REF!-#REF!</f>
        <v>#REF!</v>
      </c>
      <c r="AP1176" s="223" t="e">
        <f>IF(AK1176&gt;0,AK1176/#REF!*100,"")</f>
        <v>#REF!</v>
      </c>
      <c r="AQ1176" s="223" t="e">
        <f>IF(AL1176&gt;0,AL1176/#REF!*100,"")</f>
        <v>#REF!</v>
      </c>
      <c r="AR1176" s="223" t="e">
        <f t="shared" si="2537"/>
        <v>#REF!</v>
      </c>
      <c r="AS1176" s="223" t="e">
        <f t="shared" si="2538"/>
        <v>#REF!</v>
      </c>
      <c r="AT1176" s="223" t="e">
        <f>IF(AO1176&gt;0,AO1176/#REF!*100,"")</f>
        <v>#REF!</v>
      </c>
    </row>
    <row r="1177" spans="1:46" ht="15" hidden="1" customHeight="1" outlineLevel="1" thickBot="1">
      <c r="A1177" s="35" t="s">
        <v>111</v>
      </c>
      <c r="B1177" s="38" t="s">
        <v>119</v>
      </c>
      <c r="C1177" s="504" t="s">
        <v>278</v>
      </c>
      <c r="D1177" s="32"/>
      <c r="E1177" s="32"/>
      <c r="F1177" s="32"/>
      <c r="G1177" s="144"/>
      <c r="H1177" s="144"/>
      <c r="I1177" s="144"/>
      <c r="J1177" s="144"/>
      <c r="K1177" s="144"/>
      <c r="L1177" s="20">
        <f>SUM(M1177:P1177)</f>
        <v>0</v>
      </c>
      <c r="M1177" s="126"/>
      <c r="N1177" s="24"/>
      <c r="O1177" s="24"/>
      <c r="P1177" s="51"/>
      <c r="Q1177" s="756"/>
      <c r="R1177" s="756"/>
      <c r="S1177" s="756"/>
      <c r="T1177" s="756"/>
      <c r="U1177" s="20">
        <f t="shared" ref="U1177" si="2553">0.12*U1176</f>
        <v>0</v>
      </c>
      <c r="V1177" s="136">
        <f>0.12*V1176</f>
        <v>0</v>
      </c>
      <c r="W1177" s="20">
        <f>0.12*W1176</f>
        <v>0</v>
      </c>
      <c r="X1177" s="20">
        <f>0.12*X1176</f>
        <v>0</v>
      </c>
      <c r="Y1177" s="20">
        <f>0.12*Y1176</f>
        <v>0</v>
      </c>
      <c r="Z1177" s="20">
        <f>SUM(AA1177:AD1177)</f>
        <v>0</v>
      </c>
      <c r="AA1177" s="126"/>
      <c r="AB1177" s="24"/>
      <c r="AC1177" s="24"/>
      <c r="AD1177" s="51"/>
      <c r="AE1177" s="20">
        <f t="shared" ref="AE1177" si="2554">0.12*AE1176</f>
        <v>0</v>
      </c>
      <c r="AF1177" s="136">
        <f>0.12*AF1176</f>
        <v>0</v>
      </c>
      <c r="AG1177" s="20">
        <f>0.12*AG1176</f>
        <v>0</v>
      </c>
      <c r="AH1177" s="20">
        <f>0.12*AH1176</f>
        <v>0</v>
      </c>
      <c r="AI1177" s="20">
        <f>0.12*AI1176</f>
        <v>0</v>
      </c>
      <c r="AJ1177" s="19"/>
      <c r="AK1177" s="19" t="e">
        <f>#REF!-U1177</f>
        <v>#REF!</v>
      </c>
      <c r="AL1177" s="19" t="e">
        <f>#REF!-#REF!</f>
        <v>#REF!</v>
      </c>
      <c r="AM1177" s="19" t="e">
        <f>Q1177-#REF!</f>
        <v>#REF!</v>
      </c>
      <c r="AN1177" s="19" t="e">
        <f>R1177-#REF!</f>
        <v>#REF!</v>
      </c>
      <c r="AO1177" s="19" t="e">
        <f>#REF!-#REF!</f>
        <v>#REF!</v>
      </c>
      <c r="AP1177" s="223" t="e">
        <f>IF(AK1177&gt;0,AK1177/#REF!*100,"")</f>
        <v>#REF!</v>
      </c>
      <c r="AQ1177" s="223" t="e">
        <f>IF(AL1177&gt;0,AL1177/#REF!*100,"")</f>
        <v>#REF!</v>
      </c>
      <c r="AR1177" s="223" t="e">
        <f t="shared" si="2537"/>
        <v>#REF!</v>
      </c>
      <c r="AS1177" s="223" t="e">
        <f t="shared" si="2538"/>
        <v>#REF!</v>
      </c>
      <c r="AT1177" s="223" t="e">
        <f>IF(AO1177&gt;0,AO1177/#REF!*100,"")</f>
        <v>#REF!</v>
      </c>
    </row>
    <row r="1178" spans="1:46" ht="15" hidden="1" customHeight="1" outlineLevel="1" thickBot="1">
      <c r="A1178" s="35"/>
      <c r="B1178" s="39"/>
      <c r="C1178" s="504" t="s">
        <v>277</v>
      </c>
      <c r="D1178" s="32"/>
      <c r="E1178" s="32"/>
      <c r="F1178" s="32"/>
      <c r="G1178" s="144"/>
      <c r="H1178" s="144"/>
      <c r="I1178" s="144"/>
      <c r="J1178" s="144"/>
      <c r="K1178" s="144"/>
      <c r="L1178" s="20">
        <f t="shared" ref="L1178:P1178" si="2555">L1177*0.85*1.45/1000</f>
        <v>0</v>
      </c>
      <c r="M1178" s="136">
        <f t="shared" si="2555"/>
        <v>0</v>
      </c>
      <c r="N1178" s="20">
        <f t="shared" si="2555"/>
        <v>0</v>
      </c>
      <c r="O1178" s="20">
        <f t="shared" si="2555"/>
        <v>0</v>
      </c>
      <c r="P1178" s="55">
        <f t="shared" si="2555"/>
        <v>0</v>
      </c>
      <c r="Q1178" s="756"/>
      <c r="R1178" s="756"/>
      <c r="S1178" s="756"/>
      <c r="T1178" s="756"/>
      <c r="U1178" s="67"/>
      <c r="V1178" s="126"/>
      <c r="W1178" s="24"/>
      <c r="X1178" s="24"/>
      <c r="Y1178" s="24"/>
      <c r="Z1178" s="20">
        <f t="shared" ref="Z1178:AD1178" si="2556">Z1177*0.85*1.45/1000</f>
        <v>0</v>
      </c>
      <c r="AA1178" s="136">
        <f t="shared" si="2556"/>
        <v>0</v>
      </c>
      <c r="AB1178" s="20">
        <f t="shared" si="2556"/>
        <v>0</v>
      </c>
      <c r="AC1178" s="20">
        <f t="shared" si="2556"/>
        <v>0</v>
      </c>
      <c r="AD1178" s="55">
        <f t="shared" si="2556"/>
        <v>0</v>
      </c>
      <c r="AE1178" s="67"/>
      <c r="AF1178" s="126"/>
      <c r="AG1178" s="24"/>
      <c r="AH1178" s="24"/>
      <c r="AI1178" s="24"/>
      <c r="AJ1178" s="44"/>
      <c r="AK1178" s="19" t="e">
        <f>#REF!-U1178</f>
        <v>#REF!</v>
      </c>
      <c r="AL1178" s="19" t="e">
        <f>#REF!-#REF!</f>
        <v>#REF!</v>
      </c>
      <c r="AM1178" s="19" t="e">
        <f>Q1178-#REF!</f>
        <v>#REF!</v>
      </c>
      <c r="AN1178" s="19" t="e">
        <f>R1178-#REF!</f>
        <v>#REF!</v>
      </c>
      <c r="AO1178" s="19" t="e">
        <f>#REF!-#REF!</f>
        <v>#REF!</v>
      </c>
      <c r="AP1178" s="223" t="e">
        <f>IF(AK1178&gt;0,AK1178/#REF!*100,"")</f>
        <v>#REF!</v>
      </c>
      <c r="AQ1178" s="223" t="e">
        <f>IF(AL1178&gt;0,AL1178/#REF!*100,"")</f>
        <v>#REF!</v>
      </c>
      <c r="AR1178" s="223" t="e">
        <f t="shared" si="2537"/>
        <v>#REF!</v>
      </c>
      <c r="AS1178" s="223" t="e">
        <f t="shared" si="2538"/>
        <v>#REF!</v>
      </c>
      <c r="AT1178" s="223" t="e">
        <f>IF(AO1178&gt;0,AO1178/#REF!*100,"")</f>
        <v>#REF!</v>
      </c>
    </row>
    <row r="1179" spans="1:46" ht="15" hidden="1" customHeight="1" outlineLevel="1" thickBot="1">
      <c r="A1179" s="35"/>
      <c r="B1179" s="37"/>
      <c r="C1179" s="504" t="s">
        <v>303</v>
      </c>
      <c r="D1179" s="32"/>
      <c r="E1179" s="32"/>
      <c r="F1179" s="32"/>
      <c r="G1179" s="144"/>
      <c r="H1179" s="144"/>
      <c r="I1179" s="144"/>
      <c r="J1179" s="144"/>
      <c r="K1179" s="144"/>
      <c r="L1179" s="20">
        <f>SUM(M1179:P1179)</f>
        <v>0</v>
      </c>
      <c r="M1179" s="126"/>
      <c r="N1179" s="24"/>
      <c r="O1179" s="24"/>
      <c r="P1179" s="51"/>
      <c r="Q1179" s="756"/>
      <c r="R1179" s="756"/>
      <c r="S1179" s="756"/>
      <c r="T1179" s="756"/>
      <c r="U1179" s="67"/>
      <c r="V1179" s="126"/>
      <c r="W1179" s="24"/>
      <c r="X1179" s="24"/>
      <c r="Y1179" s="24"/>
      <c r="Z1179" s="20">
        <f>SUM(AA1179:AD1179)</f>
        <v>0</v>
      </c>
      <c r="AA1179" s="126"/>
      <c r="AB1179" s="24"/>
      <c r="AC1179" s="24"/>
      <c r="AD1179" s="51"/>
      <c r="AE1179" s="67"/>
      <c r="AF1179" s="126"/>
      <c r="AG1179" s="24"/>
      <c r="AH1179" s="24"/>
      <c r="AI1179" s="24"/>
      <c r="AJ1179" s="44"/>
      <c r="AK1179" s="19" t="e">
        <f>#REF!-U1179</f>
        <v>#REF!</v>
      </c>
      <c r="AL1179" s="19" t="e">
        <f>#REF!-#REF!</f>
        <v>#REF!</v>
      </c>
      <c r="AM1179" s="19" t="e">
        <f>Q1179-#REF!</f>
        <v>#REF!</v>
      </c>
      <c r="AN1179" s="19" t="e">
        <f>R1179-#REF!</f>
        <v>#REF!</v>
      </c>
      <c r="AO1179" s="19" t="e">
        <f>#REF!-#REF!</f>
        <v>#REF!</v>
      </c>
      <c r="AP1179" s="223" t="e">
        <f>IF(AK1179&gt;0,AK1179/#REF!*100,"")</f>
        <v>#REF!</v>
      </c>
      <c r="AQ1179" s="223" t="e">
        <f>IF(AL1179&gt;0,AL1179/#REF!*100,"")</f>
        <v>#REF!</v>
      </c>
      <c r="AR1179" s="223" t="e">
        <f t="shared" si="2537"/>
        <v>#REF!</v>
      </c>
      <c r="AS1179" s="223" t="e">
        <f t="shared" si="2538"/>
        <v>#REF!</v>
      </c>
      <c r="AT1179" s="223" t="e">
        <f>IF(AO1179&gt;0,AO1179/#REF!*100,"")</f>
        <v>#REF!</v>
      </c>
    </row>
    <row r="1180" spans="1:46" ht="15" hidden="1" customHeight="1" outlineLevel="1" thickBot="1">
      <c r="A1180" s="40"/>
      <c r="B1180" s="41"/>
      <c r="C1180" s="504" t="s">
        <v>279</v>
      </c>
      <c r="D1180" s="32"/>
      <c r="E1180" s="32"/>
      <c r="F1180" s="32"/>
      <c r="G1180" s="144"/>
      <c r="H1180" s="144"/>
      <c r="I1180" s="144"/>
      <c r="J1180" s="144"/>
      <c r="K1180" s="144"/>
      <c r="L1180" s="33"/>
      <c r="M1180" s="126"/>
      <c r="N1180" s="24"/>
      <c r="O1180" s="24"/>
      <c r="P1180" s="51"/>
      <c r="Q1180" s="756"/>
      <c r="R1180" s="756"/>
      <c r="S1180" s="756"/>
      <c r="T1180" s="756"/>
      <c r="U1180" s="67"/>
      <c r="V1180" s="126"/>
      <c r="W1180" s="24"/>
      <c r="X1180" s="24"/>
      <c r="Y1180" s="24"/>
      <c r="Z1180" s="33"/>
      <c r="AA1180" s="126"/>
      <c r="AB1180" s="24"/>
      <c r="AC1180" s="24"/>
      <c r="AD1180" s="51"/>
      <c r="AE1180" s="67"/>
      <c r="AF1180" s="126"/>
      <c r="AG1180" s="24"/>
      <c r="AH1180" s="24"/>
      <c r="AI1180" s="24"/>
      <c r="AJ1180" s="44"/>
      <c r="AK1180" s="19" t="e">
        <f>#REF!-U1180</f>
        <v>#REF!</v>
      </c>
      <c r="AL1180" s="19" t="e">
        <f>#REF!-#REF!</f>
        <v>#REF!</v>
      </c>
      <c r="AM1180" s="19" t="e">
        <f>Q1180-#REF!</f>
        <v>#REF!</v>
      </c>
      <c r="AN1180" s="19" t="e">
        <f>R1180-#REF!</f>
        <v>#REF!</v>
      </c>
      <c r="AO1180" s="19" t="e">
        <f>#REF!-#REF!</f>
        <v>#REF!</v>
      </c>
      <c r="AP1180" s="223" t="e">
        <f>IF(AK1180&gt;0,AK1180/#REF!*100,"")</f>
        <v>#REF!</v>
      </c>
      <c r="AQ1180" s="223" t="e">
        <f>IF(AL1180&gt;0,AL1180/#REF!*100,"")</f>
        <v>#REF!</v>
      </c>
      <c r="AR1180" s="223" t="e">
        <f t="shared" si="2537"/>
        <v>#REF!</v>
      </c>
      <c r="AS1180" s="223" t="e">
        <f t="shared" si="2538"/>
        <v>#REF!</v>
      </c>
      <c r="AT1180" s="223" t="e">
        <f>IF(AO1180&gt;0,AO1180/#REF!*100,"")</f>
        <v>#REF!</v>
      </c>
    </row>
    <row r="1181" spans="1:46" ht="15" hidden="1" customHeight="1" outlineLevel="1" thickBot="1">
      <c r="A1181" s="40"/>
      <c r="B1181" s="41"/>
      <c r="C1181" s="504" t="s">
        <v>125</v>
      </c>
      <c r="D1181" s="32"/>
      <c r="E1181" s="32"/>
      <c r="F1181" s="32"/>
      <c r="G1181" s="144"/>
      <c r="H1181" s="144"/>
      <c r="I1181" s="144"/>
      <c r="J1181" s="144"/>
      <c r="K1181" s="144"/>
      <c r="L1181" s="33"/>
      <c r="M1181" s="126"/>
      <c r="N1181" s="24"/>
      <c r="O1181" s="24"/>
      <c r="P1181" s="51"/>
      <c r="Q1181" s="756"/>
      <c r="R1181" s="756"/>
      <c r="S1181" s="756"/>
      <c r="T1181" s="756"/>
      <c r="U1181" s="20">
        <f t="shared" ref="U1181" si="2557">0.1429*U1180/1000</f>
        <v>0</v>
      </c>
      <c r="V1181" s="136">
        <f>0.1429*V1180/1000</f>
        <v>0</v>
      </c>
      <c r="W1181" s="20">
        <f>0.1429*W1180/1000</f>
        <v>0</v>
      </c>
      <c r="X1181" s="20">
        <f>0.1429*X1180/1000</f>
        <v>0</v>
      </c>
      <c r="Y1181" s="20">
        <f>0.1429*Y1180/1000</f>
        <v>0</v>
      </c>
      <c r="Z1181" s="33"/>
      <c r="AA1181" s="126"/>
      <c r="AB1181" s="24"/>
      <c r="AC1181" s="24"/>
      <c r="AD1181" s="51"/>
      <c r="AE1181" s="20">
        <f t="shared" ref="AE1181" si="2558">0.1429*AE1180/1000</f>
        <v>0</v>
      </c>
      <c r="AF1181" s="136">
        <f>0.1429*AF1180/1000</f>
        <v>0</v>
      </c>
      <c r="AG1181" s="20">
        <f>0.1429*AG1180/1000</f>
        <v>0</v>
      </c>
      <c r="AH1181" s="20">
        <f>0.1429*AH1180/1000</f>
        <v>0</v>
      </c>
      <c r="AI1181" s="20">
        <f>0.1429*AI1180/1000</f>
        <v>0</v>
      </c>
      <c r="AJ1181" s="19"/>
      <c r="AK1181" s="19" t="e">
        <f>#REF!-U1181</f>
        <v>#REF!</v>
      </c>
      <c r="AL1181" s="19" t="e">
        <f>#REF!-#REF!</f>
        <v>#REF!</v>
      </c>
      <c r="AM1181" s="19" t="e">
        <f>Q1181-#REF!</f>
        <v>#REF!</v>
      </c>
      <c r="AN1181" s="19" t="e">
        <f>R1181-#REF!</f>
        <v>#REF!</v>
      </c>
      <c r="AO1181" s="19" t="e">
        <f>#REF!-#REF!</f>
        <v>#REF!</v>
      </c>
      <c r="AP1181" s="223" t="e">
        <f>IF(AK1181&gt;0,AK1181/#REF!*100,"")</f>
        <v>#REF!</v>
      </c>
      <c r="AQ1181" s="223" t="e">
        <f>IF(AL1181&gt;0,AL1181/#REF!*100,"")</f>
        <v>#REF!</v>
      </c>
      <c r="AR1181" s="223" t="e">
        <f t="shared" si="2537"/>
        <v>#REF!</v>
      </c>
      <c r="AS1181" s="223" t="e">
        <f t="shared" si="2538"/>
        <v>#REF!</v>
      </c>
      <c r="AT1181" s="223" t="e">
        <f>IF(AO1181&gt;0,AO1181/#REF!*100,"")</f>
        <v>#REF!</v>
      </c>
    </row>
    <row r="1182" spans="1:46" ht="15" hidden="1" customHeight="1" outlineLevel="1" thickBot="1">
      <c r="A1182" s="2584" t="s">
        <v>115</v>
      </c>
      <c r="B1182" s="2576" t="s">
        <v>120</v>
      </c>
      <c r="C1182" s="504" t="s">
        <v>277</v>
      </c>
      <c r="D1182" s="32"/>
      <c r="E1182" s="32"/>
      <c r="F1182" s="32"/>
      <c r="G1182" s="144"/>
      <c r="H1182" s="144"/>
      <c r="I1182" s="144"/>
      <c r="J1182" s="144"/>
      <c r="K1182" s="144"/>
      <c r="L1182" s="20">
        <f t="shared" ref="L1182:P1182" si="2559">L1185+L1188</f>
        <v>0</v>
      </c>
      <c r="M1182" s="136">
        <f t="shared" si="2559"/>
        <v>0</v>
      </c>
      <c r="N1182" s="20">
        <f t="shared" si="2559"/>
        <v>0</v>
      </c>
      <c r="O1182" s="20">
        <f t="shared" si="2559"/>
        <v>0</v>
      </c>
      <c r="P1182" s="55">
        <f t="shared" si="2559"/>
        <v>0</v>
      </c>
      <c r="Q1182" s="756"/>
      <c r="R1182" s="756"/>
      <c r="S1182" s="756"/>
      <c r="T1182" s="756"/>
      <c r="U1182" s="67"/>
      <c r="V1182" s="126"/>
      <c r="W1182" s="24"/>
      <c r="X1182" s="24"/>
      <c r="Y1182" s="24"/>
      <c r="Z1182" s="20">
        <f t="shared" ref="Z1182:AD1182" si="2560">Z1185+Z1188</f>
        <v>0</v>
      </c>
      <c r="AA1182" s="136">
        <f t="shared" si="2560"/>
        <v>0</v>
      </c>
      <c r="AB1182" s="20">
        <f t="shared" si="2560"/>
        <v>0</v>
      </c>
      <c r="AC1182" s="20">
        <f t="shared" si="2560"/>
        <v>0</v>
      </c>
      <c r="AD1182" s="55">
        <f t="shared" si="2560"/>
        <v>0</v>
      </c>
      <c r="AE1182" s="67"/>
      <c r="AF1182" s="126"/>
      <c r="AG1182" s="24"/>
      <c r="AH1182" s="24"/>
      <c r="AI1182" s="24"/>
      <c r="AJ1182" s="44"/>
      <c r="AK1182" s="19" t="e">
        <f>#REF!-U1182</f>
        <v>#REF!</v>
      </c>
      <c r="AL1182" s="19" t="e">
        <f>#REF!-#REF!</f>
        <v>#REF!</v>
      </c>
      <c r="AM1182" s="19" t="e">
        <f>Q1182-#REF!</f>
        <v>#REF!</v>
      </c>
      <c r="AN1182" s="19" t="e">
        <f>R1182-#REF!</f>
        <v>#REF!</v>
      </c>
      <c r="AO1182" s="19" t="e">
        <f>#REF!-#REF!</f>
        <v>#REF!</v>
      </c>
      <c r="AP1182" s="223" t="e">
        <f>IF(AK1182&gt;0,AK1182/#REF!*100,"")</f>
        <v>#REF!</v>
      </c>
      <c r="AQ1182" s="223" t="e">
        <f>IF(AL1182&gt;0,AL1182/#REF!*100,"")</f>
        <v>#REF!</v>
      </c>
      <c r="AR1182" s="223" t="e">
        <f t="shared" si="2537"/>
        <v>#REF!</v>
      </c>
      <c r="AS1182" s="223" t="e">
        <f t="shared" si="2538"/>
        <v>#REF!</v>
      </c>
      <c r="AT1182" s="223" t="e">
        <f>IF(AO1182&gt;0,AO1182/#REF!*100,"")</f>
        <v>#REF!</v>
      </c>
    </row>
    <row r="1183" spans="1:46" ht="15" hidden="1" customHeight="1" outlineLevel="1" thickBot="1">
      <c r="A1183" s="2584"/>
      <c r="B1183" s="2577"/>
      <c r="C1183" s="504" t="s">
        <v>303</v>
      </c>
      <c r="D1183" s="32"/>
      <c r="E1183" s="32"/>
      <c r="F1183" s="32"/>
      <c r="G1183" s="144"/>
      <c r="H1183" s="144"/>
      <c r="I1183" s="144"/>
      <c r="J1183" s="144"/>
      <c r="K1183" s="144"/>
      <c r="L1183" s="20">
        <f t="shared" ref="L1183:P1183" si="2561">L1186+L1189</f>
        <v>0</v>
      </c>
      <c r="M1183" s="136">
        <f t="shared" si="2561"/>
        <v>0</v>
      </c>
      <c r="N1183" s="20">
        <f t="shared" si="2561"/>
        <v>0</v>
      </c>
      <c r="O1183" s="20">
        <f t="shared" si="2561"/>
        <v>0</v>
      </c>
      <c r="P1183" s="55">
        <f t="shared" si="2561"/>
        <v>0</v>
      </c>
      <c r="Q1183" s="756"/>
      <c r="R1183" s="756"/>
      <c r="S1183" s="756"/>
      <c r="T1183" s="756"/>
      <c r="U1183" s="67"/>
      <c r="V1183" s="126"/>
      <c r="W1183" s="24"/>
      <c r="X1183" s="24"/>
      <c r="Y1183" s="24"/>
      <c r="Z1183" s="20">
        <f t="shared" ref="Z1183:AD1183" si="2562">Z1186+Z1189</f>
        <v>0</v>
      </c>
      <c r="AA1183" s="136">
        <f t="shared" si="2562"/>
        <v>0</v>
      </c>
      <c r="AB1183" s="20">
        <f t="shared" si="2562"/>
        <v>0</v>
      </c>
      <c r="AC1183" s="20">
        <f t="shared" si="2562"/>
        <v>0</v>
      </c>
      <c r="AD1183" s="55">
        <f t="shared" si="2562"/>
        <v>0</v>
      </c>
      <c r="AE1183" s="67"/>
      <c r="AF1183" s="126"/>
      <c r="AG1183" s="24"/>
      <c r="AH1183" s="24"/>
      <c r="AI1183" s="24"/>
      <c r="AJ1183" s="44"/>
      <c r="AK1183" s="19" t="e">
        <f>#REF!-U1183</f>
        <v>#REF!</v>
      </c>
      <c r="AL1183" s="19" t="e">
        <f>#REF!-#REF!</f>
        <v>#REF!</v>
      </c>
      <c r="AM1183" s="19" t="e">
        <f>Q1183-#REF!</f>
        <v>#REF!</v>
      </c>
      <c r="AN1183" s="19" t="e">
        <f>R1183-#REF!</f>
        <v>#REF!</v>
      </c>
      <c r="AO1183" s="19" t="e">
        <f>#REF!-#REF!</f>
        <v>#REF!</v>
      </c>
      <c r="AP1183" s="223" t="e">
        <f>IF(AK1183&gt;0,AK1183/#REF!*100,"")</f>
        <v>#REF!</v>
      </c>
      <c r="AQ1183" s="223" t="e">
        <f>IF(AL1183&gt;0,AL1183/#REF!*100,"")</f>
        <v>#REF!</v>
      </c>
      <c r="AR1183" s="223" t="e">
        <f t="shared" si="2537"/>
        <v>#REF!</v>
      </c>
      <c r="AS1183" s="223" t="e">
        <f t="shared" si="2538"/>
        <v>#REF!</v>
      </c>
      <c r="AT1183" s="223" t="e">
        <f>IF(AO1183&gt;0,AO1183/#REF!*100,"")</f>
        <v>#REF!</v>
      </c>
    </row>
    <row r="1184" spans="1:46" ht="15" hidden="1" customHeight="1" outlineLevel="1" thickBot="1">
      <c r="A1184" s="2584" t="s">
        <v>121</v>
      </c>
      <c r="B1184" s="2569" t="s">
        <v>114</v>
      </c>
      <c r="C1184" s="504" t="s">
        <v>157</v>
      </c>
      <c r="D1184" s="32"/>
      <c r="E1184" s="32"/>
      <c r="F1184" s="32"/>
      <c r="G1184" s="144"/>
      <c r="H1184" s="144"/>
      <c r="I1184" s="144"/>
      <c r="J1184" s="144"/>
      <c r="K1184" s="144"/>
      <c r="L1184" s="20">
        <f>SUM(M1184:P1184)</f>
        <v>0</v>
      </c>
      <c r="M1184" s="126"/>
      <c r="N1184" s="24"/>
      <c r="O1184" s="24"/>
      <c r="P1184" s="51"/>
      <c r="Q1184" s="756"/>
      <c r="R1184" s="756"/>
      <c r="S1184" s="756"/>
      <c r="T1184" s="756"/>
      <c r="U1184" s="67"/>
      <c r="V1184" s="126"/>
      <c r="W1184" s="24"/>
      <c r="X1184" s="24"/>
      <c r="Y1184" s="24"/>
      <c r="Z1184" s="20">
        <f>SUM(AA1184:AD1184)</f>
        <v>0</v>
      </c>
      <c r="AA1184" s="126"/>
      <c r="AB1184" s="24"/>
      <c r="AC1184" s="24"/>
      <c r="AD1184" s="51"/>
      <c r="AE1184" s="67"/>
      <c r="AF1184" s="126"/>
      <c r="AG1184" s="24"/>
      <c r="AH1184" s="24"/>
      <c r="AI1184" s="24"/>
      <c r="AJ1184" s="44"/>
      <c r="AK1184" s="19" t="e">
        <f>#REF!-U1184</f>
        <v>#REF!</v>
      </c>
      <c r="AL1184" s="19" t="e">
        <f>#REF!-#REF!</f>
        <v>#REF!</v>
      </c>
      <c r="AM1184" s="19" t="e">
        <f>Q1184-#REF!</f>
        <v>#REF!</v>
      </c>
      <c r="AN1184" s="19" t="e">
        <f>R1184-#REF!</f>
        <v>#REF!</v>
      </c>
      <c r="AO1184" s="19" t="e">
        <f>#REF!-#REF!</f>
        <v>#REF!</v>
      </c>
      <c r="AP1184" s="223" t="e">
        <f>IF(AK1184&gt;0,AK1184/#REF!*100,"")</f>
        <v>#REF!</v>
      </c>
      <c r="AQ1184" s="223" t="e">
        <f>IF(AL1184&gt;0,AL1184/#REF!*100,"")</f>
        <v>#REF!</v>
      </c>
      <c r="AR1184" s="223" t="e">
        <f t="shared" si="2537"/>
        <v>#REF!</v>
      </c>
      <c r="AS1184" s="223" t="e">
        <f t="shared" si="2538"/>
        <v>#REF!</v>
      </c>
      <c r="AT1184" s="223" t="e">
        <f>IF(AO1184&gt;0,AO1184/#REF!*100,"")</f>
        <v>#REF!</v>
      </c>
    </row>
    <row r="1185" spans="1:46" ht="15" hidden="1" customHeight="1" outlineLevel="1" thickBot="1">
      <c r="A1185" s="2584"/>
      <c r="B1185" s="2570"/>
      <c r="C1185" s="504" t="s">
        <v>277</v>
      </c>
      <c r="D1185" s="32"/>
      <c r="E1185" s="32"/>
      <c r="F1185" s="32"/>
      <c r="G1185" s="144"/>
      <c r="H1185" s="144"/>
      <c r="I1185" s="144"/>
      <c r="J1185" s="144"/>
      <c r="K1185" s="144"/>
      <c r="L1185" s="20">
        <f t="shared" ref="L1185:P1185" si="2563">1.154*L1184/1000</f>
        <v>0</v>
      </c>
      <c r="M1185" s="136">
        <f t="shared" si="2563"/>
        <v>0</v>
      </c>
      <c r="N1185" s="20">
        <f t="shared" si="2563"/>
        <v>0</v>
      </c>
      <c r="O1185" s="20">
        <f t="shared" si="2563"/>
        <v>0</v>
      </c>
      <c r="P1185" s="55">
        <f t="shared" si="2563"/>
        <v>0</v>
      </c>
      <c r="Q1185" s="756"/>
      <c r="R1185" s="756"/>
      <c r="S1185" s="756"/>
      <c r="T1185" s="756"/>
      <c r="U1185" s="20">
        <f t="shared" ref="U1185" si="2564">1.154*U1184/1000</f>
        <v>0</v>
      </c>
      <c r="V1185" s="136">
        <f>1.154*V1184/1000</f>
        <v>0</v>
      </c>
      <c r="W1185" s="20">
        <f>1.154*W1184/1000</f>
        <v>0</v>
      </c>
      <c r="X1185" s="20">
        <f>1.154*X1184/1000</f>
        <v>0</v>
      </c>
      <c r="Y1185" s="20">
        <f>1.154*Y1184/1000</f>
        <v>0</v>
      </c>
      <c r="Z1185" s="20">
        <f t="shared" ref="Z1185:AE1185" si="2565">1.154*Z1184/1000</f>
        <v>0</v>
      </c>
      <c r="AA1185" s="136">
        <f t="shared" si="2565"/>
        <v>0</v>
      </c>
      <c r="AB1185" s="20">
        <f t="shared" si="2565"/>
        <v>0</v>
      </c>
      <c r="AC1185" s="20">
        <f t="shared" si="2565"/>
        <v>0</v>
      </c>
      <c r="AD1185" s="55">
        <f t="shared" si="2565"/>
        <v>0</v>
      </c>
      <c r="AE1185" s="20">
        <f t="shared" si="2565"/>
        <v>0</v>
      </c>
      <c r="AF1185" s="136">
        <f>1.154*AF1184/1000</f>
        <v>0</v>
      </c>
      <c r="AG1185" s="20">
        <f>1.154*AG1184/1000</f>
        <v>0</v>
      </c>
      <c r="AH1185" s="20">
        <f>1.154*AH1184/1000</f>
        <v>0</v>
      </c>
      <c r="AI1185" s="20">
        <f>1.154*AI1184/1000</f>
        <v>0</v>
      </c>
      <c r="AJ1185" s="19"/>
      <c r="AK1185" s="19" t="e">
        <f>#REF!-U1185</f>
        <v>#REF!</v>
      </c>
      <c r="AL1185" s="19" t="e">
        <f>#REF!-#REF!</f>
        <v>#REF!</v>
      </c>
      <c r="AM1185" s="19" t="e">
        <f>Q1185-#REF!</f>
        <v>#REF!</v>
      </c>
      <c r="AN1185" s="19" t="e">
        <f>R1185-#REF!</f>
        <v>#REF!</v>
      </c>
      <c r="AO1185" s="19" t="e">
        <f>#REF!-#REF!</f>
        <v>#REF!</v>
      </c>
      <c r="AP1185" s="223" t="e">
        <f>IF(AK1185&gt;0,AK1185/#REF!*100,"")</f>
        <v>#REF!</v>
      </c>
      <c r="AQ1185" s="223" t="e">
        <f>IF(AL1185&gt;0,AL1185/#REF!*100,"")</f>
        <v>#REF!</v>
      </c>
      <c r="AR1185" s="223" t="e">
        <f t="shared" si="2537"/>
        <v>#REF!</v>
      </c>
      <c r="AS1185" s="223" t="e">
        <f t="shared" si="2538"/>
        <v>#REF!</v>
      </c>
      <c r="AT1185" s="223" t="e">
        <f>IF(AO1185&gt;0,AO1185/#REF!*100,"")</f>
        <v>#REF!</v>
      </c>
    </row>
    <row r="1186" spans="1:46" ht="15" hidden="1" customHeight="1" outlineLevel="1" thickBot="1">
      <c r="A1186" s="2584"/>
      <c r="B1186" s="2571"/>
      <c r="C1186" s="504" t="s">
        <v>303</v>
      </c>
      <c r="D1186" s="32"/>
      <c r="E1186" s="32"/>
      <c r="F1186" s="32"/>
      <c r="G1186" s="144"/>
      <c r="H1186" s="144"/>
      <c r="I1186" s="144"/>
      <c r="J1186" s="144"/>
      <c r="K1186" s="144"/>
      <c r="L1186" s="20">
        <f>SUM(M1186:P1186)</f>
        <v>0</v>
      </c>
      <c r="M1186" s="126"/>
      <c r="N1186" s="24"/>
      <c r="O1186" s="24"/>
      <c r="P1186" s="51"/>
      <c r="Q1186" s="756"/>
      <c r="R1186" s="756"/>
      <c r="S1186" s="756"/>
      <c r="T1186" s="756"/>
      <c r="U1186" s="67"/>
      <c r="V1186" s="126"/>
      <c r="W1186" s="24"/>
      <c r="X1186" s="24"/>
      <c r="Y1186" s="24"/>
      <c r="Z1186" s="20">
        <f>SUM(AA1186:AD1186)</f>
        <v>0</v>
      </c>
      <c r="AA1186" s="126"/>
      <c r="AB1186" s="24"/>
      <c r="AC1186" s="24"/>
      <c r="AD1186" s="51"/>
      <c r="AE1186" s="67"/>
      <c r="AF1186" s="126"/>
      <c r="AG1186" s="24"/>
      <c r="AH1186" s="24"/>
      <c r="AI1186" s="24"/>
      <c r="AJ1186" s="44"/>
      <c r="AK1186" s="19" t="e">
        <f>#REF!-U1186</f>
        <v>#REF!</v>
      </c>
      <c r="AL1186" s="19" t="e">
        <f>#REF!-#REF!</f>
        <v>#REF!</v>
      </c>
      <c r="AM1186" s="19" t="e">
        <f>Q1186-#REF!</f>
        <v>#REF!</v>
      </c>
      <c r="AN1186" s="19" t="e">
        <f>R1186-#REF!</f>
        <v>#REF!</v>
      </c>
      <c r="AO1186" s="19" t="e">
        <f>#REF!-#REF!</f>
        <v>#REF!</v>
      </c>
      <c r="AP1186" s="223" t="e">
        <f>IF(AK1186&gt;0,AK1186/#REF!*100,"")</f>
        <v>#REF!</v>
      </c>
      <c r="AQ1186" s="223" t="e">
        <f>IF(AL1186&gt;0,AL1186/#REF!*100,"")</f>
        <v>#REF!</v>
      </c>
      <c r="AR1186" s="223" t="e">
        <f t="shared" si="2537"/>
        <v>#REF!</v>
      </c>
      <c r="AS1186" s="223" t="e">
        <f t="shared" si="2538"/>
        <v>#REF!</v>
      </c>
      <c r="AT1186" s="223" t="e">
        <f>IF(AO1186&gt;0,AO1186/#REF!*100,"")</f>
        <v>#REF!</v>
      </c>
    </row>
    <row r="1187" spans="1:46" ht="15" hidden="1" customHeight="1" outlineLevel="1" thickBot="1">
      <c r="A1187" s="2584" t="s">
        <v>116</v>
      </c>
      <c r="B1187" s="2569" t="s">
        <v>113</v>
      </c>
      <c r="C1187" s="504" t="s">
        <v>306</v>
      </c>
      <c r="D1187" s="32"/>
      <c r="E1187" s="32"/>
      <c r="F1187" s="32"/>
      <c r="G1187" s="144"/>
      <c r="H1187" s="144"/>
      <c r="I1187" s="144"/>
      <c r="J1187" s="144"/>
      <c r="K1187" s="144"/>
      <c r="L1187" s="20">
        <f>SUM(M1187:P1187)</f>
        <v>0</v>
      </c>
      <c r="M1187" s="126"/>
      <c r="N1187" s="24"/>
      <c r="O1187" s="24"/>
      <c r="P1187" s="51"/>
      <c r="Q1187" s="756"/>
      <c r="R1187" s="756"/>
      <c r="S1187" s="756"/>
      <c r="T1187" s="756"/>
      <c r="U1187" s="67"/>
      <c r="V1187" s="126"/>
      <c r="W1187" s="24"/>
      <c r="X1187" s="24"/>
      <c r="Y1187" s="24"/>
      <c r="Z1187" s="20">
        <f>SUM(AA1187:AD1187)</f>
        <v>0</v>
      </c>
      <c r="AA1187" s="126"/>
      <c r="AB1187" s="24"/>
      <c r="AC1187" s="24"/>
      <c r="AD1187" s="51"/>
      <c r="AE1187" s="67"/>
      <c r="AF1187" s="126"/>
      <c r="AG1187" s="24"/>
      <c r="AH1187" s="24"/>
      <c r="AI1187" s="24"/>
      <c r="AJ1187" s="44"/>
      <c r="AK1187" s="19" t="e">
        <f>#REF!-U1187</f>
        <v>#REF!</v>
      </c>
      <c r="AL1187" s="19" t="e">
        <f>#REF!-#REF!</f>
        <v>#REF!</v>
      </c>
      <c r="AM1187" s="19" t="e">
        <f>Q1187-#REF!</f>
        <v>#REF!</v>
      </c>
      <c r="AN1187" s="19" t="e">
        <f>R1187-#REF!</f>
        <v>#REF!</v>
      </c>
      <c r="AO1187" s="19" t="e">
        <f>#REF!-#REF!</f>
        <v>#REF!</v>
      </c>
      <c r="AP1187" s="223" t="e">
        <f>IF(AK1187&gt;0,AK1187/#REF!*100,"")</f>
        <v>#REF!</v>
      </c>
      <c r="AQ1187" s="223" t="e">
        <f>IF(AL1187&gt;0,AL1187/#REF!*100,"")</f>
        <v>#REF!</v>
      </c>
      <c r="AR1187" s="223" t="e">
        <f t="shared" si="2537"/>
        <v>#REF!</v>
      </c>
      <c r="AS1187" s="223" t="e">
        <f t="shared" si="2538"/>
        <v>#REF!</v>
      </c>
      <c r="AT1187" s="223" t="e">
        <f>IF(AO1187&gt;0,AO1187/#REF!*100,"")</f>
        <v>#REF!</v>
      </c>
    </row>
    <row r="1188" spans="1:46" ht="15" hidden="1" customHeight="1" outlineLevel="1" thickBot="1">
      <c r="A1188" s="2584"/>
      <c r="B1188" s="2570"/>
      <c r="C1188" s="504" t="s">
        <v>277</v>
      </c>
      <c r="D1188" s="32"/>
      <c r="E1188" s="32"/>
      <c r="F1188" s="32"/>
      <c r="G1188" s="144"/>
      <c r="H1188" s="144"/>
      <c r="I1188" s="144"/>
      <c r="J1188" s="144"/>
      <c r="K1188" s="144"/>
      <c r="L1188" s="20">
        <f t="shared" ref="L1188:P1188" si="2566">0.12*L1187</f>
        <v>0</v>
      </c>
      <c r="M1188" s="136">
        <f t="shared" si="2566"/>
        <v>0</v>
      </c>
      <c r="N1188" s="20">
        <f t="shared" si="2566"/>
        <v>0</v>
      </c>
      <c r="O1188" s="20">
        <f t="shared" si="2566"/>
        <v>0</v>
      </c>
      <c r="P1188" s="55">
        <f t="shared" si="2566"/>
        <v>0</v>
      </c>
      <c r="Q1188" s="756"/>
      <c r="R1188" s="756"/>
      <c r="S1188" s="756"/>
      <c r="T1188" s="756"/>
      <c r="U1188" s="67"/>
      <c r="V1188" s="126"/>
      <c r="W1188" s="24"/>
      <c r="X1188" s="24"/>
      <c r="Y1188" s="24"/>
      <c r="Z1188" s="20">
        <f t="shared" ref="Z1188:AD1188" si="2567">0.12*Z1187</f>
        <v>0</v>
      </c>
      <c r="AA1188" s="136">
        <f t="shared" si="2567"/>
        <v>0</v>
      </c>
      <c r="AB1188" s="20">
        <f t="shared" si="2567"/>
        <v>0</v>
      </c>
      <c r="AC1188" s="20">
        <f t="shared" si="2567"/>
        <v>0</v>
      </c>
      <c r="AD1188" s="55">
        <f t="shared" si="2567"/>
        <v>0</v>
      </c>
      <c r="AE1188" s="67"/>
      <c r="AF1188" s="126"/>
      <c r="AG1188" s="24"/>
      <c r="AH1188" s="24"/>
      <c r="AI1188" s="24"/>
      <c r="AJ1188" s="44"/>
      <c r="AK1188" s="19" t="e">
        <f>#REF!-U1188</f>
        <v>#REF!</v>
      </c>
      <c r="AL1188" s="19" t="e">
        <f>#REF!-#REF!</f>
        <v>#REF!</v>
      </c>
      <c r="AM1188" s="19" t="e">
        <f>Q1188-#REF!</f>
        <v>#REF!</v>
      </c>
      <c r="AN1188" s="19" t="e">
        <f>R1188-#REF!</f>
        <v>#REF!</v>
      </c>
      <c r="AO1188" s="19" t="e">
        <f>#REF!-#REF!</f>
        <v>#REF!</v>
      </c>
      <c r="AP1188" s="223" t="e">
        <f>IF(AK1188&gt;0,AK1188/#REF!*100,"")</f>
        <v>#REF!</v>
      </c>
      <c r="AQ1188" s="223" t="e">
        <f>IF(AL1188&gt;0,AL1188/#REF!*100,"")</f>
        <v>#REF!</v>
      </c>
      <c r="AR1188" s="223" t="e">
        <f t="shared" si="2537"/>
        <v>#REF!</v>
      </c>
      <c r="AS1188" s="223" t="e">
        <f t="shared" si="2538"/>
        <v>#REF!</v>
      </c>
      <c r="AT1188" s="223" t="e">
        <f>IF(AO1188&gt;0,AO1188/#REF!*100,"")</f>
        <v>#REF!</v>
      </c>
    </row>
    <row r="1189" spans="1:46" ht="15" hidden="1" customHeight="1" outlineLevel="1" thickBot="1">
      <c r="A1189" s="2585"/>
      <c r="B1189" s="2570"/>
      <c r="C1189" s="506" t="s">
        <v>303</v>
      </c>
      <c r="D1189" s="42"/>
      <c r="E1189" s="42"/>
      <c r="F1189" s="42"/>
      <c r="G1189" s="149"/>
      <c r="H1189" s="149"/>
      <c r="I1189" s="149"/>
      <c r="J1189" s="149"/>
      <c r="K1189" s="149"/>
      <c r="L1189" s="43">
        <f>SUM(M1189:P1189)</f>
        <v>0</v>
      </c>
      <c r="M1189" s="142"/>
      <c r="N1189" s="46"/>
      <c r="O1189" s="46"/>
      <c r="P1189" s="56"/>
      <c r="Q1189" s="756"/>
      <c r="R1189" s="756"/>
      <c r="S1189" s="756"/>
      <c r="T1189" s="756"/>
      <c r="U1189" s="67"/>
      <c r="V1189" s="126"/>
      <c r="W1189" s="24"/>
      <c r="X1189" s="24"/>
      <c r="Y1189" s="24"/>
      <c r="Z1189" s="43">
        <f>SUM(AA1189:AD1189)</f>
        <v>0</v>
      </c>
      <c r="AA1189" s="142"/>
      <c r="AB1189" s="46"/>
      <c r="AC1189" s="46"/>
      <c r="AD1189" s="56"/>
      <c r="AE1189" s="67"/>
      <c r="AF1189" s="126"/>
      <c r="AG1189" s="24"/>
      <c r="AH1189" s="24"/>
      <c r="AI1189" s="24"/>
      <c r="AJ1189" s="44"/>
      <c r="AK1189" s="19" t="e">
        <f>#REF!-U1189</f>
        <v>#REF!</v>
      </c>
      <c r="AL1189" s="19" t="e">
        <f>#REF!-#REF!</f>
        <v>#REF!</v>
      </c>
      <c r="AM1189" s="19" t="e">
        <f>Q1189-#REF!</f>
        <v>#REF!</v>
      </c>
      <c r="AN1189" s="19" t="e">
        <f>R1189-#REF!</f>
        <v>#REF!</v>
      </c>
      <c r="AO1189" s="19" t="e">
        <f>#REF!-#REF!</f>
        <v>#REF!</v>
      </c>
      <c r="AP1189" s="223" t="e">
        <f>IF(AK1189&gt;0,AK1189/#REF!*100,"")</f>
        <v>#REF!</v>
      </c>
      <c r="AQ1189" s="223" t="e">
        <f>IF(AL1189&gt;0,AL1189/#REF!*100,"")</f>
        <v>#REF!</v>
      </c>
      <c r="AR1189" s="223" t="e">
        <f t="shared" si="2537"/>
        <v>#REF!</v>
      </c>
      <c r="AS1189" s="223" t="e">
        <f t="shared" si="2538"/>
        <v>#REF!</v>
      </c>
      <c r="AT1189" s="223" t="e">
        <f>IF(AO1189&gt;0,AO1189/#REF!*100,"")</f>
        <v>#REF!</v>
      </c>
    </row>
    <row r="1190" spans="1:46" ht="15" hidden="1" customHeight="1" collapsed="1" thickBot="1">
      <c r="A1190" s="2586" t="s">
        <v>160</v>
      </c>
      <c r="B1190" s="2587"/>
      <c r="C1190" s="2587"/>
      <c r="D1190" s="2587"/>
      <c r="E1190" s="2587"/>
      <c r="F1190" s="2587"/>
      <c r="G1190" s="2587"/>
      <c r="H1190" s="414"/>
      <c r="I1190" s="661"/>
      <c r="J1190" s="723"/>
      <c r="K1190" s="750"/>
      <c r="L1190" s="12"/>
      <c r="M1190" s="12"/>
      <c r="N1190" s="12"/>
      <c r="O1190" s="12"/>
      <c r="P1190" s="12"/>
      <c r="Q1190" s="756"/>
      <c r="R1190" s="756"/>
      <c r="S1190" s="756"/>
      <c r="T1190" s="756"/>
      <c r="U1190" s="67"/>
      <c r="V1190" s="126"/>
      <c r="W1190" s="24"/>
      <c r="X1190" s="24"/>
      <c r="Y1190" s="24"/>
      <c r="Z1190" s="12"/>
      <c r="AA1190" s="12"/>
      <c r="AB1190" s="12"/>
      <c r="AC1190" s="12"/>
      <c r="AD1190" s="12"/>
      <c r="AE1190" s="67"/>
      <c r="AF1190" s="126"/>
      <c r="AG1190" s="24"/>
      <c r="AH1190" s="24"/>
      <c r="AI1190" s="24"/>
      <c r="AJ1190" s="44"/>
      <c r="AK1190" s="19" t="e">
        <f>#REF!-U1190</f>
        <v>#REF!</v>
      </c>
      <c r="AL1190" s="19" t="e">
        <f>#REF!-#REF!</f>
        <v>#REF!</v>
      </c>
      <c r="AM1190" s="19" t="e">
        <f>Q1190-#REF!</f>
        <v>#REF!</v>
      </c>
      <c r="AN1190" s="19" t="e">
        <f>R1190-#REF!</f>
        <v>#REF!</v>
      </c>
      <c r="AO1190" s="19" t="e">
        <f>#REF!-#REF!</f>
        <v>#REF!</v>
      </c>
      <c r="AP1190" s="223" t="e">
        <f>IF(AK1190&gt;0,AK1190/#REF!*100,"")</f>
        <v>#REF!</v>
      </c>
      <c r="AQ1190" s="223" t="e">
        <f>IF(AL1190&gt;0,AL1190/#REF!*100,"")</f>
        <v>#REF!</v>
      </c>
      <c r="AR1190" s="223" t="e">
        <f t="shared" si="2537"/>
        <v>#REF!</v>
      </c>
      <c r="AS1190" s="223" t="e">
        <f t="shared" si="2538"/>
        <v>#REF!</v>
      </c>
      <c r="AT1190" s="223" t="e">
        <f>IF(AO1190&gt;0,AO1190/#REF!*100,"")</f>
        <v>#REF!</v>
      </c>
    </row>
    <row r="1191" spans="1:46" ht="43.9" hidden="1" customHeight="1" outlineLevel="1" thickBot="1">
      <c r="A1191" s="16">
        <v>1</v>
      </c>
      <c r="B1191" s="17" t="s">
        <v>25</v>
      </c>
      <c r="C1191" s="501" t="s">
        <v>302</v>
      </c>
      <c r="D1191" s="18"/>
      <c r="E1191" s="18"/>
      <c r="F1191" s="18"/>
      <c r="G1191" s="140"/>
      <c r="H1191" s="140"/>
      <c r="I1191" s="140"/>
      <c r="J1191" s="140"/>
      <c r="K1191" s="140"/>
      <c r="L1191" s="19">
        <f t="shared" ref="L1191:L1203" si="2568">SUM(M1191:P1191)</f>
        <v>0</v>
      </c>
      <c r="M1191" s="168"/>
      <c r="N1191" s="44"/>
      <c r="O1191" s="44"/>
      <c r="P1191" s="49"/>
      <c r="Q1191" s="756"/>
      <c r="R1191" s="756"/>
      <c r="S1191" s="756"/>
      <c r="T1191" s="756"/>
      <c r="U1191" s="67"/>
      <c r="V1191" s="126"/>
      <c r="W1191" s="24"/>
      <c r="X1191" s="24"/>
      <c r="Y1191" s="24"/>
      <c r="Z1191" s="19">
        <f t="shared" ref="Z1191:Z1203" si="2569">SUM(AA1191:AD1191)</f>
        <v>0</v>
      </c>
      <c r="AA1191" s="168"/>
      <c r="AB1191" s="44"/>
      <c r="AC1191" s="44"/>
      <c r="AD1191" s="49"/>
      <c r="AE1191" s="67"/>
      <c r="AF1191" s="126"/>
      <c r="AG1191" s="24"/>
      <c r="AH1191" s="24"/>
      <c r="AI1191" s="24"/>
      <c r="AJ1191" s="44"/>
      <c r="AK1191" s="19" t="e">
        <f>#REF!-U1191</f>
        <v>#REF!</v>
      </c>
      <c r="AL1191" s="19" t="e">
        <f>#REF!-#REF!</f>
        <v>#REF!</v>
      </c>
      <c r="AM1191" s="19" t="e">
        <f>Q1191-#REF!</f>
        <v>#REF!</v>
      </c>
      <c r="AN1191" s="19" t="e">
        <f>R1191-#REF!</f>
        <v>#REF!</v>
      </c>
      <c r="AO1191" s="19" t="e">
        <f>#REF!-#REF!</f>
        <v>#REF!</v>
      </c>
      <c r="AP1191" s="223" t="e">
        <f>IF(AK1191&gt;0,AK1191/#REF!*100,"")</f>
        <v>#REF!</v>
      </c>
      <c r="AQ1191" s="223" t="e">
        <f>IF(AL1191&gt;0,AL1191/#REF!*100,"")</f>
        <v>#REF!</v>
      </c>
      <c r="AR1191" s="223" t="e">
        <f t="shared" si="2537"/>
        <v>#REF!</v>
      </c>
      <c r="AS1191" s="223" t="e">
        <f t="shared" si="2538"/>
        <v>#REF!</v>
      </c>
      <c r="AT1191" s="223" t="e">
        <f>IF(AO1191&gt;0,AO1191/#REF!*100,"")</f>
        <v>#REF!</v>
      </c>
    </row>
    <row r="1192" spans="1:46" ht="15" hidden="1" customHeight="1" outlineLevel="1" thickBot="1">
      <c r="A1192" s="21" t="s">
        <v>8</v>
      </c>
      <c r="B1192" s="22" t="s">
        <v>21</v>
      </c>
      <c r="C1192" s="502" t="s">
        <v>302</v>
      </c>
      <c r="D1192" s="23"/>
      <c r="E1192" s="23"/>
      <c r="F1192" s="23"/>
      <c r="G1192" s="141"/>
      <c r="H1192" s="141"/>
      <c r="I1192" s="141"/>
      <c r="J1192" s="141"/>
      <c r="K1192" s="141"/>
      <c r="L1192" s="20">
        <f t="shared" si="2568"/>
        <v>0</v>
      </c>
      <c r="M1192" s="126"/>
      <c r="N1192" s="24"/>
      <c r="O1192" s="24"/>
      <c r="P1192" s="51"/>
      <c r="Q1192" s="756"/>
      <c r="R1192" s="756"/>
      <c r="S1192" s="756"/>
      <c r="T1192" s="756"/>
      <c r="U1192" s="20">
        <f t="shared" ref="U1192" si="2570">U1195+U1197+U1201</f>
        <v>0</v>
      </c>
      <c r="V1192" s="136">
        <f>V1195+V1197+V1201</f>
        <v>0</v>
      </c>
      <c r="W1192" s="20">
        <f>W1195+W1197+W1201</f>
        <v>0</v>
      </c>
      <c r="X1192" s="20">
        <f>X1195+X1197+X1201</f>
        <v>0</v>
      </c>
      <c r="Y1192" s="20">
        <f>Y1195+Y1197+Y1201</f>
        <v>0</v>
      </c>
      <c r="Z1192" s="20">
        <f t="shared" si="2569"/>
        <v>0</v>
      </c>
      <c r="AA1192" s="126"/>
      <c r="AB1192" s="24"/>
      <c r="AC1192" s="24"/>
      <c r="AD1192" s="51"/>
      <c r="AE1192" s="20">
        <f t="shared" ref="AE1192" si="2571">AE1195+AE1197+AE1201</f>
        <v>0</v>
      </c>
      <c r="AF1192" s="136">
        <f>AF1195+AF1197+AF1201</f>
        <v>0</v>
      </c>
      <c r="AG1192" s="20">
        <f>AG1195+AG1197+AG1201</f>
        <v>0</v>
      </c>
      <c r="AH1192" s="20">
        <f>AH1195+AH1197+AH1201</f>
        <v>0</v>
      </c>
      <c r="AI1192" s="20">
        <f>AI1195+AI1197+AI1201</f>
        <v>0</v>
      </c>
      <c r="AJ1192" s="19"/>
      <c r="AK1192" s="19" t="e">
        <f>#REF!-U1192</f>
        <v>#REF!</v>
      </c>
      <c r="AL1192" s="19" t="e">
        <f>#REF!-#REF!</f>
        <v>#REF!</v>
      </c>
      <c r="AM1192" s="19" t="e">
        <f>Q1192-#REF!</f>
        <v>#REF!</v>
      </c>
      <c r="AN1192" s="19" t="e">
        <f>R1192-#REF!</f>
        <v>#REF!</v>
      </c>
      <c r="AO1192" s="19" t="e">
        <f>#REF!-#REF!</f>
        <v>#REF!</v>
      </c>
      <c r="AP1192" s="223" t="e">
        <f>IF(AK1192&gt;0,AK1192/#REF!*100,"")</f>
        <v>#REF!</v>
      </c>
      <c r="AQ1192" s="223" t="e">
        <f>IF(AL1192&gt;0,AL1192/#REF!*100,"")</f>
        <v>#REF!</v>
      </c>
      <c r="AR1192" s="223" t="e">
        <f t="shared" si="2537"/>
        <v>#REF!</v>
      </c>
      <c r="AS1192" s="223" t="e">
        <f t="shared" si="2538"/>
        <v>#REF!</v>
      </c>
      <c r="AT1192" s="223" t="e">
        <f>IF(AO1192&gt;0,AO1192/#REF!*100,"")</f>
        <v>#REF!</v>
      </c>
    </row>
    <row r="1193" spans="1:46" ht="15" hidden="1" customHeight="1" outlineLevel="1" thickBot="1">
      <c r="A1193" s="21" t="s">
        <v>9</v>
      </c>
      <c r="B1193" s="22" t="s">
        <v>22</v>
      </c>
      <c r="C1193" s="502" t="s">
        <v>302</v>
      </c>
      <c r="D1193" s="23"/>
      <c r="E1193" s="23"/>
      <c r="F1193" s="23"/>
      <c r="G1193" s="141"/>
      <c r="H1193" s="141"/>
      <c r="I1193" s="141"/>
      <c r="J1193" s="141"/>
      <c r="K1193" s="141"/>
      <c r="L1193" s="20">
        <f t="shared" si="2568"/>
        <v>0</v>
      </c>
      <c r="M1193" s="126"/>
      <c r="N1193" s="24"/>
      <c r="O1193" s="24"/>
      <c r="P1193" s="51"/>
      <c r="Q1193" s="756"/>
      <c r="R1193" s="756"/>
      <c r="S1193" s="756"/>
      <c r="T1193" s="756"/>
      <c r="U1193" s="67"/>
      <c r="V1193" s="126"/>
      <c r="W1193" s="24"/>
      <c r="X1193" s="24"/>
      <c r="Y1193" s="24"/>
      <c r="Z1193" s="20">
        <f t="shared" si="2569"/>
        <v>0</v>
      </c>
      <c r="AA1193" s="126"/>
      <c r="AB1193" s="24"/>
      <c r="AC1193" s="24"/>
      <c r="AD1193" s="51"/>
      <c r="AE1193" s="67"/>
      <c r="AF1193" s="126"/>
      <c r="AG1193" s="24"/>
      <c r="AH1193" s="24"/>
      <c r="AI1193" s="24"/>
      <c r="AJ1193" s="44"/>
      <c r="AK1193" s="19" t="e">
        <f>#REF!-U1193</f>
        <v>#REF!</v>
      </c>
      <c r="AL1193" s="19" t="e">
        <f>#REF!-#REF!</f>
        <v>#REF!</v>
      </c>
      <c r="AM1193" s="19" t="e">
        <f>Q1193-#REF!</f>
        <v>#REF!</v>
      </c>
      <c r="AN1193" s="19" t="e">
        <f>R1193-#REF!</f>
        <v>#REF!</v>
      </c>
      <c r="AO1193" s="19" t="e">
        <f>#REF!-#REF!</f>
        <v>#REF!</v>
      </c>
      <c r="AP1193" s="223" t="e">
        <f>IF(AK1193&gt;0,AK1193/#REF!*100,"")</f>
        <v>#REF!</v>
      </c>
      <c r="AQ1193" s="223" t="e">
        <f>IF(AL1193&gt;0,AL1193/#REF!*100,"")</f>
        <v>#REF!</v>
      </c>
      <c r="AR1193" s="223" t="e">
        <f t="shared" si="2537"/>
        <v>#REF!</v>
      </c>
      <c r="AS1193" s="223" t="e">
        <f t="shared" si="2538"/>
        <v>#REF!</v>
      </c>
      <c r="AT1193" s="223" t="e">
        <f>IF(AO1193&gt;0,AO1193/#REF!*100,"")</f>
        <v>#REF!</v>
      </c>
    </row>
    <row r="1194" spans="1:46" ht="15" hidden="1" customHeight="1" outlineLevel="1" thickBot="1">
      <c r="A1194" s="21" t="s">
        <v>10</v>
      </c>
      <c r="B1194" s="22" t="s">
        <v>23</v>
      </c>
      <c r="C1194" s="502" t="s">
        <v>302</v>
      </c>
      <c r="D1194" s="23"/>
      <c r="E1194" s="23"/>
      <c r="F1194" s="23"/>
      <c r="G1194" s="141"/>
      <c r="H1194" s="141"/>
      <c r="I1194" s="141"/>
      <c r="J1194" s="141"/>
      <c r="K1194" s="141"/>
      <c r="L1194" s="20">
        <f t="shared" si="2568"/>
        <v>0</v>
      </c>
      <c r="M1194" s="126"/>
      <c r="N1194" s="24"/>
      <c r="O1194" s="24"/>
      <c r="P1194" s="51"/>
      <c r="Q1194" s="756"/>
      <c r="R1194" s="756"/>
      <c r="S1194" s="756"/>
      <c r="T1194" s="756"/>
      <c r="U1194" s="67"/>
      <c r="V1194" s="126"/>
      <c r="W1194" s="24"/>
      <c r="X1194" s="24"/>
      <c r="Y1194" s="24"/>
      <c r="Z1194" s="20">
        <f t="shared" si="2569"/>
        <v>0</v>
      </c>
      <c r="AA1194" s="126"/>
      <c r="AB1194" s="24"/>
      <c r="AC1194" s="24"/>
      <c r="AD1194" s="51"/>
      <c r="AE1194" s="67"/>
      <c r="AF1194" s="126"/>
      <c r="AG1194" s="24"/>
      <c r="AH1194" s="24"/>
      <c r="AI1194" s="24"/>
      <c r="AJ1194" s="44"/>
      <c r="AK1194" s="19" t="e">
        <f>#REF!-U1194</f>
        <v>#REF!</v>
      </c>
      <c r="AL1194" s="19" t="e">
        <f>#REF!-#REF!</f>
        <v>#REF!</v>
      </c>
      <c r="AM1194" s="19" t="e">
        <f>Q1194-#REF!</f>
        <v>#REF!</v>
      </c>
      <c r="AN1194" s="19" t="e">
        <f>R1194-#REF!</f>
        <v>#REF!</v>
      </c>
      <c r="AO1194" s="19" t="e">
        <f>#REF!-#REF!</f>
        <v>#REF!</v>
      </c>
      <c r="AP1194" s="223" t="e">
        <f>IF(AK1194&gt;0,AK1194/#REF!*100,"")</f>
        <v>#REF!</v>
      </c>
      <c r="AQ1194" s="223" t="e">
        <f>IF(AL1194&gt;0,AL1194/#REF!*100,"")</f>
        <v>#REF!</v>
      </c>
      <c r="AR1194" s="223" t="e">
        <f t="shared" si="2537"/>
        <v>#REF!</v>
      </c>
      <c r="AS1194" s="223" t="e">
        <f t="shared" si="2538"/>
        <v>#REF!</v>
      </c>
      <c r="AT1194" s="223" t="e">
        <f>IF(AO1194&gt;0,AO1194/#REF!*100,"")</f>
        <v>#REF!</v>
      </c>
    </row>
    <row r="1195" spans="1:46" ht="15" hidden="1" customHeight="1" outlineLevel="1" thickBot="1">
      <c r="A1195" s="21" t="s">
        <v>11</v>
      </c>
      <c r="B1195" s="22" t="s">
        <v>24</v>
      </c>
      <c r="C1195" s="502" t="s">
        <v>302</v>
      </c>
      <c r="D1195" s="23"/>
      <c r="E1195" s="23"/>
      <c r="F1195" s="23"/>
      <c r="G1195" s="141"/>
      <c r="H1195" s="141"/>
      <c r="I1195" s="141"/>
      <c r="J1195" s="141"/>
      <c r="K1195" s="141"/>
      <c r="L1195" s="20">
        <f t="shared" si="2568"/>
        <v>0</v>
      </c>
      <c r="M1195" s="126"/>
      <c r="N1195" s="24"/>
      <c r="O1195" s="24"/>
      <c r="P1195" s="51"/>
      <c r="Q1195" s="756"/>
      <c r="R1195" s="756"/>
      <c r="S1195" s="756"/>
      <c r="T1195" s="756"/>
      <c r="U1195" s="67"/>
      <c r="V1195" s="126"/>
      <c r="W1195" s="24"/>
      <c r="X1195" s="24"/>
      <c r="Y1195" s="24"/>
      <c r="Z1195" s="20">
        <f t="shared" si="2569"/>
        <v>0</v>
      </c>
      <c r="AA1195" s="126"/>
      <c r="AB1195" s="24"/>
      <c r="AC1195" s="24"/>
      <c r="AD1195" s="51"/>
      <c r="AE1195" s="67"/>
      <c r="AF1195" s="126"/>
      <c r="AG1195" s="24"/>
      <c r="AH1195" s="24"/>
      <c r="AI1195" s="24"/>
      <c r="AJ1195" s="44"/>
      <c r="AK1195" s="19" t="e">
        <f>#REF!-U1195</f>
        <v>#REF!</v>
      </c>
      <c r="AL1195" s="19" t="e">
        <f>#REF!-#REF!</f>
        <v>#REF!</v>
      </c>
      <c r="AM1195" s="19" t="e">
        <f>Q1195-#REF!</f>
        <v>#REF!</v>
      </c>
      <c r="AN1195" s="19" t="e">
        <f>R1195-#REF!</f>
        <v>#REF!</v>
      </c>
      <c r="AO1195" s="19" t="e">
        <f>#REF!-#REF!</f>
        <v>#REF!</v>
      </c>
      <c r="AP1195" s="223" t="e">
        <f>IF(AK1195&gt;0,AK1195/#REF!*100,"")</f>
        <v>#REF!</v>
      </c>
      <c r="AQ1195" s="223" t="e">
        <f>IF(AL1195&gt;0,AL1195/#REF!*100,"")</f>
        <v>#REF!</v>
      </c>
      <c r="AR1195" s="223" t="e">
        <f t="shared" si="2537"/>
        <v>#REF!</v>
      </c>
      <c r="AS1195" s="223" t="e">
        <f t="shared" si="2538"/>
        <v>#REF!</v>
      </c>
      <c r="AT1195" s="223" t="e">
        <f>IF(AO1195&gt;0,AO1195/#REF!*100,"")</f>
        <v>#REF!</v>
      </c>
    </row>
    <row r="1196" spans="1:46" ht="58.15" hidden="1" customHeight="1" outlineLevel="1" thickBot="1">
      <c r="A1196" s="21">
        <v>2</v>
      </c>
      <c r="B1196" s="25" t="s">
        <v>145</v>
      </c>
      <c r="C1196" s="502" t="s">
        <v>302</v>
      </c>
      <c r="D1196" s="23"/>
      <c r="E1196" s="23"/>
      <c r="F1196" s="23"/>
      <c r="G1196" s="141"/>
      <c r="H1196" s="141"/>
      <c r="I1196" s="141"/>
      <c r="J1196" s="141"/>
      <c r="K1196" s="141"/>
      <c r="L1196" s="20">
        <f t="shared" si="2568"/>
        <v>0</v>
      </c>
      <c r="M1196" s="126"/>
      <c r="N1196" s="24"/>
      <c r="O1196" s="24"/>
      <c r="P1196" s="51"/>
      <c r="Q1196" s="756"/>
      <c r="R1196" s="756"/>
      <c r="S1196" s="756"/>
      <c r="T1196" s="756"/>
      <c r="U1196" s="67"/>
      <c r="V1196" s="126"/>
      <c r="W1196" s="24"/>
      <c r="X1196" s="24"/>
      <c r="Y1196" s="24"/>
      <c r="Z1196" s="20">
        <f t="shared" si="2569"/>
        <v>0</v>
      </c>
      <c r="AA1196" s="126"/>
      <c r="AB1196" s="24"/>
      <c r="AC1196" s="24"/>
      <c r="AD1196" s="51"/>
      <c r="AE1196" s="67"/>
      <c r="AF1196" s="126"/>
      <c r="AG1196" s="24"/>
      <c r="AH1196" s="24"/>
      <c r="AI1196" s="24"/>
      <c r="AJ1196" s="44"/>
      <c r="AK1196" s="19" t="e">
        <f>#REF!-U1196</f>
        <v>#REF!</v>
      </c>
      <c r="AL1196" s="19" t="e">
        <f>#REF!-#REF!</f>
        <v>#REF!</v>
      </c>
      <c r="AM1196" s="19" t="e">
        <f>Q1196-#REF!</f>
        <v>#REF!</v>
      </c>
      <c r="AN1196" s="19" t="e">
        <f>R1196-#REF!</f>
        <v>#REF!</v>
      </c>
      <c r="AO1196" s="19" t="e">
        <f>#REF!-#REF!</f>
        <v>#REF!</v>
      </c>
      <c r="AP1196" s="223" t="e">
        <f>IF(AK1196&gt;0,AK1196/#REF!*100,"")</f>
        <v>#REF!</v>
      </c>
      <c r="AQ1196" s="223" t="e">
        <f>IF(AL1196&gt;0,AL1196/#REF!*100,"")</f>
        <v>#REF!</v>
      </c>
      <c r="AR1196" s="223" t="e">
        <f t="shared" si="2537"/>
        <v>#REF!</v>
      </c>
      <c r="AS1196" s="223" t="e">
        <f t="shared" si="2538"/>
        <v>#REF!</v>
      </c>
      <c r="AT1196" s="223" t="e">
        <f>IF(AO1196&gt;0,AO1196/#REF!*100,"")</f>
        <v>#REF!</v>
      </c>
    </row>
    <row r="1197" spans="1:46" ht="58.15" hidden="1" customHeight="1" outlineLevel="1" thickBot="1">
      <c r="A1197" s="21">
        <v>3</v>
      </c>
      <c r="B1197" s="25" t="s">
        <v>140</v>
      </c>
      <c r="C1197" s="502" t="s">
        <v>302</v>
      </c>
      <c r="D1197" s="23"/>
      <c r="E1197" s="23"/>
      <c r="F1197" s="23"/>
      <c r="G1197" s="141"/>
      <c r="H1197" s="141"/>
      <c r="I1197" s="141"/>
      <c r="J1197" s="141"/>
      <c r="K1197" s="141"/>
      <c r="L1197" s="20">
        <f t="shared" si="2568"/>
        <v>0</v>
      </c>
      <c r="M1197" s="143"/>
      <c r="N1197" s="26"/>
      <c r="O1197" s="26"/>
      <c r="P1197" s="52"/>
      <c r="Q1197" s="756"/>
      <c r="R1197" s="756"/>
      <c r="S1197" s="756"/>
      <c r="T1197" s="756"/>
      <c r="U1197" s="67"/>
      <c r="V1197" s="126"/>
      <c r="W1197" s="24"/>
      <c r="X1197" s="24"/>
      <c r="Y1197" s="24"/>
      <c r="Z1197" s="20">
        <f t="shared" si="2569"/>
        <v>0</v>
      </c>
      <c r="AA1197" s="143"/>
      <c r="AB1197" s="26"/>
      <c r="AC1197" s="26"/>
      <c r="AD1197" s="52"/>
      <c r="AE1197" s="67"/>
      <c r="AF1197" s="126"/>
      <c r="AG1197" s="24"/>
      <c r="AH1197" s="24"/>
      <c r="AI1197" s="24"/>
      <c r="AJ1197" s="44"/>
      <c r="AK1197" s="19" t="e">
        <f>#REF!-U1197</f>
        <v>#REF!</v>
      </c>
      <c r="AL1197" s="19" t="e">
        <f>#REF!-#REF!</f>
        <v>#REF!</v>
      </c>
      <c r="AM1197" s="19" t="e">
        <f>Q1197-#REF!</f>
        <v>#REF!</v>
      </c>
      <c r="AN1197" s="19" t="e">
        <f>R1197-#REF!</f>
        <v>#REF!</v>
      </c>
      <c r="AO1197" s="19" t="e">
        <f>#REF!-#REF!</f>
        <v>#REF!</v>
      </c>
      <c r="AP1197" s="223" t="e">
        <f>IF(AK1197&gt;0,AK1197/#REF!*100,"")</f>
        <v>#REF!</v>
      </c>
      <c r="AQ1197" s="223" t="e">
        <f>IF(AL1197&gt;0,AL1197/#REF!*100,"")</f>
        <v>#REF!</v>
      </c>
      <c r="AR1197" s="223" t="e">
        <f t="shared" si="2537"/>
        <v>#REF!</v>
      </c>
      <c r="AS1197" s="223" t="e">
        <f t="shared" si="2538"/>
        <v>#REF!</v>
      </c>
      <c r="AT1197" s="223" t="e">
        <f>IF(AO1197&gt;0,AO1197/#REF!*100,"")</f>
        <v>#REF!</v>
      </c>
    </row>
    <row r="1198" spans="1:46" ht="15" hidden="1" customHeight="1" outlineLevel="1" thickBot="1">
      <c r="A1198" s="21" t="s">
        <v>18</v>
      </c>
      <c r="B1198" s="22" t="s">
        <v>21</v>
      </c>
      <c r="C1198" s="502" t="s">
        <v>302</v>
      </c>
      <c r="D1198" s="23"/>
      <c r="E1198" s="23"/>
      <c r="F1198" s="23"/>
      <c r="G1198" s="141"/>
      <c r="H1198" s="141"/>
      <c r="I1198" s="141"/>
      <c r="J1198" s="141"/>
      <c r="K1198" s="141"/>
      <c r="L1198" s="20">
        <f t="shared" si="2568"/>
        <v>0</v>
      </c>
      <c r="M1198" s="143"/>
      <c r="N1198" s="26"/>
      <c r="O1198" s="26"/>
      <c r="P1198" s="52"/>
      <c r="Q1198" s="756"/>
      <c r="R1198" s="756"/>
      <c r="S1198" s="756"/>
      <c r="T1198" s="756"/>
      <c r="U1198" s="67"/>
      <c r="V1198" s="126"/>
      <c r="W1198" s="24"/>
      <c r="X1198" s="24"/>
      <c r="Y1198" s="24"/>
      <c r="Z1198" s="20">
        <f t="shared" si="2569"/>
        <v>0</v>
      </c>
      <c r="AA1198" s="143"/>
      <c r="AB1198" s="26"/>
      <c r="AC1198" s="26"/>
      <c r="AD1198" s="52"/>
      <c r="AE1198" s="67"/>
      <c r="AF1198" s="126"/>
      <c r="AG1198" s="24"/>
      <c r="AH1198" s="24"/>
      <c r="AI1198" s="24"/>
      <c r="AJ1198" s="44"/>
      <c r="AK1198" s="19" t="e">
        <f>#REF!-U1198</f>
        <v>#REF!</v>
      </c>
      <c r="AL1198" s="19" t="e">
        <f>#REF!-#REF!</f>
        <v>#REF!</v>
      </c>
      <c r="AM1198" s="19" t="e">
        <f>Q1198-#REF!</f>
        <v>#REF!</v>
      </c>
      <c r="AN1198" s="19" t="e">
        <f>R1198-#REF!</f>
        <v>#REF!</v>
      </c>
      <c r="AO1198" s="19" t="e">
        <f>#REF!-#REF!</f>
        <v>#REF!</v>
      </c>
      <c r="AP1198" s="223" t="e">
        <f>IF(AK1198&gt;0,AK1198/#REF!*100,"")</f>
        <v>#REF!</v>
      </c>
      <c r="AQ1198" s="223" t="e">
        <f>IF(AL1198&gt;0,AL1198/#REF!*100,"")</f>
        <v>#REF!</v>
      </c>
      <c r="AR1198" s="223" t="e">
        <f t="shared" si="2537"/>
        <v>#REF!</v>
      </c>
      <c r="AS1198" s="223" t="e">
        <f t="shared" si="2538"/>
        <v>#REF!</v>
      </c>
      <c r="AT1198" s="223" t="e">
        <f>IF(AO1198&gt;0,AO1198/#REF!*100,"")</f>
        <v>#REF!</v>
      </c>
    </row>
    <row r="1199" spans="1:46" ht="15" hidden="1" customHeight="1" outlineLevel="1" thickBot="1">
      <c r="A1199" s="21" t="s">
        <v>35</v>
      </c>
      <c r="B1199" s="22" t="s">
        <v>22</v>
      </c>
      <c r="C1199" s="502" t="s">
        <v>302</v>
      </c>
      <c r="D1199" s="23"/>
      <c r="E1199" s="23"/>
      <c r="F1199" s="23"/>
      <c r="G1199" s="141"/>
      <c r="H1199" s="141"/>
      <c r="I1199" s="141"/>
      <c r="J1199" s="141"/>
      <c r="K1199" s="141"/>
      <c r="L1199" s="20">
        <f t="shared" si="2568"/>
        <v>0</v>
      </c>
      <c r="M1199" s="143"/>
      <c r="N1199" s="26"/>
      <c r="O1199" s="26"/>
      <c r="P1199" s="52"/>
      <c r="Q1199" s="756"/>
      <c r="R1199" s="756"/>
      <c r="S1199" s="756"/>
      <c r="T1199" s="756"/>
      <c r="U1199" s="67"/>
      <c r="V1199" s="126"/>
      <c r="W1199" s="24"/>
      <c r="X1199" s="24"/>
      <c r="Y1199" s="24"/>
      <c r="Z1199" s="20">
        <f t="shared" si="2569"/>
        <v>0</v>
      </c>
      <c r="AA1199" s="143"/>
      <c r="AB1199" s="26"/>
      <c r="AC1199" s="26"/>
      <c r="AD1199" s="52"/>
      <c r="AE1199" s="67"/>
      <c r="AF1199" s="126"/>
      <c r="AG1199" s="24"/>
      <c r="AH1199" s="24"/>
      <c r="AI1199" s="24"/>
      <c r="AJ1199" s="44"/>
      <c r="AK1199" s="19" t="e">
        <f>#REF!-U1199</f>
        <v>#REF!</v>
      </c>
      <c r="AL1199" s="19" t="e">
        <f>#REF!-#REF!</f>
        <v>#REF!</v>
      </c>
      <c r="AM1199" s="19" t="e">
        <f>Q1199-#REF!</f>
        <v>#REF!</v>
      </c>
      <c r="AN1199" s="19" t="e">
        <f>R1199-#REF!</f>
        <v>#REF!</v>
      </c>
      <c r="AO1199" s="19" t="e">
        <f>#REF!-#REF!</f>
        <v>#REF!</v>
      </c>
      <c r="AP1199" s="223" t="e">
        <f>IF(AK1199&gt;0,AK1199/#REF!*100,"")</f>
        <v>#REF!</v>
      </c>
      <c r="AQ1199" s="223" t="e">
        <f>IF(AL1199&gt;0,AL1199/#REF!*100,"")</f>
        <v>#REF!</v>
      </c>
      <c r="AR1199" s="223" t="e">
        <f t="shared" ref="AR1199:AR1230" si="2572">IF(AM1199&gt;0,AM1199/Q1199*100,"")</f>
        <v>#REF!</v>
      </c>
      <c r="AS1199" s="223" t="e">
        <f t="shared" ref="AS1199:AS1230" si="2573">IF(AN1199&gt;0,AN1199/R1199*100,"")</f>
        <v>#REF!</v>
      </c>
      <c r="AT1199" s="223" t="e">
        <f>IF(AO1199&gt;0,AO1199/#REF!*100,"")</f>
        <v>#REF!</v>
      </c>
    </row>
    <row r="1200" spans="1:46" ht="15" hidden="1" customHeight="1" outlineLevel="1" thickBot="1">
      <c r="A1200" s="21" t="s">
        <v>33</v>
      </c>
      <c r="B1200" s="22" t="s">
        <v>23</v>
      </c>
      <c r="C1200" s="502" t="s">
        <v>302</v>
      </c>
      <c r="D1200" s="23"/>
      <c r="E1200" s="23"/>
      <c r="F1200" s="23"/>
      <c r="G1200" s="141"/>
      <c r="H1200" s="141"/>
      <c r="I1200" s="141"/>
      <c r="J1200" s="141"/>
      <c r="K1200" s="141"/>
      <c r="L1200" s="20">
        <f t="shared" si="2568"/>
        <v>0</v>
      </c>
      <c r="M1200" s="143"/>
      <c r="N1200" s="26"/>
      <c r="O1200" s="26"/>
      <c r="P1200" s="52"/>
      <c r="Q1200" s="756"/>
      <c r="R1200" s="756"/>
      <c r="S1200" s="756"/>
      <c r="T1200" s="756"/>
      <c r="U1200" s="67"/>
      <c r="V1200" s="126"/>
      <c r="W1200" s="24"/>
      <c r="X1200" s="24"/>
      <c r="Y1200" s="24"/>
      <c r="Z1200" s="20">
        <f t="shared" si="2569"/>
        <v>0</v>
      </c>
      <c r="AA1200" s="143"/>
      <c r="AB1200" s="26"/>
      <c r="AC1200" s="26"/>
      <c r="AD1200" s="52"/>
      <c r="AE1200" s="67"/>
      <c r="AF1200" s="126"/>
      <c r="AG1200" s="24"/>
      <c r="AH1200" s="24"/>
      <c r="AI1200" s="24"/>
      <c r="AJ1200" s="44"/>
      <c r="AK1200" s="19" t="e">
        <f>#REF!-U1200</f>
        <v>#REF!</v>
      </c>
      <c r="AL1200" s="19" t="e">
        <f>#REF!-#REF!</f>
        <v>#REF!</v>
      </c>
      <c r="AM1200" s="19" t="e">
        <f>Q1200-#REF!</f>
        <v>#REF!</v>
      </c>
      <c r="AN1200" s="19" t="e">
        <f>R1200-#REF!</f>
        <v>#REF!</v>
      </c>
      <c r="AO1200" s="19" t="e">
        <f>#REF!-#REF!</f>
        <v>#REF!</v>
      </c>
      <c r="AP1200" s="223" t="e">
        <f>IF(AK1200&gt;0,AK1200/#REF!*100,"")</f>
        <v>#REF!</v>
      </c>
      <c r="AQ1200" s="223" t="e">
        <f>IF(AL1200&gt;0,AL1200/#REF!*100,"")</f>
        <v>#REF!</v>
      </c>
      <c r="AR1200" s="223" t="e">
        <f t="shared" si="2572"/>
        <v>#REF!</v>
      </c>
      <c r="AS1200" s="223" t="e">
        <f t="shared" si="2573"/>
        <v>#REF!</v>
      </c>
      <c r="AT1200" s="223" t="e">
        <f>IF(AO1200&gt;0,AO1200/#REF!*100,"")</f>
        <v>#REF!</v>
      </c>
    </row>
    <row r="1201" spans="1:46" ht="15" hidden="1" customHeight="1" outlineLevel="1" thickBot="1">
      <c r="A1201" s="21" t="s">
        <v>34</v>
      </c>
      <c r="B1201" s="22" t="s">
        <v>24</v>
      </c>
      <c r="C1201" s="502" t="s">
        <v>302</v>
      </c>
      <c r="D1201" s="23"/>
      <c r="E1201" s="23"/>
      <c r="F1201" s="23"/>
      <c r="G1201" s="141"/>
      <c r="H1201" s="141"/>
      <c r="I1201" s="141"/>
      <c r="J1201" s="141"/>
      <c r="K1201" s="141"/>
      <c r="L1201" s="20">
        <f t="shared" si="2568"/>
        <v>0</v>
      </c>
      <c r="M1201" s="143"/>
      <c r="N1201" s="26"/>
      <c r="O1201" s="26"/>
      <c r="P1201" s="52"/>
      <c r="Q1201" s="756"/>
      <c r="R1201" s="756"/>
      <c r="S1201" s="756"/>
      <c r="T1201" s="756"/>
      <c r="U1201" s="67"/>
      <c r="V1201" s="126"/>
      <c r="W1201" s="24"/>
      <c r="X1201" s="24"/>
      <c r="Y1201" s="24"/>
      <c r="Z1201" s="20">
        <f t="shared" si="2569"/>
        <v>0</v>
      </c>
      <c r="AA1201" s="143"/>
      <c r="AB1201" s="26"/>
      <c r="AC1201" s="26"/>
      <c r="AD1201" s="52"/>
      <c r="AE1201" s="67"/>
      <c r="AF1201" s="126"/>
      <c r="AG1201" s="24"/>
      <c r="AH1201" s="24"/>
      <c r="AI1201" s="24"/>
      <c r="AJ1201" s="44"/>
      <c r="AK1201" s="19" t="e">
        <f>#REF!-U1201</f>
        <v>#REF!</v>
      </c>
      <c r="AL1201" s="19" t="e">
        <f>#REF!-#REF!</f>
        <v>#REF!</v>
      </c>
      <c r="AM1201" s="19" t="e">
        <f>Q1201-#REF!</f>
        <v>#REF!</v>
      </c>
      <c r="AN1201" s="19" t="e">
        <f>R1201-#REF!</f>
        <v>#REF!</v>
      </c>
      <c r="AO1201" s="19" t="e">
        <f>#REF!-#REF!</f>
        <v>#REF!</v>
      </c>
      <c r="AP1201" s="223" t="e">
        <f>IF(AK1201&gt;0,AK1201/#REF!*100,"")</f>
        <v>#REF!</v>
      </c>
      <c r="AQ1201" s="223" t="e">
        <f>IF(AL1201&gt;0,AL1201/#REF!*100,"")</f>
        <v>#REF!</v>
      </c>
      <c r="AR1201" s="223" t="e">
        <f t="shared" si="2572"/>
        <v>#REF!</v>
      </c>
      <c r="AS1201" s="223" t="e">
        <f t="shared" si="2573"/>
        <v>#REF!</v>
      </c>
      <c r="AT1201" s="223" t="e">
        <f>IF(AO1201&gt;0,AO1201/#REF!*100,"")</f>
        <v>#REF!</v>
      </c>
    </row>
    <row r="1202" spans="1:46" ht="15" hidden="1" customHeight="1" outlineLevel="1" thickBot="1">
      <c r="A1202" s="2594">
        <v>4</v>
      </c>
      <c r="B1202" s="2578" t="s">
        <v>26</v>
      </c>
      <c r="C1202" s="502" t="s">
        <v>302</v>
      </c>
      <c r="D1202" s="23"/>
      <c r="E1202" s="23"/>
      <c r="F1202" s="23"/>
      <c r="G1202" s="141"/>
      <c r="H1202" s="141"/>
      <c r="I1202" s="141"/>
      <c r="J1202" s="141"/>
      <c r="K1202" s="141"/>
      <c r="L1202" s="20">
        <f t="shared" si="2568"/>
        <v>0</v>
      </c>
      <c r="M1202" s="143"/>
      <c r="N1202" s="26"/>
      <c r="O1202" s="26"/>
      <c r="P1202" s="52"/>
      <c r="Q1202" s="756"/>
      <c r="R1202" s="756"/>
      <c r="S1202" s="756"/>
      <c r="T1202" s="756"/>
      <c r="U1202" s="20">
        <f t="shared" ref="U1202:Y1204" si="2574">U1205+U1218</f>
        <v>0</v>
      </c>
      <c r="V1202" s="136">
        <f t="shared" si="2574"/>
        <v>0</v>
      </c>
      <c r="W1202" s="20">
        <f t="shared" si="2574"/>
        <v>0</v>
      </c>
      <c r="X1202" s="20">
        <f t="shared" si="2574"/>
        <v>0</v>
      </c>
      <c r="Y1202" s="20">
        <f t="shared" si="2574"/>
        <v>0</v>
      </c>
      <c r="Z1202" s="20">
        <f t="shared" si="2569"/>
        <v>0</v>
      </c>
      <c r="AA1202" s="143"/>
      <c r="AB1202" s="26"/>
      <c r="AC1202" s="26"/>
      <c r="AD1202" s="52"/>
      <c r="AE1202" s="20">
        <f t="shared" ref="AE1202:AI1202" si="2575">AE1205+AE1218</f>
        <v>0</v>
      </c>
      <c r="AF1202" s="136">
        <f t="shared" si="2575"/>
        <v>0</v>
      </c>
      <c r="AG1202" s="20">
        <f t="shared" si="2575"/>
        <v>0</v>
      </c>
      <c r="AH1202" s="20">
        <f t="shared" si="2575"/>
        <v>0</v>
      </c>
      <c r="AI1202" s="20">
        <f t="shared" si="2575"/>
        <v>0</v>
      </c>
      <c r="AJ1202" s="19"/>
      <c r="AK1202" s="19" t="e">
        <f>#REF!-U1202</f>
        <v>#REF!</v>
      </c>
      <c r="AL1202" s="19" t="e">
        <f>#REF!-#REF!</f>
        <v>#REF!</v>
      </c>
      <c r="AM1202" s="19" t="e">
        <f>Q1202-#REF!</f>
        <v>#REF!</v>
      </c>
      <c r="AN1202" s="19" t="e">
        <f>R1202-#REF!</f>
        <v>#REF!</v>
      </c>
      <c r="AO1202" s="19" t="e">
        <f>#REF!-#REF!</f>
        <v>#REF!</v>
      </c>
      <c r="AP1202" s="223" t="e">
        <f>IF(AK1202&gt;0,AK1202/#REF!*100,"")</f>
        <v>#REF!</v>
      </c>
      <c r="AQ1202" s="223" t="e">
        <f>IF(AL1202&gt;0,AL1202/#REF!*100,"")</f>
        <v>#REF!</v>
      </c>
      <c r="AR1202" s="223" t="e">
        <f t="shared" si="2572"/>
        <v>#REF!</v>
      </c>
      <c r="AS1202" s="223" t="e">
        <f t="shared" si="2573"/>
        <v>#REF!</v>
      </c>
      <c r="AT1202" s="223" t="e">
        <f>IF(AO1202&gt;0,AO1202/#REF!*100,"")</f>
        <v>#REF!</v>
      </c>
    </row>
    <row r="1203" spans="1:46" ht="15" hidden="1" customHeight="1" outlineLevel="1" thickBot="1">
      <c r="A1203" s="2594"/>
      <c r="B1203" s="2588"/>
      <c r="C1203" s="502" t="s">
        <v>303</v>
      </c>
      <c r="D1203" s="23"/>
      <c r="E1203" s="23"/>
      <c r="F1203" s="23"/>
      <c r="G1203" s="141"/>
      <c r="H1203" s="141"/>
      <c r="I1203" s="141"/>
      <c r="J1203" s="141"/>
      <c r="K1203" s="141"/>
      <c r="L1203" s="20">
        <f t="shared" si="2568"/>
        <v>0</v>
      </c>
      <c r="M1203" s="143"/>
      <c r="N1203" s="26"/>
      <c r="O1203" s="26"/>
      <c r="P1203" s="52"/>
      <c r="Q1203" s="756"/>
      <c r="R1203" s="756"/>
      <c r="S1203" s="756"/>
      <c r="T1203" s="756"/>
      <c r="U1203" s="20">
        <f t="shared" si="2574"/>
        <v>0</v>
      </c>
      <c r="V1203" s="136">
        <f t="shared" si="2574"/>
        <v>0</v>
      </c>
      <c r="W1203" s="20">
        <f t="shared" si="2574"/>
        <v>0</v>
      </c>
      <c r="X1203" s="20">
        <f t="shared" si="2574"/>
        <v>0</v>
      </c>
      <c r="Y1203" s="20">
        <f t="shared" si="2574"/>
        <v>0</v>
      </c>
      <c r="Z1203" s="20">
        <f t="shared" si="2569"/>
        <v>0</v>
      </c>
      <c r="AA1203" s="143"/>
      <c r="AB1203" s="26"/>
      <c r="AC1203" s="26"/>
      <c r="AD1203" s="52"/>
      <c r="AE1203" s="20">
        <f t="shared" ref="AE1203:AI1203" si="2576">AE1206+AE1219</f>
        <v>0</v>
      </c>
      <c r="AF1203" s="136">
        <f t="shared" si="2576"/>
        <v>0</v>
      </c>
      <c r="AG1203" s="20">
        <f t="shared" si="2576"/>
        <v>0</v>
      </c>
      <c r="AH1203" s="20">
        <f t="shared" si="2576"/>
        <v>0</v>
      </c>
      <c r="AI1203" s="20">
        <f t="shared" si="2576"/>
        <v>0</v>
      </c>
      <c r="AJ1203" s="19"/>
      <c r="AK1203" s="19" t="e">
        <f>#REF!-U1203</f>
        <v>#REF!</v>
      </c>
      <c r="AL1203" s="19" t="e">
        <f>#REF!-#REF!</f>
        <v>#REF!</v>
      </c>
      <c r="AM1203" s="19" t="e">
        <f>Q1203-#REF!</f>
        <v>#REF!</v>
      </c>
      <c r="AN1203" s="19" t="e">
        <f>R1203-#REF!</f>
        <v>#REF!</v>
      </c>
      <c r="AO1203" s="19" t="e">
        <f>#REF!-#REF!</f>
        <v>#REF!</v>
      </c>
      <c r="AP1203" s="223" t="e">
        <f>IF(AK1203&gt;0,AK1203/#REF!*100,"")</f>
        <v>#REF!</v>
      </c>
      <c r="AQ1203" s="223" t="e">
        <f>IF(AL1203&gt;0,AL1203/#REF!*100,"")</f>
        <v>#REF!</v>
      </c>
      <c r="AR1203" s="223" t="e">
        <f t="shared" si="2572"/>
        <v>#REF!</v>
      </c>
      <c r="AS1203" s="223" t="e">
        <f t="shared" si="2573"/>
        <v>#REF!</v>
      </c>
      <c r="AT1203" s="223" t="e">
        <f>IF(AO1203&gt;0,AO1203/#REF!*100,"")</f>
        <v>#REF!</v>
      </c>
    </row>
    <row r="1204" spans="1:46" ht="15" hidden="1" customHeight="1" outlineLevel="1" thickBot="1">
      <c r="A1204" s="2594"/>
      <c r="B1204" s="2588"/>
      <c r="C1204" s="503" t="s">
        <v>31</v>
      </c>
      <c r="D1204" s="27"/>
      <c r="E1204" s="27"/>
      <c r="F1204" s="27"/>
      <c r="G1204" s="146"/>
      <c r="H1204" s="146"/>
      <c r="I1204" s="146"/>
      <c r="J1204" s="146"/>
      <c r="K1204" s="146"/>
      <c r="L1204" s="28">
        <f t="shared" ref="L1204:P1204" si="2577">IF(L1191&gt;0,L1202/L1191*100,)</f>
        <v>0</v>
      </c>
      <c r="M1204" s="28">
        <f t="shared" si="2577"/>
        <v>0</v>
      </c>
      <c r="N1204" s="28">
        <f t="shared" si="2577"/>
        <v>0</v>
      </c>
      <c r="O1204" s="28">
        <f t="shared" si="2577"/>
        <v>0</v>
      </c>
      <c r="P1204" s="53">
        <f t="shared" si="2577"/>
        <v>0</v>
      </c>
      <c r="Q1204" s="756"/>
      <c r="R1204" s="756"/>
      <c r="S1204" s="756"/>
      <c r="T1204" s="756"/>
      <c r="U1204" s="20">
        <f t="shared" si="2574"/>
        <v>0</v>
      </c>
      <c r="V1204" s="136">
        <f t="shared" si="2574"/>
        <v>0</v>
      </c>
      <c r="W1204" s="20">
        <f t="shared" si="2574"/>
        <v>0</v>
      </c>
      <c r="X1204" s="20">
        <f t="shared" si="2574"/>
        <v>0</v>
      </c>
      <c r="Y1204" s="20">
        <f t="shared" si="2574"/>
        <v>0</v>
      </c>
      <c r="Z1204" s="28">
        <f t="shared" ref="Z1204:AD1204" si="2578">IF(Z1191&gt;0,Z1202/Z1191*100,)</f>
        <v>0</v>
      </c>
      <c r="AA1204" s="28">
        <f t="shared" si="2578"/>
        <v>0</v>
      </c>
      <c r="AB1204" s="28">
        <f t="shared" si="2578"/>
        <v>0</v>
      </c>
      <c r="AC1204" s="28">
        <f t="shared" si="2578"/>
        <v>0</v>
      </c>
      <c r="AD1204" s="53">
        <f t="shared" si="2578"/>
        <v>0</v>
      </c>
      <c r="AE1204" s="20">
        <f t="shared" ref="AE1204:AI1204" si="2579">AE1207+AE1220</f>
        <v>0</v>
      </c>
      <c r="AF1204" s="136">
        <f t="shared" si="2579"/>
        <v>0</v>
      </c>
      <c r="AG1204" s="20">
        <f t="shared" si="2579"/>
        <v>0</v>
      </c>
      <c r="AH1204" s="20">
        <f t="shared" si="2579"/>
        <v>0</v>
      </c>
      <c r="AI1204" s="20">
        <f t="shared" si="2579"/>
        <v>0</v>
      </c>
      <c r="AJ1204" s="19"/>
      <c r="AK1204" s="19" t="e">
        <f>#REF!-U1204</f>
        <v>#REF!</v>
      </c>
      <c r="AL1204" s="19" t="e">
        <f>#REF!-#REF!</f>
        <v>#REF!</v>
      </c>
      <c r="AM1204" s="19" t="e">
        <f>Q1204-#REF!</f>
        <v>#REF!</v>
      </c>
      <c r="AN1204" s="19" t="e">
        <f>R1204-#REF!</f>
        <v>#REF!</v>
      </c>
      <c r="AO1204" s="19" t="e">
        <f>#REF!-#REF!</f>
        <v>#REF!</v>
      </c>
      <c r="AP1204" s="223" t="e">
        <f>IF(AK1204&gt;0,AK1204/#REF!*100,"")</f>
        <v>#REF!</v>
      </c>
      <c r="AQ1204" s="223" t="e">
        <f>IF(AL1204&gt;0,AL1204/#REF!*100,"")</f>
        <v>#REF!</v>
      </c>
      <c r="AR1204" s="223" t="e">
        <f t="shared" si="2572"/>
        <v>#REF!</v>
      </c>
      <c r="AS1204" s="223" t="e">
        <f t="shared" si="2573"/>
        <v>#REF!</v>
      </c>
      <c r="AT1204" s="223" t="e">
        <f>IF(AO1204&gt;0,AO1204/#REF!*100,"")</f>
        <v>#REF!</v>
      </c>
    </row>
    <row r="1205" spans="1:46" ht="15" hidden="1" customHeight="1" outlineLevel="1" thickBot="1">
      <c r="A1205" s="2594"/>
      <c r="B1205" s="2579"/>
      <c r="C1205" s="503" t="s">
        <v>32</v>
      </c>
      <c r="D1205" s="27"/>
      <c r="E1205" s="27"/>
      <c r="F1205" s="27"/>
      <c r="G1205" s="146"/>
      <c r="H1205" s="146"/>
      <c r="I1205" s="146"/>
      <c r="J1205" s="146"/>
      <c r="K1205" s="146"/>
      <c r="L1205" s="28">
        <f t="shared" ref="L1205:P1205" si="2580">IF(L1196&gt;0,L1202/L1196*100,)</f>
        <v>0</v>
      </c>
      <c r="M1205" s="28">
        <f t="shared" si="2580"/>
        <v>0</v>
      </c>
      <c r="N1205" s="28">
        <f t="shared" si="2580"/>
        <v>0</v>
      </c>
      <c r="O1205" s="28">
        <f t="shared" si="2580"/>
        <v>0</v>
      </c>
      <c r="P1205" s="53">
        <f t="shared" si="2580"/>
        <v>0</v>
      </c>
      <c r="Q1205" s="756"/>
      <c r="R1205" s="756"/>
      <c r="S1205" s="756"/>
      <c r="T1205" s="756"/>
      <c r="U1205" s="20">
        <f t="shared" ref="U1205:Y1207" si="2581">U1209+U1213</f>
        <v>0</v>
      </c>
      <c r="V1205" s="136">
        <f t="shared" si="2581"/>
        <v>0</v>
      </c>
      <c r="W1205" s="20">
        <f t="shared" si="2581"/>
        <v>0</v>
      </c>
      <c r="X1205" s="20">
        <f t="shared" si="2581"/>
        <v>0</v>
      </c>
      <c r="Y1205" s="20">
        <f t="shared" si="2581"/>
        <v>0</v>
      </c>
      <c r="Z1205" s="28">
        <f t="shared" ref="Z1205:AD1205" si="2582">IF(Z1196&gt;0,Z1202/Z1196*100,)</f>
        <v>0</v>
      </c>
      <c r="AA1205" s="28">
        <f t="shared" si="2582"/>
        <v>0</v>
      </c>
      <c r="AB1205" s="28">
        <f t="shared" si="2582"/>
        <v>0</v>
      </c>
      <c r="AC1205" s="28">
        <f t="shared" si="2582"/>
        <v>0</v>
      </c>
      <c r="AD1205" s="53">
        <f t="shared" si="2582"/>
        <v>0</v>
      </c>
      <c r="AE1205" s="20">
        <f t="shared" ref="AE1205:AI1205" si="2583">AE1209+AE1213</f>
        <v>0</v>
      </c>
      <c r="AF1205" s="136">
        <f t="shared" si="2583"/>
        <v>0</v>
      </c>
      <c r="AG1205" s="20">
        <f t="shared" si="2583"/>
        <v>0</v>
      </c>
      <c r="AH1205" s="20">
        <f t="shared" si="2583"/>
        <v>0</v>
      </c>
      <c r="AI1205" s="20">
        <f t="shared" si="2583"/>
        <v>0</v>
      </c>
      <c r="AJ1205" s="19"/>
      <c r="AK1205" s="19" t="e">
        <f>#REF!-U1205</f>
        <v>#REF!</v>
      </c>
      <c r="AL1205" s="19" t="e">
        <f>#REF!-#REF!</f>
        <v>#REF!</v>
      </c>
      <c r="AM1205" s="19" t="e">
        <f>Q1205-#REF!</f>
        <v>#REF!</v>
      </c>
      <c r="AN1205" s="19" t="e">
        <f>R1205-#REF!</f>
        <v>#REF!</v>
      </c>
      <c r="AO1205" s="19" t="e">
        <f>#REF!-#REF!</f>
        <v>#REF!</v>
      </c>
      <c r="AP1205" s="223" t="e">
        <f>IF(AK1205&gt;0,AK1205/#REF!*100,"")</f>
        <v>#REF!</v>
      </c>
      <c r="AQ1205" s="223" t="e">
        <f>IF(AL1205&gt;0,AL1205/#REF!*100,"")</f>
        <v>#REF!</v>
      </c>
      <c r="AR1205" s="223" t="e">
        <f t="shared" si="2572"/>
        <v>#REF!</v>
      </c>
      <c r="AS1205" s="223" t="e">
        <f t="shared" si="2573"/>
        <v>#REF!</v>
      </c>
      <c r="AT1205" s="223" t="e">
        <f>IF(AO1205&gt;0,AO1205/#REF!*100,"")</f>
        <v>#REF!</v>
      </c>
    </row>
    <row r="1206" spans="1:46" ht="15" hidden="1" customHeight="1" outlineLevel="1" thickBot="1">
      <c r="A1206" s="2594" t="s">
        <v>17</v>
      </c>
      <c r="B1206" s="2583" t="s">
        <v>21</v>
      </c>
      <c r="C1206" s="502" t="s">
        <v>302</v>
      </c>
      <c r="D1206" s="23"/>
      <c r="E1206" s="23"/>
      <c r="F1206" s="23"/>
      <c r="G1206" s="141"/>
      <c r="H1206" s="141"/>
      <c r="I1206" s="141"/>
      <c r="J1206" s="141"/>
      <c r="K1206" s="141"/>
      <c r="L1206" s="20">
        <f>SUM(M1206:P1206)</f>
        <v>0</v>
      </c>
      <c r="M1206" s="126"/>
      <c r="N1206" s="24"/>
      <c r="O1206" s="24"/>
      <c r="P1206" s="51"/>
      <c r="Q1206" s="756"/>
      <c r="R1206" s="756"/>
      <c r="S1206" s="756"/>
      <c r="T1206" s="756"/>
      <c r="U1206" s="20">
        <f t="shared" si="2581"/>
        <v>0</v>
      </c>
      <c r="V1206" s="136">
        <f t="shared" si="2581"/>
        <v>0</v>
      </c>
      <c r="W1206" s="20">
        <f t="shared" si="2581"/>
        <v>0</v>
      </c>
      <c r="X1206" s="20">
        <f t="shared" si="2581"/>
        <v>0</v>
      </c>
      <c r="Y1206" s="20">
        <f t="shared" si="2581"/>
        <v>0</v>
      </c>
      <c r="Z1206" s="20">
        <f>SUM(AA1206:AD1206)</f>
        <v>0</v>
      </c>
      <c r="AA1206" s="126"/>
      <c r="AB1206" s="24"/>
      <c r="AC1206" s="24"/>
      <c r="AD1206" s="51"/>
      <c r="AE1206" s="20">
        <f t="shared" ref="AE1206:AI1206" si="2584">AE1210+AE1214</f>
        <v>0</v>
      </c>
      <c r="AF1206" s="136">
        <f t="shared" si="2584"/>
        <v>0</v>
      </c>
      <c r="AG1206" s="20">
        <f t="shared" si="2584"/>
        <v>0</v>
      </c>
      <c r="AH1206" s="20">
        <f t="shared" si="2584"/>
        <v>0</v>
      </c>
      <c r="AI1206" s="20">
        <f t="shared" si="2584"/>
        <v>0</v>
      </c>
      <c r="AJ1206" s="19"/>
      <c r="AK1206" s="19" t="e">
        <f>#REF!-U1206</f>
        <v>#REF!</v>
      </c>
      <c r="AL1206" s="19" t="e">
        <f>#REF!-#REF!</f>
        <v>#REF!</v>
      </c>
      <c r="AM1206" s="19" t="e">
        <f>Q1206-#REF!</f>
        <v>#REF!</v>
      </c>
      <c r="AN1206" s="19" t="e">
        <f>R1206-#REF!</f>
        <v>#REF!</v>
      </c>
      <c r="AO1206" s="19" t="e">
        <f>#REF!-#REF!</f>
        <v>#REF!</v>
      </c>
      <c r="AP1206" s="223" t="e">
        <f>IF(AK1206&gt;0,AK1206/#REF!*100,"")</f>
        <v>#REF!</v>
      </c>
      <c r="AQ1206" s="223" t="e">
        <f>IF(AL1206&gt;0,AL1206/#REF!*100,"")</f>
        <v>#REF!</v>
      </c>
      <c r="AR1206" s="223" t="e">
        <f t="shared" si="2572"/>
        <v>#REF!</v>
      </c>
      <c r="AS1206" s="223" t="e">
        <f t="shared" si="2573"/>
        <v>#REF!</v>
      </c>
      <c r="AT1206" s="223" t="e">
        <f>IF(AO1206&gt;0,AO1206/#REF!*100,"")</f>
        <v>#REF!</v>
      </c>
    </row>
    <row r="1207" spans="1:46" ht="15" hidden="1" customHeight="1" outlineLevel="1" thickBot="1">
      <c r="A1207" s="2594"/>
      <c r="B1207" s="2583"/>
      <c r="C1207" s="502" t="s">
        <v>303</v>
      </c>
      <c r="D1207" s="23"/>
      <c r="E1207" s="23"/>
      <c r="F1207" s="23"/>
      <c r="G1207" s="141"/>
      <c r="H1207" s="141"/>
      <c r="I1207" s="141"/>
      <c r="J1207" s="141"/>
      <c r="K1207" s="141"/>
      <c r="L1207" s="20">
        <f>SUM(M1207:P1207)</f>
        <v>0</v>
      </c>
      <c r="M1207" s="126"/>
      <c r="N1207" s="24"/>
      <c r="O1207" s="24"/>
      <c r="P1207" s="51"/>
      <c r="Q1207" s="756"/>
      <c r="R1207" s="756"/>
      <c r="S1207" s="756"/>
      <c r="T1207" s="756"/>
      <c r="U1207" s="20">
        <f t="shared" si="2581"/>
        <v>0</v>
      </c>
      <c r="V1207" s="136">
        <f t="shared" si="2581"/>
        <v>0</v>
      </c>
      <c r="W1207" s="20">
        <f t="shared" si="2581"/>
        <v>0</v>
      </c>
      <c r="X1207" s="20">
        <f t="shared" si="2581"/>
        <v>0</v>
      </c>
      <c r="Y1207" s="20">
        <f t="shared" si="2581"/>
        <v>0</v>
      </c>
      <c r="Z1207" s="20">
        <f>SUM(AA1207:AD1207)</f>
        <v>0</v>
      </c>
      <c r="AA1207" s="126"/>
      <c r="AB1207" s="24"/>
      <c r="AC1207" s="24"/>
      <c r="AD1207" s="51"/>
      <c r="AE1207" s="20">
        <f t="shared" ref="AE1207:AI1207" si="2585">AE1211+AE1215</f>
        <v>0</v>
      </c>
      <c r="AF1207" s="136">
        <f t="shared" si="2585"/>
        <v>0</v>
      </c>
      <c r="AG1207" s="20">
        <f t="shared" si="2585"/>
        <v>0</v>
      </c>
      <c r="AH1207" s="20">
        <f t="shared" si="2585"/>
        <v>0</v>
      </c>
      <c r="AI1207" s="20">
        <f t="shared" si="2585"/>
        <v>0</v>
      </c>
      <c r="AJ1207" s="19"/>
      <c r="AK1207" s="19" t="e">
        <f>#REF!-U1207</f>
        <v>#REF!</v>
      </c>
      <c r="AL1207" s="19" t="e">
        <f>#REF!-#REF!</f>
        <v>#REF!</v>
      </c>
      <c r="AM1207" s="19" t="e">
        <f>Q1207-#REF!</f>
        <v>#REF!</v>
      </c>
      <c r="AN1207" s="19" t="e">
        <f>R1207-#REF!</f>
        <v>#REF!</v>
      </c>
      <c r="AO1207" s="19" t="e">
        <f>#REF!-#REF!</f>
        <v>#REF!</v>
      </c>
      <c r="AP1207" s="223" t="e">
        <f>IF(AK1207&gt;0,AK1207/#REF!*100,"")</f>
        <v>#REF!</v>
      </c>
      <c r="AQ1207" s="223" t="e">
        <f>IF(AL1207&gt;0,AL1207/#REF!*100,"")</f>
        <v>#REF!</v>
      </c>
      <c r="AR1207" s="223" t="e">
        <f t="shared" si="2572"/>
        <v>#REF!</v>
      </c>
      <c r="AS1207" s="223" t="e">
        <f t="shared" si="2573"/>
        <v>#REF!</v>
      </c>
      <c r="AT1207" s="223" t="e">
        <f>IF(AO1207&gt;0,AO1207/#REF!*100,"")</f>
        <v>#REF!</v>
      </c>
    </row>
    <row r="1208" spans="1:46" ht="15" hidden="1" customHeight="1" outlineLevel="1" thickBot="1">
      <c r="A1208" s="2594"/>
      <c r="B1208" s="2583"/>
      <c r="C1208" s="503" t="s">
        <v>27</v>
      </c>
      <c r="D1208" s="27"/>
      <c r="E1208" s="27"/>
      <c r="F1208" s="27"/>
      <c r="G1208" s="146"/>
      <c r="H1208" s="146"/>
      <c r="I1208" s="146"/>
      <c r="J1208" s="146"/>
      <c r="K1208" s="146"/>
      <c r="L1208" s="29">
        <f t="shared" ref="L1208:P1208" si="2586">IF(L1192&gt;0,L1206/L1192*100,)</f>
        <v>0</v>
      </c>
      <c r="M1208" s="29">
        <f t="shared" si="2586"/>
        <v>0</v>
      </c>
      <c r="N1208" s="29">
        <f t="shared" si="2586"/>
        <v>0</v>
      </c>
      <c r="O1208" s="29">
        <f t="shared" si="2586"/>
        <v>0</v>
      </c>
      <c r="P1208" s="54">
        <f t="shared" si="2586"/>
        <v>0</v>
      </c>
      <c r="Q1208" s="756"/>
      <c r="R1208" s="756"/>
      <c r="S1208" s="756"/>
      <c r="T1208" s="756"/>
      <c r="U1208" s="67"/>
      <c r="V1208" s="126"/>
      <c r="W1208" s="24"/>
      <c r="X1208" s="24"/>
      <c r="Y1208" s="24"/>
      <c r="Z1208" s="29">
        <f t="shared" ref="Z1208:AD1208" si="2587">IF(Z1192&gt;0,Z1206/Z1192*100,)</f>
        <v>0</v>
      </c>
      <c r="AA1208" s="29">
        <f t="shared" si="2587"/>
        <v>0</v>
      </c>
      <c r="AB1208" s="29">
        <f t="shared" si="2587"/>
        <v>0</v>
      </c>
      <c r="AC1208" s="29">
        <f t="shared" si="2587"/>
        <v>0</v>
      </c>
      <c r="AD1208" s="54">
        <f t="shared" si="2587"/>
        <v>0</v>
      </c>
      <c r="AE1208" s="67"/>
      <c r="AF1208" s="126"/>
      <c r="AG1208" s="24"/>
      <c r="AH1208" s="24"/>
      <c r="AI1208" s="24"/>
      <c r="AJ1208" s="44"/>
      <c r="AK1208" s="19" t="e">
        <f>#REF!-U1208</f>
        <v>#REF!</v>
      </c>
      <c r="AL1208" s="19" t="e">
        <f>#REF!-#REF!</f>
        <v>#REF!</v>
      </c>
      <c r="AM1208" s="19" t="e">
        <f>Q1208-#REF!</f>
        <v>#REF!</v>
      </c>
      <c r="AN1208" s="19" t="e">
        <f>R1208-#REF!</f>
        <v>#REF!</v>
      </c>
      <c r="AO1208" s="19" t="e">
        <f>#REF!-#REF!</f>
        <v>#REF!</v>
      </c>
      <c r="AP1208" s="223" t="e">
        <f>IF(AK1208&gt;0,AK1208/#REF!*100,"")</f>
        <v>#REF!</v>
      </c>
      <c r="AQ1208" s="223" t="e">
        <f>IF(AL1208&gt;0,AL1208/#REF!*100,"")</f>
        <v>#REF!</v>
      </c>
      <c r="AR1208" s="223" t="e">
        <f t="shared" si="2572"/>
        <v>#REF!</v>
      </c>
      <c r="AS1208" s="223" t="e">
        <f t="shared" si="2573"/>
        <v>#REF!</v>
      </c>
      <c r="AT1208" s="223" t="e">
        <f>IF(AO1208&gt;0,AO1208/#REF!*100,"")</f>
        <v>#REF!</v>
      </c>
    </row>
    <row r="1209" spans="1:46" ht="15" hidden="1" customHeight="1" outlineLevel="1" thickBot="1">
      <c r="A1209" s="2594"/>
      <c r="B1209" s="2583"/>
      <c r="C1209" s="503" t="s">
        <v>75</v>
      </c>
      <c r="D1209" s="27"/>
      <c r="E1209" s="27"/>
      <c r="F1209" s="27"/>
      <c r="G1209" s="146"/>
      <c r="H1209" s="146"/>
      <c r="I1209" s="146"/>
      <c r="J1209" s="146"/>
      <c r="K1209" s="146"/>
      <c r="L1209" s="29">
        <f t="shared" ref="L1209:P1209" si="2588">IF(L1198&gt;0,L1206/L1198*100,)</f>
        <v>0</v>
      </c>
      <c r="M1209" s="29">
        <f t="shared" si="2588"/>
        <v>0</v>
      </c>
      <c r="N1209" s="29">
        <f t="shared" si="2588"/>
        <v>0</v>
      </c>
      <c r="O1209" s="29">
        <f t="shared" si="2588"/>
        <v>0</v>
      </c>
      <c r="P1209" s="54">
        <f t="shared" si="2588"/>
        <v>0</v>
      </c>
      <c r="Q1209" s="756"/>
      <c r="R1209" s="756"/>
      <c r="S1209" s="756"/>
      <c r="T1209" s="756"/>
      <c r="U1209" s="67"/>
      <c r="V1209" s="126"/>
      <c r="W1209" s="24"/>
      <c r="X1209" s="24"/>
      <c r="Y1209" s="24"/>
      <c r="Z1209" s="29">
        <f t="shared" ref="Z1209:AD1209" si="2589">IF(Z1198&gt;0,Z1206/Z1198*100,)</f>
        <v>0</v>
      </c>
      <c r="AA1209" s="29">
        <f t="shared" si="2589"/>
        <v>0</v>
      </c>
      <c r="AB1209" s="29">
        <f t="shared" si="2589"/>
        <v>0</v>
      </c>
      <c r="AC1209" s="29">
        <f t="shared" si="2589"/>
        <v>0</v>
      </c>
      <c r="AD1209" s="54">
        <f t="shared" si="2589"/>
        <v>0</v>
      </c>
      <c r="AE1209" s="67"/>
      <c r="AF1209" s="126"/>
      <c r="AG1209" s="24"/>
      <c r="AH1209" s="24"/>
      <c r="AI1209" s="24"/>
      <c r="AJ1209" s="44"/>
      <c r="AK1209" s="19" t="e">
        <f>#REF!-U1209</f>
        <v>#REF!</v>
      </c>
      <c r="AL1209" s="19" t="e">
        <f>#REF!-#REF!</f>
        <v>#REF!</v>
      </c>
      <c r="AM1209" s="19" t="e">
        <f>Q1209-#REF!</f>
        <v>#REF!</v>
      </c>
      <c r="AN1209" s="19" t="e">
        <f>R1209-#REF!</f>
        <v>#REF!</v>
      </c>
      <c r="AO1209" s="19" t="e">
        <f>#REF!-#REF!</f>
        <v>#REF!</v>
      </c>
      <c r="AP1209" s="223" t="e">
        <f>IF(AK1209&gt;0,AK1209/#REF!*100,"")</f>
        <v>#REF!</v>
      </c>
      <c r="AQ1209" s="223" t="e">
        <f>IF(AL1209&gt;0,AL1209/#REF!*100,"")</f>
        <v>#REF!</v>
      </c>
      <c r="AR1209" s="223" t="e">
        <f t="shared" si="2572"/>
        <v>#REF!</v>
      </c>
      <c r="AS1209" s="223" t="e">
        <f t="shared" si="2573"/>
        <v>#REF!</v>
      </c>
      <c r="AT1209" s="223" t="e">
        <f>IF(AO1209&gt;0,AO1209/#REF!*100,"")</f>
        <v>#REF!</v>
      </c>
    </row>
    <row r="1210" spans="1:46" ht="15" hidden="1" customHeight="1" outlineLevel="1" thickBot="1">
      <c r="A1210" s="2594" t="s">
        <v>19</v>
      </c>
      <c r="B1210" s="2583" t="s">
        <v>22</v>
      </c>
      <c r="C1210" s="502" t="s">
        <v>302</v>
      </c>
      <c r="D1210" s="23"/>
      <c r="E1210" s="23"/>
      <c r="F1210" s="23"/>
      <c r="G1210" s="141"/>
      <c r="H1210" s="141"/>
      <c r="I1210" s="141"/>
      <c r="J1210" s="141"/>
      <c r="K1210" s="141"/>
      <c r="L1210" s="45">
        <f>SUM(M1210:P1210)</f>
        <v>0</v>
      </c>
      <c r="M1210" s="143"/>
      <c r="N1210" s="26"/>
      <c r="O1210" s="26"/>
      <c r="P1210" s="52"/>
      <c r="Q1210" s="756"/>
      <c r="R1210" s="756"/>
      <c r="S1210" s="756"/>
      <c r="T1210" s="756"/>
      <c r="U1210" s="20">
        <f t="shared" ref="U1210" si="2590">U1209*0.76*1.49/1000</f>
        <v>0</v>
      </c>
      <c r="V1210" s="136">
        <f>V1209*0.76*1.49/1000</f>
        <v>0</v>
      </c>
      <c r="W1210" s="20">
        <f>W1209*0.76*1.49/1000</f>
        <v>0</v>
      </c>
      <c r="X1210" s="20">
        <f>X1209*0.76*1.49/1000</f>
        <v>0</v>
      </c>
      <c r="Y1210" s="20">
        <f>Y1209*0.76*1.49/1000</f>
        <v>0</v>
      </c>
      <c r="Z1210" s="45">
        <f>SUM(AA1210:AD1210)</f>
        <v>0</v>
      </c>
      <c r="AA1210" s="143"/>
      <c r="AB1210" s="26"/>
      <c r="AC1210" s="26"/>
      <c r="AD1210" s="52"/>
      <c r="AE1210" s="20">
        <f t="shared" ref="AE1210" si="2591">AE1209*0.76*1.49/1000</f>
        <v>0</v>
      </c>
      <c r="AF1210" s="136">
        <f>AF1209*0.76*1.49/1000</f>
        <v>0</v>
      </c>
      <c r="AG1210" s="20">
        <f>AG1209*0.76*1.49/1000</f>
        <v>0</v>
      </c>
      <c r="AH1210" s="20">
        <f>AH1209*0.76*1.49/1000</f>
        <v>0</v>
      </c>
      <c r="AI1210" s="20">
        <f>AI1209*0.76*1.49/1000</f>
        <v>0</v>
      </c>
      <c r="AJ1210" s="19"/>
      <c r="AK1210" s="19" t="e">
        <f>#REF!-U1210</f>
        <v>#REF!</v>
      </c>
      <c r="AL1210" s="19" t="e">
        <f>#REF!-#REF!</f>
        <v>#REF!</v>
      </c>
      <c r="AM1210" s="19" t="e">
        <f>Q1210-#REF!</f>
        <v>#REF!</v>
      </c>
      <c r="AN1210" s="19" t="e">
        <f>R1210-#REF!</f>
        <v>#REF!</v>
      </c>
      <c r="AO1210" s="19" t="e">
        <f>#REF!-#REF!</f>
        <v>#REF!</v>
      </c>
      <c r="AP1210" s="223" t="e">
        <f>IF(AK1210&gt;0,AK1210/#REF!*100,"")</f>
        <v>#REF!</v>
      </c>
      <c r="AQ1210" s="223" t="e">
        <f>IF(AL1210&gt;0,AL1210/#REF!*100,"")</f>
        <v>#REF!</v>
      </c>
      <c r="AR1210" s="223" t="e">
        <f t="shared" si="2572"/>
        <v>#REF!</v>
      </c>
      <c r="AS1210" s="223" t="e">
        <f t="shared" si="2573"/>
        <v>#REF!</v>
      </c>
      <c r="AT1210" s="223" t="e">
        <f>IF(AO1210&gt;0,AO1210/#REF!*100,"")</f>
        <v>#REF!</v>
      </c>
    </row>
    <row r="1211" spans="1:46" ht="15" hidden="1" customHeight="1" outlineLevel="1" thickBot="1">
      <c r="A1211" s="2594"/>
      <c r="B1211" s="2583"/>
      <c r="C1211" s="502" t="s">
        <v>303</v>
      </c>
      <c r="D1211" s="23"/>
      <c r="E1211" s="23"/>
      <c r="F1211" s="23"/>
      <c r="G1211" s="141"/>
      <c r="H1211" s="141"/>
      <c r="I1211" s="141"/>
      <c r="J1211" s="141"/>
      <c r="K1211" s="141"/>
      <c r="L1211" s="45">
        <f>SUM(M1211:P1211)</f>
        <v>0</v>
      </c>
      <c r="M1211" s="143"/>
      <c r="N1211" s="26"/>
      <c r="O1211" s="26"/>
      <c r="P1211" s="52"/>
      <c r="Q1211" s="756"/>
      <c r="R1211" s="756"/>
      <c r="S1211" s="756"/>
      <c r="T1211" s="756"/>
      <c r="U1211" s="67"/>
      <c r="V1211" s="126"/>
      <c r="W1211" s="24"/>
      <c r="X1211" s="24"/>
      <c r="Y1211" s="24"/>
      <c r="Z1211" s="45">
        <f>SUM(AA1211:AD1211)</f>
        <v>0</v>
      </c>
      <c r="AA1211" s="143"/>
      <c r="AB1211" s="26"/>
      <c r="AC1211" s="26"/>
      <c r="AD1211" s="52"/>
      <c r="AE1211" s="67"/>
      <c r="AF1211" s="126"/>
      <c r="AG1211" s="24"/>
      <c r="AH1211" s="24"/>
      <c r="AI1211" s="24"/>
      <c r="AJ1211" s="44"/>
      <c r="AK1211" s="19" t="e">
        <f>#REF!-U1211</f>
        <v>#REF!</v>
      </c>
      <c r="AL1211" s="19" t="e">
        <f>#REF!-#REF!</f>
        <v>#REF!</v>
      </c>
      <c r="AM1211" s="19" t="e">
        <f>Q1211-#REF!</f>
        <v>#REF!</v>
      </c>
      <c r="AN1211" s="19" t="e">
        <f>R1211-#REF!</f>
        <v>#REF!</v>
      </c>
      <c r="AO1211" s="19" t="e">
        <f>#REF!-#REF!</f>
        <v>#REF!</v>
      </c>
      <c r="AP1211" s="223" t="e">
        <f>IF(AK1211&gt;0,AK1211/#REF!*100,"")</f>
        <v>#REF!</v>
      </c>
      <c r="AQ1211" s="223" t="e">
        <f>IF(AL1211&gt;0,AL1211/#REF!*100,"")</f>
        <v>#REF!</v>
      </c>
      <c r="AR1211" s="223" t="e">
        <f t="shared" si="2572"/>
        <v>#REF!</v>
      </c>
      <c r="AS1211" s="223" t="e">
        <f t="shared" si="2573"/>
        <v>#REF!</v>
      </c>
      <c r="AT1211" s="223" t="e">
        <f>IF(AO1211&gt;0,AO1211/#REF!*100,"")</f>
        <v>#REF!</v>
      </c>
    </row>
    <row r="1212" spans="1:46" ht="15" hidden="1" customHeight="1" outlineLevel="1" thickBot="1">
      <c r="A1212" s="2594"/>
      <c r="B1212" s="2583"/>
      <c r="C1212" s="503" t="s">
        <v>28</v>
      </c>
      <c r="D1212" s="27"/>
      <c r="E1212" s="27"/>
      <c r="F1212" s="27"/>
      <c r="G1212" s="146"/>
      <c r="H1212" s="146"/>
      <c r="I1212" s="146"/>
      <c r="J1212" s="146"/>
      <c r="K1212" s="146"/>
      <c r="L1212" s="29">
        <f t="shared" ref="L1212:P1212" si="2592">IF(L1193&gt;0,L1210/L1193*100,)</f>
        <v>0</v>
      </c>
      <c r="M1212" s="29">
        <f t="shared" si="2592"/>
        <v>0</v>
      </c>
      <c r="N1212" s="29">
        <f t="shared" si="2592"/>
        <v>0</v>
      </c>
      <c r="O1212" s="29">
        <f t="shared" si="2592"/>
        <v>0</v>
      </c>
      <c r="P1212" s="54">
        <f t="shared" si="2592"/>
        <v>0</v>
      </c>
      <c r="Q1212" s="756"/>
      <c r="R1212" s="756"/>
      <c r="S1212" s="756"/>
      <c r="T1212" s="756"/>
      <c r="U1212" s="67"/>
      <c r="V1212" s="126"/>
      <c r="W1212" s="24"/>
      <c r="X1212" s="24"/>
      <c r="Y1212" s="24"/>
      <c r="Z1212" s="29">
        <f t="shared" ref="Z1212:AD1212" si="2593">IF(Z1193&gt;0,Z1210/Z1193*100,)</f>
        <v>0</v>
      </c>
      <c r="AA1212" s="29">
        <f t="shared" si="2593"/>
        <v>0</v>
      </c>
      <c r="AB1212" s="29">
        <f t="shared" si="2593"/>
        <v>0</v>
      </c>
      <c r="AC1212" s="29">
        <f t="shared" si="2593"/>
        <v>0</v>
      </c>
      <c r="AD1212" s="54">
        <f t="shared" si="2593"/>
        <v>0</v>
      </c>
      <c r="AE1212" s="67"/>
      <c r="AF1212" s="126"/>
      <c r="AG1212" s="24"/>
      <c r="AH1212" s="24"/>
      <c r="AI1212" s="24"/>
      <c r="AJ1212" s="44"/>
      <c r="AK1212" s="19" t="e">
        <f>#REF!-U1212</f>
        <v>#REF!</v>
      </c>
      <c r="AL1212" s="19" t="e">
        <f>#REF!-#REF!</f>
        <v>#REF!</v>
      </c>
      <c r="AM1212" s="19" t="e">
        <f>Q1212-#REF!</f>
        <v>#REF!</v>
      </c>
      <c r="AN1212" s="19" t="e">
        <f>R1212-#REF!</f>
        <v>#REF!</v>
      </c>
      <c r="AO1212" s="19" t="e">
        <f>#REF!-#REF!</f>
        <v>#REF!</v>
      </c>
      <c r="AP1212" s="223" t="e">
        <f>IF(AK1212&gt;0,AK1212/#REF!*100,"")</f>
        <v>#REF!</v>
      </c>
      <c r="AQ1212" s="223" t="e">
        <f>IF(AL1212&gt;0,AL1212/#REF!*100,"")</f>
        <v>#REF!</v>
      </c>
      <c r="AR1212" s="223" t="e">
        <f t="shared" si="2572"/>
        <v>#REF!</v>
      </c>
      <c r="AS1212" s="223" t="e">
        <f t="shared" si="2573"/>
        <v>#REF!</v>
      </c>
      <c r="AT1212" s="223" t="e">
        <f>IF(AO1212&gt;0,AO1212/#REF!*100,"")</f>
        <v>#REF!</v>
      </c>
    </row>
    <row r="1213" spans="1:46" ht="15" hidden="1" customHeight="1" outlineLevel="1" thickBot="1">
      <c r="A1213" s="2594"/>
      <c r="B1213" s="2583"/>
      <c r="C1213" s="503" t="s">
        <v>76</v>
      </c>
      <c r="D1213" s="27"/>
      <c r="E1213" s="27"/>
      <c r="F1213" s="27"/>
      <c r="G1213" s="146"/>
      <c r="H1213" s="146"/>
      <c r="I1213" s="146"/>
      <c r="J1213" s="146"/>
      <c r="K1213" s="146"/>
      <c r="L1213" s="29">
        <f t="shared" ref="L1213:P1213" si="2594">IF(L1199&gt;0,L1210/L1199*100,)</f>
        <v>0</v>
      </c>
      <c r="M1213" s="29">
        <f t="shared" si="2594"/>
        <v>0</v>
      </c>
      <c r="N1213" s="29">
        <f t="shared" si="2594"/>
        <v>0</v>
      </c>
      <c r="O1213" s="29">
        <f t="shared" si="2594"/>
        <v>0</v>
      </c>
      <c r="P1213" s="54">
        <f t="shared" si="2594"/>
        <v>0</v>
      </c>
      <c r="Q1213" s="756"/>
      <c r="R1213" s="756"/>
      <c r="S1213" s="756"/>
      <c r="T1213" s="756"/>
      <c r="U1213" s="67"/>
      <c r="V1213" s="126"/>
      <c r="W1213" s="24"/>
      <c r="X1213" s="24"/>
      <c r="Y1213" s="24"/>
      <c r="Z1213" s="29">
        <f t="shared" ref="Z1213:AD1213" si="2595">IF(Z1199&gt;0,Z1210/Z1199*100,)</f>
        <v>0</v>
      </c>
      <c r="AA1213" s="29">
        <f t="shared" si="2595"/>
        <v>0</v>
      </c>
      <c r="AB1213" s="29">
        <f t="shared" si="2595"/>
        <v>0</v>
      </c>
      <c r="AC1213" s="29">
        <f t="shared" si="2595"/>
        <v>0</v>
      </c>
      <c r="AD1213" s="54">
        <f t="shared" si="2595"/>
        <v>0</v>
      </c>
      <c r="AE1213" s="67"/>
      <c r="AF1213" s="126"/>
      <c r="AG1213" s="24"/>
      <c r="AH1213" s="24"/>
      <c r="AI1213" s="24"/>
      <c r="AJ1213" s="44"/>
      <c r="AK1213" s="19" t="e">
        <f>#REF!-U1213</f>
        <v>#REF!</v>
      </c>
      <c r="AL1213" s="19" t="e">
        <f>#REF!-#REF!</f>
        <v>#REF!</v>
      </c>
      <c r="AM1213" s="19" t="e">
        <f>Q1213-#REF!</f>
        <v>#REF!</v>
      </c>
      <c r="AN1213" s="19" t="e">
        <f>R1213-#REF!</f>
        <v>#REF!</v>
      </c>
      <c r="AO1213" s="19" t="e">
        <f>#REF!-#REF!</f>
        <v>#REF!</v>
      </c>
      <c r="AP1213" s="223" t="e">
        <f>IF(AK1213&gt;0,AK1213/#REF!*100,"")</f>
        <v>#REF!</v>
      </c>
      <c r="AQ1213" s="223" t="e">
        <f>IF(AL1213&gt;0,AL1213/#REF!*100,"")</f>
        <v>#REF!</v>
      </c>
      <c r="AR1213" s="223" t="e">
        <f t="shared" si="2572"/>
        <v>#REF!</v>
      </c>
      <c r="AS1213" s="223" t="e">
        <f t="shared" si="2573"/>
        <v>#REF!</v>
      </c>
      <c r="AT1213" s="223" t="e">
        <f>IF(AO1213&gt;0,AO1213/#REF!*100,"")</f>
        <v>#REF!</v>
      </c>
    </row>
    <row r="1214" spans="1:46" ht="15" hidden="1" customHeight="1" outlineLevel="1" thickBot="1">
      <c r="A1214" s="2594" t="s">
        <v>37</v>
      </c>
      <c r="B1214" s="2583" t="s">
        <v>23</v>
      </c>
      <c r="C1214" s="502" t="s">
        <v>302</v>
      </c>
      <c r="D1214" s="23"/>
      <c r="E1214" s="23"/>
      <c r="F1214" s="23"/>
      <c r="G1214" s="141"/>
      <c r="H1214" s="141"/>
      <c r="I1214" s="141"/>
      <c r="J1214" s="141"/>
      <c r="K1214" s="141"/>
      <c r="L1214" s="45">
        <f>SUM(M1214:P1214)</f>
        <v>0</v>
      </c>
      <c r="M1214" s="143"/>
      <c r="N1214" s="26"/>
      <c r="O1214" s="26"/>
      <c r="P1214" s="52"/>
      <c r="Q1214" s="756"/>
      <c r="R1214" s="756"/>
      <c r="S1214" s="756"/>
      <c r="T1214" s="756"/>
      <c r="U1214" s="20">
        <f t="shared" ref="U1214" si="2596">U1213*0.76*1.49/1000</f>
        <v>0</v>
      </c>
      <c r="V1214" s="136">
        <f>V1213*0.76*1.49/1000</f>
        <v>0</v>
      </c>
      <c r="W1214" s="20">
        <f>W1213*0.76*1.49/1000</f>
        <v>0</v>
      </c>
      <c r="X1214" s="20">
        <f>X1213*0.76*1.49/1000</f>
        <v>0</v>
      </c>
      <c r="Y1214" s="20">
        <f>Y1213*0.76*1.49/1000</f>
        <v>0</v>
      </c>
      <c r="Z1214" s="45">
        <f>SUM(AA1214:AD1214)</f>
        <v>0</v>
      </c>
      <c r="AA1214" s="143"/>
      <c r="AB1214" s="26"/>
      <c r="AC1214" s="26"/>
      <c r="AD1214" s="52"/>
      <c r="AE1214" s="20">
        <f t="shared" ref="AE1214" si="2597">AE1213*0.76*1.49/1000</f>
        <v>0</v>
      </c>
      <c r="AF1214" s="136">
        <f>AF1213*0.76*1.49/1000</f>
        <v>0</v>
      </c>
      <c r="AG1214" s="20">
        <f>AG1213*0.76*1.49/1000</f>
        <v>0</v>
      </c>
      <c r="AH1214" s="20">
        <f>AH1213*0.76*1.49/1000</f>
        <v>0</v>
      </c>
      <c r="AI1214" s="20">
        <f>AI1213*0.76*1.49/1000</f>
        <v>0</v>
      </c>
      <c r="AJ1214" s="19"/>
      <c r="AK1214" s="19" t="e">
        <f>#REF!-U1214</f>
        <v>#REF!</v>
      </c>
      <c r="AL1214" s="19" t="e">
        <f>#REF!-#REF!</f>
        <v>#REF!</v>
      </c>
      <c r="AM1214" s="19" t="e">
        <f>Q1214-#REF!</f>
        <v>#REF!</v>
      </c>
      <c r="AN1214" s="19" t="e">
        <f>R1214-#REF!</f>
        <v>#REF!</v>
      </c>
      <c r="AO1214" s="19" t="e">
        <f>#REF!-#REF!</f>
        <v>#REF!</v>
      </c>
      <c r="AP1214" s="223" t="e">
        <f>IF(AK1214&gt;0,AK1214/#REF!*100,"")</f>
        <v>#REF!</v>
      </c>
      <c r="AQ1214" s="223" t="e">
        <f>IF(AL1214&gt;0,AL1214/#REF!*100,"")</f>
        <v>#REF!</v>
      </c>
      <c r="AR1214" s="223" t="e">
        <f t="shared" si="2572"/>
        <v>#REF!</v>
      </c>
      <c r="AS1214" s="223" t="e">
        <f t="shared" si="2573"/>
        <v>#REF!</v>
      </c>
      <c r="AT1214" s="223" t="e">
        <f>IF(AO1214&gt;0,AO1214/#REF!*100,"")</f>
        <v>#REF!</v>
      </c>
    </row>
    <row r="1215" spans="1:46" ht="15" hidden="1" customHeight="1" outlineLevel="1" thickBot="1">
      <c r="A1215" s="2594"/>
      <c r="B1215" s="2583"/>
      <c r="C1215" s="502" t="s">
        <v>303</v>
      </c>
      <c r="D1215" s="23"/>
      <c r="E1215" s="23"/>
      <c r="F1215" s="23"/>
      <c r="G1215" s="141"/>
      <c r="H1215" s="141"/>
      <c r="I1215" s="141"/>
      <c r="J1215" s="141"/>
      <c r="K1215" s="141"/>
      <c r="L1215" s="45">
        <f>SUM(M1215:P1215)</f>
        <v>0</v>
      </c>
      <c r="M1215" s="143"/>
      <c r="N1215" s="26"/>
      <c r="O1215" s="26"/>
      <c r="P1215" s="52"/>
      <c r="Q1215" s="756"/>
      <c r="R1215" s="756"/>
      <c r="S1215" s="756"/>
      <c r="T1215" s="756"/>
      <c r="U1215" s="67"/>
      <c r="V1215" s="126"/>
      <c r="W1215" s="24"/>
      <c r="X1215" s="24"/>
      <c r="Y1215" s="24"/>
      <c r="Z1215" s="45">
        <f>SUM(AA1215:AD1215)</f>
        <v>0</v>
      </c>
      <c r="AA1215" s="143"/>
      <c r="AB1215" s="26"/>
      <c r="AC1215" s="26"/>
      <c r="AD1215" s="52"/>
      <c r="AE1215" s="67"/>
      <c r="AF1215" s="126"/>
      <c r="AG1215" s="24"/>
      <c r="AH1215" s="24"/>
      <c r="AI1215" s="24"/>
      <c r="AJ1215" s="44"/>
      <c r="AK1215" s="19" t="e">
        <f>#REF!-U1215</f>
        <v>#REF!</v>
      </c>
      <c r="AL1215" s="19" t="e">
        <f>#REF!-#REF!</f>
        <v>#REF!</v>
      </c>
      <c r="AM1215" s="19" t="e">
        <f>Q1215-#REF!</f>
        <v>#REF!</v>
      </c>
      <c r="AN1215" s="19" t="e">
        <f>R1215-#REF!</f>
        <v>#REF!</v>
      </c>
      <c r="AO1215" s="19" t="e">
        <f>#REF!-#REF!</f>
        <v>#REF!</v>
      </c>
      <c r="AP1215" s="223" t="e">
        <f>IF(AK1215&gt;0,AK1215/#REF!*100,"")</f>
        <v>#REF!</v>
      </c>
      <c r="AQ1215" s="223" t="e">
        <f>IF(AL1215&gt;0,AL1215/#REF!*100,"")</f>
        <v>#REF!</v>
      </c>
      <c r="AR1215" s="223" t="e">
        <f t="shared" si="2572"/>
        <v>#REF!</v>
      </c>
      <c r="AS1215" s="223" t="e">
        <f t="shared" si="2573"/>
        <v>#REF!</v>
      </c>
      <c r="AT1215" s="223" t="e">
        <f>IF(AO1215&gt;0,AO1215/#REF!*100,"")</f>
        <v>#REF!</v>
      </c>
    </row>
    <row r="1216" spans="1:46" ht="15" hidden="1" customHeight="1" outlineLevel="1" thickBot="1">
      <c r="A1216" s="2594"/>
      <c r="B1216" s="2583"/>
      <c r="C1216" s="503" t="s">
        <v>29</v>
      </c>
      <c r="D1216" s="27"/>
      <c r="E1216" s="27"/>
      <c r="F1216" s="27"/>
      <c r="G1216" s="146"/>
      <c r="H1216" s="146"/>
      <c r="I1216" s="146"/>
      <c r="J1216" s="146"/>
      <c r="K1216" s="146"/>
      <c r="L1216" s="29">
        <f t="shared" ref="L1216:P1216" si="2598">IF(L1194&gt;0,L1214/L1194*100,)</f>
        <v>0</v>
      </c>
      <c r="M1216" s="29">
        <f t="shared" si="2598"/>
        <v>0</v>
      </c>
      <c r="N1216" s="29">
        <f t="shared" si="2598"/>
        <v>0</v>
      </c>
      <c r="O1216" s="29">
        <f t="shared" si="2598"/>
        <v>0</v>
      </c>
      <c r="P1216" s="54">
        <f t="shared" si="2598"/>
        <v>0</v>
      </c>
      <c r="Q1216" s="756"/>
      <c r="R1216" s="756"/>
      <c r="S1216" s="756"/>
      <c r="T1216" s="756"/>
      <c r="U1216" s="67"/>
      <c r="V1216" s="126"/>
      <c r="W1216" s="24"/>
      <c r="X1216" s="24"/>
      <c r="Y1216" s="24"/>
      <c r="Z1216" s="29">
        <f t="shared" ref="Z1216:AD1216" si="2599">IF(Z1194&gt;0,Z1214/Z1194*100,)</f>
        <v>0</v>
      </c>
      <c r="AA1216" s="29">
        <f t="shared" si="2599"/>
        <v>0</v>
      </c>
      <c r="AB1216" s="29">
        <f t="shared" si="2599"/>
        <v>0</v>
      </c>
      <c r="AC1216" s="29">
        <f t="shared" si="2599"/>
        <v>0</v>
      </c>
      <c r="AD1216" s="54">
        <f t="shared" si="2599"/>
        <v>0</v>
      </c>
      <c r="AE1216" s="67"/>
      <c r="AF1216" s="126"/>
      <c r="AG1216" s="24"/>
      <c r="AH1216" s="24"/>
      <c r="AI1216" s="24"/>
      <c r="AJ1216" s="44"/>
      <c r="AK1216" s="19" t="e">
        <f>#REF!-U1216</f>
        <v>#REF!</v>
      </c>
      <c r="AL1216" s="19" t="e">
        <f>#REF!-#REF!</f>
        <v>#REF!</v>
      </c>
      <c r="AM1216" s="19" t="e">
        <f>Q1216-#REF!</f>
        <v>#REF!</v>
      </c>
      <c r="AN1216" s="19" t="e">
        <f>R1216-#REF!</f>
        <v>#REF!</v>
      </c>
      <c r="AO1216" s="19" t="e">
        <f>#REF!-#REF!</f>
        <v>#REF!</v>
      </c>
      <c r="AP1216" s="223" t="e">
        <f>IF(AK1216&gt;0,AK1216/#REF!*100,"")</f>
        <v>#REF!</v>
      </c>
      <c r="AQ1216" s="223" t="e">
        <f>IF(AL1216&gt;0,AL1216/#REF!*100,"")</f>
        <v>#REF!</v>
      </c>
      <c r="AR1216" s="223" t="e">
        <f t="shared" si="2572"/>
        <v>#REF!</v>
      </c>
      <c r="AS1216" s="223" t="e">
        <f t="shared" si="2573"/>
        <v>#REF!</v>
      </c>
      <c r="AT1216" s="223" t="e">
        <f>IF(AO1216&gt;0,AO1216/#REF!*100,"")</f>
        <v>#REF!</v>
      </c>
    </row>
    <row r="1217" spans="1:46" ht="15" hidden="1" customHeight="1" outlineLevel="1" thickBot="1">
      <c r="A1217" s="2594"/>
      <c r="B1217" s="2583"/>
      <c r="C1217" s="503" t="s">
        <v>77</v>
      </c>
      <c r="D1217" s="27"/>
      <c r="E1217" s="27"/>
      <c r="F1217" s="27"/>
      <c r="G1217" s="146"/>
      <c r="H1217" s="146"/>
      <c r="I1217" s="146"/>
      <c r="J1217" s="146"/>
      <c r="K1217" s="146"/>
      <c r="L1217" s="29">
        <f t="shared" ref="L1217:P1217" si="2600">IF(L1200&gt;0,L1214/L1200*100,)</f>
        <v>0</v>
      </c>
      <c r="M1217" s="29">
        <f t="shared" si="2600"/>
        <v>0</v>
      </c>
      <c r="N1217" s="29">
        <f t="shared" si="2600"/>
        <v>0</v>
      </c>
      <c r="O1217" s="29">
        <f t="shared" si="2600"/>
        <v>0</v>
      </c>
      <c r="P1217" s="54">
        <f t="shared" si="2600"/>
        <v>0</v>
      </c>
      <c r="Q1217" s="756"/>
      <c r="R1217" s="756"/>
      <c r="S1217" s="756"/>
      <c r="T1217" s="756"/>
      <c r="U1217" s="67"/>
      <c r="V1217" s="126"/>
      <c r="W1217" s="24"/>
      <c r="X1217" s="24"/>
      <c r="Y1217" s="24"/>
      <c r="Z1217" s="29">
        <f t="shared" ref="Z1217:AD1217" si="2601">IF(Z1200&gt;0,Z1214/Z1200*100,)</f>
        <v>0</v>
      </c>
      <c r="AA1217" s="29">
        <f t="shared" si="2601"/>
        <v>0</v>
      </c>
      <c r="AB1217" s="29">
        <f t="shared" si="2601"/>
        <v>0</v>
      </c>
      <c r="AC1217" s="29">
        <f t="shared" si="2601"/>
        <v>0</v>
      </c>
      <c r="AD1217" s="54">
        <f t="shared" si="2601"/>
        <v>0</v>
      </c>
      <c r="AE1217" s="67"/>
      <c r="AF1217" s="126"/>
      <c r="AG1217" s="24"/>
      <c r="AH1217" s="24"/>
      <c r="AI1217" s="24"/>
      <c r="AJ1217" s="44"/>
      <c r="AK1217" s="19" t="e">
        <f>#REF!-U1217</f>
        <v>#REF!</v>
      </c>
      <c r="AL1217" s="19" t="e">
        <f>#REF!-#REF!</f>
        <v>#REF!</v>
      </c>
      <c r="AM1217" s="19" t="e">
        <f>Q1217-#REF!</f>
        <v>#REF!</v>
      </c>
      <c r="AN1217" s="19" t="e">
        <f>R1217-#REF!</f>
        <v>#REF!</v>
      </c>
      <c r="AO1217" s="19" t="e">
        <f>#REF!-#REF!</f>
        <v>#REF!</v>
      </c>
      <c r="AP1217" s="223" t="e">
        <f>IF(AK1217&gt;0,AK1217/#REF!*100,"")</f>
        <v>#REF!</v>
      </c>
      <c r="AQ1217" s="223" t="e">
        <f>IF(AL1217&gt;0,AL1217/#REF!*100,"")</f>
        <v>#REF!</v>
      </c>
      <c r="AR1217" s="223" t="e">
        <f t="shared" si="2572"/>
        <v>#REF!</v>
      </c>
      <c r="AS1217" s="223" t="e">
        <f t="shared" si="2573"/>
        <v>#REF!</v>
      </c>
      <c r="AT1217" s="223" t="e">
        <f>IF(AO1217&gt;0,AO1217/#REF!*100,"")</f>
        <v>#REF!</v>
      </c>
    </row>
    <row r="1218" spans="1:46" ht="15" hidden="1" customHeight="1" outlineLevel="1" thickBot="1">
      <c r="A1218" s="2594" t="s">
        <v>38</v>
      </c>
      <c r="B1218" s="2583" t="s">
        <v>24</v>
      </c>
      <c r="C1218" s="502" t="s">
        <v>302</v>
      </c>
      <c r="D1218" s="23"/>
      <c r="E1218" s="23"/>
      <c r="F1218" s="23"/>
      <c r="G1218" s="141"/>
      <c r="H1218" s="141"/>
      <c r="I1218" s="141"/>
      <c r="J1218" s="141"/>
      <c r="K1218" s="141"/>
      <c r="L1218" s="45">
        <f>SUM(M1218:P1218)</f>
        <v>0</v>
      </c>
      <c r="M1218" s="143"/>
      <c r="N1218" s="26"/>
      <c r="O1218" s="26"/>
      <c r="P1218" s="52"/>
      <c r="Q1218" s="756"/>
      <c r="R1218" s="756"/>
      <c r="S1218" s="756"/>
      <c r="T1218" s="756"/>
      <c r="U1218" s="20">
        <f t="shared" ref="U1218:Y1220" si="2602">U1222+U1226</f>
        <v>0</v>
      </c>
      <c r="V1218" s="136">
        <f t="shared" si="2602"/>
        <v>0</v>
      </c>
      <c r="W1218" s="20">
        <f t="shared" si="2602"/>
        <v>0</v>
      </c>
      <c r="X1218" s="20">
        <f t="shared" si="2602"/>
        <v>0</v>
      </c>
      <c r="Y1218" s="20">
        <f t="shared" si="2602"/>
        <v>0</v>
      </c>
      <c r="Z1218" s="45">
        <f>SUM(AA1218:AD1218)</f>
        <v>0</v>
      </c>
      <c r="AA1218" s="143"/>
      <c r="AB1218" s="26"/>
      <c r="AC1218" s="26"/>
      <c r="AD1218" s="52"/>
      <c r="AE1218" s="20">
        <f t="shared" ref="AE1218:AI1218" si="2603">AE1222+AE1226</f>
        <v>0</v>
      </c>
      <c r="AF1218" s="136">
        <f t="shared" si="2603"/>
        <v>0</v>
      </c>
      <c r="AG1218" s="20">
        <f t="shared" si="2603"/>
        <v>0</v>
      </c>
      <c r="AH1218" s="20">
        <f t="shared" si="2603"/>
        <v>0</v>
      </c>
      <c r="AI1218" s="20">
        <f t="shared" si="2603"/>
        <v>0</v>
      </c>
      <c r="AJ1218" s="19"/>
      <c r="AK1218" s="19" t="e">
        <f>#REF!-U1218</f>
        <v>#REF!</v>
      </c>
      <c r="AL1218" s="19" t="e">
        <f>#REF!-#REF!</f>
        <v>#REF!</v>
      </c>
      <c r="AM1218" s="19" t="e">
        <f>Q1218-#REF!</f>
        <v>#REF!</v>
      </c>
      <c r="AN1218" s="19" t="e">
        <f>R1218-#REF!</f>
        <v>#REF!</v>
      </c>
      <c r="AO1218" s="19" t="e">
        <f>#REF!-#REF!</f>
        <v>#REF!</v>
      </c>
      <c r="AP1218" s="223" t="e">
        <f>IF(AK1218&gt;0,AK1218/#REF!*100,"")</f>
        <v>#REF!</v>
      </c>
      <c r="AQ1218" s="223" t="e">
        <f>IF(AL1218&gt;0,AL1218/#REF!*100,"")</f>
        <v>#REF!</v>
      </c>
      <c r="AR1218" s="223" t="e">
        <f t="shared" si="2572"/>
        <v>#REF!</v>
      </c>
      <c r="AS1218" s="223" t="e">
        <f t="shared" si="2573"/>
        <v>#REF!</v>
      </c>
      <c r="AT1218" s="223" t="e">
        <f>IF(AO1218&gt;0,AO1218/#REF!*100,"")</f>
        <v>#REF!</v>
      </c>
    </row>
    <row r="1219" spans="1:46" ht="15" hidden="1" customHeight="1" outlineLevel="1" thickBot="1">
      <c r="A1219" s="2594"/>
      <c r="B1219" s="2583"/>
      <c r="C1219" s="502" t="s">
        <v>303</v>
      </c>
      <c r="D1219" s="23"/>
      <c r="E1219" s="23"/>
      <c r="F1219" s="23"/>
      <c r="G1219" s="141"/>
      <c r="H1219" s="141"/>
      <c r="I1219" s="141"/>
      <c r="J1219" s="141"/>
      <c r="K1219" s="141"/>
      <c r="L1219" s="45">
        <f>SUM(M1219:P1219)</f>
        <v>0</v>
      </c>
      <c r="M1219" s="143"/>
      <c r="N1219" s="26"/>
      <c r="O1219" s="26"/>
      <c r="P1219" s="52"/>
      <c r="Q1219" s="756"/>
      <c r="R1219" s="756"/>
      <c r="S1219" s="756"/>
      <c r="T1219" s="756"/>
      <c r="U1219" s="20">
        <f t="shared" si="2602"/>
        <v>0</v>
      </c>
      <c r="V1219" s="136">
        <f t="shared" si="2602"/>
        <v>0</v>
      </c>
      <c r="W1219" s="20">
        <f t="shared" si="2602"/>
        <v>0</v>
      </c>
      <c r="X1219" s="20">
        <f t="shared" si="2602"/>
        <v>0</v>
      </c>
      <c r="Y1219" s="20">
        <f t="shared" si="2602"/>
        <v>0</v>
      </c>
      <c r="Z1219" s="45">
        <f>SUM(AA1219:AD1219)</f>
        <v>0</v>
      </c>
      <c r="AA1219" s="143"/>
      <c r="AB1219" s="26"/>
      <c r="AC1219" s="26"/>
      <c r="AD1219" s="52"/>
      <c r="AE1219" s="20">
        <f t="shared" ref="AE1219:AI1219" si="2604">AE1223+AE1227</f>
        <v>0</v>
      </c>
      <c r="AF1219" s="136">
        <f t="shared" si="2604"/>
        <v>0</v>
      </c>
      <c r="AG1219" s="20">
        <f t="shared" si="2604"/>
        <v>0</v>
      </c>
      <c r="AH1219" s="20">
        <f t="shared" si="2604"/>
        <v>0</v>
      </c>
      <c r="AI1219" s="20">
        <f t="shared" si="2604"/>
        <v>0</v>
      </c>
      <c r="AJ1219" s="19"/>
      <c r="AK1219" s="19" t="e">
        <f>#REF!-U1219</f>
        <v>#REF!</v>
      </c>
      <c r="AL1219" s="19" t="e">
        <f>#REF!-#REF!</f>
        <v>#REF!</v>
      </c>
      <c r="AM1219" s="19" t="e">
        <f>Q1219-#REF!</f>
        <v>#REF!</v>
      </c>
      <c r="AN1219" s="19" t="e">
        <f>R1219-#REF!</f>
        <v>#REF!</v>
      </c>
      <c r="AO1219" s="19" t="e">
        <f>#REF!-#REF!</f>
        <v>#REF!</v>
      </c>
      <c r="AP1219" s="223" t="e">
        <f>IF(AK1219&gt;0,AK1219/#REF!*100,"")</f>
        <v>#REF!</v>
      </c>
      <c r="AQ1219" s="223" t="e">
        <f>IF(AL1219&gt;0,AL1219/#REF!*100,"")</f>
        <v>#REF!</v>
      </c>
      <c r="AR1219" s="223" t="e">
        <f t="shared" si="2572"/>
        <v>#REF!</v>
      </c>
      <c r="AS1219" s="223" t="e">
        <f t="shared" si="2573"/>
        <v>#REF!</v>
      </c>
      <c r="AT1219" s="223" t="e">
        <f>IF(AO1219&gt;0,AO1219/#REF!*100,"")</f>
        <v>#REF!</v>
      </c>
    </row>
    <row r="1220" spans="1:46" ht="15" hidden="1" customHeight="1" outlineLevel="1" thickBot="1">
      <c r="A1220" s="2594"/>
      <c r="B1220" s="2583"/>
      <c r="C1220" s="503" t="s">
        <v>30</v>
      </c>
      <c r="D1220" s="27"/>
      <c r="E1220" s="27"/>
      <c r="F1220" s="27"/>
      <c r="G1220" s="146"/>
      <c r="H1220" s="146"/>
      <c r="I1220" s="146"/>
      <c r="J1220" s="146"/>
      <c r="K1220" s="146"/>
      <c r="L1220" s="29">
        <f t="shared" ref="L1220:P1220" si="2605">IF(L1195&gt;0,L1218/L1195*100,)</f>
        <v>0</v>
      </c>
      <c r="M1220" s="29">
        <f t="shared" si="2605"/>
        <v>0</v>
      </c>
      <c r="N1220" s="29">
        <f t="shared" si="2605"/>
        <v>0</v>
      </c>
      <c r="O1220" s="29">
        <f t="shared" si="2605"/>
        <v>0</v>
      </c>
      <c r="P1220" s="54">
        <f t="shared" si="2605"/>
        <v>0</v>
      </c>
      <c r="Q1220" s="756"/>
      <c r="R1220" s="756"/>
      <c r="S1220" s="756"/>
      <c r="T1220" s="756"/>
      <c r="U1220" s="20">
        <f t="shared" si="2602"/>
        <v>0</v>
      </c>
      <c r="V1220" s="136">
        <f t="shared" si="2602"/>
        <v>0</v>
      </c>
      <c r="W1220" s="20">
        <f t="shared" si="2602"/>
        <v>0</v>
      </c>
      <c r="X1220" s="20">
        <f t="shared" si="2602"/>
        <v>0</v>
      </c>
      <c r="Y1220" s="20">
        <f t="shared" si="2602"/>
        <v>0</v>
      </c>
      <c r="Z1220" s="29">
        <f t="shared" ref="Z1220:AD1220" si="2606">IF(Z1195&gt;0,Z1218/Z1195*100,)</f>
        <v>0</v>
      </c>
      <c r="AA1220" s="29">
        <f t="shared" si="2606"/>
        <v>0</v>
      </c>
      <c r="AB1220" s="29">
        <f t="shared" si="2606"/>
        <v>0</v>
      </c>
      <c r="AC1220" s="29">
        <f t="shared" si="2606"/>
        <v>0</v>
      </c>
      <c r="AD1220" s="54">
        <f t="shared" si="2606"/>
        <v>0</v>
      </c>
      <c r="AE1220" s="20">
        <f t="shared" ref="AE1220:AI1220" si="2607">AE1224+AE1228</f>
        <v>0</v>
      </c>
      <c r="AF1220" s="136">
        <f t="shared" si="2607"/>
        <v>0</v>
      </c>
      <c r="AG1220" s="20">
        <f t="shared" si="2607"/>
        <v>0</v>
      </c>
      <c r="AH1220" s="20">
        <f t="shared" si="2607"/>
        <v>0</v>
      </c>
      <c r="AI1220" s="20">
        <f t="shared" si="2607"/>
        <v>0</v>
      </c>
      <c r="AJ1220" s="19"/>
      <c r="AK1220" s="19" t="e">
        <f>#REF!-U1220</f>
        <v>#REF!</v>
      </c>
      <c r="AL1220" s="19" t="e">
        <f>#REF!-#REF!</f>
        <v>#REF!</v>
      </c>
      <c r="AM1220" s="19" t="e">
        <f>Q1220-#REF!</f>
        <v>#REF!</v>
      </c>
      <c r="AN1220" s="19" t="e">
        <f>R1220-#REF!</f>
        <v>#REF!</v>
      </c>
      <c r="AO1220" s="19" t="e">
        <f>#REF!-#REF!</f>
        <v>#REF!</v>
      </c>
      <c r="AP1220" s="223" t="e">
        <f>IF(AK1220&gt;0,AK1220/#REF!*100,"")</f>
        <v>#REF!</v>
      </c>
      <c r="AQ1220" s="223" t="e">
        <f>IF(AL1220&gt;0,AL1220/#REF!*100,"")</f>
        <v>#REF!</v>
      </c>
      <c r="AR1220" s="223" t="e">
        <f t="shared" si="2572"/>
        <v>#REF!</v>
      </c>
      <c r="AS1220" s="223" t="e">
        <f t="shared" si="2573"/>
        <v>#REF!</v>
      </c>
      <c r="AT1220" s="223" t="e">
        <f>IF(AO1220&gt;0,AO1220/#REF!*100,"")</f>
        <v>#REF!</v>
      </c>
    </row>
    <row r="1221" spans="1:46" ht="15" hidden="1" customHeight="1" outlineLevel="1" thickBot="1">
      <c r="A1221" s="2594"/>
      <c r="B1221" s="2583"/>
      <c r="C1221" s="503" t="s">
        <v>78</v>
      </c>
      <c r="D1221" s="27"/>
      <c r="E1221" s="27"/>
      <c r="F1221" s="27"/>
      <c r="G1221" s="146"/>
      <c r="H1221" s="146"/>
      <c r="I1221" s="146"/>
      <c r="J1221" s="146"/>
      <c r="K1221" s="146"/>
      <c r="L1221" s="29">
        <f t="shared" ref="L1221:P1221" si="2608">IF(L1201&gt;0,L1218/L1201*100,)</f>
        <v>0</v>
      </c>
      <c r="M1221" s="29">
        <f t="shared" si="2608"/>
        <v>0</v>
      </c>
      <c r="N1221" s="29">
        <f t="shared" si="2608"/>
        <v>0</v>
      </c>
      <c r="O1221" s="29">
        <f t="shared" si="2608"/>
        <v>0</v>
      </c>
      <c r="P1221" s="54">
        <f t="shared" si="2608"/>
        <v>0</v>
      </c>
      <c r="Q1221" s="756"/>
      <c r="R1221" s="756"/>
      <c r="S1221" s="756"/>
      <c r="T1221" s="756"/>
      <c r="U1221" s="67"/>
      <c r="V1221" s="126"/>
      <c r="W1221" s="24"/>
      <c r="X1221" s="24"/>
      <c r="Y1221" s="24"/>
      <c r="Z1221" s="29">
        <f t="shared" ref="Z1221:AD1221" si="2609">IF(Z1201&gt;0,Z1218/Z1201*100,)</f>
        <v>0</v>
      </c>
      <c r="AA1221" s="29">
        <f t="shared" si="2609"/>
        <v>0</v>
      </c>
      <c r="AB1221" s="29">
        <f t="shared" si="2609"/>
        <v>0</v>
      </c>
      <c r="AC1221" s="29">
        <f t="shared" si="2609"/>
        <v>0</v>
      </c>
      <c r="AD1221" s="54">
        <f t="shared" si="2609"/>
        <v>0</v>
      </c>
      <c r="AE1221" s="67"/>
      <c r="AF1221" s="126"/>
      <c r="AG1221" s="24"/>
      <c r="AH1221" s="24"/>
      <c r="AI1221" s="24"/>
      <c r="AJ1221" s="44"/>
      <c r="AK1221" s="19" t="e">
        <f>#REF!-U1221</f>
        <v>#REF!</v>
      </c>
      <c r="AL1221" s="19" t="e">
        <f>#REF!-#REF!</f>
        <v>#REF!</v>
      </c>
      <c r="AM1221" s="19" t="e">
        <f>Q1221-#REF!</f>
        <v>#REF!</v>
      </c>
      <c r="AN1221" s="19" t="e">
        <f>R1221-#REF!</f>
        <v>#REF!</v>
      </c>
      <c r="AO1221" s="19" t="e">
        <f>#REF!-#REF!</f>
        <v>#REF!</v>
      </c>
      <c r="AP1221" s="223" t="e">
        <f>IF(AK1221&gt;0,AK1221/#REF!*100,"")</f>
        <v>#REF!</v>
      </c>
      <c r="AQ1221" s="223" t="e">
        <f>IF(AL1221&gt;0,AL1221/#REF!*100,"")</f>
        <v>#REF!</v>
      </c>
      <c r="AR1221" s="223" t="e">
        <f t="shared" si="2572"/>
        <v>#REF!</v>
      </c>
      <c r="AS1221" s="223" t="e">
        <f t="shared" si="2573"/>
        <v>#REF!</v>
      </c>
      <c r="AT1221" s="223" t="e">
        <f>IF(AO1221&gt;0,AO1221/#REF!*100,"")</f>
        <v>#REF!</v>
      </c>
    </row>
    <row r="1222" spans="1:46" ht="15" hidden="1" customHeight="1" outlineLevel="1" thickBot="1">
      <c r="A1222" s="2592">
        <v>5</v>
      </c>
      <c r="B1222" s="2578" t="s">
        <v>60</v>
      </c>
      <c r="C1222" s="502" t="s">
        <v>302</v>
      </c>
      <c r="D1222" s="30"/>
      <c r="E1222" s="30"/>
      <c r="F1222" s="30"/>
      <c r="G1222" s="147"/>
      <c r="H1222" s="147"/>
      <c r="I1222" s="147"/>
      <c r="J1222" s="147"/>
      <c r="K1222" s="147"/>
      <c r="L1222" s="45">
        <f>SUM(M1222:P1222)</f>
        <v>0</v>
      </c>
      <c r="M1222" s="143"/>
      <c r="N1222" s="26"/>
      <c r="O1222" s="26"/>
      <c r="P1222" s="52"/>
      <c r="Q1222" s="756"/>
      <c r="R1222" s="756"/>
      <c r="S1222" s="756"/>
      <c r="T1222" s="756"/>
      <c r="U1222" s="67"/>
      <c r="V1222" s="126"/>
      <c r="W1222" s="24"/>
      <c r="X1222" s="24"/>
      <c r="Y1222" s="24"/>
      <c r="Z1222" s="45">
        <f>SUM(AA1222:AD1222)</f>
        <v>0</v>
      </c>
      <c r="AA1222" s="143"/>
      <c r="AB1222" s="26"/>
      <c r="AC1222" s="26"/>
      <c r="AD1222" s="52"/>
      <c r="AE1222" s="67"/>
      <c r="AF1222" s="126"/>
      <c r="AG1222" s="24"/>
      <c r="AH1222" s="24"/>
      <c r="AI1222" s="24"/>
      <c r="AJ1222" s="44"/>
      <c r="AK1222" s="19" t="e">
        <f>#REF!-U1222</f>
        <v>#REF!</v>
      </c>
      <c r="AL1222" s="19" t="e">
        <f>#REF!-#REF!</f>
        <v>#REF!</v>
      </c>
      <c r="AM1222" s="19" t="e">
        <f>Q1222-#REF!</f>
        <v>#REF!</v>
      </c>
      <c r="AN1222" s="19" t="e">
        <f>R1222-#REF!</f>
        <v>#REF!</v>
      </c>
      <c r="AO1222" s="19" t="e">
        <f>#REF!-#REF!</f>
        <v>#REF!</v>
      </c>
      <c r="AP1222" s="223" t="e">
        <f>IF(AK1222&gt;0,AK1222/#REF!*100,"")</f>
        <v>#REF!</v>
      </c>
      <c r="AQ1222" s="223" t="e">
        <f>IF(AL1222&gt;0,AL1222/#REF!*100,"")</f>
        <v>#REF!</v>
      </c>
      <c r="AR1222" s="223" t="e">
        <f t="shared" si="2572"/>
        <v>#REF!</v>
      </c>
      <c r="AS1222" s="223" t="e">
        <f t="shared" si="2573"/>
        <v>#REF!</v>
      </c>
      <c r="AT1222" s="223" t="e">
        <f>IF(AO1222&gt;0,AO1222/#REF!*100,"")</f>
        <v>#REF!</v>
      </c>
    </row>
    <row r="1223" spans="1:46" ht="15" hidden="1" customHeight="1" outlineLevel="1" thickBot="1">
      <c r="A1223" s="2593"/>
      <c r="B1223" s="2579"/>
      <c r="C1223" s="502" t="s">
        <v>79</v>
      </c>
      <c r="D1223" s="30"/>
      <c r="E1223" s="30"/>
      <c r="F1223" s="30"/>
      <c r="G1223" s="147"/>
      <c r="H1223" s="147"/>
      <c r="I1223" s="147"/>
      <c r="J1223" s="147"/>
      <c r="K1223" s="147"/>
      <c r="L1223" s="29">
        <f t="shared" ref="L1223:P1223" si="2610">IF(L1202&gt;0,L1222/L1202*100,)</f>
        <v>0</v>
      </c>
      <c r="M1223" s="29">
        <f t="shared" si="2610"/>
        <v>0</v>
      </c>
      <c r="N1223" s="29">
        <f t="shared" si="2610"/>
        <v>0</v>
      </c>
      <c r="O1223" s="29">
        <f t="shared" si="2610"/>
        <v>0</v>
      </c>
      <c r="P1223" s="54">
        <f t="shared" si="2610"/>
        <v>0</v>
      </c>
      <c r="Q1223" s="756"/>
      <c r="R1223" s="756"/>
      <c r="S1223" s="756"/>
      <c r="T1223" s="756"/>
      <c r="U1223" s="20">
        <f t="shared" ref="U1223" si="2611">U1222*0.85*1.45/1000</f>
        <v>0</v>
      </c>
      <c r="V1223" s="136">
        <f>V1222*0.85*1.45/1000</f>
        <v>0</v>
      </c>
      <c r="W1223" s="20">
        <f>W1222*0.85*1.45/1000</f>
        <v>0</v>
      </c>
      <c r="X1223" s="20">
        <f>X1222*0.85*1.45/1000</f>
        <v>0</v>
      </c>
      <c r="Y1223" s="20">
        <f>Y1222*0.85*1.45/1000</f>
        <v>0</v>
      </c>
      <c r="Z1223" s="29">
        <f t="shared" ref="Z1223:AD1223" si="2612">IF(Z1202&gt;0,Z1222/Z1202*100,)</f>
        <v>0</v>
      </c>
      <c r="AA1223" s="29">
        <f t="shared" si="2612"/>
        <v>0</v>
      </c>
      <c r="AB1223" s="29">
        <f t="shared" si="2612"/>
        <v>0</v>
      </c>
      <c r="AC1223" s="29">
        <f t="shared" si="2612"/>
        <v>0</v>
      </c>
      <c r="AD1223" s="54">
        <f t="shared" si="2612"/>
        <v>0</v>
      </c>
      <c r="AE1223" s="20">
        <f t="shared" ref="AE1223" si="2613">AE1222*0.85*1.45/1000</f>
        <v>0</v>
      </c>
      <c r="AF1223" s="136">
        <f>AF1222*0.85*1.45/1000</f>
        <v>0</v>
      </c>
      <c r="AG1223" s="20">
        <f>AG1222*0.85*1.45/1000</f>
        <v>0</v>
      </c>
      <c r="AH1223" s="20">
        <f>AH1222*0.85*1.45/1000</f>
        <v>0</v>
      </c>
      <c r="AI1223" s="20">
        <f>AI1222*0.85*1.45/1000</f>
        <v>0</v>
      </c>
      <c r="AJ1223" s="19"/>
      <c r="AK1223" s="19" t="e">
        <f>#REF!-U1223</f>
        <v>#REF!</v>
      </c>
      <c r="AL1223" s="19" t="e">
        <f>#REF!-#REF!</f>
        <v>#REF!</v>
      </c>
      <c r="AM1223" s="19" t="e">
        <f>Q1223-#REF!</f>
        <v>#REF!</v>
      </c>
      <c r="AN1223" s="19" t="e">
        <f>R1223-#REF!</f>
        <v>#REF!</v>
      </c>
      <c r="AO1223" s="19" t="e">
        <f>#REF!-#REF!</f>
        <v>#REF!</v>
      </c>
      <c r="AP1223" s="223" t="e">
        <f>IF(AK1223&gt;0,AK1223/#REF!*100,"")</f>
        <v>#REF!</v>
      </c>
      <c r="AQ1223" s="223" t="e">
        <f>IF(AL1223&gt;0,AL1223/#REF!*100,"")</f>
        <v>#REF!</v>
      </c>
      <c r="AR1223" s="223" t="e">
        <f t="shared" si="2572"/>
        <v>#REF!</v>
      </c>
      <c r="AS1223" s="223" t="e">
        <f t="shared" si="2573"/>
        <v>#REF!</v>
      </c>
      <c r="AT1223" s="223" t="e">
        <f>IF(AO1223&gt;0,AO1223/#REF!*100,"")</f>
        <v>#REF!</v>
      </c>
    </row>
    <row r="1224" spans="1:46" ht="15" hidden="1" customHeight="1" outlineLevel="1" thickBot="1">
      <c r="A1224" s="2592" t="s">
        <v>39</v>
      </c>
      <c r="B1224" s="2580" t="s">
        <v>21</v>
      </c>
      <c r="C1224" s="502" t="s">
        <v>302</v>
      </c>
      <c r="D1224" s="23"/>
      <c r="E1224" s="23"/>
      <c r="F1224" s="23"/>
      <c r="G1224" s="141"/>
      <c r="H1224" s="141"/>
      <c r="I1224" s="141"/>
      <c r="J1224" s="141"/>
      <c r="K1224" s="141"/>
      <c r="L1224" s="45">
        <f>SUM(M1224:P1224)</f>
        <v>0</v>
      </c>
      <c r="M1224" s="143"/>
      <c r="N1224" s="26"/>
      <c r="O1224" s="26"/>
      <c r="P1224" s="52"/>
      <c r="Q1224" s="756"/>
      <c r="R1224" s="756"/>
      <c r="S1224" s="756"/>
      <c r="T1224" s="756"/>
      <c r="U1224" s="67"/>
      <c r="V1224" s="126"/>
      <c r="W1224" s="24"/>
      <c r="X1224" s="24"/>
      <c r="Y1224" s="24"/>
      <c r="Z1224" s="45">
        <f>SUM(AA1224:AD1224)</f>
        <v>0</v>
      </c>
      <c r="AA1224" s="143"/>
      <c r="AB1224" s="26"/>
      <c r="AC1224" s="26"/>
      <c r="AD1224" s="52"/>
      <c r="AE1224" s="67"/>
      <c r="AF1224" s="126"/>
      <c r="AG1224" s="24"/>
      <c r="AH1224" s="24"/>
      <c r="AI1224" s="24"/>
      <c r="AJ1224" s="44"/>
      <c r="AK1224" s="19" t="e">
        <f>#REF!-U1224</f>
        <v>#REF!</v>
      </c>
      <c r="AL1224" s="19" t="e">
        <f>#REF!-#REF!</f>
        <v>#REF!</v>
      </c>
      <c r="AM1224" s="19" t="e">
        <f>Q1224-#REF!</f>
        <v>#REF!</v>
      </c>
      <c r="AN1224" s="19" t="e">
        <f>R1224-#REF!</f>
        <v>#REF!</v>
      </c>
      <c r="AO1224" s="19" t="e">
        <f>#REF!-#REF!</f>
        <v>#REF!</v>
      </c>
      <c r="AP1224" s="223" t="e">
        <f>IF(AK1224&gt;0,AK1224/#REF!*100,"")</f>
        <v>#REF!</v>
      </c>
      <c r="AQ1224" s="223" t="e">
        <f>IF(AL1224&gt;0,AL1224/#REF!*100,"")</f>
        <v>#REF!</v>
      </c>
      <c r="AR1224" s="223" t="e">
        <f t="shared" si="2572"/>
        <v>#REF!</v>
      </c>
      <c r="AS1224" s="223" t="e">
        <f t="shared" si="2573"/>
        <v>#REF!</v>
      </c>
      <c r="AT1224" s="223" t="e">
        <f>IF(AO1224&gt;0,AO1224/#REF!*100,"")</f>
        <v>#REF!</v>
      </c>
    </row>
    <row r="1225" spans="1:46" ht="15" hidden="1" customHeight="1" outlineLevel="1" thickBot="1">
      <c r="A1225" s="2593"/>
      <c r="B1225" s="2581"/>
      <c r="C1225" s="503" t="s">
        <v>80</v>
      </c>
      <c r="D1225" s="27"/>
      <c r="E1225" s="27"/>
      <c r="F1225" s="27"/>
      <c r="G1225" s="146"/>
      <c r="H1225" s="146"/>
      <c r="I1225" s="146"/>
      <c r="J1225" s="146"/>
      <c r="K1225" s="146"/>
      <c r="L1225" s="29">
        <f t="shared" ref="L1225:P1225" si="2614">IF(L1206&gt;0,L1224/L1206*100,)</f>
        <v>0</v>
      </c>
      <c r="M1225" s="29">
        <f t="shared" si="2614"/>
        <v>0</v>
      </c>
      <c r="N1225" s="29">
        <f t="shared" si="2614"/>
        <v>0</v>
      </c>
      <c r="O1225" s="29">
        <f t="shared" si="2614"/>
        <v>0</v>
      </c>
      <c r="P1225" s="54">
        <f t="shared" si="2614"/>
        <v>0</v>
      </c>
      <c r="Q1225" s="756"/>
      <c r="R1225" s="756"/>
      <c r="S1225" s="756"/>
      <c r="T1225" s="756"/>
      <c r="U1225" s="67"/>
      <c r="V1225" s="126"/>
      <c r="W1225" s="24"/>
      <c r="X1225" s="24"/>
      <c r="Y1225" s="24"/>
      <c r="Z1225" s="29">
        <f t="shared" ref="Z1225:AD1225" si="2615">IF(Z1206&gt;0,Z1224/Z1206*100,)</f>
        <v>0</v>
      </c>
      <c r="AA1225" s="29">
        <f t="shared" si="2615"/>
        <v>0</v>
      </c>
      <c r="AB1225" s="29">
        <f t="shared" si="2615"/>
        <v>0</v>
      </c>
      <c r="AC1225" s="29">
        <f t="shared" si="2615"/>
        <v>0</v>
      </c>
      <c r="AD1225" s="54">
        <f t="shared" si="2615"/>
        <v>0</v>
      </c>
      <c r="AE1225" s="67"/>
      <c r="AF1225" s="126"/>
      <c r="AG1225" s="24"/>
      <c r="AH1225" s="24"/>
      <c r="AI1225" s="24"/>
      <c r="AJ1225" s="44"/>
      <c r="AK1225" s="19" t="e">
        <f>#REF!-U1225</f>
        <v>#REF!</v>
      </c>
      <c r="AL1225" s="19" t="e">
        <f>#REF!-#REF!</f>
        <v>#REF!</v>
      </c>
      <c r="AM1225" s="19" t="e">
        <f>Q1225-#REF!</f>
        <v>#REF!</v>
      </c>
      <c r="AN1225" s="19" t="e">
        <f>R1225-#REF!</f>
        <v>#REF!</v>
      </c>
      <c r="AO1225" s="19" t="e">
        <f>#REF!-#REF!</f>
        <v>#REF!</v>
      </c>
      <c r="AP1225" s="223" t="e">
        <f>IF(AK1225&gt;0,AK1225/#REF!*100,"")</f>
        <v>#REF!</v>
      </c>
      <c r="AQ1225" s="223" t="e">
        <f>IF(AL1225&gt;0,AL1225/#REF!*100,"")</f>
        <v>#REF!</v>
      </c>
      <c r="AR1225" s="223" t="e">
        <f t="shared" si="2572"/>
        <v>#REF!</v>
      </c>
      <c r="AS1225" s="223" t="e">
        <f t="shared" si="2573"/>
        <v>#REF!</v>
      </c>
      <c r="AT1225" s="223" t="e">
        <f>IF(AO1225&gt;0,AO1225/#REF!*100,"")</f>
        <v>#REF!</v>
      </c>
    </row>
    <row r="1226" spans="1:46" ht="15" hidden="1" customHeight="1" outlineLevel="1" thickBot="1">
      <c r="A1226" s="2592" t="s">
        <v>40</v>
      </c>
      <c r="B1226" s="2563" t="s">
        <v>22</v>
      </c>
      <c r="C1226" s="502" t="s">
        <v>302</v>
      </c>
      <c r="D1226" s="23"/>
      <c r="E1226" s="23"/>
      <c r="F1226" s="23"/>
      <c r="G1226" s="141"/>
      <c r="H1226" s="141"/>
      <c r="I1226" s="141"/>
      <c r="J1226" s="141"/>
      <c r="K1226" s="141"/>
      <c r="L1226" s="45">
        <f>SUM(M1226:P1226)</f>
        <v>0</v>
      </c>
      <c r="M1226" s="143"/>
      <c r="N1226" s="26"/>
      <c r="O1226" s="26"/>
      <c r="P1226" s="52"/>
      <c r="Q1226" s="756"/>
      <c r="R1226" s="756"/>
      <c r="S1226" s="756"/>
      <c r="T1226" s="756"/>
      <c r="U1226" s="67"/>
      <c r="V1226" s="126"/>
      <c r="W1226" s="24"/>
      <c r="X1226" s="24"/>
      <c r="Y1226" s="24"/>
      <c r="Z1226" s="45">
        <f>SUM(AA1226:AD1226)</f>
        <v>0</v>
      </c>
      <c r="AA1226" s="143"/>
      <c r="AB1226" s="26"/>
      <c r="AC1226" s="26"/>
      <c r="AD1226" s="52"/>
      <c r="AE1226" s="67"/>
      <c r="AF1226" s="126"/>
      <c r="AG1226" s="24"/>
      <c r="AH1226" s="24"/>
      <c r="AI1226" s="24"/>
      <c r="AJ1226" s="44"/>
      <c r="AK1226" s="19" t="e">
        <f>#REF!-U1226</f>
        <v>#REF!</v>
      </c>
      <c r="AL1226" s="19" t="e">
        <f>#REF!-#REF!</f>
        <v>#REF!</v>
      </c>
      <c r="AM1226" s="19" t="e">
        <f>Q1226-#REF!</f>
        <v>#REF!</v>
      </c>
      <c r="AN1226" s="19" t="e">
        <f>R1226-#REF!</f>
        <v>#REF!</v>
      </c>
      <c r="AO1226" s="19" t="e">
        <f>#REF!-#REF!</f>
        <v>#REF!</v>
      </c>
      <c r="AP1226" s="223" t="e">
        <f>IF(AK1226&gt;0,AK1226/#REF!*100,"")</f>
        <v>#REF!</v>
      </c>
      <c r="AQ1226" s="223" t="e">
        <f>IF(AL1226&gt;0,AL1226/#REF!*100,"")</f>
        <v>#REF!</v>
      </c>
      <c r="AR1226" s="223" t="e">
        <f t="shared" si="2572"/>
        <v>#REF!</v>
      </c>
      <c r="AS1226" s="223" t="e">
        <f t="shared" si="2573"/>
        <v>#REF!</v>
      </c>
      <c r="AT1226" s="223" t="e">
        <f>IF(AO1226&gt;0,AO1226/#REF!*100,"")</f>
        <v>#REF!</v>
      </c>
    </row>
    <row r="1227" spans="1:46" ht="15" hidden="1" customHeight="1" outlineLevel="1" thickBot="1">
      <c r="A1227" s="2593"/>
      <c r="B1227" s="2564"/>
      <c r="C1227" s="503" t="s">
        <v>81</v>
      </c>
      <c r="D1227" s="27"/>
      <c r="E1227" s="27"/>
      <c r="F1227" s="27"/>
      <c r="G1227" s="146"/>
      <c r="H1227" s="146"/>
      <c r="I1227" s="146"/>
      <c r="J1227" s="146"/>
      <c r="K1227" s="146"/>
      <c r="L1227" s="29">
        <f t="shared" ref="L1227:P1227" si="2616">IF(L1210&gt;0,L1226/L1210*100,)</f>
        <v>0</v>
      </c>
      <c r="M1227" s="29">
        <f t="shared" si="2616"/>
        <v>0</v>
      </c>
      <c r="N1227" s="29">
        <f t="shared" si="2616"/>
        <v>0</v>
      </c>
      <c r="O1227" s="29">
        <f t="shared" si="2616"/>
        <v>0</v>
      </c>
      <c r="P1227" s="54">
        <f t="shared" si="2616"/>
        <v>0</v>
      </c>
      <c r="Q1227" s="756"/>
      <c r="R1227" s="756"/>
      <c r="S1227" s="756"/>
      <c r="T1227" s="756"/>
      <c r="U1227" s="20">
        <f t="shared" ref="U1227" si="2617">U1226*0.85*1.45/1000</f>
        <v>0</v>
      </c>
      <c r="V1227" s="136">
        <f>V1226*0.85*1.45/1000</f>
        <v>0</v>
      </c>
      <c r="W1227" s="20">
        <f>W1226*0.85*1.45/1000</f>
        <v>0</v>
      </c>
      <c r="X1227" s="20">
        <f>X1226*0.85*1.45/1000</f>
        <v>0</v>
      </c>
      <c r="Y1227" s="20">
        <f>Y1226*0.85*1.45/1000</f>
        <v>0</v>
      </c>
      <c r="Z1227" s="29">
        <f t="shared" ref="Z1227:AD1227" si="2618">IF(Z1210&gt;0,Z1226/Z1210*100,)</f>
        <v>0</v>
      </c>
      <c r="AA1227" s="29">
        <f t="shared" si="2618"/>
        <v>0</v>
      </c>
      <c r="AB1227" s="29">
        <f t="shared" si="2618"/>
        <v>0</v>
      </c>
      <c r="AC1227" s="29">
        <f t="shared" si="2618"/>
        <v>0</v>
      </c>
      <c r="AD1227" s="54">
        <f t="shared" si="2618"/>
        <v>0</v>
      </c>
      <c r="AE1227" s="20">
        <f t="shared" ref="AE1227" si="2619">AE1226*0.85*1.45/1000</f>
        <v>0</v>
      </c>
      <c r="AF1227" s="136">
        <f>AF1226*0.85*1.45/1000</f>
        <v>0</v>
      </c>
      <c r="AG1227" s="20">
        <f>AG1226*0.85*1.45/1000</f>
        <v>0</v>
      </c>
      <c r="AH1227" s="20">
        <f>AH1226*0.85*1.45/1000</f>
        <v>0</v>
      </c>
      <c r="AI1227" s="20">
        <f>AI1226*0.85*1.45/1000</f>
        <v>0</v>
      </c>
      <c r="AJ1227" s="19"/>
      <c r="AK1227" s="19" t="e">
        <f>#REF!-U1227</f>
        <v>#REF!</v>
      </c>
      <c r="AL1227" s="19" t="e">
        <f>#REF!-#REF!</f>
        <v>#REF!</v>
      </c>
      <c r="AM1227" s="19" t="e">
        <f>Q1227-#REF!</f>
        <v>#REF!</v>
      </c>
      <c r="AN1227" s="19" t="e">
        <f>R1227-#REF!</f>
        <v>#REF!</v>
      </c>
      <c r="AO1227" s="19" t="e">
        <f>#REF!-#REF!</f>
        <v>#REF!</v>
      </c>
      <c r="AP1227" s="223" t="e">
        <f>IF(AK1227&gt;0,AK1227/#REF!*100,"")</f>
        <v>#REF!</v>
      </c>
      <c r="AQ1227" s="223" t="e">
        <f>IF(AL1227&gt;0,AL1227/#REF!*100,"")</f>
        <v>#REF!</v>
      </c>
      <c r="AR1227" s="223" t="e">
        <f t="shared" si="2572"/>
        <v>#REF!</v>
      </c>
      <c r="AS1227" s="223" t="e">
        <f t="shared" si="2573"/>
        <v>#REF!</v>
      </c>
      <c r="AT1227" s="223" t="e">
        <f>IF(AO1227&gt;0,AO1227/#REF!*100,"")</f>
        <v>#REF!</v>
      </c>
    </row>
    <row r="1228" spans="1:46" ht="15" hidden="1" customHeight="1" outlineLevel="1" thickBot="1">
      <c r="A1228" s="2592" t="s">
        <v>41</v>
      </c>
      <c r="B1228" s="2563" t="s">
        <v>23</v>
      </c>
      <c r="C1228" s="502" t="s">
        <v>302</v>
      </c>
      <c r="D1228" s="23"/>
      <c r="E1228" s="23"/>
      <c r="F1228" s="23"/>
      <c r="G1228" s="141"/>
      <c r="H1228" s="141"/>
      <c r="I1228" s="141"/>
      <c r="J1228" s="141"/>
      <c r="K1228" s="141"/>
      <c r="L1228" s="45">
        <f>SUM(M1228:P1228)</f>
        <v>0</v>
      </c>
      <c r="M1228" s="143"/>
      <c r="N1228" s="26"/>
      <c r="O1228" s="26"/>
      <c r="P1228" s="52"/>
      <c r="Q1228" s="756"/>
      <c r="R1228" s="756"/>
      <c r="S1228" s="756"/>
      <c r="T1228" s="756"/>
      <c r="U1228" s="67"/>
      <c r="V1228" s="126"/>
      <c r="W1228" s="24"/>
      <c r="X1228" s="24"/>
      <c r="Y1228" s="24"/>
      <c r="Z1228" s="45">
        <f>SUM(AA1228:AD1228)</f>
        <v>0</v>
      </c>
      <c r="AA1228" s="143"/>
      <c r="AB1228" s="26"/>
      <c r="AC1228" s="26"/>
      <c r="AD1228" s="52"/>
      <c r="AE1228" s="67"/>
      <c r="AF1228" s="126"/>
      <c r="AG1228" s="24"/>
      <c r="AH1228" s="24"/>
      <c r="AI1228" s="24"/>
      <c r="AJ1228" s="44"/>
      <c r="AK1228" s="19" t="e">
        <f>#REF!-U1228</f>
        <v>#REF!</v>
      </c>
      <c r="AL1228" s="19" t="e">
        <f>#REF!-#REF!</f>
        <v>#REF!</v>
      </c>
      <c r="AM1228" s="19" t="e">
        <f>Q1228-#REF!</f>
        <v>#REF!</v>
      </c>
      <c r="AN1228" s="19" t="e">
        <f>R1228-#REF!</f>
        <v>#REF!</v>
      </c>
      <c r="AO1228" s="19" t="e">
        <f>#REF!-#REF!</f>
        <v>#REF!</v>
      </c>
      <c r="AP1228" s="223" t="e">
        <f>IF(AK1228&gt;0,AK1228/#REF!*100,"")</f>
        <v>#REF!</v>
      </c>
      <c r="AQ1228" s="223" t="e">
        <f>IF(AL1228&gt;0,AL1228/#REF!*100,"")</f>
        <v>#REF!</v>
      </c>
      <c r="AR1228" s="223" t="e">
        <f t="shared" si="2572"/>
        <v>#REF!</v>
      </c>
      <c r="AS1228" s="223" t="e">
        <f t="shared" si="2573"/>
        <v>#REF!</v>
      </c>
      <c r="AT1228" s="223" t="e">
        <f>IF(AO1228&gt;0,AO1228/#REF!*100,"")</f>
        <v>#REF!</v>
      </c>
    </row>
    <row r="1229" spans="1:46" ht="15" hidden="1" customHeight="1" outlineLevel="1" thickBot="1">
      <c r="A1229" s="2593"/>
      <c r="B1229" s="2564"/>
      <c r="C1229" s="503" t="s">
        <v>82</v>
      </c>
      <c r="D1229" s="27"/>
      <c r="E1229" s="27"/>
      <c r="F1229" s="27"/>
      <c r="G1229" s="146"/>
      <c r="H1229" s="146"/>
      <c r="I1229" s="146"/>
      <c r="J1229" s="146"/>
      <c r="K1229" s="146"/>
      <c r="L1229" s="29">
        <f t="shared" ref="L1229:P1229" si="2620">IF(L1214&gt;0,L1228/L1214*100,)</f>
        <v>0</v>
      </c>
      <c r="M1229" s="29">
        <f t="shared" si="2620"/>
        <v>0</v>
      </c>
      <c r="N1229" s="29">
        <f t="shared" si="2620"/>
        <v>0</v>
      </c>
      <c r="O1229" s="29">
        <f t="shared" si="2620"/>
        <v>0</v>
      </c>
      <c r="P1229" s="54">
        <f t="shared" si="2620"/>
        <v>0</v>
      </c>
      <c r="Q1229" s="756"/>
      <c r="R1229" s="756"/>
      <c r="S1229" s="756"/>
      <c r="T1229" s="756"/>
      <c r="U1229" s="67"/>
      <c r="V1229" s="126"/>
      <c r="W1229" s="24"/>
      <c r="X1229" s="24"/>
      <c r="Y1229" s="24"/>
      <c r="Z1229" s="29">
        <f t="shared" ref="Z1229:AD1229" si="2621">IF(Z1214&gt;0,Z1228/Z1214*100,)</f>
        <v>0</v>
      </c>
      <c r="AA1229" s="29">
        <f t="shared" si="2621"/>
        <v>0</v>
      </c>
      <c r="AB1229" s="29">
        <f t="shared" si="2621"/>
        <v>0</v>
      </c>
      <c r="AC1229" s="29">
        <f t="shared" si="2621"/>
        <v>0</v>
      </c>
      <c r="AD1229" s="54">
        <f t="shared" si="2621"/>
        <v>0</v>
      </c>
      <c r="AE1229" s="67"/>
      <c r="AF1229" s="126"/>
      <c r="AG1229" s="24"/>
      <c r="AH1229" s="24"/>
      <c r="AI1229" s="24"/>
      <c r="AJ1229" s="44"/>
      <c r="AK1229" s="19" t="e">
        <f>#REF!-U1229</f>
        <v>#REF!</v>
      </c>
      <c r="AL1229" s="19" t="e">
        <f>#REF!-#REF!</f>
        <v>#REF!</v>
      </c>
      <c r="AM1229" s="19" t="e">
        <f>Q1229-#REF!</f>
        <v>#REF!</v>
      </c>
      <c r="AN1229" s="19" t="e">
        <f>R1229-#REF!</f>
        <v>#REF!</v>
      </c>
      <c r="AO1229" s="19" t="e">
        <f>#REF!-#REF!</f>
        <v>#REF!</v>
      </c>
      <c r="AP1229" s="223" t="e">
        <f>IF(AK1229&gt;0,AK1229/#REF!*100,"")</f>
        <v>#REF!</v>
      </c>
      <c r="AQ1229" s="223" t="e">
        <f>IF(AL1229&gt;0,AL1229/#REF!*100,"")</f>
        <v>#REF!</v>
      </c>
      <c r="AR1229" s="223" t="e">
        <f t="shared" si="2572"/>
        <v>#REF!</v>
      </c>
      <c r="AS1229" s="223" t="e">
        <f t="shared" si="2573"/>
        <v>#REF!</v>
      </c>
      <c r="AT1229" s="223" t="e">
        <f>IF(AO1229&gt;0,AO1229/#REF!*100,"")</f>
        <v>#REF!</v>
      </c>
    </row>
    <row r="1230" spans="1:46" ht="15" hidden="1" customHeight="1" outlineLevel="1" thickBot="1">
      <c r="A1230" s="2585">
        <v>6</v>
      </c>
      <c r="B1230" s="2567" t="s">
        <v>99</v>
      </c>
      <c r="C1230" s="504" t="s">
        <v>305</v>
      </c>
      <c r="D1230" s="31"/>
      <c r="E1230" s="31"/>
      <c r="F1230" s="31"/>
      <c r="G1230" s="145"/>
      <c r="H1230" s="145"/>
      <c r="I1230" s="145"/>
      <c r="J1230" s="145"/>
      <c r="K1230" s="145"/>
      <c r="L1230" s="20">
        <f t="shared" ref="L1230:P1230" si="2622">L1234+L1238+L1242+L1247</f>
        <v>0</v>
      </c>
      <c r="M1230" s="136">
        <f t="shared" si="2622"/>
        <v>0</v>
      </c>
      <c r="N1230" s="20">
        <f t="shared" si="2622"/>
        <v>0</v>
      </c>
      <c r="O1230" s="20">
        <f t="shared" si="2622"/>
        <v>0</v>
      </c>
      <c r="P1230" s="55">
        <f t="shared" si="2622"/>
        <v>0</v>
      </c>
      <c r="Q1230" s="756"/>
      <c r="R1230" s="756"/>
      <c r="S1230" s="756"/>
      <c r="T1230" s="756"/>
      <c r="U1230" s="67"/>
      <c r="V1230" s="126"/>
      <c r="W1230" s="24"/>
      <c r="X1230" s="24"/>
      <c r="Y1230" s="24"/>
      <c r="Z1230" s="20">
        <f t="shared" ref="Z1230:AD1230" si="2623">Z1234+Z1238+Z1242+Z1247</f>
        <v>0</v>
      </c>
      <c r="AA1230" s="136">
        <f t="shared" si="2623"/>
        <v>0</v>
      </c>
      <c r="AB1230" s="20">
        <f t="shared" si="2623"/>
        <v>0</v>
      </c>
      <c r="AC1230" s="20">
        <f t="shared" si="2623"/>
        <v>0</v>
      </c>
      <c r="AD1230" s="55">
        <f t="shared" si="2623"/>
        <v>0</v>
      </c>
      <c r="AE1230" s="67"/>
      <c r="AF1230" s="126"/>
      <c r="AG1230" s="24"/>
      <c r="AH1230" s="24"/>
      <c r="AI1230" s="24"/>
      <c r="AJ1230" s="44"/>
      <c r="AK1230" s="19" t="e">
        <f>#REF!-U1230</f>
        <v>#REF!</v>
      </c>
      <c r="AL1230" s="19" t="e">
        <f>#REF!-#REF!</f>
        <v>#REF!</v>
      </c>
      <c r="AM1230" s="19" t="e">
        <f>Q1230-#REF!</f>
        <v>#REF!</v>
      </c>
      <c r="AN1230" s="19" t="e">
        <f>R1230-#REF!</f>
        <v>#REF!</v>
      </c>
      <c r="AO1230" s="19" t="e">
        <f>#REF!-#REF!</f>
        <v>#REF!</v>
      </c>
      <c r="AP1230" s="223" t="e">
        <f>IF(AK1230&gt;0,AK1230/#REF!*100,"")</f>
        <v>#REF!</v>
      </c>
      <c r="AQ1230" s="223" t="e">
        <f>IF(AL1230&gt;0,AL1230/#REF!*100,"")</f>
        <v>#REF!</v>
      </c>
      <c r="AR1230" s="223" t="e">
        <f t="shared" si="2572"/>
        <v>#REF!</v>
      </c>
      <c r="AS1230" s="223" t="e">
        <f t="shared" si="2573"/>
        <v>#REF!</v>
      </c>
      <c r="AT1230" s="223" t="e">
        <f>IF(AO1230&gt;0,AO1230/#REF!*100,"")</f>
        <v>#REF!</v>
      </c>
    </row>
    <row r="1231" spans="1:46" ht="15" hidden="1" customHeight="1" outlineLevel="1" thickBot="1">
      <c r="A1231" s="2590"/>
      <c r="B1231" s="2568"/>
      <c r="C1231" s="504" t="s">
        <v>277</v>
      </c>
      <c r="D1231" s="31"/>
      <c r="E1231" s="31"/>
      <c r="F1231" s="31"/>
      <c r="G1231" s="145"/>
      <c r="H1231" s="145"/>
      <c r="I1231" s="145"/>
      <c r="J1231" s="145"/>
      <c r="K1231" s="145"/>
      <c r="L1231" s="20">
        <f t="shared" ref="L1231:P1231" si="2624">L1233+L1237+L1241+L1246</f>
        <v>0</v>
      </c>
      <c r="M1231" s="136">
        <f t="shared" si="2624"/>
        <v>0</v>
      </c>
      <c r="N1231" s="20">
        <f t="shared" si="2624"/>
        <v>0</v>
      </c>
      <c r="O1231" s="20">
        <f t="shared" si="2624"/>
        <v>0</v>
      </c>
      <c r="P1231" s="55">
        <f t="shared" si="2624"/>
        <v>0</v>
      </c>
      <c r="Q1231" s="756"/>
      <c r="R1231" s="756"/>
      <c r="S1231" s="756"/>
      <c r="T1231" s="756"/>
      <c r="U1231" s="20">
        <f t="shared" ref="U1231:Y1232" si="2625">U1234+U1237</f>
        <v>0</v>
      </c>
      <c r="V1231" s="136">
        <f t="shared" si="2625"/>
        <v>0</v>
      </c>
      <c r="W1231" s="20">
        <f t="shared" si="2625"/>
        <v>0</v>
      </c>
      <c r="X1231" s="20">
        <f t="shared" si="2625"/>
        <v>0</v>
      </c>
      <c r="Y1231" s="20">
        <f t="shared" si="2625"/>
        <v>0</v>
      </c>
      <c r="Z1231" s="20">
        <f t="shared" ref="Z1231:AD1231" si="2626">Z1233+Z1237+Z1241+Z1246</f>
        <v>0</v>
      </c>
      <c r="AA1231" s="136">
        <f t="shared" si="2626"/>
        <v>0</v>
      </c>
      <c r="AB1231" s="20">
        <f t="shared" si="2626"/>
        <v>0</v>
      </c>
      <c r="AC1231" s="20">
        <f t="shared" si="2626"/>
        <v>0</v>
      </c>
      <c r="AD1231" s="55">
        <f t="shared" si="2626"/>
        <v>0</v>
      </c>
      <c r="AE1231" s="20">
        <f t="shared" ref="AE1231:AI1231" si="2627">AE1234+AE1237</f>
        <v>0</v>
      </c>
      <c r="AF1231" s="136">
        <f t="shared" si="2627"/>
        <v>0</v>
      </c>
      <c r="AG1231" s="20">
        <f t="shared" si="2627"/>
        <v>0</v>
      </c>
      <c r="AH1231" s="20">
        <f t="shared" si="2627"/>
        <v>0</v>
      </c>
      <c r="AI1231" s="20">
        <f t="shared" si="2627"/>
        <v>0</v>
      </c>
      <c r="AJ1231" s="19"/>
      <c r="AK1231" s="19" t="e">
        <f>#REF!-U1231</f>
        <v>#REF!</v>
      </c>
      <c r="AL1231" s="19" t="e">
        <f>#REF!-#REF!</f>
        <v>#REF!</v>
      </c>
      <c r="AM1231" s="19" t="e">
        <f>Q1231-#REF!</f>
        <v>#REF!</v>
      </c>
      <c r="AN1231" s="19" t="e">
        <f>R1231-#REF!</f>
        <v>#REF!</v>
      </c>
      <c r="AO1231" s="19" t="e">
        <f>#REF!-#REF!</f>
        <v>#REF!</v>
      </c>
      <c r="AP1231" s="223" t="e">
        <f>IF(AK1231&gt;0,AK1231/#REF!*100,"")</f>
        <v>#REF!</v>
      </c>
      <c r="AQ1231" s="223" t="e">
        <f>IF(AL1231&gt;0,AL1231/#REF!*100,"")</f>
        <v>#REF!</v>
      </c>
      <c r="AR1231" s="223" t="e">
        <f t="shared" ref="AR1231:AR1238" si="2628">IF(AM1231&gt;0,AM1231/Q1231*100,"")</f>
        <v>#REF!</v>
      </c>
      <c r="AS1231" s="223" t="e">
        <f t="shared" ref="AS1231:AS1238" si="2629">IF(AN1231&gt;0,AN1231/R1231*100,"")</f>
        <v>#REF!</v>
      </c>
      <c r="AT1231" s="223" t="e">
        <f>IF(AO1231&gt;0,AO1231/#REF!*100,"")</f>
        <v>#REF!</v>
      </c>
    </row>
    <row r="1232" spans="1:46" ht="15" hidden="1" customHeight="1" outlineLevel="1" thickBot="1">
      <c r="A1232" s="2591" t="s">
        <v>83</v>
      </c>
      <c r="B1232" s="2560" t="s">
        <v>113</v>
      </c>
      <c r="C1232" s="504" t="s">
        <v>302</v>
      </c>
      <c r="D1232" s="32"/>
      <c r="E1232" s="32"/>
      <c r="F1232" s="32"/>
      <c r="G1232" s="144"/>
      <c r="H1232" s="144"/>
      <c r="I1232" s="144"/>
      <c r="J1232" s="144"/>
      <c r="K1232" s="144"/>
      <c r="L1232" s="20">
        <f>SUM(M1232:P1232)</f>
        <v>0</v>
      </c>
      <c r="M1232" s="126"/>
      <c r="N1232" s="24"/>
      <c r="O1232" s="24"/>
      <c r="P1232" s="51"/>
      <c r="Q1232" s="756"/>
      <c r="R1232" s="756"/>
      <c r="S1232" s="756"/>
      <c r="T1232" s="756"/>
      <c r="U1232" s="20">
        <f t="shared" si="2625"/>
        <v>0</v>
      </c>
      <c r="V1232" s="136">
        <f t="shared" si="2625"/>
        <v>0</v>
      </c>
      <c r="W1232" s="20">
        <f t="shared" si="2625"/>
        <v>0</v>
      </c>
      <c r="X1232" s="20">
        <f t="shared" si="2625"/>
        <v>0</v>
      </c>
      <c r="Y1232" s="20">
        <f t="shared" si="2625"/>
        <v>0</v>
      </c>
      <c r="Z1232" s="20">
        <f>SUM(AA1232:AD1232)</f>
        <v>0</v>
      </c>
      <c r="AA1232" s="126"/>
      <c r="AB1232" s="24"/>
      <c r="AC1232" s="24"/>
      <c r="AD1232" s="51"/>
      <c r="AE1232" s="20">
        <f t="shared" ref="AE1232:AI1232" si="2630">AE1235+AE1238</f>
        <v>0</v>
      </c>
      <c r="AF1232" s="136">
        <f t="shared" si="2630"/>
        <v>0</v>
      </c>
      <c r="AG1232" s="20">
        <f t="shared" si="2630"/>
        <v>0</v>
      </c>
      <c r="AH1232" s="20">
        <f t="shared" si="2630"/>
        <v>0</v>
      </c>
      <c r="AI1232" s="20">
        <f t="shared" si="2630"/>
        <v>0</v>
      </c>
      <c r="AJ1232" s="19"/>
      <c r="AK1232" s="19" t="e">
        <f>#REF!-U1232</f>
        <v>#REF!</v>
      </c>
      <c r="AL1232" s="19" t="e">
        <f>#REF!-#REF!</f>
        <v>#REF!</v>
      </c>
      <c r="AM1232" s="19" t="e">
        <f>Q1232-#REF!</f>
        <v>#REF!</v>
      </c>
      <c r="AN1232" s="19" t="e">
        <f>R1232-#REF!</f>
        <v>#REF!</v>
      </c>
      <c r="AO1232" s="19" t="e">
        <f>#REF!-#REF!</f>
        <v>#REF!</v>
      </c>
      <c r="AP1232" s="223" t="e">
        <f>IF(AK1232&gt;0,AK1232/#REF!*100,"")</f>
        <v>#REF!</v>
      </c>
      <c r="AQ1232" s="223" t="e">
        <f>IF(AL1232&gt;0,AL1232/#REF!*100,"")</f>
        <v>#REF!</v>
      </c>
      <c r="AR1232" s="223" t="e">
        <f t="shared" si="2628"/>
        <v>#REF!</v>
      </c>
      <c r="AS1232" s="223" t="e">
        <f t="shared" si="2629"/>
        <v>#REF!</v>
      </c>
      <c r="AT1232" s="223" t="e">
        <f>IF(AO1232&gt;0,AO1232/#REF!*100,"")</f>
        <v>#REF!</v>
      </c>
    </row>
    <row r="1233" spans="1:46" ht="15" hidden="1" customHeight="1" outlineLevel="1" thickBot="1">
      <c r="A1233" s="2591"/>
      <c r="B1233" s="2560"/>
      <c r="C1233" s="504" t="s">
        <v>277</v>
      </c>
      <c r="D1233" s="32"/>
      <c r="E1233" s="32"/>
      <c r="F1233" s="32"/>
      <c r="G1233" s="144"/>
      <c r="H1233" s="144"/>
      <c r="I1233" s="144"/>
      <c r="J1233" s="144"/>
      <c r="K1233" s="144"/>
      <c r="L1233" s="20">
        <f t="shared" ref="L1233:P1233" si="2631">0.12*L1232</f>
        <v>0</v>
      </c>
      <c r="M1233" s="136">
        <f t="shared" si="2631"/>
        <v>0</v>
      </c>
      <c r="N1233" s="20">
        <f t="shared" si="2631"/>
        <v>0</v>
      </c>
      <c r="O1233" s="20">
        <f t="shared" si="2631"/>
        <v>0</v>
      </c>
      <c r="P1233" s="55">
        <f t="shared" si="2631"/>
        <v>0</v>
      </c>
      <c r="Q1233" s="756"/>
      <c r="R1233" s="756"/>
      <c r="S1233" s="756"/>
      <c r="T1233" s="756"/>
      <c r="U1233" s="67"/>
      <c r="V1233" s="126"/>
      <c r="W1233" s="24"/>
      <c r="X1233" s="24"/>
      <c r="Y1233" s="24"/>
      <c r="Z1233" s="20">
        <f t="shared" ref="Z1233:AD1233" si="2632">0.12*Z1232</f>
        <v>0</v>
      </c>
      <c r="AA1233" s="136">
        <f t="shared" si="2632"/>
        <v>0</v>
      </c>
      <c r="AB1233" s="20">
        <f t="shared" si="2632"/>
        <v>0</v>
      </c>
      <c r="AC1233" s="20">
        <f t="shared" si="2632"/>
        <v>0</v>
      </c>
      <c r="AD1233" s="55">
        <f t="shared" si="2632"/>
        <v>0</v>
      </c>
      <c r="AE1233" s="67"/>
      <c r="AF1233" s="126"/>
      <c r="AG1233" s="24"/>
      <c r="AH1233" s="24"/>
      <c r="AI1233" s="24"/>
      <c r="AJ1233" s="44"/>
      <c r="AK1233" s="19" t="e">
        <f>#REF!-U1233</f>
        <v>#REF!</v>
      </c>
      <c r="AL1233" s="19" t="e">
        <f>#REF!-#REF!</f>
        <v>#REF!</v>
      </c>
      <c r="AM1233" s="19" t="e">
        <f>Q1233-#REF!</f>
        <v>#REF!</v>
      </c>
      <c r="AN1233" s="19" t="e">
        <f>R1233-#REF!</f>
        <v>#REF!</v>
      </c>
      <c r="AO1233" s="19" t="e">
        <f>#REF!-#REF!</f>
        <v>#REF!</v>
      </c>
      <c r="AP1233" s="223" t="e">
        <f>IF(AK1233&gt;0,AK1233/#REF!*100,"")</f>
        <v>#REF!</v>
      </c>
      <c r="AQ1233" s="223" t="e">
        <f>IF(AL1233&gt;0,AL1233/#REF!*100,"")</f>
        <v>#REF!</v>
      </c>
      <c r="AR1233" s="223" t="e">
        <f t="shared" si="2628"/>
        <v>#REF!</v>
      </c>
      <c r="AS1233" s="223" t="e">
        <f t="shared" si="2629"/>
        <v>#REF!</v>
      </c>
      <c r="AT1233" s="223" t="e">
        <f>IF(AO1233&gt;0,AO1233/#REF!*100,"")</f>
        <v>#REF!</v>
      </c>
    </row>
    <row r="1234" spans="1:46" ht="15" hidden="1" customHeight="1" outlineLevel="1" thickBot="1">
      <c r="A1234" s="2584"/>
      <c r="B1234" s="2560"/>
      <c r="C1234" s="504" t="s">
        <v>305</v>
      </c>
      <c r="D1234" s="32"/>
      <c r="E1234" s="32"/>
      <c r="F1234" s="32"/>
      <c r="G1234" s="144"/>
      <c r="H1234" s="144"/>
      <c r="I1234" s="144"/>
      <c r="J1234" s="144"/>
      <c r="K1234" s="144"/>
      <c r="L1234" s="20">
        <f>SUM(M1234:P1234)</f>
        <v>0</v>
      </c>
      <c r="M1234" s="126"/>
      <c r="N1234" s="24"/>
      <c r="O1234" s="24"/>
      <c r="P1234" s="51"/>
      <c r="Q1234" s="756"/>
      <c r="R1234" s="756"/>
      <c r="S1234" s="756"/>
      <c r="T1234" s="756"/>
      <c r="U1234" s="20">
        <f t="shared" ref="U1234" si="2633">1.154*U1233/1000</f>
        <v>0</v>
      </c>
      <c r="V1234" s="136">
        <f>1.154*V1233/1000</f>
        <v>0</v>
      </c>
      <c r="W1234" s="20">
        <f>1.154*W1233/1000</f>
        <v>0</v>
      </c>
      <c r="X1234" s="20">
        <f>1.154*X1233/1000</f>
        <v>0</v>
      </c>
      <c r="Y1234" s="20">
        <f>1.154*Y1233/1000</f>
        <v>0</v>
      </c>
      <c r="Z1234" s="20">
        <f>SUM(AA1234:AD1234)</f>
        <v>0</v>
      </c>
      <c r="AA1234" s="126"/>
      <c r="AB1234" s="24"/>
      <c r="AC1234" s="24"/>
      <c r="AD1234" s="51"/>
      <c r="AE1234" s="20">
        <f t="shared" ref="AE1234" si="2634">1.154*AE1233/1000</f>
        <v>0</v>
      </c>
      <c r="AF1234" s="136">
        <f>1.154*AF1233/1000</f>
        <v>0</v>
      </c>
      <c r="AG1234" s="20">
        <f>1.154*AG1233/1000</f>
        <v>0</v>
      </c>
      <c r="AH1234" s="20">
        <f>1.154*AH1233/1000</f>
        <v>0</v>
      </c>
      <c r="AI1234" s="20">
        <f>1.154*AI1233/1000</f>
        <v>0</v>
      </c>
      <c r="AJ1234" s="19"/>
      <c r="AK1234" s="19" t="e">
        <f>#REF!-U1234</f>
        <v>#REF!</v>
      </c>
      <c r="AL1234" s="19" t="e">
        <f>#REF!-#REF!</f>
        <v>#REF!</v>
      </c>
      <c r="AM1234" s="19" t="e">
        <f>Q1234-#REF!</f>
        <v>#REF!</v>
      </c>
      <c r="AN1234" s="19" t="e">
        <f>R1234-#REF!</f>
        <v>#REF!</v>
      </c>
      <c r="AO1234" s="19" t="e">
        <f>#REF!-#REF!</f>
        <v>#REF!</v>
      </c>
      <c r="AP1234" s="223" t="e">
        <f>IF(AK1234&gt;0,AK1234/#REF!*100,"")</f>
        <v>#REF!</v>
      </c>
      <c r="AQ1234" s="223" t="e">
        <f>IF(AL1234&gt;0,AL1234/#REF!*100,"")</f>
        <v>#REF!</v>
      </c>
      <c r="AR1234" s="223" t="e">
        <f t="shared" si="2628"/>
        <v>#REF!</v>
      </c>
      <c r="AS1234" s="223" t="e">
        <f t="shared" si="2629"/>
        <v>#REF!</v>
      </c>
      <c r="AT1234" s="223" t="e">
        <f>IF(AO1234&gt;0,AO1234/#REF!*100,"")</f>
        <v>#REF!</v>
      </c>
    </row>
    <row r="1235" spans="1:46" ht="15" hidden="1" customHeight="1" outlineLevel="1" thickBot="1">
      <c r="A1235" s="2584"/>
      <c r="B1235" s="2560"/>
      <c r="C1235" s="504" t="s">
        <v>304</v>
      </c>
      <c r="D1235" s="32"/>
      <c r="E1235" s="32"/>
      <c r="F1235" s="32"/>
      <c r="G1235" s="144"/>
      <c r="H1235" s="144"/>
      <c r="I1235" s="144"/>
      <c r="J1235" s="144"/>
      <c r="K1235" s="144"/>
      <c r="L1235" s="33"/>
      <c r="M1235" s="126"/>
      <c r="N1235" s="24"/>
      <c r="O1235" s="24"/>
      <c r="P1235" s="51"/>
      <c r="Q1235" s="756"/>
      <c r="R1235" s="756"/>
      <c r="S1235" s="756"/>
      <c r="T1235" s="756"/>
      <c r="U1235" s="67"/>
      <c r="V1235" s="126"/>
      <c r="W1235" s="24"/>
      <c r="X1235" s="24"/>
      <c r="Y1235" s="24"/>
      <c r="Z1235" s="33"/>
      <c r="AA1235" s="126"/>
      <c r="AB1235" s="24"/>
      <c r="AC1235" s="24"/>
      <c r="AD1235" s="51"/>
      <c r="AE1235" s="67"/>
      <c r="AF1235" s="126"/>
      <c r="AG1235" s="24"/>
      <c r="AH1235" s="24"/>
      <c r="AI1235" s="24"/>
      <c r="AJ1235" s="44"/>
      <c r="AK1235" s="19" t="e">
        <f>#REF!-U1235</f>
        <v>#REF!</v>
      </c>
      <c r="AL1235" s="19" t="e">
        <f>#REF!-#REF!</f>
        <v>#REF!</v>
      </c>
      <c r="AM1235" s="19" t="e">
        <f>Q1235-#REF!</f>
        <v>#REF!</v>
      </c>
      <c r="AN1235" s="19" t="e">
        <f>R1235-#REF!</f>
        <v>#REF!</v>
      </c>
      <c r="AO1235" s="19" t="e">
        <f>#REF!-#REF!</f>
        <v>#REF!</v>
      </c>
      <c r="AP1235" s="223" t="e">
        <f>IF(AK1235&gt;0,AK1235/#REF!*100,"")</f>
        <v>#REF!</v>
      </c>
      <c r="AQ1235" s="223" t="e">
        <f>IF(AL1235&gt;0,AL1235/#REF!*100,"")</f>
        <v>#REF!</v>
      </c>
      <c r="AR1235" s="223" t="e">
        <f t="shared" si="2628"/>
        <v>#REF!</v>
      </c>
      <c r="AS1235" s="223" t="e">
        <f t="shared" si="2629"/>
        <v>#REF!</v>
      </c>
      <c r="AT1235" s="223" t="e">
        <f>IF(AO1235&gt;0,AO1235/#REF!*100,"")</f>
        <v>#REF!</v>
      </c>
    </row>
    <row r="1236" spans="1:46" ht="15" hidden="1" customHeight="1" outlineLevel="1" thickBot="1">
      <c r="A1236" s="2584" t="s">
        <v>84</v>
      </c>
      <c r="B1236" s="2560" t="s">
        <v>122</v>
      </c>
      <c r="C1236" s="504" t="s">
        <v>14</v>
      </c>
      <c r="D1236" s="32"/>
      <c r="E1236" s="32"/>
      <c r="F1236" s="32"/>
      <c r="G1236" s="144"/>
      <c r="H1236" s="144"/>
      <c r="I1236" s="144"/>
      <c r="J1236" s="144"/>
      <c r="K1236" s="144"/>
      <c r="L1236" s="20">
        <f>SUM(M1236:P1236)</f>
        <v>0</v>
      </c>
      <c r="M1236" s="126"/>
      <c r="N1236" s="24"/>
      <c r="O1236" s="24"/>
      <c r="P1236" s="51"/>
      <c r="Q1236" s="756"/>
      <c r="R1236" s="756"/>
      <c r="S1236" s="756"/>
      <c r="T1236" s="756"/>
      <c r="U1236" s="67"/>
      <c r="V1236" s="126"/>
      <c r="W1236" s="24"/>
      <c r="X1236" s="24"/>
      <c r="Y1236" s="24"/>
      <c r="Z1236" s="20">
        <f>SUM(AA1236:AD1236)</f>
        <v>0</v>
      </c>
      <c r="AA1236" s="126"/>
      <c r="AB1236" s="24"/>
      <c r="AC1236" s="24"/>
      <c r="AD1236" s="51"/>
      <c r="AE1236" s="67"/>
      <c r="AF1236" s="126"/>
      <c r="AG1236" s="24"/>
      <c r="AH1236" s="24"/>
      <c r="AI1236" s="24"/>
      <c r="AJ1236" s="44"/>
      <c r="AK1236" s="19" t="e">
        <f>#REF!-U1236</f>
        <v>#REF!</v>
      </c>
      <c r="AL1236" s="19" t="e">
        <f>#REF!-#REF!</f>
        <v>#REF!</v>
      </c>
      <c r="AM1236" s="19" t="e">
        <f>Q1236-#REF!</f>
        <v>#REF!</v>
      </c>
      <c r="AN1236" s="19" t="e">
        <f>R1236-#REF!</f>
        <v>#REF!</v>
      </c>
      <c r="AO1236" s="19" t="e">
        <f>#REF!-#REF!</f>
        <v>#REF!</v>
      </c>
      <c r="AP1236" s="223" t="e">
        <f>IF(AK1236&gt;0,AK1236/#REF!*100,"")</f>
        <v>#REF!</v>
      </c>
      <c r="AQ1236" s="223" t="e">
        <f>IF(AL1236&gt;0,AL1236/#REF!*100,"")</f>
        <v>#REF!</v>
      </c>
      <c r="AR1236" s="223" t="e">
        <f t="shared" si="2628"/>
        <v>#REF!</v>
      </c>
      <c r="AS1236" s="223" t="e">
        <f t="shared" si="2629"/>
        <v>#REF!</v>
      </c>
      <c r="AT1236" s="223" t="e">
        <f>IF(AO1236&gt;0,AO1236/#REF!*100,"")</f>
        <v>#REF!</v>
      </c>
    </row>
    <row r="1237" spans="1:46" ht="15" hidden="1" customHeight="1" outlineLevel="1" thickBot="1">
      <c r="A1237" s="2584"/>
      <c r="B1237" s="2560"/>
      <c r="C1237" s="504" t="s">
        <v>277</v>
      </c>
      <c r="D1237" s="32"/>
      <c r="E1237" s="32"/>
      <c r="F1237" s="32"/>
      <c r="G1237" s="144"/>
      <c r="H1237" s="144"/>
      <c r="I1237" s="144"/>
      <c r="J1237" s="144"/>
      <c r="K1237" s="144"/>
      <c r="L1237" s="20">
        <f t="shared" ref="L1237:P1237" si="2635">0.1429*L1236/1000</f>
        <v>0</v>
      </c>
      <c r="M1237" s="136">
        <f t="shared" si="2635"/>
        <v>0</v>
      </c>
      <c r="N1237" s="20">
        <f t="shared" si="2635"/>
        <v>0</v>
      </c>
      <c r="O1237" s="20">
        <f t="shared" si="2635"/>
        <v>0</v>
      </c>
      <c r="P1237" s="55">
        <f t="shared" si="2635"/>
        <v>0</v>
      </c>
      <c r="Q1237" s="756"/>
      <c r="R1237" s="756"/>
      <c r="S1237" s="756"/>
      <c r="T1237" s="756"/>
      <c r="U1237" s="20">
        <f t="shared" ref="U1237" si="2636">0.12*U1236</f>
        <v>0</v>
      </c>
      <c r="V1237" s="136">
        <f>0.12*V1236</f>
        <v>0</v>
      </c>
      <c r="W1237" s="20">
        <f>0.12*W1236</f>
        <v>0</v>
      </c>
      <c r="X1237" s="20">
        <f>0.12*X1236</f>
        <v>0</v>
      </c>
      <c r="Y1237" s="20">
        <f>0.12*Y1236</f>
        <v>0</v>
      </c>
      <c r="Z1237" s="20">
        <f t="shared" ref="Z1237:AD1237" si="2637">0.1429*Z1236/1000</f>
        <v>0</v>
      </c>
      <c r="AA1237" s="136">
        <f t="shared" si="2637"/>
        <v>0</v>
      </c>
      <c r="AB1237" s="20">
        <f t="shared" si="2637"/>
        <v>0</v>
      </c>
      <c r="AC1237" s="20">
        <f t="shared" si="2637"/>
        <v>0</v>
      </c>
      <c r="AD1237" s="55">
        <f t="shared" si="2637"/>
        <v>0</v>
      </c>
      <c r="AE1237" s="20">
        <f t="shared" ref="AE1237" si="2638">0.12*AE1236</f>
        <v>0</v>
      </c>
      <c r="AF1237" s="136">
        <f>0.12*AF1236</f>
        <v>0</v>
      </c>
      <c r="AG1237" s="20">
        <f>0.12*AG1236</f>
        <v>0</v>
      </c>
      <c r="AH1237" s="20">
        <f>0.12*AH1236</f>
        <v>0</v>
      </c>
      <c r="AI1237" s="20">
        <f>0.12*AI1236</f>
        <v>0</v>
      </c>
      <c r="AJ1237" s="19"/>
      <c r="AK1237" s="19" t="e">
        <f>#REF!-U1237</f>
        <v>#REF!</v>
      </c>
      <c r="AL1237" s="19" t="e">
        <f>#REF!-#REF!</f>
        <v>#REF!</v>
      </c>
      <c r="AM1237" s="19" t="e">
        <f>Q1237-#REF!</f>
        <v>#REF!</v>
      </c>
      <c r="AN1237" s="19" t="e">
        <f>R1237-#REF!</f>
        <v>#REF!</v>
      </c>
      <c r="AO1237" s="19" t="e">
        <f>#REF!-#REF!</f>
        <v>#REF!</v>
      </c>
      <c r="AP1237" s="223" t="e">
        <f>IF(AK1237&gt;0,AK1237/#REF!*100,"")</f>
        <v>#REF!</v>
      </c>
      <c r="AQ1237" s="223" t="e">
        <f>IF(AL1237&gt;0,AL1237/#REF!*100,"")</f>
        <v>#REF!</v>
      </c>
      <c r="AR1237" s="223" t="e">
        <f t="shared" si="2628"/>
        <v>#REF!</v>
      </c>
      <c r="AS1237" s="223" t="e">
        <f t="shared" si="2629"/>
        <v>#REF!</v>
      </c>
      <c r="AT1237" s="223" t="e">
        <f>IF(AO1237&gt;0,AO1237/#REF!*100,"")</f>
        <v>#REF!</v>
      </c>
    </row>
    <row r="1238" spans="1:46" ht="15" hidden="1" customHeight="1" outlineLevel="1" thickBot="1">
      <c r="A1238" s="2584"/>
      <c r="B1238" s="2560"/>
      <c r="C1238" s="504" t="s">
        <v>305</v>
      </c>
      <c r="D1238" s="32"/>
      <c r="E1238" s="32"/>
      <c r="F1238" s="32"/>
      <c r="G1238" s="144"/>
      <c r="H1238" s="144"/>
      <c r="I1238" s="144"/>
      <c r="J1238" s="144"/>
      <c r="K1238" s="144"/>
      <c r="L1238" s="20">
        <f>SUM(M1238:P1238)</f>
        <v>0</v>
      </c>
      <c r="M1238" s="126"/>
      <c r="N1238" s="24"/>
      <c r="O1238" s="24"/>
      <c r="P1238" s="51"/>
      <c r="Q1238" s="756"/>
      <c r="R1238" s="756"/>
      <c r="S1238" s="756"/>
      <c r="T1238" s="756"/>
      <c r="U1238" s="67"/>
      <c r="V1238" s="126"/>
      <c r="W1238" s="24"/>
      <c r="X1238" s="24"/>
      <c r="Y1238" s="24"/>
      <c r="Z1238" s="20">
        <f>SUM(AA1238:AD1238)</f>
        <v>0</v>
      </c>
      <c r="AA1238" s="126"/>
      <c r="AB1238" s="24"/>
      <c r="AC1238" s="24"/>
      <c r="AD1238" s="51"/>
      <c r="AE1238" s="67"/>
      <c r="AF1238" s="126"/>
      <c r="AG1238" s="24"/>
      <c r="AH1238" s="24"/>
      <c r="AI1238" s="24"/>
      <c r="AJ1238" s="44"/>
      <c r="AK1238" s="19" t="e">
        <f>#REF!-U1238</f>
        <v>#REF!</v>
      </c>
      <c r="AL1238" s="19" t="e">
        <f>#REF!-#REF!</f>
        <v>#REF!</v>
      </c>
      <c r="AM1238" s="19" t="e">
        <f>Q1238-#REF!</f>
        <v>#REF!</v>
      </c>
      <c r="AN1238" s="19" t="e">
        <f>R1238-#REF!</f>
        <v>#REF!</v>
      </c>
      <c r="AO1238" s="19" t="e">
        <f>#REF!-#REF!</f>
        <v>#REF!</v>
      </c>
      <c r="AP1238" s="223" t="e">
        <f>IF(AK1238&gt;0,AK1238/#REF!*100,"")</f>
        <v>#REF!</v>
      </c>
      <c r="AQ1238" s="223" t="e">
        <f>IF(AL1238&gt;0,AL1238/#REF!*100,"")</f>
        <v>#REF!</v>
      </c>
      <c r="AR1238" s="223" t="e">
        <f t="shared" si="2628"/>
        <v>#REF!</v>
      </c>
      <c r="AS1238" s="223" t="e">
        <f t="shared" si="2629"/>
        <v>#REF!</v>
      </c>
      <c r="AT1238" s="223" t="e">
        <f>IF(AO1238&gt;0,AO1238/#REF!*100,"")</f>
        <v>#REF!</v>
      </c>
    </row>
    <row r="1239" spans="1:46" ht="15" hidden="1" customHeight="1" outlineLevel="1" thickBot="1">
      <c r="A1239" s="2584"/>
      <c r="B1239" s="2560"/>
      <c r="C1239" s="504" t="s">
        <v>274</v>
      </c>
      <c r="D1239" s="32"/>
      <c r="E1239" s="32"/>
      <c r="F1239" s="32"/>
      <c r="G1239" s="144"/>
      <c r="H1239" s="144"/>
      <c r="I1239" s="144"/>
      <c r="J1239" s="144"/>
      <c r="K1239" s="144"/>
      <c r="L1239" s="33"/>
      <c r="M1239" s="126"/>
      <c r="N1239" s="24"/>
      <c r="O1239" s="24"/>
      <c r="P1239" s="51"/>
      <c r="Q1239" s="756"/>
      <c r="R1239" s="756"/>
      <c r="S1239" s="756"/>
      <c r="T1239" s="756"/>
      <c r="V1239" s="1"/>
      <c r="Z1239" s="33"/>
      <c r="AA1239" s="126"/>
      <c r="AB1239" s="24"/>
      <c r="AC1239" s="24"/>
      <c r="AD1239" s="51"/>
      <c r="AF1239" s="1"/>
    </row>
    <row r="1240" spans="1:46" ht="17.25" hidden="1" customHeight="1" outlineLevel="1" thickBot="1">
      <c r="A1240" s="2584" t="s">
        <v>85</v>
      </c>
      <c r="B1240" s="2560" t="s">
        <v>123</v>
      </c>
      <c r="C1240" s="504" t="s">
        <v>272</v>
      </c>
      <c r="D1240" s="32"/>
      <c r="E1240" s="32"/>
      <c r="F1240" s="32"/>
      <c r="G1240" s="144"/>
      <c r="H1240" s="144"/>
      <c r="I1240" s="144"/>
      <c r="J1240" s="144"/>
      <c r="K1240" s="144"/>
      <c r="L1240" s="20">
        <f>SUM(M1240:P1240)</f>
        <v>0</v>
      </c>
      <c r="M1240" s="126"/>
      <c r="N1240" s="24"/>
      <c r="O1240" s="24"/>
      <c r="P1240" s="51"/>
      <c r="Q1240" s="756"/>
      <c r="R1240" s="756"/>
      <c r="S1240" s="756"/>
      <c r="T1240" s="756"/>
      <c r="U1240" s="102"/>
      <c r="V1240" s="168"/>
      <c r="W1240" s="44"/>
      <c r="X1240" s="44"/>
      <c r="Y1240" s="44"/>
      <c r="Z1240" s="20">
        <f>SUM(AA1240:AD1240)</f>
        <v>0</v>
      </c>
      <c r="AA1240" s="126"/>
      <c r="AB1240" s="24"/>
      <c r="AC1240" s="24"/>
      <c r="AD1240" s="51"/>
      <c r="AE1240" s="102"/>
      <c r="AF1240" s="168"/>
      <c r="AG1240" s="44"/>
      <c r="AH1240" s="44"/>
      <c r="AI1240" s="44"/>
      <c r="AJ1240" s="44"/>
      <c r="AK1240" s="19" t="e">
        <f>#REF!-U1240</f>
        <v>#REF!</v>
      </c>
      <c r="AL1240" s="19" t="e">
        <f>#REF!-#REF!</f>
        <v>#REF!</v>
      </c>
      <c r="AM1240" s="19" t="e">
        <f>Q1240-#REF!</f>
        <v>#REF!</v>
      </c>
      <c r="AN1240" s="19" t="e">
        <f>R1240-#REF!</f>
        <v>#REF!</v>
      </c>
      <c r="AO1240" s="19" t="e">
        <f>#REF!-#REF!</f>
        <v>#REF!</v>
      </c>
      <c r="AP1240" s="223" t="e">
        <f>IF(AK1240&gt;0,AK1240/#REF!*100,"")</f>
        <v>#REF!</v>
      </c>
      <c r="AQ1240" s="223" t="e">
        <f>IF(AL1240&gt;0,AL1240/#REF!*100,"")</f>
        <v>#REF!</v>
      </c>
      <c r="AR1240" s="223" t="e">
        <f t="shared" ref="AR1240:AR1271" si="2639">IF(AM1240&gt;0,AM1240/Q1240*100,"")</f>
        <v>#REF!</v>
      </c>
      <c r="AS1240" s="223" t="e">
        <f t="shared" ref="AS1240:AS1271" si="2640">IF(AN1240&gt;0,AN1240/R1240*100,"")</f>
        <v>#REF!</v>
      </c>
      <c r="AT1240" s="223" t="e">
        <f>IF(AO1240&gt;0,AO1240/#REF!*100,"")</f>
        <v>#REF!</v>
      </c>
    </row>
    <row r="1241" spans="1:46" ht="15" hidden="1" customHeight="1" outlineLevel="1" thickBot="1">
      <c r="A1241" s="2584"/>
      <c r="B1241" s="2560"/>
      <c r="C1241" s="504" t="s">
        <v>277</v>
      </c>
      <c r="D1241" s="32"/>
      <c r="E1241" s="32"/>
      <c r="F1241" s="32"/>
      <c r="G1241" s="144"/>
      <c r="H1241" s="144"/>
      <c r="I1241" s="144"/>
      <c r="J1241" s="144"/>
      <c r="K1241" s="144"/>
      <c r="L1241" s="20">
        <f t="shared" ref="L1241:P1241" si="2641">1.154*L1240/1000</f>
        <v>0</v>
      </c>
      <c r="M1241" s="136">
        <f t="shared" si="2641"/>
        <v>0</v>
      </c>
      <c r="N1241" s="20">
        <f t="shared" si="2641"/>
        <v>0</v>
      </c>
      <c r="O1241" s="20">
        <f t="shared" si="2641"/>
        <v>0</v>
      </c>
      <c r="P1241" s="55">
        <f t="shared" si="2641"/>
        <v>0</v>
      </c>
      <c r="Q1241" s="756"/>
      <c r="R1241" s="756"/>
      <c r="S1241" s="756"/>
      <c r="T1241" s="756"/>
      <c r="U1241" s="67"/>
      <c r="V1241" s="126"/>
      <c r="W1241" s="24"/>
      <c r="X1241" s="24"/>
      <c r="Y1241" s="24"/>
      <c r="Z1241" s="20">
        <f t="shared" ref="Z1241:AD1241" si="2642">1.154*Z1240/1000</f>
        <v>0</v>
      </c>
      <c r="AA1241" s="136">
        <f t="shared" si="2642"/>
        <v>0</v>
      </c>
      <c r="AB1241" s="20">
        <f t="shared" si="2642"/>
        <v>0</v>
      </c>
      <c r="AC1241" s="20">
        <f t="shared" si="2642"/>
        <v>0</v>
      </c>
      <c r="AD1241" s="55">
        <f t="shared" si="2642"/>
        <v>0</v>
      </c>
      <c r="AE1241" s="67"/>
      <c r="AF1241" s="126"/>
      <c r="AG1241" s="24"/>
      <c r="AH1241" s="24"/>
      <c r="AI1241" s="24"/>
      <c r="AJ1241" s="44"/>
      <c r="AK1241" s="19" t="e">
        <f>#REF!-U1241</f>
        <v>#REF!</v>
      </c>
      <c r="AL1241" s="19" t="e">
        <f>#REF!-#REF!</f>
        <v>#REF!</v>
      </c>
      <c r="AM1241" s="19" t="e">
        <f>Q1241-#REF!</f>
        <v>#REF!</v>
      </c>
      <c r="AN1241" s="19" t="e">
        <f>R1241-#REF!</f>
        <v>#REF!</v>
      </c>
      <c r="AO1241" s="19" t="e">
        <f>#REF!-#REF!</f>
        <v>#REF!</v>
      </c>
      <c r="AP1241" s="223" t="e">
        <f>IF(AK1241&gt;0,AK1241/#REF!*100,"")</f>
        <v>#REF!</v>
      </c>
      <c r="AQ1241" s="223" t="e">
        <f>IF(AL1241&gt;0,AL1241/#REF!*100,"")</f>
        <v>#REF!</v>
      </c>
      <c r="AR1241" s="223" t="e">
        <f t="shared" si="2639"/>
        <v>#REF!</v>
      </c>
      <c r="AS1241" s="223" t="e">
        <f t="shared" si="2640"/>
        <v>#REF!</v>
      </c>
      <c r="AT1241" s="223" t="e">
        <f>IF(AO1241&gt;0,AO1241/#REF!*100,"")</f>
        <v>#REF!</v>
      </c>
    </row>
    <row r="1242" spans="1:46" ht="15" hidden="1" customHeight="1" outlineLevel="1" thickBot="1">
      <c r="A1242" s="2584"/>
      <c r="B1242" s="2560"/>
      <c r="C1242" s="504" t="s">
        <v>305</v>
      </c>
      <c r="D1242" s="32"/>
      <c r="E1242" s="32"/>
      <c r="F1242" s="32"/>
      <c r="G1242" s="144"/>
      <c r="H1242" s="144"/>
      <c r="I1242" s="144"/>
      <c r="J1242" s="144"/>
      <c r="K1242" s="144"/>
      <c r="L1242" s="20">
        <f t="shared" ref="L1242:L1247" si="2643">SUM(M1242:P1242)</f>
        <v>0</v>
      </c>
      <c r="M1242" s="126"/>
      <c r="N1242" s="24"/>
      <c r="O1242" s="24"/>
      <c r="P1242" s="51"/>
      <c r="Q1242" s="756"/>
      <c r="R1242" s="756"/>
      <c r="S1242" s="756"/>
      <c r="T1242" s="756"/>
      <c r="U1242" s="67"/>
      <c r="V1242" s="126"/>
      <c r="W1242" s="24"/>
      <c r="X1242" s="24"/>
      <c r="Y1242" s="24"/>
      <c r="Z1242" s="20">
        <f t="shared" ref="Z1242:Z1247" si="2644">SUM(AA1242:AD1242)</f>
        <v>0</v>
      </c>
      <c r="AA1242" s="126"/>
      <c r="AB1242" s="24"/>
      <c r="AC1242" s="24"/>
      <c r="AD1242" s="51"/>
      <c r="AE1242" s="67"/>
      <c r="AF1242" s="126"/>
      <c r="AG1242" s="24"/>
      <c r="AH1242" s="24"/>
      <c r="AI1242" s="24"/>
      <c r="AJ1242" s="44"/>
      <c r="AK1242" s="19" t="e">
        <f>#REF!-U1242</f>
        <v>#REF!</v>
      </c>
      <c r="AL1242" s="19" t="e">
        <f>#REF!-#REF!</f>
        <v>#REF!</v>
      </c>
      <c r="AM1242" s="19" t="e">
        <f>Q1242-#REF!</f>
        <v>#REF!</v>
      </c>
      <c r="AN1242" s="19" t="e">
        <f>R1242-#REF!</f>
        <v>#REF!</v>
      </c>
      <c r="AO1242" s="19" t="e">
        <f>#REF!-#REF!</f>
        <v>#REF!</v>
      </c>
      <c r="AP1242" s="223" t="e">
        <f>IF(AK1242&gt;0,AK1242/#REF!*100,"")</f>
        <v>#REF!</v>
      </c>
      <c r="AQ1242" s="223" t="e">
        <f>IF(AL1242&gt;0,AL1242/#REF!*100,"")</f>
        <v>#REF!</v>
      </c>
      <c r="AR1242" s="223" t="e">
        <f t="shared" si="2639"/>
        <v>#REF!</v>
      </c>
      <c r="AS1242" s="223" t="e">
        <f t="shared" si="2640"/>
        <v>#REF!</v>
      </c>
      <c r="AT1242" s="223" t="e">
        <f>IF(AO1242&gt;0,AO1242/#REF!*100,"")</f>
        <v>#REF!</v>
      </c>
    </row>
    <row r="1243" spans="1:46" ht="17.25" hidden="1" customHeight="1" outlineLevel="1" thickBot="1">
      <c r="A1243" s="2584" t="s">
        <v>86</v>
      </c>
      <c r="B1243" s="2560" t="s">
        <v>144</v>
      </c>
      <c r="C1243" s="504" t="s">
        <v>273</v>
      </c>
      <c r="D1243" s="32"/>
      <c r="E1243" s="32"/>
      <c r="F1243" s="32"/>
      <c r="G1243" s="144"/>
      <c r="H1243" s="144"/>
      <c r="I1243" s="144"/>
      <c r="J1243" s="144"/>
      <c r="K1243" s="144"/>
      <c r="L1243" s="20">
        <f t="shared" si="2643"/>
        <v>0</v>
      </c>
      <c r="M1243" s="126"/>
      <c r="N1243" s="24"/>
      <c r="O1243" s="24"/>
      <c r="P1243" s="51"/>
      <c r="Q1243" s="756"/>
      <c r="R1243" s="756"/>
      <c r="S1243" s="756"/>
      <c r="T1243" s="756"/>
      <c r="U1243" s="67"/>
      <c r="V1243" s="126"/>
      <c r="W1243" s="24"/>
      <c r="X1243" s="24"/>
      <c r="Y1243" s="24"/>
      <c r="Z1243" s="20">
        <f t="shared" si="2644"/>
        <v>0</v>
      </c>
      <c r="AA1243" s="126"/>
      <c r="AB1243" s="24"/>
      <c r="AC1243" s="24"/>
      <c r="AD1243" s="51"/>
      <c r="AE1243" s="67"/>
      <c r="AF1243" s="126"/>
      <c r="AG1243" s="24"/>
      <c r="AH1243" s="24"/>
      <c r="AI1243" s="24"/>
      <c r="AJ1243" s="44"/>
      <c r="AK1243" s="19" t="e">
        <f>#REF!-U1243</f>
        <v>#REF!</v>
      </c>
      <c r="AL1243" s="19" t="e">
        <f>#REF!-#REF!</f>
        <v>#REF!</v>
      </c>
      <c r="AM1243" s="19" t="e">
        <f>Q1243-#REF!</f>
        <v>#REF!</v>
      </c>
      <c r="AN1243" s="19" t="e">
        <f>R1243-#REF!</f>
        <v>#REF!</v>
      </c>
      <c r="AO1243" s="19" t="e">
        <f>#REF!-#REF!</f>
        <v>#REF!</v>
      </c>
      <c r="AP1243" s="223" t="e">
        <f>IF(AK1243&gt;0,AK1243/#REF!*100,"")</f>
        <v>#REF!</v>
      </c>
      <c r="AQ1243" s="223" t="e">
        <f>IF(AL1243&gt;0,AL1243/#REF!*100,"")</f>
        <v>#REF!</v>
      </c>
      <c r="AR1243" s="223" t="e">
        <f t="shared" si="2639"/>
        <v>#REF!</v>
      </c>
      <c r="AS1243" s="223" t="e">
        <f t="shared" si="2640"/>
        <v>#REF!</v>
      </c>
      <c r="AT1243" s="223" t="e">
        <f>IF(AO1243&gt;0,AO1243/#REF!*100,"")</f>
        <v>#REF!</v>
      </c>
    </row>
    <row r="1244" spans="1:46" ht="15" hidden="1" customHeight="1" outlineLevel="1" thickBot="1">
      <c r="A1244" s="2584"/>
      <c r="B1244" s="2560"/>
      <c r="C1244" s="504" t="s">
        <v>278</v>
      </c>
      <c r="D1244" s="32"/>
      <c r="E1244" s="32"/>
      <c r="F1244" s="32"/>
      <c r="G1244" s="144"/>
      <c r="H1244" s="144"/>
      <c r="I1244" s="144"/>
      <c r="J1244" s="144"/>
      <c r="K1244" s="144"/>
      <c r="L1244" s="20">
        <f t="shared" si="2643"/>
        <v>0</v>
      </c>
      <c r="M1244" s="126"/>
      <c r="N1244" s="24"/>
      <c r="O1244" s="24"/>
      <c r="P1244" s="51"/>
      <c r="Q1244" s="756"/>
      <c r="R1244" s="756"/>
      <c r="S1244" s="756"/>
      <c r="T1244" s="756"/>
      <c r="U1244" s="67"/>
      <c r="V1244" s="126"/>
      <c r="W1244" s="24"/>
      <c r="X1244" s="24"/>
      <c r="Y1244" s="24"/>
      <c r="Z1244" s="20">
        <f t="shared" si="2644"/>
        <v>0</v>
      </c>
      <c r="AA1244" s="126"/>
      <c r="AB1244" s="24"/>
      <c r="AC1244" s="24"/>
      <c r="AD1244" s="51"/>
      <c r="AE1244" s="67"/>
      <c r="AF1244" s="126"/>
      <c r="AG1244" s="24"/>
      <c r="AH1244" s="24"/>
      <c r="AI1244" s="24"/>
      <c r="AJ1244" s="44"/>
      <c r="AK1244" s="19" t="e">
        <f>#REF!-U1244</f>
        <v>#REF!</v>
      </c>
      <c r="AL1244" s="19" t="e">
        <f>#REF!-#REF!</f>
        <v>#REF!</v>
      </c>
      <c r="AM1244" s="19" t="e">
        <f>Q1244-#REF!</f>
        <v>#REF!</v>
      </c>
      <c r="AN1244" s="19" t="e">
        <f>R1244-#REF!</f>
        <v>#REF!</v>
      </c>
      <c r="AO1244" s="19" t="e">
        <f>#REF!-#REF!</f>
        <v>#REF!</v>
      </c>
      <c r="AP1244" s="223" t="e">
        <f>IF(AK1244&gt;0,AK1244/#REF!*100,"")</f>
        <v>#REF!</v>
      </c>
      <c r="AQ1244" s="223" t="e">
        <f>IF(AL1244&gt;0,AL1244/#REF!*100,"")</f>
        <v>#REF!</v>
      </c>
      <c r="AR1244" s="223" t="e">
        <f t="shared" si="2639"/>
        <v>#REF!</v>
      </c>
      <c r="AS1244" s="223" t="e">
        <f t="shared" si="2640"/>
        <v>#REF!</v>
      </c>
      <c r="AT1244" s="223" t="e">
        <f>IF(AO1244&gt;0,AO1244/#REF!*100,"")</f>
        <v>#REF!</v>
      </c>
    </row>
    <row r="1245" spans="1:46" ht="15" hidden="1" customHeight="1" outlineLevel="1" thickBot="1">
      <c r="A1245" s="2584"/>
      <c r="B1245" s="2560"/>
      <c r="C1245" s="504" t="s">
        <v>156</v>
      </c>
      <c r="D1245" s="32"/>
      <c r="E1245" s="32"/>
      <c r="F1245" s="32"/>
      <c r="G1245" s="144"/>
      <c r="H1245" s="144"/>
      <c r="I1245" s="144"/>
      <c r="J1245" s="144"/>
      <c r="K1245" s="144"/>
      <c r="L1245" s="20">
        <f t="shared" si="2643"/>
        <v>0</v>
      </c>
      <c r="M1245" s="126"/>
      <c r="N1245" s="24"/>
      <c r="O1245" s="24"/>
      <c r="P1245" s="51"/>
      <c r="Q1245" s="756"/>
      <c r="R1245" s="756"/>
      <c r="S1245" s="756"/>
      <c r="T1245" s="756"/>
      <c r="U1245" s="67"/>
      <c r="V1245" s="126"/>
      <c r="W1245" s="24"/>
      <c r="X1245" s="24"/>
      <c r="Y1245" s="24"/>
      <c r="Z1245" s="20">
        <f t="shared" si="2644"/>
        <v>0</v>
      </c>
      <c r="AA1245" s="126"/>
      <c r="AB1245" s="24"/>
      <c r="AC1245" s="24"/>
      <c r="AD1245" s="51"/>
      <c r="AE1245" s="67"/>
      <c r="AF1245" s="126"/>
      <c r="AG1245" s="24"/>
      <c r="AH1245" s="24"/>
      <c r="AI1245" s="24"/>
      <c r="AJ1245" s="44"/>
      <c r="AK1245" s="19" t="e">
        <f>#REF!-U1245</f>
        <v>#REF!</v>
      </c>
      <c r="AL1245" s="19" t="e">
        <f>#REF!-#REF!</f>
        <v>#REF!</v>
      </c>
      <c r="AM1245" s="19" t="e">
        <f>Q1245-#REF!</f>
        <v>#REF!</v>
      </c>
      <c r="AN1245" s="19" t="e">
        <f>R1245-#REF!</f>
        <v>#REF!</v>
      </c>
      <c r="AO1245" s="19" t="e">
        <f>#REF!-#REF!</f>
        <v>#REF!</v>
      </c>
      <c r="AP1245" s="223" t="e">
        <f>IF(AK1245&gt;0,AK1245/#REF!*100,"")</f>
        <v>#REF!</v>
      </c>
      <c r="AQ1245" s="223" t="e">
        <f>IF(AL1245&gt;0,AL1245/#REF!*100,"")</f>
        <v>#REF!</v>
      </c>
      <c r="AR1245" s="223" t="e">
        <f t="shared" si="2639"/>
        <v>#REF!</v>
      </c>
      <c r="AS1245" s="223" t="e">
        <f t="shared" si="2640"/>
        <v>#REF!</v>
      </c>
      <c r="AT1245" s="223" t="e">
        <f>IF(AO1245&gt;0,AO1245/#REF!*100,"")</f>
        <v>#REF!</v>
      </c>
    </row>
    <row r="1246" spans="1:46" ht="15" hidden="1" customHeight="1" outlineLevel="1" thickBot="1">
      <c r="A1246" s="2584"/>
      <c r="B1246" s="2560"/>
      <c r="C1246" s="504" t="s">
        <v>277</v>
      </c>
      <c r="D1246" s="32"/>
      <c r="E1246" s="32"/>
      <c r="F1246" s="32"/>
      <c r="G1246" s="144"/>
      <c r="H1246" s="144"/>
      <c r="I1246" s="144"/>
      <c r="J1246" s="144"/>
      <c r="K1246" s="144"/>
      <c r="L1246" s="20">
        <f t="shared" si="2643"/>
        <v>0</v>
      </c>
      <c r="M1246" s="126"/>
      <c r="N1246" s="24"/>
      <c r="O1246" s="24"/>
      <c r="P1246" s="51"/>
      <c r="Q1246" s="756"/>
      <c r="R1246" s="756"/>
      <c r="S1246" s="756"/>
      <c r="T1246" s="756"/>
      <c r="U1246" s="237"/>
      <c r="V1246" s="143"/>
      <c r="W1246" s="26"/>
      <c r="X1246" s="26"/>
      <c r="Y1246" s="26"/>
      <c r="Z1246" s="20">
        <f t="shared" si="2644"/>
        <v>0</v>
      </c>
      <c r="AA1246" s="126"/>
      <c r="AB1246" s="24"/>
      <c r="AC1246" s="24"/>
      <c r="AD1246" s="51"/>
      <c r="AE1246" s="237"/>
      <c r="AF1246" s="143"/>
      <c r="AG1246" s="26"/>
      <c r="AH1246" s="26"/>
      <c r="AI1246" s="26"/>
      <c r="AJ1246" s="2128"/>
      <c r="AK1246" s="19" t="e">
        <f>#REF!-U1246</f>
        <v>#REF!</v>
      </c>
      <c r="AL1246" s="19" t="e">
        <f>#REF!-#REF!</f>
        <v>#REF!</v>
      </c>
      <c r="AM1246" s="19" t="e">
        <f>Q1246-#REF!</f>
        <v>#REF!</v>
      </c>
      <c r="AN1246" s="19" t="e">
        <f>R1246-#REF!</f>
        <v>#REF!</v>
      </c>
      <c r="AO1246" s="19" t="e">
        <f>#REF!-#REF!</f>
        <v>#REF!</v>
      </c>
      <c r="AP1246" s="223" t="e">
        <f>IF(AK1246&gt;0,AK1246/#REF!*100,"")</f>
        <v>#REF!</v>
      </c>
      <c r="AQ1246" s="223" t="e">
        <f>IF(AL1246&gt;0,AL1246/#REF!*100,"")</f>
        <v>#REF!</v>
      </c>
      <c r="AR1246" s="223" t="e">
        <f t="shared" si="2639"/>
        <v>#REF!</v>
      </c>
      <c r="AS1246" s="223" t="e">
        <f t="shared" si="2640"/>
        <v>#REF!</v>
      </c>
      <c r="AT1246" s="223" t="e">
        <f>IF(AO1246&gt;0,AO1246/#REF!*100,"")</f>
        <v>#REF!</v>
      </c>
    </row>
    <row r="1247" spans="1:46" ht="15" hidden="1" customHeight="1" outlineLevel="1" thickBot="1">
      <c r="A1247" s="2584"/>
      <c r="B1247" s="2560"/>
      <c r="C1247" s="504" t="s">
        <v>305</v>
      </c>
      <c r="D1247" s="32"/>
      <c r="E1247" s="32"/>
      <c r="F1247" s="32"/>
      <c r="G1247" s="144"/>
      <c r="H1247" s="144"/>
      <c r="I1247" s="144"/>
      <c r="J1247" s="144"/>
      <c r="K1247" s="144"/>
      <c r="L1247" s="20">
        <f t="shared" si="2643"/>
        <v>0</v>
      </c>
      <c r="M1247" s="126"/>
      <c r="N1247" s="24"/>
      <c r="O1247" s="24"/>
      <c r="P1247" s="51"/>
      <c r="Q1247" s="756"/>
      <c r="R1247" s="756"/>
      <c r="S1247" s="756"/>
      <c r="T1247" s="756"/>
      <c r="U1247" s="237"/>
      <c r="V1247" s="143"/>
      <c r="W1247" s="26"/>
      <c r="X1247" s="26"/>
      <c r="Y1247" s="26"/>
      <c r="Z1247" s="20">
        <f t="shared" si="2644"/>
        <v>0</v>
      </c>
      <c r="AA1247" s="126"/>
      <c r="AB1247" s="24"/>
      <c r="AC1247" s="24"/>
      <c r="AD1247" s="51"/>
      <c r="AE1247" s="237"/>
      <c r="AF1247" s="143"/>
      <c r="AG1247" s="26"/>
      <c r="AH1247" s="26"/>
      <c r="AI1247" s="26"/>
      <c r="AJ1247" s="2128"/>
      <c r="AK1247" s="19" t="e">
        <f>#REF!-U1247</f>
        <v>#REF!</v>
      </c>
      <c r="AL1247" s="19" t="e">
        <f>#REF!-#REF!</f>
        <v>#REF!</v>
      </c>
      <c r="AM1247" s="19" t="e">
        <f>Q1247-#REF!</f>
        <v>#REF!</v>
      </c>
      <c r="AN1247" s="19" t="e">
        <f>R1247-#REF!</f>
        <v>#REF!</v>
      </c>
      <c r="AO1247" s="19" t="e">
        <f>#REF!-#REF!</f>
        <v>#REF!</v>
      </c>
      <c r="AP1247" s="223" t="e">
        <f>IF(AK1247&gt;0,AK1247/#REF!*100,"")</f>
        <v>#REF!</v>
      </c>
      <c r="AQ1247" s="223" t="e">
        <f>IF(AL1247&gt;0,AL1247/#REF!*100,"")</f>
        <v>#REF!</v>
      </c>
      <c r="AR1247" s="223" t="e">
        <f t="shared" si="2639"/>
        <v>#REF!</v>
      </c>
      <c r="AS1247" s="223" t="e">
        <f t="shared" si="2640"/>
        <v>#REF!</v>
      </c>
      <c r="AT1247" s="223" t="e">
        <f>IF(AO1247&gt;0,AO1247/#REF!*100,"")</f>
        <v>#REF!</v>
      </c>
    </row>
    <row r="1248" spans="1:46" ht="15" hidden="1" customHeight="1" outlineLevel="1" thickBot="1">
      <c r="A1248" s="2585" t="s">
        <v>101</v>
      </c>
      <c r="B1248" s="2573" t="s">
        <v>100</v>
      </c>
      <c r="C1248" s="504" t="s">
        <v>305</v>
      </c>
      <c r="D1248" s="31"/>
      <c r="E1248" s="31"/>
      <c r="F1248" s="31"/>
      <c r="G1248" s="145"/>
      <c r="H1248" s="145"/>
      <c r="I1248" s="145"/>
      <c r="J1248" s="145"/>
      <c r="K1248" s="145"/>
      <c r="L1248" s="20">
        <f t="shared" ref="L1248:P1248" si="2645">L1251+L1253+L1257</f>
        <v>0</v>
      </c>
      <c r="M1248" s="136">
        <f t="shared" si="2645"/>
        <v>0</v>
      </c>
      <c r="N1248" s="20">
        <f t="shared" si="2645"/>
        <v>0</v>
      </c>
      <c r="O1248" s="20">
        <f t="shared" si="2645"/>
        <v>0</v>
      </c>
      <c r="P1248" s="55">
        <f t="shared" si="2645"/>
        <v>0</v>
      </c>
      <c r="Q1248" s="756"/>
      <c r="R1248" s="756"/>
      <c r="S1248" s="756"/>
      <c r="T1248" s="756"/>
      <c r="U1248" s="237"/>
      <c r="V1248" s="143"/>
      <c r="W1248" s="26"/>
      <c r="X1248" s="26"/>
      <c r="Y1248" s="26"/>
      <c r="Z1248" s="20">
        <f t="shared" ref="Z1248:AD1248" si="2646">Z1251+Z1253+Z1257</f>
        <v>0</v>
      </c>
      <c r="AA1248" s="136">
        <f t="shared" si="2646"/>
        <v>0</v>
      </c>
      <c r="AB1248" s="20">
        <f t="shared" si="2646"/>
        <v>0</v>
      </c>
      <c r="AC1248" s="20">
        <f t="shared" si="2646"/>
        <v>0</v>
      </c>
      <c r="AD1248" s="55">
        <f t="shared" si="2646"/>
        <v>0</v>
      </c>
      <c r="AE1248" s="237"/>
      <c r="AF1248" s="143"/>
      <c r="AG1248" s="26"/>
      <c r="AH1248" s="26"/>
      <c r="AI1248" s="26"/>
      <c r="AJ1248" s="2128"/>
      <c r="AK1248" s="19" t="e">
        <f>#REF!-U1248</f>
        <v>#REF!</v>
      </c>
      <c r="AL1248" s="19" t="e">
        <f>#REF!-#REF!</f>
        <v>#REF!</v>
      </c>
      <c r="AM1248" s="19" t="e">
        <f>Q1248-#REF!</f>
        <v>#REF!</v>
      </c>
      <c r="AN1248" s="19" t="e">
        <f>R1248-#REF!</f>
        <v>#REF!</v>
      </c>
      <c r="AO1248" s="19" t="e">
        <f>#REF!-#REF!</f>
        <v>#REF!</v>
      </c>
      <c r="AP1248" s="223" t="e">
        <f>IF(AK1248&gt;0,AK1248/#REF!*100,"")</f>
        <v>#REF!</v>
      </c>
      <c r="AQ1248" s="223" t="e">
        <f>IF(AL1248&gt;0,AL1248/#REF!*100,"")</f>
        <v>#REF!</v>
      </c>
      <c r="AR1248" s="223" t="e">
        <f t="shared" si="2639"/>
        <v>#REF!</v>
      </c>
      <c r="AS1248" s="223" t="e">
        <f t="shared" si="2640"/>
        <v>#REF!</v>
      </c>
      <c r="AT1248" s="223" t="e">
        <f>IF(AO1248&gt;0,AO1248/#REF!*100,"")</f>
        <v>#REF!</v>
      </c>
    </row>
    <row r="1249" spans="1:46" ht="15" hidden="1" customHeight="1" outlineLevel="1" thickBot="1">
      <c r="A1249" s="2590"/>
      <c r="B1249" s="2575"/>
      <c r="C1249" s="504" t="s">
        <v>273</v>
      </c>
      <c r="D1249" s="31"/>
      <c r="E1249" s="31"/>
      <c r="F1249" s="31"/>
      <c r="G1249" s="145"/>
      <c r="H1249" s="145"/>
      <c r="I1249" s="145"/>
      <c r="J1249" s="145"/>
      <c r="K1249" s="145"/>
      <c r="L1249" s="20">
        <f t="shared" ref="L1249:L1257" si="2647">SUM(M1249:P1249)</f>
        <v>0</v>
      </c>
      <c r="M1249" s="126"/>
      <c r="N1249" s="24"/>
      <c r="O1249" s="24"/>
      <c r="P1249" s="51"/>
      <c r="Q1249" s="756"/>
      <c r="R1249" s="756"/>
      <c r="S1249" s="756"/>
      <c r="T1249" s="756"/>
      <c r="U1249" s="237"/>
      <c r="V1249" s="143"/>
      <c r="W1249" s="26"/>
      <c r="X1249" s="26"/>
      <c r="Y1249" s="26"/>
      <c r="Z1249" s="20">
        <f t="shared" ref="Z1249:Z1257" si="2648">SUM(AA1249:AD1249)</f>
        <v>0</v>
      </c>
      <c r="AA1249" s="126"/>
      <c r="AB1249" s="24"/>
      <c r="AC1249" s="24"/>
      <c r="AD1249" s="51"/>
      <c r="AE1249" s="237"/>
      <c r="AF1249" s="143"/>
      <c r="AG1249" s="26"/>
      <c r="AH1249" s="26"/>
      <c r="AI1249" s="26"/>
      <c r="AJ1249" s="2128"/>
      <c r="AK1249" s="19" t="e">
        <f>#REF!-U1249</f>
        <v>#REF!</v>
      </c>
      <c r="AL1249" s="19" t="e">
        <f>#REF!-#REF!</f>
        <v>#REF!</v>
      </c>
      <c r="AM1249" s="19" t="e">
        <f>Q1249-#REF!</f>
        <v>#REF!</v>
      </c>
      <c r="AN1249" s="19" t="e">
        <f>R1249-#REF!</f>
        <v>#REF!</v>
      </c>
      <c r="AO1249" s="19" t="e">
        <f>#REF!-#REF!</f>
        <v>#REF!</v>
      </c>
      <c r="AP1249" s="223" t="e">
        <f>IF(AK1249&gt;0,AK1249/#REF!*100,"")</f>
        <v>#REF!</v>
      </c>
      <c r="AQ1249" s="223" t="e">
        <f>IF(AL1249&gt;0,AL1249/#REF!*100,"")</f>
        <v>#REF!</v>
      </c>
      <c r="AR1249" s="223" t="e">
        <f t="shared" si="2639"/>
        <v>#REF!</v>
      </c>
      <c r="AS1249" s="223" t="e">
        <f t="shared" si="2640"/>
        <v>#REF!</v>
      </c>
      <c r="AT1249" s="223" t="e">
        <f>IF(AO1249&gt;0,AO1249/#REF!*100,"")</f>
        <v>#REF!</v>
      </c>
    </row>
    <row r="1250" spans="1:46" ht="15" hidden="1" customHeight="1" outlineLevel="1" thickBot="1">
      <c r="A1250" s="2591" t="s">
        <v>102</v>
      </c>
      <c r="B1250" s="2569" t="s">
        <v>4</v>
      </c>
      <c r="C1250" s="504" t="s">
        <v>273</v>
      </c>
      <c r="D1250" s="32"/>
      <c r="E1250" s="32"/>
      <c r="F1250" s="32"/>
      <c r="G1250" s="144"/>
      <c r="H1250" s="144"/>
      <c r="I1250" s="144"/>
      <c r="J1250" s="144"/>
      <c r="K1250" s="144"/>
      <c r="L1250" s="20">
        <f t="shared" si="2647"/>
        <v>0</v>
      </c>
      <c r="M1250" s="126"/>
      <c r="N1250" s="24"/>
      <c r="O1250" s="24"/>
      <c r="P1250" s="51"/>
      <c r="Q1250" s="756"/>
      <c r="R1250" s="756"/>
      <c r="S1250" s="756"/>
      <c r="T1250" s="756"/>
      <c r="U1250" s="237"/>
      <c r="V1250" s="143"/>
      <c r="W1250" s="26"/>
      <c r="X1250" s="26"/>
      <c r="Y1250" s="26"/>
      <c r="Z1250" s="20">
        <f t="shared" si="2648"/>
        <v>0</v>
      </c>
      <c r="AA1250" s="126"/>
      <c r="AB1250" s="24"/>
      <c r="AC1250" s="24"/>
      <c r="AD1250" s="51"/>
      <c r="AE1250" s="237"/>
      <c r="AF1250" s="143"/>
      <c r="AG1250" s="26"/>
      <c r="AH1250" s="26"/>
      <c r="AI1250" s="26"/>
      <c r="AJ1250" s="2128"/>
      <c r="AK1250" s="19" t="e">
        <f>#REF!-U1250</f>
        <v>#REF!</v>
      </c>
      <c r="AL1250" s="19" t="e">
        <f>#REF!-#REF!</f>
        <v>#REF!</v>
      </c>
      <c r="AM1250" s="19" t="e">
        <f>Q1250-#REF!</f>
        <v>#REF!</v>
      </c>
      <c r="AN1250" s="19" t="e">
        <f>R1250-#REF!</f>
        <v>#REF!</v>
      </c>
      <c r="AO1250" s="19" t="e">
        <f>#REF!-#REF!</f>
        <v>#REF!</v>
      </c>
      <c r="AP1250" s="223" t="e">
        <f>IF(AK1250&gt;0,AK1250/#REF!*100,"")</f>
        <v>#REF!</v>
      </c>
      <c r="AQ1250" s="223" t="e">
        <f>IF(AL1250&gt;0,AL1250/#REF!*100,"")</f>
        <v>#REF!</v>
      </c>
      <c r="AR1250" s="223" t="e">
        <f t="shared" si="2639"/>
        <v>#REF!</v>
      </c>
      <c r="AS1250" s="223" t="e">
        <f t="shared" si="2640"/>
        <v>#REF!</v>
      </c>
      <c r="AT1250" s="223" t="e">
        <f>IF(AO1250&gt;0,AO1250/#REF!*100,"")</f>
        <v>#REF!</v>
      </c>
    </row>
    <row r="1251" spans="1:46" ht="15" hidden="1" customHeight="1" outlineLevel="1" thickBot="1">
      <c r="A1251" s="2584"/>
      <c r="B1251" s="2571"/>
      <c r="C1251" s="504" t="s">
        <v>305</v>
      </c>
      <c r="D1251" s="32"/>
      <c r="E1251" s="32"/>
      <c r="F1251" s="32"/>
      <c r="G1251" s="144"/>
      <c r="H1251" s="144"/>
      <c r="I1251" s="144"/>
      <c r="J1251" s="144"/>
      <c r="K1251" s="144"/>
      <c r="L1251" s="20">
        <f t="shared" si="2647"/>
        <v>0</v>
      </c>
      <c r="M1251" s="126"/>
      <c r="N1251" s="24"/>
      <c r="O1251" s="24"/>
      <c r="P1251" s="51"/>
      <c r="Q1251" s="756"/>
      <c r="R1251" s="756"/>
      <c r="S1251" s="756"/>
      <c r="T1251" s="756"/>
      <c r="U1251" s="237"/>
      <c r="V1251" s="143"/>
      <c r="W1251" s="26"/>
      <c r="X1251" s="26"/>
      <c r="Y1251" s="26"/>
      <c r="Z1251" s="20">
        <f t="shared" si="2648"/>
        <v>0</v>
      </c>
      <c r="AA1251" s="126"/>
      <c r="AB1251" s="24"/>
      <c r="AC1251" s="24"/>
      <c r="AD1251" s="51"/>
      <c r="AE1251" s="237"/>
      <c r="AF1251" s="143"/>
      <c r="AG1251" s="26"/>
      <c r="AH1251" s="26"/>
      <c r="AI1251" s="26"/>
      <c r="AJ1251" s="2128"/>
      <c r="AK1251" s="19" t="e">
        <f>#REF!-U1251</f>
        <v>#REF!</v>
      </c>
      <c r="AL1251" s="19" t="e">
        <f>#REF!-#REF!</f>
        <v>#REF!</v>
      </c>
      <c r="AM1251" s="19" t="e">
        <f>Q1251-#REF!</f>
        <v>#REF!</v>
      </c>
      <c r="AN1251" s="19" t="e">
        <f>R1251-#REF!</f>
        <v>#REF!</v>
      </c>
      <c r="AO1251" s="19" t="e">
        <f>#REF!-#REF!</f>
        <v>#REF!</v>
      </c>
      <c r="AP1251" s="223" t="e">
        <f>IF(AK1251&gt;0,AK1251/#REF!*100,"")</f>
        <v>#REF!</v>
      </c>
      <c r="AQ1251" s="223" t="e">
        <f>IF(AL1251&gt;0,AL1251/#REF!*100,"")</f>
        <v>#REF!</v>
      </c>
      <c r="AR1251" s="223" t="e">
        <f t="shared" si="2639"/>
        <v>#REF!</v>
      </c>
      <c r="AS1251" s="223" t="e">
        <f t="shared" si="2640"/>
        <v>#REF!</v>
      </c>
      <c r="AT1251" s="223" t="e">
        <f>IF(AO1251&gt;0,AO1251/#REF!*100,"")</f>
        <v>#REF!</v>
      </c>
    </row>
    <row r="1252" spans="1:46" ht="15" hidden="1" customHeight="1" outlineLevel="1" thickBot="1">
      <c r="A1252" s="2584" t="s">
        <v>103</v>
      </c>
      <c r="B1252" s="2569" t="s">
        <v>5</v>
      </c>
      <c r="C1252" s="504" t="s">
        <v>273</v>
      </c>
      <c r="D1252" s="32"/>
      <c r="E1252" s="32"/>
      <c r="F1252" s="32"/>
      <c r="G1252" s="144"/>
      <c r="H1252" s="144"/>
      <c r="I1252" s="144"/>
      <c r="J1252" s="144"/>
      <c r="K1252" s="144"/>
      <c r="L1252" s="20">
        <f t="shared" si="2647"/>
        <v>0</v>
      </c>
      <c r="M1252" s="126"/>
      <c r="N1252" s="24"/>
      <c r="O1252" s="24"/>
      <c r="P1252" s="51"/>
      <c r="Q1252" s="756"/>
      <c r="R1252" s="756"/>
      <c r="S1252" s="756"/>
      <c r="T1252" s="756"/>
      <c r="U1252" s="237"/>
      <c r="V1252" s="143"/>
      <c r="W1252" s="26"/>
      <c r="X1252" s="26"/>
      <c r="Y1252" s="26"/>
      <c r="Z1252" s="20">
        <f t="shared" si="2648"/>
        <v>0</v>
      </c>
      <c r="AA1252" s="126"/>
      <c r="AB1252" s="24"/>
      <c r="AC1252" s="24"/>
      <c r="AD1252" s="51"/>
      <c r="AE1252" s="237"/>
      <c r="AF1252" s="143"/>
      <c r="AG1252" s="26"/>
      <c r="AH1252" s="26"/>
      <c r="AI1252" s="26"/>
      <c r="AJ1252" s="2128"/>
      <c r="AK1252" s="19" t="e">
        <f>#REF!-U1252</f>
        <v>#REF!</v>
      </c>
      <c r="AL1252" s="19" t="e">
        <f>#REF!-#REF!</f>
        <v>#REF!</v>
      </c>
      <c r="AM1252" s="19" t="e">
        <f>Q1252-#REF!</f>
        <v>#REF!</v>
      </c>
      <c r="AN1252" s="19" t="e">
        <f>R1252-#REF!</f>
        <v>#REF!</v>
      </c>
      <c r="AO1252" s="19" t="e">
        <f>#REF!-#REF!</f>
        <v>#REF!</v>
      </c>
      <c r="AP1252" s="223" t="e">
        <f>IF(AK1252&gt;0,AK1252/#REF!*100,"")</f>
        <v>#REF!</v>
      </c>
      <c r="AQ1252" s="223" t="e">
        <f>IF(AL1252&gt;0,AL1252/#REF!*100,"")</f>
        <v>#REF!</v>
      </c>
      <c r="AR1252" s="223" t="e">
        <f t="shared" si="2639"/>
        <v>#REF!</v>
      </c>
      <c r="AS1252" s="223" t="e">
        <f t="shared" si="2640"/>
        <v>#REF!</v>
      </c>
      <c r="AT1252" s="223" t="e">
        <f>IF(AO1252&gt;0,AO1252/#REF!*100,"")</f>
        <v>#REF!</v>
      </c>
    </row>
    <row r="1253" spans="1:46" ht="15" hidden="1" customHeight="1" outlineLevel="1" thickBot="1">
      <c r="A1253" s="2584"/>
      <c r="B1253" s="2571"/>
      <c r="C1253" s="504" t="s">
        <v>305</v>
      </c>
      <c r="D1253" s="32"/>
      <c r="E1253" s="32"/>
      <c r="F1253" s="32"/>
      <c r="G1253" s="144"/>
      <c r="H1253" s="144"/>
      <c r="I1253" s="144"/>
      <c r="J1253" s="144"/>
      <c r="K1253" s="144"/>
      <c r="L1253" s="20">
        <f t="shared" si="2647"/>
        <v>0</v>
      </c>
      <c r="M1253" s="126"/>
      <c r="N1253" s="24"/>
      <c r="O1253" s="24"/>
      <c r="P1253" s="51"/>
      <c r="Q1253" s="756"/>
      <c r="R1253" s="756"/>
      <c r="S1253" s="756"/>
      <c r="T1253" s="756"/>
      <c r="U1253" s="28">
        <f t="shared" ref="U1253" si="2649">IF(U1240&gt;0,U1251/U$8*100,)</f>
        <v>0</v>
      </c>
      <c r="V1253" s="28">
        <f>IF(V1240&gt;0,V1251/V$8*100,)</f>
        <v>0</v>
      </c>
      <c r="W1253" s="28">
        <f>IF(W1240&gt;0,W1251/W$8*100,)</f>
        <v>0</v>
      </c>
      <c r="X1253" s="28">
        <f>IF(X1240&gt;0,X1251/X$11*100,)</f>
        <v>0</v>
      </c>
      <c r="Y1253" s="28">
        <f>IF(Y1240&gt;0,Y1251/Y$8*100,)</f>
        <v>0</v>
      </c>
      <c r="Z1253" s="20">
        <f t="shared" si="2648"/>
        <v>0</v>
      </c>
      <c r="AA1253" s="126"/>
      <c r="AB1253" s="24"/>
      <c r="AC1253" s="24"/>
      <c r="AD1253" s="51"/>
      <c r="AE1253" s="28">
        <f t="shared" ref="AE1253" si="2650">IF(AE1240&gt;0,AE1251/AE$8*100,)</f>
        <v>0</v>
      </c>
      <c r="AF1253" s="28">
        <f>IF(AF1240&gt;0,AF1251/AF$8*100,)</f>
        <v>0</v>
      </c>
      <c r="AG1253" s="28">
        <f>IF(AG1240&gt;0,AG1251/AG$8*100,)</f>
        <v>0</v>
      </c>
      <c r="AH1253" s="28">
        <f>IF(AH1240&gt;0,AH1251/AH$11*100,)</f>
        <v>0</v>
      </c>
      <c r="AI1253" s="28">
        <f>IF(AI1240&gt;0,AI1251/AI$8*100,)</f>
        <v>0</v>
      </c>
      <c r="AJ1253" s="2137"/>
      <c r="AK1253" s="19" t="e">
        <f>#REF!-U1253</f>
        <v>#REF!</v>
      </c>
      <c r="AL1253" s="19" t="e">
        <f>#REF!-#REF!</f>
        <v>#REF!</v>
      </c>
      <c r="AM1253" s="19" t="e">
        <f>Q1253-#REF!</f>
        <v>#REF!</v>
      </c>
      <c r="AN1253" s="19" t="e">
        <f>R1253-#REF!</f>
        <v>#REF!</v>
      </c>
      <c r="AO1253" s="19" t="e">
        <f>#REF!-#REF!</f>
        <v>#REF!</v>
      </c>
      <c r="AP1253" s="223" t="e">
        <f>IF(AK1253&gt;0,AK1253/#REF!*100,"")</f>
        <v>#REF!</v>
      </c>
      <c r="AQ1253" s="223" t="e">
        <f>IF(AL1253&gt;0,AL1253/#REF!*100,"")</f>
        <v>#REF!</v>
      </c>
      <c r="AR1253" s="223" t="e">
        <f t="shared" si="2639"/>
        <v>#REF!</v>
      </c>
      <c r="AS1253" s="223" t="e">
        <f t="shared" si="2640"/>
        <v>#REF!</v>
      </c>
      <c r="AT1253" s="223" t="e">
        <f>IF(AO1253&gt;0,AO1253/#REF!*100,"")</f>
        <v>#REF!</v>
      </c>
    </row>
    <row r="1254" spans="1:46" ht="15" hidden="1" customHeight="1" outlineLevel="1" thickBot="1">
      <c r="A1254" s="2585" t="s">
        <v>105</v>
      </c>
      <c r="B1254" s="2569" t="s">
        <v>104</v>
      </c>
      <c r="C1254" s="504" t="s">
        <v>273</v>
      </c>
      <c r="D1254" s="32"/>
      <c r="E1254" s="32"/>
      <c r="F1254" s="32"/>
      <c r="G1254" s="144"/>
      <c r="H1254" s="144"/>
      <c r="I1254" s="144"/>
      <c r="J1254" s="144"/>
      <c r="K1254" s="144"/>
      <c r="L1254" s="20">
        <f t="shared" si="2647"/>
        <v>0</v>
      </c>
      <c r="M1254" s="126"/>
      <c r="N1254" s="24"/>
      <c r="O1254" s="24"/>
      <c r="P1254" s="51"/>
      <c r="Q1254" s="756"/>
      <c r="R1254" s="756"/>
      <c r="S1254" s="756"/>
      <c r="T1254" s="756"/>
      <c r="U1254" s="28">
        <f t="shared" ref="U1254" si="2651">IF(U1245&gt;0,U1251/U$13*100,)</f>
        <v>0</v>
      </c>
      <c r="V1254" s="28">
        <f>IF(V1245&gt;0,V1251/V$13*100,)</f>
        <v>0</v>
      </c>
      <c r="W1254" s="28">
        <f>IF(W1245&gt;0,W1251/W$13*100,)</f>
        <v>0</v>
      </c>
      <c r="X1254" s="28">
        <f>IF(X1245&gt;0,X1251/X$13*100,)</f>
        <v>0</v>
      </c>
      <c r="Y1254" s="28">
        <f>IF(Y1245&gt;0,Y1251/Y$13*100,)</f>
        <v>0</v>
      </c>
      <c r="Z1254" s="20">
        <f t="shared" si="2648"/>
        <v>0</v>
      </c>
      <c r="AA1254" s="126"/>
      <c r="AB1254" s="24"/>
      <c r="AC1254" s="24"/>
      <c r="AD1254" s="51"/>
      <c r="AE1254" s="28">
        <f t="shared" ref="AE1254" si="2652">IF(AE1245&gt;0,AE1251/AE$13*100,)</f>
        <v>0</v>
      </c>
      <c r="AF1254" s="28">
        <f>IF(AF1245&gt;0,AF1251/AF$13*100,)</f>
        <v>0</v>
      </c>
      <c r="AG1254" s="28">
        <f>IF(AG1245&gt;0,AG1251/AG$13*100,)</f>
        <v>0</v>
      </c>
      <c r="AH1254" s="28">
        <f>IF(AH1245&gt;0,AH1251/AH$13*100,)</f>
        <v>0</v>
      </c>
      <c r="AI1254" s="28">
        <f>IF(AI1245&gt;0,AI1251/AI$13*100,)</f>
        <v>0</v>
      </c>
      <c r="AJ1254" s="2137"/>
      <c r="AK1254" s="19" t="e">
        <f>#REF!-U1254</f>
        <v>#REF!</v>
      </c>
      <c r="AL1254" s="19" t="e">
        <f>#REF!-#REF!</f>
        <v>#REF!</v>
      </c>
      <c r="AM1254" s="19" t="e">
        <f>Q1254-#REF!</f>
        <v>#REF!</v>
      </c>
      <c r="AN1254" s="19" t="e">
        <f>R1254-#REF!</f>
        <v>#REF!</v>
      </c>
      <c r="AO1254" s="19" t="e">
        <f>#REF!-#REF!</f>
        <v>#REF!</v>
      </c>
      <c r="AP1254" s="223" t="e">
        <f>IF(AK1254&gt;0,AK1254/#REF!*100,"")</f>
        <v>#REF!</v>
      </c>
      <c r="AQ1254" s="223" t="e">
        <f>IF(AL1254&gt;0,AL1254/#REF!*100,"")</f>
        <v>#REF!</v>
      </c>
      <c r="AR1254" s="223" t="e">
        <f t="shared" si="2639"/>
        <v>#REF!</v>
      </c>
      <c r="AS1254" s="223" t="e">
        <f t="shared" si="2640"/>
        <v>#REF!</v>
      </c>
      <c r="AT1254" s="223" t="e">
        <f>IF(AO1254&gt;0,AO1254/#REF!*100,"")</f>
        <v>#REF!</v>
      </c>
    </row>
    <row r="1255" spans="1:46" ht="15" hidden="1" customHeight="1" outlineLevel="1" thickBot="1">
      <c r="A1255" s="2589"/>
      <c r="B1255" s="2570"/>
      <c r="C1255" s="504" t="s">
        <v>278</v>
      </c>
      <c r="D1255" s="32"/>
      <c r="E1255" s="32"/>
      <c r="F1255" s="32"/>
      <c r="G1255" s="144"/>
      <c r="H1255" s="144"/>
      <c r="I1255" s="144"/>
      <c r="J1255" s="144"/>
      <c r="K1255" s="144"/>
      <c r="L1255" s="20">
        <f t="shared" si="2647"/>
        <v>0</v>
      </c>
      <c r="M1255" s="126"/>
      <c r="N1255" s="24"/>
      <c r="O1255" s="24"/>
      <c r="P1255" s="51"/>
      <c r="Q1255" s="756"/>
      <c r="R1255" s="756"/>
      <c r="S1255" s="756"/>
      <c r="T1255" s="756"/>
      <c r="U1255" s="67"/>
      <c r="V1255" s="126"/>
      <c r="W1255" s="24"/>
      <c r="X1255" s="24"/>
      <c r="Y1255" s="24"/>
      <c r="Z1255" s="20">
        <f t="shared" si="2648"/>
        <v>0</v>
      </c>
      <c r="AA1255" s="126"/>
      <c r="AB1255" s="24"/>
      <c r="AC1255" s="24"/>
      <c r="AD1255" s="51"/>
      <c r="AE1255" s="67"/>
      <c r="AF1255" s="126"/>
      <c r="AG1255" s="24"/>
      <c r="AH1255" s="24"/>
      <c r="AI1255" s="24"/>
      <c r="AJ1255" s="44"/>
      <c r="AK1255" s="19" t="e">
        <f>#REF!-U1255</f>
        <v>#REF!</v>
      </c>
      <c r="AL1255" s="19" t="e">
        <f>#REF!-#REF!</f>
        <v>#REF!</v>
      </c>
      <c r="AM1255" s="19" t="e">
        <f>Q1255-#REF!</f>
        <v>#REF!</v>
      </c>
      <c r="AN1255" s="19" t="e">
        <f>R1255-#REF!</f>
        <v>#REF!</v>
      </c>
      <c r="AO1255" s="19" t="e">
        <f>#REF!-#REF!</f>
        <v>#REF!</v>
      </c>
      <c r="AP1255" s="223" t="e">
        <f>IF(AK1255&gt;0,AK1255/#REF!*100,"")</f>
        <v>#REF!</v>
      </c>
      <c r="AQ1255" s="223" t="e">
        <f>IF(AL1255&gt;0,AL1255/#REF!*100,"")</f>
        <v>#REF!</v>
      </c>
      <c r="AR1255" s="223" t="e">
        <f t="shared" si="2639"/>
        <v>#REF!</v>
      </c>
      <c r="AS1255" s="223" t="e">
        <f t="shared" si="2640"/>
        <v>#REF!</v>
      </c>
      <c r="AT1255" s="223" t="e">
        <f>IF(AO1255&gt;0,AO1255/#REF!*100,"")</f>
        <v>#REF!</v>
      </c>
    </row>
    <row r="1256" spans="1:46" ht="15" hidden="1" customHeight="1" outlineLevel="1" thickBot="1">
      <c r="A1256" s="2589"/>
      <c r="B1256" s="2570"/>
      <c r="C1256" s="504" t="s">
        <v>156</v>
      </c>
      <c r="D1256" s="32"/>
      <c r="E1256" s="32"/>
      <c r="F1256" s="32"/>
      <c r="G1256" s="144"/>
      <c r="H1256" s="144"/>
      <c r="I1256" s="144"/>
      <c r="J1256" s="144"/>
      <c r="K1256" s="144"/>
      <c r="L1256" s="20">
        <f t="shared" si="2647"/>
        <v>0</v>
      </c>
      <c r="M1256" s="126"/>
      <c r="N1256" s="24"/>
      <c r="O1256" s="24"/>
      <c r="P1256" s="51"/>
      <c r="Q1256" s="756"/>
      <c r="R1256" s="756"/>
      <c r="S1256" s="756"/>
      <c r="T1256" s="756"/>
      <c r="U1256" s="67"/>
      <c r="V1256" s="126"/>
      <c r="W1256" s="24"/>
      <c r="X1256" s="24"/>
      <c r="Y1256" s="24"/>
      <c r="Z1256" s="20">
        <f t="shared" si="2648"/>
        <v>0</v>
      </c>
      <c r="AA1256" s="126"/>
      <c r="AB1256" s="24"/>
      <c r="AC1256" s="24"/>
      <c r="AD1256" s="51"/>
      <c r="AE1256" s="67"/>
      <c r="AF1256" s="126"/>
      <c r="AG1256" s="24"/>
      <c r="AH1256" s="24"/>
      <c r="AI1256" s="24"/>
      <c r="AJ1256" s="44"/>
      <c r="AK1256" s="19" t="e">
        <f>#REF!-U1256</f>
        <v>#REF!</v>
      </c>
      <c r="AL1256" s="19" t="e">
        <f>#REF!-#REF!</f>
        <v>#REF!</v>
      </c>
      <c r="AM1256" s="19" t="e">
        <f>Q1256-#REF!</f>
        <v>#REF!</v>
      </c>
      <c r="AN1256" s="19" t="e">
        <f>R1256-#REF!</f>
        <v>#REF!</v>
      </c>
      <c r="AO1256" s="19" t="e">
        <f>#REF!-#REF!</f>
        <v>#REF!</v>
      </c>
      <c r="AP1256" s="223" t="e">
        <f>IF(AK1256&gt;0,AK1256/#REF!*100,"")</f>
        <v>#REF!</v>
      </c>
      <c r="AQ1256" s="223" t="e">
        <f>IF(AL1256&gt;0,AL1256/#REF!*100,"")</f>
        <v>#REF!</v>
      </c>
      <c r="AR1256" s="223" t="e">
        <f t="shared" si="2639"/>
        <v>#REF!</v>
      </c>
      <c r="AS1256" s="223" t="e">
        <f t="shared" si="2640"/>
        <v>#REF!</v>
      </c>
      <c r="AT1256" s="223" t="e">
        <f>IF(AO1256&gt;0,AO1256/#REF!*100,"")</f>
        <v>#REF!</v>
      </c>
    </row>
    <row r="1257" spans="1:46" ht="15" hidden="1" customHeight="1" outlineLevel="1" thickBot="1">
      <c r="A1257" s="2590"/>
      <c r="B1257" s="2571"/>
      <c r="C1257" s="504" t="s">
        <v>305</v>
      </c>
      <c r="D1257" s="32"/>
      <c r="E1257" s="32"/>
      <c r="F1257" s="32"/>
      <c r="G1257" s="144"/>
      <c r="H1257" s="144"/>
      <c r="I1257" s="144"/>
      <c r="J1257" s="144"/>
      <c r="K1257" s="144"/>
      <c r="L1257" s="20">
        <f t="shared" si="2647"/>
        <v>0</v>
      </c>
      <c r="M1257" s="126"/>
      <c r="N1257" s="24"/>
      <c r="O1257" s="24"/>
      <c r="P1257" s="51"/>
      <c r="Q1257" s="756"/>
      <c r="R1257" s="756"/>
      <c r="S1257" s="756"/>
      <c r="T1257" s="756"/>
      <c r="U1257" s="29">
        <f t="shared" ref="U1257" si="2653">IF(U1241&gt;0,U1255/U$9*100,)</f>
        <v>0</v>
      </c>
      <c r="V1257" s="29">
        <f>IF(V1241&gt;0,V1255/V$9*100,)</f>
        <v>0</v>
      </c>
      <c r="W1257" s="29">
        <f>IF(W1241&gt;0,W1255/W$9*100,)</f>
        <v>0</v>
      </c>
      <c r="X1257" s="29">
        <f>IF(X1241&gt;0,X1255/X$9*100,)</f>
        <v>0</v>
      </c>
      <c r="Y1257" s="29">
        <f>IF(Y1241&gt;0,Y1255/Y$9*100,)</f>
        <v>0</v>
      </c>
      <c r="Z1257" s="20">
        <f t="shared" si="2648"/>
        <v>0</v>
      </c>
      <c r="AA1257" s="126"/>
      <c r="AB1257" s="24"/>
      <c r="AC1257" s="24"/>
      <c r="AD1257" s="51"/>
      <c r="AE1257" s="29">
        <f t="shared" ref="AE1257" si="2654">IF(AE1241&gt;0,AE1255/AE$9*100,)</f>
        <v>0</v>
      </c>
      <c r="AF1257" s="29">
        <f>IF(AF1241&gt;0,AF1255/AF$9*100,)</f>
        <v>0</v>
      </c>
      <c r="AG1257" s="29">
        <f>IF(AG1241&gt;0,AG1255/AG$9*100,)</f>
        <v>0</v>
      </c>
      <c r="AH1257" s="29">
        <f>IF(AH1241&gt;0,AH1255/AH$9*100,)</f>
        <v>0</v>
      </c>
      <c r="AI1257" s="29">
        <f>IF(AI1241&gt;0,AI1255/AI$9*100,)</f>
        <v>0</v>
      </c>
      <c r="AJ1257" s="967"/>
      <c r="AK1257" s="19" t="e">
        <f>#REF!-U1257</f>
        <v>#REF!</v>
      </c>
      <c r="AL1257" s="19" t="e">
        <f>#REF!-#REF!</f>
        <v>#REF!</v>
      </c>
      <c r="AM1257" s="19" t="e">
        <f>Q1257-#REF!</f>
        <v>#REF!</v>
      </c>
      <c r="AN1257" s="19" t="e">
        <f>R1257-#REF!</f>
        <v>#REF!</v>
      </c>
      <c r="AO1257" s="19" t="e">
        <f>#REF!-#REF!</f>
        <v>#REF!</v>
      </c>
      <c r="AP1257" s="223" t="e">
        <f>IF(AK1257&gt;0,AK1257/#REF!*100,"")</f>
        <v>#REF!</v>
      </c>
      <c r="AQ1257" s="223" t="e">
        <f>IF(AL1257&gt;0,AL1257/#REF!*100,"")</f>
        <v>#REF!</v>
      </c>
      <c r="AR1257" s="223" t="e">
        <f t="shared" si="2639"/>
        <v>#REF!</v>
      </c>
      <c r="AS1257" s="223" t="e">
        <f t="shared" si="2640"/>
        <v>#REF!</v>
      </c>
      <c r="AT1257" s="223" t="e">
        <f>IF(AO1257&gt;0,AO1257/#REF!*100,"")</f>
        <v>#REF!</v>
      </c>
    </row>
    <row r="1258" spans="1:46" ht="15" hidden="1" customHeight="1" outlineLevel="1" thickBot="1">
      <c r="A1258" s="2585">
        <v>8</v>
      </c>
      <c r="B1258" s="2573" t="s">
        <v>112</v>
      </c>
      <c r="C1258" s="504" t="s">
        <v>278</v>
      </c>
      <c r="D1258" s="32"/>
      <c r="E1258" s="32"/>
      <c r="F1258" s="32"/>
      <c r="G1258" s="144"/>
      <c r="H1258" s="144"/>
      <c r="I1258" s="144"/>
      <c r="J1258" s="144"/>
      <c r="K1258" s="144"/>
      <c r="L1258" s="20">
        <f t="shared" ref="L1258:P1258" si="2655">L1261+L1274</f>
        <v>0</v>
      </c>
      <c r="M1258" s="136">
        <f t="shared" si="2655"/>
        <v>0</v>
      </c>
      <c r="N1258" s="20">
        <f t="shared" si="2655"/>
        <v>0</v>
      </c>
      <c r="O1258" s="20">
        <f t="shared" si="2655"/>
        <v>0</v>
      </c>
      <c r="P1258" s="55">
        <f t="shared" si="2655"/>
        <v>0</v>
      </c>
      <c r="Q1258" s="756"/>
      <c r="R1258" s="756"/>
      <c r="S1258" s="756"/>
      <c r="T1258" s="756"/>
      <c r="U1258" s="29">
        <f t="shared" ref="U1258" si="2656">IF(U1247&gt;0,U1255/U$15*100,)</f>
        <v>0</v>
      </c>
      <c r="V1258" s="29">
        <f>IF(V1247&gt;0,V1255/V$15*100,)</f>
        <v>0</v>
      </c>
      <c r="W1258" s="29">
        <f>IF(W1247&gt;0,W1255/W$15*100,)</f>
        <v>0</v>
      </c>
      <c r="X1258" s="29">
        <f>IF(X1247&gt;0,X1255/X$15*100,)</f>
        <v>0</v>
      </c>
      <c r="Y1258" s="29">
        <f>IF(Y1247&gt;0,Y1255/Y$15*100,)</f>
        <v>0</v>
      </c>
      <c r="Z1258" s="20">
        <f t="shared" ref="Z1258:AD1258" si="2657">Z1261+Z1274</f>
        <v>0</v>
      </c>
      <c r="AA1258" s="136">
        <f t="shared" si="2657"/>
        <v>0</v>
      </c>
      <c r="AB1258" s="20">
        <f t="shared" si="2657"/>
        <v>0</v>
      </c>
      <c r="AC1258" s="20">
        <f t="shared" si="2657"/>
        <v>0</v>
      </c>
      <c r="AD1258" s="55">
        <f t="shared" si="2657"/>
        <v>0</v>
      </c>
      <c r="AE1258" s="29">
        <f t="shared" ref="AE1258" si="2658">IF(AE1247&gt;0,AE1255/AE$15*100,)</f>
        <v>0</v>
      </c>
      <c r="AF1258" s="29">
        <f>IF(AF1247&gt;0,AF1255/AF$15*100,)</f>
        <v>0</v>
      </c>
      <c r="AG1258" s="29">
        <f>IF(AG1247&gt;0,AG1255/AG$15*100,)</f>
        <v>0</v>
      </c>
      <c r="AH1258" s="29">
        <f>IF(AH1247&gt;0,AH1255/AH$15*100,)</f>
        <v>0</v>
      </c>
      <c r="AI1258" s="29">
        <f>IF(AI1247&gt;0,AI1255/AI$15*100,)</f>
        <v>0</v>
      </c>
      <c r="AJ1258" s="967"/>
      <c r="AK1258" s="19" t="e">
        <f>#REF!-U1258</f>
        <v>#REF!</v>
      </c>
      <c r="AL1258" s="19" t="e">
        <f>#REF!-#REF!</f>
        <v>#REF!</v>
      </c>
      <c r="AM1258" s="19" t="e">
        <f>Q1258-#REF!</f>
        <v>#REF!</v>
      </c>
      <c r="AN1258" s="19" t="e">
        <f>R1258-#REF!</f>
        <v>#REF!</v>
      </c>
      <c r="AO1258" s="19" t="e">
        <f>#REF!-#REF!</f>
        <v>#REF!</v>
      </c>
      <c r="AP1258" s="223" t="e">
        <f>IF(AK1258&gt;0,AK1258/#REF!*100,"")</f>
        <v>#REF!</v>
      </c>
      <c r="AQ1258" s="223" t="e">
        <f>IF(AL1258&gt;0,AL1258/#REF!*100,"")</f>
        <v>#REF!</v>
      </c>
      <c r="AR1258" s="223" t="e">
        <f t="shared" si="2639"/>
        <v>#REF!</v>
      </c>
      <c r="AS1258" s="223" t="e">
        <f t="shared" si="2640"/>
        <v>#REF!</v>
      </c>
      <c r="AT1258" s="223" t="e">
        <f>IF(AO1258&gt;0,AO1258/#REF!*100,"")</f>
        <v>#REF!</v>
      </c>
    </row>
    <row r="1259" spans="1:46" ht="15" hidden="1" customHeight="1" outlineLevel="1" thickBot="1">
      <c r="A1259" s="2589"/>
      <c r="B1259" s="2574"/>
      <c r="C1259" s="504" t="s">
        <v>277</v>
      </c>
      <c r="D1259" s="32"/>
      <c r="E1259" s="32"/>
      <c r="F1259" s="32"/>
      <c r="G1259" s="144"/>
      <c r="H1259" s="144"/>
      <c r="I1259" s="144"/>
      <c r="J1259" s="144"/>
      <c r="K1259" s="144"/>
      <c r="L1259" s="20">
        <f t="shared" ref="L1259:P1259" si="2659">L1262+L1275</f>
        <v>0</v>
      </c>
      <c r="M1259" s="136">
        <f t="shared" si="2659"/>
        <v>0</v>
      </c>
      <c r="N1259" s="20">
        <f t="shared" si="2659"/>
        <v>0</v>
      </c>
      <c r="O1259" s="20">
        <f t="shared" si="2659"/>
        <v>0</v>
      </c>
      <c r="P1259" s="55">
        <f t="shared" si="2659"/>
        <v>0</v>
      </c>
      <c r="Q1259" s="756"/>
      <c r="R1259" s="756"/>
      <c r="S1259" s="756"/>
      <c r="T1259" s="756"/>
      <c r="U1259" s="237"/>
      <c r="V1259" s="143"/>
      <c r="W1259" s="26"/>
      <c r="X1259" s="26"/>
      <c r="Y1259" s="26"/>
      <c r="Z1259" s="20">
        <f t="shared" ref="Z1259:AD1259" si="2660">Z1262+Z1275</f>
        <v>0</v>
      </c>
      <c r="AA1259" s="136">
        <f t="shared" si="2660"/>
        <v>0</v>
      </c>
      <c r="AB1259" s="20">
        <f t="shared" si="2660"/>
        <v>0</v>
      </c>
      <c r="AC1259" s="20">
        <f t="shared" si="2660"/>
        <v>0</v>
      </c>
      <c r="AD1259" s="55">
        <f t="shared" si="2660"/>
        <v>0</v>
      </c>
      <c r="AE1259" s="237"/>
      <c r="AF1259" s="143"/>
      <c r="AG1259" s="26"/>
      <c r="AH1259" s="26"/>
      <c r="AI1259" s="26"/>
      <c r="AJ1259" s="2128"/>
      <c r="AK1259" s="19" t="e">
        <f>#REF!-U1259</f>
        <v>#REF!</v>
      </c>
      <c r="AL1259" s="19" t="e">
        <f>#REF!-#REF!</f>
        <v>#REF!</v>
      </c>
      <c r="AM1259" s="19" t="e">
        <f>Q1259-#REF!</f>
        <v>#REF!</v>
      </c>
      <c r="AN1259" s="19" t="e">
        <f>R1259-#REF!</f>
        <v>#REF!</v>
      </c>
      <c r="AO1259" s="19" t="e">
        <f>#REF!-#REF!</f>
        <v>#REF!</v>
      </c>
      <c r="AP1259" s="223" t="e">
        <f>IF(AK1259&gt;0,AK1259/#REF!*100,"")</f>
        <v>#REF!</v>
      </c>
      <c r="AQ1259" s="223" t="e">
        <f>IF(AL1259&gt;0,AL1259/#REF!*100,"")</f>
        <v>#REF!</v>
      </c>
      <c r="AR1259" s="223" t="e">
        <f t="shared" si="2639"/>
        <v>#REF!</v>
      </c>
      <c r="AS1259" s="223" t="e">
        <f t="shared" si="2640"/>
        <v>#REF!</v>
      </c>
      <c r="AT1259" s="223" t="e">
        <f>IF(AO1259&gt;0,AO1259/#REF!*100,"")</f>
        <v>#REF!</v>
      </c>
    </row>
    <row r="1260" spans="1:46" ht="15" hidden="1" customHeight="1" outlineLevel="1" thickBot="1">
      <c r="A1260" s="2590"/>
      <c r="B1260" s="2575"/>
      <c r="C1260" s="505" t="s">
        <v>303</v>
      </c>
      <c r="D1260" s="34"/>
      <c r="E1260" s="34"/>
      <c r="F1260" s="34"/>
      <c r="G1260" s="148"/>
      <c r="H1260" s="148"/>
      <c r="I1260" s="148"/>
      <c r="J1260" s="148"/>
      <c r="K1260" s="148"/>
      <c r="L1260" s="20">
        <f t="shared" ref="L1260:P1260" si="2661">L1263+L1276</f>
        <v>0</v>
      </c>
      <c r="M1260" s="136">
        <f t="shared" si="2661"/>
        <v>0</v>
      </c>
      <c r="N1260" s="20">
        <f t="shared" si="2661"/>
        <v>0</v>
      </c>
      <c r="O1260" s="20">
        <f t="shared" si="2661"/>
        <v>0</v>
      </c>
      <c r="P1260" s="55">
        <f t="shared" si="2661"/>
        <v>0</v>
      </c>
      <c r="Q1260" s="756"/>
      <c r="R1260" s="756"/>
      <c r="S1260" s="756"/>
      <c r="T1260" s="756"/>
      <c r="U1260" s="237"/>
      <c r="V1260" s="143"/>
      <c r="W1260" s="26"/>
      <c r="X1260" s="26"/>
      <c r="Y1260" s="26"/>
      <c r="Z1260" s="20">
        <f t="shared" ref="Z1260:AD1260" si="2662">Z1263+Z1276</f>
        <v>0</v>
      </c>
      <c r="AA1260" s="136">
        <f t="shared" si="2662"/>
        <v>0</v>
      </c>
      <c r="AB1260" s="20">
        <f t="shared" si="2662"/>
        <v>0</v>
      </c>
      <c r="AC1260" s="20">
        <f t="shared" si="2662"/>
        <v>0</v>
      </c>
      <c r="AD1260" s="55">
        <f t="shared" si="2662"/>
        <v>0</v>
      </c>
      <c r="AE1260" s="237"/>
      <c r="AF1260" s="143"/>
      <c r="AG1260" s="26"/>
      <c r="AH1260" s="26"/>
      <c r="AI1260" s="26"/>
      <c r="AJ1260" s="2128"/>
      <c r="AK1260" s="19" t="e">
        <f>#REF!-U1260</f>
        <v>#REF!</v>
      </c>
      <c r="AL1260" s="19" t="e">
        <f>#REF!-#REF!</f>
        <v>#REF!</v>
      </c>
      <c r="AM1260" s="19" t="e">
        <f>Q1260-#REF!</f>
        <v>#REF!</v>
      </c>
      <c r="AN1260" s="19" t="e">
        <f>R1260-#REF!</f>
        <v>#REF!</v>
      </c>
      <c r="AO1260" s="19" t="e">
        <f>#REF!-#REF!</f>
        <v>#REF!</v>
      </c>
      <c r="AP1260" s="223" t="e">
        <f>IF(AK1260&gt;0,AK1260/#REF!*100,"")</f>
        <v>#REF!</v>
      </c>
      <c r="AQ1260" s="223" t="e">
        <f>IF(AL1260&gt;0,AL1260/#REF!*100,"")</f>
        <v>#REF!</v>
      </c>
      <c r="AR1260" s="223" t="e">
        <f t="shared" si="2639"/>
        <v>#REF!</v>
      </c>
      <c r="AS1260" s="223" t="e">
        <f t="shared" si="2640"/>
        <v>#REF!</v>
      </c>
      <c r="AT1260" s="223" t="e">
        <f>IF(AO1260&gt;0,AO1260/#REF!*100,"")</f>
        <v>#REF!</v>
      </c>
    </row>
    <row r="1261" spans="1:46" ht="15" hidden="1" customHeight="1" outlineLevel="1" thickBot="1">
      <c r="A1261" s="35" t="s">
        <v>106</v>
      </c>
      <c r="B1261" s="36" t="s">
        <v>117</v>
      </c>
      <c r="C1261" s="504" t="s">
        <v>278</v>
      </c>
      <c r="D1261" s="32"/>
      <c r="E1261" s="32"/>
      <c r="F1261" s="32"/>
      <c r="G1261" s="144"/>
      <c r="H1261" s="144"/>
      <c r="I1261" s="144"/>
      <c r="J1261" s="144"/>
      <c r="K1261" s="144"/>
      <c r="L1261" s="20">
        <f t="shared" ref="L1261:P1261" si="2663">L1265+L1269</f>
        <v>0</v>
      </c>
      <c r="M1261" s="136">
        <f t="shared" si="2663"/>
        <v>0</v>
      </c>
      <c r="N1261" s="20">
        <f t="shared" si="2663"/>
        <v>0</v>
      </c>
      <c r="O1261" s="20">
        <f t="shared" si="2663"/>
        <v>0</v>
      </c>
      <c r="P1261" s="55">
        <f t="shared" si="2663"/>
        <v>0</v>
      </c>
      <c r="Q1261" s="756"/>
      <c r="R1261" s="756"/>
      <c r="S1261" s="756"/>
      <c r="T1261" s="756"/>
      <c r="U1261" s="29">
        <f t="shared" ref="U1261" si="2664">IF(U1242&gt;0,U1259/U$10*100,)</f>
        <v>0</v>
      </c>
      <c r="V1261" s="29">
        <f>IF(V1242&gt;0,V1259/V$10*100,)</f>
        <v>0</v>
      </c>
      <c r="W1261" s="29">
        <f>IF(W1242&gt;0,W1259/W$10*100,)</f>
        <v>0</v>
      </c>
      <c r="X1261" s="29">
        <f>IF(X1242&gt;0,X1259/X$10*100,)</f>
        <v>0</v>
      </c>
      <c r="Y1261" s="29">
        <f>IF(Y1242&gt;0,Y1259/Y$10*100,)</f>
        <v>0</v>
      </c>
      <c r="Z1261" s="20">
        <f t="shared" ref="Z1261:AD1261" si="2665">Z1265+Z1269</f>
        <v>0</v>
      </c>
      <c r="AA1261" s="136">
        <f t="shared" si="2665"/>
        <v>0</v>
      </c>
      <c r="AB1261" s="20">
        <f t="shared" si="2665"/>
        <v>0</v>
      </c>
      <c r="AC1261" s="20">
        <f t="shared" si="2665"/>
        <v>0</v>
      </c>
      <c r="AD1261" s="55">
        <f t="shared" si="2665"/>
        <v>0</v>
      </c>
      <c r="AE1261" s="29">
        <f t="shared" ref="AE1261" si="2666">IF(AE1242&gt;0,AE1259/AE$10*100,)</f>
        <v>0</v>
      </c>
      <c r="AF1261" s="29">
        <f>IF(AF1242&gt;0,AF1259/AF$10*100,)</f>
        <v>0</v>
      </c>
      <c r="AG1261" s="29">
        <f>IF(AG1242&gt;0,AG1259/AG$10*100,)</f>
        <v>0</v>
      </c>
      <c r="AH1261" s="29">
        <f>IF(AH1242&gt;0,AH1259/AH$10*100,)</f>
        <v>0</v>
      </c>
      <c r="AI1261" s="29">
        <f>IF(AI1242&gt;0,AI1259/AI$10*100,)</f>
        <v>0</v>
      </c>
      <c r="AJ1261" s="967"/>
      <c r="AK1261" s="19" t="e">
        <f>#REF!-U1261</f>
        <v>#REF!</v>
      </c>
      <c r="AL1261" s="19" t="e">
        <f>#REF!-#REF!</f>
        <v>#REF!</v>
      </c>
      <c r="AM1261" s="19" t="e">
        <f>Q1261-#REF!</f>
        <v>#REF!</v>
      </c>
      <c r="AN1261" s="19" t="e">
        <f>R1261-#REF!</f>
        <v>#REF!</v>
      </c>
      <c r="AO1261" s="19" t="e">
        <f>#REF!-#REF!</f>
        <v>#REF!</v>
      </c>
      <c r="AP1261" s="223" t="e">
        <f>IF(AK1261&gt;0,AK1261/#REF!*100,"")</f>
        <v>#REF!</v>
      </c>
      <c r="AQ1261" s="223" t="e">
        <f>IF(AL1261&gt;0,AL1261/#REF!*100,"")</f>
        <v>#REF!</v>
      </c>
      <c r="AR1261" s="223" t="e">
        <f t="shared" si="2639"/>
        <v>#REF!</v>
      </c>
      <c r="AS1261" s="223" t="e">
        <f t="shared" si="2640"/>
        <v>#REF!</v>
      </c>
      <c r="AT1261" s="223" t="e">
        <f>IF(AO1261&gt;0,AO1261/#REF!*100,"")</f>
        <v>#REF!</v>
      </c>
    </row>
    <row r="1262" spans="1:46" ht="15" hidden="1" customHeight="1" outlineLevel="1" thickBot="1">
      <c r="A1262" s="35"/>
      <c r="B1262" s="37"/>
      <c r="C1262" s="504" t="s">
        <v>277</v>
      </c>
      <c r="D1262" s="32"/>
      <c r="E1262" s="32"/>
      <c r="F1262" s="32"/>
      <c r="G1262" s="144"/>
      <c r="H1262" s="144"/>
      <c r="I1262" s="144"/>
      <c r="J1262" s="144"/>
      <c r="K1262" s="144"/>
      <c r="L1262" s="20">
        <f t="shared" ref="L1262:P1262" si="2667">L1266+L1270</f>
        <v>0</v>
      </c>
      <c r="M1262" s="136">
        <f t="shared" si="2667"/>
        <v>0</v>
      </c>
      <c r="N1262" s="20">
        <f t="shared" si="2667"/>
        <v>0</v>
      </c>
      <c r="O1262" s="20">
        <f t="shared" si="2667"/>
        <v>0</v>
      </c>
      <c r="P1262" s="55">
        <f t="shared" si="2667"/>
        <v>0</v>
      </c>
      <c r="Q1262" s="756"/>
      <c r="R1262" s="756"/>
      <c r="S1262" s="756"/>
      <c r="T1262" s="756"/>
      <c r="U1262" s="29">
        <f t="shared" ref="U1262" si="2668">IF(U1248&gt;0,U1259/U$16*100,)</f>
        <v>0</v>
      </c>
      <c r="V1262" s="29">
        <f>IF(V1248&gt;0,V1259/V$16*100,)</f>
        <v>0</v>
      </c>
      <c r="W1262" s="29">
        <f>IF(W1248&gt;0,W1259/W$16*100,)</f>
        <v>0</v>
      </c>
      <c r="X1262" s="29">
        <f>IF(X1248&gt;0,X1259/X$16*100,)</f>
        <v>0</v>
      </c>
      <c r="Y1262" s="29">
        <f>IF(Y1248&gt;0,Y1259/Y$16*100,)</f>
        <v>0</v>
      </c>
      <c r="Z1262" s="20">
        <f t="shared" ref="Z1262:AD1262" si="2669">Z1266+Z1270</f>
        <v>0</v>
      </c>
      <c r="AA1262" s="136">
        <f t="shared" si="2669"/>
        <v>0</v>
      </c>
      <c r="AB1262" s="20">
        <f t="shared" si="2669"/>
        <v>0</v>
      </c>
      <c r="AC1262" s="20">
        <f t="shared" si="2669"/>
        <v>0</v>
      </c>
      <c r="AD1262" s="55">
        <f t="shared" si="2669"/>
        <v>0</v>
      </c>
      <c r="AE1262" s="29">
        <f t="shared" ref="AE1262" si="2670">IF(AE1248&gt;0,AE1259/AE$16*100,)</f>
        <v>0</v>
      </c>
      <c r="AF1262" s="29">
        <f>IF(AF1248&gt;0,AF1259/AF$16*100,)</f>
        <v>0</v>
      </c>
      <c r="AG1262" s="29">
        <f>IF(AG1248&gt;0,AG1259/AG$16*100,)</f>
        <v>0</v>
      </c>
      <c r="AH1262" s="29">
        <f>IF(AH1248&gt;0,AH1259/AH$16*100,)</f>
        <v>0</v>
      </c>
      <c r="AI1262" s="29">
        <f>IF(AI1248&gt;0,AI1259/AI$16*100,)</f>
        <v>0</v>
      </c>
      <c r="AJ1262" s="967"/>
      <c r="AK1262" s="19" t="e">
        <f>#REF!-U1262</f>
        <v>#REF!</v>
      </c>
      <c r="AL1262" s="19" t="e">
        <f>#REF!-#REF!</f>
        <v>#REF!</v>
      </c>
      <c r="AM1262" s="19" t="e">
        <f>Q1262-#REF!</f>
        <v>#REF!</v>
      </c>
      <c r="AN1262" s="19" t="e">
        <f>R1262-#REF!</f>
        <v>#REF!</v>
      </c>
      <c r="AO1262" s="19" t="e">
        <f>#REF!-#REF!</f>
        <v>#REF!</v>
      </c>
      <c r="AP1262" s="223" t="e">
        <f>IF(AK1262&gt;0,AK1262/#REF!*100,"")</f>
        <v>#REF!</v>
      </c>
      <c r="AQ1262" s="223" t="e">
        <f>IF(AL1262&gt;0,AL1262/#REF!*100,"")</f>
        <v>#REF!</v>
      </c>
      <c r="AR1262" s="223" t="e">
        <f t="shared" si="2639"/>
        <v>#REF!</v>
      </c>
      <c r="AS1262" s="223" t="e">
        <f t="shared" si="2640"/>
        <v>#REF!</v>
      </c>
      <c r="AT1262" s="223" t="e">
        <f>IF(AO1262&gt;0,AO1262/#REF!*100,"")</f>
        <v>#REF!</v>
      </c>
    </row>
    <row r="1263" spans="1:46" ht="15" hidden="1" customHeight="1" outlineLevel="1" thickBot="1">
      <c r="A1263" s="35"/>
      <c r="B1263" s="37"/>
      <c r="C1263" s="504" t="s">
        <v>303</v>
      </c>
      <c r="D1263" s="32"/>
      <c r="E1263" s="32"/>
      <c r="F1263" s="32"/>
      <c r="G1263" s="144"/>
      <c r="H1263" s="144"/>
      <c r="I1263" s="144"/>
      <c r="J1263" s="144"/>
      <c r="K1263" s="144"/>
      <c r="L1263" s="20">
        <f t="shared" ref="L1263:P1263" si="2671">L1267+L1271</f>
        <v>0</v>
      </c>
      <c r="M1263" s="136">
        <f t="shared" si="2671"/>
        <v>0</v>
      </c>
      <c r="N1263" s="20">
        <f t="shared" si="2671"/>
        <v>0</v>
      </c>
      <c r="O1263" s="20">
        <f t="shared" si="2671"/>
        <v>0</v>
      </c>
      <c r="P1263" s="55">
        <f t="shared" si="2671"/>
        <v>0</v>
      </c>
      <c r="Q1263" s="756"/>
      <c r="R1263" s="756"/>
      <c r="S1263" s="756"/>
      <c r="T1263" s="756"/>
      <c r="U1263" s="237"/>
      <c r="V1263" s="143"/>
      <c r="W1263" s="26"/>
      <c r="X1263" s="26"/>
      <c r="Y1263" s="26"/>
      <c r="Z1263" s="20">
        <f t="shared" ref="Z1263:AD1263" si="2672">Z1267+Z1271</f>
        <v>0</v>
      </c>
      <c r="AA1263" s="136">
        <f t="shared" si="2672"/>
        <v>0</v>
      </c>
      <c r="AB1263" s="20">
        <f t="shared" si="2672"/>
        <v>0</v>
      </c>
      <c r="AC1263" s="20">
        <f t="shared" si="2672"/>
        <v>0</v>
      </c>
      <c r="AD1263" s="55">
        <f t="shared" si="2672"/>
        <v>0</v>
      </c>
      <c r="AE1263" s="237"/>
      <c r="AF1263" s="143"/>
      <c r="AG1263" s="26"/>
      <c r="AH1263" s="26"/>
      <c r="AI1263" s="26"/>
      <c r="AJ1263" s="2128"/>
      <c r="AK1263" s="19" t="e">
        <f>#REF!-U1263</f>
        <v>#REF!</v>
      </c>
      <c r="AL1263" s="19" t="e">
        <f>#REF!-#REF!</f>
        <v>#REF!</v>
      </c>
      <c r="AM1263" s="19" t="e">
        <f>Q1263-#REF!</f>
        <v>#REF!</v>
      </c>
      <c r="AN1263" s="19" t="e">
        <f>R1263-#REF!</f>
        <v>#REF!</v>
      </c>
      <c r="AO1263" s="19" t="e">
        <f>#REF!-#REF!</f>
        <v>#REF!</v>
      </c>
      <c r="AP1263" s="223" t="e">
        <f>IF(AK1263&gt;0,AK1263/#REF!*100,"")</f>
        <v>#REF!</v>
      </c>
      <c r="AQ1263" s="223" t="e">
        <f>IF(AL1263&gt;0,AL1263/#REF!*100,"")</f>
        <v>#REF!</v>
      </c>
      <c r="AR1263" s="223" t="e">
        <f t="shared" si="2639"/>
        <v>#REF!</v>
      </c>
      <c r="AS1263" s="223" t="e">
        <f t="shared" si="2640"/>
        <v>#REF!</v>
      </c>
      <c r="AT1263" s="223" t="e">
        <f>IF(AO1263&gt;0,AO1263/#REF!*100,"")</f>
        <v>#REF!</v>
      </c>
    </row>
    <row r="1264" spans="1:46" ht="15" hidden="1" customHeight="1" outlineLevel="1" thickBot="1">
      <c r="A1264" s="35"/>
      <c r="B1264" s="37"/>
      <c r="C1264" s="504" t="s">
        <v>279</v>
      </c>
      <c r="D1264" s="32"/>
      <c r="E1264" s="32"/>
      <c r="F1264" s="32"/>
      <c r="G1264" s="144"/>
      <c r="H1264" s="144"/>
      <c r="I1264" s="144"/>
      <c r="J1264" s="144"/>
      <c r="K1264" s="144"/>
      <c r="L1264" s="33"/>
      <c r="M1264" s="126"/>
      <c r="N1264" s="24"/>
      <c r="O1264" s="24"/>
      <c r="P1264" s="51"/>
      <c r="Q1264" s="756"/>
      <c r="R1264" s="756"/>
      <c r="S1264" s="756"/>
      <c r="T1264" s="756"/>
      <c r="U1264" s="237"/>
      <c r="V1264" s="143"/>
      <c r="W1264" s="26"/>
      <c r="X1264" s="26"/>
      <c r="Y1264" s="26"/>
      <c r="Z1264" s="33"/>
      <c r="AA1264" s="126"/>
      <c r="AB1264" s="24"/>
      <c r="AC1264" s="24"/>
      <c r="AD1264" s="51"/>
      <c r="AE1264" s="237"/>
      <c r="AF1264" s="143"/>
      <c r="AG1264" s="26"/>
      <c r="AH1264" s="26"/>
      <c r="AI1264" s="26"/>
      <c r="AJ1264" s="2128"/>
      <c r="AK1264" s="19" t="e">
        <f>#REF!-U1264</f>
        <v>#REF!</v>
      </c>
      <c r="AL1264" s="19" t="e">
        <f>#REF!-#REF!</f>
        <v>#REF!</v>
      </c>
      <c r="AM1264" s="19" t="e">
        <f>Q1264-#REF!</f>
        <v>#REF!</v>
      </c>
      <c r="AN1264" s="19" t="e">
        <f>R1264-#REF!</f>
        <v>#REF!</v>
      </c>
      <c r="AO1264" s="19" t="e">
        <f>#REF!-#REF!</f>
        <v>#REF!</v>
      </c>
      <c r="AP1264" s="223" t="e">
        <f>IF(AK1264&gt;0,AK1264/#REF!*100,"")</f>
        <v>#REF!</v>
      </c>
      <c r="AQ1264" s="223" t="e">
        <f>IF(AL1264&gt;0,AL1264/#REF!*100,"")</f>
        <v>#REF!</v>
      </c>
      <c r="AR1264" s="223" t="e">
        <f t="shared" si="2639"/>
        <v>#REF!</v>
      </c>
      <c r="AS1264" s="223" t="e">
        <f t="shared" si="2640"/>
        <v>#REF!</v>
      </c>
      <c r="AT1264" s="223" t="e">
        <f>IF(AO1264&gt;0,AO1264/#REF!*100,"")</f>
        <v>#REF!</v>
      </c>
    </row>
    <row r="1265" spans="1:46" ht="15" hidden="1" customHeight="1" outlineLevel="1" thickBot="1">
      <c r="A1265" s="35" t="s">
        <v>107</v>
      </c>
      <c r="B1265" s="38" t="s">
        <v>118</v>
      </c>
      <c r="C1265" s="504" t="s">
        <v>278</v>
      </c>
      <c r="D1265" s="32"/>
      <c r="E1265" s="32"/>
      <c r="F1265" s="32"/>
      <c r="G1265" s="144"/>
      <c r="H1265" s="144"/>
      <c r="I1265" s="144"/>
      <c r="J1265" s="144"/>
      <c r="K1265" s="144"/>
      <c r="L1265" s="20">
        <f>SUM(M1265:P1265)</f>
        <v>0</v>
      </c>
      <c r="M1265" s="126"/>
      <c r="N1265" s="24"/>
      <c r="O1265" s="24"/>
      <c r="P1265" s="51"/>
      <c r="Q1265" s="756"/>
      <c r="R1265" s="756"/>
      <c r="S1265" s="756"/>
      <c r="T1265" s="756"/>
      <c r="U1265" s="29">
        <f t="shared" ref="U1265" si="2673">IF(U1243&gt;0,U1263/U$11*100,)</f>
        <v>0</v>
      </c>
      <c r="V1265" s="29">
        <f>IF(V1243&gt;0,V1263/V$11*100,)</f>
        <v>0</v>
      </c>
      <c r="W1265" s="29">
        <f>IF(W1243&gt;0,W1263/W$11*100,)</f>
        <v>0</v>
      </c>
      <c r="X1265" s="29">
        <f>IF(X1243&gt;0,X1263/#REF!*100,)</f>
        <v>0</v>
      </c>
      <c r="Y1265" s="29">
        <f>IF(Y1243&gt;0,Y1263/Y$11*100,)</f>
        <v>0</v>
      </c>
      <c r="Z1265" s="20">
        <f>SUM(AA1265:AD1265)</f>
        <v>0</v>
      </c>
      <c r="AA1265" s="126"/>
      <c r="AB1265" s="24"/>
      <c r="AC1265" s="24"/>
      <c r="AD1265" s="51"/>
      <c r="AE1265" s="29">
        <f t="shared" ref="AE1265" si="2674">IF(AE1243&gt;0,AE1263/AE$11*100,)</f>
        <v>0</v>
      </c>
      <c r="AF1265" s="29">
        <f>IF(AF1243&gt;0,AF1263/AF$11*100,)</f>
        <v>0</v>
      </c>
      <c r="AG1265" s="29">
        <f>IF(AG1243&gt;0,AG1263/AG$11*100,)</f>
        <v>0</v>
      </c>
      <c r="AH1265" s="29">
        <f>IF(AH1243&gt;0,AH1263/#REF!*100,)</f>
        <v>0</v>
      </c>
      <c r="AI1265" s="29">
        <f>IF(AI1243&gt;0,AI1263/AI$11*100,)</f>
        <v>0</v>
      </c>
      <c r="AJ1265" s="967"/>
      <c r="AK1265" s="19" t="e">
        <f>#REF!-U1265</f>
        <v>#REF!</v>
      </c>
      <c r="AL1265" s="19" t="e">
        <f>#REF!-#REF!</f>
        <v>#REF!</v>
      </c>
      <c r="AM1265" s="19" t="e">
        <f>Q1265-#REF!</f>
        <v>#REF!</v>
      </c>
      <c r="AN1265" s="19" t="e">
        <f>R1265-#REF!</f>
        <v>#REF!</v>
      </c>
      <c r="AO1265" s="19" t="e">
        <f>#REF!-#REF!</f>
        <v>#REF!</v>
      </c>
      <c r="AP1265" s="223" t="e">
        <f>IF(AK1265&gt;0,AK1265/#REF!*100,"")</f>
        <v>#REF!</v>
      </c>
      <c r="AQ1265" s="223" t="e">
        <f>IF(AL1265&gt;0,AL1265/#REF!*100,"")</f>
        <v>#REF!</v>
      </c>
      <c r="AR1265" s="223" t="e">
        <f t="shared" si="2639"/>
        <v>#REF!</v>
      </c>
      <c r="AS1265" s="223" t="e">
        <f t="shared" si="2640"/>
        <v>#REF!</v>
      </c>
      <c r="AT1265" s="223" t="e">
        <f>IF(AO1265&gt;0,AO1265/#REF!*100,"")</f>
        <v>#REF!</v>
      </c>
    </row>
    <row r="1266" spans="1:46" ht="15" hidden="1" customHeight="1" outlineLevel="1" thickBot="1">
      <c r="A1266" s="35"/>
      <c r="B1266" s="39"/>
      <c r="C1266" s="504" t="s">
        <v>277</v>
      </c>
      <c r="D1266" s="32"/>
      <c r="E1266" s="32"/>
      <c r="F1266" s="32"/>
      <c r="G1266" s="144"/>
      <c r="H1266" s="144"/>
      <c r="I1266" s="144"/>
      <c r="J1266" s="144"/>
      <c r="K1266" s="144"/>
      <c r="L1266" s="20">
        <f t="shared" ref="L1266:P1266" si="2675">L1265*0.76*1.49/1000</f>
        <v>0</v>
      </c>
      <c r="M1266" s="136">
        <f t="shared" si="2675"/>
        <v>0</v>
      </c>
      <c r="N1266" s="20">
        <f t="shared" si="2675"/>
        <v>0</v>
      </c>
      <c r="O1266" s="20">
        <f t="shared" si="2675"/>
        <v>0</v>
      </c>
      <c r="P1266" s="55">
        <f t="shared" si="2675"/>
        <v>0</v>
      </c>
      <c r="Q1266" s="756"/>
      <c r="R1266" s="756"/>
      <c r="S1266" s="756"/>
      <c r="T1266" s="756"/>
      <c r="U1266" s="29">
        <f t="shared" ref="U1266" si="2676">IF(U1249&gt;0,U1263/U$17*100,)</f>
        <v>0</v>
      </c>
      <c r="V1266" s="29">
        <f>IF(V1249&gt;0,V1263/V$17*100,)</f>
        <v>0</v>
      </c>
      <c r="W1266" s="29">
        <f>IF(W1249&gt;0,W1263/W$17*100,)</f>
        <v>0</v>
      </c>
      <c r="X1266" s="29">
        <f>IF(X1249&gt;0,X1263/X$17*100,)</f>
        <v>0</v>
      </c>
      <c r="Y1266" s="29">
        <f>IF(Y1249&gt;0,Y1263/Y$17*100,)</f>
        <v>0</v>
      </c>
      <c r="Z1266" s="20">
        <f t="shared" ref="Z1266:AD1266" si="2677">Z1265*0.76*1.49/1000</f>
        <v>0</v>
      </c>
      <c r="AA1266" s="136">
        <f t="shared" si="2677"/>
        <v>0</v>
      </c>
      <c r="AB1266" s="20">
        <f t="shared" si="2677"/>
        <v>0</v>
      </c>
      <c r="AC1266" s="20">
        <f t="shared" si="2677"/>
        <v>0</v>
      </c>
      <c r="AD1266" s="55">
        <f t="shared" si="2677"/>
        <v>0</v>
      </c>
      <c r="AE1266" s="29">
        <f t="shared" ref="AE1266" si="2678">IF(AE1249&gt;0,AE1263/AE$17*100,)</f>
        <v>0</v>
      </c>
      <c r="AF1266" s="29">
        <f>IF(AF1249&gt;0,AF1263/AF$17*100,)</f>
        <v>0</v>
      </c>
      <c r="AG1266" s="29">
        <f>IF(AG1249&gt;0,AG1263/AG$17*100,)</f>
        <v>0</v>
      </c>
      <c r="AH1266" s="29">
        <f>IF(AH1249&gt;0,AH1263/AH$17*100,)</f>
        <v>0</v>
      </c>
      <c r="AI1266" s="29">
        <f>IF(AI1249&gt;0,AI1263/AI$17*100,)</f>
        <v>0</v>
      </c>
      <c r="AJ1266" s="967"/>
      <c r="AK1266" s="19" t="e">
        <f>#REF!-U1266</f>
        <v>#REF!</v>
      </c>
      <c r="AL1266" s="19" t="e">
        <f>#REF!-#REF!</f>
        <v>#REF!</v>
      </c>
      <c r="AM1266" s="19" t="e">
        <f>Q1266-#REF!</f>
        <v>#REF!</v>
      </c>
      <c r="AN1266" s="19" t="e">
        <f>R1266-#REF!</f>
        <v>#REF!</v>
      </c>
      <c r="AO1266" s="19" t="e">
        <f>#REF!-#REF!</f>
        <v>#REF!</v>
      </c>
      <c r="AP1266" s="223" t="e">
        <f>IF(AK1266&gt;0,AK1266/#REF!*100,"")</f>
        <v>#REF!</v>
      </c>
      <c r="AQ1266" s="223" t="e">
        <f>IF(AL1266&gt;0,AL1266/#REF!*100,"")</f>
        <v>#REF!</v>
      </c>
      <c r="AR1266" s="223" t="e">
        <f t="shared" si="2639"/>
        <v>#REF!</v>
      </c>
      <c r="AS1266" s="223" t="e">
        <f t="shared" si="2640"/>
        <v>#REF!</v>
      </c>
      <c r="AT1266" s="223" t="e">
        <f>IF(AO1266&gt;0,AO1266/#REF!*100,"")</f>
        <v>#REF!</v>
      </c>
    </row>
    <row r="1267" spans="1:46" ht="15" hidden="1" customHeight="1" outlineLevel="1" thickBot="1">
      <c r="A1267" s="35"/>
      <c r="B1267" s="39"/>
      <c r="C1267" s="504" t="s">
        <v>303</v>
      </c>
      <c r="D1267" s="32"/>
      <c r="E1267" s="32"/>
      <c r="F1267" s="32"/>
      <c r="G1267" s="144"/>
      <c r="H1267" s="144"/>
      <c r="I1267" s="144"/>
      <c r="J1267" s="144"/>
      <c r="K1267" s="144"/>
      <c r="L1267" s="20">
        <f>SUM(M1267:P1267)</f>
        <v>0</v>
      </c>
      <c r="M1267" s="126"/>
      <c r="N1267" s="24"/>
      <c r="O1267" s="24"/>
      <c r="P1267" s="51"/>
      <c r="Q1267" s="756"/>
      <c r="R1267" s="756"/>
      <c r="S1267" s="756"/>
      <c r="T1267" s="756"/>
      <c r="U1267" s="237"/>
      <c r="V1267" s="143"/>
      <c r="W1267" s="26"/>
      <c r="X1267" s="26"/>
      <c r="Y1267" s="26"/>
      <c r="Z1267" s="20">
        <f>SUM(AA1267:AD1267)</f>
        <v>0</v>
      </c>
      <c r="AA1267" s="126"/>
      <c r="AB1267" s="24"/>
      <c r="AC1267" s="24"/>
      <c r="AD1267" s="51"/>
      <c r="AE1267" s="237"/>
      <c r="AF1267" s="143"/>
      <c r="AG1267" s="26"/>
      <c r="AH1267" s="26"/>
      <c r="AI1267" s="26"/>
      <c r="AJ1267" s="2128"/>
      <c r="AK1267" s="19" t="e">
        <f>#REF!-U1267</f>
        <v>#REF!</v>
      </c>
      <c r="AL1267" s="19" t="e">
        <f>#REF!-#REF!</f>
        <v>#REF!</v>
      </c>
      <c r="AM1267" s="19" t="e">
        <f>Q1267-#REF!</f>
        <v>#REF!</v>
      </c>
      <c r="AN1267" s="19" t="e">
        <f>R1267-#REF!</f>
        <v>#REF!</v>
      </c>
      <c r="AO1267" s="19" t="e">
        <f>#REF!-#REF!</f>
        <v>#REF!</v>
      </c>
      <c r="AP1267" s="223" t="e">
        <f>IF(AK1267&gt;0,AK1267/#REF!*100,"")</f>
        <v>#REF!</v>
      </c>
      <c r="AQ1267" s="223" t="e">
        <f>IF(AL1267&gt;0,AL1267/#REF!*100,"")</f>
        <v>#REF!</v>
      </c>
      <c r="AR1267" s="223" t="e">
        <f t="shared" si="2639"/>
        <v>#REF!</v>
      </c>
      <c r="AS1267" s="223" t="e">
        <f t="shared" si="2640"/>
        <v>#REF!</v>
      </c>
      <c r="AT1267" s="223" t="e">
        <f>IF(AO1267&gt;0,AO1267/#REF!*100,"")</f>
        <v>#REF!</v>
      </c>
    </row>
    <row r="1268" spans="1:46" ht="15" hidden="1" customHeight="1" outlineLevel="1" thickBot="1">
      <c r="A1268" s="35"/>
      <c r="B1268" s="39"/>
      <c r="C1268" s="504" t="s">
        <v>279</v>
      </c>
      <c r="D1268" s="32"/>
      <c r="E1268" s="32"/>
      <c r="F1268" s="32"/>
      <c r="G1268" s="144"/>
      <c r="H1268" s="144"/>
      <c r="I1268" s="144"/>
      <c r="J1268" s="144"/>
      <c r="K1268" s="144"/>
      <c r="L1268" s="33"/>
      <c r="M1268" s="126"/>
      <c r="N1268" s="24"/>
      <c r="O1268" s="24"/>
      <c r="P1268" s="51"/>
      <c r="Q1268" s="756"/>
      <c r="R1268" s="756"/>
      <c r="S1268" s="756"/>
      <c r="T1268" s="756"/>
      <c r="U1268" s="237"/>
      <c r="V1268" s="143"/>
      <c r="W1268" s="26"/>
      <c r="X1268" s="26"/>
      <c r="Y1268" s="26"/>
      <c r="Z1268" s="33"/>
      <c r="AA1268" s="126"/>
      <c r="AB1268" s="24"/>
      <c r="AC1268" s="24"/>
      <c r="AD1268" s="51"/>
      <c r="AE1268" s="237"/>
      <c r="AF1268" s="143"/>
      <c r="AG1268" s="26"/>
      <c r="AH1268" s="26"/>
      <c r="AI1268" s="26"/>
      <c r="AJ1268" s="2128"/>
      <c r="AK1268" s="19" t="e">
        <f>#REF!-U1268</f>
        <v>#REF!</v>
      </c>
      <c r="AL1268" s="19" t="e">
        <f>#REF!-#REF!</f>
        <v>#REF!</v>
      </c>
      <c r="AM1268" s="19" t="e">
        <f>Q1268-#REF!</f>
        <v>#REF!</v>
      </c>
      <c r="AN1268" s="19" t="e">
        <f>R1268-#REF!</f>
        <v>#REF!</v>
      </c>
      <c r="AO1268" s="19" t="e">
        <f>#REF!-#REF!</f>
        <v>#REF!</v>
      </c>
      <c r="AP1268" s="223" t="e">
        <f>IF(AK1268&gt;0,AK1268/#REF!*100,"")</f>
        <v>#REF!</v>
      </c>
      <c r="AQ1268" s="223" t="e">
        <f>IF(AL1268&gt;0,AL1268/#REF!*100,"")</f>
        <v>#REF!</v>
      </c>
      <c r="AR1268" s="223" t="e">
        <f t="shared" si="2639"/>
        <v>#REF!</v>
      </c>
      <c r="AS1268" s="223" t="e">
        <f t="shared" si="2640"/>
        <v>#REF!</v>
      </c>
      <c r="AT1268" s="223" t="e">
        <f>IF(AO1268&gt;0,AO1268/#REF!*100,"")</f>
        <v>#REF!</v>
      </c>
    </row>
    <row r="1269" spans="1:46" ht="15" hidden="1" customHeight="1" outlineLevel="1" thickBot="1">
      <c r="A1269" s="35" t="s">
        <v>108</v>
      </c>
      <c r="B1269" s="38" t="s">
        <v>119</v>
      </c>
      <c r="C1269" s="504" t="s">
        <v>278</v>
      </c>
      <c r="D1269" s="32"/>
      <c r="E1269" s="32"/>
      <c r="F1269" s="32"/>
      <c r="G1269" s="144"/>
      <c r="H1269" s="144"/>
      <c r="I1269" s="144"/>
      <c r="J1269" s="144"/>
      <c r="K1269" s="144"/>
      <c r="L1269" s="20">
        <f>SUM(M1269:P1269)</f>
        <v>0</v>
      </c>
      <c r="M1269" s="126"/>
      <c r="N1269" s="24"/>
      <c r="O1269" s="24"/>
      <c r="P1269" s="51"/>
      <c r="Q1269" s="756"/>
      <c r="R1269" s="756"/>
      <c r="S1269" s="756"/>
      <c r="T1269" s="756"/>
      <c r="U1269" s="29"/>
      <c r="V1269" s="29"/>
      <c r="W1269" s="29">
        <f>IF(W1244&gt;0,W1267/W$12*100,)</f>
        <v>0</v>
      </c>
      <c r="X1269" s="29">
        <f>IF(X1244&gt;0,X1267/X$12*100,)</f>
        <v>0</v>
      </c>
      <c r="Y1269" s="29">
        <f>IF(Y1244&gt;0,Y1267/Y$12*100,)</f>
        <v>0</v>
      </c>
      <c r="Z1269" s="20">
        <f>SUM(AA1269:AD1269)</f>
        <v>0</v>
      </c>
      <c r="AA1269" s="126"/>
      <c r="AB1269" s="24"/>
      <c r="AC1269" s="24"/>
      <c r="AD1269" s="51"/>
      <c r="AE1269" s="29"/>
      <c r="AF1269" s="29"/>
      <c r="AG1269" s="29">
        <f>IF(AG1244&gt;0,AG1267/AG$12*100,)</f>
        <v>0</v>
      </c>
      <c r="AH1269" s="29">
        <f>IF(AH1244&gt;0,AH1267/AH$12*100,)</f>
        <v>0</v>
      </c>
      <c r="AI1269" s="29">
        <f>IF(AI1244&gt;0,AI1267/AI$12*100,)</f>
        <v>0</v>
      </c>
      <c r="AJ1269" s="967"/>
      <c r="AK1269" s="19" t="e">
        <f>#REF!-U1269</f>
        <v>#REF!</v>
      </c>
      <c r="AL1269" s="19" t="e">
        <f>#REF!-#REF!</f>
        <v>#REF!</v>
      </c>
      <c r="AM1269" s="19" t="e">
        <f>Q1269-#REF!</f>
        <v>#REF!</v>
      </c>
      <c r="AN1269" s="19" t="e">
        <f>R1269-#REF!</f>
        <v>#REF!</v>
      </c>
      <c r="AO1269" s="19" t="e">
        <f>#REF!-#REF!</f>
        <v>#REF!</v>
      </c>
      <c r="AP1269" s="223" t="e">
        <f>IF(AK1269&gt;0,AK1269/#REF!*100,"")</f>
        <v>#REF!</v>
      </c>
      <c r="AQ1269" s="223" t="e">
        <f>IF(AL1269&gt;0,AL1269/#REF!*100,"")</f>
        <v>#REF!</v>
      </c>
      <c r="AR1269" s="223" t="e">
        <f t="shared" si="2639"/>
        <v>#REF!</v>
      </c>
      <c r="AS1269" s="223" t="e">
        <f t="shared" si="2640"/>
        <v>#REF!</v>
      </c>
      <c r="AT1269" s="223" t="e">
        <f>IF(AO1269&gt;0,AO1269/#REF!*100,"")</f>
        <v>#REF!</v>
      </c>
    </row>
    <row r="1270" spans="1:46" ht="15" hidden="1" customHeight="1" outlineLevel="1" thickBot="1">
      <c r="A1270" s="35"/>
      <c r="B1270" s="37"/>
      <c r="C1270" s="504" t="s">
        <v>277</v>
      </c>
      <c r="D1270" s="32"/>
      <c r="E1270" s="32"/>
      <c r="F1270" s="32"/>
      <c r="G1270" s="144"/>
      <c r="H1270" s="144"/>
      <c r="I1270" s="144"/>
      <c r="J1270" s="144"/>
      <c r="K1270" s="144"/>
      <c r="L1270" s="20">
        <f t="shared" ref="L1270:P1270" si="2679">L1269*0.76*1.49/1000</f>
        <v>0</v>
      </c>
      <c r="M1270" s="136">
        <f t="shared" si="2679"/>
        <v>0</v>
      </c>
      <c r="N1270" s="20">
        <f t="shared" si="2679"/>
        <v>0</v>
      </c>
      <c r="O1270" s="20">
        <f t="shared" si="2679"/>
        <v>0</v>
      </c>
      <c r="P1270" s="55">
        <f t="shared" si="2679"/>
        <v>0</v>
      </c>
      <c r="Q1270" s="756"/>
      <c r="R1270" s="756"/>
      <c r="S1270" s="756"/>
      <c r="T1270" s="756"/>
      <c r="U1270" s="29">
        <f t="shared" ref="U1270" si="2680">IF(U1250&gt;0,U1267/U$18*100,)</f>
        <v>0</v>
      </c>
      <c r="V1270" s="29">
        <f>IF(V1250&gt;0,V1267/V$18*100,)</f>
        <v>0</v>
      </c>
      <c r="W1270" s="29">
        <f>IF(W1250&gt;0,W1267/W$18*100,)</f>
        <v>0</v>
      </c>
      <c r="X1270" s="29">
        <f>IF(X1250&gt;0,X1267/X$18*100,)</f>
        <v>0</v>
      </c>
      <c r="Y1270" s="29">
        <f>IF(Y1250&gt;0,Y1267/Y$18*100,)</f>
        <v>0</v>
      </c>
      <c r="Z1270" s="20">
        <f t="shared" ref="Z1270:AD1270" si="2681">Z1269*0.76*1.49/1000</f>
        <v>0</v>
      </c>
      <c r="AA1270" s="136">
        <f t="shared" si="2681"/>
        <v>0</v>
      </c>
      <c r="AB1270" s="20">
        <f t="shared" si="2681"/>
        <v>0</v>
      </c>
      <c r="AC1270" s="20">
        <f t="shared" si="2681"/>
        <v>0</v>
      </c>
      <c r="AD1270" s="55">
        <f t="shared" si="2681"/>
        <v>0</v>
      </c>
      <c r="AE1270" s="29">
        <f t="shared" ref="AE1270" si="2682">IF(AE1250&gt;0,AE1267/AE$18*100,)</f>
        <v>0</v>
      </c>
      <c r="AF1270" s="29">
        <f>IF(AF1250&gt;0,AF1267/AF$18*100,)</f>
        <v>0</v>
      </c>
      <c r="AG1270" s="29">
        <f>IF(AG1250&gt;0,AG1267/AG$18*100,)</f>
        <v>0</v>
      </c>
      <c r="AH1270" s="29">
        <f>IF(AH1250&gt;0,AH1267/AH$18*100,)</f>
        <v>0</v>
      </c>
      <c r="AI1270" s="29">
        <f>IF(AI1250&gt;0,AI1267/AI$18*100,)</f>
        <v>0</v>
      </c>
      <c r="AJ1270" s="967"/>
      <c r="AK1270" s="19" t="e">
        <f>#REF!-U1270</f>
        <v>#REF!</v>
      </c>
      <c r="AL1270" s="19" t="e">
        <f>#REF!-#REF!</f>
        <v>#REF!</v>
      </c>
      <c r="AM1270" s="19" t="e">
        <f>Q1270-#REF!</f>
        <v>#REF!</v>
      </c>
      <c r="AN1270" s="19" t="e">
        <f>R1270-#REF!</f>
        <v>#REF!</v>
      </c>
      <c r="AO1270" s="19" t="e">
        <f>#REF!-#REF!</f>
        <v>#REF!</v>
      </c>
      <c r="AP1270" s="223" t="e">
        <f>IF(AK1270&gt;0,AK1270/#REF!*100,"")</f>
        <v>#REF!</v>
      </c>
      <c r="AQ1270" s="223" t="e">
        <f>IF(AL1270&gt;0,AL1270/#REF!*100,"")</f>
        <v>#REF!</v>
      </c>
      <c r="AR1270" s="223" t="e">
        <f t="shared" si="2639"/>
        <v>#REF!</v>
      </c>
      <c r="AS1270" s="223" t="e">
        <f t="shared" si="2640"/>
        <v>#REF!</v>
      </c>
      <c r="AT1270" s="223" t="e">
        <f>IF(AO1270&gt;0,AO1270/#REF!*100,"")</f>
        <v>#REF!</v>
      </c>
    </row>
    <row r="1271" spans="1:46" ht="15" hidden="1" customHeight="1" outlineLevel="1" thickBot="1">
      <c r="A1271" s="35"/>
      <c r="B1271" s="37"/>
      <c r="C1271" s="504" t="s">
        <v>303</v>
      </c>
      <c r="D1271" s="32"/>
      <c r="E1271" s="32"/>
      <c r="F1271" s="32"/>
      <c r="G1271" s="144"/>
      <c r="H1271" s="144"/>
      <c r="I1271" s="144"/>
      <c r="J1271" s="144"/>
      <c r="K1271" s="144"/>
      <c r="L1271" s="20">
        <f>SUM(M1271:P1271)</f>
        <v>0</v>
      </c>
      <c r="M1271" s="126"/>
      <c r="N1271" s="24"/>
      <c r="O1271" s="24"/>
      <c r="P1271" s="51"/>
      <c r="Q1271" s="756"/>
      <c r="R1271" s="756"/>
      <c r="S1271" s="756"/>
      <c r="T1271" s="756"/>
      <c r="U1271" s="237"/>
      <c r="V1271" s="143"/>
      <c r="W1271" s="26"/>
      <c r="X1271" s="26"/>
      <c r="Y1271" s="26"/>
      <c r="Z1271" s="20">
        <f>SUM(AA1271:AD1271)</f>
        <v>0</v>
      </c>
      <c r="AA1271" s="126"/>
      <c r="AB1271" s="24"/>
      <c r="AC1271" s="24"/>
      <c r="AD1271" s="51"/>
      <c r="AE1271" s="237"/>
      <c r="AF1271" s="143"/>
      <c r="AG1271" s="26"/>
      <c r="AH1271" s="26"/>
      <c r="AI1271" s="26"/>
      <c r="AJ1271" s="2128"/>
      <c r="AK1271" s="19" t="e">
        <f>#REF!-U1271</f>
        <v>#REF!</v>
      </c>
      <c r="AL1271" s="19" t="e">
        <f>#REF!-#REF!</f>
        <v>#REF!</v>
      </c>
      <c r="AM1271" s="19" t="e">
        <f>Q1271-#REF!</f>
        <v>#REF!</v>
      </c>
      <c r="AN1271" s="19" t="e">
        <f>R1271-#REF!</f>
        <v>#REF!</v>
      </c>
      <c r="AO1271" s="19" t="e">
        <f>#REF!-#REF!</f>
        <v>#REF!</v>
      </c>
      <c r="AP1271" s="223" t="e">
        <f>IF(AK1271&gt;0,AK1271/#REF!*100,"")</f>
        <v>#REF!</v>
      </c>
      <c r="AQ1271" s="223" t="e">
        <f>IF(AL1271&gt;0,AL1271/#REF!*100,"")</f>
        <v>#REF!</v>
      </c>
      <c r="AR1271" s="223" t="e">
        <f t="shared" si="2639"/>
        <v>#REF!</v>
      </c>
      <c r="AS1271" s="223" t="e">
        <f t="shared" si="2640"/>
        <v>#REF!</v>
      </c>
      <c r="AT1271" s="223" t="e">
        <f>IF(AO1271&gt;0,AO1271/#REF!*100,"")</f>
        <v>#REF!</v>
      </c>
    </row>
    <row r="1272" spans="1:46" ht="15" hidden="1" customHeight="1" outlineLevel="1" thickBot="1">
      <c r="A1272" s="35"/>
      <c r="B1272" s="37"/>
      <c r="C1272" s="504" t="s">
        <v>279</v>
      </c>
      <c r="D1272" s="32"/>
      <c r="E1272" s="32"/>
      <c r="F1272" s="32"/>
      <c r="G1272" s="144"/>
      <c r="H1272" s="144"/>
      <c r="I1272" s="144"/>
      <c r="J1272" s="144"/>
      <c r="K1272" s="144"/>
      <c r="L1272" s="33"/>
      <c r="M1272" s="126"/>
      <c r="N1272" s="24"/>
      <c r="O1272" s="24"/>
      <c r="P1272" s="51"/>
      <c r="Q1272" s="756"/>
      <c r="R1272" s="756"/>
      <c r="S1272" s="756"/>
      <c r="T1272" s="756"/>
      <c r="U1272" s="29">
        <f t="shared" ref="U1272" si="2683">IF(U1251&gt;0,U1271/U$19*100,)</f>
        <v>0</v>
      </c>
      <c r="V1272" s="29">
        <f>IF(V1251&gt;0,V1271/V$19*100,)</f>
        <v>0</v>
      </c>
      <c r="W1272" s="29">
        <f>IF(W1251&gt;0,W1271/W$19*100,)</f>
        <v>0</v>
      </c>
      <c r="X1272" s="29">
        <f>IF(X1251&gt;0,X1271/X$19*100,)</f>
        <v>0</v>
      </c>
      <c r="Y1272" s="29">
        <f>IF(Y1251&gt;0,Y1271/Y$19*100,)</f>
        <v>0</v>
      </c>
      <c r="Z1272" s="33"/>
      <c r="AA1272" s="126"/>
      <c r="AB1272" s="24"/>
      <c r="AC1272" s="24"/>
      <c r="AD1272" s="51"/>
      <c r="AE1272" s="29">
        <f t="shared" ref="AE1272" si="2684">IF(AE1251&gt;0,AE1271/AE$19*100,)</f>
        <v>0</v>
      </c>
      <c r="AF1272" s="29">
        <f>IF(AF1251&gt;0,AF1271/AF$19*100,)</f>
        <v>0</v>
      </c>
      <c r="AG1272" s="29">
        <f>IF(AG1251&gt;0,AG1271/AG$19*100,)</f>
        <v>0</v>
      </c>
      <c r="AH1272" s="29">
        <f>IF(AH1251&gt;0,AH1271/AH$19*100,)</f>
        <v>0</v>
      </c>
      <c r="AI1272" s="29">
        <f>IF(AI1251&gt;0,AI1271/AI$19*100,)</f>
        <v>0</v>
      </c>
      <c r="AJ1272" s="967"/>
      <c r="AK1272" s="19" t="e">
        <f>#REF!-U1272</f>
        <v>#REF!</v>
      </c>
      <c r="AL1272" s="19" t="e">
        <f>#REF!-#REF!</f>
        <v>#REF!</v>
      </c>
      <c r="AM1272" s="19" t="e">
        <f>Q1272-#REF!</f>
        <v>#REF!</v>
      </c>
      <c r="AN1272" s="19" t="e">
        <f>R1272-#REF!</f>
        <v>#REF!</v>
      </c>
      <c r="AO1272" s="19" t="e">
        <f>#REF!-#REF!</f>
        <v>#REF!</v>
      </c>
      <c r="AP1272" s="223" t="e">
        <f>IF(AK1272&gt;0,AK1272/#REF!*100,"")</f>
        <v>#REF!</v>
      </c>
      <c r="AQ1272" s="223" t="e">
        <f>IF(AL1272&gt;0,AL1272/#REF!*100,"")</f>
        <v>#REF!</v>
      </c>
      <c r="AR1272" s="223" t="e">
        <f t="shared" ref="AR1272:AR1303" si="2685">IF(AM1272&gt;0,AM1272/Q1272*100,"")</f>
        <v>#REF!</v>
      </c>
      <c r="AS1272" s="223" t="e">
        <f t="shared" ref="AS1272:AS1303" si="2686">IF(AN1272&gt;0,AN1272/R1272*100,"")</f>
        <v>#REF!</v>
      </c>
      <c r="AT1272" s="223" t="e">
        <f>IF(AO1272&gt;0,AO1272/#REF!*100,"")</f>
        <v>#REF!</v>
      </c>
    </row>
    <row r="1273" spans="1:46" ht="15" hidden="1" customHeight="1" outlineLevel="1" thickBot="1">
      <c r="A1273" s="35"/>
      <c r="B1273" s="37"/>
      <c r="C1273" s="504" t="s">
        <v>125</v>
      </c>
      <c r="D1273" s="32"/>
      <c r="E1273" s="32"/>
      <c r="F1273" s="32"/>
      <c r="G1273" s="144"/>
      <c r="H1273" s="144"/>
      <c r="I1273" s="144"/>
      <c r="J1273" s="144"/>
      <c r="K1273" s="144"/>
      <c r="L1273" s="33"/>
      <c r="M1273" s="126"/>
      <c r="N1273" s="24"/>
      <c r="O1273" s="24"/>
      <c r="P1273" s="51"/>
      <c r="Q1273" s="756"/>
      <c r="R1273" s="756"/>
      <c r="S1273" s="756"/>
      <c r="T1273" s="756"/>
      <c r="U1273" s="237"/>
      <c r="V1273" s="143"/>
      <c r="W1273" s="26"/>
      <c r="X1273" s="26"/>
      <c r="Y1273" s="26"/>
      <c r="Z1273" s="33"/>
      <c r="AA1273" s="126"/>
      <c r="AB1273" s="24"/>
      <c r="AC1273" s="24"/>
      <c r="AD1273" s="51"/>
      <c r="AE1273" s="237"/>
      <c r="AF1273" s="143"/>
      <c r="AG1273" s="26"/>
      <c r="AH1273" s="26"/>
      <c r="AI1273" s="26"/>
      <c r="AJ1273" s="2128"/>
      <c r="AK1273" s="19" t="e">
        <f>#REF!-U1273</f>
        <v>#REF!</v>
      </c>
      <c r="AL1273" s="19" t="e">
        <f>#REF!-#REF!</f>
        <v>#REF!</v>
      </c>
      <c r="AM1273" s="19" t="e">
        <f>Q1273-#REF!</f>
        <v>#REF!</v>
      </c>
      <c r="AN1273" s="19" t="e">
        <f>R1273-#REF!</f>
        <v>#REF!</v>
      </c>
      <c r="AO1273" s="19" t="e">
        <f>#REF!-#REF!</f>
        <v>#REF!</v>
      </c>
      <c r="AP1273" s="223" t="e">
        <f>IF(AK1273&gt;0,AK1273/#REF!*100,"")</f>
        <v>#REF!</v>
      </c>
      <c r="AQ1273" s="223" t="e">
        <f>IF(AL1273&gt;0,AL1273/#REF!*100,"")</f>
        <v>#REF!</v>
      </c>
      <c r="AR1273" s="223" t="e">
        <f t="shared" si="2685"/>
        <v>#REF!</v>
      </c>
      <c r="AS1273" s="223" t="e">
        <f t="shared" si="2686"/>
        <v>#REF!</v>
      </c>
      <c r="AT1273" s="223" t="e">
        <f>IF(AO1273&gt;0,AO1273/#REF!*100,"")</f>
        <v>#REF!</v>
      </c>
    </row>
    <row r="1274" spans="1:46" ht="15" hidden="1" customHeight="1" outlineLevel="1" thickBot="1">
      <c r="A1274" s="35" t="s">
        <v>109</v>
      </c>
      <c r="B1274" s="36" t="s">
        <v>97</v>
      </c>
      <c r="C1274" s="504" t="s">
        <v>278</v>
      </c>
      <c r="D1274" s="32"/>
      <c r="E1274" s="32"/>
      <c r="F1274" s="32"/>
      <c r="G1274" s="144"/>
      <c r="H1274" s="144"/>
      <c r="I1274" s="144"/>
      <c r="J1274" s="144"/>
      <c r="K1274" s="144"/>
      <c r="L1274" s="20">
        <f t="shared" ref="L1274:P1274" si="2687">L1278+L1282</f>
        <v>0</v>
      </c>
      <c r="M1274" s="136">
        <f t="shared" si="2687"/>
        <v>0</v>
      </c>
      <c r="N1274" s="20">
        <f t="shared" si="2687"/>
        <v>0</v>
      </c>
      <c r="O1274" s="20">
        <f t="shared" si="2687"/>
        <v>0</v>
      </c>
      <c r="P1274" s="55">
        <f t="shared" si="2687"/>
        <v>0</v>
      </c>
      <c r="Q1274" s="756"/>
      <c r="R1274" s="756"/>
      <c r="S1274" s="756"/>
      <c r="T1274" s="756"/>
      <c r="U1274" s="29">
        <f t="shared" ref="U1274" si="2688">IF(U1255&gt;0,U1273/U$23*100,)</f>
        <v>0</v>
      </c>
      <c r="V1274" s="29">
        <f>IF(V1255&gt;0,V1273/V$23*100,)</f>
        <v>0</v>
      </c>
      <c r="W1274" s="29">
        <f>IF(W1255&gt;0,W1273/W$23*100,)</f>
        <v>0</v>
      </c>
      <c r="X1274" s="29">
        <f>IF(X1255&gt;0,X1273/X$23*100,)</f>
        <v>0</v>
      </c>
      <c r="Y1274" s="29">
        <f>IF(Y1255&gt;0,Y1273/Y$23*100,)</f>
        <v>0</v>
      </c>
      <c r="Z1274" s="20">
        <f t="shared" ref="Z1274:AD1274" si="2689">Z1278+Z1282</f>
        <v>0</v>
      </c>
      <c r="AA1274" s="136">
        <f t="shared" si="2689"/>
        <v>0</v>
      </c>
      <c r="AB1274" s="20">
        <f t="shared" si="2689"/>
        <v>0</v>
      </c>
      <c r="AC1274" s="20">
        <f t="shared" si="2689"/>
        <v>0</v>
      </c>
      <c r="AD1274" s="55">
        <f t="shared" si="2689"/>
        <v>0</v>
      </c>
      <c r="AE1274" s="29">
        <f t="shared" ref="AE1274" si="2690">IF(AE1255&gt;0,AE1273/AE$23*100,)</f>
        <v>0</v>
      </c>
      <c r="AF1274" s="29">
        <f>IF(AF1255&gt;0,AF1273/AF$23*100,)</f>
        <v>0</v>
      </c>
      <c r="AG1274" s="29">
        <f>IF(AG1255&gt;0,AG1273/AG$23*100,)</f>
        <v>0</v>
      </c>
      <c r="AH1274" s="29">
        <f>IF(AH1255&gt;0,AH1273/AH$23*100,)</f>
        <v>0</v>
      </c>
      <c r="AI1274" s="29">
        <f>IF(AI1255&gt;0,AI1273/AI$23*100,)</f>
        <v>0</v>
      </c>
      <c r="AJ1274" s="967"/>
      <c r="AK1274" s="19" t="e">
        <f>#REF!-U1274</f>
        <v>#REF!</v>
      </c>
      <c r="AL1274" s="19" t="e">
        <f>#REF!-#REF!</f>
        <v>#REF!</v>
      </c>
      <c r="AM1274" s="19" t="e">
        <f>Q1274-#REF!</f>
        <v>#REF!</v>
      </c>
      <c r="AN1274" s="19" t="e">
        <f>R1274-#REF!</f>
        <v>#REF!</v>
      </c>
      <c r="AO1274" s="19" t="e">
        <f>#REF!-#REF!</f>
        <v>#REF!</v>
      </c>
      <c r="AP1274" s="223" t="e">
        <f>IF(AK1274&gt;0,AK1274/#REF!*100,"")</f>
        <v>#REF!</v>
      </c>
      <c r="AQ1274" s="223" t="e">
        <f>IF(AL1274&gt;0,AL1274/#REF!*100,"")</f>
        <v>#REF!</v>
      </c>
      <c r="AR1274" s="223" t="e">
        <f t="shared" si="2685"/>
        <v>#REF!</v>
      </c>
      <c r="AS1274" s="223" t="e">
        <f t="shared" si="2686"/>
        <v>#REF!</v>
      </c>
      <c r="AT1274" s="223" t="e">
        <f>IF(AO1274&gt;0,AO1274/#REF!*100,"")</f>
        <v>#REF!</v>
      </c>
    </row>
    <row r="1275" spans="1:46" ht="15" hidden="1" customHeight="1" outlineLevel="1" thickBot="1">
      <c r="A1275" s="35"/>
      <c r="B1275" s="37"/>
      <c r="C1275" s="504" t="s">
        <v>277</v>
      </c>
      <c r="D1275" s="32"/>
      <c r="E1275" s="32"/>
      <c r="F1275" s="32"/>
      <c r="G1275" s="144"/>
      <c r="H1275" s="144"/>
      <c r="I1275" s="144"/>
      <c r="J1275" s="144"/>
      <c r="K1275" s="144"/>
      <c r="L1275" s="20">
        <f t="shared" ref="L1275:P1275" si="2691">L1279+L1283</f>
        <v>0</v>
      </c>
      <c r="M1275" s="136">
        <f t="shared" si="2691"/>
        <v>0</v>
      </c>
      <c r="N1275" s="20">
        <f t="shared" si="2691"/>
        <v>0</v>
      </c>
      <c r="O1275" s="20">
        <f t="shared" si="2691"/>
        <v>0</v>
      </c>
      <c r="P1275" s="55">
        <f t="shared" si="2691"/>
        <v>0</v>
      </c>
      <c r="Q1275" s="756"/>
      <c r="R1275" s="756"/>
      <c r="S1275" s="756"/>
      <c r="T1275" s="756"/>
      <c r="U1275" s="237"/>
      <c r="V1275" s="143"/>
      <c r="W1275" s="26"/>
      <c r="X1275" s="26"/>
      <c r="Y1275" s="26"/>
      <c r="Z1275" s="20">
        <f t="shared" ref="Z1275:AD1275" si="2692">Z1279+Z1283</f>
        <v>0</v>
      </c>
      <c r="AA1275" s="136">
        <f t="shared" si="2692"/>
        <v>0</v>
      </c>
      <c r="AB1275" s="20">
        <f t="shared" si="2692"/>
        <v>0</v>
      </c>
      <c r="AC1275" s="20">
        <f t="shared" si="2692"/>
        <v>0</v>
      </c>
      <c r="AD1275" s="55">
        <f t="shared" si="2692"/>
        <v>0</v>
      </c>
      <c r="AE1275" s="237"/>
      <c r="AF1275" s="143"/>
      <c r="AG1275" s="26"/>
      <c r="AH1275" s="26"/>
      <c r="AI1275" s="26"/>
      <c r="AJ1275" s="2128"/>
      <c r="AK1275" s="19" t="e">
        <f>#REF!-U1275</f>
        <v>#REF!</v>
      </c>
      <c r="AL1275" s="19" t="e">
        <f>#REF!-#REF!</f>
        <v>#REF!</v>
      </c>
      <c r="AM1275" s="19" t="e">
        <f>Q1275-#REF!</f>
        <v>#REF!</v>
      </c>
      <c r="AN1275" s="19" t="e">
        <f>R1275-#REF!</f>
        <v>#REF!</v>
      </c>
      <c r="AO1275" s="19" t="e">
        <f>#REF!-#REF!</f>
        <v>#REF!</v>
      </c>
      <c r="AP1275" s="223" t="e">
        <f>IF(AK1275&gt;0,AK1275/#REF!*100,"")</f>
        <v>#REF!</v>
      </c>
      <c r="AQ1275" s="223" t="e">
        <f>IF(AL1275&gt;0,AL1275/#REF!*100,"")</f>
        <v>#REF!</v>
      </c>
      <c r="AR1275" s="223" t="e">
        <f t="shared" si="2685"/>
        <v>#REF!</v>
      </c>
      <c r="AS1275" s="223" t="e">
        <f t="shared" si="2686"/>
        <v>#REF!</v>
      </c>
      <c r="AT1275" s="223" t="e">
        <f>IF(AO1275&gt;0,AO1275/#REF!*100,"")</f>
        <v>#REF!</v>
      </c>
    </row>
    <row r="1276" spans="1:46" ht="15" hidden="1" customHeight="1" outlineLevel="1" thickBot="1">
      <c r="A1276" s="35"/>
      <c r="B1276" s="37"/>
      <c r="C1276" s="504" t="s">
        <v>303</v>
      </c>
      <c r="D1276" s="32"/>
      <c r="E1276" s="32"/>
      <c r="F1276" s="32"/>
      <c r="G1276" s="144"/>
      <c r="H1276" s="144"/>
      <c r="I1276" s="144"/>
      <c r="J1276" s="144"/>
      <c r="K1276" s="144"/>
      <c r="L1276" s="20">
        <f t="shared" ref="L1276:P1276" si="2693">L1280+L1284</f>
        <v>0</v>
      </c>
      <c r="M1276" s="136">
        <f t="shared" si="2693"/>
        <v>0</v>
      </c>
      <c r="N1276" s="20">
        <f t="shared" si="2693"/>
        <v>0</v>
      </c>
      <c r="O1276" s="20">
        <f t="shared" si="2693"/>
        <v>0</v>
      </c>
      <c r="P1276" s="55">
        <f t="shared" si="2693"/>
        <v>0</v>
      </c>
      <c r="Q1276" s="756"/>
      <c r="R1276" s="756"/>
      <c r="S1276" s="756"/>
      <c r="T1276" s="756"/>
      <c r="U1276" s="29">
        <f t="shared" ref="U1276" si="2694">IF(U1259&gt;0,U1275/U$27*100,)</f>
        <v>0</v>
      </c>
      <c r="V1276" s="29">
        <f>IF(V1259&gt;0,V1275/V$27*100,)</f>
        <v>0</v>
      </c>
      <c r="W1276" s="29">
        <f>IF(W1259&gt;0,W1275/W$27*100,)</f>
        <v>0</v>
      </c>
      <c r="X1276" s="29">
        <f>IF(X1259&gt;0,X1275/X$27*100,)</f>
        <v>0</v>
      </c>
      <c r="Y1276" s="29">
        <f>IF(Y1259&gt;0,Y1275/Y$27*100,)</f>
        <v>0</v>
      </c>
      <c r="Z1276" s="20">
        <f t="shared" ref="Z1276:AD1276" si="2695">Z1280+Z1284</f>
        <v>0</v>
      </c>
      <c r="AA1276" s="136">
        <f t="shared" si="2695"/>
        <v>0</v>
      </c>
      <c r="AB1276" s="20">
        <f t="shared" si="2695"/>
        <v>0</v>
      </c>
      <c r="AC1276" s="20">
        <f t="shared" si="2695"/>
        <v>0</v>
      </c>
      <c r="AD1276" s="55">
        <f t="shared" si="2695"/>
        <v>0</v>
      </c>
      <c r="AE1276" s="29">
        <f t="shared" ref="AE1276" si="2696">IF(AE1259&gt;0,AE1275/AE$27*100,)</f>
        <v>0</v>
      </c>
      <c r="AF1276" s="29">
        <f>IF(AF1259&gt;0,AF1275/AF$27*100,)</f>
        <v>0</v>
      </c>
      <c r="AG1276" s="29">
        <f>IF(AG1259&gt;0,AG1275/AG$27*100,)</f>
        <v>0</v>
      </c>
      <c r="AH1276" s="29">
        <f>IF(AH1259&gt;0,AH1275/AH$27*100,)</f>
        <v>0</v>
      </c>
      <c r="AI1276" s="29">
        <f>IF(AI1259&gt;0,AI1275/AI$27*100,)</f>
        <v>0</v>
      </c>
      <c r="AJ1276" s="967"/>
      <c r="AK1276" s="19" t="e">
        <f>#REF!-U1276</f>
        <v>#REF!</v>
      </c>
      <c r="AL1276" s="19" t="e">
        <f>#REF!-#REF!</f>
        <v>#REF!</v>
      </c>
      <c r="AM1276" s="19" t="e">
        <f>Q1276-#REF!</f>
        <v>#REF!</v>
      </c>
      <c r="AN1276" s="19" t="e">
        <f>R1276-#REF!</f>
        <v>#REF!</v>
      </c>
      <c r="AO1276" s="19" t="e">
        <f>#REF!-#REF!</f>
        <v>#REF!</v>
      </c>
      <c r="AP1276" s="223" t="e">
        <f>IF(AK1276&gt;0,AK1276/#REF!*100,"")</f>
        <v>#REF!</v>
      </c>
      <c r="AQ1276" s="223" t="e">
        <f>IF(AL1276&gt;0,AL1276/#REF!*100,"")</f>
        <v>#REF!</v>
      </c>
      <c r="AR1276" s="223" t="e">
        <f t="shared" si="2685"/>
        <v>#REF!</v>
      </c>
      <c r="AS1276" s="223" t="e">
        <f t="shared" si="2686"/>
        <v>#REF!</v>
      </c>
      <c r="AT1276" s="223" t="e">
        <f>IF(AO1276&gt;0,AO1276/#REF!*100,"")</f>
        <v>#REF!</v>
      </c>
    </row>
    <row r="1277" spans="1:46" ht="15" hidden="1" customHeight="1" outlineLevel="1" thickBot="1">
      <c r="A1277" s="35"/>
      <c r="B1277" s="37"/>
      <c r="C1277" s="504" t="s">
        <v>279</v>
      </c>
      <c r="D1277" s="32"/>
      <c r="E1277" s="32"/>
      <c r="F1277" s="32"/>
      <c r="G1277" s="144"/>
      <c r="H1277" s="144"/>
      <c r="I1277" s="144"/>
      <c r="J1277" s="144"/>
      <c r="K1277" s="144"/>
      <c r="L1277" s="33"/>
      <c r="M1277" s="126"/>
      <c r="N1277" s="24"/>
      <c r="O1277" s="24"/>
      <c r="P1277" s="51"/>
      <c r="Q1277" s="756"/>
      <c r="R1277" s="756"/>
      <c r="S1277" s="756"/>
      <c r="T1277" s="756"/>
      <c r="U1277" s="237"/>
      <c r="V1277" s="143"/>
      <c r="W1277" s="26"/>
      <c r="X1277" s="26"/>
      <c r="Y1277" s="26"/>
      <c r="Z1277" s="33"/>
      <c r="AA1277" s="126"/>
      <c r="AB1277" s="24"/>
      <c r="AC1277" s="24"/>
      <c r="AD1277" s="51"/>
      <c r="AE1277" s="237"/>
      <c r="AF1277" s="143"/>
      <c r="AG1277" s="26"/>
      <c r="AH1277" s="26"/>
      <c r="AI1277" s="26"/>
      <c r="AJ1277" s="2128"/>
      <c r="AK1277" s="19" t="e">
        <f>#REF!-U1277</f>
        <v>#REF!</v>
      </c>
      <c r="AL1277" s="19" t="e">
        <f>#REF!-#REF!</f>
        <v>#REF!</v>
      </c>
      <c r="AM1277" s="19" t="e">
        <f>Q1277-#REF!</f>
        <v>#REF!</v>
      </c>
      <c r="AN1277" s="19" t="e">
        <f>R1277-#REF!</f>
        <v>#REF!</v>
      </c>
      <c r="AO1277" s="19" t="e">
        <f>#REF!-#REF!</f>
        <v>#REF!</v>
      </c>
      <c r="AP1277" s="223" t="e">
        <f>IF(AK1277&gt;0,AK1277/#REF!*100,"")</f>
        <v>#REF!</v>
      </c>
      <c r="AQ1277" s="223" t="e">
        <f>IF(AL1277&gt;0,AL1277/#REF!*100,"")</f>
        <v>#REF!</v>
      </c>
      <c r="AR1277" s="223" t="e">
        <f t="shared" si="2685"/>
        <v>#REF!</v>
      </c>
      <c r="AS1277" s="223" t="e">
        <f t="shared" si="2686"/>
        <v>#REF!</v>
      </c>
      <c r="AT1277" s="223" t="e">
        <f>IF(AO1277&gt;0,AO1277/#REF!*100,"")</f>
        <v>#REF!</v>
      </c>
    </row>
    <row r="1278" spans="1:46" ht="15" hidden="1" customHeight="1" outlineLevel="1" thickBot="1">
      <c r="A1278" s="35" t="s">
        <v>110</v>
      </c>
      <c r="B1278" s="38" t="s">
        <v>118</v>
      </c>
      <c r="C1278" s="504" t="s">
        <v>278</v>
      </c>
      <c r="D1278" s="32"/>
      <c r="E1278" s="32"/>
      <c r="F1278" s="32"/>
      <c r="G1278" s="144"/>
      <c r="H1278" s="144"/>
      <c r="I1278" s="144"/>
      <c r="J1278" s="144"/>
      <c r="K1278" s="144"/>
      <c r="L1278" s="20">
        <f>SUM(M1278:P1278)</f>
        <v>0</v>
      </c>
      <c r="M1278" s="126"/>
      <c r="N1278" s="24"/>
      <c r="O1278" s="24"/>
      <c r="P1278" s="51"/>
      <c r="Q1278" s="756"/>
      <c r="R1278" s="756"/>
      <c r="S1278" s="756"/>
      <c r="T1278" s="756"/>
      <c r="U1278" s="29">
        <f t="shared" ref="U1278" si="2697">IF(U1263&gt;0,U1277/U$31*100,)</f>
        <v>0</v>
      </c>
      <c r="V1278" s="29">
        <f>IF(V1263&gt;0,V1277/V$31*100,)</f>
        <v>0</v>
      </c>
      <c r="W1278" s="29">
        <f>IF(W1263&gt;0,W1277/W$31*100,)</f>
        <v>0</v>
      </c>
      <c r="X1278" s="29">
        <f>IF(X1263&gt;0,X1277/X$31*100,)</f>
        <v>0</v>
      </c>
      <c r="Y1278" s="29">
        <f>IF(Y1263&gt;0,Y1277/Y$31*100,)</f>
        <v>0</v>
      </c>
      <c r="Z1278" s="20">
        <f>SUM(AA1278:AD1278)</f>
        <v>0</v>
      </c>
      <c r="AA1278" s="126"/>
      <c r="AB1278" s="24"/>
      <c r="AC1278" s="24"/>
      <c r="AD1278" s="51"/>
      <c r="AE1278" s="29">
        <f t="shared" ref="AE1278" si="2698">IF(AE1263&gt;0,AE1277/AE$31*100,)</f>
        <v>0</v>
      </c>
      <c r="AF1278" s="29">
        <f>IF(AF1263&gt;0,AF1277/AF$31*100,)</f>
        <v>0</v>
      </c>
      <c r="AG1278" s="29">
        <f>IF(AG1263&gt;0,AG1277/AG$31*100,)</f>
        <v>0</v>
      </c>
      <c r="AH1278" s="29">
        <f>IF(AH1263&gt;0,AH1277/AH$31*100,)</f>
        <v>0</v>
      </c>
      <c r="AI1278" s="29">
        <f>IF(AI1263&gt;0,AI1277/AI$31*100,)</f>
        <v>0</v>
      </c>
      <c r="AJ1278" s="967"/>
      <c r="AK1278" s="19" t="e">
        <f>#REF!-U1278</f>
        <v>#REF!</v>
      </c>
      <c r="AL1278" s="19" t="e">
        <f>#REF!-#REF!</f>
        <v>#REF!</v>
      </c>
      <c r="AM1278" s="19" t="e">
        <f>Q1278-#REF!</f>
        <v>#REF!</v>
      </c>
      <c r="AN1278" s="19" t="e">
        <f>R1278-#REF!</f>
        <v>#REF!</v>
      </c>
      <c r="AO1278" s="19" t="e">
        <f>#REF!-#REF!</f>
        <v>#REF!</v>
      </c>
      <c r="AP1278" s="223" t="e">
        <f>IF(AK1278&gt;0,AK1278/#REF!*100,"")</f>
        <v>#REF!</v>
      </c>
      <c r="AQ1278" s="223" t="e">
        <f>IF(AL1278&gt;0,AL1278/#REF!*100,"")</f>
        <v>#REF!</v>
      </c>
      <c r="AR1278" s="223" t="e">
        <f t="shared" si="2685"/>
        <v>#REF!</v>
      </c>
      <c r="AS1278" s="223" t="e">
        <f t="shared" si="2686"/>
        <v>#REF!</v>
      </c>
      <c r="AT1278" s="223" t="e">
        <f>IF(AO1278&gt;0,AO1278/#REF!*100,"")</f>
        <v>#REF!</v>
      </c>
    </row>
    <row r="1279" spans="1:46" ht="15" hidden="1" customHeight="1" outlineLevel="1" thickBot="1">
      <c r="A1279" s="35"/>
      <c r="B1279" s="39"/>
      <c r="C1279" s="504" t="s">
        <v>277</v>
      </c>
      <c r="D1279" s="32"/>
      <c r="E1279" s="32"/>
      <c r="F1279" s="32"/>
      <c r="G1279" s="144"/>
      <c r="H1279" s="144"/>
      <c r="I1279" s="144"/>
      <c r="J1279" s="144"/>
      <c r="K1279" s="144"/>
      <c r="L1279" s="20">
        <f t="shared" ref="L1279:P1279" si="2699">L1278*0.85*1.45/1000</f>
        <v>0</v>
      </c>
      <c r="M1279" s="136">
        <f t="shared" si="2699"/>
        <v>0</v>
      </c>
      <c r="N1279" s="20">
        <f t="shared" si="2699"/>
        <v>0</v>
      </c>
      <c r="O1279" s="20">
        <f t="shared" si="2699"/>
        <v>0</v>
      </c>
      <c r="P1279" s="55">
        <f t="shared" si="2699"/>
        <v>0</v>
      </c>
      <c r="Q1279" s="756"/>
      <c r="R1279" s="756"/>
      <c r="S1279" s="756"/>
      <c r="T1279" s="756"/>
      <c r="U1279" s="20">
        <f t="shared" ref="U1279" si="2700">U1283+U1287+U1291+U1296</f>
        <v>0</v>
      </c>
      <c r="V1279" s="136">
        <f>V1283+V1287+V1291+V1296</f>
        <v>0</v>
      </c>
      <c r="W1279" s="20">
        <f>W1283+W1287+W1291+W1296</f>
        <v>0</v>
      </c>
      <c r="X1279" s="20">
        <f>X1283+X1287+X1291+X1296</f>
        <v>0</v>
      </c>
      <c r="Y1279" s="20">
        <f>Y1283+Y1287+Y1291+Y1296</f>
        <v>0</v>
      </c>
      <c r="Z1279" s="20">
        <f t="shared" ref="Z1279:AD1279" si="2701">Z1278*0.85*1.45/1000</f>
        <v>0</v>
      </c>
      <c r="AA1279" s="136">
        <f t="shared" si="2701"/>
        <v>0</v>
      </c>
      <c r="AB1279" s="20">
        <f t="shared" si="2701"/>
        <v>0</v>
      </c>
      <c r="AC1279" s="20">
        <f t="shared" si="2701"/>
        <v>0</v>
      </c>
      <c r="AD1279" s="55">
        <f t="shared" si="2701"/>
        <v>0</v>
      </c>
      <c r="AE1279" s="20">
        <f t="shared" ref="AE1279" si="2702">AE1283+AE1287+AE1291+AE1296</f>
        <v>0</v>
      </c>
      <c r="AF1279" s="136">
        <f>AF1283+AF1287+AF1291+AF1296</f>
        <v>0</v>
      </c>
      <c r="AG1279" s="20">
        <f>AG1283+AG1287+AG1291+AG1296</f>
        <v>0</v>
      </c>
      <c r="AH1279" s="20">
        <f>AH1283+AH1287+AH1291+AH1296</f>
        <v>0</v>
      </c>
      <c r="AI1279" s="20">
        <f>AI1283+AI1287+AI1291+AI1296</f>
        <v>0</v>
      </c>
      <c r="AJ1279" s="19"/>
      <c r="AK1279" s="19" t="e">
        <f>#REF!-U1279</f>
        <v>#REF!</v>
      </c>
      <c r="AL1279" s="19" t="e">
        <f>#REF!-#REF!</f>
        <v>#REF!</v>
      </c>
      <c r="AM1279" s="19" t="e">
        <f>Q1279-#REF!</f>
        <v>#REF!</v>
      </c>
      <c r="AN1279" s="19" t="e">
        <f>R1279-#REF!</f>
        <v>#REF!</v>
      </c>
      <c r="AO1279" s="19" t="e">
        <f>#REF!-#REF!</f>
        <v>#REF!</v>
      </c>
      <c r="AP1279" s="223" t="e">
        <f>IF(AK1279&gt;0,AK1279/#REF!*100,"")</f>
        <v>#REF!</v>
      </c>
      <c r="AQ1279" s="223" t="e">
        <f>IF(AL1279&gt;0,AL1279/#REF!*100,"")</f>
        <v>#REF!</v>
      </c>
      <c r="AR1279" s="223" t="e">
        <f t="shared" si="2685"/>
        <v>#REF!</v>
      </c>
      <c r="AS1279" s="223" t="e">
        <f t="shared" si="2686"/>
        <v>#REF!</v>
      </c>
      <c r="AT1279" s="223" t="e">
        <f>IF(AO1279&gt;0,AO1279/#REF!*100,"")</f>
        <v>#REF!</v>
      </c>
    </row>
    <row r="1280" spans="1:46" ht="15" hidden="1" customHeight="1" outlineLevel="1" thickBot="1">
      <c r="A1280" s="35"/>
      <c r="B1280" s="39"/>
      <c r="C1280" s="504" t="s">
        <v>303</v>
      </c>
      <c r="D1280" s="32"/>
      <c r="E1280" s="32"/>
      <c r="F1280" s="32"/>
      <c r="G1280" s="144"/>
      <c r="H1280" s="144"/>
      <c r="I1280" s="144"/>
      <c r="J1280" s="144"/>
      <c r="K1280" s="144"/>
      <c r="L1280" s="20">
        <f>SUM(M1280:P1280)</f>
        <v>0</v>
      </c>
      <c r="M1280" s="126"/>
      <c r="N1280" s="24"/>
      <c r="O1280" s="24"/>
      <c r="P1280" s="51"/>
      <c r="Q1280" s="756"/>
      <c r="R1280" s="756"/>
      <c r="S1280" s="756"/>
      <c r="T1280" s="756"/>
      <c r="U1280" s="20">
        <f t="shared" ref="U1280" si="2703">U1282+U1286+U1290+U1295</f>
        <v>0</v>
      </c>
      <c r="V1280" s="136">
        <f>V1282+V1286+V1290+V1295</f>
        <v>0</v>
      </c>
      <c r="W1280" s="20">
        <f>W1282+W1286+W1290+W1295</f>
        <v>0</v>
      </c>
      <c r="X1280" s="20">
        <f>X1282+X1286+X1290+X1295</f>
        <v>0</v>
      </c>
      <c r="Y1280" s="20">
        <f>Y1282+Y1286+Y1290+Y1295</f>
        <v>0</v>
      </c>
      <c r="Z1280" s="20">
        <f>SUM(AA1280:AD1280)</f>
        <v>0</v>
      </c>
      <c r="AA1280" s="126"/>
      <c r="AB1280" s="24"/>
      <c r="AC1280" s="24"/>
      <c r="AD1280" s="51"/>
      <c r="AE1280" s="20">
        <f t="shared" ref="AE1280" si="2704">AE1282+AE1286+AE1290+AE1295</f>
        <v>0</v>
      </c>
      <c r="AF1280" s="136">
        <f>AF1282+AF1286+AF1290+AF1295</f>
        <v>0</v>
      </c>
      <c r="AG1280" s="20">
        <f>AG1282+AG1286+AG1290+AG1295</f>
        <v>0</v>
      </c>
      <c r="AH1280" s="20">
        <f>AH1282+AH1286+AH1290+AH1295</f>
        <v>0</v>
      </c>
      <c r="AI1280" s="20">
        <f>AI1282+AI1286+AI1290+AI1295</f>
        <v>0</v>
      </c>
      <c r="AJ1280" s="19"/>
      <c r="AK1280" s="19" t="e">
        <f>#REF!-U1280</f>
        <v>#REF!</v>
      </c>
      <c r="AL1280" s="19" t="e">
        <f>#REF!-#REF!</f>
        <v>#REF!</v>
      </c>
      <c r="AM1280" s="19" t="e">
        <f>Q1280-#REF!</f>
        <v>#REF!</v>
      </c>
      <c r="AN1280" s="19" t="e">
        <f>R1280-#REF!</f>
        <v>#REF!</v>
      </c>
      <c r="AO1280" s="19" t="e">
        <f>#REF!-#REF!</f>
        <v>#REF!</v>
      </c>
      <c r="AP1280" s="223" t="e">
        <f>IF(AK1280&gt;0,AK1280/#REF!*100,"")</f>
        <v>#REF!</v>
      </c>
      <c r="AQ1280" s="223" t="e">
        <f>IF(AL1280&gt;0,AL1280/#REF!*100,"")</f>
        <v>#REF!</v>
      </c>
      <c r="AR1280" s="223" t="e">
        <f t="shared" si="2685"/>
        <v>#REF!</v>
      </c>
      <c r="AS1280" s="223" t="e">
        <f t="shared" si="2686"/>
        <v>#REF!</v>
      </c>
      <c r="AT1280" s="223" t="e">
        <f>IF(AO1280&gt;0,AO1280/#REF!*100,"")</f>
        <v>#REF!</v>
      </c>
    </row>
    <row r="1281" spans="1:46" ht="15" hidden="1" customHeight="1" outlineLevel="1" thickBot="1">
      <c r="A1281" s="35"/>
      <c r="B1281" s="39"/>
      <c r="C1281" s="504" t="s">
        <v>279</v>
      </c>
      <c r="D1281" s="32"/>
      <c r="E1281" s="32"/>
      <c r="F1281" s="32"/>
      <c r="G1281" s="144"/>
      <c r="H1281" s="144"/>
      <c r="I1281" s="144"/>
      <c r="J1281" s="144"/>
      <c r="K1281" s="144"/>
      <c r="L1281" s="33"/>
      <c r="M1281" s="126"/>
      <c r="N1281" s="24"/>
      <c r="O1281" s="24"/>
      <c r="P1281" s="51"/>
      <c r="Q1281" s="756"/>
      <c r="R1281" s="756"/>
      <c r="S1281" s="756"/>
      <c r="T1281" s="756"/>
      <c r="U1281" s="67"/>
      <c r="V1281" s="126"/>
      <c r="W1281" s="24"/>
      <c r="X1281" s="24"/>
      <c r="Y1281" s="24"/>
      <c r="Z1281" s="33"/>
      <c r="AA1281" s="126"/>
      <c r="AB1281" s="24"/>
      <c r="AC1281" s="24"/>
      <c r="AD1281" s="51"/>
      <c r="AE1281" s="67"/>
      <c r="AF1281" s="126"/>
      <c r="AG1281" s="24"/>
      <c r="AH1281" s="24"/>
      <c r="AI1281" s="24"/>
      <c r="AJ1281" s="44"/>
      <c r="AK1281" s="19" t="e">
        <f>#REF!-U1281</f>
        <v>#REF!</v>
      </c>
      <c r="AL1281" s="19" t="e">
        <f>#REF!-#REF!</f>
        <v>#REF!</v>
      </c>
      <c r="AM1281" s="19" t="e">
        <f>Q1281-#REF!</f>
        <v>#REF!</v>
      </c>
      <c r="AN1281" s="19" t="e">
        <f>R1281-#REF!</f>
        <v>#REF!</v>
      </c>
      <c r="AO1281" s="19" t="e">
        <f>#REF!-#REF!</f>
        <v>#REF!</v>
      </c>
      <c r="AP1281" s="223" t="e">
        <f>IF(AK1281&gt;0,AK1281/#REF!*100,"")</f>
        <v>#REF!</v>
      </c>
      <c r="AQ1281" s="223" t="e">
        <f>IF(AL1281&gt;0,AL1281/#REF!*100,"")</f>
        <v>#REF!</v>
      </c>
      <c r="AR1281" s="223" t="e">
        <f t="shared" si="2685"/>
        <v>#REF!</v>
      </c>
      <c r="AS1281" s="223" t="e">
        <f t="shared" si="2686"/>
        <v>#REF!</v>
      </c>
      <c r="AT1281" s="223" t="e">
        <f>IF(AO1281&gt;0,AO1281/#REF!*100,"")</f>
        <v>#REF!</v>
      </c>
    </row>
    <row r="1282" spans="1:46" ht="15" hidden="1" customHeight="1" outlineLevel="1" thickBot="1">
      <c r="A1282" s="35" t="s">
        <v>111</v>
      </c>
      <c r="B1282" s="38" t="s">
        <v>119</v>
      </c>
      <c r="C1282" s="504" t="s">
        <v>278</v>
      </c>
      <c r="D1282" s="32"/>
      <c r="E1282" s="32"/>
      <c r="F1282" s="32"/>
      <c r="G1282" s="144"/>
      <c r="H1282" s="144"/>
      <c r="I1282" s="144"/>
      <c r="J1282" s="144"/>
      <c r="K1282" s="144"/>
      <c r="L1282" s="20">
        <f>SUM(M1282:P1282)</f>
        <v>0</v>
      </c>
      <c r="M1282" s="126"/>
      <c r="N1282" s="24"/>
      <c r="O1282" s="24"/>
      <c r="P1282" s="51"/>
      <c r="Q1282" s="756"/>
      <c r="R1282" s="756"/>
      <c r="S1282" s="756"/>
      <c r="T1282" s="756"/>
      <c r="U1282" s="20">
        <f t="shared" ref="U1282" si="2705">0.12*U1281</f>
        <v>0</v>
      </c>
      <c r="V1282" s="136">
        <f>0.12*V1281</f>
        <v>0</v>
      </c>
      <c r="W1282" s="20">
        <f>0.12*W1281</f>
        <v>0</v>
      </c>
      <c r="X1282" s="20">
        <f>0.12*X1281</f>
        <v>0</v>
      </c>
      <c r="Y1282" s="20">
        <f>0.12*Y1281</f>
        <v>0</v>
      </c>
      <c r="Z1282" s="20">
        <f>SUM(AA1282:AD1282)</f>
        <v>0</v>
      </c>
      <c r="AA1282" s="126"/>
      <c r="AB1282" s="24"/>
      <c r="AC1282" s="24"/>
      <c r="AD1282" s="51"/>
      <c r="AE1282" s="20">
        <f t="shared" ref="AE1282" si="2706">0.12*AE1281</f>
        <v>0</v>
      </c>
      <c r="AF1282" s="136">
        <f>0.12*AF1281</f>
        <v>0</v>
      </c>
      <c r="AG1282" s="20">
        <f>0.12*AG1281</f>
        <v>0</v>
      </c>
      <c r="AH1282" s="20">
        <f>0.12*AH1281</f>
        <v>0</v>
      </c>
      <c r="AI1282" s="20">
        <f>0.12*AI1281</f>
        <v>0</v>
      </c>
      <c r="AJ1282" s="19"/>
      <c r="AK1282" s="19" t="e">
        <f>#REF!-U1282</f>
        <v>#REF!</v>
      </c>
      <c r="AL1282" s="19" t="e">
        <f>#REF!-#REF!</f>
        <v>#REF!</v>
      </c>
      <c r="AM1282" s="19" t="e">
        <f>Q1282-#REF!</f>
        <v>#REF!</v>
      </c>
      <c r="AN1282" s="19" t="e">
        <f>R1282-#REF!</f>
        <v>#REF!</v>
      </c>
      <c r="AO1282" s="19" t="e">
        <f>#REF!-#REF!</f>
        <v>#REF!</v>
      </c>
      <c r="AP1282" s="223" t="e">
        <f>IF(AK1282&gt;0,AK1282/#REF!*100,"")</f>
        <v>#REF!</v>
      </c>
      <c r="AQ1282" s="223" t="e">
        <f>IF(AL1282&gt;0,AL1282/#REF!*100,"")</f>
        <v>#REF!</v>
      </c>
      <c r="AR1282" s="223" t="e">
        <f t="shared" si="2685"/>
        <v>#REF!</v>
      </c>
      <c r="AS1282" s="223" t="e">
        <f t="shared" si="2686"/>
        <v>#REF!</v>
      </c>
      <c r="AT1282" s="223" t="e">
        <f>IF(AO1282&gt;0,AO1282/#REF!*100,"")</f>
        <v>#REF!</v>
      </c>
    </row>
    <row r="1283" spans="1:46" ht="15" hidden="1" customHeight="1" outlineLevel="1" thickBot="1">
      <c r="A1283" s="35"/>
      <c r="B1283" s="39"/>
      <c r="C1283" s="504" t="s">
        <v>277</v>
      </c>
      <c r="D1283" s="32"/>
      <c r="E1283" s="32"/>
      <c r="F1283" s="32"/>
      <c r="G1283" s="144"/>
      <c r="H1283" s="144"/>
      <c r="I1283" s="144"/>
      <c r="J1283" s="144"/>
      <c r="K1283" s="144"/>
      <c r="L1283" s="20">
        <f t="shared" ref="L1283:P1283" si="2707">L1282*0.85*1.45/1000</f>
        <v>0</v>
      </c>
      <c r="M1283" s="136">
        <f t="shared" si="2707"/>
        <v>0</v>
      </c>
      <c r="N1283" s="20">
        <f t="shared" si="2707"/>
        <v>0</v>
      </c>
      <c r="O1283" s="20">
        <f t="shared" si="2707"/>
        <v>0</v>
      </c>
      <c r="P1283" s="55">
        <f t="shared" si="2707"/>
        <v>0</v>
      </c>
      <c r="Q1283" s="756"/>
      <c r="R1283" s="756"/>
      <c r="S1283" s="756"/>
      <c r="T1283" s="756"/>
      <c r="U1283" s="67"/>
      <c r="V1283" s="126"/>
      <c r="W1283" s="24"/>
      <c r="X1283" s="24"/>
      <c r="Y1283" s="24"/>
      <c r="Z1283" s="20">
        <f t="shared" ref="Z1283:AD1283" si="2708">Z1282*0.85*1.45/1000</f>
        <v>0</v>
      </c>
      <c r="AA1283" s="136">
        <f t="shared" si="2708"/>
        <v>0</v>
      </c>
      <c r="AB1283" s="20">
        <f t="shared" si="2708"/>
        <v>0</v>
      </c>
      <c r="AC1283" s="20">
        <f t="shared" si="2708"/>
        <v>0</v>
      </c>
      <c r="AD1283" s="55">
        <f t="shared" si="2708"/>
        <v>0</v>
      </c>
      <c r="AE1283" s="67"/>
      <c r="AF1283" s="126"/>
      <c r="AG1283" s="24"/>
      <c r="AH1283" s="24"/>
      <c r="AI1283" s="24"/>
      <c r="AJ1283" s="44"/>
      <c r="AK1283" s="19" t="e">
        <f>#REF!-U1283</f>
        <v>#REF!</v>
      </c>
      <c r="AL1283" s="19" t="e">
        <f>#REF!-#REF!</f>
        <v>#REF!</v>
      </c>
      <c r="AM1283" s="19" t="e">
        <f>Q1283-#REF!</f>
        <v>#REF!</v>
      </c>
      <c r="AN1283" s="19" t="e">
        <f>R1283-#REF!</f>
        <v>#REF!</v>
      </c>
      <c r="AO1283" s="19" t="e">
        <f>#REF!-#REF!</f>
        <v>#REF!</v>
      </c>
      <c r="AP1283" s="223" t="e">
        <f>IF(AK1283&gt;0,AK1283/#REF!*100,"")</f>
        <v>#REF!</v>
      </c>
      <c r="AQ1283" s="223" t="e">
        <f>IF(AL1283&gt;0,AL1283/#REF!*100,"")</f>
        <v>#REF!</v>
      </c>
      <c r="AR1283" s="223" t="e">
        <f t="shared" si="2685"/>
        <v>#REF!</v>
      </c>
      <c r="AS1283" s="223" t="e">
        <f t="shared" si="2686"/>
        <v>#REF!</v>
      </c>
      <c r="AT1283" s="223" t="e">
        <f>IF(AO1283&gt;0,AO1283/#REF!*100,"")</f>
        <v>#REF!</v>
      </c>
    </row>
    <row r="1284" spans="1:46" ht="15" hidden="1" customHeight="1" outlineLevel="1" thickBot="1">
      <c r="A1284" s="35"/>
      <c r="B1284" s="37"/>
      <c r="C1284" s="504" t="s">
        <v>303</v>
      </c>
      <c r="D1284" s="32"/>
      <c r="E1284" s="32"/>
      <c r="F1284" s="32"/>
      <c r="G1284" s="144"/>
      <c r="H1284" s="144"/>
      <c r="I1284" s="144"/>
      <c r="J1284" s="144"/>
      <c r="K1284" s="144"/>
      <c r="L1284" s="20">
        <f>SUM(M1284:P1284)</f>
        <v>0</v>
      </c>
      <c r="M1284" s="126"/>
      <c r="N1284" s="24"/>
      <c r="O1284" s="24"/>
      <c r="P1284" s="51"/>
      <c r="Q1284" s="756"/>
      <c r="R1284" s="756"/>
      <c r="S1284" s="756"/>
      <c r="T1284" s="756"/>
      <c r="U1284" s="67"/>
      <c r="V1284" s="126"/>
      <c r="W1284" s="24"/>
      <c r="X1284" s="24"/>
      <c r="Y1284" s="24"/>
      <c r="Z1284" s="20">
        <f>SUM(AA1284:AD1284)</f>
        <v>0</v>
      </c>
      <c r="AA1284" s="126"/>
      <c r="AB1284" s="24"/>
      <c r="AC1284" s="24"/>
      <c r="AD1284" s="51"/>
      <c r="AE1284" s="67"/>
      <c r="AF1284" s="126"/>
      <c r="AG1284" s="24"/>
      <c r="AH1284" s="24"/>
      <c r="AI1284" s="24"/>
      <c r="AJ1284" s="44"/>
      <c r="AK1284" s="19" t="e">
        <f>#REF!-U1284</f>
        <v>#REF!</v>
      </c>
      <c r="AL1284" s="19" t="e">
        <f>#REF!-#REF!</f>
        <v>#REF!</v>
      </c>
      <c r="AM1284" s="19" t="e">
        <f>Q1284-#REF!</f>
        <v>#REF!</v>
      </c>
      <c r="AN1284" s="19" t="e">
        <f>R1284-#REF!</f>
        <v>#REF!</v>
      </c>
      <c r="AO1284" s="19" t="e">
        <f>#REF!-#REF!</f>
        <v>#REF!</v>
      </c>
      <c r="AP1284" s="223" t="e">
        <f>IF(AK1284&gt;0,AK1284/#REF!*100,"")</f>
        <v>#REF!</v>
      </c>
      <c r="AQ1284" s="223" t="e">
        <f>IF(AL1284&gt;0,AL1284/#REF!*100,"")</f>
        <v>#REF!</v>
      </c>
      <c r="AR1284" s="223" t="e">
        <f t="shared" si="2685"/>
        <v>#REF!</v>
      </c>
      <c r="AS1284" s="223" t="e">
        <f t="shared" si="2686"/>
        <v>#REF!</v>
      </c>
      <c r="AT1284" s="223" t="e">
        <f>IF(AO1284&gt;0,AO1284/#REF!*100,"")</f>
        <v>#REF!</v>
      </c>
    </row>
    <row r="1285" spans="1:46" ht="15" hidden="1" customHeight="1" outlineLevel="1" thickBot="1">
      <c r="A1285" s="40"/>
      <c r="B1285" s="41"/>
      <c r="C1285" s="504" t="s">
        <v>279</v>
      </c>
      <c r="D1285" s="32"/>
      <c r="E1285" s="32"/>
      <c r="F1285" s="32"/>
      <c r="G1285" s="144"/>
      <c r="H1285" s="144"/>
      <c r="I1285" s="144"/>
      <c r="J1285" s="144"/>
      <c r="K1285" s="144"/>
      <c r="L1285" s="33"/>
      <c r="M1285" s="126"/>
      <c r="N1285" s="24"/>
      <c r="O1285" s="24"/>
      <c r="P1285" s="51"/>
      <c r="Q1285" s="756"/>
      <c r="R1285" s="756"/>
      <c r="S1285" s="756"/>
      <c r="T1285" s="756"/>
      <c r="U1285" s="67"/>
      <c r="V1285" s="126"/>
      <c r="W1285" s="24"/>
      <c r="X1285" s="24"/>
      <c r="Y1285" s="24"/>
      <c r="Z1285" s="33"/>
      <c r="AA1285" s="126"/>
      <c r="AB1285" s="24"/>
      <c r="AC1285" s="24"/>
      <c r="AD1285" s="51"/>
      <c r="AE1285" s="67"/>
      <c r="AF1285" s="126"/>
      <c r="AG1285" s="24"/>
      <c r="AH1285" s="24"/>
      <c r="AI1285" s="24"/>
      <c r="AJ1285" s="44"/>
      <c r="AK1285" s="19" t="e">
        <f>#REF!-U1285</f>
        <v>#REF!</v>
      </c>
      <c r="AL1285" s="19" t="e">
        <f>#REF!-#REF!</f>
        <v>#REF!</v>
      </c>
      <c r="AM1285" s="19" t="e">
        <f>Q1285-#REF!</f>
        <v>#REF!</v>
      </c>
      <c r="AN1285" s="19" t="e">
        <f>R1285-#REF!</f>
        <v>#REF!</v>
      </c>
      <c r="AO1285" s="19" t="e">
        <f>#REF!-#REF!</f>
        <v>#REF!</v>
      </c>
      <c r="AP1285" s="223" t="e">
        <f>IF(AK1285&gt;0,AK1285/#REF!*100,"")</f>
        <v>#REF!</v>
      </c>
      <c r="AQ1285" s="223" t="e">
        <f>IF(AL1285&gt;0,AL1285/#REF!*100,"")</f>
        <v>#REF!</v>
      </c>
      <c r="AR1285" s="223" t="e">
        <f t="shared" si="2685"/>
        <v>#REF!</v>
      </c>
      <c r="AS1285" s="223" t="e">
        <f t="shared" si="2686"/>
        <v>#REF!</v>
      </c>
      <c r="AT1285" s="223" t="e">
        <f>IF(AO1285&gt;0,AO1285/#REF!*100,"")</f>
        <v>#REF!</v>
      </c>
    </row>
    <row r="1286" spans="1:46" ht="15" hidden="1" customHeight="1" outlineLevel="1" thickBot="1">
      <c r="A1286" s="40"/>
      <c r="B1286" s="41"/>
      <c r="C1286" s="504" t="s">
        <v>125</v>
      </c>
      <c r="D1286" s="32"/>
      <c r="E1286" s="32"/>
      <c r="F1286" s="32"/>
      <c r="G1286" s="144"/>
      <c r="H1286" s="144"/>
      <c r="I1286" s="144"/>
      <c r="J1286" s="144"/>
      <c r="K1286" s="144"/>
      <c r="L1286" s="33"/>
      <c r="M1286" s="126"/>
      <c r="N1286" s="24"/>
      <c r="O1286" s="24"/>
      <c r="P1286" s="51"/>
      <c r="Q1286" s="756"/>
      <c r="R1286" s="756"/>
      <c r="S1286" s="756"/>
      <c r="T1286" s="756"/>
      <c r="U1286" s="20">
        <f t="shared" ref="U1286" si="2709">0.1429*U1285/1000</f>
        <v>0</v>
      </c>
      <c r="V1286" s="136">
        <f>0.1429*V1285/1000</f>
        <v>0</v>
      </c>
      <c r="W1286" s="20">
        <f>0.1429*W1285/1000</f>
        <v>0</v>
      </c>
      <c r="X1286" s="20">
        <f>0.1429*X1285/1000</f>
        <v>0</v>
      </c>
      <c r="Y1286" s="20">
        <f>0.1429*Y1285/1000</f>
        <v>0</v>
      </c>
      <c r="Z1286" s="33"/>
      <c r="AA1286" s="126"/>
      <c r="AB1286" s="24"/>
      <c r="AC1286" s="24"/>
      <c r="AD1286" s="51"/>
      <c r="AE1286" s="20">
        <f t="shared" ref="AE1286" si="2710">0.1429*AE1285/1000</f>
        <v>0</v>
      </c>
      <c r="AF1286" s="136">
        <f>0.1429*AF1285/1000</f>
        <v>0</v>
      </c>
      <c r="AG1286" s="20">
        <f>0.1429*AG1285/1000</f>
        <v>0</v>
      </c>
      <c r="AH1286" s="20">
        <f>0.1429*AH1285/1000</f>
        <v>0</v>
      </c>
      <c r="AI1286" s="20">
        <f>0.1429*AI1285/1000</f>
        <v>0</v>
      </c>
      <c r="AJ1286" s="19"/>
      <c r="AK1286" s="19" t="e">
        <f>#REF!-U1286</f>
        <v>#REF!</v>
      </c>
      <c r="AL1286" s="19" t="e">
        <f>#REF!-#REF!</f>
        <v>#REF!</v>
      </c>
      <c r="AM1286" s="19" t="e">
        <f>Q1286-#REF!</f>
        <v>#REF!</v>
      </c>
      <c r="AN1286" s="19" t="e">
        <f>R1286-#REF!</f>
        <v>#REF!</v>
      </c>
      <c r="AO1286" s="19" t="e">
        <f>#REF!-#REF!</f>
        <v>#REF!</v>
      </c>
      <c r="AP1286" s="223" t="e">
        <f>IF(AK1286&gt;0,AK1286/#REF!*100,"")</f>
        <v>#REF!</v>
      </c>
      <c r="AQ1286" s="223" t="e">
        <f>IF(AL1286&gt;0,AL1286/#REF!*100,"")</f>
        <v>#REF!</v>
      </c>
      <c r="AR1286" s="223" t="e">
        <f t="shared" si="2685"/>
        <v>#REF!</v>
      </c>
      <c r="AS1286" s="223" t="e">
        <f t="shared" si="2686"/>
        <v>#REF!</v>
      </c>
      <c r="AT1286" s="223" t="e">
        <f>IF(AO1286&gt;0,AO1286/#REF!*100,"")</f>
        <v>#REF!</v>
      </c>
    </row>
    <row r="1287" spans="1:46" ht="15" hidden="1" customHeight="1" outlineLevel="1" thickBot="1">
      <c r="A1287" s="2584" t="s">
        <v>115</v>
      </c>
      <c r="B1287" s="2576" t="s">
        <v>120</v>
      </c>
      <c r="C1287" s="504" t="s">
        <v>277</v>
      </c>
      <c r="D1287" s="32"/>
      <c r="E1287" s="32"/>
      <c r="F1287" s="32"/>
      <c r="G1287" s="144"/>
      <c r="H1287" s="144"/>
      <c r="I1287" s="144"/>
      <c r="J1287" s="144"/>
      <c r="K1287" s="144"/>
      <c r="L1287" s="20">
        <f t="shared" ref="L1287:P1287" si="2711">L1290+L1293</f>
        <v>0</v>
      </c>
      <c r="M1287" s="136">
        <f t="shared" si="2711"/>
        <v>0</v>
      </c>
      <c r="N1287" s="20">
        <f t="shared" si="2711"/>
        <v>0</v>
      </c>
      <c r="O1287" s="20">
        <f t="shared" si="2711"/>
        <v>0</v>
      </c>
      <c r="P1287" s="55">
        <f t="shared" si="2711"/>
        <v>0</v>
      </c>
      <c r="Q1287" s="756"/>
      <c r="R1287" s="756"/>
      <c r="S1287" s="756"/>
      <c r="T1287" s="756"/>
      <c r="U1287" s="67"/>
      <c r="V1287" s="126"/>
      <c r="W1287" s="24"/>
      <c r="X1287" s="24"/>
      <c r="Y1287" s="24"/>
      <c r="Z1287" s="20">
        <f t="shared" ref="Z1287:AD1287" si="2712">Z1290+Z1293</f>
        <v>0</v>
      </c>
      <c r="AA1287" s="136">
        <f t="shared" si="2712"/>
        <v>0</v>
      </c>
      <c r="AB1287" s="20">
        <f t="shared" si="2712"/>
        <v>0</v>
      </c>
      <c r="AC1287" s="20">
        <f t="shared" si="2712"/>
        <v>0</v>
      </c>
      <c r="AD1287" s="55">
        <f t="shared" si="2712"/>
        <v>0</v>
      </c>
      <c r="AE1287" s="67"/>
      <c r="AF1287" s="126"/>
      <c r="AG1287" s="24"/>
      <c r="AH1287" s="24"/>
      <c r="AI1287" s="24"/>
      <c r="AJ1287" s="44"/>
      <c r="AK1287" s="19" t="e">
        <f>#REF!-U1287</f>
        <v>#REF!</v>
      </c>
      <c r="AL1287" s="19" t="e">
        <f>#REF!-#REF!</f>
        <v>#REF!</v>
      </c>
      <c r="AM1287" s="19" t="e">
        <f>Q1287-#REF!</f>
        <v>#REF!</v>
      </c>
      <c r="AN1287" s="19" t="e">
        <f>R1287-#REF!</f>
        <v>#REF!</v>
      </c>
      <c r="AO1287" s="19" t="e">
        <f>#REF!-#REF!</f>
        <v>#REF!</v>
      </c>
      <c r="AP1287" s="223" t="e">
        <f>IF(AK1287&gt;0,AK1287/#REF!*100,"")</f>
        <v>#REF!</v>
      </c>
      <c r="AQ1287" s="223" t="e">
        <f>IF(AL1287&gt;0,AL1287/#REF!*100,"")</f>
        <v>#REF!</v>
      </c>
      <c r="AR1287" s="223" t="e">
        <f t="shared" si="2685"/>
        <v>#REF!</v>
      </c>
      <c r="AS1287" s="223" t="e">
        <f t="shared" si="2686"/>
        <v>#REF!</v>
      </c>
      <c r="AT1287" s="223" t="e">
        <f>IF(AO1287&gt;0,AO1287/#REF!*100,"")</f>
        <v>#REF!</v>
      </c>
    </row>
    <row r="1288" spans="1:46" ht="15" hidden="1" customHeight="1" outlineLevel="1" thickBot="1">
      <c r="A1288" s="2584"/>
      <c r="B1288" s="2577"/>
      <c r="C1288" s="504" t="s">
        <v>303</v>
      </c>
      <c r="D1288" s="32"/>
      <c r="E1288" s="32"/>
      <c r="F1288" s="32"/>
      <c r="G1288" s="144"/>
      <c r="H1288" s="144"/>
      <c r="I1288" s="144"/>
      <c r="J1288" s="144"/>
      <c r="K1288" s="144"/>
      <c r="L1288" s="20">
        <f t="shared" ref="L1288:P1288" si="2713">L1291+L1294</f>
        <v>0</v>
      </c>
      <c r="M1288" s="136">
        <f t="shared" si="2713"/>
        <v>0</v>
      </c>
      <c r="N1288" s="20">
        <f t="shared" si="2713"/>
        <v>0</v>
      </c>
      <c r="O1288" s="20">
        <f t="shared" si="2713"/>
        <v>0</v>
      </c>
      <c r="P1288" s="55">
        <f t="shared" si="2713"/>
        <v>0</v>
      </c>
      <c r="Q1288" s="756"/>
      <c r="R1288" s="756"/>
      <c r="S1288" s="756"/>
      <c r="T1288" s="756"/>
      <c r="U1288" s="67"/>
      <c r="V1288" s="126"/>
      <c r="W1288" s="24"/>
      <c r="X1288" s="24"/>
      <c r="Y1288" s="24"/>
      <c r="Z1288" s="20">
        <f t="shared" ref="Z1288:AD1288" si="2714">Z1291+Z1294</f>
        <v>0</v>
      </c>
      <c r="AA1288" s="136">
        <f t="shared" si="2714"/>
        <v>0</v>
      </c>
      <c r="AB1288" s="20">
        <f t="shared" si="2714"/>
        <v>0</v>
      </c>
      <c r="AC1288" s="20">
        <f t="shared" si="2714"/>
        <v>0</v>
      </c>
      <c r="AD1288" s="55">
        <f t="shared" si="2714"/>
        <v>0</v>
      </c>
      <c r="AE1288" s="67"/>
      <c r="AF1288" s="126"/>
      <c r="AG1288" s="24"/>
      <c r="AH1288" s="24"/>
      <c r="AI1288" s="24"/>
      <c r="AJ1288" s="44"/>
      <c r="AK1288" s="19" t="e">
        <f>#REF!-U1288</f>
        <v>#REF!</v>
      </c>
      <c r="AL1288" s="19" t="e">
        <f>#REF!-#REF!</f>
        <v>#REF!</v>
      </c>
      <c r="AM1288" s="19" t="e">
        <f>Q1288-#REF!</f>
        <v>#REF!</v>
      </c>
      <c r="AN1288" s="19" t="e">
        <f>R1288-#REF!</f>
        <v>#REF!</v>
      </c>
      <c r="AO1288" s="19" t="e">
        <f>#REF!-#REF!</f>
        <v>#REF!</v>
      </c>
      <c r="AP1288" s="223" t="e">
        <f>IF(AK1288&gt;0,AK1288/#REF!*100,"")</f>
        <v>#REF!</v>
      </c>
      <c r="AQ1288" s="223" t="e">
        <f>IF(AL1288&gt;0,AL1288/#REF!*100,"")</f>
        <v>#REF!</v>
      </c>
      <c r="AR1288" s="223" t="e">
        <f t="shared" si="2685"/>
        <v>#REF!</v>
      </c>
      <c r="AS1288" s="223" t="e">
        <f t="shared" si="2686"/>
        <v>#REF!</v>
      </c>
      <c r="AT1288" s="223" t="e">
        <f>IF(AO1288&gt;0,AO1288/#REF!*100,"")</f>
        <v>#REF!</v>
      </c>
    </row>
    <row r="1289" spans="1:46" ht="15" hidden="1" customHeight="1" outlineLevel="1" thickBot="1">
      <c r="A1289" s="2584" t="s">
        <v>121</v>
      </c>
      <c r="B1289" s="2569" t="s">
        <v>114</v>
      </c>
      <c r="C1289" s="504" t="s">
        <v>157</v>
      </c>
      <c r="D1289" s="32"/>
      <c r="E1289" s="32"/>
      <c r="F1289" s="32"/>
      <c r="G1289" s="144"/>
      <c r="H1289" s="144"/>
      <c r="I1289" s="144"/>
      <c r="J1289" s="144"/>
      <c r="K1289" s="144"/>
      <c r="L1289" s="20">
        <f>SUM(M1289:P1289)</f>
        <v>0</v>
      </c>
      <c r="M1289" s="126"/>
      <c r="N1289" s="24"/>
      <c r="O1289" s="24"/>
      <c r="P1289" s="51"/>
      <c r="Q1289" s="756"/>
      <c r="R1289" s="756"/>
      <c r="S1289" s="756"/>
      <c r="T1289" s="756"/>
      <c r="U1289" s="67"/>
      <c r="V1289" s="126"/>
      <c r="W1289" s="24"/>
      <c r="X1289" s="24"/>
      <c r="Y1289" s="24"/>
      <c r="Z1289" s="20">
        <f>SUM(AA1289:AD1289)</f>
        <v>0</v>
      </c>
      <c r="AA1289" s="126"/>
      <c r="AB1289" s="24"/>
      <c r="AC1289" s="24"/>
      <c r="AD1289" s="51"/>
      <c r="AE1289" s="67"/>
      <c r="AF1289" s="126"/>
      <c r="AG1289" s="24"/>
      <c r="AH1289" s="24"/>
      <c r="AI1289" s="24"/>
      <c r="AJ1289" s="44"/>
      <c r="AK1289" s="19" t="e">
        <f>#REF!-U1289</f>
        <v>#REF!</v>
      </c>
      <c r="AL1289" s="19" t="e">
        <f>#REF!-#REF!</f>
        <v>#REF!</v>
      </c>
      <c r="AM1289" s="19" t="e">
        <f>Q1289-#REF!</f>
        <v>#REF!</v>
      </c>
      <c r="AN1289" s="19" t="e">
        <f>R1289-#REF!</f>
        <v>#REF!</v>
      </c>
      <c r="AO1289" s="19" t="e">
        <f>#REF!-#REF!</f>
        <v>#REF!</v>
      </c>
      <c r="AP1289" s="223" t="e">
        <f>IF(AK1289&gt;0,AK1289/#REF!*100,"")</f>
        <v>#REF!</v>
      </c>
      <c r="AQ1289" s="223" t="e">
        <f>IF(AL1289&gt;0,AL1289/#REF!*100,"")</f>
        <v>#REF!</v>
      </c>
      <c r="AR1289" s="223" t="e">
        <f t="shared" si="2685"/>
        <v>#REF!</v>
      </c>
      <c r="AS1289" s="223" t="e">
        <f t="shared" si="2686"/>
        <v>#REF!</v>
      </c>
      <c r="AT1289" s="223" t="e">
        <f>IF(AO1289&gt;0,AO1289/#REF!*100,"")</f>
        <v>#REF!</v>
      </c>
    </row>
    <row r="1290" spans="1:46" ht="15" hidden="1" customHeight="1" outlineLevel="1" thickBot="1">
      <c r="A1290" s="2584"/>
      <c r="B1290" s="2570"/>
      <c r="C1290" s="504" t="s">
        <v>277</v>
      </c>
      <c r="D1290" s="32"/>
      <c r="E1290" s="32"/>
      <c r="F1290" s="32"/>
      <c r="G1290" s="144"/>
      <c r="H1290" s="144"/>
      <c r="I1290" s="144"/>
      <c r="J1290" s="144"/>
      <c r="K1290" s="144"/>
      <c r="L1290" s="20">
        <f t="shared" ref="L1290:P1290" si="2715">1.154*L1289/1000</f>
        <v>0</v>
      </c>
      <c r="M1290" s="136">
        <f t="shared" si="2715"/>
        <v>0</v>
      </c>
      <c r="N1290" s="20">
        <f t="shared" si="2715"/>
        <v>0</v>
      </c>
      <c r="O1290" s="20">
        <f t="shared" si="2715"/>
        <v>0</v>
      </c>
      <c r="P1290" s="55">
        <f t="shared" si="2715"/>
        <v>0</v>
      </c>
      <c r="Q1290" s="756"/>
      <c r="R1290" s="756"/>
      <c r="S1290" s="756"/>
      <c r="T1290" s="756"/>
      <c r="U1290" s="20">
        <f t="shared" ref="U1290" si="2716">1.154*U1289/1000</f>
        <v>0</v>
      </c>
      <c r="V1290" s="136">
        <f>1.154*V1289/1000</f>
        <v>0</v>
      </c>
      <c r="W1290" s="20">
        <f>1.154*W1289/1000</f>
        <v>0</v>
      </c>
      <c r="X1290" s="20">
        <f>1.154*X1289/1000</f>
        <v>0</v>
      </c>
      <c r="Y1290" s="20">
        <f>1.154*Y1289/1000</f>
        <v>0</v>
      </c>
      <c r="Z1290" s="20">
        <f t="shared" ref="Z1290:AE1290" si="2717">1.154*Z1289/1000</f>
        <v>0</v>
      </c>
      <c r="AA1290" s="136">
        <f t="shared" si="2717"/>
        <v>0</v>
      </c>
      <c r="AB1290" s="20">
        <f t="shared" si="2717"/>
        <v>0</v>
      </c>
      <c r="AC1290" s="20">
        <f t="shared" si="2717"/>
        <v>0</v>
      </c>
      <c r="AD1290" s="55">
        <f t="shared" si="2717"/>
        <v>0</v>
      </c>
      <c r="AE1290" s="20">
        <f t="shared" si="2717"/>
        <v>0</v>
      </c>
      <c r="AF1290" s="136">
        <f>1.154*AF1289/1000</f>
        <v>0</v>
      </c>
      <c r="AG1290" s="20">
        <f>1.154*AG1289/1000</f>
        <v>0</v>
      </c>
      <c r="AH1290" s="20">
        <f>1.154*AH1289/1000</f>
        <v>0</v>
      </c>
      <c r="AI1290" s="20">
        <f>1.154*AI1289/1000</f>
        <v>0</v>
      </c>
      <c r="AJ1290" s="19"/>
      <c r="AK1290" s="19" t="e">
        <f>#REF!-U1290</f>
        <v>#REF!</v>
      </c>
      <c r="AL1290" s="19" t="e">
        <f>#REF!-#REF!</f>
        <v>#REF!</v>
      </c>
      <c r="AM1290" s="19" t="e">
        <f>Q1290-#REF!</f>
        <v>#REF!</v>
      </c>
      <c r="AN1290" s="19" t="e">
        <f>R1290-#REF!</f>
        <v>#REF!</v>
      </c>
      <c r="AO1290" s="19" t="e">
        <f>#REF!-#REF!</f>
        <v>#REF!</v>
      </c>
      <c r="AP1290" s="223" t="e">
        <f>IF(AK1290&gt;0,AK1290/#REF!*100,"")</f>
        <v>#REF!</v>
      </c>
      <c r="AQ1290" s="223" t="e">
        <f>IF(AL1290&gt;0,AL1290/#REF!*100,"")</f>
        <v>#REF!</v>
      </c>
      <c r="AR1290" s="223" t="e">
        <f t="shared" si="2685"/>
        <v>#REF!</v>
      </c>
      <c r="AS1290" s="223" t="e">
        <f t="shared" si="2686"/>
        <v>#REF!</v>
      </c>
      <c r="AT1290" s="223" t="e">
        <f>IF(AO1290&gt;0,AO1290/#REF!*100,"")</f>
        <v>#REF!</v>
      </c>
    </row>
    <row r="1291" spans="1:46" ht="15" hidden="1" customHeight="1" outlineLevel="1" thickBot="1">
      <c r="A1291" s="2584"/>
      <c r="B1291" s="2571"/>
      <c r="C1291" s="504" t="s">
        <v>303</v>
      </c>
      <c r="D1291" s="32"/>
      <c r="E1291" s="32"/>
      <c r="F1291" s="32"/>
      <c r="G1291" s="144"/>
      <c r="H1291" s="144"/>
      <c r="I1291" s="144"/>
      <c r="J1291" s="144"/>
      <c r="K1291" s="144"/>
      <c r="L1291" s="20">
        <f>SUM(M1291:P1291)</f>
        <v>0</v>
      </c>
      <c r="M1291" s="126"/>
      <c r="N1291" s="24"/>
      <c r="O1291" s="24"/>
      <c r="P1291" s="51"/>
      <c r="Q1291" s="756"/>
      <c r="R1291" s="756"/>
      <c r="S1291" s="756"/>
      <c r="T1291" s="756"/>
      <c r="U1291" s="67"/>
      <c r="V1291" s="126"/>
      <c r="W1291" s="24"/>
      <c r="X1291" s="24"/>
      <c r="Y1291" s="24"/>
      <c r="Z1291" s="20">
        <f>SUM(AA1291:AD1291)</f>
        <v>0</v>
      </c>
      <c r="AA1291" s="126"/>
      <c r="AB1291" s="24"/>
      <c r="AC1291" s="24"/>
      <c r="AD1291" s="51"/>
      <c r="AE1291" s="67"/>
      <c r="AF1291" s="126"/>
      <c r="AG1291" s="24"/>
      <c r="AH1291" s="24"/>
      <c r="AI1291" s="24"/>
      <c r="AJ1291" s="44"/>
      <c r="AK1291" s="19" t="e">
        <f>#REF!-U1291</f>
        <v>#REF!</v>
      </c>
      <c r="AL1291" s="19" t="e">
        <f>#REF!-#REF!</f>
        <v>#REF!</v>
      </c>
      <c r="AM1291" s="19" t="e">
        <f>Q1291-#REF!</f>
        <v>#REF!</v>
      </c>
      <c r="AN1291" s="19" t="e">
        <f>R1291-#REF!</f>
        <v>#REF!</v>
      </c>
      <c r="AO1291" s="19" t="e">
        <f>#REF!-#REF!</f>
        <v>#REF!</v>
      </c>
      <c r="AP1291" s="223" t="e">
        <f>IF(AK1291&gt;0,AK1291/#REF!*100,"")</f>
        <v>#REF!</v>
      </c>
      <c r="AQ1291" s="223" t="e">
        <f>IF(AL1291&gt;0,AL1291/#REF!*100,"")</f>
        <v>#REF!</v>
      </c>
      <c r="AR1291" s="223" t="e">
        <f t="shared" si="2685"/>
        <v>#REF!</v>
      </c>
      <c r="AS1291" s="223" t="e">
        <f t="shared" si="2686"/>
        <v>#REF!</v>
      </c>
      <c r="AT1291" s="223" t="e">
        <f>IF(AO1291&gt;0,AO1291/#REF!*100,"")</f>
        <v>#REF!</v>
      </c>
    </row>
    <row r="1292" spans="1:46" ht="15" hidden="1" customHeight="1" outlineLevel="1" thickBot="1">
      <c r="A1292" s="2584" t="s">
        <v>116</v>
      </c>
      <c r="B1292" s="2569" t="s">
        <v>113</v>
      </c>
      <c r="C1292" s="504" t="s">
        <v>306</v>
      </c>
      <c r="D1292" s="32"/>
      <c r="E1292" s="32"/>
      <c r="F1292" s="32"/>
      <c r="G1292" s="144"/>
      <c r="H1292" s="144"/>
      <c r="I1292" s="144"/>
      <c r="J1292" s="144"/>
      <c r="K1292" s="144"/>
      <c r="L1292" s="20">
        <f>SUM(M1292:P1292)</f>
        <v>0</v>
      </c>
      <c r="M1292" s="126"/>
      <c r="N1292" s="24"/>
      <c r="O1292" s="24"/>
      <c r="P1292" s="51"/>
      <c r="Q1292" s="756"/>
      <c r="R1292" s="756"/>
      <c r="S1292" s="756"/>
      <c r="T1292" s="756"/>
      <c r="U1292" s="67"/>
      <c r="V1292" s="126"/>
      <c r="W1292" s="24"/>
      <c r="X1292" s="24"/>
      <c r="Y1292" s="24"/>
      <c r="Z1292" s="20">
        <f>SUM(AA1292:AD1292)</f>
        <v>0</v>
      </c>
      <c r="AA1292" s="126"/>
      <c r="AB1292" s="24"/>
      <c r="AC1292" s="24"/>
      <c r="AD1292" s="51"/>
      <c r="AE1292" s="67"/>
      <c r="AF1292" s="126"/>
      <c r="AG1292" s="24"/>
      <c r="AH1292" s="24"/>
      <c r="AI1292" s="24"/>
      <c r="AJ1292" s="44"/>
      <c r="AK1292" s="19" t="e">
        <f>#REF!-U1292</f>
        <v>#REF!</v>
      </c>
      <c r="AL1292" s="19" t="e">
        <f>#REF!-#REF!</f>
        <v>#REF!</v>
      </c>
      <c r="AM1292" s="19" t="e">
        <f>Q1292-#REF!</f>
        <v>#REF!</v>
      </c>
      <c r="AN1292" s="19" t="e">
        <f>R1292-#REF!</f>
        <v>#REF!</v>
      </c>
      <c r="AO1292" s="19" t="e">
        <f>#REF!-#REF!</f>
        <v>#REF!</v>
      </c>
      <c r="AP1292" s="223" t="e">
        <f>IF(AK1292&gt;0,AK1292/#REF!*100,"")</f>
        <v>#REF!</v>
      </c>
      <c r="AQ1292" s="223" t="e">
        <f>IF(AL1292&gt;0,AL1292/#REF!*100,"")</f>
        <v>#REF!</v>
      </c>
      <c r="AR1292" s="223" t="e">
        <f t="shared" si="2685"/>
        <v>#REF!</v>
      </c>
      <c r="AS1292" s="223" t="e">
        <f t="shared" si="2686"/>
        <v>#REF!</v>
      </c>
      <c r="AT1292" s="223" t="e">
        <f>IF(AO1292&gt;0,AO1292/#REF!*100,"")</f>
        <v>#REF!</v>
      </c>
    </row>
    <row r="1293" spans="1:46" ht="15" hidden="1" customHeight="1" outlineLevel="1" thickBot="1">
      <c r="A1293" s="2584"/>
      <c r="B1293" s="2570"/>
      <c r="C1293" s="504" t="s">
        <v>277</v>
      </c>
      <c r="D1293" s="32"/>
      <c r="E1293" s="32"/>
      <c r="F1293" s="32"/>
      <c r="G1293" s="144"/>
      <c r="H1293" s="144"/>
      <c r="I1293" s="144"/>
      <c r="J1293" s="144"/>
      <c r="K1293" s="144"/>
      <c r="L1293" s="20">
        <f t="shared" ref="L1293:P1293" si="2718">0.12*L1292</f>
        <v>0</v>
      </c>
      <c r="M1293" s="136">
        <f t="shared" si="2718"/>
        <v>0</v>
      </c>
      <c r="N1293" s="20">
        <f t="shared" si="2718"/>
        <v>0</v>
      </c>
      <c r="O1293" s="20">
        <f t="shared" si="2718"/>
        <v>0</v>
      </c>
      <c r="P1293" s="55">
        <f t="shared" si="2718"/>
        <v>0</v>
      </c>
      <c r="Q1293" s="756"/>
      <c r="R1293" s="756"/>
      <c r="S1293" s="756"/>
      <c r="T1293" s="756"/>
      <c r="U1293" s="67"/>
      <c r="V1293" s="126"/>
      <c r="W1293" s="24"/>
      <c r="X1293" s="24"/>
      <c r="Y1293" s="24"/>
      <c r="Z1293" s="20">
        <f t="shared" ref="Z1293:AD1293" si="2719">0.12*Z1292</f>
        <v>0</v>
      </c>
      <c r="AA1293" s="136">
        <f t="shared" si="2719"/>
        <v>0</v>
      </c>
      <c r="AB1293" s="20">
        <f t="shared" si="2719"/>
        <v>0</v>
      </c>
      <c r="AC1293" s="20">
        <f t="shared" si="2719"/>
        <v>0</v>
      </c>
      <c r="AD1293" s="55">
        <f t="shared" si="2719"/>
        <v>0</v>
      </c>
      <c r="AE1293" s="67"/>
      <c r="AF1293" s="126"/>
      <c r="AG1293" s="24"/>
      <c r="AH1293" s="24"/>
      <c r="AI1293" s="24"/>
      <c r="AJ1293" s="44"/>
      <c r="AK1293" s="19" t="e">
        <f>#REF!-U1293</f>
        <v>#REF!</v>
      </c>
      <c r="AL1293" s="19" t="e">
        <f>#REF!-#REF!</f>
        <v>#REF!</v>
      </c>
      <c r="AM1293" s="19" t="e">
        <f>Q1293-#REF!</f>
        <v>#REF!</v>
      </c>
      <c r="AN1293" s="19" t="e">
        <f>R1293-#REF!</f>
        <v>#REF!</v>
      </c>
      <c r="AO1293" s="19" t="e">
        <f>#REF!-#REF!</f>
        <v>#REF!</v>
      </c>
      <c r="AP1293" s="223" t="e">
        <f>IF(AK1293&gt;0,AK1293/#REF!*100,"")</f>
        <v>#REF!</v>
      </c>
      <c r="AQ1293" s="223" t="e">
        <f>IF(AL1293&gt;0,AL1293/#REF!*100,"")</f>
        <v>#REF!</v>
      </c>
      <c r="AR1293" s="223" t="e">
        <f t="shared" si="2685"/>
        <v>#REF!</v>
      </c>
      <c r="AS1293" s="223" t="e">
        <f t="shared" si="2686"/>
        <v>#REF!</v>
      </c>
      <c r="AT1293" s="223" t="e">
        <f>IF(AO1293&gt;0,AO1293/#REF!*100,"")</f>
        <v>#REF!</v>
      </c>
    </row>
    <row r="1294" spans="1:46" ht="15" hidden="1" customHeight="1" outlineLevel="1" thickBot="1">
      <c r="A1294" s="2585"/>
      <c r="B1294" s="2570"/>
      <c r="C1294" s="506" t="s">
        <v>303</v>
      </c>
      <c r="D1294" s="42"/>
      <c r="E1294" s="42"/>
      <c r="F1294" s="42"/>
      <c r="G1294" s="149"/>
      <c r="H1294" s="149"/>
      <c r="I1294" s="149"/>
      <c r="J1294" s="149"/>
      <c r="K1294" s="149"/>
      <c r="L1294" s="43">
        <f>SUM(M1294:P1294)</f>
        <v>0</v>
      </c>
      <c r="M1294" s="142"/>
      <c r="N1294" s="46"/>
      <c r="O1294" s="46"/>
      <c r="P1294" s="56"/>
      <c r="Q1294" s="756"/>
      <c r="R1294" s="756"/>
      <c r="S1294" s="756"/>
      <c r="T1294" s="756"/>
      <c r="U1294" s="67"/>
      <c r="V1294" s="126"/>
      <c r="W1294" s="24"/>
      <c r="X1294" s="24"/>
      <c r="Y1294" s="24"/>
      <c r="Z1294" s="43">
        <f>SUM(AA1294:AD1294)</f>
        <v>0</v>
      </c>
      <c r="AA1294" s="142"/>
      <c r="AB1294" s="46"/>
      <c r="AC1294" s="46"/>
      <c r="AD1294" s="56"/>
      <c r="AE1294" s="67"/>
      <c r="AF1294" s="126"/>
      <c r="AG1294" s="24"/>
      <c r="AH1294" s="24"/>
      <c r="AI1294" s="24"/>
      <c r="AJ1294" s="44"/>
      <c r="AK1294" s="19" t="e">
        <f>#REF!-U1294</f>
        <v>#REF!</v>
      </c>
      <c r="AL1294" s="19" t="e">
        <f>#REF!-#REF!</f>
        <v>#REF!</v>
      </c>
      <c r="AM1294" s="19" t="e">
        <f>Q1294-#REF!</f>
        <v>#REF!</v>
      </c>
      <c r="AN1294" s="19" t="e">
        <f>R1294-#REF!</f>
        <v>#REF!</v>
      </c>
      <c r="AO1294" s="19" t="e">
        <f>#REF!-#REF!</f>
        <v>#REF!</v>
      </c>
      <c r="AP1294" s="223" t="e">
        <f>IF(AK1294&gt;0,AK1294/#REF!*100,"")</f>
        <v>#REF!</v>
      </c>
      <c r="AQ1294" s="223" t="e">
        <f>IF(AL1294&gt;0,AL1294/#REF!*100,"")</f>
        <v>#REF!</v>
      </c>
      <c r="AR1294" s="223" t="e">
        <f t="shared" si="2685"/>
        <v>#REF!</v>
      </c>
      <c r="AS1294" s="223" t="e">
        <f t="shared" si="2686"/>
        <v>#REF!</v>
      </c>
      <c r="AT1294" s="223" t="e">
        <f>IF(AO1294&gt;0,AO1294/#REF!*100,"")</f>
        <v>#REF!</v>
      </c>
    </row>
    <row r="1295" spans="1:46" ht="15" hidden="1" customHeight="1" thickBot="1">
      <c r="A1295" s="2586" t="s">
        <v>161</v>
      </c>
      <c r="B1295" s="2587"/>
      <c r="C1295" s="2587"/>
      <c r="D1295" s="2587"/>
      <c r="E1295" s="2587"/>
      <c r="F1295" s="2587"/>
      <c r="G1295" s="2587"/>
      <c r="H1295" s="414"/>
      <c r="I1295" s="661"/>
      <c r="J1295" s="723"/>
      <c r="K1295" s="750"/>
      <c r="L1295" s="12"/>
      <c r="M1295" s="12"/>
      <c r="N1295" s="12"/>
      <c r="O1295" s="12"/>
      <c r="P1295" s="12"/>
      <c r="Q1295" s="756"/>
      <c r="R1295" s="756"/>
      <c r="S1295" s="756"/>
      <c r="T1295" s="756"/>
      <c r="U1295" s="67"/>
      <c r="V1295" s="126"/>
      <c r="W1295" s="24"/>
      <c r="X1295" s="24"/>
      <c r="Y1295" s="24"/>
      <c r="Z1295" s="12"/>
      <c r="AA1295" s="12"/>
      <c r="AB1295" s="12"/>
      <c r="AC1295" s="12"/>
      <c r="AD1295" s="12"/>
      <c r="AE1295" s="67"/>
      <c r="AF1295" s="126"/>
      <c r="AG1295" s="24"/>
      <c r="AH1295" s="24"/>
      <c r="AI1295" s="24"/>
      <c r="AJ1295" s="44"/>
      <c r="AK1295" s="19" t="e">
        <f>#REF!-U1295</f>
        <v>#REF!</v>
      </c>
      <c r="AL1295" s="19" t="e">
        <f>#REF!-#REF!</f>
        <v>#REF!</v>
      </c>
      <c r="AM1295" s="19" t="e">
        <f>Q1295-#REF!</f>
        <v>#REF!</v>
      </c>
      <c r="AN1295" s="19" t="e">
        <f>R1295-#REF!</f>
        <v>#REF!</v>
      </c>
      <c r="AO1295" s="19" t="e">
        <f>#REF!-#REF!</f>
        <v>#REF!</v>
      </c>
      <c r="AP1295" s="223" t="e">
        <f>IF(AK1295&gt;0,AK1295/#REF!*100,"")</f>
        <v>#REF!</v>
      </c>
      <c r="AQ1295" s="223" t="e">
        <f>IF(AL1295&gt;0,AL1295/#REF!*100,"")</f>
        <v>#REF!</v>
      </c>
      <c r="AR1295" s="223" t="e">
        <f t="shared" si="2685"/>
        <v>#REF!</v>
      </c>
      <c r="AS1295" s="223" t="e">
        <f t="shared" si="2686"/>
        <v>#REF!</v>
      </c>
      <c r="AT1295" s="223" t="e">
        <f>IF(AO1295&gt;0,AO1295/#REF!*100,"")</f>
        <v>#REF!</v>
      </c>
    </row>
    <row r="1296" spans="1:46" ht="43.9" hidden="1" customHeight="1" outlineLevel="1" thickBot="1">
      <c r="A1296" s="16">
        <v>1</v>
      </c>
      <c r="B1296" s="17" t="s">
        <v>25</v>
      </c>
      <c r="C1296" s="501" t="s">
        <v>302</v>
      </c>
      <c r="D1296" s="18"/>
      <c r="E1296" s="18"/>
      <c r="F1296" s="18"/>
      <c r="G1296" s="140"/>
      <c r="H1296" s="140"/>
      <c r="I1296" s="140"/>
      <c r="J1296" s="140"/>
      <c r="K1296" s="140"/>
      <c r="L1296" s="19">
        <f t="shared" ref="L1296:L1308" si="2720">SUM(M1296:P1296)</f>
        <v>0</v>
      </c>
      <c r="M1296" s="168"/>
      <c r="N1296" s="44"/>
      <c r="O1296" s="44"/>
      <c r="P1296" s="49"/>
      <c r="Q1296" s="756"/>
      <c r="R1296" s="756"/>
      <c r="S1296" s="756"/>
      <c r="T1296" s="756"/>
      <c r="U1296" s="67"/>
      <c r="V1296" s="126"/>
      <c r="W1296" s="24"/>
      <c r="X1296" s="24"/>
      <c r="Y1296" s="24"/>
      <c r="Z1296" s="19">
        <f t="shared" ref="Z1296:Z1308" si="2721">SUM(AA1296:AD1296)</f>
        <v>0</v>
      </c>
      <c r="AA1296" s="168"/>
      <c r="AB1296" s="44"/>
      <c r="AC1296" s="44"/>
      <c r="AD1296" s="49"/>
      <c r="AE1296" s="67"/>
      <c r="AF1296" s="126"/>
      <c r="AG1296" s="24"/>
      <c r="AH1296" s="24"/>
      <c r="AI1296" s="24"/>
      <c r="AJ1296" s="44"/>
      <c r="AK1296" s="19" t="e">
        <f>#REF!-U1296</f>
        <v>#REF!</v>
      </c>
      <c r="AL1296" s="19" t="e">
        <f>#REF!-#REF!</f>
        <v>#REF!</v>
      </c>
      <c r="AM1296" s="19" t="e">
        <f>Q1296-#REF!</f>
        <v>#REF!</v>
      </c>
      <c r="AN1296" s="19" t="e">
        <f>R1296-#REF!</f>
        <v>#REF!</v>
      </c>
      <c r="AO1296" s="19" t="e">
        <f>#REF!-#REF!</f>
        <v>#REF!</v>
      </c>
      <c r="AP1296" s="223" t="e">
        <f>IF(AK1296&gt;0,AK1296/#REF!*100,"")</f>
        <v>#REF!</v>
      </c>
      <c r="AQ1296" s="223" t="e">
        <f>IF(AL1296&gt;0,AL1296/#REF!*100,"")</f>
        <v>#REF!</v>
      </c>
      <c r="AR1296" s="223" t="e">
        <f t="shared" si="2685"/>
        <v>#REF!</v>
      </c>
      <c r="AS1296" s="223" t="e">
        <f t="shared" si="2686"/>
        <v>#REF!</v>
      </c>
      <c r="AT1296" s="223" t="e">
        <f>IF(AO1296&gt;0,AO1296/#REF!*100,"")</f>
        <v>#REF!</v>
      </c>
    </row>
    <row r="1297" spans="1:46" ht="15" hidden="1" customHeight="1" outlineLevel="1" thickBot="1">
      <c r="A1297" s="21" t="s">
        <v>8</v>
      </c>
      <c r="B1297" s="22" t="s">
        <v>21</v>
      </c>
      <c r="C1297" s="502" t="s">
        <v>302</v>
      </c>
      <c r="D1297" s="23"/>
      <c r="E1297" s="23"/>
      <c r="F1297" s="23"/>
      <c r="G1297" s="141"/>
      <c r="H1297" s="141"/>
      <c r="I1297" s="141"/>
      <c r="J1297" s="141"/>
      <c r="K1297" s="141"/>
      <c r="L1297" s="20">
        <f t="shared" si="2720"/>
        <v>0</v>
      </c>
      <c r="M1297" s="126"/>
      <c r="N1297" s="24"/>
      <c r="O1297" s="24"/>
      <c r="P1297" s="51"/>
      <c r="Q1297" s="756"/>
      <c r="R1297" s="756"/>
      <c r="S1297" s="756"/>
      <c r="T1297" s="756"/>
      <c r="U1297" s="20">
        <f t="shared" ref="U1297" si="2722">U1300+U1302+U1306</f>
        <v>0</v>
      </c>
      <c r="V1297" s="136">
        <f>V1300+V1302+V1306</f>
        <v>0</v>
      </c>
      <c r="W1297" s="20">
        <f>W1300+W1302+W1306</f>
        <v>0</v>
      </c>
      <c r="X1297" s="20">
        <f>X1300+X1302+X1306</f>
        <v>0</v>
      </c>
      <c r="Y1297" s="20">
        <f>Y1300+Y1302+Y1306</f>
        <v>0</v>
      </c>
      <c r="Z1297" s="20">
        <f t="shared" si="2721"/>
        <v>0</v>
      </c>
      <c r="AA1297" s="126"/>
      <c r="AB1297" s="24"/>
      <c r="AC1297" s="24"/>
      <c r="AD1297" s="51"/>
      <c r="AE1297" s="20">
        <f t="shared" ref="AE1297" si="2723">AE1300+AE1302+AE1306</f>
        <v>0</v>
      </c>
      <c r="AF1297" s="136">
        <f>AF1300+AF1302+AF1306</f>
        <v>0</v>
      </c>
      <c r="AG1297" s="20">
        <f>AG1300+AG1302+AG1306</f>
        <v>0</v>
      </c>
      <c r="AH1297" s="20">
        <f>AH1300+AH1302+AH1306</f>
        <v>0</v>
      </c>
      <c r="AI1297" s="20">
        <f>AI1300+AI1302+AI1306</f>
        <v>0</v>
      </c>
      <c r="AJ1297" s="19"/>
      <c r="AK1297" s="19" t="e">
        <f>#REF!-U1297</f>
        <v>#REF!</v>
      </c>
      <c r="AL1297" s="19" t="e">
        <f>#REF!-#REF!</f>
        <v>#REF!</v>
      </c>
      <c r="AM1297" s="19" t="e">
        <f>Q1297-#REF!</f>
        <v>#REF!</v>
      </c>
      <c r="AN1297" s="19" t="e">
        <f>R1297-#REF!</f>
        <v>#REF!</v>
      </c>
      <c r="AO1297" s="19" t="e">
        <f>#REF!-#REF!</f>
        <v>#REF!</v>
      </c>
      <c r="AP1297" s="223" t="e">
        <f>IF(AK1297&gt;0,AK1297/#REF!*100,"")</f>
        <v>#REF!</v>
      </c>
      <c r="AQ1297" s="223" t="e">
        <f>IF(AL1297&gt;0,AL1297/#REF!*100,"")</f>
        <v>#REF!</v>
      </c>
      <c r="AR1297" s="223" t="e">
        <f t="shared" si="2685"/>
        <v>#REF!</v>
      </c>
      <c r="AS1297" s="223" t="e">
        <f t="shared" si="2686"/>
        <v>#REF!</v>
      </c>
      <c r="AT1297" s="223" t="e">
        <f>IF(AO1297&gt;0,AO1297/#REF!*100,"")</f>
        <v>#REF!</v>
      </c>
    </row>
    <row r="1298" spans="1:46" ht="15" hidden="1" customHeight="1" outlineLevel="1" thickBot="1">
      <c r="A1298" s="21" t="s">
        <v>9</v>
      </c>
      <c r="B1298" s="22" t="s">
        <v>22</v>
      </c>
      <c r="C1298" s="502" t="s">
        <v>302</v>
      </c>
      <c r="D1298" s="23"/>
      <c r="E1298" s="23"/>
      <c r="F1298" s="23"/>
      <c r="G1298" s="141"/>
      <c r="H1298" s="141"/>
      <c r="I1298" s="141"/>
      <c r="J1298" s="141"/>
      <c r="K1298" s="141"/>
      <c r="L1298" s="20">
        <f t="shared" si="2720"/>
        <v>0</v>
      </c>
      <c r="M1298" s="126"/>
      <c r="N1298" s="24"/>
      <c r="O1298" s="24"/>
      <c r="P1298" s="51"/>
      <c r="Q1298" s="756"/>
      <c r="R1298" s="756"/>
      <c r="S1298" s="756"/>
      <c r="T1298" s="756"/>
      <c r="U1298" s="67"/>
      <c r="V1298" s="126"/>
      <c r="W1298" s="24"/>
      <c r="X1298" s="24"/>
      <c r="Y1298" s="24"/>
      <c r="Z1298" s="20">
        <f t="shared" si="2721"/>
        <v>0</v>
      </c>
      <c r="AA1298" s="126"/>
      <c r="AB1298" s="24"/>
      <c r="AC1298" s="24"/>
      <c r="AD1298" s="51"/>
      <c r="AE1298" s="67"/>
      <c r="AF1298" s="126"/>
      <c r="AG1298" s="24"/>
      <c r="AH1298" s="24"/>
      <c r="AI1298" s="24"/>
      <c r="AJ1298" s="44"/>
      <c r="AK1298" s="19" t="e">
        <f>#REF!-U1298</f>
        <v>#REF!</v>
      </c>
      <c r="AL1298" s="19" t="e">
        <f>#REF!-#REF!</f>
        <v>#REF!</v>
      </c>
      <c r="AM1298" s="19" t="e">
        <f>Q1298-#REF!</f>
        <v>#REF!</v>
      </c>
      <c r="AN1298" s="19" t="e">
        <f>R1298-#REF!</f>
        <v>#REF!</v>
      </c>
      <c r="AO1298" s="19" t="e">
        <f>#REF!-#REF!</f>
        <v>#REF!</v>
      </c>
      <c r="AP1298" s="223" t="e">
        <f>IF(AK1298&gt;0,AK1298/#REF!*100,"")</f>
        <v>#REF!</v>
      </c>
      <c r="AQ1298" s="223" t="e">
        <f>IF(AL1298&gt;0,AL1298/#REF!*100,"")</f>
        <v>#REF!</v>
      </c>
      <c r="AR1298" s="223" t="e">
        <f t="shared" si="2685"/>
        <v>#REF!</v>
      </c>
      <c r="AS1298" s="223" t="e">
        <f t="shared" si="2686"/>
        <v>#REF!</v>
      </c>
      <c r="AT1298" s="223" t="e">
        <f>IF(AO1298&gt;0,AO1298/#REF!*100,"")</f>
        <v>#REF!</v>
      </c>
    </row>
    <row r="1299" spans="1:46" ht="15" hidden="1" customHeight="1" outlineLevel="1" thickBot="1">
      <c r="A1299" s="21" t="s">
        <v>10</v>
      </c>
      <c r="B1299" s="22" t="s">
        <v>23</v>
      </c>
      <c r="C1299" s="502" t="s">
        <v>302</v>
      </c>
      <c r="D1299" s="23"/>
      <c r="E1299" s="23"/>
      <c r="F1299" s="23"/>
      <c r="G1299" s="141"/>
      <c r="H1299" s="141"/>
      <c r="I1299" s="141"/>
      <c r="J1299" s="141"/>
      <c r="K1299" s="141"/>
      <c r="L1299" s="20">
        <f t="shared" si="2720"/>
        <v>0</v>
      </c>
      <c r="M1299" s="126"/>
      <c r="N1299" s="24"/>
      <c r="O1299" s="24"/>
      <c r="P1299" s="51"/>
      <c r="Q1299" s="756"/>
      <c r="R1299" s="756"/>
      <c r="S1299" s="756"/>
      <c r="T1299" s="756"/>
      <c r="U1299" s="67"/>
      <c r="V1299" s="126"/>
      <c r="W1299" s="24"/>
      <c r="X1299" s="24"/>
      <c r="Y1299" s="24"/>
      <c r="Z1299" s="20">
        <f t="shared" si="2721"/>
        <v>0</v>
      </c>
      <c r="AA1299" s="126"/>
      <c r="AB1299" s="24"/>
      <c r="AC1299" s="24"/>
      <c r="AD1299" s="51"/>
      <c r="AE1299" s="67"/>
      <c r="AF1299" s="126"/>
      <c r="AG1299" s="24"/>
      <c r="AH1299" s="24"/>
      <c r="AI1299" s="24"/>
      <c r="AJ1299" s="44"/>
      <c r="AK1299" s="19" t="e">
        <f>#REF!-U1299</f>
        <v>#REF!</v>
      </c>
      <c r="AL1299" s="19" t="e">
        <f>#REF!-#REF!</f>
        <v>#REF!</v>
      </c>
      <c r="AM1299" s="19" t="e">
        <f>Q1299-#REF!</f>
        <v>#REF!</v>
      </c>
      <c r="AN1299" s="19" t="e">
        <f>R1299-#REF!</f>
        <v>#REF!</v>
      </c>
      <c r="AO1299" s="19" t="e">
        <f>#REF!-#REF!</f>
        <v>#REF!</v>
      </c>
      <c r="AP1299" s="223" t="e">
        <f>IF(AK1299&gt;0,AK1299/#REF!*100,"")</f>
        <v>#REF!</v>
      </c>
      <c r="AQ1299" s="223" t="e">
        <f>IF(AL1299&gt;0,AL1299/#REF!*100,"")</f>
        <v>#REF!</v>
      </c>
      <c r="AR1299" s="223" t="e">
        <f t="shared" si="2685"/>
        <v>#REF!</v>
      </c>
      <c r="AS1299" s="223" t="e">
        <f t="shared" si="2686"/>
        <v>#REF!</v>
      </c>
      <c r="AT1299" s="223" t="e">
        <f>IF(AO1299&gt;0,AO1299/#REF!*100,"")</f>
        <v>#REF!</v>
      </c>
    </row>
    <row r="1300" spans="1:46" ht="15" hidden="1" customHeight="1" outlineLevel="1" thickBot="1">
      <c r="A1300" s="21" t="s">
        <v>11</v>
      </c>
      <c r="B1300" s="22" t="s">
        <v>24</v>
      </c>
      <c r="C1300" s="502" t="s">
        <v>302</v>
      </c>
      <c r="D1300" s="23"/>
      <c r="E1300" s="23"/>
      <c r="F1300" s="23"/>
      <c r="G1300" s="141"/>
      <c r="H1300" s="141"/>
      <c r="I1300" s="141"/>
      <c r="J1300" s="141"/>
      <c r="K1300" s="141"/>
      <c r="L1300" s="20">
        <f t="shared" si="2720"/>
        <v>0</v>
      </c>
      <c r="M1300" s="126"/>
      <c r="N1300" s="24"/>
      <c r="O1300" s="24"/>
      <c r="P1300" s="51"/>
      <c r="Q1300" s="756"/>
      <c r="R1300" s="756"/>
      <c r="S1300" s="756"/>
      <c r="T1300" s="756"/>
      <c r="U1300" s="67"/>
      <c r="V1300" s="126"/>
      <c r="W1300" s="24"/>
      <c r="X1300" s="24"/>
      <c r="Y1300" s="24"/>
      <c r="Z1300" s="20">
        <f t="shared" si="2721"/>
        <v>0</v>
      </c>
      <c r="AA1300" s="126"/>
      <c r="AB1300" s="24"/>
      <c r="AC1300" s="24"/>
      <c r="AD1300" s="51"/>
      <c r="AE1300" s="67"/>
      <c r="AF1300" s="126"/>
      <c r="AG1300" s="24"/>
      <c r="AH1300" s="24"/>
      <c r="AI1300" s="24"/>
      <c r="AJ1300" s="44"/>
      <c r="AK1300" s="19" t="e">
        <f>#REF!-U1300</f>
        <v>#REF!</v>
      </c>
      <c r="AL1300" s="19" t="e">
        <f>#REF!-#REF!</f>
        <v>#REF!</v>
      </c>
      <c r="AM1300" s="19" t="e">
        <f>Q1300-#REF!</f>
        <v>#REF!</v>
      </c>
      <c r="AN1300" s="19" t="e">
        <f>R1300-#REF!</f>
        <v>#REF!</v>
      </c>
      <c r="AO1300" s="19" t="e">
        <f>#REF!-#REF!</f>
        <v>#REF!</v>
      </c>
      <c r="AP1300" s="223" t="e">
        <f>IF(AK1300&gt;0,AK1300/#REF!*100,"")</f>
        <v>#REF!</v>
      </c>
      <c r="AQ1300" s="223" t="e">
        <f>IF(AL1300&gt;0,AL1300/#REF!*100,"")</f>
        <v>#REF!</v>
      </c>
      <c r="AR1300" s="223" t="e">
        <f t="shared" si="2685"/>
        <v>#REF!</v>
      </c>
      <c r="AS1300" s="223" t="e">
        <f t="shared" si="2686"/>
        <v>#REF!</v>
      </c>
      <c r="AT1300" s="223" t="e">
        <f>IF(AO1300&gt;0,AO1300/#REF!*100,"")</f>
        <v>#REF!</v>
      </c>
    </row>
    <row r="1301" spans="1:46" ht="58.15" hidden="1" customHeight="1" outlineLevel="1" thickBot="1">
      <c r="A1301" s="21">
        <v>2</v>
      </c>
      <c r="B1301" s="25" t="s">
        <v>145</v>
      </c>
      <c r="C1301" s="502" t="s">
        <v>302</v>
      </c>
      <c r="D1301" s="23"/>
      <c r="E1301" s="23"/>
      <c r="F1301" s="23"/>
      <c r="G1301" s="141"/>
      <c r="H1301" s="141"/>
      <c r="I1301" s="141"/>
      <c r="J1301" s="141"/>
      <c r="K1301" s="141"/>
      <c r="L1301" s="20">
        <f t="shared" si="2720"/>
        <v>0</v>
      </c>
      <c r="M1301" s="126"/>
      <c r="N1301" s="24"/>
      <c r="O1301" s="24"/>
      <c r="P1301" s="51"/>
      <c r="Q1301" s="756"/>
      <c r="R1301" s="756"/>
      <c r="S1301" s="756"/>
      <c r="T1301" s="756"/>
      <c r="U1301" s="67"/>
      <c r="V1301" s="126"/>
      <c r="W1301" s="24"/>
      <c r="X1301" s="24"/>
      <c r="Y1301" s="24"/>
      <c r="Z1301" s="20">
        <f t="shared" si="2721"/>
        <v>0</v>
      </c>
      <c r="AA1301" s="126"/>
      <c r="AB1301" s="24"/>
      <c r="AC1301" s="24"/>
      <c r="AD1301" s="51"/>
      <c r="AE1301" s="67"/>
      <c r="AF1301" s="126"/>
      <c r="AG1301" s="24"/>
      <c r="AH1301" s="24"/>
      <c r="AI1301" s="24"/>
      <c r="AJ1301" s="44"/>
      <c r="AK1301" s="19" t="e">
        <f>#REF!-U1301</f>
        <v>#REF!</v>
      </c>
      <c r="AL1301" s="19" t="e">
        <f>#REF!-#REF!</f>
        <v>#REF!</v>
      </c>
      <c r="AM1301" s="19" t="e">
        <f>Q1301-#REF!</f>
        <v>#REF!</v>
      </c>
      <c r="AN1301" s="19" t="e">
        <f>R1301-#REF!</f>
        <v>#REF!</v>
      </c>
      <c r="AO1301" s="19" t="e">
        <f>#REF!-#REF!</f>
        <v>#REF!</v>
      </c>
      <c r="AP1301" s="223" t="e">
        <f>IF(AK1301&gt;0,AK1301/#REF!*100,"")</f>
        <v>#REF!</v>
      </c>
      <c r="AQ1301" s="223" t="e">
        <f>IF(AL1301&gt;0,AL1301/#REF!*100,"")</f>
        <v>#REF!</v>
      </c>
      <c r="AR1301" s="223" t="e">
        <f t="shared" si="2685"/>
        <v>#REF!</v>
      </c>
      <c r="AS1301" s="223" t="e">
        <f t="shared" si="2686"/>
        <v>#REF!</v>
      </c>
      <c r="AT1301" s="223" t="e">
        <f>IF(AO1301&gt;0,AO1301/#REF!*100,"")</f>
        <v>#REF!</v>
      </c>
    </row>
    <row r="1302" spans="1:46" ht="58.15" hidden="1" customHeight="1" outlineLevel="1" thickBot="1">
      <c r="A1302" s="21">
        <v>3</v>
      </c>
      <c r="B1302" s="25" t="s">
        <v>140</v>
      </c>
      <c r="C1302" s="502" t="s">
        <v>302</v>
      </c>
      <c r="D1302" s="23"/>
      <c r="E1302" s="23"/>
      <c r="F1302" s="23"/>
      <c r="G1302" s="141"/>
      <c r="H1302" s="141"/>
      <c r="I1302" s="141"/>
      <c r="J1302" s="141"/>
      <c r="K1302" s="141"/>
      <c r="L1302" s="20">
        <f t="shared" si="2720"/>
        <v>0</v>
      </c>
      <c r="M1302" s="143"/>
      <c r="N1302" s="26"/>
      <c r="O1302" s="26"/>
      <c r="P1302" s="52"/>
      <c r="Q1302" s="756"/>
      <c r="R1302" s="756"/>
      <c r="S1302" s="756"/>
      <c r="T1302" s="756"/>
      <c r="U1302" s="67"/>
      <c r="V1302" s="126"/>
      <c r="W1302" s="24"/>
      <c r="X1302" s="24"/>
      <c r="Y1302" s="24"/>
      <c r="Z1302" s="20">
        <f t="shared" si="2721"/>
        <v>0</v>
      </c>
      <c r="AA1302" s="143"/>
      <c r="AB1302" s="26"/>
      <c r="AC1302" s="26"/>
      <c r="AD1302" s="52"/>
      <c r="AE1302" s="67"/>
      <c r="AF1302" s="126"/>
      <c r="AG1302" s="24"/>
      <c r="AH1302" s="24"/>
      <c r="AI1302" s="24"/>
      <c r="AJ1302" s="44"/>
      <c r="AK1302" s="19" t="e">
        <f>#REF!-U1302</f>
        <v>#REF!</v>
      </c>
      <c r="AL1302" s="19" t="e">
        <f>#REF!-#REF!</f>
        <v>#REF!</v>
      </c>
      <c r="AM1302" s="19" t="e">
        <f>Q1302-#REF!</f>
        <v>#REF!</v>
      </c>
      <c r="AN1302" s="19" t="e">
        <f>R1302-#REF!</f>
        <v>#REF!</v>
      </c>
      <c r="AO1302" s="19" t="e">
        <f>#REF!-#REF!</f>
        <v>#REF!</v>
      </c>
      <c r="AP1302" s="223" t="e">
        <f>IF(AK1302&gt;0,AK1302/#REF!*100,"")</f>
        <v>#REF!</v>
      </c>
      <c r="AQ1302" s="223" t="e">
        <f>IF(AL1302&gt;0,AL1302/#REF!*100,"")</f>
        <v>#REF!</v>
      </c>
      <c r="AR1302" s="223" t="e">
        <f t="shared" si="2685"/>
        <v>#REF!</v>
      </c>
      <c r="AS1302" s="223" t="e">
        <f t="shared" si="2686"/>
        <v>#REF!</v>
      </c>
      <c r="AT1302" s="223" t="e">
        <f>IF(AO1302&gt;0,AO1302/#REF!*100,"")</f>
        <v>#REF!</v>
      </c>
    </row>
    <row r="1303" spans="1:46" ht="15" hidden="1" customHeight="1" outlineLevel="1" thickBot="1">
      <c r="A1303" s="21" t="s">
        <v>18</v>
      </c>
      <c r="B1303" s="22" t="s">
        <v>21</v>
      </c>
      <c r="C1303" s="502" t="s">
        <v>302</v>
      </c>
      <c r="D1303" s="23"/>
      <c r="E1303" s="23"/>
      <c r="F1303" s="23"/>
      <c r="G1303" s="141"/>
      <c r="H1303" s="141"/>
      <c r="I1303" s="141"/>
      <c r="J1303" s="141"/>
      <c r="K1303" s="141"/>
      <c r="L1303" s="20">
        <f t="shared" si="2720"/>
        <v>0</v>
      </c>
      <c r="M1303" s="143"/>
      <c r="N1303" s="26"/>
      <c r="O1303" s="26"/>
      <c r="P1303" s="52"/>
      <c r="Q1303" s="756"/>
      <c r="R1303" s="756"/>
      <c r="S1303" s="756"/>
      <c r="T1303" s="756"/>
      <c r="U1303" s="67"/>
      <c r="V1303" s="126"/>
      <c r="W1303" s="24"/>
      <c r="X1303" s="24"/>
      <c r="Y1303" s="24"/>
      <c r="Z1303" s="20">
        <f t="shared" si="2721"/>
        <v>0</v>
      </c>
      <c r="AA1303" s="143"/>
      <c r="AB1303" s="26"/>
      <c r="AC1303" s="26"/>
      <c r="AD1303" s="52"/>
      <c r="AE1303" s="67"/>
      <c r="AF1303" s="126"/>
      <c r="AG1303" s="24"/>
      <c r="AH1303" s="24"/>
      <c r="AI1303" s="24"/>
      <c r="AJ1303" s="44"/>
      <c r="AK1303" s="19" t="e">
        <f>#REF!-U1303</f>
        <v>#REF!</v>
      </c>
      <c r="AL1303" s="19" t="e">
        <f>#REF!-#REF!</f>
        <v>#REF!</v>
      </c>
      <c r="AM1303" s="19" t="e">
        <f>Q1303-#REF!</f>
        <v>#REF!</v>
      </c>
      <c r="AN1303" s="19" t="e">
        <f>R1303-#REF!</f>
        <v>#REF!</v>
      </c>
      <c r="AO1303" s="19" t="e">
        <f>#REF!-#REF!</f>
        <v>#REF!</v>
      </c>
      <c r="AP1303" s="223" t="e">
        <f>IF(AK1303&gt;0,AK1303/#REF!*100,"")</f>
        <v>#REF!</v>
      </c>
      <c r="AQ1303" s="223" t="e">
        <f>IF(AL1303&gt;0,AL1303/#REF!*100,"")</f>
        <v>#REF!</v>
      </c>
      <c r="AR1303" s="223" t="e">
        <f t="shared" si="2685"/>
        <v>#REF!</v>
      </c>
      <c r="AS1303" s="223" t="e">
        <f t="shared" si="2686"/>
        <v>#REF!</v>
      </c>
      <c r="AT1303" s="223" t="e">
        <f>IF(AO1303&gt;0,AO1303/#REF!*100,"")</f>
        <v>#REF!</v>
      </c>
    </row>
    <row r="1304" spans="1:46" ht="15" hidden="1" customHeight="1" outlineLevel="1" thickBot="1">
      <c r="A1304" s="21" t="s">
        <v>35</v>
      </c>
      <c r="B1304" s="22" t="s">
        <v>22</v>
      </c>
      <c r="C1304" s="502" t="s">
        <v>302</v>
      </c>
      <c r="D1304" s="23"/>
      <c r="E1304" s="23"/>
      <c r="F1304" s="23"/>
      <c r="G1304" s="141"/>
      <c r="H1304" s="141"/>
      <c r="I1304" s="141"/>
      <c r="J1304" s="141"/>
      <c r="K1304" s="141"/>
      <c r="L1304" s="20">
        <f t="shared" si="2720"/>
        <v>0</v>
      </c>
      <c r="M1304" s="143"/>
      <c r="N1304" s="26"/>
      <c r="O1304" s="26"/>
      <c r="P1304" s="52"/>
      <c r="Q1304" s="756"/>
      <c r="R1304" s="756"/>
      <c r="S1304" s="756"/>
      <c r="T1304" s="756"/>
      <c r="U1304" s="67"/>
      <c r="V1304" s="126"/>
      <c r="W1304" s="24"/>
      <c r="X1304" s="24"/>
      <c r="Y1304" s="24"/>
      <c r="Z1304" s="20">
        <f t="shared" si="2721"/>
        <v>0</v>
      </c>
      <c r="AA1304" s="143"/>
      <c r="AB1304" s="26"/>
      <c r="AC1304" s="26"/>
      <c r="AD1304" s="52"/>
      <c r="AE1304" s="67"/>
      <c r="AF1304" s="126"/>
      <c r="AG1304" s="24"/>
      <c r="AH1304" s="24"/>
      <c r="AI1304" s="24"/>
      <c r="AJ1304" s="44"/>
      <c r="AK1304" s="19" t="e">
        <f>#REF!-U1304</f>
        <v>#REF!</v>
      </c>
      <c r="AL1304" s="19" t="e">
        <f>#REF!-#REF!</f>
        <v>#REF!</v>
      </c>
      <c r="AM1304" s="19" t="e">
        <f>Q1304-#REF!</f>
        <v>#REF!</v>
      </c>
      <c r="AN1304" s="19" t="e">
        <f>R1304-#REF!</f>
        <v>#REF!</v>
      </c>
      <c r="AO1304" s="19" t="e">
        <f>#REF!-#REF!</f>
        <v>#REF!</v>
      </c>
      <c r="AP1304" s="223" t="e">
        <f>IF(AK1304&gt;0,AK1304/#REF!*100,"")</f>
        <v>#REF!</v>
      </c>
      <c r="AQ1304" s="223" t="e">
        <f>IF(AL1304&gt;0,AL1304/#REF!*100,"")</f>
        <v>#REF!</v>
      </c>
      <c r="AR1304" s="223" t="e">
        <f t="shared" ref="AR1304:AR1335" si="2724">IF(AM1304&gt;0,AM1304/Q1304*100,"")</f>
        <v>#REF!</v>
      </c>
      <c r="AS1304" s="223" t="e">
        <f t="shared" ref="AS1304:AS1335" si="2725">IF(AN1304&gt;0,AN1304/R1304*100,"")</f>
        <v>#REF!</v>
      </c>
      <c r="AT1304" s="223" t="e">
        <f>IF(AO1304&gt;0,AO1304/#REF!*100,"")</f>
        <v>#REF!</v>
      </c>
    </row>
    <row r="1305" spans="1:46" ht="15" hidden="1" customHeight="1" outlineLevel="1" thickBot="1">
      <c r="A1305" s="21" t="s">
        <v>33</v>
      </c>
      <c r="B1305" s="22" t="s">
        <v>23</v>
      </c>
      <c r="C1305" s="502" t="s">
        <v>302</v>
      </c>
      <c r="D1305" s="23"/>
      <c r="E1305" s="23"/>
      <c r="F1305" s="23"/>
      <c r="G1305" s="141"/>
      <c r="H1305" s="141"/>
      <c r="I1305" s="141"/>
      <c r="J1305" s="141"/>
      <c r="K1305" s="141"/>
      <c r="L1305" s="20">
        <f t="shared" si="2720"/>
        <v>0</v>
      </c>
      <c r="M1305" s="143"/>
      <c r="N1305" s="26"/>
      <c r="O1305" s="26"/>
      <c r="P1305" s="52"/>
      <c r="Q1305" s="756"/>
      <c r="R1305" s="756"/>
      <c r="S1305" s="756"/>
      <c r="T1305" s="756"/>
      <c r="U1305" s="67"/>
      <c r="V1305" s="126"/>
      <c r="W1305" s="24"/>
      <c r="X1305" s="24"/>
      <c r="Y1305" s="24"/>
      <c r="Z1305" s="20">
        <f t="shared" si="2721"/>
        <v>0</v>
      </c>
      <c r="AA1305" s="143"/>
      <c r="AB1305" s="26"/>
      <c r="AC1305" s="26"/>
      <c r="AD1305" s="52"/>
      <c r="AE1305" s="67"/>
      <c r="AF1305" s="126"/>
      <c r="AG1305" s="24"/>
      <c r="AH1305" s="24"/>
      <c r="AI1305" s="24"/>
      <c r="AJ1305" s="44"/>
      <c r="AK1305" s="19" t="e">
        <f>#REF!-U1305</f>
        <v>#REF!</v>
      </c>
      <c r="AL1305" s="19" t="e">
        <f>#REF!-#REF!</f>
        <v>#REF!</v>
      </c>
      <c r="AM1305" s="19" t="e">
        <f>Q1305-#REF!</f>
        <v>#REF!</v>
      </c>
      <c r="AN1305" s="19" t="e">
        <f>R1305-#REF!</f>
        <v>#REF!</v>
      </c>
      <c r="AO1305" s="19" t="e">
        <f>#REF!-#REF!</f>
        <v>#REF!</v>
      </c>
      <c r="AP1305" s="223" t="e">
        <f>IF(AK1305&gt;0,AK1305/#REF!*100,"")</f>
        <v>#REF!</v>
      </c>
      <c r="AQ1305" s="223" t="e">
        <f>IF(AL1305&gt;0,AL1305/#REF!*100,"")</f>
        <v>#REF!</v>
      </c>
      <c r="AR1305" s="223" t="e">
        <f t="shared" si="2724"/>
        <v>#REF!</v>
      </c>
      <c r="AS1305" s="223" t="e">
        <f t="shared" si="2725"/>
        <v>#REF!</v>
      </c>
      <c r="AT1305" s="223" t="e">
        <f>IF(AO1305&gt;0,AO1305/#REF!*100,"")</f>
        <v>#REF!</v>
      </c>
    </row>
    <row r="1306" spans="1:46" ht="15" hidden="1" customHeight="1" outlineLevel="1" thickBot="1">
      <c r="A1306" s="21" t="s">
        <v>34</v>
      </c>
      <c r="B1306" s="22" t="s">
        <v>24</v>
      </c>
      <c r="C1306" s="502" t="s">
        <v>302</v>
      </c>
      <c r="D1306" s="23"/>
      <c r="E1306" s="23"/>
      <c r="F1306" s="23"/>
      <c r="G1306" s="141"/>
      <c r="H1306" s="141"/>
      <c r="I1306" s="141"/>
      <c r="J1306" s="141"/>
      <c r="K1306" s="141"/>
      <c r="L1306" s="20">
        <f t="shared" si="2720"/>
        <v>0</v>
      </c>
      <c r="M1306" s="143"/>
      <c r="N1306" s="26"/>
      <c r="O1306" s="26"/>
      <c r="P1306" s="52"/>
      <c r="Q1306" s="756"/>
      <c r="R1306" s="756"/>
      <c r="S1306" s="756"/>
      <c r="T1306" s="756"/>
      <c r="U1306" s="67"/>
      <c r="V1306" s="126"/>
      <c r="W1306" s="24"/>
      <c r="X1306" s="24"/>
      <c r="Y1306" s="24"/>
      <c r="Z1306" s="20">
        <f t="shared" si="2721"/>
        <v>0</v>
      </c>
      <c r="AA1306" s="143"/>
      <c r="AB1306" s="26"/>
      <c r="AC1306" s="26"/>
      <c r="AD1306" s="52"/>
      <c r="AE1306" s="67"/>
      <c r="AF1306" s="126"/>
      <c r="AG1306" s="24"/>
      <c r="AH1306" s="24"/>
      <c r="AI1306" s="24"/>
      <c r="AJ1306" s="44"/>
      <c r="AK1306" s="19" t="e">
        <f>#REF!-U1306</f>
        <v>#REF!</v>
      </c>
      <c r="AL1306" s="19" t="e">
        <f>#REF!-#REF!</f>
        <v>#REF!</v>
      </c>
      <c r="AM1306" s="19" t="e">
        <f>Q1306-#REF!</f>
        <v>#REF!</v>
      </c>
      <c r="AN1306" s="19" t="e">
        <f>R1306-#REF!</f>
        <v>#REF!</v>
      </c>
      <c r="AO1306" s="19" t="e">
        <f>#REF!-#REF!</f>
        <v>#REF!</v>
      </c>
      <c r="AP1306" s="223" t="e">
        <f>IF(AK1306&gt;0,AK1306/#REF!*100,"")</f>
        <v>#REF!</v>
      </c>
      <c r="AQ1306" s="223" t="e">
        <f>IF(AL1306&gt;0,AL1306/#REF!*100,"")</f>
        <v>#REF!</v>
      </c>
      <c r="AR1306" s="223" t="e">
        <f t="shared" si="2724"/>
        <v>#REF!</v>
      </c>
      <c r="AS1306" s="223" t="e">
        <f t="shared" si="2725"/>
        <v>#REF!</v>
      </c>
      <c r="AT1306" s="223" t="e">
        <f>IF(AO1306&gt;0,AO1306/#REF!*100,"")</f>
        <v>#REF!</v>
      </c>
    </row>
    <row r="1307" spans="1:46" ht="15" hidden="1" customHeight="1" outlineLevel="1" thickBot="1">
      <c r="A1307" s="2594">
        <v>4</v>
      </c>
      <c r="B1307" s="2578" t="s">
        <v>26</v>
      </c>
      <c r="C1307" s="502" t="s">
        <v>302</v>
      </c>
      <c r="D1307" s="23"/>
      <c r="E1307" s="23"/>
      <c r="F1307" s="23"/>
      <c r="G1307" s="141"/>
      <c r="H1307" s="141"/>
      <c r="I1307" s="141"/>
      <c r="J1307" s="141"/>
      <c r="K1307" s="141"/>
      <c r="L1307" s="20">
        <f t="shared" si="2720"/>
        <v>0</v>
      </c>
      <c r="M1307" s="143"/>
      <c r="N1307" s="26"/>
      <c r="O1307" s="26"/>
      <c r="P1307" s="52"/>
      <c r="Q1307" s="756"/>
      <c r="R1307" s="756"/>
      <c r="S1307" s="756"/>
      <c r="T1307" s="756"/>
      <c r="U1307" s="20">
        <f t="shared" ref="U1307:Y1309" si="2726">U1310+U1323</f>
        <v>0</v>
      </c>
      <c r="V1307" s="136">
        <f t="shared" si="2726"/>
        <v>0</v>
      </c>
      <c r="W1307" s="20">
        <f t="shared" si="2726"/>
        <v>0</v>
      </c>
      <c r="X1307" s="20">
        <f t="shared" si="2726"/>
        <v>0</v>
      </c>
      <c r="Y1307" s="20">
        <f t="shared" si="2726"/>
        <v>0</v>
      </c>
      <c r="Z1307" s="20">
        <f t="shared" si="2721"/>
        <v>0</v>
      </c>
      <c r="AA1307" s="143"/>
      <c r="AB1307" s="26"/>
      <c r="AC1307" s="26"/>
      <c r="AD1307" s="52"/>
      <c r="AE1307" s="20">
        <f t="shared" ref="AE1307:AI1307" si="2727">AE1310+AE1323</f>
        <v>0</v>
      </c>
      <c r="AF1307" s="136">
        <f t="shared" si="2727"/>
        <v>0</v>
      </c>
      <c r="AG1307" s="20">
        <f t="shared" si="2727"/>
        <v>0</v>
      </c>
      <c r="AH1307" s="20">
        <f t="shared" si="2727"/>
        <v>0</v>
      </c>
      <c r="AI1307" s="20">
        <f t="shared" si="2727"/>
        <v>0</v>
      </c>
      <c r="AJ1307" s="19"/>
      <c r="AK1307" s="19" t="e">
        <f>#REF!-U1307</f>
        <v>#REF!</v>
      </c>
      <c r="AL1307" s="19" t="e">
        <f>#REF!-#REF!</f>
        <v>#REF!</v>
      </c>
      <c r="AM1307" s="19" t="e">
        <f>Q1307-#REF!</f>
        <v>#REF!</v>
      </c>
      <c r="AN1307" s="19" t="e">
        <f>R1307-#REF!</f>
        <v>#REF!</v>
      </c>
      <c r="AO1307" s="19" t="e">
        <f>#REF!-#REF!</f>
        <v>#REF!</v>
      </c>
      <c r="AP1307" s="223" t="e">
        <f>IF(AK1307&gt;0,AK1307/#REF!*100,"")</f>
        <v>#REF!</v>
      </c>
      <c r="AQ1307" s="223" t="e">
        <f>IF(AL1307&gt;0,AL1307/#REF!*100,"")</f>
        <v>#REF!</v>
      </c>
      <c r="AR1307" s="223" t="e">
        <f t="shared" si="2724"/>
        <v>#REF!</v>
      </c>
      <c r="AS1307" s="223" t="e">
        <f t="shared" si="2725"/>
        <v>#REF!</v>
      </c>
      <c r="AT1307" s="223" t="e">
        <f>IF(AO1307&gt;0,AO1307/#REF!*100,"")</f>
        <v>#REF!</v>
      </c>
    </row>
    <row r="1308" spans="1:46" ht="15" hidden="1" customHeight="1" outlineLevel="1" thickBot="1">
      <c r="A1308" s="2594"/>
      <c r="B1308" s="2588"/>
      <c r="C1308" s="502" t="s">
        <v>303</v>
      </c>
      <c r="D1308" s="23"/>
      <c r="E1308" s="23"/>
      <c r="F1308" s="23"/>
      <c r="G1308" s="141"/>
      <c r="H1308" s="141"/>
      <c r="I1308" s="141"/>
      <c r="J1308" s="141"/>
      <c r="K1308" s="141"/>
      <c r="L1308" s="20">
        <f t="shared" si="2720"/>
        <v>0</v>
      </c>
      <c r="M1308" s="143"/>
      <c r="N1308" s="26"/>
      <c r="O1308" s="26"/>
      <c r="P1308" s="52"/>
      <c r="Q1308" s="756"/>
      <c r="R1308" s="756"/>
      <c r="S1308" s="756"/>
      <c r="T1308" s="756"/>
      <c r="U1308" s="20">
        <f t="shared" si="2726"/>
        <v>0</v>
      </c>
      <c r="V1308" s="136">
        <f t="shared" si="2726"/>
        <v>0</v>
      </c>
      <c r="W1308" s="20">
        <f t="shared" si="2726"/>
        <v>0</v>
      </c>
      <c r="X1308" s="20">
        <f t="shared" si="2726"/>
        <v>0</v>
      </c>
      <c r="Y1308" s="20">
        <f t="shared" si="2726"/>
        <v>0</v>
      </c>
      <c r="Z1308" s="20">
        <f t="shared" si="2721"/>
        <v>0</v>
      </c>
      <c r="AA1308" s="143"/>
      <c r="AB1308" s="26"/>
      <c r="AC1308" s="26"/>
      <c r="AD1308" s="52"/>
      <c r="AE1308" s="20">
        <f t="shared" ref="AE1308:AI1308" si="2728">AE1311+AE1324</f>
        <v>0</v>
      </c>
      <c r="AF1308" s="136">
        <f t="shared" si="2728"/>
        <v>0</v>
      </c>
      <c r="AG1308" s="20">
        <f t="shared" si="2728"/>
        <v>0</v>
      </c>
      <c r="AH1308" s="20">
        <f t="shared" si="2728"/>
        <v>0</v>
      </c>
      <c r="AI1308" s="20">
        <f t="shared" si="2728"/>
        <v>0</v>
      </c>
      <c r="AJ1308" s="19"/>
      <c r="AK1308" s="19" t="e">
        <f>#REF!-U1308</f>
        <v>#REF!</v>
      </c>
      <c r="AL1308" s="19" t="e">
        <f>#REF!-#REF!</f>
        <v>#REF!</v>
      </c>
      <c r="AM1308" s="19" t="e">
        <f>Q1308-#REF!</f>
        <v>#REF!</v>
      </c>
      <c r="AN1308" s="19" t="e">
        <f>R1308-#REF!</f>
        <v>#REF!</v>
      </c>
      <c r="AO1308" s="19" t="e">
        <f>#REF!-#REF!</f>
        <v>#REF!</v>
      </c>
      <c r="AP1308" s="223" t="e">
        <f>IF(AK1308&gt;0,AK1308/#REF!*100,"")</f>
        <v>#REF!</v>
      </c>
      <c r="AQ1308" s="223" t="e">
        <f>IF(AL1308&gt;0,AL1308/#REF!*100,"")</f>
        <v>#REF!</v>
      </c>
      <c r="AR1308" s="223" t="e">
        <f t="shared" si="2724"/>
        <v>#REF!</v>
      </c>
      <c r="AS1308" s="223" t="e">
        <f t="shared" si="2725"/>
        <v>#REF!</v>
      </c>
      <c r="AT1308" s="223" t="e">
        <f>IF(AO1308&gt;0,AO1308/#REF!*100,"")</f>
        <v>#REF!</v>
      </c>
    </row>
    <row r="1309" spans="1:46" ht="15" hidden="1" customHeight="1" outlineLevel="1" thickBot="1">
      <c r="A1309" s="2594"/>
      <c r="B1309" s="2588"/>
      <c r="C1309" s="503" t="s">
        <v>31</v>
      </c>
      <c r="D1309" s="27"/>
      <c r="E1309" s="27"/>
      <c r="F1309" s="27"/>
      <c r="G1309" s="146"/>
      <c r="H1309" s="146"/>
      <c r="I1309" s="146"/>
      <c r="J1309" s="146"/>
      <c r="K1309" s="146"/>
      <c r="L1309" s="28">
        <f t="shared" ref="L1309:P1309" si="2729">IF(L1296&gt;0,L1307/L1296*100,)</f>
        <v>0</v>
      </c>
      <c r="M1309" s="28">
        <f t="shared" si="2729"/>
        <v>0</v>
      </c>
      <c r="N1309" s="28">
        <f t="shared" si="2729"/>
        <v>0</v>
      </c>
      <c r="O1309" s="28">
        <f t="shared" si="2729"/>
        <v>0</v>
      </c>
      <c r="P1309" s="53">
        <f t="shared" si="2729"/>
        <v>0</v>
      </c>
      <c r="Q1309" s="756"/>
      <c r="R1309" s="756"/>
      <c r="S1309" s="756"/>
      <c r="T1309" s="756"/>
      <c r="U1309" s="20">
        <f t="shared" si="2726"/>
        <v>0</v>
      </c>
      <c r="V1309" s="136">
        <f t="shared" si="2726"/>
        <v>0</v>
      </c>
      <c r="W1309" s="20">
        <f t="shared" si="2726"/>
        <v>0</v>
      </c>
      <c r="X1309" s="20">
        <f t="shared" si="2726"/>
        <v>0</v>
      </c>
      <c r="Y1309" s="20">
        <f t="shared" si="2726"/>
        <v>0</v>
      </c>
      <c r="Z1309" s="28">
        <f t="shared" ref="Z1309:AD1309" si="2730">IF(Z1296&gt;0,Z1307/Z1296*100,)</f>
        <v>0</v>
      </c>
      <c r="AA1309" s="28">
        <f t="shared" si="2730"/>
        <v>0</v>
      </c>
      <c r="AB1309" s="28">
        <f t="shared" si="2730"/>
        <v>0</v>
      </c>
      <c r="AC1309" s="28">
        <f t="shared" si="2730"/>
        <v>0</v>
      </c>
      <c r="AD1309" s="53">
        <f t="shared" si="2730"/>
        <v>0</v>
      </c>
      <c r="AE1309" s="20">
        <f t="shared" ref="AE1309:AI1309" si="2731">AE1312+AE1325</f>
        <v>0</v>
      </c>
      <c r="AF1309" s="136">
        <f t="shared" si="2731"/>
        <v>0</v>
      </c>
      <c r="AG1309" s="20">
        <f t="shared" si="2731"/>
        <v>0</v>
      </c>
      <c r="AH1309" s="20">
        <f t="shared" si="2731"/>
        <v>0</v>
      </c>
      <c r="AI1309" s="20">
        <f t="shared" si="2731"/>
        <v>0</v>
      </c>
      <c r="AJ1309" s="19"/>
      <c r="AK1309" s="19" t="e">
        <f>#REF!-U1309</f>
        <v>#REF!</v>
      </c>
      <c r="AL1309" s="19" t="e">
        <f>#REF!-#REF!</f>
        <v>#REF!</v>
      </c>
      <c r="AM1309" s="19" t="e">
        <f>Q1309-#REF!</f>
        <v>#REF!</v>
      </c>
      <c r="AN1309" s="19" t="e">
        <f>R1309-#REF!</f>
        <v>#REF!</v>
      </c>
      <c r="AO1309" s="19" t="e">
        <f>#REF!-#REF!</f>
        <v>#REF!</v>
      </c>
      <c r="AP1309" s="223" t="e">
        <f>IF(AK1309&gt;0,AK1309/#REF!*100,"")</f>
        <v>#REF!</v>
      </c>
      <c r="AQ1309" s="223" t="e">
        <f>IF(AL1309&gt;0,AL1309/#REF!*100,"")</f>
        <v>#REF!</v>
      </c>
      <c r="AR1309" s="223" t="e">
        <f t="shared" si="2724"/>
        <v>#REF!</v>
      </c>
      <c r="AS1309" s="223" t="e">
        <f t="shared" si="2725"/>
        <v>#REF!</v>
      </c>
      <c r="AT1309" s="223" t="e">
        <f>IF(AO1309&gt;0,AO1309/#REF!*100,"")</f>
        <v>#REF!</v>
      </c>
    </row>
    <row r="1310" spans="1:46" ht="15" hidden="1" customHeight="1" outlineLevel="1" thickBot="1">
      <c r="A1310" s="2594"/>
      <c r="B1310" s="2579"/>
      <c r="C1310" s="503" t="s">
        <v>32</v>
      </c>
      <c r="D1310" s="27"/>
      <c r="E1310" s="27"/>
      <c r="F1310" s="27"/>
      <c r="G1310" s="146"/>
      <c r="H1310" s="146"/>
      <c r="I1310" s="146"/>
      <c r="J1310" s="146"/>
      <c r="K1310" s="146"/>
      <c r="L1310" s="28">
        <f t="shared" ref="L1310:P1310" si="2732">IF(L1301&gt;0,L1307/L1301*100,)</f>
        <v>0</v>
      </c>
      <c r="M1310" s="28">
        <f t="shared" si="2732"/>
        <v>0</v>
      </c>
      <c r="N1310" s="28">
        <f t="shared" si="2732"/>
        <v>0</v>
      </c>
      <c r="O1310" s="28">
        <f t="shared" si="2732"/>
        <v>0</v>
      </c>
      <c r="P1310" s="53">
        <f t="shared" si="2732"/>
        <v>0</v>
      </c>
      <c r="Q1310" s="756"/>
      <c r="R1310" s="756"/>
      <c r="S1310" s="756"/>
      <c r="T1310" s="756"/>
      <c r="U1310" s="20">
        <f t="shared" ref="U1310:Y1312" si="2733">U1314+U1318</f>
        <v>0</v>
      </c>
      <c r="V1310" s="136">
        <f t="shared" si="2733"/>
        <v>0</v>
      </c>
      <c r="W1310" s="20">
        <f t="shared" si="2733"/>
        <v>0</v>
      </c>
      <c r="X1310" s="20">
        <f t="shared" si="2733"/>
        <v>0</v>
      </c>
      <c r="Y1310" s="20">
        <f t="shared" si="2733"/>
        <v>0</v>
      </c>
      <c r="Z1310" s="28">
        <f t="shared" ref="Z1310:AD1310" si="2734">IF(Z1301&gt;0,Z1307/Z1301*100,)</f>
        <v>0</v>
      </c>
      <c r="AA1310" s="28">
        <f t="shared" si="2734"/>
        <v>0</v>
      </c>
      <c r="AB1310" s="28">
        <f t="shared" si="2734"/>
        <v>0</v>
      </c>
      <c r="AC1310" s="28">
        <f t="shared" si="2734"/>
        <v>0</v>
      </c>
      <c r="AD1310" s="53">
        <f t="shared" si="2734"/>
        <v>0</v>
      </c>
      <c r="AE1310" s="20">
        <f t="shared" ref="AE1310:AI1310" si="2735">AE1314+AE1318</f>
        <v>0</v>
      </c>
      <c r="AF1310" s="136">
        <f t="shared" si="2735"/>
        <v>0</v>
      </c>
      <c r="AG1310" s="20">
        <f t="shared" si="2735"/>
        <v>0</v>
      </c>
      <c r="AH1310" s="20">
        <f t="shared" si="2735"/>
        <v>0</v>
      </c>
      <c r="AI1310" s="20">
        <f t="shared" si="2735"/>
        <v>0</v>
      </c>
      <c r="AJ1310" s="19"/>
      <c r="AK1310" s="19" t="e">
        <f>#REF!-U1310</f>
        <v>#REF!</v>
      </c>
      <c r="AL1310" s="19" t="e">
        <f>#REF!-#REF!</f>
        <v>#REF!</v>
      </c>
      <c r="AM1310" s="19" t="e">
        <f>Q1310-#REF!</f>
        <v>#REF!</v>
      </c>
      <c r="AN1310" s="19" t="e">
        <f>R1310-#REF!</f>
        <v>#REF!</v>
      </c>
      <c r="AO1310" s="19" t="e">
        <f>#REF!-#REF!</f>
        <v>#REF!</v>
      </c>
      <c r="AP1310" s="223" t="e">
        <f>IF(AK1310&gt;0,AK1310/#REF!*100,"")</f>
        <v>#REF!</v>
      </c>
      <c r="AQ1310" s="223" t="e">
        <f>IF(AL1310&gt;0,AL1310/#REF!*100,"")</f>
        <v>#REF!</v>
      </c>
      <c r="AR1310" s="223" t="e">
        <f t="shared" si="2724"/>
        <v>#REF!</v>
      </c>
      <c r="AS1310" s="223" t="e">
        <f t="shared" si="2725"/>
        <v>#REF!</v>
      </c>
      <c r="AT1310" s="223" t="e">
        <f>IF(AO1310&gt;0,AO1310/#REF!*100,"")</f>
        <v>#REF!</v>
      </c>
    </row>
    <row r="1311" spans="1:46" ht="15" hidden="1" customHeight="1" outlineLevel="1" thickBot="1">
      <c r="A1311" s="2594" t="s">
        <v>17</v>
      </c>
      <c r="B1311" s="2583" t="s">
        <v>21</v>
      </c>
      <c r="C1311" s="502" t="s">
        <v>302</v>
      </c>
      <c r="D1311" s="23"/>
      <c r="E1311" s="23"/>
      <c r="F1311" s="23"/>
      <c r="G1311" s="141"/>
      <c r="H1311" s="141"/>
      <c r="I1311" s="141"/>
      <c r="J1311" s="141"/>
      <c r="K1311" s="141"/>
      <c r="L1311" s="20">
        <f>SUM(M1311:P1311)</f>
        <v>0</v>
      </c>
      <c r="M1311" s="126"/>
      <c r="N1311" s="24"/>
      <c r="O1311" s="24"/>
      <c r="P1311" s="51"/>
      <c r="Q1311" s="756"/>
      <c r="R1311" s="756"/>
      <c r="S1311" s="756"/>
      <c r="T1311" s="756"/>
      <c r="U1311" s="20">
        <f t="shared" si="2733"/>
        <v>0</v>
      </c>
      <c r="V1311" s="136">
        <f t="shared" si="2733"/>
        <v>0</v>
      </c>
      <c r="W1311" s="20">
        <f t="shared" si="2733"/>
        <v>0</v>
      </c>
      <c r="X1311" s="20">
        <f t="shared" si="2733"/>
        <v>0</v>
      </c>
      <c r="Y1311" s="20">
        <f t="shared" si="2733"/>
        <v>0</v>
      </c>
      <c r="Z1311" s="20">
        <f>SUM(AA1311:AD1311)</f>
        <v>0</v>
      </c>
      <c r="AA1311" s="126"/>
      <c r="AB1311" s="24"/>
      <c r="AC1311" s="24"/>
      <c r="AD1311" s="51"/>
      <c r="AE1311" s="20">
        <f t="shared" ref="AE1311:AI1311" si="2736">AE1315+AE1319</f>
        <v>0</v>
      </c>
      <c r="AF1311" s="136">
        <f t="shared" si="2736"/>
        <v>0</v>
      </c>
      <c r="AG1311" s="20">
        <f t="shared" si="2736"/>
        <v>0</v>
      </c>
      <c r="AH1311" s="20">
        <f t="shared" si="2736"/>
        <v>0</v>
      </c>
      <c r="AI1311" s="20">
        <f t="shared" si="2736"/>
        <v>0</v>
      </c>
      <c r="AJ1311" s="19"/>
      <c r="AK1311" s="19" t="e">
        <f>#REF!-U1311</f>
        <v>#REF!</v>
      </c>
      <c r="AL1311" s="19" t="e">
        <f>#REF!-#REF!</f>
        <v>#REF!</v>
      </c>
      <c r="AM1311" s="19" t="e">
        <f>Q1311-#REF!</f>
        <v>#REF!</v>
      </c>
      <c r="AN1311" s="19" t="e">
        <f>R1311-#REF!</f>
        <v>#REF!</v>
      </c>
      <c r="AO1311" s="19" t="e">
        <f>#REF!-#REF!</f>
        <v>#REF!</v>
      </c>
      <c r="AP1311" s="223" t="e">
        <f>IF(AK1311&gt;0,AK1311/#REF!*100,"")</f>
        <v>#REF!</v>
      </c>
      <c r="AQ1311" s="223" t="e">
        <f>IF(AL1311&gt;0,AL1311/#REF!*100,"")</f>
        <v>#REF!</v>
      </c>
      <c r="AR1311" s="223" t="e">
        <f t="shared" si="2724"/>
        <v>#REF!</v>
      </c>
      <c r="AS1311" s="223" t="e">
        <f t="shared" si="2725"/>
        <v>#REF!</v>
      </c>
      <c r="AT1311" s="223" t="e">
        <f>IF(AO1311&gt;0,AO1311/#REF!*100,"")</f>
        <v>#REF!</v>
      </c>
    </row>
    <row r="1312" spans="1:46" ht="15" hidden="1" customHeight="1" outlineLevel="1" thickBot="1">
      <c r="A1312" s="2594"/>
      <c r="B1312" s="2583"/>
      <c r="C1312" s="502" t="s">
        <v>303</v>
      </c>
      <c r="D1312" s="23"/>
      <c r="E1312" s="23"/>
      <c r="F1312" s="23"/>
      <c r="G1312" s="141"/>
      <c r="H1312" s="141"/>
      <c r="I1312" s="141"/>
      <c r="J1312" s="141"/>
      <c r="K1312" s="141"/>
      <c r="L1312" s="20">
        <f>SUM(M1312:P1312)</f>
        <v>0</v>
      </c>
      <c r="M1312" s="126"/>
      <c r="N1312" s="24"/>
      <c r="O1312" s="24"/>
      <c r="P1312" s="51"/>
      <c r="Q1312" s="756"/>
      <c r="R1312" s="756"/>
      <c r="S1312" s="756"/>
      <c r="T1312" s="756"/>
      <c r="U1312" s="20">
        <f t="shared" si="2733"/>
        <v>0</v>
      </c>
      <c r="V1312" s="136">
        <f t="shared" si="2733"/>
        <v>0</v>
      </c>
      <c r="W1312" s="20">
        <f t="shared" si="2733"/>
        <v>0</v>
      </c>
      <c r="X1312" s="20">
        <f t="shared" si="2733"/>
        <v>0</v>
      </c>
      <c r="Y1312" s="20">
        <f t="shared" si="2733"/>
        <v>0</v>
      </c>
      <c r="Z1312" s="20">
        <f>SUM(AA1312:AD1312)</f>
        <v>0</v>
      </c>
      <c r="AA1312" s="126"/>
      <c r="AB1312" s="24"/>
      <c r="AC1312" s="24"/>
      <c r="AD1312" s="51"/>
      <c r="AE1312" s="20">
        <f t="shared" ref="AE1312:AI1312" si="2737">AE1316+AE1320</f>
        <v>0</v>
      </c>
      <c r="AF1312" s="136">
        <f t="shared" si="2737"/>
        <v>0</v>
      </c>
      <c r="AG1312" s="20">
        <f t="shared" si="2737"/>
        <v>0</v>
      </c>
      <c r="AH1312" s="20">
        <f t="shared" si="2737"/>
        <v>0</v>
      </c>
      <c r="AI1312" s="20">
        <f t="shared" si="2737"/>
        <v>0</v>
      </c>
      <c r="AJ1312" s="19"/>
      <c r="AK1312" s="19" t="e">
        <f>#REF!-U1312</f>
        <v>#REF!</v>
      </c>
      <c r="AL1312" s="19" t="e">
        <f>#REF!-#REF!</f>
        <v>#REF!</v>
      </c>
      <c r="AM1312" s="19" t="e">
        <f>Q1312-#REF!</f>
        <v>#REF!</v>
      </c>
      <c r="AN1312" s="19" t="e">
        <f>R1312-#REF!</f>
        <v>#REF!</v>
      </c>
      <c r="AO1312" s="19" t="e">
        <f>#REF!-#REF!</f>
        <v>#REF!</v>
      </c>
      <c r="AP1312" s="223" t="e">
        <f>IF(AK1312&gt;0,AK1312/#REF!*100,"")</f>
        <v>#REF!</v>
      </c>
      <c r="AQ1312" s="223" t="e">
        <f>IF(AL1312&gt;0,AL1312/#REF!*100,"")</f>
        <v>#REF!</v>
      </c>
      <c r="AR1312" s="223" t="e">
        <f t="shared" si="2724"/>
        <v>#REF!</v>
      </c>
      <c r="AS1312" s="223" t="e">
        <f t="shared" si="2725"/>
        <v>#REF!</v>
      </c>
      <c r="AT1312" s="223" t="e">
        <f>IF(AO1312&gt;0,AO1312/#REF!*100,"")</f>
        <v>#REF!</v>
      </c>
    </row>
    <row r="1313" spans="1:46" ht="15" hidden="1" customHeight="1" outlineLevel="1" thickBot="1">
      <c r="A1313" s="2594"/>
      <c r="B1313" s="2583"/>
      <c r="C1313" s="503" t="s">
        <v>27</v>
      </c>
      <c r="D1313" s="27"/>
      <c r="E1313" s="27"/>
      <c r="F1313" s="27"/>
      <c r="G1313" s="146"/>
      <c r="H1313" s="146"/>
      <c r="I1313" s="146"/>
      <c r="J1313" s="146"/>
      <c r="K1313" s="146"/>
      <c r="L1313" s="29">
        <f t="shared" ref="L1313:P1313" si="2738">IF(L1297&gt;0,L1311/L1297*100,)</f>
        <v>0</v>
      </c>
      <c r="M1313" s="29">
        <f t="shared" si="2738"/>
        <v>0</v>
      </c>
      <c r="N1313" s="29">
        <f t="shared" si="2738"/>
        <v>0</v>
      </c>
      <c r="O1313" s="29">
        <f t="shared" si="2738"/>
        <v>0</v>
      </c>
      <c r="P1313" s="54">
        <f t="shared" si="2738"/>
        <v>0</v>
      </c>
      <c r="Q1313" s="756"/>
      <c r="R1313" s="756"/>
      <c r="S1313" s="756"/>
      <c r="T1313" s="756"/>
      <c r="U1313" s="67"/>
      <c r="V1313" s="126"/>
      <c r="W1313" s="24"/>
      <c r="X1313" s="24"/>
      <c r="Y1313" s="24"/>
      <c r="Z1313" s="29">
        <f t="shared" ref="Z1313:AD1313" si="2739">IF(Z1297&gt;0,Z1311/Z1297*100,)</f>
        <v>0</v>
      </c>
      <c r="AA1313" s="29">
        <f t="shared" si="2739"/>
        <v>0</v>
      </c>
      <c r="AB1313" s="29">
        <f t="shared" si="2739"/>
        <v>0</v>
      </c>
      <c r="AC1313" s="29">
        <f t="shared" si="2739"/>
        <v>0</v>
      </c>
      <c r="AD1313" s="54">
        <f t="shared" si="2739"/>
        <v>0</v>
      </c>
      <c r="AE1313" s="67"/>
      <c r="AF1313" s="126"/>
      <c r="AG1313" s="24"/>
      <c r="AH1313" s="24"/>
      <c r="AI1313" s="24"/>
      <c r="AJ1313" s="44"/>
      <c r="AK1313" s="19" t="e">
        <f>#REF!-U1313</f>
        <v>#REF!</v>
      </c>
      <c r="AL1313" s="19" t="e">
        <f>#REF!-#REF!</f>
        <v>#REF!</v>
      </c>
      <c r="AM1313" s="19" t="e">
        <f>Q1313-#REF!</f>
        <v>#REF!</v>
      </c>
      <c r="AN1313" s="19" t="e">
        <f>R1313-#REF!</f>
        <v>#REF!</v>
      </c>
      <c r="AO1313" s="19" t="e">
        <f>#REF!-#REF!</f>
        <v>#REF!</v>
      </c>
      <c r="AP1313" s="223" t="e">
        <f>IF(AK1313&gt;0,AK1313/#REF!*100,"")</f>
        <v>#REF!</v>
      </c>
      <c r="AQ1313" s="223" t="e">
        <f>IF(AL1313&gt;0,AL1313/#REF!*100,"")</f>
        <v>#REF!</v>
      </c>
      <c r="AR1313" s="223" t="e">
        <f t="shared" si="2724"/>
        <v>#REF!</v>
      </c>
      <c r="AS1313" s="223" t="e">
        <f t="shared" si="2725"/>
        <v>#REF!</v>
      </c>
      <c r="AT1313" s="223" t="e">
        <f>IF(AO1313&gt;0,AO1313/#REF!*100,"")</f>
        <v>#REF!</v>
      </c>
    </row>
    <row r="1314" spans="1:46" ht="15" hidden="1" customHeight="1" outlineLevel="1" thickBot="1">
      <c r="A1314" s="2594"/>
      <c r="B1314" s="2583"/>
      <c r="C1314" s="503" t="s">
        <v>75</v>
      </c>
      <c r="D1314" s="27"/>
      <c r="E1314" s="27"/>
      <c r="F1314" s="27"/>
      <c r="G1314" s="146"/>
      <c r="H1314" s="146"/>
      <c r="I1314" s="146"/>
      <c r="J1314" s="146"/>
      <c r="K1314" s="146"/>
      <c r="L1314" s="29">
        <f t="shared" ref="L1314:P1314" si="2740">IF(L1303&gt;0,L1311/L1303*100,)</f>
        <v>0</v>
      </c>
      <c r="M1314" s="29">
        <f t="shared" si="2740"/>
        <v>0</v>
      </c>
      <c r="N1314" s="29">
        <f t="shared" si="2740"/>
        <v>0</v>
      </c>
      <c r="O1314" s="29">
        <f t="shared" si="2740"/>
        <v>0</v>
      </c>
      <c r="P1314" s="54">
        <f t="shared" si="2740"/>
        <v>0</v>
      </c>
      <c r="Q1314" s="756"/>
      <c r="R1314" s="756"/>
      <c r="S1314" s="756"/>
      <c r="T1314" s="756"/>
      <c r="U1314" s="67"/>
      <c r="V1314" s="126"/>
      <c r="W1314" s="24"/>
      <c r="X1314" s="24"/>
      <c r="Y1314" s="24"/>
      <c r="Z1314" s="29">
        <f t="shared" ref="Z1314:AD1314" si="2741">IF(Z1303&gt;0,Z1311/Z1303*100,)</f>
        <v>0</v>
      </c>
      <c r="AA1314" s="29">
        <f t="shared" si="2741"/>
        <v>0</v>
      </c>
      <c r="AB1314" s="29">
        <f t="shared" si="2741"/>
        <v>0</v>
      </c>
      <c r="AC1314" s="29">
        <f t="shared" si="2741"/>
        <v>0</v>
      </c>
      <c r="AD1314" s="54">
        <f t="shared" si="2741"/>
        <v>0</v>
      </c>
      <c r="AE1314" s="67"/>
      <c r="AF1314" s="126"/>
      <c r="AG1314" s="24"/>
      <c r="AH1314" s="24"/>
      <c r="AI1314" s="24"/>
      <c r="AJ1314" s="44"/>
      <c r="AK1314" s="19" t="e">
        <f>#REF!-U1314</f>
        <v>#REF!</v>
      </c>
      <c r="AL1314" s="19" t="e">
        <f>#REF!-#REF!</f>
        <v>#REF!</v>
      </c>
      <c r="AM1314" s="19" t="e">
        <f>Q1314-#REF!</f>
        <v>#REF!</v>
      </c>
      <c r="AN1314" s="19" t="e">
        <f>R1314-#REF!</f>
        <v>#REF!</v>
      </c>
      <c r="AO1314" s="19" t="e">
        <f>#REF!-#REF!</f>
        <v>#REF!</v>
      </c>
      <c r="AP1314" s="223" t="e">
        <f>IF(AK1314&gt;0,AK1314/#REF!*100,"")</f>
        <v>#REF!</v>
      </c>
      <c r="AQ1314" s="223" t="e">
        <f>IF(AL1314&gt;0,AL1314/#REF!*100,"")</f>
        <v>#REF!</v>
      </c>
      <c r="AR1314" s="223" t="e">
        <f t="shared" si="2724"/>
        <v>#REF!</v>
      </c>
      <c r="AS1314" s="223" t="e">
        <f t="shared" si="2725"/>
        <v>#REF!</v>
      </c>
      <c r="AT1314" s="223" t="e">
        <f>IF(AO1314&gt;0,AO1314/#REF!*100,"")</f>
        <v>#REF!</v>
      </c>
    </row>
    <row r="1315" spans="1:46" ht="15" hidden="1" customHeight="1" outlineLevel="1" thickBot="1">
      <c r="A1315" s="2594" t="s">
        <v>19</v>
      </c>
      <c r="B1315" s="2583" t="s">
        <v>22</v>
      </c>
      <c r="C1315" s="502" t="s">
        <v>302</v>
      </c>
      <c r="D1315" s="23"/>
      <c r="E1315" s="23"/>
      <c r="F1315" s="23"/>
      <c r="G1315" s="141"/>
      <c r="H1315" s="141"/>
      <c r="I1315" s="141"/>
      <c r="J1315" s="141"/>
      <c r="K1315" s="141"/>
      <c r="L1315" s="45">
        <f>SUM(M1315:P1315)</f>
        <v>0</v>
      </c>
      <c r="M1315" s="143"/>
      <c r="N1315" s="26"/>
      <c r="O1315" s="26"/>
      <c r="P1315" s="52"/>
      <c r="Q1315" s="756"/>
      <c r="R1315" s="756"/>
      <c r="S1315" s="756"/>
      <c r="T1315" s="756"/>
      <c r="U1315" s="20">
        <f t="shared" ref="U1315" si="2742">U1314*0.76*1.49/1000</f>
        <v>0</v>
      </c>
      <c r="V1315" s="136">
        <f>V1314*0.76*1.49/1000</f>
        <v>0</v>
      </c>
      <c r="W1315" s="20">
        <f>W1314*0.76*1.49/1000</f>
        <v>0</v>
      </c>
      <c r="X1315" s="20">
        <f>X1314*0.76*1.49/1000</f>
        <v>0</v>
      </c>
      <c r="Y1315" s="20">
        <f>Y1314*0.76*1.49/1000</f>
        <v>0</v>
      </c>
      <c r="Z1315" s="45">
        <f>SUM(AA1315:AD1315)</f>
        <v>0</v>
      </c>
      <c r="AA1315" s="143"/>
      <c r="AB1315" s="26"/>
      <c r="AC1315" s="26"/>
      <c r="AD1315" s="52"/>
      <c r="AE1315" s="20">
        <f t="shared" ref="AE1315" si="2743">AE1314*0.76*1.49/1000</f>
        <v>0</v>
      </c>
      <c r="AF1315" s="136">
        <f>AF1314*0.76*1.49/1000</f>
        <v>0</v>
      </c>
      <c r="AG1315" s="20">
        <f>AG1314*0.76*1.49/1000</f>
        <v>0</v>
      </c>
      <c r="AH1315" s="20">
        <f>AH1314*0.76*1.49/1000</f>
        <v>0</v>
      </c>
      <c r="AI1315" s="20">
        <f>AI1314*0.76*1.49/1000</f>
        <v>0</v>
      </c>
      <c r="AJ1315" s="19"/>
      <c r="AK1315" s="19" t="e">
        <f>#REF!-U1315</f>
        <v>#REF!</v>
      </c>
      <c r="AL1315" s="19" t="e">
        <f>#REF!-#REF!</f>
        <v>#REF!</v>
      </c>
      <c r="AM1315" s="19" t="e">
        <f>Q1315-#REF!</f>
        <v>#REF!</v>
      </c>
      <c r="AN1315" s="19" t="e">
        <f>R1315-#REF!</f>
        <v>#REF!</v>
      </c>
      <c r="AO1315" s="19" t="e">
        <f>#REF!-#REF!</f>
        <v>#REF!</v>
      </c>
      <c r="AP1315" s="223" t="e">
        <f>IF(AK1315&gt;0,AK1315/#REF!*100,"")</f>
        <v>#REF!</v>
      </c>
      <c r="AQ1315" s="223" t="e">
        <f>IF(AL1315&gt;0,AL1315/#REF!*100,"")</f>
        <v>#REF!</v>
      </c>
      <c r="AR1315" s="223" t="e">
        <f t="shared" si="2724"/>
        <v>#REF!</v>
      </c>
      <c r="AS1315" s="223" t="e">
        <f t="shared" si="2725"/>
        <v>#REF!</v>
      </c>
      <c r="AT1315" s="223" t="e">
        <f>IF(AO1315&gt;0,AO1315/#REF!*100,"")</f>
        <v>#REF!</v>
      </c>
    </row>
    <row r="1316" spans="1:46" ht="15" hidden="1" customHeight="1" outlineLevel="1" thickBot="1">
      <c r="A1316" s="2594"/>
      <c r="B1316" s="2583"/>
      <c r="C1316" s="502" t="s">
        <v>303</v>
      </c>
      <c r="D1316" s="23"/>
      <c r="E1316" s="23"/>
      <c r="F1316" s="23"/>
      <c r="G1316" s="141"/>
      <c r="H1316" s="141"/>
      <c r="I1316" s="141"/>
      <c r="J1316" s="141"/>
      <c r="K1316" s="141"/>
      <c r="L1316" s="45">
        <f>SUM(M1316:P1316)</f>
        <v>0</v>
      </c>
      <c r="M1316" s="143"/>
      <c r="N1316" s="26"/>
      <c r="O1316" s="26"/>
      <c r="P1316" s="52"/>
      <c r="Q1316" s="756"/>
      <c r="R1316" s="756"/>
      <c r="S1316" s="756"/>
      <c r="T1316" s="756"/>
      <c r="U1316" s="67"/>
      <c r="V1316" s="126"/>
      <c r="W1316" s="24"/>
      <c r="X1316" s="24"/>
      <c r="Y1316" s="24"/>
      <c r="Z1316" s="45">
        <f>SUM(AA1316:AD1316)</f>
        <v>0</v>
      </c>
      <c r="AA1316" s="143"/>
      <c r="AB1316" s="26"/>
      <c r="AC1316" s="26"/>
      <c r="AD1316" s="52"/>
      <c r="AE1316" s="67"/>
      <c r="AF1316" s="126"/>
      <c r="AG1316" s="24"/>
      <c r="AH1316" s="24"/>
      <c r="AI1316" s="24"/>
      <c r="AJ1316" s="44"/>
      <c r="AK1316" s="19" t="e">
        <f>#REF!-U1316</f>
        <v>#REF!</v>
      </c>
      <c r="AL1316" s="19" t="e">
        <f>#REF!-#REF!</f>
        <v>#REF!</v>
      </c>
      <c r="AM1316" s="19" t="e">
        <f>Q1316-#REF!</f>
        <v>#REF!</v>
      </c>
      <c r="AN1316" s="19" t="e">
        <f>R1316-#REF!</f>
        <v>#REF!</v>
      </c>
      <c r="AO1316" s="19" t="e">
        <f>#REF!-#REF!</f>
        <v>#REF!</v>
      </c>
      <c r="AP1316" s="223" t="e">
        <f>IF(AK1316&gt;0,AK1316/#REF!*100,"")</f>
        <v>#REF!</v>
      </c>
      <c r="AQ1316" s="223" t="e">
        <f>IF(AL1316&gt;0,AL1316/#REF!*100,"")</f>
        <v>#REF!</v>
      </c>
      <c r="AR1316" s="223" t="e">
        <f t="shared" si="2724"/>
        <v>#REF!</v>
      </c>
      <c r="AS1316" s="223" t="e">
        <f t="shared" si="2725"/>
        <v>#REF!</v>
      </c>
      <c r="AT1316" s="223" t="e">
        <f>IF(AO1316&gt;0,AO1316/#REF!*100,"")</f>
        <v>#REF!</v>
      </c>
    </row>
    <row r="1317" spans="1:46" ht="15" hidden="1" customHeight="1" outlineLevel="1" thickBot="1">
      <c r="A1317" s="2594"/>
      <c r="B1317" s="2583"/>
      <c r="C1317" s="503" t="s">
        <v>28</v>
      </c>
      <c r="D1317" s="27"/>
      <c r="E1317" s="27"/>
      <c r="F1317" s="27"/>
      <c r="G1317" s="146"/>
      <c r="H1317" s="146"/>
      <c r="I1317" s="146"/>
      <c r="J1317" s="146"/>
      <c r="K1317" s="146"/>
      <c r="L1317" s="29">
        <f t="shared" ref="L1317:P1317" si="2744">IF(L1298&gt;0,L1315/L1298*100,)</f>
        <v>0</v>
      </c>
      <c r="M1317" s="29">
        <f t="shared" si="2744"/>
        <v>0</v>
      </c>
      <c r="N1317" s="29">
        <f t="shared" si="2744"/>
        <v>0</v>
      </c>
      <c r="O1317" s="29">
        <f t="shared" si="2744"/>
        <v>0</v>
      </c>
      <c r="P1317" s="54">
        <f t="shared" si="2744"/>
        <v>0</v>
      </c>
      <c r="Q1317" s="756"/>
      <c r="R1317" s="756"/>
      <c r="S1317" s="756"/>
      <c r="T1317" s="756"/>
      <c r="U1317" s="67"/>
      <c r="V1317" s="126"/>
      <c r="W1317" s="24"/>
      <c r="X1317" s="24"/>
      <c r="Y1317" s="24"/>
      <c r="Z1317" s="29">
        <f t="shared" ref="Z1317:AD1317" si="2745">IF(Z1298&gt;0,Z1315/Z1298*100,)</f>
        <v>0</v>
      </c>
      <c r="AA1317" s="29">
        <f t="shared" si="2745"/>
        <v>0</v>
      </c>
      <c r="AB1317" s="29">
        <f t="shared" si="2745"/>
        <v>0</v>
      </c>
      <c r="AC1317" s="29">
        <f t="shared" si="2745"/>
        <v>0</v>
      </c>
      <c r="AD1317" s="54">
        <f t="shared" si="2745"/>
        <v>0</v>
      </c>
      <c r="AE1317" s="67"/>
      <c r="AF1317" s="126"/>
      <c r="AG1317" s="24"/>
      <c r="AH1317" s="24"/>
      <c r="AI1317" s="24"/>
      <c r="AJ1317" s="44"/>
      <c r="AK1317" s="19" t="e">
        <f>#REF!-U1317</f>
        <v>#REF!</v>
      </c>
      <c r="AL1317" s="19" t="e">
        <f>#REF!-#REF!</f>
        <v>#REF!</v>
      </c>
      <c r="AM1317" s="19" t="e">
        <f>Q1317-#REF!</f>
        <v>#REF!</v>
      </c>
      <c r="AN1317" s="19" t="e">
        <f>R1317-#REF!</f>
        <v>#REF!</v>
      </c>
      <c r="AO1317" s="19" t="e">
        <f>#REF!-#REF!</f>
        <v>#REF!</v>
      </c>
      <c r="AP1317" s="223" t="e">
        <f>IF(AK1317&gt;0,AK1317/#REF!*100,"")</f>
        <v>#REF!</v>
      </c>
      <c r="AQ1317" s="223" t="e">
        <f>IF(AL1317&gt;0,AL1317/#REF!*100,"")</f>
        <v>#REF!</v>
      </c>
      <c r="AR1317" s="223" t="e">
        <f t="shared" si="2724"/>
        <v>#REF!</v>
      </c>
      <c r="AS1317" s="223" t="e">
        <f t="shared" si="2725"/>
        <v>#REF!</v>
      </c>
      <c r="AT1317" s="223" t="e">
        <f>IF(AO1317&gt;0,AO1317/#REF!*100,"")</f>
        <v>#REF!</v>
      </c>
    </row>
    <row r="1318" spans="1:46" ht="15" hidden="1" customHeight="1" outlineLevel="1" thickBot="1">
      <c r="A1318" s="2594"/>
      <c r="B1318" s="2583"/>
      <c r="C1318" s="503" t="s">
        <v>76</v>
      </c>
      <c r="D1318" s="27"/>
      <c r="E1318" s="27"/>
      <c r="F1318" s="27"/>
      <c r="G1318" s="146"/>
      <c r="H1318" s="146"/>
      <c r="I1318" s="146"/>
      <c r="J1318" s="146"/>
      <c r="K1318" s="146"/>
      <c r="L1318" s="29">
        <f t="shared" ref="L1318:P1318" si="2746">IF(L1304&gt;0,L1315/L1304*100,)</f>
        <v>0</v>
      </c>
      <c r="M1318" s="29">
        <f t="shared" si="2746"/>
        <v>0</v>
      </c>
      <c r="N1318" s="29">
        <f t="shared" si="2746"/>
        <v>0</v>
      </c>
      <c r="O1318" s="29">
        <f t="shared" si="2746"/>
        <v>0</v>
      </c>
      <c r="P1318" s="54">
        <f t="shared" si="2746"/>
        <v>0</v>
      </c>
      <c r="Q1318" s="756"/>
      <c r="R1318" s="756"/>
      <c r="S1318" s="756"/>
      <c r="T1318" s="756"/>
      <c r="U1318" s="67"/>
      <c r="V1318" s="126"/>
      <c r="W1318" s="24"/>
      <c r="X1318" s="24"/>
      <c r="Y1318" s="24"/>
      <c r="Z1318" s="29">
        <f t="shared" ref="Z1318:AD1318" si="2747">IF(Z1304&gt;0,Z1315/Z1304*100,)</f>
        <v>0</v>
      </c>
      <c r="AA1318" s="29">
        <f t="shared" si="2747"/>
        <v>0</v>
      </c>
      <c r="AB1318" s="29">
        <f t="shared" si="2747"/>
        <v>0</v>
      </c>
      <c r="AC1318" s="29">
        <f t="shared" si="2747"/>
        <v>0</v>
      </c>
      <c r="AD1318" s="54">
        <f t="shared" si="2747"/>
        <v>0</v>
      </c>
      <c r="AE1318" s="67"/>
      <c r="AF1318" s="126"/>
      <c r="AG1318" s="24"/>
      <c r="AH1318" s="24"/>
      <c r="AI1318" s="24"/>
      <c r="AJ1318" s="44"/>
      <c r="AK1318" s="19" t="e">
        <f>#REF!-U1318</f>
        <v>#REF!</v>
      </c>
      <c r="AL1318" s="19" t="e">
        <f>#REF!-#REF!</f>
        <v>#REF!</v>
      </c>
      <c r="AM1318" s="19" t="e">
        <f>Q1318-#REF!</f>
        <v>#REF!</v>
      </c>
      <c r="AN1318" s="19" t="e">
        <f>R1318-#REF!</f>
        <v>#REF!</v>
      </c>
      <c r="AO1318" s="19" t="e">
        <f>#REF!-#REF!</f>
        <v>#REF!</v>
      </c>
      <c r="AP1318" s="223" t="e">
        <f>IF(AK1318&gt;0,AK1318/#REF!*100,"")</f>
        <v>#REF!</v>
      </c>
      <c r="AQ1318" s="223" t="e">
        <f>IF(AL1318&gt;0,AL1318/#REF!*100,"")</f>
        <v>#REF!</v>
      </c>
      <c r="AR1318" s="223" t="e">
        <f t="shared" si="2724"/>
        <v>#REF!</v>
      </c>
      <c r="AS1318" s="223" t="e">
        <f t="shared" si="2725"/>
        <v>#REF!</v>
      </c>
      <c r="AT1318" s="223" t="e">
        <f>IF(AO1318&gt;0,AO1318/#REF!*100,"")</f>
        <v>#REF!</v>
      </c>
    </row>
    <row r="1319" spans="1:46" ht="15" hidden="1" customHeight="1" outlineLevel="1" thickBot="1">
      <c r="A1319" s="2594" t="s">
        <v>37</v>
      </c>
      <c r="B1319" s="2583" t="s">
        <v>23</v>
      </c>
      <c r="C1319" s="502" t="s">
        <v>302</v>
      </c>
      <c r="D1319" s="23"/>
      <c r="E1319" s="23"/>
      <c r="F1319" s="23"/>
      <c r="G1319" s="141"/>
      <c r="H1319" s="141"/>
      <c r="I1319" s="141"/>
      <c r="J1319" s="141"/>
      <c r="K1319" s="141"/>
      <c r="L1319" s="45">
        <f>SUM(M1319:P1319)</f>
        <v>0</v>
      </c>
      <c r="M1319" s="143"/>
      <c r="N1319" s="26"/>
      <c r="O1319" s="26"/>
      <c r="P1319" s="52"/>
      <c r="Q1319" s="756"/>
      <c r="R1319" s="756"/>
      <c r="S1319" s="756"/>
      <c r="T1319" s="756"/>
      <c r="U1319" s="20">
        <f t="shared" ref="U1319" si="2748">U1318*0.76*1.49/1000</f>
        <v>0</v>
      </c>
      <c r="V1319" s="136">
        <f>V1318*0.76*1.49/1000</f>
        <v>0</v>
      </c>
      <c r="W1319" s="20">
        <f>W1318*0.76*1.49/1000</f>
        <v>0</v>
      </c>
      <c r="X1319" s="20">
        <f>X1318*0.76*1.49/1000</f>
        <v>0</v>
      </c>
      <c r="Y1319" s="20">
        <f>Y1318*0.76*1.49/1000</f>
        <v>0</v>
      </c>
      <c r="Z1319" s="45">
        <f>SUM(AA1319:AD1319)</f>
        <v>0</v>
      </c>
      <c r="AA1319" s="143"/>
      <c r="AB1319" s="26"/>
      <c r="AC1319" s="26"/>
      <c r="AD1319" s="52"/>
      <c r="AE1319" s="20">
        <f t="shared" ref="AE1319" si="2749">AE1318*0.76*1.49/1000</f>
        <v>0</v>
      </c>
      <c r="AF1319" s="136">
        <f>AF1318*0.76*1.49/1000</f>
        <v>0</v>
      </c>
      <c r="AG1319" s="20">
        <f>AG1318*0.76*1.49/1000</f>
        <v>0</v>
      </c>
      <c r="AH1319" s="20">
        <f>AH1318*0.76*1.49/1000</f>
        <v>0</v>
      </c>
      <c r="AI1319" s="20">
        <f>AI1318*0.76*1.49/1000</f>
        <v>0</v>
      </c>
      <c r="AJ1319" s="19"/>
      <c r="AK1319" s="19" t="e">
        <f>#REF!-U1319</f>
        <v>#REF!</v>
      </c>
      <c r="AL1319" s="19" t="e">
        <f>#REF!-#REF!</f>
        <v>#REF!</v>
      </c>
      <c r="AM1319" s="19" t="e">
        <f>Q1319-#REF!</f>
        <v>#REF!</v>
      </c>
      <c r="AN1319" s="19" t="e">
        <f>R1319-#REF!</f>
        <v>#REF!</v>
      </c>
      <c r="AO1319" s="19" t="e">
        <f>#REF!-#REF!</f>
        <v>#REF!</v>
      </c>
      <c r="AP1319" s="223" t="e">
        <f>IF(AK1319&gt;0,AK1319/#REF!*100,"")</f>
        <v>#REF!</v>
      </c>
      <c r="AQ1319" s="223" t="e">
        <f>IF(AL1319&gt;0,AL1319/#REF!*100,"")</f>
        <v>#REF!</v>
      </c>
      <c r="AR1319" s="223" t="e">
        <f t="shared" si="2724"/>
        <v>#REF!</v>
      </c>
      <c r="AS1319" s="223" t="e">
        <f t="shared" si="2725"/>
        <v>#REF!</v>
      </c>
      <c r="AT1319" s="223" t="e">
        <f>IF(AO1319&gt;0,AO1319/#REF!*100,"")</f>
        <v>#REF!</v>
      </c>
    </row>
    <row r="1320" spans="1:46" ht="15" hidden="1" customHeight="1" outlineLevel="1" thickBot="1">
      <c r="A1320" s="2594"/>
      <c r="B1320" s="2583"/>
      <c r="C1320" s="502" t="s">
        <v>303</v>
      </c>
      <c r="D1320" s="23"/>
      <c r="E1320" s="23"/>
      <c r="F1320" s="23"/>
      <c r="G1320" s="141"/>
      <c r="H1320" s="141"/>
      <c r="I1320" s="141"/>
      <c r="J1320" s="141"/>
      <c r="K1320" s="141"/>
      <c r="L1320" s="45">
        <f>SUM(M1320:P1320)</f>
        <v>0</v>
      </c>
      <c r="M1320" s="143"/>
      <c r="N1320" s="26"/>
      <c r="O1320" s="26"/>
      <c r="P1320" s="52"/>
      <c r="Q1320" s="756"/>
      <c r="R1320" s="756"/>
      <c r="S1320" s="756"/>
      <c r="T1320" s="756"/>
      <c r="U1320" s="67"/>
      <c r="V1320" s="126"/>
      <c r="W1320" s="24"/>
      <c r="X1320" s="24"/>
      <c r="Y1320" s="24"/>
      <c r="Z1320" s="45">
        <f>SUM(AA1320:AD1320)</f>
        <v>0</v>
      </c>
      <c r="AA1320" s="143"/>
      <c r="AB1320" s="26"/>
      <c r="AC1320" s="26"/>
      <c r="AD1320" s="52"/>
      <c r="AE1320" s="67"/>
      <c r="AF1320" s="126"/>
      <c r="AG1320" s="24"/>
      <c r="AH1320" s="24"/>
      <c r="AI1320" s="24"/>
      <c r="AJ1320" s="44"/>
      <c r="AK1320" s="19" t="e">
        <f>#REF!-U1320</f>
        <v>#REF!</v>
      </c>
      <c r="AL1320" s="19" t="e">
        <f>#REF!-#REF!</f>
        <v>#REF!</v>
      </c>
      <c r="AM1320" s="19" t="e">
        <f>Q1320-#REF!</f>
        <v>#REF!</v>
      </c>
      <c r="AN1320" s="19" t="e">
        <f>R1320-#REF!</f>
        <v>#REF!</v>
      </c>
      <c r="AO1320" s="19" t="e">
        <f>#REF!-#REF!</f>
        <v>#REF!</v>
      </c>
      <c r="AP1320" s="223" t="e">
        <f>IF(AK1320&gt;0,AK1320/#REF!*100,"")</f>
        <v>#REF!</v>
      </c>
      <c r="AQ1320" s="223" t="e">
        <f>IF(AL1320&gt;0,AL1320/#REF!*100,"")</f>
        <v>#REF!</v>
      </c>
      <c r="AR1320" s="223" t="e">
        <f t="shared" si="2724"/>
        <v>#REF!</v>
      </c>
      <c r="AS1320" s="223" t="e">
        <f t="shared" si="2725"/>
        <v>#REF!</v>
      </c>
      <c r="AT1320" s="223" t="e">
        <f>IF(AO1320&gt;0,AO1320/#REF!*100,"")</f>
        <v>#REF!</v>
      </c>
    </row>
    <row r="1321" spans="1:46" ht="15" hidden="1" customHeight="1" outlineLevel="1" thickBot="1">
      <c r="A1321" s="2594"/>
      <c r="B1321" s="2583"/>
      <c r="C1321" s="503" t="s">
        <v>29</v>
      </c>
      <c r="D1321" s="27"/>
      <c r="E1321" s="27"/>
      <c r="F1321" s="27"/>
      <c r="G1321" s="146"/>
      <c r="H1321" s="146"/>
      <c r="I1321" s="146"/>
      <c r="J1321" s="146"/>
      <c r="K1321" s="146"/>
      <c r="L1321" s="29">
        <f t="shared" ref="L1321:P1321" si="2750">IF(L1299&gt;0,L1319/L1299*100,)</f>
        <v>0</v>
      </c>
      <c r="M1321" s="29">
        <f t="shared" si="2750"/>
        <v>0</v>
      </c>
      <c r="N1321" s="29">
        <f t="shared" si="2750"/>
        <v>0</v>
      </c>
      <c r="O1321" s="29">
        <f t="shared" si="2750"/>
        <v>0</v>
      </c>
      <c r="P1321" s="54">
        <f t="shared" si="2750"/>
        <v>0</v>
      </c>
      <c r="Q1321" s="756"/>
      <c r="R1321" s="756"/>
      <c r="S1321" s="756"/>
      <c r="T1321" s="756"/>
      <c r="U1321" s="67"/>
      <c r="V1321" s="126"/>
      <c r="W1321" s="24"/>
      <c r="X1321" s="24"/>
      <c r="Y1321" s="24"/>
      <c r="Z1321" s="29">
        <f t="shared" ref="Z1321:AD1321" si="2751">IF(Z1299&gt;0,Z1319/Z1299*100,)</f>
        <v>0</v>
      </c>
      <c r="AA1321" s="29">
        <f t="shared" si="2751"/>
        <v>0</v>
      </c>
      <c r="AB1321" s="29">
        <f t="shared" si="2751"/>
        <v>0</v>
      </c>
      <c r="AC1321" s="29">
        <f t="shared" si="2751"/>
        <v>0</v>
      </c>
      <c r="AD1321" s="54">
        <f t="shared" si="2751"/>
        <v>0</v>
      </c>
      <c r="AE1321" s="67"/>
      <c r="AF1321" s="126"/>
      <c r="AG1321" s="24"/>
      <c r="AH1321" s="24"/>
      <c r="AI1321" s="24"/>
      <c r="AJ1321" s="44"/>
      <c r="AK1321" s="19" t="e">
        <f>#REF!-U1321</f>
        <v>#REF!</v>
      </c>
      <c r="AL1321" s="19" t="e">
        <f>#REF!-#REF!</f>
        <v>#REF!</v>
      </c>
      <c r="AM1321" s="19" t="e">
        <f>Q1321-#REF!</f>
        <v>#REF!</v>
      </c>
      <c r="AN1321" s="19" t="e">
        <f>R1321-#REF!</f>
        <v>#REF!</v>
      </c>
      <c r="AO1321" s="19" t="e">
        <f>#REF!-#REF!</f>
        <v>#REF!</v>
      </c>
      <c r="AP1321" s="223" t="e">
        <f>IF(AK1321&gt;0,AK1321/#REF!*100,"")</f>
        <v>#REF!</v>
      </c>
      <c r="AQ1321" s="223" t="e">
        <f>IF(AL1321&gt;0,AL1321/#REF!*100,"")</f>
        <v>#REF!</v>
      </c>
      <c r="AR1321" s="223" t="e">
        <f t="shared" si="2724"/>
        <v>#REF!</v>
      </c>
      <c r="AS1321" s="223" t="e">
        <f t="shared" si="2725"/>
        <v>#REF!</v>
      </c>
      <c r="AT1321" s="223" t="e">
        <f>IF(AO1321&gt;0,AO1321/#REF!*100,"")</f>
        <v>#REF!</v>
      </c>
    </row>
    <row r="1322" spans="1:46" ht="15" hidden="1" customHeight="1" outlineLevel="1" thickBot="1">
      <c r="A1322" s="2594"/>
      <c r="B1322" s="2583"/>
      <c r="C1322" s="503" t="s">
        <v>77</v>
      </c>
      <c r="D1322" s="27"/>
      <c r="E1322" s="27"/>
      <c r="F1322" s="27"/>
      <c r="G1322" s="146"/>
      <c r="H1322" s="146"/>
      <c r="I1322" s="146"/>
      <c r="J1322" s="146"/>
      <c r="K1322" s="146"/>
      <c r="L1322" s="29">
        <f t="shared" ref="L1322:P1322" si="2752">IF(L1305&gt;0,L1319/L1305*100,)</f>
        <v>0</v>
      </c>
      <c r="M1322" s="29">
        <f t="shared" si="2752"/>
        <v>0</v>
      </c>
      <c r="N1322" s="29">
        <f t="shared" si="2752"/>
        <v>0</v>
      </c>
      <c r="O1322" s="29">
        <f t="shared" si="2752"/>
        <v>0</v>
      </c>
      <c r="P1322" s="54">
        <f t="shared" si="2752"/>
        <v>0</v>
      </c>
      <c r="Q1322" s="756"/>
      <c r="R1322" s="756"/>
      <c r="S1322" s="756"/>
      <c r="T1322" s="756"/>
      <c r="U1322" s="67"/>
      <c r="V1322" s="126"/>
      <c r="W1322" s="24"/>
      <c r="X1322" s="24"/>
      <c r="Y1322" s="24"/>
      <c r="Z1322" s="29">
        <f t="shared" ref="Z1322:AD1322" si="2753">IF(Z1305&gt;0,Z1319/Z1305*100,)</f>
        <v>0</v>
      </c>
      <c r="AA1322" s="29">
        <f t="shared" si="2753"/>
        <v>0</v>
      </c>
      <c r="AB1322" s="29">
        <f t="shared" si="2753"/>
        <v>0</v>
      </c>
      <c r="AC1322" s="29">
        <f t="shared" si="2753"/>
        <v>0</v>
      </c>
      <c r="AD1322" s="54">
        <f t="shared" si="2753"/>
        <v>0</v>
      </c>
      <c r="AE1322" s="67"/>
      <c r="AF1322" s="126"/>
      <c r="AG1322" s="24"/>
      <c r="AH1322" s="24"/>
      <c r="AI1322" s="24"/>
      <c r="AJ1322" s="44"/>
      <c r="AK1322" s="19" t="e">
        <f>#REF!-U1322</f>
        <v>#REF!</v>
      </c>
      <c r="AL1322" s="19" t="e">
        <f>#REF!-#REF!</f>
        <v>#REF!</v>
      </c>
      <c r="AM1322" s="19" t="e">
        <f>Q1322-#REF!</f>
        <v>#REF!</v>
      </c>
      <c r="AN1322" s="19" t="e">
        <f>R1322-#REF!</f>
        <v>#REF!</v>
      </c>
      <c r="AO1322" s="19" t="e">
        <f>#REF!-#REF!</f>
        <v>#REF!</v>
      </c>
      <c r="AP1322" s="223" t="e">
        <f>IF(AK1322&gt;0,AK1322/#REF!*100,"")</f>
        <v>#REF!</v>
      </c>
      <c r="AQ1322" s="223" t="e">
        <f>IF(AL1322&gt;0,AL1322/#REF!*100,"")</f>
        <v>#REF!</v>
      </c>
      <c r="AR1322" s="223" t="e">
        <f t="shared" si="2724"/>
        <v>#REF!</v>
      </c>
      <c r="AS1322" s="223" t="e">
        <f t="shared" si="2725"/>
        <v>#REF!</v>
      </c>
      <c r="AT1322" s="223" t="e">
        <f>IF(AO1322&gt;0,AO1322/#REF!*100,"")</f>
        <v>#REF!</v>
      </c>
    </row>
    <row r="1323" spans="1:46" ht="15" hidden="1" customHeight="1" outlineLevel="1" thickBot="1">
      <c r="A1323" s="2594" t="s">
        <v>38</v>
      </c>
      <c r="B1323" s="2583" t="s">
        <v>24</v>
      </c>
      <c r="C1323" s="502" t="s">
        <v>302</v>
      </c>
      <c r="D1323" s="23"/>
      <c r="E1323" s="23"/>
      <c r="F1323" s="23"/>
      <c r="G1323" s="141"/>
      <c r="H1323" s="141"/>
      <c r="I1323" s="141"/>
      <c r="J1323" s="141"/>
      <c r="K1323" s="141"/>
      <c r="L1323" s="45">
        <f>SUM(M1323:P1323)</f>
        <v>0</v>
      </c>
      <c r="M1323" s="143"/>
      <c r="N1323" s="26"/>
      <c r="O1323" s="26"/>
      <c r="P1323" s="52"/>
      <c r="Q1323" s="756"/>
      <c r="R1323" s="756"/>
      <c r="S1323" s="756"/>
      <c r="T1323" s="756"/>
      <c r="U1323" s="20">
        <f t="shared" ref="U1323:Y1325" si="2754">U1327+U1331</f>
        <v>0</v>
      </c>
      <c r="V1323" s="136">
        <f t="shared" si="2754"/>
        <v>0</v>
      </c>
      <c r="W1323" s="20">
        <f t="shared" si="2754"/>
        <v>0</v>
      </c>
      <c r="X1323" s="20">
        <f t="shared" si="2754"/>
        <v>0</v>
      </c>
      <c r="Y1323" s="20">
        <f t="shared" si="2754"/>
        <v>0</v>
      </c>
      <c r="Z1323" s="45">
        <f>SUM(AA1323:AD1323)</f>
        <v>0</v>
      </c>
      <c r="AA1323" s="143"/>
      <c r="AB1323" s="26"/>
      <c r="AC1323" s="26"/>
      <c r="AD1323" s="52"/>
      <c r="AE1323" s="20">
        <f t="shared" ref="AE1323:AI1323" si="2755">AE1327+AE1331</f>
        <v>0</v>
      </c>
      <c r="AF1323" s="136">
        <f t="shared" si="2755"/>
        <v>0</v>
      </c>
      <c r="AG1323" s="20">
        <f t="shared" si="2755"/>
        <v>0</v>
      </c>
      <c r="AH1323" s="20">
        <f t="shared" si="2755"/>
        <v>0</v>
      </c>
      <c r="AI1323" s="20">
        <f t="shared" si="2755"/>
        <v>0</v>
      </c>
      <c r="AJ1323" s="19"/>
      <c r="AK1323" s="19" t="e">
        <f>#REF!-U1323</f>
        <v>#REF!</v>
      </c>
      <c r="AL1323" s="19" t="e">
        <f>#REF!-#REF!</f>
        <v>#REF!</v>
      </c>
      <c r="AM1323" s="19" t="e">
        <f>Q1323-#REF!</f>
        <v>#REF!</v>
      </c>
      <c r="AN1323" s="19" t="e">
        <f>R1323-#REF!</f>
        <v>#REF!</v>
      </c>
      <c r="AO1323" s="19" t="e">
        <f>#REF!-#REF!</f>
        <v>#REF!</v>
      </c>
      <c r="AP1323" s="223" t="e">
        <f>IF(AK1323&gt;0,AK1323/#REF!*100,"")</f>
        <v>#REF!</v>
      </c>
      <c r="AQ1323" s="223" t="e">
        <f>IF(AL1323&gt;0,AL1323/#REF!*100,"")</f>
        <v>#REF!</v>
      </c>
      <c r="AR1323" s="223" t="e">
        <f t="shared" si="2724"/>
        <v>#REF!</v>
      </c>
      <c r="AS1323" s="223" t="e">
        <f t="shared" si="2725"/>
        <v>#REF!</v>
      </c>
      <c r="AT1323" s="223" t="e">
        <f>IF(AO1323&gt;0,AO1323/#REF!*100,"")</f>
        <v>#REF!</v>
      </c>
    </row>
    <row r="1324" spans="1:46" ht="15" hidden="1" customHeight="1" outlineLevel="1" thickBot="1">
      <c r="A1324" s="2594"/>
      <c r="B1324" s="2583"/>
      <c r="C1324" s="502" t="s">
        <v>303</v>
      </c>
      <c r="D1324" s="23"/>
      <c r="E1324" s="23"/>
      <c r="F1324" s="23"/>
      <c r="G1324" s="141"/>
      <c r="H1324" s="141"/>
      <c r="I1324" s="141"/>
      <c r="J1324" s="141"/>
      <c r="K1324" s="141"/>
      <c r="L1324" s="45">
        <f>SUM(M1324:P1324)</f>
        <v>0</v>
      </c>
      <c r="M1324" s="143"/>
      <c r="N1324" s="26"/>
      <c r="O1324" s="26"/>
      <c r="P1324" s="52"/>
      <c r="Q1324" s="756"/>
      <c r="R1324" s="756"/>
      <c r="S1324" s="756"/>
      <c r="T1324" s="756"/>
      <c r="U1324" s="20">
        <f t="shared" si="2754"/>
        <v>0</v>
      </c>
      <c r="V1324" s="136">
        <f t="shared" si="2754"/>
        <v>0</v>
      </c>
      <c r="W1324" s="20">
        <f t="shared" si="2754"/>
        <v>0</v>
      </c>
      <c r="X1324" s="20">
        <f t="shared" si="2754"/>
        <v>0</v>
      </c>
      <c r="Y1324" s="20">
        <f t="shared" si="2754"/>
        <v>0</v>
      </c>
      <c r="Z1324" s="45">
        <f>SUM(AA1324:AD1324)</f>
        <v>0</v>
      </c>
      <c r="AA1324" s="143"/>
      <c r="AB1324" s="26"/>
      <c r="AC1324" s="26"/>
      <c r="AD1324" s="52"/>
      <c r="AE1324" s="20">
        <f t="shared" ref="AE1324:AI1324" si="2756">AE1328+AE1332</f>
        <v>0</v>
      </c>
      <c r="AF1324" s="136">
        <f t="shared" si="2756"/>
        <v>0</v>
      </c>
      <c r="AG1324" s="20">
        <f t="shared" si="2756"/>
        <v>0</v>
      </c>
      <c r="AH1324" s="20">
        <f t="shared" si="2756"/>
        <v>0</v>
      </c>
      <c r="AI1324" s="20">
        <f t="shared" si="2756"/>
        <v>0</v>
      </c>
      <c r="AJ1324" s="19"/>
      <c r="AK1324" s="19" t="e">
        <f>#REF!-U1324</f>
        <v>#REF!</v>
      </c>
      <c r="AL1324" s="19" t="e">
        <f>#REF!-#REF!</f>
        <v>#REF!</v>
      </c>
      <c r="AM1324" s="19" t="e">
        <f>Q1324-#REF!</f>
        <v>#REF!</v>
      </c>
      <c r="AN1324" s="19" t="e">
        <f>R1324-#REF!</f>
        <v>#REF!</v>
      </c>
      <c r="AO1324" s="19" t="e">
        <f>#REF!-#REF!</f>
        <v>#REF!</v>
      </c>
      <c r="AP1324" s="223" t="e">
        <f>IF(AK1324&gt;0,AK1324/#REF!*100,"")</f>
        <v>#REF!</v>
      </c>
      <c r="AQ1324" s="223" t="e">
        <f>IF(AL1324&gt;0,AL1324/#REF!*100,"")</f>
        <v>#REF!</v>
      </c>
      <c r="AR1324" s="223" t="e">
        <f t="shared" si="2724"/>
        <v>#REF!</v>
      </c>
      <c r="AS1324" s="223" t="e">
        <f t="shared" si="2725"/>
        <v>#REF!</v>
      </c>
      <c r="AT1324" s="223" t="e">
        <f>IF(AO1324&gt;0,AO1324/#REF!*100,"")</f>
        <v>#REF!</v>
      </c>
    </row>
    <row r="1325" spans="1:46" ht="15" hidden="1" customHeight="1" outlineLevel="1" thickBot="1">
      <c r="A1325" s="2594"/>
      <c r="B1325" s="2583"/>
      <c r="C1325" s="503" t="s">
        <v>30</v>
      </c>
      <c r="D1325" s="27"/>
      <c r="E1325" s="27"/>
      <c r="F1325" s="27"/>
      <c r="G1325" s="146"/>
      <c r="H1325" s="146"/>
      <c r="I1325" s="146"/>
      <c r="J1325" s="146"/>
      <c r="K1325" s="146"/>
      <c r="L1325" s="29">
        <f t="shared" ref="L1325:P1325" si="2757">IF(L1300&gt;0,L1323/L1300*100,)</f>
        <v>0</v>
      </c>
      <c r="M1325" s="29">
        <f t="shared" si="2757"/>
        <v>0</v>
      </c>
      <c r="N1325" s="29">
        <f t="shared" si="2757"/>
        <v>0</v>
      </c>
      <c r="O1325" s="29">
        <f t="shared" si="2757"/>
        <v>0</v>
      </c>
      <c r="P1325" s="54">
        <f t="shared" si="2757"/>
        <v>0</v>
      </c>
      <c r="Q1325" s="756"/>
      <c r="R1325" s="756"/>
      <c r="S1325" s="756"/>
      <c r="T1325" s="756"/>
      <c r="U1325" s="20">
        <f t="shared" si="2754"/>
        <v>0</v>
      </c>
      <c r="V1325" s="136">
        <f t="shared" si="2754"/>
        <v>0</v>
      </c>
      <c r="W1325" s="20">
        <f t="shared" si="2754"/>
        <v>0</v>
      </c>
      <c r="X1325" s="20">
        <f t="shared" si="2754"/>
        <v>0</v>
      </c>
      <c r="Y1325" s="20">
        <f t="shared" si="2754"/>
        <v>0</v>
      </c>
      <c r="Z1325" s="29">
        <f t="shared" ref="Z1325:AD1325" si="2758">IF(Z1300&gt;0,Z1323/Z1300*100,)</f>
        <v>0</v>
      </c>
      <c r="AA1325" s="29">
        <f t="shared" si="2758"/>
        <v>0</v>
      </c>
      <c r="AB1325" s="29">
        <f t="shared" si="2758"/>
        <v>0</v>
      </c>
      <c r="AC1325" s="29">
        <f t="shared" si="2758"/>
        <v>0</v>
      </c>
      <c r="AD1325" s="54">
        <f t="shared" si="2758"/>
        <v>0</v>
      </c>
      <c r="AE1325" s="20">
        <f t="shared" ref="AE1325:AI1325" si="2759">AE1329+AE1333</f>
        <v>0</v>
      </c>
      <c r="AF1325" s="136">
        <f t="shared" si="2759"/>
        <v>0</v>
      </c>
      <c r="AG1325" s="20">
        <f t="shared" si="2759"/>
        <v>0</v>
      </c>
      <c r="AH1325" s="20">
        <f t="shared" si="2759"/>
        <v>0</v>
      </c>
      <c r="AI1325" s="20">
        <f t="shared" si="2759"/>
        <v>0</v>
      </c>
      <c r="AJ1325" s="19"/>
      <c r="AK1325" s="19" t="e">
        <f>#REF!-U1325</f>
        <v>#REF!</v>
      </c>
      <c r="AL1325" s="19" t="e">
        <f>#REF!-#REF!</f>
        <v>#REF!</v>
      </c>
      <c r="AM1325" s="19" t="e">
        <f>Q1325-#REF!</f>
        <v>#REF!</v>
      </c>
      <c r="AN1325" s="19" t="e">
        <f>R1325-#REF!</f>
        <v>#REF!</v>
      </c>
      <c r="AO1325" s="19" t="e">
        <f>#REF!-#REF!</f>
        <v>#REF!</v>
      </c>
      <c r="AP1325" s="223" t="e">
        <f>IF(AK1325&gt;0,AK1325/#REF!*100,"")</f>
        <v>#REF!</v>
      </c>
      <c r="AQ1325" s="223" t="e">
        <f>IF(AL1325&gt;0,AL1325/#REF!*100,"")</f>
        <v>#REF!</v>
      </c>
      <c r="AR1325" s="223" t="e">
        <f t="shared" si="2724"/>
        <v>#REF!</v>
      </c>
      <c r="AS1325" s="223" t="e">
        <f t="shared" si="2725"/>
        <v>#REF!</v>
      </c>
      <c r="AT1325" s="223" t="e">
        <f>IF(AO1325&gt;0,AO1325/#REF!*100,"")</f>
        <v>#REF!</v>
      </c>
    </row>
    <row r="1326" spans="1:46" ht="15" hidden="1" customHeight="1" outlineLevel="1" thickBot="1">
      <c r="A1326" s="2594"/>
      <c r="B1326" s="2583"/>
      <c r="C1326" s="503" t="s">
        <v>78</v>
      </c>
      <c r="D1326" s="27"/>
      <c r="E1326" s="27"/>
      <c r="F1326" s="27"/>
      <c r="G1326" s="146"/>
      <c r="H1326" s="146"/>
      <c r="I1326" s="146"/>
      <c r="J1326" s="146"/>
      <c r="K1326" s="146"/>
      <c r="L1326" s="29">
        <f t="shared" ref="L1326:P1326" si="2760">IF(L1306&gt;0,L1323/L1306*100,)</f>
        <v>0</v>
      </c>
      <c r="M1326" s="29">
        <f t="shared" si="2760"/>
        <v>0</v>
      </c>
      <c r="N1326" s="29">
        <f t="shared" si="2760"/>
        <v>0</v>
      </c>
      <c r="O1326" s="29">
        <f t="shared" si="2760"/>
        <v>0</v>
      </c>
      <c r="P1326" s="54">
        <f t="shared" si="2760"/>
        <v>0</v>
      </c>
      <c r="Q1326" s="756"/>
      <c r="R1326" s="756"/>
      <c r="S1326" s="756"/>
      <c r="T1326" s="756"/>
      <c r="U1326" s="67"/>
      <c r="V1326" s="126"/>
      <c r="W1326" s="24"/>
      <c r="X1326" s="24"/>
      <c r="Y1326" s="24"/>
      <c r="Z1326" s="29">
        <f t="shared" ref="Z1326:AD1326" si="2761">IF(Z1306&gt;0,Z1323/Z1306*100,)</f>
        <v>0</v>
      </c>
      <c r="AA1326" s="29">
        <f t="shared" si="2761"/>
        <v>0</v>
      </c>
      <c r="AB1326" s="29">
        <f t="shared" si="2761"/>
        <v>0</v>
      </c>
      <c r="AC1326" s="29">
        <f t="shared" si="2761"/>
        <v>0</v>
      </c>
      <c r="AD1326" s="54">
        <f t="shared" si="2761"/>
        <v>0</v>
      </c>
      <c r="AE1326" s="67"/>
      <c r="AF1326" s="126"/>
      <c r="AG1326" s="24"/>
      <c r="AH1326" s="24"/>
      <c r="AI1326" s="24"/>
      <c r="AJ1326" s="44"/>
      <c r="AK1326" s="19" t="e">
        <f>#REF!-U1326</f>
        <v>#REF!</v>
      </c>
      <c r="AL1326" s="19" t="e">
        <f>#REF!-#REF!</f>
        <v>#REF!</v>
      </c>
      <c r="AM1326" s="19" t="e">
        <f>Q1326-#REF!</f>
        <v>#REF!</v>
      </c>
      <c r="AN1326" s="19" t="e">
        <f>R1326-#REF!</f>
        <v>#REF!</v>
      </c>
      <c r="AO1326" s="19" t="e">
        <f>#REF!-#REF!</f>
        <v>#REF!</v>
      </c>
      <c r="AP1326" s="223" t="e">
        <f>IF(AK1326&gt;0,AK1326/#REF!*100,"")</f>
        <v>#REF!</v>
      </c>
      <c r="AQ1326" s="223" t="e">
        <f>IF(AL1326&gt;0,AL1326/#REF!*100,"")</f>
        <v>#REF!</v>
      </c>
      <c r="AR1326" s="223" t="e">
        <f t="shared" si="2724"/>
        <v>#REF!</v>
      </c>
      <c r="AS1326" s="223" t="e">
        <f t="shared" si="2725"/>
        <v>#REF!</v>
      </c>
      <c r="AT1326" s="223" t="e">
        <f>IF(AO1326&gt;0,AO1326/#REF!*100,"")</f>
        <v>#REF!</v>
      </c>
    </row>
    <row r="1327" spans="1:46" ht="15" hidden="1" customHeight="1" outlineLevel="1" thickBot="1">
      <c r="A1327" s="2592">
        <v>5</v>
      </c>
      <c r="B1327" s="2578" t="s">
        <v>60</v>
      </c>
      <c r="C1327" s="502" t="s">
        <v>302</v>
      </c>
      <c r="D1327" s="30"/>
      <c r="E1327" s="30"/>
      <c r="F1327" s="30"/>
      <c r="G1327" s="147"/>
      <c r="H1327" s="147"/>
      <c r="I1327" s="147"/>
      <c r="J1327" s="147"/>
      <c r="K1327" s="147"/>
      <c r="L1327" s="45">
        <f>SUM(M1327:P1327)</f>
        <v>0</v>
      </c>
      <c r="M1327" s="143"/>
      <c r="N1327" s="26"/>
      <c r="O1327" s="26"/>
      <c r="P1327" s="52"/>
      <c r="Q1327" s="756"/>
      <c r="R1327" s="756"/>
      <c r="S1327" s="756"/>
      <c r="T1327" s="756"/>
      <c r="U1327" s="67"/>
      <c r="V1327" s="126"/>
      <c r="W1327" s="24"/>
      <c r="X1327" s="24"/>
      <c r="Y1327" s="24"/>
      <c r="Z1327" s="45">
        <f>SUM(AA1327:AD1327)</f>
        <v>0</v>
      </c>
      <c r="AA1327" s="143"/>
      <c r="AB1327" s="26"/>
      <c r="AC1327" s="26"/>
      <c r="AD1327" s="52"/>
      <c r="AE1327" s="67"/>
      <c r="AF1327" s="126"/>
      <c r="AG1327" s="24"/>
      <c r="AH1327" s="24"/>
      <c r="AI1327" s="24"/>
      <c r="AJ1327" s="44"/>
      <c r="AK1327" s="19" t="e">
        <f>#REF!-U1327</f>
        <v>#REF!</v>
      </c>
      <c r="AL1327" s="19" t="e">
        <f>#REF!-#REF!</f>
        <v>#REF!</v>
      </c>
      <c r="AM1327" s="19" t="e">
        <f>Q1327-#REF!</f>
        <v>#REF!</v>
      </c>
      <c r="AN1327" s="19" t="e">
        <f>R1327-#REF!</f>
        <v>#REF!</v>
      </c>
      <c r="AO1327" s="19" t="e">
        <f>#REF!-#REF!</f>
        <v>#REF!</v>
      </c>
      <c r="AP1327" s="223" t="e">
        <f>IF(AK1327&gt;0,AK1327/#REF!*100,"")</f>
        <v>#REF!</v>
      </c>
      <c r="AQ1327" s="223" t="e">
        <f>IF(AL1327&gt;0,AL1327/#REF!*100,"")</f>
        <v>#REF!</v>
      </c>
      <c r="AR1327" s="223" t="e">
        <f t="shared" si="2724"/>
        <v>#REF!</v>
      </c>
      <c r="AS1327" s="223" t="e">
        <f t="shared" si="2725"/>
        <v>#REF!</v>
      </c>
      <c r="AT1327" s="223" t="e">
        <f>IF(AO1327&gt;0,AO1327/#REF!*100,"")</f>
        <v>#REF!</v>
      </c>
    </row>
    <row r="1328" spans="1:46" ht="15" hidden="1" customHeight="1" outlineLevel="1" thickBot="1">
      <c r="A1328" s="2593"/>
      <c r="B1328" s="2579"/>
      <c r="C1328" s="502" t="s">
        <v>79</v>
      </c>
      <c r="D1328" s="30"/>
      <c r="E1328" s="30"/>
      <c r="F1328" s="30"/>
      <c r="G1328" s="147"/>
      <c r="H1328" s="147"/>
      <c r="I1328" s="147"/>
      <c r="J1328" s="147"/>
      <c r="K1328" s="147"/>
      <c r="L1328" s="29">
        <f t="shared" ref="L1328:P1328" si="2762">IF(L1307&gt;0,L1327/L1307*100,)</f>
        <v>0</v>
      </c>
      <c r="M1328" s="29">
        <f t="shared" si="2762"/>
        <v>0</v>
      </c>
      <c r="N1328" s="29">
        <f t="shared" si="2762"/>
        <v>0</v>
      </c>
      <c r="O1328" s="29">
        <f t="shared" si="2762"/>
        <v>0</v>
      </c>
      <c r="P1328" s="54">
        <f t="shared" si="2762"/>
        <v>0</v>
      </c>
      <c r="Q1328" s="756"/>
      <c r="R1328" s="756"/>
      <c r="S1328" s="756"/>
      <c r="T1328" s="756"/>
      <c r="U1328" s="20">
        <f t="shared" ref="U1328" si="2763">U1327*0.85*1.45/1000</f>
        <v>0</v>
      </c>
      <c r="V1328" s="136">
        <f>V1327*0.85*1.45/1000</f>
        <v>0</v>
      </c>
      <c r="W1328" s="20">
        <f>W1327*0.85*1.45/1000</f>
        <v>0</v>
      </c>
      <c r="X1328" s="20">
        <f>X1327*0.85*1.45/1000</f>
        <v>0</v>
      </c>
      <c r="Y1328" s="20">
        <f>Y1327*0.85*1.45/1000</f>
        <v>0</v>
      </c>
      <c r="Z1328" s="29">
        <f t="shared" ref="Z1328:AD1328" si="2764">IF(Z1307&gt;0,Z1327/Z1307*100,)</f>
        <v>0</v>
      </c>
      <c r="AA1328" s="29">
        <f t="shared" si="2764"/>
        <v>0</v>
      </c>
      <c r="AB1328" s="29">
        <f t="shared" si="2764"/>
        <v>0</v>
      </c>
      <c r="AC1328" s="29">
        <f t="shared" si="2764"/>
        <v>0</v>
      </c>
      <c r="AD1328" s="54">
        <f t="shared" si="2764"/>
        <v>0</v>
      </c>
      <c r="AE1328" s="20">
        <f t="shared" ref="AE1328" si="2765">AE1327*0.85*1.45/1000</f>
        <v>0</v>
      </c>
      <c r="AF1328" s="136">
        <f>AF1327*0.85*1.45/1000</f>
        <v>0</v>
      </c>
      <c r="AG1328" s="20">
        <f>AG1327*0.85*1.45/1000</f>
        <v>0</v>
      </c>
      <c r="AH1328" s="20">
        <f>AH1327*0.85*1.45/1000</f>
        <v>0</v>
      </c>
      <c r="AI1328" s="20">
        <f>AI1327*0.85*1.45/1000</f>
        <v>0</v>
      </c>
      <c r="AJ1328" s="19"/>
      <c r="AK1328" s="19" t="e">
        <f>#REF!-U1328</f>
        <v>#REF!</v>
      </c>
      <c r="AL1328" s="19" t="e">
        <f>#REF!-#REF!</f>
        <v>#REF!</v>
      </c>
      <c r="AM1328" s="19" t="e">
        <f>Q1328-#REF!</f>
        <v>#REF!</v>
      </c>
      <c r="AN1328" s="19" t="e">
        <f>R1328-#REF!</f>
        <v>#REF!</v>
      </c>
      <c r="AO1328" s="19" t="e">
        <f>#REF!-#REF!</f>
        <v>#REF!</v>
      </c>
      <c r="AP1328" s="223" t="e">
        <f>IF(AK1328&gt;0,AK1328/#REF!*100,"")</f>
        <v>#REF!</v>
      </c>
      <c r="AQ1328" s="223" t="e">
        <f>IF(AL1328&gt;0,AL1328/#REF!*100,"")</f>
        <v>#REF!</v>
      </c>
      <c r="AR1328" s="223" t="e">
        <f t="shared" si="2724"/>
        <v>#REF!</v>
      </c>
      <c r="AS1328" s="223" t="e">
        <f t="shared" si="2725"/>
        <v>#REF!</v>
      </c>
      <c r="AT1328" s="223" t="e">
        <f>IF(AO1328&gt;0,AO1328/#REF!*100,"")</f>
        <v>#REF!</v>
      </c>
    </row>
    <row r="1329" spans="1:46" ht="15" hidden="1" customHeight="1" outlineLevel="1" thickBot="1">
      <c r="A1329" s="2592" t="s">
        <v>39</v>
      </c>
      <c r="B1329" s="2580" t="s">
        <v>21</v>
      </c>
      <c r="C1329" s="502" t="s">
        <v>302</v>
      </c>
      <c r="D1329" s="23"/>
      <c r="E1329" s="23"/>
      <c r="F1329" s="23"/>
      <c r="G1329" s="141"/>
      <c r="H1329" s="141"/>
      <c r="I1329" s="141"/>
      <c r="J1329" s="141"/>
      <c r="K1329" s="141"/>
      <c r="L1329" s="45">
        <f>SUM(M1329:P1329)</f>
        <v>0</v>
      </c>
      <c r="M1329" s="143"/>
      <c r="N1329" s="26"/>
      <c r="O1329" s="26"/>
      <c r="P1329" s="52"/>
      <c r="Q1329" s="756"/>
      <c r="R1329" s="756"/>
      <c r="S1329" s="756"/>
      <c r="T1329" s="756"/>
      <c r="U1329" s="67"/>
      <c r="V1329" s="126"/>
      <c r="W1329" s="24"/>
      <c r="X1329" s="24"/>
      <c r="Y1329" s="24"/>
      <c r="Z1329" s="45">
        <f>SUM(AA1329:AD1329)</f>
        <v>0</v>
      </c>
      <c r="AA1329" s="143"/>
      <c r="AB1329" s="26"/>
      <c r="AC1329" s="26"/>
      <c r="AD1329" s="52"/>
      <c r="AE1329" s="67"/>
      <c r="AF1329" s="126"/>
      <c r="AG1329" s="24"/>
      <c r="AH1329" s="24"/>
      <c r="AI1329" s="24"/>
      <c r="AJ1329" s="44"/>
      <c r="AK1329" s="19" t="e">
        <f>#REF!-U1329</f>
        <v>#REF!</v>
      </c>
      <c r="AL1329" s="19" t="e">
        <f>#REF!-#REF!</f>
        <v>#REF!</v>
      </c>
      <c r="AM1329" s="19" t="e">
        <f>Q1329-#REF!</f>
        <v>#REF!</v>
      </c>
      <c r="AN1329" s="19" t="e">
        <f>R1329-#REF!</f>
        <v>#REF!</v>
      </c>
      <c r="AO1329" s="19" t="e">
        <f>#REF!-#REF!</f>
        <v>#REF!</v>
      </c>
      <c r="AP1329" s="223" t="e">
        <f>IF(AK1329&gt;0,AK1329/#REF!*100,"")</f>
        <v>#REF!</v>
      </c>
      <c r="AQ1329" s="223" t="e">
        <f>IF(AL1329&gt;0,AL1329/#REF!*100,"")</f>
        <v>#REF!</v>
      </c>
      <c r="AR1329" s="223" t="e">
        <f t="shared" si="2724"/>
        <v>#REF!</v>
      </c>
      <c r="AS1329" s="223" t="e">
        <f t="shared" si="2725"/>
        <v>#REF!</v>
      </c>
      <c r="AT1329" s="223" t="e">
        <f>IF(AO1329&gt;0,AO1329/#REF!*100,"")</f>
        <v>#REF!</v>
      </c>
    </row>
    <row r="1330" spans="1:46" ht="15" hidden="1" customHeight="1" outlineLevel="1" thickBot="1">
      <c r="A1330" s="2593"/>
      <c r="B1330" s="2581"/>
      <c r="C1330" s="503" t="s">
        <v>80</v>
      </c>
      <c r="D1330" s="27"/>
      <c r="E1330" s="27"/>
      <c r="F1330" s="27"/>
      <c r="G1330" s="146"/>
      <c r="H1330" s="146"/>
      <c r="I1330" s="146"/>
      <c r="J1330" s="146"/>
      <c r="K1330" s="146"/>
      <c r="L1330" s="29">
        <f t="shared" ref="L1330:P1330" si="2766">IF(L1311&gt;0,L1329/L1311*100,)</f>
        <v>0</v>
      </c>
      <c r="M1330" s="29">
        <f t="shared" si="2766"/>
        <v>0</v>
      </c>
      <c r="N1330" s="29">
        <f t="shared" si="2766"/>
        <v>0</v>
      </c>
      <c r="O1330" s="29">
        <f t="shared" si="2766"/>
        <v>0</v>
      </c>
      <c r="P1330" s="54">
        <f t="shared" si="2766"/>
        <v>0</v>
      </c>
      <c r="Q1330" s="756"/>
      <c r="R1330" s="756"/>
      <c r="S1330" s="756"/>
      <c r="T1330" s="756"/>
      <c r="U1330" s="67"/>
      <c r="V1330" s="126"/>
      <c r="W1330" s="24"/>
      <c r="X1330" s="24"/>
      <c r="Y1330" s="24"/>
      <c r="Z1330" s="29">
        <f t="shared" ref="Z1330:AD1330" si="2767">IF(Z1311&gt;0,Z1329/Z1311*100,)</f>
        <v>0</v>
      </c>
      <c r="AA1330" s="29">
        <f t="shared" si="2767"/>
        <v>0</v>
      </c>
      <c r="AB1330" s="29">
        <f t="shared" si="2767"/>
        <v>0</v>
      </c>
      <c r="AC1330" s="29">
        <f t="shared" si="2767"/>
        <v>0</v>
      </c>
      <c r="AD1330" s="54">
        <f t="shared" si="2767"/>
        <v>0</v>
      </c>
      <c r="AE1330" s="67"/>
      <c r="AF1330" s="126"/>
      <c r="AG1330" s="24"/>
      <c r="AH1330" s="24"/>
      <c r="AI1330" s="24"/>
      <c r="AJ1330" s="44"/>
      <c r="AK1330" s="19" t="e">
        <f>#REF!-U1330</f>
        <v>#REF!</v>
      </c>
      <c r="AL1330" s="19" t="e">
        <f>#REF!-#REF!</f>
        <v>#REF!</v>
      </c>
      <c r="AM1330" s="19" t="e">
        <f>Q1330-#REF!</f>
        <v>#REF!</v>
      </c>
      <c r="AN1330" s="19" t="e">
        <f>R1330-#REF!</f>
        <v>#REF!</v>
      </c>
      <c r="AO1330" s="19" t="e">
        <f>#REF!-#REF!</f>
        <v>#REF!</v>
      </c>
      <c r="AP1330" s="223" t="e">
        <f>IF(AK1330&gt;0,AK1330/#REF!*100,"")</f>
        <v>#REF!</v>
      </c>
      <c r="AQ1330" s="223" t="e">
        <f>IF(AL1330&gt;0,AL1330/#REF!*100,"")</f>
        <v>#REF!</v>
      </c>
      <c r="AR1330" s="223" t="e">
        <f t="shared" si="2724"/>
        <v>#REF!</v>
      </c>
      <c r="AS1330" s="223" t="e">
        <f t="shared" si="2725"/>
        <v>#REF!</v>
      </c>
      <c r="AT1330" s="223" t="e">
        <f>IF(AO1330&gt;0,AO1330/#REF!*100,"")</f>
        <v>#REF!</v>
      </c>
    </row>
    <row r="1331" spans="1:46" ht="15" hidden="1" customHeight="1" outlineLevel="1" thickBot="1">
      <c r="A1331" s="2592" t="s">
        <v>40</v>
      </c>
      <c r="B1331" s="2563" t="s">
        <v>22</v>
      </c>
      <c r="C1331" s="502" t="s">
        <v>302</v>
      </c>
      <c r="D1331" s="23"/>
      <c r="E1331" s="23"/>
      <c r="F1331" s="23"/>
      <c r="G1331" s="141"/>
      <c r="H1331" s="141"/>
      <c r="I1331" s="141"/>
      <c r="J1331" s="141"/>
      <c r="K1331" s="141"/>
      <c r="L1331" s="45">
        <f>SUM(M1331:P1331)</f>
        <v>0</v>
      </c>
      <c r="M1331" s="143"/>
      <c r="N1331" s="26"/>
      <c r="O1331" s="26"/>
      <c r="P1331" s="52"/>
      <c r="Q1331" s="756"/>
      <c r="R1331" s="756"/>
      <c r="S1331" s="756"/>
      <c r="T1331" s="756"/>
      <c r="U1331" s="67"/>
      <c r="V1331" s="126"/>
      <c r="W1331" s="24"/>
      <c r="X1331" s="24"/>
      <c r="Y1331" s="24"/>
      <c r="Z1331" s="45">
        <f>SUM(AA1331:AD1331)</f>
        <v>0</v>
      </c>
      <c r="AA1331" s="143"/>
      <c r="AB1331" s="26"/>
      <c r="AC1331" s="26"/>
      <c r="AD1331" s="52"/>
      <c r="AE1331" s="67"/>
      <c r="AF1331" s="126"/>
      <c r="AG1331" s="24"/>
      <c r="AH1331" s="24"/>
      <c r="AI1331" s="24"/>
      <c r="AJ1331" s="44"/>
      <c r="AK1331" s="19" t="e">
        <f>#REF!-U1331</f>
        <v>#REF!</v>
      </c>
      <c r="AL1331" s="19" t="e">
        <f>#REF!-#REF!</f>
        <v>#REF!</v>
      </c>
      <c r="AM1331" s="19" t="e">
        <f>Q1331-#REF!</f>
        <v>#REF!</v>
      </c>
      <c r="AN1331" s="19" t="e">
        <f>R1331-#REF!</f>
        <v>#REF!</v>
      </c>
      <c r="AO1331" s="19" t="e">
        <f>#REF!-#REF!</f>
        <v>#REF!</v>
      </c>
      <c r="AP1331" s="223" t="e">
        <f>IF(AK1331&gt;0,AK1331/#REF!*100,"")</f>
        <v>#REF!</v>
      </c>
      <c r="AQ1331" s="223" t="e">
        <f>IF(AL1331&gt;0,AL1331/#REF!*100,"")</f>
        <v>#REF!</v>
      </c>
      <c r="AR1331" s="223" t="e">
        <f t="shared" si="2724"/>
        <v>#REF!</v>
      </c>
      <c r="AS1331" s="223" t="e">
        <f t="shared" si="2725"/>
        <v>#REF!</v>
      </c>
      <c r="AT1331" s="223" t="e">
        <f>IF(AO1331&gt;0,AO1331/#REF!*100,"")</f>
        <v>#REF!</v>
      </c>
    </row>
    <row r="1332" spans="1:46" ht="15" hidden="1" customHeight="1" outlineLevel="1" thickBot="1">
      <c r="A1332" s="2593"/>
      <c r="B1332" s="2564"/>
      <c r="C1332" s="503" t="s">
        <v>81</v>
      </c>
      <c r="D1332" s="27"/>
      <c r="E1332" s="27"/>
      <c r="F1332" s="27"/>
      <c r="G1332" s="146"/>
      <c r="H1332" s="146"/>
      <c r="I1332" s="146"/>
      <c r="J1332" s="146"/>
      <c r="K1332" s="146"/>
      <c r="L1332" s="29">
        <f t="shared" ref="L1332:P1332" si="2768">IF(L1315&gt;0,L1331/L1315*100,)</f>
        <v>0</v>
      </c>
      <c r="M1332" s="29">
        <f t="shared" si="2768"/>
        <v>0</v>
      </c>
      <c r="N1332" s="29">
        <f t="shared" si="2768"/>
        <v>0</v>
      </c>
      <c r="O1332" s="29">
        <f t="shared" si="2768"/>
        <v>0</v>
      </c>
      <c r="P1332" s="54">
        <f t="shared" si="2768"/>
        <v>0</v>
      </c>
      <c r="Q1332" s="756"/>
      <c r="R1332" s="756"/>
      <c r="S1332" s="756"/>
      <c r="T1332" s="756"/>
      <c r="U1332" s="20">
        <f t="shared" ref="U1332" si="2769">U1331*0.85*1.45/1000</f>
        <v>0</v>
      </c>
      <c r="V1332" s="136">
        <f>V1331*0.85*1.45/1000</f>
        <v>0</v>
      </c>
      <c r="W1332" s="20">
        <f>W1331*0.85*1.45/1000</f>
        <v>0</v>
      </c>
      <c r="X1332" s="20">
        <f>X1331*0.85*1.45/1000</f>
        <v>0</v>
      </c>
      <c r="Y1332" s="20">
        <f>Y1331*0.85*1.45/1000</f>
        <v>0</v>
      </c>
      <c r="Z1332" s="29">
        <f t="shared" ref="Z1332:AD1332" si="2770">IF(Z1315&gt;0,Z1331/Z1315*100,)</f>
        <v>0</v>
      </c>
      <c r="AA1332" s="29">
        <f t="shared" si="2770"/>
        <v>0</v>
      </c>
      <c r="AB1332" s="29">
        <f t="shared" si="2770"/>
        <v>0</v>
      </c>
      <c r="AC1332" s="29">
        <f t="shared" si="2770"/>
        <v>0</v>
      </c>
      <c r="AD1332" s="54">
        <f t="shared" si="2770"/>
        <v>0</v>
      </c>
      <c r="AE1332" s="20">
        <f t="shared" ref="AE1332" si="2771">AE1331*0.85*1.45/1000</f>
        <v>0</v>
      </c>
      <c r="AF1332" s="136">
        <f>AF1331*0.85*1.45/1000</f>
        <v>0</v>
      </c>
      <c r="AG1332" s="20">
        <f>AG1331*0.85*1.45/1000</f>
        <v>0</v>
      </c>
      <c r="AH1332" s="20">
        <f>AH1331*0.85*1.45/1000</f>
        <v>0</v>
      </c>
      <c r="AI1332" s="20">
        <f>AI1331*0.85*1.45/1000</f>
        <v>0</v>
      </c>
      <c r="AJ1332" s="19"/>
      <c r="AK1332" s="19" t="e">
        <f>#REF!-U1332</f>
        <v>#REF!</v>
      </c>
      <c r="AL1332" s="19" t="e">
        <f>#REF!-#REF!</f>
        <v>#REF!</v>
      </c>
      <c r="AM1332" s="19" t="e">
        <f>Q1332-#REF!</f>
        <v>#REF!</v>
      </c>
      <c r="AN1332" s="19" t="e">
        <f>R1332-#REF!</f>
        <v>#REF!</v>
      </c>
      <c r="AO1332" s="19" t="e">
        <f>#REF!-#REF!</f>
        <v>#REF!</v>
      </c>
      <c r="AP1332" s="223" t="e">
        <f>IF(AK1332&gt;0,AK1332/#REF!*100,"")</f>
        <v>#REF!</v>
      </c>
      <c r="AQ1332" s="223" t="e">
        <f>IF(AL1332&gt;0,AL1332/#REF!*100,"")</f>
        <v>#REF!</v>
      </c>
      <c r="AR1332" s="223" t="e">
        <f t="shared" si="2724"/>
        <v>#REF!</v>
      </c>
      <c r="AS1332" s="223" t="e">
        <f t="shared" si="2725"/>
        <v>#REF!</v>
      </c>
      <c r="AT1332" s="223" t="e">
        <f>IF(AO1332&gt;0,AO1332/#REF!*100,"")</f>
        <v>#REF!</v>
      </c>
    </row>
    <row r="1333" spans="1:46" ht="15" hidden="1" customHeight="1" outlineLevel="1" thickBot="1">
      <c r="A1333" s="2592" t="s">
        <v>41</v>
      </c>
      <c r="B1333" s="2563" t="s">
        <v>23</v>
      </c>
      <c r="C1333" s="502" t="s">
        <v>302</v>
      </c>
      <c r="D1333" s="23"/>
      <c r="E1333" s="23"/>
      <c r="F1333" s="23"/>
      <c r="G1333" s="141"/>
      <c r="H1333" s="141"/>
      <c r="I1333" s="141"/>
      <c r="J1333" s="141"/>
      <c r="K1333" s="141"/>
      <c r="L1333" s="45">
        <f>SUM(M1333:P1333)</f>
        <v>0</v>
      </c>
      <c r="M1333" s="143"/>
      <c r="N1333" s="26"/>
      <c r="O1333" s="26"/>
      <c r="P1333" s="52"/>
      <c r="Q1333" s="756"/>
      <c r="R1333" s="756"/>
      <c r="S1333" s="756"/>
      <c r="T1333" s="756"/>
      <c r="U1333" s="67"/>
      <c r="V1333" s="126"/>
      <c r="W1333" s="24"/>
      <c r="X1333" s="24"/>
      <c r="Y1333" s="24"/>
      <c r="Z1333" s="45">
        <f>SUM(AA1333:AD1333)</f>
        <v>0</v>
      </c>
      <c r="AA1333" s="143"/>
      <c r="AB1333" s="26"/>
      <c r="AC1333" s="26"/>
      <c r="AD1333" s="52"/>
      <c r="AE1333" s="67"/>
      <c r="AF1333" s="126"/>
      <c r="AG1333" s="24"/>
      <c r="AH1333" s="24"/>
      <c r="AI1333" s="24"/>
      <c r="AJ1333" s="44"/>
      <c r="AK1333" s="19" t="e">
        <f>#REF!-U1333</f>
        <v>#REF!</v>
      </c>
      <c r="AL1333" s="19" t="e">
        <f>#REF!-#REF!</f>
        <v>#REF!</v>
      </c>
      <c r="AM1333" s="19" t="e">
        <f>Q1333-#REF!</f>
        <v>#REF!</v>
      </c>
      <c r="AN1333" s="19" t="e">
        <f>R1333-#REF!</f>
        <v>#REF!</v>
      </c>
      <c r="AO1333" s="19" t="e">
        <f>#REF!-#REF!</f>
        <v>#REF!</v>
      </c>
      <c r="AP1333" s="223" t="e">
        <f>IF(AK1333&gt;0,AK1333/#REF!*100,"")</f>
        <v>#REF!</v>
      </c>
      <c r="AQ1333" s="223" t="e">
        <f>IF(AL1333&gt;0,AL1333/#REF!*100,"")</f>
        <v>#REF!</v>
      </c>
      <c r="AR1333" s="223" t="e">
        <f t="shared" si="2724"/>
        <v>#REF!</v>
      </c>
      <c r="AS1333" s="223" t="e">
        <f t="shared" si="2725"/>
        <v>#REF!</v>
      </c>
      <c r="AT1333" s="223" t="e">
        <f>IF(AO1333&gt;0,AO1333/#REF!*100,"")</f>
        <v>#REF!</v>
      </c>
    </row>
    <row r="1334" spans="1:46" ht="15" hidden="1" customHeight="1" outlineLevel="1" thickBot="1">
      <c r="A1334" s="2593"/>
      <c r="B1334" s="2564"/>
      <c r="C1334" s="503" t="s">
        <v>82</v>
      </c>
      <c r="D1334" s="27"/>
      <c r="E1334" s="27"/>
      <c r="F1334" s="27"/>
      <c r="G1334" s="146"/>
      <c r="H1334" s="146"/>
      <c r="I1334" s="146"/>
      <c r="J1334" s="146"/>
      <c r="K1334" s="146"/>
      <c r="L1334" s="29">
        <f t="shared" ref="L1334:P1334" si="2772">IF(L1319&gt;0,L1333/L1319*100,)</f>
        <v>0</v>
      </c>
      <c r="M1334" s="29">
        <f t="shared" si="2772"/>
        <v>0</v>
      </c>
      <c r="N1334" s="29">
        <f t="shared" si="2772"/>
        <v>0</v>
      </c>
      <c r="O1334" s="29">
        <f t="shared" si="2772"/>
        <v>0</v>
      </c>
      <c r="P1334" s="54">
        <f t="shared" si="2772"/>
        <v>0</v>
      </c>
      <c r="Q1334" s="756"/>
      <c r="R1334" s="756"/>
      <c r="S1334" s="756"/>
      <c r="T1334" s="756"/>
      <c r="U1334" s="67"/>
      <c r="V1334" s="126"/>
      <c r="W1334" s="24"/>
      <c r="X1334" s="24"/>
      <c r="Y1334" s="24"/>
      <c r="Z1334" s="29">
        <f t="shared" ref="Z1334:AD1334" si="2773">IF(Z1319&gt;0,Z1333/Z1319*100,)</f>
        <v>0</v>
      </c>
      <c r="AA1334" s="29">
        <f t="shared" si="2773"/>
        <v>0</v>
      </c>
      <c r="AB1334" s="29">
        <f t="shared" si="2773"/>
        <v>0</v>
      </c>
      <c r="AC1334" s="29">
        <f t="shared" si="2773"/>
        <v>0</v>
      </c>
      <c r="AD1334" s="54">
        <f t="shared" si="2773"/>
        <v>0</v>
      </c>
      <c r="AE1334" s="67"/>
      <c r="AF1334" s="126"/>
      <c r="AG1334" s="24"/>
      <c r="AH1334" s="24"/>
      <c r="AI1334" s="24"/>
      <c r="AJ1334" s="44"/>
      <c r="AK1334" s="19" t="e">
        <f>#REF!-U1334</f>
        <v>#REF!</v>
      </c>
      <c r="AL1334" s="19" t="e">
        <f>#REF!-#REF!</f>
        <v>#REF!</v>
      </c>
      <c r="AM1334" s="19" t="e">
        <f>Q1334-#REF!</f>
        <v>#REF!</v>
      </c>
      <c r="AN1334" s="19" t="e">
        <f>R1334-#REF!</f>
        <v>#REF!</v>
      </c>
      <c r="AO1334" s="19" t="e">
        <f>#REF!-#REF!</f>
        <v>#REF!</v>
      </c>
      <c r="AP1334" s="223" t="e">
        <f>IF(AK1334&gt;0,AK1334/#REF!*100,"")</f>
        <v>#REF!</v>
      </c>
      <c r="AQ1334" s="223" t="e">
        <f>IF(AL1334&gt;0,AL1334/#REF!*100,"")</f>
        <v>#REF!</v>
      </c>
      <c r="AR1334" s="223" t="e">
        <f t="shared" si="2724"/>
        <v>#REF!</v>
      </c>
      <c r="AS1334" s="223" t="e">
        <f t="shared" si="2725"/>
        <v>#REF!</v>
      </c>
      <c r="AT1334" s="223" t="e">
        <f>IF(AO1334&gt;0,AO1334/#REF!*100,"")</f>
        <v>#REF!</v>
      </c>
    </row>
    <row r="1335" spans="1:46" ht="15" hidden="1" customHeight="1" outlineLevel="1" thickBot="1">
      <c r="A1335" s="2585">
        <v>6</v>
      </c>
      <c r="B1335" s="2567" t="s">
        <v>99</v>
      </c>
      <c r="C1335" s="504" t="s">
        <v>305</v>
      </c>
      <c r="D1335" s="31"/>
      <c r="E1335" s="31"/>
      <c r="F1335" s="31"/>
      <c r="G1335" s="145"/>
      <c r="H1335" s="145"/>
      <c r="I1335" s="145"/>
      <c r="J1335" s="145"/>
      <c r="K1335" s="145"/>
      <c r="L1335" s="20">
        <f t="shared" ref="L1335:P1335" si="2774">L1339+L1343+L1347+L1352</f>
        <v>0</v>
      </c>
      <c r="M1335" s="136">
        <f t="shared" si="2774"/>
        <v>0</v>
      </c>
      <c r="N1335" s="20">
        <f t="shared" si="2774"/>
        <v>0</v>
      </c>
      <c r="O1335" s="20">
        <f t="shared" si="2774"/>
        <v>0</v>
      </c>
      <c r="P1335" s="55">
        <f t="shared" si="2774"/>
        <v>0</v>
      </c>
      <c r="Q1335" s="756"/>
      <c r="R1335" s="756"/>
      <c r="S1335" s="756"/>
      <c r="T1335" s="756"/>
      <c r="U1335" s="67"/>
      <c r="V1335" s="126"/>
      <c r="W1335" s="24"/>
      <c r="X1335" s="24"/>
      <c r="Y1335" s="24"/>
      <c r="Z1335" s="20">
        <f t="shared" ref="Z1335:AD1335" si="2775">Z1339+Z1343+Z1347+Z1352</f>
        <v>0</v>
      </c>
      <c r="AA1335" s="136">
        <f t="shared" si="2775"/>
        <v>0</v>
      </c>
      <c r="AB1335" s="20">
        <f t="shared" si="2775"/>
        <v>0</v>
      </c>
      <c r="AC1335" s="20">
        <f t="shared" si="2775"/>
        <v>0</v>
      </c>
      <c r="AD1335" s="55">
        <f t="shared" si="2775"/>
        <v>0</v>
      </c>
      <c r="AE1335" s="67"/>
      <c r="AF1335" s="126"/>
      <c r="AG1335" s="24"/>
      <c r="AH1335" s="24"/>
      <c r="AI1335" s="24"/>
      <c r="AJ1335" s="44"/>
      <c r="AK1335" s="19" t="e">
        <f>#REF!-U1335</f>
        <v>#REF!</v>
      </c>
      <c r="AL1335" s="19" t="e">
        <f>#REF!-#REF!</f>
        <v>#REF!</v>
      </c>
      <c r="AM1335" s="19" t="e">
        <f>Q1335-#REF!</f>
        <v>#REF!</v>
      </c>
      <c r="AN1335" s="19" t="e">
        <f>R1335-#REF!</f>
        <v>#REF!</v>
      </c>
      <c r="AO1335" s="19" t="e">
        <f>#REF!-#REF!</f>
        <v>#REF!</v>
      </c>
      <c r="AP1335" s="223" t="e">
        <f>IF(AK1335&gt;0,AK1335/#REF!*100,"")</f>
        <v>#REF!</v>
      </c>
      <c r="AQ1335" s="223" t="e">
        <f>IF(AL1335&gt;0,AL1335/#REF!*100,"")</f>
        <v>#REF!</v>
      </c>
      <c r="AR1335" s="223" t="e">
        <f t="shared" si="2724"/>
        <v>#REF!</v>
      </c>
      <c r="AS1335" s="223" t="e">
        <f t="shared" si="2725"/>
        <v>#REF!</v>
      </c>
      <c r="AT1335" s="223" t="e">
        <f>IF(AO1335&gt;0,AO1335/#REF!*100,"")</f>
        <v>#REF!</v>
      </c>
    </row>
    <row r="1336" spans="1:46" ht="15" hidden="1" customHeight="1" outlineLevel="1" thickBot="1">
      <c r="A1336" s="2590"/>
      <c r="B1336" s="2568"/>
      <c r="C1336" s="504" t="s">
        <v>277</v>
      </c>
      <c r="D1336" s="31"/>
      <c r="E1336" s="31"/>
      <c r="F1336" s="31"/>
      <c r="G1336" s="145"/>
      <c r="H1336" s="145"/>
      <c r="I1336" s="145"/>
      <c r="J1336" s="145"/>
      <c r="K1336" s="145"/>
      <c r="L1336" s="20">
        <f t="shared" ref="L1336:P1336" si="2776">L1338+L1342+L1346+L1351</f>
        <v>0</v>
      </c>
      <c r="M1336" s="136">
        <f t="shared" si="2776"/>
        <v>0</v>
      </c>
      <c r="N1336" s="20">
        <f t="shared" si="2776"/>
        <v>0</v>
      </c>
      <c r="O1336" s="20">
        <f t="shared" si="2776"/>
        <v>0</v>
      </c>
      <c r="P1336" s="55">
        <f t="shared" si="2776"/>
        <v>0</v>
      </c>
      <c r="Q1336" s="756"/>
      <c r="R1336" s="756"/>
      <c r="S1336" s="756"/>
      <c r="T1336" s="756"/>
      <c r="U1336" s="20">
        <f t="shared" ref="U1336:Y1337" si="2777">U1339+U1342</f>
        <v>0</v>
      </c>
      <c r="V1336" s="136">
        <f t="shared" si="2777"/>
        <v>0</v>
      </c>
      <c r="W1336" s="20">
        <f t="shared" si="2777"/>
        <v>0</v>
      </c>
      <c r="X1336" s="20">
        <f t="shared" si="2777"/>
        <v>0</v>
      </c>
      <c r="Y1336" s="20">
        <f t="shared" si="2777"/>
        <v>0</v>
      </c>
      <c r="Z1336" s="20">
        <f t="shared" ref="Z1336:AD1336" si="2778">Z1338+Z1342+Z1346+Z1351</f>
        <v>0</v>
      </c>
      <c r="AA1336" s="136">
        <f t="shared" si="2778"/>
        <v>0</v>
      </c>
      <c r="AB1336" s="20">
        <f t="shared" si="2778"/>
        <v>0</v>
      </c>
      <c r="AC1336" s="20">
        <f t="shared" si="2778"/>
        <v>0</v>
      </c>
      <c r="AD1336" s="55">
        <f t="shared" si="2778"/>
        <v>0</v>
      </c>
      <c r="AE1336" s="20">
        <f t="shared" ref="AE1336:AI1336" si="2779">AE1339+AE1342</f>
        <v>0</v>
      </c>
      <c r="AF1336" s="136">
        <f t="shared" si="2779"/>
        <v>0</v>
      </c>
      <c r="AG1336" s="20">
        <f t="shared" si="2779"/>
        <v>0</v>
      </c>
      <c r="AH1336" s="20">
        <f t="shared" si="2779"/>
        <v>0</v>
      </c>
      <c r="AI1336" s="20">
        <f t="shared" si="2779"/>
        <v>0</v>
      </c>
      <c r="AJ1336" s="19"/>
      <c r="AK1336" s="19" t="e">
        <f>#REF!-U1336</f>
        <v>#REF!</v>
      </c>
      <c r="AL1336" s="19" t="e">
        <f>#REF!-#REF!</f>
        <v>#REF!</v>
      </c>
      <c r="AM1336" s="19" t="e">
        <f>Q1336-#REF!</f>
        <v>#REF!</v>
      </c>
      <c r="AN1336" s="19" t="e">
        <f>R1336-#REF!</f>
        <v>#REF!</v>
      </c>
      <c r="AO1336" s="19" t="e">
        <f>#REF!-#REF!</f>
        <v>#REF!</v>
      </c>
      <c r="AP1336" s="223" t="e">
        <f>IF(AK1336&gt;0,AK1336/#REF!*100,"")</f>
        <v>#REF!</v>
      </c>
      <c r="AQ1336" s="223" t="e">
        <f>IF(AL1336&gt;0,AL1336/#REF!*100,"")</f>
        <v>#REF!</v>
      </c>
      <c r="AR1336" s="223" t="e">
        <f t="shared" ref="AR1336:AR1343" si="2780">IF(AM1336&gt;0,AM1336/Q1336*100,"")</f>
        <v>#REF!</v>
      </c>
      <c r="AS1336" s="223" t="e">
        <f t="shared" ref="AS1336:AS1343" si="2781">IF(AN1336&gt;0,AN1336/R1336*100,"")</f>
        <v>#REF!</v>
      </c>
      <c r="AT1336" s="223" t="e">
        <f>IF(AO1336&gt;0,AO1336/#REF!*100,"")</f>
        <v>#REF!</v>
      </c>
    </row>
    <row r="1337" spans="1:46" ht="15" hidden="1" customHeight="1" outlineLevel="1" thickBot="1">
      <c r="A1337" s="2591" t="s">
        <v>83</v>
      </c>
      <c r="B1337" s="2560" t="s">
        <v>113</v>
      </c>
      <c r="C1337" s="504" t="s">
        <v>302</v>
      </c>
      <c r="D1337" s="32"/>
      <c r="E1337" s="32"/>
      <c r="F1337" s="32"/>
      <c r="G1337" s="144"/>
      <c r="H1337" s="144"/>
      <c r="I1337" s="144"/>
      <c r="J1337" s="144"/>
      <c r="K1337" s="144"/>
      <c r="L1337" s="20">
        <f>SUM(M1337:P1337)</f>
        <v>0</v>
      </c>
      <c r="M1337" s="126"/>
      <c r="N1337" s="24"/>
      <c r="O1337" s="24"/>
      <c r="P1337" s="51"/>
      <c r="Q1337" s="756"/>
      <c r="R1337" s="756"/>
      <c r="S1337" s="756"/>
      <c r="T1337" s="756"/>
      <c r="U1337" s="20">
        <f t="shared" si="2777"/>
        <v>0</v>
      </c>
      <c r="V1337" s="136">
        <f t="shared" si="2777"/>
        <v>0</v>
      </c>
      <c r="W1337" s="20">
        <f t="shared" si="2777"/>
        <v>0</v>
      </c>
      <c r="X1337" s="20">
        <f t="shared" si="2777"/>
        <v>0</v>
      </c>
      <c r="Y1337" s="20">
        <f t="shared" si="2777"/>
        <v>0</v>
      </c>
      <c r="Z1337" s="20">
        <f>SUM(AA1337:AD1337)</f>
        <v>0</v>
      </c>
      <c r="AA1337" s="126"/>
      <c r="AB1337" s="24"/>
      <c r="AC1337" s="24"/>
      <c r="AD1337" s="51"/>
      <c r="AE1337" s="20">
        <f t="shared" ref="AE1337:AI1337" si="2782">AE1340+AE1343</f>
        <v>0</v>
      </c>
      <c r="AF1337" s="136">
        <f t="shared" si="2782"/>
        <v>0</v>
      </c>
      <c r="AG1337" s="20">
        <f t="shared" si="2782"/>
        <v>0</v>
      </c>
      <c r="AH1337" s="20">
        <f t="shared" si="2782"/>
        <v>0</v>
      </c>
      <c r="AI1337" s="20">
        <f t="shared" si="2782"/>
        <v>0</v>
      </c>
      <c r="AJ1337" s="19"/>
      <c r="AK1337" s="19" t="e">
        <f>#REF!-U1337</f>
        <v>#REF!</v>
      </c>
      <c r="AL1337" s="19" t="e">
        <f>#REF!-#REF!</f>
        <v>#REF!</v>
      </c>
      <c r="AM1337" s="19" t="e">
        <f>Q1337-#REF!</f>
        <v>#REF!</v>
      </c>
      <c r="AN1337" s="19" t="e">
        <f>R1337-#REF!</f>
        <v>#REF!</v>
      </c>
      <c r="AO1337" s="19" t="e">
        <f>#REF!-#REF!</f>
        <v>#REF!</v>
      </c>
      <c r="AP1337" s="223" t="e">
        <f>IF(AK1337&gt;0,AK1337/#REF!*100,"")</f>
        <v>#REF!</v>
      </c>
      <c r="AQ1337" s="223" t="e">
        <f>IF(AL1337&gt;0,AL1337/#REF!*100,"")</f>
        <v>#REF!</v>
      </c>
      <c r="AR1337" s="223" t="e">
        <f t="shared" si="2780"/>
        <v>#REF!</v>
      </c>
      <c r="AS1337" s="223" t="e">
        <f t="shared" si="2781"/>
        <v>#REF!</v>
      </c>
      <c r="AT1337" s="223" t="e">
        <f>IF(AO1337&gt;0,AO1337/#REF!*100,"")</f>
        <v>#REF!</v>
      </c>
    </row>
    <row r="1338" spans="1:46" ht="15" hidden="1" customHeight="1" outlineLevel="1" thickBot="1">
      <c r="A1338" s="2591"/>
      <c r="B1338" s="2560"/>
      <c r="C1338" s="504" t="s">
        <v>277</v>
      </c>
      <c r="D1338" s="32"/>
      <c r="E1338" s="32"/>
      <c r="F1338" s="32"/>
      <c r="G1338" s="144"/>
      <c r="H1338" s="144"/>
      <c r="I1338" s="144"/>
      <c r="J1338" s="144"/>
      <c r="K1338" s="144"/>
      <c r="L1338" s="20">
        <f t="shared" ref="L1338:P1338" si="2783">0.12*L1337</f>
        <v>0</v>
      </c>
      <c r="M1338" s="136">
        <f t="shared" si="2783"/>
        <v>0</v>
      </c>
      <c r="N1338" s="20">
        <f t="shared" si="2783"/>
        <v>0</v>
      </c>
      <c r="O1338" s="20">
        <f t="shared" si="2783"/>
        <v>0</v>
      </c>
      <c r="P1338" s="55">
        <f t="shared" si="2783"/>
        <v>0</v>
      </c>
      <c r="Q1338" s="756"/>
      <c r="R1338" s="756"/>
      <c r="S1338" s="756"/>
      <c r="T1338" s="756"/>
      <c r="U1338" s="67"/>
      <c r="V1338" s="126"/>
      <c r="W1338" s="24"/>
      <c r="X1338" s="24"/>
      <c r="Y1338" s="24"/>
      <c r="Z1338" s="20">
        <f t="shared" ref="Z1338:AD1338" si="2784">0.12*Z1337</f>
        <v>0</v>
      </c>
      <c r="AA1338" s="136">
        <f t="shared" si="2784"/>
        <v>0</v>
      </c>
      <c r="AB1338" s="20">
        <f t="shared" si="2784"/>
        <v>0</v>
      </c>
      <c r="AC1338" s="20">
        <f t="shared" si="2784"/>
        <v>0</v>
      </c>
      <c r="AD1338" s="55">
        <f t="shared" si="2784"/>
        <v>0</v>
      </c>
      <c r="AE1338" s="67"/>
      <c r="AF1338" s="126"/>
      <c r="AG1338" s="24"/>
      <c r="AH1338" s="24"/>
      <c r="AI1338" s="24"/>
      <c r="AJ1338" s="44"/>
      <c r="AK1338" s="19" t="e">
        <f>#REF!-U1338</f>
        <v>#REF!</v>
      </c>
      <c r="AL1338" s="19" t="e">
        <f>#REF!-#REF!</f>
        <v>#REF!</v>
      </c>
      <c r="AM1338" s="19" t="e">
        <f>Q1338-#REF!</f>
        <v>#REF!</v>
      </c>
      <c r="AN1338" s="19" t="e">
        <f>R1338-#REF!</f>
        <v>#REF!</v>
      </c>
      <c r="AO1338" s="19" t="e">
        <f>#REF!-#REF!</f>
        <v>#REF!</v>
      </c>
      <c r="AP1338" s="223" t="e">
        <f>IF(AK1338&gt;0,AK1338/#REF!*100,"")</f>
        <v>#REF!</v>
      </c>
      <c r="AQ1338" s="223" t="e">
        <f>IF(AL1338&gt;0,AL1338/#REF!*100,"")</f>
        <v>#REF!</v>
      </c>
      <c r="AR1338" s="223" t="e">
        <f t="shared" si="2780"/>
        <v>#REF!</v>
      </c>
      <c r="AS1338" s="223" t="e">
        <f t="shared" si="2781"/>
        <v>#REF!</v>
      </c>
      <c r="AT1338" s="223" t="e">
        <f>IF(AO1338&gt;0,AO1338/#REF!*100,"")</f>
        <v>#REF!</v>
      </c>
    </row>
    <row r="1339" spans="1:46" ht="15" hidden="1" customHeight="1" outlineLevel="1" thickBot="1">
      <c r="A1339" s="2584"/>
      <c r="B1339" s="2560"/>
      <c r="C1339" s="504" t="s">
        <v>305</v>
      </c>
      <c r="D1339" s="32"/>
      <c r="E1339" s="32"/>
      <c r="F1339" s="32"/>
      <c r="G1339" s="144"/>
      <c r="H1339" s="144"/>
      <c r="I1339" s="144"/>
      <c r="J1339" s="144"/>
      <c r="K1339" s="144"/>
      <c r="L1339" s="20">
        <f>SUM(M1339:P1339)</f>
        <v>0</v>
      </c>
      <c r="M1339" s="126"/>
      <c r="N1339" s="24"/>
      <c r="O1339" s="24"/>
      <c r="P1339" s="51"/>
      <c r="Q1339" s="756"/>
      <c r="R1339" s="756"/>
      <c r="S1339" s="756"/>
      <c r="T1339" s="756"/>
      <c r="U1339" s="20">
        <f t="shared" ref="U1339" si="2785">1.154*U1338/1000</f>
        <v>0</v>
      </c>
      <c r="V1339" s="136">
        <f>1.154*V1338/1000</f>
        <v>0</v>
      </c>
      <c r="W1339" s="20">
        <f>1.154*W1338/1000</f>
        <v>0</v>
      </c>
      <c r="X1339" s="20">
        <f>1.154*X1338/1000</f>
        <v>0</v>
      </c>
      <c r="Y1339" s="20">
        <f>1.154*Y1338/1000</f>
        <v>0</v>
      </c>
      <c r="Z1339" s="20">
        <f>SUM(AA1339:AD1339)</f>
        <v>0</v>
      </c>
      <c r="AA1339" s="126"/>
      <c r="AB1339" s="24"/>
      <c r="AC1339" s="24"/>
      <c r="AD1339" s="51"/>
      <c r="AE1339" s="20">
        <f t="shared" ref="AE1339" si="2786">1.154*AE1338/1000</f>
        <v>0</v>
      </c>
      <c r="AF1339" s="136">
        <f>1.154*AF1338/1000</f>
        <v>0</v>
      </c>
      <c r="AG1339" s="20">
        <f>1.154*AG1338/1000</f>
        <v>0</v>
      </c>
      <c r="AH1339" s="20">
        <f>1.154*AH1338/1000</f>
        <v>0</v>
      </c>
      <c r="AI1339" s="20">
        <f>1.154*AI1338/1000</f>
        <v>0</v>
      </c>
      <c r="AJ1339" s="19"/>
      <c r="AK1339" s="19" t="e">
        <f>#REF!-U1339</f>
        <v>#REF!</v>
      </c>
      <c r="AL1339" s="19" t="e">
        <f>#REF!-#REF!</f>
        <v>#REF!</v>
      </c>
      <c r="AM1339" s="19" t="e">
        <f>Q1339-#REF!</f>
        <v>#REF!</v>
      </c>
      <c r="AN1339" s="19" t="e">
        <f>R1339-#REF!</f>
        <v>#REF!</v>
      </c>
      <c r="AO1339" s="19" t="e">
        <f>#REF!-#REF!</f>
        <v>#REF!</v>
      </c>
      <c r="AP1339" s="223" t="e">
        <f>IF(AK1339&gt;0,AK1339/#REF!*100,"")</f>
        <v>#REF!</v>
      </c>
      <c r="AQ1339" s="223" t="e">
        <f>IF(AL1339&gt;0,AL1339/#REF!*100,"")</f>
        <v>#REF!</v>
      </c>
      <c r="AR1339" s="223" t="e">
        <f t="shared" si="2780"/>
        <v>#REF!</v>
      </c>
      <c r="AS1339" s="223" t="e">
        <f t="shared" si="2781"/>
        <v>#REF!</v>
      </c>
      <c r="AT1339" s="223" t="e">
        <f>IF(AO1339&gt;0,AO1339/#REF!*100,"")</f>
        <v>#REF!</v>
      </c>
    </row>
    <row r="1340" spans="1:46" ht="15" hidden="1" customHeight="1" outlineLevel="1" thickBot="1">
      <c r="A1340" s="2584"/>
      <c r="B1340" s="2560"/>
      <c r="C1340" s="504" t="s">
        <v>304</v>
      </c>
      <c r="D1340" s="32"/>
      <c r="E1340" s="32"/>
      <c r="F1340" s="32"/>
      <c r="G1340" s="144"/>
      <c r="H1340" s="144"/>
      <c r="I1340" s="144"/>
      <c r="J1340" s="144"/>
      <c r="K1340" s="144"/>
      <c r="L1340" s="33"/>
      <c r="M1340" s="126"/>
      <c r="N1340" s="24"/>
      <c r="O1340" s="24"/>
      <c r="P1340" s="51"/>
      <c r="Q1340" s="756"/>
      <c r="R1340" s="756"/>
      <c r="S1340" s="756"/>
      <c r="T1340" s="756"/>
      <c r="U1340" s="67"/>
      <c r="V1340" s="126"/>
      <c r="W1340" s="24"/>
      <c r="X1340" s="24"/>
      <c r="Y1340" s="24"/>
      <c r="Z1340" s="33"/>
      <c r="AA1340" s="126"/>
      <c r="AB1340" s="24"/>
      <c r="AC1340" s="24"/>
      <c r="AD1340" s="51"/>
      <c r="AE1340" s="67"/>
      <c r="AF1340" s="126"/>
      <c r="AG1340" s="24"/>
      <c r="AH1340" s="24"/>
      <c r="AI1340" s="24"/>
      <c r="AJ1340" s="44"/>
      <c r="AK1340" s="19" t="e">
        <f>#REF!-U1340</f>
        <v>#REF!</v>
      </c>
      <c r="AL1340" s="19" t="e">
        <f>#REF!-#REF!</f>
        <v>#REF!</v>
      </c>
      <c r="AM1340" s="19" t="e">
        <f>Q1340-#REF!</f>
        <v>#REF!</v>
      </c>
      <c r="AN1340" s="19" t="e">
        <f>R1340-#REF!</f>
        <v>#REF!</v>
      </c>
      <c r="AO1340" s="19" t="e">
        <f>#REF!-#REF!</f>
        <v>#REF!</v>
      </c>
      <c r="AP1340" s="223" t="e">
        <f>IF(AK1340&gt;0,AK1340/#REF!*100,"")</f>
        <v>#REF!</v>
      </c>
      <c r="AQ1340" s="223" t="e">
        <f>IF(AL1340&gt;0,AL1340/#REF!*100,"")</f>
        <v>#REF!</v>
      </c>
      <c r="AR1340" s="223" t="e">
        <f t="shared" si="2780"/>
        <v>#REF!</v>
      </c>
      <c r="AS1340" s="223" t="e">
        <f t="shared" si="2781"/>
        <v>#REF!</v>
      </c>
      <c r="AT1340" s="223" t="e">
        <f>IF(AO1340&gt;0,AO1340/#REF!*100,"")</f>
        <v>#REF!</v>
      </c>
    </row>
    <row r="1341" spans="1:46" ht="15" hidden="1" customHeight="1" outlineLevel="1" thickBot="1">
      <c r="A1341" s="2584" t="s">
        <v>84</v>
      </c>
      <c r="B1341" s="2560" t="s">
        <v>122</v>
      </c>
      <c r="C1341" s="504" t="s">
        <v>14</v>
      </c>
      <c r="D1341" s="32"/>
      <c r="E1341" s="32"/>
      <c r="F1341" s="32"/>
      <c r="G1341" s="144"/>
      <c r="H1341" s="144"/>
      <c r="I1341" s="144"/>
      <c r="J1341" s="144"/>
      <c r="K1341" s="144"/>
      <c r="L1341" s="20">
        <f>SUM(M1341:P1341)</f>
        <v>0</v>
      </c>
      <c r="M1341" s="126"/>
      <c r="N1341" s="24"/>
      <c r="O1341" s="24"/>
      <c r="P1341" s="51"/>
      <c r="Q1341" s="756"/>
      <c r="R1341" s="756"/>
      <c r="S1341" s="756"/>
      <c r="T1341" s="756"/>
      <c r="U1341" s="67"/>
      <c r="V1341" s="126"/>
      <c r="W1341" s="24"/>
      <c r="X1341" s="24"/>
      <c r="Y1341" s="24"/>
      <c r="Z1341" s="20">
        <f>SUM(AA1341:AD1341)</f>
        <v>0</v>
      </c>
      <c r="AA1341" s="126"/>
      <c r="AB1341" s="24"/>
      <c r="AC1341" s="24"/>
      <c r="AD1341" s="51"/>
      <c r="AE1341" s="67"/>
      <c r="AF1341" s="126"/>
      <c r="AG1341" s="24"/>
      <c r="AH1341" s="24"/>
      <c r="AI1341" s="24"/>
      <c r="AJ1341" s="44"/>
      <c r="AK1341" s="19" t="e">
        <f>#REF!-U1341</f>
        <v>#REF!</v>
      </c>
      <c r="AL1341" s="19" t="e">
        <f>#REF!-#REF!</f>
        <v>#REF!</v>
      </c>
      <c r="AM1341" s="19" t="e">
        <f>Q1341-#REF!</f>
        <v>#REF!</v>
      </c>
      <c r="AN1341" s="19" t="e">
        <f>R1341-#REF!</f>
        <v>#REF!</v>
      </c>
      <c r="AO1341" s="19" t="e">
        <f>#REF!-#REF!</f>
        <v>#REF!</v>
      </c>
      <c r="AP1341" s="223" t="e">
        <f>IF(AK1341&gt;0,AK1341/#REF!*100,"")</f>
        <v>#REF!</v>
      </c>
      <c r="AQ1341" s="223" t="e">
        <f>IF(AL1341&gt;0,AL1341/#REF!*100,"")</f>
        <v>#REF!</v>
      </c>
      <c r="AR1341" s="223" t="e">
        <f t="shared" si="2780"/>
        <v>#REF!</v>
      </c>
      <c r="AS1341" s="223" t="e">
        <f t="shared" si="2781"/>
        <v>#REF!</v>
      </c>
      <c r="AT1341" s="223" t="e">
        <f>IF(AO1341&gt;0,AO1341/#REF!*100,"")</f>
        <v>#REF!</v>
      </c>
    </row>
    <row r="1342" spans="1:46" ht="15" hidden="1" customHeight="1" outlineLevel="1" thickBot="1">
      <c r="A1342" s="2584"/>
      <c r="B1342" s="2560"/>
      <c r="C1342" s="504" t="s">
        <v>277</v>
      </c>
      <c r="D1342" s="32"/>
      <c r="E1342" s="32"/>
      <c r="F1342" s="32"/>
      <c r="G1342" s="144"/>
      <c r="H1342" s="144"/>
      <c r="I1342" s="144"/>
      <c r="J1342" s="144"/>
      <c r="K1342" s="144"/>
      <c r="L1342" s="20">
        <f t="shared" ref="L1342:P1342" si="2787">0.1429*L1341/1000</f>
        <v>0</v>
      </c>
      <c r="M1342" s="136">
        <f t="shared" si="2787"/>
        <v>0</v>
      </c>
      <c r="N1342" s="20">
        <f t="shared" si="2787"/>
        <v>0</v>
      </c>
      <c r="O1342" s="20">
        <f t="shared" si="2787"/>
        <v>0</v>
      </c>
      <c r="P1342" s="55">
        <f t="shared" si="2787"/>
        <v>0</v>
      </c>
      <c r="Q1342" s="756"/>
      <c r="R1342" s="756"/>
      <c r="S1342" s="756"/>
      <c r="T1342" s="756"/>
      <c r="U1342" s="20">
        <f t="shared" ref="U1342" si="2788">0.12*U1341</f>
        <v>0</v>
      </c>
      <c r="V1342" s="136">
        <f>0.12*V1341</f>
        <v>0</v>
      </c>
      <c r="W1342" s="20">
        <f>0.12*W1341</f>
        <v>0</v>
      </c>
      <c r="X1342" s="20">
        <f>0.12*X1341</f>
        <v>0</v>
      </c>
      <c r="Y1342" s="20">
        <f>0.12*Y1341</f>
        <v>0</v>
      </c>
      <c r="Z1342" s="20">
        <f t="shared" ref="Z1342:AD1342" si="2789">0.1429*Z1341/1000</f>
        <v>0</v>
      </c>
      <c r="AA1342" s="136">
        <f t="shared" si="2789"/>
        <v>0</v>
      </c>
      <c r="AB1342" s="20">
        <f t="shared" si="2789"/>
        <v>0</v>
      </c>
      <c r="AC1342" s="20">
        <f t="shared" si="2789"/>
        <v>0</v>
      </c>
      <c r="AD1342" s="55">
        <f t="shared" si="2789"/>
        <v>0</v>
      </c>
      <c r="AE1342" s="20">
        <f t="shared" ref="AE1342" si="2790">0.12*AE1341</f>
        <v>0</v>
      </c>
      <c r="AF1342" s="136">
        <f>0.12*AF1341</f>
        <v>0</v>
      </c>
      <c r="AG1342" s="20">
        <f>0.12*AG1341</f>
        <v>0</v>
      </c>
      <c r="AH1342" s="20">
        <f>0.12*AH1341</f>
        <v>0</v>
      </c>
      <c r="AI1342" s="20">
        <f>0.12*AI1341</f>
        <v>0</v>
      </c>
      <c r="AJ1342" s="19"/>
      <c r="AK1342" s="19" t="e">
        <f>#REF!-U1342</f>
        <v>#REF!</v>
      </c>
      <c r="AL1342" s="19" t="e">
        <f>#REF!-#REF!</f>
        <v>#REF!</v>
      </c>
      <c r="AM1342" s="19" t="e">
        <f>Q1342-#REF!</f>
        <v>#REF!</v>
      </c>
      <c r="AN1342" s="19" t="e">
        <f>R1342-#REF!</f>
        <v>#REF!</v>
      </c>
      <c r="AO1342" s="19" t="e">
        <f>#REF!-#REF!</f>
        <v>#REF!</v>
      </c>
      <c r="AP1342" s="223" t="e">
        <f>IF(AK1342&gt;0,AK1342/#REF!*100,"")</f>
        <v>#REF!</v>
      </c>
      <c r="AQ1342" s="223" t="e">
        <f>IF(AL1342&gt;0,AL1342/#REF!*100,"")</f>
        <v>#REF!</v>
      </c>
      <c r="AR1342" s="223" t="e">
        <f t="shared" si="2780"/>
        <v>#REF!</v>
      </c>
      <c r="AS1342" s="223" t="e">
        <f t="shared" si="2781"/>
        <v>#REF!</v>
      </c>
      <c r="AT1342" s="223" t="e">
        <f>IF(AO1342&gt;0,AO1342/#REF!*100,"")</f>
        <v>#REF!</v>
      </c>
    </row>
    <row r="1343" spans="1:46" ht="15" hidden="1" customHeight="1" outlineLevel="1" thickBot="1">
      <c r="A1343" s="2584"/>
      <c r="B1343" s="2560"/>
      <c r="C1343" s="504" t="s">
        <v>305</v>
      </c>
      <c r="D1343" s="32"/>
      <c r="E1343" s="32"/>
      <c r="F1343" s="32"/>
      <c r="G1343" s="144"/>
      <c r="H1343" s="144"/>
      <c r="I1343" s="144"/>
      <c r="J1343" s="144"/>
      <c r="K1343" s="144"/>
      <c r="L1343" s="20">
        <f>SUM(M1343:P1343)</f>
        <v>0</v>
      </c>
      <c r="M1343" s="126"/>
      <c r="N1343" s="24"/>
      <c r="O1343" s="24"/>
      <c r="P1343" s="51"/>
      <c r="Q1343" s="756"/>
      <c r="R1343" s="756"/>
      <c r="S1343" s="756"/>
      <c r="T1343" s="756"/>
      <c r="U1343" s="67"/>
      <c r="V1343" s="126"/>
      <c r="W1343" s="24"/>
      <c r="X1343" s="24"/>
      <c r="Y1343" s="24"/>
      <c r="Z1343" s="20">
        <f>SUM(AA1343:AD1343)</f>
        <v>0</v>
      </c>
      <c r="AA1343" s="126"/>
      <c r="AB1343" s="24"/>
      <c r="AC1343" s="24"/>
      <c r="AD1343" s="51"/>
      <c r="AE1343" s="67"/>
      <c r="AF1343" s="126"/>
      <c r="AG1343" s="24"/>
      <c r="AH1343" s="24"/>
      <c r="AI1343" s="24"/>
      <c r="AJ1343" s="44"/>
      <c r="AK1343" s="19" t="e">
        <f>#REF!-U1343</f>
        <v>#REF!</v>
      </c>
      <c r="AL1343" s="19" t="e">
        <f>#REF!-#REF!</f>
        <v>#REF!</v>
      </c>
      <c r="AM1343" s="19" t="e">
        <f>Q1343-#REF!</f>
        <v>#REF!</v>
      </c>
      <c r="AN1343" s="19" t="e">
        <f>R1343-#REF!</f>
        <v>#REF!</v>
      </c>
      <c r="AO1343" s="19" t="e">
        <f>#REF!-#REF!</f>
        <v>#REF!</v>
      </c>
      <c r="AP1343" s="223" t="e">
        <f>IF(AK1343&gt;0,AK1343/#REF!*100,"")</f>
        <v>#REF!</v>
      </c>
      <c r="AQ1343" s="223" t="e">
        <f>IF(AL1343&gt;0,AL1343/#REF!*100,"")</f>
        <v>#REF!</v>
      </c>
      <c r="AR1343" s="223" t="e">
        <f t="shared" si="2780"/>
        <v>#REF!</v>
      </c>
      <c r="AS1343" s="223" t="e">
        <f t="shared" si="2781"/>
        <v>#REF!</v>
      </c>
      <c r="AT1343" s="223" t="e">
        <f>IF(AO1343&gt;0,AO1343/#REF!*100,"")</f>
        <v>#REF!</v>
      </c>
    </row>
    <row r="1344" spans="1:46" ht="15" hidden="1" customHeight="1" outlineLevel="1" thickBot="1">
      <c r="A1344" s="2584"/>
      <c r="B1344" s="2560"/>
      <c r="C1344" s="504" t="s">
        <v>274</v>
      </c>
      <c r="D1344" s="32"/>
      <c r="E1344" s="32"/>
      <c r="F1344" s="32"/>
      <c r="G1344" s="144"/>
      <c r="H1344" s="144"/>
      <c r="I1344" s="144"/>
      <c r="J1344" s="144"/>
      <c r="K1344" s="144"/>
      <c r="L1344" s="33"/>
      <c r="M1344" s="126"/>
      <c r="N1344" s="24"/>
      <c r="O1344" s="24"/>
      <c r="P1344" s="51"/>
      <c r="Q1344" s="756"/>
      <c r="R1344" s="756"/>
      <c r="S1344" s="756"/>
      <c r="T1344" s="756"/>
      <c r="V1344" s="1"/>
      <c r="Z1344" s="33"/>
      <c r="AA1344" s="126"/>
      <c r="AB1344" s="24"/>
      <c r="AC1344" s="24"/>
      <c r="AD1344" s="51"/>
      <c r="AF1344" s="1"/>
    </row>
    <row r="1345" spans="1:46" ht="17.25" hidden="1" customHeight="1" outlineLevel="1" thickBot="1">
      <c r="A1345" s="2584" t="s">
        <v>85</v>
      </c>
      <c r="B1345" s="2560" t="s">
        <v>123</v>
      </c>
      <c r="C1345" s="504" t="s">
        <v>272</v>
      </c>
      <c r="D1345" s="32"/>
      <c r="E1345" s="32"/>
      <c r="F1345" s="32"/>
      <c r="G1345" s="144"/>
      <c r="H1345" s="144"/>
      <c r="I1345" s="144"/>
      <c r="J1345" s="144"/>
      <c r="K1345" s="144"/>
      <c r="L1345" s="20">
        <f>SUM(M1345:P1345)</f>
        <v>0</v>
      </c>
      <c r="M1345" s="126"/>
      <c r="N1345" s="24"/>
      <c r="O1345" s="24"/>
      <c r="P1345" s="51"/>
      <c r="Q1345" s="756"/>
      <c r="R1345" s="756"/>
      <c r="S1345" s="756"/>
      <c r="T1345" s="756"/>
      <c r="U1345" s="102"/>
      <c r="V1345" s="168"/>
      <c r="W1345" s="44"/>
      <c r="X1345" s="44"/>
      <c r="Y1345" s="44"/>
      <c r="Z1345" s="20">
        <f>SUM(AA1345:AD1345)</f>
        <v>0</v>
      </c>
      <c r="AA1345" s="126"/>
      <c r="AB1345" s="24"/>
      <c r="AC1345" s="24"/>
      <c r="AD1345" s="51"/>
      <c r="AE1345" s="102"/>
      <c r="AF1345" s="168"/>
      <c r="AG1345" s="44"/>
      <c r="AH1345" s="44"/>
      <c r="AI1345" s="44"/>
      <c r="AJ1345" s="44"/>
      <c r="AK1345" s="19" t="e">
        <f>#REF!-U1345</f>
        <v>#REF!</v>
      </c>
      <c r="AL1345" s="19" t="e">
        <f>#REF!-#REF!</f>
        <v>#REF!</v>
      </c>
      <c r="AM1345" s="19" t="e">
        <f>Q1345-#REF!</f>
        <v>#REF!</v>
      </c>
      <c r="AN1345" s="19" t="e">
        <f>R1345-#REF!</f>
        <v>#REF!</v>
      </c>
      <c r="AO1345" s="19" t="e">
        <f>#REF!-#REF!</f>
        <v>#REF!</v>
      </c>
      <c r="AP1345" s="223" t="e">
        <f>IF(AK1345&gt;0,AK1345/#REF!*100,"")</f>
        <v>#REF!</v>
      </c>
      <c r="AQ1345" s="223" t="e">
        <f>IF(AL1345&gt;0,AL1345/#REF!*100,"")</f>
        <v>#REF!</v>
      </c>
      <c r="AR1345" s="223" t="e">
        <f t="shared" ref="AR1345:AR1376" si="2791">IF(AM1345&gt;0,AM1345/Q1345*100,"")</f>
        <v>#REF!</v>
      </c>
      <c r="AS1345" s="223" t="e">
        <f t="shared" ref="AS1345:AS1376" si="2792">IF(AN1345&gt;0,AN1345/R1345*100,"")</f>
        <v>#REF!</v>
      </c>
      <c r="AT1345" s="223" t="e">
        <f>IF(AO1345&gt;0,AO1345/#REF!*100,"")</f>
        <v>#REF!</v>
      </c>
    </row>
    <row r="1346" spans="1:46" ht="15" hidden="1" customHeight="1" outlineLevel="1" thickBot="1">
      <c r="A1346" s="2584"/>
      <c r="B1346" s="2560"/>
      <c r="C1346" s="504" t="s">
        <v>277</v>
      </c>
      <c r="D1346" s="32"/>
      <c r="E1346" s="32"/>
      <c r="F1346" s="32"/>
      <c r="G1346" s="144"/>
      <c r="H1346" s="144"/>
      <c r="I1346" s="144"/>
      <c r="J1346" s="144"/>
      <c r="K1346" s="144"/>
      <c r="L1346" s="20">
        <f t="shared" ref="L1346:P1346" si="2793">1.154*L1345/1000</f>
        <v>0</v>
      </c>
      <c r="M1346" s="136">
        <f t="shared" si="2793"/>
        <v>0</v>
      </c>
      <c r="N1346" s="20">
        <f t="shared" si="2793"/>
        <v>0</v>
      </c>
      <c r="O1346" s="20">
        <f t="shared" si="2793"/>
        <v>0</v>
      </c>
      <c r="P1346" s="55">
        <f t="shared" si="2793"/>
        <v>0</v>
      </c>
      <c r="Q1346" s="756"/>
      <c r="R1346" s="756"/>
      <c r="S1346" s="756"/>
      <c r="T1346" s="756"/>
      <c r="U1346" s="67"/>
      <c r="V1346" s="126"/>
      <c r="W1346" s="24"/>
      <c r="X1346" s="24"/>
      <c r="Y1346" s="24"/>
      <c r="Z1346" s="20">
        <f t="shared" ref="Z1346:AD1346" si="2794">1.154*Z1345/1000</f>
        <v>0</v>
      </c>
      <c r="AA1346" s="136">
        <f t="shared" si="2794"/>
        <v>0</v>
      </c>
      <c r="AB1346" s="20">
        <f t="shared" si="2794"/>
        <v>0</v>
      </c>
      <c r="AC1346" s="20">
        <f t="shared" si="2794"/>
        <v>0</v>
      </c>
      <c r="AD1346" s="55">
        <f t="shared" si="2794"/>
        <v>0</v>
      </c>
      <c r="AE1346" s="67"/>
      <c r="AF1346" s="126"/>
      <c r="AG1346" s="24"/>
      <c r="AH1346" s="24"/>
      <c r="AI1346" s="24"/>
      <c r="AJ1346" s="44"/>
      <c r="AK1346" s="19" t="e">
        <f>#REF!-U1346</f>
        <v>#REF!</v>
      </c>
      <c r="AL1346" s="19" t="e">
        <f>#REF!-#REF!</f>
        <v>#REF!</v>
      </c>
      <c r="AM1346" s="19" t="e">
        <f>Q1346-#REF!</f>
        <v>#REF!</v>
      </c>
      <c r="AN1346" s="19" t="e">
        <f>R1346-#REF!</f>
        <v>#REF!</v>
      </c>
      <c r="AO1346" s="19" t="e">
        <f>#REF!-#REF!</f>
        <v>#REF!</v>
      </c>
      <c r="AP1346" s="223" t="e">
        <f>IF(AK1346&gt;0,AK1346/#REF!*100,"")</f>
        <v>#REF!</v>
      </c>
      <c r="AQ1346" s="223" t="e">
        <f>IF(AL1346&gt;0,AL1346/#REF!*100,"")</f>
        <v>#REF!</v>
      </c>
      <c r="AR1346" s="223" t="e">
        <f t="shared" si="2791"/>
        <v>#REF!</v>
      </c>
      <c r="AS1346" s="223" t="e">
        <f t="shared" si="2792"/>
        <v>#REF!</v>
      </c>
      <c r="AT1346" s="223" t="e">
        <f>IF(AO1346&gt;0,AO1346/#REF!*100,"")</f>
        <v>#REF!</v>
      </c>
    </row>
    <row r="1347" spans="1:46" ht="15" hidden="1" customHeight="1" outlineLevel="1" thickBot="1">
      <c r="A1347" s="2584"/>
      <c r="B1347" s="2560"/>
      <c r="C1347" s="504" t="s">
        <v>305</v>
      </c>
      <c r="D1347" s="32"/>
      <c r="E1347" s="32"/>
      <c r="F1347" s="32"/>
      <c r="G1347" s="144"/>
      <c r="H1347" s="144"/>
      <c r="I1347" s="144"/>
      <c r="J1347" s="144"/>
      <c r="K1347" s="144"/>
      <c r="L1347" s="20">
        <f t="shared" ref="L1347:L1352" si="2795">SUM(M1347:P1347)</f>
        <v>0</v>
      </c>
      <c r="M1347" s="126"/>
      <c r="N1347" s="24"/>
      <c r="O1347" s="24"/>
      <c r="P1347" s="51"/>
      <c r="Q1347" s="756"/>
      <c r="R1347" s="756"/>
      <c r="S1347" s="756"/>
      <c r="T1347" s="756"/>
      <c r="U1347" s="67"/>
      <c r="V1347" s="126"/>
      <c r="W1347" s="24"/>
      <c r="X1347" s="24"/>
      <c r="Y1347" s="24"/>
      <c r="Z1347" s="20">
        <f t="shared" ref="Z1347:Z1352" si="2796">SUM(AA1347:AD1347)</f>
        <v>0</v>
      </c>
      <c r="AA1347" s="126"/>
      <c r="AB1347" s="24"/>
      <c r="AC1347" s="24"/>
      <c r="AD1347" s="51"/>
      <c r="AE1347" s="67"/>
      <c r="AF1347" s="126"/>
      <c r="AG1347" s="24"/>
      <c r="AH1347" s="24"/>
      <c r="AI1347" s="24"/>
      <c r="AJ1347" s="44"/>
      <c r="AK1347" s="19" t="e">
        <f>#REF!-U1347</f>
        <v>#REF!</v>
      </c>
      <c r="AL1347" s="19" t="e">
        <f>#REF!-#REF!</f>
        <v>#REF!</v>
      </c>
      <c r="AM1347" s="19" t="e">
        <f>Q1347-#REF!</f>
        <v>#REF!</v>
      </c>
      <c r="AN1347" s="19" t="e">
        <f>R1347-#REF!</f>
        <v>#REF!</v>
      </c>
      <c r="AO1347" s="19" t="e">
        <f>#REF!-#REF!</f>
        <v>#REF!</v>
      </c>
      <c r="AP1347" s="223" t="e">
        <f>IF(AK1347&gt;0,AK1347/#REF!*100,"")</f>
        <v>#REF!</v>
      </c>
      <c r="AQ1347" s="223" t="e">
        <f>IF(AL1347&gt;0,AL1347/#REF!*100,"")</f>
        <v>#REF!</v>
      </c>
      <c r="AR1347" s="223" t="e">
        <f t="shared" si="2791"/>
        <v>#REF!</v>
      </c>
      <c r="AS1347" s="223" t="e">
        <f t="shared" si="2792"/>
        <v>#REF!</v>
      </c>
      <c r="AT1347" s="223" t="e">
        <f>IF(AO1347&gt;0,AO1347/#REF!*100,"")</f>
        <v>#REF!</v>
      </c>
    </row>
    <row r="1348" spans="1:46" ht="17.25" hidden="1" customHeight="1" outlineLevel="1" thickBot="1">
      <c r="A1348" s="2584" t="s">
        <v>86</v>
      </c>
      <c r="B1348" s="2560" t="s">
        <v>144</v>
      </c>
      <c r="C1348" s="504" t="s">
        <v>273</v>
      </c>
      <c r="D1348" s="32"/>
      <c r="E1348" s="32"/>
      <c r="F1348" s="32"/>
      <c r="G1348" s="144"/>
      <c r="H1348" s="144"/>
      <c r="I1348" s="144"/>
      <c r="J1348" s="144"/>
      <c r="K1348" s="144"/>
      <c r="L1348" s="20">
        <f t="shared" si="2795"/>
        <v>0</v>
      </c>
      <c r="M1348" s="126"/>
      <c r="N1348" s="24"/>
      <c r="O1348" s="24"/>
      <c r="P1348" s="51"/>
      <c r="Q1348" s="756"/>
      <c r="R1348" s="756"/>
      <c r="S1348" s="756"/>
      <c r="T1348" s="756"/>
      <c r="U1348" s="67"/>
      <c r="V1348" s="126"/>
      <c r="W1348" s="24"/>
      <c r="X1348" s="24"/>
      <c r="Y1348" s="24"/>
      <c r="Z1348" s="20">
        <f t="shared" si="2796"/>
        <v>0</v>
      </c>
      <c r="AA1348" s="126"/>
      <c r="AB1348" s="24"/>
      <c r="AC1348" s="24"/>
      <c r="AD1348" s="51"/>
      <c r="AE1348" s="67"/>
      <c r="AF1348" s="126"/>
      <c r="AG1348" s="24"/>
      <c r="AH1348" s="24"/>
      <c r="AI1348" s="24"/>
      <c r="AJ1348" s="44"/>
      <c r="AK1348" s="19" t="e">
        <f>#REF!-U1348</f>
        <v>#REF!</v>
      </c>
      <c r="AL1348" s="19" t="e">
        <f>#REF!-#REF!</f>
        <v>#REF!</v>
      </c>
      <c r="AM1348" s="19" t="e">
        <f>Q1348-#REF!</f>
        <v>#REF!</v>
      </c>
      <c r="AN1348" s="19" t="e">
        <f>R1348-#REF!</f>
        <v>#REF!</v>
      </c>
      <c r="AO1348" s="19" t="e">
        <f>#REF!-#REF!</f>
        <v>#REF!</v>
      </c>
      <c r="AP1348" s="223" t="e">
        <f>IF(AK1348&gt;0,AK1348/#REF!*100,"")</f>
        <v>#REF!</v>
      </c>
      <c r="AQ1348" s="223" t="e">
        <f>IF(AL1348&gt;0,AL1348/#REF!*100,"")</f>
        <v>#REF!</v>
      </c>
      <c r="AR1348" s="223" t="e">
        <f t="shared" si="2791"/>
        <v>#REF!</v>
      </c>
      <c r="AS1348" s="223" t="e">
        <f t="shared" si="2792"/>
        <v>#REF!</v>
      </c>
      <c r="AT1348" s="223" t="e">
        <f>IF(AO1348&gt;0,AO1348/#REF!*100,"")</f>
        <v>#REF!</v>
      </c>
    </row>
    <row r="1349" spans="1:46" ht="15" hidden="1" customHeight="1" outlineLevel="1" thickBot="1">
      <c r="A1349" s="2584"/>
      <c r="B1349" s="2560"/>
      <c r="C1349" s="504" t="s">
        <v>278</v>
      </c>
      <c r="D1349" s="32"/>
      <c r="E1349" s="32"/>
      <c r="F1349" s="32"/>
      <c r="G1349" s="144"/>
      <c r="H1349" s="144"/>
      <c r="I1349" s="144"/>
      <c r="J1349" s="144"/>
      <c r="K1349" s="144"/>
      <c r="L1349" s="20">
        <f t="shared" si="2795"/>
        <v>0</v>
      </c>
      <c r="M1349" s="126"/>
      <c r="N1349" s="24"/>
      <c r="O1349" s="24"/>
      <c r="P1349" s="51"/>
      <c r="Q1349" s="756"/>
      <c r="R1349" s="756"/>
      <c r="S1349" s="756"/>
      <c r="T1349" s="756"/>
      <c r="U1349" s="67"/>
      <c r="V1349" s="126"/>
      <c r="W1349" s="24"/>
      <c r="X1349" s="24"/>
      <c r="Y1349" s="24"/>
      <c r="Z1349" s="20">
        <f t="shared" si="2796"/>
        <v>0</v>
      </c>
      <c r="AA1349" s="126"/>
      <c r="AB1349" s="24"/>
      <c r="AC1349" s="24"/>
      <c r="AD1349" s="51"/>
      <c r="AE1349" s="67"/>
      <c r="AF1349" s="126"/>
      <c r="AG1349" s="24"/>
      <c r="AH1349" s="24"/>
      <c r="AI1349" s="24"/>
      <c r="AJ1349" s="44"/>
      <c r="AK1349" s="19" t="e">
        <f>#REF!-U1349</f>
        <v>#REF!</v>
      </c>
      <c r="AL1349" s="19" t="e">
        <f>#REF!-#REF!</f>
        <v>#REF!</v>
      </c>
      <c r="AM1349" s="19" t="e">
        <f>Q1349-#REF!</f>
        <v>#REF!</v>
      </c>
      <c r="AN1349" s="19" t="e">
        <f>R1349-#REF!</f>
        <v>#REF!</v>
      </c>
      <c r="AO1349" s="19" t="e">
        <f>#REF!-#REF!</f>
        <v>#REF!</v>
      </c>
      <c r="AP1349" s="223" t="e">
        <f>IF(AK1349&gt;0,AK1349/#REF!*100,"")</f>
        <v>#REF!</v>
      </c>
      <c r="AQ1349" s="223" t="e">
        <f>IF(AL1349&gt;0,AL1349/#REF!*100,"")</f>
        <v>#REF!</v>
      </c>
      <c r="AR1349" s="223" t="e">
        <f t="shared" si="2791"/>
        <v>#REF!</v>
      </c>
      <c r="AS1349" s="223" t="e">
        <f t="shared" si="2792"/>
        <v>#REF!</v>
      </c>
      <c r="AT1349" s="223" t="e">
        <f>IF(AO1349&gt;0,AO1349/#REF!*100,"")</f>
        <v>#REF!</v>
      </c>
    </row>
    <row r="1350" spans="1:46" ht="15" hidden="1" customHeight="1" outlineLevel="1" thickBot="1">
      <c r="A1350" s="2584"/>
      <c r="B1350" s="2560"/>
      <c r="C1350" s="504" t="s">
        <v>156</v>
      </c>
      <c r="D1350" s="32"/>
      <c r="E1350" s="32"/>
      <c r="F1350" s="32"/>
      <c r="G1350" s="144"/>
      <c r="H1350" s="144"/>
      <c r="I1350" s="144"/>
      <c r="J1350" s="144"/>
      <c r="K1350" s="144"/>
      <c r="L1350" s="20">
        <f t="shared" si="2795"/>
        <v>0</v>
      </c>
      <c r="M1350" s="126"/>
      <c r="N1350" s="24"/>
      <c r="O1350" s="24"/>
      <c r="P1350" s="51"/>
      <c r="Q1350" s="756"/>
      <c r="R1350" s="756"/>
      <c r="S1350" s="756"/>
      <c r="T1350" s="756"/>
      <c r="U1350" s="67"/>
      <c r="V1350" s="126"/>
      <c r="W1350" s="24"/>
      <c r="X1350" s="24"/>
      <c r="Y1350" s="24"/>
      <c r="Z1350" s="20">
        <f t="shared" si="2796"/>
        <v>0</v>
      </c>
      <c r="AA1350" s="126"/>
      <c r="AB1350" s="24"/>
      <c r="AC1350" s="24"/>
      <c r="AD1350" s="51"/>
      <c r="AE1350" s="67"/>
      <c r="AF1350" s="126"/>
      <c r="AG1350" s="24"/>
      <c r="AH1350" s="24"/>
      <c r="AI1350" s="24"/>
      <c r="AJ1350" s="44"/>
      <c r="AK1350" s="19" t="e">
        <f>#REF!-U1350</f>
        <v>#REF!</v>
      </c>
      <c r="AL1350" s="19" t="e">
        <f>#REF!-#REF!</f>
        <v>#REF!</v>
      </c>
      <c r="AM1350" s="19" t="e">
        <f>Q1350-#REF!</f>
        <v>#REF!</v>
      </c>
      <c r="AN1350" s="19" t="e">
        <f>R1350-#REF!</f>
        <v>#REF!</v>
      </c>
      <c r="AO1350" s="19" t="e">
        <f>#REF!-#REF!</f>
        <v>#REF!</v>
      </c>
      <c r="AP1350" s="223" t="e">
        <f>IF(AK1350&gt;0,AK1350/#REF!*100,"")</f>
        <v>#REF!</v>
      </c>
      <c r="AQ1350" s="223" t="e">
        <f>IF(AL1350&gt;0,AL1350/#REF!*100,"")</f>
        <v>#REF!</v>
      </c>
      <c r="AR1350" s="223" t="e">
        <f t="shared" si="2791"/>
        <v>#REF!</v>
      </c>
      <c r="AS1350" s="223" t="e">
        <f t="shared" si="2792"/>
        <v>#REF!</v>
      </c>
      <c r="AT1350" s="223" t="e">
        <f>IF(AO1350&gt;0,AO1350/#REF!*100,"")</f>
        <v>#REF!</v>
      </c>
    </row>
    <row r="1351" spans="1:46" ht="15" hidden="1" customHeight="1" outlineLevel="1" thickBot="1">
      <c r="A1351" s="2584"/>
      <c r="B1351" s="2560"/>
      <c r="C1351" s="504" t="s">
        <v>277</v>
      </c>
      <c r="D1351" s="32"/>
      <c r="E1351" s="32"/>
      <c r="F1351" s="32"/>
      <c r="G1351" s="144"/>
      <c r="H1351" s="144"/>
      <c r="I1351" s="144"/>
      <c r="J1351" s="144"/>
      <c r="K1351" s="144"/>
      <c r="L1351" s="20">
        <f t="shared" si="2795"/>
        <v>0</v>
      </c>
      <c r="M1351" s="126"/>
      <c r="N1351" s="24"/>
      <c r="O1351" s="24"/>
      <c r="P1351" s="51"/>
      <c r="Q1351" s="756"/>
      <c r="R1351" s="756"/>
      <c r="S1351" s="756"/>
      <c r="T1351" s="756"/>
      <c r="U1351" s="237"/>
      <c r="V1351" s="143"/>
      <c r="W1351" s="26"/>
      <c r="X1351" s="26"/>
      <c r="Y1351" s="26"/>
      <c r="Z1351" s="20">
        <f t="shared" si="2796"/>
        <v>0</v>
      </c>
      <c r="AA1351" s="126"/>
      <c r="AB1351" s="24"/>
      <c r="AC1351" s="24"/>
      <c r="AD1351" s="51"/>
      <c r="AE1351" s="237"/>
      <c r="AF1351" s="143"/>
      <c r="AG1351" s="26"/>
      <c r="AH1351" s="26"/>
      <c r="AI1351" s="26"/>
      <c r="AJ1351" s="2128"/>
      <c r="AK1351" s="19" t="e">
        <f>#REF!-U1351</f>
        <v>#REF!</v>
      </c>
      <c r="AL1351" s="19" t="e">
        <f>#REF!-#REF!</f>
        <v>#REF!</v>
      </c>
      <c r="AM1351" s="19" t="e">
        <f>Q1351-#REF!</f>
        <v>#REF!</v>
      </c>
      <c r="AN1351" s="19" t="e">
        <f>R1351-#REF!</f>
        <v>#REF!</v>
      </c>
      <c r="AO1351" s="19" t="e">
        <f>#REF!-#REF!</f>
        <v>#REF!</v>
      </c>
      <c r="AP1351" s="223" t="e">
        <f>IF(AK1351&gt;0,AK1351/#REF!*100,"")</f>
        <v>#REF!</v>
      </c>
      <c r="AQ1351" s="223" t="e">
        <f>IF(AL1351&gt;0,AL1351/#REF!*100,"")</f>
        <v>#REF!</v>
      </c>
      <c r="AR1351" s="223" t="e">
        <f t="shared" si="2791"/>
        <v>#REF!</v>
      </c>
      <c r="AS1351" s="223" t="e">
        <f t="shared" si="2792"/>
        <v>#REF!</v>
      </c>
      <c r="AT1351" s="223" t="e">
        <f>IF(AO1351&gt;0,AO1351/#REF!*100,"")</f>
        <v>#REF!</v>
      </c>
    </row>
    <row r="1352" spans="1:46" ht="15" hidden="1" customHeight="1" outlineLevel="1" thickBot="1">
      <c r="A1352" s="2584"/>
      <c r="B1352" s="2560"/>
      <c r="C1352" s="504" t="s">
        <v>305</v>
      </c>
      <c r="D1352" s="32"/>
      <c r="E1352" s="32"/>
      <c r="F1352" s="32"/>
      <c r="G1352" s="144"/>
      <c r="H1352" s="144"/>
      <c r="I1352" s="144"/>
      <c r="J1352" s="144"/>
      <c r="K1352" s="144"/>
      <c r="L1352" s="20">
        <f t="shared" si="2795"/>
        <v>0</v>
      </c>
      <c r="M1352" s="126"/>
      <c r="N1352" s="24"/>
      <c r="O1352" s="24"/>
      <c r="P1352" s="51"/>
      <c r="Q1352" s="756"/>
      <c r="R1352" s="756"/>
      <c r="S1352" s="756"/>
      <c r="T1352" s="756"/>
      <c r="U1352" s="237"/>
      <c r="V1352" s="143"/>
      <c r="W1352" s="26"/>
      <c r="X1352" s="26"/>
      <c r="Y1352" s="26"/>
      <c r="Z1352" s="20">
        <f t="shared" si="2796"/>
        <v>0</v>
      </c>
      <c r="AA1352" s="126"/>
      <c r="AB1352" s="24"/>
      <c r="AC1352" s="24"/>
      <c r="AD1352" s="51"/>
      <c r="AE1352" s="237"/>
      <c r="AF1352" s="143"/>
      <c r="AG1352" s="26"/>
      <c r="AH1352" s="26"/>
      <c r="AI1352" s="26"/>
      <c r="AJ1352" s="2128"/>
      <c r="AK1352" s="19" t="e">
        <f>#REF!-U1352</f>
        <v>#REF!</v>
      </c>
      <c r="AL1352" s="19" t="e">
        <f>#REF!-#REF!</f>
        <v>#REF!</v>
      </c>
      <c r="AM1352" s="19" t="e">
        <f>Q1352-#REF!</f>
        <v>#REF!</v>
      </c>
      <c r="AN1352" s="19" t="e">
        <f>R1352-#REF!</f>
        <v>#REF!</v>
      </c>
      <c r="AO1352" s="19" t="e">
        <f>#REF!-#REF!</f>
        <v>#REF!</v>
      </c>
      <c r="AP1352" s="223" t="e">
        <f>IF(AK1352&gt;0,AK1352/#REF!*100,"")</f>
        <v>#REF!</v>
      </c>
      <c r="AQ1352" s="223" t="e">
        <f>IF(AL1352&gt;0,AL1352/#REF!*100,"")</f>
        <v>#REF!</v>
      </c>
      <c r="AR1352" s="223" t="e">
        <f t="shared" si="2791"/>
        <v>#REF!</v>
      </c>
      <c r="AS1352" s="223" t="e">
        <f t="shared" si="2792"/>
        <v>#REF!</v>
      </c>
      <c r="AT1352" s="223" t="e">
        <f>IF(AO1352&gt;0,AO1352/#REF!*100,"")</f>
        <v>#REF!</v>
      </c>
    </row>
    <row r="1353" spans="1:46" ht="15" hidden="1" customHeight="1" outlineLevel="1" thickBot="1">
      <c r="A1353" s="2585" t="s">
        <v>101</v>
      </c>
      <c r="B1353" s="2573" t="s">
        <v>100</v>
      </c>
      <c r="C1353" s="504" t="s">
        <v>305</v>
      </c>
      <c r="D1353" s="31"/>
      <c r="E1353" s="31"/>
      <c r="F1353" s="31"/>
      <c r="G1353" s="145"/>
      <c r="H1353" s="145"/>
      <c r="I1353" s="145"/>
      <c r="J1353" s="145"/>
      <c r="K1353" s="145"/>
      <c r="L1353" s="20">
        <f t="shared" ref="L1353:P1353" si="2797">L1356+L1358+L1362</f>
        <v>0</v>
      </c>
      <c r="M1353" s="136">
        <f t="shared" si="2797"/>
        <v>0</v>
      </c>
      <c r="N1353" s="20">
        <f t="shared" si="2797"/>
        <v>0</v>
      </c>
      <c r="O1353" s="20">
        <f t="shared" si="2797"/>
        <v>0</v>
      </c>
      <c r="P1353" s="55">
        <f t="shared" si="2797"/>
        <v>0</v>
      </c>
      <c r="Q1353" s="756"/>
      <c r="R1353" s="756"/>
      <c r="S1353" s="756"/>
      <c r="T1353" s="756"/>
      <c r="U1353" s="237"/>
      <c r="V1353" s="143"/>
      <c r="W1353" s="26"/>
      <c r="X1353" s="26"/>
      <c r="Y1353" s="26"/>
      <c r="Z1353" s="20">
        <f t="shared" ref="Z1353:AD1353" si="2798">Z1356+Z1358+Z1362</f>
        <v>0</v>
      </c>
      <c r="AA1353" s="136">
        <f t="shared" si="2798"/>
        <v>0</v>
      </c>
      <c r="AB1353" s="20">
        <f t="shared" si="2798"/>
        <v>0</v>
      </c>
      <c r="AC1353" s="20">
        <f t="shared" si="2798"/>
        <v>0</v>
      </c>
      <c r="AD1353" s="55">
        <f t="shared" si="2798"/>
        <v>0</v>
      </c>
      <c r="AE1353" s="237"/>
      <c r="AF1353" s="143"/>
      <c r="AG1353" s="26"/>
      <c r="AH1353" s="26"/>
      <c r="AI1353" s="26"/>
      <c r="AJ1353" s="2128"/>
      <c r="AK1353" s="19" t="e">
        <f>#REF!-U1353</f>
        <v>#REF!</v>
      </c>
      <c r="AL1353" s="19" t="e">
        <f>#REF!-#REF!</f>
        <v>#REF!</v>
      </c>
      <c r="AM1353" s="19" t="e">
        <f>Q1353-#REF!</f>
        <v>#REF!</v>
      </c>
      <c r="AN1353" s="19" t="e">
        <f>R1353-#REF!</f>
        <v>#REF!</v>
      </c>
      <c r="AO1353" s="19" t="e">
        <f>#REF!-#REF!</f>
        <v>#REF!</v>
      </c>
      <c r="AP1353" s="223" t="e">
        <f>IF(AK1353&gt;0,AK1353/#REF!*100,"")</f>
        <v>#REF!</v>
      </c>
      <c r="AQ1353" s="223" t="e">
        <f>IF(AL1353&gt;0,AL1353/#REF!*100,"")</f>
        <v>#REF!</v>
      </c>
      <c r="AR1353" s="223" t="e">
        <f t="shared" si="2791"/>
        <v>#REF!</v>
      </c>
      <c r="AS1353" s="223" t="e">
        <f t="shared" si="2792"/>
        <v>#REF!</v>
      </c>
      <c r="AT1353" s="223" t="e">
        <f>IF(AO1353&gt;0,AO1353/#REF!*100,"")</f>
        <v>#REF!</v>
      </c>
    </row>
    <row r="1354" spans="1:46" ht="15" hidden="1" customHeight="1" outlineLevel="1" thickBot="1">
      <c r="A1354" s="2590"/>
      <c r="B1354" s="2575"/>
      <c r="C1354" s="504" t="s">
        <v>273</v>
      </c>
      <c r="D1354" s="31"/>
      <c r="E1354" s="31"/>
      <c r="F1354" s="31"/>
      <c r="G1354" s="145"/>
      <c r="H1354" s="145"/>
      <c r="I1354" s="145"/>
      <c r="J1354" s="145"/>
      <c r="K1354" s="145"/>
      <c r="L1354" s="20">
        <f t="shared" ref="L1354:L1362" si="2799">SUM(M1354:P1354)</f>
        <v>0</v>
      </c>
      <c r="M1354" s="126"/>
      <c r="N1354" s="24"/>
      <c r="O1354" s="24"/>
      <c r="P1354" s="51"/>
      <c r="Q1354" s="756"/>
      <c r="R1354" s="756"/>
      <c r="S1354" s="756"/>
      <c r="T1354" s="756"/>
      <c r="U1354" s="237"/>
      <c r="V1354" s="143"/>
      <c r="W1354" s="26"/>
      <c r="X1354" s="26"/>
      <c r="Y1354" s="26"/>
      <c r="Z1354" s="20">
        <f t="shared" ref="Z1354:Z1362" si="2800">SUM(AA1354:AD1354)</f>
        <v>0</v>
      </c>
      <c r="AA1354" s="126"/>
      <c r="AB1354" s="24"/>
      <c r="AC1354" s="24"/>
      <c r="AD1354" s="51"/>
      <c r="AE1354" s="237"/>
      <c r="AF1354" s="143"/>
      <c r="AG1354" s="26"/>
      <c r="AH1354" s="26"/>
      <c r="AI1354" s="26"/>
      <c r="AJ1354" s="2128"/>
      <c r="AK1354" s="19" t="e">
        <f>#REF!-U1354</f>
        <v>#REF!</v>
      </c>
      <c r="AL1354" s="19" t="e">
        <f>#REF!-#REF!</f>
        <v>#REF!</v>
      </c>
      <c r="AM1354" s="19" t="e">
        <f>Q1354-#REF!</f>
        <v>#REF!</v>
      </c>
      <c r="AN1354" s="19" t="e">
        <f>R1354-#REF!</f>
        <v>#REF!</v>
      </c>
      <c r="AO1354" s="19" t="e">
        <f>#REF!-#REF!</f>
        <v>#REF!</v>
      </c>
      <c r="AP1354" s="223" t="e">
        <f>IF(AK1354&gt;0,AK1354/#REF!*100,"")</f>
        <v>#REF!</v>
      </c>
      <c r="AQ1354" s="223" t="e">
        <f>IF(AL1354&gt;0,AL1354/#REF!*100,"")</f>
        <v>#REF!</v>
      </c>
      <c r="AR1354" s="223" t="e">
        <f t="shared" si="2791"/>
        <v>#REF!</v>
      </c>
      <c r="AS1354" s="223" t="e">
        <f t="shared" si="2792"/>
        <v>#REF!</v>
      </c>
      <c r="AT1354" s="223" t="e">
        <f>IF(AO1354&gt;0,AO1354/#REF!*100,"")</f>
        <v>#REF!</v>
      </c>
    </row>
    <row r="1355" spans="1:46" ht="15" hidden="1" customHeight="1" outlineLevel="1" thickBot="1">
      <c r="A1355" s="2591" t="s">
        <v>102</v>
      </c>
      <c r="B1355" s="2569" t="s">
        <v>4</v>
      </c>
      <c r="C1355" s="504" t="s">
        <v>273</v>
      </c>
      <c r="D1355" s="32"/>
      <c r="E1355" s="32"/>
      <c r="F1355" s="32"/>
      <c r="G1355" s="144"/>
      <c r="H1355" s="144"/>
      <c r="I1355" s="144"/>
      <c r="J1355" s="144"/>
      <c r="K1355" s="144"/>
      <c r="L1355" s="20">
        <f t="shared" si="2799"/>
        <v>0</v>
      </c>
      <c r="M1355" s="126"/>
      <c r="N1355" s="24"/>
      <c r="O1355" s="24"/>
      <c r="P1355" s="51"/>
      <c r="Q1355" s="756"/>
      <c r="R1355" s="756"/>
      <c r="S1355" s="756"/>
      <c r="T1355" s="756"/>
      <c r="U1355" s="237"/>
      <c r="V1355" s="143"/>
      <c r="W1355" s="26"/>
      <c r="X1355" s="26"/>
      <c r="Y1355" s="26"/>
      <c r="Z1355" s="20">
        <f t="shared" si="2800"/>
        <v>0</v>
      </c>
      <c r="AA1355" s="126"/>
      <c r="AB1355" s="24"/>
      <c r="AC1355" s="24"/>
      <c r="AD1355" s="51"/>
      <c r="AE1355" s="237"/>
      <c r="AF1355" s="143"/>
      <c r="AG1355" s="26"/>
      <c r="AH1355" s="26"/>
      <c r="AI1355" s="26"/>
      <c r="AJ1355" s="2128"/>
      <c r="AK1355" s="19" t="e">
        <f>#REF!-U1355</f>
        <v>#REF!</v>
      </c>
      <c r="AL1355" s="19" t="e">
        <f>#REF!-#REF!</f>
        <v>#REF!</v>
      </c>
      <c r="AM1355" s="19" t="e">
        <f>Q1355-#REF!</f>
        <v>#REF!</v>
      </c>
      <c r="AN1355" s="19" t="e">
        <f>R1355-#REF!</f>
        <v>#REF!</v>
      </c>
      <c r="AO1355" s="19" t="e">
        <f>#REF!-#REF!</f>
        <v>#REF!</v>
      </c>
      <c r="AP1355" s="223" t="e">
        <f>IF(AK1355&gt;0,AK1355/#REF!*100,"")</f>
        <v>#REF!</v>
      </c>
      <c r="AQ1355" s="223" t="e">
        <f>IF(AL1355&gt;0,AL1355/#REF!*100,"")</f>
        <v>#REF!</v>
      </c>
      <c r="AR1355" s="223" t="e">
        <f t="shared" si="2791"/>
        <v>#REF!</v>
      </c>
      <c r="AS1355" s="223" t="e">
        <f t="shared" si="2792"/>
        <v>#REF!</v>
      </c>
      <c r="AT1355" s="223" t="e">
        <f>IF(AO1355&gt;0,AO1355/#REF!*100,"")</f>
        <v>#REF!</v>
      </c>
    </row>
    <row r="1356" spans="1:46" ht="15" hidden="1" customHeight="1" outlineLevel="1" thickBot="1">
      <c r="A1356" s="2584"/>
      <c r="B1356" s="2571"/>
      <c r="C1356" s="504" t="s">
        <v>305</v>
      </c>
      <c r="D1356" s="32"/>
      <c r="E1356" s="32"/>
      <c r="F1356" s="32"/>
      <c r="G1356" s="144"/>
      <c r="H1356" s="144"/>
      <c r="I1356" s="144"/>
      <c r="J1356" s="144"/>
      <c r="K1356" s="144"/>
      <c r="L1356" s="20">
        <f t="shared" si="2799"/>
        <v>0</v>
      </c>
      <c r="M1356" s="126"/>
      <c r="N1356" s="24"/>
      <c r="O1356" s="24"/>
      <c r="P1356" s="51"/>
      <c r="Q1356" s="756"/>
      <c r="R1356" s="756"/>
      <c r="S1356" s="756"/>
      <c r="T1356" s="756"/>
      <c r="U1356" s="237"/>
      <c r="V1356" s="143"/>
      <c r="W1356" s="26"/>
      <c r="X1356" s="26"/>
      <c r="Y1356" s="26"/>
      <c r="Z1356" s="20">
        <f t="shared" si="2800"/>
        <v>0</v>
      </c>
      <c r="AA1356" s="126"/>
      <c r="AB1356" s="24"/>
      <c r="AC1356" s="24"/>
      <c r="AD1356" s="51"/>
      <c r="AE1356" s="237"/>
      <c r="AF1356" s="143"/>
      <c r="AG1356" s="26"/>
      <c r="AH1356" s="26"/>
      <c r="AI1356" s="26"/>
      <c r="AJ1356" s="2128"/>
      <c r="AK1356" s="19" t="e">
        <f>#REF!-U1356</f>
        <v>#REF!</v>
      </c>
      <c r="AL1356" s="19" t="e">
        <f>#REF!-#REF!</f>
        <v>#REF!</v>
      </c>
      <c r="AM1356" s="19" t="e">
        <f>Q1356-#REF!</f>
        <v>#REF!</v>
      </c>
      <c r="AN1356" s="19" t="e">
        <f>R1356-#REF!</f>
        <v>#REF!</v>
      </c>
      <c r="AO1356" s="19" t="e">
        <f>#REF!-#REF!</f>
        <v>#REF!</v>
      </c>
      <c r="AP1356" s="223" t="e">
        <f>IF(AK1356&gt;0,AK1356/#REF!*100,"")</f>
        <v>#REF!</v>
      </c>
      <c r="AQ1356" s="223" t="e">
        <f>IF(AL1356&gt;0,AL1356/#REF!*100,"")</f>
        <v>#REF!</v>
      </c>
      <c r="AR1356" s="223" t="e">
        <f t="shared" si="2791"/>
        <v>#REF!</v>
      </c>
      <c r="AS1356" s="223" t="e">
        <f t="shared" si="2792"/>
        <v>#REF!</v>
      </c>
      <c r="AT1356" s="223" t="e">
        <f>IF(AO1356&gt;0,AO1356/#REF!*100,"")</f>
        <v>#REF!</v>
      </c>
    </row>
    <row r="1357" spans="1:46" ht="15" hidden="1" customHeight="1" outlineLevel="1" thickBot="1">
      <c r="A1357" s="2584" t="s">
        <v>103</v>
      </c>
      <c r="B1357" s="2569" t="s">
        <v>5</v>
      </c>
      <c r="C1357" s="504" t="s">
        <v>273</v>
      </c>
      <c r="D1357" s="32"/>
      <c r="E1357" s="32"/>
      <c r="F1357" s="32"/>
      <c r="G1357" s="144"/>
      <c r="H1357" s="144"/>
      <c r="I1357" s="144"/>
      <c r="J1357" s="144"/>
      <c r="K1357" s="144"/>
      <c r="L1357" s="20">
        <f t="shared" si="2799"/>
        <v>0</v>
      </c>
      <c r="M1357" s="126"/>
      <c r="N1357" s="24"/>
      <c r="O1357" s="24"/>
      <c r="P1357" s="51"/>
      <c r="Q1357" s="756"/>
      <c r="R1357" s="756"/>
      <c r="S1357" s="756"/>
      <c r="T1357" s="756"/>
      <c r="U1357" s="237"/>
      <c r="V1357" s="143"/>
      <c r="W1357" s="26"/>
      <c r="X1357" s="26"/>
      <c r="Y1357" s="26"/>
      <c r="Z1357" s="20">
        <f t="shared" si="2800"/>
        <v>0</v>
      </c>
      <c r="AA1357" s="126"/>
      <c r="AB1357" s="24"/>
      <c r="AC1357" s="24"/>
      <c r="AD1357" s="51"/>
      <c r="AE1357" s="237"/>
      <c r="AF1357" s="143"/>
      <c r="AG1357" s="26"/>
      <c r="AH1357" s="26"/>
      <c r="AI1357" s="26"/>
      <c r="AJ1357" s="2128"/>
      <c r="AK1357" s="19" t="e">
        <f>#REF!-U1357</f>
        <v>#REF!</v>
      </c>
      <c r="AL1357" s="19" t="e">
        <f>#REF!-#REF!</f>
        <v>#REF!</v>
      </c>
      <c r="AM1357" s="19" t="e">
        <f>Q1357-#REF!</f>
        <v>#REF!</v>
      </c>
      <c r="AN1357" s="19" t="e">
        <f>R1357-#REF!</f>
        <v>#REF!</v>
      </c>
      <c r="AO1357" s="19" t="e">
        <f>#REF!-#REF!</f>
        <v>#REF!</v>
      </c>
      <c r="AP1357" s="223" t="e">
        <f>IF(AK1357&gt;0,AK1357/#REF!*100,"")</f>
        <v>#REF!</v>
      </c>
      <c r="AQ1357" s="223" t="e">
        <f>IF(AL1357&gt;0,AL1357/#REF!*100,"")</f>
        <v>#REF!</v>
      </c>
      <c r="AR1357" s="223" t="e">
        <f t="shared" si="2791"/>
        <v>#REF!</v>
      </c>
      <c r="AS1357" s="223" t="e">
        <f t="shared" si="2792"/>
        <v>#REF!</v>
      </c>
      <c r="AT1357" s="223" t="e">
        <f>IF(AO1357&gt;0,AO1357/#REF!*100,"")</f>
        <v>#REF!</v>
      </c>
    </row>
    <row r="1358" spans="1:46" ht="15" hidden="1" customHeight="1" outlineLevel="1" thickBot="1">
      <c r="A1358" s="2584"/>
      <c r="B1358" s="2571"/>
      <c r="C1358" s="504" t="s">
        <v>305</v>
      </c>
      <c r="D1358" s="32"/>
      <c r="E1358" s="32"/>
      <c r="F1358" s="32"/>
      <c r="G1358" s="144"/>
      <c r="H1358" s="144"/>
      <c r="I1358" s="144"/>
      <c r="J1358" s="144"/>
      <c r="K1358" s="144"/>
      <c r="L1358" s="20">
        <f t="shared" si="2799"/>
        <v>0</v>
      </c>
      <c r="M1358" s="126"/>
      <c r="N1358" s="24"/>
      <c r="O1358" s="24"/>
      <c r="P1358" s="51"/>
      <c r="Q1358" s="756"/>
      <c r="R1358" s="756"/>
      <c r="S1358" s="756"/>
      <c r="T1358" s="756"/>
      <c r="U1358" s="28">
        <f t="shared" ref="U1358" si="2801">IF(U1345&gt;0,U1356/U$8*100,)</f>
        <v>0</v>
      </c>
      <c r="V1358" s="28">
        <f>IF(V1345&gt;0,V1356/V$8*100,)</f>
        <v>0</v>
      </c>
      <c r="W1358" s="28">
        <f>IF(W1345&gt;0,W1356/W$8*100,)</f>
        <v>0</v>
      </c>
      <c r="X1358" s="28">
        <f>IF(X1345&gt;0,X1356/X$11*100,)</f>
        <v>0</v>
      </c>
      <c r="Y1358" s="28">
        <f>IF(Y1345&gt;0,Y1356/Y$8*100,)</f>
        <v>0</v>
      </c>
      <c r="Z1358" s="20">
        <f t="shared" si="2800"/>
        <v>0</v>
      </c>
      <c r="AA1358" s="126"/>
      <c r="AB1358" s="24"/>
      <c r="AC1358" s="24"/>
      <c r="AD1358" s="51"/>
      <c r="AE1358" s="28">
        <f t="shared" ref="AE1358" si="2802">IF(AE1345&gt;0,AE1356/AE$8*100,)</f>
        <v>0</v>
      </c>
      <c r="AF1358" s="28">
        <f>IF(AF1345&gt;0,AF1356/AF$8*100,)</f>
        <v>0</v>
      </c>
      <c r="AG1358" s="28">
        <f>IF(AG1345&gt;0,AG1356/AG$8*100,)</f>
        <v>0</v>
      </c>
      <c r="AH1358" s="28">
        <f>IF(AH1345&gt;0,AH1356/AH$11*100,)</f>
        <v>0</v>
      </c>
      <c r="AI1358" s="28">
        <f>IF(AI1345&gt;0,AI1356/AI$8*100,)</f>
        <v>0</v>
      </c>
      <c r="AJ1358" s="2137"/>
      <c r="AK1358" s="19" t="e">
        <f>#REF!-U1358</f>
        <v>#REF!</v>
      </c>
      <c r="AL1358" s="19" t="e">
        <f>#REF!-#REF!</f>
        <v>#REF!</v>
      </c>
      <c r="AM1358" s="19" t="e">
        <f>Q1358-#REF!</f>
        <v>#REF!</v>
      </c>
      <c r="AN1358" s="19" t="e">
        <f>R1358-#REF!</f>
        <v>#REF!</v>
      </c>
      <c r="AO1358" s="19" t="e">
        <f>#REF!-#REF!</f>
        <v>#REF!</v>
      </c>
      <c r="AP1358" s="223" t="e">
        <f>IF(AK1358&gt;0,AK1358/#REF!*100,"")</f>
        <v>#REF!</v>
      </c>
      <c r="AQ1358" s="223" t="e">
        <f>IF(AL1358&gt;0,AL1358/#REF!*100,"")</f>
        <v>#REF!</v>
      </c>
      <c r="AR1358" s="223" t="e">
        <f t="shared" si="2791"/>
        <v>#REF!</v>
      </c>
      <c r="AS1358" s="223" t="e">
        <f t="shared" si="2792"/>
        <v>#REF!</v>
      </c>
      <c r="AT1358" s="223" t="e">
        <f>IF(AO1358&gt;0,AO1358/#REF!*100,"")</f>
        <v>#REF!</v>
      </c>
    </row>
    <row r="1359" spans="1:46" ht="15" hidden="1" customHeight="1" outlineLevel="1" thickBot="1">
      <c r="A1359" s="2585" t="s">
        <v>105</v>
      </c>
      <c r="B1359" s="2569" t="s">
        <v>104</v>
      </c>
      <c r="C1359" s="504" t="s">
        <v>273</v>
      </c>
      <c r="D1359" s="32"/>
      <c r="E1359" s="32"/>
      <c r="F1359" s="32"/>
      <c r="G1359" s="144"/>
      <c r="H1359" s="144"/>
      <c r="I1359" s="144"/>
      <c r="J1359" s="144"/>
      <c r="K1359" s="144"/>
      <c r="L1359" s="20">
        <f t="shared" si="2799"/>
        <v>0</v>
      </c>
      <c r="M1359" s="126"/>
      <c r="N1359" s="24"/>
      <c r="O1359" s="24"/>
      <c r="P1359" s="51"/>
      <c r="Q1359" s="756"/>
      <c r="R1359" s="756"/>
      <c r="S1359" s="756"/>
      <c r="T1359" s="756"/>
      <c r="U1359" s="28">
        <f t="shared" ref="U1359" si="2803">IF(U1350&gt;0,U1356/U$13*100,)</f>
        <v>0</v>
      </c>
      <c r="V1359" s="28">
        <f>IF(V1350&gt;0,V1356/V$13*100,)</f>
        <v>0</v>
      </c>
      <c r="W1359" s="28">
        <f>IF(W1350&gt;0,W1356/W$13*100,)</f>
        <v>0</v>
      </c>
      <c r="X1359" s="28">
        <f>IF(X1350&gt;0,X1356/X$13*100,)</f>
        <v>0</v>
      </c>
      <c r="Y1359" s="28">
        <f>IF(Y1350&gt;0,Y1356/Y$13*100,)</f>
        <v>0</v>
      </c>
      <c r="Z1359" s="20">
        <f t="shared" si="2800"/>
        <v>0</v>
      </c>
      <c r="AA1359" s="126"/>
      <c r="AB1359" s="24"/>
      <c r="AC1359" s="24"/>
      <c r="AD1359" s="51"/>
      <c r="AE1359" s="28">
        <f t="shared" ref="AE1359" si="2804">IF(AE1350&gt;0,AE1356/AE$13*100,)</f>
        <v>0</v>
      </c>
      <c r="AF1359" s="28">
        <f>IF(AF1350&gt;0,AF1356/AF$13*100,)</f>
        <v>0</v>
      </c>
      <c r="AG1359" s="28">
        <f>IF(AG1350&gt;0,AG1356/AG$13*100,)</f>
        <v>0</v>
      </c>
      <c r="AH1359" s="28">
        <f>IF(AH1350&gt;0,AH1356/AH$13*100,)</f>
        <v>0</v>
      </c>
      <c r="AI1359" s="28">
        <f>IF(AI1350&gt;0,AI1356/AI$13*100,)</f>
        <v>0</v>
      </c>
      <c r="AJ1359" s="2137"/>
      <c r="AK1359" s="19" t="e">
        <f>#REF!-U1359</f>
        <v>#REF!</v>
      </c>
      <c r="AL1359" s="19" t="e">
        <f>#REF!-#REF!</f>
        <v>#REF!</v>
      </c>
      <c r="AM1359" s="19" t="e">
        <f>Q1359-#REF!</f>
        <v>#REF!</v>
      </c>
      <c r="AN1359" s="19" t="e">
        <f>R1359-#REF!</f>
        <v>#REF!</v>
      </c>
      <c r="AO1359" s="19" t="e">
        <f>#REF!-#REF!</f>
        <v>#REF!</v>
      </c>
      <c r="AP1359" s="223" t="e">
        <f>IF(AK1359&gt;0,AK1359/#REF!*100,"")</f>
        <v>#REF!</v>
      </c>
      <c r="AQ1359" s="223" t="e">
        <f>IF(AL1359&gt;0,AL1359/#REF!*100,"")</f>
        <v>#REF!</v>
      </c>
      <c r="AR1359" s="223" t="e">
        <f t="shared" si="2791"/>
        <v>#REF!</v>
      </c>
      <c r="AS1359" s="223" t="e">
        <f t="shared" si="2792"/>
        <v>#REF!</v>
      </c>
      <c r="AT1359" s="223" t="e">
        <f>IF(AO1359&gt;0,AO1359/#REF!*100,"")</f>
        <v>#REF!</v>
      </c>
    </row>
    <row r="1360" spans="1:46" ht="15" hidden="1" customHeight="1" outlineLevel="1" thickBot="1">
      <c r="A1360" s="2589"/>
      <c r="B1360" s="2570"/>
      <c r="C1360" s="504" t="s">
        <v>278</v>
      </c>
      <c r="D1360" s="32"/>
      <c r="E1360" s="32"/>
      <c r="F1360" s="32"/>
      <c r="G1360" s="144"/>
      <c r="H1360" s="144"/>
      <c r="I1360" s="144"/>
      <c r="J1360" s="144"/>
      <c r="K1360" s="144"/>
      <c r="L1360" s="20">
        <f t="shared" si="2799"/>
        <v>0</v>
      </c>
      <c r="M1360" s="126"/>
      <c r="N1360" s="24"/>
      <c r="O1360" s="24"/>
      <c r="P1360" s="51"/>
      <c r="Q1360" s="756"/>
      <c r="R1360" s="756"/>
      <c r="S1360" s="756"/>
      <c r="T1360" s="756"/>
      <c r="U1360" s="67"/>
      <c r="V1360" s="126"/>
      <c r="W1360" s="24"/>
      <c r="X1360" s="24"/>
      <c r="Y1360" s="24"/>
      <c r="Z1360" s="20">
        <f t="shared" si="2800"/>
        <v>0</v>
      </c>
      <c r="AA1360" s="126"/>
      <c r="AB1360" s="24"/>
      <c r="AC1360" s="24"/>
      <c r="AD1360" s="51"/>
      <c r="AE1360" s="67"/>
      <c r="AF1360" s="126"/>
      <c r="AG1360" s="24"/>
      <c r="AH1360" s="24"/>
      <c r="AI1360" s="24"/>
      <c r="AJ1360" s="44"/>
      <c r="AK1360" s="19" t="e">
        <f>#REF!-U1360</f>
        <v>#REF!</v>
      </c>
      <c r="AL1360" s="19" t="e">
        <f>#REF!-#REF!</f>
        <v>#REF!</v>
      </c>
      <c r="AM1360" s="19" t="e">
        <f>Q1360-#REF!</f>
        <v>#REF!</v>
      </c>
      <c r="AN1360" s="19" t="e">
        <f>R1360-#REF!</f>
        <v>#REF!</v>
      </c>
      <c r="AO1360" s="19" t="e">
        <f>#REF!-#REF!</f>
        <v>#REF!</v>
      </c>
      <c r="AP1360" s="223" t="e">
        <f>IF(AK1360&gt;0,AK1360/#REF!*100,"")</f>
        <v>#REF!</v>
      </c>
      <c r="AQ1360" s="223" t="e">
        <f>IF(AL1360&gt;0,AL1360/#REF!*100,"")</f>
        <v>#REF!</v>
      </c>
      <c r="AR1360" s="223" t="e">
        <f t="shared" si="2791"/>
        <v>#REF!</v>
      </c>
      <c r="AS1360" s="223" t="e">
        <f t="shared" si="2792"/>
        <v>#REF!</v>
      </c>
      <c r="AT1360" s="223" t="e">
        <f>IF(AO1360&gt;0,AO1360/#REF!*100,"")</f>
        <v>#REF!</v>
      </c>
    </row>
    <row r="1361" spans="1:46" ht="15" hidden="1" customHeight="1" outlineLevel="1" thickBot="1">
      <c r="A1361" s="2589"/>
      <c r="B1361" s="2570"/>
      <c r="C1361" s="504" t="s">
        <v>156</v>
      </c>
      <c r="D1361" s="32"/>
      <c r="E1361" s="32"/>
      <c r="F1361" s="32"/>
      <c r="G1361" s="144"/>
      <c r="H1361" s="144"/>
      <c r="I1361" s="144"/>
      <c r="J1361" s="144"/>
      <c r="K1361" s="144"/>
      <c r="L1361" s="20">
        <f t="shared" si="2799"/>
        <v>0</v>
      </c>
      <c r="M1361" s="126"/>
      <c r="N1361" s="24"/>
      <c r="O1361" s="24"/>
      <c r="P1361" s="51"/>
      <c r="Q1361" s="756"/>
      <c r="R1361" s="756"/>
      <c r="S1361" s="756"/>
      <c r="T1361" s="756"/>
      <c r="U1361" s="67"/>
      <c r="V1361" s="126"/>
      <c r="W1361" s="24"/>
      <c r="X1361" s="24"/>
      <c r="Y1361" s="24"/>
      <c r="Z1361" s="20">
        <f t="shared" si="2800"/>
        <v>0</v>
      </c>
      <c r="AA1361" s="126"/>
      <c r="AB1361" s="24"/>
      <c r="AC1361" s="24"/>
      <c r="AD1361" s="51"/>
      <c r="AE1361" s="67"/>
      <c r="AF1361" s="126"/>
      <c r="AG1361" s="24"/>
      <c r="AH1361" s="24"/>
      <c r="AI1361" s="24"/>
      <c r="AJ1361" s="44"/>
      <c r="AK1361" s="19" t="e">
        <f>#REF!-U1361</f>
        <v>#REF!</v>
      </c>
      <c r="AL1361" s="19" t="e">
        <f>#REF!-#REF!</f>
        <v>#REF!</v>
      </c>
      <c r="AM1361" s="19" t="e">
        <f>Q1361-#REF!</f>
        <v>#REF!</v>
      </c>
      <c r="AN1361" s="19" t="e">
        <f>R1361-#REF!</f>
        <v>#REF!</v>
      </c>
      <c r="AO1361" s="19" t="e">
        <f>#REF!-#REF!</f>
        <v>#REF!</v>
      </c>
      <c r="AP1361" s="223" t="e">
        <f>IF(AK1361&gt;0,AK1361/#REF!*100,"")</f>
        <v>#REF!</v>
      </c>
      <c r="AQ1361" s="223" t="e">
        <f>IF(AL1361&gt;0,AL1361/#REF!*100,"")</f>
        <v>#REF!</v>
      </c>
      <c r="AR1361" s="223" t="e">
        <f t="shared" si="2791"/>
        <v>#REF!</v>
      </c>
      <c r="AS1361" s="223" t="e">
        <f t="shared" si="2792"/>
        <v>#REF!</v>
      </c>
      <c r="AT1361" s="223" t="e">
        <f>IF(AO1361&gt;0,AO1361/#REF!*100,"")</f>
        <v>#REF!</v>
      </c>
    </row>
    <row r="1362" spans="1:46" ht="15" hidden="1" customHeight="1" outlineLevel="1" thickBot="1">
      <c r="A1362" s="2590"/>
      <c r="B1362" s="2571"/>
      <c r="C1362" s="504" t="s">
        <v>305</v>
      </c>
      <c r="D1362" s="32"/>
      <c r="E1362" s="32"/>
      <c r="F1362" s="32"/>
      <c r="G1362" s="144"/>
      <c r="H1362" s="144"/>
      <c r="I1362" s="144"/>
      <c r="J1362" s="144"/>
      <c r="K1362" s="144"/>
      <c r="L1362" s="20">
        <f t="shared" si="2799"/>
        <v>0</v>
      </c>
      <c r="M1362" s="126"/>
      <c r="N1362" s="24"/>
      <c r="O1362" s="24"/>
      <c r="P1362" s="51"/>
      <c r="Q1362" s="756"/>
      <c r="R1362" s="756"/>
      <c r="S1362" s="756"/>
      <c r="T1362" s="756"/>
      <c r="U1362" s="29">
        <f t="shared" ref="U1362" si="2805">IF(U1346&gt;0,U1360/U$9*100,)</f>
        <v>0</v>
      </c>
      <c r="V1362" s="29">
        <f>IF(V1346&gt;0,V1360/V$9*100,)</f>
        <v>0</v>
      </c>
      <c r="W1362" s="29">
        <f>IF(W1346&gt;0,W1360/W$9*100,)</f>
        <v>0</v>
      </c>
      <c r="X1362" s="29">
        <f>IF(X1346&gt;0,X1360/X$9*100,)</f>
        <v>0</v>
      </c>
      <c r="Y1362" s="29">
        <f>IF(Y1346&gt;0,Y1360/Y$9*100,)</f>
        <v>0</v>
      </c>
      <c r="Z1362" s="20">
        <f t="shared" si="2800"/>
        <v>0</v>
      </c>
      <c r="AA1362" s="126"/>
      <c r="AB1362" s="24"/>
      <c r="AC1362" s="24"/>
      <c r="AD1362" s="51"/>
      <c r="AE1362" s="29">
        <f t="shared" ref="AE1362" si="2806">IF(AE1346&gt;0,AE1360/AE$9*100,)</f>
        <v>0</v>
      </c>
      <c r="AF1362" s="29">
        <f>IF(AF1346&gt;0,AF1360/AF$9*100,)</f>
        <v>0</v>
      </c>
      <c r="AG1362" s="29">
        <f>IF(AG1346&gt;0,AG1360/AG$9*100,)</f>
        <v>0</v>
      </c>
      <c r="AH1362" s="29">
        <f>IF(AH1346&gt;0,AH1360/AH$9*100,)</f>
        <v>0</v>
      </c>
      <c r="AI1362" s="29">
        <f>IF(AI1346&gt;0,AI1360/AI$9*100,)</f>
        <v>0</v>
      </c>
      <c r="AJ1362" s="967"/>
      <c r="AK1362" s="19" t="e">
        <f>#REF!-U1362</f>
        <v>#REF!</v>
      </c>
      <c r="AL1362" s="19" t="e">
        <f>#REF!-#REF!</f>
        <v>#REF!</v>
      </c>
      <c r="AM1362" s="19" t="e">
        <f>Q1362-#REF!</f>
        <v>#REF!</v>
      </c>
      <c r="AN1362" s="19" t="e">
        <f>R1362-#REF!</f>
        <v>#REF!</v>
      </c>
      <c r="AO1362" s="19" t="e">
        <f>#REF!-#REF!</f>
        <v>#REF!</v>
      </c>
      <c r="AP1362" s="223" t="e">
        <f>IF(AK1362&gt;0,AK1362/#REF!*100,"")</f>
        <v>#REF!</v>
      </c>
      <c r="AQ1362" s="223" t="e">
        <f>IF(AL1362&gt;0,AL1362/#REF!*100,"")</f>
        <v>#REF!</v>
      </c>
      <c r="AR1362" s="223" t="e">
        <f t="shared" si="2791"/>
        <v>#REF!</v>
      </c>
      <c r="AS1362" s="223" t="e">
        <f t="shared" si="2792"/>
        <v>#REF!</v>
      </c>
      <c r="AT1362" s="223" t="e">
        <f>IF(AO1362&gt;0,AO1362/#REF!*100,"")</f>
        <v>#REF!</v>
      </c>
    </row>
    <row r="1363" spans="1:46" ht="15" hidden="1" customHeight="1" outlineLevel="1" thickBot="1">
      <c r="A1363" s="2585">
        <v>8</v>
      </c>
      <c r="B1363" s="2573" t="s">
        <v>112</v>
      </c>
      <c r="C1363" s="504" t="s">
        <v>278</v>
      </c>
      <c r="D1363" s="32"/>
      <c r="E1363" s="32"/>
      <c r="F1363" s="32"/>
      <c r="G1363" s="144"/>
      <c r="H1363" s="144"/>
      <c r="I1363" s="144"/>
      <c r="J1363" s="144"/>
      <c r="K1363" s="144"/>
      <c r="L1363" s="20">
        <f t="shared" ref="L1363:P1363" si="2807">L1366+L1379</f>
        <v>0</v>
      </c>
      <c r="M1363" s="136">
        <f t="shared" si="2807"/>
        <v>0</v>
      </c>
      <c r="N1363" s="20">
        <f t="shared" si="2807"/>
        <v>0</v>
      </c>
      <c r="O1363" s="20">
        <f t="shared" si="2807"/>
        <v>0</v>
      </c>
      <c r="P1363" s="55">
        <f t="shared" si="2807"/>
        <v>0</v>
      </c>
      <c r="Q1363" s="756"/>
      <c r="R1363" s="756"/>
      <c r="S1363" s="756"/>
      <c r="T1363" s="756"/>
      <c r="U1363" s="29">
        <f t="shared" ref="U1363" si="2808">IF(U1352&gt;0,U1360/U$15*100,)</f>
        <v>0</v>
      </c>
      <c r="V1363" s="29">
        <f>IF(V1352&gt;0,V1360/V$15*100,)</f>
        <v>0</v>
      </c>
      <c r="W1363" s="29">
        <f>IF(W1352&gt;0,W1360/W$15*100,)</f>
        <v>0</v>
      </c>
      <c r="X1363" s="29">
        <f>IF(X1352&gt;0,X1360/X$15*100,)</f>
        <v>0</v>
      </c>
      <c r="Y1363" s="29">
        <f>IF(Y1352&gt;0,Y1360/Y$15*100,)</f>
        <v>0</v>
      </c>
      <c r="Z1363" s="20">
        <f t="shared" ref="Z1363:AD1363" si="2809">Z1366+Z1379</f>
        <v>0</v>
      </c>
      <c r="AA1363" s="136">
        <f t="shared" si="2809"/>
        <v>0</v>
      </c>
      <c r="AB1363" s="20">
        <f t="shared" si="2809"/>
        <v>0</v>
      </c>
      <c r="AC1363" s="20">
        <f t="shared" si="2809"/>
        <v>0</v>
      </c>
      <c r="AD1363" s="55">
        <f t="shared" si="2809"/>
        <v>0</v>
      </c>
      <c r="AE1363" s="29">
        <f t="shared" ref="AE1363" si="2810">IF(AE1352&gt;0,AE1360/AE$15*100,)</f>
        <v>0</v>
      </c>
      <c r="AF1363" s="29">
        <f>IF(AF1352&gt;0,AF1360/AF$15*100,)</f>
        <v>0</v>
      </c>
      <c r="AG1363" s="29">
        <f>IF(AG1352&gt;0,AG1360/AG$15*100,)</f>
        <v>0</v>
      </c>
      <c r="AH1363" s="29">
        <f>IF(AH1352&gt;0,AH1360/AH$15*100,)</f>
        <v>0</v>
      </c>
      <c r="AI1363" s="29">
        <f>IF(AI1352&gt;0,AI1360/AI$15*100,)</f>
        <v>0</v>
      </c>
      <c r="AJ1363" s="967"/>
      <c r="AK1363" s="19" t="e">
        <f>#REF!-U1363</f>
        <v>#REF!</v>
      </c>
      <c r="AL1363" s="19" t="e">
        <f>#REF!-#REF!</f>
        <v>#REF!</v>
      </c>
      <c r="AM1363" s="19" t="e">
        <f>Q1363-#REF!</f>
        <v>#REF!</v>
      </c>
      <c r="AN1363" s="19" t="e">
        <f>R1363-#REF!</f>
        <v>#REF!</v>
      </c>
      <c r="AO1363" s="19" t="e">
        <f>#REF!-#REF!</f>
        <v>#REF!</v>
      </c>
      <c r="AP1363" s="223" t="e">
        <f>IF(AK1363&gt;0,AK1363/#REF!*100,"")</f>
        <v>#REF!</v>
      </c>
      <c r="AQ1363" s="223" t="e">
        <f>IF(AL1363&gt;0,AL1363/#REF!*100,"")</f>
        <v>#REF!</v>
      </c>
      <c r="AR1363" s="223" t="e">
        <f t="shared" si="2791"/>
        <v>#REF!</v>
      </c>
      <c r="AS1363" s="223" t="e">
        <f t="shared" si="2792"/>
        <v>#REF!</v>
      </c>
      <c r="AT1363" s="223" t="e">
        <f>IF(AO1363&gt;0,AO1363/#REF!*100,"")</f>
        <v>#REF!</v>
      </c>
    </row>
    <row r="1364" spans="1:46" ht="15" hidden="1" customHeight="1" outlineLevel="1" thickBot="1">
      <c r="A1364" s="2589"/>
      <c r="B1364" s="2574"/>
      <c r="C1364" s="504" t="s">
        <v>277</v>
      </c>
      <c r="D1364" s="32"/>
      <c r="E1364" s="32"/>
      <c r="F1364" s="32"/>
      <c r="G1364" s="144"/>
      <c r="H1364" s="144"/>
      <c r="I1364" s="144"/>
      <c r="J1364" s="144"/>
      <c r="K1364" s="144"/>
      <c r="L1364" s="20">
        <f t="shared" ref="L1364:P1364" si="2811">L1367+L1380</f>
        <v>0</v>
      </c>
      <c r="M1364" s="136">
        <f t="shared" si="2811"/>
        <v>0</v>
      </c>
      <c r="N1364" s="20">
        <f t="shared" si="2811"/>
        <v>0</v>
      </c>
      <c r="O1364" s="20">
        <f t="shared" si="2811"/>
        <v>0</v>
      </c>
      <c r="P1364" s="55">
        <f t="shared" si="2811"/>
        <v>0</v>
      </c>
      <c r="Q1364" s="756"/>
      <c r="R1364" s="756"/>
      <c r="S1364" s="756"/>
      <c r="T1364" s="756"/>
      <c r="U1364" s="237"/>
      <c r="V1364" s="143"/>
      <c r="W1364" s="26"/>
      <c r="X1364" s="26"/>
      <c r="Y1364" s="26"/>
      <c r="Z1364" s="20">
        <f t="shared" ref="Z1364:AD1364" si="2812">Z1367+Z1380</f>
        <v>0</v>
      </c>
      <c r="AA1364" s="136">
        <f t="shared" si="2812"/>
        <v>0</v>
      </c>
      <c r="AB1364" s="20">
        <f t="shared" si="2812"/>
        <v>0</v>
      </c>
      <c r="AC1364" s="20">
        <f t="shared" si="2812"/>
        <v>0</v>
      </c>
      <c r="AD1364" s="55">
        <f t="shared" si="2812"/>
        <v>0</v>
      </c>
      <c r="AE1364" s="237"/>
      <c r="AF1364" s="143"/>
      <c r="AG1364" s="26"/>
      <c r="AH1364" s="26"/>
      <c r="AI1364" s="26"/>
      <c r="AJ1364" s="2128"/>
      <c r="AK1364" s="19" t="e">
        <f>#REF!-U1364</f>
        <v>#REF!</v>
      </c>
      <c r="AL1364" s="19" t="e">
        <f>#REF!-#REF!</f>
        <v>#REF!</v>
      </c>
      <c r="AM1364" s="19" t="e">
        <f>Q1364-#REF!</f>
        <v>#REF!</v>
      </c>
      <c r="AN1364" s="19" t="e">
        <f>R1364-#REF!</f>
        <v>#REF!</v>
      </c>
      <c r="AO1364" s="19" t="e">
        <f>#REF!-#REF!</f>
        <v>#REF!</v>
      </c>
      <c r="AP1364" s="223" t="e">
        <f>IF(AK1364&gt;0,AK1364/#REF!*100,"")</f>
        <v>#REF!</v>
      </c>
      <c r="AQ1364" s="223" t="e">
        <f>IF(AL1364&gt;0,AL1364/#REF!*100,"")</f>
        <v>#REF!</v>
      </c>
      <c r="AR1364" s="223" t="e">
        <f t="shared" si="2791"/>
        <v>#REF!</v>
      </c>
      <c r="AS1364" s="223" t="e">
        <f t="shared" si="2792"/>
        <v>#REF!</v>
      </c>
      <c r="AT1364" s="223" t="e">
        <f>IF(AO1364&gt;0,AO1364/#REF!*100,"")</f>
        <v>#REF!</v>
      </c>
    </row>
    <row r="1365" spans="1:46" ht="15" hidden="1" customHeight="1" outlineLevel="1" thickBot="1">
      <c r="A1365" s="2590"/>
      <c r="B1365" s="2575"/>
      <c r="C1365" s="505" t="s">
        <v>303</v>
      </c>
      <c r="D1365" s="34"/>
      <c r="E1365" s="34"/>
      <c r="F1365" s="34"/>
      <c r="G1365" s="148"/>
      <c r="H1365" s="148"/>
      <c r="I1365" s="148"/>
      <c r="J1365" s="148"/>
      <c r="K1365" s="148"/>
      <c r="L1365" s="20">
        <f t="shared" ref="L1365:P1365" si="2813">L1368+L1381</f>
        <v>0</v>
      </c>
      <c r="M1365" s="136">
        <f t="shared" si="2813"/>
        <v>0</v>
      </c>
      <c r="N1365" s="20">
        <f t="shared" si="2813"/>
        <v>0</v>
      </c>
      <c r="O1365" s="20">
        <f t="shared" si="2813"/>
        <v>0</v>
      </c>
      <c r="P1365" s="55">
        <f t="shared" si="2813"/>
        <v>0</v>
      </c>
      <c r="Q1365" s="756"/>
      <c r="R1365" s="756"/>
      <c r="S1365" s="756"/>
      <c r="T1365" s="756"/>
      <c r="U1365" s="237"/>
      <c r="V1365" s="143"/>
      <c r="W1365" s="26"/>
      <c r="X1365" s="26"/>
      <c r="Y1365" s="26"/>
      <c r="Z1365" s="20">
        <f t="shared" ref="Z1365:AD1365" si="2814">Z1368+Z1381</f>
        <v>0</v>
      </c>
      <c r="AA1365" s="136">
        <f t="shared" si="2814"/>
        <v>0</v>
      </c>
      <c r="AB1365" s="20">
        <f t="shared" si="2814"/>
        <v>0</v>
      </c>
      <c r="AC1365" s="20">
        <f t="shared" si="2814"/>
        <v>0</v>
      </c>
      <c r="AD1365" s="55">
        <f t="shared" si="2814"/>
        <v>0</v>
      </c>
      <c r="AE1365" s="237"/>
      <c r="AF1365" s="143"/>
      <c r="AG1365" s="26"/>
      <c r="AH1365" s="26"/>
      <c r="AI1365" s="26"/>
      <c r="AJ1365" s="2128"/>
      <c r="AK1365" s="19" t="e">
        <f>#REF!-U1365</f>
        <v>#REF!</v>
      </c>
      <c r="AL1365" s="19" t="e">
        <f>#REF!-#REF!</f>
        <v>#REF!</v>
      </c>
      <c r="AM1365" s="19" t="e">
        <f>Q1365-#REF!</f>
        <v>#REF!</v>
      </c>
      <c r="AN1365" s="19" t="e">
        <f>R1365-#REF!</f>
        <v>#REF!</v>
      </c>
      <c r="AO1365" s="19" t="e">
        <f>#REF!-#REF!</f>
        <v>#REF!</v>
      </c>
      <c r="AP1365" s="223" t="e">
        <f>IF(AK1365&gt;0,AK1365/#REF!*100,"")</f>
        <v>#REF!</v>
      </c>
      <c r="AQ1365" s="223" t="e">
        <f>IF(AL1365&gt;0,AL1365/#REF!*100,"")</f>
        <v>#REF!</v>
      </c>
      <c r="AR1365" s="223" t="e">
        <f t="shared" si="2791"/>
        <v>#REF!</v>
      </c>
      <c r="AS1365" s="223" t="e">
        <f t="shared" si="2792"/>
        <v>#REF!</v>
      </c>
      <c r="AT1365" s="223" t="e">
        <f>IF(AO1365&gt;0,AO1365/#REF!*100,"")</f>
        <v>#REF!</v>
      </c>
    </row>
    <row r="1366" spans="1:46" ht="15" hidden="1" customHeight="1" outlineLevel="1" thickBot="1">
      <c r="A1366" s="35" t="s">
        <v>106</v>
      </c>
      <c r="B1366" s="36" t="s">
        <v>117</v>
      </c>
      <c r="C1366" s="504" t="s">
        <v>278</v>
      </c>
      <c r="D1366" s="32"/>
      <c r="E1366" s="32"/>
      <c r="F1366" s="32"/>
      <c r="G1366" s="144"/>
      <c r="H1366" s="144"/>
      <c r="I1366" s="144"/>
      <c r="J1366" s="144"/>
      <c r="K1366" s="144"/>
      <c r="L1366" s="20">
        <f t="shared" ref="L1366:P1366" si="2815">L1370+L1374</f>
        <v>0</v>
      </c>
      <c r="M1366" s="136">
        <f t="shared" si="2815"/>
        <v>0</v>
      </c>
      <c r="N1366" s="20">
        <f t="shared" si="2815"/>
        <v>0</v>
      </c>
      <c r="O1366" s="20">
        <f t="shared" si="2815"/>
        <v>0</v>
      </c>
      <c r="P1366" s="55">
        <f t="shared" si="2815"/>
        <v>0</v>
      </c>
      <c r="Q1366" s="756"/>
      <c r="R1366" s="756"/>
      <c r="S1366" s="756"/>
      <c r="T1366" s="756"/>
      <c r="U1366" s="29">
        <f t="shared" ref="U1366" si="2816">IF(U1347&gt;0,U1364/U$10*100,)</f>
        <v>0</v>
      </c>
      <c r="V1366" s="29">
        <f>IF(V1347&gt;0,V1364/V$10*100,)</f>
        <v>0</v>
      </c>
      <c r="W1366" s="29">
        <f>IF(W1347&gt;0,W1364/W$10*100,)</f>
        <v>0</v>
      </c>
      <c r="X1366" s="29">
        <f>IF(X1347&gt;0,X1364/X$10*100,)</f>
        <v>0</v>
      </c>
      <c r="Y1366" s="29">
        <f>IF(Y1347&gt;0,Y1364/Y$10*100,)</f>
        <v>0</v>
      </c>
      <c r="Z1366" s="20">
        <f t="shared" ref="Z1366:AD1366" si="2817">Z1370+Z1374</f>
        <v>0</v>
      </c>
      <c r="AA1366" s="136">
        <f t="shared" si="2817"/>
        <v>0</v>
      </c>
      <c r="AB1366" s="20">
        <f t="shared" si="2817"/>
        <v>0</v>
      </c>
      <c r="AC1366" s="20">
        <f t="shared" si="2817"/>
        <v>0</v>
      </c>
      <c r="AD1366" s="55">
        <f t="shared" si="2817"/>
        <v>0</v>
      </c>
      <c r="AE1366" s="29">
        <f t="shared" ref="AE1366" si="2818">IF(AE1347&gt;0,AE1364/AE$10*100,)</f>
        <v>0</v>
      </c>
      <c r="AF1366" s="29">
        <f>IF(AF1347&gt;0,AF1364/AF$10*100,)</f>
        <v>0</v>
      </c>
      <c r="AG1366" s="29">
        <f>IF(AG1347&gt;0,AG1364/AG$10*100,)</f>
        <v>0</v>
      </c>
      <c r="AH1366" s="29">
        <f>IF(AH1347&gt;0,AH1364/AH$10*100,)</f>
        <v>0</v>
      </c>
      <c r="AI1366" s="29">
        <f>IF(AI1347&gt;0,AI1364/AI$10*100,)</f>
        <v>0</v>
      </c>
      <c r="AJ1366" s="967"/>
      <c r="AK1366" s="19" t="e">
        <f>#REF!-U1366</f>
        <v>#REF!</v>
      </c>
      <c r="AL1366" s="19" t="e">
        <f>#REF!-#REF!</f>
        <v>#REF!</v>
      </c>
      <c r="AM1366" s="19" t="e">
        <f>Q1366-#REF!</f>
        <v>#REF!</v>
      </c>
      <c r="AN1366" s="19" t="e">
        <f>R1366-#REF!</f>
        <v>#REF!</v>
      </c>
      <c r="AO1366" s="19" t="e">
        <f>#REF!-#REF!</f>
        <v>#REF!</v>
      </c>
      <c r="AP1366" s="223" t="e">
        <f>IF(AK1366&gt;0,AK1366/#REF!*100,"")</f>
        <v>#REF!</v>
      </c>
      <c r="AQ1366" s="223" t="e">
        <f>IF(AL1366&gt;0,AL1366/#REF!*100,"")</f>
        <v>#REF!</v>
      </c>
      <c r="AR1366" s="223" t="e">
        <f t="shared" si="2791"/>
        <v>#REF!</v>
      </c>
      <c r="AS1366" s="223" t="e">
        <f t="shared" si="2792"/>
        <v>#REF!</v>
      </c>
      <c r="AT1366" s="223" t="e">
        <f>IF(AO1366&gt;0,AO1366/#REF!*100,"")</f>
        <v>#REF!</v>
      </c>
    </row>
    <row r="1367" spans="1:46" ht="15" hidden="1" customHeight="1" outlineLevel="1" thickBot="1">
      <c r="A1367" s="35"/>
      <c r="B1367" s="37"/>
      <c r="C1367" s="504" t="s">
        <v>277</v>
      </c>
      <c r="D1367" s="32"/>
      <c r="E1367" s="32"/>
      <c r="F1367" s="32"/>
      <c r="G1367" s="144"/>
      <c r="H1367" s="144"/>
      <c r="I1367" s="144"/>
      <c r="J1367" s="144"/>
      <c r="K1367" s="144"/>
      <c r="L1367" s="20">
        <f t="shared" ref="L1367:P1367" si="2819">L1371+L1375</f>
        <v>0</v>
      </c>
      <c r="M1367" s="136">
        <f t="shared" si="2819"/>
        <v>0</v>
      </c>
      <c r="N1367" s="20">
        <f t="shared" si="2819"/>
        <v>0</v>
      </c>
      <c r="O1367" s="20">
        <f t="shared" si="2819"/>
        <v>0</v>
      </c>
      <c r="P1367" s="55">
        <f t="shared" si="2819"/>
        <v>0</v>
      </c>
      <c r="Q1367" s="756"/>
      <c r="R1367" s="756"/>
      <c r="S1367" s="756"/>
      <c r="T1367" s="756"/>
      <c r="U1367" s="29">
        <f t="shared" ref="U1367" si="2820">IF(U1353&gt;0,U1364/U$16*100,)</f>
        <v>0</v>
      </c>
      <c r="V1367" s="29">
        <f>IF(V1353&gt;0,V1364/V$16*100,)</f>
        <v>0</v>
      </c>
      <c r="W1367" s="29">
        <f>IF(W1353&gt;0,W1364/W$16*100,)</f>
        <v>0</v>
      </c>
      <c r="X1367" s="29">
        <f>IF(X1353&gt;0,X1364/X$16*100,)</f>
        <v>0</v>
      </c>
      <c r="Y1367" s="29">
        <f>IF(Y1353&gt;0,Y1364/Y$16*100,)</f>
        <v>0</v>
      </c>
      <c r="Z1367" s="20">
        <f t="shared" ref="Z1367:AD1367" si="2821">Z1371+Z1375</f>
        <v>0</v>
      </c>
      <c r="AA1367" s="136">
        <f t="shared" si="2821"/>
        <v>0</v>
      </c>
      <c r="AB1367" s="20">
        <f t="shared" si="2821"/>
        <v>0</v>
      </c>
      <c r="AC1367" s="20">
        <f t="shared" si="2821"/>
        <v>0</v>
      </c>
      <c r="AD1367" s="55">
        <f t="shared" si="2821"/>
        <v>0</v>
      </c>
      <c r="AE1367" s="29">
        <f t="shared" ref="AE1367" si="2822">IF(AE1353&gt;0,AE1364/AE$16*100,)</f>
        <v>0</v>
      </c>
      <c r="AF1367" s="29">
        <f>IF(AF1353&gt;0,AF1364/AF$16*100,)</f>
        <v>0</v>
      </c>
      <c r="AG1367" s="29">
        <f>IF(AG1353&gt;0,AG1364/AG$16*100,)</f>
        <v>0</v>
      </c>
      <c r="AH1367" s="29">
        <f>IF(AH1353&gt;0,AH1364/AH$16*100,)</f>
        <v>0</v>
      </c>
      <c r="AI1367" s="29">
        <f>IF(AI1353&gt;0,AI1364/AI$16*100,)</f>
        <v>0</v>
      </c>
      <c r="AJ1367" s="967"/>
      <c r="AK1367" s="19" t="e">
        <f>#REF!-U1367</f>
        <v>#REF!</v>
      </c>
      <c r="AL1367" s="19" t="e">
        <f>#REF!-#REF!</f>
        <v>#REF!</v>
      </c>
      <c r="AM1367" s="19" t="e">
        <f>Q1367-#REF!</f>
        <v>#REF!</v>
      </c>
      <c r="AN1367" s="19" t="e">
        <f>R1367-#REF!</f>
        <v>#REF!</v>
      </c>
      <c r="AO1367" s="19" t="e">
        <f>#REF!-#REF!</f>
        <v>#REF!</v>
      </c>
      <c r="AP1367" s="223" t="e">
        <f>IF(AK1367&gt;0,AK1367/#REF!*100,"")</f>
        <v>#REF!</v>
      </c>
      <c r="AQ1367" s="223" t="e">
        <f>IF(AL1367&gt;0,AL1367/#REF!*100,"")</f>
        <v>#REF!</v>
      </c>
      <c r="AR1367" s="223" t="e">
        <f t="shared" si="2791"/>
        <v>#REF!</v>
      </c>
      <c r="AS1367" s="223" t="e">
        <f t="shared" si="2792"/>
        <v>#REF!</v>
      </c>
      <c r="AT1367" s="223" t="e">
        <f>IF(AO1367&gt;0,AO1367/#REF!*100,"")</f>
        <v>#REF!</v>
      </c>
    </row>
    <row r="1368" spans="1:46" ht="15" hidden="1" customHeight="1" outlineLevel="1" thickBot="1">
      <c r="A1368" s="35"/>
      <c r="B1368" s="37"/>
      <c r="C1368" s="504" t="s">
        <v>303</v>
      </c>
      <c r="D1368" s="32"/>
      <c r="E1368" s="32"/>
      <c r="F1368" s="32"/>
      <c r="G1368" s="144"/>
      <c r="H1368" s="144"/>
      <c r="I1368" s="144"/>
      <c r="J1368" s="144"/>
      <c r="K1368" s="144"/>
      <c r="L1368" s="20">
        <f t="shared" ref="L1368:P1368" si="2823">L1372+L1376</f>
        <v>0</v>
      </c>
      <c r="M1368" s="136">
        <f t="shared" si="2823"/>
        <v>0</v>
      </c>
      <c r="N1368" s="20">
        <f t="shared" si="2823"/>
        <v>0</v>
      </c>
      <c r="O1368" s="20">
        <f t="shared" si="2823"/>
        <v>0</v>
      </c>
      <c r="P1368" s="55">
        <f t="shared" si="2823"/>
        <v>0</v>
      </c>
      <c r="Q1368" s="756"/>
      <c r="R1368" s="756"/>
      <c r="S1368" s="756"/>
      <c r="T1368" s="756"/>
      <c r="U1368" s="237"/>
      <c r="V1368" s="143"/>
      <c r="W1368" s="26"/>
      <c r="X1368" s="26"/>
      <c r="Y1368" s="26"/>
      <c r="Z1368" s="20">
        <f t="shared" ref="Z1368:AD1368" si="2824">Z1372+Z1376</f>
        <v>0</v>
      </c>
      <c r="AA1368" s="136">
        <f t="shared" si="2824"/>
        <v>0</v>
      </c>
      <c r="AB1368" s="20">
        <f t="shared" si="2824"/>
        <v>0</v>
      </c>
      <c r="AC1368" s="20">
        <f t="shared" si="2824"/>
        <v>0</v>
      </c>
      <c r="AD1368" s="55">
        <f t="shared" si="2824"/>
        <v>0</v>
      </c>
      <c r="AE1368" s="237"/>
      <c r="AF1368" s="143"/>
      <c r="AG1368" s="26"/>
      <c r="AH1368" s="26"/>
      <c r="AI1368" s="26"/>
      <c r="AJ1368" s="2128"/>
      <c r="AK1368" s="19" t="e">
        <f>#REF!-U1368</f>
        <v>#REF!</v>
      </c>
      <c r="AL1368" s="19" t="e">
        <f>#REF!-#REF!</f>
        <v>#REF!</v>
      </c>
      <c r="AM1368" s="19" t="e">
        <f>Q1368-#REF!</f>
        <v>#REF!</v>
      </c>
      <c r="AN1368" s="19" t="e">
        <f>R1368-#REF!</f>
        <v>#REF!</v>
      </c>
      <c r="AO1368" s="19" t="e">
        <f>#REF!-#REF!</f>
        <v>#REF!</v>
      </c>
      <c r="AP1368" s="223" t="e">
        <f>IF(AK1368&gt;0,AK1368/#REF!*100,"")</f>
        <v>#REF!</v>
      </c>
      <c r="AQ1368" s="223" t="e">
        <f>IF(AL1368&gt;0,AL1368/#REF!*100,"")</f>
        <v>#REF!</v>
      </c>
      <c r="AR1368" s="223" t="e">
        <f t="shared" si="2791"/>
        <v>#REF!</v>
      </c>
      <c r="AS1368" s="223" t="e">
        <f t="shared" si="2792"/>
        <v>#REF!</v>
      </c>
      <c r="AT1368" s="223" t="e">
        <f>IF(AO1368&gt;0,AO1368/#REF!*100,"")</f>
        <v>#REF!</v>
      </c>
    </row>
    <row r="1369" spans="1:46" ht="15" hidden="1" customHeight="1" outlineLevel="1" thickBot="1">
      <c r="A1369" s="35"/>
      <c r="B1369" s="37"/>
      <c r="C1369" s="504" t="s">
        <v>279</v>
      </c>
      <c r="D1369" s="32"/>
      <c r="E1369" s="32"/>
      <c r="F1369" s="32"/>
      <c r="G1369" s="144"/>
      <c r="H1369" s="144"/>
      <c r="I1369" s="144"/>
      <c r="J1369" s="144"/>
      <c r="K1369" s="144"/>
      <c r="L1369" s="33"/>
      <c r="M1369" s="126"/>
      <c r="N1369" s="24"/>
      <c r="O1369" s="24"/>
      <c r="P1369" s="51"/>
      <c r="Q1369" s="756"/>
      <c r="R1369" s="756"/>
      <c r="S1369" s="756"/>
      <c r="T1369" s="756"/>
      <c r="U1369" s="237"/>
      <c r="V1369" s="143"/>
      <c r="W1369" s="26"/>
      <c r="X1369" s="26"/>
      <c r="Y1369" s="26"/>
      <c r="Z1369" s="33"/>
      <c r="AA1369" s="126"/>
      <c r="AB1369" s="24"/>
      <c r="AC1369" s="24"/>
      <c r="AD1369" s="51"/>
      <c r="AE1369" s="237"/>
      <c r="AF1369" s="143"/>
      <c r="AG1369" s="26"/>
      <c r="AH1369" s="26"/>
      <c r="AI1369" s="26"/>
      <c r="AJ1369" s="2128"/>
      <c r="AK1369" s="19" t="e">
        <f>#REF!-U1369</f>
        <v>#REF!</v>
      </c>
      <c r="AL1369" s="19" t="e">
        <f>#REF!-#REF!</f>
        <v>#REF!</v>
      </c>
      <c r="AM1369" s="19" t="e">
        <f>Q1369-#REF!</f>
        <v>#REF!</v>
      </c>
      <c r="AN1369" s="19" t="e">
        <f>R1369-#REF!</f>
        <v>#REF!</v>
      </c>
      <c r="AO1369" s="19" t="e">
        <f>#REF!-#REF!</f>
        <v>#REF!</v>
      </c>
      <c r="AP1369" s="223" t="e">
        <f>IF(AK1369&gt;0,AK1369/#REF!*100,"")</f>
        <v>#REF!</v>
      </c>
      <c r="AQ1369" s="223" t="e">
        <f>IF(AL1369&gt;0,AL1369/#REF!*100,"")</f>
        <v>#REF!</v>
      </c>
      <c r="AR1369" s="223" t="e">
        <f t="shared" si="2791"/>
        <v>#REF!</v>
      </c>
      <c r="AS1369" s="223" t="e">
        <f t="shared" si="2792"/>
        <v>#REF!</v>
      </c>
      <c r="AT1369" s="223" t="e">
        <f>IF(AO1369&gt;0,AO1369/#REF!*100,"")</f>
        <v>#REF!</v>
      </c>
    </row>
    <row r="1370" spans="1:46" ht="15" hidden="1" customHeight="1" outlineLevel="1" thickBot="1">
      <c r="A1370" s="35" t="s">
        <v>107</v>
      </c>
      <c r="B1370" s="38" t="s">
        <v>118</v>
      </c>
      <c r="C1370" s="504" t="s">
        <v>278</v>
      </c>
      <c r="D1370" s="32"/>
      <c r="E1370" s="32"/>
      <c r="F1370" s="32"/>
      <c r="G1370" s="144"/>
      <c r="H1370" s="144"/>
      <c r="I1370" s="144"/>
      <c r="J1370" s="144"/>
      <c r="K1370" s="144"/>
      <c r="L1370" s="20">
        <f>SUM(M1370:P1370)</f>
        <v>0</v>
      </c>
      <c r="M1370" s="126"/>
      <c r="N1370" s="24"/>
      <c r="O1370" s="24"/>
      <c r="P1370" s="51"/>
      <c r="Q1370" s="756"/>
      <c r="R1370" s="756"/>
      <c r="S1370" s="756"/>
      <c r="T1370" s="756"/>
      <c r="U1370" s="29">
        <f t="shared" ref="U1370" si="2825">IF(U1348&gt;0,U1368/U$11*100,)</f>
        <v>0</v>
      </c>
      <c r="V1370" s="29">
        <f>IF(V1348&gt;0,V1368/V$11*100,)</f>
        <v>0</v>
      </c>
      <c r="W1370" s="29">
        <f>IF(W1348&gt;0,W1368/W$11*100,)</f>
        <v>0</v>
      </c>
      <c r="X1370" s="29">
        <f>IF(X1348&gt;0,X1368/#REF!*100,)</f>
        <v>0</v>
      </c>
      <c r="Y1370" s="29">
        <f>IF(Y1348&gt;0,Y1368/Y$11*100,)</f>
        <v>0</v>
      </c>
      <c r="Z1370" s="20">
        <f>SUM(AA1370:AD1370)</f>
        <v>0</v>
      </c>
      <c r="AA1370" s="126"/>
      <c r="AB1370" s="24"/>
      <c r="AC1370" s="24"/>
      <c r="AD1370" s="51"/>
      <c r="AE1370" s="29">
        <f t="shared" ref="AE1370" si="2826">IF(AE1348&gt;0,AE1368/AE$11*100,)</f>
        <v>0</v>
      </c>
      <c r="AF1370" s="29">
        <f>IF(AF1348&gt;0,AF1368/AF$11*100,)</f>
        <v>0</v>
      </c>
      <c r="AG1370" s="29">
        <f>IF(AG1348&gt;0,AG1368/AG$11*100,)</f>
        <v>0</v>
      </c>
      <c r="AH1370" s="29">
        <f>IF(AH1348&gt;0,AH1368/#REF!*100,)</f>
        <v>0</v>
      </c>
      <c r="AI1370" s="29">
        <f>IF(AI1348&gt;0,AI1368/AI$11*100,)</f>
        <v>0</v>
      </c>
      <c r="AJ1370" s="967"/>
      <c r="AK1370" s="19" t="e">
        <f>#REF!-U1370</f>
        <v>#REF!</v>
      </c>
      <c r="AL1370" s="19" t="e">
        <f>#REF!-#REF!</f>
        <v>#REF!</v>
      </c>
      <c r="AM1370" s="19" t="e">
        <f>Q1370-#REF!</f>
        <v>#REF!</v>
      </c>
      <c r="AN1370" s="19" t="e">
        <f>R1370-#REF!</f>
        <v>#REF!</v>
      </c>
      <c r="AO1370" s="19" t="e">
        <f>#REF!-#REF!</f>
        <v>#REF!</v>
      </c>
      <c r="AP1370" s="223" t="e">
        <f>IF(AK1370&gt;0,AK1370/#REF!*100,"")</f>
        <v>#REF!</v>
      </c>
      <c r="AQ1370" s="223" t="e">
        <f>IF(AL1370&gt;0,AL1370/#REF!*100,"")</f>
        <v>#REF!</v>
      </c>
      <c r="AR1370" s="223" t="e">
        <f t="shared" si="2791"/>
        <v>#REF!</v>
      </c>
      <c r="AS1370" s="223" t="e">
        <f t="shared" si="2792"/>
        <v>#REF!</v>
      </c>
      <c r="AT1370" s="223" t="e">
        <f>IF(AO1370&gt;0,AO1370/#REF!*100,"")</f>
        <v>#REF!</v>
      </c>
    </row>
    <row r="1371" spans="1:46" ht="15" hidden="1" customHeight="1" outlineLevel="1" thickBot="1">
      <c r="A1371" s="35"/>
      <c r="B1371" s="39"/>
      <c r="C1371" s="504" t="s">
        <v>277</v>
      </c>
      <c r="D1371" s="32"/>
      <c r="E1371" s="32"/>
      <c r="F1371" s="32"/>
      <c r="G1371" s="144"/>
      <c r="H1371" s="144"/>
      <c r="I1371" s="144"/>
      <c r="J1371" s="144"/>
      <c r="K1371" s="144"/>
      <c r="L1371" s="20">
        <f t="shared" ref="L1371:P1371" si="2827">L1370*0.76*1.49/1000</f>
        <v>0</v>
      </c>
      <c r="M1371" s="136">
        <f t="shared" si="2827"/>
        <v>0</v>
      </c>
      <c r="N1371" s="20">
        <f t="shared" si="2827"/>
        <v>0</v>
      </c>
      <c r="O1371" s="20">
        <f t="shared" si="2827"/>
        <v>0</v>
      </c>
      <c r="P1371" s="55">
        <f t="shared" si="2827"/>
        <v>0</v>
      </c>
      <c r="Q1371" s="756"/>
      <c r="R1371" s="756"/>
      <c r="S1371" s="756"/>
      <c r="T1371" s="756"/>
      <c r="U1371" s="29">
        <f t="shared" ref="U1371" si="2828">IF(U1354&gt;0,U1368/U$17*100,)</f>
        <v>0</v>
      </c>
      <c r="V1371" s="29">
        <f>IF(V1354&gt;0,V1368/V$17*100,)</f>
        <v>0</v>
      </c>
      <c r="W1371" s="29">
        <f>IF(W1354&gt;0,W1368/W$17*100,)</f>
        <v>0</v>
      </c>
      <c r="X1371" s="29">
        <f>IF(X1354&gt;0,X1368/X$17*100,)</f>
        <v>0</v>
      </c>
      <c r="Y1371" s="29">
        <f>IF(Y1354&gt;0,Y1368/Y$17*100,)</f>
        <v>0</v>
      </c>
      <c r="Z1371" s="20">
        <f t="shared" ref="Z1371:AD1371" si="2829">Z1370*0.76*1.49/1000</f>
        <v>0</v>
      </c>
      <c r="AA1371" s="136">
        <f t="shared" si="2829"/>
        <v>0</v>
      </c>
      <c r="AB1371" s="20">
        <f t="shared" si="2829"/>
        <v>0</v>
      </c>
      <c r="AC1371" s="20">
        <f t="shared" si="2829"/>
        <v>0</v>
      </c>
      <c r="AD1371" s="55">
        <f t="shared" si="2829"/>
        <v>0</v>
      </c>
      <c r="AE1371" s="29">
        <f t="shared" ref="AE1371" si="2830">IF(AE1354&gt;0,AE1368/AE$17*100,)</f>
        <v>0</v>
      </c>
      <c r="AF1371" s="29">
        <f>IF(AF1354&gt;0,AF1368/AF$17*100,)</f>
        <v>0</v>
      </c>
      <c r="AG1371" s="29">
        <f>IF(AG1354&gt;0,AG1368/AG$17*100,)</f>
        <v>0</v>
      </c>
      <c r="AH1371" s="29">
        <f>IF(AH1354&gt;0,AH1368/AH$17*100,)</f>
        <v>0</v>
      </c>
      <c r="AI1371" s="29">
        <f>IF(AI1354&gt;0,AI1368/AI$17*100,)</f>
        <v>0</v>
      </c>
      <c r="AJ1371" s="967"/>
      <c r="AK1371" s="19" t="e">
        <f>#REF!-U1371</f>
        <v>#REF!</v>
      </c>
      <c r="AL1371" s="19" t="e">
        <f>#REF!-#REF!</f>
        <v>#REF!</v>
      </c>
      <c r="AM1371" s="19" t="e">
        <f>Q1371-#REF!</f>
        <v>#REF!</v>
      </c>
      <c r="AN1371" s="19" t="e">
        <f>R1371-#REF!</f>
        <v>#REF!</v>
      </c>
      <c r="AO1371" s="19" t="e">
        <f>#REF!-#REF!</f>
        <v>#REF!</v>
      </c>
      <c r="AP1371" s="223" t="e">
        <f>IF(AK1371&gt;0,AK1371/#REF!*100,"")</f>
        <v>#REF!</v>
      </c>
      <c r="AQ1371" s="223" t="e">
        <f>IF(AL1371&gt;0,AL1371/#REF!*100,"")</f>
        <v>#REF!</v>
      </c>
      <c r="AR1371" s="223" t="e">
        <f t="shared" si="2791"/>
        <v>#REF!</v>
      </c>
      <c r="AS1371" s="223" t="e">
        <f t="shared" si="2792"/>
        <v>#REF!</v>
      </c>
      <c r="AT1371" s="223" t="e">
        <f>IF(AO1371&gt;0,AO1371/#REF!*100,"")</f>
        <v>#REF!</v>
      </c>
    </row>
    <row r="1372" spans="1:46" ht="15" hidden="1" customHeight="1" outlineLevel="1" thickBot="1">
      <c r="A1372" s="35"/>
      <c r="B1372" s="39"/>
      <c r="C1372" s="504" t="s">
        <v>303</v>
      </c>
      <c r="D1372" s="32"/>
      <c r="E1372" s="32"/>
      <c r="F1372" s="32"/>
      <c r="G1372" s="144"/>
      <c r="H1372" s="144"/>
      <c r="I1372" s="144"/>
      <c r="J1372" s="144"/>
      <c r="K1372" s="144"/>
      <c r="L1372" s="20">
        <f>SUM(M1372:P1372)</f>
        <v>0</v>
      </c>
      <c r="M1372" s="126"/>
      <c r="N1372" s="24"/>
      <c r="O1372" s="24"/>
      <c r="P1372" s="51"/>
      <c r="Q1372" s="756"/>
      <c r="R1372" s="756"/>
      <c r="S1372" s="756"/>
      <c r="T1372" s="756"/>
      <c r="U1372" s="237"/>
      <c r="V1372" s="143"/>
      <c r="W1372" s="26"/>
      <c r="X1372" s="26"/>
      <c r="Y1372" s="26"/>
      <c r="Z1372" s="20">
        <f>SUM(AA1372:AD1372)</f>
        <v>0</v>
      </c>
      <c r="AA1372" s="126"/>
      <c r="AB1372" s="24"/>
      <c r="AC1372" s="24"/>
      <c r="AD1372" s="51"/>
      <c r="AE1372" s="237"/>
      <c r="AF1372" s="143"/>
      <c r="AG1372" s="26"/>
      <c r="AH1372" s="26"/>
      <c r="AI1372" s="26"/>
      <c r="AJ1372" s="2128"/>
      <c r="AK1372" s="19" t="e">
        <f>#REF!-U1372</f>
        <v>#REF!</v>
      </c>
      <c r="AL1372" s="19" t="e">
        <f>#REF!-#REF!</f>
        <v>#REF!</v>
      </c>
      <c r="AM1372" s="19" t="e">
        <f>Q1372-#REF!</f>
        <v>#REF!</v>
      </c>
      <c r="AN1372" s="19" t="e">
        <f>R1372-#REF!</f>
        <v>#REF!</v>
      </c>
      <c r="AO1372" s="19" t="e">
        <f>#REF!-#REF!</f>
        <v>#REF!</v>
      </c>
      <c r="AP1372" s="223" t="e">
        <f>IF(AK1372&gt;0,AK1372/#REF!*100,"")</f>
        <v>#REF!</v>
      </c>
      <c r="AQ1372" s="223" t="e">
        <f>IF(AL1372&gt;0,AL1372/#REF!*100,"")</f>
        <v>#REF!</v>
      </c>
      <c r="AR1372" s="223" t="e">
        <f t="shared" si="2791"/>
        <v>#REF!</v>
      </c>
      <c r="AS1372" s="223" t="e">
        <f t="shared" si="2792"/>
        <v>#REF!</v>
      </c>
      <c r="AT1372" s="223" t="e">
        <f>IF(AO1372&gt;0,AO1372/#REF!*100,"")</f>
        <v>#REF!</v>
      </c>
    </row>
    <row r="1373" spans="1:46" ht="15" hidden="1" customHeight="1" outlineLevel="1" thickBot="1">
      <c r="A1373" s="35"/>
      <c r="B1373" s="39"/>
      <c r="C1373" s="504" t="s">
        <v>279</v>
      </c>
      <c r="D1373" s="32"/>
      <c r="E1373" s="32"/>
      <c r="F1373" s="32"/>
      <c r="G1373" s="144"/>
      <c r="H1373" s="144"/>
      <c r="I1373" s="144"/>
      <c r="J1373" s="144"/>
      <c r="K1373" s="144"/>
      <c r="L1373" s="33"/>
      <c r="M1373" s="126"/>
      <c r="N1373" s="24"/>
      <c r="O1373" s="24"/>
      <c r="P1373" s="51"/>
      <c r="Q1373" s="756"/>
      <c r="R1373" s="756"/>
      <c r="S1373" s="756"/>
      <c r="T1373" s="756"/>
      <c r="U1373" s="237"/>
      <c r="V1373" s="143"/>
      <c r="W1373" s="26"/>
      <c r="X1373" s="26"/>
      <c r="Y1373" s="26"/>
      <c r="Z1373" s="33"/>
      <c r="AA1373" s="126"/>
      <c r="AB1373" s="24"/>
      <c r="AC1373" s="24"/>
      <c r="AD1373" s="51"/>
      <c r="AE1373" s="237"/>
      <c r="AF1373" s="143"/>
      <c r="AG1373" s="26"/>
      <c r="AH1373" s="26"/>
      <c r="AI1373" s="26"/>
      <c r="AJ1373" s="2128"/>
      <c r="AK1373" s="19" t="e">
        <f>#REF!-U1373</f>
        <v>#REF!</v>
      </c>
      <c r="AL1373" s="19" t="e">
        <f>#REF!-#REF!</f>
        <v>#REF!</v>
      </c>
      <c r="AM1373" s="19" t="e">
        <f>Q1373-#REF!</f>
        <v>#REF!</v>
      </c>
      <c r="AN1373" s="19" t="e">
        <f>R1373-#REF!</f>
        <v>#REF!</v>
      </c>
      <c r="AO1373" s="19" t="e">
        <f>#REF!-#REF!</f>
        <v>#REF!</v>
      </c>
      <c r="AP1373" s="223" t="e">
        <f>IF(AK1373&gt;0,AK1373/#REF!*100,"")</f>
        <v>#REF!</v>
      </c>
      <c r="AQ1373" s="223" t="e">
        <f>IF(AL1373&gt;0,AL1373/#REF!*100,"")</f>
        <v>#REF!</v>
      </c>
      <c r="AR1373" s="223" t="e">
        <f t="shared" si="2791"/>
        <v>#REF!</v>
      </c>
      <c r="AS1373" s="223" t="e">
        <f t="shared" si="2792"/>
        <v>#REF!</v>
      </c>
      <c r="AT1373" s="223" t="e">
        <f>IF(AO1373&gt;0,AO1373/#REF!*100,"")</f>
        <v>#REF!</v>
      </c>
    </row>
    <row r="1374" spans="1:46" ht="15" hidden="1" customHeight="1" outlineLevel="1" thickBot="1">
      <c r="A1374" s="35" t="s">
        <v>108</v>
      </c>
      <c r="B1374" s="38" t="s">
        <v>119</v>
      </c>
      <c r="C1374" s="504" t="s">
        <v>278</v>
      </c>
      <c r="D1374" s="32"/>
      <c r="E1374" s="32"/>
      <c r="F1374" s="32"/>
      <c r="G1374" s="144"/>
      <c r="H1374" s="144"/>
      <c r="I1374" s="144"/>
      <c r="J1374" s="144"/>
      <c r="K1374" s="144"/>
      <c r="L1374" s="20">
        <f>SUM(M1374:P1374)</f>
        <v>0</v>
      </c>
      <c r="M1374" s="126"/>
      <c r="N1374" s="24"/>
      <c r="O1374" s="24"/>
      <c r="P1374" s="51"/>
      <c r="Q1374" s="756"/>
      <c r="R1374" s="756"/>
      <c r="S1374" s="756"/>
      <c r="T1374" s="756"/>
      <c r="U1374" s="29"/>
      <c r="V1374" s="29"/>
      <c r="W1374" s="29">
        <f>IF(W1349&gt;0,W1372/W$12*100,)</f>
        <v>0</v>
      </c>
      <c r="X1374" s="29">
        <f>IF(X1349&gt;0,X1372/X$12*100,)</f>
        <v>0</v>
      </c>
      <c r="Y1374" s="29">
        <f>IF(Y1349&gt;0,Y1372/Y$12*100,)</f>
        <v>0</v>
      </c>
      <c r="Z1374" s="20">
        <f>SUM(AA1374:AD1374)</f>
        <v>0</v>
      </c>
      <c r="AA1374" s="126"/>
      <c r="AB1374" s="24"/>
      <c r="AC1374" s="24"/>
      <c r="AD1374" s="51"/>
      <c r="AE1374" s="29"/>
      <c r="AF1374" s="29"/>
      <c r="AG1374" s="29">
        <f>IF(AG1349&gt;0,AG1372/AG$12*100,)</f>
        <v>0</v>
      </c>
      <c r="AH1374" s="29">
        <f>IF(AH1349&gt;0,AH1372/AH$12*100,)</f>
        <v>0</v>
      </c>
      <c r="AI1374" s="29">
        <f>IF(AI1349&gt;0,AI1372/AI$12*100,)</f>
        <v>0</v>
      </c>
      <c r="AJ1374" s="967"/>
      <c r="AK1374" s="19" t="e">
        <f>#REF!-U1374</f>
        <v>#REF!</v>
      </c>
      <c r="AL1374" s="19" t="e">
        <f>#REF!-#REF!</f>
        <v>#REF!</v>
      </c>
      <c r="AM1374" s="19" t="e">
        <f>Q1374-#REF!</f>
        <v>#REF!</v>
      </c>
      <c r="AN1374" s="19" t="e">
        <f>R1374-#REF!</f>
        <v>#REF!</v>
      </c>
      <c r="AO1374" s="19" t="e">
        <f>#REF!-#REF!</f>
        <v>#REF!</v>
      </c>
      <c r="AP1374" s="223" t="e">
        <f>IF(AK1374&gt;0,AK1374/#REF!*100,"")</f>
        <v>#REF!</v>
      </c>
      <c r="AQ1374" s="223" t="e">
        <f>IF(AL1374&gt;0,AL1374/#REF!*100,"")</f>
        <v>#REF!</v>
      </c>
      <c r="AR1374" s="223" t="e">
        <f t="shared" si="2791"/>
        <v>#REF!</v>
      </c>
      <c r="AS1374" s="223" t="e">
        <f t="shared" si="2792"/>
        <v>#REF!</v>
      </c>
      <c r="AT1374" s="223" t="e">
        <f>IF(AO1374&gt;0,AO1374/#REF!*100,"")</f>
        <v>#REF!</v>
      </c>
    </row>
    <row r="1375" spans="1:46" ht="15" hidden="1" customHeight="1" outlineLevel="1" thickBot="1">
      <c r="A1375" s="35"/>
      <c r="B1375" s="37"/>
      <c r="C1375" s="504" t="s">
        <v>277</v>
      </c>
      <c r="D1375" s="32"/>
      <c r="E1375" s="32"/>
      <c r="F1375" s="32"/>
      <c r="G1375" s="144"/>
      <c r="H1375" s="144"/>
      <c r="I1375" s="144"/>
      <c r="J1375" s="144"/>
      <c r="K1375" s="144"/>
      <c r="L1375" s="20">
        <f t="shared" ref="L1375:P1375" si="2831">L1374*0.76*1.49/1000</f>
        <v>0</v>
      </c>
      <c r="M1375" s="136">
        <f t="shared" si="2831"/>
        <v>0</v>
      </c>
      <c r="N1375" s="20">
        <f t="shared" si="2831"/>
        <v>0</v>
      </c>
      <c r="O1375" s="20">
        <f t="shared" si="2831"/>
        <v>0</v>
      </c>
      <c r="P1375" s="55">
        <f t="shared" si="2831"/>
        <v>0</v>
      </c>
      <c r="Q1375" s="756"/>
      <c r="R1375" s="756"/>
      <c r="S1375" s="756"/>
      <c r="T1375" s="756"/>
      <c r="U1375" s="29">
        <f t="shared" ref="U1375" si="2832">IF(U1355&gt;0,U1372/U$18*100,)</f>
        <v>0</v>
      </c>
      <c r="V1375" s="29">
        <f>IF(V1355&gt;0,V1372/V$18*100,)</f>
        <v>0</v>
      </c>
      <c r="W1375" s="29">
        <f>IF(W1355&gt;0,W1372/W$18*100,)</f>
        <v>0</v>
      </c>
      <c r="X1375" s="29">
        <f>IF(X1355&gt;0,X1372/X$18*100,)</f>
        <v>0</v>
      </c>
      <c r="Y1375" s="29">
        <f>IF(Y1355&gt;0,Y1372/Y$18*100,)</f>
        <v>0</v>
      </c>
      <c r="Z1375" s="20">
        <f t="shared" ref="Z1375:AD1375" si="2833">Z1374*0.76*1.49/1000</f>
        <v>0</v>
      </c>
      <c r="AA1375" s="136">
        <f t="shared" si="2833"/>
        <v>0</v>
      </c>
      <c r="AB1375" s="20">
        <f t="shared" si="2833"/>
        <v>0</v>
      </c>
      <c r="AC1375" s="20">
        <f t="shared" si="2833"/>
        <v>0</v>
      </c>
      <c r="AD1375" s="55">
        <f t="shared" si="2833"/>
        <v>0</v>
      </c>
      <c r="AE1375" s="29">
        <f t="shared" ref="AE1375" si="2834">IF(AE1355&gt;0,AE1372/AE$18*100,)</f>
        <v>0</v>
      </c>
      <c r="AF1375" s="29">
        <f>IF(AF1355&gt;0,AF1372/AF$18*100,)</f>
        <v>0</v>
      </c>
      <c r="AG1375" s="29">
        <f>IF(AG1355&gt;0,AG1372/AG$18*100,)</f>
        <v>0</v>
      </c>
      <c r="AH1375" s="29">
        <f>IF(AH1355&gt;0,AH1372/AH$18*100,)</f>
        <v>0</v>
      </c>
      <c r="AI1375" s="29">
        <f>IF(AI1355&gt;0,AI1372/AI$18*100,)</f>
        <v>0</v>
      </c>
      <c r="AJ1375" s="967"/>
      <c r="AK1375" s="19" t="e">
        <f>#REF!-U1375</f>
        <v>#REF!</v>
      </c>
      <c r="AL1375" s="19" t="e">
        <f>#REF!-#REF!</f>
        <v>#REF!</v>
      </c>
      <c r="AM1375" s="19" t="e">
        <f>Q1375-#REF!</f>
        <v>#REF!</v>
      </c>
      <c r="AN1375" s="19" t="e">
        <f>R1375-#REF!</f>
        <v>#REF!</v>
      </c>
      <c r="AO1375" s="19" t="e">
        <f>#REF!-#REF!</f>
        <v>#REF!</v>
      </c>
      <c r="AP1375" s="223" t="e">
        <f>IF(AK1375&gt;0,AK1375/#REF!*100,"")</f>
        <v>#REF!</v>
      </c>
      <c r="AQ1375" s="223" t="e">
        <f>IF(AL1375&gt;0,AL1375/#REF!*100,"")</f>
        <v>#REF!</v>
      </c>
      <c r="AR1375" s="223" t="e">
        <f t="shared" si="2791"/>
        <v>#REF!</v>
      </c>
      <c r="AS1375" s="223" t="e">
        <f t="shared" si="2792"/>
        <v>#REF!</v>
      </c>
      <c r="AT1375" s="223" t="e">
        <f>IF(AO1375&gt;0,AO1375/#REF!*100,"")</f>
        <v>#REF!</v>
      </c>
    </row>
    <row r="1376" spans="1:46" ht="15" hidden="1" customHeight="1" outlineLevel="1" thickBot="1">
      <c r="A1376" s="35"/>
      <c r="B1376" s="37"/>
      <c r="C1376" s="504" t="s">
        <v>303</v>
      </c>
      <c r="D1376" s="32"/>
      <c r="E1376" s="32"/>
      <c r="F1376" s="32"/>
      <c r="G1376" s="144"/>
      <c r="H1376" s="144"/>
      <c r="I1376" s="144"/>
      <c r="J1376" s="144"/>
      <c r="K1376" s="144"/>
      <c r="L1376" s="20">
        <f>SUM(M1376:P1376)</f>
        <v>0</v>
      </c>
      <c r="M1376" s="126"/>
      <c r="N1376" s="24"/>
      <c r="O1376" s="24"/>
      <c r="P1376" s="51"/>
      <c r="Q1376" s="756"/>
      <c r="R1376" s="756"/>
      <c r="S1376" s="756"/>
      <c r="T1376" s="756"/>
      <c r="U1376" s="237"/>
      <c r="V1376" s="143"/>
      <c r="W1376" s="26"/>
      <c r="X1376" s="26"/>
      <c r="Y1376" s="26"/>
      <c r="Z1376" s="20">
        <f>SUM(AA1376:AD1376)</f>
        <v>0</v>
      </c>
      <c r="AA1376" s="126"/>
      <c r="AB1376" s="24"/>
      <c r="AC1376" s="24"/>
      <c r="AD1376" s="51"/>
      <c r="AE1376" s="237"/>
      <c r="AF1376" s="143"/>
      <c r="AG1376" s="26"/>
      <c r="AH1376" s="26"/>
      <c r="AI1376" s="26"/>
      <c r="AJ1376" s="2128"/>
      <c r="AK1376" s="19" t="e">
        <f>#REF!-U1376</f>
        <v>#REF!</v>
      </c>
      <c r="AL1376" s="19" t="e">
        <f>#REF!-#REF!</f>
        <v>#REF!</v>
      </c>
      <c r="AM1376" s="19" t="e">
        <f>Q1376-#REF!</f>
        <v>#REF!</v>
      </c>
      <c r="AN1376" s="19" t="e">
        <f>R1376-#REF!</f>
        <v>#REF!</v>
      </c>
      <c r="AO1376" s="19" t="e">
        <f>#REF!-#REF!</f>
        <v>#REF!</v>
      </c>
      <c r="AP1376" s="223" t="e">
        <f>IF(AK1376&gt;0,AK1376/#REF!*100,"")</f>
        <v>#REF!</v>
      </c>
      <c r="AQ1376" s="223" t="e">
        <f>IF(AL1376&gt;0,AL1376/#REF!*100,"")</f>
        <v>#REF!</v>
      </c>
      <c r="AR1376" s="223" t="e">
        <f t="shared" si="2791"/>
        <v>#REF!</v>
      </c>
      <c r="AS1376" s="223" t="e">
        <f t="shared" si="2792"/>
        <v>#REF!</v>
      </c>
      <c r="AT1376" s="223" t="e">
        <f>IF(AO1376&gt;0,AO1376/#REF!*100,"")</f>
        <v>#REF!</v>
      </c>
    </row>
    <row r="1377" spans="1:46" ht="15" hidden="1" customHeight="1" outlineLevel="1" thickBot="1">
      <c r="A1377" s="35"/>
      <c r="B1377" s="37"/>
      <c r="C1377" s="504" t="s">
        <v>279</v>
      </c>
      <c r="D1377" s="32"/>
      <c r="E1377" s="32"/>
      <c r="F1377" s="32"/>
      <c r="G1377" s="144"/>
      <c r="H1377" s="144"/>
      <c r="I1377" s="144"/>
      <c r="J1377" s="144"/>
      <c r="K1377" s="144"/>
      <c r="L1377" s="33"/>
      <c r="M1377" s="126"/>
      <c r="N1377" s="24"/>
      <c r="O1377" s="24"/>
      <c r="P1377" s="51"/>
      <c r="Q1377" s="756"/>
      <c r="R1377" s="756"/>
      <c r="S1377" s="756"/>
      <c r="T1377" s="756"/>
      <c r="U1377" s="29">
        <f t="shared" ref="U1377" si="2835">IF(U1356&gt;0,U1376/U$19*100,)</f>
        <v>0</v>
      </c>
      <c r="V1377" s="29">
        <f>IF(V1356&gt;0,V1376/V$19*100,)</f>
        <v>0</v>
      </c>
      <c r="W1377" s="29">
        <f>IF(W1356&gt;0,W1376/W$19*100,)</f>
        <v>0</v>
      </c>
      <c r="X1377" s="29">
        <f>IF(X1356&gt;0,X1376/X$19*100,)</f>
        <v>0</v>
      </c>
      <c r="Y1377" s="29">
        <f>IF(Y1356&gt;0,Y1376/Y$19*100,)</f>
        <v>0</v>
      </c>
      <c r="Z1377" s="33"/>
      <c r="AA1377" s="126"/>
      <c r="AB1377" s="24"/>
      <c r="AC1377" s="24"/>
      <c r="AD1377" s="51"/>
      <c r="AE1377" s="29">
        <f t="shared" ref="AE1377" si="2836">IF(AE1356&gt;0,AE1376/AE$19*100,)</f>
        <v>0</v>
      </c>
      <c r="AF1377" s="29">
        <f>IF(AF1356&gt;0,AF1376/AF$19*100,)</f>
        <v>0</v>
      </c>
      <c r="AG1377" s="29">
        <f>IF(AG1356&gt;0,AG1376/AG$19*100,)</f>
        <v>0</v>
      </c>
      <c r="AH1377" s="29">
        <f>IF(AH1356&gt;0,AH1376/AH$19*100,)</f>
        <v>0</v>
      </c>
      <c r="AI1377" s="29">
        <f>IF(AI1356&gt;0,AI1376/AI$19*100,)</f>
        <v>0</v>
      </c>
      <c r="AJ1377" s="967"/>
      <c r="AK1377" s="19" t="e">
        <f>#REF!-U1377</f>
        <v>#REF!</v>
      </c>
      <c r="AL1377" s="19" t="e">
        <f>#REF!-#REF!</f>
        <v>#REF!</v>
      </c>
      <c r="AM1377" s="19" t="e">
        <f>Q1377-#REF!</f>
        <v>#REF!</v>
      </c>
      <c r="AN1377" s="19" t="e">
        <f>R1377-#REF!</f>
        <v>#REF!</v>
      </c>
      <c r="AO1377" s="19" t="e">
        <f>#REF!-#REF!</f>
        <v>#REF!</v>
      </c>
      <c r="AP1377" s="223" t="e">
        <f>IF(AK1377&gt;0,AK1377/#REF!*100,"")</f>
        <v>#REF!</v>
      </c>
      <c r="AQ1377" s="223" t="e">
        <f>IF(AL1377&gt;0,AL1377/#REF!*100,"")</f>
        <v>#REF!</v>
      </c>
      <c r="AR1377" s="223" t="e">
        <f t="shared" ref="AR1377:AR1408" si="2837">IF(AM1377&gt;0,AM1377/Q1377*100,"")</f>
        <v>#REF!</v>
      </c>
      <c r="AS1377" s="223" t="e">
        <f t="shared" ref="AS1377:AS1408" si="2838">IF(AN1377&gt;0,AN1377/R1377*100,"")</f>
        <v>#REF!</v>
      </c>
      <c r="AT1377" s="223" t="e">
        <f>IF(AO1377&gt;0,AO1377/#REF!*100,"")</f>
        <v>#REF!</v>
      </c>
    </row>
    <row r="1378" spans="1:46" ht="15" hidden="1" customHeight="1" outlineLevel="1" thickBot="1">
      <c r="A1378" s="35"/>
      <c r="B1378" s="37"/>
      <c r="C1378" s="504" t="s">
        <v>125</v>
      </c>
      <c r="D1378" s="32"/>
      <c r="E1378" s="32"/>
      <c r="F1378" s="32"/>
      <c r="G1378" s="144"/>
      <c r="H1378" s="144"/>
      <c r="I1378" s="144"/>
      <c r="J1378" s="144"/>
      <c r="K1378" s="144"/>
      <c r="L1378" s="33"/>
      <c r="M1378" s="126"/>
      <c r="N1378" s="24"/>
      <c r="O1378" s="24"/>
      <c r="P1378" s="51"/>
      <c r="Q1378" s="756"/>
      <c r="R1378" s="756"/>
      <c r="S1378" s="756"/>
      <c r="T1378" s="756"/>
      <c r="U1378" s="237"/>
      <c r="V1378" s="143"/>
      <c r="W1378" s="26"/>
      <c r="X1378" s="26"/>
      <c r="Y1378" s="26"/>
      <c r="Z1378" s="33"/>
      <c r="AA1378" s="126"/>
      <c r="AB1378" s="24"/>
      <c r="AC1378" s="24"/>
      <c r="AD1378" s="51"/>
      <c r="AE1378" s="237"/>
      <c r="AF1378" s="143"/>
      <c r="AG1378" s="26"/>
      <c r="AH1378" s="26"/>
      <c r="AI1378" s="26"/>
      <c r="AJ1378" s="2128"/>
      <c r="AK1378" s="19" t="e">
        <f>#REF!-U1378</f>
        <v>#REF!</v>
      </c>
      <c r="AL1378" s="19" t="e">
        <f>#REF!-#REF!</f>
        <v>#REF!</v>
      </c>
      <c r="AM1378" s="19" t="e">
        <f>Q1378-#REF!</f>
        <v>#REF!</v>
      </c>
      <c r="AN1378" s="19" t="e">
        <f>R1378-#REF!</f>
        <v>#REF!</v>
      </c>
      <c r="AO1378" s="19" t="e">
        <f>#REF!-#REF!</f>
        <v>#REF!</v>
      </c>
      <c r="AP1378" s="223" t="e">
        <f>IF(AK1378&gt;0,AK1378/#REF!*100,"")</f>
        <v>#REF!</v>
      </c>
      <c r="AQ1378" s="223" t="e">
        <f>IF(AL1378&gt;0,AL1378/#REF!*100,"")</f>
        <v>#REF!</v>
      </c>
      <c r="AR1378" s="223" t="e">
        <f t="shared" si="2837"/>
        <v>#REF!</v>
      </c>
      <c r="AS1378" s="223" t="e">
        <f t="shared" si="2838"/>
        <v>#REF!</v>
      </c>
      <c r="AT1378" s="223" t="e">
        <f>IF(AO1378&gt;0,AO1378/#REF!*100,"")</f>
        <v>#REF!</v>
      </c>
    </row>
    <row r="1379" spans="1:46" ht="15" hidden="1" customHeight="1" outlineLevel="1" thickBot="1">
      <c r="A1379" s="35" t="s">
        <v>109</v>
      </c>
      <c r="B1379" s="36" t="s">
        <v>97</v>
      </c>
      <c r="C1379" s="504" t="s">
        <v>278</v>
      </c>
      <c r="D1379" s="32"/>
      <c r="E1379" s="32"/>
      <c r="F1379" s="32"/>
      <c r="G1379" s="144"/>
      <c r="H1379" s="144"/>
      <c r="I1379" s="144"/>
      <c r="J1379" s="144"/>
      <c r="K1379" s="144"/>
      <c r="L1379" s="20">
        <f t="shared" ref="L1379:P1379" si="2839">L1383+L1387</f>
        <v>0</v>
      </c>
      <c r="M1379" s="136">
        <f t="shared" si="2839"/>
        <v>0</v>
      </c>
      <c r="N1379" s="20">
        <f t="shared" si="2839"/>
        <v>0</v>
      </c>
      <c r="O1379" s="20">
        <f t="shared" si="2839"/>
        <v>0</v>
      </c>
      <c r="P1379" s="55">
        <f t="shared" si="2839"/>
        <v>0</v>
      </c>
      <c r="Q1379" s="756"/>
      <c r="R1379" s="756"/>
      <c r="S1379" s="756"/>
      <c r="T1379" s="756"/>
      <c r="U1379" s="29">
        <f t="shared" ref="U1379" si="2840">IF(U1360&gt;0,U1378/U$23*100,)</f>
        <v>0</v>
      </c>
      <c r="V1379" s="29">
        <f>IF(V1360&gt;0,V1378/V$23*100,)</f>
        <v>0</v>
      </c>
      <c r="W1379" s="29">
        <f>IF(W1360&gt;0,W1378/W$23*100,)</f>
        <v>0</v>
      </c>
      <c r="X1379" s="29">
        <f>IF(X1360&gt;0,X1378/X$23*100,)</f>
        <v>0</v>
      </c>
      <c r="Y1379" s="29">
        <f>IF(Y1360&gt;0,Y1378/Y$23*100,)</f>
        <v>0</v>
      </c>
      <c r="Z1379" s="20">
        <f t="shared" ref="Z1379:AD1379" si="2841">Z1383+Z1387</f>
        <v>0</v>
      </c>
      <c r="AA1379" s="136">
        <f t="shared" si="2841"/>
        <v>0</v>
      </c>
      <c r="AB1379" s="20">
        <f t="shared" si="2841"/>
        <v>0</v>
      </c>
      <c r="AC1379" s="20">
        <f t="shared" si="2841"/>
        <v>0</v>
      </c>
      <c r="AD1379" s="55">
        <f t="shared" si="2841"/>
        <v>0</v>
      </c>
      <c r="AE1379" s="29">
        <f t="shared" ref="AE1379" si="2842">IF(AE1360&gt;0,AE1378/AE$23*100,)</f>
        <v>0</v>
      </c>
      <c r="AF1379" s="29">
        <f>IF(AF1360&gt;0,AF1378/AF$23*100,)</f>
        <v>0</v>
      </c>
      <c r="AG1379" s="29">
        <f>IF(AG1360&gt;0,AG1378/AG$23*100,)</f>
        <v>0</v>
      </c>
      <c r="AH1379" s="29">
        <f>IF(AH1360&gt;0,AH1378/AH$23*100,)</f>
        <v>0</v>
      </c>
      <c r="AI1379" s="29">
        <f>IF(AI1360&gt;0,AI1378/AI$23*100,)</f>
        <v>0</v>
      </c>
      <c r="AJ1379" s="967"/>
      <c r="AK1379" s="19" t="e">
        <f>#REF!-U1379</f>
        <v>#REF!</v>
      </c>
      <c r="AL1379" s="19" t="e">
        <f>#REF!-#REF!</f>
        <v>#REF!</v>
      </c>
      <c r="AM1379" s="19" t="e">
        <f>Q1379-#REF!</f>
        <v>#REF!</v>
      </c>
      <c r="AN1379" s="19" t="e">
        <f>R1379-#REF!</f>
        <v>#REF!</v>
      </c>
      <c r="AO1379" s="19" t="e">
        <f>#REF!-#REF!</f>
        <v>#REF!</v>
      </c>
      <c r="AP1379" s="223" t="e">
        <f>IF(AK1379&gt;0,AK1379/#REF!*100,"")</f>
        <v>#REF!</v>
      </c>
      <c r="AQ1379" s="223" t="e">
        <f>IF(AL1379&gt;0,AL1379/#REF!*100,"")</f>
        <v>#REF!</v>
      </c>
      <c r="AR1379" s="223" t="e">
        <f t="shared" si="2837"/>
        <v>#REF!</v>
      </c>
      <c r="AS1379" s="223" t="e">
        <f t="shared" si="2838"/>
        <v>#REF!</v>
      </c>
      <c r="AT1379" s="223" t="e">
        <f>IF(AO1379&gt;0,AO1379/#REF!*100,"")</f>
        <v>#REF!</v>
      </c>
    </row>
    <row r="1380" spans="1:46" ht="15" hidden="1" customHeight="1" outlineLevel="1" thickBot="1">
      <c r="A1380" s="35"/>
      <c r="B1380" s="37"/>
      <c r="C1380" s="504" t="s">
        <v>277</v>
      </c>
      <c r="D1380" s="32"/>
      <c r="E1380" s="32"/>
      <c r="F1380" s="32"/>
      <c r="G1380" s="144"/>
      <c r="H1380" s="144"/>
      <c r="I1380" s="144"/>
      <c r="J1380" s="144"/>
      <c r="K1380" s="144"/>
      <c r="L1380" s="20">
        <f t="shared" ref="L1380:P1380" si="2843">L1384+L1388</f>
        <v>0</v>
      </c>
      <c r="M1380" s="136">
        <f t="shared" si="2843"/>
        <v>0</v>
      </c>
      <c r="N1380" s="20">
        <f t="shared" si="2843"/>
        <v>0</v>
      </c>
      <c r="O1380" s="20">
        <f t="shared" si="2843"/>
        <v>0</v>
      </c>
      <c r="P1380" s="55">
        <f t="shared" si="2843"/>
        <v>0</v>
      </c>
      <c r="Q1380" s="756"/>
      <c r="R1380" s="756"/>
      <c r="S1380" s="756"/>
      <c r="T1380" s="756"/>
      <c r="U1380" s="237"/>
      <c r="V1380" s="143"/>
      <c r="W1380" s="26"/>
      <c r="X1380" s="26"/>
      <c r="Y1380" s="26"/>
      <c r="Z1380" s="20">
        <f t="shared" ref="Z1380:AD1380" si="2844">Z1384+Z1388</f>
        <v>0</v>
      </c>
      <c r="AA1380" s="136">
        <f t="shared" si="2844"/>
        <v>0</v>
      </c>
      <c r="AB1380" s="20">
        <f t="shared" si="2844"/>
        <v>0</v>
      </c>
      <c r="AC1380" s="20">
        <f t="shared" si="2844"/>
        <v>0</v>
      </c>
      <c r="AD1380" s="55">
        <f t="shared" si="2844"/>
        <v>0</v>
      </c>
      <c r="AE1380" s="237"/>
      <c r="AF1380" s="143"/>
      <c r="AG1380" s="26"/>
      <c r="AH1380" s="26"/>
      <c r="AI1380" s="26"/>
      <c r="AJ1380" s="2128"/>
      <c r="AK1380" s="19" t="e">
        <f>#REF!-U1380</f>
        <v>#REF!</v>
      </c>
      <c r="AL1380" s="19" t="e">
        <f>#REF!-#REF!</f>
        <v>#REF!</v>
      </c>
      <c r="AM1380" s="19" t="e">
        <f>Q1380-#REF!</f>
        <v>#REF!</v>
      </c>
      <c r="AN1380" s="19" t="e">
        <f>R1380-#REF!</f>
        <v>#REF!</v>
      </c>
      <c r="AO1380" s="19" t="e">
        <f>#REF!-#REF!</f>
        <v>#REF!</v>
      </c>
      <c r="AP1380" s="223" t="e">
        <f>IF(AK1380&gt;0,AK1380/#REF!*100,"")</f>
        <v>#REF!</v>
      </c>
      <c r="AQ1380" s="223" t="e">
        <f>IF(AL1380&gt;0,AL1380/#REF!*100,"")</f>
        <v>#REF!</v>
      </c>
      <c r="AR1380" s="223" t="e">
        <f t="shared" si="2837"/>
        <v>#REF!</v>
      </c>
      <c r="AS1380" s="223" t="e">
        <f t="shared" si="2838"/>
        <v>#REF!</v>
      </c>
      <c r="AT1380" s="223" t="e">
        <f>IF(AO1380&gt;0,AO1380/#REF!*100,"")</f>
        <v>#REF!</v>
      </c>
    </row>
    <row r="1381" spans="1:46" ht="15" hidden="1" customHeight="1" outlineLevel="1" thickBot="1">
      <c r="A1381" s="35"/>
      <c r="B1381" s="37"/>
      <c r="C1381" s="504" t="s">
        <v>303</v>
      </c>
      <c r="D1381" s="32"/>
      <c r="E1381" s="32"/>
      <c r="F1381" s="32"/>
      <c r="G1381" s="144"/>
      <c r="H1381" s="144"/>
      <c r="I1381" s="144"/>
      <c r="J1381" s="144"/>
      <c r="K1381" s="144"/>
      <c r="L1381" s="20">
        <f t="shared" ref="L1381:P1381" si="2845">L1385+L1389</f>
        <v>0</v>
      </c>
      <c r="M1381" s="136">
        <f t="shared" si="2845"/>
        <v>0</v>
      </c>
      <c r="N1381" s="20">
        <f t="shared" si="2845"/>
        <v>0</v>
      </c>
      <c r="O1381" s="20">
        <f t="shared" si="2845"/>
        <v>0</v>
      </c>
      <c r="P1381" s="55">
        <f t="shared" si="2845"/>
        <v>0</v>
      </c>
      <c r="Q1381" s="756"/>
      <c r="R1381" s="756"/>
      <c r="S1381" s="756"/>
      <c r="T1381" s="756"/>
      <c r="U1381" s="29">
        <f t="shared" ref="U1381" si="2846">IF(U1364&gt;0,U1380/U$27*100,)</f>
        <v>0</v>
      </c>
      <c r="V1381" s="29">
        <f>IF(V1364&gt;0,V1380/V$27*100,)</f>
        <v>0</v>
      </c>
      <c r="W1381" s="29">
        <f>IF(W1364&gt;0,W1380/W$27*100,)</f>
        <v>0</v>
      </c>
      <c r="X1381" s="29">
        <f>IF(X1364&gt;0,X1380/X$27*100,)</f>
        <v>0</v>
      </c>
      <c r="Y1381" s="29">
        <f>IF(Y1364&gt;0,Y1380/Y$27*100,)</f>
        <v>0</v>
      </c>
      <c r="Z1381" s="20">
        <f t="shared" ref="Z1381:AD1381" si="2847">Z1385+Z1389</f>
        <v>0</v>
      </c>
      <c r="AA1381" s="136">
        <f t="shared" si="2847"/>
        <v>0</v>
      </c>
      <c r="AB1381" s="20">
        <f t="shared" si="2847"/>
        <v>0</v>
      </c>
      <c r="AC1381" s="20">
        <f t="shared" si="2847"/>
        <v>0</v>
      </c>
      <c r="AD1381" s="55">
        <f t="shared" si="2847"/>
        <v>0</v>
      </c>
      <c r="AE1381" s="29">
        <f t="shared" ref="AE1381" si="2848">IF(AE1364&gt;0,AE1380/AE$27*100,)</f>
        <v>0</v>
      </c>
      <c r="AF1381" s="29">
        <f>IF(AF1364&gt;0,AF1380/AF$27*100,)</f>
        <v>0</v>
      </c>
      <c r="AG1381" s="29">
        <f>IF(AG1364&gt;0,AG1380/AG$27*100,)</f>
        <v>0</v>
      </c>
      <c r="AH1381" s="29">
        <f>IF(AH1364&gt;0,AH1380/AH$27*100,)</f>
        <v>0</v>
      </c>
      <c r="AI1381" s="29">
        <f>IF(AI1364&gt;0,AI1380/AI$27*100,)</f>
        <v>0</v>
      </c>
      <c r="AJ1381" s="967"/>
      <c r="AK1381" s="19" t="e">
        <f>#REF!-U1381</f>
        <v>#REF!</v>
      </c>
      <c r="AL1381" s="19" t="e">
        <f>#REF!-#REF!</f>
        <v>#REF!</v>
      </c>
      <c r="AM1381" s="19" t="e">
        <f>Q1381-#REF!</f>
        <v>#REF!</v>
      </c>
      <c r="AN1381" s="19" t="e">
        <f>R1381-#REF!</f>
        <v>#REF!</v>
      </c>
      <c r="AO1381" s="19" t="e">
        <f>#REF!-#REF!</f>
        <v>#REF!</v>
      </c>
      <c r="AP1381" s="223" t="e">
        <f>IF(AK1381&gt;0,AK1381/#REF!*100,"")</f>
        <v>#REF!</v>
      </c>
      <c r="AQ1381" s="223" t="e">
        <f>IF(AL1381&gt;0,AL1381/#REF!*100,"")</f>
        <v>#REF!</v>
      </c>
      <c r="AR1381" s="223" t="e">
        <f t="shared" si="2837"/>
        <v>#REF!</v>
      </c>
      <c r="AS1381" s="223" t="e">
        <f t="shared" si="2838"/>
        <v>#REF!</v>
      </c>
      <c r="AT1381" s="223" t="e">
        <f>IF(AO1381&gt;0,AO1381/#REF!*100,"")</f>
        <v>#REF!</v>
      </c>
    </row>
    <row r="1382" spans="1:46" ht="15" hidden="1" customHeight="1" outlineLevel="1" thickBot="1">
      <c r="A1382" s="35"/>
      <c r="B1382" s="37"/>
      <c r="C1382" s="504" t="s">
        <v>279</v>
      </c>
      <c r="D1382" s="32"/>
      <c r="E1382" s="32"/>
      <c r="F1382" s="32"/>
      <c r="G1382" s="144"/>
      <c r="H1382" s="144"/>
      <c r="I1382" s="144"/>
      <c r="J1382" s="144"/>
      <c r="K1382" s="144"/>
      <c r="L1382" s="33"/>
      <c r="M1382" s="126"/>
      <c r="N1382" s="24"/>
      <c r="O1382" s="24"/>
      <c r="P1382" s="51"/>
      <c r="Q1382" s="756"/>
      <c r="R1382" s="756"/>
      <c r="S1382" s="756"/>
      <c r="T1382" s="756"/>
      <c r="U1382" s="237"/>
      <c r="V1382" s="143"/>
      <c r="W1382" s="26"/>
      <c r="X1382" s="26"/>
      <c r="Y1382" s="26"/>
      <c r="Z1382" s="33"/>
      <c r="AA1382" s="126"/>
      <c r="AB1382" s="24"/>
      <c r="AC1382" s="24"/>
      <c r="AD1382" s="51"/>
      <c r="AE1382" s="237"/>
      <c r="AF1382" s="143"/>
      <c r="AG1382" s="26"/>
      <c r="AH1382" s="26"/>
      <c r="AI1382" s="26"/>
      <c r="AJ1382" s="2128"/>
      <c r="AK1382" s="19" t="e">
        <f>#REF!-U1382</f>
        <v>#REF!</v>
      </c>
      <c r="AL1382" s="19" t="e">
        <f>#REF!-#REF!</f>
        <v>#REF!</v>
      </c>
      <c r="AM1382" s="19" t="e">
        <f>Q1382-#REF!</f>
        <v>#REF!</v>
      </c>
      <c r="AN1382" s="19" t="e">
        <f>R1382-#REF!</f>
        <v>#REF!</v>
      </c>
      <c r="AO1382" s="19" t="e">
        <f>#REF!-#REF!</f>
        <v>#REF!</v>
      </c>
      <c r="AP1382" s="223" t="e">
        <f>IF(AK1382&gt;0,AK1382/#REF!*100,"")</f>
        <v>#REF!</v>
      </c>
      <c r="AQ1382" s="223" t="e">
        <f>IF(AL1382&gt;0,AL1382/#REF!*100,"")</f>
        <v>#REF!</v>
      </c>
      <c r="AR1382" s="223" t="e">
        <f t="shared" si="2837"/>
        <v>#REF!</v>
      </c>
      <c r="AS1382" s="223" t="e">
        <f t="shared" si="2838"/>
        <v>#REF!</v>
      </c>
      <c r="AT1382" s="223" t="e">
        <f>IF(AO1382&gt;0,AO1382/#REF!*100,"")</f>
        <v>#REF!</v>
      </c>
    </row>
    <row r="1383" spans="1:46" ht="15" hidden="1" customHeight="1" outlineLevel="1" thickBot="1">
      <c r="A1383" s="35" t="s">
        <v>110</v>
      </c>
      <c r="B1383" s="38" t="s">
        <v>118</v>
      </c>
      <c r="C1383" s="504" t="s">
        <v>278</v>
      </c>
      <c r="D1383" s="32"/>
      <c r="E1383" s="32"/>
      <c r="F1383" s="32"/>
      <c r="G1383" s="144"/>
      <c r="H1383" s="144"/>
      <c r="I1383" s="144"/>
      <c r="J1383" s="144"/>
      <c r="K1383" s="144"/>
      <c r="L1383" s="20">
        <f>SUM(M1383:P1383)</f>
        <v>0</v>
      </c>
      <c r="M1383" s="126"/>
      <c r="N1383" s="24"/>
      <c r="O1383" s="24"/>
      <c r="P1383" s="51"/>
      <c r="Q1383" s="756"/>
      <c r="R1383" s="756"/>
      <c r="S1383" s="756"/>
      <c r="T1383" s="756"/>
      <c r="U1383" s="29">
        <f t="shared" ref="U1383" si="2849">IF(U1368&gt;0,U1382/U$31*100,)</f>
        <v>0</v>
      </c>
      <c r="V1383" s="29">
        <f>IF(V1368&gt;0,V1382/V$31*100,)</f>
        <v>0</v>
      </c>
      <c r="W1383" s="29">
        <f>IF(W1368&gt;0,W1382/W$31*100,)</f>
        <v>0</v>
      </c>
      <c r="X1383" s="29">
        <f>IF(X1368&gt;0,X1382/X$31*100,)</f>
        <v>0</v>
      </c>
      <c r="Y1383" s="29">
        <f>IF(Y1368&gt;0,Y1382/Y$31*100,)</f>
        <v>0</v>
      </c>
      <c r="Z1383" s="20">
        <f>SUM(AA1383:AD1383)</f>
        <v>0</v>
      </c>
      <c r="AA1383" s="126"/>
      <c r="AB1383" s="24"/>
      <c r="AC1383" s="24"/>
      <c r="AD1383" s="51"/>
      <c r="AE1383" s="29">
        <f t="shared" ref="AE1383" si="2850">IF(AE1368&gt;0,AE1382/AE$31*100,)</f>
        <v>0</v>
      </c>
      <c r="AF1383" s="29">
        <f>IF(AF1368&gt;0,AF1382/AF$31*100,)</f>
        <v>0</v>
      </c>
      <c r="AG1383" s="29">
        <f>IF(AG1368&gt;0,AG1382/AG$31*100,)</f>
        <v>0</v>
      </c>
      <c r="AH1383" s="29">
        <f>IF(AH1368&gt;0,AH1382/AH$31*100,)</f>
        <v>0</v>
      </c>
      <c r="AI1383" s="29">
        <f>IF(AI1368&gt;0,AI1382/AI$31*100,)</f>
        <v>0</v>
      </c>
      <c r="AJ1383" s="967"/>
      <c r="AK1383" s="19" t="e">
        <f>#REF!-U1383</f>
        <v>#REF!</v>
      </c>
      <c r="AL1383" s="19" t="e">
        <f>#REF!-#REF!</f>
        <v>#REF!</v>
      </c>
      <c r="AM1383" s="19" t="e">
        <f>Q1383-#REF!</f>
        <v>#REF!</v>
      </c>
      <c r="AN1383" s="19" t="e">
        <f>R1383-#REF!</f>
        <v>#REF!</v>
      </c>
      <c r="AO1383" s="19" t="e">
        <f>#REF!-#REF!</f>
        <v>#REF!</v>
      </c>
      <c r="AP1383" s="223" t="e">
        <f>IF(AK1383&gt;0,AK1383/#REF!*100,"")</f>
        <v>#REF!</v>
      </c>
      <c r="AQ1383" s="223" t="e">
        <f>IF(AL1383&gt;0,AL1383/#REF!*100,"")</f>
        <v>#REF!</v>
      </c>
      <c r="AR1383" s="223" t="e">
        <f t="shared" si="2837"/>
        <v>#REF!</v>
      </c>
      <c r="AS1383" s="223" t="e">
        <f t="shared" si="2838"/>
        <v>#REF!</v>
      </c>
      <c r="AT1383" s="223" t="e">
        <f>IF(AO1383&gt;0,AO1383/#REF!*100,"")</f>
        <v>#REF!</v>
      </c>
    </row>
    <row r="1384" spans="1:46" ht="15" hidden="1" customHeight="1" outlineLevel="1" thickBot="1">
      <c r="A1384" s="35"/>
      <c r="B1384" s="39"/>
      <c r="C1384" s="504" t="s">
        <v>277</v>
      </c>
      <c r="D1384" s="32"/>
      <c r="E1384" s="32"/>
      <c r="F1384" s="32"/>
      <c r="G1384" s="144"/>
      <c r="H1384" s="144"/>
      <c r="I1384" s="144"/>
      <c r="J1384" s="144"/>
      <c r="K1384" s="144"/>
      <c r="L1384" s="20">
        <f t="shared" ref="L1384:P1384" si="2851">L1383*0.85*1.45/1000</f>
        <v>0</v>
      </c>
      <c r="M1384" s="136">
        <f t="shared" si="2851"/>
        <v>0</v>
      </c>
      <c r="N1384" s="20">
        <f t="shared" si="2851"/>
        <v>0</v>
      </c>
      <c r="O1384" s="20">
        <f t="shared" si="2851"/>
        <v>0</v>
      </c>
      <c r="P1384" s="55">
        <f t="shared" si="2851"/>
        <v>0</v>
      </c>
      <c r="Q1384" s="756"/>
      <c r="R1384" s="756"/>
      <c r="S1384" s="756"/>
      <c r="T1384" s="756"/>
      <c r="U1384" s="20">
        <f t="shared" ref="U1384" si="2852">U1388+U1392+U1396+U1401</f>
        <v>0</v>
      </c>
      <c r="V1384" s="136">
        <f>V1388+V1392+V1396+V1401</f>
        <v>0</v>
      </c>
      <c r="W1384" s="20">
        <f>W1388+W1392+W1396+W1401</f>
        <v>0</v>
      </c>
      <c r="X1384" s="20">
        <f>X1388+X1392+X1396+X1401</f>
        <v>0</v>
      </c>
      <c r="Y1384" s="20">
        <f>Y1388+Y1392+Y1396+Y1401</f>
        <v>0</v>
      </c>
      <c r="Z1384" s="20">
        <f t="shared" ref="Z1384:AD1384" si="2853">Z1383*0.85*1.45/1000</f>
        <v>0</v>
      </c>
      <c r="AA1384" s="136">
        <f t="shared" si="2853"/>
        <v>0</v>
      </c>
      <c r="AB1384" s="20">
        <f t="shared" si="2853"/>
        <v>0</v>
      </c>
      <c r="AC1384" s="20">
        <f t="shared" si="2853"/>
        <v>0</v>
      </c>
      <c r="AD1384" s="55">
        <f t="shared" si="2853"/>
        <v>0</v>
      </c>
      <c r="AE1384" s="20">
        <f t="shared" ref="AE1384" si="2854">AE1388+AE1392+AE1396+AE1401</f>
        <v>0</v>
      </c>
      <c r="AF1384" s="136">
        <f>AF1388+AF1392+AF1396+AF1401</f>
        <v>0</v>
      </c>
      <c r="AG1384" s="20">
        <f>AG1388+AG1392+AG1396+AG1401</f>
        <v>0</v>
      </c>
      <c r="AH1384" s="20">
        <f>AH1388+AH1392+AH1396+AH1401</f>
        <v>0</v>
      </c>
      <c r="AI1384" s="20">
        <f>AI1388+AI1392+AI1396+AI1401</f>
        <v>0</v>
      </c>
      <c r="AJ1384" s="19"/>
      <c r="AK1384" s="19" t="e">
        <f>#REF!-U1384</f>
        <v>#REF!</v>
      </c>
      <c r="AL1384" s="19" t="e">
        <f>#REF!-#REF!</f>
        <v>#REF!</v>
      </c>
      <c r="AM1384" s="19" t="e">
        <f>Q1384-#REF!</f>
        <v>#REF!</v>
      </c>
      <c r="AN1384" s="19" t="e">
        <f>R1384-#REF!</f>
        <v>#REF!</v>
      </c>
      <c r="AO1384" s="19" t="e">
        <f>#REF!-#REF!</f>
        <v>#REF!</v>
      </c>
      <c r="AP1384" s="223" t="e">
        <f>IF(AK1384&gt;0,AK1384/#REF!*100,"")</f>
        <v>#REF!</v>
      </c>
      <c r="AQ1384" s="223" t="e">
        <f>IF(AL1384&gt;0,AL1384/#REF!*100,"")</f>
        <v>#REF!</v>
      </c>
      <c r="AR1384" s="223" t="e">
        <f t="shared" si="2837"/>
        <v>#REF!</v>
      </c>
      <c r="AS1384" s="223" t="e">
        <f t="shared" si="2838"/>
        <v>#REF!</v>
      </c>
      <c r="AT1384" s="223" t="e">
        <f>IF(AO1384&gt;0,AO1384/#REF!*100,"")</f>
        <v>#REF!</v>
      </c>
    </row>
    <row r="1385" spans="1:46" ht="15" hidden="1" customHeight="1" outlineLevel="1" thickBot="1">
      <c r="A1385" s="35"/>
      <c r="B1385" s="39"/>
      <c r="C1385" s="504" t="s">
        <v>303</v>
      </c>
      <c r="D1385" s="32"/>
      <c r="E1385" s="32"/>
      <c r="F1385" s="32"/>
      <c r="G1385" s="144"/>
      <c r="H1385" s="144"/>
      <c r="I1385" s="144"/>
      <c r="J1385" s="144"/>
      <c r="K1385" s="144"/>
      <c r="L1385" s="20">
        <f>SUM(M1385:P1385)</f>
        <v>0</v>
      </c>
      <c r="M1385" s="126"/>
      <c r="N1385" s="24"/>
      <c r="O1385" s="24"/>
      <c r="P1385" s="51"/>
      <c r="Q1385" s="756"/>
      <c r="R1385" s="756"/>
      <c r="S1385" s="756"/>
      <c r="T1385" s="756"/>
      <c r="U1385" s="20">
        <f t="shared" ref="U1385" si="2855">U1387+U1391+U1395+U1400</f>
        <v>0</v>
      </c>
      <c r="V1385" s="136"/>
      <c r="W1385" s="20"/>
      <c r="X1385" s="20"/>
      <c r="Y1385" s="20"/>
      <c r="Z1385" s="20">
        <f>SUM(AA1385:AD1385)</f>
        <v>0</v>
      </c>
      <c r="AA1385" s="126"/>
      <c r="AB1385" s="24"/>
      <c r="AC1385" s="24"/>
      <c r="AD1385" s="51"/>
      <c r="AE1385" s="20">
        <f t="shared" ref="AE1385" si="2856">AE1387+AE1391+AE1395+AE1400</f>
        <v>0</v>
      </c>
      <c r="AF1385" s="136"/>
      <c r="AG1385" s="20"/>
      <c r="AH1385" s="20"/>
      <c r="AI1385" s="20"/>
      <c r="AJ1385" s="19"/>
      <c r="AK1385" s="19" t="e">
        <f>#REF!-U1385</f>
        <v>#REF!</v>
      </c>
      <c r="AL1385" s="19" t="e">
        <f>#REF!-#REF!</f>
        <v>#REF!</v>
      </c>
      <c r="AM1385" s="19" t="e">
        <f>Q1385-#REF!</f>
        <v>#REF!</v>
      </c>
      <c r="AN1385" s="19" t="e">
        <f>R1385-#REF!</f>
        <v>#REF!</v>
      </c>
      <c r="AO1385" s="19" t="e">
        <f>#REF!-#REF!</f>
        <v>#REF!</v>
      </c>
      <c r="AP1385" s="223" t="e">
        <f>IF(AK1385&gt;0,AK1385/#REF!*100,"")</f>
        <v>#REF!</v>
      </c>
      <c r="AQ1385" s="223" t="e">
        <f>IF(AL1385&gt;0,AL1385/#REF!*100,"")</f>
        <v>#REF!</v>
      </c>
      <c r="AR1385" s="223" t="e">
        <f t="shared" si="2837"/>
        <v>#REF!</v>
      </c>
      <c r="AS1385" s="223" t="e">
        <f t="shared" si="2838"/>
        <v>#REF!</v>
      </c>
      <c r="AT1385" s="223" t="e">
        <f>IF(AO1385&gt;0,AO1385/#REF!*100,"")</f>
        <v>#REF!</v>
      </c>
    </row>
    <row r="1386" spans="1:46" ht="15" hidden="1" customHeight="1" outlineLevel="1" thickBot="1">
      <c r="A1386" s="35"/>
      <c r="B1386" s="39"/>
      <c r="C1386" s="504" t="s">
        <v>279</v>
      </c>
      <c r="D1386" s="32"/>
      <c r="E1386" s="32"/>
      <c r="F1386" s="32"/>
      <c r="G1386" s="144"/>
      <c r="H1386" s="144"/>
      <c r="I1386" s="144"/>
      <c r="J1386" s="144"/>
      <c r="K1386" s="144"/>
      <c r="L1386" s="33"/>
      <c r="M1386" s="126"/>
      <c r="N1386" s="24"/>
      <c r="O1386" s="24"/>
      <c r="P1386" s="51"/>
      <c r="Q1386" s="756"/>
      <c r="R1386" s="756"/>
      <c r="S1386" s="756"/>
      <c r="T1386" s="756"/>
      <c r="U1386" s="67"/>
      <c r="V1386" s="126"/>
      <c r="W1386" s="24"/>
      <c r="X1386" s="24"/>
      <c r="Y1386" s="24"/>
      <c r="Z1386" s="33"/>
      <c r="AA1386" s="126"/>
      <c r="AB1386" s="24"/>
      <c r="AC1386" s="24"/>
      <c r="AD1386" s="51"/>
      <c r="AE1386" s="67"/>
      <c r="AF1386" s="126"/>
      <c r="AG1386" s="24"/>
      <c r="AH1386" s="24"/>
      <c r="AI1386" s="24"/>
      <c r="AJ1386" s="44"/>
      <c r="AK1386" s="19" t="e">
        <f>#REF!-U1386</f>
        <v>#REF!</v>
      </c>
      <c r="AL1386" s="19" t="e">
        <f>#REF!-#REF!</f>
        <v>#REF!</v>
      </c>
      <c r="AM1386" s="19" t="e">
        <f>Q1386-#REF!</f>
        <v>#REF!</v>
      </c>
      <c r="AN1386" s="19" t="e">
        <f>R1386-#REF!</f>
        <v>#REF!</v>
      </c>
      <c r="AO1386" s="19" t="e">
        <f>#REF!-#REF!</f>
        <v>#REF!</v>
      </c>
      <c r="AP1386" s="223" t="e">
        <f>IF(AK1386&gt;0,AK1386/#REF!*100,"")</f>
        <v>#REF!</v>
      </c>
      <c r="AQ1386" s="223" t="e">
        <f>IF(AL1386&gt;0,AL1386/#REF!*100,"")</f>
        <v>#REF!</v>
      </c>
      <c r="AR1386" s="223" t="e">
        <f t="shared" si="2837"/>
        <v>#REF!</v>
      </c>
      <c r="AS1386" s="223" t="e">
        <f t="shared" si="2838"/>
        <v>#REF!</v>
      </c>
      <c r="AT1386" s="223" t="e">
        <f>IF(AO1386&gt;0,AO1386/#REF!*100,"")</f>
        <v>#REF!</v>
      </c>
    </row>
    <row r="1387" spans="1:46" ht="15" hidden="1" customHeight="1" outlineLevel="1" thickBot="1">
      <c r="A1387" s="35" t="s">
        <v>111</v>
      </c>
      <c r="B1387" s="38" t="s">
        <v>119</v>
      </c>
      <c r="C1387" s="504" t="s">
        <v>278</v>
      </c>
      <c r="D1387" s="32"/>
      <c r="E1387" s="32"/>
      <c r="F1387" s="32"/>
      <c r="G1387" s="144"/>
      <c r="H1387" s="144"/>
      <c r="I1387" s="144"/>
      <c r="J1387" s="144"/>
      <c r="K1387" s="144"/>
      <c r="L1387" s="20">
        <f>SUM(M1387:P1387)</f>
        <v>0</v>
      </c>
      <c r="M1387" s="126"/>
      <c r="N1387" s="24"/>
      <c r="O1387" s="24"/>
      <c r="P1387" s="51"/>
      <c r="Q1387" s="756"/>
      <c r="R1387" s="756"/>
      <c r="S1387" s="756"/>
      <c r="T1387" s="756"/>
      <c r="U1387" s="20">
        <f t="shared" ref="U1387" si="2857">0.12*U1386</f>
        <v>0</v>
      </c>
      <c r="V1387" s="136">
        <f>0.12*V1386</f>
        <v>0</v>
      </c>
      <c r="W1387" s="20">
        <f>0.12*W1386</f>
        <v>0</v>
      </c>
      <c r="X1387" s="20">
        <f>0.12*X1386</f>
        <v>0</v>
      </c>
      <c r="Y1387" s="20">
        <f>0.12*Y1386</f>
        <v>0</v>
      </c>
      <c r="Z1387" s="20">
        <f>SUM(AA1387:AD1387)</f>
        <v>0</v>
      </c>
      <c r="AA1387" s="126"/>
      <c r="AB1387" s="24"/>
      <c r="AC1387" s="24"/>
      <c r="AD1387" s="51"/>
      <c r="AE1387" s="20">
        <f t="shared" ref="AE1387" si="2858">0.12*AE1386</f>
        <v>0</v>
      </c>
      <c r="AF1387" s="136">
        <f>0.12*AF1386</f>
        <v>0</v>
      </c>
      <c r="AG1387" s="20">
        <f>0.12*AG1386</f>
        <v>0</v>
      </c>
      <c r="AH1387" s="20">
        <f>0.12*AH1386</f>
        <v>0</v>
      </c>
      <c r="AI1387" s="20">
        <f>0.12*AI1386</f>
        <v>0</v>
      </c>
      <c r="AJ1387" s="19"/>
      <c r="AK1387" s="19" t="e">
        <f>#REF!-U1387</f>
        <v>#REF!</v>
      </c>
      <c r="AL1387" s="19" t="e">
        <f>#REF!-#REF!</f>
        <v>#REF!</v>
      </c>
      <c r="AM1387" s="19" t="e">
        <f>Q1387-#REF!</f>
        <v>#REF!</v>
      </c>
      <c r="AN1387" s="19" t="e">
        <f>R1387-#REF!</f>
        <v>#REF!</v>
      </c>
      <c r="AO1387" s="19" t="e">
        <f>#REF!-#REF!</f>
        <v>#REF!</v>
      </c>
      <c r="AP1387" s="223" t="e">
        <f>IF(AK1387&gt;0,AK1387/#REF!*100,"")</f>
        <v>#REF!</v>
      </c>
      <c r="AQ1387" s="223" t="e">
        <f>IF(AL1387&gt;0,AL1387/#REF!*100,"")</f>
        <v>#REF!</v>
      </c>
      <c r="AR1387" s="223" t="e">
        <f t="shared" si="2837"/>
        <v>#REF!</v>
      </c>
      <c r="AS1387" s="223" t="e">
        <f t="shared" si="2838"/>
        <v>#REF!</v>
      </c>
      <c r="AT1387" s="223" t="e">
        <f>IF(AO1387&gt;0,AO1387/#REF!*100,"")</f>
        <v>#REF!</v>
      </c>
    </row>
    <row r="1388" spans="1:46" ht="15" hidden="1" customHeight="1" outlineLevel="1" thickBot="1">
      <c r="A1388" s="35"/>
      <c r="B1388" s="39"/>
      <c r="C1388" s="504" t="s">
        <v>277</v>
      </c>
      <c r="D1388" s="32"/>
      <c r="E1388" s="32"/>
      <c r="F1388" s="32"/>
      <c r="G1388" s="144"/>
      <c r="H1388" s="144"/>
      <c r="I1388" s="144"/>
      <c r="J1388" s="144"/>
      <c r="K1388" s="144"/>
      <c r="L1388" s="20">
        <f t="shared" ref="L1388:P1388" si="2859">L1387*0.85*1.45/1000</f>
        <v>0</v>
      </c>
      <c r="M1388" s="136">
        <f t="shared" si="2859"/>
        <v>0</v>
      </c>
      <c r="N1388" s="20">
        <f t="shared" si="2859"/>
        <v>0</v>
      </c>
      <c r="O1388" s="20">
        <f t="shared" si="2859"/>
        <v>0</v>
      </c>
      <c r="P1388" s="55">
        <f t="shared" si="2859"/>
        <v>0</v>
      </c>
      <c r="Q1388" s="756"/>
      <c r="R1388" s="756"/>
      <c r="S1388" s="756"/>
      <c r="T1388" s="756"/>
      <c r="U1388" s="67"/>
      <c r="V1388" s="126"/>
      <c r="W1388" s="24"/>
      <c r="X1388" s="24"/>
      <c r="Y1388" s="24"/>
      <c r="Z1388" s="20">
        <f t="shared" ref="Z1388:AD1388" si="2860">Z1387*0.85*1.45/1000</f>
        <v>0</v>
      </c>
      <c r="AA1388" s="136">
        <f t="shared" si="2860"/>
        <v>0</v>
      </c>
      <c r="AB1388" s="20">
        <f t="shared" si="2860"/>
        <v>0</v>
      </c>
      <c r="AC1388" s="20">
        <f t="shared" si="2860"/>
        <v>0</v>
      </c>
      <c r="AD1388" s="55">
        <f t="shared" si="2860"/>
        <v>0</v>
      </c>
      <c r="AE1388" s="67"/>
      <c r="AF1388" s="126"/>
      <c r="AG1388" s="24"/>
      <c r="AH1388" s="24"/>
      <c r="AI1388" s="24"/>
      <c r="AJ1388" s="44"/>
      <c r="AK1388" s="19" t="e">
        <f>#REF!-U1388</f>
        <v>#REF!</v>
      </c>
      <c r="AL1388" s="19" t="e">
        <f>#REF!-#REF!</f>
        <v>#REF!</v>
      </c>
      <c r="AM1388" s="19" t="e">
        <f>Q1388-#REF!</f>
        <v>#REF!</v>
      </c>
      <c r="AN1388" s="19" t="e">
        <f>R1388-#REF!</f>
        <v>#REF!</v>
      </c>
      <c r="AO1388" s="19" t="e">
        <f>#REF!-#REF!</f>
        <v>#REF!</v>
      </c>
      <c r="AP1388" s="223" t="e">
        <f>IF(AK1388&gt;0,AK1388/#REF!*100,"")</f>
        <v>#REF!</v>
      </c>
      <c r="AQ1388" s="223" t="e">
        <f>IF(AL1388&gt;0,AL1388/#REF!*100,"")</f>
        <v>#REF!</v>
      </c>
      <c r="AR1388" s="223" t="e">
        <f t="shared" si="2837"/>
        <v>#REF!</v>
      </c>
      <c r="AS1388" s="223" t="e">
        <f t="shared" si="2838"/>
        <v>#REF!</v>
      </c>
      <c r="AT1388" s="223" t="e">
        <f>IF(AO1388&gt;0,AO1388/#REF!*100,"")</f>
        <v>#REF!</v>
      </c>
    </row>
    <row r="1389" spans="1:46" ht="15" hidden="1" customHeight="1" outlineLevel="1" thickBot="1">
      <c r="A1389" s="35"/>
      <c r="B1389" s="37"/>
      <c r="C1389" s="504" t="s">
        <v>303</v>
      </c>
      <c r="D1389" s="32"/>
      <c r="E1389" s="32"/>
      <c r="F1389" s="32"/>
      <c r="G1389" s="144"/>
      <c r="H1389" s="144"/>
      <c r="I1389" s="144"/>
      <c r="J1389" s="144"/>
      <c r="K1389" s="144"/>
      <c r="L1389" s="20">
        <f>SUM(M1389:P1389)</f>
        <v>0</v>
      </c>
      <c r="M1389" s="126"/>
      <c r="N1389" s="24"/>
      <c r="O1389" s="24"/>
      <c r="P1389" s="51"/>
      <c r="Q1389" s="756"/>
      <c r="R1389" s="756"/>
      <c r="S1389" s="756"/>
      <c r="T1389" s="756"/>
      <c r="U1389" s="67"/>
      <c r="V1389" s="126"/>
      <c r="W1389" s="24"/>
      <c r="X1389" s="24"/>
      <c r="Y1389" s="24"/>
      <c r="Z1389" s="20">
        <f>SUM(AA1389:AD1389)</f>
        <v>0</v>
      </c>
      <c r="AA1389" s="126"/>
      <c r="AB1389" s="24"/>
      <c r="AC1389" s="24"/>
      <c r="AD1389" s="51"/>
      <c r="AE1389" s="67"/>
      <c r="AF1389" s="126"/>
      <c r="AG1389" s="24"/>
      <c r="AH1389" s="24"/>
      <c r="AI1389" s="24"/>
      <c r="AJ1389" s="44"/>
      <c r="AK1389" s="19" t="e">
        <f>#REF!-U1389</f>
        <v>#REF!</v>
      </c>
      <c r="AL1389" s="19" t="e">
        <f>#REF!-#REF!</f>
        <v>#REF!</v>
      </c>
      <c r="AM1389" s="19" t="e">
        <f>Q1389-#REF!</f>
        <v>#REF!</v>
      </c>
      <c r="AN1389" s="19" t="e">
        <f>R1389-#REF!</f>
        <v>#REF!</v>
      </c>
      <c r="AO1389" s="19" t="e">
        <f>#REF!-#REF!</f>
        <v>#REF!</v>
      </c>
      <c r="AP1389" s="223" t="e">
        <f>IF(AK1389&gt;0,AK1389/#REF!*100,"")</f>
        <v>#REF!</v>
      </c>
      <c r="AQ1389" s="223" t="e">
        <f>IF(AL1389&gt;0,AL1389/#REF!*100,"")</f>
        <v>#REF!</v>
      </c>
      <c r="AR1389" s="223" t="e">
        <f t="shared" si="2837"/>
        <v>#REF!</v>
      </c>
      <c r="AS1389" s="223" t="e">
        <f t="shared" si="2838"/>
        <v>#REF!</v>
      </c>
      <c r="AT1389" s="223" t="e">
        <f>IF(AO1389&gt;0,AO1389/#REF!*100,"")</f>
        <v>#REF!</v>
      </c>
    </row>
    <row r="1390" spans="1:46" ht="15" hidden="1" customHeight="1" outlineLevel="1" thickBot="1">
      <c r="A1390" s="40"/>
      <c r="B1390" s="41"/>
      <c r="C1390" s="504" t="s">
        <v>279</v>
      </c>
      <c r="D1390" s="32"/>
      <c r="E1390" s="32"/>
      <c r="F1390" s="32"/>
      <c r="G1390" s="144"/>
      <c r="H1390" s="144"/>
      <c r="I1390" s="144"/>
      <c r="J1390" s="144"/>
      <c r="K1390" s="144"/>
      <c r="L1390" s="33"/>
      <c r="M1390" s="126"/>
      <c r="N1390" s="24"/>
      <c r="O1390" s="24"/>
      <c r="P1390" s="51"/>
      <c r="Q1390" s="756"/>
      <c r="R1390" s="756"/>
      <c r="S1390" s="756"/>
      <c r="T1390" s="756"/>
      <c r="U1390" s="67"/>
      <c r="V1390" s="126"/>
      <c r="W1390" s="24"/>
      <c r="X1390" s="24"/>
      <c r="Y1390" s="24"/>
      <c r="Z1390" s="33"/>
      <c r="AA1390" s="126"/>
      <c r="AB1390" s="24"/>
      <c r="AC1390" s="24"/>
      <c r="AD1390" s="51"/>
      <c r="AE1390" s="67"/>
      <c r="AF1390" s="126"/>
      <c r="AG1390" s="24"/>
      <c r="AH1390" s="24"/>
      <c r="AI1390" s="24"/>
      <c r="AJ1390" s="44"/>
      <c r="AK1390" s="19" t="e">
        <f>#REF!-U1390</f>
        <v>#REF!</v>
      </c>
      <c r="AL1390" s="19" t="e">
        <f>#REF!-#REF!</f>
        <v>#REF!</v>
      </c>
      <c r="AM1390" s="19" t="e">
        <f>Q1390-#REF!</f>
        <v>#REF!</v>
      </c>
      <c r="AN1390" s="19" t="e">
        <f>R1390-#REF!</f>
        <v>#REF!</v>
      </c>
      <c r="AO1390" s="19" t="e">
        <f>#REF!-#REF!</f>
        <v>#REF!</v>
      </c>
      <c r="AP1390" s="223" t="e">
        <f>IF(AK1390&gt;0,AK1390/#REF!*100,"")</f>
        <v>#REF!</v>
      </c>
      <c r="AQ1390" s="223" t="e">
        <f>IF(AL1390&gt;0,AL1390/#REF!*100,"")</f>
        <v>#REF!</v>
      </c>
      <c r="AR1390" s="223" t="e">
        <f t="shared" si="2837"/>
        <v>#REF!</v>
      </c>
      <c r="AS1390" s="223" t="e">
        <f t="shared" si="2838"/>
        <v>#REF!</v>
      </c>
      <c r="AT1390" s="223" t="e">
        <f>IF(AO1390&gt;0,AO1390/#REF!*100,"")</f>
        <v>#REF!</v>
      </c>
    </row>
    <row r="1391" spans="1:46" ht="15" hidden="1" customHeight="1" outlineLevel="1" thickBot="1">
      <c r="A1391" s="40"/>
      <c r="B1391" s="41"/>
      <c r="C1391" s="504" t="s">
        <v>125</v>
      </c>
      <c r="D1391" s="32"/>
      <c r="E1391" s="32"/>
      <c r="F1391" s="32"/>
      <c r="G1391" s="144"/>
      <c r="H1391" s="144"/>
      <c r="I1391" s="144"/>
      <c r="J1391" s="144"/>
      <c r="K1391" s="144"/>
      <c r="L1391" s="33"/>
      <c r="M1391" s="126"/>
      <c r="N1391" s="24"/>
      <c r="O1391" s="24"/>
      <c r="P1391" s="51"/>
      <c r="Q1391" s="756"/>
      <c r="R1391" s="756"/>
      <c r="S1391" s="756"/>
      <c r="T1391" s="756"/>
      <c r="U1391" s="20">
        <f t="shared" ref="U1391" si="2861">0.1429*U1390/1000</f>
        <v>0</v>
      </c>
      <c r="V1391" s="136">
        <f>0.1429*V1390/1000</f>
        <v>0</v>
      </c>
      <c r="W1391" s="20">
        <f>0.1429*W1390/1000</f>
        <v>0</v>
      </c>
      <c r="X1391" s="20">
        <f>0.1429*X1390/1000</f>
        <v>0</v>
      </c>
      <c r="Y1391" s="20">
        <f>0.1429*Y1390/1000</f>
        <v>0</v>
      </c>
      <c r="Z1391" s="33"/>
      <c r="AA1391" s="126"/>
      <c r="AB1391" s="24"/>
      <c r="AC1391" s="24"/>
      <c r="AD1391" s="51"/>
      <c r="AE1391" s="20">
        <f t="shared" ref="AE1391" si="2862">0.1429*AE1390/1000</f>
        <v>0</v>
      </c>
      <c r="AF1391" s="136">
        <f>0.1429*AF1390/1000</f>
        <v>0</v>
      </c>
      <c r="AG1391" s="20">
        <f>0.1429*AG1390/1000</f>
        <v>0</v>
      </c>
      <c r="AH1391" s="20">
        <f>0.1429*AH1390/1000</f>
        <v>0</v>
      </c>
      <c r="AI1391" s="20">
        <f>0.1429*AI1390/1000</f>
        <v>0</v>
      </c>
      <c r="AJ1391" s="19"/>
      <c r="AK1391" s="19" t="e">
        <f>#REF!-U1391</f>
        <v>#REF!</v>
      </c>
      <c r="AL1391" s="19" t="e">
        <f>#REF!-#REF!</f>
        <v>#REF!</v>
      </c>
      <c r="AM1391" s="19" t="e">
        <f>Q1391-#REF!</f>
        <v>#REF!</v>
      </c>
      <c r="AN1391" s="19" t="e">
        <f>R1391-#REF!</f>
        <v>#REF!</v>
      </c>
      <c r="AO1391" s="19" t="e">
        <f>#REF!-#REF!</f>
        <v>#REF!</v>
      </c>
      <c r="AP1391" s="223" t="e">
        <f>IF(AK1391&gt;0,AK1391/#REF!*100,"")</f>
        <v>#REF!</v>
      </c>
      <c r="AQ1391" s="223" t="e">
        <f>IF(AL1391&gt;0,AL1391/#REF!*100,"")</f>
        <v>#REF!</v>
      </c>
      <c r="AR1391" s="223" t="e">
        <f t="shared" si="2837"/>
        <v>#REF!</v>
      </c>
      <c r="AS1391" s="223" t="e">
        <f t="shared" si="2838"/>
        <v>#REF!</v>
      </c>
      <c r="AT1391" s="223" t="e">
        <f>IF(AO1391&gt;0,AO1391/#REF!*100,"")</f>
        <v>#REF!</v>
      </c>
    </row>
    <row r="1392" spans="1:46" ht="15" hidden="1" customHeight="1" outlineLevel="1" thickBot="1">
      <c r="A1392" s="2584" t="s">
        <v>115</v>
      </c>
      <c r="B1392" s="2576" t="s">
        <v>120</v>
      </c>
      <c r="C1392" s="504" t="s">
        <v>277</v>
      </c>
      <c r="D1392" s="32"/>
      <c r="E1392" s="32"/>
      <c r="F1392" s="32"/>
      <c r="G1392" s="144"/>
      <c r="H1392" s="144"/>
      <c r="I1392" s="144"/>
      <c r="J1392" s="144"/>
      <c r="K1392" s="144"/>
      <c r="L1392" s="20">
        <f t="shared" ref="L1392:P1392" si="2863">L1395+L1398</f>
        <v>0</v>
      </c>
      <c r="M1392" s="136">
        <f t="shared" si="2863"/>
        <v>0</v>
      </c>
      <c r="N1392" s="20">
        <f t="shared" si="2863"/>
        <v>0</v>
      </c>
      <c r="O1392" s="20">
        <f t="shared" si="2863"/>
        <v>0</v>
      </c>
      <c r="P1392" s="55">
        <f t="shared" si="2863"/>
        <v>0</v>
      </c>
      <c r="Q1392" s="756"/>
      <c r="R1392" s="756"/>
      <c r="S1392" s="756"/>
      <c r="T1392" s="756"/>
      <c r="U1392" s="67"/>
      <c r="V1392" s="126"/>
      <c r="W1392" s="24"/>
      <c r="X1392" s="24"/>
      <c r="Y1392" s="24"/>
      <c r="Z1392" s="20">
        <f t="shared" ref="Z1392:AD1392" si="2864">Z1395+Z1398</f>
        <v>0</v>
      </c>
      <c r="AA1392" s="136">
        <f t="shared" si="2864"/>
        <v>0</v>
      </c>
      <c r="AB1392" s="20">
        <f t="shared" si="2864"/>
        <v>0</v>
      </c>
      <c r="AC1392" s="20">
        <f t="shared" si="2864"/>
        <v>0</v>
      </c>
      <c r="AD1392" s="55">
        <f t="shared" si="2864"/>
        <v>0</v>
      </c>
      <c r="AE1392" s="67"/>
      <c r="AF1392" s="126"/>
      <c r="AG1392" s="24"/>
      <c r="AH1392" s="24"/>
      <c r="AI1392" s="24"/>
      <c r="AJ1392" s="44"/>
      <c r="AK1392" s="19" t="e">
        <f>#REF!-U1392</f>
        <v>#REF!</v>
      </c>
      <c r="AL1392" s="19" t="e">
        <f>#REF!-#REF!</f>
        <v>#REF!</v>
      </c>
      <c r="AM1392" s="19" t="e">
        <f>Q1392-#REF!</f>
        <v>#REF!</v>
      </c>
      <c r="AN1392" s="19" t="e">
        <f>R1392-#REF!</f>
        <v>#REF!</v>
      </c>
      <c r="AO1392" s="19" t="e">
        <f>#REF!-#REF!</f>
        <v>#REF!</v>
      </c>
      <c r="AP1392" s="223" t="e">
        <f>IF(AK1392&gt;0,AK1392/#REF!*100,"")</f>
        <v>#REF!</v>
      </c>
      <c r="AQ1392" s="223" t="e">
        <f>IF(AL1392&gt;0,AL1392/#REF!*100,"")</f>
        <v>#REF!</v>
      </c>
      <c r="AR1392" s="223" t="e">
        <f t="shared" si="2837"/>
        <v>#REF!</v>
      </c>
      <c r="AS1392" s="223" t="e">
        <f t="shared" si="2838"/>
        <v>#REF!</v>
      </c>
      <c r="AT1392" s="223" t="e">
        <f>IF(AO1392&gt;0,AO1392/#REF!*100,"")</f>
        <v>#REF!</v>
      </c>
    </row>
    <row r="1393" spans="1:46" ht="15" hidden="1" customHeight="1" outlineLevel="1" thickBot="1">
      <c r="A1393" s="2584"/>
      <c r="B1393" s="2577"/>
      <c r="C1393" s="504" t="s">
        <v>303</v>
      </c>
      <c r="D1393" s="32"/>
      <c r="E1393" s="32"/>
      <c r="F1393" s="32"/>
      <c r="G1393" s="144"/>
      <c r="H1393" s="144"/>
      <c r="I1393" s="144"/>
      <c r="J1393" s="144"/>
      <c r="K1393" s="144"/>
      <c r="L1393" s="20">
        <f t="shared" ref="L1393:P1393" si="2865">L1396+L1399</f>
        <v>0</v>
      </c>
      <c r="M1393" s="136">
        <f t="shared" si="2865"/>
        <v>0</v>
      </c>
      <c r="N1393" s="20">
        <f t="shared" si="2865"/>
        <v>0</v>
      </c>
      <c r="O1393" s="20">
        <f t="shared" si="2865"/>
        <v>0</v>
      </c>
      <c r="P1393" s="55">
        <f t="shared" si="2865"/>
        <v>0</v>
      </c>
      <c r="Q1393" s="756"/>
      <c r="R1393" s="756"/>
      <c r="S1393" s="756"/>
      <c r="T1393" s="756"/>
      <c r="U1393" s="67"/>
      <c r="V1393" s="126"/>
      <c r="W1393" s="24"/>
      <c r="X1393" s="24"/>
      <c r="Y1393" s="24"/>
      <c r="Z1393" s="20">
        <f t="shared" ref="Z1393:AD1393" si="2866">Z1396+Z1399</f>
        <v>0</v>
      </c>
      <c r="AA1393" s="136">
        <f t="shared" si="2866"/>
        <v>0</v>
      </c>
      <c r="AB1393" s="20">
        <f t="shared" si="2866"/>
        <v>0</v>
      </c>
      <c r="AC1393" s="20">
        <f t="shared" si="2866"/>
        <v>0</v>
      </c>
      <c r="AD1393" s="55">
        <f t="shared" si="2866"/>
        <v>0</v>
      </c>
      <c r="AE1393" s="67"/>
      <c r="AF1393" s="126"/>
      <c r="AG1393" s="24"/>
      <c r="AH1393" s="24"/>
      <c r="AI1393" s="24"/>
      <c r="AJ1393" s="44"/>
      <c r="AK1393" s="19" t="e">
        <f>#REF!-U1393</f>
        <v>#REF!</v>
      </c>
      <c r="AL1393" s="19" t="e">
        <f>#REF!-#REF!</f>
        <v>#REF!</v>
      </c>
      <c r="AM1393" s="19" t="e">
        <f>Q1393-#REF!</f>
        <v>#REF!</v>
      </c>
      <c r="AN1393" s="19" t="e">
        <f>R1393-#REF!</f>
        <v>#REF!</v>
      </c>
      <c r="AO1393" s="19" t="e">
        <f>#REF!-#REF!</f>
        <v>#REF!</v>
      </c>
      <c r="AP1393" s="223" t="e">
        <f>IF(AK1393&gt;0,AK1393/#REF!*100,"")</f>
        <v>#REF!</v>
      </c>
      <c r="AQ1393" s="223" t="e">
        <f>IF(AL1393&gt;0,AL1393/#REF!*100,"")</f>
        <v>#REF!</v>
      </c>
      <c r="AR1393" s="223" t="e">
        <f t="shared" si="2837"/>
        <v>#REF!</v>
      </c>
      <c r="AS1393" s="223" t="e">
        <f t="shared" si="2838"/>
        <v>#REF!</v>
      </c>
      <c r="AT1393" s="223" t="e">
        <f>IF(AO1393&gt;0,AO1393/#REF!*100,"")</f>
        <v>#REF!</v>
      </c>
    </row>
    <row r="1394" spans="1:46" ht="15" hidden="1" customHeight="1" outlineLevel="1" thickBot="1">
      <c r="A1394" s="2584" t="s">
        <v>121</v>
      </c>
      <c r="B1394" s="2569" t="s">
        <v>114</v>
      </c>
      <c r="C1394" s="504" t="s">
        <v>157</v>
      </c>
      <c r="D1394" s="32"/>
      <c r="E1394" s="32"/>
      <c r="F1394" s="32"/>
      <c r="G1394" s="144"/>
      <c r="H1394" s="144"/>
      <c r="I1394" s="144"/>
      <c r="J1394" s="144"/>
      <c r="K1394" s="144"/>
      <c r="L1394" s="20">
        <f>SUM(M1394:P1394)</f>
        <v>0</v>
      </c>
      <c r="M1394" s="126"/>
      <c r="N1394" s="24"/>
      <c r="O1394" s="24"/>
      <c r="P1394" s="51"/>
      <c r="Q1394" s="756"/>
      <c r="R1394" s="756"/>
      <c r="S1394" s="756"/>
      <c r="T1394" s="756"/>
      <c r="U1394" s="67"/>
      <c r="V1394" s="126"/>
      <c r="W1394" s="24"/>
      <c r="X1394" s="24"/>
      <c r="Y1394" s="24"/>
      <c r="Z1394" s="20">
        <f>SUM(AA1394:AD1394)</f>
        <v>0</v>
      </c>
      <c r="AA1394" s="126"/>
      <c r="AB1394" s="24"/>
      <c r="AC1394" s="24"/>
      <c r="AD1394" s="51"/>
      <c r="AE1394" s="67"/>
      <c r="AF1394" s="126"/>
      <c r="AG1394" s="24"/>
      <c r="AH1394" s="24"/>
      <c r="AI1394" s="24"/>
      <c r="AJ1394" s="44"/>
      <c r="AK1394" s="19" t="e">
        <f>#REF!-U1394</f>
        <v>#REF!</v>
      </c>
      <c r="AL1394" s="19" t="e">
        <f>#REF!-#REF!</f>
        <v>#REF!</v>
      </c>
      <c r="AM1394" s="19" t="e">
        <f>Q1394-#REF!</f>
        <v>#REF!</v>
      </c>
      <c r="AN1394" s="19" t="e">
        <f>R1394-#REF!</f>
        <v>#REF!</v>
      </c>
      <c r="AO1394" s="19" t="e">
        <f>#REF!-#REF!</f>
        <v>#REF!</v>
      </c>
      <c r="AP1394" s="223" t="e">
        <f>IF(AK1394&gt;0,AK1394/#REF!*100,"")</f>
        <v>#REF!</v>
      </c>
      <c r="AQ1394" s="223" t="e">
        <f>IF(AL1394&gt;0,AL1394/#REF!*100,"")</f>
        <v>#REF!</v>
      </c>
      <c r="AR1394" s="223" t="e">
        <f t="shared" si="2837"/>
        <v>#REF!</v>
      </c>
      <c r="AS1394" s="223" t="e">
        <f t="shared" si="2838"/>
        <v>#REF!</v>
      </c>
      <c r="AT1394" s="223" t="e">
        <f>IF(AO1394&gt;0,AO1394/#REF!*100,"")</f>
        <v>#REF!</v>
      </c>
    </row>
    <row r="1395" spans="1:46" ht="15" hidden="1" customHeight="1" outlineLevel="1" thickBot="1">
      <c r="A1395" s="2584"/>
      <c r="B1395" s="2570"/>
      <c r="C1395" s="504" t="s">
        <v>277</v>
      </c>
      <c r="D1395" s="32"/>
      <c r="E1395" s="32"/>
      <c r="F1395" s="32"/>
      <c r="G1395" s="144"/>
      <c r="H1395" s="144"/>
      <c r="I1395" s="144"/>
      <c r="J1395" s="144"/>
      <c r="K1395" s="144"/>
      <c r="L1395" s="20">
        <f t="shared" ref="L1395:P1395" si="2867">1.154*L1394/1000</f>
        <v>0</v>
      </c>
      <c r="M1395" s="136">
        <f t="shared" si="2867"/>
        <v>0</v>
      </c>
      <c r="N1395" s="20">
        <f t="shared" si="2867"/>
        <v>0</v>
      </c>
      <c r="O1395" s="20">
        <f t="shared" si="2867"/>
        <v>0</v>
      </c>
      <c r="P1395" s="55">
        <f t="shared" si="2867"/>
        <v>0</v>
      </c>
      <c r="Q1395" s="756"/>
      <c r="R1395" s="756"/>
      <c r="S1395" s="756"/>
      <c r="T1395" s="756"/>
      <c r="U1395" s="20">
        <f t="shared" ref="U1395" si="2868">1.154*U1394/1000</f>
        <v>0</v>
      </c>
      <c r="V1395" s="136">
        <f>1.154*V1394/1000</f>
        <v>0</v>
      </c>
      <c r="W1395" s="20">
        <f>1.154*W1394/1000</f>
        <v>0</v>
      </c>
      <c r="X1395" s="20">
        <f>1.154*X1394/1000</f>
        <v>0</v>
      </c>
      <c r="Y1395" s="20">
        <f>1.154*Y1394/1000</f>
        <v>0</v>
      </c>
      <c r="Z1395" s="20">
        <f t="shared" ref="Z1395:AE1395" si="2869">1.154*Z1394/1000</f>
        <v>0</v>
      </c>
      <c r="AA1395" s="136">
        <f t="shared" si="2869"/>
        <v>0</v>
      </c>
      <c r="AB1395" s="20">
        <f t="shared" si="2869"/>
        <v>0</v>
      </c>
      <c r="AC1395" s="20">
        <f t="shared" si="2869"/>
        <v>0</v>
      </c>
      <c r="AD1395" s="55">
        <f t="shared" si="2869"/>
        <v>0</v>
      </c>
      <c r="AE1395" s="20">
        <f t="shared" si="2869"/>
        <v>0</v>
      </c>
      <c r="AF1395" s="136">
        <f>1.154*AF1394/1000</f>
        <v>0</v>
      </c>
      <c r="AG1395" s="20">
        <f>1.154*AG1394/1000</f>
        <v>0</v>
      </c>
      <c r="AH1395" s="20">
        <f>1.154*AH1394/1000</f>
        <v>0</v>
      </c>
      <c r="AI1395" s="20">
        <f>1.154*AI1394/1000</f>
        <v>0</v>
      </c>
      <c r="AJ1395" s="19"/>
      <c r="AK1395" s="19" t="e">
        <f>#REF!-U1395</f>
        <v>#REF!</v>
      </c>
      <c r="AL1395" s="19" t="e">
        <f>#REF!-#REF!</f>
        <v>#REF!</v>
      </c>
      <c r="AM1395" s="19" t="e">
        <f>Q1395-#REF!</f>
        <v>#REF!</v>
      </c>
      <c r="AN1395" s="19" t="e">
        <f>R1395-#REF!</f>
        <v>#REF!</v>
      </c>
      <c r="AO1395" s="19" t="e">
        <f>#REF!-#REF!</f>
        <v>#REF!</v>
      </c>
      <c r="AP1395" s="223" t="e">
        <f>IF(AK1395&gt;0,AK1395/#REF!*100,"")</f>
        <v>#REF!</v>
      </c>
      <c r="AQ1395" s="223" t="e">
        <f>IF(AL1395&gt;0,AL1395/#REF!*100,"")</f>
        <v>#REF!</v>
      </c>
      <c r="AR1395" s="223" t="e">
        <f t="shared" si="2837"/>
        <v>#REF!</v>
      </c>
      <c r="AS1395" s="223" t="e">
        <f t="shared" si="2838"/>
        <v>#REF!</v>
      </c>
      <c r="AT1395" s="223" t="e">
        <f>IF(AO1395&gt;0,AO1395/#REF!*100,"")</f>
        <v>#REF!</v>
      </c>
    </row>
    <row r="1396" spans="1:46" ht="15" hidden="1" customHeight="1" outlineLevel="1" thickBot="1">
      <c r="A1396" s="2584"/>
      <c r="B1396" s="2571"/>
      <c r="C1396" s="504" t="s">
        <v>303</v>
      </c>
      <c r="D1396" s="32"/>
      <c r="E1396" s="32"/>
      <c r="F1396" s="32"/>
      <c r="G1396" s="144"/>
      <c r="H1396" s="144"/>
      <c r="I1396" s="144"/>
      <c r="J1396" s="144"/>
      <c r="K1396" s="144"/>
      <c r="L1396" s="20">
        <f>SUM(M1396:P1396)</f>
        <v>0</v>
      </c>
      <c r="M1396" s="126"/>
      <c r="N1396" s="24"/>
      <c r="O1396" s="24"/>
      <c r="P1396" s="51"/>
      <c r="Q1396" s="756"/>
      <c r="R1396" s="756"/>
      <c r="S1396" s="756"/>
      <c r="T1396" s="756"/>
      <c r="U1396" s="67"/>
      <c r="V1396" s="126"/>
      <c r="W1396" s="24"/>
      <c r="X1396" s="24"/>
      <c r="Y1396" s="24"/>
      <c r="Z1396" s="20">
        <f>SUM(AA1396:AD1396)</f>
        <v>0</v>
      </c>
      <c r="AA1396" s="126"/>
      <c r="AB1396" s="24"/>
      <c r="AC1396" s="24"/>
      <c r="AD1396" s="51"/>
      <c r="AE1396" s="67"/>
      <c r="AF1396" s="126"/>
      <c r="AG1396" s="24"/>
      <c r="AH1396" s="24"/>
      <c r="AI1396" s="24"/>
      <c r="AJ1396" s="44"/>
      <c r="AK1396" s="19" t="e">
        <f>#REF!-U1396</f>
        <v>#REF!</v>
      </c>
      <c r="AL1396" s="19" t="e">
        <f>#REF!-#REF!</f>
        <v>#REF!</v>
      </c>
      <c r="AM1396" s="19" t="e">
        <f>Q1396-#REF!</f>
        <v>#REF!</v>
      </c>
      <c r="AN1396" s="19" t="e">
        <f>R1396-#REF!</f>
        <v>#REF!</v>
      </c>
      <c r="AO1396" s="19" t="e">
        <f>#REF!-#REF!</f>
        <v>#REF!</v>
      </c>
      <c r="AP1396" s="223" t="e">
        <f>IF(AK1396&gt;0,AK1396/#REF!*100,"")</f>
        <v>#REF!</v>
      </c>
      <c r="AQ1396" s="223" t="e">
        <f>IF(AL1396&gt;0,AL1396/#REF!*100,"")</f>
        <v>#REF!</v>
      </c>
      <c r="AR1396" s="223" t="e">
        <f t="shared" si="2837"/>
        <v>#REF!</v>
      </c>
      <c r="AS1396" s="223" t="e">
        <f t="shared" si="2838"/>
        <v>#REF!</v>
      </c>
      <c r="AT1396" s="223" t="e">
        <f>IF(AO1396&gt;0,AO1396/#REF!*100,"")</f>
        <v>#REF!</v>
      </c>
    </row>
    <row r="1397" spans="1:46" ht="15" hidden="1" customHeight="1" outlineLevel="1" thickBot="1">
      <c r="A1397" s="2584" t="s">
        <v>116</v>
      </c>
      <c r="B1397" s="2569" t="s">
        <v>113</v>
      </c>
      <c r="C1397" s="504" t="s">
        <v>306</v>
      </c>
      <c r="D1397" s="32"/>
      <c r="E1397" s="32"/>
      <c r="F1397" s="32"/>
      <c r="G1397" s="144"/>
      <c r="H1397" s="144"/>
      <c r="I1397" s="144"/>
      <c r="J1397" s="144"/>
      <c r="K1397" s="144"/>
      <c r="L1397" s="20">
        <f>SUM(M1397:P1397)</f>
        <v>0</v>
      </c>
      <c r="M1397" s="126"/>
      <c r="N1397" s="24"/>
      <c r="O1397" s="24"/>
      <c r="P1397" s="51"/>
      <c r="Q1397" s="756"/>
      <c r="R1397" s="756"/>
      <c r="S1397" s="756"/>
      <c r="T1397" s="756"/>
      <c r="U1397" s="67"/>
      <c r="V1397" s="126"/>
      <c r="W1397" s="24"/>
      <c r="X1397" s="24"/>
      <c r="Y1397" s="24"/>
      <c r="Z1397" s="20">
        <f>SUM(AA1397:AD1397)</f>
        <v>0</v>
      </c>
      <c r="AA1397" s="126"/>
      <c r="AB1397" s="24"/>
      <c r="AC1397" s="24"/>
      <c r="AD1397" s="51"/>
      <c r="AE1397" s="67"/>
      <c r="AF1397" s="126"/>
      <c r="AG1397" s="24"/>
      <c r="AH1397" s="24"/>
      <c r="AI1397" s="24"/>
      <c r="AJ1397" s="44"/>
      <c r="AK1397" s="19" t="e">
        <f>#REF!-U1397</f>
        <v>#REF!</v>
      </c>
      <c r="AL1397" s="19" t="e">
        <f>#REF!-#REF!</f>
        <v>#REF!</v>
      </c>
      <c r="AM1397" s="19" t="e">
        <f>Q1397-#REF!</f>
        <v>#REF!</v>
      </c>
      <c r="AN1397" s="19" t="e">
        <f>R1397-#REF!</f>
        <v>#REF!</v>
      </c>
      <c r="AO1397" s="19" t="e">
        <f>#REF!-#REF!</f>
        <v>#REF!</v>
      </c>
      <c r="AP1397" s="223" t="e">
        <f>IF(AK1397&gt;0,AK1397/#REF!*100,"")</f>
        <v>#REF!</v>
      </c>
      <c r="AQ1397" s="223" t="e">
        <f>IF(AL1397&gt;0,AL1397/#REF!*100,"")</f>
        <v>#REF!</v>
      </c>
      <c r="AR1397" s="223" t="e">
        <f t="shared" si="2837"/>
        <v>#REF!</v>
      </c>
      <c r="AS1397" s="223" t="e">
        <f t="shared" si="2838"/>
        <v>#REF!</v>
      </c>
      <c r="AT1397" s="223" t="e">
        <f>IF(AO1397&gt;0,AO1397/#REF!*100,"")</f>
        <v>#REF!</v>
      </c>
    </row>
    <row r="1398" spans="1:46" ht="15" hidden="1" customHeight="1" outlineLevel="1" thickBot="1">
      <c r="A1398" s="2584"/>
      <c r="B1398" s="2570"/>
      <c r="C1398" s="504" t="s">
        <v>277</v>
      </c>
      <c r="D1398" s="32"/>
      <c r="E1398" s="32"/>
      <c r="F1398" s="32"/>
      <c r="G1398" s="144"/>
      <c r="H1398" s="144"/>
      <c r="I1398" s="144"/>
      <c r="J1398" s="144"/>
      <c r="K1398" s="144"/>
      <c r="L1398" s="20">
        <f t="shared" ref="L1398:P1398" si="2870">0.12*L1397</f>
        <v>0</v>
      </c>
      <c r="M1398" s="136">
        <f t="shared" si="2870"/>
        <v>0</v>
      </c>
      <c r="N1398" s="20">
        <f t="shared" si="2870"/>
        <v>0</v>
      </c>
      <c r="O1398" s="20">
        <f t="shared" si="2870"/>
        <v>0</v>
      </c>
      <c r="P1398" s="55">
        <f t="shared" si="2870"/>
        <v>0</v>
      </c>
      <c r="Q1398" s="756"/>
      <c r="R1398" s="756"/>
      <c r="S1398" s="756"/>
      <c r="T1398" s="756"/>
      <c r="U1398" s="67"/>
      <c r="V1398" s="126"/>
      <c r="W1398" s="24"/>
      <c r="X1398" s="24"/>
      <c r="Y1398" s="24"/>
      <c r="Z1398" s="20">
        <f t="shared" ref="Z1398:AD1398" si="2871">0.12*Z1397</f>
        <v>0</v>
      </c>
      <c r="AA1398" s="136">
        <f t="shared" si="2871"/>
        <v>0</v>
      </c>
      <c r="AB1398" s="20">
        <f t="shared" si="2871"/>
        <v>0</v>
      </c>
      <c r="AC1398" s="20">
        <f t="shared" si="2871"/>
        <v>0</v>
      </c>
      <c r="AD1398" s="55">
        <f t="shared" si="2871"/>
        <v>0</v>
      </c>
      <c r="AE1398" s="67"/>
      <c r="AF1398" s="126"/>
      <c r="AG1398" s="24"/>
      <c r="AH1398" s="24"/>
      <c r="AI1398" s="24"/>
      <c r="AJ1398" s="44"/>
      <c r="AK1398" s="19" t="e">
        <f>#REF!-U1398</f>
        <v>#REF!</v>
      </c>
      <c r="AL1398" s="19" t="e">
        <f>#REF!-#REF!</f>
        <v>#REF!</v>
      </c>
      <c r="AM1398" s="19" t="e">
        <f>Q1398-#REF!</f>
        <v>#REF!</v>
      </c>
      <c r="AN1398" s="19" t="e">
        <f>R1398-#REF!</f>
        <v>#REF!</v>
      </c>
      <c r="AO1398" s="19" t="e">
        <f>#REF!-#REF!</f>
        <v>#REF!</v>
      </c>
      <c r="AP1398" s="223" t="e">
        <f>IF(AK1398&gt;0,AK1398/#REF!*100,"")</f>
        <v>#REF!</v>
      </c>
      <c r="AQ1398" s="223" t="e">
        <f>IF(AL1398&gt;0,AL1398/#REF!*100,"")</f>
        <v>#REF!</v>
      </c>
      <c r="AR1398" s="223" t="e">
        <f t="shared" si="2837"/>
        <v>#REF!</v>
      </c>
      <c r="AS1398" s="223" t="e">
        <f t="shared" si="2838"/>
        <v>#REF!</v>
      </c>
      <c r="AT1398" s="223" t="e">
        <f>IF(AO1398&gt;0,AO1398/#REF!*100,"")</f>
        <v>#REF!</v>
      </c>
    </row>
    <row r="1399" spans="1:46" ht="15" hidden="1" customHeight="1" outlineLevel="1" thickBot="1">
      <c r="A1399" s="2585"/>
      <c r="B1399" s="2570"/>
      <c r="C1399" s="506" t="s">
        <v>303</v>
      </c>
      <c r="D1399" s="42"/>
      <c r="E1399" s="42"/>
      <c r="F1399" s="42"/>
      <c r="G1399" s="149"/>
      <c r="H1399" s="149"/>
      <c r="I1399" s="149"/>
      <c r="J1399" s="149"/>
      <c r="K1399" s="149"/>
      <c r="L1399" s="43">
        <f>SUM(M1399:P1399)</f>
        <v>0</v>
      </c>
      <c r="M1399" s="142"/>
      <c r="N1399" s="46"/>
      <c r="O1399" s="46"/>
      <c r="P1399" s="56"/>
      <c r="Q1399" s="756"/>
      <c r="R1399" s="756"/>
      <c r="S1399" s="756"/>
      <c r="T1399" s="756"/>
      <c r="U1399" s="67"/>
      <c r="V1399" s="126"/>
      <c r="W1399" s="24"/>
      <c r="X1399" s="24"/>
      <c r="Y1399" s="24"/>
      <c r="Z1399" s="43">
        <f>SUM(AA1399:AD1399)</f>
        <v>0</v>
      </c>
      <c r="AA1399" s="142"/>
      <c r="AB1399" s="46"/>
      <c r="AC1399" s="46"/>
      <c r="AD1399" s="56"/>
      <c r="AE1399" s="67"/>
      <c r="AF1399" s="126"/>
      <c r="AG1399" s="24"/>
      <c r="AH1399" s="24"/>
      <c r="AI1399" s="24"/>
      <c r="AJ1399" s="44"/>
      <c r="AK1399" s="19" t="e">
        <f>#REF!-U1399</f>
        <v>#REF!</v>
      </c>
      <c r="AL1399" s="19" t="e">
        <f>#REF!-#REF!</f>
        <v>#REF!</v>
      </c>
      <c r="AM1399" s="19" t="e">
        <f>Q1399-#REF!</f>
        <v>#REF!</v>
      </c>
      <c r="AN1399" s="19" t="e">
        <f>R1399-#REF!</f>
        <v>#REF!</v>
      </c>
      <c r="AO1399" s="19" t="e">
        <f>#REF!-#REF!</f>
        <v>#REF!</v>
      </c>
      <c r="AP1399" s="223" t="e">
        <f>IF(AK1399&gt;0,AK1399/#REF!*100,"")</f>
        <v>#REF!</v>
      </c>
      <c r="AQ1399" s="223" t="e">
        <f>IF(AL1399&gt;0,AL1399/#REF!*100,"")</f>
        <v>#REF!</v>
      </c>
      <c r="AR1399" s="223" t="e">
        <f t="shared" si="2837"/>
        <v>#REF!</v>
      </c>
      <c r="AS1399" s="223" t="e">
        <f t="shared" si="2838"/>
        <v>#REF!</v>
      </c>
      <c r="AT1399" s="223" t="e">
        <f>IF(AO1399&gt;0,AO1399/#REF!*100,"")</f>
        <v>#REF!</v>
      </c>
    </row>
    <row r="1400" spans="1:46" ht="15" hidden="1" customHeight="1" thickBot="1">
      <c r="A1400" s="2586" t="s">
        <v>162</v>
      </c>
      <c r="B1400" s="2587"/>
      <c r="C1400" s="2587"/>
      <c r="D1400" s="2587"/>
      <c r="E1400" s="2587"/>
      <c r="F1400" s="2587"/>
      <c r="G1400" s="2587"/>
      <c r="H1400" s="414"/>
      <c r="I1400" s="661"/>
      <c r="J1400" s="723"/>
      <c r="K1400" s="750"/>
      <c r="L1400" s="12"/>
      <c r="M1400" s="12"/>
      <c r="N1400" s="12"/>
      <c r="O1400" s="12"/>
      <c r="P1400" s="12"/>
      <c r="Q1400" s="756"/>
      <c r="R1400" s="756"/>
      <c r="S1400" s="756"/>
      <c r="T1400" s="756"/>
      <c r="U1400" s="67"/>
      <c r="V1400" s="126"/>
      <c r="W1400" s="24"/>
      <c r="X1400" s="24"/>
      <c r="Y1400" s="24"/>
      <c r="Z1400" s="12"/>
      <c r="AA1400" s="12"/>
      <c r="AB1400" s="12"/>
      <c r="AC1400" s="12"/>
      <c r="AD1400" s="12"/>
      <c r="AE1400" s="67"/>
      <c r="AF1400" s="126"/>
      <c r="AG1400" s="24"/>
      <c r="AH1400" s="24"/>
      <c r="AI1400" s="24"/>
      <c r="AJ1400" s="44"/>
      <c r="AK1400" s="19" t="e">
        <f>#REF!-U1400</f>
        <v>#REF!</v>
      </c>
      <c r="AL1400" s="19" t="e">
        <f>#REF!-#REF!</f>
        <v>#REF!</v>
      </c>
      <c r="AM1400" s="19" t="e">
        <f>Q1400-#REF!</f>
        <v>#REF!</v>
      </c>
      <c r="AN1400" s="19" t="e">
        <f>R1400-#REF!</f>
        <v>#REF!</v>
      </c>
      <c r="AO1400" s="19" t="e">
        <f>#REF!-#REF!</f>
        <v>#REF!</v>
      </c>
      <c r="AP1400" s="223" t="e">
        <f>IF(AK1400&gt;0,AK1400/#REF!*100,"")</f>
        <v>#REF!</v>
      </c>
      <c r="AQ1400" s="223" t="e">
        <f>IF(AL1400&gt;0,AL1400/#REF!*100,"")</f>
        <v>#REF!</v>
      </c>
      <c r="AR1400" s="223" t="e">
        <f t="shared" si="2837"/>
        <v>#REF!</v>
      </c>
      <c r="AS1400" s="223" t="e">
        <f t="shared" si="2838"/>
        <v>#REF!</v>
      </c>
      <c r="AT1400" s="223" t="e">
        <f>IF(AO1400&gt;0,AO1400/#REF!*100,"")</f>
        <v>#REF!</v>
      </c>
    </row>
    <row r="1401" spans="1:46" ht="43.9" hidden="1" customHeight="1" outlineLevel="1" thickBot="1">
      <c r="A1401" s="16">
        <v>1</v>
      </c>
      <c r="B1401" s="17" t="s">
        <v>25</v>
      </c>
      <c r="C1401" s="501" t="s">
        <v>302</v>
      </c>
      <c r="D1401" s="18"/>
      <c r="E1401" s="18"/>
      <c r="F1401" s="18"/>
      <c r="G1401" s="140"/>
      <c r="H1401" s="140"/>
      <c r="I1401" s="140"/>
      <c r="J1401" s="140"/>
      <c r="K1401" s="140"/>
      <c r="L1401" s="19">
        <f t="shared" ref="L1401:L1413" si="2872">SUM(M1401:P1401)</f>
        <v>0</v>
      </c>
      <c r="M1401" s="168"/>
      <c r="N1401" s="44"/>
      <c r="O1401" s="44"/>
      <c r="P1401" s="49"/>
      <c r="Q1401" s="756"/>
      <c r="R1401" s="756"/>
      <c r="S1401" s="756"/>
      <c r="T1401" s="756"/>
      <c r="U1401" s="67"/>
      <c r="V1401" s="126"/>
      <c r="W1401" s="24"/>
      <c r="X1401" s="24"/>
      <c r="Y1401" s="24"/>
      <c r="Z1401" s="19">
        <f t="shared" ref="Z1401:Z1413" si="2873">SUM(AA1401:AD1401)</f>
        <v>0</v>
      </c>
      <c r="AA1401" s="168"/>
      <c r="AB1401" s="44"/>
      <c r="AC1401" s="44"/>
      <c r="AD1401" s="49"/>
      <c r="AE1401" s="67"/>
      <c r="AF1401" s="126"/>
      <c r="AG1401" s="24"/>
      <c r="AH1401" s="24"/>
      <c r="AI1401" s="24"/>
      <c r="AJ1401" s="44"/>
      <c r="AK1401" s="19" t="e">
        <f>#REF!-U1401</f>
        <v>#REF!</v>
      </c>
      <c r="AL1401" s="19" t="e">
        <f>#REF!-#REF!</f>
        <v>#REF!</v>
      </c>
      <c r="AM1401" s="19" t="e">
        <f>Q1401-#REF!</f>
        <v>#REF!</v>
      </c>
      <c r="AN1401" s="19" t="e">
        <f>R1401-#REF!</f>
        <v>#REF!</v>
      </c>
      <c r="AO1401" s="19" t="e">
        <f>#REF!-#REF!</f>
        <v>#REF!</v>
      </c>
      <c r="AP1401" s="223" t="e">
        <f>IF(AK1401&gt;0,AK1401/#REF!*100,"")</f>
        <v>#REF!</v>
      </c>
      <c r="AQ1401" s="223" t="e">
        <f>IF(AL1401&gt;0,AL1401/#REF!*100,"")</f>
        <v>#REF!</v>
      </c>
      <c r="AR1401" s="223" t="e">
        <f t="shared" si="2837"/>
        <v>#REF!</v>
      </c>
      <c r="AS1401" s="223" t="e">
        <f t="shared" si="2838"/>
        <v>#REF!</v>
      </c>
      <c r="AT1401" s="223" t="e">
        <f>IF(AO1401&gt;0,AO1401/#REF!*100,"")</f>
        <v>#REF!</v>
      </c>
    </row>
    <row r="1402" spans="1:46" ht="15" hidden="1" customHeight="1" outlineLevel="1" thickBot="1">
      <c r="A1402" s="21" t="s">
        <v>8</v>
      </c>
      <c r="B1402" s="22" t="s">
        <v>21</v>
      </c>
      <c r="C1402" s="502" t="s">
        <v>302</v>
      </c>
      <c r="D1402" s="23"/>
      <c r="E1402" s="23"/>
      <c r="F1402" s="23"/>
      <c r="G1402" s="141"/>
      <c r="H1402" s="141"/>
      <c r="I1402" s="141"/>
      <c r="J1402" s="141"/>
      <c r="K1402" s="141"/>
      <c r="L1402" s="20">
        <f t="shared" si="2872"/>
        <v>0</v>
      </c>
      <c r="M1402" s="126"/>
      <c r="N1402" s="24"/>
      <c r="O1402" s="24"/>
      <c r="P1402" s="51"/>
      <c r="Q1402" s="756"/>
      <c r="R1402" s="756"/>
      <c r="S1402" s="756"/>
      <c r="T1402" s="756"/>
      <c r="U1402" s="20">
        <f t="shared" ref="U1402" si="2874">U1405+U1407+U1411</f>
        <v>0</v>
      </c>
      <c r="V1402" s="136">
        <f>V1405+V1407+V1411</f>
        <v>0</v>
      </c>
      <c r="W1402" s="20">
        <f>W1405+W1407+W1411</f>
        <v>0</v>
      </c>
      <c r="X1402" s="20">
        <f>X1405+X1407+X1411</f>
        <v>0</v>
      </c>
      <c r="Y1402" s="20">
        <f>Y1405+Y1407+Y1411</f>
        <v>0</v>
      </c>
      <c r="Z1402" s="20">
        <f t="shared" si="2873"/>
        <v>0</v>
      </c>
      <c r="AA1402" s="126"/>
      <c r="AB1402" s="24"/>
      <c r="AC1402" s="24"/>
      <c r="AD1402" s="51"/>
      <c r="AE1402" s="20">
        <f t="shared" ref="AE1402" si="2875">AE1405+AE1407+AE1411</f>
        <v>0</v>
      </c>
      <c r="AF1402" s="136">
        <f>AF1405+AF1407+AF1411</f>
        <v>0</v>
      </c>
      <c r="AG1402" s="20">
        <f>AG1405+AG1407+AG1411</f>
        <v>0</v>
      </c>
      <c r="AH1402" s="20">
        <f>AH1405+AH1407+AH1411</f>
        <v>0</v>
      </c>
      <c r="AI1402" s="20">
        <f>AI1405+AI1407+AI1411</f>
        <v>0</v>
      </c>
      <c r="AJ1402" s="19"/>
      <c r="AK1402" s="19" t="e">
        <f>#REF!-U1402</f>
        <v>#REF!</v>
      </c>
      <c r="AL1402" s="19" t="e">
        <f>#REF!-#REF!</f>
        <v>#REF!</v>
      </c>
      <c r="AM1402" s="19" t="e">
        <f>Q1402-#REF!</f>
        <v>#REF!</v>
      </c>
      <c r="AN1402" s="19" t="e">
        <f>R1402-#REF!</f>
        <v>#REF!</v>
      </c>
      <c r="AO1402" s="19" t="e">
        <f>#REF!-#REF!</f>
        <v>#REF!</v>
      </c>
      <c r="AP1402" s="223" t="e">
        <f>IF(AK1402&gt;0,AK1402/#REF!*100,"")</f>
        <v>#REF!</v>
      </c>
      <c r="AQ1402" s="223" t="e">
        <f>IF(AL1402&gt;0,AL1402/#REF!*100,"")</f>
        <v>#REF!</v>
      </c>
      <c r="AR1402" s="223" t="e">
        <f t="shared" si="2837"/>
        <v>#REF!</v>
      </c>
      <c r="AS1402" s="223" t="e">
        <f t="shared" si="2838"/>
        <v>#REF!</v>
      </c>
      <c r="AT1402" s="223" t="e">
        <f>IF(AO1402&gt;0,AO1402/#REF!*100,"")</f>
        <v>#REF!</v>
      </c>
    </row>
    <row r="1403" spans="1:46" ht="15" hidden="1" customHeight="1" outlineLevel="1" thickBot="1">
      <c r="A1403" s="21" t="s">
        <v>9</v>
      </c>
      <c r="B1403" s="22" t="s">
        <v>22</v>
      </c>
      <c r="C1403" s="502" t="s">
        <v>302</v>
      </c>
      <c r="D1403" s="23"/>
      <c r="E1403" s="23"/>
      <c r="F1403" s="23"/>
      <c r="G1403" s="141"/>
      <c r="H1403" s="141"/>
      <c r="I1403" s="141"/>
      <c r="J1403" s="141"/>
      <c r="K1403" s="141"/>
      <c r="L1403" s="20">
        <f t="shared" si="2872"/>
        <v>0</v>
      </c>
      <c r="M1403" s="126"/>
      <c r="N1403" s="24"/>
      <c r="O1403" s="24"/>
      <c r="P1403" s="51"/>
      <c r="Q1403" s="756"/>
      <c r="R1403" s="756"/>
      <c r="S1403" s="756"/>
      <c r="T1403" s="756"/>
      <c r="U1403" s="67"/>
      <c r="V1403" s="126"/>
      <c r="W1403" s="24"/>
      <c r="X1403" s="24"/>
      <c r="Y1403" s="24"/>
      <c r="Z1403" s="20">
        <f t="shared" si="2873"/>
        <v>0</v>
      </c>
      <c r="AA1403" s="126"/>
      <c r="AB1403" s="24"/>
      <c r="AC1403" s="24"/>
      <c r="AD1403" s="51"/>
      <c r="AE1403" s="67"/>
      <c r="AF1403" s="126"/>
      <c r="AG1403" s="24"/>
      <c r="AH1403" s="24"/>
      <c r="AI1403" s="24"/>
      <c r="AJ1403" s="44"/>
      <c r="AK1403" s="19" t="e">
        <f>#REF!-U1403</f>
        <v>#REF!</v>
      </c>
      <c r="AL1403" s="19" t="e">
        <f>#REF!-#REF!</f>
        <v>#REF!</v>
      </c>
      <c r="AM1403" s="19" t="e">
        <f>Q1403-#REF!</f>
        <v>#REF!</v>
      </c>
      <c r="AN1403" s="19" t="e">
        <f>R1403-#REF!</f>
        <v>#REF!</v>
      </c>
      <c r="AO1403" s="19" t="e">
        <f>#REF!-#REF!</f>
        <v>#REF!</v>
      </c>
      <c r="AP1403" s="223" t="e">
        <f>IF(AK1403&gt;0,AK1403/#REF!*100,"")</f>
        <v>#REF!</v>
      </c>
      <c r="AQ1403" s="223" t="e">
        <f>IF(AL1403&gt;0,AL1403/#REF!*100,"")</f>
        <v>#REF!</v>
      </c>
      <c r="AR1403" s="223" t="e">
        <f t="shared" si="2837"/>
        <v>#REF!</v>
      </c>
      <c r="AS1403" s="223" t="e">
        <f t="shared" si="2838"/>
        <v>#REF!</v>
      </c>
      <c r="AT1403" s="223" t="e">
        <f>IF(AO1403&gt;0,AO1403/#REF!*100,"")</f>
        <v>#REF!</v>
      </c>
    </row>
    <row r="1404" spans="1:46" ht="15" hidden="1" customHeight="1" outlineLevel="1" thickBot="1">
      <c r="A1404" s="21" t="s">
        <v>10</v>
      </c>
      <c r="B1404" s="22" t="s">
        <v>23</v>
      </c>
      <c r="C1404" s="502" t="s">
        <v>302</v>
      </c>
      <c r="D1404" s="23"/>
      <c r="E1404" s="23"/>
      <c r="F1404" s="23"/>
      <c r="G1404" s="141"/>
      <c r="H1404" s="141"/>
      <c r="I1404" s="141"/>
      <c r="J1404" s="141"/>
      <c r="K1404" s="141"/>
      <c r="L1404" s="20">
        <f t="shared" si="2872"/>
        <v>0</v>
      </c>
      <c r="M1404" s="126"/>
      <c r="N1404" s="24"/>
      <c r="O1404" s="24"/>
      <c r="P1404" s="51"/>
      <c r="Q1404" s="756"/>
      <c r="R1404" s="756"/>
      <c r="S1404" s="756"/>
      <c r="T1404" s="756"/>
      <c r="U1404" s="67"/>
      <c r="V1404" s="126"/>
      <c r="W1404" s="24"/>
      <c r="X1404" s="24"/>
      <c r="Y1404" s="24"/>
      <c r="Z1404" s="20">
        <f t="shared" si="2873"/>
        <v>0</v>
      </c>
      <c r="AA1404" s="126"/>
      <c r="AB1404" s="24"/>
      <c r="AC1404" s="24"/>
      <c r="AD1404" s="51"/>
      <c r="AE1404" s="67"/>
      <c r="AF1404" s="126"/>
      <c r="AG1404" s="24"/>
      <c r="AH1404" s="24"/>
      <c r="AI1404" s="24"/>
      <c r="AJ1404" s="44"/>
      <c r="AK1404" s="19" t="e">
        <f>#REF!-U1404</f>
        <v>#REF!</v>
      </c>
      <c r="AL1404" s="19" t="e">
        <f>#REF!-#REF!</f>
        <v>#REF!</v>
      </c>
      <c r="AM1404" s="19" t="e">
        <f>Q1404-#REF!</f>
        <v>#REF!</v>
      </c>
      <c r="AN1404" s="19" t="e">
        <f>R1404-#REF!</f>
        <v>#REF!</v>
      </c>
      <c r="AO1404" s="19" t="e">
        <f>#REF!-#REF!</f>
        <v>#REF!</v>
      </c>
      <c r="AP1404" s="223" t="e">
        <f>IF(AK1404&gt;0,AK1404/#REF!*100,"")</f>
        <v>#REF!</v>
      </c>
      <c r="AQ1404" s="223" t="e">
        <f>IF(AL1404&gt;0,AL1404/#REF!*100,"")</f>
        <v>#REF!</v>
      </c>
      <c r="AR1404" s="223" t="e">
        <f t="shared" si="2837"/>
        <v>#REF!</v>
      </c>
      <c r="AS1404" s="223" t="e">
        <f t="shared" si="2838"/>
        <v>#REF!</v>
      </c>
      <c r="AT1404" s="223" t="e">
        <f>IF(AO1404&gt;0,AO1404/#REF!*100,"")</f>
        <v>#REF!</v>
      </c>
    </row>
    <row r="1405" spans="1:46" ht="15" hidden="1" customHeight="1" outlineLevel="1" thickBot="1">
      <c r="A1405" s="21" t="s">
        <v>11</v>
      </c>
      <c r="B1405" s="22" t="s">
        <v>24</v>
      </c>
      <c r="C1405" s="502" t="s">
        <v>302</v>
      </c>
      <c r="D1405" s="23"/>
      <c r="E1405" s="23"/>
      <c r="F1405" s="23"/>
      <c r="G1405" s="141"/>
      <c r="H1405" s="141"/>
      <c r="I1405" s="141"/>
      <c r="J1405" s="141"/>
      <c r="K1405" s="141"/>
      <c r="L1405" s="20">
        <f t="shared" si="2872"/>
        <v>0</v>
      </c>
      <c r="M1405" s="126"/>
      <c r="N1405" s="24"/>
      <c r="O1405" s="24"/>
      <c r="P1405" s="51"/>
      <c r="Q1405" s="756"/>
      <c r="R1405" s="756"/>
      <c r="S1405" s="756"/>
      <c r="T1405" s="756"/>
      <c r="U1405" s="67"/>
      <c r="V1405" s="126"/>
      <c r="W1405" s="24"/>
      <c r="X1405" s="24"/>
      <c r="Y1405" s="24"/>
      <c r="Z1405" s="20">
        <f t="shared" si="2873"/>
        <v>0</v>
      </c>
      <c r="AA1405" s="126"/>
      <c r="AB1405" s="24"/>
      <c r="AC1405" s="24"/>
      <c r="AD1405" s="51"/>
      <c r="AE1405" s="67"/>
      <c r="AF1405" s="126"/>
      <c r="AG1405" s="24"/>
      <c r="AH1405" s="24"/>
      <c r="AI1405" s="24"/>
      <c r="AJ1405" s="44"/>
      <c r="AK1405" s="19" t="e">
        <f>#REF!-U1405</f>
        <v>#REF!</v>
      </c>
      <c r="AL1405" s="19" t="e">
        <f>#REF!-#REF!</f>
        <v>#REF!</v>
      </c>
      <c r="AM1405" s="19" t="e">
        <f>Q1405-#REF!</f>
        <v>#REF!</v>
      </c>
      <c r="AN1405" s="19" t="e">
        <f>R1405-#REF!</f>
        <v>#REF!</v>
      </c>
      <c r="AO1405" s="19" t="e">
        <f>#REF!-#REF!</f>
        <v>#REF!</v>
      </c>
      <c r="AP1405" s="223" t="e">
        <f>IF(AK1405&gt;0,AK1405/#REF!*100,"")</f>
        <v>#REF!</v>
      </c>
      <c r="AQ1405" s="223" t="e">
        <f>IF(AL1405&gt;0,AL1405/#REF!*100,"")</f>
        <v>#REF!</v>
      </c>
      <c r="AR1405" s="223" t="e">
        <f t="shared" si="2837"/>
        <v>#REF!</v>
      </c>
      <c r="AS1405" s="223" t="e">
        <f t="shared" si="2838"/>
        <v>#REF!</v>
      </c>
      <c r="AT1405" s="223" t="e">
        <f>IF(AO1405&gt;0,AO1405/#REF!*100,"")</f>
        <v>#REF!</v>
      </c>
    </row>
    <row r="1406" spans="1:46" ht="58.15" hidden="1" customHeight="1" outlineLevel="1" thickBot="1">
      <c r="A1406" s="21">
        <v>2</v>
      </c>
      <c r="B1406" s="25" t="s">
        <v>145</v>
      </c>
      <c r="C1406" s="502" t="s">
        <v>302</v>
      </c>
      <c r="D1406" s="23"/>
      <c r="E1406" s="23"/>
      <c r="F1406" s="23"/>
      <c r="G1406" s="141"/>
      <c r="H1406" s="141"/>
      <c r="I1406" s="141"/>
      <c r="J1406" s="141"/>
      <c r="K1406" s="141"/>
      <c r="L1406" s="20">
        <f t="shared" si="2872"/>
        <v>0</v>
      </c>
      <c r="M1406" s="126"/>
      <c r="N1406" s="24"/>
      <c r="O1406" s="24"/>
      <c r="P1406" s="51"/>
      <c r="Q1406" s="756"/>
      <c r="R1406" s="756"/>
      <c r="S1406" s="756"/>
      <c r="T1406" s="756"/>
      <c r="U1406" s="67"/>
      <c r="V1406" s="126"/>
      <c r="W1406" s="24"/>
      <c r="X1406" s="24"/>
      <c r="Y1406" s="24"/>
      <c r="Z1406" s="20">
        <f t="shared" si="2873"/>
        <v>0</v>
      </c>
      <c r="AA1406" s="126"/>
      <c r="AB1406" s="24"/>
      <c r="AC1406" s="24"/>
      <c r="AD1406" s="51"/>
      <c r="AE1406" s="67"/>
      <c r="AF1406" s="126"/>
      <c r="AG1406" s="24"/>
      <c r="AH1406" s="24"/>
      <c r="AI1406" s="24"/>
      <c r="AJ1406" s="44"/>
      <c r="AK1406" s="19" t="e">
        <f>#REF!-U1406</f>
        <v>#REF!</v>
      </c>
      <c r="AL1406" s="19" t="e">
        <f>#REF!-#REF!</f>
        <v>#REF!</v>
      </c>
      <c r="AM1406" s="19" t="e">
        <f>Q1406-#REF!</f>
        <v>#REF!</v>
      </c>
      <c r="AN1406" s="19" t="e">
        <f>R1406-#REF!</f>
        <v>#REF!</v>
      </c>
      <c r="AO1406" s="19" t="e">
        <f>#REF!-#REF!</f>
        <v>#REF!</v>
      </c>
      <c r="AP1406" s="223" t="e">
        <f>IF(AK1406&gt;0,AK1406/#REF!*100,"")</f>
        <v>#REF!</v>
      </c>
      <c r="AQ1406" s="223" t="e">
        <f>IF(AL1406&gt;0,AL1406/#REF!*100,"")</f>
        <v>#REF!</v>
      </c>
      <c r="AR1406" s="223" t="e">
        <f t="shared" si="2837"/>
        <v>#REF!</v>
      </c>
      <c r="AS1406" s="223" t="e">
        <f t="shared" si="2838"/>
        <v>#REF!</v>
      </c>
      <c r="AT1406" s="223" t="e">
        <f>IF(AO1406&gt;0,AO1406/#REF!*100,"")</f>
        <v>#REF!</v>
      </c>
    </row>
    <row r="1407" spans="1:46" ht="58.15" hidden="1" customHeight="1" outlineLevel="1" thickBot="1">
      <c r="A1407" s="21">
        <v>3</v>
      </c>
      <c r="B1407" s="25" t="s">
        <v>140</v>
      </c>
      <c r="C1407" s="502" t="s">
        <v>302</v>
      </c>
      <c r="D1407" s="23"/>
      <c r="E1407" s="23"/>
      <c r="F1407" s="23"/>
      <c r="G1407" s="141"/>
      <c r="H1407" s="141"/>
      <c r="I1407" s="141"/>
      <c r="J1407" s="141"/>
      <c r="K1407" s="141"/>
      <c r="L1407" s="20">
        <f t="shared" si="2872"/>
        <v>0</v>
      </c>
      <c r="M1407" s="143"/>
      <c r="N1407" s="26"/>
      <c r="O1407" s="26"/>
      <c r="P1407" s="52"/>
      <c r="Q1407" s="756"/>
      <c r="R1407" s="756"/>
      <c r="S1407" s="756"/>
      <c r="T1407" s="756"/>
      <c r="U1407" s="67"/>
      <c r="V1407" s="126"/>
      <c r="W1407" s="24"/>
      <c r="X1407" s="24"/>
      <c r="Y1407" s="24"/>
      <c r="Z1407" s="20">
        <f t="shared" si="2873"/>
        <v>0</v>
      </c>
      <c r="AA1407" s="143"/>
      <c r="AB1407" s="26"/>
      <c r="AC1407" s="26"/>
      <c r="AD1407" s="52"/>
      <c r="AE1407" s="67"/>
      <c r="AF1407" s="126"/>
      <c r="AG1407" s="24"/>
      <c r="AH1407" s="24"/>
      <c r="AI1407" s="24"/>
      <c r="AJ1407" s="44"/>
      <c r="AK1407" s="19" t="e">
        <f>#REF!-U1407</f>
        <v>#REF!</v>
      </c>
      <c r="AL1407" s="19" t="e">
        <f>#REF!-#REF!</f>
        <v>#REF!</v>
      </c>
      <c r="AM1407" s="19" t="e">
        <f>Q1407-#REF!</f>
        <v>#REF!</v>
      </c>
      <c r="AN1407" s="19" t="e">
        <f>R1407-#REF!</f>
        <v>#REF!</v>
      </c>
      <c r="AO1407" s="19" t="e">
        <f>#REF!-#REF!</f>
        <v>#REF!</v>
      </c>
      <c r="AP1407" s="223" t="e">
        <f>IF(AK1407&gt;0,AK1407/#REF!*100,"")</f>
        <v>#REF!</v>
      </c>
      <c r="AQ1407" s="223" t="e">
        <f>IF(AL1407&gt;0,AL1407/#REF!*100,"")</f>
        <v>#REF!</v>
      </c>
      <c r="AR1407" s="223" t="e">
        <f t="shared" si="2837"/>
        <v>#REF!</v>
      </c>
      <c r="AS1407" s="223" t="e">
        <f t="shared" si="2838"/>
        <v>#REF!</v>
      </c>
      <c r="AT1407" s="223" t="e">
        <f>IF(AO1407&gt;0,AO1407/#REF!*100,"")</f>
        <v>#REF!</v>
      </c>
    </row>
    <row r="1408" spans="1:46" ht="15" hidden="1" customHeight="1" outlineLevel="1" thickBot="1">
      <c r="A1408" s="21" t="s">
        <v>18</v>
      </c>
      <c r="B1408" s="22" t="s">
        <v>21</v>
      </c>
      <c r="C1408" s="502" t="s">
        <v>302</v>
      </c>
      <c r="D1408" s="23"/>
      <c r="E1408" s="23"/>
      <c r="F1408" s="23"/>
      <c r="G1408" s="141"/>
      <c r="H1408" s="141"/>
      <c r="I1408" s="141"/>
      <c r="J1408" s="141"/>
      <c r="K1408" s="141"/>
      <c r="L1408" s="20">
        <f t="shared" si="2872"/>
        <v>0</v>
      </c>
      <c r="M1408" s="143"/>
      <c r="N1408" s="26"/>
      <c r="O1408" s="26"/>
      <c r="P1408" s="52"/>
      <c r="Q1408" s="756"/>
      <c r="R1408" s="756"/>
      <c r="S1408" s="756"/>
      <c r="T1408" s="756"/>
      <c r="U1408" s="67"/>
      <c r="V1408" s="126"/>
      <c r="W1408" s="24"/>
      <c r="X1408" s="24"/>
      <c r="Y1408" s="24"/>
      <c r="Z1408" s="20">
        <f t="shared" si="2873"/>
        <v>0</v>
      </c>
      <c r="AA1408" s="143"/>
      <c r="AB1408" s="26"/>
      <c r="AC1408" s="26"/>
      <c r="AD1408" s="52"/>
      <c r="AE1408" s="67"/>
      <c r="AF1408" s="126"/>
      <c r="AG1408" s="24"/>
      <c r="AH1408" s="24"/>
      <c r="AI1408" s="24"/>
      <c r="AJ1408" s="44"/>
      <c r="AK1408" s="19" t="e">
        <f>#REF!-U1408</f>
        <v>#REF!</v>
      </c>
      <c r="AL1408" s="19" t="e">
        <f>#REF!-#REF!</f>
        <v>#REF!</v>
      </c>
      <c r="AM1408" s="19" t="e">
        <f>Q1408-#REF!</f>
        <v>#REF!</v>
      </c>
      <c r="AN1408" s="19" t="e">
        <f>R1408-#REF!</f>
        <v>#REF!</v>
      </c>
      <c r="AO1408" s="19" t="e">
        <f>#REF!-#REF!</f>
        <v>#REF!</v>
      </c>
      <c r="AP1408" s="223" t="e">
        <f>IF(AK1408&gt;0,AK1408/#REF!*100,"")</f>
        <v>#REF!</v>
      </c>
      <c r="AQ1408" s="223" t="e">
        <f>IF(AL1408&gt;0,AL1408/#REF!*100,"")</f>
        <v>#REF!</v>
      </c>
      <c r="AR1408" s="223" t="e">
        <f t="shared" si="2837"/>
        <v>#REF!</v>
      </c>
      <c r="AS1408" s="223" t="e">
        <f t="shared" si="2838"/>
        <v>#REF!</v>
      </c>
      <c r="AT1408" s="223" t="e">
        <f>IF(AO1408&gt;0,AO1408/#REF!*100,"")</f>
        <v>#REF!</v>
      </c>
    </row>
    <row r="1409" spans="1:46" ht="15" hidden="1" customHeight="1" outlineLevel="1" thickBot="1">
      <c r="A1409" s="21" t="s">
        <v>35</v>
      </c>
      <c r="B1409" s="22" t="s">
        <v>22</v>
      </c>
      <c r="C1409" s="502" t="s">
        <v>302</v>
      </c>
      <c r="D1409" s="23"/>
      <c r="E1409" s="23"/>
      <c r="F1409" s="23"/>
      <c r="G1409" s="141"/>
      <c r="H1409" s="141"/>
      <c r="I1409" s="141"/>
      <c r="J1409" s="141"/>
      <c r="K1409" s="141"/>
      <c r="L1409" s="20">
        <f t="shared" si="2872"/>
        <v>0</v>
      </c>
      <c r="M1409" s="143"/>
      <c r="N1409" s="26"/>
      <c r="O1409" s="26"/>
      <c r="P1409" s="52"/>
      <c r="Q1409" s="756"/>
      <c r="R1409" s="756"/>
      <c r="S1409" s="756"/>
      <c r="T1409" s="756"/>
      <c r="U1409" s="67"/>
      <c r="V1409" s="126"/>
      <c r="W1409" s="24"/>
      <c r="X1409" s="24"/>
      <c r="Y1409" s="24"/>
      <c r="Z1409" s="20">
        <f t="shared" si="2873"/>
        <v>0</v>
      </c>
      <c r="AA1409" s="143"/>
      <c r="AB1409" s="26"/>
      <c r="AC1409" s="26"/>
      <c r="AD1409" s="52"/>
      <c r="AE1409" s="67"/>
      <c r="AF1409" s="126"/>
      <c r="AG1409" s="24"/>
      <c r="AH1409" s="24"/>
      <c r="AI1409" s="24"/>
      <c r="AJ1409" s="44"/>
      <c r="AK1409" s="19" t="e">
        <f>#REF!-U1409</f>
        <v>#REF!</v>
      </c>
      <c r="AL1409" s="19" t="e">
        <f>#REF!-#REF!</f>
        <v>#REF!</v>
      </c>
      <c r="AM1409" s="19" t="e">
        <f>Q1409-#REF!</f>
        <v>#REF!</v>
      </c>
      <c r="AN1409" s="19" t="e">
        <f>R1409-#REF!</f>
        <v>#REF!</v>
      </c>
      <c r="AO1409" s="19" t="e">
        <f>#REF!-#REF!</f>
        <v>#REF!</v>
      </c>
      <c r="AP1409" s="223" t="e">
        <f>IF(AK1409&gt;0,AK1409/#REF!*100,"")</f>
        <v>#REF!</v>
      </c>
      <c r="AQ1409" s="223" t="e">
        <f>IF(AL1409&gt;0,AL1409/#REF!*100,"")</f>
        <v>#REF!</v>
      </c>
      <c r="AR1409" s="223" t="e">
        <f t="shared" ref="AR1409:AR1440" si="2876">IF(AM1409&gt;0,AM1409/Q1409*100,"")</f>
        <v>#REF!</v>
      </c>
      <c r="AS1409" s="223" t="e">
        <f t="shared" ref="AS1409:AS1440" si="2877">IF(AN1409&gt;0,AN1409/R1409*100,"")</f>
        <v>#REF!</v>
      </c>
      <c r="AT1409" s="223" t="e">
        <f>IF(AO1409&gt;0,AO1409/#REF!*100,"")</f>
        <v>#REF!</v>
      </c>
    </row>
    <row r="1410" spans="1:46" ht="15" hidden="1" customHeight="1" outlineLevel="1" thickBot="1">
      <c r="A1410" s="21" t="s">
        <v>33</v>
      </c>
      <c r="B1410" s="22" t="s">
        <v>23</v>
      </c>
      <c r="C1410" s="502" t="s">
        <v>302</v>
      </c>
      <c r="D1410" s="23"/>
      <c r="E1410" s="23"/>
      <c r="F1410" s="23"/>
      <c r="G1410" s="141"/>
      <c r="H1410" s="141"/>
      <c r="I1410" s="141"/>
      <c r="J1410" s="141"/>
      <c r="K1410" s="141"/>
      <c r="L1410" s="20">
        <f t="shared" si="2872"/>
        <v>0</v>
      </c>
      <c r="M1410" s="143"/>
      <c r="N1410" s="26"/>
      <c r="O1410" s="26"/>
      <c r="P1410" s="52"/>
      <c r="Q1410" s="756"/>
      <c r="R1410" s="756"/>
      <c r="S1410" s="756"/>
      <c r="T1410" s="756"/>
      <c r="U1410" s="67"/>
      <c r="V1410" s="126"/>
      <c r="W1410" s="24"/>
      <c r="X1410" s="24"/>
      <c r="Y1410" s="24"/>
      <c r="Z1410" s="20">
        <f t="shared" si="2873"/>
        <v>0</v>
      </c>
      <c r="AA1410" s="143"/>
      <c r="AB1410" s="26"/>
      <c r="AC1410" s="26"/>
      <c r="AD1410" s="52"/>
      <c r="AE1410" s="67"/>
      <c r="AF1410" s="126"/>
      <c r="AG1410" s="24"/>
      <c r="AH1410" s="24"/>
      <c r="AI1410" s="24"/>
      <c r="AJ1410" s="44"/>
      <c r="AK1410" s="19" t="e">
        <f>#REF!-U1410</f>
        <v>#REF!</v>
      </c>
      <c r="AL1410" s="19" t="e">
        <f>#REF!-#REF!</f>
        <v>#REF!</v>
      </c>
      <c r="AM1410" s="19" t="e">
        <f>Q1410-#REF!</f>
        <v>#REF!</v>
      </c>
      <c r="AN1410" s="19" t="e">
        <f>R1410-#REF!</f>
        <v>#REF!</v>
      </c>
      <c r="AO1410" s="19" t="e">
        <f>#REF!-#REF!</f>
        <v>#REF!</v>
      </c>
      <c r="AP1410" s="223" t="e">
        <f>IF(AK1410&gt;0,AK1410/#REF!*100,"")</f>
        <v>#REF!</v>
      </c>
      <c r="AQ1410" s="223" t="e">
        <f>IF(AL1410&gt;0,AL1410/#REF!*100,"")</f>
        <v>#REF!</v>
      </c>
      <c r="AR1410" s="223" t="e">
        <f t="shared" si="2876"/>
        <v>#REF!</v>
      </c>
      <c r="AS1410" s="223" t="e">
        <f t="shared" si="2877"/>
        <v>#REF!</v>
      </c>
      <c r="AT1410" s="223" t="e">
        <f>IF(AO1410&gt;0,AO1410/#REF!*100,"")</f>
        <v>#REF!</v>
      </c>
    </row>
    <row r="1411" spans="1:46" ht="15" hidden="1" customHeight="1" outlineLevel="1" thickBot="1">
      <c r="A1411" s="21" t="s">
        <v>34</v>
      </c>
      <c r="B1411" s="22" t="s">
        <v>24</v>
      </c>
      <c r="C1411" s="502" t="s">
        <v>302</v>
      </c>
      <c r="D1411" s="23"/>
      <c r="E1411" s="23"/>
      <c r="F1411" s="23"/>
      <c r="G1411" s="141"/>
      <c r="H1411" s="141"/>
      <c r="I1411" s="141"/>
      <c r="J1411" s="141"/>
      <c r="K1411" s="141"/>
      <c r="L1411" s="20">
        <f t="shared" si="2872"/>
        <v>0</v>
      </c>
      <c r="M1411" s="143"/>
      <c r="N1411" s="26"/>
      <c r="O1411" s="26"/>
      <c r="P1411" s="52"/>
      <c r="Q1411" s="756"/>
      <c r="R1411" s="756"/>
      <c r="S1411" s="756"/>
      <c r="T1411" s="756"/>
      <c r="U1411" s="67"/>
      <c r="V1411" s="126"/>
      <c r="W1411" s="24"/>
      <c r="X1411" s="24"/>
      <c r="Y1411" s="24"/>
      <c r="Z1411" s="20">
        <f t="shared" si="2873"/>
        <v>0</v>
      </c>
      <c r="AA1411" s="143"/>
      <c r="AB1411" s="26"/>
      <c r="AC1411" s="26"/>
      <c r="AD1411" s="52"/>
      <c r="AE1411" s="67"/>
      <c r="AF1411" s="126"/>
      <c r="AG1411" s="24"/>
      <c r="AH1411" s="24"/>
      <c r="AI1411" s="24"/>
      <c r="AJ1411" s="44"/>
      <c r="AK1411" s="19" t="e">
        <f>#REF!-U1411</f>
        <v>#REF!</v>
      </c>
      <c r="AL1411" s="19" t="e">
        <f>#REF!-#REF!</f>
        <v>#REF!</v>
      </c>
      <c r="AM1411" s="19" t="e">
        <f>Q1411-#REF!</f>
        <v>#REF!</v>
      </c>
      <c r="AN1411" s="19" t="e">
        <f>R1411-#REF!</f>
        <v>#REF!</v>
      </c>
      <c r="AO1411" s="19" t="e">
        <f>#REF!-#REF!</f>
        <v>#REF!</v>
      </c>
      <c r="AP1411" s="223" t="e">
        <f>IF(AK1411&gt;0,AK1411/#REF!*100,"")</f>
        <v>#REF!</v>
      </c>
      <c r="AQ1411" s="223" t="e">
        <f>IF(AL1411&gt;0,AL1411/#REF!*100,"")</f>
        <v>#REF!</v>
      </c>
      <c r="AR1411" s="223" t="e">
        <f t="shared" si="2876"/>
        <v>#REF!</v>
      </c>
      <c r="AS1411" s="223" t="e">
        <f t="shared" si="2877"/>
        <v>#REF!</v>
      </c>
      <c r="AT1411" s="223" t="e">
        <f>IF(AO1411&gt;0,AO1411/#REF!*100,"")</f>
        <v>#REF!</v>
      </c>
    </row>
    <row r="1412" spans="1:46" ht="15" hidden="1" customHeight="1" outlineLevel="1" thickBot="1">
      <c r="A1412" s="2594">
        <v>4</v>
      </c>
      <c r="B1412" s="2578" t="s">
        <v>26</v>
      </c>
      <c r="C1412" s="502" t="s">
        <v>302</v>
      </c>
      <c r="D1412" s="23"/>
      <c r="E1412" s="23"/>
      <c r="F1412" s="23"/>
      <c r="G1412" s="141"/>
      <c r="H1412" s="141"/>
      <c r="I1412" s="141"/>
      <c r="J1412" s="141"/>
      <c r="K1412" s="141"/>
      <c r="L1412" s="20">
        <f t="shared" si="2872"/>
        <v>0</v>
      </c>
      <c r="M1412" s="143"/>
      <c r="N1412" s="26"/>
      <c r="O1412" s="26"/>
      <c r="P1412" s="52"/>
      <c r="Q1412" s="756"/>
      <c r="R1412" s="756"/>
      <c r="S1412" s="756"/>
      <c r="T1412" s="756"/>
      <c r="U1412" s="20">
        <f t="shared" ref="U1412:Y1414" si="2878">U1415+U1428</f>
        <v>0</v>
      </c>
      <c r="V1412" s="136">
        <f t="shared" si="2878"/>
        <v>0</v>
      </c>
      <c r="W1412" s="20">
        <f t="shared" si="2878"/>
        <v>0</v>
      </c>
      <c r="X1412" s="20">
        <f t="shared" si="2878"/>
        <v>0</v>
      </c>
      <c r="Y1412" s="20">
        <f t="shared" si="2878"/>
        <v>0</v>
      </c>
      <c r="Z1412" s="20">
        <f t="shared" si="2873"/>
        <v>0</v>
      </c>
      <c r="AA1412" s="143"/>
      <c r="AB1412" s="26"/>
      <c r="AC1412" s="26"/>
      <c r="AD1412" s="52"/>
      <c r="AE1412" s="20">
        <f t="shared" ref="AE1412:AI1412" si="2879">AE1415+AE1428</f>
        <v>0</v>
      </c>
      <c r="AF1412" s="136">
        <f t="shared" si="2879"/>
        <v>0</v>
      </c>
      <c r="AG1412" s="20">
        <f t="shared" si="2879"/>
        <v>0</v>
      </c>
      <c r="AH1412" s="20">
        <f t="shared" si="2879"/>
        <v>0</v>
      </c>
      <c r="AI1412" s="20">
        <f t="shared" si="2879"/>
        <v>0</v>
      </c>
      <c r="AJ1412" s="19"/>
      <c r="AK1412" s="19" t="e">
        <f>#REF!-U1412</f>
        <v>#REF!</v>
      </c>
      <c r="AL1412" s="19" t="e">
        <f>#REF!-#REF!</f>
        <v>#REF!</v>
      </c>
      <c r="AM1412" s="19" t="e">
        <f>Q1412-#REF!</f>
        <v>#REF!</v>
      </c>
      <c r="AN1412" s="19" t="e">
        <f>R1412-#REF!</f>
        <v>#REF!</v>
      </c>
      <c r="AO1412" s="19" t="e">
        <f>#REF!-#REF!</f>
        <v>#REF!</v>
      </c>
      <c r="AP1412" s="223" t="e">
        <f>IF(AK1412&gt;0,AK1412/#REF!*100,"")</f>
        <v>#REF!</v>
      </c>
      <c r="AQ1412" s="223" t="e">
        <f>IF(AL1412&gt;0,AL1412/#REF!*100,"")</f>
        <v>#REF!</v>
      </c>
      <c r="AR1412" s="223" t="e">
        <f t="shared" si="2876"/>
        <v>#REF!</v>
      </c>
      <c r="AS1412" s="223" t="e">
        <f t="shared" si="2877"/>
        <v>#REF!</v>
      </c>
      <c r="AT1412" s="223" t="e">
        <f>IF(AO1412&gt;0,AO1412/#REF!*100,"")</f>
        <v>#REF!</v>
      </c>
    </row>
    <row r="1413" spans="1:46" ht="15" hidden="1" customHeight="1" outlineLevel="1" thickBot="1">
      <c r="A1413" s="2594"/>
      <c r="B1413" s="2588"/>
      <c r="C1413" s="502" t="s">
        <v>303</v>
      </c>
      <c r="D1413" s="23"/>
      <c r="E1413" s="23"/>
      <c r="F1413" s="23"/>
      <c r="G1413" s="141"/>
      <c r="H1413" s="141"/>
      <c r="I1413" s="141"/>
      <c r="J1413" s="141"/>
      <c r="K1413" s="141"/>
      <c r="L1413" s="20">
        <f t="shared" si="2872"/>
        <v>0</v>
      </c>
      <c r="M1413" s="143"/>
      <c r="N1413" s="26"/>
      <c r="O1413" s="26"/>
      <c r="P1413" s="52"/>
      <c r="Q1413" s="756"/>
      <c r="R1413" s="756"/>
      <c r="S1413" s="756"/>
      <c r="T1413" s="756"/>
      <c r="U1413" s="20">
        <f t="shared" si="2878"/>
        <v>0</v>
      </c>
      <c r="V1413" s="136">
        <f t="shared" si="2878"/>
        <v>0</v>
      </c>
      <c r="W1413" s="20">
        <f t="shared" si="2878"/>
        <v>0</v>
      </c>
      <c r="X1413" s="20">
        <f t="shared" si="2878"/>
        <v>0</v>
      </c>
      <c r="Y1413" s="20">
        <f t="shared" si="2878"/>
        <v>0</v>
      </c>
      <c r="Z1413" s="20">
        <f t="shared" si="2873"/>
        <v>0</v>
      </c>
      <c r="AA1413" s="143"/>
      <c r="AB1413" s="26"/>
      <c r="AC1413" s="26"/>
      <c r="AD1413" s="52"/>
      <c r="AE1413" s="20">
        <f t="shared" ref="AE1413:AI1413" si="2880">AE1416+AE1429</f>
        <v>0</v>
      </c>
      <c r="AF1413" s="136">
        <f t="shared" si="2880"/>
        <v>0</v>
      </c>
      <c r="AG1413" s="20">
        <f t="shared" si="2880"/>
        <v>0</v>
      </c>
      <c r="AH1413" s="20">
        <f t="shared" si="2880"/>
        <v>0</v>
      </c>
      <c r="AI1413" s="20">
        <f t="shared" si="2880"/>
        <v>0</v>
      </c>
      <c r="AJ1413" s="19"/>
      <c r="AK1413" s="19" t="e">
        <f>#REF!-U1413</f>
        <v>#REF!</v>
      </c>
      <c r="AL1413" s="19" t="e">
        <f>#REF!-#REF!</f>
        <v>#REF!</v>
      </c>
      <c r="AM1413" s="19" t="e">
        <f>Q1413-#REF!</f>
        <v>#REF!</v>
      </c>
      <c r="AN1413" s="19" t="e">
        <f>R1413-#REF!</f>
        <v>#REF!</v>
      </c>
      <c r="AO1413" s="19" t="e">
        <f>#REF!-#REF!</f>
        <v>#REF!</v>
      </c>
      <c r="AP1413" s="223" t="e">
        <f>IF(AK1413&gt;0,AK1413/#REF!*100,"")</f>
        <v>#REF!</v>
      </c>
      <c r="AQ1413" s="223" t="e">
        <f>IF(AL1413&gt;0,AL1413/#REF!*100,"")</f>
        <v>#REF!</v>
      </c>
      <c r="AR1413" s="223" t="e">
        <f t="shared" si="2876"/>
        <v>#REF!</v>
      </c>
      <c r="AS1413" s="223" t="e">
        <f t="shared" si="2877"/>
        <v>#REF!</v>
      </c>
      <c r="AT1413" s="223" t="e">
        <f>IF(AO1413&gt;0,AO1413/#REF!*100,"")</f>
        <v>#REF!</v>
      </c>
    </row>
    <row r="1414" spans="1:46" ht="15" hidden="1" customHeight="1" outlineLevel="1" thickBot="1">
      <c r="A1414" s="2594"/>
      <c r="B1414" s="2588"/>
      <c r="C1414" s="503" t="s">
        <v>31</v>
      </c>
      <c r="D1414" s="27"/>
      <c r="E1414" s="27"/>
      <c r="F1414" s="27"/>
      <c r="G1414" s="146"/>
      <c r="H1414" s="146"/>
      <c r="I1414" s="146"/>
      <c r="J1414" s="146"/>
      <c r="K1414" s="146"/>
      <c r="L1414" s="28">
        <f t="shared" ref="L1414:P1414" si="2881">IF(L1401&gt;0,L1412/L1401*100,)</f>
        <v>0</v>
      </c>
      <c r="M1414" s="28">
        <f t="shared" si="2881"/>
        <v>0</v>
      </c>
      <c r="N1414" s="28">
        <f t="shared" si="2881"/>
        <v>0</v>
      </c>
      <c r="O1414" s="28">
        <f t="shared" si="2881"/>
        <v>0</v>
      </c>
      <c r="P1414" s="53">
        <f t="shared" si="2881"/>
        <v>0</v>
      </c>
      <c r="Q1414" s="756"/>
      <c r="R1414" s="756"/>
      <c r="S1414" s="756"/>
      <c r="T1414" s="756"/>
      <c r="U1414" s="20">
        <f t="shared" si="2878"/>
        <v>0</v>
      </c>
      <c r="V1414" s="136">
        <f t="shared" si="2878"/>
        <v>0</v>
      </c>
      <c r="W1414" s="20">
        <f t="shared" si="2878"/>
        <v>0</v>
      </c>
      <c r="X1414" s="20">
        <f t="shared" si="2878"/>
        <v>0</v>
      </c>
      <c r="Y1414" s="20">
        <f t="shared" si="2878"/>
        <v>0</v>
      </c>
      <c r="Z1414" s="28">
        <f t="shared" ref="Z1414:AD1414" si="2882">IF(Z1401&gt;0,Z1412/Z1401*100,)</f>
        <v>0</v>
      </c>
      <c r="AA1414" s="28">
        <f t="shared" si="2882"/>
        <v>0</v>
      </c>
      <c r="AB1414" s="28">
        <f t="shared" si="2882"/>
        <v>0</v>
      </c>
      <c r="AC1414" s="28">
        <f t="shared" si="2882"/>
        <v>0</v>
      </c>
      <c r="AD1414" s="53">
        <f t="shared" si="2882"/>
        <v>0</v>
      </c>
      <c r="AE1414" s="20">
        <f t="shared" ref="AE1414:AI1414" si="2883">AE1417+AE1430</f>
        <v>0</v>
      </c>
      <c r="AF1414" s="136">
        <f t="shared" si="2883"/>
        <v>0</v>
      </c>
      <c r="AG1414" s="20">
        <f t="shared" si="2883"/>
        <v>0</v>
      </c>
      <c r="AH1414" s="20">
        <f t="shared" si="2883"/>
        <v>0</v>
      </c>
      <c r="AI1414" s="20">
        <f t="shared" si="2883"/>
        <v>0</v>
      </c>
      <c r="AJ1414" s="19"/>
      <c r="AK1414" s="19" t="e">
        <f>#REF!-U1414</f>
        <v>#REF!</v>
      </c>
      <c r="AL1414" s="19" t="e">
        <f>#REF!-#REF!</f>
        <v>#REF!</v>
      </c>
      <c r="AM1414" s="19" t="e">
        <f>Q1414-#REF!</f>
        <v>#REF!</v>
      </c>
      <c r="AN1414" s="19" t="e">
        <f>R1414-#REF!</f>
        <v>#REF!</v>
      </c>
      <c r="AO1414" s="19" t="e">
        <f>#REF!-#REF!</f>
        <v>#REF!</v>
      </c>
      <c r="AP1414" s="223" t="e">
        <f>IF(AK1414&gt;0,AK1414/#REF!*100,"")</f>
        <v>#REF!</v>
      </c>
      <c r="AQ1414" s="223" t="e">
        <f>IF(AL1414&gt;0,AL1414/#REF!*100,"")</f>
        <v>#REF!</v>
      </c>
      <c r="AR1414" s="223" t="e">
        <f t="shared" si="2876"/>
        <v>#REF!</v>
      </c>
      <c r="AS1414" s="223" t="e">
        <f t="shared" si="2877"/>
        <v>#REF!</v>
      </c>
      <c r="AT1414" s="223" t="e">
        <f>IF(AO1414&gt;0,AO1414/#REF!*100,"")</f>
        <v>#REF!</v>
      </c>
    </row>
    <row r="1415" spans="1:46" ht="15" hidden="1" customHeight="1" outlineLevel="1" thickBot="1">
      <c r="A1415" s="2594"/>
      <c r="B1415" s="2579"/>
      <c r="C1415" s="503" t="s">
        <v>32</v>
      </c>
      <c r="D1415" s="27"/>
      <c r="E1415" s="27"/>
      <c r="F1415" s="27"/>
      <c r="G1415" s="146"/>
      <c r="H1415" s="146"/>
      <c r="I1415" s="146"/>
      <c r="J1415" s="146"/>
      <c r="K1415" s="146"/>
      <c r="L1415" s="28">
        <f t="shared" ref="L1415:P1415" si="2884">IF(L1406&gt;0,L1412/L1406*100,)</f>
        <v>0</v>
      </c>
      <c r="M1415" s="28">
        <f t="shared" si="2884"/>
        <v>0</v>
      </c>
      <c r="N1415" s="28">
        <f t="shared" si="2884"/>
        <v>0</v>
      </c>
      <c r="O1415" s="28">
        <f t="shared" si="2884"/>
        <v>0</v>
      </c>
      <c r="P1415" s="53">
        <f t="shared" si="2884"/>
        <v>0</v>
      </c>
      <c r="Q1415" s="756"/>
      <c r="R1415" s="756"/>
      <c r="S1415" s="756"/>
      <c r="T1415" s="756"/>
      <c r="U1415" s="20">
        <f t="shared" ref="U1415:Y1417" si="2885">U1419+U1423</f>
        <v>0</v>
      </c>
      <c r="V1415" s="136">
        <f t="shared" si="2885"/>
        <v>0</v>
      </c>
      <c r="W1415" s="20">
        <f t="shared" si="2885"/>
        <v>0</v>
      </c>
      <c r="X1415" s="20">
        <f t="shared" si="2885"/>
        <v>0</v>
      </c>
      <c r="Y1415" s="20">
        <f t="shared" si="2885"/>
        <v>0</v>
      </c>
      <c r="Z1415" s="28">
        <f t="shared" ref="Z1415:AD1415" si="2886">IF(Z1406&gt;0,Z1412/Z1406*100,)</f>
        <v>0</v>
      </c>
      <c r="AA1415" s="28">
        <f t="shared" si="2886"/>
        <v>0</v>
      </c>
      <c r="AB1415" s="28">
        <f t="shared" si="2886"/>
        <v>0</v>
      </c>
      <c r="AC1415" s="28">
        <f t="shared" si="2886"/>
        <v>0</v>
      </c>
      <c r="AD1415" s="53">
        <f t="shared" si="2886"/>
        <v>0</v>
      </c>
      <c r="AE1415" s="20">
        <f t="shared" ref="AE1415:AI1415" si="2887">AE1419+AE1423</f>
        <v>0</v>
      </c>
      <c r="AF1415" s="136">
        <f t="shared" si="2887"/>
        <v>0</v>
      </c>
      <c r="AG1415" s="20">
        <f t="shared" si="2887"/>
        <v>0</v>
      </c>
      <c r="AH1415" s="20">
        <f t="shared" si="2887"/>
        <v>0</v>
      </c>
      <c r="AI1415" s="20">
        <f t="shared" si="2887"/>
        <v>0</v>
      </c>
      <c r="AJ1415" s="19"/>
      <c r="AK1415" s="19" t="e">
        <f>#REF!-U1415</f>
        <v>#REF!</v>
      </c>
      <c r="AL1415" s="19" t="e">
        <f>#REF!-#REF!</f>
        <v>#REF!</v>
      </c>
      <c r="AM1415" s="19" t="e">
        <f>Q1415-#REF!</f>
        <v>#REF!</v>
      </c>
      <c r="AN1415" s="19" t="e">
        <f>R1415-#REF!</f>
        <v>#REF!</v>
      </c>
      <c r="AO1415" s="19" t="e">
        <f>#REF!-#REF!</f>
        <v>#REF!</v>
      </c>
      <c r="AP1415" s="223" t="e">
        <f>IF(AK1415&gt;0,AK1415/#REF!*100,"")</f>
        <v>#REF!</v>
      </c>
      <c r="AQ1415" s="223" t="e">
        <f>IF(AL1415&gt;0,AL1415/#REF!*100,"")</f>
        <v>#REF!</v>
      </c>
      <c r="AR1415" s="223" t="e">
        <f t="shared" si="2876"/>
        <v>#REF!</v>
      </c>
      <c r="AS1415" s="223" t="e">
        <f t="shared" si="2877"/>
        <v>#REF!</v>
      </c>
      <c r="AT1415" s="223" t="e">
        <f>IF(AO1415&gt;0,AO1415/#REF!*100,"")</f>
        <v>#REF!</v>
      </c>
    </row>
    <row r="1416" spans="1:46" ht="15" hidden="1" customHeight="1" outlineLevel="1" thickBot="1">
      <c r="A1416" s="2594" t="s">
        <v>17</v>
      </c>
      <c r="B1416" s="2583" t="s">
        <v>21</v>
      </c>
      <c r="C1416" s="502" t="s">
        <v>302</v>
      </c>
      <c r="D1416" s="23"/>
      <c r="E1416" s="23"/>
      <c r="F1416" s="23"/>
      <c r="G1416" s="141"/>
      <c r="H1416" s="141"/>
      <c r="I1416" s="141"/>
      <c r="J1416" s="141"/>
      <c r="K1416" s="141"/>
      <c r="L1416" s="20">
        <f>SUM(M1416:P1416)</f>
        <v>0</v>
      </c>
      <c r="M1416" s="126"/>
      <c r="N1416" s="24"/>
      <c r="O1416" s="24"/>
      <c r="P1416" s="51"/>
      <c r="Q1416" s="756"/>
      <c r="R1416" s="756"/>
      <c r="S1416" s="756"/>
      <c r="T1416" s="756"/>
      <c r="U1416" s="20">
        <f t="shared" si="2885"/>
        <v>0</v>
      </c>
      <c r="V1416" s="136">
        <f t="shared" si="2885"/>
        <v>0</v>
      </c>
      <c r="W1416" s="20">
        <f t="shared" si="2885"/>
        <v>0</v>
      </c>
      <c r="X1416" s="20">
        <f t="shared" si="2885"/>
        <v>0</v>
      </c>
      <c r="Y1416" s="20">
        <f t="shared" si="2885"/>
        <v>0</v>
      </c>
      <c r="Z1416" s="20">
        <f>SUM(AA1416:AD1416)</f>
        <v>0</v>
      </c>
      <c r="AA1416" s="126"/>
      <c r="AB1416" s="24"/>
      <c r="AC1416" s="24"/>
      <c r="AD1416" s="51"/>
      <c r="AE1416" s="20">
        <f t="shared" ref="AE1416:AI1416" si="2888">AE1420+AE1424</f>
        <v>0</v>
      </c>
      <c r="AF1416" s="136">
        <f t="shared" si="2888"/>
        <v>0</v>
      </c>
      <c r="AG1416" s="20">
        <f t="shared" si="2888"/>
        <v>0</v>
      </c>
      <c r="AH1416" s="20">
        <f t="shared" si="2888"/>
        <v>0</v>
      </c>
      <c r="AI1416" s="20">
        <f t="shared" si="2888"/>
        <v>0</v>
      </c>
      <c r="AJ1416" s="19"/>
      <c r="AK1416" s="19" t="e">
        <f>#REF!-U1416</f>
        <v>#REF!</v>
      </c>
      <c r="AL1416" s="19" t="e">
        <f>#REF!-#REF!</f>
        <v>#REF!</v>
      </c>
      <c r="AM1416" s="19" t="e">
        <f>Q1416-#REF!</f>
        <v>#REF!</v>
      </c>
      <c r="AN1416" s="19" t="e">
        <f>R1416-#REF!</f>
        <v>#REF!</v>
      </c>
      <c r="AO1416" s="19" t="e">
        <f>#REF!-#REF!</f>
        <v>#REF!</v>
      </c>
      <c r="AP1416" s="223" t="e">
        <f>IF(AK1416&gt;0,AK1416/#REF!*100,"")</f>
        <v>#REF!</v>
      </c>
      <c r="AQ1416" s="223" t="e">
        <f>IF(AL1416&gt;0,AL1416/#REF!*100,"")</f>
        <v>#REF!</v>
      </c>
      <c r="AR1416" s="223" t="e">
        <f t="shared" si="2876"/>
        <v>#REF!</v>
      </c>
      <c r="AS1416" s="223" t="e">
        <f t="shared" si="2877"/>
        <v>#REF!</v>
      </c>
      <c r="AT1416" s="223" t="e">
        <f>IF(AO1416&gt;0,AO1416/#REF!*100,"")</f>
        <v>#REF!</v>
      </c>
    </row>
    <row r="1417" spans="1:46" ht="15" hidden="1" customHeight="1" outlineLevel="1" thickBot="1">
      <c r="A1417" s="2594"/>
      <c r="B1417" s="2583"/>
      <c r="C1417" s="502" t="s">
        <v>303</v>
      </c>
      <c r="D1417" s="23"/>
      <c r="E1417" s="23"/>
      <c r="F1417" s="23"/>
      <c r="G1417" s="141"/>
      <c r="H1417" s="141"/>
      <c r="I1417" s="141"/>
      <c r="J1417" s="141"/>
      <c r="K1417" s="141"/>
      <c r="L1417" s="20">
        <f>SUM(M1417:P1417)</f>
        <v>0</v>
      </c>
      <c r="M1417" s="126"/>
      <c r="N1417" s="24"/>
      <c r="O1417" s="24"/>
      <c r="P1417" s="51"/>
      <c r="Q1417" s="756"/>
      <c r="R1417" s="756"/>
      <c r="S1417" s="756"/>
      <c r="T1417" s="756"/>
      <c r="U1417" s="20">
        <f t="shared" si="2885"/>
        <v>0</v>
      </c>
      <c r="V1417" s="136">
        <f t="shared" si="2885"/>
        <v>0</v>
      </c>
      <c r="W1417" s="20">
        <f t="shared" si="2885"/>
        <v>0</v>
      </c>
      <c r="X1417" s="20">
        <f t="shared" si="2885"/>
        <v>0</v>
      </c>
      <c r="Y1417" s="20">
        <f t="shared" si="2885"/>
        <v>0</v>
      </c>
      <c r="Z1417" s="20">
        <f>SUM(AA1417:AD1417)</f>
        <v>0</v>
      </c>
      <c r="AA1417" s="126"/>
      <c r="AB1417" s="24"/>
      <c r="AC1417" s="24"/>
      <c r="AD1417" s="51"/>
      <c r="AE1417" s="20">
        <f t="shared" ref="AE1417:AI1417" si="2889">AE1421+AE1425</f>
        <v>0</v>
      </c>
      <c r="AF1417" s="136">
        <f t="shared" si="2889"/>
        <v>0</v>
      </c>
      <c r="AG1417" s="20">
        <f t="shared" si="2889"/>
        <v>0</v>
      </c>
      <c r="AH1417" s="20">
        <f t="shared" si="2889"/>
        <v>0</v>
      </c>
      <c r="AI1417" s="20">
        <f t="shared" si="2889"/>
        <v>0</v>
      </c>
      <c r="AJ1417" s="19"/>
      <c r="AK1417" s="19" t="e">
        <f>#REF!-U1417</f>
        <v>#REF!</v>
      </c>
      <c r="AL1417" s="19" t="e">
        <f>#REF!-#REF!</f>
        <v>#REF!</v>
      </c>
      <c r="AM1417" s="19" t="e">
        <f>Q1417-#REF!</f>
        <v>#REF!</v>
      </c>
      <c r="AN1417" s="19" t="e">
        <f>R1417-#REF!</f>
        <v>#REF!</v>
      </c>
      <c r="AO1417" s="19" t="e">
        <f>#REF!-#REF!</f>
        <v>#REF!</v>
      </c>
      <c r="AP1417" s="223" t="e">
        <f>IF(AK1417&gt;0,AK1417/#REF!*100,"")</f>
        <v>#REF!</v>
      </c>
      <c r="AQ1417" s="223" t="e">
        <f>IF(AL1417&gt;0,AL1417/#REF!*100,"")</f>
        <v>#REF!</v>
      </c>
      <c r="AR1417" s="223" t="e">
        <f t="shared" si="2876"/>
        <v>#REF!</v>
      </c>
      <c r="AS1417" s="223" t="e">
        <f t="shared" si="2877"/>
        <v>#REF!</v>
      </c>
      <c r="AT1417" s="223" t="e">
        <f>IF(AO1417&gt;0,AO1417/#REF!*100,"")</f>
        <v>#REF!</v>
      </c>
    </row>
    <row r="1418" spans="1:46" ht="15" hidden="1" customHeight="1" outlineLevel="1" thickBot="1">
      <c r="A1418" s="2594"/>
      <c r="B1418" s="2583"/>
      <c r="C1418" s="503" t="s">
        <v>27</v>
      </c>
      <c r="D1418" s="27"/>
      <c r="E1418" s="27"/>
      <c r="F1418" s="27"/>
      <c r="G1418" s="146"/>
      <c r="H1418" s="146"/>
      <c r="I1418" s="146"/>
      <c r="J1418" s="146"/>
      <c r="K1418" s="146"/>
      <c r="L1418" s="29">
        <f t="shared" ref="L1418:P1418" si="2890">IF(L1402&gt;0,L1416/L1402*100,)</f>
        <v>0</v>
      </c>
      <c r="M1418" s="29">
        <f t="shared" si="2890"/>
        <v>0</v>
      </c>
      <c r="N1418" s="29">
        <f t="shared" si="2890"/>
        <v>0</v>
      </c>
      <c r="O1418" s="29">
        <f t="shared" si="2890"/>
        <v>0</v>
      </c>
      <c r="P1418" s="54">
        <f t="shared" si="2890"/>
        <v>0</v>
      </c>
      <c r="Q1418" s="756"/>
      <c r="R1418" s="756"/>
      <c r="S1418" s="756"/>
      <c r="T1418" s="756"/>
      <c r="U1418" s="67"/>
      <c r="V1418" s="126"/>
      <c r="W1418" s="24"/>
      <c r="X1418" s="24"/>
      <c r="Y1418" s="24"/>
      <c r="Z1418" s="29">
        <f t="shared" ref="Z1418:AD1418" si="2891">IF(Z1402&gt;0,Z1416/Z1402*100,)</f>
        <v>0</v>
      </c>
      <c r="AA1418" s="29">
        <f t="shared" si="2891"/>
        <v>0</v>
      </c>
      <c r="AB1418" s="29">
        <f t="shared" si="2891"/>
        <v>0</v>
      </c>
      <c r="AC1418" s="29">
        <f t="shared" si="2891"/>
        <v>0</v>
      </c>
      <c r="AD1418" s="54">
        <f t="shared" si="2891"/>
        <v>0</v>
      </c>
      <c r="AE1418" s="67"/>
      <c r="AF1418" s="126"/>
      <c r="AG1418" s="24"/>
      <c r="AH1418" s="24"/>
      <c r="AI1418" s="24"/>
      <c r="AJ1418" s="44"/>
      <c r="AK1418" s="19" t="e">
        <f>#REF!-U1418</f>
        <v>#REF!</v>
      </c>
      <c r="AL1418" s="19" t="e">
        <f>#REF!-#REF!</f>
        <v>#REF!</v>
      </c>
      <c r="AM1418" s="19" t="e">
        <f>Q1418-#REF!</f>
        <v>#REF!</v>
      </c>
      <c r="AN1418" s="19" t="e">
        <f>R1418-#REF!</f>
        <v>#REF!</v>
      </c>
      <c r="AO1418" s="19" t="e">
        <f>#REF!-#REF!</f>
        <v>#REF!</v>
      </c>
      <c r="AP1418" s="223" t="e">
        <f>IF(AK1418&gt;0,AK1418/#REF!*100,"")</f>
        <v>#REF!</v>
      </c>
      <c r="AQ1418" s="223" t="e">
        <f>IF(AL1418&gt;0,AL1418/#REF!*100,"")</f>
        <v>#REF!</v>
      </c>
      <c r="AR1418" s="223" t="e">
        <f t="shared" si="2876"/>
        <v>#REF!</v>
      </c>
      <c r="AS1418" s="223" t="e">
        <f t="shared" si="2877"/>
        <v>#REF!</v>
      </c>
      <c r="AT1418" s="223" t="e">
        <f>IF(AO1418&gt;0,AO1418/#REF!*100,"")</f>
        <v>#REF!</v>
      </c>
    </row>
    <row r="1419" spans="1:46" ht="15" hidden="1" customHeight="1" outlineLevel="1" thickBot="1">
      <c r="A1419" s="2594"/>
      <c r="B1419" s="2583"/>
      <c r="C1419" s="503" t="s">
        <v>75</v>
      </c>
      <c r="D1419" s="27"/>
      <c r="E1419" s="27"/>
      <c r="F1419" s="27"/>
      <c r="G1419" s="146"/>
      <c r="H1419" s="146"/>
      <c r="I1419" s="146"/>
      <c r="J1419" s="146"/>
      <c r="K1419" s="146"/>
      <c r="L1419" s="29">
        <f t="shared" ref="L1419:P1419" si="2892">IF(L1408&gt;0,L1416/L1408*100,)</f>
        <v>0</v>
      </c>
      <c r="M1419" s="29">
        <f t="shared" si="2892"/>
        <v>0</v>
      </c>
      <c r="N1419" s="29">
        <f t="shared" si="2892"/>
        <v>0</v>
      </c>
      <c r="O1419" s="29">
        <f t="shared" si="2892"/>
        <v>0</v>
      </c>
      <c r="P1419" s="54">
        <f t="shared" si="2892"/>
        <v>0</v>
      </c>
      <c r="Q1419" s="756"/>
      <c r="R1419" s="756"/>
      <c r="S1419" s="756"/>
      <c r="T1419" s="756"/>
      <c r="U1419" s="67"/>
      <c r="V1419" s="126"/>
      <c r="W1419" s="24"/>
      <c r="X1419" s="24"/>
      <c r="Y1419" s="24"/>
      <c r="Z1419" s="29">
        <f t="shared" ref="Z1419:AD1419" si="2893">IF(Z1408&gt;0,Z1416/Z1408*100,)</f>
        <v>0</v>
      </c>
      <c r="AA1419" s="29">
        <f t="shared" si="2893"/>
        <v>0</v>
      </c>
      <c r="AB1419" s="29">
        <f t="shared" si="2893"/>
        <v>0</v>
      </c>
      <c r="AC1419" s="29">
        <f t="shared" si="2893"/>
        <v>0</v>
      </c>
      <c r="AD1419" s="54">
        <f t="shared" si="2893"/>
        <v>0</v>
      </c>
      <c r="AE1419" s="67"/>
      <c r="AF1419" s="126"/>
      <c r="AG1419" s="24"/>
      <c r="AH1419" s="24"/>
      <c r="AI1419" s="24"/>
      <c r="AJ1419" s="44"/>
      <c r="AK1419" s="19" t="e">
        <f>#REF!-U1419</f>
        <v>#REF!</v>
      </c>
      <c r="AL1419" s="19" t="e">
        <f>#REF!-#REF!</f>
        <v>#REF!</v>
      </c>
      <c r="AM1419" s="19" t="e">
        <f>Q1419-#REF!</f>
        <v>#REF!</v>
      </c>
      <c r="AN1419" s="19" t="e">
        <f>R1419-#REF!</f>
        <v>#REF!</v>
      </c>
      <c r="AO1419" s="19" t="e">
        <f>#REF!-#REF!</f>
        <v>#REF!</v>
      </c>
      <c r="AP1419" s="223" t="e">
        <f>IF(AK1419&gt;0,AK1419/#REF!*100,"")</f>
        <v>#REF!</v>
      </c>
      <c r="AQ1419" s="223" t="e">
        <f>IF(AL1419&gt;0,AL1419/#REF!*100,"")</f>
        <v>#REF!</v>
      </c>
      <c r="AR1419" s="223" t="e">
        <f t="shared" si="2876"/>
        <v>#REF!</v>
      </c>
      <c r="AS1419" s="223" t="e">
        <f t="shared" si="2877"/>
        <v>#REF!</v>
      </c>
      <c r="AT1419" s="223" t="e">
        <f>IF(AO1419&gt;0,AO1419/#REF!*100,"")</f>
        <v>#REF!</v>
      </c>
    </row>
    <row r="1420" spans="1:46" ht="15" hidden="1" customHeight="1" outlineLevel="1" thickBot="1">
      <c r="A1420" s="2594" t="s">
        <v>19</v>
      </c>
      <c r="B1420" s="2583" t="s">
        <v>22</v>
      </c>
      <c r="C1420" s="502" t="s">
        <v>302</v>
      </c>
      <c r="D1420" s="23"/>
      <c r="E1420" s="23"/>
      <c r="F1420" s="23"/>
      <c r="G1420" s="141"/>
      <c r="H1420" s="141"/>
      <c r="I1420" s="141"/>
      <c r="J1420" s="141"/>
      <c r="K1420" s="141"/>
      <c r="L1420" s="45">
        <f>SUM(M1420:P1420)</f>
        <v>0</v>
      </c>
      <c r="M1420" s="143"/>
      <c r="N1420" s="26"/>
      <c r="O1420" s="26"/>
      <c r="P1420" s="52"/>
      <c r="Q1420" s="756"/>
      <c r="R1420" s="756"/>
      <c r="S1420" s="756"/>
      <c r="T1420" s="756"/>
      <c r="U1420" s="20">
        <f t="shared" ref="U1420" si="2894">U1419*0.76*1.49/1000</f>
        <v>0</v>
      </c>
      <c r="V1420" s="136">
        <f>V1419*0.76*1.49/1000</f>
        <v>0</v>
      </c>
      <c r="W1420" s="20">
        <f>W1419*0.76*1.49/1000</f>
        <v>0</v>
      </c>
      <c r="X1420" s="20">
        <f>X1419*0.76*1.49/1000</f>
        <v>0</v>
      </c>
      <c r="Y1420" s="20">
        <f>Y1419*0.76*1.49/1000</f>
        <v>0</v>
      </c>
      <c r="Z1420" s="45">
        <f>SUM(AA1420:AD1420)</f>
        <v>0</v>
      </c>
      <c r="AA1420" s="143"/>
      <c r="AB1420" s="26"/>
      <c r="AC1420" s="26"/>
      <c r="AD1420" s="52"/>
      <c r="AE1420" s="20">
        <f t="shared" ref="AE1420" si="2895">AE1419*0.76*1.49/1000</f>
        <v>0</v>
      </c>
      <c r="AF1420" s="136">
        <f>AF1419*0.76*1.49/1000</f>
        <v>0</v>
      </c>
      <c r="AG1420" s="20">
        <f>AG1419*0.76*1.49/1000</f>
        <v>0</v>
      </c>
      <c r="AH1420" s="20">
        <f>AH1419*0.76*1.49/1000</f>
        <v>0</v>
      </c>
      <c r="AI1420" s="20">
        <f>AI1419*0.76*1.49/1000</f>
        <v>0</v>
      </c>
      <c r="AJ1420" s="19"/>
      <c r="AK1420" s="19" t="e">
        <f>#REF!-U1420</f>
        <v>#REF!</v>
      </c>
      <c r="AL1420" s="19" t="e">
        <f>#REF!-#REF!</f>
        <v>#REF!</v>
      </c>
      <c r="AM1420" s="19" t="e">
        <f>Q1420-#REF!</f>
        <v>#REF!</v>
      </c>
      <c r="AN1420" s="19" t="e">
        <f>R1420-#REF!</f>
        <v>#REF!</v>
      </c>
      <c r="AO1420" s="19" t="e">
        <f>#REF!-#REF!</f>
        <v>#REF!</v>
      </c>
      <c r="AP1420" s="223" t="e">
        <f>IF(AK1420&gt;0,AK1420/#REF!*100,"")</f>
        <v>#REF!</v>
      </c>
      <c r="AQ1420" s="223" t="e">
        <f>IF(AL1420&gt;0,AL1420/#REF!*100,"")</f>
        <v>#REF!</v>
      </c>
      <c r="AR1420" s="223" t="e">
        <f t="shared" si="2876"/>
        <v>#REF!</v>
      </c>
      <c r="AS1420" s="223" t="e">
        <f t="shared" si="2877"/>
        <v>#REF!</v>
      </c>
      <c r="AT1420" s="223" t="e">
        <f>IF(AO1420&gt;0,AO1420/#REF!*100,"")</f>
        <v>#REF!</v>
      </c>
    </row>
    <row r="1421" spans="1:46" ht="15" hidden="1" customHeight="1" outlineLevel="1" thickBot="1">
      <c r="A1421" s="2594"/>
      <c r="B1421" s="2583"/>
      <c r="C1421" s="502" t="s">
        <v>303</v>
      </c>
      <c r="D1421" s="23"/>
      <c r="E1421" s="23"/>
      <c r="F1421" s="23"/>
      <c r="G1421" s="141"/>
      <c r="H1421" s="141"/>
      <c r="I1421" s="141"/>
      <c r="J1421" s="141"/>
      <c r="K1421" s="141"/>
      <c r="L1421" s="45">
        <f>SUM(M1421:P1421)</f>
        <v>0</v>
      </c>
      <c r="M1421" s="143"/>
      <c r="N1421" s="26"/>
      <c r="O1421" s="26"/>
      <c r="P1421" s="52"/>
      <c r="Q1421" s="756"/>
      <c r="R1421" s="756"/>
      <c r="S1421" s="756"/>
      <c r="T1421" s="756"/>
      <c r="U1421" s="67"/>
      <c r="V1421" s="126"/>
      <c r="W1421" s="24"/>
      <c r="X1421" s="24"/>
      <c r="Y1421" s="24"/>
      <c r="Z1421" s="45">
        <f>SUM(AA1421:AD1421)</f>
        <v>0</v>
      </c>
      <c r="AA1421" s="143"/>
      <c r="AB1421" s="26"/>
      <c r="AC1421" s="26"/>
      <c r="AD1421" s="52"/>
      <c r="AE1421" s="67"/>
      <c r="AF1421" s="126"/>
      <c r="AG1421" s="24"/>
      <c r="AH1421" s="24"/>
      <c r="AI1421" s="24"/>
      <c r="AJ1421" s="44"/>
      <c r="AK1421" s="19" t="e">
        <f>#REF!-U1421</f>
        <v>#REF!</v>
      </c>
      <c r="AL1421" s="19" t="e">
        <f>#REF!-#REF!</f>
        <v>#REF!</v>
      </c>
      <c r="AM1421" s="19" t="e">
        <f>Q1421-#REF!</f>
        <v>#REF!</v>
      </c>
      <c r="AN1421" s="19" t="e">
        <f>R1421-#REF!</f>
        <v>#REF!</v>
      </c>
      <c r="AO1421" s="19" t="e">
        <f>#REF!-#REF!</f>
        <v>#REF!</v>
      </c>
      <c r="AP1421" s="223" t="e">
        <f>IF(AK1421&gt;0,AK1421/#REF!*100,"")</f>
        <v>#REF!</v>
      </c>
      <c r="AQ1421" s="223" t="e">
        <f>IF(AL1421&gt;0,AL1421/#REF!*100,"")</f>
        <v>#REF!</v>
      </c>
      <c r="AR1421" s="223" t="e">
        <f t="shared" si="2876"/>
        <v>#REF!</v>
      </c>
      <c r="AS1421" s="223" t="e">
        <f t="shared" si="2877"/>
        <v>#REF!</v>
      </c>
      <c r="AT1421" s="223" t="e">
        <f>IF(AO1421&gt;0,AO1421/#REF!*100,"")</f>
        <v>#REF!</v>
      </c>
    </row>
    <row r="1422" spans="1:46" ht="15" hidden="1" customHeight="1" outlineLevel="1" thickBot="1">
      <c r="A1422" s="2594"/>
      <c r="B1422" s="2583"/>
      <c r="C1422" s="503" t="s">
        <v>28</v>
      </c>
      <c r="D1422" s="27"/>
      <c r="E1422" s="27"/>
      <c r="F1422" s="27"/>
      <c r="G1422" s="146"/>
      <c r="H1422" s="146"/>
      <c r="I1422" s="146"/>
      <c r="J1422" s="146"/>
      <c r="K1422" s="146"/>
      <c r="L1422" s="29">
        <f t="shared" ref="L1422:P1422" si="2896">IF(L1403&gt;0,L1420/L1403*100,)</f>
        <v>0</v>
      </c>
      <c r="M1422" s="29">
        <f t="shared" si="2896"/>
        <v>0</v>
      </c>
      <c r="N1422" s="29">
        <f t="shared" si="2896"/>
        <v>0</v>
      </c>
      <c r="O1422" s="29">
        <f t="shared" si="2896"/>
        <v>0</v>
      </c>
      <c r="P1422" s="54">
        <f t="shared" si="2896"/>
        <v>0</v>
      </c>
      <c r="Q1422" s="756"/>
      <c r="R1422" s="756"/>
      <c r="S1422" s="756"/>
      <c r="T1422" s="756"/>
      <c r="U1422" s="67"/>
      <c r="V1422" s="126"/>
      <c r="W1422" s="24"/>
      <c r="X1422" s="24"/>
      <c r="Y1422" s="24"/>
      <c r="Z1422" s="29">
        <f t="shared" ref="Z1422:AD1422" si="2897">IF(Z1403&gt;0,Z1420/Z1403*100,)</f>
        <v>0</v>
      </c>
      <c r="AA1422" s="29">
        <f t="shared" si="2897"/>
        <v>0</v>
      </c>
      <c r="AB1422" s="29">
        <f t="shared" si="2897"/>
        <v>0</v>
      </c>
      <c r="AC1422" s="29">
        <f t="shared" si="2897"/>
        <v>0</v>
      </c>
      <c r="AD1422" s="54">
        <f t="shared" si="2897"/>
        <v>0</v>
      </c>
      <c r="AE1422" s="67"/>
      <c r="AF1422" s="126"/>
      <c r="AG1422" s="24"/>
      <c r="AH1422" s="24"/>
      <c r="AI1422" s="24"/>
      <c r="AJ1422" s="44"/>
      <c r="AK1422" s="19" t="e">
        <f>#REF!-U1422</f>
        <v>#REF!</v>
      </c>
      <c r="AL1422" s="19" t="e">
        <f>#REF!-#REF!</f>
        <v>#REF!</v>
      </c>
      <c r="AM1422" s="19" t="e">
        <f>Q1422-#REF!</f>
        <v>#REF!</v>
      </c>
      <c r="AN1422" s="19" t="e">
        <f>R1422-#REF!</f>
        <v>#REF!</v>
      </c>
      <c r="AO1422" s="19" t="e">
        <f>#REF!-#REF!</f>
        <v>#REF!</v>
      </c>
      <c r="AP1422" s="223" t="e">
        <f>IF(AK1422&gt;0,AK1422/#REF!*100,"")</f>
        <v>#REF!</v>
      </c>
      <c r="AQ1422" s="223" t="e">
        <f>IF(AL1422&gt;0,AL1422/#REF!*100,"")</f>
        <v>#REF!</v>
      </c>
      <c r="AR1422" s="223" t="e">
        <f t="shared" si="2876"/>
        <v>#REF!</v>
      </c>
      <c r="AS1422" s="223" t="e">
        <f t="shared" si="2877"/>
        <v>#REF!</v>
      </c>
      <c r="AT1422" s="223" t="e">
        <f>IF(AO1422&gt;0,AO1422/#REF!*100,"")</f>
        <v>#REF!</v>
      </c>
    </row>
    <row r="1423" spans="1:46" ht="15" hidden="1" customHeight="1" outlineLevel="1" thickBot="1">
      <c r="A1423" s="2594"/>
      <c r="B1423" s="2583"/>
      <c r="C1423" s="503" t="s">
        <v>76</v>
      </c>
      <c r="D1423" s="27"/>
      <c r="E1423" s="27"/>
      <c r="F1423" s="27"/>
      <c r="G1423" s="146"/>
      <c r="H1423" s="146"/>
      <c r="I1423" s="146"/>
      <c r="J1423" s="146"/>
      <c r="K1423" s="146"/>
      <c r="L1423" s="29">
        <f t="shared" ref="L1423:P1423" si="2898">IF(L1409&gt;0,L1420/L1409*100,)</f>
        <v>0</v>
      </c>
      <c r="M1423" s="29">
        <f t="shared" si="2898"/>
        <v>0</v>
      </c>
      <c r="N1423" s="29">
        <f t="shared" si="2898"/>
        <v>0</v>
      </c>
      <c r="O1423" s="29">
        <f t="shared" si="2898"/>
        <v>0</v>
      </c>
      <c r="P1423" s="54">
        <f t="shared" si="2898"/>
        <v>0</v>
      </c>
      <c r="Q1423" s="756"/>
      <c r="R1423" s="756"/>
      <c r="S1423" s="756"/>
      <c r="T1423" s="756"/>
      <c r="U1423" s="67"/>
      <c r="V1423" s="126"/>
      <c r="W1423" s="24"/>
      <c r="X1423" s="24"/>
      <c r="Y1423" s="24"/>
      <c r="Z1423" s="29">
        <f t="shared" ref="Z1423:AD1423" si="2899">IF(Z1409&gt;0,Z1420/Z1409*100,)</f>
        <v>0</v>
      </c>
      <c r="AA1423" s="29">
        <f t="shared" si="2899"/>
        <v>0</v>
      </c>
      <c r="AB1423" s="29">
        <f t="shared" si="2899"/>
        <v>0</v>
      </c>
      <c r="AC1423" s="29">
        <f t="shared" si="2899"/>
        <v>0</v>
      </c>
      <c r="AD1423" s="54">
        <f t="shared" si="2899"/>
        <v>0</v>
      </c>
      <c r="AE1423" s="67"/>
      <c r="AF1423" s="126"/>
      <c r="AG1423" s="24"/>
      <c r="AH1423" s="24"/>
      <c r="AI1423" s="24"/>
      <c r="AJ1423" s="44"/>
      <c r="AK1423" s="19" t="e">
        <f>#REF!-U1423</f>
        <v>#REF!</v>
      </c>
      <c r="AL1423" s="19" t="e">
        <f>#REF!-#REF!</f>
        <v>#REF!</v>
      </c>
      <c r="AM1423" s="19" t="e">
        <f>Q1423-#REF!</f>
        <v>#REF!</v>
      </c>
      <c r="AN1423" s="19" t="e">
        <f>R1423-#REF!</f>
        <v>#REF!</v>
      </c>
      <c r="AO1423" s="19" t="e">
        <f>#REF!-#REF!</f>
        <v>#REF!</v>
      </c>
      <c r="AP1423" s="223" t="e">
        <f>IF(AK1423&gt;0,AK1423/#REF!*100,"")</f>
        <v>#REF!</v>
      </c>
      <c r="AQ1423" s="223" t="e">
        <f>IF(AL1423&gt;0,AL1423/#REF!*100,"")</f>
        <v>#REF!</v>
      </c>
      <c r="AR1423" s="223" t="e">
        <f t="shared" si="2876"/>
        <v>#REF!</v>
      </c>
      <c r="AS1423" s="223" t="e">
        <f t="shared" si="2877"/>
        <v>#REF!</v>
      </c>
      <c r="AT1423" s="223" t="e">
        <f>IF(AO1423&gt;0,AO1423/#REF!*100,"")</f>
        <v>#REF!</v>
      </c>
    </row>
    <row r="1424" spans="1:46" ht="15" hidden="1" customHeight="1" outlineLevel="1" thickBot="1">
      <c r="A1424" s="2594" t="s">
        <v>37</v>
      </c>
      <c r="B1424" s="2583" t="s">
        <v>23</v>
      </c>
      <c r="C1424" s="502" t="s">
        <v>302</v>
      </c>
      <c r="D1424" s="23"/>
      <c r="E1424" s="23"/>
      <c r="F1424" s="23"/>
      <c r="G1424" s="141"/>
      <c r="H1424" s="141"/>
      <c r="I1424" s="141"/>
      <c r="J1424" s="141"/>
      <c r="K1424" s="141"/>
      <c r="L1424" s="45">
        <f>SUM(M1424:P1424)</f>
        <v>0</v>
      </c>
      <c r="M1424" s="143"/>
      <c r="N1424" s="26"/>
      <c r="O1424" s="26"/>
      <c r="P1424" s="52"/>
      <c r="Q1424" s="756"/>
      <c r="R1424" s="756"/>
      <c r="S1424" s="756"/>
      <c r="T1424" s="756"/>
      <c r="U1424" s="20">
        <f t="shared" ref="U1424" si="2900">U1423*0.76*1.49/1000</f>
        <v>0</v>
      </c>
      <c r="V1424" s="136">
        <f>V1423*0.76*1.49/1000</f>
        <v>0</v>
      </c>
      <c r="W1424" s="20">
        <f>W1423*0.76*1.49/1000</f>
        <v>0</v>
      </c>
      <c r="X1424" s="20">
        <f>X1423*0.76*1.49/1000</f>
        <v>0</v>
      </c>
      <c r="Y1424" s="20">
        <f>Y1423*0.76*1.49/1000</f>
        <v>0</v>
      </c>
      <c r="Z1424" s="45">
        <f>SUM(AA1424:AD1424)</f>
        <v>0</v>
      </c>
      <c r="AA1424" s="143"/>
      <c r="AB1424" s="26"/>
      <c r="AC1424" s="26"/>
      <c r="AD1424" s="52"/>
      <c r="AE1424" s="20">
        <f t="shared" ref="AE1424" si="2901">AE1423*0.76*1.49/1000</f>
        <v>0</v>
      </c>
      <c r="AF1424" s="136">
        <f>AF1423*0.76*1.49/1000</f>
        <v>0</v>
      </c>
      <c r="AG1424" s="20">
        <f>AG1423*0.76*1.49/1000</f>
        <v>0</v>
      </c>
      <c r="AH1424" s="20">
        <f>AH1423*0.76*1.49/1000</f>
        <v>0</v>
      </c>
      <c r="AI1424" s="20">
        <f>AI1423*0.76*1.49/1000</f>
        <v>0</v>
      </c>
      <c r="AJ1424" s="19"/>
      <c r="AK1424" s="19" t="e">
        <f>#REF!-U1424</f>
        <v>#REF!</v>
      </c>
      <c r="AL1424" s="19" t="e">
        <f>#REF!-#REF!</f>
        <v>#REF!</v>
      </c>
      <c r="AM1424" s="19" t="e">
        <f>Q1424-#REF!</f>
        <v>#REF!</v>
      </c>
      <c r="AN1424" s="19" t="e">
        <f>R1424-#REF!</f>
        <v>#REF!</v>
      </c>
      <c r="AO1424" s="19" t="e">
        <f>#REF!-#REF!</f>
        <v>#REF!</v>
      </c>
      <c r="AP1424" s="223" t="e">
        <f>IF(AK1424&gt;0,AK1424/#REF!*100,"")</f>
        <v>#REF!</v>
      </c>
      <c r="AQ1424" s="223" t="e">
        <f>IF(AL1424&gt;0,AL1424/#REF!*100,"")</f>
        <v>#REF!</v>
      </c>
      <c r="AR1424" s="223" t="e">
        <f t="shared" si="2876"/>
        <v>#REF!</v>
      </c>
      <c r="AS1424" s="223" t="e">
        <f t="shared" si="2877"/>
        <v>#REF!</v>
      </c>
      <c r="AT1424" s="223" t="e">
        <f>IF(AO1424&gt;0,AO1424/#REF!*100,"")</f>
        <v>#REF!</v>
      </c>
    </row>
    <row r="1425" spans="1:46" ht="15" hidden="1" customHeight="1" outlineLevel="1" thickBot="1">
      <c r="A1425" s="2594"/>
      <c r="B1425" s="2583"/>
      <c r="C1425" s="502" t="s">
        <v>303</v>
      </c>
      <c r="D1425" s="23"/>
      <c r="E1425" s="23"/>
      <c r="F1425" s="23"/>
      <c r="G1425" s="141"/>
      <c r="H1425" s="141"/>
      <c r="I1425" s="141"/>
      <c r="J1425" s="141"/>
      <c r="K1425" s="141"/>
      <c r="L1425" s="45">
        <f>SUM(M1425:P1425)</f>
        <v>0</v>
      </c>
      <c r="M1425" s="143"/>
      <c r="N1425" s="26"/>
      <c r="O1425" s="26"/>
      <c r="P1425" s="52"/>
      <c r="Q1425" s="756"/>
      <c r="R1425" s="756"/>
      <c r="S1425" s="756"/>
      <c r="T1425" s="756"/>
      <c r="U1425" s="67"/>
      <c r="V1425" s="126"/>
      <c r="W1425" s="24"/>
      <c r="X1425" s="24"/>
      <c r="Y1425" s="24"/>
      <c r="Z1425" s="45">
        <f>SUM(AA1425:AD1425)</f>
        <v>0</v>
      </c>
      <c r="AA1425" s="143"/>
      <c r="AB1425" s="26"/>
      <c r="AC1425" s="26"/>
      <c r="AD1425" s="52"/>
      <c r="AE1425" s="67"/>
      <c r="AF1425" s="126"/>
      <c r="AG1425" s="24"/>
      <c r="AH1425" s="24"/>
      <c r="AI1425" s="24"/>
      <c r="AJ1425" s="44"/>
      <c r="AK1425" s="19" t="e">
        <f>#REF!-U1425</f>
        <v>#REF!</v>
      </c>
      <c r="AL1425" s="19" t="e">
        <f>#REF!-#REF!</f>
        <v>#REF!</v>
      </c>
      <c r="AM1425" s="19" t="e">
        <f>Q1425-#REF!</f>
        <v>#REF!</v>
      </c>
      <c r="AN1425" s="19" t="e">
        <f>R1425-#REF!</f>
        <v>#REF!</v>
      </c>
      <c r="AO1425" s="19" t="e">
        <f>#REF!-#REF!</f>
        <v>#REF!</v>
      </c>
      <c r="AP1425" s="223" t="e">
        <f>IF(AK1425&gt;0,AK1425/#REF!*100,"")</f>
        <v>#REF!</v>
      </c>
      <c r="AQ1425" s="223" t="e">
        <f>IF(AL1425&gt;0,AL1425/#REF!*100,"")</f>
        <v>#REF!</v>
      </c>
      <c r="AR1425" s="223" t="e">
        <f t="shared" si="2876"/>
        <v>#REF!</v>
      </c>
      <c r="AS1425" s="223" t="e">
        <f t="shared" si="2877"/>
        <v>#REF!</v>
      </c>
      <c r="AT1425" s="223" t="e">
        <f>IF(AO1425&gt;0,AO1425/#REF!*100,"")</f>
        <v>#REF!</v>
      </c>
    </row>
    <row r="1426" spans="1:46" ht="15" hidden="1" customHeight="1" outlineLevel="1" thickBot="1">
      <c r="A1426" s="2594"/>
      <c r="B1426" s="2583"/>
      <c r="C1426" s="503" t="s">
        <v>29</v>
      </c>
      <c r="D1426" s="27"/>
      <c r="E1426" s="27"/>
      <c r="F1426" s="27"/>
      <c r="G1426" s="146"/>
      <c r="H1426" s="146"/>
      <c r="I1426" s="146"/>
      <c r="J1426" s="146"/>
      <c r="K1426" s="146"/>
      <c r="L1426" s="29">
        <f t="shared" ref="L1426:P1426" si="2902">IF(L1404&gt;0,L1424/L1404*100,)</f>
        <v>0</v>
      </c>
      <c r="M1426" s="29">
        <f t="shared" si="2902"/>
        <v>0</v>
      </c>
      <c r="N1426" s="29">
        <f t="shared" si="2902"/>
        <v>0</v>
      </c>
      <c r="O1426" s="29">
        <f t="shared" si="2902"/>
        <v>0</v>
      </c>
      <c r="P1426" s="54">
        <f t="shared" si="2902"/>
        <v>0</v>
      </c>
      <c r="Q1426" s="756"/>
      <c r="R1426" s="756"/>
      <c r="S1426" s="756"/>
      <c r="T1426" s="756"/>
      <c r="U1426" s="67"/>
      <c r="V1426" s="126"/>
      <c r="W1426" s="24"/>
      <c r="X1426" s="24"/>
      <c r="Y1426" s="24"/>
      <c r="Z1426" s="29">
        <f t="shared" ref="Z1426:AD1426" si="2903">IF(Z1404&gt;0,Z1424/Z1404*100,)</f>
        <v>0</v>
      </c>
      <c r="AA1426" s="29">
        <f t="shared" si="2903"/>
        <v>0</v>
      </c>
      <c r="AB1426" s="29">
        <f t="shared" si="2903"/>
        <v>0</v>
      </c>
      <c r="AC1426" s="29">
        <f t="shared" si="2903"/>
        <v>0</v>
      </c>
      <c r="AD1426" s="54">
        <f t="shared" si="2903"/>
        <v>0</v>
      </c>
      <c r="AE1426" s="67"/>
      <c r="AF1426" s="126"/>
      <c r="AG1426" s="24"/>
      <c r="AH1426" s="24"/>
      <c r="AI1426" s="24"/>
      <c r="AJ1426" s="44"/>
      <c r="AK1426" s="19" t="e">
        <f>#REF!-U1426</f>
        <v>#REF!</v>
      </c>
      <c r="AL1426" s="19" t="e">
        <f>#REF!-#REF!</f>
        <v>#REF!</v>
      </c>
      <c r="AM1426" s="19" t="e">
        <f>Q1426-#REF!</f>
        <v>#REF!</v>
      </c>
      <c r="AN1426" s="19" t="e">
        <f>R1426-#REF!</f>
        <v>#REF!</v>
      </c>
      <c r="AO1426" s="19" t="e">
        <f>#REF!-#REF!</f>
        <v>#REF!</v>
      </c>
      <c r="AP1426" s="223" t="e">
        <f>IF(AK1426&gt;0,AK1426/#REF!*100,"")</f>
        <v>#REF!</v>
      </c>
      <c r="AQ1426" s="223" t="e">
        <f>IF(AL1426&gt;0,AL1426/#REF!*100,"")</f>
        <v>#REF!</v>
      </c>
      <c r="AR1426" s="223" t="e">
        <f t="shared" si="2876"/>
        <v>#REF!</v>
      </c>
      <c r="AS1426" s="223" t="e">
        <f t="shared" si="2877"/>
        <v>#REF!</v>
      </c>
      <c r="AT1426" s="223" t="e">
        <f>IF(AO1426&gt;0,AO1426/#REF!*100,"")</f>
        <v>#REF!</v>
      </c>
    </row>
    <row r="1427" spans="1:46" ht="15" hidden="1" customHeight="1" outlineLevel="1" thickBot="1">
      <c r="A1427" s="2594"/>
      <c r="B1427" s="2583"/>
      <c r="C1427" s="503" t="s">
        <v>77</v>
      </c>
      <c r="D1427" s="27"/>
      <c r="E1427" s="27"/>
      <c r="F1427" s="27"/>
      <c r="G1427" s="146"/>
      <c r="H1427" s="146"/>
      <c r="I1427" s="146"/>
      <c r="J1427" s="146"/>
      <c r="K1427" s="146"/>
      <c r="L1427" s="29">
        <f t="shared" ref="L1427:P1427" si="2904">IF(L1410&gt;0,L1424/L1410*100,)</f>
        <v>0</v>
      </c>
      <c r="M1427" s="29">
        <f t="shared" si="2904"/>
        <v>0</v>
      </c>
      <c r="N1427" s="29">
        <f t="shared" si="2904"/>
        <v>0</v>
      </c>
      <c r="O1427" s="29">
        <f t="shared" si="2904"/>
        <v>0</v>
      </c>
      <c r="P1427" s="54">
        <f t="shared" si="2904"/>
        <v>0</v>
      </c>
      <c r="Q1427" s="756"/>
      <c r="R1427" s="756"/>
      <c r="S1427" s="756"/>
      <c r="T1427" s="756"/>
      <c r="U1427" s="67"/>
      <c r="V1427" s="126"/>
      <c r="W1427" s="24"/>
      <c r="X1427" s="24"/>
      <c r="Y1427" s="24"/>
      <c r="Z1427" s="29">
        <f t="shared" ref="Z1427:AD1427" si="2905">IF(Z1410&gt;0,Z1424/Z1410*100,)</f>
        <v>0</v>
      </c>
      <c r="AA1427" s="29">
        <f t="shared" si="2905"/>
        <v>0</v>
      </c>
      <c r="AB1427" s="29">
        <f t="shared" si="2905"/>
        <v>0</v>
      </c>
      <c r="AC1427" s="29">
        <f t="shared" si="2905"/>
        <v>0</v>
      </c>
      <c r="AD1427" s="54">
        <f t="shared" si="2905"/>
        <v>0</v>
      </c>
      <c r="AE1427" s="67"/>
      <c r="AF1427" s="126"/>
      <c r="AG1427" s="24"/>
      <c r="AH1427" s="24"/>
      <c r="AI1427" s="24"/>
      <c r="AJ1427" s="44"/>
      <c r="AK1427" s="19" t="e">
        <f>#REF!-U1427</f>
        <v>#REF!</v>
      </c>
      <c r="AL1427" s="19" t="e">
        <f>#REF!-#REF!</f>
        <v>#REF!</v>
      </c>
      <c r="AM1427" s="19" t="e">
        <f>Q1427-#REF!</f>
        <v>#REF!</v>
      </c>
      <c r="AN1427" s="19" t="e">
        <f>R1427-#REF!</f>
        <v>#REF!</v>
      </c>
      <c r="AO1427" s="19" t="e">
        <f>#REF!-#REF!</f>
        <v>#REF!</v>
      </c>
      <c r="AP1427" s="223" t="e">
        <f>IF(AK1427&gt;0,AK1427/#REF!*100,"")</f>
        <v>#REF!</v>
      </c>
      <c r="AQ1427" s="223" t="e">
        <f>IF(AL1427&gt;0,AL1427/#REF!*100,"")</f>
        <v>#REF!</v>
      </c>
      <c r="AR1427" s="223" t="e">
        <f t="shared" si="2876"/>
        <v>#REF!</v>
      </c>
      <c r="AS1427" s="223" t="e">
        <f t="shared" si="2877"/>
        <v>#REF!</v>
      </c>
      <c r="AT1427" s="223" t="e">
        <f>IF(AO1427&gt;0,AO1427/#REF!*100,"")</f>
        <v>#REF!</v>
      </c>
    </row>
    <row r="1428" spans="1:46" ht="15" hidden="1" customHeight="1" outlineLevel="1" thickBot="1">
      <c r="A1428" s="2594" t="s">
        <v>38</v>
      </c>
      <c r="B1428" s="2583" t="s">
        <v>24</v>
      </c>
      <c r="C1428" s="502" t="s">
        <v>302</v>
      </c>
      <c r="D1428" s="23"/>
      <c r="E1428" s="23"/>
      <c r="F1428" s="23"/>
      <c r="G1428" s="141"/>
      <c r="H1428" s="141"/>
      <c r="I1428" s="141"/>
      <c r="J1428" s="141"/>
      <c r="K1428" s="141"/>
      <c r="L1428" s="45">
        <f>SUM(M1428:P1428)</f>
        <v>0</v>
      </c>
      <c r="M1428" s="143"/>
      <c r="N1428" s="26"/>
      <c r="O1428" s="26"/>
      <c r="P1428" s="52"/>
      <c r="Q1428" s="756"/>
      <c r="R1428" s="756"/>
      <c r="S1428" s="756"/>
      <c r="T1428" s="756"/>
      <c r="U1428" s="20">
        <f t="shared" ref="U1428:Y1430" si="2906">U1432+U1436</f>
        <v>0</v>
      </c>
      <c r="V1428" s="136">
        <f t="shared" si="2906"/>
        <v>0</v>
      </c>
      <c r="W1428" s="20">
        <f t="shared" si="2906"/>
        <v>0</v>
      </c>
      <c r="X1428" s="20">
        <f t="shared" si="2906"/>
        <v>0</v>
      </c>
      <c r="Y1428" s="20">
        <f t="shared" si="2906"/>
        <v>0</v>
      </c>
      <c r="Z1428" s="45">
        <f>SUM(AA1428:AD1428)</f>
        <v>0</v>
      </c>
      <c r="AA1428" s="143"/>
      <c r="AB1428" s="26"/>
      <c r="AC1428" s="26"/>
      <c r="AD1428" s="52"/>
      <c r="AE1428" s="20">
        <f t="shared" ref="AE1428:AI1428" si="2907">AE1432+AE1436</f>
        <v>0</v>
      </c>
      <c r="AF1428" s="136">
        <f t="shared" si="2907"/>
        <v>0</v>
      </c>
      <c r="AG1428" s="20">
        <f t="shared" si="2907"/>
        <v>0</v>
      </c>
      <c r="AH1428" s="20">
        <f t="shared" si="2907"/>
        <v>0</v>
      </c>
      <c r="AI1428" s="20">
        <f t="shared" si="2907"/>
        <v>0</v>
      </c>
      <c r="AJ1428" s="19"/>
      <c r="AK1428" s="19" t="e">
        <f>#REF!-U1428</f>
        <v>#REF!</v>
      </c>
      <c r="AL1428" s="19" t="e">
        <f>#REF!-#REF!</f>
        <v>#REF!</v>
      </c>
      <c r="AM1428" s="19" t="e">
        <f>Q1428-#REF!</f>
        <v>#REF!</v>
      </c>
      <c r="AN1428" s="19" t="e">
        <f>R1428-#REF!</f>
        <v>#REF!</v>
      </c>
      <c r="AO1428" s="19" t="e">
        <f>#REF!-#REF!</f>
        <v>#REF!</v>
      </c>
      <c r="AP1428" s="223" t="e">
        <f>IF(AK1428&gt;0,AK1428/#REF!*100,"")</f>
        <v>#REF!</v>
      </c>
      <c r="AQ1428" s="223" t="e">
        <f>IF(AL1428&gt;0,AL1428/#REF!*100,"")</f>
        <v>#REF!</v>
      </c>
      <c r="AR1428" s="223" t="e">
        <f t="shared" si="2876"/>
        <v>#REF!</v>
      </c>
      <c r="AS1428" s="223" t="e">
        <f t="shared" si="2877"/>
        <v>#REF!</v>
      </c>
      <c r="AT1428" s="223" t="e">
        <f>IF(AO1428&gt;0,AO1428/#REF!*100,"")</f>
        <v>#REF!</v>
      </c>
    </row>
    <row r="1429" spans="1:46" ht="15" hidden="1" customHeight="1" outlineLevel="1" thickBot="1">
      <c r="A1429" s="2594"/>
      <c r="B1429" s="2583"/>
      <c r="C1429" s="502" t="s">
        <v>303</v>
      </c>
      <c r="D1429" s="23"/>
      <c r="E1429" s="23"/>
      <c r="F1429" s="23"/>
      <c r="G1429" s="141"/>
      <c r="H1429" s="141"/>
      <c r="I1429" s="141"/>
      <c r="J1429" s="141"/>
      <c r="K1429" s="141"/>
      <c r="L1429" s="45">
        <f>SUM(M1429:P1429)</f>
        <v>0</v>
      </c>
      <c r="M1429" s="143"/>
      <c r="N1429" s="26"/>
      <c r="O1429" s="26"/>
      <c r="P1429" s="52"/>
      <c r="Q1429" s="756"/>
      <c r="R1429" s="756"/>
      <c r="S1429" s="756"/>
      <c r="T1429" s="756"/>
      <c r="U1429" s="20">
        <f t="shared" si="2906"/>
        <v>0</v>
      </c>
      <c r="V1429" s="136">
        <f t="shared" si="2906"/>
        <v>0</v>
      </c>
      <c r="W1429" s="20">
        <f t="shared" si="2906"/>
        <v>0</v>
      </c>
      <c r="X1429" s="20">
        <f t="shared" si="2906"/>
        <v>0</v>
      </c>
      <c r="Y1429" s="20">
        <f t="shared" si="2906"/>
        <v>0</v>
      </c>
      <c r="Z1429" s="45">
        <f>SUM(AA1429:AD1429)</f>
        <v>0</v>
      </c>
      <c r="AA1429" s="143"/>
      <c r="AB1429" s="26"/>
      <c r="AC1429" s="26"/>
      <c r="AD1429" s="52"/>
      <c r="AE1429" s="20">
        <f t="shared" ref="AE1429:AI1429" si="2908">AE1433+AE1437</f>
        <v>0</v>
      </c>
      <c r="AF1429" s="136">
        <f t="shared" si="2908"/>
        <v>0</v>
      </c>
      <c r="AG1429" s="20">
        <f t="shared" si="2908"/>
        <v>0</v>
      </c>
      <c r="AH1429" s="20">
        <f t="shared" si="2908"/>
        <v>0</v>
      </c>
      <c r="AI1429" s="20">
        <f t="shared" si="2908"/>
        <v>0</v>
      </c>
      <c r="AJ1429" s="19"/>
      <c r="AK1429" s="19" t="e">
        <f>#REF!-U1429</f>
        <v>#REF!</v>
      </c>
      <c r="AL1429" s="19" t="e">
        <f>#REF!-#REF!</f>
        <v>#REF!</v>
      </c>
      <c r="AM1429" s="19" t="e">
        <f>Q1429-#REF!</f>
        <v>#REF!</v>
      </c>
      <c r="AN1429" s="19" t="e">
        <f>R1429-#REF!</f>
        <v>#REF!</v>
      </c>
      <c r="AO1429" s="19" t="e">
        <f>#REF!-#REF!</f>
        <v>#REF!</v>
      </c>
      <c r="AP1429" s="223" t="e">
        <f>IF(AK1429&gt;0,AK1429/#REF!*100,"")</f>
        <v>#REF!</v>
      </c>
      <c r="AQ1429" s="223" t="e">
        <f>IF(AL1429&gt;0,AL1429/#REF!*100,"")</f>
        <v>#REF!</v>
      </c>
      <c r="AR1429" s="223" t="e">
        <f t="shared" si="2876"/>
        <v>#REF!</v>
      </c>
      <c r="AS1429" s="223" t="e">
        <f t="shared" si="2877"/>
        <v>#REF!</v>
      </c>
      <c r="AT1429" s="223" t="e">
        <f>IF(AO1429&gt;0,AO1429/#REF!*100,"")</f>
        <v>#REF!</v>
      </c>
    </row>
    <row r="1430" spans="1:46" ht="15" hidden="1" customHeight="1" outlineLevel="1" thickBot="1">
      <c r="A1430" s="2594"/>
      <c r="B1430" s="2583"/>
      <c r="C1430" s="503" t="s">
        <v>30</v>
      </c>
      <c r="D1430" s="27"/>
      <c r="E1430" s="27"/>
      <c r="F1430" s="27"/>
      <c r="G1430" s="146"/>
      <c r="H1430" s="146"/>
      <c r="I1430" s="146"/>
      <c r="J1430" s="146"/>
      <c r="K1430" s="146"/>
      <c r="L1430" s="29">
        <f t="shared" ref="L1430:P1430" si="2909">IF(L1405&gt;0,L1428/L1405*100,)</f>
        <v>0</v>
      </c>
      <c r="M1430" s="29">
        <f t="shared" si="2909"/>
        <v>0</v>
      </c>
      <c r="N1430" s="29">
        <f t="shared" si="2909"/>
        <v>0</v>
      </c>
      <c r="O1430" s="29">
        <f t="shared" si="2909"/>
        <v>0</v>
      </c>
      <c r="P1430" s="54">
        <f t="shared" si="2909"/>
        <v>0</v>
      </c>
      <c r="Q1430" s="756"/>
      <c r="R1430" s="756"/>
      <c r="S1430" s="756"/>
      <c r="T1430" s="756"/>
      <c r="U1430" s="20">
        <f t="shared" si="2906"/>
        <v>0</v>
      </c>
      <c r="V1430" s="136">
        <f t="shared" si="2906"/>
        <v>0</v>
      </c>
      <c r="W1430" s="20">
        <f t="shared" si="2906"/>
        <v>0</v>
      </c>
      <c r="X1430" s="20">
        <f t="shared" si="2906"/>
        <v>0</v>
      </c>
      <c r="Y1430" s="20">
        <f t="shared" si="2906"/>
        <v>0</v>
      </c>
      <c r="Z1430" s="29">
        <f t="shared" ref="Z1430:AD1430" si="2910">IF(Z1405&gt;0,Z1428/Z1405*100,)</f>
        <v>0</v>
      </c>
      <c r="AA1430" s="29">
        <f t="shared" si="2910"/>
        <v>0</v>
      </c>
      <c r="AB1430" s="29">
        <f t="shared" si="2910"/>
        <v>0</v>
      </c>
      <c r="AC1430" s="29">
        <f t="shared" si="2910"/>
        <v>0</v>
      </c>
      <c r="AD1430" s="54">
        <f t="shared" si="2910"/>
        <v>0</v>
      </c>
      <c r="AE1430" s="20">
        <f t="shared" ref="AE1430:AI1430" si="2911">AE1434+AE1438</f>
        <v>0</v>
      </c>
      <c r="AF1430" s="136">
        <f t="shared" si="2911"/>
        <v>0</v>
      </c>
      <c r="AG1430" s="20">
        <f t="shared" si="2911"/>
        <v>0</v>
      </c>
      <c r="AH1430" s="20">
        <f t="shared" si="2911"/>
        <v>0</v>
      </c>
      <c r="AI1430" s="20">
        <f t="shared" si="2911"/>
        <v>0</v>
      </c>
      <c r="AJ1430" s="19"/>
      <c r="AK1430" s="19" t="e">
        <f>#REF!-U1430</f>
        <v>#REF!</v>
      </c>
      <c r="AL1430" s="19" t="e">
        <f>#REF!-#REF!</f>
        <v>#REF!</v>
      </c>
      <c r="AM1430" s="19" t="e">
        <f>Q1430-#REF!</f>
        <v>#REF!</v>
      </c>
      <c r="AN1430" s="19" t="e">
        <f>R1430-#REF!</f>
        <v>#REF!</v>
      </c>
      <c r="AO1430" s="19" t="e">
        <f>#REF!-#REF!</f>
        <v>#REF!</v>
      </c>
      <c r="AP1430" s="223" t="e">
        <f>IF(AK1430&gt;0,AK1430/#REF!*100,"")</f>
        <v>#REF!</v>
      </c>
      <c r="AQ1430" s="223" t="e">
        <f>IF(AL1430&gt;0,AL1430/#REF!*100,"")</f>
        <v>#REF!</v>
      </c>
      <c r="AR1430" s="223" t="e">
        <f t="shared" si="2876"/>
        <v>#REF!</v>
      </c>
      <c r="AS1430" s="223" t="e">
        <f t="shared" si="2877"/>
        <v>#REF!</v>
      </c>
      <c r="AT1430" s="223" t="e">
        <f>IF(AO1430&gt;0,AO1430/#REF!*100,"")</f>
        <v>#REF!</v>
      </c>
    </row>
    <row r="1431" spans="1:46" ht="15" hidden="1" customHeight="1" outlineLevel="1" thickBot="1">
      <c r="A1431" s="2594"/>
      <c r="B1431" s="2583"/>
      <c r="C1431" s="503" t="s">
        <v>78</v>
      </c>
      <c r="D1431" s="27"/>
      <c r="E1431" s="27"/>
      <c r="F1431" s="27"/>
      <c r="G1431" s="146"/>
      <c r="H1431" s="146"/>
      <c r="I1431" s="146"/>
      <c r="J1431" s="146"/>
      <c r="K1431" s="146"/>
      <c r="L1431" s="29">
        <f t="shared" ref="L1431:P1431" si="2912">IF(L1411&gt;0,L1428/L1411*100,)</f>
        <v>0</v>
      </c>
      <c r="M1431" s="29">
        <f t="shared" si="2912"/>
        <v>0</v>
      </c>
      <c r="N1431" s="29">
        <f t="shared" si="2912"/>
        <v>0</v>
      </c>
      <c r="O1431" s="29">
        <f t="shared" si="2912"/>
        <v>0</v>
      </c>
      <c r="P1431" s="54">
        <f t="shared" si="2912"/>
        <v>0</v>
      </c>
      <c r="Q1431" s="756"/>
      <c r="R1431" s="756"/>
      <c r="S1431" s="756"/>
      <c r="T1431" s="756"/>
      <c r="U1431" s="67"/>
      <c r="V1431" s="126"/>
      <c r="W1431" s="24"/>
      <c r="X1431" s="24"/>
      <c r="Y1431" s="24"/>
      <c r="Z1431" s="29">
        <f t="shared" ref="Z1431:AD1431" si="2913">IF(Z1411&gt;0,Z1428/Z1411*100,)</f>
        <v>0</v>
      </c>
      <c r="AA1431" s="29">
        <f t="shared" si="2913"/>
        <v>0</v>
      </c>
      <c r="AB1431" s="29">
        <f t="shared" si="2913"/>
        <v>0</v>
      </c>
      <c r="AC1431" s="29">
        <f t="shared" si="2913"/>
        <v>0</v>
      </c>
      <c r="AD1431" s="54">
        <f t="shared" si="2913"/>
        <v>0</v>
      </c>
      <c r="AE1431" s="67"/>
      <c r="AF1431" s="126"/>
      <c r="AG1431" s="24"/>
      <c r="AH1431" s="24"/>
      <c r="AI1431" s="24"/>
      <c r="AJ1431" s="44"/>
      <c r="AK1431" s="19" t="e">
        <f>#REF!-U1431</f>
        <v>#REF!</v>
      </c>
      <c r="AL1431" s="19" t="e">
        <f>#REF!-#REF!</f>
        <v>#REF!</v>
      </c>
      <c r="AM1431" s="19" t="e">
        <f>Q1431-#REF!</f>
        <v>#REF!</v>
      </c>
      <c r="AN1431" s="19" t="e">
        <f>R1431-#REF!</f>
        <v>#REF!</v>
      </c>
      <c r="AO1431" s="19" t="e">
        <f>#REF!-#REF!</f>
        <v>#REF!</v>
      </c>
      <c r="AP1431" s="223" t="e">
        <f>IF(AK1431&gt;0,AK1431/#REF!*100,"")</f>
        <v>#REF!</v>
      </c>
      <c r="AQ1431" s="223" t="e">
        <f>IF(AL1431&gt;0,AL1431/#REF!*100,"")</f>
        <v>#REF!</v>
      </c>
      <c r="AR1431" s="223" t="e">
        <f t="shared" si="2876"/>
        <v>#REF!</v>
      </c>
      <c r="AS1431" s="223" t="e">
        <f t="shared" si="2877"/>
        <v>#REF!</v>
      </c>
      <c r="AT1431" s="223" t="e">
        <f>IF(AO1431&gt;0,AO1431/#REF!*100,"")</f>
        <v>#REF!</v>
      </c>
    </row>
    <row r="1432" spans="1:46" ht="15" hidden="1" customHeight="1" outlineLevel="1" thickBot="1">
      <c r="A1432" s="2592">
        <v>5</v>
      </c>
      <c r="B1432" s="2578" t="s">
        <v>60</v>
      </c>
      <c r="C1432" s="502" t="s">
        <v>302</v>
      </c>
      <c r="D1432" s="30"/>
      <c r="E1432" s="30"/>
      <c r="F1432" s="30"/>
      <c r="G1432" s="147"/>
      <c r="H1432" s="147"/>
      <c r="I1432" s="147"/>
      <c r="J1432" s="147"/>
      <c r="K1432" s="147"/>
      <c r="L1432" s="45">
        <f>SUM(M1432:P1432)</f>
        <v>0</v>
      </c>
      <c r="M1432" s="143"/>
      <c r="N1432" s="26"/>
      <c r="O1432" s="26"/>
      <c r="P1432" s="52"/>
      <c r="Q1432" s="756"/>
      <c r="R1432" s="756"/>
      <c r="S1432" s="756"/>
      <c r="T1432" s="756"/>
      <c r="U1432" s="67"/>
      <c r="V1432" s="126"/>
      <c r="W1432" s="24"/>
      <c r="X1432" s="24"/>
      <c r="Y1432" s="24"/>
      <c r="Z1432" s="45">
        <f>SUM(AA1432:AD1432)</f>
        <v>0</v>
      </c>
      <c r="AA1432" s="143"/>
      <c r="AB1432" s="26"/>
      <c r="AC1432" s="26"/>
      <c r="AD1432" s="52"/>
      <c r="AE1432" s="67"/>
      <c r="AF1432" s="126"/>
      <c r="AG1432" s="24"/>
      <c r="AH1432" s="24"/>
      <c r="AI1432" s="24"/>
      <c r="AJ1432" s="44"/>
      <c r="AK1432" s="19" t="e">
        <f>#REF!-U1432</f>
        <v>#REF!</v>
      </c>
      <c r="AL1432" s="19" t="e">
        <f>#REF!-#REF!</f>
        <v>#REF!</v>
      </c>
      <c r="AM1432" s="19" t="e">
        <f>Q1432-#REF!</f>
        <v>#REF!</v>
      </c>
      <c r="AN1432" s="19" t="e">
        <f>R1432-#REF!</f>
        <v>#REF!</v>
      </c>
      <c r="AO1432" s="19" t="e">
        <f>#REF!-#REF!</f>
        <v>#REF!</v>
      </c>
      <c r="AP1432" s="223" t="e">
        <f>IF(AK1432&gt;0,AK1432/#REF!*100,"")</f>
        <v>#REF!</v>
      </c>
      <c r="AQ1432" s="223" t="e">
        <f>IF(AL1432&gt;0,AL1432/#REF!*100,"")</f>
        <v>#REF!</v>
      </c>
      <c r="AR1432" s="223" t="e">
        <f t="shared" si="2876"/>
        <v>#REF!</v>
      </c>
      <c r="AS1432" s="223" t="e">
        <f t="shared" si="2877"/>
        <v>#REF!</v>
      </c>
      <c r="AT1432" s="223" t="e">
        <f>IF(AO1432&gt;0,AO1432/#REF!*100,"")</f>
        <v>#REF!</v>
      </c>
    </row>
    <row r="1433" spans="1:46" ht="15" hidden="1" customHeight="1" outlineLevel="1" thickBot="1">
      <c r="A1433" s="2593"/>
      <c r="B1433" s="2579"/>
      <c r="C1433" s="502" t="s">
        <v>79</v>
      </c>
      <c r="D1433" s="30"/>
      <c r="E1433" s="30"/>
      <c r="F1433" s="30"/>
      <c r="G1433" s="147"/>
      <c r="H1433" s="147"/>
      <c r="I1433" s="147"/>
      <c r="J1433" s="147"/>
      <c r="K1433" s="147"/>
      <c r="L1433" s="29">
        <f t="shared" ref="L1433:P1433" si="2914">IF(L1412&gt;0,L1432/L1412*100,)</f>
        <v>0</v>
      </c>
      <c r="M1433" s="29">
        <f t="shared" si="2914"/>
        <v>0</v>
      </c>
      <c r="N1433" s="29">
        <f t="shared" si="2914"/>
        <v>0</v>
      </c>
      <c r="O1433" s="29">
        <f t="shared" si="2914"/>
        <v>0</v>
      </c>
      <c r="P1433" s="54">
        <f t="shared" si="2914"/>
        <v>0</v>
      </c>
      <c r="Q1433" s="756"/>
      <c r="R1433" s="756"/>
      <c r="S1433" s="756"/>
      <c r="T1433" s="756"/>
      <c r="U1433" s="20">
        <f t="shared" ref="U1433" si="2915">U1432*0.85*1.45/1000</f>
        <v>0</v>
      </c>
      <c r="V1433" s="136">
        <f>V1432*0.85*1.45/1000</f>
        <v>0</v>
      </c>
      <c r="W1433" s="20">
        <f>W1432*0.85*1.45/1000</f>
        <v>0</v>
      </c>
      <c r="X1433" s="20">
        <f>X1432*0.85*1.45/1000</f>
        <v>0</v>
      </c>
      <c r="Y1433" s="20">
        <f>Y1432*0.85*1.45/1000</f>
        <v>0</v>
      </c>
      <c r="Z1433" s="29">
        <f t="shared" ref="Z1433:AD1433" si="2916">IF(Z1412&gt;0,Z1432/Z1412*100,)</f>
        <v>0</v>
      </c>
      <c r="AA1433" s="29">
        <f t="shared" si="2916"/>
        <v>0</v>
      </c>
      <c r="AB1433" s="29">
        <f t="shared" si="2916"/>
        <v>0</v>
      </c>
      <c r="AC1433" s="29">
        <f t="shared" si="2916"/>
        <v>0</v>
      </c>
      <c r="AD1433" s="54">
        <f t="shared" si="2916"/>
        <v>0</v>
      </c>
      <c r="AE1433" s="20">
        <f t="shared" ref="AE1433" si="2917">AE1432*0.85*1.45/1000</f>
        <v>0</v>
      </c>
      <c r="AF1433" s="136">
        <f>AF1432*0.85*1.45/1000</f>
        <v>0</v>
      </c>
      <c r="AG1433" s="20">
        <f>AG1432*0.85*1.45/1000</f>
        <v>0</v>
      </c>
      <c r="AH1433" s="20">
        <f>AH1432*0.85*1.45/1000</f>
        <v>0</v>
      </c>
      <c r="AI1433" s="20">
        <f>AI1432*0.85*1.45/1000</f>
        <v>0</v>
      </c>
      <c r="AJ1433" s="19"/>
      <c r="AK1433" s="19" t="e">
        <f>#REF!-U1433</f>
        <v>#REF!</v>
      </c>
      <c r="AL1433" s="19" t="e">
        <f>#REF!-#REF!</f>
        <v>#REF!</v>
      </c>
      <c r="AM1433" s="19" t="e">
        <f>Q1433-#REF!</f>
        <v>#REF!</v>
      </c>
      <c r="AN1433" s="19" t="e">
        <f>R1433-#REF!</f>
        <v>#REF!</v>
      </c>
      <c r="AO1433" s="19" t="e">
        <f>#REF!-#REF!</f>
        <v>#REF!</v>
      </c>
      <c r="AP1433" s="223" t="e">
        <f>IF(AK1433&gt;0,AK1433/#REF!*100,"")</f>
        <v>#REF!</v>
      </c>
      <c r="AQ1433" s="223" t="e">
        <f>IF(AL1433&gt;0,AL1433/#REF!*100,"")</f>
        <v>#REF!</v>
      </c>
      <c r="AR1433" s="223" t="e">
        <f t="shared" si="2876"/>
        <v>#REF!</v>
      </c>
      <c r="AS1433" s="223" t="e">
        <f t="shared" si="2877"/>
        <v>#REF!</v>
      </c>
      <c r="AT1433" s="223" t="e">
        <f>IF(AO1433&gt;0,AO1433/#REF!*100,"")</f>
        <v>#REF!</v>
      </c>
    </row>
    <row r="1434" spans="1:46" ht="15" hidden="1" customHeight="1" outlineLevel="1" thickBot="1">
      <c r="A1434" s="2592" t="s">
        <v>39</v>
      </c>
      <c r="B1434" s="2580" t="s">
        <v>21</v>
      </c>
      <c r="C1434" s="502" t="s">
        <v>302</v>
      </c>
      <c r="D1434" s="23"/>
      <c r="E1434" s="23"/>
      <c r="F1434" s="23"/>
      <c r="G1434" s="141"/>
      <c r="H1434" s="141"/>
      <c r="I1434" s="141"/>
      <c r="J1434" s="141"/>
      <c r="K1434" s="141"/>
      <c r="L1434" s="45">
        <f>SUM(M1434:P1434)</f>
        <v>0</v>
      </c>
      <c r="M1434" s="143"/>
      <c r="N1434" s="26"/>
      <c r="O1434" s="26"/>
      <c r="P1434" s="52"/>
      <c r="Q1434" s="756"/>
      <c r="R1434" s="756"/>
      <c r="S1434" s="756"/>
      <c r="T1434" s="756"/>
      <c r="U1434" s="67"/>
      <c r="V1434" s="126"/>
      <c r="W1434" s="24"/>
      <c r="X1434" s="24"/>
      <c r="Y1434" s="24"/>
      <c r="Z1434" s="45">
        <f>SUM(AA1434:AD1434)</f>
        <v>0</v>
      </c>
      <c r="AA1434" s="143"/>
      <c r="AB1434" s="26"/>
      <c r="AC1434" s="26"/>
      <c r="AD1434" s="52"/>
      <c r="AE1434" s="67"/>
      <c r="AF1434" s="126"/>
      <c r="AG1434" s="24"/>
      <c r="AH1434" s="24"/>
      <c r="AI1434" s="24"/>
      <c r="AJ1434" s="44"/>
      <c r="AK1434" s="19" t="e">
        <f>#REF!-U1434</f>
        <v>#REF!</v>
      </c>
      <c r="AL1434" s="19" t="e">
        <f>#REF!-#REF!</f>
        <v>#REF!</v>
      </c>
      <c r="AM1434" s="19" t="e">
        <f>Q1434-#REF!</f>
        <v>#REF!</v>
      </c>
      <c r="AN1434" s="19" t="e">
        <f>R1434-#REF!</f>
        <v>#REF!</v>
      </c>
      <c r="AO1434" s="19" t="e">
        <f>#REF!-#REF!</f>
        <v>#REF!</v>
      </c>
      <c r="AP1434" s="223" t="e">
        <f>IF(AK1434&gt;0,AK1434/#REF!*100,"")</f>
        <v>#REF!</v>
      </c>
      <c r="AQ1434" s="223" t="e">
        <f>IF(AL1434&gt;0,AL1434/#REF!*100,"")</f>
        <v>#REF!</v>
      </c>
      <c r="AR1434" s="223" t="e">
        <f t="shared" si="2876"/>
        <v>#REF!</v>
      </c>
      <c r="AS1434" s="223" t="e">
        <f t="shared" si="2877"/>
        <v>#REF!</v>
      </c>
      <c r="AT1434" s="223" t="e">
        <f>IF(AO1434&gt;0,AO1434/#REF!*100,"")</f>
        <v>#REF!</v>
      </c>
    </row>
    <row r="1435" spans="1:46" ht="15" hidden="1" customHeight="1" outlineLevel="1" thickBot="1">
      <c r="A1435" s="2593"/>
      <c r="B1435" s="2581"/>
      <c r="C1435" s="503" t="s">
        <v>80</v>
      </c>
      <c r="D1435" s="27"/>
      <c r="E1435" s="27"/>
      <c r="F1435" s="27"/>
      <c r="G1435" s="146"/>
      <c r="H1435" s="146"/>
      <c r="I1435" s="146"/>
      <c r="J1435" s="146"/>
      <c r="K1435" s="146"/>
      <c r="L1435" s="29">
        <f t="shared" ref="L1435:P1435" si="2918">IF(L1416&gt;0,L1434/L1416*100,)</f>
        <v>0</v>
      </c>
      <c r="M1435" s="29">
        <f t="shared" si="2918"/>
        <v>0</v>
      </c>
      <c r="N1435" s="29">
        <f t="shared" si="2918"/>
        <v>0</v>
      </c>
      <c r="O1435" s="29">
        <f t="shared" si="2918"/>
        <v>0</v>
      </c>
      <c r="P1435" s="54">
        <f t="shared" si="2918"/>
        <v>0</v>
      </c>
      <c r="Q1435" s="756"/>
      <c r="R1435" s="756"/>
      <c r="S1435" s="756"/>
      <c r="T1435" s="756"/>
      <c r="U1435" s="67"/>
      <c r="V1435" s="126"/>
      <c r="W1435" s="24"/>
      <c r="X1435" s="24"/>
      <c r="Y1435" s="24"/>
      <c r="Z1435" s="29">
        <f t="shared" ref="Z1435:AD1435" si="2919">IF(Z1416&gt;0,Z1434/Z1416*100,)</f>
        <v>0</v>
      </c>
      <c r="AA1435" s="29">
        <f t="shared" si="2919"/>
        <v>0</v>
      </c>
      <c r="AB1435" s="29">
        <f t="shared" si="2919"/>
        <v>0</v>
      </c>
      <c r="AC1435" s="29">
        <f t="shared" si="2919"/>
        <v>0</v>
      </c>
      <c r="AD1435" s="54">
        <f t="shared" si="2919"/>
        <v>0</v>
      </c>
      <c r="AE1435" s="67"/>
      <c r="AF1435" s="126"/>
      <c r="AG1435" s="24"/>
      <c r="AH1435" s="24"/>
      <c r="AI1435" s="24"/>
      <c r="AJ1435" s="44"/>
      <c r="AK1435" s="19" t="e">
        <f>#REF!-U1435</f>
        <v>#REF!</v>
      </c>
      <c r="AL1435" s="19" t="e">
        <f>#REF!-#REF!</f>
        <v>#REF!</v>
      </c>
      <c r="AM1435" s="19" t="e">
        <f>Q1435-#REF!</f>
        <v>#REF!</v>
      </c>
      <c r="AN1435" s="19" t="e">
        <f>R1435-#REF!</f>
        <v>#REF!</v>
      </c>
      <c r="AO1435" s="19" t="e">
        <f>#REF!-#REF!</f>
        <v>#REF!</v>
      </c>
      <c r="AP1435" s="223" t="e">
        <f>IF(AK1435&gt;0,AK1435/#REF!*100,"")</f>
        <v>#REF!</v>
      </c>
      <c r="AQ1435" s="223" t="e">
        <f>IF(AL1435&gt;0,AL1435/#REF!*100,"")</f>
        <v>#REF!</v>
      </c>
      <c r="AR1435" s="223" t="e">
        <f t="shared" si="2876"/>
        <v>#REF!</v>
      </c>
      <c r="AS1435" s="223" t="e">
        <f t="shared" si="2877"/>
        <v>#REF!</v>
      </c>
      <c r="AT1435" s="223" t="e">
        <f>IF(AO1435&gt;0,AO1435/#REF!*100,"")</f>
        <v>#REF!</v>
      </c>
    </row>
    <row r="1436" spans="1:46" ht="15" hidden="1" customHeight="1" outlineLevel="1" thickBot="1">
      <c r="A1436" s="2592" t="s">
        <v>40</v>
      </c>
      <c r="B1436" s="2563" t="s">
        <v>22</v>
      </c>
      <c r="C1436" s="502" t="s">
        <v>302</v>
      </c>
      <c r="D1436" s="23"/>
      <c r="E1436" s="23"/>
      <c r="F1436" s="23"/>
      <c r="G1436" s="141"/>
      <c r="H1436" s="141"/>
      <c r="I1436" s="141"/>
      <c r="J1436" s="141"/>
      <c r="K1436" s="141"/>
      <c r="L1436" s="45">
        <f>SUM(M1436:P1436)</f>
        <v>0</v>
      </c>
      <c r="M1436" s="143"/>
      <c r="N1436" s="26"/>
      <c r="O1436" s="26"/>
      <c r="P1436" s="52"/>
      <c r="Q1436" s="756"/>
      <c r="R1436" s="756"/>
      <c r="S1436" s="756"/>
      <c r="T1436" s="756"/>
      <c r="U1436" s="67"/>
      <c r="V1436" s="126"/>
      <c r="W1436" s="24"/>
      <c r="X1436" s="24"/>
      <c r="Y1436" s="24"/>
      <c r="Z1436" s="45">
        <f>SUM(AA1436:AD1436)</f>
        <v>0</v>
      </c>
      <c r="AA1436" s="143"/>
      <c r="AB1436" s="26"/>
      <c r="AC1436" s="26"/>
      <c r="AD1436" s="52"/>
      <c r="AE1436" s="67"/>
      <c r="AF1436" s="126"/>
      <c r="AG1436" s="24"/>
      <c r="AH1436" s="24"/>
      <c r="AI1436" s="24"/>
      <c r="AJ1436" s="44"/>
      <c r="AK1436" s="19" t="e">
        <f>#REF!-U1436</f>
        <v>#REF!</v>
      </c>
      <c r="AL1436" s="19" t="e">
        <f>#REF!-#REF!</f>
        <v>#REF!</v>
      </c>
      <c r="AM1436" s="19" t="e">
        <f>Q1436-#REF!</f>
        <v>#REF!</v>
      </c>
      <c r="AN1436" s="19" t="e">
        <f>R1436-#REF!</f>
        <v>#REF!</v>
      </c>
      <c r="AO1436" s="19" t="e">
        <f>#REF!-#REF!</f>
        <v>#REF!</v>
      </c>
      <c r="AP1436" s="223" t="e">
        <f>IF(AK1436&gt;0,AK1436/#REF!*100,"")</f>
        <v>#REF!</v>
      </c>
      <c r="AQ1436" s="223" t="e">
        <f>IF(AL1436&gt;0,AL1436/#REF!*100,"")</f>
        <v>#REF!</v>
      </c>
      <c r="AR1436" s="223" t="e">
        <f t="shared" si="2876"/>
        <v>#REF!</v>
      </c>
      <c r="AS1436" s="223" t="e">
        <f t="shared" si="2877"/>
        <v>#REF!</v>
      </c>
      <c r="AT1436" s="223" t="e">
        <f>IF(AO1436&gt;0,AO1436/#REF!*100,"")</f>
        <v>#REF!</v>
      </c>
    </row>
    <row r="1437" spans="1:46" ht="15" hidden="1" customHeight="1" outlineLevel="1" thickBot="1">
      <c r="A1437" s="2593"/>
      <c r="B1437" s="2564"/>
      <c r="C1437" s="503" t="s">
        <v>81</v>
      </c>
      <c r="D1437" s="27"/>
      <c r="E1437" s="27"/>
      <c r="F1437" s="27"/>
      <c r="G1437" s="146"/>
      <c r="H1437" s="146"/>
      <c r="I1437" s="146"/>
      <c r="J1437" s="146"/>
      <c r="K1437" s="146"/>
      <c r="L1437" s="29">
        <f t="shared" ref="L1437:P1437" si="2920">IF(L1420&gt;0,L1436/L1420*100,)</f>
        <v>0</v>
      </c>
      <c r="M1437" s="29">
        <f t="shared" si="2920"/>
        <v>0</v>
      </c>
      <c r="N1437" s="29">
        <f t="shared" si="2920"/>
        <v>0</v>
      </c>
      <c r="O1437" s="29">
        <f t="shared" si="2920"/>
        <v>0</v>
      </c>
      <c r="P1437" s="54">
        <f t="shared" si="2920"/>
        <v>0</v>
      </c>
      <c r="Q1437" s="756"/>
      <c r="R1437" s="756"/>
      <c r="S1437" s="756"/>
      <c r="T1437" s="756"/>
      <c r="U1437" s="20">
        <f t="shared" ref="U1437" si="2921">U1436*0.85*1.45/1000</f>
        <v>0</v>
      </c>
      <c r="V1437" s="136">
        <f>V1436*0.85*1.45/1000</f>
        <v>0</v>
      </c>
      <c r="W1437" s="20">
        <f>W1436*0.85*1.45/1000</f>
        <v>0</v>
      </c>
      <c r="X1437" s="20">
        <f>X1436*0.85*1.45/1000</f>
        <v>0</v>
      </c>
      <c r="Y1437" s="20">
        <f>Y1436*0.85*1.45/1000</f>
        <v>0</v>
      </c>
      <c r="Z1437" s="29">
        <f t="shared" ref="Z1437:AD1437" si="2922">IF(Z1420&gt;0,Z1436/Z1420*100,)</f>
        <v>0</v>
      </c>
      <c r="AA1437" s="29">
        <f t="shared" si="2922"/>
        <v>0</v>
      </c>
      <c r="AB1437" s="29">
        <f t="shared" si="2922"/>
        <v>0</v>
      </c>
      <c r="AC1437" s="29">
        <f t="shared" si="2922"/>
        <v>0</v>
      </c>
      <c r="AD1437" s="54">
        <f t="shared" si="2922"/>
        <v>0</v>
      </c>
      <c r="AE1437" s="20">
        <f t="shared" ref="AE1437" si="2923">AE1436*0.85*1.45/1000</f>
        <v>0</v>
      </c>
      <c r="AF1437" s="136">
        <f>AF1436*0.85*1.45/1000</f>
        <v>0</v>
      </c>
      <c r="AG1437" s="20">
        <f>AG1436*0.85*1.45/1000</f>
        <v>0</v>
      </c>
      <c r="AH1437" s="20">
        <f>AH1436*0.85*1.45/1000</f>
        <v>0</v>
      </c>
      <c r="AI1437" s="20">
        <f>AI1436*0.85*1.45/1000</f>
        <v>0</v>
      </c>
      <c r="AJ1437" s="19"/>
      <c r="AK1437" s="19" t="e">
        <f>#REF!-U1437</f>
        <v>#REF!</v>
      </c>
      <c r="AL1437" s="19" t="e">
        <f>#REF!-#REF!</f>
        <v>#REF!</v>
      </c>
      <c r="AM1437" s="19" t="e">
        <f>Q1437-#REF!</f>
        <v>#REF!</v>
      </c>
      <c r="AN1437" s="19" t="e">
        <f>R1437-#REF!</f>
        <v>#REF!</v>
      </c>
      <c r="AO1437" s="19" t="e">
        <f>#REF!-#REF!</f>
        <v>#REF!</v>
      </c>
      <c r="AP1437" s="223" t="e">
        <f>IF(AK1437&gt;0,AK1437/#REF!*100,"")</f>
        <v>#REF!</v>
      </c>
      <c r="AQ1437" s="223" t="e">
        <f>IF(AL1437&gt;0,AL1437/#REF!*100,"")</f>
        <v>#REF!</v>
      </c>
      <c r="AR1437" s="223" t="e">
        <f t="shared" si="2876"/>
        <v>#REF!</v>
      </c>
      <c r="AS1437" s="223" t="e">
        <f t="shared" si="2877"/>
        <v>#REF!</v>
      </c>
      <c r="AT1437" s="223" t="e">
        <f>IF(AO1437&gt;0,AO1437/#REF!*100,"")</f>
        <v>#REF!</v>
      </c>
    </row>
    <row r="1438" spans="1:46" ht="15" hidden="1" customHeight="1" outlineLevel="1" thickBot="1">
      <c r="A1438" s="2592" t="s">
        <v>41</v>
      </c>
      <c r="B1438" s="2563" t="s">
        <v>23</v>
      </c>
      <c r="C1438" s="502" t="s">
        <v>302</v>
      </c>
      <c r="D1438" s="23"/>
      <c r="E1438" s="23"/>
      <c r="F1438" s="23"/>
      <c r="G1438" s="141"/>
      <c r="H1438" s="141"/>
      <c r="I1438" s="141"/>
      <c r="J1438" s="141"/>
      <c r="K1438" s="141"/>
      <c r="L1438" s="45">
        <f>SUM(M1438:P1438)</f>
        <v>0</v>
      </c>
      <c r="M1438" s="143"/>
      <c r="N1438" s="26"/>
      <c r="O1438" s="26"/>
      <c r="P1438" s="52"/>
      <c r="Q1438" s="756"/>
      <c r="R1438" s="756"/>
      <c r="S1438" s="756"/>
      <c r="T1438" s="756"/>
      <c r="U1438" s="67"/>
      <c r="V1438" s="126"/>
      <c r="W1438" s="24"/>
      <c r="X1438" s="24"/>
      <c r="Y1438" s="24"/>
      <c r="Z1438" s="45">
        <f>SUM(AA1438:AD1438)</f>
        <v>0</v>
      </c>
      <c r="AA1438" s="143"/>
      <c r="AB1438" s="26"/>
      <c r="AC1438" s="26"/>
      <c r="AD1438" s="52"/>
      <c r="AE1438" s="67"/>
      <c r="AF1438" s="126"/>
      <c r="AG1438" s="24"/>
      <c r="AH1438" s="24"/>
      <c r="AI1438" s="24"/>
      <c r="AJ1438" s="44"/>
      <c r="AK1438" s="19" t="e">
        <f>#REF!-U1438</f>
        <v>#REF!</v>
      </c>
      <c r="AL1438" s="19" t="e">
        <f>#REF!-#REF!</f>
        <v>#REF!</v>
      </c>
      <c r="AM1438" s="19" t="e">
        <f>Q1438-#REF!</f>
        <v>#REF!</v>
      </c>
      <c r="AN1438" s="19" t="e">
        <f>R1438-#REF!</f>
        <v>#REF!</v>
      </c>
      <c r="AO1438" s="19" t="e">
        <f>#REF!-#REF!</f>
        <v>#REF!</v>
      </c>
      <c r="AP1438" s="223" t="e">
        <f>IF(AK1438&gt;0,AK1438/#REF!*100,"")</f>
        <v>#REF!</v>
      </c>
      <c r="AQ1438" s="223" t="e">
        <f>IF(AL1438&gt;0,AL1438/#REF!*100,"")</f>
        <v>#REF!</v>
      </c>
      <c r="AR1438" s="223" t="e">
        <f t="shared" si="2876"/>
        <v>#REF!</v>
      </c>
      <c r="AS1438" s="223" t="e">
        <f t="shared" si="2877"/>
        <v>#REF!</v>
      </c>
      <c r="AT1438" s="223" t="e">
        <f>IF(AO1438&gt;0,AO1438/#REF!*100,"")</f>
        <v>#REF!</v>
      </c>
    </row>
    <row r="1439" spans="1:46" ht="15" hidden="1" customHeight="1" outlineLevel="1" thickBot="1">
      <c r="A1439" s="2593"/>
      <c r="B1439" s="2564"/>
      <c r="C1439" s="503" t="s">
        <v>82</v>
      </c>
      <c r="D1439" s="27"/>
      <c r="E1439" s="27"/>
      <c r="F1439" s="27"/>
      <c r="G1439" s="146"/>
      <c r="H1439" s="146"/>
      <c r="I1439" s="146"/>
      <c r="J1439" s="146"/>
      <c r="K1439" s="146"/>
      <c r="L1439" s="29">
        <f t="shared" ref="L1439:P1439" si="2924">IF(L1424&gt;0,L1438/L1424*100,)</f>
        <v>0</v>
      </c>
      <c r="M1439" s="29">
        <f t="shared" si="2924"/>
        <v>0</v>
      </c>
      <c r="N1439" s="29">
        <f t="shared" si="2924"/>
        <v>0</v>
      </c>
      <c r="O1439" s="29">
        <f t="shared" si="2924"/>
        <v>0</v>
      </c>
      <c r="P1439" s="54">
        <f t="shared" si="2924"/>
        <v>0</v>
      </c>
      <c r="Q1439" s="756"/>
      <c r="R1439" s="756"/>
      <c r="S1439" s="756"/>
      <c r="T1439" s="756"/>
      <c r="U1439" s="67"/>
      <c r="V1439" s="126"/>
      <c r="W1439" s="24"/>
      <c r="X1439" s="24"/>
      <c r="Y1439" s="24"/>
      <c r="Z1439" s="29">
        <f t="shared" ref="Z1439:AD1439" si="2925">IF(Z1424&gt;0,Z1438/Z1424*100,)</f>
        <v>0</v>
      </c>
      <c r="AA1439" s="29">
        <f t="shared" si="2925"/>
        <v>0</v>
      </c>
      <c r="AB1439" s="29">
        <f t="shared" si="2925"/>
        <v>0</v>
      </c>
      <c r="AC1439" s="29">
        <f t="shared" si="2925"/>
        <v>0</v>
      </c>
      <c r="AD1439" s="54">
        <f t="shared" si="2925"/>
        <v>0</v>
      </c>
      <c r="AE1439" s="67"/>
      <c r="AF1439" s="126"/>
      <c r="AG1439" s="24"/>
      <c r="AH1439" s="24"/>
      <c r="AI1439" s="24"/>
      <c r="AJ1439" s="44"/>
      <c r="AK1439" s="19" t="e">
        <f>#REF!-U1439</f>
        <v>#REF!</v>
      </c>
      <c r="AL1439" s="19" t="e">
        <f>#REF!-#REF!</f>
        <v>#REF!</v>
      </c>
      <c r="AM1439" s="19" t="e">
        <f>Q1439-#REF!</f>
        <v>#REF!</v>
      </c>
      <c r="AN1439" s="19" t="e">
        <f>R1439-#REF!</f>
        <v>#REF!</v>
      </c>
      <c r="AO1439" s="19" t="e">
        <f>#REF!-#REF!</f>
        <v>#REF!</v>
      </c>
      <c r="AP1439" s="223" t="e">
        <f>IF(AK1439&gt;0,AK1439/#REF!*100,"")</f>
        <v>#REF!</v>
      </c>
      <c r="AQ1439" s="223" t="e">
        <f>IF(AL1439&gt;0,AL1439/#REF!*100,"")</f>
        <v>#REF!</v>
      </c>
      <c r="AR1439" s="223" t="e">
        <f t="shared" si="2876"/>
        <v>#REF!</v>
      </c>
      <c r="AS1439" s="223" t="e">
        <f t="shared" si="2877"/>
        <v>#REF!</v>
      </c>
      <c r="AT1439" s="223" t="e">
        <f>IF(AO1439&gt;0,AO1439/#REF!*100,"")</f>
        <v>#REF!</v>
      </c>
    </row>
    <row r="1440" spans="1:46" ht="15" hidden="1" customHeight="1" outlineLevel="1" thickBot="1">
      <c r="A1440" s="2585">
        <v>6</v>
      </c>
      <c r="B1440" s="2567" t="s">
        <v>99</v>
      </c>
      <c r="C1440" s="504" t="s">
        <v>305</v>
      </c>
      <c r="D1440" s="31"/>
      <c r="E1440" s="31"/>
      <c r="F1440" s="31"/>
      <c r="G1440" s="145"/>
      <c r="H1440" s="145"/>
      <c r="I1440" s="145"/>
      <c r="J1440" s="145"/>
      <c r="K1440" s="145"/>
      <c r="L1440" s="20">
        <f t="shared" ref="L1440:P1440" si="2926">L1444+L1448+L1452+L1457</f>
        <v>0</v>
      </c>
      <c r="M1440" s="136">
        <f t="shared" si="2926"/>
        <v>0</v>
      </c>
      <c r="N1440" s="20">
        <f t="shared" si="2926"/>
        <v>0</v>
      </c>
      <c r="O1440" s="20">
        <f t="shared" si="2926"/>
        <v>0</v>
      </c>
      <c r="P1440" s="55">
        <f t="shared" si="2926"/>
        <v>0</v>
      </c>
      <c r="Q1440" s="756"/>
      <c r="R1440" s="756"/>
      <c r="S1440" s="756"/>
      <c r="T1440" s="756"/>
      <c r="U1440" s="67"/>
      <c r="V1440" s="126"/>
      <c r="W1440" s="24"/>
      <c r="X1440" s="24"/>
      <c r="Y1440" s="24"/>
      <c r="Z1440" s="20">
        <f t="shared" ref="Z1440:AD1440" si="2927">Z1444+Z1448+Z1452+Z1457</f>
        <v>0</v>
      </c>
      <c r="AA1440" s="136">
        <f t="shared" si="2927"/>
        <v>0</v>
      </c>
      <c r="AB1440" s="20">
        <f t="shared" si="2927"/>
        <v>0</v>
      </c>
      <c r="AC1440" s="20">
        <f t="shared" si="2927"/>
        <v>0</v>
      </c>
      <c r="AD1440" s="55">
        <f t="shared" si="2927"/>
        <v>0</v>
      </c>
      <c r="AE1440" s="67"/>
      <c r="AF1440" s="126"/>
      <c r="AG1440" s="24"/>
      <c r="AH1440" s="24"/>
      <c r="AI1440" s="24"/>
      <c r="AJ1440" s="44"/>
      <c r="AK1440" s="19" t="e">
        <f>#REF!-U1440</f>
        <v>#REF!</v>
      </c>
      <c r="AL1440" s="19" t="e">
        <f>#REF!-#REF!</f>
        <v>#REF!</v>
      </c>
      <c r="AM1440" s="19" t="e">
        <f>Q1440-#REF!</f>
        <v>#REF!</v>
      </c>
      <c r="AN1440" s="19" t="e">
        <f>R1440-#REF!</f>
        <v>#REF!</v>
      </c>
      <c r="AO1440" s="19" t="e">
        <f>#REF!-#REF!</f>
        <v>#REF!</v>
      </c>
      <c r="AP1440" s="223" t="e">
        <f>IF(AK1440&gt;0,AK1440/#REF!*100,"")</f>
        <v>#REF!</v>
      </c>
      <c r="AQ1440" s="223" t="e">
        <f>IF(AL1440&gt;0,AL1440/#REF!*100,"")</f>
        <v>#REF!</v>
      </c>
      <c r="AR1440" s="223" t="e">
        <f t="shared" si="2876"/>
        <v>#REF!</v>
      </c>
      <c r="AS1440" s="223" t="e">
        <f t="shared" si="2877"/>
        <v>#REF!</v>
      </c>
      <c r="AT1440" s="223" t="e">
        <f>IF(AO1440&gt;0,AO1440/#REF!*100,"")</f>
        <v>#REF!</v>
      </c>
    </row>
    <row r="1441" spans="1:46" ht="15" hidden="1" customHeight="1" outlineLevel="1" thickBot="1">
      <c r="A1441" s="2590"/>
      <c r="B1441" s="2568"/>
      <c r="C1441" s="504" t="s">
        <v>277</v>
      </c>
      <c r="D1441" s="31"/>
      <c r="E1441" s="31"/>
      <c r="F1441" s="31"/>
      <c r="G1441" s="145"/>
      <c r="H1441" s="145"/>
      <c r="I1441" s="145"/>
      <c r="J1441" s="145"/>
      <c r="K1441" s="145"/>
      <c r="L1441" s="20">
        <f t="shared" ref="L1441:P1441" si="2928">L1443+L1447+L1451+L1456</f>
        <v>0</v>
      </c>
      <c r="M1441" s="136">
        <f t="shared" si="2928"/>
        <v>0</v>
      </c>
      <c r="N1441" s="20">
        <f t="shared" si="2928"/>
        <v>0</v>
      </c>
      <c r="O1441" s="20">
        <f t="shared" si="2928"/>
        <v>0</v>
      </c>
      <c r="P1441" s="55">
        <f t="shared" si="2928"/>
        <v>0</v>
      </c>
      <c r="Q1441" s="756"/>
      <c r="R1441" s="756"/>
      <c r="S1441" s="756"/>
      <c r="T1441" s="756"/>
      <c r="U1441" s="20">
        <f t="shared" ref="U1441:Y1442" si="2929">U1444+U1447</f>
        <v>0</v>
      </c>
      <c r="V1441" s="136">
        <f t="shared" si="2929"/>
        <v>0</v>
      </c>
      <c r="W1441" s="20">
        <f t="shared" si="2929"/>
        <v>0</v>
      </c>
      <c r="X1441" s="20">
        <f t="shared" si="2929"/>
        <v>0</v>
      </c>
      <c r="Y1441" s="20">
        <f t="shared" si="2929"/>
        <v>0</v>
      </c>
      <c r="Z1441" s="20">
        <f t="shared" ref="Z1441:AD1441" si="2930">Z1443+Z1447+Z1451+Z1456</f>
        <v>0</v>
      </c>
      <c r="AA1441" s="136">
        <f t="shared" si="2930"/>
        <v>0</v>
      </c>
      <c r="AB1441" s="20">
        <f t="shared" si="2930"/>
        <v>0</v>
      </c>
      <c r="AC1441" s="20">
        <f t="shared" si="2930"/>
        <v>0</v>
      </c>
      <c r="AD1441" s="55">
        <f t="shared" si="2930"/>
        <v>0</v>
      </c>
      <c r="AE1441" s="20">
        <f t="shared" ref="AE1441:AI1441" si="2931">AE1444+AE1447</f>
        <v>0</v>
      </c>
      <c r="AF1441" s="136">
        <f t="shared" si="2931"/>
        <v>0</v>
      </c>
      <c r="AG1441" s="20">
        <f t="shared" si="2931"/>
        <v>0</v>
      </c>
      <c r="AH1441" s="20">
        <f t="shared" si="2931"/>
        <v>0</v>
      </c>
      <c r="AI1441" s="20">
        <f t="shared" si="2931"/>
        <v>0</v>
      </c>
      <c r="AJ1441" s="19"/>
      <c r="AK1441" s="19" t="e">
        <f>#REF!-U1441</f>
        <v>#REF!</v>
      </c>
      <c r="AL1441" s="19" t="e">
        <f>#REF!-#REF!</f>
        <v>#REF!</v>
      </c>
      <c r="AM1441" s="19" t="e">
        <f>Q1441-#REF!</f>
        <v>#REF!</v>
      </c>
      <c r="AN1441" s="19" t="e">
        <f>R1441-#REF!</f>
        <v>#REF!</v>
      </c>
      <c r="AO1441" s="19" t="e">
        <f>#REF!-#REF!</f>
        <v>#REF!</v>
      </c>
      <c r="AP1441" s="223" t="e">
        <f>IF(AK1441&gt;0,AK1441/#REF!*100,"")</f>
        <v>#REF!</v>
      </c>
      <c r="AQ1441" s="223" t="e">
        <f>IF(AL1441&gt;0,AL1441/#REF!*100,"")</f>
        <v>#REF!</v>
      </c>
      <c r="AR1441" s="223" t="e">
        <f t="shared" ref="AR1441:AR1448" si="2932">IF(AM1441&gt;0,AM1441/Q1441*100,"")</f>
        <v>#REF!</v>
      </c>
      <c r="AS1441" s="223" t="e">
        <f t="shared" ref="AS1441:AS1448" si="2933">IF(AN1441&gt;0,AN1441/R1441*100,"")</f>
        <v>#REF!</v>
      </c>
      <c r="AT1441" s="223" t="e">
        <f>IF(AO1441&gt;0,AO1441/#REF!*100,"")</f>
        <v>#REF!</v>
      </c>
    </row>
    <row r="1442" spans="1:46" ht="15" hidden="1" customHeight="1" outlineLevel="1" thickBot="1">
      <c r="A1442" s="2591" t="s">
        <v>83</v>
      </c>
      <c r="B1442" s="2560" t="s">
        <v>113</v>
      </c>
      <c r="C1442" s="504" t="s">
        <v>302</v>
      </c>
      <c r="D1442" s="32"/>
      <c r="E1442" s="32"/>
      <c r="F1442" s="32"/>
      <c r="G1442" s="144"/>
      <c r="H1442" s="144"/>
      <c r="I1442" s="144"/>
      <c r="J1442" s="144"/>
      <c r="K1442" s="144"/>
      <c r="L1442" s="20">
        <f>SUM(M1442:P1442)</f>
        <v>0</v>
      </c>
      <c r="M1442" s="126"/>
      <c r="N1442" s="24"/>
      <c r="O1442" s="24"/>
      <c r="P1442" s="51"/>
      <c r="Q1442" s="756"/>
      <c r="R1442" s="756"/>
      <c r="S1442" s="756"/>
      <c r="T1442" s="756"/>
      <c r="U1442" s="20">
        <f t="shared" si="2929"/>
        <v>0</v>
      </c>
      <c r="V1442" s="136">
        <f t="shared" si="2929"/>
        <v>0</v>
      </c>
      <c r="W1442" s="20">
        <f t="shared" si="2929"/>
        <v>0</v>
      </c>
      <c r="X1442" s="20">
        <f t="shared" si="2929"/>
        <v>0</v>
      </c>
      <c r="Y1442" s="20">
        <f t="shared" si="2929"/>
        <v>0</v>
      </c>
      <c r="Z1442" s="20">
        <f>SUM(AA1442:AD1442)</f>
        <v>0</v>
      </c>
      <c r="AA1442" s="126"/>
      <c r="AB1442" s="24"/>
      <c r="AC1442" s="24"/>
      <c r="AD1442" s="51"/>
      <c r="AE1442" s="20">
        <f t="shared" ref="AE1442:AI1442" si="2934">AE1445+AE1448</f>
        <v>0</v>
      </c>
      <c r="AF1442" s="136">
        <f t="shared" si="2934"/>
        <v>0</v>
      </c>
      <c r="AG1442" s="20">
        <f t="shared" si="2934"/>
        <v>0</v>
      </c>
      <c r="AH1442" s="20">
        <f t="shared" si="2934"/>
        <v>0</v>
      </c>
      <c r="AI1442" s="20">
        <f t="shared" si="2934"/>
        <v>0</v>
      </c>
      <c r="AJ1442" s="19"/>
      <c r="AK1442" s="19" t="e">
        <f>#REF!-U1442</f>
        <v>#REF!</v>
      </c>
      <c r="AL1442" s="19" t="e">
        <f>#REF!-#REF!</f>
        <v>#REF!</v>
      </c>
      <c r="AM1442" s="19" t="e">
        <f>Q1442-#REF!</f>
        <v>#REF!</v>
      </c>
      <c r="AN1442" s="19" t="e">
        <f>R1442-#REF!</f>
        <v>#REF!</v>
      </c>
      <c r="AO1442" s="19" t="e">
        <f>#REF!-#REF!</f>
        <v>#REF!</v>
      </c>
      <c r="AP1442" s="223" t="e">
        <f>IF(AK1442&gt;0,AK1442/#REF!*100,"")</f>
        <v>#REF!</v>
      </c>
      <c r="AQ1442" s="223" t="e">
        <f>IF(AL1442&gt;0,AL1442/#REF!*100,"")</f>
        <v>#REF!</v>
      </c>
      <c r="AR1442" s="223" t="e">
        <f t="shared" si="2932"/>
        <v>#REF!</v>
      </c>
      <c r="AS1442" s="223" t="e">
        <f t="shared" si="2933"/>
        <v>#REF!</v>
      </c>
      <c r="AT1442" s="223" t="e">
        <f>IF(AO1442&gt;0,AO1442/#REF!*100,"")</f>
        <v>#REF!</v>
      </c>
    </row>
    <row r="1443" spans="1:46" ht="15" hidden="1" customHeight="1" outlineLevel="1" thickBot="1">
      <c r="A1443" s="2591"/>
      <c r="B1443" s="2560"/>
      <c r="C1443" s="504" t="s">
        <v>277</v>
      </c>
      <c r="D1443" s="32"/>
      <c r="E1443" s="32"/>
      <c r="F1443" s="32"/>
      <c r="G1443" s="144"/>
      <c r="H1443" s="144"/>
      <c r="I1443" s="144"/>
      <c r="J1443" s="144"/>
      <c r="K1443" s="144"/>
      <c r="L1443" s="20">
        <f t="shared" ref="L1443:P1443" si="2935">0.12*L1442</f>
        <v>0</v>
      </c>
      <c r="M1443" s="136">
        <f t="shared" si="2935"/>
        <v>0</v>
      </c>
      <c r="N1443" s="20">
        <f t="shared" si="2935"/>
        <v>0</v>
      </c>
      <c r="O1443" s="20">
        <f t="shared" si="2935"/>
        <v>0</v>
      </c>
      <c r="P1443" s="55">
        <f t="shared" si="2935"/>
        <v>0</v>
      </c>
      <c r="Q1443" s="756"/>
      <c r="R1443" s="756"/>
      <c r="S1443" s="756"/>
      <c r="T1443" s="756"/>
      <c r="U1443" s="67"/>
      <c r="V1443" s="126"/>
      <c r="W1443" s="24"/>
      <c r="X1443" s="24"/>
      <c r="Y1443" s="24"/>
      <c r="Z1443" s="20">
        <f t="shared" ref="Z1443:AD1443" si="2936">0.12*Z1442</f>
        <v>0</v>
      </c>
      <c r="AA1443" s="136">
        <f t="shared" si="2936"/>
        <v>0</v>
      </c>
      <c r="AB1443" s="20">
        <f t="shared" si="2936"/>
        <v>0</v>
      </c>
      <c r="AC1443" s="20">
        <f t="shared" si="2936"/>
        <v>0</v>
      </c>
      <c r="AD1443" s="55">
        <f t="shared" si="2936"/>
        <v>0</v>
      </c>
      <c r="AE1443" s="67"/>
      <c r="AF1443" s="126"/>
      <c r="AG1443" s="24"/>
      <c r="AH1443" s="24"/>
      <c r="AI1443" s="24"/>
      <c r="AJ1443" s="44"/>
      <c r="AK1443" s="19" t="e">
        <f>#REF!-U1443</f>
        <v>#REF!</v>
      </c>
      <c r="AL1443" s="19" t="e">
        <f>#REF!-#REF!</f>
        <v>#REF!</v>
      </c>
      <c r="AM1443" s="19" t="e">
        <f>Q1443-#REF!</f>
        <v>#REF!</v>
      </c>
      <c r="AN1443" s="19" t="e">
        <f>R1443-#REF!</f>
        <v>#REF!</v>
      </c>
      <c r="AO1443" s="19" t="e">
        <f>#REF!-#REF!</f>
        <v>#REF!</v>
      </c>
      <c r="AP1443" s="223" t="e">
        <f>IF(AK1443&gt;0,AK1443/#REF!*100,"")</f>
        <v>#REF!</v>
      </c>
      <c r="AQ1443" s="223" t="e">
        <f>IF(AL1443&gt;0,AL1443/#REF!*100,"")</f>
        <v>#REF!</v>
      </c>
      <c r="AR1443" s="223" t="e">
        <f t="shared" si="2932"/>
        <v>#REF!</v>
      </c>
      <c r="AS1443" s="223" t="e">
        <f t="shared" si="2933"/>
        <v>#REF!</v>
      </c>
      <c r="AT1443" s="223" t="e">
        <f>IF(AO1443&gt;0,AO1443/#REF!*100,"")</f>
        <v>#REF!</v>
      </c>
    </row>
    <row r="1444" spans="1:46" ht="15" hidden="1" customHeight="1" outlineLevel="1" thickBot="1">
      <c r="A1444" s="2584"/>
      <c r="B1444" s="2560"/>
      <c r="C1444" s="504" t="s">
        <v>305</v>
      </c>
      <c r="D1444" s="32"/>
      <c r="E1444" s="32"/>
      <c r="F1444" s="32"/>
      <c r="G1444" s="144"/>
      <c r="H1444" s="144"/>
      <c r="I1444" s="144"/>
      <c r="J1444" s="144"/>
      <c r="K1444" s="144"/>
      <c r="L1444" s="20">
        <f>SUM(M1444:P1444)</f>
        <v>0</v>
      </c>
      <c r="M1444" s="126"/>
      <c r="N1444" s="24"/>
      <c r="O1444" s="24"/>
      <c r="P1444" s="51"/>
      <c r="Q1444" s="756"/>
      <c r="R1444" s="756"/>
      <c r="S1444" s="756"/>
      <c r="T1444" s="756"/>
      <c r="U1444" s="20">
        <f t="shared" ref="U1444" si="2937">1.154*U1443/1000</f>
        <v>0</v>
      </c>
      <c r="V1444" s="136">
        <f>1.154*V1443/1000</f>
        <v>0</v>
      </c>
      <c r="W1444" s="20">
        <f>1.154*W1443/1000</f>
        <v>0</v>
      </c>
      <c r="X1444" s="20">
        <f>1.154*X1443/1000</f>
        <v>0</v>
      </c>
      <c r="Y1444" s="20">
        <f>1.154*Y1443/1000</f>
        <v>0</v>
      </c>
      <c r="Z1444" s="20">
        <f>SUM(AA1444:AD1444)</f>
        <v>0</v>
      </c>
      <c r="AA1444" s="126"/>
      <c r="AB1444" s="24"/>
      <c r="AC1444" s="24"/>
      <c r="AD1444" s="51"/>
      <c r="AE1444" s="20">
        <f t="shared" ref="AE1444" si="2938">1.154*AE1443/1000</f>
        <v>0</v>
      </c>
      <c r="AF1444" s="136">
        <f>1.154*AF1443/1000</f>
        <v>0</v>
      </c>
      <c r="AG1444" s="20">
        <f>1.154*AG1443/1000</f>
        <v>0</v>
      </c>
      <c r="AH1444" s="20">
        <f>1.154*AH1443/1000</f>
        <v>0</v>
      </c>
      <c r="AI1444" s="20">
        <f>1.154*AI1443/1000</f>
        <v>0</v>
      </c>
      <c r="AJ1444" s="19"/>
      <c r="AK1444" s="19" t="e">
        <f>#REF!-U1444</f>
        <v>#REF!</v>
      </c>
      <c r="AL1444" s="19" t="e">
        <f>#REF!-#REF!</f>
        <v>#REF!</v>
      </c>
      <c r="AM1444" s="19" t="e">
        <f>Q1444-#REF!</f>
        <v>#REF!</v>
      </c>
      <c r="AN1444" s="19" t="e">
        <f>R1444-#REF!</f>
        <v>#REF!</v>
      </c>
      <c r="AO1444" s="19" t="e">
        <f>#REF!-#REF!</f>
        <v>#REF!</v>
      </c>
      <c r="AP1444" s="223" t="e">
        <f>IF(AK1444&gt;0,AK1444/#REF!*100,"")</f>
        <v>#REF!</v>
      </c>
      <c r="AQ1444" s="223" t="e">
        <f>IF(AL1444&gt;0,AL1444/#REF!*100,"")</f>
        <v>#REF!</v>
      </c>
      <c r="AR1444" s="223" t="e">
        <f t="shared" si="2932"/>
        <v>#REF!</v>
      </c>
      <c r="AS1444" s="223" t="e">
        <f t="shared" si="2933"/>
        <v>#REF!</v>
      </c>
      <c r="AT1444" s="223" t="e">
        <f>IF(AO1444&gt;0,AO1444/#REF!*100,"")</f>
        <v>#REF!</v>
      </c>
    </row>
    <row r="1445" spans="1:46" ht="15" hidden="1" customHeight="1" outlineLevel="1" thickBot="1">
      <c r="A1445" s="2584"/>
      <c r="B1445" s="2560"/>
      <c r="C1445" s="504" t="s">
        <v>304</v>
      </c>
      <c r="D1445" s="32"/>
      <c r="E1445" s="32"/>
      <c r="F1445" s="32"/>
      <c r="G1445" s="144"/>
      <c r="H1445" s="144"/>
      <c r="I1445" s="144"/>
      <c r="J1445" s="144"/>
      <c r="K1445" s="144"/>
      <c r="L1445" s="33"/>
      <c r="M1445" s="126"/>
      <c r="N1445" s="24"/>
      <c r="O1445" s="24"/>
      <c r="P1445" s="51"/>
      <c r="Q1445" s="756"/>
      <c r="R1445" s="756"/>
      <c r="S1445" s="756"/>
      <c r="T1445" s="756"/>
      <c r="U1445" s="67"/>
      <c r="V1445" s="126"/>
      <c r="W1445" s="24"/>
      <c r="X1445" s="24"/>
      <c r="Y1445" s="24"/>
      <c r="Z1445" s="33"/>
      <c r="AA1445" s="126"/>
      <c r="AB1445" s="24"/>
      <c r="AC1445" s="24"/>
      <c r="AD1445" s="51"/>
      <c r="AE1445" s="67"/>
      <c r="AF1445" s="126"/>
      <c r="AG1445" s="24"/>
      <c r="AH1445" s="24"/>
      <c r="AI1445" s="24"/>
      <c r="AJ1445" s="44"/>
      <c r="AK1445" s="19" t="e">
        <f>#REF!-U1445</f>
        <v>#REF!</v>
      </c>
      <c r="AL1445" s="19" t="e">
        <f>#REF!-#REF!</f>
        <v>#REF!</v>
      </c>
      <c r="AM1445" s="19" t="e">
        <f>Q1445-#REF!</f>
        <v>#REF!</v>
      </c>
      <c r="AN1445" s="19" t="e">
        <f>R1445-#REF!</f>
        <v>#REF!</v>
      </c>
      <c r="AO1445" s="19" t="e">
        <f>#REF!-#REF!</f>
        <v>#REF!</v>
      </c>
      <c r="AP1445" s="223" t="e">
        <f>IF(AK1445&gt;0,AK1445/#REF!*100,"")</f>
        <v>#REF!</v>
      </c>
      <c r="AQ1445" s="223" t="e">
        <f>IF(AL1445&gt;0,AL1445/#REF!*100,"")</f>
        <v>#REF!</v>
      </c>
      <c r="AR1445" s="223" t="e">
        <f t="shared" si="2932"/>
        <v>#REF!</v>
      </c>
      <c r="AS1445" s="223" t="e">
        <f t="shared" si="2933"/>
        <v>#REF!</v>
      </c>
      <c r="AT1445" s="223" t="e">
        <f>IF(AO1445&gt;0,AO1445/#REF!*100,"")</f>
        <v>#REF!</v>
      </c>
    </row>
    <row r="1446" spans="1:46" ht="15" hidden="1" customHeight="1" outlineLevel="1" thickBot="1">
      <c r="A1446" s="2584" t="s">
        <v>84</v>
      </c>
      <c r="B1446" s="2560" t="s">
        <v>122</v>
      </c>
      <c r="C1446" s="504" t="s">
        <v>14</v>
      </c>
      <c r="D1446" s="32"/>
      <c r="E1446" s="32"/>
      <c r="F1446" s="32"/>
      <c r="G1446" s="144"/>
      <c r="H1446" s="144"/>
      <c r="I1446" s="144"/>
      <c r="J1446" s="144"/>
      <c r="K1446" s="144"/>
      <c r="L1446" s="20">
        <f>SUM(M1446:P1446)</f>
        <v>0</v>
      </c>
      <c r="M1446" s="126"/>
      <c r="N1446" s="24"/>
      <c r="O1446" s="24"/>
      <c r="P1446" s="51"/>
      <c r="Q1446" s="756"/>
      <c r="R1446" s="756"/>
      <c r="S1446" s="756"/>
      <c r="T1446" s="756"/>
      <c r="U1446" s="67"/>
      <c r="V1446" s="126"/>
      <c r="W1446" s="24"/>
      <c r="X1446" s="24"/>
      <c r="Y1446" s="24"/>
      <c r="Z1446" s="20">
        <f>SUM(AA1446:AD1446)</f>
        <v>0</v>
      </c>
      <c r="AA1446" s="126"/>
      <c r="AB1446" s="24"/>
      <c r="AC1446" s="24"/>
      <c r="AD1446" s="51"/>
      <c r="AE1446" s="67"/>
      <c r="AF1446" s="126"/>
      <c r="AG1446" s="24"/>
      <c r="AH1446" s="24"/>
      <c r="AI1446" s="24"/>
      <c r="AJ1446" s="44"/>
      <c r="AK1446" s="19" t="e">
        <f>#REF!-U1446</f>
        <v>#REF!</v>
      </c>
      <c r="AL1446" s="19" t="e">
        <f>#REF!-#REF!</f>
        <v>#REF!</v>
      </c>
      <c r="AM1446" s="19" t="e">
        <f>Q1446-#REF!</f>
        <v>#REF!</v>
      </c>
      <c r="AN1446" s="19" t="e">
        <f>R1446-#REF!</f>
        <v>#REF!</v>
      </c>
      <c r="AO1446" s="19" t="e">
        <f>#REF!-#REF!</f>
        <v>#REF!</v>
      </c>
      <c r="AP1446" s="223" t="e">
        <f>IF(AK1446&gt;0,AK1446/#REF!*100,"")</f>
        <v>#REF!</v>
      </c>
      <c r="AQ1446" s="223" t="e">
        <f>IF(AL1446&gt;0,AL1446/#REF!*100,"")</f>
        <v>#REF!</v>
      </c>
      <c r="AR1446" s="223" t="e">
        <f t="shared" si="2932"/>
        <v>#REF!</v>
      </c>
      <c r="AS1446" s="223" t="e">
        <f t="shared" si="2933"/>
        <v>#REF!</v>
      </c>
      <c r="AT1446" s="223" t="e">
        <f>IF(AO1446&gt;0,AO1446/#REF!*100,"")</f>
        <v>#REF!</v>
      </c>
    </row>
    <row r="1447" spans="1:46" ht="15" hidden="1" customHeight="1" outlineLevel="1" thickBot="1">
      <c r="A1447" s="2584"/>
      <c r="B1447" s="2560"/>
      <c r="C1447" s="504" t="s">
        <v>277</v>
      </c>
      <c r="D1447" s="32"/>
      <c r="E1447" s="32"/>
      <c r="F1447" s="32"/>
      <c r="G1447" s="144"/>
      <c r="H1447" s="144"/>
      <c r="I1447" s="144"/>
      <c r="J1447" s="144"/>
      <c r="K1447" s="144"/>
      <c r="L1447" s="20">
        <f t="shared" ref="L1447:P1447" si="2939">0.1429*L1446/1000</f>
        <v>0</v>
      </c>
      <c r="M1447" s="136">
        <f t="shared" si="2939"/>
        <v>0</v>
      </c>
      <c r="N1447" s="20">
        <f t="shared" si="2939"/>
        <v>0</v>
      </c>
      <c r="O1447" s="20">
        <f t="shared" si="2939"/>
        <v>0</v>
      </c>
      <c r="P1447" s="55">
        <f t="shared" si="2939"/>
        <v>0</v>
      </c>
      <c r="Q1447" s="756"/>
      <c r="R1447" s="756"/>
      <c r="S1447" s="756"/>
      <c r="T1447" s="756"/>
      <c r="U1447" s="20">
        <f t="shared" ref="U1447" si="2940">0.12*U1446</f>
        <v>0</v>
      </c>
      <c r="V1447" s="136">
        <f>0.12*V1446</f>
        <v>0</v>
      </c>
      <c r="W1447" s="20">
        <f>0.12*W1446</f>
        <v>0</v>
      </c>
      <c r="X1447" s="20">
        <f>0.12*X1446</f>
        <v>0</v>
      </c>
      <c r="Y1447" s="20">
        <f>0.12*Y1446</f>
        <v>0</v>
      </c>
      <c r="Z1447" s="20">
        <f t="shared" ref="Z1447:AD1447" si="2941">0.1429*Z1446/1000</f>
        <v>0</v>
      </c>
      <c r="AA1447" s="136">
        <f t="shared" si="2941"/>
        <v>0</v>
      </c>
      <c r="AB1447" s="20">
        <f t="shared" si="2941"/>
        <v>0</v>
      </c>
      <c r="AC1447" s="20">
        <f t="shared" si="2941"/>
        <v>0</v>
      </c>
      <c r="AD1447" s="55">
        <f t="shared" si="2941"/>
        <v>0</v>
      </c>
      <c r="AE1447" s="20">
        <f t="shared" ref="AE1447" si="2942">0.12*AE1446</f>
        <v>0</v>
      </c>
      <c r="AF1447" s="136">
        <f>0.12*AF1446</f>
        <v>0</v>
      </c>
      <c r="AG1447" s="20">
        <f>0.12*AG1446</f>
        <v>0</v>
      </c>
      <c r="AH1447" s="20">
        <f>0.12*AH1446</f>
        <v>0</v>
      </c>
      <c r="AI1447" s="20">
        <f>0.12*AI1446</f>
        <v>0</v>
      </c>
      <c r="AJ1447" s="19"/>
      <c r="AK1447" s="19" t="e">
        <f>#REF!-U1447</f>
        <v>#REF!</v>
      </c>
      <c r="AL1447" s="19" t="e">
        <f>#REF!-#REF!</f>
        <v>#REF!</v>
      </c>
      <c r="AM1447" s="19" t="e">
        <f>Q1447-#REF!</f>
        <v>#REF!</v>
      </c>
      <c r="AN1447" s="19" t="e">
        <f>R1447-#REF!</f>
        <v>#REF!</v>
      </c>
      <c r="AO1447" s="19" t="e">
        <f>#REF!-#REF!</f>
        <v>#REF!</v>
      </c>
      <c r="AP1447" s="223" t="e">
        <f>IF(AK1447&gt;0,AK1447/#REF!*100,"")</f>
        <v>#REF!</v>
      </c>
      <c r="AQ1447" s="223" t="e">
        <f>IF(AL1447&gt;0,AL1447/#REF!*100,"")</f>
        <v>#REF!</v>
      </c>
      <c r="AR1447" s="223" t="e">
        <f t="shared" si="2932"/>
        <v>#REF!</v>
      </c>
      <c r="AS1447" s="223" t="e">
        <f t="shared" si="2933"/>
        <v>#REF!</v>
      </c>
      <c r="AT1447" s="223" t="e">
        <f>IF(AO1447&gt;0,AO1447/#REF!*100,"")</f>
        <v>#REF!</v>
      </c>
    </row>
    <row r="1448" spans="1:46" ht="15" hidden="1" customHeight="1" outlineLevel="1" thickBot="1">
      <c r="A1448" s="2584"/>
      <c r="B1448" s="2560"/>
      <c r="C1448" s="504" t="s">
        <v>305</v>
      </c>
      <c r="D1448" s="32"/>
      <c r="E1448" s="32"/>
      <c r="F1448" s="32"/>
      <c r="G1448" s="144"/>
      <c r="H1448" s="144"/>
      <c r="I1448" s="144"/>
      <c r="J1448" s="144"/>
      <c r="K1448" s="144"/>
      <c r="L1448" s="20">
        <f>SUM(M1448:P1448)</f>
        <v>0</v>
      </c>
      <c r="M1448" s="126"/>
      <c r="N1448" s="24"/>
      <c r="O1448" s="24"/>
      <c r="P1448" s="51"/>
      <c r="Q1448" s="756"/>
      <c r="R1448" s="756"/>
      <c r="S1448" s="756"/>
      <c r="T1448" s="756"/>
      <c r="U1448" s="67"/>
      <c r="V1448" s="126"/>
      <c r="W1448" s="24"/>
      <c r="X1448" s="24"/>
      <c r="Y1448" s="24"/>
      <c r="Z1448" s="20">
        <f>SUM(AA1448:AD1448)</f>
        <v>0</v>
      </c>
      <c r="AA1448" s="126"/>
      <c r="AB1448" s="24"/>
      <c r="AC1448" s="24"/>
      <c r="AD1448" s="51"/>
      <c r="AE1448" s="67"/>
      <c r="AF1448" s="126"/>
      <c r="AG1448" s="24"/>
      <c r="AH1448" s="24"/>
      <c r="AI1448" s="24"/>
      <c r="AJ1448" s="44"/>
      <c r="AK1448" s="19" t="e">
        <f>#REF!-U1448</f>
        <v>#REF!</v>
      </c>
      <c r="AL1448" s="19" t="e">
        <f>#REF!-#REF!</f>
        <v>#REF!</v>
      </c>
      <c r="AM1448" s="19" t="e">
        <f>Q1448-#REF!</f>
        <v>#REF!</v>
      </c>
      <c r="AN1448" s="19" t="e">
        <f>R1448-#REF!</f>
        <v>#REF!</v>
      </c>
      <c r="AO1448" s="19" t="e">
        <f>#REF!-#REF!</f>
        <v>#REF!</v>
      </c>
      <c r="AP1448" s="223" t="e">
        <f>IF(AK1448&gt;0,AK1448/#REF!*100,"")</f>
        <v>#REF!</v>
      </c>
      <c r="AQ1448" s="223" t="e">
        <f>IF(AL1448&gt;0,AL1448/#REF!*100,"")</f>
        <v>#REF!</v>
      </c>
      <c r="AR1448" s="223" t="e">
        <f t="shared" si="2932"/>
        <v>#REF!</v>
      </c>
      <c r="AS1448" s="223" t="e">
        <f t="shared" si="2933"/>
        <v>#REF!</v>
      </c>
      <c r="AT1448" s="223" t="e">
        <f>IF(AO1448&gt;0,AO1448/#REF!*100,"")</f>
        <v>#REF!</v>
      </c>
    </row>
    <row r="1449" spans="1:46" ht="15" hidden="1" customHeight="1" outlineLevel="1" thickBot="1">
      <c r="A1449" s="2584"/>
      <c r="B1449" s="2560"/>
      <c r="C1449" s="504" t="s">
        <v>274</v>
      </c>
      <c r="D1449" s="32"/>
      <c r="E1449" s="32"/>
      <c r="F1449" s="32"/>
      <c r="G1449" s="144"/>
      <c r="H1449" s="144"/>
      <c r="I1449" s="144"/>
      <c r="J1449" s="144"/>
      <c r="K1449" s="144"/>
      <c r="L1449" s="33"/>
      <c r="M1449" s="126"/>
      <c r="N1449" s="24"/>
      <c r="O1449" s="24"/>
      <c r="P1449" s="51"/>
      <c r="Q1449" s="756"/>
      <c r="R1449" s="756"/>
      <c r="S1449" s="756"/>
      <c r="T1449" s="756"/>
      <c r="V1449" s="1"/>
      <c r="Z1449" s="33"/>
      <c r="AA1449" s="126"/>
      <c r="AB1449" s="24"/>
      <c r="AC1449" s="24"/>
      <c r="AD1449" s="51"/>
      <c r="AF1449" s="1"/>
    </row>
    <row r="1450" spans="1:46" ht="17.25" hidden="1" customHeight="1" outlineLevel="1" thickBot="1">
      <c r="A1450" s="2584" t="s">
        <v>85</v>
      </c>
      <c r="B1450" s="2560" t="s">
        <v>123</v>
      </c>
      <c r="C1450" s="504" t="s">
        <v>272</v>
      </c>
      <c r="D1450" s="32"/>
      <c r="E1450" s="32"/>
      <c r="F1450" s="32"/>
      <c r="G1450" s="144"/>
      <c r="H1450" s="144"/>
      <c r="I1450" s="144"/>
      <c r="J1450" s="144"/>
      <c r="K1450" s="144"/>
      <c r="L1450" s="20">
        <f>SUM(M1450:P1450)</f>
        <v>0</v>
      </c>
      <c r="M1450" s="126"/>
      <c r="N1450" s="24"/>
      <c r="O1450" s="24"/>
      <c r="P1450" s="51"/>
      <c r="Q1450" s="756"/>
      <c r="R1450" s="756"/>
      <c r="S1450" s="756"/>
      <c r="T1450" s="756"/>
      <c r="U1450" s="102"/>
      <c r="V1450" s="168"/>
      <c r="W1450" s="44"/>
      <c r="X1450" s="44"/>
      <c r="Y1450" s="44"/>
      <c r="Z1450" s="20">
        <f>SUM(AA1450:AD1450)</f>
        <v>0</v>
      </c>
      <c r="AA1450" s="126"/>
      <c r="AB1450" s="24"/>
      <c r="AC1450" s="24"/>
      <c r="AD1450" s="51"/>
      <c r="AE1450" s="102"/>
      <c r="AF1450" s="168"/>
      <c r="AG1450" s="44"/>
      <c r="AH1450" s="44"/>
      <c r="AI1450" s="44"/>
      <c r="AJ1450" s="44"/>
      <c r="AK1450" s="19" t="e">
        <f>#REF!-U1450</f>
        <v>#REF!</v>
      </c>
      <c r="AL1450" s="19" t="e">
        <f>#REF!-#REF!</f>
        <v>#REF!</v>
      </c>
      <c r="AM1450" s="19" t="e">
        <f>Q1450-#REF!</f>
        <v>#REF!</v>
      </c>
      <c r="AN1450" s="19" t="e">
        <f>R1450-#REF!</f>
        <v>#REF!</v>
      </c>
      <c r="AO1450" s="19" t="e">
        <f>#REF!-#REF!</f>
        <v>#REF!</v>
      </c>
      <c r="AP1450" s="223" t="e">
        <f>IF(AK1450&gt;0,AK1450/#REF!*100,"")</f>
        <v>#REF!</v>
      </c>
      <c r="AQ1450" s="223" t="e">
        <f>IF(AL1450&gt;0,AL1450/#REF!*100,"")</f>
        <v>#REF!</v>
      </c>
      <c r="AR1450" s="223" t="e">
        <f t="shared" ref="AR1450:AR1481" si="2943">IF(AM1450&gt;0,AM1450/Q1450*100,"")</f>
        <v>#REF!</v>
      </c>
      <c r="AS1450" s="223" t="e">
        <f t="shared" ref="AS1450:AS1481" si="2944">IF(AN1450&gt;0,AN1450/R1450*100,"")</f>
        <v>#REF!</v>
      </c>
      <c r="AT1450" s="223" t="e">
        <f>IF(AO1450&gt;0,AO1450/#REF!*100,"")</f>
        <v>#REF!</v>
      </c>
    </row>
    <row r="1451" spans="1:46" ht="15" hidden="1" customHeight="1" outlineLevel="1" thickBot="1">
      <c r="A1451" s="2584"/>
      <c r="B1451" s="2560"/>
      <c r="C1451" s="504" t="s">
        <v>277</v>
      </c>
      <c r="D1451" s="32"/>
      <c r="E1451" s="32"/>
      <c r="F1451" s="32"/>
      <c r="G1451" s="144"/>
      <c r="H1451" s="144"/>
      <c r="I1451" s="144"/>
      <c r="J1451" s="144"/>
      <c r="K1451" s="144"/>
      <c r="L1451" s="20">
        <f t="shared" ref="L1451:P1451" si="2945">1.154*L1450/1000</f>
        <v>0</v>
      </c>
      <c r="M1451" s="136">
        <f t="shared" si="2945"/>
        <v>0</v>
      </c>
      <c r="N1451" s="20">
        <f t="shared" si="2945"/>
        <v>0</v>
      </c>
      <c r="O1451" s="20">
        <f t="shared" si="2945"/>
        <v>0</v>
      </c>
      <c r="P1451" s="55">
        <f t="shared" si="2945"/>
        <v>0</v>
      </c>
      <c r="Q1451" s="756"/>
      <c r="R1451" s="756"/>
      <c r="S1451" s="756"/>
      <c r="T1451" s="756"/>
      <c r="U1451" s="67"/>
      <c r="V1451" s="126"/>
      <c r="W1451" s="24"/>
      <c r="X1451" s="24"/>
      <c r="Y1451" s="24"/>
      <c r="Z1451" s="20">
        <f t="shared" ref="Z1451:AD1451" si="2946">1.154*Z1450/1000</f>
        <v>0</v>
      </c>
      <c r="AA1451" s="136">
        <f t="shared" si="2946"/>
        <v>0</v>
      </c>
      <c r="AB1451" s="20">
        <f t="shared" si="2946"/>
        <v>0</v>
      </c>
      <c r="AC1451" s="20">
        <f t="shared" si="2946"/>
        <v>0</v>
      </c>
      <c r="AD1451" s="55">
        <f t="shared" si="2946"/>
        <v>0</v>
      </c>
      <c r="AE1451" s="67"/>
      <c r="AF1451" s="126"/>
      <c r="AG1451" s="24"/>
      <c r="AH1451" s="24"/>
      <c r="AI1451" s="24"/>
      <c r="AJ1451" s="44"/>
      <c r="AK1451" s="19" t="e">
        <f>#REF!-U1451</f>
        <v>#REF!</v>
      </c>
      <c r="AL1451" s="19" t="e">
        <f>#REF!-#REF!</f>
        <v>#REF!</v>
      </c>
      <c r="AM1451" s="19" t="e">
        <f>Q1451-#REF!</f>
        <v>#REF!</v>
      </c>
      <c r="AN1451" s="19" t="e">
        <f>R1451-#REF!</f>
        <v>#REF!</v>
      </c>
      <c r="AO1451" s="19" t="e">
        <f>#REF!-#REF!</f>
        <v>#REF!</v>
      </c>
      <c r="AP1451" s="223" t="e">
        <f>IF(AK1451&gt;0,AK1451/#REF!*100,"")</f>
        <v>#REF!</v>
      </c>
      <c r="AQ1451" s="223" t="e">
        <f>IF(AL1451&gt;0,AL1451/#REF!*100,"")</f>
        <v>#REF!</v>
      </c>
      <c r="AR1451" s="223" t="e">
        <f t="shared" si="2943"/>
        <v>#REF!</v>
      </c>
      <c r="AS1451" s="223" t="e">
        <f t="shared" si="2944"/>
        <v>#REF!</v>
      </c>
      <c r="AT1451" s="223" t="e">
        <f>IF(AO1451&gt;0,AO1451/#REF!*100,"")</f>
        <v>#REF!</v>
      </c>
    </row>
    <row r="1452" spans="1:46" ht="15" hidden="1" customHeight="1" outlineLevel="1" thickBot="1">
      <c r="A1452" s="2584"/>
      <c r="B1452" s="2560"/>
      <c r="C1452" s="504" t="s">
        <v>305</v>
      </c>
      <c r="D1452" s="32"/>
      <c r="E1452" s="32"/>
      <c r="F1452" s="32"/>
      <c r="G1452" s="144"/>
      <c r="H1452" s="144"/>
      <c r="I1452" s="144"/>
      <c r="J1452" s="144"/>
      <c r="K1452" s="144"/>
      <c r="L1452" s="20">
        <f t="shared" ref="L1452:L1457" si="2947">SUM(M1452:P1452)</f>
        <v>0</v>
      </c>
      <c r="M1452" s="126"/>
      <c r="N1452" s="24"/>
      <c r="O1452" s="24"/>
      <c r="P1452" s="51"/>
      <c r="Q1452" s="756"/>
      <c r="R1452" s="756"/>
      <c r="S1452" s="756"/>
      <c r="T1452" s="756"/>
      <c r="U1452" s="67"/>
      <c r="V1452" s="126"/>
      <c r="W1452" s="24"/>
      <c r="X1452" s="24"/>
      <c r="Y1452" s="24"/>
      <c r="Z1452" s="20">
        <f t="shared" ref="Z1452:Z1457" si="2948">SUM(AA1452:AD1452)</f>
        <v>0</v>
      </c>
      <c r="AA1452" s="126"/>
      <c r="AB1452" s="24"/>
      <c r="AC1452" s="24"/>
      <c r="AD1452" s="51"/>
      <c r="AE1452" s="67"/>
      <c r="AF1452" s="126"/>
      <c r="AG1452" s="24"/>
      <c r="AH1452" s="24"/>
      <c r="AI1452" s="24"/>
      <c r="AJ1452" s="44"/>
      <c r="AK1452" s="19" t="e">
        <f>#REF!-U1452</f>
        <v>#REF!</v>
      </c>
      <c r="AL1452" s="19" t="e">
        <f>#REF!-#REF!</f>
        <v>#REF!</v>
      </c>
      <c r="AM1452" s="19" t="e">
        <f>Q1452-#REF!</f>
        <v>#REF!</v>
      </c>
      <c r="AN1452" s="19" t="e">
        <f>R1452-#REF!</f>
        <v>#REF!</v>
      </c>
      <c r="AO1452" s="19" t="e">
        <f>#REF!-#REF!</f>
        <v>#REF!</v>
      </c>
      <c r="AP1452" s="223" t="e">
        <f>IF(AK1452&gt;0,AK1452/#REF!*100,"")</f>
        <v>#REF!</v>
      </c>
      <c r="AQ1452" s="223" t="e">
        <f>IF(AL1452&gt;0,AL1452/#REF!*100,"")</f>
        <v>#REF!</v>
      </c>
      <c r="AR1452" s="223" t="e">
        <f t="shared" si="2943"/>
        <v>#REF!</v>
      </c>
      <c r="AS1452" s="223" t="e">
        <f t="shared" si="2944"/>
        <v>#REF!</v>
      </c>
      <c r="AT1452" s="223" t="e">
        <f>IF(AO1452&gt;0,AO1452/#REF!*100,"")</f>
        <v>#REF!</v>
      </c>
    </row>
    <row r="1453" spans="1:46" ht="17.25" hidden="1" customHeight="1" outlineLevel="1" thickBot="1">
      <c r="A1453" s="2584" t="s">
        <v>86</v>
      </c>
      <c r="B1453" s="2560" t="s">
        <v>144</v>
      </c>
      <c r="C1453" s="504" t="s">
        <v>273</v>
      </c>
      <c r="D1453" s="32"/>
      <c r="E1453" s="32"/>
      <c r="F1453" s="32"/>
      <c r="G1453" s="144"/>
      <c r="H1453" s="144"/>
      <c r="I1453" s="144"/>
      <c r="J1453" s="144"/>
      <c r="K1453" s="144"/>
      <c r="L1453" s="20">
        <f t="shared" si="2947"/>
        <v>0</v>
      </c>
      <c r="M1453" s="126"/>
      <c r="N1453" s="24"/>
      <c r="O1453" s="24"/>
      <c r="P1453" s="51"/>
      <c r="Q1453" s="756"/>
      <c r="R1453" s="756"/>
      <c r="S1453" s="756"/>
      <c r="T1453" s="756"/>
      <c r="U1453" s="67"/>
      <c r="V1453" s="126"/>
      <c r="W1453" s="24"/>
      <c r="X1453" s="24"/>
      <c r="Y1453" s="24"/>
      <c r="Z1453" s="20">
        <f t="shared" si="2948"/>
        <v>0</v>
      </c>
      <c r="AA1453" s="126"/>
      <c r="AB1453" s="24"/>
      <c r="AC1453" s="24"/>
      <c r="AD1453" s="51"/>
      <c r="AE1453" s="67"/>
      <c r="AF1453" s="126"/>
      <c r="AG1453" s="24"/>
      <c r="AH1453" s="24"/>
      <c r="AI1453" s="24"/>
      <c r="AJ1453" s="44"/>
      <c r="AK1453" s="19" t="e">
        <f>#REF!-U1453</f>
        <v>#REF!</v>
      </c>
      <c r="AL1453" s="19" t="e">
        <f>#REF!-#REF!</f>
        <v>#REF!</v>
      </c>
      <c r="AM1453" s="19" t="e">
        <f>Q1453-#REF!</f>
        <v>#REF!</v>
      </c>
      <c r="AN1453" s="19" t="e">
        <f>R1453-#REF!</f>
        <v>#REF!</v>
      </c>
      <c r="AO1453" s="19" t="e">
        <f>#REF!-#REF!</f>
        <v>#REF!</v>
      </c>
      <c r="AP1453" s="223" t="e">
        <f>IF(AK1453&gt;0,AK1453/#REF!*100,"")</f>
        <v>#REF!</v>
      </c>
      <c r="AQ1453" s="223" t="e">
        <f>IF(AL1453&gt;0,AL1453/#REF!*100,"")</f>
        <v>#REF!</v>
      </c>
      <c r="AR1453" s="223" t="e">
        <f t="shared" si="2943"/>
        <v>#REF!</v>
      </c>
      <c r="AS1453" s="223" t="e">
        <f t="shared" si="2944"/>
        <v>#REF!</v>
      </c>
      <c r="AT1453" s="223" t="e">
        <f>IF(AO1453&gt;0,AO1453/#REF!*100,"")</f>
        <v>#REF!</v>
      </c>
    </row>
    <row r="1454" spans="1:46" ht="15" hidden="1" customHeight="1" outlineLevel="1" thickBot="1">
      <c r="A1454" s="2584"/>
      <c r="B1454" s="2560"/>
      <c r="C1454" s="504" t="s">
        <v>278</v>
      </c>
      <c r="D1454" s="32"/>
      <c r="E1454" s="32"/>
      <c r="F1454" s="32"/>
      <c r="G1454" s="144"/>
      <c r="H1454" s="144"/>
      <c r="I1454" s="144"/>
      <c r="J1454" s="144"/>
      <c r="K1454" s="144"/>
      <c r="L1454" s="20">
        <f t="shared" si="2947"/>
        <v>0</v>
      </c>
      <c r="M1454" s="126"/>
      <c r="N1454" s="24"/>
      <c r="O1454" s="24"/>
      <c r="P1454" s="51"/>
      <c r="Q1454" s="756"/>
      <c r="R1454" s="756"/>
      <c r="S1454" s="756"/>
      <c r="T1454" s="756"/>
      <c r="U1454" s="67"/>
      <c r="V1454" s="126"/>
      <c r="W1454" s="24"/>
      <c r="X1454" s="24"/>
      <c r="Y1454" s="24"/>
      <c r="Z1454" s="20">
        <f t="shared" si="2948"/>
        <v>0</v>
      </c>
      <c r="AA1454" s="126"/>
      <c r="AB1454" s="24"/>
      <c r="AC1454" s="24"/>
      <c r="AD1454" s="51"/>
      <c r="AE1454" s="67"/>
      <c r="AF1454" s="126"/>
      <c r="AG1454" s="24"/>
      <c r="AH1454" s="24"/>
      <c r="AI1454" s="24"/>
      <c r="AJ1454" s="44"/>
      <c r="AK1454" s="19" t="e">
        <f>#REF!-U1454</f>
        <v>#REF!</v>
      </c>
      <c r="AL1454" s="19" t="e">
        <f>#REF!-#REF!</f>
        <v>#REF!</v>
      </c>
      <c r="AM1454" s="19" t="e">
        <f>Q1454-#REF!</f>
        <v>#REF!</v>
      </c>
      <c r="AN1454" s="19" t="e">
        <f>R1454-#REF!</f>
        <v>#REF!</v>
      </c>
      <c r="AO1454" s="19" t="e">
        <f>#REF!-#REF!</f>
        <v>#REF!</v>
      </c>
      <c r="AP1454" s="223" t="e">
        <f>IF(AK1454&gt;0,AK1454/#REF!*100,"")</f>
        <v>#REF!</v>
      </c>
      <c r="AQ1454" s="223" t="e">
        <f>IF(AL1454&gt;0,AL1454/#REF!*100,"")</f>
        <v>#REF!</v>
      </c>
      <c r="AR1454" s="223" t="e">
        <f t="shared" si="2943"/>
        <v>#REF!</v>
      </c>
      <c r="AS1454" s="223" t="e">
        <f t="shared" si="2944"/>
        <v>#REF!</v>
      </c>
      <c r="AT1454" s="223" t="e">
        <f>IF(AO1454&gt;0,AO1454/#REF!*100,"")</f>
        <v>#REF!</v>
      </c>
    </row>
    <row r="1455" spans="1:46" ht="15" hidden="1" customHeight="1" outlineLevel="1" thickBot="1">
      <c r="A1455" s="2584"/>
      <c r="B1455" s="2560"/>
      <c r="C1455" s="504" t="s">
        <v>156</v>
      </c>
      <c r="D1455" s="32"/>
      <c r="E1455" s="32"/>
      <c r="F1455" s="32"/>
      <c r="G1455" s="144"/>
      <c r="H1455" s="144"/>
      <c r="I1455" s="144"/>
      <c r="J1455" s="144"/>
      <c r="K1455" s="144"/>
      <c r="L1455" s="20">
        <f t="shared" si="2947"/>
        <v>0</v>
      </c>
      <c r="M1455" s="126"/>
      <c r="N1455" s="24"/>
      <c r="O1455" s="24"/>
      <c r="P1455" s="51"/>
      <c r="Q1455" s="756"/>
      <c r="R1455" s="756"/>
      <c r="S1455" s="756"/>
      <c r="T1455" s="756"/>
      <c r="U1455" s="67"/>
      <c r="V1455" s="126"/>
      <c r="W1455" s="24"/>
      <c r="X1455" s="24"/>
      <c r="Y1455" s="24"/>
      <c r="Z1455" s="20">
        <f t="shared" si="2948"/>
        <v>0</v>
      </c>
      <c r="AA1455" s="126"/>
      <c r="AB1455" s="24"/>
      <c r="AC1455" s="24"/>
      <c r="AD1455" s="51"/>
      <c r="AE1455" s="67"/>
      <c r="AF1455" s="126"/>
      <c r="AG1455" s="24"/>
      <c r="AH1455" s="24"/>
      <c r="AI1455" s="24"/>
      <c r="AJ1455" s="44"/>
      <c r="AK1455" s="19" t="e">
        <f>#REF!-U1455</f>
        <v>#REF!</v>
      </c>
      <c r="AL1455" s="19" t="e">
        <f>#REF!-#REF!</f>
        <v>#REF!</v>
      </c>
      <c r="AM1455" s="19" t="e">
        <f>Q1455-#REF!</f>
        <v>#REF!</v>
      </c>
      <c r="AN1455" s="19" t="e">
        <f>R1455-#REF!</f>
        <v>#REF!</v>
      </c>
      <c r="AO1455" s="19" t="e">
        <f>#REF!-#REF!</f>
        <v>#REF!</v>
      </c>
      <c r="AP1455" s="223" t="e">
        <f>IF(AK1455&gt;0,AK1455/#REF!*100,"")</f>
        <v>#REF!</v>
      </c>
      <c r="AQ1455" s="223" t="e">
        <f>IF(AL1455&gt;0,AL1455/#REF!*100,"")</f>
        <v>#REF!</v>
      </c>
      <c r="AR1455" s="223" t="e">
        <f t="shared" si="2943"/>
        <v>#REF!</v>
      </c>
      <c r="AS1455" s="223" t="e">
        <f t="shared" si="2944"/>
        <v>#REF!</v>
      </c>
      <c r="AT1455" s="223" t="e">
        <f>IF(AO1455&gt;0,AO1455/#REF!*100,"")</f>
        <v>#REF!</v>
      </c>
    </row>
    <row r="1456" spans="1:46" ht="15" hidden="1" customHeight="1" outlineLevel="1" thickBot="1">
      <c r="A1456" s="2584"/>
      <c r="B1456" s="2560"/>
      <c r="C1456" s="504" t="s">
        <v>277</v>
      </c>
      <c r="D1456" s="32"/>
      <c r="E1456" s="32"/>
      <c r="F1456" s="32"/>
      <c r="G1456" s="144"/>
      <c r="H1456" s="144"/>
      <c r="I1456" s="144"/>
      <c r="J1456" s="144"/>
      <c r="K1456" s="144"/>
      <c r="L1456" s="20">
        <f t="shared" si="2947"/>
        <v>0</v>
      </c>
      <c r="M1456" s="126"/>
      <c r="N1456" s="24"/>
      <c r="O1456" s="24"/>
      <c r="P1456" s="51"/>
      <c r="Q1456" s="756"/>
      <c r="R1456" s="756"/>
      <c r="S1456" s="756"/>
      <c r="T1456" s="756"/>
      <c r="U1456" s="237"/>
      <c r="V1456" s="143"/>
      <c r="W1456" s="26"/>
      <c r="X1456" s="26"/>
      <c r="Y1456" s="26"/>
      <c r="Z1456" s="20">
        <f t="shared" si="2948"/>
        <v>0</v>
      </c>
      <c r="AA1456" s="126"/>
      <c r="AB1456" s="24"/>
      <c r="AC1456" s="24"/>
      <c r="AD1456" s="51"/>
      <c r="AE1456" s="237"/>
      <c r="AF1456" s="143"/>
      <c r="AG1456" s="26"/>
      <c r="AH1456" s="26"/>
      <c r="AI1456" s="26"/>
      <c r="AJ1456" s="2128"/>
      <c r="AK1456" s="19" t="e">
        <f>#REF!-U1456</f>
        <v>#REF!</v>
      </c>
      <c r="AL1456" s="19" t="e">
        <f>#REF!-#REF!</f>
        <v>#REF!</v>
      </c>
      <c r="AM1456" s="19" t="e">
        <f>Q1456-#REF!</f>
        <v>#REF!</v>
      </c>
      <c r="AN1456" s="19" t="e">
        <f>R1456-#REF!</f>
        <v>#REF!</v>
      </c>
      <c r="AO1456" s="19" t="e">
        <f>#REF!-#REF!</f>
        <v>#REF!</v>
      </c>
      <c r="AP1456" s="223" t="e">
        <f>IF(AK1456&gt;0,AK1456/#REF!*100,"")</f>
        <v>#REF!</v>
      </c>
      <c r="AQ1456" s="223" t="e">
        <f>IF(AL1456&gt;0,AL1456/#REF!*100,"")</f>
        <v>#REF!</v>
      </c>
      <c r="AR1456" s="223" t="e">
        <f t="shared" si="2943"/>
        <v>#REF!</v>
      </c>
      <c r="AS1456" s="223" t="e">
        <f t="shared" si="2944"/>
        <v>#REF!</v>
      </c>
      <c r="AT1456" s="223" t="e">
        <f>IF(AO1456&gt;0,AO1456/#REF!*100,"")</f>
        <v>#REF!</v>
      </c>
    </row>
    <row r="1457" spans="1:46" ht="15" hidden="1" customHeight="1" outlineLevel="1" thickBot="1">
      <c r="A1457" s="2584"/>
      <c r="B1457" s="2560"/>
      <c r="C1457" s="504" t="s">
        <v>305</v>
      </c>
      <c r="D1457" s="32"/>
      <c r="E1457" s="32"/>
      <c r="F1457" s="32"/>
      <c r="G1457" s="144"/>
      <c r="H1457" s="144"/>
      <c r="I1457" s="144"/>
      <c r="J1457" s="144"/>
      <c r="K1457" s="144"/>
      <c r="L1457" s="20">
        <f t="shared" si="2947"/>
        <v>0</v>
      </c>
      <c r="M1457" s="126"/>
      <c r="N1457" s="24"/>
      <c r="O1457" s="24"/>
      <c r="P1457" s="51"/>
      <c r="Q1457" s="756"/>
      <c r="R1457" s="756"/>
      <c r="S1457" s="756"/>
      <c r="T1457" s="756"/>
      <c r="U1457" s="237"/>
      <c r="V1457" s="143"/>
      <c r="W1457" s="26"/>
      <c r="X1457" s="26"/>
      <c r="Y1457" s="26"/>
      <c r="Z1457" s="20">
        <f t="shared" si="2948"/>
        <v>0</v>
      </c>
      <c r="AA1457" s="126"/>
      <c r="AB1457" s="24"/>
      <c r="AC1457" s="24"/>
      <c r="AD1457" s="51"/>
      <c r="AE1457" s="237"/>
      <c r="AF1457" s="143"/>
      <c r="AG1457" s="26"/>
      <c r="AH1457" s="26"/>
      <c r="AI1457" s="26"/>
      <c r="AJ1457" s="2128"/>
      <c r="AK1457" s="19" t="e">
        <f>#REF!-U1457</f>
        <v>#REF!</v>
      </c>
      <c r="AL1457" s="19" t="e">
        <f>#REF!-#REF!</f>
        <v>#REF!</v>
      </c>
      <c r="AM1457" s="19" t="e">
        <f>Q1457-#REF!</f>
        <v>#REF!</v>
      </c>
      <c r="AN1457" s="19" t="e">
        <f>R1457-#REF!</f>
        <v>#REF!</v>
      </c>
      <c r="AO1457" s="19" t="e">
        <f>#REF!-#REF!</f>
        <v>#REF!</v>
      </c>
      <c r="AP1457" s="223" t="e">
        <f>IF(AK1457&gt;0,AK1457/#REF!*100,"")</f>
        <v>#REF!</v>
      </c>
      <c r="AQ1457" s="223" t="e">
        <f>IF(AL1457&gt;0,AL1457/#REF!*100,"")</f>
        <v>#REF!</v>
      </c>
      <c r="AR1457" s="223" t="e">
        <f t="shared" si="2943"/>
        <v>#REF!</v>
      </c>
      <c r="AS1457" s="223" t="e">
        <f t="shared" si="2944"/>
        <v>#REF!</v>
      </c>
      <c r="AT1457" s="223" t="e">
        <f>IF(AO1457&gt;0,AO1457/#REF!*100,"")</f>
        <v>#REF!</v>
      </c>
    </row>
    <row r="1458" spans="1:46" ht="15" hidden="1" customHeight="1" outlineLevel="1" thickBot="1">
      <c r="A1458" s="2585" t="s">
        <v>101</v>
      </c>
      <c r="B1458" s="2573" t="s">
        <v>100</v>
      </c>
      <c r="C1458" s="504" t="s">
        <v>305</v>
      </c>
      <c r="D1458" s="31"/>
      <c r="E1458" s="31"/>
      <c r="F1458" s="31"/>
      <c r="G1458" s="145"/>
      <c r="H1458" s="145"/>
      <c r="I1458" s="145"/>
      <c r="J1458" s="145"/>
      <c r="K1458" s="145"/>
      <c r="L1458" s="20">
        <f t="shared" ref="L1458:P1458" si="2949">L1461+L1463+L1467</f>
        <v>0</v>
      </c>
      <c r="M1458" s="136">
        <f t="shared" si="2949"/>
        <v>0</v>
      </c>
      <c r="N1458" s="20">
        <f t="shared" si="2949"/>
        <v>0</v>
      </c>
      <c r="O1458" s="20">
        <f t="shared" si="2949"/>
        <v>0</v>
      </c>
      <c r="P1458" s="55">
        <f t="shared" si="2949"/>
        <v>0</v>
      </c>
      <c r="Q1458" s="756"/>
      <c r="R1458" s="756"/>
      <c r="S1458" s="756"/>
      <c r="T1458" s="756"/>
      <c r="U1458" s="237"/>
      <c r="V1458" s="143"/>
      <c r="W1458" s="26"/>
      <c r="X1458" s="26"/>
      <c r="Y1458" s="26"/>
      <c r="Z1458" s="20">
        <f t="shared" ref="Z1458:AD1458" si="2950">Z1461+Z1463+Z1467</f>
        <v>0</v>
      </c>
      <c r="AA1458" s="136">
        <f t="shared" si="2950"/>
        <v>0</v>
      </c>
      <c r="AB1458" s="20">
        <f t="shared" si="2950"/>
        <v>0</v>
      </c>
      <c r="AC1458" s="20">
        <f t="shared" si="2950"/>
        <v>0</v>
      </c>
      <c r="AD1458" s="55">
        <f t="shared" si="2950"/>
        <v>0</v>
      </c>
      <c r="AE1458" s="237"/>
      <c r="AF1458" s="143"/>
      <c r="AG1458" s="26"/>
      <c r="AH1458" s="26"/>
      <c r="AI1458" s="26"/>
      <c r="AJ1458" s="2128"/>
      <c r="AK1458" s="19" t="e">
        <f>#REF!-U1458</f>
        <v>#REF!</v>
      </c>
      <c r="AL1458" s="19" t="e">
        <f>#REF!-#REF!</f>
        <v>#REF!</v>
      </c>
      <c r="AM1458" s="19" t="e">
        <f>Q1458-#REF!</f>
        <v>#REF!</v>
      </c>
      <c r="AN1458" s="19" t="e">
        <f>R1458-#REF!</f>
        <v>#REF!</v>
      </c>
      <c r="AO1458" s="19" t="e">
        <f>#REF!-#REF!</f>
        <v>#REF!</v>
      </c>
      <c r="AP1458" s="223" t="e">
        <f>IF(AK1458&gt;0,AK1458/#REF!*100,"")</f>
        <v>#REF!</v>
      </c>
      <c r="AQ1458" s="223" t="e">
        <f>IF(AL1458&gt;0,AL1458/#REF!*100,"")</f>
        <v>#REF!</v>
      </c>
      <c r="AR1458" s="223" t="e">
        <f t="shared" si="2943"/>
        <v>#REF!</v>
      </c>
      <c r="AS1458" s="223" t="e">
        <f t="shared" si="2944"/>
        <v>#REF!</v>
      </c>
      <c r="AT1458" s="223" t="e">
        <f>IF(AO1458&gt;0,AO1458/#REF!*100,"")</f>
        <v>#REF!</v>
      </c>
    </row>
    <row r="1459" spans="1:46" ht="15" hidden="1" customHeight="1" outlineLevel="1" thickBot="1">
      <c r="A1459" s="2590"/>
      <c r="B1459" s="2575"/>
      <c r="C1459" s="504" t="s">
        <v>273</v>
      </c>
      <c r="D1459" s="31"/>
      <c r="E1459" s="31"/>
      <c r="F1459" s="31"/>
      <c r="G1459" s="145"/>
      <c r="H1459" s="145"/>
      <c r="I1459" s="145"/>
      <c r="J1459" s="145"/>
      <c r="K1459" s="145"/>
      <c r="L1459" s="20">
        <f t="shared" ref="L1459:L1467" si="2951">SUM(M1459:P1459)</f>
        <v>0</v>
      </c>
      <c r="M1459" s="126"/>
      <c r="N1459" s="24"/>
      <c r="O1459" s="24"/>
      <c r="P1459" s="51"/>
      <c r="Q1459" s="756"/>
      <c r="R1459" s="756"/>
      <c r="S1459" s="756"/>
      <c r="T1459" s="756"/>
      <c r="U1459" s="237"/>
      <c r="V1459" s="143"/>
      <c r="W1459" s="26"/>
      <c r="X1459" s="26"/>
      <c r="Y1459" s="26"/>
      <c r="Z1459" s="20">
        <f t="shared" ref="Z1459:Z1467" si="2952">SUM(AA1459:AD1459)</f>
        <v>0</v>
      </c>
      <c r="AA1459" s="126"/>
      <c r="AB1459" s="24"/>
      <c r="AC1459" s="24"/>
      <c r="AD1459" s="51"/>
      <c r="AE1459" s="237"/>
      <c r="AF1459" s="143"/>
      <c r="AG1459" s="26"/>
      <c r="AH1459" s="26"/>
      <c r="AI1459" s="26"/>
      <c r="AJ1459" s="2128"/>
      <c r="AK1459" s="19" t="e">
        <f>#REF!-U1459</f>
        <v>#REF!</v>
      </c>
      <c r="AL1459" s="19" t="e">
        <f>#REF!-#REF!</f>
        <v>#REF!</v>
      </c>
      <c r="AM1459" s="19" t="e">
        <f>Q1459-#REF!</f>
        <v>#REF!</v>
      </c>
      <c r="AN1459" s="19" t="e">
        <f>R1459-#REF!</f>
        <v>#REF!</v>
      </c>
      <c r="AO1459" s="19" t="e">
        <f>#REF!-#REF!</f>
        <v>#REF!</v>
      </c>
      <c r="AP1459" s="223" t="e">
        <f>IF(AK1459&gt;0,AK1459/#REF!*100,"")</f>
        <v>#REF!</v>
      </c>
      <c r="AQ1459" s="223" t="e">
        <f>IF(AL1459&gt;0,AL1459/#REF!*100,"")</f>
        <v>#REF!</v>
      </c>
      <c r="AR1459" s="223" t="e">
        <f t="shared" si="2943"/>
        <v>#REF!</v>
      </c>
      <c r="AS1459" s="223" t="e">
        <f t="shared" si="2944"/>
        <v>#REF!</v>
      </c>
      <c r="AT1459" s="223" t="e">
        <f>IF(AO1459&gt;0,AO1459/#REF!*100,"")</f>
        <v>#REF!</v>
      </c>
    </row>
    <row r="1460" spans="1:46" ht="15" hidden="1" customHeight="1" outlineLevel="1" thickBot="1">
      <c r="A1460" s="2591" t="s">
        <v>102</v>
      </c>
      <c r="B1460" s="2569" t="s">
        <v>4</v>
      </c>
      <c r="C1460" s="504" t="s">
        <v>273</v>
      </c>
      <c r="D1460" s="32"/>
      <c r="E1460" s="32"/>
      <c r="F1460" s="32"/>
      <c r="G1460" s="144"/>
      <c r="H1460" s="144"/>
      <c r="I1460" s="144"/>
      <c r="J1460" s="144"/>
      <c r="K1460" s="144"/>
      <c r="L1460" s="20">
        <f t="shared" si="2951"/>
        <v>0</v>
      </c>
      <c r="M1460" s="126"/>
      <c r="N1460" s="24"/>
      <c r="O1460" s="24"/>
      <c r="P1460" s="51"/>
      <c r="Q1460" s="756"/>
      <c r="R1460" s="756"/>
      <c r="S1460" s="756"/>
      <c r="T1460" s="756"/>
      <c r="U1460" s="237"/>
      <c r="V1460" s="143"/>
      <c r="W1460" s="26"/>
      <c r="X1460" s="26"/>
      <c r="Y1460" s="26"/>
      <c r="Z1460" s="20">
        <f t="shared" si="2952"/>
        <v>0</v>
      </c>
      <c r="AA1460" s="126"/>
      <c r="AB1460" s="24"/>
      <c r="AC1460" s="24"/>
      <c r="AD1460" s="51"/>
      <c r="AE1460" s="237"/>
      <c r="AF1460" s="143"/>
      <c r="AG1460" s="26"/>
      <c r="AH1460" s="26"/>
      <c r="AI1460" s="26"/>
      <c r="AJ1460" s="2128"/>
      <c r="AK1460" s="19" t="e">
        <f>#REF!-U1460</f>
        <v>#REF!</v>
      </c>
      <c r="AL1460" s="19" t="e">
        <f>#REF!-#REF!</f>
        <v>#REF!</v>
      </c>
      <c r="AM1460" s="19" t="e">
        <f>Q1460-#REF!</f>
        <v>#REF!</v>
      </c>
      <c r="AN1460" s="19" t="e">
        <f>R1460-#REF!</f>
        <v>#REF!</v>
      </c>
      <c r="AO1460" s="19" t="e">
        <f>#REF!-#REF!</f>
        <v>#REF!</v>
      </c>
      <c r="AP1460" s="223" t="e">
        <f>IF(AK1460&gt;0,AK1460/#REF!*100,"")</f>
        <v>#REF!</v>
      </c>
      <c r="AQ1460" s="223" t="e">
        <f>IF(AL1460&gt;0,AL1460/#REF!*100,"")</f>
        <v>#REF!</v>
      </c>
      <c r="AR1460" s="223" t="e">
        <f t="shared" si="2943"/>
        <v>#REF!</v>
      </c>
      <c r="AS1460" s="223" t="e">
        <f t="shared" si="2944"/>
        <v>#REF!</v>
      </c>
      <c r="AT1460" s="223" t="e">
        <f>IF(AO1460&gt;0,AO1460/#REF!*100,"")</f>
        <v>#REF!</v>
      </c>
    </row>
    <row r="1461" spans="1:46" ht="15" hidden="1" customHeight="1" outlineLevel="1" thickBot="1">
      <c r="A1461" s="2584"/>
      <c r="B1461" s="2571"/>
      <c r="C1461" s="504" t="s">
        <v>305</v>
      </c>
      <c r="D1461" s="32"/>
      <c r="E1461" s="32"/>
      <c r="F1461" s="32"/>
      <c r="G1461" s="144"/>
      <c r="H1461" s="144"/>
      <c r="I1461" s="144"/>
      <c r="J1461" s="144"/>
      <c r="K1461" s="144"/>
      <c r="L1461" s="20">
        <f t="shared" si="2951"/>
        <v>0</v>
      </c>
      <c r="M1461" s="126"/>
      <c r="N1461" s="24"/>
      <c r="O1461" s="24"/>
      <c r="P1461" s="51"/>
      <c r="Q1461" s="756"/>
      <c r="R1461" s="756"/>
      <c r="S1461" s="756"/>
      <c r="T1461" s="756"/>
      <c r="U1461" s="237"/>
      <c r="V1461" s="143"/>
      <c r="W1461" s="26"/>
      <c r="X1461" s="26"/>
      <c r="Y1461" s="26"/>
      <c r="Z1461" s="20">
        <f t="shared" si="2952"/>
        <v>0</v>
      </c>
      <c r="AA1461" s="126"/>
      <c r="AB1461" s="24"/>
      <c r="AC1461" s="24"/>
      <c r="AD1461" s="51"/>
      <c r="AE1461" s="237"/>
      <c r="AF1461" s="143"/>
      <c r="AG1461" s="26"/>
      <c r="AH1461" s="26"/>
      <c r="AI1461" s="26"/>
      <c r="AJ1461" s="2128"/>
      <c r="AK1461" s="19" t="e">
        <f>#REF!-U1461</f>
        <v>#REF!</v>
      </c>
      <c r="AL1461" s="19" t="e">
        <f>#REF!-#REF!</f>
        <v>#REF!</v>
      </c>
      <c r="AM1461" s="19" t="e">
        <f>Q1461-#REF!</f>
        <v>#REF!</v>
      </c>
      <c r="AN1461" s="19" t="e">
        <f>R1461-#REF!</f>
        <v>#REF!</v>
      </c>
      <c r="AO1461" s="19" t="e">
        <f>#REF!-#REF!</f>
        <v>#REF!</v>
      </c>
      <c r="AP1461" s="223" t="e">
        <f>IF(AK1461&gt;0,AK1461/#REF!*100,"")</f>
        <v>#REF!</v>
      </c>
      <c r="AQ1461" s="223" t="e">
        <f>IF(AL1461&gt;0,AL1461/#REF!*100,"")</f>
        <v>#REF!</v>
      </c>
      <c r="AR1461" s="223" t="e">
        <f t="shared" si="2943"/>
        <v>#REF!</v>
      </c>
      <c r="AS1461" s="223" t="e">
        <f t="shared" si="2944"/>
        <v>#REF!</v>
      </c>
      <c r="AT1461" s="223" t="e">
        <f>IF(AO1461&gt;0,AO1461/#REF!*100,"")</f>
        <v>#REF!</v>
      </c>
    </row>
    <row r="1462" spans="1:46" ht="15" hidden="1" customHeight="1" outlineLevel="1" thickBot="1">
      <c r="A1462" s="2584" t="s">
        <v>103</v>
      </c>
      <c r="B1462" s="2569" t="s">
        <v>5</v>
      </c>
      <c r="C1462" s="504" t="s">
        <v>273</v>
      </c>
      <c r="D1462" s="32"/>
      <c r="E1462" s="32"/>
      <c r="F1462" s="32"/>
      <c r="G1462" s="144"/>
      <c r="H1462" s="144"/>
      <c r="I1462" s="144"/>
      <c r="J1462" s="144"/>
      <c r="K1462" s="144"/>
      <c r="L1462" s="20">
        <f t="shared" si="2951"/>
        <v>0</v>
      </c>
      <c r="M1462" s="126"/>
      <c r="N1462" s="24"/>
      <c r="O1462" s="24"/>
      <c r="P1462" s="51"/>
      <c r="Q1462" s="756"/>
      <c r="R1462" s="756"/>
      <c r="S1462" s="756"/>
      <c r="T1462" s="756"/>
      <c r="U1462" s="237"/>
      <c r="V1462" s="143"/>
      <c r="W1462" s="26"/>
      <c r="X1462" s="26"/>
      <c r="Y1462" s="26"/>
      <c r="Z1462" s="20">
        <f t="shared" si="2952"/>
        <v>0</v>
      </c>
      <c r="AA1462" s="126"/>
      <c r="AB1462" s="24"/>
      <c r="AC1462" s="24"/>
      <c r="AD1462" s="51"/>
      <c r="AE1462" s="237"/>
      <c r="AF1462" s="143"/>
      <c r="AG1462" s="26"/>
      <c r="AH1462" s="26"/>
      <c r="AI1462" s="26"/>
      <c r="AJ1462" s="2128"/>
      <c r="AK1462" s="19" t="e">
        <f>#REF!-U1462</f>
        <v>#REF!</v>
      </c>
      <c r="AL1462" s="19" t="e">
        <f>#REF!-#REF!</f>
        <v>#REF!</v>
      </c>
      <c r="AM1462" s="19" t="e">
        <f>Q1462-#REF!</f>
        <v>#REF!</v>
      </c>
      <c r="AN1462" s="19" t="e">
        <f>R1462-#REF!</f>
        <v>#REF!</v>
      </c>
      <c r="AO1462" s="19" t="e">
        <f>#REF!-#REF!</f>
        <v>#REF!</v>
      </c>
      <c r="AP1462" s="223" t="e">
        <f>IF(AK1462&gt;0,AK1462/#REF!*100,"")</f>
        <v>#REF!</v>
      </c>
      <c r="AQ1462" s="223" t="e">
        <f>IF(AL1462&gt;0,AL1462/#REF!*100,"")</f>
        <v>#REF!</v>
      </c>
      <c r="AR1462" s="223" t="e">
        <f t="shared" si="2943"/>
        <v>#REF!</v>
      </c>
      <c r="AS1462" s="223" t="e">
        <f t="shared" si="2944"/>
        <v>#REF!</v>
      </c>
      <c r="AT1462" s="223" t="e">
        <f>IF(AO1462&gt;0,AO1462/#REF!*100,"")</f>
        <v>#REF!</v>
      </c>
    </row>
    <row r="1463" spans="1:46" ht="15" hidden="1" customHeight="1" outlineLevel="1" thickBot="1">
      <c r="A1463" s="2584"/>
      <c r="B1463" s="2571"/>
      <c r="C1463" s="504" t="s">
        <v>305</v>
      </c>
      <c r="D1463" s="32"/>
      <c r="E1463" s="32"/>
      <c r="F1463" s="32"/>
      <c r="G1463" s="144"/>
      <c r="H1463" s="144"/>
      <c r="I1463" s="144"/>
      <c r="J1463" s="144"/>
      <c r="K1463" s="144"/>
      <c r="L1463" s="20">
        <f t="shared" si="2951"/>
        <v>0</v>
      </c>
      <c r="M1463" s="126"/>
      <c r="N1463" s="24"/>
      <c r="O1463" s="24"/>
      <c r="P1463" s="51"/>
      <c r="Q1463" s="756"/>
      <c r="R1463" s="756"/>
      <c r="S1463" s="756"/>
      <c r="T1463" s="756"/>
      <c r="U1463" s="28">
        <f t="shared" ref="U1463" si="2953">IF(U1450&gt;0,U1461/U$8*100,)</f>
        <v>0</v>
      </c>
      <c r="V1463" s="28">
        <f>IF(V1450&gt;0,V1461/V$8*100,)</f>
        <v>0</v>
      </c>
      <c r="W1463" s="28">
        <f>IF(W1450&gt;0,W1461/W$8*100,)</f>
        <v>0</v>
      </c>
      <c r="X1463" s="28">
        <f>IF(X1450&gt;0,X1461/X$11*100,)</f>
        <v>0</v>
      </c>
      <c r="Y1463" s="28">
        <f>IF(Y1450&gt;0,Y1461/Y$8*100,)</f>
        <v>0</v>
      </c>
      <c r="Z1463" s="20">
        <f t="shared" si="2952"/>
        <v>0</v>
      </c>
      <c r="AA1463" s="126"/>
      <c r="AB1463" s="24"/>
      <c r="AC1463" s="24"/>
      <c r="AD1463" s="51"/>
      <c r="AE1463" s="28">
        <f t="shared" ref="AE1463" si="2954">IF(AE1450&gt;0,AE1461/AE$8*100,)</f>
        <v>0</v>
      </c>
      <c r="AF1463" s="28">
        <f>IF(AF1450&gt;0,AF1461/AF$8*100,)</f>
        <v>0</v>
      </c>
      <c r="AG1463" s="28">
        <f>IF(AG1450&gt;0,AG1461/AG$8*100,)</f>
        <v>0</v>
      </c>
      <c r="AH1463" s="28">
        <f>IF(AH1450&gt;0,AH1461/AH$11*100,)</f>
        <v>0</v>
      </c>
      <c r="AI1463" s="28">
        <f>IF(AI1450&gt;0,AI1461/AI$8*100,)</f>
        <v>0</v>
      </c>
      <c r="AJ1463" s="2137"/>
      <c r="AK1463" s="19" t="e">
        <f>#REF!-U1463</f>
        <v>#REF!</v>
      </c>
      <c r="AL1463" s="19" t="e">
        <f>#REF!-#REF!</f>
        <v>#REF!</v>
      </c>
      <c r="AM1463" s="19" t="e">
        <f>Q1463-#REF!</f>
        <v>#REF!</v>
      </c>
      <c r="AN1463" s="19" t="e">
        <f>R1463-#REF!</f>
        <v>#REF!</v>
      </c>
      <c r="AO1463" s="19" t="e">
        <f>#REF!-#REF!</f>
        <v>#REF!</v>
      </c>
      <c r="AP1463" s="223" t="e">
        <f>IF(AK1463&gt;0,AK1463/#REF!*100,"")</f>
        <v>#REF!</v>
      </c>
      <c r="AQ1463" s="223" t="e">
        <f>IF(AL1463&gt;0,AL1463/#REF!*100,"")</f>
        <v>#REF!</v>
      </c>
      <c r="AR1463" s="223" t="e">
        <f t="shared" si="2943"/>
        <v>#REF!</v>
      </c>
      <c r="AS1463" s="223" t="e">
        <f t="shared" si="2944"/>
        <v>#REF!</v>
      </c>
      <c r="AT1463" s="223" t="e">
        <f>IF(AO1463&gt;0,AO1463/#REF!*100,"")</f>
        <v>#REF!</v>
      </c>
    </row>
    <row r="1464" spans="1:46" ht="15" hidden="1" customHeight="1" outlineLevel="1" thickBot="1">
      <c r="A1464" s="2585" t="s">
        <v>105</v>
      </c>
      <c r="B1464" s="2569" t="s">
        <v>104</v>
      </c>
      <c r="C1464" s="504" t="s">
        <v>273</v>
      </c>
      <c r="D1464" s="32"/>
      <c r="E1464" s="32"/>
      <c r="F1464" s="32"/>
      <c r="G1464" s="144"/>
      <c r="H1464" s="144"/>
      <c r="I1464" s="144"/>
      <c r="J1464" s="144"/>
      <c r="K1464" s="144"/>
      <c r="L1464" s="20">
        <f t="shared" si="2951"/>
        <v>0</v>
      </c>
      <c r="M1464" s="126"/>
      <c r="N1464" s="24"/>
      <c r="O1464" s="24"/>
      <c r="P1464" s="51"/>
      <c r="Q1464" s="756"/>
      <c r="R1464" s="756"/>
      <c r="S1464" s="756"/>
      <c r="T1464" s="756"/>
      <c r="U1464" s="28">
        <f t="shared" ref="U1464" si="2955">IF(U1455&gt;0,U1461/U$13*100,)</f>
        <v>0</v>
      </c>
      <c r="V1464" s="28">
        <f>IF(V1455&gt;0,V1461/V$13*100,)</f>
        <v>0</v>
      </c>
      <c r="W1464" s="28">
        <f>IF(W1455&gt;0,W1461/W$13*100,)</f>
        <v>0</v>
      </c>
      <c r="X1464" s="28">
        <f>IF(X1455&gt;0,X1461/X$13*100,)</f>
        <v>0</v>
      </c>
      <c r="Y1464" s="28">
        <f>IF(Y1455&gt;0,Y1461/Y$13*100,)</f>
        <v>0</v>
      </c>
      <c r="Z1464" s="20">
        <f t="shared" si="2952"/>
        <v>0</v>
      </c>
      <c r="AA1464" s="126"/>
      <c r="AB1464" s="24"/>
      <c r="AC1464" s="24"/>
      <c r="AD1464" s="51"/>
      <c r="AE1464" s="28">
        <f t="shared" ref="AE1464" si="2956">IF(AE1455&gt;0,AE1461/AE$13*100,)</f>
        <v>0</v>
      </c>
      <c r="AF1464" s="28">
        <f>IF(AF1455&gt;0,AF1461/AF$13*100,)</f>
        <v>0</v>
      </c>
      <c r="AG1464" s="28">
        <f>IF(AG1455&gt;0,AG1461/AG$13*100,)</f>
        <v>0</v>
      </c>
      <c r="AH1464" s="28">
        <f>IF(AH1455&gt;0,AH1461/AH$13*100,)</f>
        <v>0</v>
      </c>
      <c r="AI1464" s="28">
        <f>IF(AI1455&gt;0,AI1461/AI$13*100,)</f>
        <v>0</v>
      </c>
      <c r="AJ1464" s="2137"/>
      <c r="AK1464" s="19" t="e">
        <f>#REF!-U1464</f>
        <v>#REF!</v>
      </c>
      <c r="AL1464" s="19" t="e">
        <f>#REF!-#REF!</f>
        <v>#REF!</v>
      </c>
      <c r="AM1464" s="19" t="e">
        <f>Q1464-#REF!</f>
        <v>#REF!</v>
      </c>
      <c r="AN1464" s="19" t="e">
        <f>R1464-#REF!</f>
        <v>#REF!</v>
      </c>
      <c r="AO1464" s="19" t="e">
        <f>#REF!-#REF!</f>
        <v>#REF!</v>
      </c>
      <c r="AP1464" s="223" t="e">
        <f>IF(AK1464&gt;0,AK1464/#REF!*100,"")</f>
        <v>#REF!</v>
      </c>
      <c r="AQ1464" s="223" t="e">
        <f>IF(AL1464&gt;0,AL1464/#REF!*100,"")</f>
        <v>#REF!</v>
      </c>
      <c r="AR1464" s="223" t="e">
        <f t="shared" si="2943"/>
        <v>#REF!</v>
      </c>
      <c r="AS1464" s="223" t="e">
        <f t="shared" si="2944"/>
        <v>#REF!</v>
      </c>
      <c r="AT1464" s="223" t="e">
        <f>IF(AO1464&gt;0,AO1464/#REF!*100,"")</f>
        <v>#REF!</v>
      </c>
    </row>
    <row r="1465" spans="1:46" ht="15" hidden="1" customHeight="1" outlineLevel="1" thickBot="1">
      <c r="A1465" s="2589"/>
      <c r="B1465" s="2570"/>
      <c r="C1465" s="504" t="s">
        <v>278</v>
      </c>
      <c r="D1465" s="32"/>
      <c r="E1465" s="32"/>
      <c r="F1465" s="32"/>
      <c r="G1465" s="144"/>
      <c r="H1465" s="144"/>
      <c r="I1465" s="144"/>
      <c r="J1465" s="144"/>
      <c r="K1465" s="144"/>
      <c r="L1465" s="20">
        <f t="shared" si="2951"/>
        <v>0</v>
      </c>
      <c r="M1465" s="126"/>
      <c r="N1465" s="24"/>
      <c r="O1465" s="24"/>
      <c r="P1465" s="51"/>
      <c r="Q1465" s="756"/>
      <c r="R1465" s="756"/>
      <c r="S1465" s="756"/>
      <c r="T1465" s="756"/>
      <c r="U1465" s="67"/>
      <c r="V1465" s="126"/>
      <c r="W1465" s="24"/>
      <c r="X1465" s="24"/>
      <c r="Y1465" s="24"/>
      <c r="Z1465" s="20">
        <f t="shared" si="2952"/>
        <v>0</v>
      </c>
      <c r="AA1465" s="126"/>
      <c r="AB1465" s="24"/>
      <c r="AC1465" s="24"/>
      <c r="AD1465" s="51"/>
      <c r="AE1465" s="67"/>
      <c r="AF1465" s="126"/>
      <c r="AG1465" s="24"/>
      <c r="AH1465" s="24"/>
      <c r="AI1465" s="24"/>
      <c r="AJ1465" s="44"/>
      <c r="AK1465" s="19" t="e">
        <f>#REF!-U1465</f>
        <v>#REF!</v>
      </c>
      <c r="AL1465" s="19" t="e">
        <f>#REF!-#REF!</f>
        <v>#REF!</v>
      </c>
      <c r="AM1465" s="19" t="e">
        <f>Q1465-#REF!</f>
        <v>#REF!</v>
      </c>
      <c r="AN1465" s="19" t="e">
        <f>R1465-#REF!</f>
        <v>#REF!</v>
      </c>
      <c r="AO1465" s="19" t="e">
        <f>#REF!-#REF!</f>
        <v>#REF!</v>
      </c>
      <c r="AP1465" s="223" t="e">
        <f>IF(AK1465&gt;0,AK1465/#REF!*100,"")</f>
        <v>#REF!</v>
      </c>
      <c r="AQ1465" s="223" t="e">
        <f>IF(AL1465&gt;0,AL1465/#REF!*100,"")</f>
        <v>#REF!</v>
      </c>
      <c r="AR1465" s="223" t="e">
        <f t="shared" si="2943"/>
        <v>#REF!</v>
      </c>
      <c r="AS1465" s="223" t="e">
        <f t="shared" si="2944"/>
        <v>#REF!</v>
      </c>
      <c r="AT1465" s="223" t="e">
        <f>IF(AO1465&gt;0,AO1465/#REF!*100,"")</f>
        <v>#REF!</v>
      </c>
    </row>
    <row r="1466" spans="1:46" ht="15" hidden="1" customHeight="1" outlineLevel="1" thickBot="1">
      <c r="A1466" s="2589"/>
      <c r="B1466" s="2570"/>
      <c r="C1466" s="504" t="s">
        <v>156</v>
      </c>
      <c r="D1466" s="32"/>
      <c r="E1466" s="32"/>
      <c r="F1466" s="32"/>
      <c r="G1466" s="144"/>
      <c r="H1466" s="144"/>
      <c r="I1466" s="144"/>
      <c r="J1466" s="144"/>
      <c r="K1466" s="144"/>
      <c r="L1466" s="20">
        <f t="shared" si="2951"/>
        <v>0</v>
      </c>
      <c r="M1466" s="126"/>
      <c r="N1466" s="24"/>
      <c r="O1466" s="24"/>
      <c r="P1466" s="51"/>
      <c r="Q1466" s="756"/>
      <c r="R1466" s="756"/>
      <c r="S1466" s="756"/>
      <c r="T1466" s="756"/>
      <c r="U1466" s="67"/>
      <c r="V1466" s="126"/>
      <c r="W1466" s="24"/>
      <c r="X1466" s="24"/>
      <c r="Y1466" s="24"/>
      <c r="Z1466" s="20">
        <f t="shared" si="2952"/>
        <v>0</v>
      </c>
      <c r="AA1466" s="126"/>
      <c r="AB1466" s="24"/>
      <c r="AC1466" s="24"/>
      <c r="AD1466" s="51"/>
      <c r="AE1466" s="67"/>
      <c r="AF1466" s="126"/>
      <c r="AG1466" s="24"/>
      <c r="AH1466" s="24"/>
      <c r="AI1466" s="24"/>
      <c r="AJ1466" s="44"/>
      <c r="AK1466" s="19" t="e">
        <f>#REF!-U1466</f>
        <v>#REF!</v>
      </c>
      <c r="AL1466" s="19" t="e">
        <f>#REF!-#REF!</f>
        <v>#REF!</v>
      </c>
      <c r="AM1466" s="19" t="e">
        <f>Q1466-#REF!</f>
        <v>#REF!</v>
      </c>
      <c r="AN1466" s="19" t="e">
        <f>R1466-#REF!</f>
        <v>#REF!</v>
      </c>
      <c r="AO1466" s="19" t="e">
        <f>#REF!-#REF!</f>
        <v>#REF!</v>
      </c>
      <c r="AP1466" s="223" t="e">
        <f>IF(AK1466&gt;0,AK1466/#REF!*100,"")</f>
        <v>#REF!</v>
      </c>
      <c r="AQ1466" s="223" t="e">
        <f>IF(AL1466&gt;0,AL1466/#REF!*100,"")</f>
        <v>#REF!</v>
      </c>
      <c r="AR1466" s="223" t="e">
        <f t="shared" si="2943"/>
        <v>#REF!</v>
      </c>
      <c r="AS1466" s="223" t="e">
        <f t="shared" si="2944"/>
        <v>#REF!</v>
      </c>
      <c r="AT1466" s="223" t="e">
        <f>IF(AO1466&gt;0,AO1466/#REF!*100,"")</f>
        <v>#REF!</v>
      </c>
    </row>
    <row r="1467" spans="1:46" ht="15" hidden="1" customHeight="1" outlineLevel="1" thickBot="1">
      <c r="A1467" s="2590"/>
      <c r="B1467" s="2571"/>
      <c r="C1467" s="504" t="s">
        <v>305</v>
      </c>
      <c r="D1467" s="32"/>
      <c r="E1467" s="32"/>
      <c r="F1467" s="32"/>
      <c r="G1467" s="144"/>
      <c r="H1467" s="144"/>
      <c r="I1467" s="144"/>
      <c r="J1467" s="144"/>
      <c r="K1467" s="144"/>
      <c r="L1467" s="20">
        <f t="shared" si="2951"/>
        <v>0</v>
      </c>
      <c r="M1467" s="126"/>
      <c r="N1467" s="24"/>
      <c r="O1467" s="24"/>
      <c r="P1467" s="51"/>
      <c r="Q1467" s="756"/>
      <c r="R1467" s="756"/>
      <c r="S1467" s="756"/>
      <c r="T1467" s="756"/>
      <c r="U1467" s="29">
        <f t="shared" ref="U1467" si="2957">IF(U1451&gt;0,U1465/U$9*100,)</f>
        <v>0</v>
      </c>
      <c r="V1467" s="29">
        <f>IF(V1451&gt;0,V1465/V$9*100,)</f>
        <v>0</v>
      </c>
      <c r="W1467" s="29">
        <f>IF(W1451&gt;0,W1465/W$9*100,)</f>
        <v>0</v>
      </c>
      <c r="X1467" s="29">
        <f>IF(X1451&gt;0,X1465/X$9*100,)</f>
        <v>0</v>
      </c>
      <c r="Y1467" s="29">
        <f>IF(Y1451&gt;0,Y1465/Y$9*100,)</f>
        <v>0</v>
      </c>
      <c r="Z1467" s="20">
        <f t="shared" si="2952"/>
        <v>0</v>
      </c>
      <c r="AA1467" s="126"/>
      <c r="AB1467" s="24"/>
      <c r="AC1467" s="24"/>
      <c r="AD1467" s="51"/>
      <c r="AE1467" s="29">
        <f t="shared" ref="AE1467" si="2958">IF(AE1451&gt;0,AE1465/AE$9*100,)</f>
        <v>0</v>
      </c>
      <c r="AF1467" s="29">
        <f>IF(AF1451&gt;0,AF1465/AF$9*100,)</f>
        <v>0</v>
      </c>
      <c r="AG1467" s="29">
        <f>IF(AG1451&gt;0,AG1465/AG$9*100,)</f>
        <v>0</v>
      </c>
      <c r="AH1467" s="29">
        <f>IF(AH1451&gt;0,AH1465/AH$9*100,)</f>
        <v>0</v>
      </c>
      <c r="AI1467" s="29">
        <f>IF(AI1451&gt;0,AI1465/AI$9*100,)</f>
        <v>0</v>
      </c>
      <c r="AJ1467" s="967"/>
      <c r="AK1467" s="19" t="e">
        <f>#REF!-U1467</f>
        <v>#REF!</v>
      </c>
      <c r="AL1467" s="19" t="e">
        <f>#REF!-#REF!</f>
        <v>#REF!</v>
      </c>
      <c r="AM1467" s="19" t="e">
        <f>Q1467-#REF!</f>
        <v>#REF!</v>
      </c>
      <c r="AN1467" s="19" t="e">
        <f>R1467-#REF!</f>
        <v>#REF!</v>
      </c>
      <c r="AO1467" s="19" t="e">
        <f>#REF!-#REF!</f>
        <v>#REF!</v>
      </c>
      <c r="AP1467" s="223" t="e">
        <f>IF(AK1467&gt;0,AK1467/#REF!*100,"")</f>
        <v>#REF!</v>
      </c>
      <c r="AQ1467" s="223" t="e">
        <f>IF(AL1467&gt;0,AL1467/#REF!*100,"")</f>
        <v>#REF!</v>
      </c>
      <c r="AR1467" s="223" t="e">
        <f t="shared" si="2943"/>
        <v>#REF!</v>
      </c>
      <c r="AS1467" s="223" t="e">
        <f t="shared" si="2944"/>
        <v>#REF!</v>
      </c>
      <c r="AT1467" s="223" t="e">
        <f>IF(AO1467&gt;0,AO1467/#REF!*100,"")</f>
        <v>#REF!</v>
      </c>
    </row>
    <row r="1468" spans="1:46" ht="15" hidden="1" customHeight="1" outlineLevel="1" thickBot="1">
      <c r="A1468" s="2585">
        <v>8</v>
      </c>
      <c r="B1468" s="2573" t="s">
        <v>112</v>
      </c>
      <c r="C1468" s="504" t="s">
        <v>278</v>
      </c>
      <c r="D1468" s="32"/>
      <c r="E1468" s="32"/>
      <c r="F1468" s="32"/>
      <c r="G1468" s="144"/>
      <c r="H1468" s="144"/>
      <c r="I1468" s="144"/>
      <c r="J1468" s="144"/>
      <c r="K1468" s="144"/>
      <c r="L1468" s="20">
        <f t="shared" ref="L1468:P1468" si="2959">L1471+L1484</f>
        <v>0</v>
      </c>
      <c r="M1468" s="136">
        <f t="shared" si="2959"/>
        <v>0</v>
      </c>
      <c r="N1468" s="20">
        <f t="shared" si="2959"/>
        <v>0</v>
      </c>
      <c r="O1468" s="20">
        <f t="shared" si="2959"/>
        <v>0</v>
      </c>
      <c r="P1468" s="55">
        <f t="shared" si="2959"/>
        <v>0</v>
      </c>
      <c r="Q1468" s="756"/>
      <c r="R1468" s="756"/>
      <c r="S1468" s="756"/>
      <c r="T1468" s="756"/>
      <c r="U1468" s="29">
        <f t="shared" ref="U1468" si="2960">IF(U1457&gt;0,U1465/U$15*100,)</f>
        <v>0</v>
      </c>
      <c r="V1468" s="29">
        <f>IF(V1457&gt;0,V1465/V$15*100,)</f>
        <v>0</v>
      </c>
      <c r="W1468" s="29">
        <f>IF(W1457&gt;0,W1465/W$15*100,)</f>
        <v>0</v>
      </c>
      <c r="X1468" s="29">
        <f>IF(X1457&gt;0,X1465/X$15*100,)</f>
        <v>0</v>
      </c>
      <c r="Y1468" s="29">
        <f>IF(Y1457&gt;0,Y1465/Y$15*100,)</f>
        <v>0</v>
      </c>
      <c r="Z1468" s="20">
        <f t="shared" ref="Z1468:AD1468" si="2961">Z1471+Z1484</f>
        <v>0</v>
      </c>
      <c r="AA1468" s="136">
        <f t="shared" si="2961"/>
        <v>0</v>
      </c>
      <c r="AB1468" s="20">
        <f t="shared" si="2961"/>
        <v>0</v>
      </c>
      <c r="AC1468" s="20">
        <f t="shared" si="2961"/>
        <v>0</v>
      </c>
      <c r="AD1468" s="55">
        <f t="shared" si="2961"/>
        <v>0</v>
      </c>
      <c r="AE1468" s="29">
        <f t="shared" ref="AE1468" si="2962">IF(AE1457&gt;0,AE1465/AE$15*100,)</f>
        <v>0</v>
      </c>
      <c r="AF1468" s="29">
        <f>IF(AF1457&gt;0,AF1465/AF$15*100,)</f>
        <v>0</v>
      </c>
      <c r="AG1468" s="29">
        <f>IF(AG1457&gt;0,AG1465/AG$15*100,)</f>
        <v>0</v>
      </c>
      <c r="AH1468" s="29">
        <f>IF(AH1457&gt;0,AH1465/AH$15*100,)</f>
        <v>0</v>
      </c>
      <c r="AI1468" s="29">
        <f>IF(AI1457&gt;0,AI1465/AI$15*100,)</f>
        <v>0</v>
      </c>
      <c r="AJ1468" s="967"/>
      <c r="AK1468" s="19" t="e">
        <f>#REF!-U1468</f>
        <v>#REF!</v>
      </c>
      <c r="AL1468" s="19" t="e">
        <f>#REF!-#REF!</f>
        <v>#REF!</v>
      </c>
      <c r="AM1468" s="19" t="e">
        <f>Q1468-#REF!</f>
        <v>#REF!</v>
      </c>
      <c r="AN1468" s="19" t="e">
        <f>R1468-#REF!</f>
        <v>#REF!</v>
      </c>
      <c r="AO1468" s="19" t="e">
        <f>#REF!-#REF!</f>
        <v>#REF!</v>
      </c>
      <c r="AP1468" s="223" t="e">
        <f>IF(AK1468&gt;0,AK1468/#REF!*100,"")</f>
        <v>#REF!</v>
      </c>
      <c r="AQ1468" s="223" t="e">
        <f>IF(AL1468&gt;0,AL1468/#REF!*100,"")</f>
        <v>#REF!</v>
      </c>
      <c r="AR1468" s="223" t="e">
        <f t="shared" si="2943"/>
        <v>#REF!</v>
      </c>
      <c r="AS1468" s="223" t="e">
        <f t="shared" si="2944"/>
        <v>#REF!</v>
      </c>
      <c r="AT1468" s="223" t="e">
        <f>IF(AO1468&gt;0,AO1468/#REF!*100,"")</f>
        <v>#REF!</v>
      </c>
    </row>
    <row r="1469" spans="1:46" ht="15" hidden="1" customHeight="1" outlineLevel="1" thickBot="1">
      <c r="A1469" s="2589"/>
      <c r="B1469" s="2574"/>
      <c r="C1469" s="504" t="s">
        <v>277</v>
      </c>
      <c r="D1469" s="32"/>
      <c r="E1469" s="32"/>
      <c r="F1469" s="32"/>
      <c r="G1469" s="144"/>
      <c r="H1469" s="144"/>
      <c r="I1469" s="144"/>
      <c r="J1469" s="144"/>
      <c r="K1469" s="144"/>
      <c r="L1469" s="20">
        <f t="shared" ref="L1469:P1469" si="2963">L1472+L1485</f>
        <v>0</v>
      </c>
      <c r="M1469" s="136">
        <f t="shared" si="2963"/>
        <v>0</v>
      </c>
      <c r="N1469" s="20">
        <f t="shared" si="2963"/>
        <v>0</v>
      </c>
      <c r="O1469" s="20">
        <f t="shared" si="2963"/>
        <v>0</v>
      </c>
      <c r="P1469" s="55">
        <f t="shared" si="2963"/>
        <v>0</v>
      </c>
      <c r="Q1469" s="756"/>
      <c r="R1469" s="756"/>
      <c r="S1469" s="756"/>
      <c r="T1469" s="756"/>
      <c r="U1469" s="237"/>
      <c r="V1469" s="143"/>
      <c r="W1469" s="26"/>
      <c r="X1469" s="26"/>
      <c r="Y1469" s="26"/>
      <c r="Z1469" s="20">
        <f t="shared" ref="Z1469:AD1469" si="2964">Z1472+Z1485</f>
        <v>0</v>
      </c>
      <c r="AA1469" s="136">
        <f t="shared" si="2964"/>
        <v>0</v>
      </c>
      <c r="AB1469" s="20">
        <f t="shared" si="2964"/>
        <v>0</v>
      </c>
      <c r="AC1469" s="20">
        <f t="shared" si="2964"/>
        <v>0</v>
      </c>
      <c r="AD1469" s="55">
        <f t="shared" si="2964"/>
        <v>0</v>
      </c>
      <c r="AE1469" s="237"/>
      <c r="AF1469" s="143"/>
      <c r="AG1469" s="26"/>
      <c r="AH1469" s="26"/>
      <c r="AI1469" s="26"/>
      <c r="AJ1469" s="2128"/>
      <c r="AK1469" s="19" t="e">
        <f>#REF!-U1469</f>
        <v>#REF!</v>
      </c>
      <c r="AL1469" s="19" t="e">
        <f>#REF!-#REF!</f>
        <v>#REF!</v>
      </c>
      <c r="AM1469" s="19" t="e">
        <f>Q1469-#REF!</f>
        <v>#REF!</v>
      </c>
      <c r="AN1469" s="19" t="e">
        <f>R1469-#REF!</f>
        <v>#REF!</v>
      </c>
      <c r="AO1469" s="19" t="e">
        <f>#REF!-#REF!</f>
        <v>#REF!</v>
      </c>
      <c r="AP1469" s="223" t="e">
        <f>IF(AK1469&gt;0,AK1469/#REF!*100,"")</f>
        <v>#REF!</v>
      </c>
      <c r="AQ1469" s="223" t="e">
        <f>IF(AL1469&gt;0,AL1469/#REF!*100,"")</f>
        <v>#REF!</v>
      </c>
      <c r="AR1469" s="223" t="e">
        <f t="shared" si="2943"/>
        <v>#REF!</v>
      </c>
      <c r="AS1469" s="223" t="e">
        <f t="shared" si="2944"/>
        <v>#REF!</v>
      </c>
      <c r="AT1469" s="223" t="e">
        <f>IF(AO1469&gt;0,AO1469/#REF!*100,"")</f>
        <v>#REF!</v>
      </c>
    </row>
    <row r="1470" spans="1:46" ht="15" hidden="1" customHeight="1" outlineLevel="1" thickBot="1">
      <c r="A1470" s="2590"/>
      <c r="B1470" s="2575"/>
      <c r="C1470" s="505" t="s">
        <v>303</v>
      </c>
      <c r="D1470" s="34"/>
      <c r="E1470" s="34"/>
      <c r="F1470" s="34"/>
      <c r="G1470" s="148"/>
      <c r="H1470" s="148"/>
      <c r="I1470" s="148"/>
      <c r="J1470" s="148"/>
      <c r="K1470" s="148"/>
      <c r="L1470" s="20">
        <f t="shared" ref="L1470:P1470" si="2965">L1473+L1486</f>
        <v>0</v>
      </c>
      <c r="M1470" s="136">
        <f t="shared" si="2965"/>
        <v>0</v>
      </c>
      <c r="N1470" s="20">
        <f t="shared" si="2965"/>
        <v>0</v>
      </c>
      <c r="O1470" s="20">
        <f t="shared" si="2965"/>
        <v>0</v>
      </c>
      <c r="P1470" s="55">
        <f t="shared" si="2965"/>
        <v>0</v>
      </c>
      <c r="Q1470" s="756"/>
      <c r="R1470" s="756"/>
      <c r="S1470" s="756"/>
      <c r="T1470" s="756"/>
      <c r="U1470" s="237"/>
      <c r="V1470" s="143"/>
      <c r="W1470" s="26"/>
      <c r="X1470" s="26"/>
      <c r="Y1470" s="26"/>
      <c r="Z1470" s="20">
        <f t="shared" ref="Z1470:AD1470" si="2966">Z1473+Z1486</f>
        <v>0</v>
      </c>
      <c r="AA1470" s="136">
        <f t="shared" si="2966"/>
        <v>0</v>
      </c>
      <c r="AB1470" s="20">
        <f t="shared" si="2966"/>
        <v>0</v>
      </c>
      <c r="AC1470" s="20">
        <f t="shared" si="2966"/>
        <v>0</v>
      </c>
      <c r="AD1470" s="55">
        <f t="shared" si="2966"/>
        <v>0</v>
      </c>
      <c r="AE1470" s="237"/>
      <c r="AF1470" s="143"/>
      <c r="AG1470" s="26"/>
      <c r="AH1470" s="26"/>
      <c r="AI1470" s="26"/>
      <c r="AJ1470" s="2128"/>
      <c r="AK1470" s="19" t="e">
        <f>#REF!-U1470</f>
        <v>#REF!</v>
      </c>
      <c r="AL1470" s="19" t="e">
        <f>#REF!-#REF!</f>
        <v>#REF!</v>
      </c>
      <c r="AM1470" s="19" t="e">
        <f>Q1470-#REF!</f>
        <v>#REF!</v>
      </c>
      <c r="AN1470" s="19" t="e">
        <f>R1470-#REF!</f>
        <v>#REF!</v>
      </c>
      <c r="AO1470" s="19" t="e">
        <f>#REF!-#REF!</f>
        <v>#REF!</v>
      </c>
      <c r="AP1470" s="223" t="e">
        <f>IF(AK1470&gt;0,AK1470/#REF!*100,"")</f>
        <v>#REF!</v>
      </c>
      <c r="AQ1470" s="223" t="e">
        <f>IF(AL1470&gt;0,AL1470/#REF!*100,"")</f>
        <v>#REF!</v>
      </c>
      <c r="AR1470" s="223" t="e">
        <f t="shared" si="2943"/>
        <v>#REF!</v>
      </c>
      <c r="AS1470" s="223" t="e">
        <f t="shared" si="2944"/>
        <v>#REF!</v>
      </c>
      <c r="AT1470" s="223" t="e">
        <f>IF(AO1470&gt;0,AO1470/#REF!*100,"")</f>
        <v>#REF!</v>
      </c>
    </row>
    <row r="1471" spans="1:46" ht="15" hidden="1" customHeight="1" outlineLevel="1" thickBot="1">
      <c r="A1471" s="35" t="s">
        <v>106</v>
      </c>
      <c r="B1471" s="36" t="s">
        <v>117</v>
      </c>
      <c r="C1471" s="504" t="s">
        <v>278</v>
      </c>
      <c r="D1471" s="32"/>
      <c r="E1471" s="32"/>
      <c r="F1471" s="32"/>
      <c r="G1471" s="144"/>
      <c r="H1471" s="144"/>
      <c r="I1471" s="144"/>
      <c r="J1471" s="144"/>
      <c r="K1471" s="144"/>
      <c r="L1471" s="20">
        <f t="shared" ref="L1471:P1471" si="2967">L1475+L1479</f>
        <v>0</v>
      </c>
      <c r="M1471" s="136">
        <f t="shared" si="2967"/>
        <v>0</v>
      </c>
      <c r="N1471" s="20">
        <f t="shared" si="2967"/>
        <v>0</v>
      </c>
      <c r="O1471" s="20">
        <f t="shared" si="2967"/>
        <v>0</v>
      </c>
      <c r="P1471" s="55">
        <f t="shared" si="2967"/>
        <v>0</v>
      </c>
      <c r="Q1471" s="756"/>
      <c r="R1471" s="756"/>
      <c r="S1471" s="756"/>
      <c r="T1471" s="756"/>
      <c r="U1471" s="29">
        <f t="shared" ref="U1471" si="2968">IF(U1452&gt;0,U1469/U$10*100,)</f>
        <v>0</v>
      </c>
      <c r="V1471" s="29">
        <f>IF(V1452&gt;0,V1469/V$10*100,)</f>
        <v>0</v>
      </c>
      <c r="W1471" s="29">
        <f>IF(W1452&gt;0,W1469/W$10*100,)</f>
        <v>0</v>
      </c>
      <c r="X1471" s="29">
        <f>IF(X1452&gt;0,X1469/X$10*100,)</f>
        <v>0</v>
      </c>
      <c r="Y1471" s="29">
        <f>IF(Y1452&gt;0,Y1469/Y$10*100,)</f>
        <v>0</v>
      </c>
      <c r="Z1471" s="20">
        <f t="shared" ref="Z1471:AD1471" si="2969">Z1475+Z1479</f>
        <v>0</v>
      </c>
      <c r="AA1471" s="136">
        <f t="shared" si="2969"/>
        <v>0</v>
      </c>
      <c r="AB1471" s="20">
        <f t="shared" si="2969"/>
        <v>0</v>
      </c>
      <c r="AC1471" s="20">
        <f t="shared" si="2969"/>
        <v>0</v>
      </c>
      <c r="AD1471" s="55">
        <f t="shared" si="2969"/>
        <v>0</v>
      </c>
      <c r="AE1471" s="29">
        <f t="shared" ref="AE1471" si="2970">IF(AE1452&gt;0,AE1469/AE$10*100,)</f>
        <v>0</v>
      </c>
      <c r="AF1471" s="29">
        <f>IF(AF1452&gt;0,AF1469/AF$10*100,)</f>
        <v>0</v>
      </c>
      <c r="AG1471" s="29">
        <f>IF(AG1452&gt;0,AG1469/AG$10*100,)</f>
        <v>0</v>
      </c>
      <c r="AH1471" s="29">
        <f>IF(AH1452&gt;0,AH1469/AH$10*100,)</f>
        <v>0</v>
      </c>
      <c r="AI1471" s="29">
        <f>IF(AI1452&gt;0,AI1469/AI$10*100,)</f>
        <v>0</v>
      </c>
      <c r="AJ1471" s="967"/>
      <c r="AK1471" s="19" t="e">
        <f>#REF!-U1471</f>
        <v>#REF!</v>
      </c>
      <c r="AL1471" s="19" t="e">
        <f>#REF!-#REF!</f>
        <v>#REF!</v>
      </c>
      <c r="AM1471" s="19" t="e">
        <f>Q1471-#REF!</f>
        <v>#REF!</v>
      </c>
      <c r="AN1471" s="19" t="e">
        <f>R1471-#REF!</f>
        <v>#REF!</v>
      </c>
      <c r="AO1471" s="19" t="e">
        <f>#REF!-#REF!</f>
        <v>#REF!</v>
      </c>
      <c r="AP1471" s="223" t="e">
        <f>IF(AK1471&gt;0,AK1471/#REF!*100,"")</f>
        <v>#REF!</v>
      </c>
      <c r="AQ1471" s="223" t="e">
        <f>IF(AL1471&gt;0,AL1471/#REF!*100,"")</f>
        <v>#REF!</v>
      </c>
      <c r="AR1471" s="223" t="e">
        <f t="shared" si="2943"/>
        <v>#REF!</v>
      </c>
      <c r="AS1471" s="223" t="e">
        <f t="shared" si="2944"/>
        <v>#REF!</v>
      </c>
      <c r="AT1471" s="223" t="e">
        <f>IF(AO1471&gt;0,AO1471/#REF!*100,"")</f>
        <v>#REF!</v>
      </c>
    </row>
    <row r="1472" spans="1:46" ht="15" hidden="1" customHeight="1" outlineLevel="1" thickBot="1">
      <c r="A1472" s="35"/>
      <c r="B1472" s="37"/>
      <c r="C1472" s="504" t="s">
        <v>277</v>
      </c>
      <c r="D1472" s="32"/>
      <c r="E1472" s="32"/>
      <c r="F1472" s="32"/>
      <c r="G1472" s="144"/>
      <c r="H1472" s="144"/>
      <c r="I1472" s="144"/>
      <c r="J1472" s="144"/>
      <c r="K1472" s="144"/>
      <c r="L1472" s="20">
        <f t="shared" ref="L1472:P1472" si="2971">L1476+L1480</f>
        <v>0</v>
      </c>
      <c r="M1472" s="136">
        <f t="shared" si="2971"/>
        <v>0</v>
      </c>
      <c r="N1472" s="20">
        <f t="shared" si="2971"/>
        <v>0</v>
      </c>
      <c r="O1472" s="20">
        <f t="shared" si="2971"/>
        <v>0</v>
      </c>
      <c r="P1472" s="55">
        <f t="shared" si="2971"/>
        <v>0</v>
      </c>
      <c r="Q1472" s="756"/>
      <c r="R1472" s="756"/>
      <c r="S1472" s="756"/>
      <c r="T1472" s="756"/>
      <c r="U1472" s="29">
        <f t="shared" ref="U1472" si="2972">IF(U1458&gt;0,U1469/U$16*100,)</f>
        <v>0</v>
      </c>
      <c r="V1472" s="29">
        <f>IF(V1458&gt;0,V1469/V$16*100,)</f>
        <v>0</v>
      </c>
      <c r="W1472" s="29">
        <f>IF(W1458&gt;0,W1469/W$16*100,)</f>
        <v>0</v>
      </c>
      <c r="X1472" s="29">
        <f>IF(X1458&gt;0,X1469/X$16*100,)</f>
        <v>0</v>
      </c>
      <c r="Y1472" s="29">
        <f>IF(Y1458&gt;0,Y1469/Y$16*100,)</f>
        <v>0</v>
      </c>
      <c r="Z1472" s="20">
        <f t="shared" ref="Z1472:AD1472" si="2973">Z1476+Z1480</f>
        <v>0</v>
      </c>
      <c r="AA1472" s="136">
        <f t="shared" si="2973"/>
        <v>0</v>
      </c>
      <c r="AB1472" s="20">
        <f t="shared" si="2973"/>
        <v>0</v>
      </c>
      <c r="AC1472" s="20">
        <f t="shared" si="2973"/>
        <v>0</v>
      </c>
      <c r="AD1472" s="55">
        <f t="shared" si="2973"/>
        <v>0</v>
      </c>
      <c r="AE1472" s="29">
        <f t="shared" ref="AE1472" si="2974">IF(AE1458&gt;0,AE1469/AE$16*100,)</f>
        <v>0</v>
      </c>
      <c r="AF1472" s="29">
        <f>IF(AF1458&gt;0,AF1469/AF$16*100,)</f>
        <v>0</v>
      </c>
      <c r="AG1472" s="29">
        <f>IF(AG1458&gt;0,AG1469/AG$16*100,)</f>
        <v>0</v>
      </c>
      <c r="AH1472" s="29">
        <f>IF(AH1458&gt;0,AH1469/AH$16*100,)</f>
        <v>0</v>
      </c>
      <c r="AI1472" s="29">
        <f>IF(AI1458&gt;0,AI1469/AI$16*100,)</f>
        <v>0</v>
      </c>
      <c r="AJ1472" s="967"/>
      <c r="AK1472" s="19" t="e">
        <f>#REF!-U1472</f>
        <v>#REF!</v>
      </c>
      <c r="AL1472" s="19" t="e">
        <f>#REF!-#REF!</f>
        <v>#REF!</v>
      </c>
      <c r="AM1472" s="19" t="e">
        <f>Q1472-#REF!</f>
        <v>#REF!</v>
      </c>
      <c r="AN1472" s="19" t="e">
        <f>R1472-#REF!</f>
        <v>#REF!</v>
      </c>
      <c r="AO1472" s="19" t="e">
        <f>#REF!-#REF!</f>
        <v>#REF!</v>
      </c>
      <c r="AP1472" s="223" t="e">
        <f>IF(AK1472&gt;0,AK1472/#REF!*100,"")</f>
        <v>#REF!</v>
      </c>
      <c r="AQ1472" s="223" t="e">
        <f>IF(AL1472&gt;0,AL1472/#REF!*100,"")</f>
        <v>#REF!</v>
      </c>
      <c r="AR1472" s="223" t="e">
        <f t="shared" si="2943"/>
        <v>#REF!</v>
      </c>
      <c r="AS1472" s="223" t="e">
        <f t="shared" si="2944"/>
        <v>#REF!</v>
      </c>
      <c r="AT1472" s="223" t="e">
        <f>IF(AO1472&gt;0,AO1472/#REF!*100,"")</f>
        <v>#REF!</v>
      </c>
    </row>
    <row r="1473" spans="1:46" ht="15" hidden="1" customHeight="1" outlineLevel="1" thickBot="1">
      <c r="A1473" s="35"/>
      <c r="B1473" s="37"/>
      <c r="C1473" s="504" t="s">
        <v>303</v>
      </c>
      <c r="D1473" s="32"/>
      <c r="E1473" s="32"/>
      <c r="F1473" s="32"/>
      <c r="G1473" s="144"/>
      <c r="H1473" s="144"/>
      <c r="I1473" s="144"/>
      <c r="J1473" s="144"/>
      <c r="K1473" s="144"/>
      <c r="L1473" s="20">
        <f t="shared" ref="L1473:P1473" si="2975">L1477+L1481</f>
        <v>0</v>
      </c>
      <c r="M1473" s="136">
        <f t="shared" si="2975"/>
        <v>0</v>
      </c>
      <c r="N1473" s="20">
        <f t="shared" si="2975"/>
        <v>0</v>
      </c>
      <c r="O1473" s="20">
        <f t="shared" si="2975"/>
        <v>0</v>
      </c>
      <c r="P1473" s="55">
        <f t="shared" si="2975"/>
        <v>0</v>
      </c>
      <c r="Q1473" s="756"/>
      <c r="R1473" s="756"/>
      <c r="S1473" s="756"/>
      <c r="T1473" s="756"/>
      <c r="U1473" s="237"/>
      <c r="V1473" s="143"/>
      <c r="W1473" s="26"/>
      <c r="X1473" s="26"/>
      <c r="Y1473" s="26"/>
      <c r="Z1473" s="20">
        <f t="shared" ref="Z1473:AD1473" si="2976">Z1477+Z1481</f>
        <v>0</v>
      </c>
      <c r="AA1473" s="136">
        <f t="shared" si="2976"/>
        <v>0</v>
      </c>
      <c r="AB1473" s="20">
        <f t="shared" si="2976"/>
        <v>0</v>
      </c>
      <c r="AC1473" s="20">
        <f t="shared" si="2976"/>
        <v>0</v>
      </c>
      <c r="AD1473" s="55">
        <f t="shared" si="2976"/>
        <v>0</v>
      </c>
      <c r="AE1473" s="237"/>
      <c r="AF1473" s="143"/>
      <c r="AG1473" s="26"/>
      <c r="AH1473" s="26"/>
      <c r="AI1473" s="26"/>
      <c r="AJ1473" s="2128"/>
      <c r="AK1473" s="19" t="e">
        <f>#REF!-U1473</f>
        <v>#REF!</v>
      </c>
      <c r="AL1473" s="19" t="e">
        <f>#REF!-#REF!</f>
        <v>#REF!</v>
      </c>
      <c r="AM1473" s="19" t="e">
        <f>Q1473-#REF!</f>
        <v>#REF!</v>
      </c>
      <c r="AN1473" s="19" t="e">
        <f>R1473-#REF!</f>
        <v>#REF!</v>
      </c>
      <c r="AO1473" s="19" t="e">
        <f>#REF!-#REF!</f>
        <v>#REF!</v>
      </c>
      <c r="AP1473" s="223" t="e">
        <f>IF(AK1473&gt;0,AK1473/#REF!*100,"")</f>
        <v>#REF!</v>
      </c>
      <c r="AQ1473" s="223" t="e">
        <f>IF(AL1473&gt;0,AL1473/#REF!*100,"")</f>
        <v>#REF!</v>
      </c>
      <c r="AR1473" s="223" t="e">
        <f t="shared" si="2943"/>
        <v>#REF!</v>
      </c>
      <c r="AS1473" s="223" t="e">
        <f t="shared" si="2944"/>
        <v>#REF!</v>
      </c>
      <c r="AT1473" s="223" t="e">
        <f>IF(AO1473&gt;0,AO1473/#REF!*100,"")</f>
        <v>#REF!</v>
      </c>
    </row>
    <row r="1474" spans="1:46" ht="15" hidden="1" customHeight="1" outlineLevel="1" thickBot="1">
      <c r="A1474" s="35"/>
      <c r="B1474" s="37"/>
      <c r="C1474" s="504" t="s">
        <v>279</v>
      </c>
      <c r="D1474" s="32"/>
      <c r="E1474" s="32"/>
      <c r="F1474" s="32"/>
      <c r="G1474" s="144"/>
      <c r="H1474" s="144"/>
      <c r="I1474" s="144"/>
      <c r="J1474" s="144"/>
      <c r="K1474" s="144"/>
      <c r="L1474" s="33"/>
      <c r="M1474" s="126"/>
      <c r="N1474" s="24"/>
      <c r="O1474" s="24"/>
      <c r="P1474" s="51"/>
      <c r="Q1474" s="756"/>
      <c r="R1474" s="756"/>
      <c r="S1474" s="756"/>
      <c r="T1474" s="756"/>
      <c r="U1474" s="237"/>
      <c r="V1474" s="143"/>
      <c r="W1474" s="26"/>
      <c r="X1474" s="26"/>
      <c r="Y1474" s="26"/>
      <c r="Z1474" s="33"/>
      <c r="AA1474" s="126"/>
      <c r="AB1474" s="24"/>
      <c r="AC1474" s="24"/>
      <c r="AD1474" s="51"/>
      <c r="AE1474" s="237"/>
      <c r="AF1474" s="143"/>
      <c r="AG1474" s="26"/>
      <c r="AH1474" s="26"/>
      <c r="AI1474" s="26"/>
      <c r="AJ1474" s="2128"/>
      <c r="AK1474" s="19" t="e">
        <f>#REF!-U1474</f>
        <v>#REF!</v>
      </c>
      <c r="AL1474" s="19" t="e">
        <f>#REF!-#REF!</f>
        <v>#REF!</v>
      </c>
      <c r="AM1474" s="19" t="e">
        <f>Q1474-#REF!</f>
        <v>#REF!</v>
      </c>
      <c r="AN1474" s="19" t="e">
        <f>R1474-#REF!</f>
        <v>#REF!</v>
      </c>
      <c r="AO1474" s="19" t="e">
        <f>#REF!-#REF!</f>
        <v>#REF!</v>
      </c>
      <c r="AP1474" s="223" t="e">
        <f>IF(AK1474&gt;0,AK1474/#REF!*100,"")</f>
        <v>#REF!</v>
      </c>
      <c r="AQ1474" s="223" t="e">
        <f>IF(AL1474&gt;0,AL1474/#REF!*100,"")</f>
        <v>#REF!</v>
      </c>
      <c r="AR1474" s="223" t="e">
        <f t="shared" si="2943"/>
        <v>#REF!</v>
      </c>
      <c r="AS1474" s="223" t="e">
        <f t="shared" si="2944"/>
        <v>#REF!</v>
      </c>
      <c r="AT1474" s="223" t="e">
        <f>IF(AO1474&gt;0,AO1474/#REF!*100,"")</f>
        <v>#REF!</v>
      </c>
    </row>
    <row r="1475" spans="1:46" ht="15" hidden="1" customHeight="1" outlineLevel="1" thickBot="1">
      <c r="A1475" s="35" t="s">
        <v>107</v>
      </c>
      <c r="B1475" s="38" t="s">
        <v>118</v>
      </c>
      <c r="C1475" s="504" t="s">
        <v>278</v>
      </c>
      <c r="D1475" s="32"/>
      <c r="E1475" s="32"/>
      <c r="F1475" s="32"/>
      <c r="G1475" s="144"/>
      <c r="H1475" s="144"/>
      <c r="I1475" s="144"/>
      <c r="J1475" s="144"/>
      <c r="K1475" s="144"/>
      <c r="L1475" s="20">
        <f>SUM(M1475:P1475)</f>
        <v>0</v>
      </c>
      <c r="M1475" s="126"/>
      <c r="N1475" s="24"/>
      <c r="O1475" s="24"/>
      <c r="P1475" s="51"/>
      <c r="Q1475" s="756"/>
      <c r="R1475" s="756"/>
      <c r="S1475" s="756"/>
      <c r="T1475" s="756"/>
      <c r="U1475" s="29">
        <f t="shared" ref="U1475" si="2977">IF(U1453&gt;0,U1473/U$11*100,)</f>
        <v>0</v>
      </c>
      <c r="V1475" s="29">
        <f>IF(V1453&gt;0,V1473/V$11*100,)</f>
        <v>0</v>
      </c>
      <c r="W1475" s="29">
        <f>IF(W1453&gt;0,W1473/W$11*100,)</f>
        <v>0</v>
      </c>
      <c r="X1475" s="29">
        <f>IF(X1453&gt;0,X1473/#REF!*100,)</f>
        <v>0</v>
      </c>
      <c r="Y1475" s="29">
        <f>IF(Y1453&gt;0,Y1473/Y$11*100,)</f>
        <v>0</v>
      </c>
      <c r="Z1475" s="20">
        <f>SUM(AA1475:AD1475)</f>
        <v>0</v>
      </c>
      <c r="AA1475" s="126"/>
      <c r="AB1475" s="24"/>
      <c r="AC1475" s="24"/>
      <c r="AD1475" s="51"/>
      <c r="AE1475" s="29">
        <f t="shared" ref="AE1475" si="2978">IF(AE1453&gt;0,AE1473/AE$11*100,)</f>
        <v>0</v>
      </c>
      <c r="AF1475" s="29">
        <f>IF(AF1453&gt;0,AF1473/AF$11*100,)</f>
        <v>0</v>
      </c>
      <c r="AG1475" s="29">
        <f>IF(AG1453&gt;0,AG1473/AG$11*100,)</f>
        <v>0</v>
      </c>
      <c r="AH1475" s="29">
        <f>IF(AH1453&gt;0,AH1473/#REF!*100,)</f>
        <v>0</v>
      </c>
      <c r="AI1475" s="29">
        <f>IF(AI1453&gt;0,AI1473/AI$11*100,)</f>
        <v>0</v>
      </c>
      <c r="AJ1475" s="967"/>
      <c r="AK1475" s="19" t="e">
        <f>#REF!-U1475</f>
        <v>#REF!</v>
      </c>
      <c r="AL1475" s="19" t="e">
        <f>#REF!-#REF!</f>
        <v>#REF!</v>
      </c>
      <c r="AM1475" s="19" t="e">
        <f>Q1475-#REF!</f>
        <v>#REF!</v>
      </c>
      <c r="AN1475" s="19" t="e">
        <f>R1475-#REF!</f>
        <v>#REF!</v>
      </c>
      <c r="AO1475" s="19" t="e">
        <f>#REF!-#REF!</f>
        <v>#REF!</v>
      </c>
      <c r="AP1475" s="223" t="e">
        <f>IF(AK1475&gt;0,AK1475/#REF!*100,"")</f>
        <v>#REF!</v>
      </c>
      <c r="AQ1475" s="223" t="e">
        <f>IF(AL1475&gt;0,AL1475/#REF!*100,"")</f>
        <v>#REF!</v>
      </c>
      <c r="AR1475" s="223" t="e">
        <f t="shared" si="2943"/>
        <v>#REF!</v>
      </c>
      <c r="AS1475" s="223" t="e">
        <f t="shared" si="2944"/>
        <v>#REF!</v>
      </c>
      <c r="AT1475" s="223" t="e">
        <f>IF(AO1475&gt;0,AO1475/#REF!*100,"")</f>
        <v>#REF!</v>
      </c>
    </row>
    <row r="1476" spans="1:46" ht="15" hidden="1" customHeight="1" outlineLevel="1" thickBot="1">
      <c r="A1476" s="35"/>
      <c r="B1476" s="39"/>
      <c r="C1476" s="504" t="s">
        <v>277</v>
      </c>
      <c r="D1476" s="32"/>
      <c r="E1476" s="32"/>
      <c r="F1476" s="32"/>
      <c r="G1476" s="144"/>
      <c r="H1476" s="144"/>
      <c r="I1476" s="144"/>
      <c r="J1476" s="144"/>
      <c r="K1476" s="144"/>
      <c r="L1476" s="20">
        <f t="shared" ref="L1476:P1476" si="2979">L1475*0.76*1.49/1000</f>
        <v>0</v>
      </c>
      <c r="M1476" s="136">
        <f t="shared" si="2979"/>
        <v>0</v>
      </c>
      <c r="N1476" s="20">
        <f t="shared" si="2979"/>
        <v>0</v>
      </c>
      <c r="O1476" s="20">
        <f t="shared" si="2979"/>
        <v>0</v>
      </c>
      <c r="P1476" s="55">
        <f t="shared" si="2979"/>
        <v>0</v>
      </c>
      <c r="Q1476" s="756"/>
      <c r="R1476" s="756"/>
      <c r="S1476" s="756"/>
      <c r="T1476" s="756"/>
      <c r="U1476" s="29">
        <f t="shared" ref="U1476" si="2980">IF(U1459&gt;0,U1473/U$17*100,)</f>
        <v>0</v>
      </c>
      <c r="V1476" s="29">
        <f>IF(V1459&gt;0,V1473/V$17*100,)</f>
        <v>0</v>
      </c>
      <c r="W1476" s="29">
        <f>IF(W1459&gt;0,W1473/W$17*100,)</f>
        <v>0</v>
      </c>
      <c r="X1476" s="29">
        <f>IF(X1459&gt;0,X1473/X$17*100,)</f>
        <v>0</v>
      </c>
      <c r="Y1476" s="29">
        <f>IF(Y1459&gt;0,Y1473/Y$17*100,)</f>
        <v>0</v>
      </c>
      <c r="Z1476" s="20">
        <f t="shared" ref="Z1476:AD1476" si="2981">Z1475*0.76*1.49/1000</f>
        <v>0</v>
      </c>
      <c r="AA1476" s="136">
        <f t="shared" si="2981"/>
        <v>0</v>
      </c>
      <c r="AB1476" s="20">
        <f t="shared" si="2981"/>
        <v>0</v>
      </c>
      <c r="AC1476" s="20">
        <f t="shared" si="2981"/>
        <v>0</v>
      </c>
      <c r="AD1476" s="55">
        <f t="shared" si="2981"/>
        <v>0</v>
      </c>
      <c r="AE1476" s="29">
        <f t="shared" ref="AE1476" si="2982">IF(AE1459&gt;0,AE1473/AE$17*100,)</f>
        <v>0</v>
      </c>
      <c r="AF1476" s="29">
        <f>IF(AF1459&gt;0,AF1473/AF$17*100,)</f>
        <v>0</v>
      </c>
      <c r="AG1476" s="29">
        <f>IF(AG1459&gt;0,AG1473/AG$17*100,)</f>
        <v>0</v>
      </c>
      <c r="AH1476" s="29">
        <f>IF(AH1459&gt;0,AH1473/AH$17*100,)</f>
        <v>0</v>
      </c>
      <c r="AI1476" s="29">
        <f>IF(AI1459&gt;0,AI1473/AI$17*100,)</f>
        <v>0</v>
      </c>
      <c r="AJ1476" s="967"/>
      <c r="AK1476" s="19" t="e">
        <f>#REF!-U1476</f>
        <v>#REF!</v>
      </c>
      <c r="AL1476" s="19" t="e">
        <f>#REF!-#REF!</f>
        <v>#REF!</v>
      </c>
      <c r="AM1476" s="19" t="e">
        <f>Q1476-#REF!</f>
        <v>#REF!</v>
      </c>
      <c r="AN1476" s="19" t="e">
        <f>R1476-#REF!</f>
        <v>#REF!</v>
      </c>
      <c r="AO1476" s="19" t="e">
        <f>#REF!-#REF!</f>
        <v>#REF!</v>
      </c>
      <c r="AP1476" s="223" t="e">
        <f>IF(AK1476&gt;0,AK1476/#REF!*100,"")</f>
        <v>#REF!</v>
      </c>
      <c r="AQ1476" s="223" t="e">
        <f>IF(AL1476&gt;0,AL1476/#REF!*100,"")</f>
        <v>#REF!</v>
      </c>
      <c r="AR1476" s="223" t="e">
        <f t="shared" si="2943"/>
        <v>#REF!</v>
      </c>
      <c r="AS1476" s="223" t="e">
        <f t="shared" si="2944"/>
        <v>#REF!</v>
      </c>
      <c r="AT1476" s="223" t="e">
        <f>IF(AO1476&gt;0,AO1476/#REF!*100,"")</f>
        <v>#REF!</v>
      </c>
    </row>
    <row r="1477" spans="1:46" ht="15" hidden="1" customHeight="1" outlineLevel="1" thickBot="1">
      <c r="A1477" s="35"/>
      <c r="B1477" s="39"/>
      <c r="C1477" s="504" t="s">
        <v>303</v>
      </c>
      <c r="D1477" s="32"/>
      <c r="E1477" s="32"/>
      <c r="F1477" s="32"/>
      <c r="G1477" s="144"/>
      <c r="H1477" s="144"/>
      <c r="I1477" s="144"/>
      <c r="J1477" s="144"/>
      <c r="K1477" s="144"/>
      <c r="L1477" s="20">
        <f>SUM(M1477:P1477)</f>
        <v>0</v>
      </c>
      <c r="M1477" s="126"/>
      <c r="N1477" s="24"/>
      <c r="O1477" s="24"/>
      <c r="P1477" s="51"/>
      <c r="Q1477" s="756"/>
      <c r="R1477" s="756"/>
      <c r="S1477" s="756"/>
      <c r="T1477" s="756"/>
      <c r="U1477" s="237"/>
      <c r="V1477" s="143"/>
      <c r="W1477" s="26"/>
      <c r="X1477" s="26"/>
      <c r="Y1477" s="26"/>
      <c r="Z1477" s="20">
        <f>SUM(AA1477:AD1477)</f>
        <v>0</v>
      </c>
      <c r="AA1477" s="126"/>
      <c r="AB1477" s="24"/>
      <c r="AC1477" s="24"/>
      <c r="AD1477" s="51"/>
      <c r="AE1477" s="237"/>
      <c r="AF1477" s="143"/>
      <c r="AG1477" s="26"/>
      <c r="AH1477" s="26"/>
      <c r="AI1477" s="26"/>
      <c r="AJ1477" s="2128"/>
      <c r="AK1477" s="19" t="e">
        <f>#REF!-U1477</f>
        <v>#REF!</v>
      </c>
      <c r="AL1477" s="19" t="e">
        <f>#REF!-#REF!</f>
        <v>#REF!</v>
      </c>
      <c r="AM1477" s="19" t="e">
        <f>Q1477-#REF!</f>
        <v>#REF!</v>
      </c>
      <c r="AN1477" s="19" t="e">
        <f>R1477-#REF!</f>
        <v>#REF!</v>
      </c>
      <c r="AO1477" s="19" t="e">
        <f>#REF!-#REF!</f>
        <v>#REF!</v>
      </c>
      <c r="AP1477" s="223" t="e">
        <f>IF(AK1477&gt;0,AK1477/#REF!*100,"")</f>
        <v>#REF!</v>
      </c>
      <c r="AQ1477" s="223" t="e">
        <f>IF(AL1477&gt;0,AL1477/#REF!*100,"")</f>
        <v>#REF!</v>
      </c>
      <c r="AR1477" s="223" t="e">
        <f t="shared" si="2943"/>
        <v>#REF!</v>
      </c>
      <c r="AS1477" s="223" t="e">
        <f t="shared" si="2944"/>
        <v>#REF!</v>
      </c>
      <c r="AT1477" s="223" t="e">
        <f>IF(AO1477&gt;0,AO1477/#REF!*100,"")</f>
        <v>#REF!</v>
      </c>
    </row>
    <row r="1478" spans="1:46" ht="15" hidden="1" customHeight="1" outlineLevel="1" thickBot="1">
      <c r="A1478" s="35"/>
      <c r="B1478" s="39"/>
      <c r="C1478" s="504" t="s">
        <v>279</v>
      </c>
      <c r="D1478" s="32"/>
      <c r="E1478" s="32"/>
      <c r="F1478" s="32"/>
      <c r="G1478" s="144"/>
      <c r="H1478" s="144"/>
      <c r="I1478" s="144"/>
      <c r="J1478" s="144"/>
      <c r="K1478" s="144"/>
      <c r="L1478" s="33"/>
      <c r="M1478" s="126"/>
      <c r="N1478" s="24"/>
      <c r="O1478" s="24"/>
      <c r="P1478" s="51"/>
      <c r="Q1478" s="756"/>
      <c r="R1478" s="756"/>
      <c r="S1478" s="756"/>
      <c r="T1478" s="756"/>
      <c r="U1478" s="237"/>
      <c r="V1478" s="143"/>
      <c r="W1478" s="26"/>
      <c r="X1478" s="26"/>
      <c r="Y1478" s="26"/>
      <c r="Z1478" s="33"/>
      <c r="AA1478" s="126"/>
      <c r="AB1478" s="24"/>
      <c r="AC1478" s="24"/>
      <c r="AD1478" s="51"/>
      <c r="AE1478" s="237"/>
      <c r="AF1478" s="143"/>
      <c r="AG1478" s="26"/>
      <c r="AH1478" s="26"/>
      <c r="AI1478" s="26"/>
      <c r="AJ1478" s="2128"/>
      <c r="AK1478" s="19" t="e">
        <f>#REF!-U1478</f>
        <v>#REF!</v>
      </c>
      <c r="AL1478" s="19" t="e">
        <f>#REF!-#REF!</f>
        <v>#REF!</v>
      </c>
      <c r="AM1478" s="19" t="e">
        <f>Q1478-#REF!</f>
        <v>#REF!</v>
      </c>
      <c r="AN1478" s="19" t="e">
        <f>R1478-#REF!</f>
        <v>#REF!</v>
      </c>
      <c r="AO1478" s="19" t="e">
        <f>#REF!-#REF!</f>
        <v>#REF!</v>
      </c>
      <c r="AP1478" s="223" t="e">
        <f>IF(AK1478&gt;0,AK1478/#REF!*100,"")</f>
        <v>#REF!</v>
      </c>
      <c r="AQ1478" s="223" t="e">
        <f>IF(AL1478&gt;0,AL1478/#REF!*100,"")</f>
        <v>#REF!</v>
      </c>
      <c r="AR1478" s="223" t="e">
        <f t="shared" si="2943"/>
        <v>#REF!</v>
      </c>
      <c r="AS1478" s="223" t="e">
        <f t="shared" si="2944"/>
        <v>#REF!</v>
      </c>
      <c r="AT1478" s="223" t="e">
        <f>IF(AO1478&gt;0,AO1478/#REF!*100,"")</f>
        <v>#REF!</v>
      </c>
    </row>
    <row r="1479" spans="1:46" ht="15" hidden="1" customHeight="1" outlineLevel="1" thickBot="1">
      <c r="A1479" s="35" t="s">
        <v>108</v>
      </c>
      <c r="B1479" s="38" t="s">
        <v>119</v>
      </c>
      <c r="C1479" s="504" t="s">
        <v>278</v>
      </c>
      <c r="D1479" s="32"/>
      <c r="E1479" s="32"/>
      <c r="F1479" s="32"/>
      <c r="G1479" s="144"/>
      <c r="H1479" s="144"/>
      <c r="I1479" s="144"/>
      <c r="J1479" s="144"/>
      <c r="K1479" s="144"/>
      <c r="L1479" s="20">
        <f>SUM(M1479:P1479)</f>
        <v>0</v>
      </c>
      <c r="M1479" s="126"/>
      <c r="N1479" s="24"/>
      <c r="O1479" s="24"/>
      <c r="P1479" s="51"/>
      <c r="Q1479" s="756"/>
      <c r="R1479" s="756"/>
      <c r="S1479" s="756"/>
      <c r="T1479" s="756"/>
      <c r="U1479" s="29"/>
      <c r="V1479" s="29"/>
      <c r="W1479" s="29">
        <f>IF(W1454&gt;0,W1477/W$12*100,)</f>
        <v>0</v>
      </c>
      <c r="X1479" s="29">
        <f>IF(X1454&gt;0,X1477/X$12*100,)</f>
        <v>0</v>
      </c>
      <c r="Y1479" s="29">
        <f>IF(Y1454&gt;0,Y1477/Y$12*100,)</f>
        <v>0</v>
      </c>
      <c r="Z1479" s="20">
        <f>SUM(AA1479:AD1479)</f>
        <v>0</v>
      </c>
      <c r="AA1479" s="126"/>
      <c r="AB1479" s="24"/>
      <c r="AC1479" s="24"/>
      <c r="AD1479" s="51"/>
      <c r="AE1479" s="29"/>
      <c r="AF1479" s="29"/>
      <c r="AG1479" s="29">
        <f>IF(AG1454&gt;0,AG1477/AG$12*100,)</f>
        <v>0</v>
      </c>
      <c r="AH1479" s="29">
        <f>IF(AH1454&gt;0,AH1477/AH$12*100,)</f>
        <v>0</v>
      </c>
      <c r="AI1479" s="29">
        <f>IF(AI1454&gt;0,AI1477/AI$12*100,)</f>
        <v>0</v>
      </c>
      <c r="AJ1479" s="967"/>
      <c r="AK1479" s="19" t="e">
        <f>#REF!-U1479</f>
        <v>#REF!</v>
      </c>
      <c r="AL1479" s="19" t="e">
        <f>#REF!-#REF!</f>
        <v>#REF!</v>
      </c>
      <c r="AM1479" s="19" t="e">
        <f>Q1479-#REF!</f>
        <v>#REF!</v>
      </c>
      <c r="AN1479" s="19" t="e">
        <f>R1479-#REF!</f>
        <v>#REF!</v>
      </c>
      <c r="AO1479" s="19" t="e">
        <f>#REF!-#REF!</f>
        <v>#REF!</v>
      </c>
      <c r="AP1479" s="223" t="e">
        <f>IF(AK1479&gt;0,AK1479/#REF!*100,"")</f>
        <v>#REF!</v>
      </c>
      <c r="AQ1479" s="223" t="e">
        <f>IF(AL1479&gt;0,AL1479/#REF!*100,"")</f>
        <v>#REF!</v>
      </c>
      <c r="AR1479" s="223" t="e">
        <f t="shared" si="2943"/>
        <v>#REF!</v>
      </c>
      <c r="AS1479" s="223" t="e">
        <f t="shared" si="2944"/>
        <v>#REF!</v>
      </c>
      <c r="AT1479" s="223" t="e">
        <f>IF(AO1479&gt;0,AO1479/#REF!*100,"")</f>
        <v>#REF!</v>
      </c>
    </row>
    <row r="1480" spans="1:46" ht="15" hidden="1" customHeight="1" outlineLevel="1" thickBot="1">
      <c r="A1480" s="35"/>
      <c r="B1480" s="37"/>
      <c r="C1480" s="504" t="s">
        <v>277</v>
      </c>
      <c r="D1480" s="32"/>
      <c r="E1480" s="32"/>
      <c r="F1480" s="32"/>
      <c r="G1480" s="144"/>
      <c r="H1480" s="144"/>
      <c r="I1480" s="144"/>
      <c r="J1480" s="144"/>
      <c r="K1480" s="144"/>
      <c r="L1480" s="20">
        <f t="shared" ref="L1480:P1480" si="2983">L1479*0.76*1.49/1000</f>
        <v>0</v>
      </c>
      <c r="M1480" s="136">
        <f t="shared" si="2983"/>
        <v>0</v>
      </c>
      <c r="N1480" s="20">
        <f t="shared" si="2983"/>
        <v>0</v>
      </c>
      <c r="O1480" s="20">
        <f t="shared" si="2983"/>
        <v>0</v>
      </c>
      <c r="P1480" s="55">
        <f t="shared" si="2983"/>
        <v>0</v>
      </c>
      <c r="Q1480" s="756"/>
      <c r="R1480" s="756"/>
      <c r="S1480" s="756"/>
      <c r="T1480" s="756"/>
      <c r="U1480" s="29">
        <f t="shared" ref="U1480" si="2984">IF(U1460&gt;0,U1477/U$18*100,)</f>
        <v>0</v>
      </c>
      <c r="V1480" s="29">
        <f>IF(V1460&gt;0,V1477/V$18*100,)</f>
        <v>0</v>
      </c>
      <c r="W1480" s="29">
        <f>IF(W1460&gt;0,W1477/W$18*100,)</f>
        <v>0</v>
      </c>
      <c r="X1480" s="29">
        <f>IF(X1460&gt;0,X1477/X$18*100,)</f>
        <v>0</v>
      </c>
      <c r="Y1480" s="29">
        <f>IF(Y1460&gt;0,Y1477/Y$18*100,)</f>
        <v>0</v>
      </c>
      <c r="Z1480" s="20">
        <f t="shared" ref="Z1480:AD1480" si="2985">Z1479*0.76*1.49/1000</f>
        <v>0</v>
      </c>
      <c r="AA1480" s="136">
        <f t="shared" si="2985"/>
        <v>0</v>
      </c>
      <c r="AB1480" s="20">
        <f t="shared" si="2985"/>
        <v>0</v>
      </c>
      <c r="AC1480" s="20">
        <f t="shared" si="2985"/>
        <v>0</v>
      </c>
      <c r="AD1480" s="55">
        <f t="shared" si="2985"/>
        <v>0</v>
      </c>
      <c r="AE1480" s="29">
        <f t="shared" ref="AE1480" si="2986">IF(AE1460&gt;0,AE1477/AE$18*100,)</f>
        <v>0</v>
      </c>
      <c r="AF1480" s="29">
        <f>IF(AF1460&gt;0,AF1477/AF$18*100,)</f>
        <v>0</v>
      </c>
      <c r="AG1480" s="29">
        <f>IF(AG1460&gt;0,AG1477/AG$18*100,)</f>
        <v>0</v>
      </c>
      <c r="AH1480" s="29">
        <f>IF(AH1460&gt;0,AH1477/AH$18*100,)</f>
        <v>0</v>
      </c>
      <c r="AI1480" s="29">
        <f>IF(AI1460&gt;0,AI1477/AI$18*100,)</f>
        <v>0</v>
      </c>
      <c r="AJ1480" s="967"/>
      <c r="AK1480" s="19" t="e">
        <f>#REF!-U1480</f>
        <v>#REF!</v>
      </c>
      <c r="AL1480" s="19" t="e">
        <f>#REF!-#REF!</f>
        <v>#REF!</v>
      </c>
      <c r="AM1480" s="19" t="e">
        <f>Q1480-#REF!</f>
        <v>#REF!</v>
      </c>
      <c r="AN1480" s="19" t="e">
        <f>R1480-#REF!</f>
        <v>#REF!</v>
      </c>
      <c r="AO1480" s="19" t="e">
        <f>#REF!-#REF!</f>
        <v>#REF!</v>
      </c>
      <c r="AP1480" s="223" t="e">
        <f>IF(AK1480&gt;0,AK1480/#REF!*100,"")</f>
        <v>#REF!</v>
      </c>
      <c r="AQ1480" s="223" t="e">
        <f>IF(AL1480&gt;0,AL1480/#REF!*100,"")</f>
        <v>#REF!</v>
      </c>
      <c r="AR1480" s="223" t="e">
        <f t="shared" si="2943"/>
        <v>#REF!</v>
      </c>
      <c r="AS1480" s="223" t="e">
        <f t="shared" si="2944"/>
        <v>#REF!</v>
      </c>
      <c r="AT1480" s="223" t="e">
        <f>IF(AO1480&gt;0,AO1480/#REF!*100,"")</f>
        <v>#REF!</v>
      </c>
    </row>
    <row r="1481" spans="1:46" ht="15" hidden="1" customHeight="1" outlineLevel="1" thickBot="1">
      <c r="A1481" s="35"/>
      <c r="B1481" s="37"/>
      <c r="C1481" s="504" t="s">
        <v>303</v>
      </c>
      <c r="D1481" s="32"/>
      <c r="E1481" s="32"/>
      <c r="F1481" s="32"/>
      <c r="G1481" s="144"/>
      <c r="H1481" s="144"/>
      <c r="I1481" s="144"/>
      <c r="J1481" s="144"/>
      <c r="K1481" s="144"/>
      <c r="L1481" s="20">
        <f>SUM(M1481:P1481)</f>
        <v>0</v>
      </c>
      <c r="M1481" s="126"/>
      <c r="N1481" s="24"/>
      <c r="O1481" s="24"/>
      <c r="P1481" s="51"/>
      <c r="Q1481" s="756"/>
      <c r="R1481" s="756"/>
      <c r="S1481" s="756"/>
      <c r="T1481" s="756"/>
      <c r="U1481" s="237"/>
      <c r="V1481" s="143"/>
      <c r="W1481" s="26"/>
      <c r="X1481" s="26"/>
      <c r="Y1481" s="26"/>
      <c r="Z1481" s="20">
        <f>SUM(AA1481:AD1481)</f>
        <v>0</v>
      </c>
      <c r="AA1481" s="126"/>
      <c r="AB1481" s="24"/>
      <c r="AC1481" s="24"/>
      <c r="AD1481" s="51"/>
      <c r="AE1481" s="237"/>
      <c r="AF1481" s="143"/>
      <c r="AG1481" s="26"/>
      <c r="AH1481" s="26"/>
      <c r="AI1481" s="26"/>
      <c r="AJ1481" s="2128"/>
      <c r="AK1481" s="19" t="e">
        <f>#REF!-U1481</f>
        <v>#REF!</v>
      </c>
      <c r="AL1481" s="19" t="e">
        <f>#REF!-#REF!</f>
        <v>#REF!</v>
      </c>
      <c r="AM1481" s="19" t="e">
        <f>Q1481-#REF!</f>
        <v>#REF!</v>
      </c>
      <c r="AN1481" s="19" t="e">
        <f>R1481-#REF!</f>
        <v>#REF!</v>
      </c>
      <c r="AO1481" s="19" t="e">
        <f>#REF!-#REF!</f>
        <v>#REF!</v>
      </c>
      <c r="AP1481" s="223" t="e">
        <f>IF(AK1481&gt;0,AK1481/#REF!*100,"")</f>
        <v>#REF!</v>
      </c>
      <c r="AQ1481" s="223" t="e">
        <f>IF(AL1481&gt;0,AL1481/#REF!*100,"")</f>
        <v>#REF!</v>
      </c>
      <c r="AR1481" s="223" t="e">
        <f t="shared" si="2943"/>
        <v>#REF!</v>
      </c>
      <c r="AS1481" s="223" t="e">
        <f t="shared" si="2944"/>
        <v>#REF!</v>
      </c>
      <c r="AT1481" s="223" t="e">
        <f>IF(AO1481&gt;0,AO1481/#REF!*100,"")</f>
        <v>#REF!</v>
      </c>
    </row>
    <row r="1482" spans="1:46" ht="15" hidden="1" customHeight="1" outlineLevel="1" thickBot="1">
      <c r="A1482" s="35"/>
      <c r="B1482" s="37"/>
      <c r="C1482" s="504" t="s">
        <v>279</v>
      </c>
      <c r="D1482" s="32"/>
      <c r="E1482" s="32"/>
      <c r="F1482" s="32"/>
      <c r="G1482" s="144"/>
      <c r="H1482" s="144"/>
      <c r="I1482" s="144"/>
      <c r="J1482" s="144"/>
      <c r="K1482" s="144"/>
      <c r="L1482" s="33"/>
      <c r="M1482" s="126"/>
      <c r="N1482" s="24"/>
      <c r="O1482" s="24"/>
      <c r="P1482" s="51"/>
      <c r="Q1482" s="756"/>
      <c r="R1482" s="756"/>
      <c r="S1482" s="756"/>
      <c r="T1482" s="756"/>
      <c r="U1482" s="29">
        <f t="shared" ref="U1482" si="2987">IF(U1461&gt;0,U1481/U$19*100,)</f>
        <v>0</v>
      </c>
      <c r="V1482" s="29">
        <f>IF(V1461&gt;0,V1481/V$19*100,)</f>
        <v>0</v>
      </c>
      <c r="W1482" s="29">
        <f>IF(W1461&gt;0,W1481/W$19*100,)</f>
        <v>0</v>
      </c>
      <c r="X1482" s="29">
        <f>IF(X1461&gt;0,X1481/X$19*100,)</f>
        <v>0</v>
      </c>
      <c r="Y1482" s="29">
        <f>IF(Y1461&gt;0,Y1481/Y$19*100,)</f>
        <v>0</v>
      </c>
      <c r="Z1482" s="33"/>
      <c r="AA1482" s="126"/>
      <c r="AB1482" s="24"/>
      <c r="AC1482" s="24"/>
      <c r="AD1482" s="51"/>
      <c r="AE1482" s="29">
        <f t="shared" ref="AE1482" si="2988">IF(AE1461&gt;0,AE1481/AE$19*100,)</f>
        <v>0</v>
      </c>
      <c r="AF1482" s="29">
        <f>IF(AF1461&gt;0,AF1481/AF$19*100,)</f>
        <v>0</v>
      </c>
      <c r="AG1482" s="29">
        <f>IF(AG1461&gt;0,AG1481/AG$19*100,)</f>
        <v>0</v>
      </c>
      <c r="AH1482" s="29">
        <f>IF(AH1461&gt;0,AH1481/AH$19*100,)</f>
        <v>0</v>
      </c>
      <c r="AI1482" s="29">
        <f>IF(AI1461&gt;0,AI1481/AI$19*100,)</f>
        <v>0</v>
      </c>
      <c r="AJ1482" s="967"/>
      <c r="AK1482" s="19" t="e">
        <f>#REF!-U1482</f>
        <v>#REF!</v>
      </c>
      <c r="AL1482" s="19" t="e">
        <f>#REF!-#REF!</f>
        <v>#REF!</v>
      </c>
      <c r="AM1482" s="19" t="e">
        <f>Q1482-#REF!</f>
        <v>#REF!</v>
      </c>
      <c r="AN1482" s="19" t="e">
        <f>R1482-#REF!</f>
        <v>#REF!</v>
      </c>
      <c r="AO1482" s="19" t="e">
        <f>#REF!-#REF!</f>
        <v>#REF!</v>
      </c>
      <c r="AP1482" s="223" t="e">
        <f>IF(AK1482&gt;0,AK1482/#REF!*100,"")</f>
        <v>#REF!</v>
      </c>
      <c r="AQ1482" s="223" t="e">
        <f>IF(AL1482&gt;0,AL1482/#REF!*100,"")</f>
        <v>#REF!</v>
      </c>
      <c r="AR1482" s="223" t="e">
        <f t="shared" ref="AR1482:AR1513" si="2989">IF(AM1482&gt;0,AM1482/Q1482*100,"")</f>
        <v>#REF!</v>
      </c>
      <c r="AS1482" s="223" t="e">
        <f t="shared" ref="AS1482:AS1513" si="2990">IF(AN1482&gt;0,AN1482/R1482*100,"")</f>
        <v>#REF!</v>
      </c>
      <c r="AT1482" s="223" t="e">
        <f>IF(AO1482&gt;0,AO1482/#REF!*100,"")</f>
        <v>#REF!</v>
      </c>
    </row>
    <row r="1483" spans="1:46" ht="15" hidden="1" customHeight="1" outlineLevel="1" thickBot="1">
      <c r="A1483" s="35"/>
      <c r="B1483" s="37"/>
      <c r="C1483" s="504" t="s">
        <v>125</v>
      </c>
      <c r="D1483" s="32"/>
      <c r="E1483" s="32"/>
      <c r="F1483" s="32"/>
      <c r="G1483" s="144"/>
      <c r="H1483" s="144"/>
      <c r="I1483" s="144"/>
      <c r="J1483" s="144"/>
      <c r="K1483" s="144"/>
      <c r="L1483" s="33"/>
      <c r="M1483" s="126"/>
      <c r="N1483" s="24"/>
      <c r="O1483" s="24"/>
      <c r="P1483" s="51"/>
      <c r="Q1483" s="756"/>
      <c r="R1483" s="756"/>
      <c r="S1483" s="756"/>
      <c r="T1483" s="756"/>
      <c r="U1483" s="237"/>
      <c r="V1483" s="143"/>
      <c r="W1483" s="26"/>
      <c r="X1483" s="26"/>
      <c r="Y1483" s="26"/>
      <c r="Z1483" s="33"/>
      <c r="AA1483" s="126"/>
      <c r="AB1483" s="24"/>
      <c r="AC1483" s="24"/>
      <c r="AD1483" s="51"/>
      <c r="AE1483" s="237"/>
      <c r="AF1483" s="143"/>
      <c r="AG1483" s="26"/>
      <c r="AH1483" s="26"/>
      <c r="AI1483" s="26"/>
      <c r="AJ1483" s="2128"/>
      <c r="AK1483" s="19" t="e">
        <f>#REF!-U1483</f>
        <v>#REF!</v>
      </c>
      <c r="AL1483" s="19" t="e">
        <f>#REF!-#REF!</f>
        <v>#REF!</v>
      </c>
      <c r="AM1483" s="19" t="e">
        <f>Q1483-#REF!</f>
        <v>#REF!</v>
      </c>
      <c r="AN1483" s="19" t="e">
        <f>R1483-#REF!</f>
        <v>#REF!</v>
      </c>
      <c r="AO1483" s="19" t="e">
        <f>#REF!-#REF!</f>
        <v>#REF!</v>
      </c>
      <c r="AP1483" s="223" t="e">
        <f>IF(AK1483&gt;0,AK1483/#REF!*100,"")</f>
        <v>#REF!</v>
      </c>
      <c r="AQ1483" s="223" t="e">
        <f>IF(AL1483&gt;0,AL1483/#REF!*100,"")</f>
        <v>#REF!</v>
      </c>
      <c r="AR1483" s="223" t="e">
        <f t="shared" si="2989"/>
        <v>#REF!</v>
      </c>
      <c r="AS1483" s="223" t="e">
        <f t="shared" si="2990"/>
        <v>#REF!</v>
      </c>
      <c r="AT1483" s="223" t="e">
        <f>IF(AO1483&gt;0,AO1483/#REF!*100,"")</f>
        <v>#REF!</v>
      </c>
    </row>
    <row r="1484" spans="1:46" ht="15" hidden="1" customHeight="1" outlineLevel="1" thickBot="1">
      <c r="A1484" s="35" t="s">
        <v>109</v>
      </c>
      <c r="B1484" s="36" t="s">
        <v>97</v>
      </c>
      <c r="C1484" s="504" t="s">
        <v>278</v>
      </c>
      <c r="D1484" s="32"/>
      <c r="E1484" s="32"/>
      <c r="F1484" s="32"/>
      <c r="G1484" s="144"/>
      <c r="H1484" s="144"/>
      <c r="I1484" s="144"/>
      <c r="J1484" s="144"/>
      <c r="K1484" s="144"/>
      <c r="L1484" s="20">
        <f t="shared" ref="L1484:P1484" si="2991">L1488+L1492</f>
        <v>0</v>
      </c>
      <c r="M1484" s="136">
        <f t="shared" si="2991"/>
        <v>0</v>
      </c>
      <c r="N1484" s="20">
        <f t="shared" si="2991"/>
        <v>0</v>
      </c>
      <c r="O1484" s="20">
        <f t="shared" si="2991"/>
        <v>0</v>
      </c>
      <c r="P1484" s="55">
        <f t="shared" si="2991"/>
        <v>0</v>
      </c>
      <c r="Q1484" s="756"/>
      <c r="R1484" s="756"/>
      <c r="S1484" s="756"/>
      <c r="T1484" s="756"/>
      <c r="U1484" s="29">
        <f t="shared" ref="U1484" si="2992">IF(U1465&gt;0,U1483/U$23*100,)</f>
        <v>0</v>
      </c>
      <c r="V1484" s="29">
        <f>IF(V1465&gt;0,V1483/V$23*100,)</f>
        <v>0</v>
      </c>
      <c r="W1484" s="29">
        <f>IF(W1465&gt;0,W1483/W$23*100,)</f>
        <v>0</v>
      </c>
      <c r="X1484" s="29">
        <f>IF(X1465&gt;0,X1483/X$23*100,)</f>
        <v>0</v>
      </c>
      <c r="Y1484" s="29">
        <f>IF(Y1465&gt;0,Y1483/Y$23*100,)</f>
        <v>0</v>
      </c>
      <c r="Z1484" s="20">
        <f t="shared" ref="Z1484:AD1484" si="2993">Z1488+Z1492</f>
        <v>0</v>
      </c>
      <c r="AA1484" s="136">
        <f t="shared" si="2993"/>
        <v>0</v>
      </c>
      <c r="AB1484" s="20">
        <f t="shared" si="2993"/>
        <v>0</v>
      </c>
      <c r="AC1484" s="20">
        <f t="shared" si="2993"/>
        <v>0</v>
      </c>
      <c r="AD1484" s="55">
        <f t="shared" si="2993"/>
        <v>0</v>
      </c>
      <c r="AE1484" s="29">
        <f t="shared" ref="AE1484" si="2994">IF(AE1465&gt;0,AE1483/AE$23*100,)</f>
        <v>0</v>
      </c>
      <c r="AF1484" s="29">
        <f>IF(AF1465&gt;0,AF1483/AF$23*100,)</f>
        <v>0</v>
      </c>
      <c r="AG1484" s="29">
        <f>IF(AG1465&gt;0,AG1483/AG$23*100,)</f>
        <v>0</v>
      </c>
      <c r="AH1484" s="29">
        <f>IF(AH1465&gt;0,AH1483/AH$23*100,)</f>
        <v>0</v>
      </c>
      <c r="AI1484" s="29">
        <f>IF(AI1465&gt;0,AI1483/AI$23*100,)</f>
        <v>0</v>
      </c>
      <c r="AJ1484" s="967"/>
      <c r="AK1484" s="19" t="e">
        <f>#REF!-U1484</f>
        <v>#REF!</v>
      </c>
      <c r="AL1484" s="19" t="e">
        <f>#REF!-#REF!</f>
        <v>#REF!</v>
      </c>
      <c r="AM1484" s="19" t="e">
        <f>Q1484-#REF!</f>
        <v>#REF!</v>
      </c>
      <c r="AN1484" s="19" t="e">
        <f>R1484-#REF!</f>
        <v>#REF!</v>
      </c>
      <c r="AO1484" s="19" t="e">
        <f>#REF!-#REF!</f>
        <v>#REF!</v>
      </c>
      <c r="AP1484" s="223" t="e">
        <f>IF(AK1484&gt;0,AK1484/#REF!*100,"")</f>
        <v>#REF!</v>
      </c>
      <c r="AQ1484" s="223" t="e">
        <f>IF(AL1484&gt;0,AL1484/#REF!*100,"")</f>
        <v>#REF!</v>
      </c>
      <c r="AR1484" s="223" t="e">
        <f t="shared" si="2989"/>
        <v>#REF!</v>
      </c>
      <c r="AS1484" s="223" t="e">
        <f t="shared" si="2990"/>
        <v>#REF!</v>
      </c>
      <c r="AT1484" s="223" t="e">
        <f>IF(AO1484&gt;0,AO1484/#REF!*100,"")</f>
        <v>#REF!</v>
      </c>
    </row>
    <row r="1485" spans="1:46" ht="15" hidden="1" customHeight="1" outlineLevel="1" thickBot="1">
      <c r="A1485" s="35"/>
      <c r="B1485" s="37"/>
      <c r="C1485" s="504" t="s">
        <v>277</v>
      </c>
      <c r="D1485" s="32"/>
      <c r="E1485" s="32"/>
      <c r="F1485" s="32"/>
      <c r="G1485" s="144"/>
      <c r="H1485" s="144"/>
      <c r="I1485" s="144"/>
      <c r="J1485" s="144"/>
      <c r="K1485" s="144"/>
      <c r="L1485" s="20">
        <f t="shared" ref="L1485:P1485" si="2995">L1489+L1493</f>
        <v>0</v>
      </c>
      <c r="M1485" s="136">
        <f t="shared" si="2995"/>
        <v>0</v>
      </c>
      <c r="N1485" s="20">
        <f t="shared" si="2995"/>
        <v>0</v>
      </c>
      <c r="O1485" s="20">
        <f t="shared" si="2995"/>
        <v>0</v>
      </c>
      <c r="P1485" s="55">
        <f t="shared" si="2995"/>
        <v>0</v>
      </c>
      <c r="Q1485" s="756"/>
      <c r="R1485" s="756"/>
      <c r="S1485" s="756"/>
      <c r="T1485" s="756"/>
      <c r="U1485" s="237"/>
      <c r="V1485" s="143"/>
      <c r="W1485" s="26"/>
      <c r="X1485" s="26"/>
      <c r="Y1485" s="26"/>
      <c r="Z1485" s="20">
        <f t="shared" ref="Z1485:AD1485" si="2996">Z1489+Z1493</f>
        <v>0</v>
      </c>
      <c r="AA1485" s="136">
        <f t="shared" si="2996"/>
        <v>0</v>
      </c>
      <c r="AB1485" s="20">
        <f t="shared" si="2996"/>
        <v>0</v>
      </c>
      <c r="AC1485" s="20">
        <f t="shared" si="2996"/>
        <v>0</v>
      </c>
      <c r="AD1485" s="55">
        <f t="shared" si="2996"/>
        <v>0</v>
      </c>
      <c r="AE1485" s="237"/>
      <c r="AF1485" s="143"/>
      <c r="AG1485" s="26"/>
      <c r="AH1485" s="26"/>
      <c r="AI1485" s="26"/>
      <c r="AJ1485" s="2128"/>
      <c r="AK1485" s="19" t="e">
        <f>#REF!-U1485</f>
        <v>#REF!</v>
      </c>
      <c r="AL1485" s="19" t="e">
        <f>#REF!-#REF!</f>
        <v>#REF!</v>
      </c>
      <c r="AM1485" s="19" t="e">
        <f>Q1485-#REF!</f>
        <v>#REF!</v>
      </c>
      <c r="AN1485" s="19" t="e">
        <f>R1485-#REF!</f>
        <v>#REF!</v>
      </c>
      <c r="AO1485" s="19" t="e">
        <f>#REF!-#REF!</f>
        <v>#REF!</v>
      </c>
      <c r="AP1485" s="223" t="e">
        <f>IF(AK1485&gt;0,AK1485/#REF!*100,"")</f>
        <v>#REF!</v>
      </c>
      <c r="AQ1485" s="223" t="e">
        <f>IF(AL1485&gt;0,AL1485/#REF!*100,"")</f>
        <v>#REF!</v>
      </c>
      <c r="AR1485" s="223" t="e">
        <f t="shared" si="2989"/>
        <v>#REF!</v>
      </c>
      <c r="AS1485" s="223" t="e">
        <f t="shared" si="2990"/>
        <v>#REF!</v>
      </c>
      <c r="AT1485" s="223" t="e">
        <f>IF(AO1485&gt;0,AO1485/#REF!*100,"")</f>
        <v>#REF!</v>
      </c>
    </row>
    <row r="1486" spans="1:46" ht="15" hidden="1" customHeight="1" outlineLevel="1" thickBot="1">
      <c r="A1486" s="35"/>
      <c r="B1486" s="37"/>
      <c r="C1486" s="504" t="s">
        <v>303</v>
      </c>
      <c r="D1486" s="32"/>
      <c r="E1486" s="32"/>
      <c r="F1486" s="32"/>
      <c r="G1486" s="144"/>
      <c r="H1486" s="144"/>
      <c r="I1486" s="144"/>
      <c r="J1486" s="144"/>
      <c r="K1486" s="144"/>
      <c r="L1486" s="20">
        <f t="shared" ref="L1486:P1486" si="2997">L1490+L1494</f>
        <v>0</v>
      </c>
      <c r="M1486" s="136">
        <f t="shared" si="2997"/>
        <v>0</v>
      </c>
      <c r="N1486" s="20">
        <f t="shared" si="2997"/>
        <v>0</v>
      </c>
      <c r="O1486" s="20">
        <f t="shared" si="2997"/>
        <v>0</v>
      </c>
      <c r="P1486" s="55">
        <f t="shared" si="2997"/>
        <v>0</v>
      </c>
      <c r="Q1486" s="756"/>
      <c r="R1486" s="756"/>
      <c r="S1486" s="756"/>
      <c r="T1486" s="756"/>
      <c r="U1486" s="29">
        <f t="shared" ref="U1486" si="2998">IF(U1469&gt;0,U1485/U$27*100,)</f>
        <v>0</v>
      </c>
      <c r="V1486" s="29">
        <f>IF(V1469&gt;0,V1485/V$27*100,)</f>
        <v>0</v>
      </c>
      <c r="W1486" s="29">
        <f>IF(W1469&gt;0,W1485/W$27*100,)</f>
        <v>0</v>
      </c>
      <c r="X1486" s="29">
        <f>IF(X1469&gt;0,X1485/X$27*100,)</f>
        <v>0</v>
      </c>
      <c r="Y1486" s="29">
        <f>IF(Y1469&gt;0,Y1485/Y$27*100,)</f>
        <v>0</v>
      </c>
      <c r="Z1486" s="20">
        <f t="shared" ref="Z1486:AD1486" si="2999">Z1490+Z1494</f>
        <v>0</v>
      </c>
      <c r="AA1486" s="136">
        <f t="shared" si="2999"/>
        <v>0</v>
      </c>
      <c r="AB1486" s="20">
        <f t="shared" si="2999"/>
        <v>0</v>
      </c>
      <c r="AC1486" s="20">
        <f t="shared" si="2999"/>
        <v>0</v>
      </c>
      <c r="AD1486" s="55">
        <f t="shared" si="2999"/>
        <v>0</v>
      </c>
      <c r="AE1486" s="29">
        <f t="shared" ref="AE1486" si="3000">IF(AE1469&gt;0,AE1485/AE$27*100,)</f>
        <v>0</v>
      </c>
      <c r="AF1486" s="29">
        <f>IF(AF1469&gt;0,AF1485/AF$27*100,)</f>
        <v>0</v>
      </c>
      <c r="AG1486" s="29">
        <f>IF(AG1469&gt;0,AG1485/AG$27*100,)</f>
        <v>0</v>
      </c>
      <c r="AH1486" s="29">
        <f>IF(AH1469&gt;0,AH1485/AH$27*100,)</f>
        <v>0</v>
      </c>
      <c r="AI1486" s="29">
        <f>IF(AI1469&gt;0,AI1485/AI$27*100,)</f>
        <v>0</v>
      </c>
      <c r="AJ1486" s="967"/>
      <c r="AK1486" s="19" t="e">
        <f>#REF!-U1486</f>
        <v>#REF!</v>
      </c>
      <c r="AL1486" s="19" t="e">
        <f>#REF!-#REF!</f>
        <v>#REF!</v>
      </c>
      <c r="AM1486" s="19" t="e">
        <f>Q1486-#REF!</f>
        <v>#REF!</v>
      </c>
      <c r="AN1486" s="19" t="e">
        <f>R1486-#REF!</f>
        <v>#REF!</v>
      </c>
      <c r="AO1486" s="19" t="e">
        <f>#REF!-#REF!</f>
        <v>#REF!</v>
      </c>
      <c r="AP1486" s="223" t="e">
        <f>IF(AK1486&gt;0,AK1486/#REF!*100,"")</f>
        <v>#REF!</v>
      </c>
      <c r="AQ1486" s="223" t="e">
        <f>IF(AL1486&gt;0,AL1486/#REF!*100,"")</f>
        <v>#REF!</v>
      </c>
      <c r="AR1486" s="223" t="e">
        <f t="shared" si="2989"/>
        <v>#REF!</v>
      </c>
      <c r="AS1486" s="223" t="e">
        <f t="shared" si="2990"/>
        <v>#REF!</v>
      </c>
      <c r="AT1486" s="223" t="e">
        <f>IF(AO1486&gt;0,AO1486/#REF!*100,"")</f>
        <v>#REF!</v>
      </c>
    </row>
    <row r="1487" spans="1:46" ht="15" hidden="1" customHeight="1" outlineLevel="1" thickBot="1">
      <c r="A1487" s="35"/>
      <c r="B1487" s="37"/>
      <c r="C1487" s="504" t="s">
        <v>279</v>
      </c>
      <c r="D1487" s="32"/>
      <c r="E1487" s="32"/>
      <c r="F1487" s="32"/>
      <c r="G1487" s="144"/>
      <c r="H1487" s="144"/>
      <c r="I1487" s="144"/>
      <c r="J1487" s="144"/>
      <c r="K1487" s="144"/>
      <c r="L1487" s="33"/>
      <c r="M1487" s="126"/>
      <c r="N1487" s="24"/>
      <c r="O1487" s="24"/>
      <c r="P1487" s="51"/>
      <c r="Q1487" s="756"/>
      <c r="R1487" s="756"/>
      <c r="S1487" s="756"/>
      <c r="T1487" s="756"/>
      <c r="U1487" s="237"/>
      <c r="V1487" s="143"/>
      <c r="W1487" s="26"/>
      <c r="X1487" s="26"/>
      <c r="Y1487" s="26"/>
      <c r="Z1487" s="33"/>
      <c r="AA1487" s="126"/>
      <c r="AB1487" s="24"/>
      <c r="AC1487" s="24"/>
      <c r="AD1487" s="51"/>
      <c r="AE1487" s="237"/>
      <c r="AF1487" s="143"/>
      <c r="AG1487" s="26"/>
      <c r="AH1487" s="26"/>
      <c r="AI1487" s="26"/>
      <c r="AJ1487" s="2128"/>
      <c r="AK1487" s="19" t="e">
        <f>#REF!-U1487</f>
        <v>#REF!</v>
      </c>
      <c r="AL1487" s="19" t="e">
        <f>#REF!-#REF!</f>
        <v>#REF!</v>
      </c>
      <c r="AM1487" s="19" t="e">
        <f>Q1487-#REF!</f>
        <v>#REF!</v>
      </c>
      <c r="AN1487" s="19" t="e">
        <f>R1487-#REF!</f>
        <v>#REF!</v>
      </c>
      <c r="AO1487" s="19" t="e">
        <f>#REF!-#REF!</f>
        <v>#REF!</v>
      </c>
      <c r="AP1487" s="223" t="e">
        <f>IF(AK1487&gt;0,AK1487/#REF!*100,"")</f>
        <v>#REF!</v>
      </c>
      <c r="AQ1487" s="223" t="e">
        <f>IF(AL1487&gt;0,AL1487/#REF!*100,"")</f>
        <v>#REF!</v>
      </c>
      <c r="AR1487" s="223" t="e">
        <f t="shared" si="2989"/>
        <v>#REF!</v>
      </c>
      <c r="AS1487" s="223" t="e">
        <f t="shared" si="2990"/>
        <v>#REF!</v>
      </c>
      <c r="AT1487" s="223" t="e">
        <f>IF(AO1487&gt;0,AO1487/#REF!*100,"")</f>
        <v>#REF!</v>
      </c>
    </row>
    <row r="1488" spans="1:46" ht="15" hidden="1" customHeight="1" outlineLevel="1" thickBot="1">
      <c r="A1488" s="35" t="s">
        <v>110</v>
      </c>
      <c r="B1488" s="38" t="s">
        <v>118</v>
      </c>
      <c r="C1488" s="504" t="s">
        <v>278</v>
      </c>
      <c r="D1488" s="32"/>
      <c r="E1488" s="32"/>
      <c r="F1488" s="32"/>
      <c r="G1488" s="144"/>
      <c r="H1488" s="144"/>
      <c r="I1488" s="144"/>
      <c r="J1488" s="144"/>
      <c r="K1488" s="144"/>
      <c r="L1488" s="20">
        <f>SUM(M1488:P1488)</f>
        <v>0</v>
      </c>
      <c r="M1488" s="126"/>
      <c r="N1488" s="24"/>
      <c r="O1488" s="24"/>
      <c r="P1488" s="51"/>
      <c r="Q1488" s="756"/>
      <c r="R1488" s="756"/>
      <c r="S1488" s="756"/>
      <c r="T1488" s="756"/>
      <c r="U1488" s="29">
        <f t="shared" ref="U1488" si="3001">IF(U1473&gt;0,U1487/U$31*100,)</f>
        <v>0</v>
      </c>
      <c r="V1488" s="29">
        <f>IF(V1473&gt;0,V1487/V$31*100,)</f>
        <v>0</v>
      </c>
      <c r="W1488" s="29">
        <f>IF(W1473&gt;0,W1487/W$31*100,)</f>
        <v>0</v>
      </c>
      <c r="X1488" s="29">
        <f>IF(X1473&gt;0,X1487/X$31*100,)</f>
        <v>0</v>
      </c>
      <c r="Y1488" s="29">
        <f>IF(Y1473&gt;0,Y1487/Y$31*100,)</f>
        <v>0</v>
      </c>
      <c r="Z1488" s="20">
        <f>SUM(AA1488:AD1488)</f>
        <v>0</v>
      </c>
      <c r="AA1488" s="126"/>
      <c r="AB1488" s="24"/>
      <c r="AC1488" s="24"/>
      <c r="AD1488" s="51"/>
      <c r="AE1488" s="29">
        <f t="shared" ref="AE1488" si="3002">IF(AE1473&gt;0,AE1487/AE$31*100,)</f>
        <v>0</v>
      </c>
      <c r="AF1488" s="29">
        <f>IF(AF1473&gt;0,AF1487/AF$31*100,)</f>
        <v>0</v>
      </c>
      <c r="AG1488" s="29">
        <f>IF(AG1473&gt;0,AG1487/AG$31*100,)</f>
        <v>0</v>
      </c>
      <c r="AH1488" s="29">
        <f>IF(AH1473&gt;0,AH1487/AH$31*100,)</f>
        <v>0</v>
      </c>
      <c r="AI1488" s="29">
        <f>IF(AI1473&gt;0,AI1487/AI$31*100,)</f>
        <v>0</v>
      </c>
      <c r="AJ1488" s="967"/>
      <c r="AK1488" s="19" t="e">
        <f>#REF!-U1488</f>
        <v>#REF!</v>
      </c>
      <c r="AL1488" s="19" t="e">
        <f>#REF!-#REF!</f>
        <v>#REF!</v>
      </c>
      <c r="AM1488" s="19" t="e">
        <f>Q1488-#REF!</f>
        <v>#REF!</v>
      </c>
      <c r="AN1488" s="19" t="e">
        <f>R1488-#REF!</f>
        <v>#REF!</v>
      </c>
      <c r="AO1488" s="19" t="e">
        <f>#REF!-#REF!</f>
        <v>#REF!</v>
      </c>
      <c r="AP1488" s="223" t="e">
        <f>IF(AK1488&gt;0,AK1488/#REF!*100,"")</f>
        <v>#REF!</v>
      </c>
      <c r="AQ1488" s="223" t="e">
        <f>IF(AL1488&gt;0,AL1488/#REF!*100,"")</f>
        <v>#REF!</v>
      </c>
      <c r="AR1488" s="223" t="e">
        <f t="shared" si="2989"/>
        <v>#REF!</v>
      </c>
      <c r="AS1488" s="223" t="e">
        <f t="shared" si="2990"/>
        <v>#REF!</v>
      </c>
      <c r="AT1488" s="223" t="e">
        <f>IF(AO1488&gt;0,AO1488/#REF!*100,"")</f>
        <v>#REF!</v>
      </c>
    </row>
    <row r="1489" spans="1:46" ht="15" hidden="1" customHeight="1" outlineLevel="1" thickBot="1">
      <c r="A1489" s="35"/>
      <c r="B1489" s="39"/>
      <c r="C1489" s="504" t="s">
        <v>277</v>
      </c>
      <c r="D1489" s="32"/>
      <c r="E1489" s="32"/>
      <c r="F1489" s="32"/>
      <c r="G1489" s="144"/>
      <c r="H1489" s="144"/>
      <c r="I1489" s="144"/>
      <c r="J1489" s="144"/>
      <c r="K1489" s="144"/>
      <c r="L1489" s="20">
        <f t="shared" ref="L1489:P1489" si="3003">L1488*0.85*1.45/1000</f>
        <v>0</v>
      </c>
      <c r="M1489" s="136">
        <f t="shared" si="3003"/>
        <v>0</v>
      </c>
      <c r="N1489" s="20">
        <f t="shared" si="3003"/>
        <v>0</v>
      </c>
      <c r="O1489" s="20">
        <f t="shared" si="3003"/>
        <v>0</v>
      </c>
      <c r="P1489" s="55">
        <f t="shared" si="3003"/>
        <v>0</v>
      </c>
      <c r="Q1489" s="756"/>
      <c r="R1489" s="756"/>
      <c r="S1489" s="756"/>
      <c r="T1489" s="756"/>
      <c r="U1489" s="20">
        <f t="shared" ref="U1489" si="3004">U1493+U1497+U1501+U1506</f>
        <v>0</v>
      </c>
      <c r="V1489" s="136">
        <f>V1493+V1497+V1501+V1506</f>
        <v>0</v>
      </c>
      <c r="W1489" s="20">
        <f>W1493+W1497+W1501+W1506</f>
        <v>0</v>
      </c>
      <c r="X1489" s="20">
        <f>X1493+X1497+X1501+X1506</f>
        <v>0</v>
      </c>
      <c r="Y1489" s="20">
        <f>Y1493+Y1497+Y1501+Y1506</f>
        <v>0</v>
      </c>
      <c r="Z1489" s="20">
        <f t="shared" ref="Z1489:AD1489" si="3005">Z1488*0.85*1.45/1000</f>
        <v>0</v>
      </c>
      <c r="AA1489" s="136">
        <f t="shared" si="3005"/>
        <v>0</v>
      </c>
      <c r="AB1489" s="20">
        <f t="shared" si="3005"/>
        <v>0</v>
      </c>
      <c r="AC1489" s="20">
        <f t="shared" si="3005"/>
        <v>0</v>
      </c>
      <c r="AD1489" s="55">
        <f t="shared" si="3005"/>
        <v>0</v>
      </c>
      <c r="AE1489" s="20">
        <f t="shared" ref="AE1489" si="3006">AE1493+AE1497+AE1501+AE1506</f>
        <v>0</v>
      </c>
      <c r="AF1489" s="136">
        <f>AF1493+AF1497+AF1501+AF1506</f>
        <v>0</v>
      </c>
      <c r="AG1489" s="20">
        <f>AG1493+AG1497+AG1501+AG1506</f>
        <v>0</v>
      </c>
      <c r="AH1489" s="20">
        <f>AH1493+AH1497+AH1501+AH1506</f>
        <v>0</v>
      </c>
      <c r="AI1489" s="20">
        <f>AI1493+AI1497+AI1501+AI1506</f>
        <v>0</v>
      </c>
      <c r="AJ1489" s="19"/>
      <c r="AK1489" s="19" t="e">
        <f>#REF!-U1489</f>
        <v>#REF!</v>
      </c>
      <c r="AL1489" s="19" t="e">
        <f>#REF!-#REF!</f>
        <v>#REF!</v>
      </c>
      <c r="AM1489" s="19" t="e">
        <f>Q1489-#REF!</f>
        <v>#REF!</v>
      </c>
      <c r="AN1489" s="19" t="e">
        <f>R1489-#REF!</f>
        <v>#REF!</v>
      </c>
      <c r="AO1489" s="19" t="e">
        <f>#REF!-#REF!</f>
        <v>#REF!</v>
      </c>
      <c r="AP1489" s="223" t="e">
        <f>IF(AK1489&gt;0,AK1489/#REF!*100,"")</f>
        <v>#REF!</v>
      </c>
      <c r="AQ1489" s="223" t="e">
        <f>IF(AL1489&gt;0,AL1489/#REF!*100,"")</f>
        <v>#REF!</v>
      </c>
      <c r="AR1489" s="223" t="e">
        <f t="shared" si="2989"/>
        <v>#REF!</v>
      </c>
      <c r="AS1489" s="223" t="e">
        <f t="shared" si="2990"/>
        <v>#REF!</v>
      </c>
      <c r="AT1489" s="223" t="e">
        <f>IF(AO1489&gt;0,AO1489/#REF!*100,"")</f>
        <v>#REF!</v>
      </c>
    </row>
    <row r="1490" spans="1:46" ht="15" hidden="1" customHeight="1" outlineLevel="1" thickBot="1">
      <c r="A1490" s="35"/>
      <c r="B1490" s="39"/>
      <c r="C1490" s="504" t="s">
        <v>303</v>
      </c>
      <c r="D1490" s="32"/>
      <c r="E1490" s="32"/>
      <c r="F1490" s="32"/>
      <c r="G1490" s="144"/>
      <c r="H1490" s="144"/>
      <c r="I1490" s="144"/>
      <c r="J1490" s="144"/>
      <c r="K1490" s="144"/>
      <c r="L1490" s="20">
        <f>SUM(M1490:P1490)</f>
        <v>0</v>
      </c>
      <c r="M1490" s="126"/>
      <c r="N1490" s="24"/>
      <c r="O1490" s="24"/>
      <c r="P1490" s="51"/>
      <c r="Q1490" s="756"/>
      <c r="R1490" s="756"/>
      <c r="S1490" s="756"/>
      <c r="T1490" s="756"/>
      <c r="U1490" s="20">
        <f t="shared" ref="U1490" si="3007">U1492+U1496+U1500+U1505</f>
        <v>0</v>
      </c>
      <c r="V1490" s="136"/>
      <c r="W1490" s="20"/>
      <c r="X1490" s="20"/>
      <c r="Y1490" s="20"/>
      <c r="Z1490" s="20">
        <f>SUM(AA1490:AD1490)</f>
        <v>0</v>
      </c>
      <c r="AA1490" s="126"/>
      <c r="AB1490" s="24"/>
      <c r="AC1490" s="24"/>
      <c r="AD1490" s="51"/>
      <c r="AE1490" s="20">
        <f t="shared" ref="AE1490" si="3008">AE1492+AE1496+AE1500+AE1505</f>
        <v>0</v>
      </c>
      <c r="AF1490" s="136"/>
      <c r="AG1490" s="20"/>
      <c r="AH1490" s="20"/>
      <c r="AI1490" s="20"/>
      <c r="AJ1490" s="19"/>
      <c r="AK1490" s="19" t="e">
        <f>#REF!-U1490</f>
        <v>#REF!</v>
      </c>
      <c r="AL1490" s="19" t="e">
        <f>#REF!-#REF!</f>
        <v>#REF!</v>
      </c>
      <c r="AM1490" s="19" t="e">
        <f>Q1490-#REF!</f>
        <v>#REF!</v>
      </c>
      <c r="AN1490" s="19" t="e">
        <f>R1490-#REF!</f>
        <v>#REF!</v>
      </c>
      <c r="AO1490" s="19" t="e">
        <f>#REF!-#REF!</f>
        <v>#REF!</v>
      </c>
      <c r="AP1490" s="223" t="e">
        <f>IF(AK1490&gt;0,AK1490/#REF!*100,"")</f>
        <v>#REF!</v>
      </c>
      <c r="AQ1490" s="223" t="e">
        <f>IF(AL1490&gt;0,AL1490/#REF!*100,"")</f>
        <v>#REF!</v>
      </c>
      <c r="AR1490" s="223" t="e">
        <f t="shared" si="2989"/>
        <v>#REF!</v>
      </c>
      <c r="AS1490" s="223" t="e">
        <f t="shared" si="2990"/>
        <v>#REF!</v>
      </c>
      <c r="AT1490" s="223" t="e">
        <f>IF(AO1490&gt;0,AO1490/#REF!*100,"")</f>
        <v>#REF!</v>
      </c>
    </row>
    <row r="1491" spans="1:46" ht="15" hidden="1" customHeight="1" outlineLevel="1" thickBot="1">
      <c r="A1491" s="35"/>
      <c r="B1491" s="39"/>
      <c r="C1491" s="504" t="s">
        <v>279</v>
      </c>
      <c r="D1491" s="32"/>
      <c r="E1491" s="32"/>
      <c r="F1491" s="32"/>
      <c r="G1491" s="144"/>
      <c r="H1491" s="144"/>
      <c r="I1491" s="144"/>
      <c r="J1491" s="144"/>
      <c r="K1491" s="144"/>
      <c r="L1491" s="33"/>
      <c r="M1491" s="126"/>
      <c r="N1491" s="24"/>
      <c r="O1491" s="24"/>
      <c r="P1491" s="51"/>
      <c r="Q1491" s="756"/>
      <c r="R1491" s="756"/>
      <c r="S1491" s="756"/>
      <c r="T1491" s="756"/>
      <c r="U1491" s="67"/>
      <c r="V1491" s="126"/>
      <c r="W1491" s="24"/>
      <c r="X1491" s="24"/>
      <c r="Y1491" s="24"/>
      <c r="Z1491" s="33"/>
      <c r="AA1491" s="126"/>
      <c r="AB1491" s="24"/>
      <c r="AC1491" s="24"/>
      <c r="AD1491" s="51"/>
      <c r="AE1491" s="67"/>
      <c r="AF1491" s="126"/>
      <c r="AG1491" s="24"/>
      <c r="AH1491" s="24"/>
      <c r="AI1491" s="24"/>
      <c r="AJ1491" s="44"/>
      <c r="AK1491" s="19" t="e">
        <f>#REF!-U1491</f>
        <v>#REF!</v>
      </c>
      <c r="AL1491" s="19" t="e">
        <f>#REF!-#REF!</f>
        <v>#REF!</v>
      </c>
      <c r="AM1491" s="19" t="e">
        <f>Q1491-#REF!</f>
        <v>#REF!</v>
      </c>
      <c r="AN1491" s="19" t="e">
        <f>R1491-#REF!</f>
        <v>#REF!</v>
      </c>
      <c r="AO1491" s="19" t="e">
        <f>#REF!-#REF!</f>
        <v>#REF!</v>
      </c>
      <c r="AP1491" s="223" t="e">
        <f>IF(AK1491&gt;0,AK1491/#REF!*100,"")</f>
        <v>#REF!</v>
      </c>
      <c r="AQ1491" s="223" t="e">
        <f>IF(AL1491&gt;0,AL1491/#REF!*100,"")</f>
        <v>#REF!</v>
      </c>
      <c r="AR1491" s="223" t="e">
        <f t="shared" si="2989"/>
        <v>#REF!</v>
      </c>
      <c r="AS1491" s="223" t="e">
        <f t="shared" si="2990"/>
        <v>#REF!</v>
      </c>
      <c r="AT1491" s="223" t="e">
        <f>IF(AO1491&gt;0,AO1491/#REF!*100,"")</f>
        <v>#REF!</v>
      </c>
    </row>
    <row r="1492" spans="1:46" ht="15" hidden="1" customHeight="1" outlineLevel="1" thickBot="1">
      <c r="A1492" s="35" t="s">
        <v>111</v>
      </c>
      <c r="B1492" s="38" t="s">
        <v>119</v>
      </c>
      <c r="C1492" s="504" t="s">
        <v>278</v>
      </c>
      <c r="D1492" s="32"/>
      <c r="E1492" s="32"/>
      <c r="F1492" s="32"/>
      <c r="G1492" s="144"/>
      <c r="H1492" s="144"/>
      <c r="I1492" s="144"/>
      <c r="J1492" s="144"/>
      <c r="K1492" s="144"/>
      <c r="L1492" s="20">
        <f>SUM(M1492:P1492)</f>
        <v>0</v>
      </c>
      <c r="M1492" s="126"/>
      <c r="N1492" s="24"/>
      <c r="O1492" s="24"/>
      <c r="P1492" s="51"/>
      <c r="Q1492" s="756"/>
      <c r="R1492" s="756"/>
      <c r="S1492" s="756"/>
      <c r="T1492" s="756"/>
      <c r="U1492" s="20">
        <f t="shared" ref="U1492" si="3009">0.12*U1491</f>
        <v>0</v>
      </c>
      <c r="V1492" s="136">
        <f>0.12*V1491</f>
        <v>0</v>
      </c>
      <c r="W1492" s="20">
        <f>0.12*W1491</f>
        <v>0</v>
      </c>
      <c r="X1492" s="20">
        <f>0.12*X1491</f>
        <v>0</v>
      </c>
      <c r="Y1492" s="20">
        <f>0.12*Y1491</f>
        <v>0</v>
      </c>
      <c r="Z1492" s="20">
        <f>SUM(AA1492:AD1492)</f>
        <v>0</v>
      </c>
      <c r="AA1492" s="126"/>
      <c r="AB1492" s="24"/>
      <c r="AC1492" s="24"/>
      <c r="AD1492" s="51"/>
      <c r="AE1492" s="20">
        <f t="shared" ref="AE1492" si="3010">0.12*AE1491</f>
        <v>0</v>
      </c>
      <c r="AF1492" s="136">
        <f>0.12*AF1491</f>
        <v>0</v>
      </c>
      <c r="AG1492" s="20">
        <f>0.12*AG1491</f>
        <v>0</v>
      </c>
      <c r="AH1492" s="20">
        <f>0.12*AH1491</f>
        <v>0</v>
      </c>
      <c r="AI1492" s="20">
        <f>0.12*AI1491</f>
        <v>0</v>
      </c>
      <c r="AJ1492" s="19"/>
      <c r="AK1492" s="19" t="e">
        <f>#REF!-U1492</f>
        <v>#REF!</v>
      </c>
      <c r="AL1492" s="19" t="e">
        <f>#REF!-#REF!</f>
        <v>#REF!</v>
      </c>
      <c r="AM1492" s="19" t="e">
        <f>Q1492-#REF!</f>
        <v>#REF!</v>
      </c>
      <c r="AN1492" s="19" t="e">
        <f>R1492-#REF!</f>
        <v>#REF!</v>
      </c>
      <c r="AO1492" s="19" t="e">
        <f>#REF!-#REF!</f>
        <v>#REF!</v>
      </c>
      <c r="AP1492" s="223" t="e">
        <f>IF(AK1492&gt;0,AK1492/#REF!*100,"")</f>
        <v>#REF!</v>
      </c>
      <c r="AQ1492" s="223" t="e">
        <f>IF(AL1492&gt;0,AL1492/#REF!*100,"")</f>
        <v>#REF!</v>
      </c>
      <c r="AR1492" s="223" t="e">
        <f t="shared" si="2989"/>
        <v>#REF!</v>
      </c>
      <c r="AS1492" s="223" t="e">
        <f t="shared" si="2990"/>
        <v>#REF!</v>
      </c>
      <c r="AT1492" s="223" t="e">
        <f>IF(AO1492&gt;0,AO1492/#REF!*100,"")</f>
        <v>#REF!</v>
      </c>
    </row>
    <row r="1493" spans="1:46" ht="15" hidden="1" customHeight="1" outlineLevel="1" thickBot="1">
      <c r="A1493" s="35"/>
      <c r="B1493" s="39"/>
      <c r="C1493" s="504" t="s">
        <v>277</v>
      </c>
      <c r="D1493" s="32"/>
      <c r="E1493" s="32"/>
      <c r="F1493" s="32"/>
      <c r="G1493" s="144"/>
      <c r="H1493" s="144"/>
      <c r="I1493" s="144"/>
      <c r="J1493" s="144"/>
      <c r="K1493" s="144"/>
      <c r="L1493" s="20">
        <f t="shared" ref="L1493:P1493" si="3011">L1492*0.85*1.45/1000</f>
        <v>0</v>
      </c>
      <c r="M1493" s="136">
        <f t="shared" si="3011"/>
        <v>0</v>
      </c>
      <c r="N1493" s="20">
        <f t="shared" si="3011"/>
        <v>0</v>
      </c>
      <c r="O1493" s="20">
        <f t="shared" si="3011"/>
        <v>0</v>
      </c>
      <c r="P1493" s="55">
        <f t="shared" si="3011"/>
        <v>0</v>
      </c>
      <c r="Q1493" s="756"/>
      <c r="R1493" s="756"/>
      <c r="S1493" s="756"/>
      <c r="T1493" s="756"/>
      <c r="U1493" s="67"/>
      <c r="V1493" s="126"/>
      <c r="W1493" s="24"/>
      <c r="X1493" s="24"/>
      <c r="Y1493" s="24"/>
      <c r="Z1493" s="20">
        <f t="shared" ref="Z1493:AD1493" si="3012">Z1492*0.85*1.45/1000</f>
        <v>0</v>
      </c>
      <c r="AA1493" s="136">
        <f t="shared" si="3012"/>
        <v>0</v>
      </c>
      <c r="AB1493" s="20">
        <f t="shared" si="3012"/>
        <v>0</v>
      </c>
      <c r="AC1493" s="20">
        <f t="shared" si="3012"/>
        <v>0</v>
      </c>
      <c r="AD1493" s="55">
        <f t="shared" si="3012"/>
        <v>0</v>
      </c>
      <c r="AE1493" s="67"/>
      <c r="AF1493" s="126"/>
      <c r="AG1493" s="24"/>
      <c r="AH1493" s="24"/>
      <c r="AI1493" s="24"/>
      <c r="AJ1493" s="44"/>
      <c r="AK1493" s="19" t="e">
        <f>#REF!-U1493</f>
        <v>#REF!</v>
      </c>
      <c r="AL1493" s="19" t="e">
        <f>#REF!-#REF!</f>
        <v>#REF!</v>
      </c>
      <c r="AM1493" s="19" t="e">
        <f>Q1493-#REF!</f>
        <v>#REF!</v>
      </c>
      <c r="AN1493" s="19" t="e">
        <f>R1493-#REF!</f>
        <v>#REF!</v>
      </c>
      <c r="AO1493" s="19" t="e">
        <f>#REF!-#REF!</f>
        <v>#REF!</v>
      </c>
      <c r="AP1493" s="223" t="e">
        <f>IF(AK1493&gt;0,AK1493/#REF!*100,"")</f>
        <v>#REF!</v>
      </c>
      <c r="AQ1493" s="223" t="e">
        <f>IF(AL1493&gt;0,AL1493/#REF!*100,"")</f>
        <v>#REF!</v>
      </c>
      <c r="AR1493" s="223" t="e">
        <f t="shared" si="2989"/>
        <v>#REF!</v>
      </c>
      <c r="AS1493" s="223" t="e">
        <f t="shared" si="2990"/>
        <v>#REF!</v>
      </c>
      <c r="AT1493" s="223" t="e">
        <f>IF(AO1493&gt;0,AO1493/#REF!*100,"")</f>
        <v>#REF!</v>
      </c>
    </row>
    <row r="1494" spans="1:46" ht="15" hidden="1" customHeight="1" outlineLevel="1" thickBot="1">
      <c r="A1494" s="35"/>
      <c r="B1494" s="37"/>
      <c r="C1494" s="504" t="s">
        <v>303</v>
      </c>
      <c r="D1494" s="32"/>
      <c r="E1494" s="32"/>
      <c r="F1494" s="32"/>
      <c r="G1494" s="144"/>
      <c r="H1494" s="144"/>
      <c r="I1494" s="144"/>
      <c r="J1494" s="144"/>
      <c r="K1494" s="144"/>
      <c r="L1494" s="20">
        <f>SUM(M1494:P1494)</f>
        <v>0</v>
      </c>
      <c r="M1494" s="126"/>
      <c r="N1494" s="24"/>
      <c r="O1494" s="24"/>
      <c r="P1494" s="51"/>
      <c r="Q1494" s="756"/>
      <c r="R1494" s="756"/>
      <c r="S1494" s="756"/>
      <c r="T1494" s="756"/>
      <c r="U1494" s="67"/>
      <c r="V1494" s="126"/>
      <c r="W1494" s="24"/>
      <c r="X1494" s="24"/>
      <c r="Y1494" s="24"/>
      <c r="Z1494" s="20">
        <f>SUM(AA1494:AD1494)</f>
        <v>0</v>
      </c>
      <c r="AA1494" s="126"/>
      <c r="AB1494" s="24"/>
      <c r="AC1494" s="24"/>
      <c r="AD1494" s="51"/>
      <c r="AE1494" s="67"/>
      <c r="AF1494" s="126"/>
      <c r="AG1494" s="24"/>
      <c r="AH1494" s="24"/>
      <c r="AI1494" s="24"/>
      <c r="AJ1494" s="44"/>
      <c r="AK1494" s="19" t="e">
        <f>#REF!-U1494</f>
        <v>#REF!</v>
      </c>
      <c r="AL1494" s="19" t="e">
        <f>#REF!-#REF!</f>
        <v>#REF!</v>
      </c>
      <c r="AM1494" s="19" t="e">
        <f>Q1494-#REF!</f>
        <v>#REF!</v>
      </c>
      <c r="AN1494" s="19" t="e">
        <f>R1494-#REF!</f>
        <v>#REF!</v>
      </c>
      <c r="AO1494" s="19" t="e">
        <f>#REF!-#REF!</f>
        <v>#REF!</v>
      </c>
      <c r="AP1494" s="223" t="e">
        <f>IF(AK1494&gt;0,AK1494/#REF!*100,"")</f>
        <v>#REF!</v>
      </c>
      <c r="AQ1494" s="223" t="e">
        <f>IF(AL1494&gt;0,AL1494/#REF!*100,"")</f>
        <v>#REF!</v>
      </c>
      <c r="AR1494" s="223" t="e">
        <f t="shared" si="2989"/>
        <v>#REF!</v>
      </c>
      <c r="AS1494" s="223" t="e">
        <f t="shared" si="2990"/>
        <v>#REF!</v>
      </c>
      <c r="AT1494" s="223" t="e">
        <f>IF(AO1494&gt;0,AO1494/#REF!*100,"")</f>
        <v>#REF!</v>
      </c>
    </row>
    <row r="1495" spans="1:46" ht="15" hidden="1" customHeight="1" outlineLevel="1" thickBot="1">
      <c r="A1495" s="40"/>
      <c r="B1495" s="41"/>
      <c r="C1495" s="504" t="s">
        <v>279</v>
      </c>
      <c r="D1495" s="32"/>
      <c r="E1495" s="32"/>
      <c r="F1495" s="32"/>
      <c r="G1495" s="144"/>
      <c r="H1495" s="144"/>
      <c r="I1495" s="144"/>
      <c r="J1495" s="144"/>
      <c r="K1495" s="144"/>
      <c r="L1495" s="33"/>
      <c r="M1495" s="126"/>
      <c r="N1495" s="24"/>
      <c r="O1495" s="24"/>
      <c r="P1495" s="51"/>
      <c r="Q1495" s="756"/>
      <c r="R1495" s="756"/>
      <c r="S1495" s="756"/>
      <c r="T1495" s="756"/>
      <c r="U1495" s="67"/>
      <c r="V1495" s="126"/>
      <c r="W1495" s="24"/>
      <c r="X1495" s="24"/>
      <c r="Y1495" s="24"/>
      <c r="Z1495" s="33"/>
      <c r="AA1495" s="126"/>
      <c r="AB1495" s="24"/>
      <c r="AC1495" s="24"/>
      <c r="AD1495" s="51"/>
      <c r="AE1495" s="67"/>
      <c r="AF1495" s="126"/>
      <c r="AG1495" s="24"/>
      <c r="AH1495" s="24"/>
      <c r="AI1495" s="24"/>
      <c r="AJ1495" s="44"/>
      <c r="AK1495" s="19" t="e">
        <f>#REF!-U1495</f>
        <v>#REF!</v>
      </c>
      <c r="AL1495" s="19" t="e">
        <f>#REF!-#REF!</f>
        <v>#REF!</v>
      </c>
      <c r="AM1495" s="19" t="e">
        <f>Q1495-#REF!</f>
        <v>#REF!</v>
      </c>
      <c r="AN1495" s="19" t="e">
        <f>R1495-#REF!</f>
        <v>#REF!</v>
      </c>
      <c r="AO1495" s="19" t="e">
        <f>#REF!-#REF!</f>
        <v>#REF!</v>
      </c>
      <c r="AP1495" s="223" t="e">
        <f>IF(AK1495&gt;0,AK1495/#REF!*100,"")</f>
        <v>#REF!</v>
      </c>
      <c r="AQ1495" s="223" t="e">
        <f>IF(AL1495&gt;0,AL1495/#REF!*100,"")</f>
        <v>#REF!</v>
      </c>
      <c r="AR1495" s="223" t="e">
        <f t="shared" si="2989"/>
        <v>#REF!</v>
      </c>
      <c r="AS1495" s="223" t="e">
        <f t="shared" si="2990"/>
        <v>#REF!</v>
      </c>
      <c r="AT1495" s="223" t="e">
        <f>IF(AO1495&gt;0,AO1495/#REF!*100,"")</f>
        <v>#REF!</v>
      </c>
    </row>
    <row r="1496" spans="1:46" ht="15" hidden="1" customHeight="1" outlineLevel="1" thickBot="1">
      <c r="A1496" s="40"/>
      <c r="B1496" s="41"/>
      <c r="C1496" s="504" t="s">
        <v>125</v>
      </c>
      <c r="D1496" s="32"/>
      <c r="E1496" s="32"/>
      <c r="F1496" s="32"/>
      <c r="G1496" s="144"/>
      <c r="H1496" s="144"/>
      <c r="I1496" s="144"/>
      <c r="J1496" s="144"/>
      <c r="K1496" s="144"/>
      <c r="L1496" s="33"/>
      <c r="M1496" s="126"/>
      <c r="N1496" s="24"/>
      <c r="O1496" s="24"/>
      <c r="P1496" s="51"/>
      <c r="Q1496" s="756"/>
      <c r="R1496" s="756"/>
      <c r="S1496" s="756"/>
      <c r="T1496" s="756"/>
      <c r="U1496" s="20">
        <f t="shared" ref="U1496" si="3013">0.1429*U1495/1000</f>
        <v>0</v>
      </c>
      <c r="V1496" s="136">
        <f>0.1429*V1495/1000</f>
        <v>0</v>
      </c>
      <c r="W1496" s="20">
        <f>0.1429*W1495/1000</f>
        <v>0</v>
      </c>
      <c r="X1496" s="20">
        <f>0.1429*X1495/1000</f>
        <v>0</v>
      </c>
      <c r="Y1496" s="20">
        <f>0.1429*Y1495/1000</f>
        <v>0</v>
      </c>
      <c r="Z1496" s="33"/>
      <c r="AA1496" s="126"/>
      <c r="AB1496" s="24"/>
      <c r="AC1496" s="24"/>
      <c r="AD1496" s="51"/>
      <c r="AE1496" s="20">
        <f t="shared" ref="AE1496" si="3014">0.1429*AE1495/1000</f>
        <v>0</v>
      </c>
      <c r="AF1496" s="136">
        <f>0.1429*AF1495/1000</f>
        <v>0</v>
      </c>
      <c r="AG1496" s="20">
        <f>0.1429*AG1495/1000</f>
        <v>0</v>
      </c>
      <c r="AH1496" s="20">
        <f>0.1429*AH1495/1000</f>
        <v>0</v>
      </c>
      <c r="AI1496" s="20">
        <f>0.1429*AI1495/1000</f>
        <v>0</v>
      </c>
      <c r="AJ1496" s="19"/>
      <c r="AK1496" s="19" t="e">
        <f>#REF!-U1496</f>
        <v>#REF!</v>
      </c>
      <c r="AL1496" s="19" t="e">
        <f>#REF!-#REF!</f>
        <v>#REF!</v>
      </c>
      <c r="AM1496" s="19" t="e">
        <f>Q1496-#REF!</f>
        <v>#REF!</v>
      </c>
      <c r="AN1496" s="19" t="e">
        <f>R1496-#REF!</f>
        <v>#REF!</v>
      </c>
      <c r="AO1496" s="19" t="e">
        <f>#REF!-#REF!</f>
        <v>#REF!</v>
      </c>
      <c r="AP1496" s="223" t="e">
        <f>IF(AK1496&gt;0,AK1496/#REF!*100,"")</f>
        <v>#REF!</v>
      </c>
      <c r="AQ1496" s="223" t="e">
        <f>IF(AL1496&gt;0,AL1496/#REF!*100,"")</f>
        <v>#REF!</v>
      </c>
      <c r="AR1496" s="223" t="e">
        <f t="shared" si="2989"/>
        <v>#REF!</v>
      </c>
      <c r="AS1496" s="223" t="e">
        <f t="shared" si="2990"/>
        <v>#REF!</v>
      </c>
      <c r="AT1496" s="223" t="e">
        <f>IF(AO1496&gt;0,AO1496/#REF!*100,"")</f>
        <v>#REF!</v>
      </c>
    </row>
    <row r="1497" spans="1:46" ht="15" hidden="1" customHeight="1" outlineLevel="1" thickBot="1">
      <c r="A1497" s="2584" t="s">
        <v>115</v>
      </c>
      <c r="B1497" s="2576" t="s">
        <v>120</v>
      </c>
      <c r="C1497" s="504" t="s">
        <v>277</v>
      </c>
      <c r="D1497" s="32"/>
      <c r="E1497" s="32"/>
      <c r="F1497" s="32"/>
      <c r="G1497" s="144"/>
      <c r="H1497" s="144"/>
      <c r="I1497" s="144"/>
      <c r="J1497" s="144"/>
      <c r="K1497" s="144"/>
      <c r="L1497" s="20">
        <f t="shared" ref="L1497:P1497" si="3015">L1500+L1503</f>
        <v>0</v>
      </c>
      <c r="M1497" s="136">
        <f t="shared" si="3015"/>
        <v>0</v>
      </c>
      <c r="N1497" s="20">
        <f t="shared" si="3015"/>
        <v>0</v>
      </c>
      <c r="O1497" s="20">
        <f t="shared" si="3015"/>
        <v>0</v>
      </c>
      <c r="P1497" s="55">
        <f t="shared" si="3015"/>
        <v>0</v>
      </c>
      <c r="Q1497" s="756"/>
      <c r="R1497" s="756"/>
      <c r="S1497" s="756"/>
      <c r="T1497" s="756"/>
      <c r="U1497" s="67"/>
      <c r="V1497" s="126"/>
      <c r="W1497" s="24"/>
      <c r="X1497" s="24"/>
      <c r="Y1497" s="24"/>
      <c r="Z1497" s="20">
        <f t="shared" ref="Z1497:AD1497" si="3016">Z1500+Z1503</f>
        <v>0</v>
      </c>
      <c r="AA1497" s="136">
        <f t="shared" si="3016"/>
        <v>0</v>
      </c>
      <c r="AB1497" s="20">
        <f t="shared" si="3016"/>
        <v>0</v>
      </c>
      <c r="AC1497" s="20">
        <f t="shared" si="3016"/>
        <v>0</v>
      </c>
      <c r="AD1497" s="55">
        <f t="shared" si="3016"/>
        <v>0</v>
      </c>
      <c r="AE1497" s="67"/>
      <c r="AF1497" s="126"/>
      <c r="AG1497" s="24"/>
      <c r="AH1497" s="24"/>
      <c r="AI1497" s="24"/>
      <c r="AJ1497" s="44"/>
      <c r="AK1497" s="19" t="e">
        <f>#REF!-U1497</f>
        <v>#REF!</v>
      </c>
      <c r="AL1497" s="19" t="e">
        <f>#REF!-#REF!</f>
        <v>#REF!</v>
      </c>
      <c r="AM1497" s="19" t="e">
        <f>Q1497-#REF!</f>
        <v>#REF!</v>
      </c>
      <c r="AN1497" s="19" t="e">
        <f>R1497-#REF!</f>
        <v>#REF!</v>
      </c>
      <c r="AO1497" s="19" t="e">
        <f>#REF!-#REF!</f>
        <v>#REF!</v>
      </c>
      <c r="AP1497" s="223" t="e">
        <f>IF(AK1497&gt;0,AK1497/#REF!*100,"")</f>
        <v>#REF!</v>
      </c>
      <c r="AQ1497" s="223" t="e">
        <f>IF(AL1497&gt;0,AL1497/#REF!*100,"")</f>
        <v>#REF!</v>
      </c>
      <c r="AR1497" s="223" t="e">
        <f t="shared" si="2989"/>
        <v>#REF!</v>
      </c>
      <c r="AS1497" s="223" t="e">
        <f t="shared" si="2990"/>
        <v>#REF!</v>
      </c>
      <c r="AT1497" s="223" t="e">
        <f>IF(AO1497&gt;0,AO1497/#REF!*100,"")</f>
        <v>#REF!</v>
      </c>
    </row>
    <row r="1498" spans="1:46" ht="15" hidden="1" customHeight="1" outlineLevel="1" thickBot="1">
      <c r="A1498" s="2584"/>
      <c r="B1498" s="2577"/>
      <c r="C1498" s="504" t="s">
        <v>303</v>
      </c>
      <c r="D1498" s="32"/>
      <c r="E1498" s="32"/>
      <c r="F1498" s="32"/>
      <c r="G1498" s="144"/>
      <c r="H1498" s="144"/>
      <c r="I1498" s="144"/>
      <c r="J1498" s="144"/>
      <c r="K1498" s="144"/>
      <c r="L1498" s="20">
        <f t="shared" ref="L1498:P1498" si="3017">L1501+L1504</f>
        <v>0</v>
      </c>
      <c r="M1498" s="136">
        <f t="shared" si="3017"/>
        <v>0</v>
      </c>
      <c r="N1498" s="20">
        <f t="shared" si="3017"/>
        <v>0</v>
      </c>
      <c r="O1498" s="20">
        <f t="shared" si="3017"/>
        <v>0</v>
      </c>
      <c r="P1498" s="55">
        <f t="shared" si="3017"/>
        <v>0</v>
      </c>
      <c r="Q1498" s="756"/>
      <c r="R1498" s="756"/>
      <c r="S1498" s="756"/>
      <c r="T1498" s="756"/>
      <c r="U1498" s="67"/>
      <c r="V1498" s="126"/>
      <c r="W1498" s="24"/>
      <c r="X1498" s="24"/>
      <c r="Y1498" s="24"/>
      <c r="Z1498" s="20">
        <f t="shared" ref="Z1498:AD1498" si="3018">Z1501+Z1504</f>
        <v>0</v>
      </c>
      <c r="AA1498" s="136">
        <f t="shared" si="3018"/>
        <v>0</v>
      </c>
      <c r="AB1498" s="20">
        <f t="shared" si="3018"/>
        <v>0</v>
      </c>
      <c r="AC1498" s="20">
        <f t="shared" si="3018"/>
        <v>0</v>
      </c>
      <c r="AD1498" s="55">
        <f t="shared" si="3018"/>
        <v>0</v>
      </c>
      <c r="AE1498" s="67"/>
      <c r="AF1498" s="126"/>
      <c r="AG1498" s="24"/>
      <c r="AH1498" s="24"/>
      <c r="AI1498" s="24"/>
      <c r="AJ1498" s="44"/>
      <c r="AK1498" s="19" t="e">
        <f>#REF!-U1498</f>
        <v>#REF!</v>
      </c>
      <c r="AL1498" s="19" t="e">
        <f>#REF!-#REF!</f>
        <v>#REF!</v>
      </c>
      <c r="AM1498" s="19" t="e">
        <f>Q1498-#REF!</f>
        <v>#REF!</v>
      </c>
      <c r="AN1498" s="19" t="e">
        <f>R1498-#REF!</f>
        <v>#REF!</v>
      </c>
      <c r="AO1498" s="19" t="e">
        <f>#REF!-#REF!</f>
        <v>#REF!</v>
      </c>
      <c r="AP1498" s="223" t="e">
        <f>IF(AK1498&gt;0,AK1498/#REF!*100,"")</f>
        <v>#REF!</v>
      </c>
      <c r="AQ1498" s="223" t="e">
        <f>IF(AL1498&gt;0,AL1498/#REF!*100,"")</f>
        <v>#REF!</v>
      </c>
      <c r="AR1498" s="223" t="e">
        <f t="shared" si="2989"/>
        <v>#REF!</v>
      </c>
      <c r="AS1498" s="223" t="e">
        <f t="shared" si="2990"/>
        <v>#REF!</v>
      </c>
      <c r="AT1498" s="223" t="e">
        <f>IF(AO1498&gt;0,AO1498/#REF!*100,"")</f>
        <v>#REF!</v>
      </c>
    </row>
    <row r="1499" spans="1:46" ht="15" hidden="1" customHeight="1" outlineLevel="1" thickBot="1">
      <c r="A1499" s="2584" t="s">
        <v>121</v>
      </c>
      <c r="B1499" s="2569" t="s">
        <v>114</v>
      </c>
      <c r="C1499" s="504" t="s">
        <v>157</v>
      </c>
      <c r="D1499" s="32"/>
      <c r="E1499" s="32"/>
      <c r="F1499" s="32"/>
      <c r="G1499" s="144"/>
      <c r="H1499" s="144"/>
      <c r="I1499" s="144"/>
      <c r="J1499" s="144"/>
      <c r="K1499" s="144"/>
      <c r="L1499" s="20">
        <f>SUM(M1499:P1499)</f>
        <v>0</v>
      </c>
      <c r="M1499" s="126"/>
      <c r="N1499" s="24"/>
      <c r="O1499" s="24"/>
      <c r="P1499" s="51"/>
      <c r="Q1499" s="756"/>
      <c r="R1499" s="756"/>
      <c r="S1499" s="756"/>
      <c r="T1499" s="756"/>
      <c r="U1499" s="67"/>
      <c r="V1499" s="126"/>
      <c r="W1499" s="24"/>
      <c r="X1499" s="24"/>
      <c r="Y1499" s="24"/>
      <c r="Z1499" s="20">
        <f>SUM(AA1499:AD1499)</f>
        <v>0</v>
      </c>
      <c r="AA1499" s="126"/>
      <c r="AB1499" s="24"/>
      <c r="AC1499" s="24"/>
      <c r="AD1499" s="51"/>
      <c r="AE1499" s="67"/>
      <c r="AF1499" s="126"/>
      <c r="AG1499" s="24"/>
      <c r="AH1499" s="24"/>
      <c r="AI1499" s="24"/>
      <c r="AJ1499" s="44"/>
      <c r="AK1499" s="19" t="e">
        <f>#REF!-U1499</f>
        <v>#REF!</v>
      </c>
      <c r="AL1499" s="19" t="e">
        <f>#REF!-#REF!</f>
        <v>#REF!</v>
      </c>
      <c r="AM1499" s="19" t="e">
        <f>Q1499-#REF!</f>
        <v>#REF!</v>
      </c>
      <c r="AN1499" s="19" t="e">
        <f>R1499-#REF!</f>
        <v>#REF!</v>
      </c>
      <c r="AO1499" s="19" t="e">
        <f>#REF!-#REF!</f>
        <v>#REF!</v>
      </c>
      <c r="AP1499" s="223" t="e">
        <f>IF(AK1499&gt;0,AK1499/#REF!*100,"")</f>
        <v>#REF!</v>
      </c>
      <c r="AQ1499" s="223" t="e">
        <f>IF(AL1499&gt;0,AL1499/#REF!*100,"")</f>
        <v>#REF!</v>
      </c>
      <c r="AR1499" s="223" t="e">
        <f t="shared" si="2989"/>
        <v>#REF!</v>
      </c>
      <c r="AS1499" s="223" t="e">
        <f t="shared" si="2990"/>
        <v>#REF!</v>
      </c>
      <c r="AT1499" s="223" t="e">
        <f>IF(AO1499&gt;0,AO1499/#REF!*100,"")</f>
        <v>#REF!</v>
      </c>
    </row>
    <row r="1500" spans="1:46" ht="15" hidden="1" customHeight="1" outlineLevel="1" thickBot="1">
      <c r="A1500" s="2584"/>
      <c r="B1500" s="2570"/>
      <c r="C1500" s="504" t="s">
        <v>277</v>
      </c>
      <c r="D1500" s="32"/>
      <c r="E1500" s="32"/>
      <c r="F1500" s="32"/>
      <c r="G1500" s="144"/>
      <c r="H1500" s="144"/>
      <c r="I1500" s="144"/>
      <c r="J1500" s="144"/>
      <c r="K1500" s="144"/>
      <c r="L1500" s="20">
        <f t="shared" ref="L1500:P1500" si="3019">1.154*L1499/1000</f>
        <v>0</v>
      </c>
      <c r="M1500" s="136">
        <f t="shared" si="3019"/>
        <v>0</v>
      </c>
      <c r="N1500" s="20">
        <f t="shared" si="3019"/>
        <v>0</v>
      </c>
      <c r="O1500" s="20">
        <f t="shared" si="3019"/>
        <v>0</v>
      </c>
      <c r="P1500" s="55">
        <f t="shared" si="3019"/>
        <v>0</v>
      </c>
      <c r="Q1500" s="756"/>
      <c r="R1500" s="756"/>
      <c r="S1500" s="756"/>
      <c r="T1500" s="756"/>
      <c r="U1500" s="20">
        <f t="shared" ref="U1500" si="3020">1.154*U1499/1000</f>
        <v>0</v>
      </c>
      <c r="V1500" s="136">
        <f>1.154*V1499/1000</f>
        <v>0</v>
      </c>
      <c r="W1500" s="20">
        <f>1.154*W1499/1000</f>
        <v>0</v>
      </c>
      <c r="X1500" s="20">
        <f>1.154*X1499/1000</f>
        <v>0</v>
      </c>
      <c r="Y1500" s="20">
        <f>1.154*Y1499/1000</f>
        <v>0</v>
      </c>
      <c r="Z1500" s="20">
        <f t="shared" ref="Z1500:AE1500" si="3021">1.154*Z1499/1000</f>
        <v>0</v>
      </c>
      <c r="AA1500" s="136">
        <f t="shared" si="3021"/>
        <v>0</v>
      </c>
      <c r="AB1500" s="20">
        <f t="shared" si="3021"/>
        <v>0</v>
      </c>
      <c r="AC1500" s="20">
        <f t="shared" si="3021"/>
        <v>0</v>
      </c>
      <c r="AD1500" s="55">
        <f t="shared" si="3021"/>
        <v>0</v>
      </c>
      <c r="AE1500" s="20">
        <f t="shared" si="3021"/>
        <v>0</v>
      </c>
      <c r="AF1500" s="136">
        <f>1.154*AF1499/1000</f>
        <v>0</v>
      </c>
      <c r="AG1500" s="20">
        <f>1.154*AG1499/1000</f>
        <v>0</v>
      </c>
      <c r="AH1500" s="20">
        <f>1.154*AH1499/1000</f>
        <v>0</v>
      </c>
      <c r="AI1500" s="20">
        <f>1.154*AI1499/1000</f>
        <v>0</v>
      </c>
      <c r="AJ1500" s="19"/>
      <c r="AK1500" s="19" t="e">
        <f>#REF!-U1500</f>
        <v>#REF!</v>
      </c>
      <c r="AL1500" s="19" t="e">
        <f>#REF!-#REF!</f>
        <v>#REF!</v>
      </c>
      <c r="AM1500" s="19" t="e">
        <f>Q1500-#REF!</f>
        <v>#REF!</v>
      </c>
      <c r="AN1500" s="19" t="e">
        <f>R1500-#REF!</f>
        <v>#REF!</v>
      </c>
      <c r="AO1500" s="19" t="e">
        <f>#REF!-#REF!</f>
        <v>#REF!</v>
      </c>
      <c r="AP1500" s="223" t="e">
        <f>IF(AK1500&gt;0,AK1500/#REF!*100,"")</f>
        <v>#REF!</v>
      </c>
      <c r="AQ1500" s="223" t="e">
        <f>IF(AL1500&gt;0,AL1500/#REF!*100,"")</f>
        <v>#REF!</v>
      </c>
      <c r="AR1500" s="223" t="e">
        <f t="shared" si="2989"/>
        <v>#REF!</v>
      </c>
      <c r="AS1500" s="223" t="e">
        <f t="shared" si="2990"/>
        <v>#REF!</v>
      </c>
      <c r="AT1500" s="223" t="e">
        <f>IF(AO1500&gt;0,AO1500/#REF!*100,"")</f>
        <v>#REF!</v>
      </c>
    </row>
    <row r="1501" spans="1:46" ht="15" hidden="1" customHeight="1" outlineLevel="1" thickBot="1">
      <c r="A1501" s="2584"/>
      <c r="B1501" s="2571"/>
      <c r="C1501" s="504" t="s">
        <v>303</v>
      </c>
      <c r="D1501" s="32"/>
      <c r="E1501" s="32"/>
      <c r="F1501" s="32"/>
      <c r="G1501" s="144"/>
      <c r="H1501" s="144"/>
      <c r="I1501" s="144"/>
      <c r="J1501" s="144"/>
      <c r="K1501" s="144"/>
      <c r="L1501" s="20">
        <f>SUM(M1501:P1501)</f>
        <v>0</v>
      </c>
      <c r="M1501" s="126"/>
      <c r="N1501" s="24"/>
      <c r="O1501" s="24"/>
      <c r="P1501" s="51"/>
      <c r="Q1501" s="756"/>
      <c r="R1501" s="756"/>
      <c r="S1501" s="756"/>
      <c r="T1501" s="756"/>
      <c r="U1501" s="67"/>
      <c r="V1501" s="126"/>
      <c r="W1501" s="24"/>
      <c r="X1501" s="24"/>
      <c r="Y1501" s="24"/>
      <c r="Z1501" s="20">
        <f>SUM(AA1501:AD1501)</f>
        <v>0</v>
      </c>
      <c r="AA1501" s="126"/>
      <c r="AB1501" s="24"/>
      <c r="AC1501" s="24"/>
      <c r="AD1501" s="51"/>
      <c r="AE1501" s="67"/>
      <c r="AF1501" s="126"/>
      <c r="AG1501" s="24"/>
      <c r="AH1501" s="24"/>
      <c r="AI1501" s="24"/>
      <c r="AJ1501" s="44"/>
      <c r="AK1501" s="19" t="e">
        <f>#REF!-U1501</f>
        <v>#REF!</v>
      </c>
      <c r="AL1501" s="19" t="e">
        <f>#REF!-#REF!</f>
        <v>#REF!</v>
      </c>
      <c r="AM1501" s="19" t="e">
        <f>Q1501-#REF!</f>
        <v>#REF!</v>
      </c>
      <c r="AN1501" s="19" t="e">
        <f>R1501-#REF!</f>
        <v>#REF!</v>
      </c>
      <c r="AO1501" s="19" t="e">
        <f>#REF!-#REF!</f>
        <v>#REF!</v>
      </c>
      <c r="AP1501" s="223" t="e">
        <f>IF(AK1501&gt;0,AK1501/#REF!*100,"")</f>
        <v>#REF!</v>
      </c>
      <c r="AQ1501" s="223" t="e">
        <f>IF(AL1501&gt;0,AL1501/#REF!*100,"")</f>
        <v>#REF!</v>
      </c>
      <c r="AR1501" s="223" t="e">
        <f t="shared" si="2989"/>
        <v>#REF!</v>
      </c>
      <c r="AS1501" s="223" t="e">
        <f t="shared" si="2990"/>
        <v>#REF!</v>
      </c>
      <c r="AT1501" s="223" t="e">
        <f>IF(AO1501&gt;0,AO1501/#REF!*100,"")</f>
        <v>#REF!</v>
      </c>
    </row>
    <row r="1502" spans="1:46" ht="15" hidden="1" customHeight="1" outlineLevel="1" thickBot="1">
      <c r="A1502" s="2584" t="s">
        <v>116</v>
      </c>
      <c r="B1502" s="2569" t="s">
        <v>113</v>
      </c>
      <c r="C1502" s="504" t="s">
        <v>306</v>
      </c>
      <c r="D1502" s="32"/>
      <c r="E1502" s="32"/>
      <c r="F1502" s="32"/>
      <c r="G1502" s="144"/>
      <c r="H1502" s="144"/>
      <c r="I1502" s="144"/>
      <c r="J1502" s="144"/>
      <c r="K1502" s="144"/>
      <c r="L1502" s="20">
        <f>SUM(M1502:P1502)</f>
        <v>0</v>
      </c>
      <c r="M1502" s="126"/>
      <c r="N1502" s="24"/>
      <c r="O1502" s="24"/>
      <c r="P1502" s="51"/>
      <c r="Q1502" s="756"/>
      <c r="R1502" s="756"/>
      <c r="S1502" s="756"/>
      <c r="T1502" s="756"/>
      <c r="U1502" s="67"/>
      <c r="V1502" s="126"/>
      <c r="W1502" s="24"/>
      <c r="X1502" s="24"/>
      <c r="Y1502" s="24"/>
      <c r="Z1502" s="20">
        <f>SUM(AA1502:AD1502)</f>
        <v>0</v>
      </c>
      <c r="AA1502" s="126"/>
      <c r="AB1502" s="24"/>
      <c r="AC1502" s="24"/>
      <c r="AD1502" s="51"/>
      <c r="AE1502" s="67"/>
      <c r="AF1502" s="126"/>
      <c r="AG1502" s="24"/>
      <c r="AH1502" s="24"/>
      <c r="AI1502" s="24"/>
      <c r="AJ1502" s="44"/>
      <c r="AK1502" s="19" t="e">
        <f>#REF!-U1502</f>
        <v>#REF!</v>
      </c>
      <c r="AL1502" s="19" t="e">
        <f>#REF!-#REF!</f>
        <v>#REF!</v>
      </c>
      <c r="AM1502" s="19" t="e">
        <f>Q1502-#REF!</f>
        <v>#REF!</v>
      </c>
      <c r="AN1502" s="19" t="e">
        <f>R1502-#REF!</f>
        <v>#REF!</v>
      </c>
      <c r="AO1502" s="19" t="e">
        <f>#REF!-#REF!</f>
        <v>#REF!</v>
      </c>
      <c r="AP1502" s="223" t="e">
        <f>IF(AK1502&gt;0,AK1502/#REF!*100,"")</f>
        <v>#REF!</v>
      </c>
      <c r="AQ1502" s="223" t="e">
        <f>IF(AL1502&gt;0,AL1502/#REF!*100,"")</f>
        <v>#REF!</v>
      </c>
      <c r="AR1502" s="223" t="e">
        <f t="shared" si="2989"/>
        <v>#REF!</v>
      </c>
      <c r="AS1502" s="223" t="e">
        <f t="shared" si="2990"/>
        <v>#REF!</v>
      </c>
      <c r="AT1502" s="223" t="e">
        <f>IF(AO1502&gt;0,AO1502/#REF!*100,"")</f>
        <v>#REF!</v>
      </c>
    </row>
    <row r="1503" spans="1:46" ht="15" hidden="1" customHeight="1" outlineLevel="1" thickBot="1">
      <c r="A1503" s="2584"/>
      <c r="B1503" s="2570"/>
      <c r="C1503" s="504" t="s">
        <v>277</v>
      </c>
      <c r="D1503" s="32"/>
      <c r="E1503" s="32"/>
      <c r="F1503" s="32"/>
      <c r="G1503" s="144"/>
      <c r="H1503" s="144"/>
      <c r="I1503" s="144"/>
      <c r="J1503" s="144"/>
      <c r="K1503" s="144"/>
      <c r="L1503" s="20">
        <f t="shared" ref="L1503:P1503" si="3022">0.12*L1502</f>
        <v>0</v>
      </c>
      <c r="M1503" s="136">
        <f t="shared" si="3022"/>
        <v>0</v>
      </c>
      <c r="N1503" s="20">
        <f t="shared" si="3022"/>
        <v>0</v>
      </c>
      <c r="O1503" s="20">
        <f t="shared" si="3022"/>
        <v>0</v>
      </c>
      <c r="P1503" s="55">
        <f t="shared" si="3022"/>
        <v>0</v>
      </c>
      <c r="Q1503" s="756"/>
      <c r="R1503" s="756"/>
      <c r="S1503" s="756"/>
      <c r="T1503" s="756"/>
      <c r="U1503" s="67"/>
      <c r="V1503" s="126"/>
      <c r="W1503" s="24"/>
      <c r="X1503" s="24"/>
      <c r="Y1503" s="24"/>
      <c r="Z1503" s="20">
        <f t="shared" ref="Z1503:AD1503" si="3023">0.12*Z1502</f>
        <v>0</v>
      </c>
      <c r="AA1503" s="136">
        <f t="shared" si="3023"/>
        <v>0</v>
      </c>
      <c r="AB1503" s="20">
        <f t="shared" si="3023"/>
        <v>0</v>
      </c>
      <c r="AC1503" s="20">
        <f t="shared" si="3023"/>
        <v>0</v>
      </c>
      <c r="AD1503" s="55">
        <f t="shared" si="3023"/>
        <v>0</v>
      </c>
      <c r="AE1503" s="67"/>
      <c r="AF1503" s="126"/>
      <c r="AG1503" s="24"/>
      <c r="AH1503" s="24"/>
      <c r="AI1503" s="24"/>
      <c r="AJ1503" s="44"/>
      <c r="AK1503" s="19" t="e">
        <f>#REF!-U1503</f>
        <v>#REF!</v>
      </c>
      <c r="AL1503" s="19" t="e">
        <f>#REF!-#REF!</f>
        <v>#REF!</v>
      </c>
      <c r="AM1503" s="19" t="e">
        <f>Q1503-#REF!</f>
        <v>#REF!</v>
      </c>
      <c r="AN1503" s="19" t="e">
        <f>R1503-#REF!</f>
        <v>#REF!</v>
      </c>
      <c r="AO1503" s="19" t="e">
        <f>#REF!-#REF!</f>
        <v>#REF!</v>
      </c>
      <c r="AP1503" s="223" t="e">
        <f>IF(AK1503&gt;0,AK1503/#REF!*100,"")</f>
        <v>#REF!</v>
      </c>
      <c r="AQ1503" s="223" t="e">
        <f>IF(AL1503&gt;0,AL1503/#REF!*100,"")</f>
        <v>#REF!</v>
      </c>
      <c r="AR1503" s="223" t="e">
        <f t="shared" si="2989"/>
        <v>#REF!</v>
      </c>
      <c r="AS1503" s="223" t="e">
        <f t="shared" si="2990"/>
        <v>#REF!</v>
      </c>
      <c r="AT1503" s="223" t="e">
        <f>IF(AO1503&gt;0,AO1503/#REF!*100,"")</f>
        <v>#REF!</v>
      </c>
    </row>
    <row r="1504" spans="1:46" ht="15" hidden="1" customHeight="1" outlineLevel="1" thickBot="1">
      <c r="A1504" s="2585"/>
      <c r="B1504" s="2570"/>
      <c r="C1504" s="506" t="s">
        <v>303</v>
      </c>
      <c r="D1504" s="42"/>
      <c r="E1504" s="42"/>
      <c r="F1504" s="42"/>
      <c r="G1504" s="149"/>
      <c r="H1504" s="149"/>
      <c r="I1504" s="149"/>
      <c r="J1504" s="149"/>
      <c r="K1504" s="149"/>
      <c r="L1504" s="43">
        <f>SUM(M1504:P1504)</f>
        <v>0</v>
      </c>
      <c r="M1504" s="142"/>
      <c r="N1504" s="46"/>
      <c r="O1504" s="46"/>
      <c r="P1504" s="56"/>
      <c r="Q1504" s="756"/>
      <c r="R1504" s="756"/>
      <c r="S1504" s="756"/>
      <c r="T1504" s="756"/>
      <c r="U1504" s="67"/>
      <c r="V1504" s="126"/>
      <c r="W1504" s="24"/>
      <c r="X1504" s="24"/>
      <c r="Y1504" s="24"/>
      <c r="Z1504" s="43">
        <f>SUM(AA1504:AD1504)</f>
        <v>0</v>
      </c>
      <c r="AA1504" s="142"/>
      <c r="AB1504" s="46"/>
      <c r="AC1504" s="46"/>
      <c r="AD1504" s="56"/>
      <c r="AE1504" s="67"/>
      <c r="AF1504" s="126"/>
      <c r="AG1504" s="24"/>
      <c r="AH1504" s="24"/>
      <c r="AI1504" s="24"/>
      <c r="AJ1504" s="44"/>
      <c r="AK1504" s="19" t="e">
        <f>#REF!-U1504</f>
        <v>#REF!</v>
      </c>
      <c r="AL1504" s="19" t="e">
        <f>#REF!-#REF!</f>
        <v>#REF!</v>
      </c>
      <c r="AM1504" s="19" t="e">
        <f>Q1504-#REF!</f>
        <v>#REF!</v>
      </c>
      <c r="AN1504" s="19" t="e">
        <f>R1504-#REF!</f>
        <v>#REF!</v>
      </c>
      <c r="AO1504" s="19" t="e">
        <f>#REF!-#REF!</f>
        <v>#REF!</v>
      </c>
      <c r="AP1504" s="223" t="e">
        <f>IF(AK1504&gt;0,AK1504/#REF!*100,"")</f>
        <v>#REF!</v>
      </c>
      <c r="AQ1504" s="223" t="e">
        <f>IF(AL1504&gt;0,AL1504/#REF!*100,"")</f>
        <v>#REF!</v>
      </c>
      <c r="AR1504" s="223" t="e">
        <f t="shared" si="2989"/>
        <v>#REF!</v>
      </c>
      <c r="AS1504" s="223" t="e">
        <f t="shared" si="2990"/>
        <v>#REF!</v>
      </c>
      <c r="AT1504" s="223" t="e">
        <f>IF(AO1504&gt;0,AO1504/#REF!*100,"")</f>
        <v>#REF!</v>
      </c>
    </row>
    <row r="1505" spans="1:46" ht="15" hidden="1" customHeight="1" thickBot="1">
      <c r="A1505" s="2586" t="s">
        <v>163</v>
      </c>
      <c r="B1505" s="2587"/>
      <c r="C1505" s="2587"/>
      <c r="D1505" s="2587"/>
      <c r="E1505" s="2587"/>
      <c r="F1505" s="2587"/>
      <c r="G1505" s="2587"/>
      <c r="H1505" s="414"/>
      <c r="I1505" s="661"/>
      <c r="J1505" s="723"/>
      <c r="K1505" s="750"/>
      <c r="L1505" s="12"/>
      <c r="M1505" s="12"/>
      <c r="N1505" s="12"/>
      <c r="O1505" s="12"/>
      <c r="P1505" s="12"/>
      <c r="Q1505" s="756"/>
      <c r="R1505" s="756"/>
      <c r="S1505" s="756"/>
      <c r="T1505" s="756"/>
      <c r="U1505" s="67"/>
      <c r="V1505" s="126"/>
      <c r="W1505" s="24"/>
      <c r="X1505" s="24"/>
      <c r="Y1505" s="24"/>
      <c r="Z1505" s="12"/>
      <c r="AA1505" s="12"/>
      <c r="AB1505" s="12"/>
      <c r="AC1505" s="12"/>
      <c r="AD1505" s="12"/>
      <c r="AE1505" s="67"/>
      <c r="AF1505" s="126"/>
      <c r="AG1505" s="24"/>
      <c r="AH1505" s="24"/>
      <c r="AI1505" s="24"/>
      <c r="AJ1505" s="44"/>
      <c r="AK1505" s="19" t="e">
        <f>#REF!-U1505</f>
        <v>#REF!</v>
      </c>
      <c r="AL1505" s="19" t="e">
        <f>#REF!-#REF!</f>
        <v>#REF!</v>
      </c>
      <c r="AM1505" s="19" t="e">
        <f>Q1505-#REF!</f>
        <v>#REF!</v>
      </c>
      <c r="AN1505" s="19" t="e">
        <f>R1505-#REF!</f>
        <v>#REF!</v>
      </c>
      <c r="AO1505" s="19" t="e">
        <f>#REF!-#REF!</f>
        <v>#REF!</v>
      </c>
      <c r="AP1505" s="223" t="e">
        <f>IF(AK1505&gt;0,AK1505/#REF!*100,"")</f>
        <v>#REF!</v>
      </c>
      <c r="AQ1505" s="223" t="e">
        <f>IF(AL1505&gt;0,AL1505/#REF!*100,"")</f>
        <v>#REF!</v>
      </c>
      <c r="AR1505" s="223" t="e">
        <f t="shared" si="2989"/>
        <v>#REF!</v>
      </c>
      <c r="AS1505" s="223" t="e">
        <f t="shared" si="2990"/>
        <v>#REF!</v>
      </c>
      <c r="AT1505" s="223" t="e">
        <f>IF(AO1505&gt;0,AO1505/#REF!*100,"")</f>
        <v>#REF!</v>
      </c>
    </row>
    <row r="1506" spans="1:46" ht="43.15" hidden="1" customHeight="1" outlineLevel="1">
      <c r="A1506" s="3">
        <v>1</v>
      </c>
      <c r="B1506" s="17" t="s">
        <v>25</v>
      </c>
      <c r="C1506" s="501" t="s">
        <v>302</v>
      </c>
      <c r="D1506" s="18"/>
      <c r="E1506" s="18"/>
      <c r="F1506" s="18"/>
      <c r="G1506" s="140"/>
      <c r="H1506" s="140"/>
      <c r="I1506" s="140"/>
      <c r="J1506" s="140"/>
      <c r="K1506" s="140"/>
      <c r="L1506" s="19">
        <f t="shared" ref="L1506:L1518" si="3024">SUM(M1506:P1506)</f>
        <v>0</v>
      </c>
      <c r="M1506" s="168"/>
      <c r="N1506" s="44"/>
      <c r="O1506" s="44"/>
      <c r="P1506" s="44"/>
      <c r="U1506" s="67"/>
      <c r="V1506" s="126"/>
      <c r="W1506" s="24"/>
      <c r="X1506" s="24"/>
      <c r="Y1506" s="24"/>
      <c r="Z1506" s="19">
        <f t="shared" ref="Z1506:Z1518" si="3025">SUM(AA1506:AD1506)</f>
        <v>0</v>
      </c>
      <c r="AA1506" s="168"/>
      <c r="AB1506" s="44"/>
      <c r="AC1506" s="44"/>
      <c r="AD1506" s="44"/>
      <c r="AE1506" s="67"/>
      <c r="AF1506" s="126"/>
      <c r="AG1506" s="24"/>
      <c r="AH1506" s="24"/>
      <c r="AI1506" s="24"/>
      <c r="AJ1506" s="44"/>
      <c r="AK1506" s="19" t="e">
        <f>#REF!-U1506</f>
        <v>#REF!</v>
      </c>
      <c r="AL1506" s="19" t="e">
        <f>#REF!-#REF!</f>
        <v>#REF!</v>
      </c>
      <c r="AM1506" s="19" t="e">
        <f>Q1506-#REF!</f>
        <v>#REF!</v>
      </c>
      <c r="AN1506" s="19" t="e">
        <f>R1506-#REF!</f>
        <v>#REF!</v>
      </c>
      <c r="AO1506" s="19" t="e">
        <f>#REF!-#REF!</f>
        <v>#REF!</v>
      </c>
      <c r="AP1506" s="223" t="e">
        <f>IF(AK1506&gt;0,AK1506/#REF!*100,"")</f>
        <v>#REF!</v>
      </c>
      <c r="AQ1506" s="223" t="e">
        <f>IF(AL1506&gt;0,AL1506/#REF!*100,"")</f>
        <v>#REF!</v>
      </c>
      <c r="AR1506" s="223" t="e">
        <f t="shared" si="2989"/>
        <v>#REF!</v>
      </c>
      <c r="AS1506" s="223" t="e">
        <f t="shared" si="2990"/>
        <v>#REF!</v>
      </c>
      <c r="AT1506" s="223" t="e">
        <f>IF(AO1506&gt;0,AO1506/#REF!*100,"")</f>
        <v>#REF!</v>
      </c>
    </row>
    <row r="1507" spans="1:46" ht="18" hidden="1" customHeight="1" outlineLevel="1">
      <c r="A1507" s="10" t="s">
        <v>8</v>
      </c>
      <c r="B1507" s="22" t="s">
        <v>21</v>
      </c>
      <c r="C1507" s="502" t="s">
        <v>302</v>
      </c>
      <c r="D1507" s="23"/>
      <c r="E1507" s="23"/>
      <c r="F1507" s="23"/>
      <c r="G1507" s="141"/>
      <c r="H1507" s="141"/>
      <c r="I1507" s="141"/>
      <c r="J1507" s="141"/>
      <c r="K1507" s="141"/>
      <c r="L1507" s="20">
        <f t="shared" si="3024"/>
        <v>0</v>
      </c>
      <c r="M1507" s="126"/>
      <c r="N1507" s="24"/>
      <c r="O1507" s="24"/>
      <c r="P1507" s="24"/>
      <c r="U1507" s="20">
        <f t="shared" ref="U1507" si="3026">U1510+U1512+U1516</f>
        <v>0</v>
      </c>
      <c r="V1507" s="136">
        <f>V1510+V1512+V1516</f>
        <v>0</v>
      </c>
      <c r="W1507" s="20">
        <f>W1510+W1512+W1516</f>
        <v>0</v>
      </c>
      <c r="X1507" s="20">
        <f>X1510+X1512+X1516</f>
        <v>0</v>
      </c>
      <c r="Y1507" s="20">
        <f>Y1510+Y1512+Y1516</f>
        <v>0</v>
      </c>
      <c r="Z1507" s="20">
        <f t="shared" si="3025"/>
        <v>0</v>
      </c>
      <c r="AA1507" s="126"/>
      <c r="AB1507" s="24"/>
      <c r="AC1507" s="24"/>
      <c r="AD1507" s="24"/>
      <c r="AE1507" s="20">
        <f t="shared" ref="AE1507" si="3027">AE1510+AE1512+AE1516</f>
        <v>0</v>
      </c>
      <c r="AF1507" s="136">
        <f>AF1510+AF1512+AF1516</f>
        <v>0</v>
      </c>
      <c r="AG1507" s="20">
        <f>AG1510+AG1512+AG1516</f>
        <v>0</v>
      </c>
      <c r="AH1507" s="20">
        <f>AH1510+AH1512+AH1516</f>
        <v>0</v>
      </c>
      <c r="AI1507" s="20">
        <f>AI1510+AI1512+AI1516</f>
        <v>0</v>
      </c>
      <c r="AJ1507" s="19"/>
      <c r="AK1507" s="19" t="e">
        <f>#REF!-U1507</f>
        <v>#REF!</v>
      </c>
      <c r="AL1507" s="19" t="e">
        <f>#REF!-#REF!</f>
        <v>#REF!</v>
      </c>
      <c r="AM1507" s="19" t="e">
        <f>Q1507-#REF!</f>
        <v>#REF!</v>
      </c>
      <c r="AN1507" s="19" t="e">
        <f>R1507-#REF!</f>
        <v>#REF!</v>
      </c>
      <c r="AO1507" s="19" t="e">
        <f>#REF!-#REF!</f>
        <v>#REF!</v>
      </c>
      <c r="AP1507" s="223" t="e">
        <f>IF(AK1507&gt;0,AK1507/#REF!*100,"")</f>
        <v>#REF!</v>
      </c>
      <c r="AQ1507" s="223" t="e">
        <f>IF(AL1507&gt;0,AL1507/#REF!*100,"")</f>
        <v>#REF!</v>
      </c>
      <c r="AR1507" s="223" t="e">
        <f t="shared" si="2989"/>
        <v>#REF!</v>
      </c>
      <c r="AS1507" s="223" t="e">
        <f t="shared" si="2990"/>
        <v>#REF!</v>
      </c>
      <c r="AT1507" s="223" t="e">
        <f>IF(AO1507&gt;0,AO1507/#REF!*100,"")</f>
        <v>#REF!</v>
      </c>
    </row>
    <row r="1508" spans="1:46" ht="18" hidden="1" customHeight="1" outlineLevel="1">
      <c r="A1508" s="10" t="s">
        <v>9</v>
      </c>
      <c r="B1508" s="22" t="s">
        <v>22</v>
      </c>
      <c r="C1508" s="502" t="s">
        <v>302</v>
      </c>
      <c r="D1508" s="23"/>
      <c r="E1508" s="23"/>
      <c r="F1508" s="23"/>
      <c r="G1508" s="141"/>
      <c r="H1508" s="141"/>
      <c r="I1508" s="141"/>
      <c r="J1508" s="141"/>
      <c r="K1508" s="141"/>
      <c r="L1508" s="20">
        <f t="shared" si="3024"/>
        <v>0</v>
      </c>
      <c r="M1508" s="126"/>
      <c r="N1508" s="24"/>
      <c r="O1508" s="24"/>
      <c r="P1508" s="24"/>
      <c r="U1508" s="67"/>
      <c r="V1508" s="126"/>
      <c r="W1508" s="24"/>
      <c r="X1508" s="24"/>
      <c r="Y1508" s="24"/>
      <c r="Z1508" s="20">
        <f t="shared" si="3025"/>
        <v>0</v>
      </c>
      <c r="AA1508" s="126"/>
      <c r="AB1508" s="24"/>
      <c r="AC1508" s="24"/>
      <c r="AD1508" s="24"/>
      <c r="AE1508" s="67"/>
      <c r="AF1508" s="126"/>
      <c r="AG1508" s="24"/>
      <c r="AH1508" s="24"/>
      <c r="AI1508" s="24"/>
      <c r="AJ1508" s="44"/>
      <c r="AK1508" s="19" t="e">
        <f>#REF!-U1508</f>
        <v>#REF!</v>
      </c>
      <c r="AL1508" s="19" t="e">
        <f>#REF!-#REF!</f>
        <v>#REF!</v>
      </c>
      <c r="AM1508" s="19" t="e">
        <f>Q1508-#REF!</f>
        <v>#REF!</v>
      </c>
      <c r="AN1508" s="19" t="e">
        <f>R1508-#REF!</f>
        <v>#REF!</v>
      </c>
      <c r="AO1508" s="19" t="e">
        <f>#REF!-#REF!</f>
        <v>#REF!</v>
      </c>
      <c r="AP1508" s="223" t="e">
        <f>IF(AK1508&gt;0,AK1508/#REF!*100,"")</f>
        <v>#REF!</v>
      </c>
      <c r="AQ1508" s="223" t="e">
        <f>IF(AL1508&gt;0,AL1508/#REF!*100,"")</f>
        <v>#REF!</v>
      </c>
      <c r="AR1508" s="223" t="e">
        <f t="shared" si="2989"/>
        <v>#REF!</v>
      </c>
      <c r="AS1508" s="223" t="e">
        <f t="shared" si="2990"/>
        <v>#REF!</v>
      </c>
      <c r="AT1508" s="223" t="e">
        <f>IF(AO1508&gt;0,AO1508/#REF!*100,"")</f>
        <v>#REF!</v>
      </c>
    </row>
    <row r="1509" spans="1:46" ht="18" hidden="1" customHeight="1" outlineLevel="1">
      <c r="A1509" s="10" t="s">
        <v>10</v>
      </c>
      <c r="B1509" s="22" t="s">
        <v>23</v>
      </c>
      <c r="C1509" s="502" t="s">
        <v>302</v>
      </c>
      <c r="D1509" s="23"/>
      <c r="E1509" s="23"/>
      <c r="F1509" s="23"/>
      <c r="G1509" s="141"/>
      <c r="H1509" s="141"/>
      <c r="I1509" s="141"/>
      <c r="J1509" s="141"/>
      <c r="K1509" s="141"/>
      <c r="L1509" s="20">
        <f t="shared" si="3024"/>
        <v>0</v>
      </c>
      <c r="M1509" s="126"/>
      <c r="N1509" s="24"/>
      <c r="O1509" s="24"/>
      <c r="P1509" s="24"/>
      <c r="U1509" s="67"/>
      <c r="V1509" s="126"/>
      <c r="W1509" s="24"/>
      <c r="X1509" s="24"/>
      <c r="Y1509" s="24"/>
      <c r="Z1509" s="20">
        <f t="shared" si="3025"/>
        <v>0</v>
      </c>
      <c r="AA1509" s="126"/>
      <c r="AB1509" s="24"/>
      <c r="AC1509" s="24"/>
      <c r="AD1509" s="24"/>
      <c r="AE1509" s="67"/>
      <c r="AF1509" s="126"/>
      <c r="AG1509" s="24"/>
      <c r="AH1509" s="24"/>
      <c r="AI1509" s="24"/>
      <c r="AJ1509" s="44"/>
      <c r="AK1509" s="19" t="e">
        <f>#REF!-U1509</f>
        <v>#REF!</v>
      </c>
      <c r="AL1509" s="19" t="e">
        <f>#REF!-#REF!</f>
        <v>#REF!</v>
      </c>
      <c r="AM1509" s="19" t="e">
        <f>Q1509-#REF!</f>
        <v>#REF!</v>
      </c>
      <c r="AN1509" s="19" t="e">
        <f>R1509-#REF!</f>
        <v>#REF!</v>
      </c>
      <c r="AO1509" s="19" t="e">
        <f>#REF!-#REF!</f>
        <v>#REF!</v>
      </c>
      <c r="AP1509" s="223" t="e">
        <f>IF(AK1509&gt;0,AK1509/#REF!*100,"")</f>
        <v>#REF!</v>
      </c>
      <c r="AQ1509" s="223" t="e">
        <f>IF(AL1509&gt;0,AL1509/#REF!*100,"")</f>
        <v>#REF!</v>
      </c>
      <c r="AR1509" s="223" t="e">
        <f t="shared" si="2989"/>
        <v>#REF!</v>
      </c>
      <c r="AS1509" s="223" t="e">
        <f t="shared" si="2990"/>
        <v>#REF!</v>
      </c>
      <c r="AT1509" s="223" t="e">
        <f>IF(AO1509&gt;0,AO1509/#REF!*100,"")</f>
        <v>#REF!</v>
      </c>
    </row>
    <row r="1510" spans="1:46" ht="18" hidden="1" customHeight="1" outlineLevel="1">
      <c r="A1510" s="10" t="s">
        <v>11</v>
      </c>
      <c r="B1510" s="22" t="s">
        <v>24</v>
      </c>
      <c r="C1510" s="502" t="s">
        <v>302</v>
      </c>
      <c r="D1510" s="23"/>
      <c r="E1510" s="23"/>
      <c r="F1510" s="23"/>
      <c r="G1510" s="141"/>
      <c r="H1510" s="141"/>
      <c r="I1510" s="141"/>
      <c r="J1510" s="141"/>
      <c r="K1510" s="141"/>
      <c r="L1510" s="20">
        <f t="shared" si="3024"/>
        <v>0</v>
      </c>
      <c r="M1510" s="126"/>
      <c r="N1510" s="24"/>
      <c r="O1510" s="24"/>
      <c r="P1510" s="24"/>
      <c r="U1510" s="67"/>
      <c r="V1510" s="126"/>
      <c r="W1510" s="24"/>
      <c r="X1510" s="24"/>
      <c r="Y1510" s="24"/>
      <c r="Z1510" s="20">
        <f t="shared" si="3025"/>
        <v>0</v>
      </c>
      <c r="AA1510" s="126"/>
      <c r="AB1510" s="24"/>
      <c r="AC1510" s="24"/>
      <c r="AD1510" s="24"/>
      <c r="AE1510" s="67"/>
      <c r="AF1510" s="126"/>
      <c r="AG1510" s="24"/>
      <c r="AH1510" s="24"/>
      <c r="AI1510" s="24"/>
      <c r="AJ1510" s="44"/>
      <c r="AK1510" s="19" t="e">
        <f>#REF!-U1510</f>
        <v>#REF!</v>
      </c>
      <c r="AL1510" s="19" t="e">
        <f>#REF!-#REF!</f>
        <v>#REF!</v>
      </c>
      <c r="AM1510" s="19" t="e">
        <f>Q1510-#REF!</f>
        <v>#REF!</v>
      </c>
      <c r="AN1510" s="19" t="e">
        <f>R1510-#REF!</f>
        <v>#REF!</v>
      </c>
      <c r="AO1510" s="19" t="e">
        <f>#REF!-#REF!</f>
        <v>#REF!</v>
      </c>
      <c r="AP1510" s="223" t="e">
        <f>IF(AK1510&gt;0,AK1510/#REF!*100,"")</f>
        <v>#REF!</v>
      </c>
      <c r="AQ1510" s="223" t="e">
        <f>IF(AL1510&gt;0,AL1510/#REF!*100,"")</f>
        <v>#REF!</v>
      </c>
      <c r="AR1510" s="223" t="e">
        <f t="shared" si="2989"/>
        <v>#REF!</v>
      </c>
      <c r="AS1510" s="223" t="e">
        <f t="shared" si="2990"/>
        <v>#REF!</v>
      </c>
      <c r="AT1510" s="223" t="e">
        <f>IF(AO1510&gt;0,AO1510/#REF!*100,"")</f>
        <v>#REF!</v>
      </c>
    </row>
    <row r="1511" spans="1:46" ht="57.6" hidden="1" customHeight="1" outlineLevel="1">
      <c r="A1511" s="10">
        <v>2</v>
      </c>
      <c r="B1511" s="25" t="s">
        <v>145</v>
      </c>
      <c r="C1511" s="502" t="s">
        <v>302</v>
      </c>
      <c r="D1511" s="23"/>
      <c r="E1511" s="23"/>
      <c r="F1511" s="23"/>
      <c r="G1511" s="141"/>
      <c r="H1511" s="141"/>
      <c r="I1511" s="141"/>
      <c r="J1511" s="141"/>
      <c r="K1511" s="141"/>
      <c r="L1511" s="20">
        <f t="shared" si="3024"/>
        <v>0</v>
      </c>
      <c r="M1511" s="126"/>
      <c r="N1511" s="24"/>
      <c r="O1511" s="24"/>
      <c r="P1511" s="24"/>
      <c r="U1511" s="67"/>
      <c r="V1511" s="126"/>
      <c r="W1511" s="24"/>
      <c r="X1511" s="24"/>
      <c r="Y1511" s="24"/>
      <c r="Z1511" s="20">
        <f t="shared" si="3025"/>
        <v>0</v>
      </c>
      <c r="AA1511" s="126"/>
      <c r="AB1511" s="24"/>
      <c r="AC1511" s="24"/>
      <c r="AD1511" s="24"/>
      <c r="AE1511" s="67"/>
      <c r="AF1511" s="126"/>
      <c r="AG1511" s="24"/>
      <c r="AH1511" s="24"/>
      <c r="AI1511" s="24"/>
      <c r="AJ1511" s="44"/>
      <c r="AK1511" s="19" t="e">
        <f>#REF!-U1511</f>
        <v>#REF!</v>
      </c>
      <c r="AL1511" s="19" t="e">
        <f>#REF!-#REF!</f>
        <v>#REF!</v>
      </c>
      <c r="AM1511" s="19" t="e">
        <f>Q1511-#REF!</f>
        <v>#REF!</v>
      </c>
      <c r="AN1511" s="19" t="e">
        <f>R1511-#REF!</f>
        <v>#REF!</v>
      </c>
      <c r="AO1511" s="19" t="e">
        <f>#REF!-#REF!</f>
        <v>#REF!</v>
      </c>
      <c r="AP1511" s="223" t="e">
        <f>IF(AK1511&gt;0,AK1511/#REF!*100,"")</f>
        <v>#REF!</v>
      </c>
      <c r="AQ1511" s="223" t="e">
        <f>IF(AL1511&gt;0,AL1511/#REF!*100,"")</f>
        <v>#REF!</v>
      </c>
      <c r="AR1511" s="223" t="e">
        <f t="shared" si="2989"/>
        <v>#REF!</v>
      </c>
      <c r="AS1511" s="223" t="e">
        <f t="shared" si="2990"/>
        <v>#REF!</v>
      </c>
      <c r="AT1511" s="223" t="e">
        <f>IF(AO1511&gt;0,AO1511/#REF!*100,"")</f>
        <v>#REF!</v>
      </c>
    </row>
    <row r="1512" spans="1:46" ht="57.6" hidden="1" customHeight="1" outlineLevel="1">
      <c r="A1512" s="10">
        <v>3</v>
      </c>
      <c r="B1512" s="25" t="s">
        <v>140</v>
      </c>
      <c r="C1512" s="502" t="s">
        <v>302</v>
      </c>
      <c r="D1512" s="23"/>
      <c r="E1512" s="23"/>
      <c r="F1512" s="23"/>
      <c r="G1512" s="141"/>
      <c r="H1512" s="141"/>
      <c r="I1512" s="141"/>
      <c r="J1512" s="141"/>
      <c r="K1512" s="141"/>
      <c r="L1512" s="20">
        <f t="shared" si="3024"/>
        <v>0</v>
      </c>
      <c r="M1512" s="143"/>
      <c r="N1512" s="26"/>
      <c r="O1512" s="26"/>
      <c r="P1512" s="26"/>
      <c r="U1512" s="67"/>
      <c r="V1512" s="126"/>
      <c r="W1512" s="24"/>
      <c r="X1512" s="24"/>
      <c r="Y1512" s="24"/>
      <c r="Z1512" s="20">
        <f t="shared" si="3025"/>
        <v>0</v>
      </c>
      <c r="AA1512" s="143"/>
      <c r="AB1512" s="26"/>
      <c r="AC1512" s="26"/>
      <c r="AD1512" s="26"/>
      <c r="AE1512" s="67"/>
      <c r="AF1512" s="126"/>
      <c r="AG1512" s="24"/>
      <c r="AH1512" s="24"/>
      <c r="AI1512" s="24"/>
      <c r="AJ1512" s="44"/>
      <c r="AK1512" s="19" t="e">
        <f>#REF!-U1512</f>
        <v>#REF!</v>
      </c>
      <c r="AL1512" s="19" t="e">
        <f>#REF!-#REF!</f>
        <v>#REF!</v>
      </c>
      <c r="AM1512" s="19" t="e">
        <f>Q1512-#REF!</f>
        <v>#REF!</v>
      </c>
      <c r="AN1512" s="19" t="e">
        <f>R1512-#REF!</f>
        <v>#REF!</v>
      </c>
      <c r="AO1512" s="19" t="e">
        <f>#REF!-#REF!</f>
        <v>#REF!</v>
      </c>
      <c r="AP1512" s="223" t="e">
        <f>IF(AK1512&gt;0,AK1512/#REF!*100,"")</f>
        <v>#REF!</v>
      </c>
      <c r="AQ1512" s="223" t="e">
        <f>IF(AL1512&gt;0,AL1512/#REF!*100,"")</f>
        <v>#REF!</v>
      </c>
      <c r="AR1512" s="223" t="e">
        <f t="shared" si="2989"/>
        <v>#REF!</v>
      </c>
      <c r="AS1512" s="223" t="e">
        <f t="shared" si="2990"/>
        <v>#REF!</v>
      </c>
      <c r="AT1512" s="223" t="e">
        <f>IF(AO1512&gt;0,AO1512/#REF!*100,"")</f>
        <v>#REF!</v>
      </c>
    </row>
    <row r="1513" spans="1:46" ht="18" hidden="1" customHeight="1" outlineLevel="1">
      <c r="A1513" s="10" t="s">
        <v>18</v>
      </c>
      <c r="B1513" s="22" t="s">
        <v>21</v>
      </c>
      <c r="C1513" s="502" t="s">
        <v>302</v>
      </c>
      <c r="D1513" s="23"/>
      <c r="E1513" s="23"/>
      <c r="F1513" s="23"/>
      <c r="G1513" s="141"/>
      <c r="H1513" s="141"/>
      <c r="I1513" s="141"/>
      <c r="J1513" s="141"/>
      <c r="K1513" s="141"/>
      <c r="L1513" s="20">
        <f t="shared" si="3024"/>
        <v>0</v>
      </c>
      <c r="M1513" s="143"/>
      <c r="N1513" s="26"/>
      <c r="O1513" s="26"/>
      <c r="P1513" s="26"/>
      <c r="U1513" s="67"/>
      <c r="V1513" s="126"/>
      <c r="W1513" s="24"/>
      <c r="X1513" s="24"/>
      <c r="Y1513" s="24"/>
      <c r="Z1513" s="20">
        <f t="shared" si="3025"/>
        <v>0</v>
      </c>
      <c r="AA1513" s="143"/>
      <c r="AB1513" s="26"/>
      <c r="AC1513" s="26"/>
      <c r="AD1513" s="26"/>
      <c r="AE1513" s="67"/>
      <c r="AF1513" s="126"/>
      <c r="AG1513" s="24"/>
      <c r="AH1513" s="24"/>
      <c r="AI1513" s="24"/>
      <c r="AJ1513" s="44"/>
      <c r="AK1513" s="19" t="e">
        <f>#REF!-U1513</f>
        <v>#REF!</v>
      </c>
      <c r="AL1513" s="19" t="e">
        <f>#REF!-#REF!</f>
        <v>#REF!</v>
      </c>
      <c r="AM1513" s="19" t="e">
        <f>Q1513-#REF!</f>
        <v>#REF!</v>
      </c>
      <c r="AN1513" s="19" t="e">
        <f>R1513-#REF!</f>
        <v>#REF!</v>
      </c>
      <c r="AO1513" s="19" t="e">
        <f>#REF!-#REF!</f>
        <v>#REF!</v>
      </c>
      <c r="AP1513" s="223" t="e">
        <f>IF(AK1513&gt;0,AK1513/#REF!*100,"")</f>
        <v>#REF!</v>
      </c>
      <c r="AQ1513" s="223" t="e">
        <f>IF(AL1513&gt;0,AL1513/#REF!*100,"")</f>
        <v>#REF!</v>
      </c>
      <c r="AR1513" s="223" t="e">
        <f t="shared" si="2989"/>
        <v>#REF!</v>
      </c>
      <c r="AS1513" s="223" t="e">
        <f t="shared" si="2990"/>
        <v>#REF!</v>
      </c>
      <c r="AT1513" s="223" t="e">
        <f>IF(AO1513&gt;0,AO1513/#REF!*100,"")</f>
        <v>#REF!</v>
      </c>
    </row>
    <row r="1514" spans="1:46" ht="18" hidden="1" customHeight="1" outlineLevel="1">
      <c r="A1514" s="10" t="s">
        <v>35</v>
      </c>
      <c r="B1514" s="22" t="s">
        <v>22</v>
      </c>
      <c r="C1514" s="502" t="s">
        <v>302</v>
      </c>
      <c r="D1514" s="23"/>
      <c r="E1514" s="23"/>
      <c r="F1514" s="23"/>
      <c r="G1514" s="141"/>
      <c r="H1514" s="141"/>
      <c r="I1514" s="141"/>
      <c r="J1514" s="141"/>
      <c r="K1514" s="141"/>
      <c r="L1514" s="20">
        <f t="shared" si="3024"/>
        <v>0</v>
      </c>
      <c r="M1514" s="143"/>
      <c r="N1514" s="26"/>
      <c r="O1514" s="26"/>
      <c r="P1514" s="26"/>
      <c r="U1514" s="67"/>
      <c r="V1514" s="126"/>
      <c r="W1514" s="24"/>
      <c r="X1514" s="24"/>
      <c r="Y1514" s="24"/>
      <c r="Z1514" s="20">
        <f t="shared" si="3025"/>
        <v>0</v>
      </c>
      <c r="AA1514" s="143"/>
      <c r="AB1514" s="26"/>
      <c r="AC1514" s="26"/>
      <c r="AD1514" s="26"/>
      <c r="AE1514" s="67"/>
      <c r="AF1514" s="126"/>
      <c r="AG1514" s="24"/>
      <c r="AH1514" s="24"/>
      <c r="AI1514" s="24"/>
      <c r="AJ1514" s="44"/>
      <c r="AK1514" s="19" t="e">
        <f>#REF!-U1514</f>
        <v>#REF!</v>
      </c>
      <c r="AL1514" s="19" t="e">
        <f>#REF!-#REF!</f>
        <v>#REF!</v>
      </c>
      <c r="AM1514" s="19" t="e">
        <f>Q1514-#REF!</f>
        <v>#REF!</v>
      </c>
      <c r="AN1514" s="19" t="e">
        <f>R1514-#REF!</f>
        <v>#REF!</v>
      </c>
      <c r="AO1514" s="19" t="e">
        <f>#REF!-#REF!</f>
        <v>#REF!</v>
      </c>
      <c r="AP1514" s="223" t="e">
        <f>IF(AK1514&gt;0,AK1514/#REF!*100,"")</f>
        <v>#REF!</v>
      </c>
      <c r="AQ1514" s="223" t="e">
        <f>IF(AL1514&gt;0,AL1514/#REF!*100,"")</f>
        <v>#REF!</v>
      </c>
      <c r="AR1514" s="223" t="e">
        <f t="shared" ref="AR1514:AR1545" si="3028">IF(AM1514&gt;0,AM1514/Q1514*100,"")</f>
        <v>#REF!</v>
      </c>
      <c r="AS1514" s="223" t="e">
        <f t="shared" ref="AS1514:AS1545" si="3029">IF(AN1514&gt;0,AN1514/R1514*100,"")</f>
        <v>#REF!</v>
      </c>
      <c r="AT1514" s="223" t="e">
        <f>IF(AO1514&gt;0,AO1514/#REF!*100,"")</f>
        <v>#REF!</v>
      </c>
    </row>
    <row r="1515" spans="1:46" ht="18" hidden="1" customHeight="1" outlineLevel="1">
      <c r="A1515" s="10" t="s">
        <v>33</v>
      </c>
      <c r="B1515" s="22" t="s">
        <v>23</v>
      </c>
      <c r="C1515" s="502" t="s">
        <v>302</v>
      </c>
      <c r="D1515" s="23"/>
      <c r="E1515" s="23"/>
      <c r="F1515" s="23"/>
      <c r="G1515" s="141"/>
      <c r="H1515" s="141"/>
      <c r="I1515" s="141"/>
      <c r="J1515" s="141"/>
      <c r="K1515" s="141"/>
      <c r="L1515" s="20">
        <f t="shared" si="3024"/>
        <v>0</v>
      </c>
      <c r="M1515" s="143"/>
      <c r="N1515" s="26"/>
      <c r="O1515" s="26"/>
      <c r="P1515" s="26"/>
      <c r="U1515" s="67"/>
      <c r="V1515" s="126"/>
      <c r="W1515" s="24"/>
      <c r="X1515" s="24"/>
      <c r="Y1515" s="24"/>
      <c r="Z1515" s="20">
        <f t="shared" si="3025"/>
        <v>0</v>
      </c>
      <c r="AA1515" s="143"/>
      <c r="AB1515" s="26"/>
      <c r="AC1515" s="26"/>
      <c r="AD1515" s="26"/>
      <c r="AE1515" s="67"/>
      <c r="AF1515" s="126"/>
      <c r="AG1515" s="24"/>
      <c r="AH1515" s="24"/>
      <c r="AI1515" s="24"/>
      <c r="AJ1515" s="44"/>
      <c r="AK1515" s="19" t="e">
        <f>#REF!-U1515</f>
        <v>#REF!</v>
      </c>
      <c r="AL1515" s="19" t="e">
        <f>#REF!-#REF!</f>
        <v>#REF!</v>
      </c>
      <c r="AM1515" s="19" t="e">
        <f>Q1515-#REF!</f>
        <v>#REF!</v>
      </c>
      <c r="AN1515" s="19" t="e">
        <f>R1515-#REF!</f>
        <v>#REF!</v>
      </c>
      <c r="AO1515" s="19" t="e">
        <f>#REF!-#REF!</f>
        <v>#REF!</v>
      </c>
      <c r="AP1515" s="223" t="e">
        <f>IF(AK1515&gt;0,AK1515/#REF!*100,"")</f>
        <v>#REF!</v>
      </c>
      <c r="AQ1515" s="223" t="e">
        <f>IF(AL1515&gt;0,AL1515/#REF!*100,"")</f>
        <v>#REF!</v>
      </c>
      <c r="AR1515" s="223" t="e">
        <f t="shared" si="3028"/>
        <v>#REF!</v>
      </c>
      <c r="AS1515" s="223" t="e">
        <f t="shared" si="3029"/>
        <v>#REF!</v>
      </c>
      <c r="AT1515" s="223" t="e">
        <f>IF(AO1515&gt;0,AO1515/#REF!*100,"")</f>
        <v>#REF!</v>
      </c>
    </row>
    <row r="1516" spans="1:46" ht="18" hidden="1" customHeight="1" outlineLevel="1">
      <c r="A1516" s="10" t="s">
        <v>34</v>
      </c>
      <c r="B1516" s="22" t="s">
        <v>24</v>
      </c>
      <c r="C1516" s="502" t="s">
        <v>302</v>
      </c>
      <c r="D1516" s="23"/>
      <c r="E1516" s="23"/>
      <c r="F1516" s="23"/>
      <c r="G1516" s="141"/>
      <c r="H1516" s="141"/>
      <c r="I1516" s="141"/>
      <c r="J1516" s="141"/>
      <c r="K1516" s="141"/>
      <c r="L1516" s="20">
        <f t="shared" si="3024"/>
        <v>0</v>
      </c>
      <c r="M1516" s="143"/>
      <c r="N1516" s="26"/>
      <c r="O1516" s="26"/>
      <c r="P1516" s="26"/>
      <c r="U1516" s="67"/>
      <c r="V1516" s="126"/>
      <c r="W1516" s="24"/>
      <c r="X1516" s="24"/>
      <c r="Y1516" s="24"/>
      <c r="Z1516" s="20">
        <f t="shared" si="3025"/>
        <v>0</v>
      </c>
      <c r="AA1516" s="143"/>
      <c r="AB1516" s="26"/>
      <c r="AC1516" s="26"/>
      <c r="AD1516" s="26"/>
      <c r="AE1516" s="67"/>
      <c r="AF1516" s="126"/>
      <c r="AG1516" s="24"/>
      <c r="AH1516" s="24"/>
      <c r="AI1516" s="24"/>
      <c r="AJ1516" s="44"/>
      <c r="AK1516" s="19" t="e">
        <f>#REF!-U1516</f>
        <v>#REF!</v>
      </c>
      <c r="AL1516" s="19" t="e">
        <f>#REF!-#REF!</f>
        <v>#REF!</v>
      </c>
      <c r="AM1516" s="19" t="e">
        <f>Q1516-#REF!</f>
        <v>#REF!</v>
      </c>
      <c r="AN1516" s="19" t="e">
        <f>R1516-#REF!</f>
        <v>#REF!</v>
      </c>
      <c r="AO1516" s="19" t="e">
        <f>#REF!-#REF!</f>
        <v>#REF!</v>
      </c>
      <c r="AP1516" s="223" t="e">
        <f>IF(AK1516&gt;0,AK1516/#REF!*100,"")</f>
        <v>#REF!</v>
      </c>
      <c r="AQ1516" s="223" t="e">
        <f>IF(AL1516&gt;0,AL1516/#REF!*100,"")</f>
        <v>#REF!</v>
      </c>
      <c r="AR1516" s="223" t="e">
        <f t="shared" si="3028"/>
        <v>#REF!</v>
      </c>
      <c r="AS1516" s="223" t="e">
        <f t="shared" si="3029"/>
        <v>#REF!</v>
      </c>
      <c r="AT1516" s="223" t="e">
        <f>IF(AO1516&gt;0,AO1516/#REF!*100,"")</f>
        <v>#REF!</v>
      </c>
    </row>
    <row r="1517" spans="1:46" ht="15" hidden="1" customHeight="1" outlineLevel="1">
      <c r="A1517" s="2582">
        <v>4</v>
      </c>
      <c r="B1517" s="2578" t="s">
        <v>26</v>
      </c>
      <c r="C1517" s="502" t="s">
        <v>302</v>
      </c>
      <c r="D1517" s="23"/>
      <c r="E1517" s="23"/>
      <c r="F1517" s="23"/>
      <c r="G1517" s="141"/>
      <c r="H1517" s="141"/>
      <c r="I1517" s="141"/>
      <c r="J1517" s="141"/>
      <c r="K1517" s="141"/>
      <c r="L1517" s="20">
        <f t="shared" si="3024"/>
        <v>0</v>
      </c>
      <c r="M1517" s="143"/>
      <c r="N1517" s="26"/>
      <c r="O1517" s="26"/>
      <c r="P1517" s="26"/>
      <c r="U1517" s="20">
        <f t="shared" ref="U1517:Y1519" si="3030">U1520+U1533</f>
        <v>0</v>
      </c>
      <c r="V1517" s="136">
        <f t="shared" si="3030"/>
        <v>0</v>
      </c>
      <c r="W1517" s="20">
        <f t="shared" si="3030"/>
        <v>0</v>
      </c>
      <c r="X1517" s="20">
        <f t="shared" si="3030"/>
        <v>0</v>
      </c>
      <c r="Y1517" s="20">
        <f t="shared" si="3030"/>
        <v>0</v>
      </c>
      <c r="Z1517" s="20">
        <f t="shared" si="3025"/>
        <v>0</v>
      </c>
      <c r="AA1517" s="143"/>
      <c r="AB1517" s="26"/>
      <c r="AC1517" s="26"/>
      <c r="AD1517" s="26"/>
      <c r="AE1517" s="20">
        <f t="shared" ref="AE1517:AI1517" si="3031">AE1520+AE1533</f>
        <v>0</v>
      </c>
      <c r="AF1517" s="136">
        <f t="shared" si="3031"/>
        <v>0</v>
      </c>
      <c r="AG1517" s="20">
        <f t="shared" si="3031"/>
        <v>0</v>
      </c>
      <c r="AH1517" s="20">
        <f t="shared" si="3031"/>
        <v>0</v>
      </c>
      <c r="AI1517" s="20">
        <f t="shared" si="3031"/>
        <v>0</v>
      </c>
      <c r="AJ1517" s="19"/>
      <c r="AK1517" s="19" t="e">
        <f>#REF!-U1517</f>
        <v>#REF!</v>
      </c>
      <c r="AL1517" s="19" t="e">
        <f>#REF!-#REF!</f>
        <v>#REF!</v>
      </c>
      <c r="AM1517" s="19" t="e">
        <f>Q1517-#REF!</f>
        <v>#REF!</v>
      </c>
      <c r="AN1517" s="19" t="e">
        <f>R1517-#REF!</f>
        <v>#REF!</v>
      </c>
      <c r="AO1517" s="19" t="e">
        <f>#REF!-#REF!</f>
        <v>#REF!</v>
      </c>
      <c r="AP1517" s="223" t="e">
        <f>IF(AK1517&gt;0,AK1517/#REF!*100,"")</f>
        <v>#REF!</v>
      </c>
      <c r="AQ1517" s="223" t="e">
        <f>IF(AL1517&gt;0,AL1517/#REF!*100,"")</f>
        <v>#REF!</v>
      </c>
      <c r="AR1517" s="223" t="e">
        <f t="shared" si="3028"/>
        <v>#REF!</v>
      </c>
      <c r="AS1517" s="223" t="e">
        <f t="shared" si="3029"/>
        <v>#REF!</v>
      </c>
      <c r="AT1517" s="223" t="e">
        <f>IF(AO1517&gt;0,AO1517/#REF!*100,"")</f>
        <v>#REF!</v>
      </c>
    </row>
    <row r="1518" spans="1:46" ht="18" hidden="1" customHeight="1" outlineLevel="1">
      <c r="A1518" s="2582"/>
      <c r="B1518" s="2588"/>
      <c r="C1518" s="502" t="s">
        <v>303</v>
      </c>
      <c r="D1518" s="23"/>
      <c r="E1518" s="23"/>
      <c r="F1518" s="23"/>
      <c r="G1518" s="141"/>
      <c r="H1518" s="141"/>
      <c r="I1518" s="141"/>
      <c r="J1518" s="141"/>
      <c r="K1518" s="141"/>
      <c r="L1518" s="20">
        <f t="shared" si="3024"/>
        <v>0</v>
      </c>
      <c r="M1518" s="143"/>
      <c r="N1518" s="26"/>
      <c r="O1518" s="26"/>
      <c r="P1518" s="26"/>
      <c r="U1518" s="20">
        <f t="shared" si="3030"/>
        <v>0</v>
      </c>
      <c r="V1518" s="136">
        <f t="shared" si="3030"/>
        <v>0</v>
      </c>
      <c r="W1518" s="20">
        <f t="shared" si="3030"/>
        <v>0</v>
      </c>
      <c r="X1518" s="20">
        <f t="shared" si="3030"/>
        <v>0</v>
      </c>
      <c r="Y1518" s="20">
        <f t="shared" si="3030"/>
        <v>0</v>
      </c>
      <c r="Z1518" s="20">
        <f t="shared" si="3025"/>
        <v>0</v>
      </c>
      <c r="AA1518" s="143"/>
      <c r="AB1518" s="26"/>
      <c r="AC1518" s="26"/>
      <c r="AD1518" s="26"/>
      <c r="AE1518" s="20">
        <f t="shared" ref="AE1518:AI1518" si="3032">AE1521+AE1534</f>
        <v>0</v>
      </c>
      <c r="AF1518" s="136">
        <f t="shared" si="3032"/>
        <v>0</v>
      </c>
      <c r="AG1518" s="20">
        <f t="shared" si="3032"/>
        <v>0</v>
      </c>
      <c r="AH1518" s="20">
        <f t="shared" si="3032"/>
        <v>0</v>
      </c>
      <c r="AI1518" s="20">
        <f t="shared" si="3032"/>
        <v>0</v>
      </c>
      <c r="AJ1518" s="19"/>
      <c r="AK1518" s="19" t="e">
        <f>#REF!-U1518</f>
        <v>#REF!</v>
      </c>
      <c r="AL1518" s="19" t="e">
        <f>#REF!-#REF!</f>
        <v>#REF!</v>
      </c>
      <c r="AM1518" s="19" t="e">
        <f>Q1518-#REF!</f>
        <v>#REF!</v>
      </c>
      <c r="AN1518" s="19" t="e">
        <f>R1518-#REF!</f>
        <v>#REF!</v>
      </c>
      <c r="AO1518" s="19" t="e">
        <f>#REF!-#REF!</f>
        <v>#REF!</v>
      </c>
      <c r="AP1518" s="223" t="e">
        <f>IF(AK1518&gt;0,AK1518/#REF!*100,"")</f>
        <v>#REF!</v>
      </c>
      <c r="AQ1518" s="223" t="e">
        <f>IF(AL1518&gt;0,AL1518/#REF!*100,"")</f>
        <v>#REF!</v>
      </c>
      <c r="AR1518" s="223" t="e">
        <f t="shared" si="3028"/>
        <v>#REF!</v>
      </c>
      <c r="AS1518" s="223" t="e">
        <f t="shared" si="3029"/>
        <v>#REF!</v>
      </c>
      <c r="AT1518" s="223" t="e">
        <f>IF(AO1518&gt;0,AO1518/#REF!*100,"")</f>
        <v>#REF!</v>
      </c>
    </row>
    <row r="1519" spans="1:46" ht="18" hidden="1" customHeight="1" outlineLevel="1">
      <c r="A1519" s="2582"/>
      <c r="B1519" s="2588"/>
      <c r="C1519" s="503" t="s">
        <v>31</v>
      </c>
      <c r="D1519" s="27"/>
      <c r="E1519" s="27"/>
      <c r="F1519" s="27"/>
      <c r="G1519" s="146"/>
      <c r="H1519" s="146"/>
      <c r="I1519" s="146"/>
      <c r="J1519" s="146"/>
      <c r="K1519" s="146"/>
      <c r="L1519" s="28">
        <f t="shared" ref="L1519:P1519" si="3033">IF(L1506&gt;0,L1517/L1506*100,)</f>
        <v>0</v>
      </c>
      <c r="M1519" s="28">
        <f t="shared" si="3033"/>
        <v>0</v>
      </c>
      <c r="N1519" s="28">
        <f t="shared" si="3033"/>
        <v>0</v>
      </c>
      <c r="O1519" s="28">
        <f t="shared" si="3033"/>
        <v>0</v>
      </c>
      <c r="P1519" s="28">
        <f t="shared" si="3033"/>
        <v>0</v>
      </c>
      <c r="U1519" s="20">
        <f t="shared" si="3030"/>
        <v>0</v>
      </c>
      <c r="V1519" s="136">
        <f t="shared" si="3030"/>
        <v>0</v>
      </c>
      <c r="W1519" s="20">
        <f t="shared" si="3030"/>
        <v>0</v>
      </c>
      <c r="X1519" s="20">
        <f t="shared" si="3030"/>
        <v>0</v>
      </c>
      <c r="Y1519" s="20">
        <f t="shared" si="3030"/>
        <v>0</v>
      </c>
      <c r="Z1519" s="28">
        <f t="shared" ref="Z1519:AD1519" si="3034">IF(Z1506&gt;0,Z1517/Z1506*100,)</f>
        <v>0</v>
      </c>
      <c r="AA1519" s="28">
        <f t="shared" si="3034"/>
        <v>0</v>
      </c>
      <c r="AB1519" s="28">
        <f t="shared" si="3034"/>
        <v>0</v>
      </c>
      <c r="AC1519" s="28">
        <f t="shared" si="3034"/>
        <v>0</v>
      </c>
      <c r="AD1519" s="28">
        <f t="shared" si="3034"/>
        <v>0</v>
      </c>
      <c r="AE1519" s="20">
        <f t="shared" ref="AE1519:AI1519" si="3035">AE1522+AE1535</f>
        <v>0</v>
      </c>
      <c r="AF1519" s="136">
        <f t="shared" si="3035"/>
        <v>0</v>
      </c>
      <c r="AG1519" s="20">
        <f t="shared" si="3035"/>
        <v>0</v>
      </c>
      <c r="AH1519" s="20">
        <f t="shared" si="3035"/>
        <v>0</v>
      </c>
      <c r="AI1519" s="20">
        <f t="shared" si="3035"/>
        <v>0</v>
      </c>
      <c r="AJ1519" s="19"/>
      <c r="AK1519" s="19" t="e">
        <f>#REF!-U1519</f>
        <v>#REF!</v>
      </c>
      <c r="AL1519" s="19" t="e">
        <f>#REF!-#REF!</f>
        <v>#REF!</v>
      </c>
      <c r="AM1519" s="19" t="e">
        <f>Q1519-#REF!</f>
        <v>#REF!</v>
      </c>
      <c r="AN1519" s="19" t="e">
        <f>R1519-#REF!</f>
        <v>#REF!</v>
      </c>
      <c r="AO1519" s="19" t="e">
        <f>#REF!-#REF!</f>
        <v>#REF!</v>
      </c>
      <c r="AP1519" s="223" t="e">
        <f>IF(AK1519&gt;0,AK1519/#REF!*100,"")</f>
        <v>#REF!</v>
      </c>
      <c r="AQ1519" s="223" t="e">
        <f>IF(AL1519&gt;0,AL1519/#REF!*100,"")</f>
        <v>#REF!</v>
      </c>
      <c r="AR1519" s="223" t="e">
        <f t="shared" si="3028"/>
        <v>#REF!</v>
      </c>
      <c r="AS1519" s="223" t="e">
        <f t="shared" si="3029"/>
        <v>#REF!</v>
      </c>
      <c r="AT1519" s="223" t="e">
        <f>IF(AO1519&gt;0,AO1519/#REF!*100,"")</f>
        <v>#REF!</v>
      </c>
    </row>
    <row r="1520" spans="1:46" ht="18" hidden="1" customHeight="1" outlineLevel="1">
      <c r="A1520" s="2582"/>
      <c r="B1520" s="2579"/>
      <c r="C1520" s="503" t="s">
        <v>32</v>
      </c>
      <c r="D1520" s="27"/>
      <c r="E1520" s="27"/>
      <c r="F1520" s="27"/>
      <c r="G1520" s="146"/>
      <c r="H1520" s="146"/>
      <c r="I1520" s="146"/>
      <c r="J1520" s="146"/>
      <c r="K1520" s="146"/>
      <c r="L1520" s="28">
        <f t="shared" ref="L1520:P1520" si="3036">IF(L1511&gt;0,L1517/L1511*100,)</f>
        <v>0</v>
      </c>
      <c r="M1520" s="28">
        <f t="shared" si="3036"/>
        <v>0</v>
      </c>
      <c r="N1520" s="28">
        <f t="shared" si="3036"/>
        <v>0</v>
      </c>
      <c r="O1520" s="28">
        <f t="shared" si="3036"/>
        <v>0</v>
      </c>
      <c r="P1520" s="28">
        <f t="shared" si="3036"/>
        <v>0</v>
      </c>
      <c r="U1520" s="20">
        <f t="shared" ref="U1520:Y1522" si="3037">U1524+U1528</f>
        <v>0</v>
      </c>
      <c r="V1520" s="136">
        <f t="shared" si="3037"/>
        <v>0</v>
      </c>
      <c r="W1520" s="20">
        <f t="shared" si="3037"/>
        <v>0</v>
      </c>
      <c r="X1520" s="20">
        <f t="shared" si="3037"/>
        <v>0</v>
      </c>
      <c r="Y1520" s="20">
        <f t="shared" si="3037"/>
        <v>0</v>
      </c>
      <c r="Z1520" s="28">
        <f t="shared" ref="Z1520:AD1520" si="3038">IF(Z1511&gt;0,Z1517/Z1511*100,)</f>
        <v>0</v>
      </c>
      <c r="AA1520" s="28">
        <f t="shared" si="3038"/>
        <v>0</v>
      </c>
      <c r="AB1520" s="28">
        <f t="shared" si="3038"/>
        <v>0</v>
      </c>
      <c r="AC1520" s="28">
        <f t="shared" si="3038"/>
        <v>0</v>
      </c>
      <c r="AD1520" s="28">
        <f t="shared" si="3038"/>
        <v>0</v>
      </c>
      <c r="AE1520" s="20">
        <f t="shared" ref="AE1520:AI1520" si="3039">AE1524+AE1528</f>
        <v>0</v>
      </c>
      <c r="AF1520" s="136">
        <f t="shared" si="3039"/>
        <v>0</v>
      </c>
      <c r="AG1520" s="20">
        <f t="shared" si="3039"/>
        <v>0</v>
      </c>
      <c r="AH1520" s="20">
        <f t="shared" si="3039"/>
        <v>0</v>
      </c>
      <c r="AI1520" s="20">
        <f t="shared" si="3039"/>
        <v>0</v>
      </c>
      <c r="AJ1520" s="19"/>
      <c r="AK1520" s="19" t="e">
        <f>#REF!-U1520</f>
        <v>#REF!</v>
      </c>
      <c r="AL1520" s="19" t="e">
        <f>#REF!-#REF!</f>
        <v>#REF!</v>
      </c>
      <c r="AM1520" s="19" t="e">
        <f>Q1520-#REF!</f>
        <v>#REF!</v>
      </c>
      <c r="AN1520" s="19" t="e">
        <f>R1520-#REF!</f>
        <v>#REF!</v>
      </c>
      <c r="AO1520" s="19" t="e">
        <f>#REF!-#REF!</f>
        <v>#REF!</v>
      </c>
      <c r="AP1520" s="223" t="e">
        <f>IF(AK1520&gt;0,AK1520/#REF!*100,"")</f>
        <v>#REF!</v>
      </c>
      <c r="AQ1520" s="223" t="e">
        <f>IF(AL1520&gt;0,AL1520/#REF!*100,"")</f>
        <v>#REF!</v>
      </c>
      <c r="AR1520" s="223" t="e">
        <f t="shared" si="3028"/>
        <v>#REF!</v>
      </c>
      <c r="AS1520" s="223" t="e">
        <f t="shared" si="3029"/>
        <v>#REF!</v>
      </c>
      <c r="AT1520" s="223" t="e">
        <f>IF(AO1520&gt;0,AO1520/#REF!*100,"")</f>
        <v>#REF!</v>
      </c>
    </row>
    <row r="1521" spans="1:46" ht="18" hidden="1" customHeight="1" outlineLevel="1">
      <c r="A1521" s="2582" t="s">
        <v>17</v>
      </c>
      <c r="B1521" s="2583" t="s">
        <v>21</v>
      </c>
      <c r="C1521" s="502" t="s">
        <v>302</v>
      </c>
      <c r="D1521" s="23"/>
      <c r="E1521" s="23"/>
      <c r="F1521" s="23"/>
      <c r="G1521" s="141"/>
      <c r="H1521" s="141"/>
      <c r="I1521" s="141"/>
      <c r="J1521" s="141"/>
      <c r="K1521" s="141"/>
      <c r="L1521" s="20">
        <f>SUM(M1521:P1521)</f>
        <v>0</v>
      </c>
      <c r="M1521" s="126"/>
      <c r="N1521" s="24"/>
      <c r="O1521" s="24"/>
      <c r="P1521" s="24"/>
      <c r="U1521" s="20">
        <f t="shared" si="3037"/>
        <v>0</v>
      </c>
      <c r="V1521" s="136">
        <f t="shared" si="3037"/>
        <v>0</v>
      </c>
      <c r="W1521" s="20">
        <f t="shared" si="3037"/>
        <v>0</v>
      </c>
      <c r="X1521" s="20">
        <f t="shared" si="3037"/>
        <v>0</v>
      </c>
      <c r="Y1521" s="20">
        <f t="shared" si="3037"/>
        <v>0</v>
      </c>
      <c r="Z1521" s="20">
        <f>SUM(AA1521:AD1521)</f>
        <v>0</v>
      </c>
      <c r="AA1521" s="126"/>
      <c r="AB1521" s="24"/>
      <c r="AC1521" s="24"/>
      <c r="AD1521" s="24"/>
      <c r="AE1521" s="20">
        <f t="shared" ref="AE1521:AI1521" si="3040">AE1525+AE1529</f>
        <v>0</v>
      </c>
      <c r="AF1521" s="136">
        <f t="shared" si="3040"/>
        <v>0</v>
      </c>
      <c r="AG1521" s="20">
        <f t="shared" si="3040"/>
        <v>0</v>
      </c>
      <c r="AH1521" s="20">
        <f t="shared" si="3040"/>
        <v>0</v>
      </c>
      <c r="AI1521" s="20">
        <f t="shared" si="3040"/>
        <v>0</v>
      </c>
      <c r="AJ1521" s="19"/>
      <c r="AK1521" s="19" t="e">
        <f>#REF!-U1521</f>
        <v>#REF!</v>
      </c>
      <c r="AL1521" s="19" t="e">
        <f>#REF!-#REF!</f>
        <v>#REF!</v>
      </c>
      <c r="AM1521" s="19" t="e">
        <f>Q1521-#REF!</f>
        <v>#REF!</v>
      </c>
      <c r="AN1521" s="19" t="e">
        <f>R1521-#REF!</f>
        <v>#REF!</v>
      </c>
      <c r="AO1521" s="19" t="e">
        <f>#REF!-#REF!</f>
        <v>#REF!</v>
      </c>
      <c r="AP1521" s="223" t="e">
        <f>IF(AK1521&gt;0,AK1521/#REF!*100,"")</f>
        <v>#REF!</v>
      </c>
      <c r="AQ1521" s="223" t="e">
        <f>IF(AL1521&gt;0,AL1521/#REF!*100,"")</f>
        <v>#REF!</v>
      </c>
      <c r="AR1521" s="223" t="e">
        <f t="shared" si="3028"/>
        <v>#REF!</v>
      </c>
      <c r="AS1521" s="223" t="e">
        <f t="shared" si="3029"/>
        <v>#REF!</v>
      </c>
      <c r="AT1521" s="223" t="e">
        <f>IF(AO1521&gt;0,AO1521/#REF!*100,"")</f>
        <v>#REF!</v>
      </c>
    </row>
    <row r="1522" spans="1:46" ht="18" hidden="1" customHeight="1" outlineLevel="1">
      <c r="A1522" s="2582"/>
      <c r="B1522" s="2583"/>
      <c r="C1522" s="502" t="s">
        <v>303</v>
      </c>
      <c r="D1522" s="23"/>
      <c r="E1522" s="23"/>
      <c r="F1522" s="23"/>
      <c r="G1522" s="141"/>
      <c r="H1522" s="141"/>
      <c r="I1522" s="141"/>
      <c r="J1522" s="141"/>
      <c r="K1522" s="141"/>
      <c r="L1522" s="20">
        <f>SUM(M1522:P1522)</f>
        <v>0</v>
      </c>
      <c r="M1522" s="126"/>
      <c r="N1522" s="24"/>
      <c r="O1522" s="24"/>
      <c r="P1522" s="24"/>
      <c r="U1522" s="20">
        <f t="shared" si="3037"/>
        <v>0</v>
      </c>
      <c r="V1522" s="136">
        <f t="shared" si="3037"/>
        <v>0</v>
      </c>
      <c r="W1522" s="20">
        <f t="shared" si="3037"/>
        <v>0</v>
      </c>
      <c r="X1522" s="20">
        <f t="shared" si="3037"/>
        <v>0</v>
      </c>
      <c r="Y1522" s="20">
        <f t="shared" si="3037"/>
        <v>0</v>
      </c>
      <c r="Z1522" s="20">
        <f>SUM(AA1522:AD1522)</f>
        <v>0</v>
      </c>
      <c r="AA1522" s="126"/>
      <c r="AB1522" s="24"/>
      <c r="AC1522" s="24"/>
      <c r="AD1522" s="24"/>
      <c r="AE1522" s="20">
        <f t="shared" ref="AE1522:AI1522" si="3041">AE1526+AE1530</f>
        <v>0</v>
      </c>
      <c r="AF1522" s="136">
        <f t="shared" si="3041"/>
        <v>0</v>
      </c>
      <c r="AG1522" s="20">
        <f t="shared" si="3041"/>
        <v>0</v>
      </c>
      <c r="AH1522" s="20">
        <f t="shared" si="3041"/>
        <v>0</v>
      </c>
      <c r="AI1522" s="20">
        <f t="shared" si="3041"/>
        <v>0</v>
      </c>
      <c r="AJ1522" s="19"/>
      <c r="AK1522" s="19" t="e">
        <f>#REF!-U1522</f>
        <v>#REF!</v>
      </c>
      <c r="AL1522" s="19" t="e">
        <f>#REF!-#REF!</f>
        <v>#REF!</v>
      </c>
      <c r="AM1522" s="19" t="e">
        <f>Q1522-#REF!</f>
        <v>#REF!</v>
      </c>
      <c r="AN1522" s="19" t="e">
        <f>R1522-#REF!</f>
        <v>#REF!</v>
      </c>
      <c r="AO1522" s="19" t="e">
        <f>#REF!-#REF!</f>
        <v>#REF!</v>
      </c>
      <c r="AP1522" s="223" t="e">
        <f>IF(AK1522&gt;0,AK1522/#REF!*100,"")</f>
        <v>#REF!</v>
      </c>
      <c r="AQ1522" s="223" t="e">
        <f>IF(AL1522&gt;0,AL1522/#REF!*100,"")</f>
        <v>#REF!</v>
      </c>
      <c r="AR1522" s="223" t="e">
        <f t="shared" si="3028"/>
        <v>#REF!</v>
      </c>
      <c r="AS1522" s="223" t="e">
        <f t="shared" si="3029"/>
        <v>#REF!</v>
      </c>
      <c r="AT1522" s="223" t="e">
        <f>IF(AO1522&gt;0,AO1522/#REF!*100,"")</f>
        <v>#REF!</v>
      </c>
    </row>
    <row r="1523" spans="1:46" ht="18" hidden="1" customHeight="1" outlineLevel="1">
      <c r="A1523" s="2582"/>
      <c r="B1523" s="2583"/>
      <c r="C1523" s="503" t="s">
        <v>27</v>
      </c>
      <c r="D1523" s="27"/>
      <c r="E1523" s="27"/>
      <c r="F1523" s="27"/>
      <c r="G1523" s="146"/>
      <c r="H1523" s="146"/>
      <c r="I1523" s="146"/>
      <c r="J1523" s="146"/>
      <c r="K1523" s="146"/>
      <c r="L1523" s="29">
        <f t="shared" ref="L1523:P1523" si="3042">IF(L1507&gt;0,L1521/L1507*100,)</f>
        <v>0</v>
      </c>
      <c r="M1523" s="29">
        <f t="shared" si="3042"/>
        <v>0</v>
      </c>
      <c r="N1523" s="29">
        <f t="shared" si="3042"/>
        <v>0</v>
      </c>
      <c r="O1523" s="29">
        <f t="shared" si="3042"/>
        <v>0</v>
      </c>
      <c r="P1523" s="29">
        <f t="shared" si="3042"/>
        <v>0</v>
      </c>
      <c r="U1523" s="67"/>
      <c r="V1523" s="126"/>
      <c r="W1523" s="24"/>
      <c r="X1523" s="24"/>
      <c r="Y1523" s="24"/>
      <c r="Z1523" s="29">
        <f t="shared" ref="Z1523:AD1523" si="3043">IF(Z1507&gt;0,Z1521/Z1507*100,)</f>
        <v>0</v>
      </c>
      <c r="AA1523" s="29">
        <f t="shared" si="3043"/>
        <v>0</v>
      </c>
      <c r="AB1523" s="29">
        <f t="shared" si="3043"/>
        <v>0</v>
      </c>
      <c r="AC1523" s="29">
        <f t="shared" si="3043"/>
        <v>0</v>
      </c>
      <c r="AD1523" s="29">
        <f t="shared" si="3043"/>
        <v>0</v>
      </c>
      <c r="AE1523" s="67"/>
      <c r="AF1523" s="126"/>
      <c r="AG1523" s="24"/>
      <c r="AH1523" s="24"/>
      <c r="AI1523" s="24"/>
      <c r="AJ1523" s="44"/>
      <c r="AK1523" s="19" t="e">
        <f>#REF!-U1523</f>
        <v>#REF!</v>
      </c>
      <c r="AL1523" s="19" t="e">
        <f>#REF!-#REF!</f>
        <v>#REF!</v>
      </c>
      <c r="AM1523" s="19" t="e">
        <f>Q1523-#REF!</f>
        <v>#REF!</v>
      </c>
      <c r="AN1523" s="19" t="e">
        <f>R1523-#REF!</f>
        <v>#REF!</v>
      </c>
      <c r="AO1523" s="19" t="e">
        <f>#REF!-#REF!</f>
        <v>#REF!</v>
      </c>
      <c r="AP1523" s="223" t="e">
        <f>IF(AK1523&gt;0,AK1523/#REF!*100,"")</f>
        <v>#REF!</v>
      </c>
      <c r="AQ1523" s="223" t="e">
        <f>IF(AL1523&gt;0,AL1523/#REF!*100,"")</f>
        <v>#REF!</v>
      </c>
      <c r="AR1523" s="223" t="e">
        <f t="shared" si="3028"/>
        <v>#REF!</v>
      </c>
      <c r="AS1523" s="223" t="e">
        <f t="shared" si="3029"/>
        <v>#REF!</v>
      </c>
      <c r="AT1523" s="223" t="e">
        <f>IF(AO1523&gt;0,AO1523/#REF!*100,"")</f>
        <v>#REF!</v>
      </c>
    </row>
    <row r="1524" spans="1:46" ht="18" hidden="1" customHeight="1" outlineLevel="1">
      <c r="A1524" s="2582"/>
      <c r="B1524" s="2583"/>
      <c r="C1524" s="503" t="s">
        <v>75</v>
      </c>
      <c r="D1524" s="27"/>
      <c r="E1524" s="27"/>
      <c r="F1524" s="27"/>
      <c r="G1524" s="146"/>
      <c r="H1524" s="146"/>
      <c r="I1524" s="146"/>
      <c r="J1524" s="146"/>
      <c r="K1524" s="146"/>
      <c r="L1524" s="29">
        <f t="shared" ref="L1524:P1524" si="3044">IF(L1513&gt;0,L1521/L1513*100,)</f>
        <v>0</v>
      </c>
      <c r="M1524" s="29">
        <f t="shared" si="3044"/>
        <v>0</v>
      </c>
      <c r="N1524" s="29">
        <f t="shared" si="3044"/>
        <v>0</v>
      </c>
      <c r="O1524" s="29">
        <f t="shared" si="3044"/>
        <v>0</v>
      </c>
      <c r="P1524" s="29">
        <f t="shared" si="3044"/>
        <v>0</v>
      </c>
      <c r="U1524" s="67"/>
      <c r="V1524" s="126"/>
      <c r="W1524" s="24"/>
      <c r="X1524" s="24"/>
      <c r="Y1524" s="24"/>
      <c r="Z1524" s="29">
        <f t="shared" ref="Z1524:AD1524" si="3045">IF(Z1513&gt;0,Z1521/Z1513*100,)</f>
        <v>0</v>
      </c>
      <c r="AA1524" s="29">
        <f t="shared" si="3045"/>
        <v>0</v>
      </c>
      <c r="AB1524" s="29">
        <f t="shared" si="3045"/>
        <v>0</v>
      </c>
      <c r="AC1524" s="29">
        <f t="shared" si="3045"/>
        <v>0</v>
      </c>
      <c r="AD1524" s="29">
        <f t="shared" si="3045"/>
        <v>0</v>
      </c>
      <c r="AE1524" s="67"/>
      <c r="AF1524" s="126"/>
      <c r="AG1524" s="24"/>
      <c r="AH1524" s="24"/>
      <c r="AI1524" s="24"/>
      <c r="AJ1524" s="44"/>
      <c r="AK1524" s="19" t="e">
        <f>#REF!-U1524</f>
        <v>#REF!</v>
      </c>
      <c r="AL1524" s="19" t="e">
        <f>#REF!-#REF!</f>
        <v>#REF!</v>
      </c>
      <c r="AM1524" s="19" t="e">
        <f>Q1524-#REF!</f>
        <v>#REF!</v>
      </c>
      <c r="AN1524" s="19" t="e">
        <f>R1524-#REF!</f>
        <v>#REF!</v>
      </c>
      <c r="AO1524" s="19" t="e">
        <f>#REF!-#REF!</f>
        <v>#REF!</v>
      </c>
      <c r="AP1524" s="223" t="e">
        <f>IF(AK1524&gt;0,AK1524/#REF!*100,"")</f>
        <v>#REF!</v>
      </c>
      <c r="AQ1524" s="223" t="e">
        <f>IF(AL1524&gt;0,AL1524/#REF!*100,"")</f>
        <v>#REF!</v>
      </c>
      <c r="AR1524" s="223" t="e">
        <f t="shared" si="3028"/>
        <v>#REF!</v>
      </c>
      <c r="AS1524" s="223" t="e">
        <f t="shared" si="3029"/>
        <v>#REF!</v>
      </c>
      <c r="AT1524" s="223" t="e">
        <f>IF(AO1524&gt;0,AO1524/#REF!*100,"")</f>
        <v>#REF!</v>
      </c>
    </row>
    <row r="1525" spans="1:46" ht="18" hidden="1" customHeight="1" outlineLevel="1">
      <c r="A1525" s="2582" t="s">
        <v>19</v>
      </c>
      <c r="B1525" s="2583" t="s">
        <v>22</v>
      </c>
      <c r="C1525" s="502" t="s">
        <v>302</v>
      </c>
      <c r="D1525" s="23"/>
      <c r="E1525" s="23"/>
      <c r="F1525" s="23"/>
      <c r="G1525" s="141"/>
      <c r="H1525" s="141"/>
      <c r="I1525" s="141"/>
      <c r="J1525" s="141"/>
      <c r="K1525" s="141"/>
      <c r="L1525" s="45">
        <f>SUM(M1525:P1525)</f>
        <v>0</v>
      </c>
      <c r="M1525" s="143"/>
      <c r="N1525" s="26"/>
      <c r="O1525" s="26"/>
      <c r="P1525" s="26"/>
      <c r="U1525" s="20">
        <f t="shared" ref="U1525" si="3046">U1524*0.76*1.49/1000</f>
        <v>0</v>
      </c>
      <c r="V1525" s="136">
        <f>V1524*0.76*1.49/1000</f>
        <v>0</v>
      </c>
      <c r="W1525" s="20">
        <f>W1524*0.76*1.49/1000</f>
        <v>0</v>
      </c>
      <c r="X1525" s="20">
        <f>X1524*0.76*1.49/1000</f>
        <v>0</v>
      </c>
      <c r="Y1525" s="20">
        <f>Y1524*0.76*1.49/1000</f>
        <v>0</v>
      </c>
      <c r="Z1525" s="45">
        <f>SUM(AA1525:AD1525)</f>
        <v>0</v>
      </c>
      <c r="AA1525" s="143"/>
      <c r="AB1525" s="26"/>
      <c r="AC1525" s="26"/>
      <c r="AD1525" s="26"/>
      <c r="AE1525" s="20">
        <f t="shared" ref="AE1525" si="3047">AE1524*0.76*1.49/1000</f>
        <v>0</v>
      </c>
      <c r="AF1525" s="136">
        <f>AF1524*0.76*1.49/1000</f>
        <v>0</v>
      </c>
      <c r="AG1525" s="20">
        <f>AG1524*0.76*1.49/1000</f>
        <v>0</v>
      </c>
      <c r="AH1525" s="20">
        <f>AH1524*0.76*1.49/1000</f>
        <v>0</v>
      </c>
      <c r="AI1525" s="20">
        <f>AI1524*0.76*1.49/1000</f>
        <v>0</v>
      </c>
      <c r="AJ1525" s="19"/>
      <c r="AK1525" s="19" t="e">
        <f>#REF!-U1525</f>
        <v>#REF!</v>
      </c>
      <c r="AL1525" s="19" t="e">
        <f>#REF!-#REF!</f>
        <v>#REF!</v>
      </c>
      <c r="AM1525" s="19" t="e">
        <f>Q1525-#REF!</f>
        <v>#REF!</v>
      </c>
      <c r="AN1525" s="19" t="e">
        <f>R1525-#REF!</f>
        <v>#REF!</v>
      </c>
      <c r="AO1525" s="19" t="e">
        <f>#REF!-#REF!</f>
        <v>#REF!</v>
      </c>
      <c r="AP1525" s="223" t="e">
        <f>IF(AK1525&gt;0,AK1525/#REF!*100,"")</f>
        <v>#REF!</v>
      </c>
      <c r="AQ1525" s="223" t="e">
        <f>IF(AL1525&gt;0,AL1525/#REF!*100,"")</f>
        <v>#REF!</v>
      </c>
      <c r="AR1525" s="223" t="e">
        <f t="shared" si="3028"/>
        <v>#REF!</v>
      </c>
      <c r="AS1525" s="223" t="e">
        <f t="shared" si="3029"/>
        <v>#REF!</v>
      </c>
      <c r="AT1525" s="223" t="e">
        <f>IF(AO1525&gt;0,AO1525/#REF!*100,"")</f>
        <v>#REF!</v>
      </c>
    </row>
    <row r="1526" spans="1:46" ht="18" hidden="1" customHeight="1" outlineLevel="1">
      <c r="A1526" s="2582"/>
      <c r="B1526" s="2583"/>
      <c r="C1526" s="502" t="s">
        <v>303</v>
      </c>
      <c r="D1526" s="23"/>
      <c r="E1526" s="23"/>
      <c r="F1526" s="23"/>
      <c r="G1526" s="141"/>
      <c r="H1526" s="141"/>
      <c r="I1526" s="141"/>
      <c r="J1526" s="141"/>
      <c r="K1526" s="141"/>
      <c r="L1526" s="45">
        <f>SUM(M1526:P1526)</f>
        <v>0</v>
      </c>
      <c r="M1526" s="143"/>
      <c r="N1526" s="26"/>
      <c r="O1526" s="26"/>
      <c r="P1526" s="26"/>
      <c r="U1526" s="67"/>
      <c r="V1526" s="126"/>
      <c r="W1526" s="24"/>
      <c r="X1526" s="24"/>
      <c r="Y1526" s="24"/>
      <c r="Z1526" s="45">
        <f>SUM(AA1526:AD1526)</f>
        <v>0</v>
      </c>
      <c r="AA1526" s="143"/>
      <c r="AB1526" s="26"/>
      <c r="AC1526" s="26"/>
      <c r="AD1526" s="26"/>
      <c r="AE1526" s="67"/>
      <c r="AF1526" s="126"/>
      <c r="AG1526" s="24"/>
      <c r="AH1526" s="24"/>
      <c r="AI1526" s="24"/>
      <c r="AJ1526" s="44"/>
      <c r="AK1526" s="19" t="e">
        <f>#REF!-U1526</f>
        <v>#REF!</v>
      </c>
      <c r="AL1526" s="19" t="e">
        <f>#REF!-#REF!</f>
        <v>#REF!</v>
      </c>
      <c r="AM1526" s="19" t="e">
        <f>Q1526-#REF!</f>
        <v>#REF!</v>
      </c>
      <c r="AN1526" s="19" t="e">
        <f>R1526-#REF!</f>
        <v>#REF!</v>
      </c>
      <c r="AO1526" s="19" t="e">
        <f>#REF!-#REF!</f>
        <v>#REF!</v>
      </c>
      <c r="AP1526" s="223" t="e">
        <f>IF(AK1526&gt;0,AK1526/#REF!*100,"")</f>
        <v>#REF!</v>
      </c>
      <c r="AQ1526" s="223" t="e">
        <f>IF(AL1526&gt;0,AL1526/#REF!*100,"")</f>
        <v>#REF!</v>
      </c>
      <c r="AR1526" s="223" t="e">
        <f t="shared" si="3028"/>
        <v>#REF!</v>
      </c>
      <c r="AS1526" s="223" t="e">
        <f t="shared" si="3029"/>
        <v>#REF!</v>
      </c>
      <c r="AT1526" s="223" t="e">
        <f>IF(AO1526&gt;0,AO1526/#REF!*100,"")</f>
        <v>#REF!</v>
      </c>
    </row>
    <row r="1527" spans="1:46" ht="18" hidden="1" customHeight="1" outlineLevel="1">
      <c r="A1527" s="2582"/>
      <c r="B1527" s="2583"/>
      <c r="C1527" s="503" t="s">
        <v>28</v>
      </c>
      <c r="D1527" s="27"/>
      <c r="E1527" s="27"/>
      <c r="F1527" s="27"/>
      <c r="G1527" s="146"/>
      <c r="H1527" s="146"/>
      <c r="I1527" s="146"/>
      <c r="J1527" s="146"/>
      <c r="K1527" s="146"/>
      <c r="L1527" s="29">
        <f t="shared" ref="L1527:P1527" si="3048">IF(L1508&gt;0,L1525/L1508*100,)</f>
        <v>0</v>
      </c>
      <c r="M1527" s="29">
        <f t="shared" si="3048"/>
        <v>0</v>
      </c>
      <c r="N1527" s="29">
        <f t="shared" si="3048"/>
        <v>0</v>
      </c>
      <c r="O1527" s="29">
        <f t="shared" si="3048"/>
        <v>0</v>
      </c>
      <c r="P1527" s="29">
        <f t="shared" si="3048"/>
        <v>0</v>
      </c>
      <c r="U1527" s="67"/>
      <c r="V1527" s="126"/>
      <c r="W1527" s="24"/>
      <c r="X1527" s="24"/>
      <c r="Y1527" s="24"/>
      <c r="Z1527" s="29">
        <f t="shared" ref="Z1527:AD1527" si="3049">IF(Z1508&gt;0,Z1525/Z1508*100,)</f>
        <v>0</v>
      </c>
      <c r="AA1527" s="29">
        <f t="shared" si="3049"/>
        <v>0</v>
      </c>
      <c r="AB1527" s="29">
        <f t="shared" si="3049"/>
        <v>0</v>
      </c>
      <c r="AC1527" s="29">
        <f t="shared" si="3049"/>
        <v>0</v>
      </c>
      <c r="AD1527" s="29">
        <f t="shared" si="3049"/>
        <v>0</v>
      </c>
      <c r="AE1527" s="67"/>
      <c r="AF1527" s="126"/>
      <c r="AG1527" s="24"/>
      <c r="AH1527" s="24"/>
      <c r="AI1527" s="24"/>
      <c r="AJ1527" s="44"/>
      <c r="AK1527" s="19" t="e">
        <f>#REF!-U1527</f>
        <v>#REF!</v>
      </c>
      <c r="AL1527" s="19" t="e">
        <f>#REF!-#REF!</f>
        <v>#REF!</v>
      </c>
      <c r="AM1527" s="19" t="e">
        <f>Q1527-#REF!</f>
        <v>#REF!</v>
      </c>
      <c r="AN1527" s="19" t="e">
        <f>R1527-#REF!</f>
        <v>#REF!</v>
      </c>
      <c r="AO1527" s="19" t="e">
        <f>#REF!-#REF!</f>
        <v>#REF!</v>
      </c>
      <c r="AP1527" s="223" t="e">
        <f>IF(AK1527&gt;0,AK1527/#REF!*100,"")</f>
        <v>#REF!</v>
      </c>
      <c r="AQ1527" s="223" t="e">
        <f>IF(AL1527&gt;0,AL1527/#REF!*100,"")</f>
        <v>#REF!</v>
      </c>
      <c r="AR1527" s="223" t="e">
        <f t="shared" si="3028"/>
        <v>#REF!</v>
      </c>
      <c r="AS1527" s="223" t="e">
        <f t="shared" si="3029"/>
        <v>#REF!</v>
      </c>
      <c r="AT1527" s="223" t="e">
        <f>IF(AO1527&gt;0,AO1527/#REF!*100,"")</f>
        <v>#REF!</v>
      </c>
    </row>
    <row r="1528" spans="1:46" ht="18" hidden="1" customHeight="1" outlineLevel="1">
      <c r="A1528" s="2582"/>
      <c r="B1528" s="2583"/>
      <c r="C1528" s="503" t="s">
        <v>76</v>
      </c>
      <c r="D1528" s="27"/>
      <c r="E1528" s="27"/>
      <c r="F1528" s="27"/>
      <c r="G1528" s="146"/>
      <c r="H1528" s="146"/>
      <c r="I1528" s="146"/>
      <c r="J1528" s="146"/>
      <c r="K1528" s="146"/>
      <c r="L1528" s="29">
        <f t="shared" ref="L1528:P1528" si="3050">IF(L1514&gt;0,L1525/L1514*100,)</f>
        <v>0</v>
      </c>
      <c r="M1528" s="29">
        <f t="shared" si="3050"/>
        <v>0</v>
      </c>
      <c r="N1528" s="29">
        <f t="shared" si="3050"/>
        <v>0</v>
      </c>
      <c r="O1528" s="29">
        <f t="shared" si="3050"/>
        <v>0</v>
      </c>
      <c r="P1528" s="29">
        <f t="shared" si="3050"/>
        <v>0</v>
      </c>
      <c r="U1528" s="67"/>
      <c r="V1528" s="126"/>
      <c r="W1528" s="24"/>
      <c r="X1528" s="24"/>
      <c r="Y1528" s="24"/>
      <c r="Z1528" s="29">
        <f t="shared" ref="Z1528:AD1528" si="3051">IF(Z1514&gt;0,Z1525/Z1514*100,)</f>
        <v>0</v>
      </c>
      <c r="AA1528" s="29">
        <f t="shared" si="3051"/>
        <v>0</v>
      </c>
      <c r="AB1528" s="29">
        <f t="shared" si="3051"/>
        <v>0</v>
      </c>
      <c r="AC1528" s="29">
        <f t="shared" si="3051"/>
        <v>0</v>
      </c>
      <c r="AD1528" s="29">
        <f t="shared" si="3051"/>
        <v>0</v>
      </c>
      <c r="AE1528" s="67"/>
      <c r="AF1528" s="126"/>
      <c r="AG1528" s="24"/>
      <c r="AH1528" s="24"/>
      <c r="AI1528" s="24"/>
      <c r="AJ1528" s="44"/>
      <c r="AK1528" s="19" t="e">
        <f>#REF!-U1528</f>
        <v>#REF!</v>
      </c>
      <c r="AL1528" s="19" t="e">
        <f>#REF!-#REF!</f>
        <v>#REF!</v>
      </c>
      <c r="AM1528" s="19" t="e">
        <f>Q1528-#REF!</f>
        <v>#REF!</v>
      </c>
      <c r="AN1528" s="19" t="e">
        <f>R1528-#REF!</f>
        <v>#REF!</v>
      </c>
      <c r="AO1528" s="19" t="e">
        <f>#REF!-#REF!</f>
        <v>#REF!</v>
      </c>
      <c r="AP1528" s="223" t="e">
        <f>IF(AK1528&gt;0,AK1528/#REF!*100,"")</f>
        <v>#REF!</v>
      </c>
      <c r="AQ1528" s="223" t="e">
        <f>IF(AL1528&gt;0,AL1528/#REF!*100,"")</f>
        <v>#REF!</v>
      </c>
      <c r="AR1528" s="223" t="e">
        <f t="shared" si="3028"/>
        <v>#REF!</v>
      </c>
      <c r="AS1528" s="223" t="e">
        <f t="shared" si="3029"/>
        <v>#REF!</v>
      </c>
      <c r="AT1528" s="223" t="e">
        <f>IF(AO1528&gt;0,AO1528/#REF!*100,"")</f>
        <v>#REF!</v>
      </c>
    </row>
    <row r="1529" spans="1:46" ht="18" hidden="1" customHeight="1" outlineLevel="1">
      <c r="A1529" s="2582" t="s">
        <v>37</v>
      </c>
      <c r="B1529" s="2583" t="s">
        <v>23</v>
      </c>
      <c r="C1529" s="502" t="s">
        <v>302</v>
      </c>
      <c r="D1529" s="23"/>
      <c r="E1529" s="23"/>
      <c r="F1529" s="23"/>
      <c r="G1529" s="141"/>
      <c r="H1529" s="141"/>
      <c r="I1529" s="141"/>
      <c r="J1529" s="141"/>
      <c r="K1529" s="141"/>
      <c r="L1529" s="45">
        <f>SUM(M1529:P1529)</f>
        <v>0</v>
      </c>
      <c r="M1529" s="143"/>
      <c r="N1529" s="26"/>
      <c r="O1529" s="26"/>
      <c r="P1529" s="26"/>
      <c r="U1529" s="20">
        <f t="shared" ref="U1529" si="3052">U1528*0.76*1.49/1000</f>
        <v>0</v>
      </c>
      <c r="V1529" s="136">
        <f>V1528*0.76*1.49/1000</f>
        <v>0</v>
      </c>
      <c r="W1529" s="20">
        <f>W1528*0.76*1.49/1000</f>
        <v>0</v>
      </c>
      <c r="X1529" s="20">
        <f>X1528*0.76*1.49/1000</f>
        <v>0</v>
      </c>
      <c r="Y1529" s="20">
        <f>Y1528*0.76*1.49/1000</f>
        <v>0</v>
      </c>
      <c r="Z1529" s="45">
        <f>SUM(AA1529:AD1529)</f>
        <v>0</v>
      </c>
      <c r="AA1529" s="143"/>
      <c r="AB1529" s="26"/>
      <c r="AC1529" s="26"/>
      <c r="AD1529" s="26"/>
      <c r="AE1529" s="20">
        <f t="shared" ref="AE1529" si="3053">AE1528*0.76*1.49/1000</f>
        <v>0</v>
      </c>
      <c r="AF1529" s="136">
        <f>AF1528*0.76*1.49/1000</f>
        <v>0</v>
      </c>
      <c r="AG1529" s="20">
        <f>AG1528*0.76*1.49/1000</f>
        <v>0</v>
      </c>
      <c r="AH1529" s="20">
        <f>AH1528*0.76*1.49/1000</f>
        <v>0</v>
      </c>
      <c r="AI1529" s="20">
        <f>AI1528*0.76*1.49/1000</f>
        <v>0</v>
      </c>
      <c r="AJ1529" s="19"/>
      <c r="AK1529" s="19" t="e">
        <f>#REF!-U1529</f>
        <v>#REF!</v>
      </c>
      <c r="AL1529" s="19" t="e">
        <f>#REF!-#REF!</f>
        <v>#REF!</v>
      </c>
      <c r="AM1529" s="19" t="e">
        <f>Q1529-#REF!</f>
        <v>#REF!</v>
      </c>
      <c r="AN1529" s="19" t="e">
        <f>R1529-#REF!</f>
        <v>#REF!</v>
      </c>
      <c r="AO1529" s="19" t="e">
        <f>#REF!-#REF!</f>
        <v>#REF!</v>
      </c>
      <c r="AP1529" s="223" t="e">
        <f>IF(AK1529&gt;0,AK1529/#REF!*100,"")</f>
        <v>#REF!</v>
      </c>
      <c r="AQ1529" s="223" t="e">
        <f>IF(AL1529&gt;0,AL1529/#REF!*100,"")</f>
        <v>#REF!</v>
      </c>
      <c r="AR1529" s="223" t="e">
        <f t="shared" si="3028"/>
        <v>#REF!</v>
      </c>
      <c r="AS1529" s="223" t="e">
        <f t="shared" si="3029"/>
        <v>#REF!</v>
      </c>
      <c r="AT1529" s="223" t="e">
        <f>IF(AO1529&gt;0,AO1529/#REF!*100,"")</f>
        <v>#REF!</v>
      </c>
    </row>
    <row r="1530" spans="1:46" ht="18" hidden="1" customHeight="1" outlineLevel="1">
      <c r="A1530" s="2582"/>
      <c r="B1530" s="2583"/>
      <c r="C1530" s="502" t="s">
        <v>303</v>
      </c>
      <c r="D1530" s="23"/>
      <c r="E1530" s="23"/>
      <c r="F1530" s="23"/>
      <c r="G1530" s="141"/>
      <c r="H1530" s="141"/>
      <c r="I1530" s="141"/>
      <c r="J1530" s="141"/>
      <c r="K1530" s="141"/>
      <c r="L1530" s="45">
        <f>SUM(M1530:P1530)</f>
        <v>0</v>
      </c>
      <c r="M1530" s="143"/>
      <c r="N1530" s="26"/>
      <c r="O1530" s="26"/>
      <c r="P1530" s="26"/>
      <c r="U1530" s="67"/>
      <c r="V1530" s="126"/>
      <c r="W1530" s="24"/>
      <c r="X1530" s="24"/>
      <c r="Y1530" s="24"/>
      <c r="Z1530" s="45">
        <f>SUM(AA1530:AD1530)</f>
        <v>0</v>
      </c>
      <c r="AA1530" s="143"/>
      <c r="AB1530" s="26"/>
      <c r="AC1530" s="26"/>
      <c r="AD1530" s="26"/>
      <c r="AE1530" s="67"/>
      <c r="AF1530" s="126"/>
      <c r="AG1530" s="24"/>
      <c r="AH1530" s="24"/>
      <c r="AI1530" s="24"/>
      <c r="AJ1530" s="44"/>
      <c r="AK1530" s="19" t="e">
        <f>#REF!-U1530</f>
        <v>#REF!</v>
      </c>
      <c r="AL1530" s="19" t="e">
        <f>#REF!-#REF!</f>
        <v>#REF!</v>
      </c>
      <c r="AM1530" s="19" t="e">
        <f>Q1530-#REF!</f>
        <v>#REF!</v>
      </c>
      <c r="AN1530" s="19" t="e">
        <f>R1530-#REF!</f>
        <v>#REF!</v>
      </c>
      <c r="AO1530" s="19" t="e">
        <f>#REF!-#REF!</f>
        <v>#REF!</v>
      </c>
      <c r="AP1530" s="223" t="e">
        <f>IF(AK1530&gt;0,AK1530/#REF!*100,"")</f>
        <v>#REF!</v>
      </c>
      <c r="AQ1530" s="223" t="e">
        <f>IF(AL1530&gt;0,AL1530/#REF!*100,"")</f>
        <v>#REF!</v>
      </c>
      <c r="AR1530" s="223" t="e">
        <f t="shared" si="3028"/>
        <v>#REF!</v>
      </c>
      <c r="AS1530" s="223" t="e">
        <f t="shared" si="3029"/>
        <v>#REF!</v>
      </c>
      <c r="AT1530" s="223" t="e">
        <f>IF(AO1530&gt;0,AO1530/#REF!*100,"")</f>
        <v>#REF!</v>
      </c>
    </row>
    <row r="1531" spans="1:46" ht="18" hidden="1" customHeight="1" outlineLevel="1">
      <c r="A1531" s="2582"/>
      <c r="B1531" s="2583"/>
      <c r="C1531" s="503" t="s">
        <v>29</v>
      </c>
      <c r="D1531" s="27"/>
      <c r="E1531" s="27"/>
      <c r="F1531" s="27"/>
      <c r="G1531" s="146"/>
      <c r="H1531" s="146"/>
      <c r="I1531" s="146"/>
      <c r="J1531" s="146"/>
      <c r="K1531" s="146"/>
      <c r="L1531" s="29">
        <f t="shared" ref="L1531:P1531" si="3054">IF(L1509&gt;0,L1529/L1509*100,)</f>
        <v>0</v>
      </c>
      <c r="M1531" s="29">
        <f t="shared" si="3054"/>
        <v>0</v>
      </c>
      <c r="N1531" s="29">
        <f t="shared" si="3054"/>
        <v>0</v>
      </c>
      <c r="O1531" s="29">
        <f t="shared" si="3054"/>
        <v>0</v>
      </c>
      <c r="P1531" s="29">
        <f t="shared" si="3054"/>
        <v>0</v>
      </c>
      <c r="U1531" s="67"/>
      <c r="V1531" s="126"/>
      <c r="W1531" s="24"/>
      <c r="X1531" s="24"/>
      <c r="Y1531" s="24"/>
      <c r="Z1531" s="29">
        <f t="shared" ref="Z1531:AD1531" si="3055">IF(Z1509&gt;0,Z1529/Z1509*100,)</f>
        <v>0</v>
      </c>
      <c r="AA1531" s="29">
        <f t="shared" si="3055"/>
        <v>0</v>
      </c>
      <c r="AB1531" s="29">
        <f t="shared" si="3055"/>
        <v>0</v>
      </c>
      <c r="AC1531" s="29">
        <f t="shared" si="3055"/>
        <v>0</v>
      </c>
      <c r="AD1531" s="29">
        <f t="shared" si="3055"/>
        <v>0</v>
      </c>
      <c r="AE1531" s="67"/>
      <c r="AF1531" s="126"/>
      <c r="AG1531" s="24"/>
      <c r="AH1531" s="24"/>
      <c r="AI1531" s="24"/>
      <c r="AJ1531" s="44"/>
      <c r="AK1531" s="19" t="e">
        <f>#REF!-U1531</f>
        <v>#REF!</v>
      </c>
      <c r="AL1531" s="19" t="e">
        <f>#REF!-#REF!</f>
        <v>#REF!</v>
      </c>
      <c r="AM1531" s="19" t="e">
        <f>Q1531-#REF!</f>
        <v>#REF!</v>
      </c>
      <c r="AN1531" s="19" t="e">
        <f>R1531-#REF!</f>
        <v>#REF!</v>
      </c>
      <c r="AO1531" s="19" t="e">
        <f>#REF!-#REF!</f>
        <v>#REF!</v>
      </c>
      <c r="AP1531" s="223" t="e">
        <f>IF(AK1531&gt;0,AK1531/#REF!*100,"")</f>
        <v>#REF!</v>
      </c>
      <c r="AQ1531" s="223" t="e">
        <f>IF(AL1531&gt;0,AL1531/#REF!*100,"")</f>
        <v>#REF!</v>
      </c>
      <c r="AR1531" s="223" t="e">
        <f t="shared" si="3028"/>
        <v>#REF!</v>
      </c>
      <c r="AS1531" s="223" t="e">
        <f t="shared" si="3029"/>
        <v>#REF!</v>
      </c>
      <c r="AT1531" s="223" t="e">
        <f>IF(AO1531&gt;0,AO1531/#REF!*100,"")</f>
        <v>#REF!</v>
      </c>
    </row>
    <row r="1532" spans="1:46" ht="18" hidden="1" customHeight="1" outlineLevel="1">
      <c r="A1532" s="2582"/>
      <c r="B1532" s="2583"/>
      <c r="C1532" s="503" t="s">
        <v>77</v>
      </c>
      <c r="D1532" s="27"/>
      <c r="E1532" s="27"/>
      <c r="F1532" s="27"/>
      <c r="G1532" s="146"/>
      <c r="H1532" s="146"/>
      <c r="I1532" s="146"/>
      <c r="J1532" s="146"/>
      <c r="K1532" s="146"/>
      <c r="L1532" s="29">
        <f t="shared" ref="L1532:P1532" si="3056">IF(L1515&gt;0,L1529/L1515*100,)</f>
        <v>0</v>
      </c>
      <c r="M1532" s="29">
        <f t="shared" si="3056"/>
        <v>0</v>
      </c>
      <c r="N1532" s="29">
        <f t="shared" si="3056"/>
        <v>0</v>
      </c>
      <c r="O1532" s="29">
        <f t="shared" si="3056"/>
        <v>0</v>
      </c>
      <c r="P1532" s="29">
        <f t="shared" si="3056"/>
        <v>0</v>
      </c>
      <c r="U1532" s="67"/>
      <c r="V1532" s="126"/>
      <c r="W1532" s="24"/>
      <c r="X1532" s="24"/>
      <c r="Y1532" s="24"/>
      <c r="Z1532" s="29">
        <f t="shared" ref="Z1532:AD1532" si="3057">IF(Z1515&gt;0,Z1529/Z1515*100,)</f>
        <v>0</v>
      </c>
      <c r="AA1532" s="29">
        <f t="shared" si="3057"/>
        <v>0</v>
      </c>
      <c r="AB1532" s="29">
        <f t="shared" si="3057"/>
        <v>0</v>
      </c>
      <c r="AC1532" s="29">
        <f t="shared" si="3057"/>
        <v>0</v>
      </c>
      <c r="AD1532" s="29">
        <f t="shared" si="3057"/>
        <v>0</v>
      </c>
      <c r="AE1532" s="67"/>
      <c r="AF1532" s="126"/>
      <c r="AG1532" s="24"/>
      <c r="AH1532" s="24"/>
      <c r="AI1532" s="24"/>
      <c r="AJ1532" s="44"/>
      <c r="AK1532" s="19" t="e">
        <f>#REF!-U1532</f>
        <v>#REF!</v>
      </c>
      <c r="AL1532" s="19" t="e">
        <f>#REF!-#REF!</f>
        <v>#REF!</v>
      </c>
      <c r="AM1532" s="19" t="e">
        <f>Q1532-#REF!</f>
        <v>#REF!</v>
      </c>
      <c r="AN1532" s="19" t="e">
        <f>R1532-#REF!</f>
        <v>#REF!</v>
      </c>
      <c r="AO1532" s="19" t="e">
        <f>#REF!-#REF!</f>
        <v>#REF!</v>
      </c>
      <c r="AP1532" s="223" t="e">
        <f>IF(AK1532&gt;0,AK1532/#REF!*100,"")</f>
        <v>#REF!</v>
      </c>
      <c r="AQ1532" s="223" t="e">
        <f>IF(AL1532&gt;0,AL1532/#REF!*100,"")</f>
        <v>#REF!</v>
      </c>
      <c r="AR1532" s="223" t="e">
        <f t="shared" si="3028"/>
        <v>#REF!</v>
      </c>
      <c r="AS1532" s="223" t="e">
        <f t="shared" si="3029"/>
        <v>#REF!</v>
      </c>
      <c r="AT1532" s="223" t="e">
        <f>IF(AO1532&gt;0,AO1532/#REF!*100,"")</f>
        <v>#REF!</v>
      </c>
    </row>
    <row r="1533" spans="1:46" ht="18" hidden="1" customHeight="1" outlineLevel="1">
      <c r="A1533" s="2582" t="s">
        <v>38</v>
      </c>
      <c r="B1533" s="2583" t="s">
        <v>24</v>
      </c>
      <c r="C1533" s="502" t="s">
        <v>302</v>
      </c>
      <c r="D1533" s="23"/>
      <c r="E1533" s="23"/>
      <c r="F1533" s="23"/>
      <c r="G1533" s="141"/>
      <c r="H1533" s="141"/>
      <c r="I1533" s="141"/>
      <c r="J1533" s="141"/>
      <c r="K1533" s="141"/>
      <c r="L1533" s="45">
        <f>SUM(M1533:P1533)</f>
        <v>0</v>
      </c>
      <c r="M1533" s="143"/>
      <c r="N1533" s="26"/>
      <c r="O1533" s="26"/>
      <c r="P1533" s="26"/>
      <c r="U1533" s="20">
        <f t="shared" ref="U1533:Y1535" si="3058">U1537+U1541</f>
        <v>0</v>
      </c>
      <c r="V1533" s="136">
        <f t="shared" si="3058"/>
        <v>0</v>
      </c>
      <c r="W1533" s="20">
        <f t="shared" si="3058"/>
        <v>0</v>
      </c>
      <c r="X1533" s="20">
        <f t="shared" si="3058"/>
        <v>0</v>
      </c>
      <c r="Y1533" s="20">
        <f t="shared" si="3058"/>
        <v>0</v>
      </c>
      <c r="Z1533" s="45">
        <f>SUM(AA1533:AD1533)</f>
        <v>0</v>
      </c>
      <c r="AA1533" s="143"/>
      <c r="AB1533" s="26"/>
      <c r="AC1533" s="26"/>
      <c r="AD1533" s="26"/>
      <c r="AE1533" s="20">
        <f t="shared" ref="AE1533:AI1533" si="3059">AE1537+AE1541</f>
        <v>0</v>
      </c>
      <c r="AF1533" s="136">
        <f t="shared" si="3059"/>
        <v>0</v>
      </c>
      <c r="AG1533" s="20">
        <f t="shared" si="3059"/>
        <v>0</v>
      </c>
      <c r="AH1533" s="20">
        <f t="shared" si="3059"/>
        <v>0</v>
      </c>
      <c r="AI1533" s="20">
        <f t="shared" si="3059"/>
        <v>0</v>
      </c>
      <c r="AJ1533" s="19"/>
      <c r="AK1533" s="19" t="e">
        <f>#REF!-U1533</f>
        <v>#REF!</v>
      </c>
      <c r="AL1533" s="19" t="e">
        <f>#REF!-#REF!</f>
        <v>#REF!</v>
      </c>
      <c r="AM1533" s="19" t="e">
        <f>Q1533-#REF!</f>
        <v>#REF!</v>
      </c>
      <c r="AN1533" s="19" t="e">
        <f>R1533-#REF!</f>
        <v>#REF!</v>
      </c>
      <c r="AO1533" s="19" t="e">
        <f>#REF!-#REF!</f>
        <v>#REF!</v>
      </c>
      <c r="AP1533" s="223" t="e">
        <f>IF(AK1533&gt;0,AK1533/#REF!*100,"")</f>
        <v>#REF!</v>
      </c>
      <c r="AQ1533" s="223" t="e">
        <f>IF(AL1533&gt;0,AL1533/#REF!*100,"")</f>
        <v>#REF!</v>
      </c>
      <c r="AR1533" s="223" t="e">
        <f t="shared" si="3028"/>
        <v>#REF!</v>
      </c>
      <c r="AS1533" s="223" t="e">
        <f t="shared" si="3029"/>
        <v>#REF!</v>
      </c>
      <c r="AT1533" s="223" t="e">
        <f>IF(AO1533&gt;0,AO1533/#REF!*100,"")</f>
        <v>#REF!</v>
      </c>
    </row>
    <row r="1534" spans="1:46" ht="18" hidden="1" customHeight="1" outlineLevel="1">
      <c r="A1534" s="2582"/>
      <c r="B1534" s="2583"/>
      <c r="C1534" s="502" t="s">
        <v>303</v>
      </c>
      <c r="D1534" s="23"/>
      <c r="E1534" s="23"/>
      <c r="F1534" s="23"/>
      <c r="G1534" s="141"/>
      <c r="H1534" s="141"/>
      <c r="I1534" s="141"/>
      <c r="J1534" s="141"/>
      <c r="K1534" s="141"/>
      <c r="L1534" s="45">
        <f>SUM(M1534:P1534)</f>
        <v>0</v>
      </c>
      <c r="M1534" s="143"/>
      <c r="N1534" s="26"/>
      <c r="O1534" s="26"/>
      <c r="P1534" s="26"/>
      <c r="U1534" s="20">
        <f t="shared" si="3058"/>
        <v>0</v>
      </c>
      <c r="V1534" s="136">
        <f t="shared" si="3058"/>
        <v>0</v>
      </c>
      <c r="W1534" s="20">
        <f t="shared" si="3058"/>
        <v>0</v>
      </c>
      <c r="X1534" s="20">
        <f t="shared" si="3058"/>
        <v>0</v>
      </c>
      <c r="Y1534" s="20">
        <f t="shared" si="3058"/>
        <v>0</v>
      </c>
      <c r="Z1534" s="45">
        <f>SUM(AA1534:AD1534)</f>
        <v>0</v>
      </c>
      <c r="AA1534" s="143"/>
      <c r="AB1534" s="26"/>
      <c r="AC1534" s="26"/>
      <c r="AD1534" s="26"/>
      <c r="AE1534" s="20">
        <f t="shared" ref="AE1534:AI1534" si="3060">AE1538+AE1542</f>
        <v>0</v>
      </c>
      <c r="AF1534" s="136">
        <f t="shared" si="3060"/>
        <v>0</v>
      </c>
      <c r="AG1534" s="20">
        <f t="shared" si="3060"/>
        <v>0</v>
      </c>
      <c r="AH1534" s="20">
        <f t="shared" si="3060"/>
        <v>0</v>
      </c>
      <c r="AI1534" s="20">
        <f t="shared" si="3060"/>
        <v>0</v>
      </c>
      <c r="AJ1534" s="19"/>
      <c r="AK1534" s="19" t="e">
        <f>#REF!-U1534</f>
        <v>#REF!</v>
      </c>
      <c r="AL1534" s="19" t="e">
        <f>#REF!-#REF!</f>
        <v>#REF!</v>
      </c>
      <c r="AM1534" s="19" t="e">
        <f>Q1534-#REF!</f>
        <v>#REF!</v>
      </c>
      <c r="AN1534" s="19" t="e">
        <f>R1534-#REF!</f>
        <v>#REF!</v>
      </c>
      <c r="AO1534" s="19" t="e">
        <f>#REF!-#REF!</f>
        <v>#REF!</v>
      </c>
      <c r="AP1534" s="223" t="e">
        <f>IF(AK1534&gt;0,AK1534/#REF!*100,"")</f>
        <v>#REF!</v>
      </c>
      <c r="AQ1534" s="223" t="e">
        <f>IF(AL1534&gt;0,AL1534/#REF!*100,"")</f>
        <v>#REF!</v>
      </c>
      <c r="AR1534" s="223" t="e">
        <f t="shared" si="3028"/>
        <v>#REF!</v>
      </c>
      <c r="AS1534" s="223" t="e">
        <f t="shared" si="3029"/>
        <v>#REF!</v>
      </c>
      <c r="AT1534" s="223" t="e">
        <f>IF(AO1534&gt;0,AO1534/#REF!*100,"")</f>
        <v>#REF!</v>
      </c>
    </row>
    <row r="1535" spans="1:46" ht="18" hidden="1" customHeight="1" outlineLevel="1">
      <c r="A1535" s="2582"/>
      <c r="B1535" s="2583"/>
      <c r="C1535" s="503" t="s">
        <v>30</v>
      </c>
      <c r="D1535" s="27"/>
      <c r="E1535" s="27"/>
      <c r="F1535" s="27"/>
      <c r="G1535" s="146"/>
      <c r="H1535" s="146"/>
      <c r="I1535" s="146"/>
      <c r="J1535" s="146"/>
      <c r="K1535" s="146"/>
      <c r="L1535" s="29">
        <f t="shared" ref="L1535:P1535" si="3061">IF(L1510&gt;0,L1533/L1510*100,)</f>
        <v>0</v>
      </c>
      <c r="M1535" s="29">
        <f t="shared" si="3061"/>
        <v>0</v>
      </c>
      <c r="N1535" s="29">
        <f t="shared" si="3061"/>
        <v>0</v>
      </c>
      <c r="O1535" s="29">
        <f t="shared" si="3061"/>
        <v>0</v>
      </c>
      <c r="P1535" s="29">
        <f t="shared" si="3061"/>
        <v>0</v>
      </c>
      <c r="U1535" s="20">
        <f t="shared" si="3058"/>
        <v>0</v>
      </c>
      <c r="V1535" s="136">
        <f t="shared" si="3058"/>
        <v>0</v>
      </c>
      <c r="W1535" s="20">
        <f t="shared" si="3058"/>
        <v>0</v>
      </c>
      <c r="X1535" s="20">
        <f t="shared" si="3058"/>
        <v>0</v>
      </c>
      <c r="Y1535" s="20">
        <f t="shared" si="3058"/>
        <v>0</v>
      </c>
      <c r="Z1535" s="29">
        <f t="shared" ref="Z1535:AD1535" si="3062">IF(Z1510&gt;0,Z1533/Z1510*100,)</f>
        <v>0</v>
      </c>
      <c r="AA1535" s="29">
        <f t="shared" si="3062"/>
        <v>0</v>
      </c>
      <c r="AB1535" s="29">
        <f t="shared" si="3062"/>
        <v>0</v>
      </c>
      <c r="AC1535" s="29">
        <f t="shared" si="3062"/>
        <v>0</v>
      </c>
      <c r="AD1535" s="29">
        <f t="shared" si="3062"/>
        <v>0</v>
      </c>
      <c r="AE1535" s="20">
        <f t="shared" ref="AE1535:AI1535" si="3063">AE1539+AE1543</f>
        <v>0</v>
      </c>
      <c r="AF1535" s="136">
        <f t="shared" si="3063"/>
        <v>0</v>
      </c>
      <c r="AG1535" s="20">
        <f t="shared" si="3063"/>
        <v>0</v>
      </c>
      <c r="AH1535" s="20">
        <f t="shared" si="3063"/>
        <v>0</v>
      </c>
      <c r="AI1535" s="20">
        <f t="shared" si="3063"/>
        <v>0</v>
      </c>
      <c r="AJ1535" s="19"/>
      <c r="AK1535" s="19" t="e">
        <f>#REF!-U1535</f>
        <v>#REF!</v>
      </c>
      <c r="AL1535" s="19" t="e">
        <f>#REF!-#REF!</f>
        <v>#REF!</v>
      </c>
      <c r="AM1535" s="19" t="e">
        <f>Q1535-#REF!</f>
        <v>#REF!</v>
      </c>
      <c r="AN1535" s="19" t="e">
        <f>R1535-#REF!</f>
        <v>#REF!</v>
      </c>
      <c r="AO1535" s="19" t="e">
        <f>#REF!-#REF!</f>
        <v>#REF!</v>
      </c>
      <c r="AP1535" s="223" t="e">
        <f>IF(AK1535&gt;0,AK1535/#REF!*100,"")</f>
        <v>#REF!</v>
      </c>
      <c r="AQ1535" s="223" t="e">
        <f>IF(AL1535&gt;0,AL1535/#REF!*100,"")</f>
        <v>#REF!</v>
      </c>
      <c r="AR1535" s="223" t="e">
        <f t="shared" si="3028"/>
        <v>#REF!</v>
      </c>
      <c r="AS1535" s="223" t="e">
        <f t="shared" si="3029"/>
        <v>#REF!</v>
      </c>
      <c r="AT1535" s="223" t="e">
        <f>IF(AO1535&gt;0,AO1535/#REF!*100,"")</f>
        <v>#REF!</v>
      </c>
    </row>
    <row r="1536" spans="1:46" ht="18" hidden="1" customHeight="1" outlineLevel="1">
      <c r="A1536" s="2582"/>
      <c r="B1536" s="2583"/>
      <c r="C1536" s="503" t="s">
        <v>78</v>
      </c>
      <c r="D1536" s="27"/>
      <c r="E1536" s="27"/>
      <c r="F1536" s="27"/>
      <c r="G1536" s="146"/>
      <c r="H1536" s="146"/>
      <c r="I1536" s="146"/>
      <c r="J1536" s="146"/>
      <c r="K1536" s="146"/>
      <c r="L1536" s="29">
        <f t="shared" ref="L1536:P1536" si="3064">IF(L1516&gt;0,L1533/L1516*100,)</f>
        <v>0</v>
      </c>
      <c r="M1536" s="29">
        <f t="shared" si="3064"/>
        <v>0</v>
      </c>
      <c r="N1536" s="29">
        <f t="shared" si="3064"/>
        <v>0</v>
      </c>
      <c r="O1536" s="29">
        <f t="shared" si="3064"/>
        <v>0</v>
      </c>
      <c r="P1536" s="29">
        <f t="shared" si="3064"/>
        <v>0</v>
      </c>
      <c r="U1536" s="67"/>
      <c r="V1536" s="126"/>
      <c r="W1536" s="24"/>
      <c r="X1536" s="24"/>
      <c r="Y1536" s="24"/>
      <c r="Z1536" s="29">
        <f t="shared" ref="Z1536:AD1536" si="3065">IF(Z1516&gt;0,Z1533/Z1516*100,)</f>
        <v>0</v>
      </c>
      <c r="AA1536" s="29">
        <f t="shared" si="3065"/>
        <v>0</v>
      </c>
      <c r="AB1536" s="29">
        <f t="shared" si="3065"/>
        <v>0</v>
      </c>
      <c r="AC1536" s="29">
        <f t="shared" si="3065"/>
        <v>0</v>
      </c>
      <c r="AD1536" s="29">
        <f t="shared" si="3065"/>
        <v>0</v>
      </c>
      <c r="AE1536" s="67"/>
      <c r="AF1536" s="126"/>
      <c r="AG1536" s="24"/>
      <c r="AH1536" s="24"/>
      <c r="AI1536" s="24"/>
      <c r="AJ1536" s="44"/>
      <c r="AK1536" s="19" t="e">
        <f>#REF!-U1536</f>
        <v>#REF!</v>
      </c>
      <c r="AL1536" s="19" t="e">
        <f>#REF!-#REF!</f>
        <v>#REF!</v>
      </c>
      <c r="AM1536" s="19" t="e">
        <f>Q1536-#REF!</f>
        <v>#REF!</v>
      </c>
      <c r="AN1536" s="19" t="e">
        <f>R1536-#REF!</f>
        <v>#REF!</v>
      </c>
      <c r="AO1536" s="19" t="e">
        <f>#REF!-#REF!</f>
        <v>#REF!</v>
      </c>
      <c r="AP1536" s="223" t="e">
        <f>IF(AK1536&gt;0,AK1536/#REF!*100,"")</f>
        <v>#REF!</v>
      </c>
      <c r="AQ1536" s="223" t="e">
        <f>IF(AL1536&gt;0,AL1536/#REF!*100,"")</f>
        <v>#REF!</v>
      </c>
      <c r="AR1536" s="223" t="e">
        <f t="shared" si="3028"/>
        <v>#REF!</v>
      </c>
      <c r="AS1536" s="223" t="e">
        <f t="shared" si="3029"/>
        <v>#REF!</v>
      </c>
      <c r="AT1536" s="223" t="e">
        <f>IF(AO1536&gt;0,AO1536/#REF!*100,"")</f>
        <v>#REF!</v>
      </c>
    </row>
    <row r="1537" spans="1:46" ht="15" hidden="1" customHeight="1" outlineLevel="1">
      <c r="A1537" s="2561">
        <v>5</v>
      </c>
      <c r="B1537" s="2578" t="s">
        <v>60</v>
      </c>
      <c r="C1537" s="502" t="s">
        <v>302</v>
      </c>
      <c r="D1537" s="30"/>
      <c r="E1537" s="30"/>
      <c r="F1537" s="30"/>
      <c r="G1537" s="147"/>
      <c r="H1537" s="147"/>
      <c r="I1537" s="147"/>
      <c r="J1537" s="147"/>
      <c r="K1537" s="147"/>
      <c r="L1537" s="45">
        <f>SUM(M1537:P1537)</f>
        <v>0</v>
      </c>
      <c r="M1537" s="143"/>
      <c r="N1537" s="26"/>
      <c r="O1537" s="26"/>
      <c r="P1537" s="26"/>
      <c r="U1537" s="67"/>
      <c r="V1537" s="126"/>
      <c r="W1537" s="24"/>
      <c r="X1537" s="24"/>
      <c r="Y1537" s="24"/>
      <c r="Z1537" s="45">
        <f>SUM(AA1537:AD1537)</f>
        <v>0</v>
      </c>
      <c r="AA1537" s="143"/>
      <c r="AB1537" s="26"/>
      <c r="AC1537" s="26"/>
      <c r="AD1537" s="26"/>
      <c r="AE1537" s="67"/>
      <c r="AF1537" s="126"/>
      <c r="AG1537" s="24"/>
      <c r="AH1537" s="24"/>
      <c r="AI1537" s="24"/>
      <c r="AJ1537" s="44"/>
      <c r="AK1537" s="19" t="e">
        <f>#REF!-U1537</f>
        <v>#REF!</v>
      </c>
      <c r="AL1537" s="19" t="e">
        <f>#REF!-#REF!</f>
        <v>#REF!</v>
      </c>
      <c r="AM1537" s="19" t="e">
        <f>Q1537-#REF!</f>
        <v>#REF!</v>
      </c>
      <c r="AN1537" s="19" t="e">
        <f>R1537-#REF!</f>
        <v>#REF!</v>
      </c>
      <c r="AO1537" s="19" t="e">
        <f>#REF!-#REF!</f>
        <v>#REF!</v>
      </c>
      <c r="AP1537" s="223" t="e">
        <f>IF(AK1537&gt;0,AK1537/#REF!*100,"")</f>
        <v>#REF!</v>
      </c>
      <c r="AQ1537" s="223" t="e">
        <f>IF(AL1537&gt;0,AL1537/#REF!*100,"")</f>
        <v>#REF!</v>
      </c>
      <c r="AR1537" s="223" t="e">
        <f t="shared" si="3028"/>
        <v>#REF!</v>
      </c>
      <c r="AS1537" s="223" t="e">
        <f t="shared" si="3029"/>
        <v>#REF!</v>
      </c>
      <c r="AT1537" s="223" t="e">
        <f>IF(AO1537&gt;0,AO1537/#REF!*100,"")</f>
        <v>#REF!</v>
      </c>
    </row>
    <row r="1538" spans="1:46" ht="18" hidden="1" customHeight="1" outlineLevel="1">
      <c r="A1538" s="2562"/>
      <c r="B1538" s="2579"/>
      <c r="C1538" s="502" t="s">
        <v>79</v>
      </c>
      <c r="D1538" s="30"/>
      <c r="E1538" s="30"/>
      <c r="F1538" s="30"/>
      <c r="G1538" s="147"/>
      <c r="H1538" s="147"/>
      <c r="I1538" s="147"/>
      <c r="J1538" s="147"/>
      <c r="K1538" s="147"/>
      <c r="L1538" s="29">
        <f t="shared" ref="L1538:P1538" si="3066">IF(L1517&gt;0,L1537/L1517*100,)</f>
        <v>0</v>
      </c>
      <c r="M1538" s="29">
        <f t="shared" si="3066"/>
        <v>0</v>
      </c>
      <c r="N1538" s="29">
        <f t="shared" si="3066"/>
        <v>0</v>
      </c>
      <c r="O1538" s="29">
        <f t="shared" si="3066"/>
        <v>0</v>
      </c>
      <c r="P1538" s="29">
        <f t="shared" si="3066"/>
        <v>0</v>
      </c>
      <c r="U1538" s="20">
        <f t="shared" ref="U1538" si="3067">U1537*0.85*1.45/1000</f>
        <v>0</v>
      </c>
      <c r="V1538" s="136">
        <f>V1537*0.85*1.45/1000</f>
        <v>0</v>
      </c>
      <c r="W1538" s="20">
        <f>W1537*0.85*1.45/1000</f>
        <v>0</v>
      </c>
      <c r="X1538" s="20">
        <f>X1537*0.85*1.45/1000</f>
        <v>0</v>
      </c>
      <c r="Y1538" s="20">
        <f>Y1537*0.85*1.45/1000</f>
        <v>0</v>
      </c>
      <c r="Z1538" s="29">
        <f t="shared" ref="Z1538:AD1538" si="3068">IF(Z1517&gt;0,Z1537/Z1517*100,)</f>
        <v>0</v>
      </c>
      <c r="AA1538" s="29">
        <f t="shared" si="3068"/>
        <v>0</v>
      </c>
      <c r="AB1538" s="29">
        <f t="shared" si="3068"/>
        <v>0</v>
      </c>
      <c r="AC1538" s="29">
        <f t="shared" si="3068"/>
        <v>0</v>
      </c>
      <c r="AD1538" s="29">
        <f t="shared" si="3068"/>
        <v>0</v>
      </c>
      <c r="AE1538" s="20">
        <f t="shared" ref="AE1538" si="3069">AE1537*0.85*1.45/1000</f>
        <v>0</v>
      </c>
      <c r="AF1538" s="136">
        <f>AF1537*0.85*1.45/1000</f>
        <v>0</v>
      </c>
      <c r="AG1538" s="20">
        <f>AG1537*0.85*1.45/1000</f>
        <v>0</v>
      </c>
      <c r="AH1538" s="20">
        <f>AH1537*0.85*1.45/1000</f>
        <v>0</v>
      </c>
      <c r="AI1538" s="20">
        <f>AI1537*0.85*1.45/1000</f>
        <v>0</v>
      </c>
      <c r="AJ1538" s="19"/>
      <c r="AK1538" s="19" t="e">
        <f>#REF!-U1538</f>
        <v>#REF!</v>
      </c>
      <c r="AL1538" s="19" t="e">
        <f>#REF!-#REF!</f>
        <v>#REF!</v>
      </c>
      <c r="AM1538" s="19" t="e">
        <f>Q1538-#REF!</f>
        <v>#REF!</v>
      </c>
      <c r="AN1538" s="19" t="e">
        <f>R1538-#REF!</f>
        <v>#REF!</v>
      </c>
      <c r="AO1538" s="19" t="e">
        <f>#REF!-#REF!</f>
        <v>#REF!</v>
      </c>
      <c r="AP1538" s="223" t="e">
        <f>IF(AK1538&gt;0,AK1538/#REF!*100,"")</f>
        <v>#REF!</v>
      </c>
      <c r="AQ1538" s="223" t="e">
        <f>IF(AL1538&gt;0,AL1538/#REF!*100,"")</f>
        <v>#REF!</v>
      </c>
      <c r="AR1538" s="223" t="e">
        <f t="shared" si="3028"/>
        <v>#REF!</v>
      </c>
      <c r="AS1538" s="223" t="e">
        <f t="shared" si="3029"/>
        <v>#REF!</v>
      </c>
      <c r="AT1538" s="223" t="e">
        <f>IF(AO1538&gt;0,AO1538/#REF!*100,"")</f>
        <v>#REF!</v>
      </c>
    </row>
    <row r="1539" spans="1:46" ht="18" hidden="1" customHeight="1" outlineLevel="1">
      <c r="A1539" s="2561" t="s">
        <v>39</v>
      </c>
      <c r="B1539" s="2580" t="s">
        <v>21</v>
      </c>
      <c r="C1539" s="502" t="s">
        <v>302</v>
      </c>
      <c r="D1539" s="23"/>
      <c r="E1539" s="23"/>
      <c r="F1539" s="23"/>
      <c r="G1539" s="141"/>
      <c r="H1539" s="141"/>
      <c r="I1539" s="141"/>
      <c r="J1539" s="141"/>
      <c r="K1539" s="141"/>
      <c r="L1539" s="45">
        <f>SUM(M1539:P1539)</f>
        <v>0</v>
      </c>
      <c r="M1539" s="143"/>
      <c r="N1539" s="26"/>
      <c r="O1539" s="26"/>
      <c r="P1539" s="26"/>
      <c r="U1539" s="67"/>
      <c r="V1539" s="126"/>
      <c r="W1539" s="24"/>
      <c r="X1539" s="24"/>
      <c r="Y1539" s="24"/>
      <c r="Z1539" s="45">
        <f>SUM(AA1539:AD1539)</f>
        <v>0</v>
      </c>
      <c r="AA1539" s="143"/>
      <c r="AB1539" s="26"/>
      <c r="AC1539" s="26"/>
      <c r="AD1539" s="26"/>
      <c r="AE1539" s="67"/>
      <c r="AF1539" s="126"/>
      <c r="AG1539" s="24"/>
      <c r="AH1539" s="24"/>
      <c r="AI1539" s="24"/>
      <c r="AJ1539" s="44"/>
      <c r="AK1539" s="19" t="e">
        <f>#REF!-U1539</f>
        <v>#REF!</v>
      </c>
      <c r="AL1539" s="19" t="e">
        <f>#REF!-#REF!</f>
        <v>#REF!</v>
      </c>
      <c r="AM1539" s="19" t="e">
        <f>Q1539-#REF!</f>
        <v>#REF!</v>
      </c>
      <c r="AN1539" s="19" t="e">
        <f>R1539-#REF!</f>
        <v>#REF!</v>
      </c>
      <c r="AO1539" s="19" t="e">
        <f>#REF!-#REF!</f>
        <v>#REF!</v>
      </c>
      <c r="AP1539" s="223" t="e">
        <f>IF(AK1539&gt;0,AK1539/#REF!*100,"")</f>
        <v>#REF!</v>
      </c>
      <c r="AQ1539" s="223" t="e">
        <f>IF(AL1539&gt;0,AL1539/#REF!*100,"")</f>
        <v>#REF!</v>
      </c>
      <c r="AR1539" s="223" t="e">
        <f t="shared" si="3028"/>
        <v>#REF!</v>
      </c>
      <c r="AS1539" s="223" t="e">
        <f t="shared" si="3029"/>
        <v>#REF!</v>
      </c>
      <c r="AT1539" s="223" t="e">
        <f>IF(AO1539&gt;0,AO1539/#REF!*100,"")</f>
        <v>#REF!</v>
      </c>
    </row>
    <row r="1540" spans="1:46" ht="18" hidden="1" customHeight="1" outlineLevel="1">
      <c r="A1540" s="2562"/>
      <c r="B1540" s="2581"/>
      <c r="C1540" s="503" t="s">
        <v>80</v>
      </c>
      <c r="D1540" s="27"/>
      <c r="E1540" s="27"/>
      <c r="F1540" s="27"/>
      <c r="G1540" s="146"/>
      <c r="H1540" s="146"/>
      <c r="I1540" s="146"/>
      <c r="J1540" s="146"/>
      <c r="K1540" s="146"/>
      <c r="L1540" s="29">
        <f t="shared" ref="L1540:P1540" si="3070">IF(L1521&gt;0,L1539/L1521*100,)</f>
        <v>0</v>
      </c>
      <c r="M1540" s="29">
        <f t="shared" si="3070"/>
        <v>0</v>
      </c>
      <c r="N1540" s="29">
        <f t="shared" si="3070"/>
        <v>0</v>
      </c>
      <c r="O1540" s="29">
        <f t="shared" si="3070"/>
        <v>0</v>
      </c>
      <c r="P1540" s="29">
        <f t="shared" si="3070"/>
        <v>0</v>
      </c>
      <c r="U1540" s="67"/>
      <c r="V1540" s="126"/>
      <c r="W1540" s="24"/>
      <c r="X1540" s="24"/>
      <c r="Y1540" s="24"/>
      <c r="Z1540" s="29">
        <f t="shared" ref="Z1540:AD1540" si="3071">IF(Z1521&gt;0,Z1539/Z1521*100,)</f>
        <v>0</v>
      </c>
      <c r="AA1540" s="29">
        <f t="shared" si="3071"/>
        <v>0</v>
      </c>
      <c r="AB1540" s="29">
        <f t="shared" si="3071"/>
        <v>0</v>
      </c>
      <c r="AC1540" s="29">
        <f t="shared" si="3071"/>
        <v>0</v>
      </c>
      <c r="AD1540" s="29">
        <f t="shared" si="3071"/>
        <v>0</v>
      </c>
      <c r="AE1540" s="67"/>
      <c r="AF1540" s="126"/>
      <c r="AG1540" s="24"/>
      <c r="AH1540" s="24"/>
      <c r="AI1540" s="24"/>
      <c r="AJ1540" s="44"/>
      <c r="AK1540" s="19" t="e">
        <f>#REF!-U1540</f>
        <v>#REF!</v>
      </c>
      <c r="AL1540" s="19" t="e">
        <f>#REF!-#REF!</f>
        <v>#REF!</v>
      </c>
      <c r="AM1540" s="19" t="e">
        <f>Q1540-#REF!</f>
        <v>#REF!</v>
      </c>
      <c r="AN1540" s="19" t="e">
        <f>R1540-#REF!</f>
        <v>#REF!</v>
      </c>
      <c r="AO1540" s="19" t="e">
        <f>#REF!-#REF!</f>
        <v>#REF!</v>
      </c>
      <c r="AP1540" s="223" t="e">
        <f>IF(AK1540&gt;0,AK1540/#REF!*100,"")</f>
        <v>#REF!</v>
      </c>
      <c r="AQ1540" s="223" t="e">
        <f>IF(AL1540&gt;0,AL1540/#REF!*100,"")</f>
        <v>#REF!</v>
      </c>
      <c r="AR1540" s="223" t="e">
        <f t="shared" si="3028"/>
        <v>#REF!</v>
      </c>
      <c r="AS1540" s="223" t="e">
        <f t="shared" si="3029"/>
        <v>#REF!</v>
      </c>
      <c r="AT1540" s="223" t="e">
        <f>IF(AO1540&gt;0,AO1540/#REF!*100,"")</f>
        <v>#REF!</v>
      </c>
    </row>
    <row r="1541" spans="1:46" ht="18" hidden="1" customHeight="1" outlineLevel="1">
      <c r="A1541" s="2561" t="s">
        <v>40</v>
      </c>
      <c r="B1541" s="2563" t="s">
        <v>22</v>
      </c>
      <c r="C1541" s="502" t="s">
        <v>302</v>
      </c>
      <c r="D1541" s="23"/>
      <c r="E1541" s="23"/>
      <c r="F1541" s="23"/>
      <c r="G1541" s="141"/>
      <c r="H1541" s="141"/>
      <c r="I1541" s="141"/>
      <c r="J1541" s="141"/>
      <c r="K1541" s="141"/>
      <c r="L1541" s="45">
        <f>SUM(M1541:P1541)</f>
        <v>0</v>
      </c>
      <c r="M1541" s="143"/>
      <c r="N1541" s="26"/>
      <c r="O1541" s="26"/>
      <c r="P1541" s="26"/>
      <c r="U1541" s="67"/>
      <c r="V1541" s="126"/>
      <c r="W1541" s="24"/>
      <c r="X1541" s="24"/>
      <c r="Y1541" s="24"/>
      <c r="Z1541" s="45">
        <f>SUM(AA1541:AD1541)</f>
        <v>0</v>
      </c>
      <c r="AA1541" s="143"/>
      <c r="AB1541" s="26"/>
      <c r="AC1541" s="26"/>
      <c r="AD1541" s="26"/>
      <c r="AE1541" s="67"/>
      <c r="AF1541" s="126"/>
      <c r="AG1541" s="24"/>
      <c r="AH1541" s="24"/>
      <c r="AI1541" s="24"/>
      <c r="AJ1541" s="44"/>
      <c r="AK1541" s="19" t="e">
        <f>#REF!-U1541</f>
        <v>#REF!</v>
      </c>
      <c r="AL1541" s="19" t="e">
        <f>#REF!-#REF!</f>
        <v>#REF!</v>
      </c>
      <c r="AM1541" s="19" t="e">
        <f>Q1541-#REF!</f>
        <v>#REF!</v>
      </c>
      <c r="AN1541" s="19" t="e">
        <f>R1541-#REF!</f>
        <v>#REF!</v>
      </c>
      <c r="AO1541" s="19" t="e">
        <f>#REF!-#REF!</f>
        <v>#REF!</v>
      </c>
      <c r="AP1541" s="223" t="e">
        <f>IF(AK1541&gt;0,AK1541/#REF!*100,"")</f>
        <v>#REF!</v>
      </c>
      <c r="AQ1541" s="223" t="e">
        <f>IF(AL1541&gt;0,AL1541/#REF!*100,"")</f>
        <v>#REF!</v>
      </c>
      <c r="AR1541" s="223" t="e">
        <f t="shared" si="3028"/>
        <v>#REF!</v>
      </c>
      <c r="AS1541" s="223" t="e">
        <f t="shared" si="3029"/>
        <v>#REF!</v>
      </c>
      <c r="AT1541" s="223" t="e">
        <f>IF(AO1541&gt;0,AO1541/#REF!*100,"")</f>
        <v>#REF!</v>
      </c>
    </row>
    <row r="1542" spans="1:46" ht="18" hidden="1" customHeight="1" outlineLevel="1">
      <c r="A1542" s="2562"/>
      <c r="B1542" s="2564"/>
      <c r="C1542" s="503" t="s">
        <v>81</v>
      </c>
      <c r="D1542" s="27"/>
      <c r="E1542" s="27"/>
      <c r="F1542" s="27"/>
      <c r="G1542" s="146"/>
      <c r="H1542" s="146"/>
      <c r="I1542" s="146"/>
      <c r="J1542" s="146"/>
      <c r="K1542" s="146"/>
      <c r="L1542" s="29">
        <f t="shared" ref="L1542:P1542" si="3072">IF(L1525&gt;0,L1541/L1525*100,)</f>
        <v>0</v>
      </c>
      <c r="M1542" s="29">
        <f t="shared" si="3072"/>
        <v>0</v>
      </c>
      <c r="N1542" s="29">
        <f t="shared" si="3072"/>
        <v>0</v>
      </c>
      <c r="O1542" s="29">
        <f t="shared" si="3072"/>
        <v>0</v>
      </c>
      <c r="P1542" s="29">
        <f t="shared" si="3072"/>
        <v>0</v>
      </c>
      <c r="U1542" s="20">
        <f t="shared" ref="U1542" si="3073">U1541*0.85*1.45/1000</f>
        <v>0</v>
      </c>
      <c r="V1542" s="136">
        <f>V1541*0.85*1.45/1000</f>
        <v>0</v>
      </c>
      <c r="W1542" s="20">
        <f>W1541*0.85*1.45/1000</f>
        <v>0</v>
      </c>
      <c r="X1542" s="20">
        <f>X1541*0.85*1.45/1000</f>
        <v>0</v>
      </c>
      <c r="Y1542" s="20">
        <f>Y1541*0.85*1.45/1000</f>
        <v>0</v>
      </c>
      <c r="Z1542" s="29">
        <f t="shared" ref="Z1542:AD1542" si="3074">IF(Z1525&gt;0,Z1541/Z1525*100,)</f>
        <v>0</v>
      </c>
      <c r="AA1542" s="29">
        <f t="shared" si="3074"/>
        <v>0</v>
      </c>
      <c r="AB1542" s="29">
        <f t="shared" si="3074"/>
        <v>0</v>
      </c>
      <c r="AC1542" s="29">
        <f t="shared" si="3074"/>
        <v>0</v>
      </c>
      <c r="AD1542" s="29">
        <f t="shared" si="3074"/>
        <v>0</v>
      </c>
      <c r="AE1542" s="20">
        <f t="shared" ref="AE1542" si="3075">AE1541*0.85*1.45/1000</f>
        <v>0</v>
      </c>
      <c r="AF1542" s="136">
        <f>AF1541*0.85*1.45/1000</f>
        <v>0</v>
      </c>
      <c r="AG1542" s="20">
        <f>AG1541*0.85*1.45/1000</f>
        <v>0</v>
      </c>
      <c r="AH1542" s="20">
        <f>AH1541*0.85*1.45/1000</f>
        <v>0</v>
      </c>
      <c r="AI1542" s="20">
        <f>AI1541*0.85*1.45/1000</f>
        <v>0</v>
      </c>
      <c r="AJ1542" s="19"/>
      <c r="AK1542" s="19" t="e">
        <f>#REF!-U1542</f>
        <v>#REF!</v>
      </c>
      <c r="AL1542" s="19" t="e">
        <f>#REF!-#REF!</f>
        <v>#REF!</v>
      </c>
      <c r="AM1542" s="19" t="e">
        <f>Q1542-#REF!</f>
        <v>#REF!</v>
      </c>
      <c r="AN1542" s="19" t="e">
        <f>R1542-#REF!</f>
        <v>#REF!</v>
      </c>
      <c r="AO1542" s="19" t="e">
        <f>#REF!-#REF!</f>
        <v>#REF!</v>
      </c>
      <c r="AP1542" s="223" t="e">
        <f>IF(AK1542&gt;0,AK1542/#REF!*100,"")</f>
        <v>#REF!</v>
      </c>
      <c r="AQ1542" s="223" t="e">
        <f>IF(AL1542&gt;0,AL1542/#REF!*100,"")</f>
        <v>#REF!</v>
      </c>
      <c r="AR1542" s="223" t="e">
        <f t="shared" si="3028"/>
        <v>#REF!</v>
      </c>
      <c r="AS1542" s="223" t="e">
        <f t="shared" si="3029"/>
        <v>#REF!</v>
      </c>
      <c r="AT1542" s="223" t="e">
        <f>IF(AO1542&gt;0,AO1542/#REF!*100,"")</f>
        <v>#REF!</v>
      </c>
    </row>
    <row r="1543" spans="1:46" ht="18" hidden="1" customHeight="1" outlineLevel="1">
      <c r="A1543" s="2561" t="s">
        <v>41</v>
      </c>
      <c r="B1543" s="2563" t="s">
        <v>23</v>
      </c>
      <c r="C1543" s="502" t="s">
        <v>302</v>
      </c>
      <c r="D1543" s="23"/>
      <c r="E1543" s="23"/>
      <c r="F1543" s="23"/>
      <c r="G1543" s="141"/>
      <c r="H1543" s="141"/>
      <c r="I1543" s="141"/>
      <c r="J1543" s="141"/>
      <c r="K1543" s="141"/>
      <c r="L1543" s="45">
        <f>SUM(M1543:P1543)</f>
        <v>0</v>
      </c>
      <c r="M1543" s="143"/>
      <c r="N1543" s="26"/>
      <c r="O1543" s="26"/>
      <c r="P1543" s="26"/>
      <c r="U1543" s="67"/>
      <c r="V1543" s="126"/>
      <c r="W1543" s="24"/>
      <c r="X1543" s="24"/>
      <c r="Y1543" s="24"/>
      <c r="Z1543" s="45">
        <f>SUM(AA1543:AD1543)</f>
        <v>0</v>
      </c>
      <c r="AA1543" s="143"/>
      <c r="AB1543" s="26"/>
      <c r="AC1543" s="26"/>
      <c r="AD1543" s="26"/>
      <c r="AE1543" s="67"/>
      <c r="AF1543" s="126"/>
      <c r="AG1543" s="24"/>
      <c r="AH1543" s="24"/>
      <c r="AI1543" s="24"/>
      <c r="AJ1543" s="44"/>
      <c r="AK1543" s="19" t="e">
        <f>#REF!-U1543</f>
        <v>#REF!</v>
      </c>
      <c r="AL1543" s="19" t="e">
        <f>#REF!-#REF!</f>
        <v>#REF!</v>
      </c>
      <c r="AM1543" s="19" t="e">
        <f>Q1543-#REF!</f>
        <v>#REF!</v>
      </c>
      <c r="AN1543" s="19" t="e">
        <f>R1543-#REF!</f>
        <v>#REF!</v>
      </c>
      <c r="AO1543" s="19" t="e">
        <f>#REF!-#REF!</f>
        <v>#REF!</v>
      </c>
      <c r="AP1543" s="223" t="e">
        <f>IF(AK1543&gt;0,AK1543/#REF!*100,"")</f>
        <v>#REF!</v>
      </c>
      <c r="AQ1543" s="223" t="e">
        <f>IF(AL1543&gt;0,AL1543/#REF!*100,"")</f>
        <v>#REF!</v>
      </c>
      <c r="AR1543" s="223" t="e">
        <f t="shared" si="3028"/>
        <v>#REF!</v>
      </c>
      <c r="AS1543" s="223" t="e">
        <f t="shared" si="3029"/>
        <v>#REF!</v>
      </c>
      <c r="AT1543" s="223" t="e">
        <f>IF(AO1543&gt;0,AO1543/#REF!*100,"")</f>
        <v>#REF!</v>
      </c>
    </row>
    <row r="1544" spans="1:46" ht="18" hidden="1" customHeight="1" outlineLevel="1">
      <c r="A1544" s="2562"/>
      <c r="B1544" s="2564"/>
      <c r="C1544" s="503" t="s">
        <v>82</v>
      </c>
      <c r="D1544" s="27"/>
      <c r="E1544" s="27"/>
      <c r="F1544" s="27"/>
      <c r="G1544" s="146"/>
      <c r="H1544" s="146"/>
      <c r="I1544" s="146"/>
      <c r="J1544" s="146"/>
      <c r="K1544" s="146"/>
      <c r="L1544" s="29">
        <f t="shared" ref="L1544:P1544" si="3076">IF(L1529&gt;0,L1543/L1529*100,)</f>
        <v>0</v>
      </c>
      <c r="M1544" s="29">
        <f t="shared" si="3076"/>
        <v>0</v>
      </c>
      <c r="N1544" s="29">
        <f t="shared" si="3076"/>
        <v>0</v>
      </c>
      <c r="O1544" s="29">
        <f t="shared" si="3076"/>
        <v>0</v>
      </c>
      <c r="P1544" s="29">
        <f t="shared" si="3076"/>
        <v>0</v>
      </c>
      <c r="U1544" s="67"/>
      <c r="V1544" s="126"/>
      <c r="W1544" s="24"/>
      <c r="X1544" s="24"/>
      <c r="Y1544" s="24"/>
      <c r="Z1544" s="29">
        <f t="shared" ref="Z1544:AD1544" si="3077">IF(Z1529&gt;0,Z1543/Z1529*100,)</f>
        <v>0</v>
      </c>
      <c r="AA1544" s="29">
        <f t="shared" si="3077"/>
        <v>0</v>
      </c>
      <c r="AB1544" s="29">
        <f t="shared" si="3077"/>
        <v>0</v>
      </c>
      <c r="AC1544" s="29">
        <f t="shared" si="3077"/>
        <v>0</v>
      </c>
      <c r="AD1544" s="29">
        <f t="shared" si="3077"/>
        <v>0</v>
      </c>
      <c r="AE1544" s="67"/>
      <c r="AF1544" s="126"/>
      <c r="AG1544" s="24"/>
      <c r="AH1544" s="24"/>
      <c r="AI1544" s="24"/>
      <c r="AJ1544" s="44"/>
      <c r="AK1544" s="19" t="e">
        <f>#REF!-U1544</f>
        <v>#REF!</v>
      </c>
      <c r="AL1544" s="19" t="e">
        <f>#REF!-#REF!</f>
        <v>#REF!</v>
      </c>
      <c r="AM1544" s="19" t="e">
        <f>Q1544-#REF!</f>
        <v>#REF!</v>
      </c>
      <c r="AN1544" s="19" t="e">
        <f>R1544-#REF!</f>
        <v>#REF!</v>
      </c>
      <c r="AO1544" s="19" t="e">
        <f>#REF!-#REF!</f>
        <v>#REF!</v>
      </c>
      <c r="AP1544" s="223" t="e">
        <f>IF(AK1544&gt;0,AK1544/#REF!*100,"")</f>
        <v>#REF!</v>
      </c>
      <c r="AQ1544" s="223" t="e">
        <f>IF(AL1544&gt;0,AL1544/#REF!*100,"")</f>
        <v>#REF!</v>
      </c>
      <c r="AR1544" s="223" t="e">
        <f t="shared" si="3028"/>
        <v>#REF!</v>
      </c>
      <c r="AS1544" s="223" t="e">
        <f t="shared" si="3029"/>
        <v>#REF!</v>
      </c>
      <c r="AT1544" s="223" t="e">
        <f>IF(AO1544&gt;0,AO1544/#REF!*100,"")</f>
        <v>#REF!</v>
      </c>
    </row>
    <row r="1545" spans="1:46" ht="15" hidden="1" customHeight="1" outlineLevel="1">
      <c r="A1545" s="2565">
        <v>6</v>
      </c>
      <c r="B1545" s="2567" t="s">
        <v>99</v>
      </c>
      <c r="C1545" s="504" t="s">
        <v>305</v>
      </c>
      <c r="D1545" s="31"/>
      <c r="E1545" s="31"/>
      <c r="F1545" s="31"/>
      <c r="G1545" s="145"/>
      <c r="H1545" s="145"/>
      <c r="I1545" s="145"/>
      <c r="J1545" s="145"/>
      <c r="K1545" s="145"/>
      <c r="L1545" s="20">
        <f t="shared" ref="L1545:P1545" si="3078">L1549+L1553+L1557+L1562</f>
        <v>0</v>
      </c>
      <c r="M1545" s="136">
        <f t="shared" si="3078"/>
        <v>0</v>
      </c>
      <c r="N1545" s="20">
        <f t="shared" si="3078"/>
        <v>0</v>
      </c>
      <c r="O1545" s="20">
        <f t="shared" si="3078"/>
        <v>0</v>
      </c>
      <c r="P1545" s="20">
        <f t="shared" si="3078"/>
        <v>0</v>
      </c>
      <c r="U1545" s="67"/>
      <c r="V1545" s="126"/>
      <c r="W1545" s="24"/>
      <c r="X1545" s="24"/>
      <c r="Y1545" s="24"/>
      <c r="Z1545" s="20">
        <f t="shared" ref="Z1545:AD1545" si="3079">Z1549+Z1553+Z1557+Z1562</f>
        <v>0</v>
      </c>
      <c r="AA1545" s="136">
        <f t="shared" si="3079"/>
        <v>0</v>
      </c>
      <c r="AB1545" s="20">
        <f t="shared" si="3079"/>
        <v>0</v>
      </c>
      <c r="AC1545" s="20">
        <f t="shared" si="3079"/>
        <v>0</v>
      </c>
      <c r="AD1545" s="20">
        <f t="shared" si="3079"/>
        <v>0</v>
      </c>
      <c r="AE1545" s="67"/>
      <c r="AF1545" s="126"/>
      <c r="AG1545" s="24"/>
      <c r="AH1545" s="24"/>
      <c r="AI1545" s="24"/>
      <c r="AJ1545" s="44"/>
      <c r="AK1545" s="19" t="e">
        <f>#REF!-U1545</f>
        <v>#REF!</v>
      </c>
      <c r="AL1545" s="19" t="e">
        <f>#REF!-#REF!</f>
        <v>#REF!</v>
      </c>
      <c r="AM1545" s="19" t="e">
        <f>Q1545-#REF!</f>
        <v>#REF!</v>
      </c>
      <c r="AN1545" s="19" t="e">
        <f>R1545-#REF!</f>
        <v>#REF!</v>
      </c>
      <c r="AO1545" s="19" t="e">
        <f>#REF!-#REF!</f>
        <v>#REF!</v>
      </c>
      <c r="AP1545" s="223" t="e">
        <f>IF(AK1545&gt;0,AK1545/#REF!*100,"")</f>
        <v>#REF!</v>
      </c>
      <c r="AQ1545" s="223" t="e">
        <f>IF(AL1545&gt;0,AL1545/#REF!*100,"")</f>
        <v>#REF!</v>
      </c>
      <c r="AR1545" s="223" t="e">
        <f t="shared" si="3028"/>
        <v>#REF!</v>
      </c>
      <c r="AS1545" s="223" t="e">
        <f t="shared" si="3029"/>
        <v>#REF!</v>
      </c>
      <c r="AT1545" s="223" t="e">
        <f>IF(AO1545&gt;0,AO1545/#REF!*100,"")</f>
        <v>#REF!</v>
      </c>
    </row>
    <row r="1546" spans="1:46" ht="18" hidden="1" customHeight="1" outlineLevel="1">
      <c r="A1546" s="2566"/>
      <c r="B1546" s="2568"/>
      <c r="C1546" s="504" t="s">
        <v>277</v>
      </c>
      <c r="D1546" s="31"/>
      <c r="E1546" s="31"/>
      <c r="F1546" s="31"/>
      <c r="G1546" s="145"/>
      <c r="H1546" s="145"/>
      <c r="I1546" s="145"/>
      <c r="J1546" s="145"/>
      <c r="K1546" s="145"/>
      <c r="L1546" s="20">
        <f t="shared" ref="L1546:P1546" si="3080">L1548+L1552+L1556+L1561</f>
        <v>0</v>
      </c>
      <c r="M1546" s="136">
        <f t="shared" si="3080"/>
        <v>0</v>
      </c>
      <c r="N1546" s="20">
        <f t="shared" si="3080"/>
        <v>0</v>
      </c>
      <c r="O1546" s="20">
        <f t="shared" si="3080"/>
        <v>0</v>
      </c>
      <c r="P1546" s="20">
        <f t="shared" si="3080"/>
        <v>0</v>
      </c>
      <c r="U1546" s="20">
        <f t="shared" ref="U1546:Y1547" si="3081">U1549+U1552</f>
        <v>0</v>
      </c>
      <c r="V1546" s="136">
        <f t="shared" si="3081"/>
        <v>0</v>
      </c>
      <c r="W1546" s="20">
        <f t="shared" si="3081"/>
        <v>0</v>
      </c>
      <c r="X1546" s="20">
        <f t="shared" si="3081"/>
        <v>0</v>
      </c>
      <c r="Y1546" s="20">
        <f t="shared" si="3081"/>
        <v>0</v>
      </c>
      <c r="Z1546" s="20">
        <f t="shared" ref="Z1546:AD1546" si="3082">Z1548+Z1552+Z1556+Z1561</f>
        <v>0</v>
      </c>
      <c r="AA1546" s="136">
        <f t="shared" si="3082"/>
        <v>0</v>
      </c>
      <c r="AB1546" s="20">
        <f t="shared" si="3082"/>
        <v>0</v>
      </c>
      <c r="AC1546" s="20">
        <f t="shared" si="3082"/>
        <v>0</v>
      </c>
      <c r="AD1546" s="20">
        <f t="shared" si="3082"/>
        <v>0</v>
      </c>
      <c r="AE1546" s="20">
        <f t="shared" ref="AE1546:AI1546" si="3083">AE1549+AE1552</f>
        <v>0</v>
      </c>
      <c r="AF1546" s="136">
        <f t="shared" si="3083"/>
        <v>0</v>
      </c>
      <c r="AG1546" s="20">
        <f t="shared" si="3083"/>
        <v>0</v>
      </c>
      <c r="AH1546" s="20">
        <f t="shared" si="3083"/>
        <v>0</v>
      </c>
      <c r="AI1546" s="20">
        <f t="shared" si="3083"/>
        <v>0</v>
      </c>
      <c r="AJ1546" s="19"/>
      <c r="AK1546" s="19" t="e">
        <f>#REF!-U1546</f>
        <v>#REF!</v>
      </c>
      <c r="AL1546" s="19" t="e">
        <f>#REF!-#REF!</f>
        <v>#REF!</v>
      </c>
      <c r="AM1546" s="19" t="e">
        <f>Q1546-#REF!</f>
        <v>#REF!</v>
      </c>
      <c r="AN1546" s="19" t="e">
        <f>R1546-#REF!</f>
        <v>#REF!</v>
      </c>
      <c r="AO1546" s="19" t="e">
        <f>#REF!-#REF!</f>
        <v>#REF!</v>
      </c>
      <c r="AP1546" s="223" t="e">
        <f>IF(AK1546&gt;0,AK1546/#REF!*100,"")</f>
        <v>#REF!</v>
      </c>
      <c r="AQ1546" s="223" t="e">
        <f>IF(AL1546&gt;0,AL1546/#REF!*100,"")</f>
        <v>#REF!</v>
      </c>
      <c r="AR1546" s="223" t="e">
        <f t="shared" ref="AR1546:AR1553" si="3084">IF(AM1546&gt;0,AM1546/Q1546*100,"")</f>
        <v>#REF!</v>
      </c>
      <c r="AS1546" s="223" t="e">
        <f t="shared" ref="AS1546:AS1553" si="3085">IF(AN1546&gt;0,AN1546/R1546*100,"")</f>
        <v>#REF!</v>
      </c>
      <c r="AT1546" s="223" t="e">
        <f>IF(AO1546&gt;0,AO1546/#REF!*100,"")</f>
        <v>#REF!</v>
      </c>
    </row>
    <row r="1547" spans="1:46" ht="18" hidden="1" customHeight="1" outlineLevel="1">
      <c r="A1547" s="2558" t="s">
        <v>83</v>
      </c>
      <c r="B1547" s="2560" t="s">
        <v>113</v>
      </c>
      <c r="C1547" s="504" t="s">
        <v>302</v>
      </c>
      <c r="D1547" s="32"/>
      <c r="E1547" s="32"/>
      <c r="F1547" s="32"/>
      <c r="G1547" s="144"/>
      <c r="H1547" s="144"/>
      <c r="I1547" s="144"/>
      <c r="J1547" s="144"/>
      <c r="K1547" s="144"/>
      <c r="L1547" s="20">
        <f>SUM(M1547:P1547)</f>
        <v>0</v>
      </c>
      <c r="M1547" s="126"/>
      <c r="N1547" s="24"/>
      <c r="O1547" s="24"/>
      <c r="P1547" s="24"/>
      <c r="U1547" s="20">
        <f t="shared" si="3081"/>
        <v>0</v>
      </c>
      <c r="V1547" s="136">
        <f t="shared" si="3081"/>
        <v>0</v>
      </c>
      <c r="W1547" s="20">
        <f t="shared" si="3081"/>
        <v>0</v>
      </c>
      <c r="X1547" s="20">
        <f t="shared" si="3081"/>
        <v>0</v>
      </c>
      <c r="Y1547" s="20">
        <f t="shared" si="3081"/>
        <v>0</v>
      </c>
      <c r="Z1547" s="20">
        <f>SUM(AA1547:AD1547)</f>
        <v>0</v>
      </c>
      <c r="AA1547" s="126"/>
      <c r="AB1547" s="24"/>
      <c r="AC1547" s="24"/>
      <c r="AD1547" s="24"/>
      <c r="AE1547" s="20">
        <f t="shared" ref="AE1547:AI1547" si="3086">AE1550+AE1553</f>
        <v>0</v>
      </c>
      <c r="AF1547" s="136">
        <f t="shared" si="3086"/>
        <v>0</v>
      </c>
      <c r="AG1547" s="20">
        <f t="shared" si="3086"/>
        <v>0</v>
      </c>
      <c r="AH1547" s="20">
        <f t="shared" si="3086"/>
        <v>0</v>
      </c>
      <c r="AI1547" s="20">
        <f t="shared" si="3086"/>
        <v>0</v>
      </c>
      <c r="AJ1547" s="19"/>
      <c r="AK1547" s="19" t="e">
        <f>#REF!-U1547</f>
        <v>#REF!</v>
      </c>
      <c r="AL1547" s="19" t="e">
        <f>#REF!-#REF!</f>
        <v>#REF!</v>
      </c>
      <c r="AM1547" s="19" t="e">
        <f>Q1547-#REF!</f>
        <v>#REF!</v>
      </c>
      <c r="AN1547" s="19" t="e">
        <f>R1547-#REF!</f>
        <v>#REF!</v>
      </c>
      <c r="AO1547" s="19" t="e">
        <f>#REF!-#REF!</f>
        <v>#REF!</v>
      </c>
      <c r="AP1547" s="223" t="e">
        <f>IF(AK1547&gt;0,AK1547/#REF!*100,"")</f>
        <v>#REF!</v>
      </c>
      <c r="AQ1547" s="223" t="e">
        <f>IF(AL1547&gt;0,AL1547/#REF!*100,"")</f>
        <v>#REF!</v>
      </c>
      <c r="AR1547" s="223" t="e">
        <f t="shared" si="3084"/>
        <v>#REF!</v>
      </c>
      <c r="AS1547" s="223" t="e">
        <f t="shared" si="3085"/>
        <v>#REF!</v>
      </c>
      <c r="AT1547" s="223" t="e">
        <f>IF(AO1547&gt;0,AO1547/#REF!*100,"")</f>
        <v>#REF!</v>
      </c>
    </row>
    <row r="1548" spans="1:46" ht="18" hidden="1" customHeight="1" outlineLevel="1">
      <c r="A1548" s="2558"/>
      <c r="B1548" s="2560"/>
      <c r="C1548" s="504" t="s">
        <v>277</v>
      </c>
      <c r="D1548" s="32"/>
      <c r="E1548" s="32"/>
      <c r="F1548" s="32"/>
      <c r="G1548" s="144"/>
      <c r="H1548" s="144"/>
      <c r="I1548" s="144"/>
      <c r="J1548" s="144"/>
      <c r="K1548" s="144"/>
      <c r="L1548" s="20">
        <f t="shared" ref="L1548:P1548" si="3087">0.12*L1547</f>
        <v>0</v>
      </c>
      <c r="M1548" s="136">
        <f t="shared" si="3087"/>
        <v>0</v>
      </c>
      <c r="N1548" s="20">
        <f t="shared" si="3087"/>
        <v>0</v>
      </c>
      <c r="O1548" s="20">
        <f t="shared" si="3087"/>
        <v>0</v>
      </c>
      <c r="P1548" s="20">
        <f t="shared" si="3087"/>
        <v>0</v>
      </c>
      <c r="U1548" s="67"/>
      <c r="V1548" s="126"/>
      <c r="W1548" s="24"/>
      <c r="X1548" s="24"/>
      <c r="Y1548" s="24"/>
      <c r="Z1548" s="20">
        <f t="shared" ref="Z1548:AD1548" si="3088">0.12*Z1547</f>
        <v>0</v>
      </c>
      <c r="AA1548" s="136">
        <f t="shared" si="3088"/>
        <v>0</v>
      </c>
      <c r="AB1548" s="20">
        <f t="shared" si="3088"/>
        <v>0</v>
      </c>
      <c r="AC1548" s="20">
        <f t="shared" si="3088"/>
        <v>0</v>
      </c>
      <c r="AD1548" s="20">
        <f t="shared" si="3088"/>
        <v>0</v>
      </c>
      <c r="AE1548" s="67"/>
      <c r="AF1548" s="126"/>
      <c r="AG1548" s="24"/>
      <c r="AH1548" s="24"/>
      <c r="AI1548" s="24"/>
      <c r="AJ1548" s="44"/>
      <c r="AK1548" s="19" t="e">
        <f>#REF!-U1548</f>
        <v>#REF!</v>
      </c>
      <c r="AL1548" s="19" t="e">
        <f>#REF!-#REF!</f>
        <v>#REF!</v>
      </c>
      <c r="AM1548" s="19" t="e">
        <f>Q1548-#REF!</f>
        <v>#REF!</v>
      </c>
      <c r="AN1548" s="19" t="e">
        <f>R1548-#REF!</f>
        <v>#REF!</v>
      </c>
      <c r="AO1548" s="19" t="e">
        <f>#REF!-#REF!</f>
        <v>#REF!</v>
      </c>
      <c r="AP1548" s="223" t="e">
        <f>IF(AK1548&gt;0,AK1548/#REF!*100,"")</f>
        <v>#REF!</v>
      </c>
      <c r="AQ1548" s="223" t="e">
        <f>IF(AL1548&gt;0,AL1548/#REF!*100,"")</f>
        <v>#REF!</v>
      </c>
      <c r="AR1548" s="223" t="e">
        <f t="shared" si="3084"/>
        <v>#REF!</v>
      </c>
      <c r="AS1548" s="223" t="e">
        <f t="shared" si="3085"/>
        <v>#REF!</v>
      </c>
      <c r="AT1548" s="223" t="e">
        <f>IF(AO1548&gt;0,AO1548/#REF!*100,"")</f>
        <v>#REF!</v>
      </c>
    </row>
    <row r="1549" spans="1:46" ht="18" hidden="1" customHeight="1" outlineLevel="1">
      <c r="A1549" s="2559"/>
      <c r="B1549" s="2560"/>
      <c r="C1549" s="504" t="s">
        <v>305</v>
      </c>
      <c r="D1549" s="32"/>
      <c r="E1549" s="32"/>
      <c r="F1549" s="32"/>
      <c r="G1549" s="144"/>
      <c r="H1549" s="144"/>
      <c r="I1549" s="144"/>
      <c r="J1549" s="144"/>
      <c r="K1549" s="144"/>
      <c r="L1549" s="20">
        <f>SUM(M1549:P1549)</f>
        <v>0</v>
      </c>
      <c r="M1549" s="126"/>
      <c r="N1549" s="24"/>
      <c r="O1549" s="24"/>
      <c r="P1549" s="24"/>
      <c r="U1549" s="20">
        <f t="shared" ref="U1549" si="3089">1.154*U1548/1000</f>
        <v>0</v>
      </c>
      <c r="V1549" s="136">
        <f>1.154*V1548/1000</f>
        <v>0</v>
      </c>
      <c r="W1549" s="20">
        <f>1.154*W1548/1000</f>
        <v>0</v>
      </c>
      <c r="X1549" s="20">
        <f>1.154*X1548/1000</f>
        <v>0</v>
      </c>
      <c r="Y1549" s="20">
        <f>1.154*Y1548/1000</f>
        <v>0</v>
      </c>
      <c r="Z1549" s="20">
        <f>SUM(AA1549:AD1549)</f>
        <v>0</v>
      </c>
      <c r="AA1549" s="126"/>
      <c r="AB1549" s="24"/>
      <c r="AC1549" s="24"/>
      <c r="AD1549" s="24"/>
      <c r="AE1549" s="20">
        <f t="shared" ref="AE1549" si="3090">1.154*AE1548/1000</f>
        <v>0</v>
      </c>
      <c r="AF1549" s="136">
        <f>1.154*AF1548/1000</f>
        <v>0</v>
      </c>
      <c r="AG1549" s="20">
        <f>1.154*AG1548/1000</f>
        <v>0</v>
      </c>
      <c r="AH1549" s="20">
        <f>1.154*AH1548/1000</f>
        <v>0</v>
      </c>
      <c r="AI1549" s="20">
        <f>1.154*AI1548/1000</f>
        <v>0</v>
      </c>
      <c r="AJ1549" s="19"/>
      <c r="AK1549" s="19" t="e">
        <f>#REF!-U1549</f>
        <v>#REF!</v>
      </c>
      <c r="AL1549" s="19" t="e">
        <f>#REF!-#REF!</f>
        <v>#REF!</v>
      </c>
      <c r="AM1549" s="19" t="e">
        <f>Q1549-#REF!</f>
        <v>#REF!</v>
      </c>
      <c r="AN1549" s="19" t="e">
        <f>R1549-#REF!</f>
        <v>#REF!</v>
      </c>
      <c r="AO1549" s="19" t="e">
        <f>#REF!-#REF!</f>
        <v>#REF!</v>
      </c>
      <c r="AP1549" s="223" t="e">
        <f>IF(AK1549&gt;0,AK1549/#REF!*100,"")</f>
        <v>#REF!</v>
      </c>
      <c r="AQ1549" s="223" t="e">
        <f>IF(AL1549&gt;0,AL1549/#REF!*100,"")</f>
        <v>#REF!</v>
      </c>
      <c r="AR1549" s="223" t="e">
        <f t="shared" si="3084"/>
        <v>#REF!</v>
      </c>
      <c r="AS1549" s="223" t="e">
        <f t="shared" si="3085"/>
        <v>#REF!</v>
      </c>
      <c r="AT1549" s="223" t="e">
        <f>IF(AO1549&gt;0,AO1549/#REF!*100,"")</f>
        <v>#REF!</v>
      </c>
    </row>
    <row r="1550" spans="1:46" ht="18" hidden="1" customHeight="1" outlineLevel="1">
      <c r="A1550" s="2559"/>
      <c r="B1550" s="2560"/>
      <c r="C1550" s="504" t="s">
        <v>304</v>
      </c>
      <c r="D1550" s="32"/>
      <c r="E1550" s="32"/>
      <c r="F1550" s="32"/>
      <c r="G1550" s="144"/>
      <c r="H1550" s="144"/>
      <c r="I1550" s="144"/>
      <c r="J1550" s="144"/>
      <c r="K1550" s="144"/>
      <c r="L1550" s="33"/>
      <c r="M1550" s="126"/>
      <c r="N1550" s="24"/>
      <c r="O1550" s="24"/>
      <c r="P1550" s="24"/>
      <c r="U1550" s="67"/>
      <c r="V1550" s="126"/>
      <c r="W1550" s="24"/>
      <c r="X1550" s="24"/>
      <c r="Y1550" s="24"/>
      <c r="Z1550" s="33"/>
      <c r="AA1550" s="126"/>
      <c r="AB1550" s="24"/>
      <c r="AC1550" s="24"/>
      <c r="AD1550" s="24"/>
      <c r="AE1550" s="67"/>
      <c r="AF1550" s="126"/>
      <c r="AG1550" s="24"/>
      <c r="AH1550" s="24"/>
      <c r="AI1550" s="24"/>
      <c r="AJ1550" s="44"/>
      <c r="AK1550" s="19" t="e">
        <f>#REF!-U1550</f>
        <v>#REF!</v>
      </c>
      <c r="AL1550" s="19" t="e">
        <f>#REF!-#REF!</f>
        <v>#REF!</v>
      </c>
      <c r="AM1550" s="19" t="e">
        <f>Q1550-#REF!</f>
        <v>#REF!</v>
      </c>
      <c r="AN1550" s="19" t="e">
        <f>R1550-#REF!</f>
        <v>#REF!</v>
      </c>
      <c r="AO1550" s="19" t="e">
        <f>#REF!-#REF!</f>
        <v>#REF!</v>
      </c>
      <c r="AP1550" s="223" t="e">
        <f>IF(AK1550&gt;0,AK1550/#REF!*100,"")</f>
        <v>#REF!</v>
      </c>
      <c r="AQ1550" s="223" t="e">
        <f>IF(AL1550&gt;0,AL1550/#REF!*100,"")</f>
        <v>#REF!</v>
      </c>
      <c r="AR1550" s="223" t="e">
        <f t="shared" si="3084"/>
        <v>#REF!</v>
      </c>
      <c r="AS1550" s="223" t="e">
        <f t="shared" si="3085"/>
        <v>#REF!</v>
      </c>
      <c r="AT1550" s="223" t="e">
        <f>IF(AO1550&gt;0,AO1550/#REF!*100,"")</f>
        <v>#REF!</v>
      </c>
    </row>
    <row r="1551" spans="1:46" ht="15" hidden="1" customHeight="1" outlineLevel="1">
      <c r="A1551" s="2559" t="s">
        <v>84</v>
      </c>
      <c r="B1551" s="2560" t="s">
        <v>122</v>
      </c>
      <c r="C1551" s="504" t="s">
        <v>14</v>
      </c>
      <c r="D1551" s="32"/>
      <c r="E1551" s="32"/>
      <c r="F1551" s="32"/>
      <c r="G1551" s="144"/>
      <c r="H1551" s="144"/>
      <c r="I1551" s="144"/>
      <c r="J1551" s="144"/>
      <c r="K1551" s="144"/>
      <c r="L1551" s="20">
        <f>SUM(M1551:P1551)</f>
        <v>0</v>
      </c>
      <c r="M1551" s="126"/>
      <c r="N1551" s="24"/>
      <c r="O1551" s="24"/>
      <c r="P1551" s="24"/>
      <c r="U1551" s="67"/>
      <c r="V1551" s="126"/>
      <c r="W1551" s="24"/>
      <c r="X1551" s="24"/>
      <c r="Y1551" s="24"/>
      <c r="Z1551" s="20">
        <f>SUM(AA1551:AD1551)</f>
        <v>0</v>
      </c>
      <c r="AA1551" s="126"/>
      <c r="AB1551" s="24"/>
      <c r="AC1551" s="24"/>
      <c r="AD1551" s="24"/>
      <c r="AE1551" s="67"/>
      <c r="AF1551" s="126"/>
      <c r="AG1551" s="24"/>
      <c r="AH1551" s="24"/>
      <c r="AI1551" s="24"/>
      <c r="AJ1551" s="44"/>
      <c r="AK1551" s="19" t="e">
        <f>#REF!-U1551</f>
        <v>#REF!</v>
      </c>
      <c r="AL1551" s="19" t="e">
        <f>#REF!-#REF!</f>
        <v>#REF!</v>
      </c>
      <c r="AM1551" s="19" t="e">
        <f>Q1551-#REF!</f>
        <v>#REF!</v>
      </c>
      <c r="AN1551" s="19" t="e">
        <f>R1551-#REF!</f>
        <v>#REF!</v>
      </c>
      <c r="AO1551" s="19" t="e">
        <f>#REF!-#REF!</f>
        <v>#REF!</v>
      </c>
      <c r="AP1551" s="223" t="e">
        <f>IF(AK1551&gt;0,AK1551/#REF!*100,"")</f>
        <v>#REF!</v>
      </c>
      <c r="AQ1551" s="223" t="e">
        <f>IF(AL1551&gt;0,AL1551/#REF!*100,"")</f>
        <v>#REF!</v>
      </c>
      <c r="AR1551" s="223" t="e">
        <f t="shared" si="3084"/>
        <v>#REF!</v>
      </c>
      <c r="AS1551" s="223" t="e">
        <f t="shared" si="3085"/>
        <v>#REF!</v>
      </c>
      <c r="AT1551" s="223" t="e">
        <f>IF(AO1551&gt;0,AO1551/#REF!*100,"")</f>
        <v>#REF!</v>
      </c>
    </row>
    <row r="1552" spans="1:46" ht="18" hidden="1" customHeight="1" outlineLevel="1">
      <c r="A1552" s="2559"/>
      <c r="B1552" s="2560"/>
      <c r="C1552" s="504" t="s">
        <v>277</v>
      </c>
      <c r="D1552" s="32"/>
      <c r="E1552" s="32"/>
      <c r="F1552" s="32"/>
      <c r="G1552" s="144"/>
      <c r="H1552" s="144"/>
      <c r="I1552" s="144"/>
      <c r="J1552" s="144"/>
      <c r="K1552" s="144"/>
      <c r="L1552" s="20">
        <f t="shared" ref="L1552:P1552" si="3091">0.1429*L1551/1000</f>
        <v>0</v>
      </c>
      <c r="M1552" s="136">
        <f t="shared" si="3091"/>
        <v>0</v>
      </c>
      <c r="N1552" s="20">
        <f t="shared" si="3091"/>
        <v>0</v>
      </c>
      <c r="O1552" s="20">
        <f t="shared" si="3091"/>
        <v>0</v>
      </c>
      <c r="P1552" s="20">
        <f t="shared" si="3091"/>
        <v>0</v>
      </c>
      <c r="U1552" s="20">
        <f t="shared" ref="U1552" si="3092">0.12*U1551</f>
        <v>0</v>
      </c>
      <c r="V1552" s="136">
        <f>0.12*V1551</f>
        <v>0</v>
      </c>
      <c r="W1552" s="20">
        <f>0.12*W1551</f>
        <v>0</v>
      </c>
      <c r="X1552" s="20">
        <f>0.12*X1551</f>
        <v>0</v>
      </c>
      <c r="Y1552" s="20">
        <f>0.12*Y1551</f>
        <v>0</v>
      </c>
      <c r="Z1552" s="20">
        <f t="shared" ref="Z1552:AD1552" si="3093">0.1429*Z1551/1000</f>
        <v>0</v>
      </c>
      <c r="AA1552" s="136">
        <f t="shared" si="3093"/>
        <v>0</v>
      </c>
      <c r="AB1552" s="20">
        <f t="shared" si="3093"/>
        <v>0</v>
      </c>
      <c r="AC1552" s="20">
        <f t="shared" si="3093"/>
        <v>0</v>
      </c>
      <c r="AD1552" s="20">
        <f t="shared" si="3093"/>
        <v>0</v>
      </c>
      <c r="AE1552" s="20">
        <f t="shared" ref="AE1552" si="3094">0.12*AE1551</f>
        <v>0</v>
      </c>
      <c r="AF1552" s="136">
        <f>0.12*AF1551</f>
        <v>0</v>
      </c>
      <c r="AG1552" s="20">
        <f>0.12*AG1551</f>
        <v>0</v>
      </c>
      <c r="AH1552" s="20">
        <f>0.12*AH1551</f>
        <v>0</v>
      </c>
      <c r="AI1552" s="20">
        <f>0.12*AI1551</f>
        <v>0</v>
      </c>
      <c r="AJ1552" s="19"/>
      <c r="AK1552" s="19" t="e">
        <f>#REF!-U1552</f>
        <v>#REF!</v>
      </c>
      <c r="AL1552" s="19" t="e">
        <f>#REF!-#REF!</f>
        <v>#REF!</v>
      </c>
      <c r="AM1552" s="19" t="e">
        <f>Q1552-#REF!</f>
        <v>#REF!</v>
      </c>
      <c r="AN1552" s="19" t="e">
        <f>R1552-#REF!</f>
        <v>#REF!</v>
      </c>
      <c r="AO1552" s="19" t="e">
        <f>#REF!-#REF!</f>
        <v>#REF!</v>
      </c>
      <c r="AP1552" s="223" t="e">
        <f>IF(AK1552&gt;0,AK1552/#REF!*100,"")</f>
        <v>#REF!</v>
      </c>
      <c r="AQ1552" s="223" t="e">
        <f>IF(AL1552&gt;0,AL1552/#REF!*100,"")</f>
        <v>#REF!</v>
      </c>
      <c r="AR1552" s="223" t="e">
        <f t="shared" si="3084"/>
        <v>#REF!</v>
      </c>
      <c r="AS1552" s="223" t="e">
        <f t="shared" si="3085"/>
        <v>#REF!</v>
      </c>
      <c r="AT1552" s="223" t="e">
        <f>IF(AO1552&gt;0,AO1552/#REF!*100,"")</f>
        <v>#REF!</v>
      </c>
    </row>
    <row r="1553" spans="1:46" ht="18" hidden="1" customHeight="1" outlineLevel="1">
      <c r="A1553" s="2559"/>
      <c r="B1553" s="2560"/>
      <c r="C1553" s="504" t="s">
        <v>305</v>
      </c>
      <c r="D1553" s="32"/>
      <c r="E1553" s="32"/>
      <c r="F1553" s="32"/>
      <c r="G1553" s="144"/>
      <c r="H1553" s="144"/>
      <c r="I1553" s="144"/>
      <c r="J1553" s="144"/>
      <c r="K1553" s="144"/>
      <c r="L1553" s="20">
        <f>SUM(M1553:P1553)</f>
        <v>0</v>
      </c>
      <c r="M1553" s="126"/>
      <c r="N1553" s="24"/>
      <c r="O1553" s="24"/>
      <c r="P1553" s="24"/>
      <c r="U1553" s="67"/>
      <c r="V1553" s="126"/>
      <c r="W1553" s="24"/>
      <c r="X1553" s="24"/>
      <c r="Y1553" s="24"/>
      <c r="Z1553" s="20">
        <f>SUM(AA1553:AD1553)</f>
        <v>0</v>
      </c>
      <c r="AA1553" s="126"/>
      <c r="AB1553" s="24"/>
      <c r="AC1553" s="24"/>
      <c r="AD1553" s="24"/>
      <c r="AE1553" s="67"/>
      <c r="AF1553" s="126"/>
      <c r="AG1553" s="24"/>
      <c r="AH1553" s="24"/>
      <c r="AI1553" s="24"/>
      <c r="AJ1553" s="44"/>
      <c r="AK1553" s="19" t="e">
        <f>#REF!-U1553</f>
        <v>#REF!</v>
      </c>
      <c r="AL1553" s="19" t="e">
        <f>#REF!-#REF!</f>
        <v>#REF!</v>
      </c>
      <c r="AM1553" s="19" t="e">
        <f>Q1553-#REF!</f>
        <v>#REF!</v>
      </c>
      <c r="AN1553" s="19" t="e">
        <f>R1553-#REF!</f>
        <v>#REF!</v>
      </c>
      <c r="AO1553" s="19" t="e">
        <f>#REF!-#REF!</f>
        <v>#REF!</v>
      </c>
      <c r="AP1553" s="223" t="e">
        <f>IF(AK1553&gt;0,AK1553/#REF!*100,"")</f>
        <v>#REF!</v>
      </c>
      <c r="AQ1553" s="223" t="e">
        <f>IF(AL1553&gt;0,AL1553/#REF!*100,"")</f>
        <v>#REF!</v>
      </c>
      <c r="AR1553" s="223" t="e">
        <f t="shared" si="3084"/>
        <v>#REF!</v>
      </c>
      <c r="AS1553" s="223" t="e">
        <f t="shared" si="3085"/>
        <v>#REF!</v>
      </c>
      <c r="AT1553" s="223" t="e">
        <f>IF(AO1553&gt;0,AO1553/#REF!*100,"")</f>
        <v>#REF!</v>
      </c>
    </row>
    <row r="1554" spans="1:46" ht="18" hidden="1" customHeight="1" outlineLevel="1">
      <c r="A1554" s="2559"/>
      <c r="B1554" s="2560"/>
      <c r="C1554" s="504" t="s">
        <v>274</v>
      </c>
      <c r="D1554" s="32"/>
      <c r="E1554" s="32"/>
      <c r="F1554" s="32"/>
      <c r="G1554" s="144"/>
      <c r="H1554" s="144"/>
      <c r="I1554" s="144"/>
      <c r="J1554" s="144"/>
      <c r="K1554" s="144"/>
      <c r="L1554" s="33"/>
      <c r="M1554" s="126"/>
      <c r="N1554" s="24"/>
      <c r="O1554" s="24"/>
      <c r="P1554" s="24"/>
      <c r="V1554" s="1"/>
      <c r="Z1554" s="33"/>
      <c r="AA1554" s="126"/>
      <c r="AB1554" s="24"/>
      <c r="AC1554" s="24"/>
      <c r="AD1554" s="24"/>
      <c r="AF1554" s="1"/>
    </row>
    <row r="1555" spans="1:46" ht="17.25" hidden="1" customHeight="1" outlineLevel="1">
      <c r="A1555" s="2559" t="s">
        <v>85</v>
      </c>
      <c r="B1555" s="2560" t="s">
        <v>123</v>
      </c>
      <c r="C1555" s="504" t="s">
        <v>272</v>
      </c>
      <c r="D1555" s="32"/>
      <c r="E1555" s="32"/>
      <c r="F1555" s="32"/>
      <c r="G1555" s="144"/>
      <c r="H1555" s="144"/>
      <c r="I1555" s="144"/>
      <c r="J1555" s="144"/>
      <c r="K1555" s="144"/>
      <c r="L1555" s="20">
        <f>SUM(M1555:P1555)</f>
        <v>0</v>
      </c>
      <c r="M1555" s="126"/>
      <c r="N1555" s="24"/>
      <c r="O1555" s="24"/>
      <c r="P1555" s="24"/>
      <c r="U1555" s="102"/>
      <c r="V1555" s="168"/>
      <c r="W1555" s="44"/>
      <c r="X1555" s="44"/>
      <c r="Y1555" s="44"/>
      <c r="Z1555" s="20">
        <f>SUM(AA1555:AD1555)</f>
        <v>0</v>
      </c>
      <c r="AA1555" s="126"/>
      <c r="AB1555" s="24"/>
      <c r="AC1555" s="24"/>
      <c r="AD1555" s="24"/>
      <c r="AE1555" s="102"/>
      <c r="AF1555" s="168"/>
      <c r="AG1555" s="44"/>
      <c r="AH1555" s="44"/>
      <c r="AI1555" s="44"/>
      <c r="AJ1555" s="44"/>
      <c r="AK1555" s="19" t="e">
        <f>#REF!-U1555</f>
        <v>#REF!</v>
      </c>
      <c r="AL1555" s="19" t="e">
        <f>#REF!-#REF!</f>
        <v>#REF!</v>
      </c>
      <c r="AM1555" s="19" t="e">
        <f>Q1555-#REF!</f>
        <v>#REF!</v>
      </c>
      <c r="AN1555" s="19" t="e">
        <f>R1555-#REF!</f>
        <v>#REF!</v>
      </c>
      <c r="AO1555" s="19" t="e">
        <f>#REF!-#REF!</f>
        <v>#REF!</v>
      </c>
      <c r="AP1555" s="223" t="e">
        <f>IF(AK1555&gt;0,AK1555/#REF!*100,"")</f>
        <v>#REF!</v>
      </c>
      <c r="AQ1555" s="223" t="e">
        <f>IF(AL1555&gt;0,AL1555/#REF!*100,"")</f>
        <v>#REF!</v>
      </c>
      <c r="AR1555" s="223" t="e">
        <f t="shared" ref="AR1555:AR1586" si="3095">IF(AM1555&gt;0,AM1555/Q1555*100,"")</f>
        <v>#REF!</v>
      </c>
      <c r="AS1555" s="223" t="e">
        <f t="shared" ref="AS1555:AS1586" si="3096">IF(AN1555&gt;0,AN1555/R1555*100,"")</f>
        <v>#REF!</v>
      </c>
      <c r="AT1555" s="223" t="e">
        <f>IF(AO1555&gt;0,AO1555/#REF!*100,"")</f>
        <v>#REF!</v>
      </c>
    </row>
    <row r="1556" spans="1:46" ht="18" hidden="1" customHeight="1" outlineLevel="1">
      <c r="A1556" s="2559"/>
      <c r="B1556" s="2560"/>
      <c r="C1556" s="504" t="s">
        <v>277</v>
      </c>
      <c r="D1556" s="32"/>
      <c r="E1556" s="32"/>
      <c r="F1556" s="32"/>
      <c r="G1556" s="144"/>
      <c r="H1556" s="144"/>
      <c r="I1556" s="144"/>
      <c r="J1556" s="144"/>
      <c r="K1556" s="144"/>
      <c r="L1556" s="20">
        <f t="shared" ref="L1556:P1556" si="3097">1.154*L1555/1000</f>
        <v>0</v>
      </c>
      <c r="M1556" s="136">
        <f t="shared" si="3097"/>
        <v>0</v>
      </c>
      <c r="N1556" s="20">
        <f t="shared" si="3097"/>
        <v>0</v>
      </c>
      <c r="O1556" s="20">
        <f t="shared" si="3097"/>
        <v>0</v>
      </c>
      <c r="P1556" s="20">
        <f t="shared" si="3097"/>
        <v>0</v>
      </c>
      <c r="U1556" s="67"/>
      <c r="V1556" s="126"/>
      <c r="W1556" s="24"/>
      <c r="X1556" s="24"/>
      <c r="Y1556" s="24"/>
      <c r="Z1556" s="20">
        <f t="shared" ref="Z1556:AD1556" si="3098">1.154*Z1555/1000</f>
        <v>0</v>
      </c>
      <c r="AA1556" s="136">
        <f t="shared" si="3098"/>
        <v>0</v>
      </c>
      <c r="AB1556" s="20">
        <f t="shared" si="3098"/>
        <v>0</v>
      </c>
      <c r="AC1556" s="20">
        <f t="shared" si="3098"/>
        <v>0</v>
      </c>
      <c r="AD1556" s="20">
        <f t="shared" si="3098"/>
        <v>0</v>
      </c>
      <c r="AE1556" s="67"/>
      <c r="AF1556" s="126"/>
      <c r="AG1556" s="24"/>
      <c r="AH1556" s="24"/>
      <c r="AI1556" s="24"/>
      <c r="AJ1556" s="44"/>
      <c r="AK1556" s="19" t="e">
        <f>#REF!-U1556</f>
        <v>#REF!</v>
      </c>
      <c r="AL1556" s="19" t="e">
        <f>#REF!-#REF!</f>
        <v>#REF!</v>
      </c>
      <c r="AM1556" s="19" t="e">
        <f>Q1556-#REF!</f>
        <v>#REF!</v>
      </c>
      <c r="AN1556" s="19" t="e">
        <f>R1556-#REF!</f>
        <v>#REF!</v>
      </c>
      <c r="AO1556" s="19" t="e">
        <f>#REF!-#REF!</f>
        <v>#REF!</v>
      </c>
      <c r="AP1556" s="223" t="e">
        <f>IF(AK1556&gt;0,AK1556/#REF!*100,"")</f>
        <v>#REF!</v>
      </c>
      <c r="AQ1556" s="223" t="e">
        <f>IF(AL1556&gt;0,AL1556/#REF!*100,"")</f>
        <v>#REF!</v>
      </c>
      <c r="AR1556" s="223" t="e">
        <f t="shared" si="3095"/>
        <v>#REF!</v>
      </c>
      <c r="AS1556" s="223" t="e">
        <f t="shared" si="3096"/>
        <v>#REF!</v>
      </c>
      <c r="AT1556" s="223" t="e">
        <f>IF(AO1556&gt;0,AO1556/#REF!*100,"")</f>
        <v>#REF!</v>
      </c>
    </row>
    <row r="1557" spans="1:46" ht="18" hidden="1" customHeight="1" outlineLevel="1">
      <c r="A1557" s="2559"/>
      <c r="B1557" s="2560"/>
      <c r="C1557" s="504" t="s">
        <v>305</v>
      </c>
      <c r="D1557" s="32"/>
      <c r="E1557" s="32"/>
      <c r="F1557" s="32"/>
      <c r="G1557" s="144"/>
      <c r="H1557" s="144"/>
      <c r="I1557" s="144"/>
      <c r="J1557" s="144"/>
      <c r="K1557" s="144"/>
      <c r="L1557" s="20">
        <f t="shared" ref="L1557:L1562" si="3099">SUM(M1557:P1557)</f>
        <v>0</v>
      </c>
      <c r="M1557" s="126"/>
      <c r="N1557" s="24"/>
      <c r="O1557" s="24"/>
      <c r="P1557" s="24"/>
      <c r="U1557" s="67"/>
      <c r="V1557" s="126"/>
      <c r="W1557" s="24"/>
      <c r="X1557" s="24"/>
      <c r="Y1557" s="24"/>
      <c r="Z1557" s="20">
        <f t="shared" ref="Z1557:Z1562" si="3100">SUM(AA1557:AD1557)</f>
        <v>0</v>
      </c>
      <c r="AA1557" s="126"/>
      <c r="AB1557" s="24"/>
      <c r="AC1557" s="24"/>
      <c r="AD1557" s="24"/>
      <c r="AE1557" s="67"/>
      <c r="AF1557" s="126"/>
      <c r="AG1557" s="24"/>
      <c r="AH1557" s="24"/>
      <c r="AI1557" s="24"/>
      <c r="AJ1557" s="44"/>
      <c r="AK1557" s="19" t="e">
        <f>#REF!-U1557</f>
        <v>#REF!</v>
      </c>
      <c r="AL1557" s="19" t="e">
        <f>#REF!-#REF!</f>
        <v>#REF!</v>
      </c>
      <c r="AM1557" s="19" t="e">
        <f>Q1557-#REF!</f>
        <v>#REF!</v>
      </c>
      <c r="AN1557" s="19" t="e">
        <f>R1557-#REF!</f>
        <v>#REF!</v>
      </c>
      <c r="AO1557" s="19" t="e">
        <f>#REF!-#REF!</f>
        <v>#REF!</v>
      </c>
      <c r="AP1557" s="223" t="e">
        <f>IF(AK1557&gt;0,AK1557/#REF!*100,"")</f>
        <v>#REF!</v>
      </c>
      <c r="AQ1557" s="223" t="e">
        <f>IF(AL1557&gt;0,AL1557/#REF!*100,"")</f>
        <v>#REF!</v>
      </c>
      <c r="AR1557" s="223" t="e">
        <f t="shared" si="3095"/>
        <v>#REF!</v>
      </c>
      <c r="AS1557" s="223" t="e">
        <f t="shared" si="3096"/>
        <v>#REF!</v>
      </c>
      <c r="AT1557" s="223" t="e">
        <f>IF(AO1557&gt;0,AO1557/#REF!*100,"")</f>
        <v>#REF!</v>
      </c>
    </row>
    <row r="1558" spans="1:46" ht="17.25" hidden="1" customHeight="1" outlineLevel="1">
      <c r="A1558" s="2559" t="s">
        <v>86</v>
      </c>
      <c r="B1558" s="2560" t="s">
        <v>144</v>
      </c>
      <c r="C1558" s="504" t="s">
        <v>273</v>
      </c>
      <c r="D1558" s="32"/>
      <c r="E1558" s="32"/>
      <c r="F1558" s="32"/>
      <c r="G1558" s="144"/>
      <c r="H1558" s="144"/>
      <c r="I1558" s="144"/>
      <c r="J1558" s="144"/>
      <c r="K1558" s="144"/>
      <c r="L1558" s="20">
        <f t="shared" si="3099"/>
        <v>0</v>
      </c>
      <c r="M1558" s="126"/>
      <c r="N1558" s="24"/>
      <c r="O1558" s="24"/>
      <c r="P1558" s="24"/>
      <c r="U1558" s="67"/>
      <c r="V1558" s="126"/>
      <c r="W1558" s="24"/>
      <c r="X1558" s="24"/>
      <c r="Y1558" s="24"/>
      <c r="Z1558" s="20">
        <f t="shared" si="3100"/>
        <v>0</v>
      </c>
      <c r="AA1558" s="126"/>
      <c r="AB1558" s="24"/>
      <c r="AC1558" s="24"/>
      <c r="AD1558" s="24"/>
      <c r="AE1558" s="67"/>
      <c r="AF1558" s="126"/>
      <c r="AG1558" s="24"/>
      <c r="AH1558" s="24"/>
      <c r="AI1558" s="24"/>
      <c r="AJ1558" s="44"/>
      <c r="AK1558" s="19" t="e">
        <f>#REF!-U1558</f>
        <v>#REF!</v>
      </c>
      <c r="AL1558" s="19" t="e">
        <f>#REF!-#REF!</f>
        <v>#REF!</v>
      </c>
      <c r="AM1558" s="19" t="e">
        <f>Q1558-#REF!</f>
        <v>#REF!</v>
      </c>
      <c r="AN1558" s="19" t="e">
        <f>R1558-#REF!</f>
        <v>#REF!</v>
      </c>
      <c r="AO1558" s="19" t="e">
        <f>#REF!-#REF!</f>
        <v>#REF!</v>
      </c>
      <c r="AP1558" s="223" t="e">
        <f>IF(AK1558&gt;0,AK1558/#REF!*100,"")</f>
        <v>#REF!</v>
      </c>
      <c r="AQ1558" s="223" t="e">
        <f>IF(AL1558&gt;0,AL1558/#REF!*100,"")</f>
        <v>#REF!</v>
      </c>
      <c r="AR1558" s="223" t="e">
        <f t="shared" si="3095"/>
        <v>#REF!</v>
      </c>
      <c r="AS1558" s="223" t="e">
        <f t="shared" si="3096"/>
        <v>#REF!</v>
      </c>
      <c r="AT1558" s="223" t="e">
        <f>IF(AO1558&gt;0,AO1558/#REF!*100,"")</f>
        <v>#REF!</v>
      </c>
    </row>
    <row r="1559" spans="1:46" ht="18" hidden="1" customHeight="1" outlineLevel="1">
      <c r="A1559" s="2559"/>
      <c r="B1559" s="2560"/>
      <c r="C1559" s="504" t="s">
        <v>278</v>
      </c>
      <c r="D1559" s="32"/>
      <c r="E1559" s="32"/>
      <c r="F1559" s="32"/>
      <c r="G1559" s="144"/>
      <c r="H1559" s="144"/>
      <c r="I1559" s="144"/>
      <c r="J1559" s="144"/>
      <c r="K1559" s="144"/>
      <c r="L1559" s="20">
        <f t="shared" si="3099"/>
        <v>0</v>
      </c>
      <c r="M1559" s="126"/>
      <c r="N1559" s="24"/>
      <c r="O1559" s="24"/>
      <c r="P1559" s="24"/>
      <c r="U1559" s="67"/>
      <c r="V1559" s="126"/>
      <c r="W1559" s="24"/>
      <c r="X1559" s="24"/>
      <c r="Y1559" s="24"/>
      <c r="Z1559" s="20">
        <f t="shared" si="3100"/>
        <v>0</v>
      </c>
      <c r="AA1559" s="126"/>
      <c r="AB1559" s="24"/>
      <c r="AC1559" s="24"/>
      <c r="AD1559" s="24"/>
      <c r="AE1559" s="67"/>
      <c r="AF1559" s="126"/>
      <c r="AG1559" s="24"/>
      <c r="AH1559" s="24"/>
      <c r="AI1559" s="24"/>
      <c r="AJ1559" s="44"/>
      <c r="AK1559" s="19" t="e">
        <f>#REF!-U1559</f>
        <v>#REF!</v>
      </c>
      <c r="AL1559" s="19" t="e">
        <f>#REF!-#REF!</f>
        <v>#REF!</v>
      </c>
      <c r="AM1559" s="19" t="e">
        <f>Q1559-#REF!</f>
        <v>#REF!</v>
      </c>
      <c r="AN1559" s="19" t="e">
        <f>R1559-#REF!</f>
        <v>#REF!</v>
      </c>
      <c r="AO1559" s="19" t="e">
        <f>#REF!-#REF!</f>
        <v>#REF!</v>
      </c>
      <c r="AP1559" s="223" t="e">
        <f>IF(AK1559&gt;0,AK1559/#REF!*100,"")</f>
        <v>#REF!</v>
      </c>
      <c r="AQ1559" s="223" t="e">
        <f>IF(AL1559&gt;0,AL1559/#REF!*100,"")</f>
        <v>#REF!</v>
      </c>
      <c r="AR1559" s="223" t="e">
        <f t="shared" si="3095"/>
        <v>#REF!</v>
      </c>
      <c r="AS1559" s="223" t="e">
        <f t="shared" si="3096"/>
        <v>#REF!</v>
      </c>
      <c r="AT1559" s="223" t="e">
        <f>IF(AO1559&gt;0,AO1559/#REF!*100,"")</f>
        <v>#REF!</v>
      </c>
    </row>
    <row r="1560" spans="1:46" ht="18" hidden="1" customHeight="1" outlineLevel="1">
      <c r="A1560" s="2559"/>
      <c r="B1560" s="2560"/>
      <c r="C1560" s="504" t="s">
        <v>156</v>
      </c>
      <c r="D1560" s="32"/>
      <c r="E1560" s="32"/>
      <c r="F1560" s="32"/>
      <c r="G1560" s="144"/>
      <c r="H1560" s="144"/>
      <c r="I1560" s="144"/>
      <c r="J1560" s="144"/>
      <c r="K1560" s="144"/>
      <c r="L1560" s="20">
        <f t="shared" si="3099"/>
        <v>0</v>
      </c>
      <c r="M1560" s="126"/>
      <c r="N1560" s="24"/>
      <c r="O1560" s="24"/>
      <c r="P1560" s="24"/>
      <c r="U1560" s="67"/>
      <c r="V1560" s="126"/>
      <c r="W1560" s="24"/>
      <c r="X1560" s="24"/>
      <c r="Y1560" s="24"/>
      <c r="Z1560" s="20">
        <f t="shared" si="3100"/>
        <v>0</v>
      </c>
      <c r="AA1560" s="126"/>
      <c r="AB1560" s="24"/>
      <c r="AC1560" s="24"/>
      <c r="AD1560" s="24"/>
      <c r="AE1560" s="67"/>
      <c r="AF1560" s="126"/>
      <c r="AG1560" s="24"/>
      <c r="AH1560" s="24"/>
      <c r="AI1560" s="24"/>
      <c r="AJ1560" s="44"/>
      <c r="AK1560" s="19" t="e">
        <f>#REF!-U1560</f>
        <v>#REF!</v>
      </c>
      <c r="AL1560" s="19" t="e">
        <f>#REF!-#REF!</f>
        <v>#REF!</v>
      </c>
      <c r="AM1560" s="19" t="e">
        <f>Q1560-#REF!</f>
        <v>#REF!</v>
      </c>
      <c r="AN1560" s="19" t="e">
        <f>R1560-#REF!</f>
        <v>#REF!</v>
      </c>
      <c r="AO1560" s="19" t="e">
        <f>#REF!-#REF!</f>
        <v>#REF!</v>
      </c>
      <c r="AP1560" s="223" t="e">
        <f>IF(AK1560&gt;0,AK1560/#REF!*100,"")</f>
        <v>#REF!</v>
      </c>
      <c r="AQ1560" s="223" t="e">
        <f>IF(AL1560&gt;0,AL1560/#REF!*100,"")</f>
        <v>#REF!</v>
      </c>
      <c r="AR1560" s="223" t="e">
        <f t="shared" si="3095"/>
        <v>#REF!</v>
      </c>
      <c r="AS1560" s="223" t="e">
        <f t="shared" si="3096"/>
        <v>#REF!</v>
      </c>
      <c r="AT1560" s="223" t="e">
        <f>IF(AO1560&gt;0,AO1560/#REF!*100,"")</f>
        <v>#REF!</v>
      </c>
    </row>
    <row r="1561" spans="1:46" ht="18" hidden="1" customHeight="1" outlineLevel="1">
      <c r="A1561" s="2559"/>
      <c r="B1561" s="2560"/>
      <c r="C1561" s="504" t="s">
        <v>277</v>
      </c>
      <c r="D1561" s="32"/>
      <c r="E1561" s="32"/>
      <c r="F1561" s="32"/>
      <c r="G1561" s="144"/>
      <c r="H1561" s="144"/>
      <c r="I1561" s="144"/>
      <c r="J1561" s="144"/>
      <c r="K1561" s="144"/>
      <c r="L1561" s="20">
        <f t="shared" si="3099"/>
        <v>0</v>
      </c>
      <c r="M1561" s="126"/>
      <c r="N1561" s="24"/>
      <c r="O1561" s="24"/>
      <c r="P1561" s="24"/>
      <c r="U1561" s="237"/>
      <c r="V1561" s="143"/>
      <c r="W1561" s="26"/>
      <c r="X1561" s="26"/>
      <c r="Y1561" s="26"/>
      <c r="Z1561" s="20">
        <f t="shared" si="3100"/>
        <v>0</v>
      </c>
      <c r="AA1561" s="126"/>
      <c r="AB1561" s="24"/>
      <c r="AC1561" s="24"/>
      <c r="AD1561" s="24"/>
      <c r="AE1561" s="237"/>
      <c r="AF1561" s="143"/>
      <c r="AG1561" s="26"/>
      <c r="AH1561" s="26"/>
      <c r="AI1561" s="26"/>
      <c r="AJ1561" s="2128"/>
      <c r="AK1561" s="19" t="e">
        <f>#REF!-U1561</f>
        <v>#REF!</v>
      </c>
      <c r="AL1561" s="19" t="e">
        <f>#REF!-#REF!</f>
        <v>#REF!</v>
      </c>
      <c r="AM1561" s="19" t="e">
        <f>Q1561-#REF!</f>
        <v>#REF!</v>
      </c>
      <c r="AN1561" s="19" t="e">
        <f>R1561-#REF!</f>
        <v>#REF!</v>
      </c>
      <c r="AO1561" s="19" t="e">
        <f>#REF!-#REF!</f>
        <v>#REF!</v>
      </c>
      <c r="AP1561" s="223" t="e">
        <f>IF(AK1561&gt;0,AK1561/#REF!*100,"")</f>
        <v>#REF!</v>
      </c>
      <c r="AQ1561" s="223" t="e">
        <f>IF(AL1561&gt;0,AL1561/#REF!*100,"")</f>
        <v>#REF!</v>
      </c>
      <c r="AR1561" s="223" t="e">
        <f t="shared" si="3095"/>
        <v>#REF!</v>
      </c>
      <c r="AS1561" s="223" t="e">
        <f t="shared" si="3096"/>
        <v>#REF!</v>
      </c>
      <c r="AT1561" s="223" t="e">
        <f>IF(AO1561&gt;0,AO1561/#REF!*100,"")</f>
        <v>#REF!</v>
      </c>
    </row>
    <row r="1562" spans="1:46" ht="18" hidden="1" customHeight="1" outlineLevel="1">
      <c r="A1562" s="2559"/>
      <c r="B1562" s="2560"/>
      <c r="C1562" s="504" t="s">
        <v>305</v>
      </c>
      <c r="D1562" s="32"/>
      <c r="E1562" s="32"/>
      <c r="F1562" s="32"/>
      <c r="G1562" s="144"/>
      <c r="H1562" s="144"/>
      <c r="I1562" s="144"/>
      <c r="J1562" s="144"/>
      <c r="K1562" s="144"/>
      <c r="L1562" s="20">
        <f t="shared" si="3099"/>
        <v>0</v>
      </c>
      <c r="M1562" s="126"/>
      <c r="N1562" s="24"/>
      <c r="O1562" s="24"/>
      <c r="P1562" s="24"/>
      <c r="U1562" s="237"/>
      <c r="V1562" s="143"/>
      <c r="W1562" s="26"/>
      <c r="X1562" s="26"/>
      <c r="Y1562" s="26"/>
      <c r="Z1562" s="20">
        <f t="shared" si="3100"/>
        <v>0</v>
      </c>
      <c r="AA1562" s="126"/>
      <c r="AB1562" s="24"/>
      <c r="AC1562" s="24"/>
      <c r="AD1562" s="24"/>
      <c r="AE1562" s="237"/>
      <c r="AF1562" s="143"/>
      <c r="AG1562" s="26"/>
      <c r="AH1562" s="26"/>
      <c r="AI1562" s="26"/>
      <c r="AJ1562" s="2128"/>
      <c r="AK1562" s="19" t="e">
        <f>#REF!-U1562</f>
        <v>#REF!</v>
      </c>
      <c r="AL1562" s="19" t="e">
        <f>#REF!-#REF!</f>
        <v>#REF!</v>
      </c>
      <c r="AM1562" s="19" t="e">
        <f>Q1562-#REF!</f>
        <v>#REF!</v>
      </c>
      <c r="AN1562" s="19" t="e">
        <f>R1562-#REF!</f>
        <v>#REF!</v>
      </c>
      <c r="AO1562" s="19" t="e">
        <f>#REF!-#REF!</f>
        <v>#REF!</v>
      </c>
      <c r="AP1562" s="223" t="e">
        <f>IF(AK1562&gt;0,AK1562/#REF!*100,"")</f>
        <v>#REF!</v>
      </c>
      <c r="AQ1562" s="223" t="e">
        <f>IF(AL1562&gt;0,AL1562/#REF!*100,"")</f>
        <v>#REF!</v>
      </c>
      <c r="AR1562" s="223" t="e">
        <f t="shared" si="3095"/>
        <v>#REF!</v>
      </c>
      <c r="AS1562" s="223" t="e">
        <f t="shared" si="3096"/>
        <v>#REF!</v>
      </c>
      <c r="AT1562" s="223" t="e">
        <f>IF(AO1562&gt;0,AO1562/#REF!*100,"")</f>
        <v>#REF!</v>
      </c>
    </row>
    <row r="1563" spans="1:46" ht="15" hidden="1" customHeight="1" outlineLevel="1">
      <c r="A1563" s="2565" t="s">
        <v>101</v>
      </c>
      <c r="B1563" s="2573" t="s">
        <v>100</v>
      </c>
      <c r="C1563" s="504" t="s">
        <v>305</v>
      </c>
      <c r="D1563" s="31"/>
      <c r="E1563" s="31"/>
      <c r="F1563" s="31"/>
      <c r="G1563" s="145"/>
      <c r="H1563" s="145"/>
      <c r="I1563" s="145"/>
      <c r="J1563" s="145"/>
      <c r="K1563" s="145"/>
      <c r="L1563" s="20">
        <f t="shared" ref="L1563:P1563" si="3101">L1566+L1568+L1572</f>
        <v>0</v>
      </c>
      <c r="M1563" s="136">
        <f t="shared" si="3101"/>
        <v>0</v>
      </c>
      <c r="N1563" s="20">
        <f t="shared" si="3101"/>
        <v>0</v>
      </c>
      <c r="O1563" s="20">
        <f t="shared" si="3101"/>
        <v>0</v>
      </c>
      <c r="P1563" s="20">
        <f t="shared" si="3101"/>
        <v>0</v>
      </c>
      <c r="U1563" s="237"/>
      <c r="V1563" s="143"/>
      <c r="W1563" s="26"/>
      <c r="X1563" s="26"/>
      <c r="Y1563" s="26"/>
      <c r="Z1563" s="20">
        <f t="shared" ref="Z1563:AD1563" si="3102">Z1566+Z1568+Z1572</f>
        <v>0</v>
      </c>
      <c r="AA1563" s="136">
        <f t="shared" si="3102"/>
        <v>0</v>
      </c>
      <c r="AB1563" s="20">
        <f t="shared" si="3102"/>
        <v>0</v>
      </c>
      <c r="AC1563" s="20">
        <f t="shared" si="3102"/>
        <v>0</v>
      </c>
      <c r="AD1563" s="20">
        <f t="shared" si="3102"/>
        <v>0</v>
      </c>
      <c r="AE1563" s="237"/>
      <c r="AF1563" s="143"/>
      <c r="AG1563" s="26"/>
      <c r="AH1563" s="26"/>
      <c r="AI1563" s="26"/>
      <c r="AJ1563" s="2128"/>
      <c r="AK1563" s="19" t="e">
        <f>#REF!-U1563</f>
        <v>#REF!</v>
      </c>
      <c r="AL1563" s="19" t="e">
        <f>#REF!-#REF!</f>
        <v>#REF!</v>
      </c>
      <c r="AM1563" s="19" t="e">
        <f>Q1563-#REF!</f>
        <v>#REF!</v>
      </c>
      <c r="AN1563" s="19" t="e">
        <f>R1563-#REF!</f>
        <v>#REF!</v>
      </c>
      <c r="AO1563" s="19" t="e">
        <f>#REF!-#REF!</f>
        <v>#REF!</v>
      </c>
      <c r="AP1563" s="223" t="e">
        <f>IF(AK1563&gt;0,AK1563/#REF!*100,"")</f>
        <v>#REF!</v>
      </c>
      <c r="AQ1563" s="223" t="e">
        <f>IF(AL1563&gt;0,AL1563/#REF!*100,"")</f>
        <v>#REF!</v>
      </c>
      <c r="AR1563" s="223" t="e">
        <f t="shared" si="3095"/>
        <v>#REF!</v>
      </c>
      <c r="AS1563" s="223" t="e">
        <f t="shared" si="3096"/>
        <v>#REF!</v>
      </c>
      <c r="AT1563" s="223" t="e">
        <f>IF(AO1563&gt;0,AO1563/#REF!*100,"")</f>
        <v>#REF!</v>
      </c>
    </row>
    <row r="1564" spans="1:46" ht="18" hidden="1" customHeight="1" outlineLevel="1">
      <c r="A1564" s="2566"/>
      <c r="B1564" s="2575"/>
      <c r="C1564" s="504" t="s">
        <v>273</v>
      </c>
      <c r="D1564" s="31"/>
      <c r="E1564" s="31"/>
      <c r="F1564" s="31"/>
      <c r="G1564" s="145"/>
      <c r="H1564" s="145"/>
      <c r="I1564" s="145"/>
      <c r="J1564" s="145"/>
      <c r="K1564" s="145"/>
      <c r="L1564" s="20">
        <f t="shared" ref="L1564:L1572" si="3103">SUM(M1564:P1564)</f>
        <v>0</v>
      </c>
      <c r="M1564" s="126"/>
      <c r="N1564" s="24"/>
      <c r="O1564" s="24"/>
      <c r="P1564" s="24"/>
      <c r="U1564" s="237"/>
      <c r="V1564" s="143"/>
      <c r="W1564" s="26"/>
      <c r="X1564" s="26"/>
      <c r="Y1564" s="26"/>
      <c r="Z1564" s="20">
        <f t="shared" ref="Z1564:Z1572" si="3104">SUM(AA1564:AD1564)</f>
        <v>0</v>
      </c>
      <c r="AA1564" s="126"/>
      <c r="AB1564" s="24"/>
      <c r="AC1564" s="24"/>
      <c r="AD1564" s="24"/>
      <c r="AE1564" s="237"/>
      <c r="AF1564" s="143"/>
      <c r="AG1564" s="26"/>
      <c r="AH1564" s="26"/>
      <c r="AI1564" s="26"/>
      <c r="AJ1564" s="2128"/>
      <c r="AK1564" s="19" t="e">
        <f>#REF!-U1564</f>
        <v>#REF!</v>
      </c>
      <c r="AL1564" s="19" t="e">
        <f>#REF!-#REF!</f>
        <v>#REF!</v>
      </c>
      <c r="AM1564" s="19" t="e">
        <f>Q1564-#REF!</f>
        <v>#REF!</v>
      </c>
      <c r="AN1564" s="19" t="e">
        <f>R1564-#REF!</f>
        <v>#REF!</v>
      </c>
      <c r="AO1564" s="19" t="e">
        <f>#REF!-#REF!</f>
        <v>#REF!</v>
      </c>
      <c r="AP1564" s="223" t="e">
        <f>IF(AK1564&gt;0,AK1564/#REF!*100,"")</f>
        <v>#REF!</v>
      </c>
      <c r="AQ1564" s="223" t="e">
        <f>IF(AL1564&gt;0,AL1564/#REF!*100,"")</f>
        <v>#REF!</v>
      </c>
      <c r="AR1564" s="223" t="e">
        <f t="shared" si="3095"/>
        <v>#REF!</v>
      </c>
      <c r="AS1564" s="223" t="e">
        <f t="shared" si="3096"/>
        <v>#REF!</v>
      </c>
      <c r="AT1564" s="223" t="e">
        <f>IF(AO1564&gt;0,AO1564/#REF!*100,"")</f>
        <v>#REF!</v>
      </c>
    </row>
    <row r="1565" spans="1:46" ht="18" hidden="1" customHeight="1" outlineLevel="1">
      <c r="A1565" s="2558" t="s">
        <v>102</v>
      </c>
      <c r="B1565" s="2569" t="s">
        <v>4</v>
      </c>
      <c r="C1565" s="504" t="s">
        <v>273</v>
      </c>
      <c r="D1565" s="32"/>
      <c r="E1565" s="32"/>
      <c r="F1565" s="32"/>
      <c r="G1565" s="144"/>
      <c r="H1565" s="144"/>
      <c r="I1565" s="144"/>
      <c r="J1565" s="144"/>
      <c r="K1565" s="144"/>
      <c r="L1565" s="20">
        <f t="shared" si="3103"/>
        <v>0</v>
      </c>
      <c r="M1565" s="126"/>
      <c r="N1565" s="24"/>
      <c r="O1565" s="24"/>
      <c r="P1565" s="24"/>
      <c r="U1565" s="237"/>
      <c r="V1565" s="143"/>
      <c r="W1565" s="26"/>
      <c r="X1565" s="26"/>
      <c r="Y1565" s="26"/>
      <c r="Z1565" s="20">
        <f t="shared" si="3104"/>
        <v>0</v>
      </c>
      <c r="AA1565" s="126"/>
      <c r="AB1565" s="24"/>
      <c r="AC1565" s="24"/>
      <c r="AD1565" s="24"/>
      <c r="AE1565" s="237"/>
      <c r="AF1565" s="143"/>
      <c r="AG1565" s="26"/>
      <c r="AH1565" s="26"/>
      <c r="AI1565" s="26"/>
      <c r="AJ1565" s="2128"/>
      <c r="AK1565" s="19" t="e">
        <f>#REF!-U1565</f>
        <v>#REF!</v>
      </c>
      <c r="AL1565" s="19" t="e">
        <f>#REF!-#REF!</f>
        <v>#REF!</v>
      </c>
      <c r="AM1565" s="19" t="e">
        <f>Q1565-#REF!</f>
        <v>#REF!</v>
      </c>
      <c r="AN1565" s="19" t="e">
        <f>R1565-#REF!</f>
        <v>#REF!</v>
      </c>
      <c r="AO1565" s="19" t="e">
        <f>#REF!-#REF!</f>
        <v>#REF!</v>
      </c>
      <c r="AP1565" s="223" t="e">
        <f>IF(AK1565&gt;0,AK1565/#REF!*100,"")</f>
        <v>#REF!</v>
      </c>
      <c r="AQ1565" s="223" t="e">
        <f>IF(AL1565&gt;0,AL1565/#REF!*100,"")</f>
        <v>#REF!</v>
      </c>
      <c r="AR1565" s="223" t="e">
        <f t="shared" si="3095"/>
        <v>#REF!</v>
      </c>
      <c r="AS1565" s="223" t="e">
        <f t="shared" si="3096"/>
        <v>#REF!</v>
      </c>
      <c r="AT1565" s="223" t="e">
        <f>IF(AO1565&gt;0,AO1565/#REF!*100,"")</f>
        <v>#REF!</v>
      </c>
    </row>
    <row r="1566" spans="1:46" ht="18" hidden="1" customHeight="1" outlineLevel="1">
      <c r="A1566" s="2559"/>
      <c r="B1566" s="2571"/>
      <c r="C1566" s="504" t="s">
        <v>305</v>
      </c>
      <c r="D1566" s="32"/>
      <c r="E1566" s="32"/>
      <c r="F1566" s="32"/>
      <c r="G1566" s="144"/>
      <c r="H1566" s="144"/>
      <c r="I1566" s="144"/>
      <c r="J1566" s="144"/>
      <c r="K1566" s="144"/>
      <c r="L1566" s="20">
        <f t="shared" si="3103"/>
        <v>0</v>
      </c>
      <c r="M1566" s="126"/>
      <c r="N1566" s="24"/>
      <c r="O1566" s="24"/>
      <c r="P1566" s="24"/>
      <c r="U1566" s="237"/>
      <c r="V1566" s="143"/>
      <c r="W1566" s="26"/>
      <c r="X1566" s="26"/>
      <c r="Y1566" s="26"/>
      <c r="Z1566" s="20">
        <f t="shared" si="3104"/>
        <v>0</v>
      </c>
      <c r="AA1566" s="126"/>
      <c r="AB1566" s="24"/>
      <c r="AC1566" s="24"/>
      <c r="AD1566" s="24"/>
      <c r="AE1566" s="237"/>
      <c r="AF1566" s="143"/>
      <c r="AG1566" s="26"/>
      <c r="AH1566" s="26"/>
      <c r="AI1566" s="26"/>
      <c r="AJ1566" s="2128"/>
      <c r="AK1566" s="19" t="e">
        <f>#REF!-U1566</f>
        <v>#REF!</v>
      </c>
      <c r="AL1566" s="19" t="e">
        <f>#REF!-#REF!</f>
        <v>#REF!</v>
      </c>
      <c r="AM1566" s="19" t="e">
        <f>Q1566-#REF!</f>
        <v>#REF!</v>
      </c>
      <c r="AN1566" s="19" t="e">
        <f>R1566-#REF!</f>
        <v>#REF!</v>
      </c>
      <c r="AO1566" s="19" t="e">
        <f>#REF!-#REF!</f>
        <v>#REF!</v>
      </c>
      <c r="AP1566" s="223" t="e">
        <f>IF(AK1566&gt;0,AK1566/#REF!*100,"")</f>
        <v>#REF!</v>
      </c>
      <c r="AQ1566" s="223" t="e">
        <f>IF(AL1566&gt;0,AL1566/#REF!*100,"")</f>
        <v>#REF!</v>
      </c>
      <c r="AR1566" s="223" t="e">
        <f t="shared" si="3095"/>
        <v>#REF!</v>
      </c>
      <c r="AS1566" s="223" t="e">
        <f t="shared" si="3096"/>
        <v>#REF!</v>
      </c>
      <c r="AT1566" s="223" t="e">
        <f>IF(AO1566&gt;0,AO1566/#REF!*100,"")</f>
        <v>#REF!</v>
      </c>
    </row>
    <row r="1567" spans="1:46" ht="18" hidden="1" customHeight="1" outlineLevel="1">
      <c r="A1567" s="2559" t="s">
        <v>103</v>
      </c>
      <c r="B1567" s="2569" t="s">
        <v>5</v>
      </c>
      <c r="C1567" s="504" t="s">
        <v>273</v>
      </c>
      <c r="D1567" s="32"/>
      <c r="E1567" s="32"/>
      <c r="F1567" s="32"/>
      <c r="G1567" s="144"/>
      <c r="H1567" s="144"/>
      <c r="I1567" s="144"/>
      <c r="J1567" s="144"/>
      <c r="K1567" s="144"/>
      <c r="L1567" s="20">
        <f t="shared" si="3103"/>
        <v>0</v>
      </c>
      <c r="M1567" s="126"/>
      <c r="N1567" s="24"/>
      <c r="O1567" s="24"/>
      <c r="P1567" s="24"/>
      <c r="U1567" s="237"/>
      <c r="V1567" s="143"/>
      <c r="W1567" s="26"/>
      <c r="X1567" s="26"/>
      <c r="Y1567" s="26"/>
      <c r="Z1567" s="20">
        <f t="shared" si="3104"/>
        <v>0</v>
      </c>
      <c r="AA1567" s="126"/>
      <c r="AB1567" s="24"/>
      <c r="AC1567" s="24"/>
      <c r="AD1567" s="24"/>
      <c r="AE1567" s="237"/>
      <c r="AF1567" s="143"/>
      <c r="AG1567" s="26"/>
      <c r="AH1567" s="26"/>
      <c r="AI1567" s="26"/>
      <c r="AJ1567" s="2128"/>
      <c r="AK1567" s="19" t="e">
        <f>#REF!-U1567</f>
        <v>#REF!</v>
      </c>
      <c r="AL1567" s="19" t="e">
        <f>#REF!-#REF!</f>
        <v>#REF!</v>
      </c>
      <c r="AM1567" s="19" t="e">
        <f>Q1567-#REF!</f>
        <v>#REF!</v>
      </c>
      <c r="AN1567" s="19" t="e">
        <f>R1567-#REF!</f>
        <v>#REF!</v>
      </c>
      <c r="AO1567" s="19" t="e">
        <f>#REF!-#REF!</f>
        <v>#REF!</v>
      </c>
      <c r="AP1567" s="223" t="e">
        <f>IF(AK1567&gt;0,AK1567/#REF!*100,"")</f>
        <v>#REF!</v>
      </c>
      <c r="AQ1567" s="223" t="e">
        <f>IF(AL1567&gt;0,AL1567/#REF!*100,"")</f>
        <v>#REF!</v>
      </c>
      <c r="AR1567" s="223" t="e">
        <f t="shared" si="3095"/>
        <v>#REF!</v>
      </c>
      <c r="AS1567" s="223" t="e">
        <f t="shared" si="3096"/>
        <v>#REF!</v>
      </c>
      <c r="AT1567" s="223" t="e">
        <f>IF(AO1567&gt;0,AO1567/#REF!*100,"")</f>
        <v>#REF!</v>
      </c>
    </row>
    <row r="1568" spans="1:46" ht="18" hidden="1" customHeight="1" outlineLevel="1">
      <c r="A1568" s="2559"/>
      <c r="B1568" s="2571"/>
      <c r="C1568" s="504" t="s">
        <v>305</v>
      </c>
      <c r="D1568" s="32"/>
      <c r="E1568" s="32"/>
      <c r="F1568" s="32"/>
      <c r="G1568" s="144"/>
      <c r="H1568" s="144"/>
      <c r="I1568" s="144"/>
      <c r="J1568" s="144"/>
      <c r="K1568" s="144"/>
      <c r="L1568" s="20">
        <f t="shared" si="3103"/>
        <v>0</v>
      </c>
      <c r="M1568" s="126"/>
      <c r="N1568" s="24"/>
      <c r="O1568" s="24"/>
      <c r="P1568" s="24"/>
      <c r="U1568" s="28">
        <f t="shared" ref="U1568" si="3105">IF(U1555&gt;0,U1566/U$8*100,)</f>
        <v>0</v>
      </c>
      <c r="V1568" s="28">
        <f>IF(V1555&gt;0,V1566/V$8*100,)</f>
        <v>0</v>
      </c>
      <c r="W1568" s="28">
        <f>IF(W1555&gt;0,W1566/W$8*100,)</f>
        <v>0</v>
      </c>
      <c r="X1568" s="28">
        <f>IF(X1555&gt;0,X1566/X$11*100,)</f>
        <v>0</v>
      </c>
      <c r="Y1568" s="28">
        <f>IF(Y1555&gt;0,Y1566/Y$8*100,)</f>
        <v>0</v>
      </c>
      <c r="Z1568" s="20">
        <f t="shared" si="3104"/>
        <v>0</v>
      </c>
      <c r="AA1568" s="126"/>
      <c r="AB1568" s="24"/>
      <c r="AC1568" s="24"/>
      <c r="AD1568" s="24"/>
      <c r="AE1568" s="28">
        <f t="shared" ref="AE1568" si="3106">IF(AE1555&gt;0,AE1566/AE$8*100,)</f>
        <v>0</v>
      </c>
      <c r="AF1568" s="28">
        <f>IF(AF1555&gt;0,AF1566/AF$8*100,)</f>
        <v>0</v>
      </c>
      <c r="AG1568" s="28">
        <f>IF(AG1555&gt;0,AG1566/AG$8*100,)</f>
        <v>0</v>
      </c>
      <c r="AH1568" s="28">
        <f>IF(AH1555&gt;0,AH1566/AH$11*100,)</f>
        <v>0</v>
      </c>
      <c r="AI1568" s="28">
        <f>IF(AI1555&gt;0,AI1566/AI$8*100,)</f>
        <v>0</v>
      </c>
      <c r="AJ1568" s="2137"/>
      <c r="AK1568" s="19" t="e">
        <f>#REF!-U1568</f>
        <v>#REF!</v>
      </c>
      <c r="AL1568" s="19" t="e">
        <f>#REF!-#REF!</f>
        <v>#REF!</v>
      </c>
      <c r="AM1568" s="19" t="e">
        <f>Q1568-#REF!</f>
        <v>#REF!</v>
      </c>
      <c r="AN1568" s="19" t="e">
        <f>R1568-#REF!</f>
        <v>#REF!</v>
      </c>
      <c r="AO1568" s="19" t="e">
        <f>#REF!-#REF!</f>
        <v>#REF!</v>
      </c>
      <c r="AP1568" s="223" t="e">
        <f>IF(AK1568&gt;0,AK1568/#REF!*100,"")</f>
        <v>#REF!</v>
      </c>
      <c r="AQ1568" s="223" t="e">
        <f>IF(AL1568&gt;0,AL1568/#REF!*100,"")</f>
        <v>#REF!</v>
      </c>
      <c r="AR1568" s="223" t="e">
        <f t="shared" si="3095"/>
        <v>#REF!</v>
      </c>
      <c r="AS1568" s="223" t="e">
        <f t="shared" si="3096"/>
        <v>#REF!</v>
      </c>
      <c r="AT1568" s="223" t="e">
        <f>IF(AO1568&gt;0,AO1568/#REF!*100,"")</f>
        <v>#REF!</v>
      </c>
    </row>
    <row r="1569" spans="1:46" ht="18" hidden="1" customHeight="1" outlineLevel="1">
      <c r="A1569" s="2565" t="s">
        <v>105</v>
      </c>
      <c r="B1569" s="2569" t="s">
        <v>104</v>
      </c>
      <c r="C1569" s="504" t="s">
        <v>273</v>
      </c>
      <c r="D1569" s="32"/>
      <c r="E1569" s="32"/>
      <c r="F1569" s="32"/>
      <c r="G1569" s="144"/>
      <c r="H1569" s="144"/>
      <c r="I1569" s="144"/>
      <c r="J1569" s="144"/>
      <c r="K1569" s="144"/>
      <c r="L1569" s="20">
        <f t="shared" si="3103"/>
        <v>0</v>
      </c>
      <c r="M1569" s="126"/>
      <c r="N1569" s="24"/>
      <c r="O1569" s="24"/>
      <c r="P1569" s="24"/>
      <c r="U1569" s="28">
        <f t="shared" ref="U1569" si="3107">IF(U1560&gt;0,U1566/U$13*100,)</f>
        <v>0</v>
      </c>
      <c r="V1569" s="28">
        <f>IF(V1560&gt;0,V1566/V$13*100,)</f>
        <v>0</v>
      </c>
      <c r="W1569" s="28">
        <f>IF(W1560&gt;0,W1566/W$13*100,)</f>
        <v>0</v>
      </c>
      <c r="X1569" s="28">
        <f>IF(X1560&gt;0,X1566/X$13*100,)</f>
        <v>0</v>
      </c>
      <c r="Y1569" s="28">
        <f>IF(Y1560&gt;0,Y1566/Y$13*100,)</f>
        <v>0</v>
      </c>
      <c r="Z1569" s="20">
        <f t="shared" si="3104"/>
        <v>0</v>
      </c>
      <c r="AA1569" s="126"/>
      <c r="AB1569" s="24"/>
      <c r="AC1569" s="24"/>
      <c r="AD1569" s="24"/>
      <c r="AE1569" s="28">
        <f t="shared" ref="AE1569" si="3108">IF(AE1560&gt;0,AE1566/AE$13*100,)</f>
        <v>0</v>
      </c>
      <c r="AF1569" s="28">
        <f>IF(AF1560&gt;0,AF1566/AF$13*100,)</f>
        <v>0</v>
      </c>
      <c r="AG1569" s="28">
        <f>IF(AG1560&gt;0,AG1566/AG$13*100,)</f>
        <v>0</v>
      </c>
      <c r="AH1569" s="28">
        <f>IF(AH1560&gt;0,AH1566/AH$13*100,)</f>
        <v>0</v>
      </c>
      <c r="AI1569" s="28">
        <f>IF(AI1560&gt;0,AI1566/AI$13*100,)</f>
        <v>0</v>
      </c>
      <c r="AJ1569" s="2137"/>
      <c r="AK1569" s="19" t="e">
        <f>#REF!-U1569</f>
        <v>#REF!</v>
      </c>
      <c r="AL1569" s="19" t="e">
        <f>#REF!-#REF!</f>
        <v>#REF!</v>
      </c>
      <c r="AM1569" s="19" t="e">
        <f>Q1569-#REF!</f>
        <v>#REF!</v>
      </c>
      <c r="AN1569" s="19" t="e">
        <f>R1569-#REF!</f>
        <v>#REF!</v>
      </c>
      <c r="AO1569" s="19" t="e">
        <f>#REF!-#REF!</f>
        <v>#REF!</v>
      </c>
      <c r="AP1569" s="223" t="e">
        <f>IF(AK1569&gt;0,AK1569/#REF!*100,"")</f>
        <v>#REF!</v>
      </c>
      <c r="AQ1569" s="223" t="e">
        <f>IF(AL1569&gt;0,AL1569/#REF!*100,"")</f>
        <v>#REF!</v>
      </c>
      <c r="AR1569" s="223" t="e">
        <f t="shared" si="3095"/>
        <v>#REF!</v>
      </c>
      <c r="AS1569" s="223" t="e">
        <f t="shared" si="3096"/>
        <v>#REF!</v>
      </c>
      <c r="AT1569" s="223" t="e">
        <f>IF(AO1569&gt;0,AO1569/#REF!*100,"")</f>
        <v>#REF!</v>
      </c>
    </row>
    <row r="1570" spans="1:46" ht="18" hidden="1" customHeight="1" outlineLevel="1">
      <c r="A1570" s="2572"/>
      <c r="B1570" s="2570"/>
      <c r="C1570" s="504" t="s">
        <v>278</v>
      </c>
      <c r="D1570" s="32"/>
      <c r="E1570" s="32"/>
      <c r="F1570" s="32"/>
      <c r="G1570" s="144"/>
      <c r="H1570" s="144"/>
      <c r="I1570" s="144"/>
      <c r="J1570" s="144"/>
      <c r="K1570" s="144"/>
      <c r="L1570" s="20">
        <f t="shared" si="3103"/>
        <v>0</v>
      </c>
      <c r="M1570" s="126"/>
      <c r="N1570" s="24"/>
      <c r="O1570" s="24"/>
      <c r="P1570" s="24"/>
      <c r="U1570" s="67"/>
      <c r="V1570" s="126"/>
      <c r="W1570" s="24"/>
      <c r="X1570" s="24"/>
      <c r="Y1570" s="24"/>
      <c r="Z1570" s="20">
        <f t="shared" si="3104"/>
        <v>0</v>
      </c>
      <c r="AA1570" s="126"/>
      <c r="AB1570" s="24"/>
      <c r="AC1570" s="24"/>
      <c r="AD1570" s="24"/>
      <c r="AE1570" s="67"/>
      <c r="AF1570" s="126"/>
      <c r="AG1570" s="24"/>
      <c r="AH1570" s="24"/>
      <c r="AI1570" s="24"/>
      <c r="AJ1570" s="44"/>
      <c r="AK1570" s="19" t="e">
        <f>#REF!-U1570</f>
        <v>#REF!</v>
      </c>
      <c r="AL1570" s="19" t="e">
        <f>#REF!-#REF!</f>
        <v>#REF!</v>
      </c>
      <c r="AM1570" s="19" t="e">
        <f>Q1570-#REF!</f>
        <v>#REF!</v>
      </c>
      <c r="AN1570" s="19" t="e">
        <f>R1570-#REF!</f>
        <v>#REF!</v>
      </c>
      <c r="AO1570" s="19" t="e">
        <f>#REF!-#REF!</f>
        <v>#REF!</v>
      </c>
      <c r="AP1570" s="223" t="e">
        <f>IF(AK1570&gt;0,AK1570/#REF!*100,"")</f>
        <v>#REF!</v>
      </c>
      <c r="AQ1570" s="223" t="e">
        <f>IF(AL1570&gt;0,AL1570/#REF!*100,"")</f>
        <v>#REF!</v>
      </c>
      <c r="AR1570" s="223" t="e">
        <f t="shared" si="3095"/>
        <v>#REF!</v>
      </c>
      <c r="AS1570" s="223" t="e">
        <f t="shared" si="3096"/>
        <v>#REF!</v>
      </c>
      <c r="AT1570" s="223" t="e">
        <f>IF(AO1570&gt;0,AO1570/#REF!*100,"")</f>
        <v>#REF!</v>
      </c>
    </row>
    <row r="1571" spans="1:46" ht="18" hidden="1" customHeight="1" outlineLevel="1">
      <c r="A1571" s="2572"/>
      <c r="B1571" s="2570"/>
      <c r="C1571" s="504" t="s">
        <v>156</v>
      </c>
      <c r="D1571" s="32"/>
      <c r="E1571" s="32"/>
      <c r="F1571" s="32"/>
      <c r="G1571" s="144"/>
      <c r="H1571" s="144"/>
      <c r="I1571" s="144"/>
      <c r="J1571" s="144"/>
      <c r="K1571" s="144"/>
      <c r="L1571" s="20">
        <f t="shared" si="3103"/>
        <v>0</v>
      </c>
      <c r="M1571" s="126"/>
      <c r="N1571" s="24"/>
      <c r="O1571" s="24"/>
      <c r="P1571" s="24"/>
      <c r="U1571" s="67"/>
      <c r="V1571" s="126"/>
      <c r="W1571" s="24"/>
      <c r="X1571" s="24"/>
      <c r="Y1571" s="24"/>
      <c r="Z1571" s="20">
        <f t="shared" si="3104"/>
        <v>0</v>
      </c>
      <c r="AA1571" s="126"/>
      <c r="AB1571" s="24"/>
      <c r="AC1571" s="24"/>
      <c r="AD1571" s="24"/>
      <c r="AE1571" s="67"/>
      <c r="AF1571" s="126"/>
      <c r="AG1571" s="24"/>
      <c r="AH1571" s="24"/>
      <c r="AI1571" s="24"/>
      <c r="AJ1571" s="44"/>
      <c r="AK1571" s="19" t="e">
        <f>#REF!-U1571</f>
        <v>#REF!</v>
      </c>
      <c r="AL1571" s="19" t="e">
        <f>#REF!-#REF!</f>
        <v>#REF!</v>
      </c>
      <c r="AM1571" s="19" t="e">
        <f>Q1571-#REF!</f>
        <v>#REF!</v>
      </c>
      <c r="AN1571" s="19" t="e">
        <f>R1571-#REF!</f>
        <v>#REF!</v>
      </c>
      <c r="AO1571" s="19" t="e">
        <f>#REF!-#REF!</f>
        <v>#REF!</v>
      </c>
      <c r="AP1571" s="223" t="e">
        <f>IF(AK1571&gt;0,AK1571/#REF!*100,"")</f>
        <v>#REF!</v>
      </c>
      <c r="AQ1571" s="223" t="e">
        <f>IF(AL1571&gt;0,AL1571/#REF!*100,"")</f>
        <v>#REF!</v>
      </c>
      <c r="AR1571" s="223" t="e">
        <f t="shared" si="3095"/>
        <v>#REF!</v>
      </c>
      <c r="AS1571" s="223" t="e">
        <f t="shared" si="3096"/>
        <v>#REF!</v>
      </c>
      <c r="AT1571" s="223" t="e">
        <f>IF(AO1571&gt;0,AO1571/#REF!*100,"")</f>
        <v>#REF!</v>
      </c>
    </row>
    <row r="1572" spans="1:46" ht="18" hidden="1" customHeight="1" outlineLevel="1">
      <c r="A1572" s="2566"/>
      <c r="B1572" s="2571"/>
      <c r="C1572" s="504" t="s">
        <v>305</v>
      </c>
      <c r="D1572" s="32"/>
      <c r="E1572" s="32"/>
      <c r="F1572" s="32"/>
      <c r="G1572" s="144"/>
      <c r="H1572" s="144"/>
      <c r="I1572" s="144"/>
      <c r="J1572" s="144"/>
      <c r="K1572" s="144"/>
      <c r="L1572" s="20">
        <f t="shared" si="3103"/>
        <v>0</v>
      </c>
      <c r="M1572" s="126"/>
      <c r="N1572" s="24"/>
      <c r="O1572" s="24"/>
      <c r="P1572" s="24"/>
      <c r="U1572" s="29">
        <f t="shared" ref="U1572" si="3109">IF(U1556&gt;0,U1570/U$9*100,)</f>
        <v>0</v>
      </c>
      <c r="V1572" s="29">
        <f>IF(V1556&gt;0,V1570/V$9*100,)</f>
        <v>0</v>
      </c>
      <c r="W1572" s="29">
        <f>IF(W1556&gt;0,W1570/W$9*100,)</f>
        <v>0</v>
      </c>
      <c r="X1572" s="29">
        <f>IF(X1556&gt;0,X1570/X$9*100,)</f>
        <v>0</v>
      </c>
      <c r="Y1572" s="29">
        <f>IF(Y1556&gt;0,Y1570/Y$9*100,)</f>
        <v>0</v>
      </c>
      <c r="Z1572" s="20">
        <f t="shared" si="3104"/>
        <v>0</v>
      </c>
      <c r="AA1572" s="126"/>
      <c r="AB1572" s="24"/>
      <c r="AC1572" s="24"/>
      <c r="AD1572" s="24"/>
      <c r="AE1572" s="29">
        <f t="shared" ref="AE1572" si="3110">IF(AE1556&gt;0,AE1570/AE$9*100,)</f>
        <v>0</v>
      </c>
      <c r="AF1572" s="29">
        <f>IF(AF1556&gt;0,AF1570/AF$9*100,)</f>
        <v>0</v>
      </c>
      <c r="AG1572" s="29">
        <f>IF(AG1556&gt;0,AG1570/AG$9*100,)</f>
        <v>0</v>
      </c>
      <c r="AH1572" s="29">
        <f>IF(AH1556&gt;0,AH1570/AH$9*100,)</f>
        <v>0</v>
      </c>
      <c r="AI1572" s="29">
        <f>IF(AI1556&gt;0,AI1570/AI$9*100,)</f>
        <v>0</v>
      </c>
      <c r="AJ1572" s="967"/>
      <c r="AK1572" s="19" t="e">
        <f>#REF!-U1572</f>
        <v>#REF!</v>
      </c>
      <c r="AL1572" s="19" t="e">
        <f>#REF!-#REF!</f>
        <v>#REF!</v>
      </c>
      <c r="AM1572" s="19" t="e">
        <f>Q1572-#REF!</f>
        <v>#REF!</v>
      </c>
      <c r="AN1572" s="19" t="e">
        <f>R1572-#REF!</f>
        <v>#REF!</v>
      </c>
      <c r="AO1572" s="19" t="e">
        <f>#REF!-#REF!</f>
        <v>#REF!</v>
      </c>
      <c r="AP1572" s="223" t="e">
        <f>IF(AK1572&gt;0,AK1572/#REF!*100,"")</f>
        <v>#REF!</v>
      </c>
      <c r="AQ1572" s="223" t="e">
        <f>IF(AL1572&gt;0,AL1572/#REF!*100,"")</f>
        <v>#REF!</v>
      </c>
      <c r="AR1572" s="223" t="e">
        <f t="shared" si="3095"/>
        <v>#REF!</v>
      </c>
      <c r="AS1572" s="223" t="e">
        <f t="shared" si="3096"/>
        <v>#REF!</v>
      </c>
      <c r="AT1572" s="223" t="e">
        <f>IF(AO1572&gt;0,AO1572/#REF!*100,"")</f>
        <v>#REF!</v>
      </c>
    </row>
    <row r="1573" spans="1:46" ht="15" hidden="1" customHeight="1" outlineLevel="1">
      <c r="A1573" s="2565">
        <v>8</v>
      </c>
      <c r="B1573" s="2573" t="s">
        <v>112</v>
      </c>
      <c r="C1573" s="504" t="s">
        <v>278</v>
      </c>
      <c r="D1573" s="32"/>
      <c r="E1573" s="32"/>
      <c r="F1573" s="32"/>
      <c r="G1573" s="144"/>
      <c r="H1573" s="144"/>
      <c r="I1573" s="144"/>
      <c r="J1573" s="144"/>
      <c r="K1573" s="144"/>
      <c r="L1573" s="20">
        <f t="shared" ref="L1573:P1573" si="3111">L1576+L1589</f>
        <v>0</v>
      </c>
      <c r="M1573" s="136">
        <f t="shared" si="3111"/>
        <v>0</v>
      </c>
      <c r="N1573" s="20">
        <f t="shared" si="3111"/>
        <v>0</v>
      </c>
      <c r="O1573" s="20">
        <f t="shared" si="3111"/>
        <v>0</v>
      </c>
      <c r="P1573" s="20">
        <f t="shared" si="3111"/>
        <v>0</v>
      </c>
      <c r="U1573" s="29">
        <f t="shared" ref="U1573" si="3112">IF(U1562&gt;0,U1570/U$15*100,)</f>
        <v>0</v>
      </c>
      <c r="V1573" s="29">
        <f>IF(V1562&gt;0,V1570/V$15*100,)</f>
        <v>0</v>
      </c>
      <c r="W1573" s="29">
        <f>IF(W1562&gt;0,W1570/W$15*100,)</f>
        <v>0</v>
      </c>
      <c r="X1573" s="29">
        <f>IF(X1562&gt;0,X1570/X$15*100,)</f>
        <v>0</v>
      </c>
      <c r="Y1573" s="29">
        <f>IF(Y1562&gt;0,Y1570/Y$15*100,)</f>
        <v>0</v>
      </c>
      <c r="Z1573" s="20">
        <f t="shared" ref="Z1573:AD1573" si="3113">Z1576+Z1589</f>
        <v>0</v>
      </c>
      <c r="AA1573" s="136">
        <f t="shared" si="3113"/>
        <v>0</v>
      </c>
      <c r="AB1573" s="20">
        <f t="shared" si="3113"/>
        <v>0</v>
      </c>
      <c r="AC1573" s="20">
        <f t="shared" si="3113"/>
        <v>0</v>
      </c>
      <c r="AD1573" s="20">
        <f t="shared" si="3113"/>
        <v>0</v>
      </c>
      <c r="AE1573" s="29">
        <f t="shared" ref="AE1573" si="3114">IF(AE1562&gt;0,AE1570/AE$15*100,)</f>
        <v>0</v>
      </c>
      <c r="AF1573" s="29">
        <f>IF(AF1562&gt;0,AF1570/AF$15*100,)</f>
        <v>0</v>
      </c>
      <c r="AG1573" s="29">
        <f>IF(AG1562&gt;0,AG1570/AG$15*100,)</f>
        <v>0</v>
      </c>
      <c r="AH1573" s="29">
        <f>IF(AH1562&gt;0,AH1570/AH$15*100,)</f>
        <v>0</v>
      </c>
      <c r="AI1573" s="29">
        <f>IF(AI1562&gt;0,AI1570/AI$15*100,)</f>
        <v>0</v>
      </c>
      <c r="AJ1573" s="967"/>
      <c r="AK1573" s="19" t="e">
        <f>#REF!-U1573</f>
        <v>#REF!</v>
      </c>
      <c r="AL1573" s="19" t="e">
        <f>#REF!-#REF!</f>
        <v>#REF!</v>
      </c>
      <c r="AM1573" s="19" t="e">
        <f>Q1573-#REF!</f>
        <v>#REF!</v>
      </c>
      <c r="AN1573" s="19" t="e">
        <f>R1573-#REF!</f>
        <v>#REF!</v>
      </c>
      <c r="AO1573" s="19" t="e">
        <f>#REF!-#REF!</f>
        <v>#REF!</v>
      </c>
      <c r="AP1573" s="223" t="e">
        <f>IF(AK1573&gt;0,AK1573/#REF!*100,"")</f>
        <v>#REF!</v>
      </c>
      <c r="AQ1573" s="223" t="e">
        <f>IF(AL1573&gt;0,AL1573/#REF!*100,"")</f>
        <v>#REF!</v>
      </c>
      <c r="AR1573" s="223" t="e">
        <f t="shared" si="3095"/>
        <v>#REF!</v>
      </c>
      <c r="AS1573" s="223" t="e">
        <f t="shared" si="3096"/>
        <v>#REF!</v>
      </c>
      <c r="AT1573" s="223" t="e">
        <f>IF(AO1573&gt;0,AO1573/#REF!*100,"")</f>
        <v>#REF!</v>
      </c>
    </row>
    <row r="1574" spans="1:46" ht="18" hidden="1" customHeight="1" outlineLevel="1">
      <c r="A1574" s="2572"/>
      <c r="B1574" s="2574"/>
      <c r="C1574" s="504" t="s">
        <v>277</v>
      </c>
      <c r="D1574" s="32"/>
      <c r="E1574" s="32"/>
      <c r="F1574" s="32"/>
      <c r="G1574" s="144"/>
      <c r="H1574" s="144"/>
      <c r="I1574" s="144"/>
      <c r="J1574" s="144"/>
      <c r="K1574" s="144"/>
      <c r="L1574" s="20">
        <f t="shared" ref="L1574:P1574" si="3115">L1577+L1590</f>
        <v>0</v>
      </c>
      <c r="M1574" s="136">
        <f t="shared" si="3115"/>
        <v>0</v>
      </c>
      <c r="N1574" s="20">
        <f t="shared" si="3115"/>
        <v>0</v>
      </c>
      <c r="O1574" s="20">
        <f t="shared" si="3115"/>
        <v>0</v>
      </c>
      <c r="P1574" s="20">
        <f t="shared" si="3115"/>
        <v>0</v>
      </c>
      <c r="U1574" s="237"/>
      <c r="V1574" s="143"/>
      <c r="W1574" s="26"/>
      <c r="X1574" s="26"/>
      <c r="Y1574" s="26"/>
      <c r="Z1574" s="20">
        <f t="shared" ref="Z1574:AD1574" si="3116">Z1577+Z1590</f>
        <v>0</v>
      </c>
      <c r="AA1574" s="136">
        <f t="shared" si="3116"/>
        <v>0</v>
      </c>
      <c r="AB1574" s="20">
        <f t="shared" si="3116"/>
        <v>0</v>
      </c>
      <c r="AC1574" s="20">
        <f t="shared" si="3116"/>
        <v>0</v>
      </c>
      <c r="AD1574" s="20">
        <f t="shared" si="3116"/>
        <v>0</v>
      </c>
      <c r="AE1574" s="237"/>
      <c r="AF1574" s="143"/>
      <c r="AG1574" s="26"/>
      <c r="AH1574" s="26"/>
      <c r="AI1574" s="26"/>
      <c r="AJ1574" s="2128"/>
      <c r="AK1574" s="19" t="e">
        <f>#REF!-U1574</f>
        <v>#REF!</v>
      </c>
      <c r="AL1574" s="19" t="e">
        <f>#REF!-#REF!</f>
        <v>#REF!</v>
      </c>
      <c r="AM1574" s="19" t="e">
        <f>Q1574-#REF!</f>
        <v>#REF!</v>
      </c>
      <c r="AN1574" s="19" t="e">
        <f>R1574-#REF!</f>
        <v>#REF!</v>
      </c>
      <c r="AO1574" s="19" t="e">
        <f>#REF!-#REF!</f>
        <v>#REF!</v>
      </c>
      <c r="AP1574" s="223" t="e">
        <f>IF(AK1574&gt;0,AK1574/#REF!*100,"")</f>
        <v>#REF!</v>
      </c>
      <c r="AQ1574" s="223" t="e">
        <f>IF(AL1574&gt;0,AL1574/#REF!*100,"")</f>
        <v>#REF!</v>
      </c>
      <c r="AR1574" s="223" t="e">
        <f t="shared" si="3095"/>
        <v>#REF!</v>
      </c>
      <c r="AS1574" s="223" t="e">
        <f t="shared" si="3096"/>
        <v>#REF!</v>
      </c>
      <c r="AT1574" s="223" t="e">
        <f>IF(AO1574&gt;0,AO1574/#REF!*100,"")</f>
        <v>#REF!</v>
      </c>
    </row>
    <row r="1575" spans="1:46" ht="18" hidden="1" customHeight="1" outlineLevel="1">
      <c r="A1575" s="2566"/>
      <c r="B1575" s="2575"/>
      <c r="C1575" s="505" t="s">
        <v>303</v>
      </c>
      <c r="D1575" s="34"/>
      <c r="E1575" s="34"/>
      <c r="F1575" s="34"/>
      <c r="G1575" s="148"/>
      <c r="H1575" s="148"/>
      <c r="I1575" s="148"/>
      <c r="J1575" s="148"/>
      <c r="K1575" s="148"/>
      <c r="L1575" s="20">
        <f t="shared" ref="L1575:P1575" si="3117">L1578+L1591</f>
        <v>0</v>
      </c>
      <c r="M1575" s="136">
        <f t="shared" si="3117"/>
        <v>0</v>
      </c>
      <c r="N1575" s="20">
        <f t="shared" si="3117"/>
        <v>0</v>
      </c>
      <c r="O1575" s="20">
        <f t="shared" si="3117"/>
        <v>0</v>
      </c>
      <c r="P1575" s="20">
        <f t="shared" si="3117"/>
        <v>0</v>
      </c>
      <c r="U1575" s="237"/>
      <c r="V1575" s="143"/>
      <c r="W1575" s="26"/>
      <c r="X1575" s="26"/>
      <c r="Y1575" s="26"/>
      <c r="Z1575" s="20">
        <f t="shared" ref="Z1575:AD1575" si="3118">Z1578+Z1591</f>
        <v>0</v>
      </c>
      <c r="AA1575" s="136">
        <f t="shared" si="3118"/>
        <v>0</v>
      </c>
      <c r="AB1575" s="20">
        <f t="shared" si="3118"/>
        <v>0</v>
      </c>
      <c r="AC1575" s="20">
        <f t="shared" si="3118"/>
        <v>0</v>
      </c>
      <c r="AD1575" s="20">
        <f t="shared" si="3118"/>
        <v>0</v>
      </c>
      <c r="AE1575" s="237"/>
      <c r="AF1575" s="143"/>
      <c r="AG1575" s="26"/>
      <c r="AH1575" s="26"/>
      <c r="AI1575" s="26"/>
      <c r="AJ1575" s="2128"/>
      <c r="AK1575" s="19" t="e">
        <f>#REF!-U1575</f>
        <v>#REF!</v>
      </c>
      <c r="AL1575" s="19" t="e">
        <f>#REF!-#REF!</f>
        <v>#REF!</v>
      </c>
      <c r="AM1575" s="19" t="e">
        <f>Q1575-#REF!</f>
        <v>#REF!</v>
      </c>
      <c r="AN1575" s="19" t="e">
        <f>R1575-#REF!</f>
        <v>#REF!</v>
      </c>
      <c r="AO1575" s="19" t="e">
        <f>#REF!-#REF!</f>
        <v>#REF!</v>
      </c>
      <c r="AP1575" s="223" t="e">
        <f>IF(AK1575&gt;0,AK1575/#REF!*100,"")</f>
        <v>#REF!</v>
      </c>
      <c r="AQ1575" s="223" t="e">
        <f>IF(AL1575&gt;0,AL1575/#REF!*100,"")</f>
        <v>#REF!</v>
      </c>
      <c r="AR1575" s="223" t="e">
        <f t="shared" si="3095"/>
        <v>#REF!</v>
      </c>
      <c r="AS1575" s="223" t="e">
        <f t="shared" si="3096"/>
        <v>#REF!</v>
      </c>
      <c r="AT1575" s="223" t="e">
        <f>IF(AO1575&gt;0,AO1575/#REF!*100,"")</f>
        <v>#REF!</v>
      </c>
    </row>
    <row r="1576" spans="1:46" ht="18" hidden="1" customHeight="1" outlineLevel="1">
      <c r="A1576" s="47" t="s">
        <v>106</v>
      </c>
      <c r="B1576" s="36" t="s">
        <v>117</v>
      </c>
      <c r="C1576" s="504" t="s">
        <v>278</v>
      </c>
      <c r="D1576" s="32"/>
      <c r="E1576" s="32"/>
      <c r="F1576" s="32"/>
      <c r="G1576" s="144"/>
      <c r="H1576" s="144"/>
      <c r="I1576" s="144"/>
      <c r="J1576" s="144"/>
      <c r="K1576" s="144"/>
      <c r="L1576" s="20">
        <f t="shared" ref="L1576:P1576" si="3119">L1580+L1584</f>
        <v>0</v>
      </c>
      <c r="M1576" s="136">
        <f t="shared" si="3119"/>
        <v>0</v>
      </c>
      <c r="N1576" s="20">
        <f t="shared" si="3119"/>
        <v>0</v>
      </c>
      <c r="O1576" s="20">
        <f t="shared" si="3119"/>
        <v>0</v>
      </c>
      <c r="P1576" s="20">
        <f t="shared" si="3119"/>
        <v>0</v>
      </c>
      <c r="U1576" s="29">
        <f>U1580+U1584</f>
        <v>0</v>
      </c>
      <c r="V1576" s="29">
        <f>V1580+V1584</f>
        <v>0</v>
      </c>
      <c r="W1576" s="29">
        <f>IF(W1557&gt;0,W1574/W$10*100,)</f>
        <v>0</v>
      </c>
      <c r="X1576" s="29">
        <f>IF(X1557&gt;0,X1574/X$10*100,)</f>
        <v>0</v>
      </c>
      <c r="Y1576" s="29">
        <f>IF(Y1557&gt;0,Y1574/Y$10*100,)</f>
        <v>0</v>
      </c>
      <c r="Z1576" s="20">
        <f t="shared" ref="Z1576:AD1576" si="3120">Z1580+Z1584</f>
        <v>0</v>
      </c>
      <c r="AA1576" s="136">
        <f t="shared" si="3120"/>
        <v>0</v>
      </c>
      <c r="AB1576" s="20">
        <f t="shared" si="3120"/>
        <v>0</v>
      </c>
      <c r="AC1576" s="20">
        <f t="shared" si="3120"/>
        <v>0</v>
      </c>
      <c r="AD1576" s="20">
        <f t="shared" si="3120"/>
        <v>0</v>
      </c>
      <c r="AE1576" s="29">
        <f>AE1580+AE1584</f>
        <v>0</v>
      </c>
      <c r="AF1576" s="29">
        <f>AF1580+AF1584</f>
        <v>0</v>
      </c>
      <c r="AG1576" s="29">
        <f>IF(AG1557&gt;0,AG1574/AG$10*100,)</f>
        <v>0</v>
      </c>
      <c r="AH1576" s="29">
        <f>IF(AH1557&gt;0,AH1574/AH$10*100,)</f>
        <v>0</v>
      </c>
      <c r="AI1576" s="29">
        <f>IF(AI1557&gt;0,AI1574/AI$10*100,)</f>
        <v>0</v>
      </c>
      <c r="AJ1576" s="967"/>
      <c r="AK1576" s="19" t="e">
        <f>#REF!-U1576</f>
        <v>#REF!</v>
      </c>
      <c r="AL1576" s="19" t="e">
        <f>#REF!-#REF!</f>
        <v>#REF!</v>
      </c>
      <c r="AM1576" s="19" t="e">
        <f>Q1576-#REF!</f>
        <v>#REF!</v>
      </c>
      <c r="AN1576" s="19" t="e">
        <f>R1576-#REF!</f>
        <v>#REF!</v>
      </c>
      <c r="AO1576" s="19" t="e">
        <f>#REF!-#REF!</f>
        <v>#REF!</v>
      </c>
      <c r="AP1576" s="223" t="e">
        <f>IF(AK1576&gt;0,AK1576/#REF!*100,"")</f>
        <v>#REF!</v>
      </c>
      <c r="AQ1576" s="223" t="e">
        <f>IF(AL1576&gt;0,AL1576/#REF!*100,"")</f>
        <v>#REF!</v>
      </c>
      <c r="AR1576" s="223" t="e">
        <f t="shared" si="3095"/>
        <v>#REF!</v>
      </c>
      <c r="AS1576" s="223" t="e">
        <f t="shared" si="3096"/>
        <v>#REF!</v>
      </c>
      <c r="AT1576" s="223" t="e">
        <f>IF(AO1576&gt;0,AO1576/#REF!*100,"")</f>
        <v>#REF!</v>
      </c>
    </row>
    <row r="1577" spans="1:46" ht="18" hidden="1" customHeight="1" outlineLevel="1">
      <c r="A1577" s="47"/>
      <c r="B1577" s="37"/>
      <c r="C1577" s="504" t="s">
        <v>277</v>
      </c>
      <c r="D1577" s="32"/>
      <c r="E1577" s="32"/>
      <c r="F1577" s="32"/>
      <c r="G1577" s="144"/>
      <c r="H1577" s="144"/>
      <c r="I1577" s="144"/>
      <c r="J1577" s="144"/>
      <c r="K1577" s="144"/>
      <c r="L1577" s="20">
        <f t="shared" ref="L1577:P1577" si="3121">L1581+L1585</f>
        <v>0</v>
      </c>
      <c r="M1577" s="136">
        <f t="shared" si="3121"/>
        <v>0</v>
      </c>
      <c r="N1577" s="20">
        <f t="shared" si="3121"/>
        <v>0</v>
      </c>
      <c r="O1577" s="20">
        <f t="shared" si="3121"/>
        <v>0</v>
      </c>
      <c r="P1577" s="20">
        <f t="shared" si="3121"/>
        <v>0</v>
      </c>
      <c r="U1577" s="29">
        <f t="shared" ref="U1577" si="3122">IF(U1563&gt;0,U1574/U$16*100,)</f>
        <v>0</v>
      </c>
      <c r="V1577" s="29">
        <f>IF(V1563&gt;0,V1574/V$16*100,)</f>
        <v>0</v>
      </c>
      <c r="W1577" s="29">
        <f>IF(W1563&gt;0,W1574/W$16*100,)</f>
        <v>0</v>
      </c>
      <c r="X1577" s="29">
        <f>IF(X1563&gt;0,X1574/X$16*100,)</f>
        <v>0</v>
      </c>
      <c r="Y1577" s="29">
        <f>IF(Y1563&gt;0,Y1574/Y$16*100,)</f>
        <v>0</v>
      </c>
      <c r="Z1577" s="20">
        <f t="shared" ref="Z1577:AD1577" si="3123">Z1581+Z1585</f>
        <v>0</v>
      </c>
      <c r="AA1577" s="136">
        <f t="shared" si="3123"/>
        <v>0</v>
      </c>
      <c r="AB1577" s="20">
        <f t="shared" si="3123"/>
        <v>0</v>
      </c>
      <c r="AC1577" s="20">
        <f t="shared" si="3123"/>
        <v>0</v>
      </c>
      <c r="AD1577" s="20">
        <f t="shared" si="3123"/>
        <v>0</v>
      </c>
      <c r="AE1577" s="29">
        <f t="shared" ref="AE1577" si="3124">IF(AE1563&gt;0,AE1574/AE$16*100,)</f>
        <v>0</v>
      </c>
      <c r="AF1577" s="29">
        <f>IF(AF1563&gt;0,AF1574/AF$16*100,)</f>
        <v>0</v>
      </c>
      <c r="AG1577" s="29">
        <f>IF(AG1563&gt;0,AG1574/AG$16*100,)</f>
        <v>0</v>
      </c>
      <c r="AH1577" s="29">
        <f>IF(AH1563&gt;0,AH1574/AH$16*100,)</f>
        <v>0</v>
      </c>
      <c r="AI1577" s="29">
        <f>IF(AI1563&gt;0,AI1574/AI$16*100,)</f>
        <v>0</v>
      </c>
      <c r="AJ1577" s="967"/>
      <c r="AK1577" s="19" t="e">
        <f>#REF!-U1577</f>
        <v>#REF!</v>
      </c>
      <c r="AL1577" s="19" t="e">
        <f>#REF!-#REF!</f>
        <v>#REF!</v>
      </c>
      <c r="AM1577" s="19" t="e">
        <f>Q1577-#REF!</f>
        <v>#REF!</v>
      </c>
      <c r="AN1577" s="19" t="e">
        <f>R1577-#REF!</f>
        <v>#REF!</v>
      </c>
      <c r="AO1577" s="19" t="e">
        <f>#REF!-#REF!</f>
        <v>#REF!</v>
      </c>
      <c r="AP1577" s="223" t="e">
        <f>IF(AK1577&gt;0,AK1577/#REF!*100,"")</f>
        <v>#REF!</v>
      </c>
      <c r="AQ1577" s="223" t="e">
        <f>IF(AL1577&gt;0,AL1577/#REF!*100,"")</f>
        <v>#REF!</v>
      </c>
      <c r="AR1577" s="223" t="e">
        <f t="shared" si="3095"/>
        <v>#REF!</v>
      </c>
      <c r="AS1577" s="223" t="e">
        <f t="shared" si="3096"/>
        <v>#REF!</v>
      </c>
      <c r="AT1577" s="223" t="e">
        <f>IF(AO1577&gt;0,AO1577/#REF!*100,"")</f>
        <v>#REF!</v>
      </c>
    </row>
    <row r="1578" spans="1:46" ht="18" hidden="1" customHeight="1" outlineLevel="1">
      <c r="A1578" s="47"/>
      <c r="B1578" s="37"/>
      <c r="C1578" s="504" t="s">
        <v>303</v>
      </c>
      <c r="D1578" s="32"/>
      <c r="E1578" s="32"/>
      <c r="F1578" s="32"/>
      <c r="G1578" s="144"/>
      <c r="H1578" s="144"/>
      <c r="I1578" s="144"/>
      <c r="J1578" s="144"/>
      <c r="K1578" s="144"/>
      <c r="L1578" s="20">
        <f t="shared" ref="L1578:P1578" si="3125">L1582+L1586</f>
        <v>0</v>
      </c>
      <c r="M1578" s="136">
        <f t="shared" si="3125"/>
        <v>0</v>
      </c>
      <c r="N1578" s="20">
        <f t="shared" si="3125"/>
        <v>0</v>
      </c>
      <c r="O1578" s="20">
        <f t="shared" si="3125"/>
        <v>0</v>
      </c>
      <c r="P1578" s="20">
        <f t="shared" si="3125"/>
        <v>0</v>
      </c>
      <c r="U1578" s="237"/>
      <c r="V1578" s="143"/>
      <c r="W1578" s="26"/>
      <c r="X1578" s="26"/>
      <c r="Y1578" s="26"/>
      <c r="Z1578" s="20">
        <f t="shared" ref="Z1578:AD1578" si="3126">Z1582+Z1586</f>
        <v>0</v>
      </c>
      <c r="AA1578" s="136">
        <f t="shared" si="3126"/>
        <v>0</v>
      </c>
      <c r="AB1578" s="20">
        <f t="shared" si="3126"/>
        <v>0</v>
      </c>
      <c r="AC1578" s="20">
        <f t="shared" si="3126"/>
        <v>0</v>
      </c>
      <c r="AD1578" s="20">
        <f t="shared" si="3126"/>
        <v>0</v>
      </c>
      <c r="AE1578" s="237"/>
      <c r="AF1578" s="143"/>
      <c r="AG1578" s="26"/>
      <c r="AH1578" s="26"/>
      <c r="AI1578" s="26"/>
      <c r="AJ1578" s="2128"/>
      <c r="AK1578" s="19" t="e">
        <f>#REF!-U1578</f>
        <v>#REF!</v>
      </c>
      <c r="AL1578" s="19" t="e">
        <f>#REF!-#REF!</f>
        <v>#REF!</v>
      </c>
      <c r="AM1578" s="19" t="e">
        <f>Q1578-#REF!</f>
        <v>#REF!</v>
      </c>
      <c r="AN1578" s="19" t="e">
        <f>R1578-#REF!</f>
        <v>#REF!</v>
      </c>
      <c r="AO1578" s="19" t="e">
        <f>#REF!-#REF!</f>
        <v>#REF!</v>
      </c>
      <c r="AP1578" s="223" t="e">
        <f>IF(AK1578&gt;0,AK1578/#REF!*100,"")</f>
        <v>#REF!</v>
      </c>
      <c r="AQ1578" s="223" t="e">
        <f>IF(AL1578&gt;0,AL1578/#REF!*100,"")</f>
        <v>#REF!</v>
      </c>
      <c r="AR1578" s="223" t="e">
        <f t="shared" si="3095"/>
        <v>#REF!</v>
      </c>
      <c r="AS1578" s="223" t="e">
        <f t="shared" si="3096"/>
        <v>#REF!</v>
      </c>
      <c r="AT1578" s="223" t="e">
        <f>IF(AO1578&gt;0,AO1578/#REF!*100,"")</f>
        <v>#REF!</v>
      </c>
    </row>
    <row r="1579" spans="1:46" ht="18" hidden="1" customHeight="1" outlineLevel="1">
      <c r="A1579" s="47"/>
      <c r="B1579" s="37"/>
      <c r="C1579" s="504" t="s">
        <v>279</v>
      </c>
      <c r="D1579" s="32"/>
      <c r="E1579" s="32"/>
      <c r="F1579" s="32"/>
      <c r="G1579" s="144"/>
      <c r="H1579" s="144"/>
      <c r="I1579" s="144"/>
      <c r="J1579" s="144"/>
      <c r="K1579" s="144"/>
      <c r="L1579" s="33"/>
      <c r="M1579" s="126"/>
      <c r="N1579" s="24"/>
      <c r="O1579" s="24"/>
      <c r="P1579" s="24"/>
      <c r="U1579" s="237"/>
      <c r="V1579" s="143"/>
      <c r="W1579" s="26"/>
      <c r="X1579" s="26"/>
      <c r="Y1579" s="26"/>
      <c r="Z1579" s="33"/>
      <c r="AA1579" s="126"/>
      <c r="AB1579" s="24"/>
      <c r="AC1579" s="24"/>
      <c r="AD1579" s="24"/>
      <c r="AE1579" s="237"/>
      <c r="AF1579" s="143"/>
      <c r="AG1579" s="26"/>
      <c r="AH1579" s="26"/>
      <c r="AI1579" s="26"/>
      <c r="AJ1579" s="2128"/>
      <c r="AK1579" s="19" t="e">
        <f>#REF!-U1579</f>
        <v>#REF!</v>
      </c>
      <c r="AL1579" s="19" t="e">
        <f>#REF!-#REF!</f>
        <v>#REF!</v>
      </c>
      <c r="AM1579" s="19" t="e">
        <f>Q1579-#REF!</f>
        <v>#REF!</v>
      </c>
      <c r="AN1579" s="19" t="e">
        <f>R1579-#REF!</f>
        <v>#REF!</v>
      </c>
      <c r="AO1579" s="19" t="e">
        <f>#REF!-#REF!</f>
        <v>#REF!</v>
      </c>
      <c r="AP1579" s="223" t="e">
        <f>IF(AK1579&gt;0,AK1579/#REF!*100,"")</f>
        <v>#REF!</v>
      </c>
      <c r="AQ1579" s="223" t="e">
        <f>IF(AL1579&gt;0,AL1579/#REF!*100,"")</f>
        <v>#REF!</v>
      </c>
      <c r="AR1579" s="223" t="e">
        <f t="shared" si="3095"/>
        <v>#REF!</v>
      </c>
      <c r="AS1579" s="223" t="e">
        <f t="shared" si="3096"/>
        <v>#REF!</v>
      </c>
      <c r="AT1579" s="223" t="e">
        <f>IF(AO1579&gt;0,AO1579/#REF!*100,"")</f>
        <v>#REF!</v>
      </c>
    </row>
    <row r="1580" spans="1:46" ht="18" hidden="1" customHeight="1" outlineLevel="1">
      <c r="A1580" s="47" t="s">
        <v>107</v>
      </c>
      <c r="B1580" s="38" t="s">
        <v>118</v>
      </c>
      <c r="C1580" s="504" t="s">
        <v>278</v>
      </c>
      <c r="D1580" s="32"/>
      <c r="E1580" s="32"/>
      <c r="F1580" s="32"/>
      <c r="G1580" s="144"/>
      <c r="H1580" s="144"/>
      <c r="I1580" s="144"/>
      <c r="J1580" s="144"/>
      <c r="K1580" s="144"/>
      <c r="L1580" s="20">
        <f>SUM(M1580:P1580)</f>
        <v>0</v>
      </c>
      <c r="M1580" s="126"/>
      <c r="N1580" s="24"/>
      <c r="O1580" s="24"/>
      <c r="P1580" s="24"/>
      <c r="U1580" s="29">
        <f>IF(U1558&gt;0,U1578/U$11*100,)</f>
        <v>0</v>
      </c>
      <c r="V1580" s="29">
        <f>IF(V1558&gt;0,V1578/V$11*100,)</f>
        <v>0</v>
      </c>
      <c r="W1580" s="29">
        <f>IF(W1558&gt;0,W1578/W$11*100,)</f>
        <v>0</v>
      </c>
      <c r="X1580" s="29">
        <f>IF(X1558&gt;0,X1578/#REF!*100,)</f>
        <v>0</v>
      </c>
      <c r="Y1580" s="29">
        <f>IF(Y1558&gt;0,Y1578/Y$11*100,)</f>
        <v>0</v>
      </c>
      <c r="Z1580" s="20">
        <f>SUM(AA1580:AD1580)</f>
        <v>0</v>
      </c>
      <c r="AA1580" s="126"/>
      <c r="AB1580" s="24"/>
      <c r="AC1580" s="24"/>
      <c r="AD1580" s="24"/>
      <c r="AE1580" s="29">
        <f>IF(AE1558&gt;0,AE1578/AE$11*100,)</f>
        <v>0</v>
      </c>
      <c r="AF1580" s="29">
        <f>IF(AF1558&gt;0,AF1578/AF$11*100,)</f>
        <v>0</v>
      </c>
      <c r="AG1580" s="29">
        <f>IF(AG1558&gt;0,AG1578/AG$11*100,)</f>
        <v>0</v>
      </c>
      <c r="AH1580" s="29">
        <f>IF(AH1558&gt;0,AH1578/#REF!*100,)</f>
        <v>0</v>
      </c>
      <c r="AI1580" s="29">
        <f>IF(AI1558&gt;0,AI1578/AI$11*100,)</f>
        <v>0</v>
      </c>
      <c r="AJ1580" s="967"/>
      <c r="AK1580" s="19" t="e">
        <f>#REF!-U1580</f>
        <v>#REF!</v>
      </c>
      <c r="AL1580" s="19" t="e">
        <f>#REF!-#REF!</f>
        <v>#REF!</v>
      </c>
      <c r="AM1580" s="19" t="e">
        <f>Q1580-#REF!</f>
        <v>#REF!</v>
      </c>
      <c r="AN1580" s="19" t="e">
        <f>R1580-#REF!</f>
        <v>#REF!</v>
      </c>
      <c r="AO1580" s="19" t="e">
        <f>#REF!-#REF!</f>
        <v>#REF!</v>
      </c>
      <c r="AP1580" s="223" t="e">
        <f>IF(AK1580&gt;0,AK1580/#REF!*100,"")</f>
        <v>#REF!</v>
      </c>
      <c r="AQ1580" s="223" t="e">
        <f>IF(AL1580&gt;0,AL1580/#REF!*100,"")</f>
        <v>#REF!</v>
      </c>
      <c r="AR1580" s="223" t="e">
        <f t="shared" si="3095"/>
        <v>#REF!</v>
      </c>
      <c r="AS1580" s="223" t="e">
        <f t="shared" si="3096"/>
        <v>#REF!</v>
      </c>
      <c r="AT1580" s="223" t="e">
        <f>IF(AO1580&gt;0,AO1580/#REF!*100,"")</f>
        <v>#REF!</v>
      </c>
    </row>
    <row r="1581" spans="1:46" ht="18" hidden="1" customHeight="1" outlineLevel="1">
      <c r="A1581" s="47"/>
      <c r="B1581" s="39"/>
      <c r="C1581" s="504" t="s">
        <v>277</v>
      </c>
      <c r="D1581" s="32"/>
      <c r="E1581" s="32"/>
      <c r="F1581" s="32"/>
      <c r="G1581" s="144"/>
      <c r="H1581" s="144"/>
      <c r="I1581" s="144"/>
      <c r="J1581" s="144"/>
      <c r="K1581" s="144"/>
      <c r="L1581" s="20">
        <f t="shared" ref="L1581:P1581" si="3127">L1580*0.76*1.49/1000</f>
        <v>0</v>
      </c>
      <c r="M1581" s="136">
        <f t="shared" si="3127"/>
        <v>0</v>
      </c>
      <c r="N1581" s="20">
        <f t="shared" si="3127"/>
        <v>0</v>
      </c>
      <c r="O1581" s="20">
        <f t="shared" si="3127"/>
        <v>0</v>
      </c>
      <c r="P1581" s="20">
        <f t="shared" si="3127"/>
        <v>0</v>
      </c>
      <c r="U1581" s="29">
        <f t="shared" ref="U1581" si="3128">IF(U1564&gt;0,U1578/U$17*100,)</f>
        <v>0</v>
      </c>
      <c r="V1581" s="29">
        <f>IF(V1564&gt;0,V1578/V$17*100,)</f>
        <v>0</v>
      </c>
      <c r="W1581" s="29">
        <f>IF(W1564&gt;0,W1578/W$17*100,)</f>
        <v>0</v>
      </c>
      <c r="X1581" s="29">
        <f>IF(X1564&gt;0,X1578/X$17*100,)</f>
        <v>0</v>
      </c>
      <c r="Y1581" s="29">
        <f>IF(Y1564&gt;0,Y1578/Y$17*100,)</f>
        <v>0</v>
      </c>
      <c r="Z1581" s="20">
        <f t="shared" ref="Z1581:AD1581" si="3129">Z1580*0.76*1.49/1000</f>
        <v>0</v>
      </c>
      <c r="AA1581" s="136">
        <f t="shared" si="3129"/>
        <v>0</v>
      </c>
      <c r="AB1581" s="20">
        <f t="shared" si="3129"/>
        <v>0</v>
      </c>
      <c r="AC1581" s="20">
        <f t="shared" si="3129"/>
        <v>0</v>
      </c>
      <c r="AD1581" s="20">
        <f t="shared" si="3129"/>
        <v>0</v>
      </c>
      <c r="AE1581" s="29">
        <f t="shared" ref="AE1581" si="3130">IF(AE1564&gt;0,AE1578/AE$17*100,)</f>
        <v>0</v>
      </c>
      <c r="AF1581" s="29">
        <f>IF(AF1564&gt;0,AF1578/AF$17*100,)</f>
        <v>0</v>
      </c>
      <c r="AG1581" s="29">
        <f>IF(AG1564&gt;0,AG1578/AG$17*100,)</f>
        <v>0</v>
      </c>
      <c r="AH1581" s="29">
        <f>IF(AH1564&gt;0,AH1578/AH$17*100,)</f>
        <v>0</v>
      </c>
      <c r="AI1581" s="29">
        <f>IF(AI1564&gt;0,AI1578/AI$17*100,)</f>
        <v>0</v>
      </c>
      <c r="AJ1581" s="967"/>
      <c r="AK1581" s="19" t="e">
        <f>#REF!-U1581</f>
        <v>#REF!</v>
      </c>
      <c r="AL1581" s="19" t="e">
        <f>#REF!-#REF!</f>
        <v>#REF!</v>
      </c>
      <c r="AM1581" s="19" t="e">
        <f>Q1581-#REF!</f>
        <v>#REF!</v>
      </c>
      <c r="AN1581" s="19" t="e">
        <f>R1581-#REF!</f>
        <v>#REF!</v>
      </c>
      <c r="AO1581" s="19" t="e">
        <f>#REF!-#REF!</f>
        <v>#REF!</v>
      </c>
      <c r="AP1581" s="223" t="e">
        <f>IF(AK1581&gt;0,AK1581/#REF!*100,"")</f>
        <v>#REF!</v>
      </c>
      <c r="AQ1581" s="223" t="e">
        <f>IF(AL1581&gt;0,AL1581/#REF!*100,"")</f>
        <v>#REF!</v>
      </c>
      <c r="AR1581" s="223" t="e">
        <f t="shared" si="3095"/>
        <v>#REF!</v>
      </c>
      <c r="AS1581" s="223" t="e">
        <f t="shared" si="3096"/>
        <v>#REF!</v>
      </c>
      <c r="AT1581" s="223" t="e">
        <f>IF(AO1581&gt;0,AO1581/#REF!*100,"")</f>
        <v>#REF!</v>
      </c>
    </row>
    <row r="1582" spans="1:46" ht="18" hidden="1" customHeight="1" outlineLevel="1">
      <c r="A1582" s="47"/>
      <c r="B1582" s="39"/>
      <c r="C1582" s="504" t="s">
        <v>303</v>
      </c>
      <c r="D1582" s="32"/>
      <c r="E1582" s="32"/>
      <c r="F1582" s="32"/>
      <c r="G1582" s="144"/>
      <c r="H1582" s="144"/>
      <c r="I1582" s="144"/>
      <c r="J1582" s="144"/>
      <c r="K1582" s="144"/>
      <c r="L1582" s="20">
        <f>SUM(M1582:P1582)</f>
        <v>0</v>
      </c>
      <c r="M1582" s="126"/>
      <c r="N1582" s="24"/>
      <c r="O1582" s="24"/>
      <c r="P1582" s="24"/>
      <c r="U1582" s="237"/>
      <c r="V1582" s="143"/>
      <c r="W1582" s="26"/>
      <c r="X1582" s="26"/>
      <c r="Y1582" s="26"/>
      <c r="Z1582" s="20">
        <f>SUM(AA1582:AD1582)</f>
        <v>0</v>
      </c>
      <c r="AA1582" s="126"/>
      <c r="AB1582" s="24"/>
      <c r="AC1582" s="24"/>
      <c r="AD1582" s="24"/>
      <c r="AE1582" s="237"/>
      <c r="AF1582" s="143"/>
      <c r="AG1582" s="26"/>
      <c r="AH1582" s="26"/>
      <c r="AI1582" s="26"/>
      <c r="AJ1582" s="2128"/>
      <c r="AK1582" s="19" t="e">
        <f>#REF!-U1582</f>
        <v>#REF!</v>
      </c>
      <c r="AL1582" s="19" t="e">
        <f>#REF!-#REF!</f>
        <v>#REF!</v>
      </c>
      <c r="AM1582" s="19" t="e">
        <f>Q1582-#REF!</f>
        <v>#REF!</v>
      </c>
      <c r="AN1582" s="19" t="e">
        <f>R1582-#REF!</f>
        <v>#REF!</v>
      </c>
      <c r="AO1582" s="19" t="e">
        <f>#REF!-#REF!</f>
        <v>#REF!</v>
      </c>
      <c r="AP1582" s="223" t="e">
        <f>IF(AK1582&gt;0,AK1582/#REF!*100,"")</f>
        <v>#REF!</v>
      </c>
      <c r="AQ1582" s="223" t="e">
        <f>IF(AL1582&gt;0,AL1582/#REF!*100,"")</f>
        <v>#REF!</v>
      </c>
      <c r="AR1582" s="223" t="e">
        <f t="shared" si="3095"/>
        <v>#REF!</v>
      </c>
      <c r="AS1582" s="223" t="e">
        <f t="shared" si="3096"/>
        <v>#REF!</v>
      </c>
      <c r="AT1582" s="223" t="e">
        <f>IF(AO1582&gt;0,AO1582/#REF!*100,"")</f>
        <v>#REF!</v>
      </c>
    </row>
    <row r="1583" spans="1:46" ht="18" hidden="1" customHeight="1" outlineLevel="1">
      <c r="A1583" s="47"/>
      <c r="B1583" s="39"/>
      <c r="C1583" s="504" t="s">
        <v>279</v>
      </c>
      <c r="D1583" s="32"/>
      <c r="E1583" s="32"/>
      <c r="F1583" s="32"/>
      <c r="G1583" s="144"/>
      <c r="H1583" s="144"/>
      <c r="I1583" s="144"/>
      <c r="J1583" s="144"/>
      <c r="K1583" s="144"/>
      <c r="L1583" s="33"/>
      <c r="M1583" s="126"/>
      <c r="N1583" s="24"/>
      <c r="O1583" s="24"/>
      <c r="P1583" s="24"/>
      <c r="U1583" s="237"/>
      <c r="V1583" s="143"/>
      <c r="W1583" s="26"/>
      <c r="X1583" s="26"/>
      <c r="Y1583" s="26"/>
      <c r="Z1583" s="33"/>
      <c r="AA1583" s="126"/>
      <c r="AB1583" s="24"/>
      <c r="AC1583" s="24"/>
      <c r="AD1583" s="24"/>
      <c r="AE1583" s="237"/>
      <c r="AF1583" s="143"/>
      <c r="AG1583" s="26"/>
      <c r="AH1583" s="26"/>
      <c r="AI1583" s="26"/>
      <c r="AJ1583" s="2128"/>
      <c r="AK1583" s="19" t="e">
        <f>#REF!-U1583</f>
        <v>#REF!</v>
      </c>
      <c r="AL1583" s="19" t="e">
        <f>#REF!-#REF!</f>
        <v>#REF!</v>
      </c>
      <c r="AM1583" s="19" t="e">
        <f>Q1583-#REF!</f>
        <v>#REF!</v>
      </c>
      <c r="AN1583" s="19" t="e">
        <f>R1583-#REF!</f>
        <v>#REF!</v>
      </c>
      <c r="AO1583" s="19" t="e">
        <f>#REF!-#REF!</f>
        <v>#REF!</v>
      </c>
      <c r="AP1583" s="223" t="e">
        <f>IF(AK1583&gt;0,AK1583/#REF!*100,"")</f>
        <v>#REF!</v>
      </c>
      <c r="AQ1583" s="223" t="e">
        <f>IF(AL1583&gt;0,AL1583/#REF!*100,"")</f>
        <v>#REF!</v>
      </c>
      <c r="AR1583" s="223" t="e">
        <f t="shared" si="3095"/>
        <v>#REF!</v>
      </c>
      <c r="AS1583" s="223" t="e">
        <f t="shared" si="3096"/>
        <v>#REF!</v>
      </c>
      <c r="AT1583" s="223" t="e">
        <f>IF(AO1583&gt;0,AO1583/#REF!*100,"")</f>
        <v>#REF!</v>
      </c>
    </row>
    <row r="1584" spans="1:46" ht="18" hidden="1" customHeight="1" outlineLevel="1">
      <c r="A1584" s="47" t="s">
        <v>108</v>
      </c>
      <c r="B1584" s="38" t="s">
        <v>119</v>
      </c>
      <c r="C1584" s="504" t="s">
        <v>278</v>
      </c>
      <c r="D1584" s="32"/>
      <c r="E1584" s="32"/>
      <c r="F1584" s="32"/>
      <c r="G1584" s="144"/>
      <c r="H1584" s="144"/>
      <c r="I1584" s="144"/>
      <c r="J1584" s="144"/>
      <c r="K1584" s="144"/>
      <c r="L1584" s="20">
        <f>SUM(M1584:P1584)</f>
        <v>0</v>
      </c>
      <c r="M1584" s="126"/>
      <c r="N1584" s="24"/>
      <c r="O1584" s="24"/>
      <c r="P1584" s="24"/>
      <c r="U1584" s="29">
        <f t="shared" ref="U1584" si="3131">IF(U1559&gt;0,U1582/U$12*100,)</f>
        <v>0</v>
      </c>
      <c r="V1584" s="29">
        <f>IF(V1559&gt;0,V1582/V$12*100,)</f>
        <v>0</v>
      </c>
      <c r="W1584" s="29">
        <f>IF(W1559&gt;0,W1582/W$12*100,)</f>
        <v>0</v>
      </c>
      <c r="X1584" s="29">
        <f>IF(X1559&gt;0,X1582/X$12*100,)</f>
        <v>0</v>
      </c>
      <c r="Y1584" s="29">
        <f>IF(Y1559&gt;0,Y1582/Y$12*100,)</f>
        <v>0</v>
      </c>
      <c r="Z1584" s="20">
        <f>SUM(AA1584:AD1584)</f>
        <v>0</v>
      </c>
      <c r="AA1584" s="126"/>
      <c r="AB1584" s="24"/>
      <c r="AC1584" s="24"/>
      <c r="AD1584" s="24"/>
      <c r="AE1584" s="29">
        <f t="shared" ref="AE1584" si="3132">IF(AE1559&gt;0,AE1582/AE$12*100,)</f>
        <v>0</v>
      </c>
      <c r="AF1584" s="29">
        <f>IF(AF1559&gt;0,AF1582/AF$12*100,)</f>
        <v>0</v>
      </c>
      <c r="AG1584" s="29">
        <f>IF(AG1559&gt;0,AG1582/AG$12*100,)</f>
        <v>0</v>
      </c>
      <c r="AH1584" s="29">
        <f>IF(AH1559&gt;0,AH1582/AH$12*100,)</f>
        <v>0</v>
      </c>
      <c r="AI1584" s="29">
        <f>IF(AI1559&gt;0,AI1582/AI$12*100,)</f>
        <v>0</v>
      </c>
      <c r="AJ1584" s="967"/>
      <c r="AK1584" s="19" t="e">
        <f>#REF!-U1584</f>
        <v>#REF!</v>
      </c>
      <c r="AL1584" s="19" t="e">
        <f>#REF!-#REF!</f>
        <v>#REF!</v>
      </c>
      <c r="AM1584" s="19" t="e">
        <f>Q1584-#REF!</f>
        <v>#REF!</v>
      </c>
      <c r="AN1584" s="19" t="e">
        <f>R1584-#REF!</f>
        <v>#REF!</v>
      </c>
      <c r="AO1584" s="19" t="e">
        <f>#REF!-#REF!</f>
        <v>#REF!</v>
      </c>
      <c r="AP1584" s="223" t="e">
        <f>IF(AK1584&gt;0,AK1584/#REF!*100,"")</f>
        <v>#REF!</v>
      </c>
      <c r="AQ1584" s="223" t="e">
        <f>IF(AL1584&gt;0,AL1584/#REF!*100,"")</f>
        <v>#REF!</v>
      </c>
      <c r="AR1584" s="223" t="e">
        <f t="shared" si="3095"/>
        <v>#REF!</v>
      </c>
      <c r="AS1584" s="223" t="e">
        <f t="shared" si="3096"/>
        <v>#REF!</v>
      </c>
      <c r="AT1584" s="223" t="e">
        <f>IF(AO1584&gt;0,AO1584/#REF!*100,"")</f>
        <v>#REF!</v>
      </c>
    </row>
    <row r="1585" spans="1:46" ht="18" hidden="1" customHeight="1" outlineLevel="1">
      <c r="A1585" s="47"/>
      <c r="B1585" s="37"/>
      <c r="C1585" s="504" t="s">
        <v>277</v>
      </c>
      <c r="D1585" s="32"/>
      <c r="E1585" s="32"/>
      <c r="F1585" s="32"/>
      <c r="G1585" s="144"/>
      <c r="H1585" s="144"/>
      <c r="I1585" s="144"/>
      <c r="J1585" s="144"/>
      <c r="K1585" s="144"/>
      <c r="L1585" s="20">
        <f t="shared" ref="L1585:P1585" si="3133">L1584*0.76*1.49/1000</f>
        <v>0</v>
      </c>
      <c r="M1585" s="136">
        <f t="shared" si="3133"/>
        <v>0</v>
      </c>
      <c r="N1585" s="20">
        <f t="shared" si="3133"/>
        <v>0</v>
      </c>
      <c r="O1585" s="20">
        <f t="shared" si="3133"/>
        <v>0</v>
      </c>
      <c r="P1585" s="20">
        <f t="shared" si="3133"/>
        <v>0</v>
      </c>
      <c r="U1585" s="29">
        <f t="shared" ref="U1585" si="3134">IF(U1565&gt;0,U1582/U$18*100,)</f>
        <v>0</v>
      </c>
      <c r="V1585" s="29">
        <f>IF(V1565&gt;0,V1582/V$18*100,)</f>
        <v>0</v>
      </c>
      <c r="W1585" s="29">
        <f>IF(W1565&gt;0,W1582/W$18*100,)</f>
        <v>0</v>
      </c>
      <c r="X1585" s="29">
        <f>IF(X1565&gt;0,X1582/X$18*100,)</f>
        <v>0</v>
      </c>
      <c r="Y1585" s="29">
        <f>IF(Y1565&gt;0,Y1582/Y$18*100,)</f>
        <v>0</v>
      </c>
      <c r="Z1585" s="20">
        <f t="shared" ref="Z1585:AD1585" si="3135">Z1584*0.76*1.49/1000</f>
        <v>0</v>
      </c>
      <c r="AA1585" s="136">
        <f t="shared" si="3135"/>
        <v>0</v>
      </c>
      <c r="AB1585" s="20">
        <f t="shared" si="3135"/>
        <v>0</v>
      </c>
      <c r="AC1585" s="20">
        <f t="shared" si="3135"/>
        <v>0</v>
      </c>
      <c r="AD1585" s="20">
        <f t="shared" si="3135"/>
        <v>0</v>
      </c>
      <c r="AE1585" s="29">
        <f t="shared" ref="AE1585" si="3136">IF(AE1565&gt;0,AE1582/AE$18*100,)</f>
        <v>0</v>
      </c>
      <c r="AF1585" s="29">
        <f>IF(AF1565&gt;0,AF1582/AF$18*100,)</f>
        <v>0</v>
      </c>
      <c r="AG1585" s="29">
        <f>IF(AG1565&gt;0,AG1582/AG$18*100,)</f>
        <v>0</v>
      </c>
      <c r="AH1585" s="29">
        <f>IF(AH1565&gt;0,AH1582/AH$18*100,)</f>
        <v>0</v>
      </c>
      <c r="AI1585" s="29">
        <f>IF(AI1565&gt;0,AI1582/AI$18*100,)</f>
        <v>0</v>
      </c>
      <c r="AJ1585" s="967"/>
      <c r="AK1585" s="19" t="e">
        <f>#REF!-U1585</f>
        <v>#REF!</v>
      </c>
      <c r="AL1585" s="19" t="e">
        <f>#REF!-#REF!</f>
        <v>#REF!</v>
      </c>
      <c r="AM1585" s="19" t="e">
        <f>Q1585-#REF!</f>
        <v>#REF!</v>
      </c>
      <c r="AN1585" s="19" t="e">
        <f>R1585-#REF!</f>
        <v>#REF!</v>
      </c>
      <c r="AO1585" s="19" t="e">
        <f>#REF!-#REF!</f>
        <v>#REF!</v>
      </c>
      <c r="AP1585" s="223" t="e">
        <f>IF(AK1585&gt;0,AK1585/#REF!*100,"")</f>
        <v>#REF!</v>
      </c>
      <c r="AQ1585" s="223" t="e">
        <f>IF(AL1585&gt;0,AL1585/#REF!*100,"")</f>
        <v>#REF!</v>
      </c>
      <c r="AR1585" s="223" t="e">
        <f t="shared" si="3095"/>
        <v>#REF!</v>
      </c>
      <c r="AS1585" s="223" t="e">
        <f t="shared" si="3096"/>
        <v>#REF!</v>
      </c>
      <c r="AT1585" s="223" t="e">
        <f>IF(AO1585&gt;0,AO1585/#REF!*100,"")</f>
        <v>#REF!</v>
      </c>
    </row>
    <row r="1586" spans="1:46" ht="18" hidden="1" customHeight="1" outlineLevel="1">
      <c r="A1586" s="47"/>
      <c r="B1586" s="37"/>
      <c r="C1586" s="504" t="s">
        <v>303</v>
      </c>
      <c r="D1586" s="32"/>
      <c r="E1586" s="32"/>
      <c r="F1586" s="32"/>
      <c r="G1586" s="144"/>
      <c r="H1586" s="144"/>
      <c r="I1586" s="144"/>
      <c r="J1586" s="144"/>
      <c r="K1586" s="144"/>
      <c r="L1586" s="20">
        <f>SUM(M1586:P1586)</f>
        <v>0</v>
      </c>
      <c r="M1586" s="126"/>
      <c r="N1586" s="24"/>
      <c r="O1586" s="24"/>
      <c r="P1586" s="24"/>
      <c r="U1586" s="237"/>
      <c r="V1586" s="143"/>
      <c r="W1586" s="26"/>
      <c r="X1586" s="26"/>
      <c r="Y1586" s="26"/>
      <c r="Z1586" s="20">
        <f>SUM(AA1586:AD1586)</f>
        <v>0</v>
      </c>
      <c r="AA1586" s="126"/>
      <c r="AB1586" s="24"/>
      <c r="AC1586" s="24"/>
      <c r="AD1586" s="24"/>
      <c r="AE1586" s="237"/>
      <c r="AF1586" s="143"/>
      <c r="AG1586" s="26"/>
      <c r="AH1586" s="26"/>
      <c r="AI1586" s="26"/>
      <c r="AJ1586" s="2128"/>
      <c r="AK1586" s="19" t="e">
        <f>#REF!-U1586</f>
        <v>#REF!</v>
      </c>
      <c r="AL1586" s="19" t="e">
        <f>#REF!-#REF!</f>
        <v>#REF!</v>
      </c>
      <c r="AM1586" s="19" t="e">
        <f>Q1586-#REF!</f>
        <v>#REF!</v>
      </c>
      <c r="AN1586" s="19" t="e">
        <f>R1586-#REF!</f>
        <v>#REF!</v>
      </c>
      <c r="AO1586" s="19" t="e">
        <f>#REF!-#REF!</f>
        <v>#REF!</v>
      </c>
      <c r="AP1586" s="223" t="e">
        <f>IF(AK1586&gt;0,AK1586/#REF!*100,"")</f>
        <v>#REF!</v>
      </c>
      <c r="AQ1586" s="223" t="e">
        <f>IF(AL1586&gt;0,AL1586/#REF!*100,"")</f>
        <v>#REF!</v>
      </c>
      <c r="AR1586" s="223" t="e">
        <f t="shared" si="3095"/>
        <v>#REF!</v>
      </c>
      <c r="AS1586" s="223" t="e">
        <f t="shared" si="3096"/>
        <v>#REF!</v>
      </c>
      <c r="AT1586" s="223" t="e">
        <f>IF(AO1586&gt;0,AO1586/#REF!*100,"")</f>
        <v>#REF!</v>
      </c>
    </row>
    <row r="1587" spans="1:46" ht="18" hidden="1" customHeight="1" outlineLevel="1">
      <c r="A1587" s="47"/>
      <c r="B1587" s="37"/>
      <c r="C1587" s="504" t="s">
        <v>279</v>
      </c>
      <c r="D1587" s="32"/>
      <c r="E1587" s="32"/>
      <c r="F1587" s="32"/>
      <c r="G1587" s="144"/>
      <c r="H1587" s="144"/>
      <c r="I1587" s="144"/>
      <c r="J1587" s="144"/>
      <c r="K1587" s="144"/>
      <c r="L1587" s="33"/>
      <c r="M1587" s="126"/>
      <c r="N1587" s="24"/>
      <c r="O1587" s="24"/>
      <c r="P1587" s="24"/>
      <c r="U1587" s="29"/>
      <c r="V1587" s="29">
        <f>IF(V1566&gt;0,V1586/V$19*100,)</f>
        <v>0</v>
      </c>
      <c r="W1587" s="29">
        <f>IF(W1566&gt;0,W1586/W$19*100,)</f>
        <v>0</v>
      </c>
      <c r="X1587" s="29">
        <f>IF(X1566&gt;0,X1586/X$19*100,)</f>
        <v>0</v>
      </c>
      <c r="Y1587" s="29">
        <f>IF(Y1566&gt;0,Y1586/Y$19*100,)</f>
        <v>0</v>
      </c>
      <c r="Z1587" s="33"/>
      <c r="AA1587" s="126"/>
      <c r="AB1587" s="24"/>
      <c r="AC1587" s="24"/>
      <c r="AD1587" s="24"/>
      <c r="AE1587" s="29"/>
      <c r="AF1587" s="29">
        <f>IF(AF1566&gt;0,AF1586/AF$19*100,)</f>
        <v>0</v>
      </c>
      <c r="AG1587" s="29">
        <f>IF(AG1566&gt;0,AG1586/AG$19*100,)</f>
        <v>0</v>
      </c>
      <c r="AH1587" s="29">
        <f>IF(AH1566&gt;0,AH1586/AH$19*100,)</f>
        <v>0</v>
      </c>
      <c r="AI1587" s="29">
        <f>IF(AI1566&gt;0,AI1586/AI$19*100,)</f>
        <v>0</v>
      </c>
      <c r="AJ1587" s="967"/>
      <c r="AK1587" s="19" t="e">
        <f>#REF!-U1587</f>
        <v>#REF!</v>
      </c>
      <c r="AL1587" s="19" t="e">
        <f>#REF!-#REF!</f>
        <v>#REF!</v>
      </c>
      <c r="AM1587" s="19" t="e">
        <f>Q1587-#REF!</f>
        <v>#REF!</v>
      </c>
      <c r="AN1587" s="19" t="e">
        <f>R1587-#REF!</f>
        <v>#REF!</v>
      </c>
      <c r="AO1587" s="19" t="e">
        <f>#REF!-#REF!</f>
        <v>#REF!</v>
      </c>
      <c r="AP1587" s="223" t="e">
        <f>IF(AK1587&gt;0,AK1587/#REF!*100,"")</f>
        <v>#REF!</v>
      </c>
      <c r="AQ1587" s="223" t="e">
        <f>IF(AL1587&gt;0,AL1587/#REF!*100,"")</f>
        <v>#REF!</v>
      </c>
      <c r="AR1587" s="223" t="e">
        <f t="shared" ref="AR1587:AR1609" si="3137">IF(AM1587&gt;0,AM1587/Q1587*100,"")</f>
        <v>#REF!</v>
      </c>
      <c r="AS1587" s="223" t="e">
        <f t="shared" ref="AS1587:AS1609" si="3138">IF(AN1587&gt;0,AN1587/R1587*100,"")</f>
        <v>#REF!</v>
      </c>
      <c r="AT1587" s="223" t="e">
        <f>IF(AO1587&gt;0,AO1587/#REF!*100,"")</f>
        <v>#REF!</v>
      </c>
    </row>
    <row r="1588" spans="1:46" ht="18" hidden="1" customHeight="1" outlineLevel="1">
      <c r="A1588" s="47"/>
      <c r="B1588" s="37"/>
      <c r="C1588" s="504" t="s">
        <v>125</v>
      </c>
      <c r="D1588" s="32"/>
      <c r="E1588" s="32"/>
      <c r="F1588" s="32"/>
      <c r="G1588" s="144"/>
      <c r="H1588" s="144"/>
      <c r="I1588" s="144"/>
      <c r="J1588" s="144"/>
      <c r="K1588" s="144"/>
      <c r="L1588" s="33"/>
      <c r="M1588" s="126"/>
      <c r="N1588" s="24"/>
      <c r="O1588" s="24"/>
      <c r="P1588" s="24"/>
      <c r="U1588" s="237"/>
      <c r="V1588" s="143"/>
      <c r="W1588" s="26"/>
      <c r="X1588" s="26"/>
      <c r="Y1588" s="26"/>
      <c r="Z1588" s="33"/>
      <c r="AA1588" s="126"/>
      <c r="AB1588" s="24"/>
      <c r="AC1588" s="24"/>
      <c r="AD1588" s="24"/>
      <c r="AE1588" s="237"/>
      <c r="AF1588" s="143"/>
      <c r="AG1588" s="26"/>
      <c r="AH1588" s="26"/>
      <c r="AI1588" s="26"/>
      <c r="AJ1588" s="2128"/>
      <c r="AK1588" s="19" t="e">
        <f>#REF!-U1588</f>
        <v>#REF!</v>
      </c>
      <c r="AL1588" s="19" t="e">
        <f>#REF!-#REF!</f>
        <v>#REF!</v>
      </c>
      <c r="AM1588" s="19" t="e">
        <f>Q1588-#REF!</f>
        <v>#REF!</v>
      </c>
      <c r="AN1588" s="19" t="e">
        <f>R1588-#REF!</f>
        <v>#REF!</v>
      </c>
      <c r="AO1588" s="19" t="e">
        <f>#REF!-#REF!</f>
        <v>#REF!</v>
      </c>
      <c r="AP1588" s="223" t="e">
        <f>IF(AK1588&gt;0,AK1588/#REF!*100,"")</f>
        <v>#REF!</v>
      </c>
      <c r="AQ1588" s="223" t="e">
        <f>IF(AL1588&gt;0,AL1588/#REF!*100,"")</f>
        <v>#REF!</v>
      </c>
      <c r="AR1588" s="223" t="e">
        <f t="shared" si="3137"/>
        <v>#REF!</v>
      </c>
      <c r="AS1588" s="223" t="e">
        <f t="shared" si="3138"/>
        <v>#REF!</v>
      </c>
      <c r="AT1588" s="223" t="e">
        <f>IF(AO1588&gt;0,AO1588/#REF!*100,"")</f>
        <v>#REF!</v>
      </c>
    </row>
    <row r="1589" spans="1:46" ht="18" hidden="1" customHeight="1" outlineLevel="1">
      <c r="A1589" s="47" t="s">
        <v>109</v>
      </c>
      <c r="B1589" s="36" t="s">
        <v>97</v>
      </c>
      <c r="C1589" s="504" t="s">
        <v>278</v>
      </c>
      <c r="D1589" s="32"/>
      <c r="E1589" s="32"/>
      <c r="F1589" s="32"/>
      <c r="G1589" s="144"/>
      <c r="H1589" s="144"/>
      <c r="I1589" s="144"/>
      <c r="J1589" s="144"/>
      <c r="K1589" s="144"/>
      <c r="L1589" s="20">
        <f t="shared" ref="L1589:P1589" si="3139">L1593+L1597</f>
        <v>0</v>
      </c>
      <c r="M1589" s="136">
        <f t="shared" si="3139"/>
        <v>0</v>
      </c>
      <c r="N1589" s="20">
        <f t="shared" si="3139"/>
        <v>0</v>
      </c>
      <c r="O1589" s="20">
        <f t="shared" si="3139"/>
        <v>0</v>
      </c>
      <c r="P1589" s="20">
        <f t="shared" si="3139"/>
        <v>0</v>
      </c>
      <c r="U1589" s="29">
        <f>U1593+U1597</f>
        <v>0</v>
      </c>
      <c r="V1589" s="29">
        <f>V1593+V1597</f>
        <v>0</v>
      </c>
      <c r="W1589" s="29">
        <f>IF(W1570&gt;0,W1588/W$23*100,)</f>
        <v>0</v>
      </c>
      <c r="X1589" s="29">
        <f>IF(X1570&gt;0,X1588/X$23*100,)</f>
        <v>0</v>
      </c>
      <c r="Y1589" s="29">
        <f>IF(Y1570&gt;0,Y1588/Y$23*100,)</f>
        <v>0</v>
      </c>
      <c r="Z1589" s="20">
        <f t="shared" ref="Z1589:AD1589" si="3140">Z1593+Z1597</f>
        <v>0</v>
      </c>
      <c r="AA1589" s="136">
        <f t="shared" si="3140"/>
        <v>0</v>
      </c>
      <c r="AB1589" s="20">
        <f t="shared" si="3140"/>
        <v>0</v>
      </c>
      <c r="AC1589" s="20">
        <f t="shared" si="3140"/>
        <v>0</v>
      </c>
      <c r="AD1589" s="20">
        <f t="shared" si="3140"/>
        <v>0</v>
      </c>
      <c r="AE1589" s="29">
        <f>AE1593+AE1597</f>
        <v>0</v>
      </c>
      <c r="AF1589" s="29">
        <f>AF1593+AF1597</f>
        <v>0</v>
      </c>
      <c r="AG1589" s="29">
        <f>IF(AG1570&gt;0,AG1588/AG$23*100,)</f>
        <v>0</v>
      </c>
      <c r="AH1589" s="29">
        <f>IF(AH1570&gt;0,AH1588/AH$23*100,)</f>
        <v>0</v>
      </c>
      <c r="AI1589" s="29">
        <f>IF(AI1570&gt;0,AI1588/AI$23*100,)</f>
        <v>0</v>
      </c>
      <c r="AJ1589" s="967"/>
      <c r="AK1589" s="19" t="e">
        <f>#REF!-U1589</f>
        <v>#REF!</v>
      </c>
      <c r="AL1589" s="19" t="e">
        <f>#REF!-#REF!</f>
        <v>#REF!</v>
      </c>
      <c r="AM1589" s="19" t="e">
        <f>Q1589-#REF!</f>
        <v>#REF!</v>
      </c>
      <c r="AN1589" s="19" t="e">
        <f>R1589-#REF!</f>
        <v>#REF!</v>
      </c>
      <c r="AO1589" s="19" t="e">
        <f>#REF!-#REF!</f>
        <v>#REF!</v>
      </c>
      <c r="AP1589" s="223" t="e">
        <f>IF(AK1589&gt;0,AK1589/#REF!*100,"")</f>
        <v>#REF!</v>
      </c>
      <c r="AQ1589" s="223" t="e">
        <f>IF(AL1589&gt;0,AL1589/#REF!*100,"")</f>
        <v>#REF!</v>
      </c>
      <c r="AR1589" s="223" t="e">
        <f t="shared" si="3137"/>
        <v>#REF!</v>
      </c>
      <c r="AS1589" s="223" t="e">
        <f t="shared" si="3138"/>
        <v>#REF!</v>
      </c>
      <c r="AT1589" s="223" t="e">
        <f>IF(AO1589&gt;0,AO1589/#REF!*100,"")</f>
        <v>#REF!</v>
      </c>
    </row>
    <row r="1590" spans="1:46" ht="18" hidden="1" customHeight="1" outlineLevel="1">
      <c r="A1590" s="47"/>
      <c r="B1590" s="37"/>
      <c r="C1590" s="504" t="s">
        <v>277</v>
      </c>
      <c r="D1590" s="32"/>
      <c r="E1590" s="32"/>
      <c r="F1590" s="32"/>
      <c r="G1590" s="144"/>
      <c r="H1590" s="144"/>
      <c r="I1590" s="144"/>
      <c r="J1590" s="144"/>
      <c r="K1590" s="144"/>
      <c r="L1590" s="20">
        <f t="shared" ref="L1590:P1590" si="3141">L1594+L1598</f>
        <v>0</v>
      </c>
      <c r="M1590" s="136">
        <f t="shared" si="3141"/>
        <v>0</v>
      </c>
      <c r="N1590" s="20">
        <f t="shared" si="3141"/>
        <v>0</v>
      </c>
      <c r="O1590" s="20">
        <f t="shared" si="3141"/>
        <v>0</v>
      </c>
      <c r="P1590" s="20">
        <f t="shared" si="3141"/>
        <v>0</v>
      </c>
      <c r="U1590" s="29">
        <f t="shared" ref="U1590:U1609" si="3142">U1594+U1598</f>
        <v>0</v>
      </c>
      <c r="V1590" s="143"/>
      <c r="W1590" s="26"/>
      <c r="X1590" s="26"/>
      <c r="Y1590" s="26"/>
      <c r="Z1590" s="20">
        <f t="shared" ref="Z1590:AE1605" si="3143">Z1594+Z1598</f>
        <v>0</v>
      </c>
      <c r="AA1590" s="136">
        <f t="shared" si="3143"/>
        <v>0</v>
      </c>
      <c r="AB1590" s="20">
        <f t="shared" si="3143"/>
        <v>0</v>
      </c>
      <c r="AC1590" s="20">
        <f t="shared" si="3143"/>
        <v>0</v>
      </c>
      <c r="AD1590" s="20">
        <f t="shared" si="3143"/>
        <v>0</v>
      </c>
      <c r="AE1590" s="29">
        <f t="shared" si="3143"/>
        <v>0</v>
      </c>
      <c r="AF1590" s="143"/>
      <c r="AG1590" s="26"/>
      <c r="AH1590" s="26"/>
      <c r="AI1590" s="26"/>
      <c r="AJ1590" s="2128"/>
      <c r="AK1590" s="19" t="e">
        <f>#REF!-U1590</f>
        <v>#REF!</v>
      </c>
      <c r="AL1590" s="19" t="e">
        <f>#REF!-#REF!</f>
        <v>#REF!</v>
      </c>
      <c r="AM1590" s="19" t="e">
        <f>Q1590-#REF!</f>
        <v>#REF!</v>
      </c>
      <c r="AN1590" s="19" t="e">
        <f>R1590-#REF!</f>
        <v>#REF!</v>
      </c>
      <c r="AO1590" s="19" t="e">
        <f>#REF!-#REF!</f>
        <v>#REF!</v>
      </c>
      <c r="AP1590" s="223" t="e">
        <f>IF(AK1590&gt;0,AK1590/#REF!*100,"")</f>
        <v>#REF!</v>
      </c>
      <c r="AQ1590" s="223" t="e">
        <f>IF(AL1590&gt;0,AL1590/#REF!*100,"")</f>
        <v>#REF!</v>
      </c>
      <c r="AR1590" s="223" t="e">
        <f t="shared" si="3137"/>
        <v>#REF!</v>
      </c>
      <c r="AS1590" s="223" t="e">
        <f t="shared" si="3138"/>
        <v>#REF!</v>
      </c>
      <c r="AT1590" s="223" t="e">
        <f>IF(AO1590&gt;0,AO1590/#REF!*100,"")</f>
        <v>#REF!</v>
      </c>
    </row>
    <row r="1591" spans="1:46" ht="18" hidden="1" customHeight="1" outlineLevel="1">
      <c r="A1591" s="47"/>
      <c r="B1591" s="37"/>
      <c r="C1591" s="504" t="s">
        <v>303</v>
      </c>
      <c r="D1591" s="32"/>
      <c r="E1591" s="32"/>
      <c r="F1591" s="32"/>
      <c r="G1591" s="144"/>
      <c r="H1591" s="144"/>
      <c r="I1591" s="144"/>
      <c r="J1591" s="144"/>
      <c r="K1591" s="144"/>
      <c r="L1591" s="20">
        <f t="shared" ref="L1591:P1591" si="3144">L1595+L1599</f>
        <v>0</v>
      </c>
      <c r="M1591" s="136">
        <f t="shared" si="3144"/>
        <v>0</v>
      </c>
      <c r="N1591" s="20">
        <f t="shared" si="3144"/>
        <v>0</v>
      </c>
      <c r="O1591" s="20">
        <f t="shared" si="3144"/>
        <v>0</v>
      </c>
      <c r="P1591" s="20">
        <f t="shared" si="3144"/>
        <v>0</v>
      </c>
      <c r="U1591" s="29">
        <f t="shared" si="3142"/>
        <v>0</v>
      </c>
      <c r="V1591" s="29">
        <f>IF(V1574&gt;0,V1590/V$27*100,)</f>
        <v>0</v>
      </c>
      <c r="W1591" s="29">
        <f>IF(W1574&gt;0,W1590/W$27*100,)</f>
        <v>0</v>
      </c>
      <c r="X1591" s="29">
        <f>IF(X1574&gt;0,X1590/X$27*100,)</f>
        <v>0</v>
      </c>
      <c r="Y1591" s="29">
        <f>IF(Y1574&gt;0,Y1590/Y$27*100,)</f>
        <v>0</v>
      </c>
      <c r="Z1591" s="20">
        <f t="shared" ref="Z1591:AD1591" si="3145">Z1595+Z1599</f>
        <v>0</v>
      </c>
      <c r="AA1591" s="136">
        <f t="shared" si="3145"/>
        <v>0</v>
      </c>
      <c r="AB1591" s="20">
        <f t="shared" si="3145"/>
        <v>0</v>
      </c>
      <c r="AC1591" s="20">
        <f t="shared" si="3145"/>
        <v>0</v>
      </c>
      <c r="AD1591" s="20">
        <f t="shared" si="3145"/>
        <v>0</v>
      </c>
      <c r="AE1591" s="29">
        <f t="shared" si="3143"/>
        <v>0</v>
      </c>
      <c r="AF1591" s="29">
        <f>IF(AF1574&gt;0,AF1590/AF$27*100,)</f>
        <v>0</v>
      </c>
      <c r="AG1591" s="29">
        <f>IF(AG1574&gt;0,AG1590/AG$27*100,)</f>
        <v>0</v>
      </c>
      <c r="AH1591" s="29">
        <f>IF(AH1574&gt;0,AH1590/AH$27*100,)</f>
        <v>0</v>
      </c>
      <c r="AI1591" s="29">
        <f>IF(AI1574&gt;0,AI1590/AI$27*100,)</f>
        <v>0</v>
      </c>
      <c r="AJ1591" s="967"/>
      <c r="AK1591" s="19" t="e">
        <f>#REF!-U1591</f>
        <v>#REF!</v>
      </c>
      <c r="AL1591" s="19" t="e">
        <f>#REF!-#REF!</f>
        <v>#REF!</v>
      </c>
      <c r="AM1591" s="19" t="e">
        <f>Q1591-#REF!</f>
        <v>#REF!</v>
      </c>
      <c r="AN1591" s="19" t="e">
        <f>R1591-#REF!</f>
        <v>#REF!</v>
      </c>
      <c r="AO1591" s="19" t="e">
        <f>#REF!-#REF!</f>
        <v>#REF!</v>
      </c>
      <c r="AP1591" s="223" t="e">
        <f>IF(AK1591&gt;0,AK1591/#REF!*100,"")</f>
        <v>#REF!</v>
      </c>
      <c r="AQ1591" s="223" t="e">
        <f>IF(AL1591&gt;0,AL1591/#REF!*100,"")</f>
        <v>#REF!</v>
      </c>
      <c r="AR1591" s="223" t="e">
        <f t="shared" si="3137"/>
        <v>#REF!</v>
      </c>
      <c r="AS1591" s="223" t="e">
        <f t="shared" si="3138"/>
        <v>#REF!</v>
      </c>
      <c r="AT1591" s="223" t="e">
        <f>IF(AO1591&gt;0,AO1591/#REF!*100,"")</f>
        <v>#REF!</v>
      </c>
    </row>
    <row r="1592" spans="1:46" ht="18" hidden="1" customHeight="1" outlineLevel="1">
      <c r="A1592" s="47"/>
      <c r="B1592" s="37"/>
      <c r="C1592" s="504" t="s">
        <v>279</v>
      </c>
      <c r="D1592" s="32"/>
      <c r="E1592" s="32"/>
      <c r="F1592" s="32"/>
      <c r="G1592" s="144"/>
      <c r="H1592" s="144"/>
      <c r="I1592" s="144"/>
      <c r="J1592" s="144"/>
      <c r="K1592" s="144"/>
      <c r="L1592" s="33"/>
      <c r="M1592" s="126"/>
      <c r="N1592" s="24"/>
      <c r="O1592" s="24"/>
      <c r="P1592" s="24"/>
      <c r="U1592" s="29"/>
      <c r="V1592" s="143"/>
      <c r="W1592" s="26"/>
      <c r="X1592" s="26"/>
      <c r="Y1592" s="26"/>
      <c r="Z1592" s="33"/>
      <c r="AA1592" s="126"/>
      <c r="AB1592" s="24"/>
      <c r="AC1592" s="24"/>
      <c r="AD1592" s="24"/>
      <c r="AE1592" s="29"/>
      <c r="AF1592" s="143"/>
      <c r="AG1592" s="26"/>
      <c r="AH1592" s="26"/>
      <c r="AI1592" s="26"/>
      <c r="AJ1592" s="2128"/>
      <c r="AK1592" s="19" t="e">
        <f>#REF!-U1592</f>
        <v>#REF!</v>
      </c>
      <c r="AL1592" s="19" t="e">
        <f>#REF!-#REF!</f>
        <v>#REF!</v>
      </c>
      <c r="AM1592" s="19" t="e">
        <f>Q1592-#REF!</f>
        <v>#REF!</v>
      </c>
      <c r="AN1592" s="19" t="e">
        <f>R1592-#REF!</f>
        <v>#REF!</v>
      </c>
      <c r="AO1592" s="19" t="e">
        <f>#REF!-#REF!</f>
        <v>#REF!</v>
      </c>
      <c r="AP1592" s="223" t="e">
        <f>IF(AK1592&gt;0,AK1592/#REF!*100,"")</f>
        <v>#REF!</v>
      </c>
      <c r="AQ1592" s="223" t="e">
        <f>IF(AL1592&gt;0,AL1592/#REF!*100,"")</f>
        <v>#REF!</v>
      </c>
      <c r="AR1592" s="223" t="e">
        <f t="shared" si="3137"/>
        <v>#REF!</v>
      </c>
      <c r="AS1592" s="223" t="e">
        <f t="shared" si="3138"/>
        <v>#REF!</v>
      </c>
      <c r="AT1592" s="223" t="e">
        <f>IF(AO1592&gt;0,AO1592/#REF!*100,"")</f>
        <v>#REF!</v>
      </c>
    </row>
    <row r="1593" spans="1:46" ht="18" hidden="1" customHeight="1" outlineLevel="1">
      <c r="A1593" s="47" t="s">
        <v>110</v>
      </c>
      <c r="B1593" s="38" t="s">
        <v>118</v>
      </c>
      <c r="C1593" s="504" t="s">
        <v>278</v>
      </c>
      <c r="D1593" s="32"/>
      <c r="E1593" s="32"/>
      <c r="F1593" s="32"/>
      <c r="G1593" s="144"/>
      <c r="H1593" s="144"/>
      <c r="I1593" s="144"/>
      <c r="J1593" s="144"/>
      <c r="K1593" s="144"/>
      <c r="L1593" s="20">
        <f>SUM(M1593:P1593)</f>
        <v>0</v>
      </c>
      <c r="M1593" s="126"/>
      <c r="N1593" s="24"/>
      <c r="O1593" s="24"/>
      <c r="P1593" s="24"/>
      <c r="U1593" s="29">
        <f t="shared" si="3142"/>
        <v>0</v>
      </c>
      <c r="V1593" s="29"/>
      <c r="W1593" s="29">
        <f>IF(W1578&gt;0,W1592/W$31*100,)</f>
        <v>0</v>
      </c>
      <c r="X1593" s="29">
        <f>IF(X1578&gt;0,X1592/X$31*100,)</f>
        <v>0</v>
      </c>
      <c r="Y1593" s="29">
        <f>IF(Y1578&gt;0,Y1592/Y$31*100,)</f>
        <v>0</v>
      </c>
      <c r="Z1593" s="20">
        <f>SUM(AA1593:AD1593)</f>
        <v>0</v>
      </c>
      <c r="AA1593" s="126"/>
      <c r="AB1593" s="24"/>
      <c r="AC1593" s="24"/>
      <c r="AD1593" s="24"/>
      <c r="AE1593" s="29">
        <f t="shared" si="3143"/>
        <v>0</v>
      </c>
      <c r="AF1593" s="29"/>
      <c r="AG1593" s="29">
        <f>IF(AG1578&gt;0,AG1592/AG$31*100,)</f>
        <v>0</v>
      </c>
      <c r="AH1593" s="29">
        <f>IF(AH1578&gt;0,AH1592/AH$31*100,)</f>
        <v>0</v>
      </c>
      <c r="AI1593" s="29">
        <f>IF(AI1578&gt;0,AI1592/AI$31*100,)</f>
        <v>0</v>
      </c>
      <c r="AJ1593" s="967"/>
      <c r="AK1593" s="19" t="e">
        <f>#REF!-U1593</f>
        <v>#REF!</v>
      </c>
      <c r="AL1593" s="19" t="e">
        <f>#REF!-#REF!</f>
        <v>#REF!</v>
      </c>
      <c r="AM1593" s="19" t="e">
        <f>Q1593-#REF!</f>
        <v>#REF!</v>
      </c>
      <c r="AN1593" s="19" t="e">
        <f>R1593-#REF!</f>
        <v>#REF!</v>
      </c>
      <c r="AO1593" s="19" t="e">
        <f>#REF!-#REF!</f>
        <v>#REF!</v>
      </c>
      <c r="AP1593" s="223" t="e">
        <f>IF(AK1593&gt;0,AK1593/#REF!*100,"")</f>
        <v>#REF!</v>
      </c>
      <c r="AQ1593" s="223" t="e">
        <f>IF(AL1593&gt;0,AL1593/#REF!*100,"")</f>
        <v>#REF!</v>
      </c>
      <c r="AR1593" s="223" t="e">
        <f t="shared" si="3137"/>
        <v>#REF!</v>
      </c>
      <c r="AS1593" s="223" t="e">
        <f t="shared" si="3138"/>
        <v>#REF!</v>
      </c>
      <c r="AT1593" s="223" t="e">
        <f>IF(AO1593&gt;0,AO1593/#REF!*100,"")</f>
        <v>#REF!</v>
      </c>
    </row>
    <row r="1594" spans="1:46" ht="18" hidden="1" customHeight="1" outlineLevel="1">
      <c r="A1594" s="47"/>
      <c r="B1594" s="39"/>
      <c r="C1594" s="504" t="s">
        <v>277</v>
      </c>
      <c r="D1594" s="32"/>
      <c r="E1594" s="32"/>
      <c r="F1594" s="32"/>
      <c r="G1594" s="144"/>
      <c r="H1594" s="144"/>
      <c r="I1594" s="144"/>
      <c r="J1594" s="144"/>
      <c r="K1594" s="144"/>
      <c r="L1594" s="20">
        <f t="shared" ref="L1594:P1594" si="3146">L1593*0.85*1.45/1000</f>
        <v>0</v>
      </c>
      <c r="M1594" s="136">
        <f t="shared" si="3146"/>
        <v>0</v>
      </c>
      <c r="N1594" s="20">
        <f t="shared" si="3146"/>
        <v>0</v>
      </c>
      <c r="O1594" s="20">
        <f t="shared" si="3146"/>
        <v>0</v>
      </c>
      <c r="P1594" s="20">
        <f t="shared" si="3146"/>
        <v>0</v>
      </c>
      <c r="U1594" s="29">
        <f t="shared" si="3142"/>
        <v>0</v>
      </c>
      <c r="V1594" s="136"/>
      <c r="W1594" s="20"/>
      <c r="X1594" s="20"/>
      <c r="Y1594" s="20"/>
      <c r="Z1594" s="20">
        <f t="shared" ref="Z1594:AD1594" si="3147">Z1593*0.85*1.45/1000</f>
        <v>0</v>
      </c>
      <c r="AA1594" s="136">
        <f t="shared" si="3147"/>
        <v>0</v>
      </c>
      <c r="AB1594" s="20">
        <f t="shared" si="3147"/>
        <v>0</v>
      </c>
      <c r="AC1594" s="20">
        <f t="shared" si="3147"/>
        <v>0</v>
      </c>
      <c r="AD1594" s="20">
        <f t="shared" si="3147"/>
        <v>0</v>
      </c>
      <c r="AE1594" s="29">
        <f t="shared" si="3143"/>
        <v>0</v>
      </c>
      <c r="AF1594" s="136"/>
      <c r="AG1594" s="20"/>
      <c r="AH1594" s="20"/>
      <c r="AI1594" s="20"/>
      <c r="AJ1594" s="19"/>
      <c r="AK1594" s="19" t="e">
        <f>#REF!-U1594</f>
        <v>#REF!</v>
      </c>
      <c r="AL1594" s="19" t="e">
        <f>#REF!-#REF!</f>
        <v>#REF!</v>
      </c>
      <c r="AM1594" s="19" t="e">
        <f>Q1594-#REF!</f>
        <v>#REF!</v>
      </c>
      <c r="AN1594" s="19" t="e">
        <f>R1594-#REF!</f>
        <v>#REF!</v>
      </c>
      <c r="AO1594" s="19" t="e">
        <f>#REF!-#REF!</f>
        <v>#REF!</v>
      </c>
      <c r="AP1594" s="223" t="e">
        <f>IF(AK1594&gt;0,AK1594/#REF!*100,"")</f>
        <v>#REF!</v>
      </c>
      <c r="AQ1594" s="223" t="e">
        <f>IF(AL1594&gt;0,AL1594/#REF!*100,"")</f>
        <v>#REF!</v>
      </c>
      <c r="AR1594" s="223" t="e">
        <f t="shared" si="3137"/>
        <v>#REF!</v>
      </c>
      <c r="AS1594" s="223" t="e">
        <f t="shared" si="3138"/>
        <v>#REF!</v>
      </c>
      <c r="AT1594" s="223" t="e">
        <f>IF(AO1594&gt;0,AO1594/#REF!*100,"")</f>
        <v>#REF!</v>
      </c>
    </row>
    <row r="1595" spans="1:46" ht="18" hidden="1" customHeight="1" outlineLevel="1">
      <c r="A1595" s="47"/>
      <c r="B1595" s="39"/>
      <c r="C1595" s="504" t="s">
        <v>303</v>
      </c>
      <c r="D1595" s="32"/>
      <c r="E1595" s="32"/>
      <c r="F1595" s="32"/>
      <c r="G1595" s="144"/>
      <c r="H1595" s="144"/>
      <c r="I1595" s="144"/>
      <c r="J1595" s="144"/>
      <c r="K1595" s="144"/>
      <c r="L1595" s="20">
        <f>SUM(M1595:P1595)</f>
        <v>0</v>
      </c>
      <c r="M1595" s="126"/>
      <c r="N1595" s="24"/>
      <c r="O1595" s="24"/>
      <c r="P1595" s="24"/>
      <c r="U1595" s="29">
        <f t="shared" si="3142"/>
        <v>0</v>
      </c>
      <c r="V1595" s="136"/>
      <c r="W1595" s="20"/>
      <c r="X1595" s="20"/>
      <c r="Y1595" s="20"/>
      <c r="Z1595" s="20">
        <f>SUM(AA1595:AD1595)</f>
        <v>0</v>
      </c>
      <c r="AA1595" s="126"/>
      <c r="AB1595" s="24"/>
      <c r="AC1595" s="24"/>
      <c r="AD1595" s="24"/>
      <c r="AE1595" s="29">
        <f t="shared" si="3143"/>
        <v>0</v>
      </c>
      <c r="AF1595" s="136"/>
      <c r="AG1595" s="20"/>
      <c r="AH1595" s="20"/>
      <c r="AI1595" s="20"/>
      <c r="AJ1595" s="19"/>
      <c r="AK1595" s="19" t="e">
        <f>#REF!-U1595</f>
        <v>#REF!</v>
      </c>
      <c r="AL1595" s="19" t="e">
        <f>#REF!-#REF!</f>
        <v>#REF!</v>
      </c>
      <c r="AM1595" s="19" t="e">
        <f>Q1595-#REF!</f>
        <v>#REF!</v>
      </c>
      <c r="AN1595" s="19" t="e">
        <f>R1595-#REF!</f>
        <v>#REF!</v>
      </c>
      <c r="AO1595" s="19" t="e">
        <f>#REF!-#REF!</f>
        <v>#REF!</v>
      </c>
      <c r="AP1595" s="223" t="e">
        <f>IF(AK1595&gt;0,AK1595/#REF!*100,"")</f>
        <v>#REF!</v>
      </c>
      <c r="AQ1595" s="223" t="e">
        <f>IF(AL1595&gt;0,AL1595/#REF!*100,"")</f>
        <v>#REF!</v>
      </c>
      <c r="AR1595" s="223" t="e">
        <f t="shared" si="3137"/>
        <v>#REF!</v>
      </c>
      <c r="AS1595" s="223" t="e">
        <f t="shared" si="3138"/>
        <v>#REF!</v>
      </c>
      <c r="AT1595" s="223" t="e">
        <f>IF(AO1595&gt;0,AO1595/#REF!*100,"")</f>
        <v>#REF!</v>
      </c>
    </row>
    <row r="1596" spans="1:46" ht="18" hidden="1" customHeight="1" outlineLevel="1">
      <c r="A1596" s="47"/>
      <c r="B1596" s="39"/>
      <c r="C1596" s="504" t="s">
        <v>279</v>
      </c>
      <c r="D1596" s="32"/>
      <c r="E1596" s="32"/>
      <c r="F1596" s="32"/>
      <c r="G1596" s="144"/>
      <c r="H1596" s="144"/>
      <c r="I1596" s="144"/>
      <c r="J1596" s="144"/>
      <c r="K1596" s="144"/>
      <c r="L1596" s="33"/>
      <c r="M1596" s="126"/>
      <c r="N1596" s="24"/>
      <c r="O1596" s="24"/>
      <c r="P1596" s="24"/>
      <c r="U1596" s="29"/>
      <c r="V1596" s="126"/>
      <c r="W1596" s="24"/>
      <c r="X1596" s="24"/>
      <c r="Y1596" s="24"/>
      <c r="Z1596" s="33"/>
      <c r="AA1596" s="126"/>
      <c r="AB1596" s="24"/>
      <c r="AC1596" s="24"/>
      <c r="AD1596" s="24"/>
      <c r="AE1596" s="29"/>
      <c r="AF1596" s="126"/>
      <c r="AG1596" s="24"/>
      <c r="AH1596" s="24"/>
      <c r="AI1596" s="24"/>
      <c r="AJ1596" s="44"/>
      <c r="AK1596" s="19" t="e">
        <f>#REF!-U1596</f>
        <v>#REF!</v>
      </c>
      <c r="AL1596" s="19" t="e">
        <f>#REF!-#REF!</f>
        <v>#REF!</v>
      </c>
      <c r="AM1596" s="19" t="e">
        <f>Q1596-#REF!</f>
        <v>#REF!</v>
      </c>
      <c r="AN1596" s="19" t="e">
        <f>R1596-#REF!</f>
        <v>#REF!</v>
      </c>
      <c r="AO1596" s="19" t="e">
        <f>#REF!-#REF!</f>
        <v>#REF!</v>
      </c>
      <c r="AP1596" s="223" t="e">
        <f>IF(AK1596&gt;0,AK1596/#REF!*100,"")</f>
        <v>#REF!</v>
      </c>
      <c r="AQ1596" s="223" t="e">
        <f>IF(AL1596&gt;0,AL1596/#REF!*100,"")</f>
        <v>#REF!</v>
      </c>
      <c r="AR1596" s="223" t="e">
        <f t="shared" si="3137"/>
        <v>#REF!</v>
      </c>
      <c r="AS1596" s="223" t="e">
        <f t="shared" si="3138"/>
        <v>#REF!</v>
      </c>
      <c r="AT1596" s="223" t="e">
        <f>IF(AO1596&gt;0,AO1596/#REF!*100,"")</f>
        <v>#REF!</v>
      </c>
    </row>
    <row r="1597" spans="1:46" ht="18" hidden="1" customHeight="1" outlineLevel="1">
      <c r="A1597" s="47" t="s">
        <v>111</v>
      </c>
      <c r="B1597" s="38" t="s">
        <v>119</v>
      </c>
      <c r="C1597" s="504" t="s">
        <v>278</v>
      </c>
      <c r="D1597" s="32"/>
      <c r="E1597" s="32"/>
      <c r="F1597" s="32"/>
      <c r="G1597" s="144"/>
      <c r="H1597" s="144"/>
      <c r="I1597" s="144"/>
      <c r="J1597" s="144"/>
      <c r="K1597" s="144"/>
      <c r="L1597" s="20">
        <f>SUM(M1597:P1597)</f>
        <v>0</v>
      </c>
      <c r="M1597" s="126"/>
      <c r="N1597" s="24"/>
      <c r="O1597" s="24"/>
      <c r="P1597" s="24"/>
      <c r="U1597" s="29">
        <f t="shared" si="3142"/>
        <v>0</v>
      </c>
      <c r="V1597" s="136">
        <f>0.12*V1596</f>
        <v>0</v>
      </c>
      <c r="W1597" s="20">
        <f>0.12*W1596</f>
        <v>0</v>
      </c>
      <c r="X1597" s="20">
        <f>0.12*X1596</f>
        <v>0</v>
      </c>
      <c r="Y1597" s="20">
        <f>0.12*Y1596</f>
        <v>0</v>
      </c>
      <c r="Z1597" s="20">
        <f>SUM(AA1597:AD1597)</f>
        <v>0</v>
      </c>
      <c r="AA1597" s="126"/>
      <c r="AB1597" s="24"/>
      <c r="AC1597" s="24"/>
      <c r="AD1597" s="24"/>
      <c r="AE1597" s="29">
        <f t="shared" si="3143"/>
        <v>0</v>
      </c>
      <c r="AF1597" s="136">
        <f>0.12*AF1596</f>
        <v>0</v>
      </c>
      <c r="AG1597" s="20">
        <f>0.12*AG1596</f>
        <v>0</v>
      </c>
      <c r="AH1597" s="20">
        <f>0.12*AH1596</f>
        <v>0</v>
      </c>
      <c r="AI1597" s="20">
        <f>0.12*AI1596</f>
        <v>0</v>
      </c>
      <c r="AJ1597" s="19"/>
      <c r="AK1597" s="19" t="e">
        <f>#REF!-U1597</f>
        <v>#REF!</v>
      </c>
      <c r="AL1597" s="19" t="e">
        <f>#REF!-#REF!</f>
        <v>#REF!</v>
      </c>
      <c r="AM1597" s="19" t="e">
        <f>Q1597-#REF!</f>
        <v>#REF!</v>
      </c>
      <c r="AN1597" s="19" t="e">
        <f>R1597-#REF!</f>
        <v>#REF!</v>
      </c>
      <c r="AO1597" s="19" t="e">
        <f>#REF!-#REF!</f>
        <v>#REF!</v>
      </c>
      <c r="AP1597" s="223" t="e">
        <f>IF(AK1597&gt;0,AK1597/#REF!*100,"")</f>
        <v>#REF!</v>
      </c>
      <c r="AQ1597" s="223" t="e">
        <f>IF(AL1597&gt;0,AL1597/#REF!*100,"")</f>
        <v>#REF!</v>
      </c>
      <c r="AR1597" s="223" t="e">
        <f t="shared" si="3137"/>
        <v>#REF!</v>
      </c>
      <c r="AS1597" s="223" t="e">
        <f t="shared" si="3138"/>
        <v>#REF!</v>
      </c>
      <c r="AT1597" s="223" t="e">
        <f>IF(AO1597&gt;0,AO1597/#REF!*100,"")</f>
        <v>#REF!</v>
      </c>
    </row>
    <row r="1598" spans="1:46" ht="18" hidden="1" customHeight="1" outlineLevel="1">
      <c r="A1598" s="47"/>
      <c r="B1598" s="39"/>
      <c r="C1598" s="504" t="s">
        <v>277</v>
      </c>
      <c r="D1598" s="32"/>
      <c r="E1598" s="32"/>
      <c r="F1598" s="32"/>
      <c r="G1598" s="144"/>
      <c r="H1598" s="144"/>
      <c r="I1598" s="144"/>
      <c r="J1598" s="144"/>
      <c r="K1598" s="144"/>
      <c r="L1598" s="20">
        <f t="shared" ref="L1598:P1598" si="3148">L1597*0.85*1.45/1000</f>
        <v>0</v>
      </c>
      <c r="M1598" s="136">
        <f t="shared" si="3148"/>
        <v>0</v>
      </c>
      <c r="N1598" s="20">
        <f t="shared" si="3148"/>
        <v>0</v>
      </c>
      <c r="O1598" s="20">
        <f t="shared" si="3148"/>
        <v>0</v>
      </c>
      <c r="P1598" s="20">
        <f t="shared" si="3148"/>
        <v>0</v>
      </c>
      <c r="U1598" s="29">
        <f t="shared" si="3142"/>
        <v>0</v>
      </c>
      <c r="V1598" s="126"/>
      <c r="W1598" s="24"/>
      <c r="X1598" s="24"/>
      <c r="Y1598" s="24"/>
      <c r="Z1598" s="20">
        <f t="shared" ref="Z1598:AD1598" si="3149">Z1597*0.85*1.45/1000</f>
        <v>0</v>
      </c>
      <c r="AA1598" s="136">
        <f t="shared" si="3149"/>
        <v>0</v>
      </c>
      <c r="AB1598" s="20">
        <f t="shared" si="3149"/>
        <v>0</v>
      </c>
      <c r="AC1598" s="20">
        <f t="shared" si="3149"/>
        <v>0</v>
      </c>
      <c r="AD1598" s="20">
        <f t="shared" si="3149"/>
        <v>0</v>
      </c>
      <c r="AE1598" s="29">
        <f t="shared" si="3143"/>
        <v>0</v>
      </c>
      <c r="AF1598" s="126"/>
      <c r="AG1598" s="24"/>
      <c r="AH1598" s="24"/>
      <c r="AI1598" s="24"/>
      <c r="AJ1598" s="44"/>
      <c r="AK1598" s="19" t="e">
        <f>#REF!-U1598</f>
        <v>#REF!</v>
      </c>
      <c r="AL1598" s="19" t="e">
        <f>#REF!-#REF!</f>
        <v>#REF!</v>
      </c>
      <c r="AM1598" s="19" t="e">
        <f>Q1598-#REF!</f>
        <v>#REF!</v>
      </c>
      <c r="AN1598" s="19" t="e">
        <f>R1598-#REF!</f>
        <v>#REF!</v>
      </c>
      <c r="AO1598" s="19" t="e">
        <f>#REF!-#REF!</f>
        <v>#REF!</v>
      </c>
      <c r="AP1598" s="223" t="e">
        <f>IF(AK1598&gt;0,AK1598/#REF!*100,"")</f>
        <v>#REF!</v>
      </c>
      <c r="AQ1598" s="223" t="e">
        <f>IF(AL1598&gt;0,AL1598/#REF!*100,"")</f>
        <v>#REF!</v>
      </c>
      <c r="AR1598" s="223" t="e">
        <f t="shared" si="3137"/>
        <v>#REF!</v>
      </c>
      <c r="AS1598" s="223" t="e">
        <f t="shared" si="3138"/>
        <v>#REF!</v>
      </c>
      <c r="AT1598" s="223" t="e">
        <f>IF(AO1598&gt;0,AO1598/#REF!*100,"")</f>
        <v>#REF!</v>
      </c>
    </row>
    <row r="1599" spans="1:46" ht="18" hidden="1" customHeight="1" outlineLevel="1">
      <c r="A1599" s="47"/>
      <c r="B1599" s="37"/>
      <c r="C1599" s="504" t="s">
        <v>303</v>
      </c>
      <c r="D1599" s="32"/>
      <c r="E1599" s="32"/>
      <c r="F1599" s="32"/>
      <c r="G1599" s="144"/>
      <c r="H1599" s="144"/>
      <c r="I1599" s="144"/>
      <c r="J1599" s="144"/>
      <c r="K1599" s="144"/>
      <c r="L1599" s="20">
        <f>SUM(M1599:P1599)</f>
        <v>0</v>
      </c>
      <c r="M1599" s="126"/>
      <c r="N1599" s="24"/>
      <c r="O1599" s="24"/>
      <c r="P1599" s="24"/>
      <c r="U1599" s="29">
        <f t="shared" si="3142"/>
        <v>0</v>
      </c>
      <c r="V1599" s="126"/>
      <c r="W1599" s="24"/>
      <c r="X1599" s="24"/>
      <c r="Y1599" s="24"/>
      <c r="Z1599" s="20">
        <f>SUM(AA1599:AD1599)</f>
        <v>0</v>
      </c>
      <c r="AA1599" s="126"/>
      <c r="AB1599" s="24"/>
      <c r="AC1599" s="24"/>
      <c r="AD1599" s="24"/>
      <c r="AE1599" s="29">
        <f t="shared" si="3143"/>
        <v>0</v>
      </c>
      <c r="AF1599" s="126"/>
      <c r="AG1599" s="24"/>
      <c r="AH1599" s="24"/>
      <c r="AI1599" s="24"/>
      <c r="AJ1599" s="44"/>
      <c r="AK1599" s="19" t="e">
        <f>#REF!-U1599</f>
        <v>#REF!</v>
      </c>
      <c r="AL1599" s="19" t="e">
        <f>#REF!-#REF!</f>
        <v>#REF!</v>
      </c>
      <c r="AM1599" s="19" t="e">
        <f>Q1599-#REF!</f>
        <v>#REF!</v>
      </c>
      <c r="AN1599" s="19" t="e">
        <f>R1599-#REF!</f>
        <v>#REF!</v>
      </c>
      <c r="AO1599" s="19" t="e">
        <f>#REF!-#REF!</f>
        <v>#REF!</v>
      </c>
      <c r="AP1599" s="223" t="e">
        <f>IF(AK1599&gt;0,AK1599/#REF!*100,"")</f>
        <v>#REF!</v>
      </c>
      <c r="AQ1599" s="223" t="e">
        <f>IF(AL1599&gt;0,AL1599/#REF!*100,"")</f>
        <v>#REF!</v>
      </c>
      <c r="AR1599" s="223" t="e">
        <f t="shared" si="3137"/>
        <v>#REF!</v>
      </c>
      <c r="AS1599" s="223" t="e">
        <f t="shared" si="3138"/>
        <v>#REF!</v>
      </c>
      <c r="AT1599" s="223" t="e">
        <f>IF(AO1599&gt;0,AO1599/#REF!*100,"")</f>
        <v>#REF!</v>
      </c>
    </row>
    <row r="1600" spans="1:46" ht="18" hidden="1" customHeight="1" outlineLevel="1">
      <c r="A1600" s="48"/>
      <c r="B1600" s="41"/>
      <c r="C1600" s="504" t="s">
        <v>279</v>
      </c>
      <c r="D1600" s="32"/>
      <c r="E1600" s="32"/>
      <c r="F1600" s="32"/>
      <c r="G1600" s="144"/>
      <c r="H1600" s="144"/>
      <c r="I1600" s="144"/>
      <c r="J1600" s="144"/>
      <c r="K1600" s="144"/>
      <c r="L1600" s="33"/>
      <c r="M1600" s="126"/>
      <c r="N1600" s="24"/>
      <c r="O1600" s="24"/>
      <c r="P1600" s="24"/>
      <c r="U1600" s="29"/>
      <c r="V1600" s="126"/>
      <c r="W1600" s="24"/>
      <c r="X1600" s="24"/>
      <c r="Y1600" s="24"/>
      <c r="Z1600" s="33"/>
      <c r="AA1600" s="126"/>
      <c r="AB1600" s="24"/>
      <c r="AC1600" s="24"/>
      <c r="AD1600" s="24"/>
      <c r="AE1600" s="29"/>
      <c r="AF1600" s="126"/>
      <c r="AG1600" s="24"/>
      <c r="AH1600" s="24"/>
      <c r="AI1600" s="24"/>
      <c r="AJ1600" s="44"/>
      <c r="AK1600" s="19" t="e">
        <f>#REF!-U1600</f>
        <v>#REF!</v>
      </c>
      <c r="AL1600" s="19" t="e">
        <f>#REF!-#REF!</f>
        <v>#REF!</v>
      </c>
      <c r="AM1600" s="19" t="e">
        <f>Q1600-#REF!</f>
        <v>#REF!</v>
      </c>
      <c r="AN1600" s="19" t="e">
        <f>R1600-#REF!</f>
        <v>#REF!</v>
      </c>
      <c r="AO1600" s="19" t="e">
        <f>#REF!-#REF!</f>
        <v>#REF!</v>
      </c>
      <c r="AP1600" s="223" t="e">
        <f>IF(AK1600&gt;0,AK1600/#REF!*100,"")</f>
        <v>#REF!</v>
      </c>
      <c r="AQ1600" s="223" t="e">
        <f>IF(AL1600&gt;0,AL1600/#REF!*100,"")</f>
        <v>#REF!</v>
      </c>
      <c r="AR1600" s="223" t="e">
        <f t="shared" si="3137"/>
        <v>#REF!</v>
      </c>
      <c r="AS1600" s="223" t="e">
        <f t="shared" si="3138"/>
        <v>#REF!</v>
      </c>
      <c r="AT1600" s="223" t="e">
        <f>IF(AO1600&gt;0,AO1600/#REF!*100,"")</f>
        <v>#REF!</v>
      </c>
    </row>
    <row r="1601" spans="1:46" ht="18" hidden="1" customHeight="1" outlineLevel="1">
      <c r="A1601" s="48"/>
      <c r="B1601" s="41"/>
      <c r="C1601" s="504" t="s">
        <v>125</v>
      </c>
      <c r="D1601" s="32"/>
      <c r="E1601" s="32"/>
      <c r="F1601" s="32"/>
      <c r="G1601" s="144"/>
      <c r="H1601" s="144"/>
      <c r="I1601" s="144"/>
      <c r="J1601" s="144"/>
      <c r="K1601" s="144"/>
      <c r="L1601" s="33"/>
      <c r="M1601" s="126"/>
      <c r="N1601" s="24"/>
      <c r="O1601" s="24"/>
      <c r="P1601" s="24"/>
      <c r="U1601" s="29"/>
      <c r="V1601" s="136">
        <f>0.1429*V1600/1000</f>
        <v>0</v>
      </c>
      <c r="W1601" s="20">
        <f>0.1429*W1600/1000</f>
        <v>0</v>
      </c>
      <c r="X1601" s="20">
        <f>0.1429*X1600/1000</f>
        <v>0</v>
      </c>
      <c r="Y1601" s="20">
        <f>0.1429*Y1600/1000</f>
        <v>0</v>
      </c>
      <c r="Z1601" s="33"/>
      <c r="AA1601" s="126"/>
      <c r="AB1601" s="24"/>
      <c r="AC1601" s="24"/>
      <c r="AD1601" s="24"/>
      <c r="AE1601" s="29"/>
      <c r="AF1601" s="136">
        <f>0.1429*AF1600/1000</f>
        <v>0</v>
      </c>
      <c r="AG1601" s="20">
        <f>0.1429*AG1600/1000</f>
        <v>0</v>
      </c>
      <c r="AH1601" s="20">
        <f>0.1429*AH1600/1000</f>
        <v>0</v>
      </c>
      <c r="AI1601" s="20">
        <f>0.1429*AI1600/1000</f>
        <v>0</v>
      </c>
      <c r="AJ1601" s="19"/>
      <c r="AK1601" s="19" t="e">
        <f>#REF!-U1601</f>
        <v>#REF!</v>
      </c>
      <c r="AL1601" s="19" t="e">
        <f>#REF!-#REF!</f>
        <v>#REF!</v>
      </c>
      <c r="AM1601" s="19" t="e">
        <f>Q1601-#REF!</f>
        <v>#REF!</v>
      </c>
      <c r="AN1601" s="19" t="e">
        <f>R1601-#REF!</f>
        <v>#REF!</v>
      </c>
      <c r="AO1601" s="19" t="e">
        <f>#REF!-#REF!</f>
        <v>#REF!</v>
      </c>
      <c r="AP1601" s="223" t="e">
        <f>IF(AK1601&gt;0,AK1601/#REF!*100,"")</f>
        <v>#REF!</v>
      </c>
      <c r="AQ1601" s="223" t="e">
        <f>IF(AL1601&gt;0,AL1601/#REF!*100,"")</f>
        <v>#REF!</v>
      </c>
      <c r="AR1601" s="223" t="e">
        <f t="shared" si="3137"/>
        <v>#REF!</v>
      </c>
      <c r="AS1601" s="223" t="e">
        <f t="shared" si="3138"/>
        <v>#REF!</v>
      </c>
      <c r="AT1601" s="223" t="e">
        <f>IF(AO1601&gt;0,AO1601/#REF!*100,"")</f>
        <v>#REF!</v>
      </c>
    </row>
    <row r="1602" spans="1:46" ht="15" hidden="1" customHeight="1" outlineLevel="1">
      <c r="A1602" s="2559" t="s">
        <v>115</v>
      </c>
      <c r="B1602" s="2576" t="s">
        <v>120</v>
      </c>
      <c r="C1602" s="504" t="s">
        <v>277</v>
      </c>
      <c r="D1602" s="32"/>
      <c r="E1602" s="32"/>
      <c r="F1602" s="32"/>
      <c r="G1602" s="144"/>
      <c r="H1602" s="144"/>
      <c r="I1602" s="144"/>
      <c r="J1602" s="144"/>
      <c r="K1602" s="144"/>
      <c r="L1602" s="20">
        <f t="shared" ref="L1602:P1602" si="3150">L1605+L1608</f>
        <v>0</v>
      </c>
      <c r="M1602" s="136">
        <f t="shared" si="3150"/>
        <v>0</v>
      </c>
      <c r="N1602" s="20">
        <f t="shared" si="3150"/>
        <v>0</v>
      </c>
      <c r="O1602" s="20">
        <f t="shared" si="3150"/>
        <v>0</v>
      </c>
      <c r="P1602" s="20">
        <f t="shared" si="3150"/>
        <v>0</v>
      </c>
      <c r="U1602" s="29">
        <f t="shared" si="3142"/>
        <v>0</v>
      </c>
      <c r="V1602" s="126"/>
      <c r="W1602" s="24"/>
      <c r="X1602" s="24"/>
      <c r="Y1602" s="24"/>
      <c r="Z1602" s="20">
        <f t="shared" ref="Z1602:AD1602" si="3151">Z1605+Z1608</f>
        <v>0</v>
      </c>
      <c r="AA1602" s="136">
        <f t="shared" si="3151"/>
        <v>0</v>
      </c>
      <c r="AB1602" s="20">
        <f t="shared" si="3151"/>
        <v>0</v>
      </c>
      <c r="AC1602" s="20">
        <f t="shared" si="3151"/>
        <v>0</v>
      </c>
      <c r="AD1602" s="20">
        <f t="shared" si="3151"/>
        <v>0</v>
      </c>
      <c r="AE1602" s="29">
        <f t="shared" si="3143"/>
        <v>0</v>
      </c>
      <c r="AF1602" s="126"/>
      <c r="AG1602" s="24"/>
      <c r="AH1602" s="24"/>
      <c r="AI1602" s="24"/>
      <c r="AJ1602" s="44"/>
      <c r="AK1602" s="19" t="e">
        <f>#REF!-U1602</f>
        <v>#REF!</v>
      </c>
      <c r="AL1602" s="19" t="e">
        <f>#REF!-#REF!</f>
        <v>#REF!</v>
      </c>
      <c r="AM1602" s="19" t="e">
        <f>Q1602-#REF!</f>
        <v>#REF!</v>
      </c>
      <c r="AN1602" s="19" t="e">
        <f>R1602-#REF!</f>
        <v>#REF!</v>
      </c>
      <c r="AO1602" s="19" t="e">
        <f>#REF!-#REF!</f>
        <v>#REF!</v>
      </c>
      <c r="AP1602" s="223" t="e">
        <f>IF(AK1602&gt;0,AK1602/#REF!*100,"")</f>
        <v>#REF!</v>
      </c>
      <c r="AQ1602" s="223" t="e">
        <f>IF(AL1602&gt;0,AL1602/#REF!*100,"")</f>
        <v>#REF!</v>
      </c>
      <c r="AR1602" s="223" t="e">
        <f t="shared" si="3137"/>
        <v>#REF!</v>
      </c>
      <c r="AS1602" s="223" t="e">
        <f t="shared" si="3138"/>
        <v>#REF!</v>
      </c>
      <c r="AT1602" s="223" t="e">
        <f>IF(AO1602&gt;0,AO1602/#REF!*100,"")</f>
        <v>#REF!</v>
      </c>
    </row>
    <row r="1603" spans="1:46" ht="18" hidden="1" customHeight="1" outlineLevel="1">
      <c r="A1603" s="2559"/>
      <c r="B1603" s="2577"/>
      <c r="C1603" s="504" t="s">
        <v>303</v>
      </c>
      <c r="D1603" s="32"/>
      <c r="E1603" s="32"/>
      <c r="F1603" s="32"/>
      <c r="G1603" s="144"/>
      <c r="H1603" s="144"/>
      <c r="I1603" s="144"/>
      <c r="J1603" s="144"/>
      <c r="K1603" s="144"/>
      <c r="L1603" s="20">
        <f t="shared" ref="L1603:P1603" si="3152">L1606+L1609</f>
        <v>0</v>
      </c>
      <c r="M1603" s="136">
        <f t="shared" si="3152"/>
        <v>0</v>
      </c>
      <c r="N1603" s="20">
        <f t="shared" si="3152"/>
        <v>0</v>
      </c>
      <c r="O1603" s="20">
        <f t="shared" si="3152"/>
        <v>0</v>
      </c>
      <c r="P1603" s="20">
        <f t="shared" si="3152"/>
        <v>0</v>
      </c>
      <c r="U1603" s="29">
        <f t="shared" si="3142"/>
        <v>0</v>
      </c>
      <c r="V1603" s="126"/>
      <c r="W1603" s="24"/>
      <c r="X1603" s="24"/>
      <c r="Y1603" s="24"/>
      <c r="Z1603" s="20">
        <f t="shared" ref="Z1603:AD1603" si="3153">Z1606+Z1609</f>
        <v>0</v>
      </c>
      <c r="AA1603" s="136">
        <f t="shared" si="3153"/>
        <v>0</v>
      </c>
      <c r="AB1603" s="20">
        <f t="shared" si="3153"/>
        <v>0</v>
      </c>
      <c r="AC1603" s="20">
        <f t="shared" si="3153"/>
        <v>0</v>
      </c>
      <c r="AD1603" s="20">
        <f t="shared" si="3153"/>
        <v>0</v>
      </c>
      <c r="AE1603" s="29">
        <f t="shared" si="3143"/>
        <v>0</v>
      </c>
      <c r="AF1603" s="126"/>
      <c r="AG1603" s="24"/>
      <c r="AH1603" s="24"/>
      <c r="AI1603" s="24"/>
      <c r="AJ1603" s="44"/>
      <c r="AK1603" s="19" t="e">
        <f>#REF!-U1603</f>
        <v>#REF!</v>
      </c>
      <c r="AL1603" s="19" t="e">
        <f>#REF!-#REF!</f>
        <v>#REF!</v>
      </c>
      <c r="AM1603" s="19" t="e">
        <f>Q1603-#REF!</f>
        <v>#REF!</v>
      </c>
      <c r="AN1603" s="19" t="e">
        <f>R1603-#REF!</f>
        <v>#REF!</v>
      </c>
      <c r="AO1603" s="19" t="e">
        <f>#REF!-#REF!</f>
        <v>#REF!</v>
      </c>
      <c r="AP1603" s="223" t="e">
        <f>IF(AK1603&gt;0,AK1603/#REF!*100,"")</f>
        <v>#REF!</v>
      </c>
      <c r="AQ1603" s="223" t="e">
        <f>IF(AL1603&gt;0,AL1603/#REF!*100,"")</f>
        <v>#REF!</v>
      </c>
      <c r="AR1603" s="223" t="e">
        <f t="shared" si="3137"/>
        <v>#REF!</v>
      </c>
      <c r="AS1603" s="223" t="e">
        <f t="shared" si="3138"/>
        <v>#REF!</v>
      </c>
      <c r="AT1603" s="223" t="e">
        <f>IF(AO1603&gt;0,AO1603/#REF!*100,"")</f>
        <v>#REF!</v>
      </c>
    </row>
    <row r="1604" spans="1:46" ht="18" hidden="1" customHeight="1" outlineLevel="1">
      <c r="A1604" s="2559" t="s">
        <v>121</v>
      </c>
      <c r="B1604" s="2569" t="s">
        <v>114</v>
      </c>
      <c r="C1604" s="504" t="s">
        <v>157</v>
      </c>
      <c r="D1604" s="32"/>
      <c r="E1604" s="32"/>
      <c r="F1604" s="32"/>
      <c r="G1604" s="144"/>
      <c r="H1604" s="144"/>
      <c r="I1604" s="144"/>
      <c r="J1604" s="144"/>
      <c r="K1604" s="144"/>
      <c r="L1604" s="20">
        <f>SUM(M1604:P1604)</f>
        <v>0</v>
      </c>
      <c r="M1604" s="126"/>
      <c r="N1604" s="24"/>
      <c r="O1604" s="24"/>
      <c r="P1604" s="24"/>
      <c r="U1604" s="29">
        <f t="shared" si="3142"/>
        <v>0</v>
      </c>
      <c r="V1604" s="126"/>
      <c r="W1604" s="24"/>
      <c r="X1604" s="24"/>
      <c r="Y1604" s="24"/>
      <c r="Z1604" s="20">
        <f>SUM(AA1604:AD1604)</f>
        <v>0</v>
      </c>
      <c r="AA1604" s="126"/>
      <c r="AB1604" s="24"/>
      <c r="AC1604" s="24"/>
      <c r="AD1604" s="24"/>
      <c r="AE1604" s="29">
        <f t="shared" si="3143"/>
        <v>0</v>
      </c>
      <c r="AF1604" s="126"/>
      <c r="AG1604" s="24"/>
      <c r="AH1604" s="24"/>
      <c r="AI1604" s="24"/>
      <c r="AJ1604" s="44"/>
      <c r="AK1604" s="19" t="e">
        <f>#REF!-U1604</f>
        <v>#REF!</v>
      </c>
      <c r="AL1604" s="19" t="e">
        <f>#REF!-#REF!</f>
        <v>#REF!</v>
      </c>
      <c r="AM1604" s="19" t="e">
        <f>Q1604-#REF!</f>
        <v>#REF!</v>
      </c>
      <c r="AN1604" s="19" t="e">
        <f>R1604-#REF!</f>
        <v>#REF!</v>
      </c>
      <c r="AO1604" s="19" t="e">
        <f>#REF!-#REF!</f>
        <v>#REF!</v>
      </c>
      <c r="AP1604" s="223" t="e">
        <f>IF(AK1604&gt;0,AK1604/#REF!*100,"")</f>
        <v>#REF!</v>
      </c>
      <c r="AQ1604" s="223" t="e">
        <f>IF(AL1604&gt;0,AL1604/#REF!*100,"")</f>
        <v>#REF!</v>
      </c>
      <c r="AR1604" s="223" t="e">
        <f t="shared" si="3137"/>
        <v>#REF!</v>
      </c>
      <c r="AS1604" s="223" t="e">
        <f t="shared" si="3138"/>
        <v>#REF!</v>
      </c>
      <c r="AT1604" s="223" t="e">
        <f>IF(AO1604&gt;0,AO1604/#REF!*100,"")</f>
        <v>#REF!</v>
      </c>
    </row>
    <row r="1605" spans="1:46" ht="18" hidden="1" customHeight="1" outlineLevel="1">
      <c r="A1605" s="2559"/>
      <c r="B1605" s="2570"/>
      <c r="C1605" s="504" t="s">
        <v>277</v>
      </c>
      <c r="D1605" s="32"/>
      <c r="E1605" s="32"/>
      <c r="F1605" s="32"/>
      <c r="G1605" s="144"/>
      <c r="H1605" s="144"/>
      <c r="I1605" s="144"/>
      <c r="J1605" s="144"/>
      <c r="K1605" s="144"/>
      <c r="L1605" s="20">
        <f t="shared" ref="L1605:P1605" si="3154">1.154*L1604/1000</f>
        <v>0</v>
      </c>
      <c r="M1605" s="136">
        <f t="shared" si="3154"/>
        <v>0</v>
      </c>
      <c r="N1605" s="20">
        <f t="shared" si="3154"/>
        <v>0</v>
      </c>
      <c r="O1605" s="20">
        <f t="shared" si="3154"/>
        <v>0</v>
      </c>
      <c r="P1605" s="20">
        <f t="shared" si="3154"/>
        <v>0</v>
      </c>
      <c r="U1605" s="29">
        <f t="shared" si="3142"/>
        <v>0</v>
      </c>
      <c r="V1605" s="136">
        <f>1.154*V1604/1000</f>
        <v>0</v>
      </c>
      <c r="W1605" s="20">
        <f>1.154*W1604/1000</f>
        <v>0</v>
      </c>
      <c r="X1605" s="20">
        <f>1.154*X1604/1000</f>
        <v>0</v>
      </c>
      <c r="Y1605" s="20">
        <f>1.154*Y1604/1000</f>
        <v>0</v>
      </c>
      <c r="Z1605" s="20">
        <f t="shared" ref="Z1605:AD1605" si="3155">1.154*Z1604/1000</f>
        <v>0</v>
      </c>
      <c r="AA1605" s="136">
        <f t="shared" si="3155"/>
        <v>0</v>
      </c>
      <c r="AB1605" s="20">
        <f t="shared" si="3155"/>
        <v>0</v>
      </c>
      <c r="AC1605" s="20">
        <f t="shared" si="3155"/>
        <v>0</v>
      </c>
      <c r="AD1605" s="20">
        <f t="shared" si="3155"/>
        <v>0</v>
      </c>
      <c r="AE1605" s="29">
        <f t="shared" si="3143"/>
        <v>0</v>
      </c>
      <c r="AF1605" s="136">
        <f>1.154*AF1604/1000</f>
        <v>0</v>
      </c>
      <c r="AG1605" s="20">
        <f>1.154*AG1604/1000</f>
        <v>0</v>
      </c>
      <c r="AH1605" s="20">
        <f>1.154*AH1604/1000</f>
        <v>0</v>
      </c>
      <c r="AI1605" s="20">
        <f>1.154*AI1604/1000</f>
        <v>0</v>
      </c>
      <c r="AJ1605" s="19"/>
      <c r="AK1605" s="19" t="e">
        <f>#REF!-U1605</f>
        <v>#REF!</v>
      </c>
      <c r="AL1605" s="19" t="e">
        <f>#REF!-#REF!</f>
        <v>#REF!</v>
      </c>
      <c r="AM1605" s="19" t="e">
        <f>Q1605-#REF!</f>
        <v>#REF!</v>
      </c>
      <c r="AN1605" s="19" t="e">
        <f>R1605-#REF!</f>
        <v>#REF!</v>
      </c>
      <c r="AO1605" s="19" t="e">
        <f>#REF!-#REF!</f>
        <v>#REF!</v>
      </c>
      <c r="AP1605" s="223" t="e">
        <f>IF(AK1605&gt;0,AK1605/#REF!*100,"")</f>
        <v>#REF!</v>
      </c>
      <c r="AQ1605" s="223" t="e">
        <f>IF(AL1605&gt;0,AL1605/#REF!*100,"")</f>
        <v>#REF!</v>
      </c>
      <c r="AR1605" s="223" t="e">
        <f t="shared" si="3137"/>
        <v>#REF!</v>
      </c>
      <c r="AS1605" s="223" t="e">
        <f t="shared" si="3138"/>
        <v>#REF!</v>
      </c>
      <c r="AT1605" s="223" t="e">
        <f>IF(AO1605&gt;0,AO1605/#REF!*100,"")</f>
        <v>#REF!</v>
      </c>
    </row>
    <row r="1606" spans="1:46" ht="18" hidden="1" customHeight="1" outlineLevel="1">
      <c r="A1606" s="2559"/>
      <c r="B1606" s="2571"/>
      <c r="C1606" s="504" t="s">
        <v>303</v>
      </c>
      <c r="D1606" s="32"/>
      <c r="E1606" s="32"/>
      <c r="F1606" s="32"/>
      <c r="G1606" s="144"/>
      <c r="H1606" s="144"/>
      <c r="I1606" s="144"/>
      <c r="J1606" s="144"/>
      <c r="K1606" s="144"/>
      <c r="L1606" s="20">
        <f>SUM(M1606:P1606)</f>
        <v>0</v>
      </c>
      <c r="M1606" s="126"/>
      <c r="N1606" s="24"/>
      <c r="O1606" s="24"/>
      <c r="P1606" s="24"/>
      <c r="U1606" s="29">
        <f t="shared" si="3142"/>
        <v>0</v>
      </c>
      <c r="V1606" s="126"/>
      <c r="W1606" s="24"/>
      <c r="X1606" s="24"/>
      <c r="Y1606" s="24"/>
      <c r="Z1606" s="20">
        <f>SUM(AA1606:AD1606)</f>
        <v>0</v>
      </c>
      <c r="AA1606" s="126"/>
      <c r="AB1606" s="24"/>
      <c r="AC1606" s="24"/>
      <c r="AD1606" s="24"/>
      <c r="AE1606" s="29">
        <f t="shared" ref="AE1606:AE1609" si="3156">AE1610+AE1614</f>
        <v>0</v>
      </c>
      <c r="AF1606" s="126"/>
      <c r="AG1606" s="24"/>
      <c r="AH1606" s="24"/>
      <c r="AI1606" s="24"/>
      <c r="AJ1606" s="44"/>
      <c r="AK1606" s="19" t="e">
        <f>#REF!-U1606</f>
        <v>#REF!</v>
      </c>
      <c r="AL1606" s="19" t="e">
        <f>#REF!-#REF!</f>
        <v>#REF!</v>
      </c>
      <c r="AM1606" s="19" t="e">
        <f>Q1606-#REF!</f>
        <v>#REF!</v>
      </c>
      <c r="AN1606" s="19" t="e">
        <f>R1606-#REF!</f>
        <v>#REF!</v>
      </c>
      <c r="AO1606" s="19" t="e">
        <f>#REF!-#REF!</f>
        <v>#REF!</v>
      </c>
      <c r="AP1606" s="223" t="e">
        <f>IF(AK1606&gt;0,AK1606/#REF!*100,"")</f>
        <v>#REF!</v>
      </c>
      <c r="AQ1606" s="223" t="e">
        <f>IF(AL1606&gt;0,AL1606/#REF!*100,"")</f>
        <v>#REF!</v>
      </c>
      <c r="AR1606" s="223" t="e">
        <f t="shared" si="3137"/>
        <v>#REF!</v>
      </c>
      <c r="AS1606" s="223" t="e">
        <f t="shared" si="3138"/>
        <v>#REF!</v>
      </c>
      <c r="AT1606" s="223" t="e">
        <f>IF(AO1606&gt;0,AO1606/#REF!*100,"")</f>
        <v>#REF!</v>
      </c>
    </row>
    <row r="1607" spans="1:46" ht="18" hidden="1" customHeight="1" outlineLevel="1">
      <c r="A1607" s="2559" t="s">
        <v>116</v>
      </c>
      <c r="B1607" s="2569" t="s">
        <v>113</v>
      </c>
      <c r="C1607" s="504" t="s">
        <v>306</v>
      </c>
      <c r="D1607" s="32"/>
      <c r="E1607" s="32"/>
      <c r="F1607" s="32"/>
      <c r="G1607" s="144"/>
      <c r="H1607" s="144"/>
      <c r="I1607" s="144"/>
      <c r="J1607" s="144"/>
      <c r="K1607" s="144"/>
      <c r="L1607" s="20">
        <f>SUM(M1607:P1607)</f>
        <v>0</v>
      </c>
      <c r="M1607" s="126"/>
      <c r="N1607" s="24"/>
      <c r="O1607" s="24"/>
      <c r="P1607" s="24"/>
      <c r="U1607" s="29">
        <f t="shared" si="3142"/>
        <v>0</v>
      </c>
      <c r="V1607" s="126"/>
      <c r="W1607" s="24"/>
      <c r="X1607" s="24"/>
      <c r="Y1607" s="24"/>
      <c r="Z1607" s="20">
        <f>SUM(AA1607:AD1607)</f>
        <v>0</v>
      </c>
      <c r="AA1607" s="126"/>
      <c r="AB1607" s="24"/>
      <c r="AC1607" s="24"/>
      <c r="AD1607" s="24"/>
      <c r="AE1607" s="29">
        <f t="shared" si="3156"/>
        <v>0</v>
      </c>
      <c r="AF1607" s="126"/>
      <c r="AG1607" s="24"/>
      <c r="AH1607" s="24"/>
      <c r="AI1607" s="24"/>
      <c r="AJ1607" s="44"/>
      <c r="AK1607" s="19" t="e">
        <f>#REF!-U1607</f>
        <v>#REF!</v>
      </c>
      <c r="AL1607" s="19" t="e">
        <f>#REF!-#REF!</f>
        <v>#REF!</v>
      </c>
      <c r="AM1607" s="19" t="e">
        <f>Q1607-#REF!</f>
        <v>#REF!</v>
      </c>
      <c r="AN1607" s="19" t="e">
        <f>R1607-#REF!</f>
        <v>#REF!</v>
      </c>
      <c r="AO1607" s="19" t="e">
        <f>#REF!-#REF!</f>
        <v>#REF!</v>
      </c>
      <c r="AP1607" s="223" t="e">
        <f>IF(AK1607&gt;0,AK1607/#REF!*100,"")</f>
        <v>#REF!</v>
      </c>
      <c r="AQ1607" s="223" t="e">
        <f>IF(AL1607&gt;0,AL1607/#REF!*100,"")</f>
        <v>#REF!</v>
      </c>
      <c r="AR1607" s="223" t="e">
        <f t="shared" si="3137"/>
        <v>#REF!</v>
      </c>
      <c r="AS1607" s="223" t="e">
        <f t="shared" si="3138"/>
        <v>#REF!</v>
      </c>
      <c r="AT1607" s="223" t="e">
        <f>IF(AO1607&gt;0,AO1607/#REF!*100,"")</f>
        <v>#REF!</v>
      </c>
    </row>
    <row r="1608" spans="1:46" ht="18" hidden="1" customHeight="1" outlineLevel="1">
      <c r="A1608" s="2559"/>
      <c r="B1608" s="2570"/>
      <c r="C1608" s="504" t="s">
        <v>277</v>
      </c>
      <c r="D1608" s="32"/>
      <c r="E1608" s="32"/>
      <c r="F1608" s="32"/>
      <c r="G1608" s="144"/>
      <c r="H1608" s="144"/>
      <c r="I1608" s="144"/>
      <c r="J1608" s="144"/>
      <c r="K1608" s="144"/>
      <c r="L1608" s="20">
        <f t="shared" ref="L1608:P1608" si="3157">0.12*L1607</f>
        <v>0</v>
      </c>
      <c r="M1608" s="136">
        <f t="shared" si="3157"/>
        <v>0</v>
      </c>
      <c r="N1608" s="20">
        <f t="shared" si="3157"/>
        <v>0</v>
      </c>
      <c r="O1608" s="20">
        <f t="shared" si="3157"/>
        <v>0</v>
      </c>
      <c r="P1608" s="20">
        <f t="shared" si="3157"/>
        <v>0</v>
      </c>
      <c r="U1608" s="29">
        <f t="shared" si="3142"/>
        <v>0</v>
      </c>
      <c r="V1608" s="126"/>
      <c r="W1608" s="24"/>
      <c r="X1608" s="24"/>
      <c r="Y1608" s="24"/>
      <c r="Z1608" s="20">
        <f t="shared" ref="Z1608:AD1608" si="3158">0.12*Z1607</f>
        <v>0</v>
      </c>
      <c r="AA1608" s="136">
        <f t="shared" si="3158"/>
        <v>0</v>
      </c>
      <c r="AB1608" s="20">
        <f t="shared" si="3158"/>
        <v>0</v>
      </c>
      <c r="AC1608" s="20">
        <f t="shared" si="3158"/>
        <v>0</v>
      </c>
      <c r="AD1608" s="20">
        <f t="shared" si="3158"/>
        <v>0</v>
      </c>
      <c r="AE1608" s="29">
        <f t="shared" si="3156"/>
        <v>0</v>
      </c>
      <c r="AF1608" s="126"/>
      <c r="AG1608" s="24"/>
      <c r="AH1608" s="24"/>
      <c r="AI1608" s="24"/>
      <c r="AJ1608" s="44"/>
      <c r="AK1608" s="19" t="e">
        <f>#REF!-U1608</f>
        <v>#REF!</v>
      </c>
      <c r="AL1608" s="19" t="e">
        <f>#REF!-#REF!</f>
        <v>#REF!</v>
      </c>
      <c r="AM1608" s="19" t="e">
        <f>Q1608-#REF!</f>
        <v>#REF!</v>
      </c>
      <c r="AN1608" s="19" t="e">
        <f>R1608-#REF!</f>
        <v>#REF!</v>
      </c>
      <c r="AO1608" s="19" t="e">
        <f>#REF!-#REF!</f>
        <v>#REF!</v>
      </c>
      <c r="AP1608" s="223" t="e">
        <f>IF(AK1608&gt;0,AK1608/#REF!*100,"")</f>
        <v>#REF!</v>
      </c>
      <c r="AQ1608" s="223" t="e">
        <f>IF(AL1608&gt;0,AL1608/#REF!*100,"")</f>
        <v>#REF!</v>
      </c>
      <c r="AR1608" s="223" t="e">
        <f t="shared" si="3137"/>
        <v>#REF!</v>
      </c>
      <c r="AS1608" s="223" t="e">
        <f t="shared" si="3138"/>
        <v>#REF!</v>
      </c>
      <c r="AT1608" s="223" t="e">
        <f>IF(AO1608&gt;0,AO1608/#REF!*100,"")</f>
        <v>#REF!</v>
      </c>
    </row>
    <row r="1609" spans="1:46" ht="18" hidden="1" customHeight="1" outlineLevel="1">
      <c r="A1609" s="2559"/>
      <c r="B1609" s="2571"/>
      <c r="C1609" s="504" t="s">
        <v>303</v>
      </c>
      <c r="D1609" s="32"/>
      <c r="E1609" s="32"/>
      <c r="F1609" s="32"/>
      <c r="G1609" s="144"/>
      <c r="H1609" s="144"/>
      <c r="I1609" s="144"/>
      <c r="J1609" s="144"/>
      <c r="K1609" s="144"/>
      <c r="L1609" s="20">
        <f>SUM(M1609:P1609)</f>
        <v>0</v>
      </c>
      <c r="M1609" s="126"/>
      <c r="N1609" s="24"/>
      <c r="O1609" s="24"/>
      <c r="P1609" s="24"/>
      <c r="U1609" s="29">
        <f t="shared" si="3142"/>
        <v>0</v>
      </c>
      <c r="V1609" s="126"/>
      <c r="W1609" s="24"/>
      <c r="X1609" s="24"/>
      <c r="Y1609" s="24"/>
      <c r="Z1609" s="20">
        <f>SUM(AA1609:AD1609)</f>
        <v>0</v>
      </c>
      <c r="AA1609" s="126"/>
      <c r="AB1609" s="24"/>
      <c r="AC1609" s="24"/>
      <c r="AD1609" s="24"/>
      <c r="AE1609" s="29">
        <f t="shared" si="3156"/>
        <v>0</v>
      </c>
      <c r="AF1609" s="126"/>
      <c r="AG1609" s="24"/>
      <c r="AH1609" s="24"/>
      <c r="AI1609" s="24"/>
      <c r="AJ1609" s="44"/>
      <c r="AK1609" s="19" t="e">
        <f>#REF!-U1609</f>
        <v>#REF!</v>
      </c>
      <c r="AL1609" s="19" t="e">
        <f>#REF!-#REF!</f>
        <v>#REF!</v>
      </c>
      <c r="AM1609" s="19" t="e">
        <f>Q1609-#REF!</f>
        <v>#REF!</v>
      </c>
      <c r="AN1609" s="19" t="e">
        <f>R1609-#REF!</f>
        <v>#REF!</v>
      </c>
      <c r="AO1609" s="19" t="e">
        <f>#REF!-#REF!</f>
        <v>#REF!</v>
      </c>
      <c r="AP1609" s="223" t="e">
        <f>IF(AK1609&gt;0,AK1609/#REF!*100,"")</f>
        <v>#REF!</v>
      </c>
      <c r="AQ1609" s="223" t="e">
        <f>IF(AL1609&gt;0,AL1609/#REF!*100,"")</f>
        <v>#REF!</v>
      </c>
      <c r="AR1609" s="223" t="e">
        <f t="shared" si="3137"/>
        <v>#REF!</v>
      </c>
      <c r="AS1609" s="223" t="e">
        <f t="shared" si="3138"/>
        <v>#REF!</v>
      </c>
      <c r="AT1609" s="223" t="e">
        <f>IF(AO1609&gt;0,AO1609/#REF!*100,"")</f>
        <v>#REF!</v>
      </c>
    </row>
    <row r="1610" spans="1:46" hidden="1" collapsed="1"/>
    <row r="1611" spans="1:46" hidden="1"/>
    <row r="1612" spans="1:46" hidden="1"/>
    <row r="1613" spans="1:46" hidden="1"/>
    <row r="1614" spans="1:46" hidden="1"/>
    <row r="1615" spans="1:46" hidden="1"/>
    <row r="1616" spans="1:4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</sheetData>
  <customSheetViews>
    <customSheetView guid="{9C5F982F-1B52-475C-A2F6-A74F67F3DA33}" scale="80" showPageBreaks="1" printArea="1" hiddenRows="1" hiddenColumns="1" view="pageBreakPreview">
      <pane xSplit="15" ySplit="6" topLeftCell="Q621" activePane="bottomRight" state="frozen"/>
      <selection pane="bottomRight" activeCell="AD802" sqref="AD802"/>
      <rowBreaks count="5" manualBreakCount="5">
        <brk id="305" max="34" man="1"/>
        <brk id="330" max="16383" man="1"/>
        <brk id="497" max="16383" man="1"/>
        <brk id="700" max="34" man="1"/>
        <brk id="868" max="1638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"/>
    </customSheetView>
    <customSheetView guid="{7BBB2A25-4F99-4A82-970A-3B9A9287565C}" scale="73" showPageBreaks="1" hiddenRows="1" hiddenColumns="1" view="pageBreakPreview">
      <pane xSplit="14" ySplit="7" topLeftCell="V992" activePane="bottomRight" state="frozen"/>
      <selection pane="bottomRight" activeCell="X914" sqref="X914"/>
      <rowBreaks count="1" manualBreakCount="1">
        <brk id="526" max="16383" man="1"/>
      </rowBreaks>
      <pageMargins left="1.2204724409448819" right="0.19685039370078741" top="0.59055118110236227" bottom="0.47244094488188981" header="0.19685039370078741" footer="0.23622047244094491"/>
      <pageSetup paperSize="8" scale="14" fitToHeight="2" orientation="portrait" r:id="rId2"/>
    </customSheetView>
    <customSheetView guid="{4316F077-8756-48CE-BE73-F69B03303FE2}" showPageBreaks="1" printArea="1" hiddenRows="1" hiddenColumns="1" view="pageBreakPreview">
      <pane xSplit="11" ySplit="6" topLeftCell="M255" activePane="bottomRight" state="frozen"/>
      <selection pane="bottomRight" activeCell="M268" sqref="M268"/>
      <rowBreaks count="5" manualBreakCount="5">
        <brk id="305" max="18" man="1"/>
        <brk id="330" max="16383" man="1"/>
        <brk id="497" max="16383" man="1"/>
        <brk id="700" max="18" man="1"/>
        <brk id="868" max="1638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3"/>
    </customSheetView>
    <customSheetView guid="{F21822CF-C4F0-4567-B801-B40209D496F1}" scale="80" showPageBreaks="1" printArea="1" hiddenRows="1" hiddenColumns="1" view="pageBreakPreview">
      <pane xSplit="8" ySplit="6" topLeftCell="J191" activePane="bottomRight" state="frozen"/>
      <selection pane="bottomRight" activeCell="AM201" sqref="AM201"/>
      <rowBreaks count="5" manualBreakCount="5">
        <brk id="305" max="18" man="1"/>
        <brk id="330" max="16383" man="1"/>
        <brk id="497" max="16383" man="1"/>
        <brk id="700" max="18" man="1"/>
        <brk id="868" max="1638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4"/>
    </customSheetView>
    <customSheetView guid="{F0C1977C-7467-4FAD-BCAF-DC3C6D1213E0}" scale="80" showPageBreaks="1" printArea="1" hiddenRows="1" hiddenColumns="1" view="pageBreakPreview">
      <pane xSplit="3" ySplit="7" topLeftCell="J399" activePane="bottomRight" state="frozen"/>
      <selection pane="bottomRight" activeCell="L406" sqref="L406:O406"/>
      <rowBreaks count="4" manualBreakCount="4">
        <brk id="305" max="23" man="1"/>
        <brk id="330" max="16383" man="1"/>
        <brk id="497" max="16383" man="1"/>
        <brk id="700" max="2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5"/>
    </customSheetView>
    <customSheetView guid="{B5FEF5CC-1E8B-438E-8F2C-1785A26F5E0E}" scale="80" showPageBreaks="1" printArea="1" hiddenRows="1" hiddenColumns="1" view="pageBreakPreview">
      <pane xSplit="3" ySplit="7" topLeftCell="L291" activePane="bottomRight" state="frozen"/>
      <selection pane="bottomRight" activeCell="S293" sqref="S293"/>
      <rowBreaks count="3" manualBreakCount="3">
        <brk id="330" max="16383" man="1"/>
        <brk id="497" max="16383" man="1"/>
        <brk id="700" max="27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6"/>
    </customSheetView>
    <customSheetView guid="{0CD8A90E-3141-4898-B665-52CC909A46B1}" scale="80" showPageBreaks="1" printArea="1" hiddenRows="1" hiddenColumns="1" view="pageBreakPreview">
      <pane xSplit="3" ySplit="7" topLeftCell="K8" activePane="bottomRight" state="frozen"/>
      <selection pane="bottomRight" activeCell="S8" sqref="S8:S12"/>
      <rowBreaks count="3" manualBreakCount="3">
        <brk id="330" max="16383" man="1"/>
        <brk id="497" max="16383" man="1"/>
        <brk id="700" max="27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7"/>
    </customSheetView>
    <customSheetView guid="{471B5D95-E416-4285-99DD-04848E0B6D1D}" scale="80" showPageBreaks="1" printArea="1" hiddenRows="1" hiddenColumns="1" view="pageBreakPreview">
      <pane xSplit="3" ySplit="7" topLeftCell="I488" activePane="bottomRight" state="frozen"/>
      <selection pane="bottomRight" activeCell="AN7" sqref="AN7"/>
      <rowBreaks count="3" manualBreakCount="3">
        <brk id="330" max="16383" man="1"/>
        <brk id="497" max="16383" man="1"/>
        <brk id="700" max="27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8"/>
    </customSheetView>
    <customSheetView guid="{CC32D1DA-6F2D-48D3-8000-DF18F478D354}" scale="80" showPageBreaks="1" printArea="1" hiddenRows="1" hiddenColumns="1" view="pageBreakPreview">
      <pane xSplit="3" ySplit="7" topLeftCell="I191" activePane="bottomRight" state="frozen"/>
      <selection pane="bottomRight" activeCell="T203" sqref="T203"/>
      <rowBreaks count="5" manualBreakCount="5">
        <brk id="330" max="16383" man="1"/>
        <brk id="497" max="16383" man="1"/>
        <brk id="700" max="27" man="1"/>
        <brk id="718" max="16383" man="1"/>
        <brk id="759" max="1638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9"/>
    </customSheetView>
    <customSheetView guid="{C8DE7D9C-40D5-4FC1-B888-E5B2D7BE509F}" scale="80" showPageBreaks="1" printArea="1" hiddenRows="1" hiddenColumns="1" view="pageBreakPreview">
      <pane xSplit="3" ySplit="7" topLeftCell="D45" activePane="bottomRight" state="frozen"/>
      <selection pane="bottomRight" activeCell="N329" sqref="N329"/>
      <rowBreaks count="13" manualBreakCount="13">
        <brk id="48" max="28" man="1"/>
        <brk id="89" max="28" man="1"/>
        <brk id="182" max="28" man="1"/>
        <brk id="193" max="28" man="1"/>
        <brk id="222" max="28" man="1"/>
        <brk id="280" max="28" man="1"/>
        <brk id="330" max="28" man="1"/>
        <brk id="414" max="28" man="1"/>
        <brk id="513" max="28" man="1"/>
        <brk id="546" max="28" man="1"/>
        <brk id="614" max="28" man="1"/>
        <brk id="654" max="28" man="1"/>
        <brk id="718" max="28" man="1"/>
      </rowBreaks>
      <pageMargins left="1.22" right="0.19685039370078741" top="0.59055118110236227" bottom="0.47244094488188981" header="0.19685039370078741" footer="0.23622047244094491"/>
      <pageSetup paperSize="8" scale="78" fitToHeight="11" orientation="landscape" r:id="rId10"/>
    </customSheetView>
    <customSheetView guid="{BB03C39C-841F-4590-8761-CCA9BDD63649}" scale="80" showPageBreaks="1" printArea="1" hiddenRows="1" hiddenColumns="1" view="pageBreakPreview">
      <pane xSplit="3" ySplit="7" topLeftCell="D45" activePane="bottomRight" state="frozen"/>
      <selection pane="bottomRight" activeCell="N329" sqref="N329"/>
      <rowBreaks count="13" manualBreakCount="13">
        <brk id="48" max="28" man="1"/>
        <brk id="89" max="28" man="1"/>
        <brk id="182" max="28" man="1"/>
        <brk id="193" max="28" man="1"/>
        <brk id="222" max="28" man="1"/>
        <brk id="280" max="28" man="1"/>
        <brk id="330" max="28" man="1"/>
        <brk id="414" max="28" man="1"/>
        <brk id="513" max="28" man="1"/>
        <brk id="546" max="28" man="1"/>
        <brk id="614" max="28" man="1"/>
        <brk id="654" max="28" man="1"/>
        <brk id="718" max="28" man="1"/>
      </rowBreaks>
      <pageMargins left="1.22" right="0.19685039370078741" top="0.59055118110236227" bottom="0.47244094488188981" header="0.19685039370078741" footer="0.23622047244094491"/>
      <pageSetup paperSize="8" scale="78" fitToHeight="11" orientation="landscape" r:id="rId11"/>
    </customSheetView>
    <customSheetView guid="{D50FAE1E-DF24-46C8-BBC7-054AB9C0937D}" scale="80" showPageBreaks="1" printArea="1" hiddenRows="1" hiddenColumns="1" view="pageBreakPreview">
      <pane xSplit="3" ySplit="7" topLeftCell="D8" activePane="bottomRight" state="frozen"/>
      <selection pane="bottomRight" activeCell="D2" sqref="D1:H1048576"/>
      <rowBreaks count="13" manualBreakCount="13">
        <brk id="48" max="28" man="1"/>
        <brk id="89" max="28" man="1"/>
        <brk id="182" max="28" man="1"/>
        <brk id="193" max="28" man="1"/>
        <brk id="222" max="28" man="1"/>
        <brk id="280" max="28" man="1"/>
        <brk id="330" max="28" man="1"/>
        <brk id="414" max="28" man="1"/>
        <brk id="513" max="28" man="1"/>
        <brk id="546" max="28" man="1"/>
        <brk id="614" max="28" man="1"/>
        <brk id="654" max="28" man="1"/>
        <brk id="718" max="28" man="1"/>
      </rowBreaks>
      <pageMargins left="1.22" right="0.19685039370078741" top="0.59055118110236227" bottom="0.47244094488188981" header="0.19685039370078741" footer="0.23622047244094491"/>
      <pageSetup paperSize="8" scale="78" fitToHeight="11" orientation="landscape" r:id="rId12"/>
    </customSheetView>
    <customSheetView guid="{F86E3EA2-3205-4065-B9C6-6B6AFF283B95}" scale="80" showPageBreaks="1" printArea="1" hiddenRows="1" hiddenColumns="1" view="pageBreakPreview">
      <pane xSplit="3" ySplit="7" topLeftCell="D303" activePane="bottomRight" state="frozen"/>
      <selection pane="bottomRight" activeCell="T330" sqref="T330"/>
      <rowBreaks count="4" manualBreakCount="4">
        <brk id="305" max="37" man="1"/>
        <brk id="330" max="16383" man="1"/>
        <brk id="497" max="16383" man="1"/>
        <brk id="700" max="37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3"/>
    </customSheetView>
    <customSheetView guid="{CDBD3F0F-3E22-48A7-A95D-11182D46F01D}" scale="80" showPageBreaks="1" printArea="1" hiddenRows="1" hiddenColumns="1" view="pageBreakPreview">
      <pane xSplit="3" ySplit="7" topLeftCell="N488" activePane="bottomRight" state="frozen"/>
      <selection pane="bottomRight" activeCell="V514" sqref="V514"/>
      <rowBreaks count="4" manualBreakCount="4">
        <brk id="305" max="23" man="1"/>
        <brk id="330" max="16383" man="1"/>
        <brk id="497" max="16383" man="1"/>
        <brk id="700" max="2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4"/>
    </customSheetView>
    <customSheetView guid="{B7B18ECD-9426-4543-8D92-9F45EB018CF4}" scale="80" showPageBreaks="1" printArea="1" hiddenRows="1" hiddenColumns="1" view="pageBreakPreview">
      <pane xSplit="3" ySplit="7" topLeftCell="K298" activePane="bottomRight" state="frozen"/>
      <selection pane="bottomRight" activeCell="V312" sqref="V312"/>
      <rowBreaks count="4" manualBreakCount="4">
        <brk id="305" max="23" man="1"/>
        <brk id="330" max="16383" man="1"/>
        <brk id="497" max="16383" man="1"/>
        <brk id="700" max="2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5"/>
    </customSheetView>
    <customSheetView guid="{614160B4-C4B0-4FBB-A725-6DD02FA30305}" scale="80" showPageBreaks="1" printArea="1" hiddenRows="1" hiddenColumns="1" view="pageBreakPreview">
      <pane xSplit="8" ySplit="6" topLeftCell="J16" activePane="bottomRight" state="frozen"/>
      <selection pane="bottomRight" activeCell="W26" sqref="W26"/>
      <rowBreaks count="5" manualBreakCount="5">
        <brk id="305" max="18" man="1"/>
        <brk id="330" max="16383" man="1"/>
        <brk id="497" max="16383" man="1"/>
        <brk id="700" max="18" man="1"/>
        <brk id="868" max="16383" man="1"/>
      </rowBreaks>
      <colBreaks count="1" manualBreakCount="1">
        <brk id="20" max="1083" man="1"/>
      </colBreaks>
      <pageMargins left="1.2204724409448819" right="0.19685039370078741" top="0.59055118110236227" bottom="0.47244094488188981" header="0.19685039370078741" footer="0.23622047244094491"/>
      <pageSetup paperSize="8" scale="43" fitToHeight="6" orientation="portrait" r:id="rId16"/>
    </customSheetView>
    <customSheetView guid="{F0F89F14-A63B-400F-A978-57A3C4019740}" scale="80" showPageBreaks="1" printArea="1" hiddenRows="1" hiddenColumns="1" view="pageBreakPreview">
      <pane xSplit="13" ySplit="6" topLeftCell="O835" activePane="bottomRight" state="frozen"/>
      <selection pane="bottomRight" activeCell="S834" sqref="S834"/>
      <rowBreaks count="5" manualBreakCount="5">
        <brk id="305" max="18" man="1"/>
        <brk id="330" max="16383" man="1"/>
        <brk id="497" max="16383" man="1"/>
        <brk id="700" max="18" man="1"/>
        <brk id="868" max="16383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7"/>
    </customSheetView>
    <customSheetView guid="{30C06470-B50B-4F8B-8C75-54B2A8B71383}" scale="80" showPageBreaks="1" printArea="1" hiddenRows="1" hiddenColumns="1" view="pageBreakPreview">
      <pane xSplit="8" ySplit="7" topLeftCell="J8" activePane="bottomRight" state="frozen"/>
      <selection pane="bottomRight" activeCell="AC13" sqref="AC13"/>
      <rowBreaks count="4" manualBreakCount="4">
        <brk id="305" max="29" man="1"/>
        <brk id="330" max="16383" man="1"/>
        <brk id="497" max="16383" man="1"/>
        <brk id="700" max="29" man="1"/>
      </rowBreaks>
      <pageMargins left="1.2204724409448819" right="0.19685039370078741" top="0.59055118110236227" bottom="0.47244094488188981" header="0.19685039370078741" footer="0.23622047244094491"/>
      <pageSetup paperSize="8" scale="46" fitToHeight="6" orientation="portrait" r:id="rId18"/>
    </customSheetView>
  </customSheetViews>
  <mergeCells count="746">
    <mergeCell ref="L4:T4"/>
    <mergeCell ref="AU4:AU5"/>
    <mergeCell ref="AV4:AV5"/>
    <mergeCell ref="AP4:AT4"/>
    <mergeCell ref="D4:D5"/>
    <mergeCell ref="F4:F5"/>
    <mergeCell ref="G4:G5"/>
    <mergeCell ref="A19:A22"/>
    <mergeCell ref="B19:B22"/>
    <mergeCell ref="H4:H5"/>
    <mergeCell ref="U4:Y4"/>
    <mergeCell ref="AK4:AO4"/>
    <mergeCell ref="I4:I5"/>
    <mergeCell ref="K4:K5"/>
    <mergeCell ref="A7:Y7"/>
    <mergeCell ref="AE4:AI4"/>
    <mergeCell ref="AA4:AD4"/>
    <mergeCell ref="A27:A30"/>
    <mergeCell ref="B27:B30"/>
    <mergeCell ref="A4:A5"/>
    <mergeCell ref="B4:B5"/>
    <mergeCell ref="C4:C5"/>
    <mergeCell ref="A41:A42"/>
    <mergeCell ref="B41:B42"/>
    <mergeCell ref="E4:E5"/>
    <mergeCell ref="J4:J5"/>
    <mergeCell ref="A23:A26"/>
    <mergeCell ref="B23:B26"/>
    <mergeCell ref="A43:A44"/>
    <mergeCell ref="B43:B44"/>
    <mergeCell ref="A45:A46"/>
    <mergeCell ref="B45:B46"/>
    <mergeCell ref="A31:A34"/>
    <mergeCell ref="B31:B34"/>
    <mergeCell ref="A35:A38"/>
    <mergeCell ref="B35:B38"/>
    <mergeCell ref="A39:A40"/>
    <mergeCell ref="B39:B40"/>
    <mergeCell ref="A57:A59"/>
    <mergeCell ref="B57:B59"/>
    <mergeCell ref="A60:A64"/>
    <mergeCell ref="B60:B64"/>
    <mergeCell ref="A65:A66"/>
    <mergeCell ref="B65:B66"/>
    <mergeCell ref="A47:A48"/>
    <mergeCell ref="B47:B48"/>
    <mergeCell ref="A49:A52"/>
    <mergeCell ref="B49:B52"/>
    <mergeCell ref="A53:A56"/>
    <mergeCell ref="B53:B56"/>
    <mergeCell ref="A75:A77"/>
    <mergeCell ref="B75:B77"/>
    <mergeCell ref="A104:A105"/>
    <mergeCell ref="B104:B105"/>
    <mergeCell ref="A106:A108"/>
    <mergeCell ref="B106:B108"/>
    <mergeCell ref="A67:A68"/>
    <mergeCell ref="B67:B68"/>
    <mergeCell ref="A69:A70"/>
    <mergeCell ref="B69:B70"/>
    <mergeCell ref="A71:A74"/>
    <mergeCell ref="B71:B74"/>
    <mergeCell ref="A135:A138"/>
    <mergeCell ref="B135:B138"/>
    <mergeCell ref="A139:A142"/>
    <mergeCell ref="B139:B142"/>
    <mergeCell ref="A143:A146"/>
    <mergeCell ref="B143:B146"/>
    <mergeCell ref="A109:A111"/>
    <mergeCell ref="B109:B111"/>
    <mergeCell ref="A127:A130"/>
    <mergeCell ref="B127:B130"/>
    <mergeCell ref="A131:A134"/>
    <mergeCell ref="B131:B134"/>
    <mergeCell ref="A112:A114"/>
    <mergeCell ref="A115:Y115"/>
    <mergeCell ref="A153:A154"/>
    <mergeCell ref="B153:B154"/>
    <mergeCell ref="A155:A156"/>
    <mergeCell ref="B155:B156"/>
    <mergeCell ref="A157:A160"/>
    <mergeCell ref="B157:B160"/>
    <mergeCell ref="A147:A148"/>
    <mergeCell ref="B147:B148"/>
    <mergeCell ref="A149:A150"/>
    <mergeCell ref="B149:B150"/>
    <mergeCell ref="A151:A152"/>
    <mergeCell ref="B151:B152"/>
    <mergeCell ref="A173:A174"/>
    <mergeCell ref="B173:B174"/>
    <mergeCell ref="A175:A176"/>
    <mergeCell ref="B175:B176"/>
    <mergeCell ref="A177:A178"/>
    <mergeCell ref="B177:B178"/>
    <mergeCell ref="A161:A164"/>
    <mergeCell ref="B161:B164"/>
    <mergeCell ref="A165:A167"/>
    <mergeCell ref="B165:B167"/>
    <mergeCell ref="A168:A172"/>
    <mergeCell ref="B168:B172"/>
    <mergeCell ref="A214:A216"/>
    <mergeCell ref="B214:B216"/>
    <mergeCell ref="A217:A219"/>
    <mergeCell ref="B217:B219"/>
    <mergeCell ref="A235:A238"/>
    <mergeCell ref="B235:B238"/>
    <mergeCell ref="A179:A182"/>
    <mergeCell ref="B179:B182"/>
    <mergeCell ref="A183:A185"/>
    <mergeCell ref="B183:B185"/>
    <mergeCell ref="A212:A213"/>
    <mergeCell ref="B212:B213"/>
    <mergeCell ref="A220:A222"/>
    <mergeCell ref="A223:Y223"/>
    <mergeCell ref="A251:A254"/>
    <mergeCell ref="B251:B254"/>
    <mergeCell ref="A255:A256"/>
    <mergeCell ref="B255:B256"/>
    <mergeCell ref="A257:A258"/>
    <mergeCell ref="B257:B258"/>
    <mergeCell ref="A239:A242"/>
    <mergeCell ref="B239:B242"/>
    <mergeCell ref="A243:A246"/>
    <mergeCell ref="B243:B246"/>
    <mergeCell ref="A247:A250"/>
    <mergeCell ref="B247:B250"/>
    <mergeCell ref="A265:A268"/>
    <mergeCell ref="B265:B268"/>
    <mergeCell ref="A269:A272"/>
    <mergeCell ref="B269:B272"/>
    <mergeCell ref="A273:A275"/>
    <mergeCell ref="B273:B275"/>
    <mergeCell ref="A259:A260"/>
    <mergeCell ref="B259:B260"/>
    <mergeCell ref="A261:A262"/>
    <mergeCell ref="A263:A264"/>
    <mergeCell ref="B263:B264"/>
    <mergeCell ref="A285:A286"/>
    <mergeCell ref="B285:B286"/>
    <mergeCell ref="A287:A290"/>
    <mergeCell ref="B287:B290"/>
    <mergeCell ref="A291:A293"/>
    <mergeCell ref="B291:B293"/>
    <mergeCell ref="A276:A280"/>
    <mergeCell ref="B276:B280"/>
    <mergeCell ref="A281:A282"/>
    <mergeCell ref="B281:B282"/>
    <mergeCell ref="A283:A284"/>
    <mergeCell ref="B283:B284"/>
    <mergeCell ref="A343:A346"/>
    <mergeCell ref="B343:B346"/>
    <mergeCell ref="A347:A350"/>
    <mergeCell ref="B347:B350"/>
    <mergeCell ref="A351:A354"/>
    <mergeCell ref="B351:B354"/>
    <mergeCell ref="A320:A321"/>
    <mergeCell ref="B320:B321"/>
    <mergeCell ref="A322:A324"/>
    <mergeCell ref="B322:B324"/>
    <mergeCell ref="A325:A327"/>
    <mergeCell ref="B325:B327"/>
    <mergeCell ref="A328:A330"/>
    <mergeCell ref="A365:A366"/>
    <mergeCell ref="B365:B366"/>
    <mergeCell ref="A367:A368"/>
    <mergeCell ref="B367:B368"/>
    <mergeCell ref="A369:A370"/>
    <mergeCell ref="B369:B370"/>
    <mergeCell ref="A355:A358"/>
    <mergeCell ref="B355:B358"/>
    <mergeCell ref="A359:A362"/>
    <mergeCell ref="B359:B362"/>
    <mergeCell ref="A363:A364"/>
    <mergeCell ref="B363:B364"/>
    <mergeCell ref="A381:A383"/>
    <mergeCell ref="B381:B383"/>
    <mergeCell ref="A384:A388"/>
    <mergeCell ref="B384:B388"/>
    <mergeCell ref="A389:A390"/>
    <mergeCell ref="B389:B390"/>
    <mergeCell ref="A371:A372"/>
    <mergeCell ref="B371:B372"/>
    <mergeCell ref="A373:A376"/>
    <mergeCell ref="B373:B376"/>
    <mergeCell ref="A377:A380"/>
    <mergeCell ref="B377:B380"/>
    <mergeCell ref="A399:A401"/>
    <mergeCell ref="B399:B401"/>
    <mergeCell ref="A428:A429"/>
    <mergeCell ref="B428:B429"/>
    <mergeCell ref="A430:A432"/>
    <mergeCell ref="B430:B432"/>
    <mergeCell ref="A391:A392"/>
    <mergeCell ref="B391:B392"/>
    <mergeCell ref="A393:A394"/>
    <mergeCell ref="B393:B394"/>
    <mergeCell ref="A395:A398"/>
    <mergeCell ref="B395:B398"/>
    <mergeCell ref="A459:A462"/>
    <mergeCell ref="B459:B462"/>
    <mergeCell ref="A463:A466"/>
    <mergeCell ref="B463:B466"/>
    <mergeCell ref="A467:A470"/>
    <mergeCell ref="B467:B470"/>
    <mergeCell ref="A433:A435"/>
    <mergeCell ref="B433:B435"/>
    <mergeCell ref="A451:A454"/>
    <mergeCell ref="B451:B454"/>
    <mergeCell ref="A455:A458"/>
    <mergeCell ref="B455:B458"/>
    <mergeCell ref="A436:A438"/>
    <mergeCell ref="A477:A478"/>
    <mergeCell ref="B477:B478"/>
    <mergeCell ref="A479:A480"/>
    <mergeCell ref="B479:B480"/>
    <mergeCell ref="A481:A484"/>
    <mergeCell ref="B481:B484"/>
    <mergeCell ref="A471:A472"/>
    <mergeCell ref="B471:B472"/>
    <mergeCell ref="A473:A474"/>
    <mergeCell ref="B473:B474"/>
    <mergeCell ref="A475:A476"/>
    <mergeCell ref="B475:B476"/>
    <mergeCell ref="A497:A498"/>
    <mergeCell ref="B497:B498"/>
    <mergeCell ref="A499:A500"/>
    <mergeCell ref="B499:B500"/>
    <mergeCell ref="A501:A502"/>
    <mergeCell ref="B501:B502"/>
    <mergeCell ref="A485:A488"/>
    <mergeCell ref="B485:B488"/>
    <mergeCell ref="A489:A491"/>
    <mergeCell ref="B489:B491"/>
    <mergeCell ref="A492:A496"/>
    <mergeCell ref="B492:B496"/>
    <mergeCell ref="A538:A540"/>
    <mergeCell ref="B538:B540"/>
    <mergeCell ref="A541:A543"/>
    <mergeCell ref="B541:B543"/>
    <mergeCell ref="A559:A562"/>
    <mergeCell ref="B559:B562"/>
    <mergeCell ref="A503:A506"/>
    <mergeCell ref="B503:B506"/>
    <mergeCell ref="A507:A509"/>
    <mergeCell ref="B507:B509"/>
    <mergeCell ref="A536:A537"/>
    <mergeCell ref="B536:B537"/>
    <mergeCell ref="A544:A546"/>
    <mergeCell ref="A575:A578"/>
    <mergeCell ref="B575:B578"/>
    <mergeCell ref="A579:A580"/>
    <mergeCell ref="B579:B580"/>
    <mergeCell ref="A581:A582"/>
    <mergeCell ref="B581:B582"/>
    <mergeCell ref="A563:A566"/>
    <mergeCell ref="B563:B566"/>
    <mergeCell ref="A567:A570"/>
    <mergeCell ref="B567:B570"/>
    <mergeCell ref="A571:A574"/>
    <mergeCell ref="B571:B574"/>
    <mergeCell ref="A589:A592"/>
    <mergeCell ref="B589:B592"/>
    <mergeCell ref="A593:A596"/>
    <mergeCell ref="B593:B596"/>
    <mergeCell ref="A597:A599"/>
    <mergeCell ref="B597:B599"/>
    <mergeCell ref="A583:A584"/>
    <mergeCell ref="B583:B584"/>
    <mergeCell ref="A585:A586"/>
    <mergeCell ref="B585:B586"/>
    <mergeCell ref="A587:A588"/>
    <mergeCell ref="B587:B588"/>
    <mergeCell ref="A609:A610"/>
    <mergeCell ref="B609:B610"/>
    <mergeCell ref="A611:A614"/>
    <mergeCell ref="B611:B614"/>
    <mergeCell ref="A615:A617"/>
    <mergeCell ref="B615:B617"/>
    <mergeCell ref="A600:A604"/>
    <mergeCell ref="B600:B604"/>
    <mergeCell ref="A605:A606"/>
    <mergeCell ref="B605:B606"/>
    <mergeCell ref="A607:A608"/>
    <mergeCell ref="B607:B608"/>
    <mergeCell ref="A667:A670"/>
    <mergeCell ref="B667:B670"/>
    <mergeCell ref="A671:A674"/>
    <mergeCell ref="B671:B674"/>
    <mergeCell ref="A675:A678"/>
    <mergeCell ref="B675:B678"/>
    <mergeCell ref="A644:A645"/>
    <mergeCell ref="B644:B645"/>
    <mergeCell ref="A646:A648"/>
    <mergeCell ref="B646:B648"/>
    <mergeCell ref="A649:A651"/>
    <mergeCell ref="B649:B651"/>
    <mergeCell ref="A652:A654"/>
    <mergeCell ref="A689:A690"/>
    <mergeCell ref="B689:B690"/>
    <mergeCell ref="A691:A692"/>
    <mergeCell ref="B691:B692"/>
    <mergeCell ref="A693:A694"/>
    <mergeCell ref="B693:B694"/>
    <mergeCell ref="A679:A682"/>
    <mergeCell ref="B679:B682"/>
    <mergeCell ref="A683:A686"/>
    <mergeCell ref="B683:B686"/>
    <mergeCell ref="A687:A688"/>
    <mergeCell ref="B687:B688"/>
    <mergeCell ref="A705:A707"/>
    <mergeCell ref="B705:B707"/>
    <mergeCell ref="A708:A712"/>
    <mergeCell ref="B708:B712"/>
    <mergeCell ref="A713:A714"/>
    <mergeCell ref="B713:B714"/>
    <mergeCell ref="A695:A696"/>
    <mergeCell ref="B695:B696"/>
    <mergeCell ref="A697:A700"/>
    <mergeCell ref="B697:B700"/>
    <mergeCell ref="A701:A704"/>
    <mergeCell ref="B701:B704"/>
    <mergeCell ref="A723:A725"/>
    <mergeCell ref="B723:B725"/>
    <mergeCell ref="A752:A753"/>
    <mergeCell ref="B752:B753"/>
    <mergeCell ref="A754:A756"/>
    <mergeCell ref="B754:B756"/>
    <mergeCell ref="A715:A716"/>
    <mergeCell ref="B715:B716"/>
    <mergeCell ref="A717:A718"/>
    <mergeCell ref="B717:B718"/>
    <mergeCell ref="A719:A722"/>
    <mergeCell ref="B719:B722"/>
    <mergeCell ref="A781:A784"/>
    <mergeCell ref="B781:B784"/>
    <mergeCell ref="A785:A788"/>
    <mergeCell ref="B785:B788"/>
    <mergeCell ref="A789:A792"/>
    <mergeCell ref="B789:B792"/>
    <mergeCell ref="A757:A759"/>
    <mergeCell ref="B757:B759"/>
    <mergeCell ref="A773:A776"/>
    <mergeCell ref="B773:B776"/>
    <mergeCell ref="A777:A780"/>
    <mergeCell ref="B777:B780"/>
    <mergeCell ref="A760:A762"/>
    <mergeCell ref="A799:A800"/>
    <mergeCell ref="B799:B800"/>
    <mergeCell ref="A801:A802"/>
    <mergeCell ref="B801:B802"/>
    <mergeCell ref="A803:A806"/>
    <mergeCell ref="B803:B806"/>
    <mergeCell ref="A793:A794"/>
    <mergeCell ref="B793:B794"/>
    <mergeCell ref="A795:A796"/>
    <mergeCell ref="B795:B796"/>
    <mergeCell ref="A797:A798"/>
    <mergeCell ref="B797:B798"/>
    <mergeCell ref="A819:A820"/>
    <mergeCell ref="B819:B820"/>
    <mergeCell ref="A821:A822"/>
    <mergeCell ref="B821:B822"/>
    <mergeCell ref="A823:A824"/>
    <mergeCell ref="B823:B824"/>
    <mergeCell ref="A807:A810"/>
    <mergeCell ref="B807:B810"/>
    <mergeCell ref="A811:A813"/>
    <mergeCell ref="B811:B813"/>
    <mergeCell ref="A814:A818"/>
    <mergeCell ref="B814:B818"/>
    <mergeCell ref="A860:A862"/>
    <mergeCell ref="B860:B862"/>
    <mergeCell ref="A863:A865"/>
    <mergeCell ref="B863:B865"/>
    <mergeCell ref="A881:A884"/>
    <mergeCell ref="B881:B884"/>
    <mergeCell ref="A825:A828"/>
    <mergeCell ref="B825:B828"/>
    <mergeCell ref="A829:A831"/>
    <mergeCell ref="B829:B831"/>
    <mergeCell ref="A858:A859"/>
    <mergeCell ref="B858:B859"/>
    <mergeCell ref="A869:Y869"/>
    <mergeCell ref="A866:A868"/>
    <mergeCell ref="A897:A900"/>
    <mergeCell ref="B897:B900"/>
    <mergeCell ref="A901:A902"/>
    <mergeCell ref="B901:B902"/>
    <mergeCell ref="A903:A904"/>
    <mergeCell ref="B903:B904"/>
    <mergeCell ref="A885:A888"/>
    <mergeCell ref="B885:B888"/>
    <mergeCell ref="A889:A892"/>
    <mergeCell ref="B889:B892"/>
    <mergeCell ref="A893:A896"/>
    <mergeCell ref="B893:B896"/>
    <mergeCell ref="A911:A914"/>
    <mergeCell ref="B911:B914"/>
    <mergeCell ref="A915:A918"/>
    <mergeCell ref="B915:B918"/>
    <mergeCell ref="A919:A921"/>
    <mergeCell ref="B919:B921"/>
    <mergeCell ref="A905:A906"/>
    <mergeCell ref="B905:B906"/>
    <mergeCell ref="A907:A908"/>
    <mergeCell ref="B907:B908"/>
    <mergeCell ref="A909:A910"/>
    <mergeCell ref="B909:B910"/>
    <mergeCell ref="A931:A932"/>
    <mergeCell ref="B931:B932"/>
    <mergeCell ref="A933:A936"/>
    <mergeCell ref="B933:B936"/>
    <mergeCell ref="A937:A939"/>
    <mergeCell ref="B937:B939"/>
    <mergeCell ref="A922:A926"/>
    <mergeCell ref="B922:B926"/>
    <mergeCell ref="A927:A928"/>
    <mergeCell ref="B927:B928"/>
    <mergeCell ref="A929:A930"/>
    <mergeCell ref="B929:B930"/>
    <mergeCell ref="A989:A992"/>
    <mergeCell ref="B989:B992"/>
    <mergeCell ref="A993:A996"/>
    <mergeCell ref="B993:B996"/>
    <mergeCell ref="A997:A1000"/>
    <mergeCell ref="B997:B1000"/>
    <mergeCell ref="A966:A967"/>
    <mergeCell ref="B966:B967"/>
    <mergeCell ref="A968:A970"/>
    <mergeCell ref="B968:B970"/>
    <mergeCell ref="A971:A973"/>
    <mergeCell ref="B971:B973"/>
    <mergeCell ref="A974:A976"/>
    <mergeCell ref="A977:T977"/>
    <mergeCell ref="A1011:A1012"/>
    <mergeCell ref="B1011:B1012"/>
    <mergeCell ref="A1013:A1014"/>
    <mergeCell ref="B1013:B1014"/>
    <mergeCell ref="A1015:A1016"/>
    <mergeCell ref="B1015:B1016"/>
    <mergeCell ref="A1001:A1004"/>
    <mergeCell ref="B1001:B1004"/>
    <mergeCell ref="A1005:A1008"/>
    <mergeCell ref="B1005:B1008"/>
    <mergeCell ref="A1009:A1010"/>
    <mergeCell ref="B1009:B1010"/>
    <mergeCell ref="A1027:A1029"/>
    <mergeCell ref="B1027:B1029"/>
    <mergeCell ref="A1030:A1034"/>
    <mergeCell ref="B1030:B1034"/>
    <mergeCell ref="A1035:A1036"/>
    <mergeCell ref="B1035:B1036"/>
    <mergeCell ref="A1017:A1018"/>
    <mergeCell ref="B1017:B1018"/>
    <mergeCell ref="A1019:A1022"/>
    <mergeCell ref="B1019:B1022"/>
    <mergeCell ref="A1023:A1026"/>
    <mergeCell ref="B1023:B1026"/>
    <mergeCell ref="A1045:A1047"/>
    <mergeCell ref="B1045:B1047"/>
    <mergeCell ref="A1074:A1075"/>
    <mergeCell ref="B1074:B1075"/>
    <mergeCell ref="A1076:A1078"/>
    <mergeCell ref="B1076:B1078"/>
    <mergeCell ref="A1037:A1038"/>
    <mergeCell ref="B1037:B1038"/>
    <mergeCell ref="A1039:A1040"/>
    <mergeCell ref="B1039:B1040"/>
    <mergeCell ref="A1041:A1044"/>
    <mergeCell ref="B1041:B1044"/>
    <mergeCell ref="A1105:A1108"/>
    <mergeCell ref="B1105:B1108"/>
    <mergeCell ref="A1109:A1112"/>
    <mergeCell ref="B1109:B1112"/>
    <mergeCell ref="A1113:A1116"/>
    <mergeCell ref="B1113:B1116"/>
    <mergeCell ref="A1079:A1081"/>
    <mergeCell ref="B1079:B1081"/>
    <mergeCell ref="A1085:G1085"/>
    <mergeCell ref="A1097:A1100"/>
    <mergeCell ref="B1097:B1100"/>
    <mergeCell ref="A1101:A1104"/>
    <mergeCell ref="B1101:B1104"/>
    <mergeCell ref="A1082:A1084"/>
    <mergeCell ref="A1123:A1124"/>
    <mergeCell ref="B1123:B1124"/>
    <mergeCell ref="A1125:A1126"/>
    <mergeCell ref="B1125:B1126"/>
    <mergeCell ref="A1127:A1130"/>
    <mergeCell ref="B1127:B1130"/>
    <mergeCell ref="A1117:A1118"/>
    <mergeCell ref="B1117:B1118"/>
    <mergeCell ref="A1119:A1120"/>
    <mergeCell ref="B1119:B1120"/>
    <mergeCell ref="A1121:A1122"/>
    <mergeCell ref="B1121:B1122"/>
    <mergeCell ref="A1143:A1144"/>
    <mergeCell ref="B1143:B1144"/>
    <mergeCell ref="A1145:A1146"/>
    <mergeCell ref="B1145:B1146"/>
    <mergeCell ref="A1147:A1148"/>
    <mergeCell ref="B1147:B1148"/>
    <mergeCell ref="A1131:A1134"/>
    <mergeCell ref="B1131:B1134"/>
    <mergeCell ref="A1135:A1137"/>
    <mergeCell ref="B1135:B1137"/>
    <mergeCell ref="A1138:A1142"/>
    <mergeCell ref="B1138:B1142"/>
    <mergeCell ref="A1184:A1186"/>
    <mergeCell ref="B1184:B1186"/>
    <mergeCell ref="A1187:A1189"/>
    <mergeCell ref="B1187:B1189"/>
    <mergeCell ref="A1190:G1190"/>
    <mergeCell ref="A1202:A1205"/>
    <mergeCell ref="B1202:B1205"/>
    <mergeCell ref="A1149:A1152"/>
    <mergeCell ref="B1149:B1152"/>
    <mergeCell ref="A1153:A1155"/>
    <mergeCell ref="B1153:B1155"/>
    <mergeCell ref="A1182:A1183"/>
    <mergeCell ref="B1182:B1183"/>
    <mergeCell ref="A1218:A1221"/>
    <mergeCell ref="B1218:B1221"/>
    <mergeCell ref="A1222:A1223"/>
    <mergeCell ref="B1222:B1223"/>
    <mergeCell ref="A1224:A1225"/>
    <mergeCell ref="B1224:B1225"/>
    <mergeCell ref="A1206:A1209"/>
    <mergeCell ref="B1206:B1209"/>
    <mergeCell ref="A1210:A1213"/>
    <mergeCell ref="B1210:B1213"/>
    <mergeCell ref="A1214:A1217"/>
    <mergeCell ref="B1214:B1217"/>
    <mergeCell ref="A1232:A1235"/>
    <mergeCell ref="B1232:B1235"/>
    <mergeCell ref="A1236:A1239"/>
    <mergeCell ref="B1236:B1239"/>
    <mergeCell ref="A1240:A1242"/>
    <mergeCell ref="B1240:B1242"/>
    <mergeCell ref="A1226:A1227"/>
    <mergeCell ref="B1226:B1227"/>
    <mergeCell ref="A1228:A1229"/>
    <mergeCell ref="B1228:B1229"/>
    <mergeCell ref="A1230:A1231"/>
    <mergeCell ref="B1230:B1231"/>
    <mergeCell ref="A1252:A1253"/>
    <mergeCell ref="B1252:B1253"/>
    <mergeCell ref="A1254:A1257"/>
    <mergeCell ref="B1254:B1257"/>
    <mergeCell ref="A1258:A1260"/>
    <mergeCell ref="B1258:B1260"/>
    <mergeCell ref="A1243:A1247"/>
    <mergeCell ref="B1243:B1247"/>
    <mergeCell ref="A1248:A1249"/>
    <mergeCell ref="B1248:B1249"/>
    <mergeCell ref="A1250:A1251"/>
    <mergeCell ref="B1250:B1251"/>
    <mergeCell ref="A1295:G1295"/>
    <mergeCell ref="A1307:A1310"/>
    <mergeCell ref="B1307:B1310"/>
    <mergeCell ref="A1311:A1314"/>
    <mergeCell ref="B1311:B1314"/>
    <mergeCell ref="A1315:A1318"/>
    <mergeCell ref="B1315:B1318"/>
    <mergeCell ref="A1287:A1288"/>
    <mergeCell ref="B1287:B1288"/>
    <mergeCell ref="A1289:A1291"/>
    <mergeCell ref="B1289:B1291"/>
    <mergeCell ref="A1292:A1294"/>
    <mergeCell ref="B1292:B1294"/>
    <mergeCell ref="A1329:A1330"/>
    <mergeCell ref="B1329:B1330"/>
    <mergeCell ref="A1331:A1332"/>
    <mergeCell ref="B1331:B1332"/>
    <mergeCell ref="A1333:A1334"/>
    <mergeCell ref="B1333:B1334"/>
    <mergeCell ref="A1319:A1322"/>
    <mergeCell ref="B1319:B1322"/>
    <mergeCell ref="A1323:A1326"/>
    <mergeCell ref="B1323:B1326"/>
    <mergeCell ref="A1327:A1328"/>
    <mergeCell ref="B1327:B1328"/>
    <mergeCell ref="A1345:A1347"/>
    <mergeCell ref="B1345:B1347"/>
    <mergeCell ref="A1348:A1352"/>
    <mergeCell ref="B1348:B1352"/>
    <mergeCell ref="A1353:A1354"/>
    <mergeCell ref="B1353:B1354"/>
    <mergeCell ref="A1335:A1336"/>
    <mergeCell ref="B1335:B1336"/>
    <mergeCell ref="A1337:A1340"/>
    <mergeCell ref="B1337:B1340"/>
    <mergeCell ref="A1341:A1344"/>
    <mergeCell ref="B1341:B1344"/>
    <mergeCell ref="A1363:A1365"/>
    <mergeCell ref="B1363:B1365"/>
    <mergeCell ref="A1392:A1393"/>
    <mergeCell ref="B1392:B1393"/>
    <mergeCell ref="A1394:A1396"/>
    <mergeCell ref="B1394:B1396"/>
    <mergeCell ref="A1355:A1356"/>
    <mergeCell ref="B1355:B1356"/>
    <mergeCell ref="A1357:A1358"/>
    <mergeCell ref="B1357:B1358"/>
    <mergeCell ref="A1359:A1362"/>
    <mergeCell ref="B1359:B1362"/>
    <mergeCell ref="A1420:A1423"/>
    <mergeCell ref="B1420:B1423"/>
    <mergeCell ref="A1424:A1427"/>
    <mergeCell ref="B1424:B1427"/>
    <mergeCell ref="A1428:A1431"/>
    <mergeCell ref="B1428:B1431"/>
    <mergeCell ref="A1397:A1399"/>
    <mergeCell ref="B1397:B1399"/>
    <mergeCell ref="A1400:G1400"/>
    <mergeCell ref="A1412:A1415"/>
    <mergeCell ref="B1412:B1415"/>
    <mergeCell ref="A1416:A1419"/>
    <mergeCell ref="B1416:B1419"/>
    <mergeCell ref="A1438:A1439"/>
    <mergeCell ref="B1438:B1439"/>
    <mergeCell ref="A1440:A1441"/>
    <mergeCell ref="B1440:B1441"/>
    <mergeCell ref="A1442:A1445"/>
    <mergeCell ref="B1442:B1445"/>
    <mergeCell ref="A1432:A1433"/>
    <mergeCell ref="B1432:B1433"/>
    <mergeCell ref="A1434:A1435"/>
    <mergeCell ref="B1434:B1435"/>
    <mergeCell ref="A1436:A1437"/>
    <mergeCell ref="B1436:B1437"/>
    <mergeCell ref="A1458:A1459"/>
    <mergeCell ref="B1458:B1459"/>
    <mergeCell ref="A1460:A1461"/>
    <mergeCell ref="B1460:B1461"/>
    <mergeCell ref="A1462:A1463"/>
    <mergeCell ref="B1462:B1463"/>
    <mergeCell ref="A1446:A1449"/>
    <mergeCell ref="B1446:B1449"/>
    <mergeCell ref="A1450:A1452"/>
    <mergeCell ref="B1450:B1452"/>
    <mergeCell ref="A1453:A1457"/>
    <mergeCell ref="B1453:B1457"/>
    <mergeCell ref="A1499:A1501"/>
    <mergeCell ref="B1499:B1501"/>
    <mergeCell ref="A1502:A1504"/>
    <mergeCell ref="B1502:B1504"/>
    <mergeCell ref="A1505:G1505"/>
    <mergeCell ref="A1517:A1520"/>
    <mergeCell ref="B1517:B1520"/>
    <mergeCell ref="A1464:A1467"/>
    <mergeCell ref="B1464:B1467"/>
    <mergeCell ref="A1468:A1470"/>
    <mergeCell ref="B1468:B1470"/>
    <mergeCell ref="A1497:A1498"/>
    <mergeCell ref="B1497:B1498"/>
    <mergeCell ref="B1537:B1538"/>
    <mergeCell ref="A1539:A1540"/>
    <mergeCell ref="B1539:B1540"/>
    <mergeCell ref="A1521:A1524"/>
    <mergeCell ref="B1521:B1524"/>
    <mergeCell ref="A1525:A1528"/>
    <mergeCell ref="B1525:B1528"/>
    <mergeCell ref="A1529:A1532"/>
    <mergeCell ref="B1529:B1532"/>
    <mergeCell ref="A1533:A1536"/>
    <mergeCell ref="B1533:B1536"/>
    <mergeCell ref="A1537:A1538"/>
    <mergeCell ref="A1607:A1609"/>
    <mergeCell ref="B1607:B1609"/>
    <mergeCell ref="A1567:A1568"/>
    <mergeCell ref="B1567:B1568"/>
    <mergeCell ref="A1569:A1572"/>
    <mergeCell ref="B1569:B1572"/>
    <mergeCell ref="A1573:A1575"/>
    <mergeCell ref="B1573:B1575"/>
    <mergeCell ref="A1558:A1562"/>
    <mergeCell ref="B1558:B1562"/>
    <mergeCell ref="A1563:A1564"/>
    <mergeCell ref="B1563:B1564"/>
    <mergeCell ref="A1565:A1566"/>
    <mergeCell ref="B1565:B1566"/>
    <mergeCell ref="A1602:A1603"/>
    <mergeCell ref="B1602:B1603"/>
    <mergeCell ref="A1604:A1606"/>
    <mergeCell ref="B1604:B1606"/>
    <mergeCell ref="A1547:A1550"/>
    <mergeCell ref="B1547:B1550"/>
    <mergeCell ref="A1551:A1554"/>
    <mergeCell ref="B1551:B1554"/>
    <mergeCell ref="A1555:A1557"/>
    <mergeCell ref="B1555:B1557"/>
    <mergeCell ref="A1541:A1542"/>
    <mergeCell ref="B1541:B1542"/>
    <mergeCell ref="A1543:A1544"/>
    <mergeCell ref="B1543:B1544"/>
    <mergeCell ref="A1545:A1546"/>
    <mergeCell ref="B1545:B1546"/>
    <mergeCell ref="BW3:CJ3"/>
    <mergeCell ref="BF4:BI4"/>
    <mergeCell ref="BA48:BA49"/>
    <mergeCell ref="BB48:BB49"/>
    <mergeCell ref="BC48:BC49"/>
    <mergeCell ref="BD48:BD49"/>
    <mergeCell ref="BE48:BE49"/>
    <mergeCell ref="BL48:BO48"/>
    <mergeCell ref="BL37:BO37"/>
    <mergeCell ref="BG36:BJ36"/>
    <mergeCell ref="AW46:BJ46"/>
    <mergeCell ref="BG47:BJ47"/>
    <mergeCell ref="BF37:BI37"/>
    <mergeCell ref="BJ37:BJ39"/>
    <mergeCell ref="BF48:BI48"/>
    <mergeCell ref="AZ5:AZ6"/>
    <mergeCell ref="BA5:BA6"/>
    <mergeCell ref="BB5:BB6"/>
    <mergeCell ref="BC5:BC6"/>
    <mergeCell ref="BD5:BD6"/>
    <mergeCell ref="BF5:BI5"/>
    <mergeCell ref="BC17:BC18"/>
    <mergeCell ref="BD17:BD18"/>
    <mergeCell ref="BF17:BI17"/>
    <mergeCell ref="BP4:BP5"/>
    <mergeCell ref="BQ4:BQ5"/>
    <mergeCell ref="B3:C3"/>
    <mergeCell ref="BK31:BN31"/>
    <mergeCell ref="BF30:BI30"/>
    <mergeCell ref="BF31:BI31"/>
    <mergeCell ref="BE37:BE38"/>
    <mergeCell ref="BF16:BI16"/>
    <mergeCell ref="AZ17:AZ18"/>
    <mergeCell ref="BA17:BA18"/>
    <mergeCell ref="BB17:BB18"/>
    <mergeCell ref="BK17:BN17"/>
    <mergeCell ref="BK23:BN23"/>
    <mergeCell ref="BK5:BN5"/>
    <mergeCell ref="BF10:BI10"/>
    <mergeCell ref="AZ11:AZ12"/>
    <mergeCell ref="BA11:BA12"/>
    <mergeCell ref="BB11:BB12"/>
    <mergeCell ref="BC11:BC12"/>
    <mergeCell ref="BD11:BD12"/>
    <mergeCell ref="BF11:BI11"/>
    <mergeCell ref="BK11:BN11"/>
    <mergeCell ref="BF22:BI22"/>
    <mergeCell ref="BF23:BI23"/>
  </mergeCells>
  <pageMargins left="1.2204724409448819" right="0.19685039370078741" top="0.59055118110236227" bottom="0.47244094488188981" header="0.19685039370078741" footer="0.23622047244094491"/>
  <pageSetup paperSize="8" scale="47" fitToHeight="6" orientation="portrait" r:id="rId19"/>
  <rowBreaks count="5" manualBreakCount="5">
    <brk id="305" max="16383" man="1"/>
    <brk id="330" max="16383" man="1"/>
    <brk id="497" max="16383" man="1"/>
    <brk id="700" max="16383" man="1"/>
    <brk id="868" max="16383" man="1"/>
  </rowBreaks>
  <legacyDrawing r:id="rId2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FP1689"/>
  <sheetViews>
    <sheetView view="pageBreakPreview" zoomScale="70" zoomScaleNormal="27" zoomScaleSheetLayoutView="70" zoomScalePageLayoutView="50" workbookViewId="0">
      <pane xSplit="4" ySplit="11" topLeftCell="CY24" activePane="bottomRight" state="frozen"/>
      <selection pane="topRight" activeCell="E1" sqref="E1"/>
      <selection pane="bottomLeft" activeCell="A12" sqref="A12"/>
      <selection pane="bottomRight" activeCell="DP23" sqref="DP23"/>
    </sheetView>
  </sheetViews>
  <sheetFormatPr defaultColWidth="9.140625" defaultRowHeight="15" outlineLevelRow="2" outlineLevelCol="1"/>
  <cols>
    <col min="1" max="1" width="9.28515625" style="1" customWidth="1"/>
    <col min="2" max="2" width="9.5703125" style="1" customWidth="1"/>
    <col min="3" max="3" width="10" style="57" customWidth="1"/>
    <col min="4" max="4" width="72.42578125" style="1" customWidth="1"/>
    <col min="5" max="5" width="16.28515625" style="1" customWidth="1"/>
    <col min="6" max="6" width="13.42578125" style="1" customWidth="1"/>
    <col min="7" max="7" width="11.42578125" style="1" customWidth="1"/>
    <col min="8" max="8" width="10.42578125" style="1" customWidth="1"/>
    <col min="9" max="12" width="8.7109375" style="1" hidden="1" customWidth="1"/>
    <col min="13" max="13" width="8.7109375" style="1963" hidden="1" customWidth="1"/>
    <col min="14" max="14" width="8.7109375" style="248" customWidth="1"/>
    <col min="15" max="15" width="8.7109375" style="1" customWidth="1"/>
    <col min="16" max="16" width="8.5703125" style="14" customWidth="1"/>
    <col min="17" max="17" width="10.42578125" style="14" customWidth="1"/>
    <col min="18" max="18" width="8.85546875" style="14" hidden="1" customWidth="1" outlineLevel="1"/>
    <col min="19" max="19" width="8.42578125" style="14" hidden="1" customWidth="1" outlineLevel="1"/>
    <col min="20" max="20" width="8.5703125" style="14" hidden="1" customWidth="1" outlineLevel="1"/>
    <col min="21" max="21" width="7.7109375" style="14" hidden="1" customWidth="1" outlineLevel="1"/>
    <col min="22" max="22" width="9.5703125" style="1" customWidth="1" collapsed="1"/>
    <col min="23" max="23" width="9.85546875" style="1" customWidth="1"/>
    <col min="24" max="26" width="8.7109375" style="1" customWidth="1"/>
    <col min="27" max="27" width="8.7109375" style="14" hidden="1" customWidth="1"/>
    <col min="28" max="28" width="9.28515625" style="14" hidden="1" customWidth="1" outlineLevel="1"/>
    <col min="29" max="29" width="9.140625" style="14" hidden="1" customWidth="1" outlineLevel="1"/>
    <col min="30" max="30" width="8.5703125" style="14" hidden="1" customWidth="1" outlineLevel="1"/>
    <col min="31" max="31" width="7" style="14" hidden="1" customWidth="1" outlineLevel="1"/>
    <col min="32" max="32" width="15.7109375" style="14" customWidth="1" collapsed="1"/>
    <col min="33" max="33" width="13" style="14" customWidth="1"/>
    <col min="34" max="34" width="16.7109375" style="14" customWidth="1"/>
    <col min="35" max="35" width="14.28515625" style="14" customWidth="1"/>
    <col min="36" max="36" width="15" style="14" customWidth="1"/>
    <col min="37" max="37" width="16.5703125" style="14" hidden="1" customWidth="1" outlineLevel="1"/>
    <col min="38" max="38" width="13.85546875" style="14" hidden="1" customWidth="1" outlineLevel="1"/>
    <col min="39" max="39" width="14.7109375" style="14" hidden="1" customWidth="1" outlineLevel="1"/>
    <col min="40" max="40" width="14.28515625" style="14" hidden="1" customWidth="1" outlineLevel="1"/>
    <col min="41" max="41" width="16" style="14" hidden="1" customWidth="1" outlineLevel="1"/>
    <col min="42" max="42" width="15.140625" style="14" hidden="1" customWidth="1" outlineLevel="1"/>
    <col min="43" max="43" width="13.85546875" style="14" hidden="1" customWidth="1" outlineLevel="1"/>
    <col min="44" max="44" width="12.85546875" style="14" hidden="1" customWidth="1" outlineLevel="1"/>
    <col min="45" max="45" width="11" style="14" hidden="1" customWidth="1" outlineLevel="1"/>
    <col min="46" max="46" width="13.140625" style="14" hidden="1" customWidth="1" outlineLevel="1"/>
    <col min="47" max="47" width="13.85546875" style="14" hidden="1" customWidth="1" outlineLevel="1"/>
    <col min="48" max="48" width="12.85546875" style="14" hidden="1" customWidth="1" outlineLevel="1"/>
    <col min="49" max="49" width="14.85546875" style="14" customWidth="1" collapsed="1"/>
    <col min="50" max="50" width="17.5703125" style="14" customWidth="1"/>
    <col min="51" max="51" width="17.140625" style="14" customWidth="1"/>
    <col min="52" max="60" width="13.85546875" style="14" hidden="1" customWidth="1" outlineLevel="1"/>
    <col min="61" max="61" width="13.140625" style="14" hidden="1" customWidth="1" outlineLevel="1"/>
    <col min="62" max="62" width="13.5703125" style="14" hidden="1" customWidth="1" outlineLevel="1"/>
    <col min="63" max="63" width="13.85546875" style="14" hidden="1" customWidth="1" outlineLevel="1"/>
    <col min="64" max="64" width="16.7109375" style="14" customWidth="1" collapsed="1"/>
    <col min="65" max="65" width="14.28515625" style="14" customWidth="1"/>
    <col min="66" max="66" width="15" style="14" customWidth="1"/>
    <col min="67" max="67" width="16.5703125" style="14" customWidth="1" outlineLevel="1"/>
    <col min="68" max="68" width="13.85546875" style="14" customWidth="1" outlineLevel="1"/>
    <col min="69" max="69" width="14.7109375" style="14" customWidth="1" outlineLevel="1"/>
    <col min="70" max="70" width="14.28515625" style="14" customWidth="1" outlineLevel="1"/>
    <col min="71" max="71" width="16" style="14" customWidth="1" outlineLevel="1"/>
    <col min="72" max="72" width="15.140625" style="14" customWidth="1" outlineLevel="1"/>
    <col min="73" max="73" width="13.85546875" style="14" customWidth="1" outlineLevel="1"/>
    <col min="74" max="74" width="12.85546875" style="14" customWidth="1" outlineLevel="1"/>
    <col min="75" max="75" width="11" style="14" customWidth="1" outlineLevel="1"/>
    <col min="76" max="76" width="13.140625" style="14" customWidth="1" outlineLevel="1"/>
    <col min="77" max="77" width="13.85546875" style="14" customWidth="1" outlineLevel="1"/>
    <col min="78" max="78" width="12.85546875" style="14" customWidth="1" outlineLevel="1"/>
    <col min="79" max="79" width="14.85546875" style="14" hidden="1" customWidth="1"/>
    <col min="80" max="80" width="17.5703125" style="14" hidden="1" customWidth="1"/>
    <col min="81" max="81" width="17.140625" style="14" hidden="1" customWidth="1"/>
    <col min="82" max="90" width="13.85546875" style="14" hidden="1" customWidth="1" outlineLevel="1"/>
    <col min="91" max="91" width="13.140625" style="14" hidden="1" customWidth="1" outlineLevel="1"/>
    <col min="92" max="92" width="13.5703125" style="14" hidden="1" customWidth="1" outlineLevel="1"/>
    <col min="93" max="93" width="13.85546875" style="14" hidden="1" customWidth="1" outlineLevel="1"/>
    <col min="94" max="94" width="13.85546875" style="1963" hidden="1" customWidth="1" outlineLevel="1"/>
    <col min="95" max="95" width="15.28515625" style="1963" hidden="1" customWidth="1" outlineLevel="1"/>
    <col min="96" max="96" width="14.5703125" style="1963" hidden="1" customWidth="1" outlineLevel="1"/>
    <col min="97" max="97" width="15.85546875" style="248" customWidth="1" outlineLevel="1"/>
    <col min="98" max="98" width="14.7109375" style="248" customWidth="1" outlineLevel="1"/>
    <col min="99" max="99" width="14.85546875" style="248" customWidth="1" outlineLevel="1"/>
    <col min="100" max="100" width="16.42578125" style="14" customWidth="1" outlineLevel="1"/>
    <col min="101" max="101" width="13.28515625" style="14" customWidth="1" outlineLevel="1"/>
    <col min="102" max="102" width="15" style="14" customWidth="1" outlineLevel="1"/>
    <col min="103" max="103" width="16" style="14" customWidth="1" outlineLevel="1"/>
    <col min="104" max="104" width="13.5703125" style="14" customWidth="1" outlineLevel="1"/>
    <col min="105" max="105" width="13.85546875" style="14" customWidth="1" outlineLevel="1"/>
    <col min="106" max="106" width="15.42578125" style="248" customWidth="1" outlineLevel="1"/>
    <col min="107" max="107" width="11" style="248" customWidth="1" outlineLevel="1"/>
    <col min="108" max="108" width="8.28515625" style="248" customWidth="1" outlineLevel="1"/>
    <col min="109" max="109" width="15.28515625" style="14" customWidth="1"/>
    <col min="110" max="110" width="13" style="248" customWidth="1"/>
    <col min="111" max="111" width="14.28515625" style="14" hidden="1" customWidth="1"/>
    <col min="112" max="113" width="13.5703125" style="14" hidden="1" customWidth="1"/>
    <col min="114" max="114" width="13.28515625" style="14" hidden="1" customWidth="1"/>
    <col min="115" max="115" width="15.7109375" style="14" customWidth="1"/>
    <col min="116" max="116" width="14.7109375" style="14" hidden="1" customWidth="1"/>
    <col min="117" max="119" width="13.5703125" style="14" hidden="1" customWidth="1"/>
    <col min="120" max="120" width="13" style="248" customWidth="1"/>
    <col min="121" max="123" width="13.5703125" style="14" customWidth="1"/>
    <col min="124" max="124" width="13.28515625" style="14" customWidth="1"/>
    <col min="125" max="125" width="13.5703125" style="14" hidden="1" customWidth="1"/>
    <col min="126" max="126" width="14.7109375" style="14" hidden="1" customWidth="1"/>
    <col min="127" max="129" width="13.5703125" style="14" hidden="1" customWidth="1"/>
    <col min="130" max="130" width="16" style="1963" hidden="1" customWidth="1"/>
    <col min="131" max="131" width="18" style="248" customWidth="1"/>
    <col min="132" max="134" width="13.85546875" style="14" customWidth="1" outlineLevel="1"/>
    <col min="135" max="135" width="20.85546875" style="14" customWidth="1" outlineLevel="1"/>
    <col min="136" max="136" width="18" style="14" customWidth="1" outlineLevel="1"/>
    <col min="137" max="137" width="0.28515625" style="14" customWidth="1" outlineLevel="1"/>
    <col min="138" max="138" width="32.42578125" style="14" customWidth="1" outlineLevel="1"/>
    <col min="139" max="139" width="10.7109375" style="14" customWidth="1"/>
    <col min="140" max="140" width="13.5703125" style="14" customWidth="1"/>
    <col min="141" max="141" width="9.140625" style="14" hidden="1" customWidth="1"/>
    <col min="142" max="142" width="9.85546875" style="14" hidden="1" customWidth="1"/>
    <col min="143" max="143" width="12.5703125" style="14" hidden="1" customWidth="1"/>
    <col min="144" max="144" width="11.7109375" style="1" hidden="1" customWidth="1"/>
    <col min="145" max="145" width="12.7109375" style="1" hidden="1" customWidth="1"/>
    <col min="146" max="146" width="13.140625" style="1" hidden="1" customWidth="1"/>
    <col min="147" max="152" width="9.140625" style="1" hidden="1" customWidth="1"/>
    <col min="153" max="154" width="12" style="1" hidden="1" customWidth="1"/>
    <col min="155" max="155" width="12.42578125" style="1" hidden="1" customWidth="1"/>
    <col min="156" max="156" width="11.85546875" style="1" hidden="1" customWidth="1"/>
    <col min="157" max="164" width="9.140625" style="1" hidden="1" customWidth="1"/>
    <col min="165" max="172" width="0" style="1" hidden="1" customWidth="1"/>
    <col min="173" max="16384" width="9.140625" style="1"/>
  </cols>
  <sheetData>
    <row r="2" spans="1:172" ht="21">
      <c r="A2" s="151" t="s">
        <v>98</v>
      </c>
      <c r="B2" s="152"/>
      <c r="C2" s="156"/>
      <c r="D2" s="152"/>
      <c r="E2" s="152"/>
      <c r="F2" s="152"/>
      <c r="G2" s="152"/>
      <c r="H2" s="152"/>
      <c r="I2" s="152"/>
      <c r="V2" s="152"/>
      <c r="W2" s="152"/>
      <c r="AJ2" s="722"/>
      <c r="AK2" s="722"/>
      <c r="AL2" s="722"/>
      <c r="AM2" s="722"/>
      <c r="AN2" s="395"/>
      <c r="AO2" s="395"/>
      <c r="AP2" s="395"/>
      <c r="AQ2" s="395"/>
      <c r="AR2" s="395"/>
      <c r="AS2" s="395"/>
      <c r="AT2" s="395"/>
      <c r="AU2" s="395"/>
      <c r="AV2" s="395"/>
      <c r="AW2" s="722"/>
      <c r="AX2" s="670"/>
      <c r="AY2" s="395"/>
      <c r="AZ2" s="670"/>
      <c r="BA2" s="671"/>
      <c r="BB2" s="402"/>
      <c r="BC2" s="171"/>
      <c r="BD2" s="171"/>
      <c r="BE2" s="171"/>
      <c r="BF2" s="171"/>
      <c r="BG2" s="171"/>
      <c r="BH2" s="171"/>
      <c r="BI2" s="171"/>
      <c r="BJ2" s="171"/>
      <c r="BK2" s="171"/>
      <c r="BN2" s="722"/>
      <c r="BO2" s="722"/>
      <c r="BP2" s="722"/>
      <c r="BQ2" s="722"/>
      <c r="BR2" s="395"/>
      <c r="BS2" s="395"/>
      <c r="BT2" s="395"/>
      <c r="BU2" s="395"/>
      <c r="BV2" s="395"/>
      <c r="BW2" s="395"/>
      <c r="BX2" s="395"/>
      <c r="BY2" s="395"/>
      <c r="BZ2" s="395"/>
      <c r="CA2" s="722"/>
      <c r="CB2" s="670"/>
      <c r="CC2" s="395"/>
      <c r="CD2" s="670"/>
      <c r="CE2" s="671"/>
      <c r="CF2" s="402"/>
      <c r="CG2" s="171"/>
      <c r="CH2" s="171"/>
      <c r="CI2" s="171"/>
      <c r="CJ2" s="171"/>
      <c r="CK2" s="171"/>
      <c r="CL2" s="171"/>
      <c r="CM2" s="171"/>
      <c r="CN2" s="171"/>
      <c r="CO2" s="171"/>
      <c r="CP2" s="2247"/>
      <c r="CQ2" s="2247"/>
      <c r="CR2" s="2247"/>
      <c r="CS2" s="395"/>
      <c r="CT2" s="395"/>
      <c r="CU2" s="395"/>
      <c r="CV2" s="171"/>
      <c r="CW2" s="171"/>
      <c r="CX2" s="179"/>
      <c r="CY2" s="171"/>
      <c r="CZ2" s="171"/>
      <c r="DA2" s="171"/>
      <c r="DB2" s="395"/>
      <c r="DC2" s="395"/>
      <c r="DD2" s="395"/>
      <c r="DE2" s="920"/>
      <c r="DF2" s="395"/>
      <c r="DG2" s="171"/>
      <c r="DH2" s="171"/>
      <c r="DI2" s="171"/>
      <c r="DJ2" s="171"/>
      <c r="DK2" s="171"/>
      <c r="DP2" s="395"/>
      <c r="DQ2" s="171"/>
      <c r="DR2" s="171"/>
      <c r="DS2" s="171"/>
      <c r="DT2" s="171"/>
      <c r="DU2" s="171"/>
    </row>
    <row r="3" spans="1:172" ht="23.25" customHeight="1">
      <c r="G3" s="248"/>
      <c r="I3" s="248"/>
      <c r="L3" s="912"/>
      <c r="M3" s="2194"/>
      <c r="N3" s="912"/>
      <c r="O3" s="912"/>
      <c r="P3" s="912"/>
      <c r="Z3" s="912"/>
      <c r="AF3" s="717"/>
      <c r="AG3" s="920"/>
      <c r="AH3" s="358"/>
      <c r="AI3" s="358"/>
      <c r="AJ3" s="358"/>
      <c r="AK3" s="170"/>
      <c r="AL3" s="393"/>
      <c r="AM3" s="982"/>
      <c r="AN3" s="680"/>
      <c r="AO3" s="680"/>
      <c r="AP3" s="680"/>
      <c r="AQ3" s="681"/>
      <c r="AR3" s="682"/>
      <c r="AS3" s="673"/>
      <c r="AT3" s="402"/>
      <c r="AU3" s="654"/>
      <c r="AV3" s="654"/>
      <c r="AW3" s="673"/>
      <c r="AX3" s="673"/>
      <c r="AY3" s="1781"/>
      <c r="AZ3" s="674"/>
      <c r="BA3" s="674"/>
      <c r="BB3" s="674"/>
      <c r="BC3" s="405"/>
      <c r="BD3" s="406"/>
      <c r="BE3" s="406"/>
      <c r="BF3" s="406"/>
      <c r="BG3" s="406"/>
      <c r="BH3" s="675"/>
      <c r="BI3" s="171"/>
      <c r="BJ3" s="172"/>
      <c r="BK3" s="172"/>
      <c r="BL3" s="358"/>
      <c r="BM3" s="358"/>
      <c r="BN3" s="358"/>
      <c r="BO3" s="170"/>
      <c r="BP3" s="393"/>
      <c r="BQ3" s="393"/>
      <c r="BR3" s="393"/>
      <c r="BS3" s="680"/>
      <c r="BT3" s="680"/>
      <c r="BU3" s="681"/>
      <c r="BV3" s="682"/>
      <c r="BW3" s="673"/>
      <c r="BX3" s="402"/>
      <c r="BY3" s="654"/>
      <c r="BZ3" s="654"/>
      <c r="CA3" s="673"/>
      <c r="CB3" s="673"/>
      <c r="CC3" s="1781"/>
      <c r="CD3" s="674"/>
      <c r="CE3" s="674"/>
      <c r="CF3" s="674"/>
      <c r="CG3" s="405"/>
      <c r="CH3" s="406"/>
      <c r="CI3" s="406"/>
      <c r="CJ3" s="406"/>
      <c r="CK3" s="406"/>
      <c r="CL3" s="675"/>
      <c r="CM3" s="171"/>
      <c r="CN3" s="172"/>
      <c r="CO3" s="172"/>
      <c r="CP3" s="2248"/>
      <c r="CQ3" s="2249"/>
      <c r="CR3" s="2250"/>
      <c r="CS3" s="769"/>
      <c r="CT3" s="673"/>
      <c r="CU3" s="358"/>
      <c r="CV3" s="406"/>
      <c r="CW3" s="984"/>
      <c r="CX3" s="358"/>
      <c r="CY3" s="214"/>
      <c r="CZ3" s="214"/>
      <c r="DA3" s="358"/>
      <c r="DB3" s="395"/>
      <c r="DC3" s="395"/>
      <c r="DD3" s="395"/>
      <c r="DE3" s="920"/>
      <c r="DF3" s="358"/>
      <c r="DG3" s="677"/>
      <c r="DH3" s="171"/>
      <c r="DI3" s="676"/>
      <c r="DJ3" s="171"/>
      <c r="DK3" s="678"/>
      <c r="DP3" s="358"/>
      <c r="DQ3" s="677"/>
      <c r="DR3" s="171"/>
      <c r="DS3" s="676"/>
      <c r="DT3" s="676"/>
      <c r="DU3" s="678"/>
      <c r="DZ3" s="2250"/>
      <c r="EA3" s="358"/>
      <c r="EB3" s="358"/>
      <c r="EC3" s="358"/>
      <c r="FC3" s="2551" t="s">
        <v>206</v>
      </c>
      <c r="FD3" s="2551"/>
      <c r="FE3" s="2551"/>
      <c r="FF3" s="2551"/>
      <c r="FG3" s="2551"/>
      <c r="FH3" s="2551"/>
      <c r="FI3" s="2551"/>
      <c r="FJ3" s="2551"/>
      <c r="FK3" s="2551"/>
      <c r="FL3" s="2551"/>
      <c r="FM3" s="2551"/>
      <c r="FN3" s="2551"/>
      <c r="FO3" s="2551"/>
      <c r="FP3" s="2551"/>
    </row>
    <row r="4" spans="1:172" ht="21" customHeight="1">
      <c r="D4" s="248"/>
      <c r="E4" s="248"/>
      <c r="F4" s="248"/>
      <c r="G4" s="355"/>
      <c r="H4" s="746"/>
      <c r="I4" s="355"/>
      <c r="J4" s="355"/>
      <c r="K4" s="248"/>
      <c r="L4" s="248"/>
      <c r="O4" s="248"/>
      <c r="P4" s="248"/>
      <c r="Q4" s="248"/>
      <c r="R4" s="248"/>
      <c r="S4" s="248"/>
      <c r="T4" s="248"/>
      <c r="U4" s="248"/>
      <c r="V4" s="746"/>
      <c r="W4" s="355"/>
      <c r="X4" s="355"/>
      <c r="Y4" s="248"/>
      <c r="Z4" s="248"/>
      <c r="AA4" s="248"/>
      <c r="AB4" s="248"/>
      <c r="AC4" s="248"/>
      <c r="AD4" s="248"/>
      <c r="AE4" s="248"/>
      <c r="AF4" s="248"/>
      <c r="AG4" s="393"/>
      <c r="AH4" s="746"/>
      <c r="AI4" s="635"/>
      <c r="AJ4" s="635"/>
      <c r="AK4" s="635"/>
      <c r="AL4" s="635"/>
      <c r="AM4" s="635"/>
      <c r="AN4" s="635"/>
      <c r="AO4" s="635"/>
      <c r="AP4" s="635"/>
      <c r="AQ4" s="926"/>
      <c r="AR4" s="397"/>
      <c r="AS4" s="396"/>
      <c r="AT4" s="402"/>
      <c r="AU4" s="982"/>
      <c r="AV4" s="395"/>
      <c r="AW4" s="393"/>
      <c r="AX4" s="393"/>
      <c r="AY4" s="393"/>
      <c r="AZ4" s="635"/>
      <c r="BA4" s="635"/>
      <c r="BB4" s="635"/>
      <c r="BC4" s="668"/>
      <c r="BD4" s="668"/>
      <c r="BE4" s="668"/>
      <c r="BF4" s="175"/>
      <c r="BG4" s="176"/>
      <c r="BH4" s="175"/>
      <c r="BI4" s="177"/>
      <c r="BJ4" s="171"/>
      <c r="BK4" s="171"/>
      <c r="BL4" s="746"/>
      <c r="BM4" s="635"/>
      <c r="BN4" s="635"/>
      <c r="BO4" s="635"/>
      <c r="BP4" s="393"/>
      <c r="BQ4" s="393"/>
      <c r="BR4" s="393"/>
      <c r="BS4" s="635"/>
      <c r="BT4" s="635"/>
      <c r="BU4" s="926"/>
      <c r="BV4" s="397"/>
      <c r="BW4" s="396"/>
      <c r="BX4" s="402"/>
      <c r="BY4" s="982"/>
      <c r="BZ4" s="395"/>
      <c r="CA4" s="393"/>
      <c r="CB4" s="393"/>
      <c r="CC4" s="668"/>
      <c r="CD4" s="635"/>
      <c r="CE4" s="635"/>
      <c r="CF4" s="635"/>
      <c r="CG4" s="668"/>
      <c r="CH4" s="668"/>
      <c r="CI4" s="668"/>
      <c r="CJ4" s="175"/>
      <c r="CK4" s="176"/>
      <c r="CL4" s="175"/>
      <c r="CM4" s="177"/>
      <c r="CN4" s="171"/>
      <c r="CO4" s="171"/>
      <c r="CP4" s="2251"/>
      <c r="CQ4" s="2252"/>
      <c r="CR4" s="2253"/>
      <c r="CS4" s="769"/>
      <c r="CT4" s="769"/>
      <c r="CU4" s="394"/>
      <c r="CV4" s="179"/>
      <c r="CW4" s="180"/>
      <c r="CX4" s="357"/>
      <c r="CY4" s="179"/>
      <c r="CZ4" s="180"/>
      <c r="DA4" s="357"/>
      <c r="DB4" s="395"/>
      <c r="DC4" s="395"/>
      <c r="DD4" s="395"/>
      <c r="DE4" s="179"/>
      <c r="DF4" s="746"/>
      <c r="DG4" s="679"/>
      <c r="DH4" s="179"/>
      <c r="DI4" s="179"/>
      <c r="DJ4" s="179"/>
      <c r="DK4" s="179"/>
      <c r="DL4" s="174"/>
      <c r="DM4" s="174"/>
      <c r="DN4" s="174"/>
      <c r="DO4" s="174"/>
      <c r="DP4" s="746"/>
      <c r="DQ4" s="679"/>
      <c r="DR4" s="179"/>
      <c r="DS4" s="179"/>
      <c r="DT4" s="179"/>
      <c r="DU4" s="179"/>
      <c r="DV4" s="174"/>
      <c r="DW4" s="174"/>
      <c r="DX4" s="174"/>
      <c r="DY4" s="174"/>
      <c r="DZ4" s="2253"/>
      <c r="EA4" s="394"/>
      <c r="EB4" s="357"/>
      <c r="EC4" s="357"/>
      <c r="EI4" s="2455"/>
      <c r="EJ4" s="2457"/>
      <c r="EK4" s="418"/>
      <c r="EL4" s="418"/>
      <c r="EM4" s="885" t="s">
        <v>59</v>
      </c>
      <c r="EN4" s="418"/>
      <c r="EO4" s="418"/>
      <c r="EP4" s="416"/>
      <c r="EQ4" s="8"/>
      <c r="ER4" s="2549" t="s">
        <v>59</v>
      </c>
      <c r="ES4" s="2549"/>
      <c r="ET4" s="2549"/>
      <c r="EU4" s="2549"/>
      <c r="EX4" s="275" t="s">
        <v>174</v>
      </c>
      <c r="FB4" s="213"/>
      <c r="FC4" s="213"/>
      <c r="FD4" s="213"/>
      <c r="FE4" s="213"/>
      <c r="FF4" s="213"/>
      <c r="FG4" s="213"/>
      <c r="FH4" s="213"/>
    </row>
    <row r="5" spans="1:172" ht="15" customHeight="1">
      <c r="A5" s="369"/>
      <c r="B5" s="369"/>
      <c r="C5" s="369"/>
      <c r="D5" s="398"/>
      <c r="E5" s="398"/>
      <c r="F5" s="398"/>
      <c r="G5" s="398"/>
      <c r="H5" s="722"/>
      <c r="I5" s="482"/>
      <c r="J5" s="398"/>
      <c r="K5" s="398"/>
      <c r="L5" s="398"/>
      <c r="M5" s="2195"/>
      <c r="N5" s="398"/>
      <c r="O5" s="398"/>
      <c r="P5" s="398"/>
      <c r="Q5" s="399"/>
      <c r="R5" s="399"/>
      <c r="S5" s="399"/>
      <c r="T5" s="399"/>
      <c r="U5" s="399"/>
      <c r="V5" s="722"/>
      <c r="W5" s="482"/>
      <c r="X5" s="398"/>
      <c r="Y5" s="398"/>
      <c r="Z5" s="398"/>
      <c r="AA5" s="399"/>
      <c r="AB5" s="399"/>
      <c r="AC5" s="399"/>
      <c r="AD5" s="399"/>
      <c r="AE5" s="399"/>
      <c r="AF5" s="248"/>
      <c r="AG5" s="355"/>
      <c r="AH5" s="722"/>
      <c r="AI5" s="722"/>
      <c r="AJ5" s="722"/>
      <c r="AK5" s="402"/>
      <c r="AL5" s="402"/>
      <c r="AM5" s="1785"/>
      <c r="AN5" s="402"/>
      <c r="AO5" s="402"/>
      <c r="AP5" s="402"/>
      <c r="AQ5" s="402"/>
      <c r="AR5" s="402"/>
      <c r="AS5" s="402"/>
      <c r="AT5" s="483"/>
      <c r="AU5" s="402"/>
      <c r="AV5" s="402"/>
      <c r="AW5" s="651"/>
      <c r="AX5" s="402"/>
      <c r="AY5" s="402"/>
      <c r="AZ5" s="402"/>
      <c r="BA5" s="402"/>
      <c r="BB5" s="1785"/>
      <c r="BC5" s="178"/>
      <c r="BD5" s="179"/>
      <c r="BE5" s="179"/>
      <c r="BF5" s="171"/>
      <c r="BG5" s="171"/>
      <c r="BH5" s="180"/>
      <c r="BI5" s="177"/>
      <c r="BJ5" s="171"/>
      <c r="BK5" s="177"/>
      <c r="BL5" s="652"/>
      <c r="BM5" s="722"/>
      <c r="BN5" s="722"/>
      <c r="BO5" s="402"/>
      <c r="BP5" s="402"/>
      <c r="BQ5" s="1785"/>
      <c r="BR5" s="402"/>
      <c r="BS5" s="402"/>
      <c r="BT5" s="402"/>
      <c r="BU5" s="402"/>
      <c r="BV5" s="402"/>
      <c r="BW5" s="402"/>
      <c r="BX5" s="483"/>
      <c r="BY5" s="402"/>
      <c r="BZ5" s="402"/>
      <c r="CA5" s="651"/>
      <c r="CB5" s="402"/>
      <c r="CC5" s="1782"/>
      <c r="CD5" s="402"/>
      <c r="CE5" s="402"/>
      <c r="CF5" s="1785"/>
      <c r="CG5" s="178"/>
      <c r="CH5" s="179"/>
      <c r="CI5" s="179"/>
      <c r="CJ5" s="171"/>
      <c r="CK5" s="171"/>
      <c r="CL5" s="180"/>
      <c r="CM5" s="177"/>
      <c r="CN5" s="171"/>
      <c r="CO5" s="177"/>
      <c r="CP5" s="2254"/>
      <c r="CQ5" s="2247"/>
      <c r="CR5" s="2248"/>
      <c r="CS5" s="722"/>
      <c r="CT5" s="395"/>
      <c r="CU5" s="680"/>
      <c r="CV5" s="722"/>
      <c r="CW5" s="171"/>
      <c r="CX5" s="672"/>
      <c r="CY5" s="722"/>
      <c r="CZ5" s="171"/>
      <c r="DA5" s="672"/>
      <c r="DB5" s="395"/>
      <c r="DC5" s="395"/>
      <c r="DD5" s="395"/>
      <c r="DE5" s="406"/>
      <c r="DF5" s="722"/>
      <c r="DG5" s="177"/>
      <c r="DH5" s="177"/>
      <c r="DI5" s="177"/>
      <c r="DJ5" s="177"/>
      <c r="DK5" s="178"/>
      <c r="DL5" s="173"/>
      <c r="DM5" s="173"/>
      <c r="DN5" s="173"/>
      <c r="DO5" s="173"/>
      <c r="DP5" s="722"/>
      <c r="DQ5" s="177"/>
      <c r="DR5" s="177"/>
      <c r="DS5" s="177"/>
      <c r="DT5" s="177"/>
      <c r="DU5" s="178"/>
      <c r="DV5" s="173"/>
      <c r="DW5" s="173"/>
      <c r="DX5" s="173"/>
      <c r="DY5" s="173"/>
      <c r="DZ5" s="2250"/>
      <c r="EA5" s="401"/>
      <c r="EB5" s="358"/>
      <c r="EC5" s="358"/>
      <c r="EH5" s="2548"/>
      <c r="EI5" s="2548"/>
      <c r="EJ5" s="2548"/>
      <c r="EK5" s="2548"/>
      <c r="EL5" s="2548"/>
      <c r="EM5" s="2550">
        <v>2024</v>
      </c>
      <c r="EN5" s="2550">
        <v>2025</v>
      </c>
      <c r="EO5" s="2550">
        <v>2026</v>
      </c>
      <c r="EP5" s="2550">
        <v>2027</v>
      </c>
      <c r="EQ5" s="416"/>
      <c r="ER5" s="2550">
        <v>2024</v>
      </c>
      <c r="ES5" s="2550"/>
      <c r="ET5" s="2550"/>
      <c r="EU5" s="2550"/>
      <c r="EW5" s="2550">
        <v>2024</v>
      </c>
      <c r="EX5" s="2550"/>
      <c r="EY5" s="2550"/>
      <c r="EZ5" s="2550"/>
      <c r="FB5" s="213"/>
      <c r="FC5" s="213"/>
      <c r="FD5" s="213"/>
      <c r="FE5" s="213"/>
      <c r="FF5" s="213"/>
      <c r="FG5" s="213"/>
      <c r="FH5" s="213"/>
    </row>
    <row r="6" spans="1:172" ht="18" customHeight="1">
      <c r="D6" s="248"/>
      <c r="E6" s="248"/>
      <c r="F6" s="248"/>
      <c r="G6" s="248"/>
      <c r="H6" s="722"/>
      <c r="I6" s="248"/>
      <c r="J6" s="248"/>
      <c r="K6" s="248"/>
      <c r="L6" s="248"/>
      <c r="O6" s="248"/>
      <c r="P6" s="248"/>
      <c r="Q6" s="248"/>
      <c r="R6" s="248"/>
      <c r="S6" s="248"/>
      <c r="T6" s="248"/>
      <c r="U6" s="248"/>
      <c r="V6" s="722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722"/>
      <c r="AI6" s="722"/>
      <c r="AJ6" s="722"/>
      <c r="AK6" s="248"/>
      <c r="AL6" s="248"/>
      <c r="AM6" s="1785"/>
      <c r="AN6" s="402"/>
      <c r="AO6" s="395"/>
      <c r="AP6" s="395"/>
      <c r="AQ6" s="395"/>
      <c r="AR6" s="395"/>
      <c r="AS6" s="395"/>
      <c r="AT6" s="395"/>
      <c r="AU6" s="395"/>
      <c r="AV6" s="395"/>
      <c r="AW6" s="982"/>
      <c r="AX6" s="1785"/>
      <c r="AY6" s="1783"/>
      <c r="AZ6" s="1784"/>
      <c r="BA6" s="395"/>
      <c r="BB6" s="248"/>
      <c r="BC6" s="178"/>
      <c r="BD6" s="171"/>
      <c r="BE6" s="171"/>
      <c r="BF6" s="171"/>
      <c r="BG6" s="171"/>
      <c r="BH6" s="171"/>
      <c r="BI6" s="171"/>
      <c r="BJ6" s="171"/>
      <c r="BK6" s="171"/>
      <c r="BL6" s="722"/>
      <c r="BM6" s="722"/>
      <c r="BN6" s="722"/>
      <c r="BO6" s="248"/>
      <c r="BP6" s="248"/>
      <c r="BQ6" s="1785"/>
      <c r="BR6" s="402"/>
      <c r="BS6" s="395"/>
      <c r="BT6" s="395"/>
      <c r="BU6" s="395"/>
      <c r="BV6" s="395"/>
      <c r="BW6" s="395"/>
      <c r="BX6" s="395"/>
      <c r="BY6" s="395"/>
      <c r="BZ6" s="395"/>
      <c r="CA6" s="982"/>
      <c r="CB6" s="1785"/>
      <c r="CC6" s="1783"/>
      <c r="CD6" s="1784"/>
      <c r="CE6" s="395"/>
      <c r="CF6" s="248"/>
      <c r="CG6" s="178"/>
      <c r="CH6" s="171"/>
      <c r="CI6" s="171"/>
      <c r="CJ6" s="171"/>
      <c r="CK6" s="171"/>
      <c r="CL6" s="171"/>
      <c r="CM6" s="171"/>
      <c r="CN6" s="171"/>
      <c r="CO6" s="171"/>
      <c r="CP6" s="2247"/>
      <c r="CQ6" s="2247"/>
      <c r="CR6" s="2247"/>
      <c r="CS6" s="722"/>
      <c r="CT6" s="395"/>
      <c r="CU6" s="395"/>
      <c r="CV6" s="722"/>
      <c r="CW6" s="171"/>
      <c r="CX6" s="171"/>
      <c r="CY6" s="722"/>
      <c r="CZ6" s="171"/>
      <c r="DA6" s="171"/>
      <c r="DB6" s="395"/>
      <c r="DC6" s="395"/>
      <c r="DD6" s="395"/>
      <c r="DE6" s="171"/>
      <c r="DF6" s="722"/>
      <c r="DG6" s="171"/>
      <c r="DH6" s="171"/>
      <c r="DI6" s="171"/>
      <c r="DJ6" s="171"/>
      <c r="DK6" s="1799"/>
      <c r="DP6" s="722"/>
      <c r="DQ6" s="171"/>
      <c r="DR6" s="171"/>
      <c r="DS6" s="171"/>
      <c r="DT6" s="171"/>
      <c r="DU6" s="171"/>
      <c r="EI6" s="2456"/>
      <c r="EJ6" s="2456"/>
      <c r="EK6" s="416"/>
      <c r="EL6" s="2548"/>
      <c r="EM6" s="2550"/>
      <c r="EN6" s="2550"/>
      <c r="EO6" s="2550"/>
      <c r="EP6" s="2550"/>
      <c r="EQ6" s="416"/>
      <c r="ER6" s="415" t="s">
        <v>148</v>
      </c>
      <c r="ES6" s="415" t="s">
        <v>149</v>
      </c>
      <c r="ET6" s="415" t="s">
        <v>150</v>
      </c>
      <c r="EU6" s="415" t="s">
        <v>151</v>
      </c>
      <c r="EW6" s="415" t="s">
        <v>148</v>
      </c>
      <c r="EX6" s="415" t="s">
        <v>149</v>
      </c>
      <c r="EY6" s="415" t="s">
        <v>150</v>
      </c>
      <c r="EZ6" s="415" t="s">
        <v>151</v>
      </c>
      <c r="FB6" s="213"/>
      <c r="FC6" s="731"/>
      <c r="FD6" s="731"/>
      <c r="FE6" s="731"/>
      <c r="FF6" s="731"/>
      <c r="FG6" s="213"/>
      <c r="FH6" s="213"/>
    </row>
    <row r="7" spans="1:172" ht="18" customHeight="1" thickBot="1">
      <c r="D7" s="248"/>
      <c r="E7" s="248"/>
      <c r="F7" s="248"/>
      <c r="G7" s="248"/>
      <c r="H7" s="722"/>
      <c r="I7" s="248"/>
      <c r="J7" s="248"/>
      <c r="K7" s="248"/>
      <c r="L7" s="248"/>
      <c r="O7" s="248"/>
      <c r="P7" s="248"/>
      <c r="Q7" s="248"/>
      <c r="R7" s="248"/>
      <c r="S7" s="248"/>
      <c r="T7" s="248"/>
      <c r="U7" s="248"/>
      <c r="V7" s="722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722"/>
      <c r="AI7" s="722"/>
      <c r="AJ7" s="722"/>
      <c r="AK7" s="248"/>
      <c r="AL7" s="248"/>
      <c r="AM7" s="677"/>
      <c r="AN7" s="402"/>
      <c r="AO7" s="395"/>
      <c r="AP7" s="395"/>
      <c r="AQ7" s="395"/>
      <c r="AR7" s="395"/>
      <c r="AS7" s="395"/>
      <c r="AT7" s="395"/>
      <c r="AU7" s="395"/>
      <c r="AV7" s="395"/>
      <c r="AW7" s="395"/>
      <c r="AX7" s="395"/>
      <c r="AY7" s="395"/>
      <c r="AZ7" s="395"/>
      <c r="BA7" s="171"/>
      <c r="BB7" s="178"/>
      <c r="BC7" s="178"/>
      <c r="BD7" s="171"/>
      <c r="BE7" s="171"/>
      <c r="BF7" s="171"/>
      <c r="BG7" s="171"/>
      <c r="BH7" s="171"/>
      <c r="BI7" s="171"/>
      <c r="BJ7" s="171"/>
      <c r="BK7" s="171"/>
      <c r="BL7" s="722"/>
      <c r="BM7" s="722"/>
      <c r="BN7" s="722"/>
      <c r="BO7" s="248"/>
      <c r="BP7" s="248"/>
      <c r="BQ7" s="677"/>
      <c r="BR7" s="402"/>
      <c r="BS7" s="395"/>
      <c r="BT7" s="395"/>
      <c r="BU7" s="395"/>
      <c r="BV7" s="395"/>
      <c r="BW7" s="395"/>
      <c r="BX7" s="395"/>
      <c r="BY7" s="395"/>
      <c r="BZ7" s="395"/>
      <c r="CA7" s="395"/>
      <c r="CB7" s="395"/>
      <c r="CC7" s="395"/>
      <c r="CD7" s="395"/>
      <c r="CE7" s="171"/>
      <c r="CF7" s="178"/>
      <c r="CG7" s="178"/>
      <c r="CH7" s="171"/>
      <c r="CI7" s="171"/>
      <c r="CJ7" s="171"/>
      <c r="CK7" s="171"/>
      <c r="CL7" s="171"/>
      <c r="CM7" s="171"/>
      <c r="CN7" s="171"/>
      <c r="CO7" s="171"/>
      <c r="CP7" s="2247"/>
      <c r="CQ7" s="2247"/>
      <c r="CR7" s="2247"/>
      <c r="CS7" s="395"/>
      <c r="CT7" s="395"/>
      <c r="CU7" s="395"/>
      <c r="CV7" s="171"/>
      <c r="CW7" s="171"/>
      <c r="CX7" s="171"/>
      <c r="CY7" s="171"/>
      <c r="CZ7" s="171"/>
      <c r="DA7" s="171"/>
      <c r="DB7" s="395"/>
      <c r="DC7" s="395"/>
      <c r="DD7" s="395"/>
      <c r="DE7" s="171"/>
      <c r="DF7" s="722"/>
      <c r="DG7" s="171"/>
      <c r="DH7" s="171"/>
      <c r="DI7" s="171"/>
      <c r="DJ7" s="171"/>
      <c r="DK7" s="171"/>
      <c r="DP7" s="722"/>
      <c r="DQ7" s="171"/>
      <c r="DR7" s="171"/>
      <c r="DS7" s="171"/>
      <c r="DT7" s="171"/>
      <c r="DU7" s="171"/>
      <c r="EI7" s="1272"/>
      <c r="EJ7" s="2456"/>
      <c r="EK7" s="1272"/>
      <c r="EL7" s="1272"/>
      <c r="EM7" s="1627"/>
      <c r="EN7" s="1627"/>
      <c r="EO7" s="1627"/>
      <c r="EP7" s="1627"/>
      <c r="EQ7" s="1272"/>
      <c r="ER7" s="1628"/>
      <c r="ES7" s="1628"/>
      <c r="ET7" s="1628"/>
      <c r="EU7" s="1628"/>
      <c r="EW7" s="1628"/>
      <c r="EX7" s="1628"/>
      <c r="EY7" s="1628"/>
      <c r="EZ7" s="1628"/>
      <c r="FB7" s="213"/>
      <c r="FC7" s="1272"/>
      <c r="FD7" s="1272"/>
      <c r="FE7" s="1272"/>
      <c r="FF7" s="1272"/>
      <c r="FG7" s="213"/>
      <c r="FH7" s="213"/>
    </row>
    <row r="8" spans="1:172" ht="29.25" customHeight="1" thickBot="1">
      <c r="A8" s="2738" t="s">
        <v>139</v>
      </c>
      <c r="B8" s="2738" t="s">
        <v>143</v>
      </c>
      <c r="C8" s="2741" t="s">
        <v>6</v>
      </c>
      <c r="D8" s="555" t="s">
        <v>42</v>
      </c>
      <c r="E8" s="2755" t="s">
        <v>87</v>
      </c>
      <c r="F8" s="2750" t="s">
        <v>147</v>
      </c>
      <c r="G8" s="2675" t="s">
        <v>337</v>
      </c>
      <c r="H8" s="2676"/>
      <c r="I8" s="2676"/>
      <c r="J8" s="2676"/>
      <c r="K8" s="2676"/>
      <c r="L8" s="2676"/>
      <c r="M8" s="2676"/>
      <c r="N8" s="2676"/>
      <c r="O8" s="2676"/>
      <c r="P8" s="2677"/>
      <c r="Q8" s="2675" t="s">
        <v>90</v>
      </c>
      <c r="R8" s="2676"/>
      <c r="S8" s="2676"/>
      <c r="T8" s="2676"/>
      <c r="U8" s="2677"/>
      <c r="V8" s="2675" t="s">
        <v>337</v>
      </c>
      <c r="W8" s="2676"/>
      <c r="X8" s="2676"/>
      <c r="Y8" s="2676"/>
      <c r="Z8" s="2677"/>
      <c r="AA8" s="2675" t="s">
        <v>90</v>
      </c>
      <c r="AB8" s="2676"/>
      <c r="AC8" s="2676"/>
      <c r="AD8" s="2676"/>
      <c r="AE8" s="2677"/>
      <c r="AF8" s="2752" t="s">
        <v>307</v>
      </c>
      <c r="AG8" s="2713" t="s">
        <v>88</v>
      </c>
      <c r="AH8" s="2728" t="s">
        <v>295</v>
      </c>
      <c r="AI8" s="2729"/>
      <c r="AJ8" s="2729"/>
      <c r="AK8" s="2729"/>
      <c r="AL8" s="2729"/>
      <c r="AM8" s="2729"/>
      <c r="AN8" s="2729"/>
      <c r="AO8" s="2729"/>
      <c r="AP8" s="2729"/>
      <c r="AQ8" s="2729"/>
      <c r="AR8" s="2729"/>
      <c r="AS8" s="2729"/>
      <c r="AT8" s="2729"/>
      <c r="AU8" s="2729"/>
      <c r="AV8" s="2730"/>
      <c r="AW8" s="2728" t="s">
        <v>224</v>
      </c>
      <c r="AX8" s="2729"/>
      <c r="AY8" s="2729"/>
      <c r="AZ8" s="2729"/>
      <c r="BA8" s="2729"/>
      <c r="BB8" s="2729"/>
      <c r="BC8" s="2729"/>
      <c r="BD8" s="2729"/>
      <c r="BE8" s="2729"/>
      <c r="BF8" s="2729"/>
      <c r="BG8" s="2729"/>
      <c r="BH8" s="2729"/>
      <c r="BI8" s="2729"/>
      <c r="BJ8" s="2729"/>
      <c r="BK8" s="2729"/>
      <c r="BL8" s="2728" t="s">
        <v>295</v>
      </c>
      <c r="BM8" s="2729"/>
      <c r="BN8" s="2729"/>
      <c r="BO8" s="2729"/>
      <c r="BP8" s="2729"/>
      <c r="BQ8" s="2729"/>
      <c r="BR8" s="2729"/>
      <c r="BS8" s="2729"/>
      <c r="BT8" s="2729"/>
      <c r="BU8" s="2729"/>
      <c r="BV8" s="2729"/>
      <c r="BW8" s="2729"/>
      <c r="BX8" s="2729"/>
      <c r="BY8" s="2729"/>
      <c r="BZ8" s="2730"/>
      <c r="CA8" s="2728" t="s">
        <v>224</v>
      </c>
      <c r="CB8" s="2729"/>
      <c r="CC8" s="2729"/>
      <c r="CD8" s="2729"/>
      <c r="CE8" s="2729"/>
      <c r="CF8" s="2729"/>
      <c r="CG8" s="2729"/>
      <c r="CH8" s="2729"/>
      <c r="CI8" s="2729"/>
      <c r="CJ8" s="2729"/>
      <c r="CK8" s="2729"/>
      <c r="CL8" s="2729"/>
      <c r="CM8" s="2729"/>
      <c r="CN8" s="2729"/>
      <c r="CO8" s="2731"/>
      <c r="CP8" s="2716" t="s">
        <v>43</v>
      </c>
      <c r="CQ8" s="2716"/>
      <c r="CR8" s="2716"/>
      <c r="CS8" s="2716"/>
      <c r="CT8" s="2716"/>
      <c r="CU8" s="2716"/>
      <c r="CV8" s="2716"/>
      <c r="CW8" s="2716"/>
      <c r="CX8" s="2716"/>
      <c r="CY8" s="2716"/>
      <c r="CZ8" s="2716"/>
      <c r="DA8" s="2717"/>
      <c r="DB8" s="2718" t="s">
        <v>46</v>
      </c>
      <c r="DC8" s="2721" t="s">
        <v>48</v>
      </c>
      <c r="DD8" s="2764" t="s">
        <v>308</v>
      </c>
      <c r="DE8" s="2769" t="s">
        <v>309</v>
      </c>
      <c r="DF8" s="2770"/>
      <c r="DG8" s="2770"/>
      <c r="DH8" s="2770"/>
      <c r="DI8" s="2770"/>
      <c r="DJ8" s="2770"/>
      <c r="DK8" s="2770"/>
      <c r="DL8" s="2770"/>
      <c r="DM8" s="2770"/>
      <c r="DN8" s="2770"/>
      <c r="DO8" s="2770"/>
      <c r="DP8" s="2771"/>
      <c r="DQ8" s="2771"/>
      <c r="DR8" s="2771"/>
      <c r="DS8" s="2771"/>
      <c r="DT8" s="2771"/>
      <c r="DU8" s="2771"/>
      <c r="DV8" s="2771"/>
      <c r="DW8" s="2771"/>
      <c r="DX8" s="2771"/>
      <c r="DY8" s="2771"/>
      <c r="DZ8" s="2771"/>
      <c r="EA8" s="2771"/>
      <c r="EB8" s="2771"/>
      <c r="EC8" s="2772"/>
      <c r="ED8" s="2713" t="s">
        <v>200</v>
      </c>
      <c r="EE8" s="2766" t="s">
        <v>201</v>
      </c>
      <c r="EF8" s="2755" t="s">
        <v>226</v>
      </c>
      <c r="EG8" s="2777" t="s">
        <v>227</v>
      </c>
      <c r="EH8" s="2755" t="s">
        <v>356</v>
      </c>
      <c r="EI8" s="171"/>
      <c r="EJ8" s="171"/>
      <c r="EK8" s="171"/>
      <c r="EL8" s="419"/>
      <c r="EM8" s="1268"/>
      <c r="EN8" s="1268">
        <v>5.6022244499979026</v>
      </c>
      <c r="EO8" s="1268">
        <v>5.822761419995051</v>
      </c>
      <c r="EP8" s="1268">
        <v>6.0530838799899804</v>
      </c>
      <c r="EQ8" s="9"/>
      <c r="ER8" s="1267">
        <v>4.4065798595999999</v>
      </c>
      <c r="ES8" s="1267">
        <v>4.4031788508199998</v>
      </c>
      <c r="ET8" s="1267">
        <v>6.1185750600400004</v>
      </c>
      <c r="EU8" s="1267">
        <v>6.2993367784199998</v>
      </c>
      <c r="EW8" s="470"/>
      <c r="EX8" s="470"/>
      <c r="EY8" s="470"/>
      <c r="EZ8" s="470"/>
      <c r="FB8" s="213"/>
      <c r="FC8" s="735"/>
      <c r="FD8" s="735"/>
      <c r="FE8" s="735"/>
      <c r="FF8" s="735"/>
      <c r="FG8" s="735"/>
      <c r="FH8" s="213"/>
    </row>
    <row r="9" spans="1:172" ht="37.5" customHeight="1" thickBot="1">
      <c r="A9" s="2739"/>
      <c r="B9" s="2739"/>
      <c r="C9" s="2742"/>
      <c r="D9" s="555"/>
      <c r="E9" s="2756"/>
      <c r="F9" s="2751"/>
      <c r="G9" s="2678"/>
      <c r="H9" s="2679"/>
      <c r="I9" s="2679"/>
      <c r="J9" s="2679"/>
      <c r="K9" s="2679"/>
      <c r="L9" s="2679"/>
      <c r="M9" s="2679"/>
      <c r="N9" s="2679"/>
      <c r="O9" s="2679"/>
      <c r="P9" s="2680"/>
      <c r="Q9" s="2678"/>
      <c r="R9" s="2679"/>
      <c r="S9" s="2679"/>
      <c r="T9" s="2679"/>
      <c r="U9" s="2680"/>
      <c r="V9" s="2678"/>
      <c r="W9" s="2679"/>
      <c r="X9" s="2679"/>
      <c r="Y9" s="2679"/>
      <c r="Z9" s="2680"/>
      <c r="AA9" s="2678"/>
      <c r="AB9" s="2679"/>
      <c r="AC9" s="2679"/>
      <c r="AD9" s="2679"/>
      <c r="AE9" s="2680"/>
      <c r="AF9" s="2753"/>
      <c r="AG9" s="2714"/>
      <c r="AH9" s="2758">
        <v>2023</v>
      </c>
      <c r="AI9" s="2759"/>
      <c r="AJ9" s="2760"/>
      <c r="AK9" s="2724" t="s">
        <v>333</v>
      </c>
      <c r="AL9" s="2725"/>
      <c r="AM9" s="2726"/>
      <c r="AN9" s="2724" t="s">
        <v>334</v>
      </c>
      <c r="AO9" s="2725"/>
      <c r="AP9" s="2726"/>
      <c r="AQ9" s="2724" t="s">
        <v>335</v>
      </c>
      <c r="AR9" s="2725"/>
      <c r="AS9" s="2726"/>
      <c r="AT9" s="2724" t="s">
        <v>336</v>
      </c>
      <c r="AU9" s="2725"/>
      <c r="AV9" s="2726"/>
      <c r="AW9" s="2744">
        <v>2023</v>
      </c>
      <c r="AX9" s="2745"/>
      <c r="AY9" s="2746"/>
      <c r="AZ9" s="2747" t="s">
        <v>333</v>
      </c>
      <c r="BA9" s="2748"/>
      <c r="BB9" s="2749"/>
      <c r="BC9" s="2724" t="s">
        <v>334</v>
      </c>
      <c r="BD9" s="2725"/>
      <c r="BE9" s="2726"/>
      <c r="BF9" s="2724" t="s">
        <v>335</v>
      </c>
      <c r="BG9" s="2725"/>
      <c r="BH9" s="2726"/>
      <c r="BI9" s="2724" t="s">
        <v>336</v>
      </c>
      <c r="BJ9" s="2725"/>
      <c r="BK9" s="2726"/>
      <c r="BL9" s="2732">
        <v>2024</v>
      </c>
      <c r="BM9" s="2733"/>
      <c r="BN9" s="2734"/>
      <c r="BO9" s="2735" t="s">
        <v>615</v>
      </c>
      <c r="BP9" s="2736"/>
      <c r="BQ9" s="2737"/>
      <c r="BR9" s="2735" t="s">
        <v>616</v>
      </c>
      <c r="BS9" s="2736"/>
      <c r="BT9" s="2737"/>
      <c r="BU9" s="2735" t="s">
        <v>617</v>
      </c>
      <c r="BV9" s="2736"/>
      <c r="BW9" s="2737"/>
      <c r="BX9" s="2735" t="s">
        <v>618</v>
      </c>
      <c r="BY9" s="2736"/>
      <c r="BZ9" s="2737"/>
      <c r="CA9" s="2732">
        <v>2024</v>
      </c>
      <c r="CB9" s="2733"/>
      <c r="CC9" s="2733"/>
      <c r="CD9" s="2736" t="s">
        <v>615</v>
      </c>
      <c r="CE9" s="2736"/>
      <c r="CF9" s="2737"/>
      <c r="CG9" s="2735" t="s">
        <v>616</v>
      </c>
      <c r="CH9" s="2736"/>
      <c r="CI9" s="2737"/>
      <c r="CJ9" s="2735" t="s">
        <v>617</v>
      </c>
      <c r="CK9" s="2736"/>
      <c r="CL9" s="2737"/>
      <c r="CM9" s="2735" t="s">
        <v>618</v>
      </c>
      <c r="CN9" s="2736"/>
      <c r="CO9" s="2737"/>
      <c r="CP9" s="2707">
        <v>2024</v>
      </c>
      <c r="CQ9" s="2708"/>
      <c r="CR9" s="2709"/>
      <c r="CS9" s="2710">
        <v>2025</v>
      </c>
      <c r="CT9" s="2711"/>
      <c r="CU9" s="2712"/>
      <c r="CV9" s="2704">
        <v>2026</v>
      </c>
      <c r="CW9" s="2705"/>
      <c r="CX9" s="2727"/>
      <c r="CY9" s="2704">
        <v>2027</v>
      </c>
      <c r="CZ9" s="2705"/>
      <c r="DA9" s="2705"/>
      <c r="DB9" s="2719"/>
      <c r="DC9" s="2722"/>
      <c r="DD9" s="2722"/>
      <c r="DE9" s="683" t="s">
        <v>169</v>
      </c>
      <c r="DF9" s="2678" t="s">
        <v>169</v>
      </c>
      <c r="DG9" s="2679"/>
      <c r="DH9" s="2679"/>
      <c r="DI9" s="2679"/>
      <c r="DJ9" s="2680"/>
      <c r="DK9" s="2679" t="s">
        <v>292</v>
      </c>
      <c r="DL9" s="2679"/>
      <c r="DM9" s="2679"/>
      <c r="DN9" s="2679"/>
      <c r="DO9" s="2679"/>
      <c r="DP9" s="2673" t="s">
        <v>169</v>
      </c>
      <c r="DQ9" s="2674"/>
      <c r="DR9" s="2674"/>
      <c r="DS9" s="2674"/>
      <c r="DT9" s="2674"/>
      <c r="DU9" s="2674" t="s">
        <v>292</v>
      </c>
      <c r="DV9" s="2674"/>
      <c r="DW9" s="2674"/>
      <c r="DX9" s="2674"/>
      <c r="DY9" s="2674"/>
      <c r="DZ9" s="2483"/>
      <c r="EA9" s="2484"/>
      <c r="EB9" s="2485"/>
      <c r="EC9" s="2486"/>
      <c r="ED9" s="2765"/>
      <c r="EE9" s="2767"/>
      <c r="EF9" s="2756"/>
      <c r="EG9" s="2778"/>
      <c r="EH9" s="2756"/>
      <c r="EI9" s="171"/>
      <c r="EO9" s="213"/>
      <c r="EP9" s="213"/>
      <c r="FB9" s="213"/>
      <c r="FC9" s="213"/>
      <c r="FD9" s="470"/>
      <c r="FE9" s="213"/>
      <c r="FF9" s="213"/>
      <c r="FG9" s="213"/>
      <c r="FH9" s="213"/>
    </row>
    <row r="10" spans="1:172" ht="94.5" customHeight="1" thickBot="1">
      <c r="A10" s="2740"/>
      <c r="B10" s="2740"/>
      <c r="C10" s="2743"/>
      <c r="D10" s="598"/>
      <c r="E10" s="2757"/>
      <c r="F10" s="2751"/>
      <c r="G10" s="2487" t="s">
        <v>199</v>
      </c>
      <c r="H10" s="2480">
        <v>2023</v>
      </c>
      <c r="I10" s="2488" t="s">
        <v>333</v>
      </c>
      <c r="J10" s="2488" t="s">
        <v>334</v>
      </c>
      <c r="K10" s="1663" t="s">
        <v>335</v>
      </c>
      <c r="L10" s="2488" t="s">
        <v>336</v>
      </c>
      <c r="M10" s="2489">
        <v>2024</v>
      </c>
      <c r="N10" s="2490">
        <v>2025</v>
      </c>
      <c r="O10" s="2488">
        <v>2026</v>
      </c>
      <c r="P10" s="2488">
        <v>2027</v>
      </c>
      <c r="Q10" s="2491">
        <v>2023</v>
      </c>
      <c r="R10" s="2488" t="s">
        <v>333</v>
      </c>
      <c r="S10" s="2488" t="s">
        <v>334</v>
      </c>
      <c r="T10" s="2488" t="s">
        <v>335</v>
      </c>
      <c r="U10" s="2488" t="s">
        <v>336</v>
      </c>
      <c r="V10" s="2480">
        <v>2024</v>
      </c>
      <c r="W10" s="2488" t="s">
        <v>615</v>
      </c>
      <c r="X10" s="2488" t="s">
        <v>616</v>
      </c>
      <c r="Y10" s="1663" t="s">
        <v>617</v>
      </c>
      <c r="Z10" s="2488" t="s">
        <v>618</v>
      </c>
      <c r="AA10" s="2243">
        <v>2024</v>
      </c>
      <c r="AB10" s="160" t="s">
        <v>615</v>
      </c>
      <c r="AC10" s="160" t="s">
        <v>616</v>
      </c>
      <c r="AD10" s="160" t="s">
        <v>617</v>
      </c>
      <c r="AE10" s="160" t="s">
        <v>618</v>
      </c>
      <c r="AF10" s="2754"/>
      <c r="AG10" s="2715"/>
      <c r="AH10" s="2492" t="s">
        <v>44</v>
      </c>
      <c r="AI10" s="2493" t="s">
        <v>45</v>
      </c>
      <c r="AJ10" s="2494" t="s">
        <v>310</v>
      </c>
      <c r="AK10" s="2492" t="s">
        <v>44</v>
      </c>
      <c r="AL10" s="2493" t="s">
        <v>45</v>
      </c>
      <c r="AM10" s="2494" t="s">
        <v>310</v>
      </c>
      <c r="AN10" s="2492" t="s">
        <v>44</v>
      </c>
      <c r="AO10" s="2493" t="s">
        <v>45</v>
      </c>
      <c r="AP10" s="2494" t="s">
        <v>310</v>
      </c>
      <c r="AQ10" s="2492" t="s">
        <v>44</v>
      </c>
      <c r="AR10" s="2493" t="s">
        <v>45</v>
      </c>
      <c r="AS10" s="2494" t="s">
        <v>310</v>
      </c>
      <c r="AT10" s="2492" t="s">
        <v>44</v>
      </c>
      <c r="AU10" s="2493" t="s">
        <v>45</v>
      </c>
      <c r="AV10" s="2494" t="s">
        <v>310</v>
      </c>
      <c r="AW10" s="2492" t="s">
        <v>44</v>
      </c>
      <c r="AX10" s="2493" t="s">
        <v>45</v>
      </c>
      <c r="AY10" s="2494" t="s">
        <v>310</v>
      </c>
      <c r="AZ10" s="2492" t="s">
        <v>44</v>
      </c>
      <c r="BA10" s="2493" t="s">
        <v>45</v>
      </c>
      <c r="BB10" s="2494" t="s">
        <v>310</v>
      </c>
      <c r="BC10" s="2492" t="s">
        <v>44</v>
      </c>
      <c r="BD10" s="2493" t="s">
        <v>45</v>
      </c>
      <c r="BE10" s="2494" t="s">
        <v>310</v>
      </c>
      <c r="BF10" s="2492" t="s">
        <v>44</v>
      </c>
      <c r="BG10" s="2493" t="s">
        <v>45</v>
      </c>
      <c r="BH10" s="2494" t="s">
        <v>310</v>
      </c>
      <c r="BI10" s="2492" t="s">
        <v>44</v>
      </c>
      <c r="BJ10" s="2493" t="s">
        <v>45</v>
      </c>
      <c r="BK10" s="2494" t="s">
        <v>310</v>
      </c>
      <c r="BL10" s="2492" t="s">
        <v>44</v>
      </c>
      <c r="BM10" s="2493" t="s">
        <v>45</v>
      </c>
      <c r="BN10" s="2494" t="s">
        <v>310</v>
      </c>
      <c r="BO10" s="2492" t="s">
        <v>44</v>
      </c>
      <c r="BP10" s="2493" t="s">
        <v>45</v>
      </c>
      <c r="BQ10" s="2494" t="s">
        <v>310</v>
      </c>
      <c r="BR10" s="2492" t="s">
        <v>44</v>
      </c>
      <c r="BS10" s="2493" t="s">
        <v>45</v>
      </c>
      <c r="BT10" s="2494" t="s">
        <v>310</v>
      </c>
      <c r="BU10" s="2492" t="s">
        <v>44</v>
      </c>
      <c r="BV10" s="2493" t="s">
        <v>45</v>
      </c>
      <c r="BW10" s="2494" t="s">
        <v>310</v>
      </c>
      <c r="BX10" s="2492" t="s">
        <v>44</v>
      </c>
      <c r="BY10" s="2493" t="s">
        <v>45</v>
      </c>
      <c r="BZ10" s="2494" t="s">
        <v>310</v>
      </c>
      <c r="CA10" s="2492" t="s">
        <v>44</v>
      </c>
      <c r="CB10" s="2493" t="s">
        <v>45</v>
      </c>
      <c r="CC10" s="2494" t="s">
        <v>310</v>
      </c>
      <c r="CD10" s="2492" t="s">
        <v>44</v>
      </c>
      <c r="CE10" s="2493" t="s">
        <v>45</v>
      </c>
      <c r="CF10" s="2494" t="s">
        <v>310</v>
      </c>
      <c r="CG10" s="2492" t="s">
        <v>44</v>
      </c>
      <c r="CH10" s="2493" t="s">
        <v>45</v>
      </c>
      <c r="CI10" s="2494" t="s">
        <v>310</v>
      </c>
      <c r="CJ10" s="2492" t="s">
        <v>44</v>
      </c>
      <c r="CK10" s="2493" t="s">
        <v>45</v>
      </c>
      <c r="CL10" s="2494" t="s">
        <v>310</v>
      </c>
      <c r="CM10" s="2492" t="s">
        <v>44</v>
      </c>
      <c r="CN10" s="2493" t="s">
        <v>45</v>
      </c>
      <c r="CO10" s="2494" t="s">
        <v>310</v>
      </c>
      <c r="CP10" s="2495" t="s">
        <v>44</v>
      </c>
      <c r="CQ10" s="2496" t="s">
        <v>45</v>
      </c>
      <c r="CR10" s="2497" t="s">
        <v>310</v>
      </c>
      <c r="CS10" s="2498" t="s">
        <v>44</v>
      </c>
      <c r="CT10" s="2499" t="s">
        <v>45</v>
      </c>
      <c r="CU10" s="2500" t="s">
        <v>310</v>
      </c>
      <c r="CV10" s="2492" t="s">
        <v>44</v>
      </c>
      <c r="CW10" s="2493" t="s">
        <v>45</v>
      </c>
      <c r="CX10" s="2501" t="s">
        <v>310</v>
      </c>
      <c r="CY10" s="2492" t="s">
        <v>44</v>
      </c>
      <c r="CZ10" s="2493" t="s">
        <v>45</v>
      </c>
      <c r="DA10" s="2501" t="s">
        <v>310</v>
      </c>
      <c r="DB10" s="2720"/>
      <c r="DC10" s="2723"/>
      <c r="DD10" s="2723"/>
      <c r="DE10" s="2502" t="s">
        <v>176</v>
      </c>
      <c r="DF10" s="2243">
        <v>2023</v>
      </c>
      <c r="DG10" s="2503" t="s">
        <v>333</v>
      </c>
      <c r="DH10" s="2243" t="s">
        <v>334</v>
      </c>
      <c r="DI10" s="2480" t="s">
        <v>335</v>
      </c>
      <c r="DJ10" s="2243" t="s">
        <v>336</v>
      </c>
      <c r="DK10" s="1630">
        <v>2023</v>
      </c>
      <c r="DL10" s="2503" t="s">
        <v>333</v>
      </c>
      <c r="DM10" s="2243" t="s">
        <v>334</v>
      </c>
      <c r="DN10" s="2480" t="s">
        <v>335</v>
      </c>
      <c r="DO10" s="2243" t="s">
        <v>336</v>
      </c>
      <c r="DP10" s="2491">
        <v>2024</v>
      </c>
      <c r="DQ10" s="2481" t="s">
        <v>615</v>
      </c>
      <c r="DR10" s="2491" t="s">
        <v>616</v>
      </c>
      <c r="DS10" s="2480" t="s">
        <v>617</v>
      </c>
      <c r="DT10" s="2491" t="s">
        <v>618</v>
      </c>
      <c r="DU10" s="2482">
        <v>2024</v>
      </c>
      <c r="DV10" s="2481" t="s">
        <v>615</v>
      </c>
      <c r="DW10" s="2491" t="s">
        <v>616</v>
      </c>
      <c r="DX10" s="2480" t="s">
        <v>617</v>
      </c>
      <c r="DY10" s="2491" t="s">
        <v>618</v>
      </c>
      <c r="DZ10" s="2504">
        <v>2024</v>
      </c>
      <c r="EA10" s="2505">
        <v>2025</v>
      </c>
      <c r="EB10" s="2488">
        <v>2026</v>
      </c>
      <c r="EC10" s="2506">
        <v>2027</v>
      </c>
      <c r="ED10" s="2715"/>
      <c r="EE10" s="2768"/>
      <c r="EF10" s="2776"/>
      <c r="EG10" s="2779"/>
      <c r="EH10" s="2776"/>
      <c r="EI10" s="998"/>
      <c r="EJ10" s="361"/>
      <c r="EK10" s="361"/>
      <c r="EL10" s="997"/>
      <c r="EM10" s="997"/>
      <c r="EN10" s="997" t="s">
        <v>454</v>
      </c>
      <c r="EO10" s="997"/>
      <c r="EP10" s="361"/>
      <c r="EQ10" s="361"/>
      <c r="ER10" s="361"/>
      <c r="ES10" s="361"/>
      <c r="ET10" s="361"/>
      <c r="EU10" s="361"/>
    </row>
    <row r="11" spans="1:172" ht="15" customHeight="1" thickBot="1">
      <c r="A11" s="999">
        <v>1</v>
      </c>
      <c r="B11" s="999">
        <f>A11+1</f>
        <v>2</v>
      </c>
      <c r="C11" s="999">
        <f t="shared" ref="C11:DB11" si="0">B11+1</f>
        <v>3</v>
      </c>
      <c r="D11" s="999">
        <f t="shared" si="0"/>
        <v>4</v>
      </c>
      <c r="E11" s="999">
        <f t="shared" si="0"/>
        <v>5</v>
      </c>
      <c r="F11" s="999">
        <f t="shared" si="0"/>
        <v>6</v>
      </c>
      <c r="G11" s="999">
        <f t="shared" si="0"/>
        <v>7</v>
      </c>
      <c r="H11" s="999">
        <f t="shared" si="0"/>
        <v>8</v>
      </c>
      <c r="I11" s="999">
        <f t="shared" si="0"/>
        <v>9</v>
      </c>
      <c r="J11" s="999">
        <f t="shared" si="0"/>
        <v>10</v>
      </c>
      <c r="K11" s="999">
        <f t="shared" si="0"/>
        <v>11</v>
      </c>
      <c r="L11" s="999">
        <f t="shared" si="0"/>
        <v>12</v>
      </c>
      <c r="M11" s="2196">
        <f>L11+1</f>
        <v>13</v>
      </c>
      <c r="N11" s="999">
        <f t="shared" si="0"/>
        <v>14</v>
      </c>
      <c r="O11" s="999">
        <f t="shared" si="0"/>
        <v>15</v>
      </c>
      <c r="P11" s="999">
        <f t="shared" si="0"/>
        <v>16</v>
      </c>
      <c r="Q11" s="999">
        <f t="shared" si="0"/>
        <v>17</v>
      </c>
      <c r="R11" s="999">
        <f t="shared" si="0"/>
        <v>18</v>
      </c>
      <c r="S11" s="999">
        <f t="shared" si="0"/>
        <v>19</v>
      </c>
      <c r="T11" s="999">
        <f t="shared" si="0"/>
        <v>20</v>
      </c>
      <c r="U11" s="999">
        <f t="shared" si="0"/>
        <v>21</v>
      </c>
      <c r="V11" s="999">
        <f t="shared" ref="V11" si="1">U11+1</f>
        <v>22</v>
      </c>
      <c r="W11" s="999">
        <f t="shared" ref="W11" si="2">V11+1</f>
        <v>23</v>
      </c>
      <c r="X11" s="999">
        <f t="shared" ref="X11" si="3">W11+1</f>
        <v>24</v>
      </c>
      <c r="Y11" s="999">
        <f t="shared" ref="Y11" si="4">X11+1</f>
        <v>25</v>
      </c>
      <c r="Z11" s="999">
        <f t="shared" ref="Z11" si="5">Y11+1</f>
        <v>26</v>
      </c>
      <c r="AA11" s="999">
        <f t="shared" ref="AA11" si="6">U11+1</f>
        <v>22</v>
      </c>
      <c r="AB11" s="999">
        <f t="shared" ref="AB11" si="7">AA11+1</f>
        <v>23</v>
      </c>
      <c r="AC11" s="999">
        <f t="shared" ref="AC11" si="8">AB11+1</f>
        <v>24</v>
      </c>
      <c r="AD11" s="999">
        <f t="shared" ref="AD11" si="9">AC11+1</f>
        <v>25</v>
      </c>
      <c r="AE11" s="999">
        <f t="shared" ref="AE11" si="10">AD11+1</f>
        <v>26</v>
      </c>
      <c r="AF11" s="999">
        <f>U11+1</f>
        <v>22</v>
      </c>
      <c r="AG11" s="999">
        <f t="shared" si="0"/>
        <v>23</v>
      </c>
      <c r="AH11" s="999">
        <f t="shared" si="0"/>
        <v>24</v>
      </c>
      <c r="AI11" s="999">
        <f t="shared" si="0"/>
        <v>25</v>
      </c>
      <c r="AJ11" s="999">
        <f t="shared" si="0"/>
        <v>26</v>
      </c>
      <c r="AK11" s="999">
        <f t="shared" si="0"/>
        <v>27</v>
      </c>
      <c r="AL11" s="999">
        <f t="shared" si="0"/>
        <v>28</v>
      </c>
      <c r="AM11" s="999">
        <f t="shared" si="0"/>
        <v>29</v>
      </c>
      <c r="AN11" s="999">
        <f t="shared" si="0"/>
        <v>30</v>
      </c>
      <c r="AO11" s="999">
        <f t="shared" si="0"/>
        <v>31</v>
      </c>
      <c r="AP11" s="999">
        <f t="shared" si="0"/>
        <v>32</v>
      </c>
      <c r="AQ11" s="999">
        <f t="shared" si="0"/>
        <v>33</v>
      </c>
      <c r="AR11" s="999">
        <f t="shared" si="0"/>
        <v>34</v>
      </c>
      <c r="AS11" s="999">
        <f t="shared" si="0"/>
        <v>35</v>
      </c>
      <c r="AT11" s="999">
        <f t="shared" si="0"/>
        <v>36</v>
      </c>
      <c r="AU11" s="999">
        <f t="shared" si="0"/>
        <v>37</v>
      </c>
      <c r="AV11" s="999">
        <f t="shared" si="0"/>
        <v>38</v>
      </c>
      <c r="AW11" s="999">
        <f t="shared" si="0"/>
        <v>39</v>
      </c>
      <c r="AX11" s="999">
        <f t="shared" si="0"/>
        <v>40</v>
      </c>
      <c r="AY11" s="999">
        <f t="shared" si="0"/>
        <v>41</v>
      </c>
      <c r="AZ11" s="999">
        <f t="shared" si="0"/>
        <v>42</v>
      </c>
      <c r="BA11" s="999">
        <f t="shared" si="0"/>
        <v>43</v>
      </c>
      <c r="BB11" s="999">
        <f t="shared" si="0"/>
        <v>44</v>
      </c>
      <c r="BC11" s="999">
        <f t="shared" si="0"/>
        <v>45</v>
      </c>
      <c r="BD11" s="999">
        <f t="shared" si="0"/>
        <v>46</v>
      </c>
      <c r="BE11" s="999">
        <f t="shared" si="0"/>
        <v>47</v>
      </c>
      <c r="BF11" s="999">
        <f t="shared" si="0"/>
        <v>48</v>
      </c>
      <c r="BG11" s="999">
        <f t="shared" si="0"/>
        <v>49</v>
      </c>
      <c r="BH11" s="999">
        <f t="shared" si="0"/>
        <v>50</v>
      </c>
      <c r="BI11" s="999">
        <f t="shared" si="0"/>
        <v>51</v>
      </c>
      <c r="BJ11" s="999">
        <f t="shared" si="0"/>
        <v>52</v>
      </c>
      <c r="BK11" s="999">
        <f t="shared" si="0"/>
        <v>53</v>
      </c>
      <c r="BL11" s="999">
        <f t="shared" ref="BL11" si="11">BK11+1</f>
        <v>54</v>
      </c>
      <c r="BM11" s="999">
        <f t="shared" ref="BM11" si="12">BL11+1</f>
        <v>55</v>
      </c>
      <c r="BN11" s="999">
        <f t="shared" ref="BN11" si="13">BM11+1</f>
        <v>56</v>
      </c>
      <c r="BO11" s="999">
        <f t="shared" ref="BO11" si="14">BN11+1</f>
        <v>57</v>
      </c>
      <c r="BP11" s="999">
        <f t="shared" ref="BP11" si="15">BO11+1</f>
        <v>58</v>
      </c>
      <c r="BQ11" s="999">
        <f t="shared" ref="BQ11" si="16">BP11+1</f>
        <v>59</v>
      </c>
      <c r="BR11" s="999">
        <f t="shared" ref="BR11" si="17">BQ11+1</f>
        <v>60</v>
      </c>
      <c r="BS11" s="999">
        <f t="shared" ref="BS11" si="18">BR11+1</f>
        <v>61</v>
      </c>
      <c r="BT11" s="999">
        <f t="shared" ref="BT11" si="19">BS11+1</f>
        <v>62</v>
      </c>
      <c r="BU11" s="999">
        <f t="shared" ref="BU11" si="20">BT11+1</f>
        <v>63</v>
      </c>
      <c r="BV11" s="999">
        <f t="shared" ref="BV11" si="21">BU11+1</f>
        <v>64</v>
      </c>
      <c r="BW11" s="999">
        <f t="shared" ref="BW11" si="22">BV11+1</f>
        <v>65</v>
      </c>
      <c r="BX11" s="999">
        <f t="shared" ref="BX11" si="23">BW11+1</f>
        <v>66</v>
      </c>
      <c r="BY11" s="999">
        <f t="shared" ref="BY11" si="24">BX11+1</f>
        <v>67</v>
      </c>
      <c r="BZ11" s="999">
        <f t="shared" ref="BZ11" si="25">BY11+1</f>
        <v>68</v>
      </c>
      <c r="CA11" s="999">
        <f t="shared" ref="CA11" si="26">BZ11+1</f>
        <v>69</v>
      </c>
      <c r="CB11" s="999">
        <f t="shared" ref="CB11" si="27">CA11+1</f>
        <v>70</v>
      </c>
      <c r="CC11" s="999">
        <f t="shared" ref="CC11" si="28">CB11+1</f>
        <v>71</v>
      </c>
      <c r="CD11" s="999">
        <f t="shared" ref="CD11" si="29">CC11+1</f>
        <v>72</v>
      </c>
      <c r="CE11" s="999">
        <f t="shared" ref="CE11" si="30">CD11+1</f>
        <v>73</v>
      </c>
      <c r="CF11" s="999">
        <f t="shared" ref="CF11" si="31">CE11+1</f>
        <v>74</v>
      </c>
      <c r="CG11" s="999">
        <f t="shared" ref="CG11" si="32">CF11+1</f>
        <v>75</v>
      </c>
      <c r="CH11" s="999">
        <f t="shared" ref="CH11" si="33">CG11+1</f>
        <v>76</v>
      </c>
      <c r="CI11" s="999">
        <f t="shared" ref="CI11" si="34">CH11+1</f>
        <v>77</v>
      </c>
      <c r="CJ11" s="999">
        <f t="shared" ref="CJ11" si="35">CI11+1</f>
        <v>78</v>
      </c>
      <c r="CK11" s="999">
        <f t="shared" ref="CK11" si="36">CJ11+1</f>
        <v>79</v>
      </c>
      <c r="CL11" s="999">
        <f t="shared" ref="CL11" si="37">CK11+1</f>
        <v>80</v>
      </c>
      <c r="CM11" s="999">
        <f t="shared" ref="CM11" si="38">CL11+1</f>
        <v>81</v>
      </c>
      <c r="CN11" s="999">
        <f t="shared" ref="CN11" si="39">CM11+1</f>
        <v>82</v>
      </c>
      <c r="CO11" s="999">
        <f t="shared" ref="CO11" si="40">CN11+1</f>
        <v>83</v>
      </c>
      <c r="CP11" s="2196">
        <f>BK11+1</f>
        <v>54</v>
      </c>
      <c r="CQ11" s="2196">
        <f t="shared" si="0"/>
        <v>55</v>
      </c>
      <c r="CR11" s="2196">
        <f t="shared" si="0"/>
        <v>56</v>
      </c>
      <c r="CS11" s="999">
        <f t="shared" si="0"/>
        <v>57</v>
      </c>
      <c r="CT11" s="999">
        <f t="shared" si="0"/>
        <v>58</v>
      </c>
      <c r="CU11" s="999">
        <f t="shared" si="0"/>
        <v>59</v>
      </c>
      <c r="CV11" s="999">
        <f t="shared" si="0"/>
        <v>60</v>
      </c>
      <c r="CW11" s="999">
        <f t="shared" si="0"/>
        <v>61</v>
      </c>
      <c r="CX11" s="999">
        <f t="shared" si="0"/>
        <v>62</v>
      </c>
      <c r="CY11" s="999">
        <f t="shared" si="0"/>
        <v>63</v>
      </c>
      <c r="CZ11" s="999">
        <f t="shared" si="0"/>
        <v>64</v>
      </c>
      <c r="DA11" s="999">
        <f t="shared" si="0"/>
        <v>65</v>
      </c>
      <c r="DB11" s="999">
        <f t="shared" si="0"/>
        <v>66</v>
      </c>
      <c r="DC11" s="999">
        <f t="shared" ref="DC11:EH11" si="41">DB11+1</f>
        <v>67</v>
      </c>
      <c r="DD11" s="999">
        <f t="shared" si="41"/>
        <v>68</v>
      </c>
      <c r="DE11" s="999">
        <f t="shared" si="41"/>
        <v>69</v>
      </c>
      <c r="DF11" s="999">
        <f t="shared" si="41"/>
        <v>70</v>
      </c>
      <c r="DG11" s="999">
        <f t="shared" si="41"/>
        <v>71</v>
      </c>
      <c r="DH11" s="999">
        <f t="shared" si="41"/>
        <v>72</v>
      </c>
      <c r="DI11" s="999">
        <f t="shared" si="41"/>
        <v>73</v>
      </c>
      <c r="DJ11" s="999">
        <f t="shared" si="41"/>
        <v>74</v>
      </c>
      <c r="DK11" s="999">
        <f t="shared" si="41"/>
        <v>75</v>
      </c>
      <c r="DL11" s="999">
        <f t="shared" si="41"/>
        <v>76</v>
      </c>
      <c r="DM11" s="999">
        <f t="shared" si="41"/>
        <v>77</v>
      </c>
      <c r="DN11" s="999">
        <f t="shared" si="41"/>
        <v>78</v>
      </c>
      <c r="DO11" s="999">
        <f t="shared" si="41"/>
        <v>79</v>
      </c>
      <c r="DP11" s="999">
        <f t="shared" ref="DP11" si="42">DO11+1</f>
        <v>80</v>
      </c>
      <c r="DQ11" s="999">
        <f t="shared" ref="DQ11" si="43">DP11+1</f>
        <v>81</v>
      </c>
      <c r="DR11" s="999">
        <f t="shared" ref="DR11" si="44">DQ11+1</f>
        <v>82</v>
      </c>
      <c r="DS11" s="999">
        <f t="shared" ref="DS11" si="45">DR11+1</f>
        <v>83</v>
      </c>
      <c r="DT11" s="999">
        <f t="shared" ref="DT11" si="46">DS11+1</f>
        <v>84</v>
      </c>
      <c r="DU11" s="999">
        <f t="shared" ref="DU11" si="47">DT11+1</f>
        <v>85</v>
      </c>
      <c r="DV11" s="999">
        <f t="shared" ref="DV11" si="48">DU11+1</f>
        <v>86</v>
      </c>
      <c r="DW11" s="999">
        <f t="shared" ref="DW11" si="49">DV11+1</f>
        <v>87</v>
      </c>
      <c r="DX11" s="999">
        <f t="shared" ref="DX11" si="50">DW11+1</f>
        <v>88</v>
      </c>
      <c r="DY11" s="999">
        <f t="shared" ref="DY11" si="51">DX11+1</f>
        <v>89</v>
      </c>
      <c r="DZ11" s="2196">
        <f>DO11+1</f>
        <v>80</v>
      </c>
      <c r="EA11" s="999">
        <f t="shared" si="41"/>
        <v>81</v>
      </c>
      <c r="EB11" s="999">
        <f t="shared" si="41"/>
        <v>82</v>
      </c>
      <c r="EC11" s="999">
        <f t="shared" si="41"/>
        <v>83</v>
      </c>
      <c r="ED11" s="999">
        <f t="shared" si="41"/>
        <v>84</v>
      </c>
      <c r="EE11" s="999">
        <f t="shared" si="41"/>
        <v>85</v>
      </c>
      <c r="EF11" s="999">
        <f t="shared" si="41"/>
        <v>86</v>
      </c>
      <c r="EG11" s="999">
        <f t="shared" si="41"/>
        <v>87</v>
      </c>
      <c r="EH11" s="1000">
        <f t="shared" si="41"/>
        <v>88</v>
      </c>
      <c r="EI11" s="418"/>
      <c r="EJ11" s="418"/>
      <c r="EK11" s="418"/>
      <c r="EL11" s="418"/>
      <c r="EM11" s="418" t="s">
        <v>59</v>
      </c>
      <c r="EN11" s="417"/>
      <c r="EO11" s="418"/>
      <c r="EP11" s="995"/>
      <c r="EQ11" s="8"/>
      <c r="ER11" s="2549" t="s">
        <v>59</v>
      </c>
      <c r="ES11" s="2549"/>
      <c r="ET11" s="2549"/>
      <c r="EU11" s="2549"/>
      <c r="EX11" s="275" t="s">
        <v>174</v>
      </c>
    </row>
    <row r="12" spans="1:172" ht="36" customHeight="1" thickBot="1">
      <c r="A12" s="1080" t="s">
        <v>458</v>
      </c>
      <c r="B12" s="1081"/>
      <c r="C12" s="1081"/>
      <c r="D12" s="1081"/>
      <c r="E12" s="1081"/>
      <c r="F12" s="1081"/>
      <c r="G12" s="1081"/>
      <c r="H12" s="1081"/>
      <c r="I12" s="1081"/>
      <c r="J12" s="1081"/>
      <c r="K12" s="1081"/>
      <c r="L12" s="1081"/>
      <c r="M12" s="2197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626"/>
      <c r="AL12" s="1626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2706"/>
      <c r="BK12" s="2706"/>
      <c r="BL12" s="2706"/>
      <c r="BM12" s="2706"/>
      <c r="BN12" s="2706"/>
      <c r="BO12" s="2706"/>
      <c r="BP12" s="2706"/>
      <c r="BQ12" s="2706"/>
      <c r="BR12" s="2706"/>
      <c r="BS12" s="2706"/>
      <c r="BT12" s="2706"/>
      <c r="BU12" s="2706"/>
      <c r="BV12" s="2706"/>
      <c r="BW12" s="2706"/>
      <c r="BX12" s="2706"/>
      <c r="BY12" s="2706"/>
      <c r="BZ12" s="2706"/>
      <c r="CA12" s="2706"/>
      <c r="CB12" s="2706"/>
      <c r="CC12" s="2706"/>
      <c r="CD12" s="2706"/>
      <c r="CE12" s="2706"/>
      <c r="CF12" s="2706"/>
      <c r="CG12" s="2706"/>
      <c r="CH12" s="2706"/>
      <c r="CI12" s="2706"/>
      <c r="CJ12" s="2706"/>
      <c r="CK12" s="2706"/>
      <c r="CL12" s="2706"/>
      <c r="CM12" s="2706"/>
      <c r="CN12" s="2706"/>
      <c r="CO12" s="2706"/>
      <c r="CP12" s="2706"/>
      <c r="CQ12" s="2706"/>
      <c r="CR12" s="2706"/>
      <c r="CS12" s="2706"/>
      <c r="CT12" s="2706"/>
      <c r="CU12" s="2706"/>
      <c r="CV12" s="2706"/>
      <c r="CW12" s="1081"/>
      <c r="CX12" s="1081"/>
      <c r="CY12" s="1081"/>
      <c r="CZ12" s="1081"/>
      <c r="DA12" s="1081"/>
      <c r="DB12" s="1081"/>
      <c r="DC12" s="1081"/>
      <c r="DD12" s="1081"/>
      <c r="DE12" s="1081"/>
      <c r="DF12" s="1081"/>
      <c r="DG12" s="1081"/>
      <c r="DH12" s="1081"/>
      <c r="DI12" s="1081"/>
      <c r="DJ12" s="370"/>
      <c r="DK12" s="370"/>
      <c r="DL12" s="370"/>
      <c r="DM12" s="370"/>
      <c r="DN12" s="370"/>
      <c r="DO12" s="370"/>
      <c r="DP12" s="1081"/>
      <c r="DQ12" s="1081"/>
      <c r="DR12" s="1081"/>
      <c r="DS12" s="1081"/>
      <c r="DT12" s="370"/>
      <c r="DU12" s="370"/>
      <c r="DV12" s="370"/>
      <c r="DW12" s="370"/>
      <c r="DX12" s="370"/>
      <c r="DY12" s="370"/>
      <c r="DZ12" s="2202"/>
      <c r="EA12" s="370"/>
      <c r="EB12" s="370"/>
      <c r="EC12" s="370"/>
      <c r="ED12" s="1082"/>
      <c r="EE12" s="1082"/>
      <c r="EF12" s="1082"/>
      <c r="EG12" s="1083"/>
      <c r="EH12" s="1084"/>
      <c r="EI12" s="361"/>
      <c r="EJ12" s="361"/>
      <c r="EK12" s="361"/>
      <c r="EL12" s="2548"/>
      <c r="EM12" s="2550">
        <v>2024</v>
      </c>
      <c r="EN12" s="2550">
        <v>2025</v>
      </c>
      <c r="EO12" s="2550">
        <v>2026</v>
      </c>
      <c r="EP12" s="2550">
        <v>2027</v>
      </c>
      <c r="EQ12" s="416"/>
      <c r="ER12" s="2550">
        <v>2023</v>
      </c>
      <c r="ES12" s="2550"/>
      <c r="ET12" s="2550"/>
      <c r="EU12" s="2550"/>
      <c r="EW12" s="2550">
        <v>2023</v>
      </c>
      <c r="EX12" s="2550"/>
      <c r="EY12" s="2550"/>
      <c r="EZ12" s="2550"/>
    </row>
    <row r="13" spans="1:172" ht="18.75" customHeight="1">
      <c r="A13" s="58" t="s">
        <v>198</v>
      </c>
      <c r="B13" s="59"/>
      <c r="C13" s="60">
        <v>1</v>
      </c>
      <c r="D13" s="61" t="s">
        <v>167</v>
      </c>
      <c r="E13" s="59"/>
      <c r="F13" s="59"/>
      <c r="G13" s="59"/>
      <c r="H13" s="59"/>
      <c r="I13" s="59"/>
      <c r="J13" s="59"/>
      <c r="K13" s="59"/>
      <c r="L13" s="59"/>
      <c r="M13" s="2198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60" t="s">
        <v>311</v>
      </c>
      <c r="AG13" s="555">
        <f>AW13+BL13+CS13+CV13+CY13</f>
        <v>11.783448913704943</v>
      </c>
      <c r="AH13" s="595">
        <f>SUM(AH14:AH16)</f>
        <v>3.903025937520161</v>
      </c>
      <c r="AI13" s="1079">
        <f t="shared" ref="AI13:AV13" si="52">SUM(AI14:AI16)</f>
        <v>468.36101517913932</v>
      </c>
      <c r="AJ13" s="595">
        <f>SUM(AJ14:AJ16)</f>
        <v>15.117400149656058</v>
      </c>
      <c r="AK13" s="595">
        <f t="shared" si="52"/>
        <v>0.54046831190725642</v>
      </c>
      <c r="AL13" s="595">
        <f t="shared" si="52"/>
        <v>64.856197428870772</v>
      </c>
      <c r="AM13" s="595">
        <f t="shared" si="52"/>
        <v>2.1187087535384292</v>
      </c>
      <c r="AN13" s="595">
        <f t="shared" si="52"/>
        <v>1.0970375453417898</v>
      </c>
      <c r="AO13" s="595">
        <f t="shared" si="52"/>
        <v>131.64450544101473</v>
      </c>
      <c r="AP13" s="595">
        <f t="shared" si="52"/>
        <v>4.1661308562071122</v>
      </c>
      <c r="AQ13" s="595">
        <f t="shared" si="52"/>
        <v>0.51226711261591251</v>
      </c>
      <c r="AR13" s="595">
        <f t="shared" si="52"/>
        <v>61.469956190629496</v>
      </c>
      <c r="AS13" s="595">
        <f t="shared" si="52"/>
        <v>1.9649876969007569</v>
      </c>
      <c r="AT13" s="595">
        <f t="shared" si="52"/>
        <v>1.7532529676552024</v>
      </c>
      <c r="AU13" s="595">
        <f t="shared" si="52"/>
        <v>210.39035611862428</v>
      </c>
      <c r="AV13" s="595">
        <f t="shared" si="52"/>
        <v>6.8588360797546475</v>
      </c>
      <c r="AW13" s="595">
        <f>SUM(AW14:AW16)</f>
        <v>8.3796506521847842</v>
      </c>
      <c r="AX13" s="595">
        <f t="shared" ref="AX13:BK13" si="53">SUM(AX14:AX16)</f>
        <v>1003.9912571028462</v>
      </c>
      <c r="AY13" s="595">
        <f t="shared" si="53"/>
        <v>34.836577868853659</v>
      </c>
      <c r="AZ13" s="595">
        <f t="shared" si="53"/>
        <v>0.75411670000000008</v>
      </c>
      <c r="BA13" s="595">
        <f t="shared" si="53"/>
        <v>90.49400399999999</v>
      </c>
      <c r="BB13" s="595">
        <f>SUM(BB14:BB16)</f>
        <v>3.1442152820562494</v>
      </c>
      <c r="BC13" s="595">
        <f t="shared" si="53"/>
        <v>1.8102226838063924</v>
      </c>
      <c r="BD13" s="595">
        <f t="shared" si="53"/>
        <v>217.22672205676707</v>
      </c>
      <c r="BE13" s="595">
        <f t="shared" si="53"/>
        <v>7.461108685537063</v>
      </c>
      <c r="BF13" s="595">
        <f t="shared" si="53"/>
        <v>2.2856147067555996</v>
      </c>
      <c r="BG13" s="595">
        <f t="shared" si="53"/>
        <v>273.72452481067199</v>
      </c>
      <c r="BH13" s="595">
        <f t="shared" si="53"/>
        <v>9.5054548565469883</v>
      </c>
      <c r="BI13" s="595">
        <f t="shared" si="53"/>
        <v>3.5243776024347837</v>
      </c>
      <c r="BJ13" s="595">
        <f t="shared" si="53"/>
        <v>422.92531229217411</v>
      </c>
      <c r="BK13" s="595">
        <f t="shared" si="53"/>
        <v>14.72762290051096</v>
      </c>
      <c r="BL13" s="595">
        <f>SUM(BL14:BL16)</f>
        <v>0.93710831152015994</v>
      </c>
      <c r="BM13" s="1079">
        <f t="shared" ref="BM13" si="54">SUM(BM14:BM16)</f>
        <v>112.45090005913919</v>
      </c>
      <c r="BN13" s="595">
        <f>SUM(BN14:BN16)</f>
        <v>5.5032164026439654</v>
      </c>
      <c r="BO13" s="595">
        <f t="shared" ref="BO13:BZ13" si="55">SUM(BO14:BO16)</f>
        <v>0.11200535982615999</v>
      </c>
      <c r="BP13" s="595">
        <f t="shared" si="55"/>
        <v>13.440643179139199</v>
      </c>
      <c r="BQ13" s="595">
        <f t="shared" si="55"/>
        <v>0.49356056277720761</v>
      </c>
      <c r="BR13" s="595">
        <f t="shared" si="55"/>
        <v>6.0999999999999992E-2</v>
      </c>
      <c r="BS13" s="595">
        <f t="shared" si="55"/>
        <v>7.3199999999999985</v>
      </c>
      <c r="BT13" s="595">
        <f t="shared" si="55"/>
        <v>0.26859390990001997</v>
      </c>
      <c r="BU13" s="595">
        <f t="shared" si="55"/>
        <v>0.39927125169399991</v>
      </c>
      <c r="BV13" s="595">
        <f t="shared" si="55"/>
        <v>47.91045287999998</v>
      </c>
      <c r="BW13" s="595">
        <f t="shared" si="55"/>
        <v>2.4428641842232461</v>
      </c>
      <c r="BX13" s="595">
        <f t="shared" si="55"/>
        <v>0.36483170000000004</v>
      </c>
      <c r="BY13" s="595">
        <f t="shared" si="55"/>
        <v>43.779803999999999</v>
      </c>
      <c r="BZ13" s="595">
        <f t="shared" si="55"/>
        <v>2.2981977457434919</v>
      </c>
      <c r="CA13" s="595">
        <f>SUM(CA14:CA16)</f>
        <v>3.2502177060334665</v>
      </c>
      <c r="CB13" s="595">
        <f t="shared" ref="CB13:CE13" si="56">SUM(CB14:CB16)</f>
        <v>390.02612472401586</v>
      </c>
      <c r="CC13" s="595">
        <f t="shared" si="56"/>
        <v>0</v>
      </c>
      <c r="CD13" s="595">
        <f t="shared" si="56"/>
        <v>3.2479776598499996</v>
      </c>
      <c r="CE13" s="595">
        <f t="shared" si="56"/>
        <v>389.75731918199995</v>
      </c>
      <c r="CF13" s="595">
        <f>SUM(CF14:CF16)</f>
        <v>0</v>
      </c>
      <c r="CG13" s="595">
        <f t="shared" ref="CG13:CO13" si="57">SUM(CG14:CG16)</f>
        <v>1.0229868346651608E-4</v>
      </c>
      <c r="CH13" s="595">
        <f t="shared" si="57"/>
        <v>1.227584201598193E-2</v>
      </c>
      <c r="CI13" s="595">
        <f t="shared" si="57"/>
        <v>0</v>
      </c>
      <c r="CJ13" s="595">
        <f t="shared" si="57"/>
        <v>2.6047499999999998E-5</v>
      </c>
      <c r="CK13" s="595">
        <f t="shared" si="57"/>
        <v>3.1256999999999995E-3</v>
      </c>
      <c r="CL13" s="595">
        <f t="shared" si="57"/>
        <v>0</v>
      </c>
      <c r="CM13" s="595">
        <f t="shared" si="57"/>
        <v>2.1117000000000002E-3</v>
      </c>
      <c r="CN13" s="595">
        <f t="shared" si="57"/>
        <v>0.25340400000000002</v>
      </c>
      <c r="CO13" s="595">
        <f t="shared" si="57"/>
        <v>0</v>
      </c>
      <c r="CP13" s="2255">
        <f t="shared" ref="CP13:CX13" si="58">SUM(CP14:CP16)</f>
        <v>6.4131974000000008E-2</v>
      </c>
      <c r="CQ13" s="2255">
        <f t="shared" si="58"/>
        <v>7.6958368800000008</v>
      </c>
      <c r="CR13" s="2255">
        <f t="shared" si="58"/>
        <v>0</v>
      </c>
      <c r="CS13" s="787">
        <f t="shared" si="58"/>
        <v>0.91244909999999979</v>
      </c>
      <c r="CT13" s="787">
        <f t="shared" si="58"/>
        <v>109.49389199999996</v>
      </c>
      <c r="CU13" s="787">
        <f t="shared" si="58"/>
        <v>5.1117446573985807</v>
      </c>
      <c r="CV13" s="787">
        <f t="shared" si="58"/>
        <v>0.80494019999999988</v>
      </c>
      <c r="CW13" s="787">
        <f t="shared" si="58"/>
        <v>96.592823999999965</v>
      </c>
      <c r="CX13" s="787">
        <f t="shared" si="58"/>
        <v>4.6869747419630992</v>
      </c>
      <c r="CY13" s="787">
        <f t="shared" ref="CY13:DA13" si="59">SUM(CY14:CY16)</f>
        <v>0.74930064999999968</v>
      </c>
      <c r="CZ13" s="787">
        <f t="shared" si="59"/>
        <v>89.91607799999997</v>
      </c>
      <c r="DA13" s="787">
        <f t="shared" si="59"/>
        <v>4.5355796857810127</v>
      </c>
      <c r="DB13" s="484"/>
      <c r="DC13" s="484"/>
      <c r="DD13" s="484"/>
      <c r="DE13" s="555">
        <f t="shared" ref="DE13:DE16" si="60">DK13+DP13+EA13+EB13+EC13</f>
        <v>115.02460924592418</v>
      </c>
      <c r="DF13" s="595">
        <f t="shared" ref="DF13:DO13" si="61">SUM(DF14:DF16)</f>
        <v>47.830079461817022</v>
      </c>
      <c r="DG13" s="595">
        <f t="shared" si="61"/>
        <v>8.6248980708371388</v>
      </c>
      <c r="DH13" s="595">
        <f t="shared" si="61"/>
        <v>19.898508265681773</v>
      </c>
      <c r="DI13" s="595">
        <f t="shared" si="61"/>
        <v>16.648249507310599</v>
      </c>
      <c r="DJ13" s="595">
        <f t="shared" si="61"/>
        <v>2.6584236179875149</v>
      </c>
      <c r="DK13" s="595">
        <f t="shared" si="61"/>
        <v>37.828412696849881</v>
      </c>
      <c r="DL13" s="595">
        <f t="shared" si="61"/>
        <v>3.1541445517241384</v>
      </c>
      <c r="DM13" s="595">
        <f t="shared" si="61"/>
        <v>16.463040299999996</v>
      </c>
      <c r="DN13" s="595">
        <f t="shared" si="61"/>
        <v>8.9048885500000026</v>
      </c>
      <c r="DO13" s="595">
        <f t="shared" si="61"/>
        <v>9.313306645125742</v>
      </c>
      <c r="DP13" s="595">
        <f t="shared" ref="DP13:DY13" si="62">SUM(DP14:DP16)</f>
        <v>21.245473450543507</v>
      </c>
      <c r="DQ13" s="595">
        <f t="shared" si="62"/>
        <v>1.8340753999910961</v>
      </c>
      <c r="DR13" s="595">
        <f t="shared" si="62"/>
        <v>3.2839810789778956</v>
      </c>
      <c r="DS13" s="595">
        <f t="shared" si="62"/>
        <v>4.9003800227323389</v>
      </c>
      <c r="DT13" s="595">
        <f t="shared" si="62"/>
        <v>11.227036948842175</v>
      </c>
      <c r="DU13" s="595">
        <f t="shared" si="62"/>
        <v>5.9164212321428566</v>
      </c>
      <c r="DV13" s="595">
        <f t="shared" si="62"/>
        <v>5.9238582321428561</v>
      </c>
      <c r="DW13" s="595">
        <f t="shared" si="62"/>
        <v>0</v>
      </c>
      <c r="DX13" s="595">
        <f t="shared" si="62"/>
        <v>0</v>
      </c>
      <c r="DY13" s="595">
        <f t="shared" si="62"/>
        <v>0</v>
      </c>
      <c r="DZ13" s="2255">
        <f t="shared" ref="DZ13:EB13" si="63">SUM(DZ14:DZ16)</f>
        <v>1.8065840000000004</v>
      </c>
      <c r="EA13" s="787">
        <f t="shared" si="63"/>
        <v>17.17540235687057</v>
      </c>
      <c r="EB13" s="787">
        <f t="shared" si="63"/>
        <v>17.41638135245001</v>
      </c>
      <c r="EC13" s="787">
        <f t="shared" ref="EC13" si="64">SUM(EC14:EC16)</f>
        <v>21.358939389210203</v>
      </c>
      <c r="ED13" s="288"/>
      <c r="EE13" s="288"/>
      <c r="EF13" s="288"/>
      <c r="EG13" s="288"/>
      <c r="EH13" s="288"/>
      <c r="EI13" s="416"/>
      <c r="EJ13" s="416"/>
      <c r="EK13" s="416"/>
      <c r="EL13" s="2548"/>
      <c r="EM13" s="2550"/>
      <c r="EN13" s="2550"/>
      <c r="EO13" s="2550"/>
      <c r="EP13" s="2550"/>
      <c r="EQ13" s="416"/>
      <c r="ER13" s="415" t="s">
        <v>148</v>
      </c>
      <c r="ES13" s="415" t="s">
        <v>149</v>
      </c>
      <c r="ET13" s="415" t="s">
        <v>150</v>
      </c>
      <c r="EU13" s="415" t="s">
        <v>151</v>
      </c>
      <c r="EW13" s="415" t="s">
        <v>148</v>
      </c>
      <c r="EX13" s="415" t="s">
        <v>149</v>
      </c>
      <c r="EY13" s="415" t="s">
        <v>150</v>
      </c>
      <c r="EZ13" s="415" t="s">
        <v>151</v>
      </c>
    </row>
    <row r="14" spans="1:172" ht="15" customHeight="1">
      <c r="A14" s="58" t="s">
        <v>198</v>
      </c>
      <c r="B14" s="62"/>
      <c r="C14" s="63" t="s">
        <v>8</v>
      </c>
      <c r="D14" s="64" t="s">
        <v>47</v>
      </c>
      <c r="E14" s="62"/>
      <c r="F14" s="62"/>
      <c r="G14" s="62"/>
      <c r="H14" s="62"/>
      <c r="I14" s="62"/>
      <c r="J14" s="62"/>
      <c r="K14" s="62"/>
      <c r="L14" s="62"/>
      <c r="M14" s="2199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560" t="s">
        <v>311</v>
      </c>
      <c r="AG14" s="555">
        <f t="shared" ref="AG14:AG18" si="65">AW14+BL14+CS14+CV14+CY14</f>
        <v>8.8799065962677979</v>
      </c>
      <c r="AH14" s="555">
        <f t="shared" ref="AH14:BM14" si="66">AH54+AH189+AH307+AH432+AH549+AH667+AH783+AH896+AH1011+AH1125+AH1239+AH1353+AH1467+AH1581</f>
        <v>2.5997182000000008</v>
      </c>
      <c r="AI14" s="883">
        <f t="shared" si="66"/>
        <v>311.96618400000011</v>
      </c>
      <c r="AJ14" s="555">
        <f t="shared" si="66"/>
        <v>10.102902861650417</v>
      </c>
      <c r="AK14" s="555">
        <f t="shared" si="66"/>
        <v>0.35589720208109649</v>
      </c>
      <c r="AL14" s="555">
        <f t="shared" si="66"/>
        <v>42.707664249731579</v>
      </c>
      <c r="AM14" s="555">
        <f t="shared" si="66"/>
        <v>1.3951650833110212</v>
      </c>
      <c r="AN14" s="555">
        <f t="shared" si="66"/>
        <v>0.62385254534178958</v>
      </c>
      <c r="AO14" s="555">
        <f t="shared" si="66"/>
        <v>74.86230544101474</v>
      </c>
      <c r="AP14" s="555">
        <f t="shared" si="66"/>
        <v>2.380001814002024</v>
      </c>
      <c r="AQ14" s="555">
        <f t="shared" si="66"/>
        <v>0.1696492349219125</v>
      </c>
      <c r="AR14" s="555">
        <f t="shared" si="66"/>
        <v>20.357908190629498</v>
      </c>
      <c r="AS14" s="555">
        <f t="shared" si="66"/>
        <v>0.65077383502869979</v>
      </c>
      <c r="AT14" s="555">
        <f t="shared" si="66"/>
        <v>1.4503192176552024</v>
      </c>
      <c r="AU14" s="555">
        <f t="shared" si="66"/>
        <v>174.03830611862429</v>
      </c>
      <c r="AV14" s="555">
        <f t="shared" si="66"/>
        <v>5.6682253660535622</v>
      </c>
      <c r="AW14" s="555">
        <v>7.03</v>
      </c>
      <c r="AX14" s="555">
        <f t="shared" si="66"/>
        <v>843.00018684067209</v>
      </c>
      <c r="AY14" s="555">
        <v>29.26</v>
      </c>
      <c r="AZ14" s="555">
        <f t="shared" si="66"/>
        <v>0.67452800000000002</v>
      </c>
      <c r="BA14" s="555">
        <f t="shared" si="66"/>
        <v>80.943359999999998</v>
      </c>
      <c r="BB14" s="555">
        <f t="shared" si="66"/>
        <v>2.8123780388033279</v>
      </c>
      <c r="BC14" s="555">
        <f t="shared" si="66"/>
        <v>1.3017750000000001</v>
      </c>
      <c r="BD14" s="555">
        <f t="shared" si="66"/>
        <v>156.21299999999999</v>
      </c>
      <c r="BE14" s="555">
        <f t="shared" si="66"/>
        <v>5.365464064725975</v>
      </c>
      <c r="BF14" s="555">
        <f t="shared" si="66"/>
        <v>1.9003714667555998</v>
      </c>
      <c r="BG14" s="555">
        <f t="shared" si="66"/>
        <v>228.04457601067196</v>
      </c>
      <c r="BH14" s="555">
        <f t="shared" si="66"/>
        <v>7.9191567655443338</v>
      </c>
      <c r="BI14" s="555">
        <f t="shared" si="66"/>
        <v>3.1483270902499996</v>
      </c>
      <c r="BJ14" s="555">
        <f t="shared" si="66"/>
        <v>377.79925083000001</v>
      </c>
      <c r="BK14" s="555">
        <f t="shared" si="66"/>
        <v>13.156191804154748</v>
      </c>
      <c r="BL14" s="555">
        <f t="shared" si="66"/>
        <v>0.46247664906694941</v>
      </c>
      <c r="BM14" s="883">
        <f t="shared" si="66"/>
        <v>55.497197888033924</v>
      </c>
      <c r="BN14" s="555">
        <f t="shared" ref="BN14:CS14" si="67">BN54+BN189+BN307+BN432+BN549+BN667+BN783+BN896+BN1011+BN1125+BN1239+BN1353+BN1467+BN1581</f>
        <v>2.6799320399767597</v>
      </c>
      <c r="BO14" s="555">
        <f t="shared" si="67"/>
        <v>6.4855999999999969E-2</v>
      </c>
      <c r="BP14" s="555">
        <f t="shared" si="67"/>
        <v>7.7827199999999968</v>
      </c>
      <c r="BQ14" s="555">
        <f t="shared" si="67"/>
        <v>0.28579314337421752</v>
      </c>
      <c r="BR14" s="555">
        <f t="shared" si="67"/>
        <v>2.9530000000000146E-2</v>
      </c>
      <c r="BS14" s="555">
        <f t="shared" si="67"/>
        <v>3.5436000000000174</v>
      </c>
      <c r="BT14" s="555">
        <f t="shared" si="67"/>
        <v>0.13002587146471523</v>
      </c>
      <c r="BU14" s="555">
        <f t="shared" si="67"/>
        <v>0.30213221478281116</v>
      </c>
      <c r="BV14" s="555">
        <f t="shared" si="67"/>
        <v>36.255865773937337</v>
      </c>
      <c r="BW14" s="555">
        <f t="shared" si="67"/>
        <v>1.848618634204757</v>
      </c>
      <c r="BX14" s="555">
        <f t="shared" si="67"/>
        <v>6.5958434284138112E-2</v>
      </c>
      <c r="BY14" s="555">
        <f t="shared" si="67"/>
        <v>7.915012114096573</v>
      </c>
      <c r="BZ14" s="555">
        <f t="shared" si="67"/>
        <v>0.41549439093306983</v>
      </c>
      <c r="CA14" s="555">
        <f t="shared" si="67"/>
        <v>3.2493297127790273</v>
      </c>
      <c r="CB14" s="555">
        <f t="shared" si="67"/>
        <v>389.91956553348319</v>
      </c>
      <c r="CC14" s="555">
        <f t="shared" si="67"/>
        <v>0</v>
      </c>
      <c r="CD14" s="555">
        <f t="shared" si="67"/>
        <v>3.2479490902499997</v>
      </c>
      <c r="CE14" s="555">
        <f t="shared" si="67"/>
        <v>389.75389082999993</v>
      </c>
      <c r="CF14" s="555">
        <f t="shared" si="67"/>
        <v>0</v>
      </c>
      <c r="CG14" s="555">
        <f t="shared" si="67"/>
        <v>6.9285029027429994E-5</v>
      </c>
      <c r="CH14" s="555">
        <f t="shared" si="67"/>
        <v>8.3142034832916004E-3</v>
      </c>
      <c r="CI14" s="555">
        <f t="shared" si="67"/>
        <v>0</v>
      </c>
      <c r="CJ14" s="555">
        <f t="shared" si="67"/>
        <v>1.0837499999999997E-5</v>
      </c>
      <c r="CK14" s="555">
        <f t="shared" si="67"/>
        <v>1.3004999999999998E-3</v>
      </c>
      <c r="CL14" s="555">
        <f t="shared" si="67"/>
        <v>0</v>
      </c>
      <c r="CM14" s="555">
        <f t="shared" si="67"/>
        <v>1.3005E-3</v>
      </c>
      <c r="CN14" s="555">
        <f t="shared" si="67"/>
        <v>0.15606</v>
      </c>
      <c r="CO14" s="555">
        <f t="shared" si="67"/>
        <v>0</v>
      </c>
      <c r="CP14" s="2256">
        <f t="shared" si="67"/>
        <v>0</v>
      </c>
      <c r="CQ14" s="2256">
        <f t="shared" si="67"/>
        <v>0</v>
      </c>
      <c r="CR14" s="2256">
        <f t="shared" si="67"/>
        <v>0</v>
      </c>
      <c r="CS14" s="770">
        <f t="shared" si="67"/>
        <v>0.4624766490669493</v>
      </c>
      <c r="CT14" s="808">
        <f t="shared" ref="CT14:DA14" si="68">CT54+CT189+CT307+CT432+CT549+CT667+CT783+CT896+CT1011+CT1125+CT1239+CT1353+CT1467+CT1581</f>
        <v>55.497197888033909</v>
      </c>
      <c r="CU14" s="770">
        <f t="shared" si="68"/>
        <v>2.5908979909559631</v>
      </c>
      <c r="CV14" s="770">
        <f t="shared" si="68"/>
        <v>0.4624766490669493</v>
      </c>
      <c r="CW14" s="808">
        <f t="shared" si="68"/>
        <v>55.497197888033909</v>
      </c>
      <c r="CX14" s="770">
        <f t="shared" si="68"/>
        <v>2.6928911898356223</v>
      </c>
      <c r="CY14" s="770">
        <f t="shared" si="68"/>
        <v>0.4624766490669493</v>
      </c>
      <c r="CZ14" s="808">
        <f t="shared" si="68"/>
        <v>55.497197888033909</v>
      </c>
      <c r="DA14" s="770">
        <f t="shared" si="68"/>
        <v>2.7994099493389339</v>
      </c>
      <c r="DB14" s="296"/>
      <c r="DC14" s="296"/>
      <c r="DD14" s="296"/>
      <c r="DE14" s="555">
        <f t="shared" si="60"/>
        <v>0</v>
      </c>
      <c r="DF14" s="555">
        <f t="shared" ref="DF14:DM14" si="69">DF54+DF189+DF307+DF432+DF549+DF667+DF783+DF896+DF1011+DF1125+DF1239+DF1353+DF1467+DF1581</f>
        <v>0</v>
      </c>
      <c r="DG14" s="555">
        <f t="shared" si="69"/>
        <v>0</v>
      </c>
      <c r="DH14" s="555">
        <f t="shared" si="69"/>
        <v>0</v>
      </c>
      <c r="DI14" s="555">
        <f t="shared" si="69"/>
        <v>0</v>
      </c>
      <c r="DJ14" s="555">
        <f t="shared" si="69"/>
        <v>0</v>
      </c>
      <c r="DK14" s="555">
        <f t="shared" si="69"/>
        <v>0</v>
      </c>
      <c r="DL14" s="555">
        <f t="shared" si="69"/>
        <v>0</v>
      </c>
      <c r="DM14" s="555">
        <f t="shared" si="69"/>
        <v>0</v>
      </c>
      <c r="DN14" s="555">
        <f>DN54+DN189+DN307+DN433+DN550+DN668+DN784+DN897+DN1012+DN1126+DN1240+DN1354+DN1468+DN1582</f>
        <v>0</v>
      </c>
      <c r="DO14" s="555">
        <f t="shared" ref="DO14:DW14" si="70">DO54+DO189+DO307+DO432+DO549+DO667+DO783+DO896+DO1011+DO1125+DO1239+DO1353+DO1467+DO1581</f>
        <v>0</v>
      </c>
      <c r="DP14" s="555">
        <f t="shared" si="70"/>
        <v>0</v>
      </c>
      <c r="DQ14" s="555">
        <f t="shared" si="70"/>
        <v>0</v>
      </c>
      <c r="DR14" s="555">
        <f t="shared" si="70"/>
        <v>0</v>
      </c>
      <c r="DS14" s="555">
        <f t="shared" si="70"/>
        <v>0</v>
      </c>
      <c r="DT14" s="555">
        <f t="shared" si="70"/>
        <v>0</v>
      </c>
      <c r="DU14" s="555">
        <f t="shared" si="70"/>
        <v>0</v>
      </c>
      <c r="DV14" s="555">
        <f t="shared" si="70"/>
        <v>0</v>
      </c>
      <c r="DW14" s="555">
        <f t="shared" si="70"/>
        <v>0</v>
      </c>
      <c r="DX14" s="555">
        <f>DX54+DX189+DX307+DX433+DX550+DX668+DX784+DX897+DX1012+DX1126+DX1240+DX1354+DX1468+DX1582</f>
        <v>0</v>
      </c>
      <c r="DY14" s="555">
        <f>DY54+DY189+DY307+DY432+DY549+DY667+DY783+DY896+DY1011+DY1125+DY1239+DY1353+DY1467+DY1581</f>
        <v>0</v>
      </c>
      <c r="DZ14" s="2256">
        <f>DZ54+DZ189+DZ307+DZ432+DZ549+DZ667+DZ783+DZ896+DZ1011+DZ1125+DZ1239+DZ1353+DZ1467+DZ1581</f>
        <v>0</v>
      </c>
      <c r="EA14" s="770">
        <f>EA54+EA189+EA307+EA432+EA549+EA667+EA783+EA896+EA1011+EA1125+EA1239+EA1353+EA1467+EA1581</f>
        <v>0</v>
      </c>
      <c r="EB14" s="770">
        <f>EB54+EB189+EB307+EB432+EB549+EB667+EB783+EB896+EB1011+EB1125+EB1239+EB1353+EB1467+EB1581</f>
        <v>0</v>
      </c>
      <c r="EC14" s="770">
        <f>EC54+EC189+EC307+EC432+EC549+EC667+EC783+EC896+EC1011+EC1125+EC1239+EC1353+EC1467+EC1581</f>
        <v>0</v>
      </c>
      <c r="ED14" s="292"/>
      <c r="EE14" s="292"/>
      <c r="EF14" s="292"/>
      <c r="EG14" s="292"/>
      <c r="EH14" s="292"/>
      <c r="EI14" s="420"/>
      <c r="EJ14" s="420"/>
      <c r="EK14" s="420"/>
      <c r="EL14" s="421"/>
      <c r="EM14" s="343"/>
      <c r="EN14" s="130">
        <v>4.1346999999999996</v>
      </c>
      <c r="EO14" s="130">
        <v>4.3000999999999996</v>
      </c>
      <c r="EP14" s="130">
        <v>4.4721000000000002</v>
      </c>
      <c r="EQ14" s="9"/>
      <c r="ER14" s="187">
        <v>3.8227000000000002</v>
      </c>
      <c r="ES14" s="187">
        <v>3.8227000000000002</v>
      </c>
      <c r="ET14" s="187">
        <v>3.8227000000000002</v>
      </c>
      <c r="EU14" s="187">
        <v>3.8227000000000002</v>
      </c>
      <c r="EW14" s="1660">
        <v>4.2957999999999998</v>
      </c>
      <c r="EX14" s="215"/>
      <c r="EY14" s="215"/>
      <c r="EZ14" s="215"/>
    </row>
    <row r="15" spans="1:172" ht="15" customHeight="1">
      <c r="A15" s="58" t="s">
        <v>198</v>
      </c>
      <c r="B15" s="62"/>
      <c r="C15" s="63" t="s">
        <v>9</v>
      </c>
      <c r="D15" s="64" t="s">
        <v>50</v>
      </c>
      <c r="E15" s="62"/>
      <c r="F15" s="62"/>
      <c r="G15" s="62"/>
      <c r="H15" s="62"/>
      <c r="I15" s="62"/>
      <c r="J15" s="62"/>
      <c r="K15" s="62"/>
      <c r="L15" s="62"/>
      <c r="M15" s="2199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560" t="s">
        <v>311</v>
      </c>
      <c r="AG15" s="555">
        <f t="shared" si="65"/>
        <v>2.4178134037322017</v>
      </c>
      <c r="AH15" s="555">
        <f t="shared" ref="AH15:BM15" si="71">AH62+AH196+AH314+AH439+AH556+AH673+AH788+AH901+AH1016+AH1130+AH1244+AH1358+AH1472+AH1586</f>
        <v>1.2024818000000002</v>
      </c>
      <c r="AI15" s="883">
        <f t="shared" si="71"/>
        <v>144.29781599999998</v>
      </c>
      <c r="AJ15" s="555">
        <f t="shared" si="71"/>
        <v>4.6355679674279759</v>
      </c>
      <c r="AK15" s="555">
        <f t="shared" si="71"/>
        <v>0.18412999999999999</v>
      </c>
      <c r="AL15" s="555">
        <f t="shared" si="71"/>
        <v>22.095599999999997</v>
      </c>
      <c r="AM15" s="555">
        <f t="shared" si="71"/>
        <v>0.72181446015279904</v>
      </c>
      <c r="AN15" s="555">
        <f t="shared" si="71"/>
        <v>0.46119320000000003</v>
      </c>
      <c r="AO15" s="555">
        <f t="shared" si="71"/>
        <v>55.343183999999994</v>
      </c>
      <c r="AP15" s="555">
        <f t="shared" si="71"/>
        <v>1.7594552764131701</v>
      </c>
      <c r="AQ15" s="555">
        <f t="shared" si="71"/>
        <v>0.32135859999999999</v>
      </c>
      <c r="AR15" s="555">
        <f t="shared" si="71"/>
        <v>38.563032</v>
      </c>
      <c r="AS15" s="555">
        <f t="shared" si="71"/>
        <v>1.2327303959709262</v>
      </c>
      <c r="AT15" s="555">
        <f t="shared" si="71"/>
        <v>0.23580000000000001</v>
      </c>
      <c r="AU15" s="555">
        <f t="shared" si="71"/>
        <v>28.295999999999999</v>
      </c>
      <c r="AV15" s="555">
        <f t="shared" si="71"/>
        <v>0.92156783489107974</v>
      </c>
      <c r="AW15" s="555">
        <v>1.3</v>
      </c>
      <c r="AX15" s="883">
        <v>155.03299200000004</v>
      </c>
      <c r="AY15" s="555">
        <v>5.37</v>
      </c>
      <c r="AZ15" s="555">
        <f t="shared" si="71"/>
        <v>7.5948799999999997E-2</v>
      </c>
      <c r="BA15" s="555">
        <f t="shared" si="71"/>
        <v>9.113856000000002</v>
      </c>
      <c r="BB15" s="555">
        <f t="shared" si="71"/>
        <v>0.31666103882042884</v>
      </c>
      <c r="BC15" s="555">
        <f t="shared" si="71"/>
        <v>0.49190480000000003</v>
      </c>
      <c r="BD15" s="555">
        <f t="shared" si="71"/>
        <v>59.028575999999994</v>
      </c>
      <c r="BE15" s="555">
        <f t="shared" si="71"/>
        <v>2.0274606039186636</v>
      </c>
      <c r="BF15" s="555">
        <f t="shared" si="71"/>
        <v>0.37758799999999998</v>
      </c>
      <c r="BG15" s="555">
        <f t="shared" si="71"/>
        <v>45.310560000000009</v>
      </c>
      <c r="BH15" s="555">
        <f t="shared" si="71"/>
        <v>1.573470564622464</v>
      </c>
      <c r="BI15" s="555">
        <f t="shared" si="71"/>
        <v>0.34777999999999998</v>
      </c>
      <c r="BJ15" s="555">
        <f t="shared" si="71"/>
        <v>41.733600000000003</v>
      </c>
      <c r="BK15" s="555">
        <f t="shared" si="71"/>
        <v>1.4532886259360001</v>
      </c>
      <c r="BL15" s="555">
        <f t="shared" si="71"/>
        <v>0.2800533509330505</v>
      </c>
      <c r="BM15" s="883">
        <f t="shared" si="71"/>
        <v>33.606402111966062</v>
      </c>
      <c r="BN15" s="555">
        <f t="shared" ref="BN15:CS15" si="72">BN62+BN196+BN314+BN439+BN556+BN673+BN788+BN901+BN1016+BN1130+BN1244+BN1358+BN1472+BN1586</f>
        <v>1.5993630194438024</v>
      </c>
      <c r="BO15" s="555">
        <f t="shared" si="72"/>
        <v>4.7144000000000026E-2</v>
      </c>
      <c r="BP15" s="555">
        <f t="shared" si="72"/>
        <v>5.6572800000000028</v>
      </c>
      <c r="BQ15" s="555">
        <f t="shared" si="72"/>
        <v>0.20774380090098249</v>
      </c>
      <c r="BR15" s="555">
        <f t="shared" si="72"/>
        <v>3.1469999999999845E-2</v>
      </c>
      <c r="BS15" s="555">
        <f t="shared" si="72"/>
        <v>3.7763999999999815</v>
      </c>
      <c r="BT15" s="555">
        <f t="shared" si="72"/>
        <v>0.13856803843530471</v>
      </c>
      <c r="BU15" s="555">
        <f t="shared" si="72"/>
        <v>8.7867785217188729E-2</v>
      </c>
      <c r="BV15" s="555">
        <f t="shared" si="72"/>
        <v>10.544134226062646</v>
      </c>
      <c r="BW15" s="555">
        <f t="shared" si="72"/>
        <v>0.5376256392108425</v>
      </c>
      <c r="BX15" s="555">
        <f t="shared" si="72"/>
        <v>0.11357156571586191</v>
      </c>
      <c r="BY15" s="555">
        <f t="shared" si="72"/>
        <v>13.628587885903428</v>
      </c>
      <c r="BZ15" s="555">
        <f t="shared" si="72"/>
        <v>0.71542554089667298</v>
      </c>
      <c r="CA15" s="555">
        <f t="shared" si="72"/>
        <v>8.8799325443908602E-4</v>
      </c>
      <c r="CB15" s="883">
        <f t="shared" si="72"/>
        <v>0.10655919053269033</v>
      </c>
      <c r="CC15" s="555">
        <f t="shared" si="72"/>
        <v>0</v>
      </c>
      <c r="CD15" s="555">
        <f t="shared" si="72"/>
        <v>2.8569600000000002E-5</v>
      </c>
      <c r="CE15" s="555">
        <f t="shared" si="72"/>
        <v>3.428352E-3</v>
      </c>
      <c r="CF15" s="555">
        <f t="shared" si="72"/>
        <v>0</v>
      </c>
      <c r="CG15" s="555">
        <f t="shared" si="72"/>
        <v>3.3013654439086084E-5</v>
      </c>
      <c r="CH15" s="555">
        <f t="shared" si="72"/>
        <v>3.9616385326903302E-3</v>
      </c>
      <c r="CI15" s="555">
        <f t="shared" si="72"/>
        <v>0</v>
      </c>
      <c r="CJ15" s="555">
        <f t="shared" si="72"/>
        <v>1.5209999999999998E-5</v>
      </c>
      <c r="CK15" s="555">
        <f t="shared" si="72"/>
        <v>1.8251999999999999E-3</v>
      </c>
      <c r="CL15" s="555">
        <f t="shared" si="72"/>
        <v>0</v>
      </c>
      <c r="CM15" s="555">
        <f t="shared" si="72"/>
        <v>8.1119999999999999E-4</v>
      </c>
      <c r="CN15" s="555">
        <f t="shared" si="72"/>
        <v>9.7344E-2</v>
      </c>
      <c r="CO15" s="555">
        <f t="shared" si="72"/>
        <v>0</v>
      </c>
      <c r="CP15" s="2256">
        <f t="shared" si="72"/>
        <v>0</v>
      </c>
      <c r="CQ15" s="2256">
        <f t="shared" si="72"/>
        <v>0</v>
      </c>
      <c r="CR15" s="2256">
        <f t="shared" si="72"/>
        <v>0</v>
      </c>
      <c r="CS15" s="770">
        <f t="shared" si="72"/>
        <v>0.27885335093305047</v>
      </c>
      <c r="CT15" s="770">
        <f t="shared" ref="CT15:DA15" si="73">CT62+CT196+CT314+CT439+CT556+CT673+CT788+CT901+CT1016+CT1130+CT1244+CT1358+CT1472+CT1586</f>
        <v>33.462402111966057</v>
      </c>
      <c r="CU15" s="770">
        <f t="shared" si="73"/>
        <v>1.562199060560981</v>
      </c>
      <c r="CV15" s="770">
        <f t="shared" si="73"/>
        <v>0.27885335093305047</v>
      </c>
      <c r="CW15" s="770">
        <f t="shared" si="73"/>
        <v>33.462402111966057</v>
      </c>
      <c r="CX15" s="770">
        <f t="shared" si="73"/>
        <v>1.6236965336493074</v>
      </c>
      <c r="CY15" s="770">
        <f t="shared" si="73"/>
        <v>0.28005335093305045</v>
      </c>
      <c r="CZ15" s="770">
        <f t="shared" si="73"/>
        <v>33.606402111966062</v>
      </c>
      <c r="DA15" s="770">
        <f t="shared" si="73"/>
        <v>1.695186424070025</v>
      </c>
      <c r="DB15" s="296"/>
      <c r="DC15" s="296"/>
      <c r="DD15" s="296"/>
      <c r="DE15" s="555">
        <f t="shared" si="60"/>
        <v>110.97738190592418</v>
      </c>
      <c r="DF15" s="555">
        <f t="shared" ref="DF15:DO15" si="74">DF62+DF196+DF314+DF439+DF556+DF673+DF788+DF901+DF1016+DF1130+DF1244+DF1358+DF1472+DF1586</f>
        <v>46.80562946181702</v>
      </c>
      <c r="DG15" s="555">
        <f t="shared" si="74"/>
        <v>8.607698070837138</v>
      </c>
      <c r="DH15" s="555">
        <f t="shared" si="74"/>
        <v>19.846258265681772</v>
      </c>
      <c r="DI15" s="555">
        <f t="shared" si="74"/>
        <v>16.5599995073106</v>
      </c>
      <c r="DJ15" s="555">
        <f t="shared" si="74"/>
        <v>1.7916736179875148</v>
      </c>
      <c r="DK15" s="555">
        <f t="shared" si="74"/>
        <v>36.766421356849882</v>
      </c>
      <c r="DL15" s="555">
        <f t="shared" si="74"/>
        <v>2.8674475517241382</v>
      </c>
      <c r="DM15" s="555">
        <f t="shared" si="74"/>
        <v>15.955233999999997</v>
      </c>
      <c r="DN15" s="555">
        <f t="shared" si="74"/>
        <v>8.8829612000000022</v>
      </c>
      <c r="DO15" s="555">
        <f t="shared" si="74"/>
        <v>9.0607786051257424</v>
      </c>
      <c r="DP15" s="555">
        <f t="shared" ref="DP15:DW15" si="75">DP62+DP196+DP314+DP439+DP556+DP673+DP788+DP901+DP1016+DP1130+DP1244+DP1358+DP1472+DP1586</f>
        <v>19.438889450543506</v>
      </c>
      <c r="DQ15" s="555">
        <f t="shared" si="75"/>
        <v>1.8340753999910961</v>
      </c>
      <c r="DR15" s="555">
        <f t="shared" si="75"/>
        <v>3.2839810789778956</v>
      </c>
      <c r="DS15" s="555">
        <f t="shared" si="75"/>
        <v>4.819676022732339</v>
      </c>
      <c r="DT15" s="555">
        <f t="shared" si="75"/>
        <v>9.5011569488421745</v>
      </c>
      <c r="DU15" s="555">
        <f t="shared" si="75"/>
        <v>5.9164212321428566</v>
      </c>
      <c r="DV15" s="555">
        <f t="shared" si="75"/>
        <v>5.9238582321428561</v>
      </c>
      <c r="DW15" s="555">
        <f t="shared" si="75"/>
        <v>0</v>
      </c>
      <c r="DX15" s="555">
        <f>DX62+DX196+DX314+DX440+DX557+DX674+DX789+DX902+DX1017+DX1131+DX1245+DX1359+DX1473+DX1587</f>
        <v>0</v>
      </c>
      <c r="DY15" s="555">
        <f>DY62+DY196+DY314+DY439+DY556+DY673+DY788+DY901+DY1016+DY1130+DY1244+DY1358+DY1472+DY1586</f>
        <v>0</v>
      </c>
      <c r="DZ15" s="2256">
        <f>DZ62+DZ196+DZ314+DZ439+DZ556+DZ673+DZ788+DZ901+DZ1016+DZ1130+DZ1244+DZ1358+DZ1472+DZ1586</f>
        <v>0</v>
      </c>
      <c r="EA15" s="770">
        <f>EA62+EA196+EA314+EA439+EA556+EA673+EA788+EA901+EA1016+EA1130+EA1244+EA1358+EA1472+EA1586</f>
        <v>16.430742356870571</v>
      </c>
      <c r="EB15" s="770">
        <f>EB62+EB196+EB314+EB439+EB556+EB673+EB788+EB901+EB1016+EB1130+EB1244+EB1358+EB1472+EB1586</f>
        <v>17.081221352450012</v>
      </c>
      <c r="EC15" s="770">
        <f>EC62+EC196+EC314+EC439+EC556+EC673+EC788+EC901+EC1016+EC1130+EC1244+EC1358+EC1472+EC1586</f>
        <v>21.260107389210201</v>
      </c>
      <c r="ED15" s="292"/>
      <c r="EE15" s="292"/>
      <c r="EF15" s="292"/>
      <c r="EG15" s="292"/>
      <c r="EH15" s="292"/>
    </row>
    <row r="16" spans="1:172" ht="31.5">
      <c r="A16" s="58" t="s">
        <v>198</v>
      </c>
      <c r="B16" s="62"/>
      <c r="C16" s="65" t="s">
        <v>10</v>
      </c>
      <c r="D16" s="66" t="s">
        <v>168</v>
      </c>
      <c r="E16" s="62"/>
      <c r="F16" s="62"/>
      <c r="G16" s="62"/>
      <c r="H16" s="62"/>
      <c r="I16" s="62"/>
      <c r="J16" s="62"/>
      <c r="K16" s="62"/>
      <c r="L16" s="62"/>
      <c r="M16" s="2199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560" t="s">
        <v>311</v>
      </c>
      <c r="AG16" s="555">
        <f t="shared" si="65"/>
        <v>0.48572891370494403</v>
      </c>
      <c r="AH16" s="555">
        <f t="shared" ref="AH16:CX16" si="76">AH17+AH18</f>
        <v>0.10082593752016</v>
      </c>
      <c r="AI16" s="555">
        <f t="shared" si="76"/>
        <v>12.0970151791392</v>
      </c>
      <c r="AJ16" s="555">
        <f>AJ17+AJ18</f>
        <v>0.37892932057766482</v>
      </c>
      <c r="AK16" s="555">
        <f t="shared" ref="AK16:AX16" si="77">AK17+AK18</f>
        <v>4.4110982616000002E-4</v>
      </c>
      <c r="AL16" s="555">
        <f t="shared" si="77"/>
        <v>5.2933179139199996E-2</v>
      </c>
      <c r="AM16" s="555">
        <f t="shared" si="77"/>
        <v>1.7292100746091102E-3</v>
      </c>
      <c r="AN16" s="555">
        <f t="shared" si="77"/>
        <v>1.19918E-2</v>
      </c>
      <c r="AO16" s="555">
        <f t="shared" si="77"/>
        <v>1.4390160000000001</v>
      </c>
      <c r="AP16" s="555">
        <f t="shared" si="77"/>
        <v>2.6673765791918876E-2</v>
      </c>
      <c r="AQ16" s="555">
        <f t="shared" si="77"/>
        <v>2.1259277694E-2</v>
      </c>
      <c r="AR16" s="555">
        <f t="shared" si="77"/>
        <v>2.5490159999999999</v>
      </c>
      <c r="AS16" s="555">
        <f t="shared" si="77"/>
        <v>8.1483465901131091E-2</v>
      </c>
      <c r="AT16" s="555">
        <f t="shared" si="77"/>
        <v>6.7133749999999992E-2</v>
      </c>
      <c r="AU16" s="555">
        <f t="shared" si="77"/>
        <v>8.056049999999999</v>
      </c>
      <c r="AV16" s="555">
        <f t="shared" si="77"/>
        <v>0.26904287881000571</v>
      </c>
      <c r="AW16" s="555">
        <f t="shared" si="77"/>
        <v>4.9650652184783997E-2</v>
      </c>
      <c r="AX16" s="555">
        <f t="shared" si="77"/>
        <v>5.9580782621740802</v>
      </c>
      <c r="AY16" s="555">
        <f>AY17+AY18</f>
        <v>0.20657786885365348</v>
      </c>
      <c r="AZ16" s="555">
        <f t="shared" ref="AZ16:BM16" si="78">AZ17+AZ18</f>
        <v>3.6398999999999997E-3</v>
      </c>
      <c r="BA16" s="555">
        <f t="shared" si="78"/>
        <v>0.43678799999999995</v>
      </c>
      <c r="BB16" s="555">
        <f t="shared" si="78"/>
        <v>1.5176204432492398E-2</v>
      </c>
      <c r="BC16" s="555">
        <f t="shared" si="78"/>
        <v>1.6542883806392399E-2</v>
      </c>
      <c r="BD16" s="555">
        <f t="shared" si="78"/>
        <v>1.9851460567670878</v>
      </c>
      <c r="BE16" s="555">
        <f t="shared" si="78"/>
        <v>6.8184016892424315E-2</v>
      </c>
      <c r="BF16" s="555">
        <f t="shared" si="78"/>
        <v>7.6552400000000007E-3</v>
      </c>
      <c r="BG16" s="555">
        <f t="shared" si="78"/>
        <v>0.36938880000000007</v>
      </c>
      <c r="BH16" s="555">
        <f t="shared" si="78"/>
        <v>1.2827526380190723E-2</v>
      </c>
      <c r="BI16" s="555">
        <f t="shared" si="78"/>
        <v>2.8270512184783998E-2</v>
      </c>
      <c r="BJ16" s="555">
        <f t="shared" si="78"/>
        <v>3.3924614621740798</v>
      </c>
      <c r="BK16" s="555">
        <f t="shared" si="78"/>
        <v>0.11814247042021234</v>
      </c>
      <c r="BL16" s="555">
        <f t="shared" si="78"/>
        <v>0.19457831152016</v>
      </c>
      <c r="BM16" s="555">
        <f t="shared" si="78"/>
        <v>23.347300059139197</v>
      </c>
      <c r="BN16" s="555">
        <f>BN17+BN18</f>
        <v>1.2239213432234035</v>
      </c>
      <c r="BO16" s="555">
        <f t="shared" ref="BO16:CB16" si="79">BO17+BO18</f>
        <v>5.3598261599999999E-6</v>
      </c>
      <c r="BP16" s="555">
        <f t="shared" si="79"/>
        <v>6.4317913919999996E-4</v>
      </c>
      <c r="BQ16" s="555">
        <f t="shared" si="79"/>
        <v>2.3618502007613206E-5</v>
      </c>
      <c r="BR16" s="555">
        <f t="shared" si="79"/>
        <v>0</v>
      </c>
      <c r="BS16" s="555">
        <f t="shared" si="79"/>
        <v>0</v>
      </c>
      <c r="BT16" s="555">
        <f t="shared" si="79"/>
        <v>0</v>
      </c>
      <c r="BU16" s="555">
        <f t="shared" si="79"/>
        <v>9.271251694000001E-3</v>
      </c>
      <c r="BV16" s="555">
        <f t="shared" si="79"/>
        <v>1.11045288</v>
      </c>
      <c r="BW16" s="555">
        <f t="shared" si="79"/>
        <v>5.6619910807646598E-2</v>
      </c>
      <c r="BX16" s="555">
        <f t="shared" si="79"/>
        <v>0.18530170000000001</v>
      </c>
      <c r="BY16" s="555">
        <f t="shared" si="79"/>
        <v>22.236203999999997</v>
      </c>
      <c r="BZ16" s="555">
        <f t="shared" si="79"/>
        <v>1.1672778139137492</v>
      </c>
      <c r="CA16" s="555">
        <f t="shared" si="79"/>
        <v>0</v>
      </c>
      <c r="CB16" s="555">
        <f t="shared" si="79"/>
        <v>0</v>
      </c>
      <c r="CC16" s="555">
        <f>CC17+CC18</f>
        <v>0</v>
      </c>
      <c r="CD16" s="555">
        <f t="shared" ref="CD16:CO16" si="80">CD17+CD18</f>
        <v>0</v>
      </c>
      <c r="CE16" s="555">
        <f t="shared" si="80"/>
        <v>0</v>
      </c>
      <c r="CF16" s="555">
        <f t="shared" si="80"/>
        <v>0</v>
      </c>
      <c r="CG16" s="555">
        <f t="shared" si="80"/>
        <v>0</v>
      </c>
      <c r="CH16" s="555">
        <f t="shared" si="80"/>
        <v>0</v>
      </c>
      <c r="CI16" s="555">
        <f t="shared" si="80"/>
        <v>0</v>
      </c>
      <c r="CJ16" s="555">
        <f t="shared" si="80"/>
        <v>0</v>
      </c>
      <c r="CK16" s="555">
        <f t="shared" si="80"/>
        <v>0</v>
      </c>
      <c r="CL16" s="555">
        <f t="shared" si="80"/>
        <v>0</v>
      </c>
      <c r="CM16" s="555">
        <f t="shared" si="80"/>
        <v>0</v>
      </c>
      <c r="CN16" s="555">
        <f t="shared" si="80"/>
        <v>0</v>
      </c>
      <c r="CO16" s="555">
        <f t="shared" si="80"/>
        <v>0</v>
      </c>
      <c r="CP16" s="2256">
        <f t="shared" si="76"/>
        <v>6.4131974000000008E-2</v>
      </c>
      <c r="CQ16" s="2256">
        <f t="shared" si="76"/>
        <v>7.6958368800000008</v>
      </c>
      <c r="CR16" s="2256">
        <f t="shared" si="76"/>
        <v>0</v>
      </c>
      <c r="CS16" s="555">
        <f t="shared" si="76"/>
        <v>0.1711191</v>
      </c>
      <c r="CT16" s="555">
        <f t="shared" si="76"/>
        <v>20.534291999999997</v>
      </c>
      <c r="CU16" s="555">
        <f t="shared" si="76"/>
        <v>0.95864760588163611</v>
      </c>
      <c r="CV16" s="555">
        <f t="shared" si="76"/>
        <v>6.3610200000000006E-2</v>
      </c>
      <c r="CW16" s="555">
        <f t="shared" si="76"/>
        <v>7.6332240000000002</v>
      </c>
      <c r="CX16" s="555">
        <f t="shared" si="76"/>
        <v>0.37038701847816918</v>
      </c>
      <c r="CY16" s="555">
        <f t="shared" ref="CY16:DA16" si="81">CY17+CY18</f>
        <v>6.7706500000000005E-3</v>
      </c>
      <c r="CZ16" s="555">
        <f t="shared" si="81"/>
        <v>0.81247800000000003</v>
      </c>
      <c r="DA16" s="555">
        <f t="shared" si="81"/>
        <v>4.0983312372054159E-2</v>
      </c>
      <c r="DB16" s="296"/>
      <c r="DC16" s="296"/>
      <c r="DD16" s="296"/>
      <c r="DE16" s="555">
        <f t="shared" si="60"/>
        <v>4.047227340000001</v>
      </c>
      <c r="DF16" s="555">
        <f t="shared" ref="DF16:DO16" si="82">DF17+DF18</f>
        <v>1.0244500000000001</v>
      </c>
      <c r="DG16" s="555">
        <f t="shared" si="82"/>
        <v>1.72E-2</v>
      </c>
      <c r="DH16" s="555">
        <f t="shared" si="82"/>
        <v>5.2250000000000005E-2</v>
      </c>
      <c r="DI16" s="555">
        <f t="shared" si="82"/>
        <v>8.8250000000000009E-2</v>
      </c>
      <c r="DJ16" s="555">
        <f t="shared" si="82"/>
        <v>0.86675000000000013</v>
      </c>
      <c r="DK16" s="555">
        <f t="shared" si="82"/>
        <v>1.0619913400000001</v>
      </c>
      <c r="DL16" s="555">
        <f t="shared" si="82"/>
        <v>0.28669700000000004</v>
      </c>
      <c r="DM16" s="555">
        <f t="shared" si="82"/>
        <v>0.50780629999999993</v>
      </c>
      <c r="DN16" s="555">
        <f t="shared" si="82"/>
        <v>2.1927350000000002E-2</v>
      </c>
      <c r="DO16" s="555">
        <f t="shared" si="82"/>
        <v>0.25252804000000001</v>
      </c>
      <c r="DP16" s="555">
        <f t="shared" ref="DP16:DY16" si="83">DP17+DP18</f>
        <v>1.8065840000000004</v>
      </c>
      <c r="DQ16" s="555">
        <f t="shared" si="83"/>
        <v>0</v>
      </c>
      <c r="DR16" s="555">
        <f t="shared" si="83"/>
        <v>0</v>
      </c>
      <c r="DS16" s="555">
        <f t="shared" si="83"/>
        <v>8.0704000000000012E-2</v>
      </c>
      <c r="DT16" s="555">
        <f t="shared" si="83"/>
        <v>1.7258800000000003</v>
      </c>
      <c r="DU16" s="555">
        <f t="shared" si="83"/>
        <v>0</v>
      </c>
      <c r="DV16" s="555">
        <f t="shared" si="83"/>
        <v>0</v>
      </c>
      <c r="DW16" s="555">
        <f t="shared" si="83"/>
        <v>0</v>
      </c>
      <c r="DX16" s="555">
        <f t="shared" si="83"/>
        <v>0</v>
      </c>
      <c r="DY16" s="555">
        <f t="shared" si="83"/>
        <v>0</v>
      </c>
      <c r="DZ16" s="2256">
        <f t="shared" ref="DZ16:EB16" si="84">DZ17+DZ18</f>
        <v>1.8065840000000004</v>
      </c>
      <c r="EA16" s="555">
        <f t="shared" si="84"/>
        <v>0.7446600000000001</v>
      </c>
      <c r="EB16" s="555">
        <f t="shared" si="84"/>
        <v>0.33516000000000007</v>
      </c>
      <c r="EC16" s="555">
        <f t="shared" ref="EC16" si="85">EC17+EC18</f>
        <v>9.8831999999999989E-2</v>
      </c>
      <c r="ED16" s="292"/>
      <c r="EE16" s="292"/>
      <c r="EF16" s="292"/>
      <c r="EG16" s="292"/>
      <c r="EH16" s="296"/>
      <c r="EI16" s="910"/>
      <c r="EJ16" s="910"/>
      <c r="EK16" s="910"/>
      <c r="EL16" s="910"/>
      <c r="EM16" s="910" t="s">
        <v>472</v>
      </c>
      <c r="EN16" s="910"/>
      <c r="EO16" s="910"/>
      <c r="EP16" s="910"/>
      <c r="EQ16" s="910"/>
      <c r="ER16" s="910"/>
      <c r="ES16" s="910"/>
      <c r="ET16" s="910"/>
      <c r="EU16" s="910"/>
    </row>
    <row r="17" spans="1:156" ht="15" customHeight="1">
      <c r="A17" s="58" t="s">
        <v>198</v>
      </c>
      <c r="B17" s="68"/>
      <c r="C17" s="69" t="s">
        <v>61</v>
      </c>
      <c r="D17" s="70" t="s">
        <v>47</v>
      </c>
      <c r="E17" s="68"/>
      <c r="F17" s="68"/>
      <c r="G17" s="68"/>
      <c r="H17" s="68"/>
      <c r="I17" s="68"/>
      <c r="J17" s="68"/>
      <c r="K17" s="68"/>
      <c r="L17" s="68"/>
      <c r="M17" s="2199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560"/>
      <c r="AG17" s="555">
        <f t="shared" si="65"/>
        <v>0.3139825</v>
      </c>
      <c r="AH17" s="324">
        <f t="shared" ref="AH17:BM17" si="86">AH68+AH202+AH320+AH445+AH562+AH679+AH794+AH907+AH1022+AH1136+AH1250+AH1364+AH1478+AH1592</f>
        <v>1.9321999999999999E-2</v>
      </c>
      <c r="AI17" s="324">
        <f t="shared" si="86"/>
        <v>2.3186399999999998</v>
      </c>
      <c r="AJ17" s="324">
        <f t="shared" si="86"/>
        <v>7.9103839244819993E-2</v>
      </c>
      <c r="AK17" s="520">
        <f t="shared" si="86"/>
        <v>0</v>
      </c>
      <c r="AL17" s="520">
        <f t="shared" si="86"/>
        <v>0</v>
      </c>
      <c r="AM17" s="520">
        <f t="shared" si="86"/>
        <v>0</v>
      </c>
      <c r="AN17" s="520">
        <f t="shared" si="86"/>
        <v>0</v>
      </c>
      <c r="AO17" s="520">
        <f t="shared" si="86"/>
        <v>0</v>
      </c>
      <c r="AP17" s="520">
        <f t="shared" si="86"/>
        <v>0</v>
      </c>
      <c r="AQ17" s="520">
        <f t="shared" si="86"/>
        <v>0</v>
      </c>
      <c r="AR17" s="520">
        <f t="shared" si="86"/>
        <v>0</v>
      </c>
      <c r="AS17" s="520">
        <f t="shared" si="86"/>
        <v>0</v>
      </c>
      <c r="AT17" s="324">
        <f t="shared" si="86"/>
        <v>1.9321999999999999E-2</v>
      </c>
      <c r="AU17" s="324">
        <f t="shared" si="86"/>
        <v>2.3186399999999998</v>
      </c>
      <c r="AV17" s="324">
        <f t="shared" si="86"/>
        <v>7.9103839244819993E-2</v>
      </c>
      <c r="AW17" s="324">
        <f t="shared" si="86"/>
        <v>1.9321999999999999E-2</v>
      </c>
      <c r="AX17" s="324">
        <f t="shared" si="86"/>
        <v>2.3186399999999998</v>
      </c>
      <c r="AY17" s="324">
        <f t="shared" si="86"/>
        <v>8.0746637999999996E-2</v>
      </c>
      <c r="AZ17" s="520">
        <f t="shared" si="86"/>
        <v>0</v>
      </c>
      <c r="BA17" s="520">
        <f t="shared" si="86"/>
        <v>0</v>
      </c>
      <c r="BB17" s="520">
        <f t="shared" si="86"/>
        <v>0</v>
      </c>
      <c r="BC17" s="520">
        <f t="shared" si="86"/>
        <v>0</v>
      </c>
      <c r="BD17" s="520">
        <f t="shared" si="86"/>
        <v>0</v>
      </c>
      <c r="BE17" s="520">
        <f t="shared" si="86"/>
        <v>0</v>
      </c>
      <c r="BF17" s="293">
        <f t="shared" si="86"/>
        <v>0</v>
      </c>
      <c r="BG17" s="293">
        <f t="shared" si="86"/>
        <v>0</v>
      </c>
      <c r="BH17" s="293">
        <f t="shared" si="86"/>
        <v>0</v>
      </c>
      <c r="BI17" s="324">
        <f t="shared" si="86"/>
        <v>1.9321999999999999E-2</v>
      </c>
      <c r="BJ17" s="324">
        <f t="shared" si="86"/>
        <v>2.3186399999999998</v>
      </c>
      <c r="BK17" s="324">
        <f t="shared" si="86"/>
        <v>8.0746637999999996E-2</v>
      </c>
      <c r="BL17" s="324">
        <f t="shared" si="86"/>
        <v>0.1304235</v>
      </c>
      <c r="BM17" s="324">
        <f t="shared" si="86"/>
        <v>15.650819999999998</v>
      </c>
      <c r="BN17" s="324">
        <f t="shared" ref="BN17:CS17" si="87">BN68+BN202+BN320+BN445+BN562+BN679+BN794+BN907+BN1022+BN1136+BN1250+BN1364+BN1478+BN1592</f>
        <v>0.82158155032026081</v>
      </c>
      <c r="BO17" s="520">
        <f t="shared" si="87"/>
        <v>0</v>
      </c>
      <c r="BP17" s="520">
        <f t="shared" si="87"/>
        <v>0</v>
      </c>
      <c r="BQ17" s="520">
        <f t="shared" si="87"/>
        <v>0</v>
      </c>
      <c r="BR17" s="520">
        <f t="shared" si="87"/>
        <v>0</v>
      </c>
      <c r="BS17" s="520">
        <f t="shared" si="87"/>
        <v>0</v>
      </c>
      <c r="BT17" s="520">
        <f t="shared" si="87"/>
        <v>0</v>
      </c>
      <c r="BU17" s="520">
        <f t="shared" si="87"/>
        <v>0</v>
      </c>
      <c r="BV17" s="520">
        <f t="shared" si="87"/>
        <v>0</v>
      </c>
      <c r="BW17" s="520">
        <f t="shared" si="87"/>
        <v>0</v>
      </c>
      <c r="BX17" s="324">
        <f t="shared" si="87"/>
        <v>0.1304235</v>
      </c>
      <c r="BY17" s="324">
        <f t="shared" si="87"/>
        <v>15.650819999999998</v>
      </c>
      <c r="BZ17" s="324">
        <f t="shared" si="87"/>
        <v>0.82158155032026081</v>
      </c>
      <c r="CA17" s="520">
        <f t="shared" si="87"/>
        <v>0</v>
      </c>
      <c r="CB17" s="520">
        <f t="shared" si="87"/>
        <v>0</v>
      </c>
      <c r="CC17" s="520">
        <f t="shared" si="87"/>
        <v>0</v>
      </c>
      <c r="CD17" s="520">
        <f t="shared" si="87"/>
        <v>0</v>
      </c>
      <c r="CE17" s="520">
        <f t="shared" si="87"/>
        <v>0</v>
      </c>
      <c r="CF17" s="520">
        <f t="shared" si="87"/>
        <v>0</v>
      </c>
      <c r="CG17" s="520">
        <f t="shared" si="87"/>
        <v>0</v>
      </c>
      <c r="CH17" s="520">
        <f t="shared" si="87"/>
        <v>0</v>
      </c>
      <c r="CI17" s="520">
        <f t="shared" si="87"/>
        <v>0</v>
      </c>
      <c r="CJ17" s="293">
        <f t="shared" si="87"/>
        <v>0</v>
      </c>
      <c r="CK17" s="293">
        <f t="shared" si="87"/>
        <v>0</v>
      </c>
      <c r="CL17" s="293">
        <f t="shared" si="87"/>
        <v>0</v>
      </c>
      <c r="CM17" s="293">
        <f t="shared" si="87"/>
        <v>0</v>
      </c>
      <c r="CN17" s="293">
        <f t="shared" si="87"/>
        <v>0</v>
      </c>
      <c r="CO17" s="293">
        <f t="shared" si="87"/>
        <v>0</v>
      </c>
      <c r="CP17" s="2257">
        <f t="shared" si="87"/>
        <v>0</v>
      </c>
      <c r="CQ17" s="2257">
        <f t="shared" si="87"/>
        <v>0</v>
      </c>
      <c r="CR17" s="2257">
        <f t="shared" si="87"/>
        <v>0</v>
      </c>
      <c r="CS17" s="324">
        <f t="shared" si="87"/>
        <v>0.11593199999999999</v>
      </c>
      <c r="CT17" s="694">
        <f t="shared" ref="CT17:DA17" si="88">CT68+CT202+CT320+CT445+CT562+CT679+CT794+CT907+CT1022+CT1136+CT1250+CT1364+CT1478+CT1592</f>
        <v>13.911839999999998</v>
      </c>
      <c r="CU17" s="694">
        <f t="shared" si="88"/>
        <v>0.64947708493715683</v>
      </c>
      <c r="CV17" s="694">
        <f t="shared" si="88"/>
        <v>4.8305000000000001E-2</v>
      </c>
      <c r="CW17" s="324">
        <f t="shared" si="88"/>
        <v>5.7965999999999998</v>
      </c>
      <c r="CX17" s="324">
        <f t="shared" si="88"/>
        <v>0.28126849039286095</v>
      </c>
      <c r="CY17" s="519">
        <f t="shared" si="88"/>
        <v>0</v>
      </c>
      <c r="CZ17" s="519">
        <f t="shared" si="88"/>
        <v>0</v>
      </c>
      <c r="DA17" s="519">
        <f t="shared" si="88"/>
        <v>0</v>
      </c>
      <c r="DB17" s="296"/>
      <c r="DC17" s="296"/>
      <c r="DD17" s="296"/>
      <c r="DE17" s="517">
        <f t="shared" ref="DE17:DM17" si="89">DE68+DE202+DE320+DE445+DE562+DE679+DE794+DE907+DE1022+DE1136+DE1250+DE1364+DE1478+DE1592</f>
        <v>0</v>
      </c>
      <c r="DF17" s="518">
        <f t="shared" si="89"/>
        <v>0</v>
      </c>
      <c r="DG17" s="519">
        <f t="shared" si="89"/>
        <v>0</v>
      </c>
      <c r="DH17" s="519">
        <f t="shared" si="89"/>
        <v>0</v>
      </c>
      <c r="DI17" s="519">
        <f t="shared" si="89"/>
        <v>0</v>
      </c>
      <c r="DJ17" s="519">
        <f t="shared" si="89"/>
        <v>0</v>
      </c>
      <c r="DK17" s="518">
        <f t="shared" si="89"/>
        <v>0</v>
      </c>
      <c r="DL17" s="519">
        <f t="shared" si="89"/>
        <v>0</v>
      </c>
      <c r="DM17" s="519">
        <f t="shared" si="89"/>
        <v>0</v>
      </c>
      <c r="DN17" s="519">
        <f>DN68+DN202+DN320+DN446+DN563+DN680+DN795+DN908+DN1023+DN1137+DN1251+DN1365+DN1479+DN1593</f>
        <v>0</v>
      </c>
      <c r="DO17" s="519">
        <f t="shared" ref="DO17:DW17" si="90">DO68+DO202+DO320+DO445+DO562+DO679+DO794+DO907+DO1022+DO1136+DO1250+DO1364+DO1478+DO1592</f>
        <v>0</v>
      </c>
      <c r="DP17" s="518">
        <f t="shared" si="90"/>
        <v>0</v>
      </c>
      <c r="DQ17" s="519">
        <f t="shared" si="90"/>
        <v>0</v>
      </c>
      <c r="DR17" s="519">
        <f t="shared" si="90"/>
        <v>0</v>
      </c>
      <c r="DS17" s="519">
        <f t="shared" si="90"/>
        <v>0</v>
      </c>
      <c r="DT17" s="519">
        <f t="shared" si="90"/>
        <v>0</v>
      </c>
      <c r="DU17" s="518">
        <f t="shared" si="90"/>
        <v>0</v>
      </c>
      <c r="DV17" s="519">
        <f t="shared" si="90"/>
        <v>0</v>
      </c>
      <c r="DW17" s="519">
        <f t="shared" si="90"/>
        <v>0</v>
      </c>
      <c r="DX17" s="519">
        <f>DX68+DX202+DX320+DX446+DX563+DX680+DX795+DX908+DX1023+DX1137+DX1251+DX1365+DX1479+DX1593</f>
        <v>0</v>
      </c>
      <c r="DY17" s="519">
        <f>DY68+DY202+DY320+DY445+DY562+DY679+DY794+DY907+DY1022+DY1136+DY1250+DY1364+DY1478+DY1592</f>
        <v>0</v>
      </c>
      <c r="DZ17" s="2257">
        <f>DZ68+DZ202+DZ320+DZ445+DZ562+DZ679+DZ794+DZ907+DZ1022+DZ1136+DZ1250+DZ1364+DZ1478+DZ1592</f>
        <v>0</v>
      </c>
      <c r="EA17" s="519">
        <f>EA68+EA202+EA320+EA445+EA562+EA679+EA794+EA907+EA1022+EA1136+EA1250+EA1364+EA1478+EA1592</f>
        <v>0</v>
      </c>
      <c r="EB17" s="293">
        <f>EB68+EB202+EB320+EB445+EB562+EB679+EB794+EB907+EB1022+EB1136+EB1250+EB1364+EB1478+EB1592</f>
        <v>0</v>
      </c>
      <c r="EC17" s="294">
        <f>EC68+EC202+EC320+EC445+EC562+EC679+EC794+EC907+EC1022+EC1136+EC1250+EC1364+EC1478+EC1592</f>
        <v>0</v>
      </c>
      <c r="ED17" s="296"/>
      <c r="EE17" s="296"/>
      <c r="EF17" s="296"/>
      <c r="EG17" s="296"/>
      <c r="EH17" s="296"/>
      <c r="EI17" s="418"/>
      <c r="EJ17" s="418"/>
      <c r="EK17" s="418"/>
      <c r="EL17" s="418"/>
      <c r="EM17" s="418" t="s">
        <v>59</v>
      </c>
      <c r="EN17" s="417"/>
      <c r="EO17" s="418"/>
      <c r="EP17" s="416"/>
      <c r="EQ17" s="8"/>
      <c r="ER17" s="2549" t="s">
        <v>59</v>
      </c>
      <c r="ES17" s="2549"/>
      <c r="ET17" s="2549"/>
      <c r="EU17" s="2549"/>
      <c r="EX17" s="275" t="s">
        <v>174</v>
      </c>
    </row>
    <row r="18" spans="1:156" ht="23.25">
      <c r="A18" s="58" t="s">
        <v>198</v>
      </c>
      <c r="B18" s="68"/>
      <c r="C18" s="69" t="s">
        <v>62</v>
      </c>
      <c r="D18" s="70" t="s">
        <v>50</v>
      </c>
      <c r="E18" s="68"/>
      <c r="F18" s="68"/>
      <c r="G18" s="68"/>
      <c r="H18" s="68"/>
      <c r="I18" s="68"/>
      <c r="J18" s="68"/>
      <c r="K18" s="68"/>
      <c r="L18" s="68"/>
      <c r="M18" s="2199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560" t="s">
        <v>311</v>
      </c>
      <c r="AG18" s="555">
        <f t="shared" si="65"/>
        <v>0.17174641370494401</v>
      </c>
      <c r="AH18" s="324">
        <f t="shared" ref="AH18:BM18" si="91">AH77+AH207+AH330+AH450+AH567+AH684+AH799+AH912+AH1027+AH1141+AH1255+AH1369+AH1483+AH1597</f>
        <v>8.1503937520159997E-2</v>
      </c>
      <c r="AI18" s="324">
        <f t="shared" si="91"/>
        <v>9.7783751791392</v>
      </c>
      <c r="AJ18" s="324">
        <f t="shared" si="91"/>
        <v>0.29982548133284481</v>
      </c>
      <c r="AK18" s="567">
        <f t="shared" si="91"/>
        <v>4.4110982616000002E-4</v>
      </c>
      <c r="AL18" s="324">
        <f t="shared" si="91"/>
        <v>5.2933179139199996E-2</v>
      </c>
      <c r="AM18" s="556">
        <f t="shared" si="91"/>
        <v>1.7292100746091102E-3</v>
      </c>
      <c r="AN18" s="324">
        <f t="shared" si="91"/>
        <v>1.19918E-2</v>
      </c>
      <c r="AO18" s="324">
        <f t="shared" si="91"/>
        <v>1.4390160000000001</v>
      </c>
      <c r="AP18" s="324">
        <f t="shared" si="91"/>
        <v>2.6673765791918876E-2</v>
      </c>
      <c r="AQ18" s="324">
        <f t="shared" si="91"/>
        <v>2.1259277694E-2</v>
      </c>
      <c r="AR18" s="324">
        <f t="shared" si="91"/>
        <v>2.5490159999999999</v>
      </c>
      <c r="AS18" s="324">
        <f t="shared" si="91"/>
        <v>8.1483465901131091E-2</v>
      </c>
      <c r="AT18" s="324">
        <f t="shared" si="91"/>
        <v>4.781175E-2</v>
      </c>
      <c r="AU18" s="324">
        <f t="shared" si="91"/>
        <v>5.7374099999999997</v>
      </c>
      <c r="AV18" s="324">
        <f t="shared" si="91"/>
        <v>0.18993903956518574</v>
      </c>
      <c r="AW18" s="324">
        <f t="shared" si="91"/>
        <v>3.0328652184783998E-2</v>
      </c>
      <c r="AX18" s="324">
        <f t="shared" si="91"/>
        <v>3.63943826217408</v>
      </c>
      <c r="AY18" s="324">
        <f t="shared" si="91"/>
        <v>0.12583123085365347</v>
      </c>
      <c r="AZ18" s="324">
        <f t="shared" si="91"/>
        <v>3.6398999999999997E-3</v>
      </c>
      <c r="BA18" s="324">
        <f t="shared" si="91"/>
        <v>0.43678799999999995</v>
      </c>
      <c r="BB18" s="324">
        <f t="shared" si="91"/>
        <v>1.5176204432492398E-2</v>
      </c>
      <c r="BC18" s="324">
        <f t="shared" si="91"/>
        <v>1.6542883806392399E-2</v>
      </c>
      <c r="BD18" s="324">
        <f t="shared" si="91"/>
        <v>1.9851460567670878</v>
      </c>
      <c r="BE18" s="324">
        <f t="shared" si="91"/>
        <v>6.8184016892424315E-2</v>
      </c>
      <c r="BF18" s="324">
        <f t="shared" si="91"/>
        <v>7.6552400000000007E-3</v>
      </c>
      <c r="BG18" s="324">
        <f t="shared" si="91"/>
        <v>0.36938880000000007</v>
      </c>
      <c r="BH18" s="324">
        <f t="shared" si="91"/>
        <v>1.2827526380190723E-2</v>
      </c>
      <c r="BI18" s="324">
        <f t="shared" si="91"/>
        <v>8.9485121847839993E-3</v>
      </c>
      <c r="BJ18" s="324">
        <f t="shared" si="91"/>
        <v>1.07382146217408</v>
      </c>
      <c r="BK18" s="324">
        <f t="shared" si="91"/>
        <v>3.7395832420212341E-2</v>
      </c>
      <c r="BL18" s="324">
        <f t="shared" si="91"/>
        <v>6.4154811520160004E-2</v>
      </c>
      <c r="BM18" s="324">
        <f t="shared" si="91"/>
        <v>7.6964800591392004</v>
      </c>
      <c r="BN18" s="324">
        <f t="shared" ref="BN18:CS18" si="92">BN77+BN207+BN330+BN450+BN567+BN684+BN799+BN912+BN1027+BN1141+BN1255+BN1369+BN1483+BN1597</f>
        <v>0.4023397929031427</v>
      </c>
      <c r="BO18" s="567">
        <f t="shared" si="92"/>
        <v>5.3598261599999999E-6</v>
      </c>
      <c r="BP18" s="324">
        <f t="shared" si="92"/>
        <v>6.4317913919999996E-4</v>
      </c>
      <c r="BQ18" s="556">
        <f t="shared" si="92"/>
        <v>2.3618502007613206E-5</v>
      </c>
      <c r="BR18" s="324">
        <f t="shared" si="92"/>
        <v>0</v>
      </c>
      <c r="BS18" s="324">
        <f t="shared" si="92"/>
        <v>0</v>
      </c>
      <c r="BT18" s="324">
        <f t="shared" si="92"/>
        <v>0</v>
      </c>
      <c r="BU18" s="324">
        <f t="shared" si="92"/>
        <v>9.271251694000001E-3</v>
      </c>
      <c r="BV18" s="324">
        <f t="shared" si="92"/>
        <v>1.11045288</v>
      </c>
      <c r="BW18" s="324">
        <f t="shared" si="92"/>
        <v>5.6619910807646598E-2</v>
      </c>
      <c r="BX18" s="324">
        <f t="shared" si="92"/>
        <v>5.4878200000000009E-2</v>
      </c>
      <c r="BY18" s="324">
        <f t="shared" si="92"/>
        <v>6.5853839999999995</v>
      </c>
      <c r="BZ18" s="324">
        <f t="shared" si="92"/>
        <v>0.34569626359348848</v>
      </c>
      <c r="CA18" s="324">
        <f t="shared" si="92"/>
        <v>0</v>
      </c>
      <c r="CB18" s="324">
        <f t="shared" si="92"/>
        <v>0</v>
      </c>
      <c r="CC18" s="324">
        <f t="shared" si="92"/>
        <v>0</v>
      </c>
      <c r="CD18" s="324">
        <f t="shared" si="92"/>
        <v>0</v>
      </c>
      <c r="CE18" s="324">
        <f t="shared" si="92"/>
        <v>0</v>
      </c>
      <c r="CF18" s="324">
        <f t="shared" si="92"/>
        <v>0</v>
      </c>
      <c r="CG18" s="324">
        <f t="shared" si="92"/>
        <v>0</v>
      </c>
      <c r="CH18" s="324">
        <f t="shared" si="92"/>
        <v>0</v>
      </c>
      <c r="CI18" s="324">
        <f t="shared" si="92"/>
        <v>0</v>
      </c>
      <c r="CJ18" s="324">
        <f t="shared" si="92"/>
        <v>0</v>
      </c>
      <c r="CK18" s="324">
        <f t="shared" si="92"/>
        <v>0</v>
      </c>
      <c r="CL18" s="324">
        <f t="shared" si="92"/>
        <v>0</v>
      </c>
      <c r="CM18" s="324">
        <f t="shared" si="92"/>
        <v>0</v>
      </c>
      <c r="CN18" s="324">
        <f t="shared" si="92"/>
        <v>0</v>
      </c>
      <c r="CO18" s="324">
        <f t="shared" si="92"/>
        <v>0</v>
      </c>
      <c r="CP18" s="2238">
        <f t="shared" si="92"/>
        <v>6.4131974000000008E-2</v>
      </c>
      <c r="CQ18" s="2238">
        <f t="shared" si="92"/>
        <v>7.6958368800000008</v>
      </c>
      <c r="CR18" s="2238">
        <f t="shared" si="92"/>
        <v>0</v>
      </c>
      <c r="CS18" s="694">
        <f t="shared" si="92"/>
        <v>5.5187100000000003E-2</v>
      </c>
      <c r="CT18" s="694">
        <f t="shared" ref="CT18:DA18" si="93">CT77+CT207+CT330+CT450+CT567+CT684+CT799+CT912+CT1027+CT1141+CT1255+CT1369+CT1483+CT1597</f>
        <v>6.622452</v>
      </c>
      <c r="CU18" s="694">
        <f t="shared" si="93"/>
        <v>0.30917052094447928</v>
      </c>
      <c r="CV18" s="694">
        <f t="shared" si="93"/>
        <v>1.53052E-2</v>
      </c>
      <c r="CW18" s="694">
        <f t="shared" si="93"/>
        <v>1.836624</v>
      </c>
      <c r="CX18" s="694">
        <f t="shared" si="93"/>
        <v>8.9118528085308249E-2</v>
      </c>
      <c r="CY18" s="694">
        <f t="shared" si="93"/>
        <v>6.7706500000000005E-3</v>
      </c>
      <c r="CZ18" s="694">
        <f t="shared" si="93"/>
        <v>0.81247800000000003</v>
      </c>
      <c r="DA18" s="694">
        <f t="shared" si="93"/>
        <v>4.0983312372054159E-2</v>
      </c>
      <c r="DB18" s="296"/>
      <c r="DC18" s="296"/>
      <c r="DD18" s="296"/>
      <c r="DE18" s="555">
        <f>DK18+DP18+EA18+EB18+EC18</f>
        <v>4.047227340000001</v>
      </c>
      <c r="DF18" s="554">
        <f t="shared" ref="DF18:DM18" si="94">DF77+DF207+DF330+DF450+DF567+DF684+DF799+DF912+DF1027+DF1141+DF1255+DF1369+DF1483+DF1597</f>
        <v>1.0244500000000001</v>
      </c>
      <c r="DG18" s="324">
        <f t="shared" si="94"/>
        <v>1.72E-2</v>
      </c>
      <c r="DH18" s="324">
        <f t="shared" si="94"/>
        <v>5.2250000000000005E-2</v>
      </c>
      <c r="DI18" s="324">
        <f t="shared" si="94"/>
        <v>8.8250000000000009E-2</v>
      </c>
      <c r="DJ18" s="324">
        <f t="shared" si="94"/>
        <v>0.86675000000000013</v>
      </c>
      <c r="DK18" s="554">
        <f t="shared" si="94"/>
        <v>1.0619913400000001</v>
      </c>
      <c r="DL18" s="324">
        <f t="shared" si="94"/>
        <v>0.28669700000000004</v>
      </c>
      <c r="DM18" s="324">
        <f t="shared" si="94"/>
        <v>0.50780629999999993</v>
      </c>
      <c r="DN18" s="324">
        <f>DN77+DN207+DN330+DN451+DN568+DN685+DN800+DN913+DN1028+DN1142+DN1256+DN1370+DN1484+DN1598</f>
        <v>2.1927350000000002E-2</v>
      </c>
      <c r="DO18" s="324">
        <f t="shared" ref="DO18:DW18" si="95">DO77+DO207+DO330+DO450+DO567+DO684+DO799+DO912+DO1027+DO1141+DO1255+DO1369+DO1483+DO1597</f>
        <v>0.25252804000000001</v>
      </c>
      <c r="DP18" s="554">
        <f t="shared" si="95"/>
        <v>1.8065840000000004</v>
      </c>
      <c r="DQ18" s="324">
        <f t="shared" si="95"/>
        <v>0</v>
      </c>
      <c r="DR18" s="324">
        <f t="shared" si="95"/>
        <v>0</v>
      </c>
      <c r="DS18" s="324">
        <f t="shared" si="95"/>
        <v>8.0704000000000012E-2</v>
      </c>
      <c r="DT18" s="324">
        <f t="shared" si="95"/>
        <v>1.7258800000000003</v>
      </c>
      <c r="DU18" s="554">
        <f t="shared" si="95"/>
        <v>0</v>
      </c>
      <c r="DV18" s="324">
        <f t="shared" si="95"/>
        <v>0</v>
      </c>
      <c r="DW18" s="324">
        <f t="shared" si="95"/>
        <v>0</v>
      </c>
      <c r="DX18" s="324">
        <f>DX77+DX207+DX330+DX451+DX568+DX685+DX800+DX913+DX1028+DX1142+DX1256+DX1370+DX1484+DX1598</f>
        <v>0</v>
      </c>
      <c r="DY18" s="324">
        <f>DY77+DY207+DY330+DY450+DY567+DY684+DY799+DY912+DY1027+DY1141+DY1255+DY1369+DY1483+DY1597</f>
        <v>0</v>
      </c>
      <c r="DZ18" s="2321">
        <f>DZ77+DZ207+DZ330+DZ450+DZ567+DZ684+DZ799+DZ912+DZ1027+DZ1141+DZ1255+DZ1369+DZ1483+DZ1597</f>
        <v>1.8065840000000004</v>
      </c>
      <c r="EA18" s="793">
        <f>EA77+EA207+EA330+EA450+EA567+EA684+EA799+EA912+EA1027+EA1141+EA1255+EA1369+EA1483+EA1597</f>
        <v>0.7446600000000001</v>
      </c>
      <c r="EB18" s="793">
        <f>EB77+EB207+EB330+EB450+EB567+EB684+EB799+EB912+EB1027+EB1141+EB1255+EB1369+EB1483+EB1597</f>
        <v>0.33516000000000007</v>
      </c>
      <c r="EC18" s="793">
        <f>EC77+EC207+EC330+EC450+EC567+EC684+EC799+EC912+EC1027+EC1141+EC1255+EC1369+EC1483+EC1597</f>
        <v>9.8831999999999989E-2</v>
      </c>
      <c r="ED18" s="296"/>
      <c r="EE18" s="296"/>
      <c r="EF18" s="296"/>
      <c r="EG18" s="296"/>
      <c r="EH18" s="292"/>
      <c r="EI18" s="418"/>
      <c r="EJ18" s="418"/>
      <c r="EK18" s="418"/>
      <c r="EL18" s="2548"/>
      <c r="EM18" s="2550">
        <v>2024</v>
      </c>
      <c r="EN18" s="2550">
        <v>2025</v>
      </c>
      <c r="EO18" s="2550">
        <v>2026</v>
      </c>
      <c r="EP18" s="2550">
        <v>2027</v>
      </c>
      <c r="EQ18" s="416"/>
      <c r="ER18" s="2550">
        <v>2023</v>
      </c>
      <c r="ES18" s="2550"/>
      <c r="ET18" s="2550"/>
      <c r="EU18" s="2550"/>
      <c r="EW18" s="2550">
        <v>2023</v>
      </c>
      <c r="EX18" s="2550"/>
      <c r="EY18" s="2550"/>
      <c r="EZ18" s="2550"/>
    </row>
    <row r="19" spans="1:156" ht="47.25">
      <c r="A19" s="58" t="s">
        <v>198</v>
      </c>
      <c r="B19" s="73"/>
      <c r="C19" s="577">
        <v>2</v>
      </c>
      <c r="D19" s="75" t="s">
        <v>141</v>
      </c>
      <c r="E19" s="73"/>
      <c r="F19" s="73"/>
      <c r="G19" s="73"/>
      <c r="H19" s="73"/>
      <c r="I19" s="73"/>
      <c r="J19" s="73"/>
      <c r="K19" s="73"/>
      <c r="L19" s="73"/>
      <c r="M19" s="2199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521"/>
      <c r="AG19" s="555"/>
      <c r="AH19" s="521"/>
      <c r="AI19" s="555">
        <f>AI20+AI27</f>
        <v>33.4028852</v>
      </c>
      <c r="AJ19" s="555">
        <f>AJ20+AJ27</f>
        <v>0.80313030717896927</v>
      </c>
      <c r="AK19" s="771"/>
      <c r="AL19" s="555">
        <f>AL20+AL27</f>
        <v>5.2866092380000005</v>
      </c>
      <c r="AM19" s="555">
        <f>AM20+AM27</f>
        <v>0.1356153239225778</v>
      </c>
      <c r="AN19" s="521"/>
      <c r="AO19" s="555">
        <f>AO20+AO27</f>
        <v>5.817848742999999</v>
      </c>
      <c r="AP19" s="555">
        <f>AP20+AP27</f>
        <v>0.16025160540659783</v>
      </c>
      <c r="AQ19" s="555"/>
      <c r="AR19" s="555">
        <f>AR20+AR27</f>
        <v>11.898141645999999</v>
      </c>
      <c r="AS19" s="555">
        <f>AS20+AS27</f>
        <v>0.21859174125482123</v>
      </c>
      <c r="AT19" s="555"/>
      <c r="AU19" s="555">
        <f>AU20+AU27</f>
        <v>10.400285573</v>
      </c>
      <c r="AV19" s="555">
        <f>AV20+AV27</f>
        <v>0.28867163659497241</v>
      </c>
      <c r="AW19" s="521"/>
      <c r="AX19" s="555">
        <f>AX20+AX27</f>
        <v>22.808902400199997</v>
      </c>
      <c r="AY19" s="555">
        <f>AY20+AY27</f>
        <v>0.69468003085147179</v>
      </c>
      <c r="AZ19" s="521"/>
      <c r="BA19" s="555">
        <f>BA20+BA27</f>
        <v>4.5331838600000003</v>
      </c>
      <c r="BB19" s="555">
        <f>BB20+BB27</f>
        <v>0.14725887993488002</v>
      </c>
      <c r="BC19" s="521"/>
      <c r="BD19" s="555">
        <f>BD20+BD27</f>
        <v>3.1955843952</v>
      </c>
      <c r="BE19" s="555">
        <f>BE20+BE27</f>
        <v>0.10951604234399999</v>
      </c>
      <c r="BF19" s="555"/>
      <c r="BG19" s="555">
        <f>BG20+BG27</f>
        <v>8.8350352399999998</v>
      </c>
      <c r="BH19" s="555">
        <f>BH20+BH27</f>
        <v>0.14694259459839998</v>
      </c>
      <c r="BI19" s="555"/>
      <c r="BJ19" s="555">
        <f>BJ20+BJ27</f>
        <v>6.2450989050000008</v>
      </c>
      <c r="BK19" s="555">
        <f>BK20+BK27</f>
        <v>0.20854848579480173</v>
      </c>
      <c r="BL19" s="521"/>
      <c r="BM19" s="555">
        <f>BM20+BM27</f>
        <v>32.098022131999997</v>
      </c>
      <c r="BN19" s="555">
        <f>BN20+BN27</f>
        <v>0.79022336734085563</v>
      </c>
      <c r="BO19" s="771"/>
      <c r="BP19" s="555">
        <f>BP20+BP27</f>
        <v>3.2741832200000003</v>
      </c>
      <c r="BQ19" s="555">
        <f>BQ20+BQ27</f>
        <v>9.3794905488019831E-2</v>
      </c>
      <c r="BR19" s="521"/>
      <c r="BS19" s="555">
        <f>BS20+BS27</f>
        <v>5.6851305730000004</v>
      </c>
      <c r="BT19" s="555">
        <f>BT20+BT27</f>
        <v>0.1310990934052777</v>
      </c>
      <c r="BU19" s="555"/>
      <c r="BV19" s="555">
        <f>BV20+BV27</f>
        <v>13.709091017999999</v>
      </c>
      <c r="BW19" s="555">
        <f>BW20+BW27</f>
        <v>0.27188654724770467</v>
      </c>
      <c r="BX19" s="555"/>
      <c r="BY19" s="555">
        <f>BY20+BY27</f>
        <v>9.4296173210000003</v>
      </c>
      <c r="BZ19" s="555">
        <f>BZ20+BZ27</f>
        <v>0.29344282119985343</v>
      </c>
      <c r="CA19" s="521"/>
      <c r="CB19" s="555">
        <f>CB20+CB27</f>
        <v>11.90399906</v>
      </c>
      <c r="CC19" s="555">
        <f>CC20+CC27</f>
        <v>0.14827260318559998</v>
      </c>
      <c r="CD19" s="521"/>
      <c r="CE19" s="555">
        <f>CE20+CE27</f>
        <v>4.5026750599999996</v>
      </c>
      <c r="CF19" s="555">
        <f>CF20+CF27</f>
        <v>0.14827260318559998</v>
      </c>
      <c r="CG19" s="521"/>
      <c r="CH19" s="555">
        <f>CH20+CH27</f>
        <v>2.4167080000000003</v>
      </c>
      <c r="CI19" s="555">
        <f>CI20+CI27</f>
        <v>0</v>
      </c>
      <c r="CJ19" s="555"/>
      <c r="CK19" s="555">
        <f>CK20+CK27</f>
        <v>2.4023080000000001</v>
      </c>
      <c r="CL19" s="555">
        <f>CL20+CL27</f>
        <v>0</v>
      </c>
      <c r="CM19" s="555"/>
      <c r="CN19" s="555">
        <f>CN20+CN27</f>
        <v>2.5823080000000003</v>
      </c>
      <c r="CO19" s="555">
        <f>CO20+CO27</f>
        <v>0</v>
      </c>
      <c r="CP19" s="2256"/>
      <c r="CQ19" s="2256">
        <f>CQ20+CQ27</f>
        <v>23.717782131999996</v>
      </c>
      <c r="CR19" s="2256">
        <f>CR20+CR27</f>
        <v>0.13404897462306081</v>
      </c>
      <c r="CS19" s="770"/>
      <c r="CT19" s="770">
        <f>CT20+CT27</f>
        <v>19.091138875999999</v>
      </c>
      <c r="CU19" s="770">
        <f>CU20+CU27</f>
        <v>0.46556045979319505</v>
      </c>
      <c r="CV19" s="297"/>
      <c r="CW19" s="770">
        <f>CW20+CW27</f>
        <v>24.433499676</v>
      </c>
      <c r="CX19" s="770">
        <f>CX20+CX27</f>
        <v>0.63220862296682034</v>
      </c>
      <c r="CY19" s="770"/>
      <c r="CZ19" s="770">
        <f>CZ20+CZ27</f>
        <v>22.076748475999999</v>
      </c>
      <c r="DA19" s="770">
        <f>DA20+DA27</f>
        <v>0.56778766101333933</v>
      </c>
      <c r="DB19" s="296"/>
      <c r="DC19" s="296"/>
      <c r="DD19" s="296"/>
      <c r="DE19" s="555">
        <f>DK19+DP19+EA19+EB19+EC19</f>
        <v>21.155719213000001</v>
      </c>
      <c r="DF19" s="555">
        <f t="shared" ref="DF19:DO19" si="96">DF20+DF27</f>
        <v>16.172713342999998</v>
      </c>
      <c r="DG19" s="555">
        <f t="shared" si="96"/>
        <v>0.41071999999999997</v>
      </c>
      <c r="DH19" s="555">
        <f t="shared" si="96"/>
        <v>0.53493999999999997</v>
      </c>
      <c r="DI19" s="555">
        <f t="shared" si="96"/>
        <v>2.40801</v>
      </c>
      <c r="DJ19" s="555">
        <f t="shared" si="96"/>
        <v>12.819043343000001</v>
      </c>
      <c r="DK19" s="555">
        <f t="shared" si="96"/>
        <v>8.1916151500000005</v>
      </c>
      <c r="DL19" s="555">
        <f t="shared" si="96"/>
        <v>0.869896</v>
      </c>
      <c r="DM19" s="555">
        <f t="shared" si="96"/>
        <v>0.11349479999999999</v>
      </c>
      <c r="DN19" s="555">
        <f t="shared" si="96"/>
        <v>0.11116735</v>
      </c>
      <c r="DO19" s="555">
        <f t="shared" si="96"/>
        <v>7.0836569999999996</v>
      </c>
      <c r="DP19" s="555">
        <f t="shared" ref="DP19:DY19" si="97">DP20+DP27</f>
        <v>5.5148156159999999</v>
      </c>
      <c r="DQ19" s="555">
        <f t="shared" si="97"/>
        <v>5.7200000000000003E-3</v>
      </c>
      <c r="DR19" s="555">
        <f t="shared" si="97"/>
        <v>0.45812000000000003</v>
      </c>
      <c r="DS19" s="555">
        <f t="shared" si="97"/>
        <v>2.1212840000000006</v>
      </c>
      <c r="DT19" s="555">
        <f t="shared" si="97"/>
        <v>2.9296916159999995</v>
      </c>
      <c r="DU19" s="555">
        <f t="shared" si="97"/>
        <v>3.2105000000000002E-2</v>
      </c>
      <c r="DV19" s="555">
        <f t="shared" si="97"/>
        <v>4.5050000000000003E-3</v>
      </c>
      <c r="DW19" s="555">
        <f t="shared" si="97"/>
        <v>0</v>
      </c>
      <c r="DX19" s="555">
        <f>DX20+DX27</f>
        <v>0</v>
      </c>
      <c r="DY19" s="555">
        <f t="shared" si="97"/>
        <v>3.6000000000000003E-3</v>
      </c>
      <c r="DZ19" s="2256">
        <f t="shared" ref="DZ19:EB19" si="98">DZ20+DZ27</f>
        <v>5.5155948467692308</v>
      </c>
      <c r="EA19" s="770">
        <f t="shared" si="98"/>
        <v>3.8425016159999998</v>
      </c>
      <c r="EB19" s="770">
        <f t="shared" si="98"/>
        <v>1.9313968160000001</v>
      </c>
      <c r="EC19" s="770">
        <f t="shared" ref="EC19" si="99">EC20+EC27</f>
        <v>1.6753900150000001</v>
      </c>
      <c r="ED19" s="298"/>
      <c r="EE19" s="298"/>
      <c r="EF19" s="298"/>
      <c r="EG19" s="298"/>
      <c r="EH19" s="298"/>
      <c r="EI19" s="416"/>
      <c r="EJ19" s="416"/>
      <c r="EK19" s="416"/>
      <c r="EL19" s="2548"/>
      <c r="EM19" s="2550"/>
      <c r="EN19" s="2550"/>
      <c r="EO19" s="2550"/>
      <c r="EP19" s="2550"/>
      <c r="EQ19" s="416"/>
      <c r="ER19" s="415" t="s">
        <v>148</v>
      </c>
      <c r="ES19" s="415" t="s">
        <v>149</v>
      </c>
      <c r="ET19" s="415" t="s">
        <v>150</v>
      </c>
      <c r="EU19" s="415" t="s">
        <v>151</v>
      </c>
      <c r="EW19" s="415" t="s">
        <v>148</v>
      </c>
      <c r="EX19" s="415" t="s">
        <v>149</v>
      </c>
      <c r="EY19" s="415" t="s">
        <v>150</v>
      </c>
      <c r="EZ19" s="415" t="s">
        <v>151</v>
      </c>
    </row>
    <row r="20" spans="1:156" ht="15" customHeight="1">
      <c r="A20" s="58" t="s">
        <v>198</v>
      </c>
      <c r="B20" s="62"/>
      <c r="C20" s="79" t="s">
        <v>12</v>
      </c>
      <c r="D20" s="64" t="s">
        <v>47</v>
      </c>
      <c r="E20" s="62"/>
      <c r="F20" s="62"/>
      <c r="G20" s="62"/>
      <c r="H20" s="62"/>
      <c r="I20" s="62"/>
      <c r="J20" s="62"/>
      <c r="K20" s="62"/>
      <c r="L20" s="62"/>
      <c r="M20" s="2199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510"/>
      <c r="AG20" s="555"/>
      <c r="AH20" s="520"/>
      <c r="AI20" s="324">
        <f>SUM(AI21:AI26)</f>
        <v>11.013432440000001</v>
      </c>
      <c r="AJ20" s="324">
        <f>SUM(AJ21:AJ26)</f>
        <v>0.32884710400834466</v>
      </c>
      <c r="AK20" s="519"/>
      <c r="AL20" s="324">
        <f>SUM(AL21:AL26)</f>
        <v>3.10318322</v>
      </c>
      <c r="AM20" s="324">
        <f>SUM(AM21:AM26)</f>
        <v>8.834755798801984E-2</v>
      </c>
      <c r="AN20" s="520"/>
      <c r="AO20" s="324">
        <f>SUM(AO21:AO26)</f>
        <v>2.5870705549999999</v>
      </c>
      <c r="AP20" s="324">
        <f>SUM(AP21:AP26)</f>
        <v>7.9298967824979721E-2</v>
      </c>
      <c r="AQ20" s="520"/>
      <c r="AR20" s="324">
        <f>SUM(AR21:AR26)</f>
        <v>2.4380329999999999</v>
      </c>
      <c r="AS20" s="520">
        <f>SUM(AS21:AS26)</f>
        <v>7.7038737723751693E-2</v>
      </c>
      <c r="AT20" s="520"/>
      <c r="AU20" s="324">
        <f>SUM(AU21:AU26)</f>
        <v>2.885145665</v>
      </c>
      <c r="AV20" s="324">
        <f>SUM(AV21:AV26)</f>
        <v>8.4161840471593405E-2</v>
      </c>
      <c r="AW20" s="520"/>
      <c r="AX20" s="324">
        <f>SUM(AX21:AX26)</f>
        <v>11.013432440000001</v>
      </c>
      <c r="AY20" s="324">
        <f>SUM(AY21:AY26)</f>
        <v>0.36735733369784179</v>
      </c>
      <c r="AZ20" s="324"/>
      <c r="BA20" s="324">
        <f>SUM(BA21:BA26)</f>
        <v>3.10318322</v>
      </c>
      <c r="BB20" s="324">
        <f>SUM(BB21:BB26)</f>
        <v>9.7130922500000008E-2</v>
      </c>
      <c r="BC20" s="520"/>
      <c r="BD20" s="324">
        <f>SUM(BD21:BD26)</f>
        <v>2.5870705549999999</v>
      </c>
      <c r="BE20" s="324">
        <f>SUM(BE21:BE26)</f>
        <v>8.6513368449999989E-2</v>
      </c>
      <c r="BF20" s="293"/>
      <c r="BG20" s="293">
        <f>SUM(BG21:BG26)</f>
        <v>2.4380329999999999</v>
      </c>
      <c r="BH20" s="293">
        <f>SUM(BH21:BH26)</f>
        <v>8.4020349999999994E-2</v>
      </c>
      <c r="BI20" s="293"/>
      <c r="BJ20" s="293">
        <f>SUM(BJ21:BJ26)</f>
        <v>2.885145665</v>
      </c>
      <c r="BK20" s="293">
        <f>SUM(BK21:BK26)</f>
        <v>9.9692692747841719E-2</v>
      </c>
      <c r="BL20" s="520"/>
      <c r="BM20" s="324">
        <f>SUM(BM21:BM26)</f>
        <v>10.94443244</v>
      </c>
      <c r="BN20" s="324">
        <f>SUM(BN21:BN26)</f>
        <v>0.32664905150834467</v>
      </c>
      <c r="BO20" s="519"/>
      <c r="BP20" s="324">
        <f>SUM(BP21:BP26)</f>
        <v>3.0341832200000001</v>
      </c>
      <c r="BQ20" s="324">
        <f>SUM(BQ21:BQ26)</f>
        <v>8.6149505488019834E-2</v>
      </c>
      <c r="BR20" s="520"/>
      <c r="BS20" s="324">
        <f>SUM(BS21:BS26)</f>
        <v>2.5870705549999999</v>
      </c>
      <c r="BT20" s="324">
        <f>SUM(BT21:BT26)</f>
        <v>7.9298967824979721E-2</v>
      </c>
      <c r="BU20" s="520"/>
      <c r="BV20" s="324">
        <f>SUM(BV21:BV26)</f>
        <v>2.4380329999999999</v>
      </c>
      <c r="BW20" s="520">
        <f>SUM(BW21:BW26)</f>
        <v>7.7038737723751693E-2</v>
      </c>
      <c r="BX20" s="520"/>
      <c r="BY20" s="324">
        <f>SUM(BY21:BY26)</f>
        <v>2.885145665</v>
      </c>
      <c r="BZ20" s="324">
        <f>SUM(BZ21:BZ26)</f>
        <v>8.4161840471593405E-2</v>
      </c>
      <c r="CA20" s="520"/>
      <c r="CB20" s="324">
        <f>SUM(CB21:CB26)</f>
        <v>10.24110722</v>
      </c>
      <c r="CC20" s="324">
        <f>SUM(CC21:CC26)</f>
        <v>9.5703042799999999E-2</v>
      </c>
      <c r="CD20" s="324"/>
      <c r="CE20" s="324">
        <f>SUM(CE21:CE26)</f>
        <v>3.0341832200000001</v>
      </c>
      <c r="CF20" s="324">
        <f>SUM(CF21:CF26)</f>
        <v>9.5703042799999999E-2</v>
      </c>
      <c r="CG20" s="520"/>
      <c r="CH20" s="324">
        <f>SUM(CH21:CH26)</f>
        <v>2.4023080000000001</v>
      </c>
      <c r="CI20" s="324">
        <f>SUM(CI21:CI26)</f>
        <v>0</v>
      </c>
      <c r="CJ20" s="293"/>
      <c r="CK20" s="293">
        <f>SUM(CK21:CK26)</f>
        <v>2.4023080000000001</v>
      </c>
      <c r="CL20" s="293">
        <f>SUM(CL21:CL26)</f>
        <v>0</v>
      </c>
      <c r="CM20" s="293"/>
      <c r="CN20" s="293">
        <f>SUM(CN21:CN26)</f>
        <v>2.4023080000000001</v>
      </c>
      <c r="CO20" s="293">
        <f>SUM(CO21:CO26)</f>
        <v>0</v>
      </c>
      <c r="CP20" s="2257"/>
      <c r="CQ20" s="2238">
        <f>SUM(CQ21:CQ26)</f>
        <v>3.9290724399999997</v>
      </c>
      <c r="CR20" s="2238">
        <f>SUM(CR21:CR26)</f>
        <v>2.2145005935125313E-2</v>
      </c>
      <c r="CS20" s="519"/>
      <c r="CT20" s="324">
        <f>SUM(CT21:CT26)</f>
        <v>3.9290724399999997</v>
      </c>
      <c r="CU20" s="324">
        <f>SUM(CU21:CU26)</f>
        <v>0.10729969166402691</v>
      </c>
      <c r="CV20" s="293"/>
      <c r="CW20" s="324">
        <f>SUM(CW21:CW26)</f>
        <v>3.91753244</v>
      </c>
      <c r="CX20" s="324">
        <f>SUM(CX21:CX26)</f>
        <v>0.10986629902711412</v>
      </c>
      <c r="CY20" s="293"/>
      <c r="CZ20" s="324">
        <f>SUM(CZ21:CZ26)</f>
        <v>3.9290724399999997</v>
      </c>
      <c r="DA20" s="324">
        <f>SUM(DA21:DA26)</f>
        <v>0.11435211881918471</v>
      </c>
      <c r="DB20" s="296"/>
      <c r="DC20" s="296"/>
      <c r="DD20" s="296"/>
      <c r="DE20" s="517">
        <f t="shared" ref="DE20:EB20" si="100">SUM(DE21:DE26)</f>
        <v>0</v>
      </c>
      <c r="DF20" s="518">
        <f t="shared" ref="DF20:DO20" si="101">SUM(DF21:DF26)</f>
        <v>0</v>
      </c>
      <c r="DG20" s="519">
        <f t="shared" si="101"/>
        <v>0</v>
      </c>
      <c r="DH20" s="519">
        <f t="shared" si="101"/>
        <v>0</v>
      </c>
      <c r="DI20" s="519">
        <f t="shared" si="101"/>
        <v>0</v>
      </c>
      <c r="DJ20" s="519">
        <f t="shared" si="101"/>
        <v>0</v>
      </c>
      <c r="DK20" s="518">
        <f t="shared" si="101"/>
        <v>0</v>
      </c>
      <c r="DL20" s="519">
        <f t="shared" si="101"/>
        <v>0</v>
      </c>
      <c r="DM20" s="324">
        <f t="shared" si="101"/>
        <v>0</v>
      </c>
      <c r="DN20" s="519">
        <f t="shared" si="101"/>
        <v>0</v>
      </c>
      <c r="DO20" s="519">
        <f t="shared" si="101"/>
        <v>0</v>
      </c>
      <c r="DP20" s="518">
        <f t="shared" ref="DP20:DY20" si="102">SUM(DP21:DP26)</f>
        <v>0</v>
      </c>
      <c r="DQ20" s="519">
        <f t="shared" si="102"/>
        <v>0</v>
      </c>
      <c r="DR20" s="519">
        <f t="shared" si="102"/>
        <v>0</v>
      </c>
      <c r="DS20" s="519">
        <f t="shared" si="102"/>
        <v>0</v>
      </c>
      <c r="DT20" s="519">
        <f t="shared" si="102"/>
        <v>0</v>
      </c>
      <c r="DU20" s="518">
        <f t="shared" si="102"/>
        <v>0</v>
      </c>
      <c r="DV20" s="519">
        <f t="shared" si="102"/>
        <v>0</v>
      </c>
      <c r="DW20" s="324">
        <f t="shared" si="102"/>
        <v>0</v>
      </c>
      <c r="DX20" s="519">
        <f t="shared" si="102"/>
        <v>0</v>
      </c>
      <c r="DY20" s="519">
        <f t="shared" si="102"/>
        <v>0</v>
      </c>
      <c r="DZ20" s="2257">
        <f t="shared" si="100"/>
        <v>0</v>
      </c>
      <c r="EA20" s="519">
        <f t="shared" si="100"/>
        <v>0</v>
      </c>
      <c r="EB20" s="293">
        <f t="shared" si="100"/>
        <v>0</v>
      </c>
      <c r="EC20" s="294">
        <f t="shared" ref="EC20" si="103">SUM(EC21:EC26)</f>
        <v>0</v>
      </c>
      <c r="ED20" s="292"/>
      <c r="EE20" s="292"/>
      <c r="EF20" s="292"/>
      <c r="EG20" s="292"/>
      <c r="EH20" s="292"/>
      <c r="EI20" s="171"/>
      <c r="EJ20" s="171"/>
      <c r="EK20" s="171"/>
      <c r="EL20" s="419"/>
      <c r="EM20" s="181">
        <v>2.2241906392317001E-3</v>
      </c>
      <c r="EN20" s="124">
        <v>2.3131582648009698E-3</v>
      </c>
      <c r="EO20" s="124">
        <v>2.40568459539301E-3</v>
      </c>
      <c r="EP20" s="124">
        <v>2.5019119792087301E-3</v>
      </c>
      <c r="EQ20" s="9"/>
      <c r="ER20" s="181">
        <v>2.1889912451987501E-3</v>
      </c>
      <c r="ES20" s="181">
        <v>2.1889912451987501E-3</v>
      </c>
      <c r="ET20" s="181">
        <v>2.2765508950066998E-3</v>
      </c>
      <c r="EU20" s="181">
        <v>2.2765508950066998E-3</v>
      </c>
      <c r="EW20" s="412">
        <v>2.346E-3</v>
      </c>
      <c r="EX20" s="412"/>
      <c r="EY20" s="412"/>
      <c r="EZ20" s="412"/>
    </row>
    <row r="21" spans="1:156" ht="15" customHeight="1">
      <c r="A21" s="58" t="s">
        <v>198</v>
      </c>
      <c r="B21" s="68"/>
      <c r="C21" s="557" t="s">
        <v>63</v>
      </c>
      <c r="D21" s="78" t="s">
        <v>51</v>
      </c>
      <c r="E21" s="68"/>
      <c r="F21" s="68"/>
      <c r="G21" s="68"/>
      <c r="H21" s="68"/>
      <c r="I21" s="68"/>
      <c r="J21" s="68"/>
      <c r="K21" s="68"/>
      <c r="L21" s="68"/>
      <c r="M21" s="2199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560" t="s">
        <v>311</v>
      </c>
      <c r="AG21" s="555">
        <f t="shared" ref="AG21:AG23" si="104">AW21+BL21+CS21+CV21+CY21</f>
        <v>0.22057499999999999</v>
      </c>
      <c r="AH21" s="324">
        <f t="shared" ref="AH21:BM21" si="105">AH85+AH213+AH337+AH457+AH574+AH691+AH806+AH919+AH1034+AH1148+AH1262+AH1376+AH1490+AH1604</f>
        <v>8.0575000000000008E-2</v>
      </c>
      <c r="AI21" s="324">
        <f t="shared" si="105"/>
        <v>9.6690000000000005</v>
      </c>
      <c r="AJ21" s="324">
        <f t="shared" si="105"/>
        <v>0.30801405250000002</v>
      </c>
      <c r="AK21" s="694">
        <f t="shared" si="105"/>
        <v>2.0575E-2</v>
      </c>
      <c r="AL21" s="324">
        <f t="shared" si="105"/>
        <v>2.4689999999999999</v>
      </c>
      <c r="AM21" s="324">
        <f t="shared" si="105"/>
        <v>7.8652052500000014E-2</v>
      </c>
      <c r="AN21" s="324">
        <f t="shared" si="105"/>
        <v>0.02</v>
      </c>
      <c r="AO21" s="324">
        <f t="shared" si="105"/>
        <v>2.4</v>
      </c>
      <c r="AP21" s="324">
        <f t="shared" si="105"/>
        <v>7.6454000000000008E-2</v>
      </c>
      <c r="AQ21" s="324">
        <f t="shared" si="105"/>
        <v>0.02</v>
      </c>
      <c r="AR21" s="324">
        <f t="shared" si="105"/>
        <v>2.4</v>
      </c>
      <c r="AS21" s="520">
        <f t="shared" si="105"/>
        <v>7.6454000000000008E-2</v>
      </c>
      <c r="AT21" s="324">
        <f t="shared" si="105"/>
        <v>0.02</v>
      </c>
      <c r="AU21" s="324">
        <f t="shared" si="105"/>
        <v>2.4</v>
      </c>
      <c r="AV21" s="324">
        <f t="shared" si="105"/>
        <v>7.6454000000000008E-2</v>
      </c>
      <c r="AW21" s="324">
        <f t="shared" si="105"/>
        <v>8.0575000000000008E-2</v>
      </c>
      <c r="AX21" s="324">
        <f t="shared" si="105"/>
        <v>9.6690000000000005</v>
      </c>
      <c r="AY21" s="324">
        <f t="shared" si="105"/>
        <v>0.33698196050000007</v>
      </c>
      <c r="AZ21" s="324">
        <f t="shared" si="105"/>
        <v>2.0575E-2</v>
      </c>
      <c r="BA21" s="324">
        <f t="shared" si="105"/>
        <v>2.4689999999999999</v>
      </c>
      <c r="BB21" s="324">
        <f t="shared" si="105"/>
        <v>8.6549560500000011E-2</v>
      </c>
      <c r="BC21" s="324">
        <f t="shared" si="105"/>
        <v>0.02</v>
      </c>
      <c r="BD21" s="324">
        <f t="shared" si="105"/>
        <v>2.4</v>
      </c>
      <c r="BE21" s="324">
        <f t="shared" si="105"/>
        <v>8.3408999999999997E-2</v>
      </c>
      <c r="BF21" s="293">
        <f t="shared" si="105"/>
        <v>0.02</v>
      </c>
      <c r="BG21" s="293">
        <f t="shared" si="105"/>
        <v>2.4</v>
      </c>
      <c r="BH21" s="293">
        <f t="shared" si="105"/>
        <v>8.3408999999999997E-2</v>
      </c>
      <c r="BI21" s="293">
        <f t="shared" si="105"/>
        <v>0.02</v>
      </c>
      <c r="BJ21" s="293">
        <f t="shared" si="105"/>
        <v>2.4</v>
      </c>
      <c r="BK21" s="293">
        <f t="shared" si="105"/>
        <v>8.3614400000000005E-2</v>
      </c>
      <c r="BL21" s="324">
        <f t="shared" si="105"/>
        <v>0.08</v>
      </c>
      <c r="BM21" s="324">
        <f t="shared" si="105"/>
        <v>9.6</v>
      </c>
      <c r="BN21" s="324">
        <f t="shared" ref="BN21:CS21" si="106">BN85+BN213+BN337+BN457+BN574+BN691+BN806+BN919+BN1034+BN1148+BN1262+BN1376+BN1490+BN1604</f>
        <v>0.30581600000000003</v>
      </c>
      <c r="BO21" s="694">
        <f t="shared" si="106"/>
        <v>0.02</v>
      </c>
      <c r="BP21" s="324">
        <f t="shared" si="106"/>
        <v>2.4</v>
      </c>
      <c r="BQ21" s="324">
        <f t="shared" si="106"/>
        <v>7.6454000000000008E-2</v>
      </c>
      <c r="BR21" s="324">
        <f t="shared" si="106"/>
        <v>0.02</v>
      </c>
      <c r="BS21" s="324">
        <f t="shared" si="106"/>
        <v>2.4</v>
      </c>
      <c r="BT21" s="324">
        <f t="shared" si="106"/>
        <v>7.6454000000000008E-2</v>
      </c>
      <c r="BU21" s="324">
        <f t="shared" si="106"/>
        <v>0.02</v>
      </c>
      <c r="BV21" s="324">
        <f t="shared" si="106"/>
        <v>2.4</v>
      </c>
      <c r="BW21" s="520">
        <f t="shared" si="106"/>
        <v>7.6454000000000008E-2</v>
      </c>
      <c r="BX21" s="324">
        <f t="shared" si="106"/>
        <v>0.02</v>
      </c>
      <c r="BY21" s="324">
        <f t="shared" si="106"/>
        <v>2.4</v>
      </c>
      <c r="BZ21" s="324">
        <f t="shared" si="106"/>
        <v>7.6454000000000008E-2</v>
      </c>
      <c r="CA21" s="324">
        <f t="shared" si="106"/>
        <v>0.08</v>
      </c>
      <c r="CB21" s="324">
        <f t="shared" si="106"/>
        <v>9.6</v>
      </c>
      <c r="CC21" s="324">
        <f t="shared" si="106"/>
        <v>8.5915999999999992E-2</v>
      </c>
      <c r="CD21" s="324">
        <f t="shared" si="106"/>
        <v>0.02</v>
      </c>
      <c r="CE21" s="324">
        <f t="shared" si="106"/>
        <v>2.4</v>
      </c>
      <c r="CF21" s="324">
        <f t="shared" si="106"/>
        <v>8.5915999999999992E-2</v>
      </c>
      <c r="CG21" s="324">
        <f t="shared" si="106"/>
        <v>0.02</v>
      </c>
      <c r="CH21" s="324">
        <f t="shared" si="106"/>
        <v>2.4</v>
      </c>
      <c r="CI21" s="324">
        <f t="shared" si="106"/>
        <v>0</v>
      </c>
      <c r="CJ21" s="293">
        <f t="shared" si="106"/>
        <v>0.02</v>
      </c>
      <c r="CK21" s="293">
        <f t="shared" si="106"/>
        <v>2.4</v>
      </c>
      <c r="CL21" s="293">
        <f t="shared" si="106"/>
        <v>0</v>
      </c>
      <c r="CM21" s="293">
        <f t="shared" si="106"/>
        <v>0.02</v>
      </c>
      <c r="CN21" s="293">
        <f t="shared" si="106"/>
        <v>2.4</v>
      </c>
      <c r="CO21" s="293">
        <f t="shared" si="106"/>
        <v>0</v>
      </c>
      <c r="CP21" s="2238">
        <f t="shared" si="106"/>
        <v>0.02</v>
      </c>
      <c r="CQ21" s="2238">
        <f t="shared" si="106"/>
        <v>2.4</v>
      </c>
      <c r="CR21" s="2238">
        <f t="shared" si="106"/>
        <v>0</v>
      </c>
      <c r="CS21" s="324">
        <f t="shared" si="106"/>
        <v>0.02</v>
      </c>
      <c r="CT21" s="324">
        <f t="shared" ref="CT21:DA21" si="107">CT85+CT213+CT337+CT457+CT574+CT691+CT806+CT919+CT1034+CT1148+CT1262+CT1376+CT1490+CT1604</f>
        <v>2.4</v>
      </c>
      <c r="CU21" s="324">
        <f t="shared" si="107"/>
        <v>8.269399999999999E-2</v>
      </c>
      <c r="CV21" s="324">
        <f t="shared" si="107"/>
        <v>0.02</v>
      </c>
      <c r="CW21" s="324">
        <f t="shared" si="107"/>
        <v>2.4</v>
      </c>
      <c r="CX21" s="324">
        <f t="shared" si="107"/>
        <v>8.6001999999999995E-2</v>
      </c>
      <c r="CY21" s="324">
        <f t="shared" si="107"/>
        <v>0.02</v>
      </c>
      <c r="CZ21" s="324">
        <f t="shared" si="107"/>
        <v>2.4</v>
      </c>
      <c r="DA21" s="324">
        <f t="shared" si="107"/>
        <v>8.9442000000000008E-2</v>
      </c>
      <c r="DB21" s="296"/>
      <c r="DC21" s="296"/>
      <c r="DD21" s="296"/>
      <c r="DE21" s="517">
        <f t="shared" ref="DE21:DM21" si="108">DE85+DE213+DE337+DE457+DE574+DE691+DE806+DE919+DE1034+DE1148+DE1262+DE1376+DE1490+DE1604</f>
        <v>0</v>
      </c>
      <c r="DF21" s="518">
        <f t="shared" si="108"/>
        <v>0</v>
      </c>
      <c r="DG21" s="519">
        <f t="shared" si="108"/>
        <v>0</v>
      </c>
      <c r="DH21" s="519">
        <f t="shared" si="108"/>
        <v>0</v>
      </c>
      <c r="DI21" s="519">
        <f t="shared" si="108"/>
        <v>0</v>
      </c>
      <c r="DJ21" s="519">
        <f t="shared" si="108"/>
        <v>0</v>
      </c>
      <c r="DK21" s="518">
        <f t="shared" si="108"/>
        <v>0</v>
      </c>
      <c r="DL21" s="519">
        <f t="shared" si="108"/>
        <v>0</v>
      </c>
      <c r="DM21" s="519">
        <f t="shared" si="108"/>
        <v>0</v>
      </c>
      <c r="DN21" s="519">
        <f>DN85+DN213+DN337+DN458+DN575+DN692+DN807+DN920+DN1035+DN1149+DN1263+DN1377+DN1491+DN1605</f>
        <v>0</v>
      </c>
      <c r="DO21" s="519">
        <f t="shared" ref="DO21:DW21" si="109">DO85+DO213+DO337+DO457+DO574+DO691+DO806+DO919+DO1034+DO1148+DO1262+DO1376+DO1490+DO1604</f>
        <v>0</v>
      </c>
      <c r="DP21" s="518">
        <f t="shared" si="109"/>
        <v>0</v>
      </c>
      <c r="DQ21" s="519">
        <f t="shared" si="109"/>
        <v>0</v>
      </c>
      <c r="DR21" s="519">
        <f t="shared" si="109"/>
        <v>0</v>
      </c>
      <c r="DS21" s="519">
        <f t="shared" si="109"/>
        <v>0</v>
      </c>
      <c r="DT21" s="519">
        <f t="shared" si="109"/>
        <v>0</v>
      </c>
      <c r="DU21" s="518">
        <f t="shared" si="109"/>
        <v>0</v>
      </c>
      <c r="DV21" s="519">
        <f t="shared" si="109"/>
        <v>0</v>
      </c>
      <c r="DW21" s="519">
        <f t="shared" si="109"/>
        <v>0</v>
      </c>
      <c r="DX21" s="519">
        <f>DX85+DX213+DX337+DX458+DX575+DX692+DX807+DX920+DX1035+DX1149+DX1263+DX1377+DX1491+DX1605</f>
        <v>0</v>
      </c>
      <c r="DY21" s="519">
        <f>DY85+DY213+DY337+DY457+DY574+DY691+DY806+DY919+DY1034+DY1148+DY1262+DY1376+DY1490+DY1604</f>
        <v>0</v>
      </c>
      <c r="DZ21" s="2257">
        <f>DZ85+DZ213+DZ337+DZ457+DZ574+DZ691+DZ806+DZ919+DZ1034+DZ1148+DZ1262+DZ1376+DZ1490+DZ1604</f>
        <v>0</v>
      </c>
      <c r="EA21" s="519">
        <f>EA85+EA213+EA337+EA457+EA574+EA691+EA806+EA919+EA1034+EA1148+EA1262+EA1376+EA1490+EA1604</f>
        <v>0</v>
      </c>
      <c r="EB21" s="293">
        <f>EB85+EB213+EB337+EB457+EB574+EB691+EB806+EB919+EB1034+EB1148+EB1262+EB1376+EB1490+EB1604</f>
        <v>0</v>
      </c>
      <c r="EC21" s="294">
        <f>EC85+EC213+EC337+EC457+EC574+EC691+EC806+EC919+EC1034+EC1148+EC1262+EC1376+EC1490+EC1604</f>
        <v>0</v>
      </c>
      <c r="ED21" s="296"/>
      <c r="EE21" s="296"/>
      <c r="EF21" s="296"/>
      <c r="EG21" s="296"/>
      <c r="EH21" s="296"/>
    </row>
    <row r="22" spans="1:156" ht="15" customHeight="1">
      <c r="A22" s="58" t="s">
        <v>198</v>
      </c>
      <c r="B22" s="68"/>
      <c r="C22" s="557" t="s">
        <v>64</v>
      </c>
      <c r="D22" s="78" t="s">
        <v>127</v>
      </c>
      <c r="E22" s="68"/>
      <c r="F22" s="68"/>
      <c r="G22" s="68"/>
      <c r="H22" s="68"/>
      <c r="I22" s="68"/>
      <c r="J22" s="68"/>
      <c r="K22" s="68"/>
      <c r="L22" s="68"/>
      <c r="M22" s="2199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560" t="s">
        <v>14</v>
      </c>
      <c r="AG22" s="555">
        <f t="shared" si="104"/>
        <v>46.718000000000004</v>
      </c>
      <c r="AH22" s="324">
        <f t="shared" ref="AH22:BM22" si="110">AH90+AH218+AH341+AH462+AH579+AH696+AH811+AH924+AH1039+AH1153+AH1267+AH1381+AH1495+AH1609</f>
        <v>9.3436000000000003</v>
      </c>
      <c r="AI22" s="324">
        <f t="shared" si="110"/>
        <v>1.3352004400000002</v>
      </c>
      <c r="AJ22" s="324">
        <f t="shared" si="110"/>
        <v>2.0770799433844619E-2</v>
      </c>
      <c r="AK22" s="694">
        <f t="shared" si="110"/>
        <v>4.4218000000000002</v>
      </c>
      <c r="AL22" s="324">
        <f t="shared" si="110"/>
        <v>0.63187522000000007</v>
      </c>
      <c r="AM22" s="324">
        <f t="shared" si="110"/>
        <v>9.6792814880198343E-3</v>
      </c>
      <c r="AN22" s="324">
        <f t="shared" si="110"/>
        <v>1.29295</v>
      </c>
      <c r="AO22" s="324">
        <f t="shared" si="110"/>
        <v>0.18476255500000002</v>
      </c>
      <c r="AP22" s="556">
        <f t="shared" si="110"/>
        <v>2.830256230479724E-3</v>
      </c>
      <c r="AQ22" s="324">
        <f t="shared" si="110"/>
        <v>0.25</v>
      </c>
      <c r="AR22" s="324">
        <f t="shared" si="110"/>
        <v>3.5725E-2</v>
      </c>
      <c r="AS22" s="520">
        <f t="shared" si="110"/>
        <v>5.6913772375167496E-4</v>
      </c>
      <c r="AT22" s="324">
        <f t="shared" si="110"/>
        <v>3.3788499999999999</v>
      </c>
      <c r="AU22" s="324">
        <f t="shared" si="110"/>
        <v>0.48283766499999997</v>
      </c>
      <c r="AV22" s="324">
        <f t="shared" si="110"/>
        <v>7.6921239915933876E-3</v>
      </c>
      <c r="AW22" s="324">
        <f t="shared" si="110"/>
        <v>9.3436000000000003</v>
      </c>
      <c r="AX22" s="324">
        <f t="shared" si="110"/>
        <v>1.3352004400000002</v>
      </c>
      <c r="AY22" s="324">
        <f t="shared" si="110"/>
        <v>2.1974031717841715E-2</v>
      </c>
      <c r="AZ22" s="324">
        <f t="shared" si="110"/>
        <v>4.4218000000000002</v>
      </c>
      <c r="BA22" s="324">
        <f t="shared" si="110"/>
        <v>0.63187522000000007</v>
      </c>
      <c r="BB22" s="324">
        <f t="shared" si="110"/>
        <v>1.0568102000000003E-2</v>
      </c>
      <c r="BC22" s="324">
        <f t="shared" si="110"/>
        <v>1.29295</v>
      </c>
      <c r="BD22" s="324">
        <f t="shared" si="110"/>
        <v>0.18476255500000002</v>
      </c>
      <c r="BE22" s="324">
        <f t="shared" si="110"/>
        <v>3.0914434500000001E-3</v>
      </c>
      <c r="BF22" s="293">
        <f t="shared" si="110"/>
        <v>0.25</v>
      </c>
      <c r="BG22" s="293">
        <f t="shared" si="110"/>
        <v>3.5725E-2</v>
      </c>
      <c r="BH22" s="293">
        <f t="shared" si="110"/>
        <v>5.9774999999999997E-4</v>
      </c>
      <c r="BI22" s="293">
        <f t="shared" si="110"/>
        <v>3.3788499999999999</v>
      </c>
      <c r="BJ22" s="293">
        <f t="shared" si="110"/>
        <v>0.48283766499999997</v>
      </c>
      <c r="BK22" s="293">
        <f t="shared" si="110"/>
        <v>7.7167362678417124E-3</v>
      </c>
      <c r="BL22" s="324">
        <f t="shared" si="110"/>
        <v>9.3436000000000003</v>
      </c>
      <c r="BM22" s="324">
        <f t="shared" si="110"/>
        <v>1.3352004400000002</v>
      </c>
      <c r="BN22" s="324">
        <f t="shared" ref="BN22:CS22" si="111">BN90+BN218+BN341+BN462+BN579+BN696+BN811+BN924+BN1039+BN1153+BN1267+BN1381+BN1495+BN1609</f>
        <v>2.0770799433844619E-2</v>
      </c>
      <c r="BO22" s="694">
        <f t="shared" si="111"/>
        <v>4.4218000000000002</v>
      </c>
      <c r="BP22" s="324">
        <f t="shared" si="111"/>
        <v>0.63187522000000007</v>
      </c>
      <c r="BQ22" s="324">
        <f t="shared" si="111"/>
        <v>9.6792814880198343E-3</v>
      </c>
      <c r="BR22" s="324">
        <f t="shared" si="111"/>
        <v>1.29295</v>
      </c>
      <c r="BS22" s="324">
        <f t="shared" si="111"/>
        <v>0.18476255500000002</v>
      </c>
      <c r="BT22" s="556">
        <f t="shared" si="111"/>
        <v>2.830256230479724E-3</v>
      </c>
      <c r="BU22" s="324">
        <f t="shared" si="111"/>
        <v>0.25</v>
      </c>
      <c r="BV22" s="324">
        <f t="shared" si="111"/>
        <v>3.5725E-2</v>
      </c>
      <c r="BW22" s="520">
        <f t="shared" si="111"/>
        <v>5.6913772375167496E-4</v>
      </c>
      <c r="BX22" s="324">
        <f t="shared" si="111"/>
        <v>3.3788499999999999</v>
      </c>
      <c r="BY22" s="324">
        <f t="shared" si="111"/>
        <v>0.48283766499999997</v>
      </c>
      <c r="BZ22" s="324">
        <f t="shared" si="111"/>
        <v>7.6921239915933876E-3</v>
      </c>
      <c r="CA22" s="324">
        <f t="shared" si="111"/>
        <v>4.4218000000000002</v>
      </c>
      <c r="CB22" s="324">
        <f t="shared" si="111"/>
        <v>0.63187522000000007</v>
      </c>
      <c r="CC22" s="324">
        <f t="shared" si="111"/>
        <v>9.7870427999999995E-3</v>
      </c>
      <c r="CD22" s="324">
        <f t="shared" si="111"/>
        <v>4.4218000000000002</v>
      </c>
      <c r="CE22" s="324">
        <f t="shared" si="111"/>
        <v>0.63187522000000007</v>
      </c>
      <c r="CF22" s="324">
        <f t="shared" si="111"/>
        <v>9.7870427999999995E-3</v>
      </c>
      <c r="CG22" s="324">
        <f t="shared" si="111"/>
        <v>0</v>
      </c>
      <c r="CH22" s="324">
        <f t="shared" si="111"/>
        <v>0</v>
      </c>
      <c r="CI22" s="324">
        <f t="shared" si="111"/>
        <v>0</v>
      </c>
      <c r="CJ22" s="293">
        <f t="shared" si="111"/>
        <v>0</v>
      </c>
      <c r="CK22" s="293">
        <f t="shared" si="111"/>
        <v>0</v>
      </c>
      <c r="CL22" s="293">
        <f t="shared" si="111"/>
        <v>0</v>
      </c>
      <c r="CM22" s="293">
        <f t="shared" si="111"/>
        <v>0</v>
      </c>
      <c r="CN22" s="293">
        <f t="shared" si="111"/>
        <v>0</v>
      </c>
      <c r="CO22" s="293">
        <f t="shared" si="111"/>
        <v>0</v>
      </c>
      <c r="CP22" s="2238">
        <f t="shared" si="111"/>
        <v>9.3436000000000003</v>
      </c>
      <c r="CQ22" s="2238">
        <f t="shared" si="111"/>
        <v>1.3352004400000002</v>
      </c>
      <c r="CR22" s="2238">
        <f t="shared" si="111"/>
        <v>2.0781947656725315E-2</v>
      </c>
      <c r="CS22" s="324">
        <f t="shared" si="111"/>
        <v>9.3436000000000003</v>
      </c>
      <c r="CT22" s="324">
        <f t="shared" ref="CT22:DA22" si="112">CT90+CT218+CT341+CT462+CT579+CT696+CT811+CT924+CT1039+CT1153+CT1267+CT1381+CT1495+CT1609</f>
        <v>1.3352004400000002</v>
      </c>
      <c r="CU22" s="324">
        <f t="shared" si="112"/>
        <v>2.3188111054526929E-2</v>
      </c>
      <c r="CV22" s="324">
        <f t="shared" si="112"/>
        <v>9.3436000000000003</v>
      </c>
      <c r="CW22" s="324">
        <f t="shared" si="112"/>
        <v>1.3352004400000002</v>
      </c>
      <c r="CX22" s="324">
        <f t="shared" si="112"/>
        <v>2.2477754585514129E-2</v>
      </c>
      <c r="CY22" s="324">
        <f t="shared" si="112"/>
        <v>9.3436000000000003</v>
      </c>
      <c r="CZ22" s="324">
        <f t="shared" si="112"/>
        <v>1.3352004400000002</v>
      </c>
      <c r="DA22" s="324">
        <f t="shared" si="112"/>
        <v>2.3376864768934691E-2</v>
      </c>
      <c r="DB22" s="296"/>
      <c r="DC22" s="296"/>
      <c r="DD22" s="296"/>
      <c r="DE22" s="517">
        <f t="shared" ref="DE22:DM22" si="113">DE90+DE218+DE341+DE462+DE579+DE696+DE811+DE924+DE1039+DE1153+DE1267+DE1381+DE1495+DE1609</f>
        <v>0</v>
      </c>
      <c r="DF22" s="518">
        <f t="shared" si="113"/>
        <v>0</v>
      </c>
      <c r="DG22" s="519">
        <f t="shared" si="113"/>
        <v>0</v>
      </c>
      <c r="DH22" s="519">
        <f t="shared" si="113"/>
        <v>0</v>
      </c>
      <c r="DI22" s="519">
        <f t="shared" si="113"/>
        <v>0</v>
      </c>
      <c r="DJ22" s="519">
        <f t="shared" si="113"/>
        <v>0</v>
      </c>
      <c r="DK22" s="518">
        <f t="shared" si="113"/>
        <v>0</v>
      </c>
      <c r="DL22" s="519">
        <f t="shared" si="113"/>
        <v>0</v>
      </c>
      <c r="DM22" s="324">
        <f t="shared" si="113"/>
        <v>0</v>
      </c>
      <c r="DN22" s="519">
        <f>DN90+DN218+DN341+DN463+DN580+DN697+DN812+DN925+DN1040+DN1154+DN1268+DN1382+DN1496+DN1610</f>
        <v>0</v>
      </c>
      <c r="DO22" s="519">
        <f t="shared" ref="DO22:DW22" si="114">DO90+DO218+DO341+DO462+DO579+DO696+DO811+DO924+DO1039+DO1153+DO1267+DO1381+DO1495+DO1609</f>
        <v>0</v>
      </c>
      <c r="DP22" s="518">
        <f t="shared" si="114"/>
        <v>0</v>
      </c>
      <c r="DQ22" s="519">
        <f t="shared" si="114"/>
        <v>0</v>
      </c>
      <c r="DR22" s="519">
        <f t="shared" si="114"/>
        <v>0</v>
      </c>
      <c r="DS22" s="519">
        <f t="shared" si="114"/>
        <v>0</v>
      </c>
      <c r="DT22" s="519">
        <f t="shared" si="114"/>
        <v>0</v>
      </c>
      <c r="DU22" s="518">
        <f t="shared" si="114"/>
        <v>0</v>
      </c>
      <c r="DV22" s="519">
        <f t="shared" si="114"/>
        <v>0</v>
      </c>
      <c r="DW22" s="324">
        <f t="shared" si="114"/>
        <v>0</v>
      </c>
      <c r="DX22" s="519">
        <f>DX90+DX218+DX341+DX463+DX580+DX697+DX812+DX925+DX1040+DX1154+DX1268+DX1382+DX1496+DX1610</f>
        <v>0</v>
      </c>
      <c r="DY22" s="519">
        <f>DY90+DY218+DY341+DY462+DY579+DY696+DY811+DY924+DY1039+DY1153+DY1267+DY1381+DY1495+DY1609</f>
        <v>0</v>
      </c>
      <c r="DZ22" s="2257">
        <f>DZ90+DZ218+DZ341+DZ462+DZ579+DZ696+DZ811+DZ924+DZ1039+DZ1153+DZ1267+DZ1381+DZ1495+DZ1609</f>
        <v>0</v>
      </c>
      <c r="EA22" s="519">
        <f>EA90+EA218+EA341+EA462+EA579+EA696+EA811+EA924+EA1039+EA1153+EA1267+EA1381+EA1495+EA1609</f>
        <v>0</v>
      </c>
      <c r="EB22" s="293">
        <f>EB90+EB218+EB341+EB462+EB579+EB696+EB811+EB924+EB1039+EB1153+EB1267+EB1381+EB1495+EB1609</f>
        <v>0</v>
      </c>
      <c r="EC22" s="294">
        <f>EC90+EC218+EC341+EC462+EC579+EC696+EC811+EC924+EC1039+EC1153+EC1267+EC1381+EC1495+EC1609</f>
        <v>0</v>
      </c>
      <c r="ED22" s="296"/>
      <c r="EE22" s="296"/>
      <c r="EF22" s="296"/>
      <c r="EG22" s="296"/>
      <c r="EH22" s="296"/>
      <c r="EI22" s="910"/>
      <c r="EJ22" s="910"/>
      <c r="EK22" s="910"/>
      <c r="EL22" s="910"/>
      <c r="EM22" s="910" t="s">
        <v>471</v>
      </c>
      <c r="EN22" s="910"/>
      <c r="EO22" s="910"/>
      <c r="EP22" s="910"/>
    </row>
    <row r="23" spans="1:156" ht="15" customHeight="1">
      <c r="A23" s="58" t="s">
        <v>198</v>
      </c>
      <c r="B23" s="68"/>
      <c r="C23" s="557" t="s">
        <v>65</v>
      </c>
      <c r="D23" s="78" t="s">
        <v>128</v>
      </c>
      <c r="E23" s="68"/>
      <c r="F23" s="68"/>
      <c r="G23" s="68"/>
      <c r="H23" s="68"/>
      <c r="I23" s="68"/>
      <c r="J23" s="68"/>
      <c r="K23" s="68"/>
      <c r="L23" s="68"/>
      <c r="M23" s="2199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560" t="s">
        <v>187</v>
      </c>
      <c r="AG23" s="555">
        <f t="shared" si="104"/>
        <v>0.51</v>
      </c>
      <c r="AH23" s="324">
        <f t="shared" ref="AH23:BM23" si="115">AH95+AH223+AH346+AH467+AH584+AH701+AH816+AH929+AH1044+AH1158+AH1272+AH1386+AH1500+AH1614</f>
        <v>8.0000000000000002E-3</v>
      </c>
      <c r="AI23" s="324">
        <f t="shared" si="115"/>
        <v>9.2319999999999989E-3</v>
      </c>
      <c r="AJ23" s="859">
        <f t="shared" si="115"/>
        <v>6.2025599999999991E-5</v>
      </c>
      <c r="AK23" s="775">
        <f t="shared" si="115"/>
        <v>2E-3</v>
      </c>
      <c r="AL23" s="556">
        <f t="shared" si="115"/>
        <v>2.3079999999999997E-3</v>
      </c>
      <c r="AM23" s="859">
        <f t="shared" si="115"/>
        <v>1.6223999999999999E-5</v>
      </c>
      <c r="AN23" s="556">
        <f t="shared" si="115"/>
        <v>2E-3</v>
      </c>
      <c r="AO23" s="556">
        <f t="shared" si="115"/>
        <v>2.3079999999999997E-3</v>
      </c>
      <c r="AP23" s="859">
        <f t="shared" si="115"/>
        <v>1.4601599999999999E-5</v>
      </c>
      <c r="AQ23" s="324">
        <f t="shared" si="115"/>
        <v>2E-3</v>
      </c>
      <c r="AR23" s="324">
        <f t="shared" si="115"/>
        <v>2.3079999999999997E-3</v>
      </c>
      <c r="AS23" s="520">
        <f t="shared" si="115"/>
        <v>1.56E-5</v>
      </c>
      <c r="AT23" s="324">
        <f t="shared" si="115"/>
        <v>2E-3</v>
      </c>
      <c r="AU23" s="324">
        <f t="shared" si="115"/>
        <v>2.3079999999999997E-3</v>
      </c>
      <c r="AV23" s="324">
        <f t="shared" si="115"/>
        <v>1.56E-5</v>
      </c>
      <c r="AW23" s="556">
        <f t="shared" si="115"/>
        <v>8.0000000000000002E-3</v>
      </c>
      <c r="AX23" s="556">
        <f t="shared" si="115"/>
        <v>9.2319999999999989E-3</v>
      </c>
      <c r="AY23" s="859">
        <f t="shared" si="115"/>
        <v>8.4010999999999999E-3</v>
      </c>
      <c r="AZ23" s="556">
        <f t="shared" si="115"/>
        <v>2E-3</v>
      </c>
      <c r="BA23" s="556">
        <f t="shared" si="115"/>
        <v>2.3079999999999997E-3</v>
      </c>
      <c r="BB23" s="859">
        <f t="shared" si="115"/>
        <v>1.326E-5</v>
      </c>
      <c r="BC23" s="556">
        <f t="shared" si="115"/>
        <v>2E-3</v>
      </c>
      <c r="BD23" s="324">
        <f t="shared" si="115"/>
        <v>2.3079999999999997E-3</v>
      </c>
      <c r="BE23" s="324">
        <f t="shared" si="115"/>
        <v>1.2800000000000001E-5</v>
      </c>
      <c r="BF23" s="293">
        <f t="shared" si="115"/>
        <v>2E-3</v>
      </c>
      <c r="BG23" s="293">
        <f t="shared" si="115"/>
        <v>2.3079999999999997E-3</v>
      </c>
      <c r="BH23" s="293">
        <f t="shared" si="115"/>
        <v>1.36E-5</v>
      </c>
      <c r="BI23" s="293">
        <f t="shared" si="115"/>
        <v>2E-3</v>
      </c>
      <c r="BJ23" s="293">
        <f t="shared" si="115"/>
        <v>2.3079999999999997E-3</v>
      </c>
      <c r="BK23" s="293">
        <f t="shared" si="115"/>
        <v>8.3614399999999995E-3</v>
      </c>
      <c r="BL23" s="324">
        <f t="shared" si="115"/>
        <v>8.0000000000000002E-3</v>
      </c>
      <c r="BM23" s="324">
        <f t="shared" si="115"/>
        <v>9.2319999999999989E-3</v>
      </c>
      <c r="BN23" s="859">
        <f t="shared" ref="BN23:CS23" si="116">BN95+BN223+BN346+BN467+BN584+BN701+BN816+BN929+BN1044+BN1158+BN1272+BN1386+BN1500+BN1614</f>
        <v>6.2025599999999991E-5</v>
      </c>
      <c r="BO23" s="775">
        <f t="shared" si="116"/>
        <v>2E-3</v>
      </c>
      <c r="BP23" s="556">
        <f t="shared" si="116"/>
        <v>2.3079999999999997E-3</v>
      </c>
      <c r="BQ23" s="859">
        <f t="shared" si="116"/>
        <v>1.6223999999999999E-5</v>
      </c>
      <c r="BR23" s="556">
        <f t="shared" si="116"/>
        <v>2E-3</v>
      </c>
      <c r="BS23" s="556">
        <f t="shared" si="116"/>
        <v>2.3079999999999997E-3</v>
      </c>
      <c r="BT23" s="859">
        <f t="shared" si="116"/>
        <v>1.4601599999999999E-5</v>
      </c>
      <c r="BU23" s="324">
        <f t="shared" si="116"/>
        <v>2E-3</v>
      </c>
      <c r="BV23" s="324">
        <f t="shared" si="116"/>
        <v>2.3079999999999997E-3</v>
      </c>
      <c r="BW23" s="520">
        <f t="shared" si="116"/>
        <v>1.56E-5</v>
      </c>
      <c r="BX23" s="324">
        <f t="shared" si="116"/>
        <v>2E-3</v>
      </c>
      <c r="BY23" s="324">
        <f t="shared" si="116"/>
        <v>2.3079999999999997E-3</v>
      </c>
      <c r="BZ23" s="324">
        <f t="shared" si="116"/>
        <v>1.56E-5</v>
      </c>
      <c r="CA23" s="556">
        <f t="shared" si="116"/>
        <v>8.0000000000000002E-3</v>
      </c>
      <c r="CB23" s="556">
        <f t="shared" si="116"/>
        <v>9.2319999999999989E-3</v>
      </c>
      <c r="CC23" s="859">
        <f t="shared" si="116"/>
        <v>0</v>
      </c>
      <c r="CD23" s="556">
        <f t="shared" si="116"/>
        <v>2E-3</v>
      </c>
      <c r="CE23" s="556">
        <f t="shared" si="116"/>
        <v>2.3079999999999997E-3</v>
      </c>
      <c r="CF23" s="567">
        <f t="shared" si="116"/>
        <v>0</v>
      </c>
      <c r="CG23" s="556">
        <f t="shared" si="116"/>
        <v>2E-3</v>
      </c>
      <c r="CH23" s="324">
        <f t="shared" si="116"/>
        <v>2.3079999999999997E-3</v>
      </c>
      <c r="CI23" s="324">
        <f t="shared" si="116"/>
        <v>0</v>
      </c>
      <c r="CJ23" s="293">
        <f t="shared" si="116"/>
        <v>2E-3</v>
      </c>
      <c r="CK23" s="293">
        <f t="shared" si="116"/>
        <v>2.3079999999999997E-3</v>
      </c>
      <c r="CL23" s="293">
        <f t="shared" si="116"/>
        <v>0</v>
      </c>
      <c r="CM23" s="293">
        <f t="shared" si="116"/>
        <v>2E-3</v>
      </c>
      <c r="CN23" s="293">
        <f t="shared" si="116"/>
        <v>2.3079999999999997E-3</v>
      </c>
      <c r="CO23" s="293">
        <f t="shared" si="116"/>
        <v>0</v>
      </c>
      <c r="CP23" s="2238">
        <f t="shared" si="116"/>
        <v>0.16800000000000001</v>
      </c>
      <c r="CQ23" s="2238">
        <f t="shared" si="116"/>
        <v>0.19387199999999999</v>
      </c>
      <c r="CR23" s="2258">
        <f t="shared" si="116"/>
        <v>1.362816E-3</v>
      </c>
      <c r="CS23" s="324">
        <f t="shared" si="116"/>
        <v>0.16800000000000001</v>
      </c>
      <c r="CT23" s="324">
        <f t="shared" ref="CT23:DA23" si="117">CT95+CT223+CT346+CT467+CT584+CT701+CT816+CT929+CT1044+CT1158+CT1272+CT1386+CT1500+CT1614</f>
        <v>0.19387199999999999</v>
      </c>
      <c r="CU23" s="556">
        <f t="shared" si="117"/>
        <v>1.4173286399999999E-3</v>
      </c>
      <c r="CV23" s="324">
        <f t="shared" si="117"/>
        <v>0.158</v>
      </c>
      <c r="CW23" s="324">
        <f t="shared" si="117"/>
        <v>0.18233199999999997</v>
      </c>
      <c r="CX23" s="556">
        <f t="shared" si="117"/>
        <v>1.3862823936E-3</v>
      </c>
      <c r="CY23" s="324">
        <f t="shared" si="117"/>
        <v>0.16800000000000001</v>
      </c>
      <c r="CZ23" s="324">
        <f t="shared" si="117"/>
        <v>0.19387199999999999</v>
      </c>
      <c r="DA23" s="556">
        <f t="shared" si="117"/>
        <v>1.53298152E-3</v>
      </c>
      <c r="DB23" s="296"/>
      <c r="DC23" s="296"/>
      <c r="DD23" s="296"/>
      <c r="DE23" s="517">
        <f t="shared" ref="DE23:DM23" si="118">DE95+DE223+DE346+DE467+DE584+DE701+DE816+DE929+DE1044+DE1158+DE1272+DE1386+DE1500+DE1614</f>
        <v>0</v>
      </c>
      <c r="DF23" s="518">
        <f t="shared" si="118"/>
        <v>0</v>
      </c>
      <c r="DG23" s="519">
        <f t="shared" si="118"/>
        <v>0</v>
      </c>
      <c r="DH23" s="519">
        <f t="shared" si="118"/>
        <v>0</v>
      </c>
      <c r="DI23" s="519">
        <f t="shared" si="118"/>
        <v>0</v>
      </c>
      <c r="DJ23" s="519">
        <f t="shared" si="118"/>
        <v>0</v>
      </c>
      <c r="DK23" s="518">
        <f t="shared" si="118"/>
        <v>0</v>
      </c>
      <c r="DL23" s="519">
        <f t="shared" si="118"/>
        <v>0</v>
      </c>
      <c r="DM23" s="519">
        <f t="shared" si="118"/>
        <v>0</v>
      </c>
      <c r="DN23" s="519">
        <f>DN95+DN223+DN346+DN468+DN585+DN702+DN817+DN930+DN1045+DN1159+DN1273+DN1387+DN1501+DN1615</f>
        <v>0</v>
      </c>
      <c r="DO23" s="519">
        <f t="shared" ref="DO23:DW23" si="119">DO95+DO223+DO346+DO467+DO584+DO701+DO816+DO929+DO1044+DO1158+DO1272+DO1386+DO1500+DO1614</f>
        <v>0</v>
      </c>
      <c r="DP23" s="518">
        <f t="shared" si="119"/>
        <v>0</v>
      </c>
      <c r="DQ23" s="519">
        <f t="shared" si="119"/>
        <v>0</v>
      </c>
      <c r="DR23" s="519">
        <f t="shared" si="119"/>
        <v>0</v>
      </c>
      <c r="DS23" s="519">
        <f t="shared" si="119"/>
        <v>0</v>
      </c>
      <c r="DT23" s="519">
        <f t="shared" si="119"/>
        <v>0</v>
      </c>
      <c r="DU23" s="518">
        <f t="shared" si="119"/>
        <v>0</v>
      </c>
      <c r="DV23" s="519">
        <f t="shared" si="119"/>
        <v>0</v>
      </c>
      <c r="DW23" s="519">
        <f t="shared" si="119"/>
        <v>0</v>
      </c>
      <c r="DX23" s="519">
        <f>DX95+DX223+DX346+DX468+DX585+DX702+DX817+DX930+DX1045+DX1159+DX1273+DX1387+DX1501+DX1615</f>
        <v>0</v>
      </c>
      <c r="DY23" s="519">
        <f>DY95+DY223+DY346+DY467+DY584+DY701+DY816+DY929+DY1044+DY1158+DY1272+DY1386+DY1500+DY1614</f>
        <v>0</v>
      </c>
      <c r="DZ23" s="2257">
        <f>DZ95+DZ223+DZ346+DZ467+DZ584+DZ701+DZ816+DZ929+DZ1044+DZ1158+DZ1272+DZ1386+DZ1500+DZ1614</f>
        <v>0</v>
      </c>
      <c r="EA23" s="519">
        <f>EA95+EA223+EA346+EA467+EA584+EA701+EA816+EA929+EA1044+EA1158+EA1272+EA1386+EA1500+EA1614</f>
        <v>0</v>
      </c>
      <c r="EB23" s="293">
        <f>EB95+EB223+EB346+EB467+EB584+EB701+EB816+EB929+EB1044+EB1158+EB1272+EB1386+EB1500+EB1614</f>
        <v>0</v>
      </c>
      <c r="EC23" s="294">
        <f>EC95+EC223+EC346+EC467+EC584+EC701+EC816+EC929+EC1044+EC1158+EC1272+EC1386+EC1500+EC1614</f>
        <v>0</v>
      </c>
      <c r="ED23" s="296"/>
      <c r="EE23" s="296"/>
      <c r="EF23" s="296"/>
      <c r="EG23" s="296"/>
      <c r="EH23" s="296"/>
      <c r="EI23" s="418"/>
      <c r="EJ23" s="418"/>
      <c r="EK23" s="418"/>
      <c r="EL23" s="418"/>
      <c r="EM23" s="418" t="s">
        <v>59</v>
      </c>
      <c r="EN23" s="417"/>
      <c r="EO23" s="418"/>
      <c r="EP23" s="416"/>
      <c r="ER23" s="2549" t="s">
        <v>59</v>
      </c>
      <c r="ES23" s="2549"/>
      <c r="ET23" s="2549"/>
      <c r="EU23" s="2549"/>
      <c r="EX23" s="275" t="s">
        <v>174</v>
      </c>
    </row>
    <row r="24" spans="1:156" ht="15" customHeight="1">
      <c r="A24" s="58" t="s">
        <v>198</v>
      </c>
      <c r="B24" s="68"/>
      <c r="C24" s="557" t="s">
        <v>66</v>
      </c>
      <c r="D24" s="78" t="s">
        <v>95</v>
      </c>
      <c r="E24" s="68"/>
      <c r="F24" s="68"/>
      <c r="G24" s="68"/>
      <c r="H24" s="68"/>
      <c r="I24" s="68"/>
      <c r="J24" s="68"/>
      <c r="K24" s="68"/>
      <c r="L24" s="68"/>
      <c r="M24" s="2199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331"/>
      <c r="AG24" s="555"/>
      <c r="AH24" s="521"/>
      <c r="AI24" s="520">
        <f>AI100+AI228+AI351+AI472+AI589+AI706+AI821+AI934+AI1049+AI1163+AI1277+AI1391+AI1505+AI1619</f>
        <v>0</v>
      </c>
      <c r="AJ24" s="520">
        <f>AJ100+AJ228+AJ351+AJ472+AJ589+AJ706+AJ821+AJ934+AJ1049+AJ1163+AJ1277+AJ1391+AJ1505+AJ1619</f>
        <v>0</v>
      </c>
      <c r="AK24" s="771"/>
      <c r="AL24" s="520">
        <f>AL100+AL228+AL351+AL472+AL589+AL706+AL821+AL934+AL1049+AL1163+AL1277+AL1391+AL1505+AL1619</f>
        <v>0</v>
      </c>
      <c r="AM24" s="520">
        <f>AM100+AM228+AM351+AM472+AM589+AM706+AM821+AM934+AM1049+AM1163+AM1277+AM1391+AM1505+AM1619</f>
        <v>0</v>
      </c>
      <c r="AN24" s="521"/>
      <c r="AO24" s="520">
        <f>AO100+AO228+AO351+AO472+AO589+AO706+AO821+AO934+AO1049+AO1163+AO1277+AO1391+AO1505+AO1619</f>
        <v>0</v>
      </c>
      <c r="AP24" s="520">
        <f>AP100+AP228+AP351+AP472+AP589+AP706+AP821+AP934+AP1049+AP1163+AP1277+AP1391+AP1505+AP1619</f>
        <v>0</v>
      </c>
      <c r="AQ24" s="521"/>
      <c r="AR24" s="520">
        <f>AR100+AR228+AR351+AR472+AR589+AR706+AR821+AR934+AR1049+AR1163+AR1277+AR1391+AR1505+AR1619</f>
        <v>0</v>
      </c>
      <c r="AS24" s="520">
        <f>AS100+AS228+AS351+AS472+AS589+AS706+AS821+AS934+AS1049+AS1163+AS1277+AS1391+AS1505+AS1619</f>
        <v>0</v>
      </c>
      <c r="AT24" s="521"/>
      <c r="AU24" s="520">
        <f>AU100+AU228+AU351+AU472+AU589+AU706+AU821+AU934+AU1049+AU1163+AU1277+AU1391+AU1505+AU1619</f>
        <v>0</v>
      </c>
      <c r="AV24" s="520">
        <f>AV100+AV228+AV351+AV472+AV589+AV706+AV821+AV934+AV1049+AV1163+AV1277+AV1391+AV1505+AV1619</f>
        <v>0</v>
      </c>
      <c r="AW24" s="521"/>
      <c r="AX24" s="520">
        <f>AX100+AX228+AX351+AX472+AX589+AX706+AX821+AX934+AX1049+AX1163+AX1277+AX1391+AX1505+AX1619</f>
        <v>0</v>
      </c>
      <c r="AY24" s="520">
        <f>AY100+AY228+AY351+AY472+AY589+AY706+AY821+AY934+AY1049+AY1163+AY1277+AY1391+AY1505+AY1619</f>
        <v>0</v>
      </c>
      <c r="AZ24" s="521"/>
      <c r="BA24" s="520">
        <f>BA100+BA228+BA351+BA472+BA589+BA706+BA821+BA934+BA1049+BA1163+BA1277+BA1391+BA1505+BA1619</f>
        <v>0</v>
      </c>
      <c r="BB24" s="520">
        <f>BB100+BB228+BB351+BB472+BB589+BB706+BB821+BB934+BB1049+BB1163+BB1277+BB1391+BB1505+BB1619</f>
        <v>0</v>
      </c>
      <c r="BC24" s="521"/>
      <c r="BD24" s="520">
        <f>BD100+BD228+BD351+BD472+BD589+BD706+BD821+BD934+BD1049+BD1163+BD1277+BD1391+BD1505+BD1619</f>
        <v>0</v>
      </c>
      <c r="BE24" s="520">
        <f>BE100+BE228+BE351+BE472+BE589+BE706+BE821+BE934+BE1049+BE1163+BE1277+BE1391+BE1505+BE1619</f>
        <v>0</v>
      </c>
      <c r="BF24" s="297"/>
      <c r="BG24" s="293">
        <f>BG100+BG228+BG351+BG472+BG589+BG706+BG821+BG934+BG1049+BG1163+BG1277+BG1391+BG1505+BG1619</f>
        <v>0</v>
      </c>
      <c r="BH24" s="293">
        <f>BH100+BH228+BH351+BH472+BH589+BH706+BH821+BH934+BH1049+BH1163+BH1277+BH1391+BH1505+BH1619</f>
        <v>0</v>
      </c>
      <c r="BI24" s="297"/>
      <c r="BJ24" s="293">
        <f>BJ100+BJ228+BJ351+BJ472+BJ589+BJ706+BJ821+BJ934+BJ1049+BJ1163+BJ1277+BJ1391+BJ1505+BJ1619</f>
        <v>0</v>
      </c>
      <c r="BK24" s="293">
        <f>BK100+BK228+BK351+BK472+BK589+BK706+BK821+BK934+BK1049+BK1163+BK1277+BK1391+BK1505+BK1619</f>
        <v>0</v>
      </c>
      <c r="BL24" s="521"/>
      <c r="BM24" s="520">
        <f>BM100+BM228+BM351+BM472+BM589+BM706+BM821+BM934+BM1049+BM1163+BM1277+BM1391+BM1505+BM1619</f>
        <v>0</v>
      </c>
      <c r="BN24" s="520">
        <f>BN100+BN228+BN351+BN472+BN589+BN706+BN821+BN934+BN1049+BN1163+BN1277+BN1391+BN1505+BN1619</f>
        <v>0</v>
      </c>
      <c r="BO24" s="771"/>
      <c r="BP24" s="520">
        <f>BP100+BP228+BP351+BP472+BP589+BP706+BP821+BP934+BP1049+BP1163+BP1277+BP1391+BP1505+BP1619</f>
        <v>0</v>
      </c>
      <c r="BQ24" s="520">
        <f>BQ100+BQ228+BQ351+BQ472+BQ589+BQ706+BQ821+BQ934+BQ1049+BQ1163+BQ1277+BQ1391+BQ1505+BQ1619</f>
        <v>0</v>
      </c>
      <c r="BR24" s="521"/>
      <c r="BS24" s="520">
        <f>BS100+BS228+BS351+BS472+BS589+BS706+BS821+BS934+BS1049+BS1163+BS1277+BS1391+BS1505+BS1619</f>
        <v>0</v>
      </c>
      <c r="BT24" s="520">
        <f>BT100+BT228+BT351+BT472+BT589+BT706+BT821+BT934+BT1049+BT1163+BT1277+BT1391+BT1505+BT1619</f>
        <v>0</v>
      </c>
      <c r="BU24" s="521"/>
      <c r="BV24" s="520">
        <f>BV100+BV228+BV351+BV472+BV589+BV706+BV821+BV934+BV1049+BV1163+BV1277+BV1391+BV1505+BV1619</f>
        <v>0</v>
      </c>
      <c r="BW24" s="520">
        <f>BW100+BW228+BW351+BW472+BW589+BW706+BW821+BW934+BW1049+BW1163+BW1277+BW1391+BW1505+BW1619</f>
        <v>0</v>
      </c>
      <c r="BX24" s="521"/>
      <c r="BY24" s="520">
        <f>BY100+BY228+BY351+BY472+BY589+BY706+BY821+BY934+BY1049+BY1163+BY1277+BY1391+BY1505+BY1619</f>
        <v>0</v>
      </c>
      <c r="BZ24" s="520">
        <f>BZ100+BZ228+BZ351+BZ472+BZ589+BZ706+BZ821+BZ934+BZ1049+BZ1163+BZ1277+BZ1391+BZ1505+BZ1619</f>
        <v>0</v>
      </c>
      <c r="CA24" s="521"/>
      <c r="CB24" s="520">
        <f>CB100+CB228+CB351+CB472+CB589+CB706+CB821+CB934+CB1049+CB1163+CB1277+CB1391+CB1505+CB1619</f>
        <v>0</v>
      </c>
      <c r="CC24" s="520">
        <f>CC100+CC228+CC351+CC472+CC589+CC706+CC821+CC934+CC1049+CC1163+CC1277+CC1391+CC1505+CC1619</f>
        <v>0</v>
      </c>
      <c r="CD24" s="521"/>
      <c r="CE24" s="520">
        <f>CE100+CE228+CE351+CE472+CE589+CE706+CE821+CE934+CE1049+CE1163+CE1277+CE1391+CE1505+CE1619</f>
        <v>0</v>
      </c>
      <c r="CF24" s="520">
        <f>CF100+CF228+CF351+CF472+CF589+CF706+CF821+CF934+CF1049+CF1163+CF1277+CF1391+CF1505+CF1619</f>
        <v>0</v>
      </c>
      <c r="CG24" s="521"/>
      <c r="CH24" s="520">
        <f>CH100+CH228+CH351+CH472+CH589+CH706+CH821+CH934+CH1049+CH1163+CH1277+CH1391+CH1505+CH1619</f>
        <v>0</v>
      </c>
      <c r="CI24" s="520">
        <f>CI100+CI228+CI351+CI472+CI589+CI706+CI821+CI934+CI1049+CI1163+CI1277+CI1391+CI1505+CI1619</f>
        <v>0</v>
      </c>
      <c r="CJ24" s="297"/>
      <c r="CK24" s="293">
        <f>CK100+CK228+CK351+CK472+CK589+CK706+CK821+CK934+CK1049+CK1163+CK1277+CK1391+CK1505+CK1619</f>
        <v>0</v>
      </c>
      <c r="CL24" s="293">
        <f>CL100+CL228+CL351+CL472+CL589+CL706+CL821+CL934+CL1049+CL1163+CL1277+CL1391+CL1505+CL1619</f>
        <v>0</v>
      </c>
      <c r="CM24" s="297"/>
      <c r="CN24" s="293">
        <f>CN100+CN228+CN351+CN472+CN589+CN706+CN821+CN934+CN1049+CN1163+CN1277+CN1391+CN1505+CN1619</f>
        <v>0</v>
      </c>
      <c r="CO24" s="293">
        <f>CO100+CO228+CO351+CO472+CO589+CO706+CO821+CO934+CO1049+CO1163+CO1277+CO1391+CO1505+CO1619</f>
        <v>0</v>
      </c>
      <c r="CP24" s="2259"/>
      <c r="CQ24" s="2257">
        <f>CQ100+CQ228+CQ351+CQ472+CQ589+CQ706+CQ821+CQ934+CQ1049+CQ1163+CQ1277+CQ1391+CQ1505+CQ1619</f>
        <v>0</v>
      </c>
      <c r="CR24" s="2257">
        <f>CR100+CR228+CR351+CR472+CR589+CR706+CR821+CR934+CR1049+CR1163+CR1277+CR1391+CR1505+CR1619</f>
        <v>0</v>
      </c>
      <c r="CS24" s="771"/>
      <c r="CT24" s="519">
        <f>CT100+CT228+CT351+CT472+CT589+CT706+CT821+CT934+CT1049+CT1163+CT1277+CT1391+CT1505+CT1619</f>
        <v>0</v>
      </c>
      <c r="CU24" s="519">
        <f>CU100+CU228+CU351+CU472+CU589+CU706+CU821+CU934+CU1049+CU1163+CU1277+CU1391+CU1505+CU1619</f>
        <v>0</v>
      </c>
      <c r="CV24" s="297"/>
      <c r="CW24" s="293">
        <f>CW100+CW228+CW351+CW472+CW589+CW706+CW821+CW934+CW1049+CW1163+CW1277+CW1391+CW1505+CW1619</f>
        <v>0</v>
      </c>
      <c r="CX24" s="293">
        <f>CX100+CX228+CX351+CX472+CX589+CX706+CX821+CX934+CX1049+CX1163+CX1277+CX1391+CX1505+CX1619</f>
        <v>0</v>
      </c>
      <c r="CY24" s="297"/>
      <c r="CZ24" s="293">
        <f>CZ100+CZ228+CZ351+CZ472+CZ589+CZ706+CZ821+CZ934+CZ1049+CZ1163+CZ1277+CZ1391+CZ1505+CZ1619</f>
        <v>0</v>
      </c>
      <c r="DA24" s="293">
        <f>DA100+DA228+DA351+DA472+DA589+DA706+DA821+DA934+DA1049+DA1163+DA1277+DA1391+DA1505+DA1619</f>
        <v>0</v>
      </c>
      <c r="DB24" s="296"/>
      <c r="DC24" s="296"/>
      <c r="DD24" s="296"/>
      <c r="DE24" s="517">
        <f t="shared" ref="DE24:DM24" si="120">DE100+DE228+DE351+DE472+DE589+DE706+DE821+DE934+DE1049+DE1163+DE1277+DE1391+DE1505+DE1619</f>
        <v>0</v>
      </c>
      <c r="DF24" s="518">
        <f t="shared" si="120"/>
        <v>0</v>
      </c>
      <c r="DG24" s="519">
        <f t="shared" si="120"/>
        <v>0</v>
      </c>
      <c r="DH24" s="519">
        <f t="shared" si="120"/>
        <v>0</v>
      </c>
      <c r="DI24" s="519">
        <f t="shared" si="120"/>
        <v>0</v>
      </c>
      <c r="DJ24" s="519">
        <f t="shared" si="120"/>
        <v>0</v>
      </c>
      <c r="DK24" s="518">
        <f t="shared" si="120"/>
        <v>0</v>
      </c>
      <c r="DL24" s="519">
        <f t="shared" si="120"/>
        <v>0</v>
      </c>
      <c r="DM24" s="519">
        <f t="shared" si="120"/>
        <v>0</v>
      </c>
      <c r="DN24" s="519">
        <f>DN100+DN228+DN351+DN473+DN590+DN707+DN822+DN935+DN1050+DN1164+DN1278+DN1392+DN1506+DN1620</f>
        <v>0</v>
      </c>
      <c r="DO24" s="519">
        <f t="shared" ref="DO24:DW24" si="121">DO100+DO228+DO351+DO472+DO589+DO706+DO821+DO934+DO1049+DO1163+DO1277+DO1391+DO1505+DO1619</f>
        <v>0</v>
      </c>
      <c r="DP24" s="518">
        <f t="shared" si="121"/>
        <v>0</v>
      </c>
      <c r="DQ24" s="519">
        <f t="shared" si="121"/>
        <v>0</v>
      </c>
      <c r="DR24" s="519">
        <f t="shared" si="121"/>
        <v>0</v>
      </c>
      <c r="DS24" s="519">
        <f t="shared" si="121"/>
        <v>0</v>
      </c>
      <c r="DT24" s="519">
        <f t="shared" si="121"/>
        <v>0</v>
      </c>
      <c r="DU24" s="518">
        <f t="shared" si="121"/>
        <v>0</v>
      </c>
      <c r="DV24" s="519">
        <f t="shared" si="121"/>
        <v>0</v>
      </c>
      <c r="DW24" s="519">
        <f t="shared" si="121"/>
        <v>0</v>
      </c>
      <c r="DX24" s="519">
        <f>DX100+DX228+DX351+DX473+DX590+DX707+DX822+DX935+DX1050+DX1164+DX1278+DX1392+DX1506+DX1620</f>
        <v>0</v>
      </c>
      <c r="DY24" s="519">
        <f>DY100+DY228+DY351+DY472+DY589+DY706+DY821+DY934+DY1049+DY1163+DY1277+DY1391+DY1505+DY1619</f>
        <v>0</v>
      </c>
      <c r="DZ24" s="2257">
        <f>DZ100+DZ228+DZ351+DZ472+DZ589+DZ706+DZ821+DZ934+DZ1049+DZ1163+DZ1277+DZ1391+DZ1505+DZ1619</f>
        <v>0</v>
      </c>
      <c r="EA24" s="519">
        <f>EA100+EA228+EA351+EA472+EA589+EA706+EA821+EA934+EA1049+EA1163+EA1277+EA1391+EA1505+EA1619</f>
        <v>0</v>
      </c>
      <c r="EB24" s="293">
        <f>EB100+EB228+EB351+EB472+EB589+EB706+EB821+EB934+EB1049+EB1163+EB1277+EB1391+EB1505+EB1619</f>
        <v>0</v>
      </c>
      <c r="EC24" s="294">
        <f>EC100+EC228+EC351+EC472+EC589+EC706+EC821+EC934+EC1049+EC1163+EC1277+EC1391+EC1505+EC1619</f>
        <v>0</v>
      </c>
      <c r="ED24" s="296"/>
      <c r="EE24" s="296"/>
      <c r="EF24" s="296"/>
      <c r="EG24" s="296"/>
      <c r="EH24" s="296"/>
      <c r="EI24" s="418"/>
      <c r="EJ24" s="418"/>
      <c r="EK24" s="418"/>
      <c r="EL24" s="2548"/>
      <c r="EM24" s="2550">
        <v>2024</v>
      </c>
      <c r="EN24" s="2550">
        <v>2025</v>
      </c>
      <c r="EO24" s="2550">
        <v>2026</v>
      </c>
      <c r="EP24" s="2550">
        <v>2027</v>
      </c>
      <c r="ER24" s="2550">
        <v>2023</v>
      </c>
      <c r="ES24" s="2550"/>
      <c r="ET24" s="2550"/>
      <c r="EU24" s="2550"/>
      <c r="EV24" s="213"/>
      <c r="EW24" s="2550">
        <v>2024</v>
      </c>
      <c r="EX24" s="2550"/>
      <c r="EY24" s="2550"/>
      <c r="EZ24" s="2550"/>
    </row>
    <row r="25" spans="1:156" ht="15" customHeight="1">
      <c r="A25" s="58" t="s">
        <v>198</v>
      </c>
      <c r="B25" s="68"/>
      <c r="C25" s="557" t="s">
        <v>67</v>
      </c>
      <c r="D25" s="78" t="s">
        <v>15</v>
      </c>
      <c r="E25" s="68"/>
      <c r="F25" s="68"/>
      <c r="G25" s="68"/>
      <c r="H25" s="68"/>
      <c r="I25" s="68"/>
      <c r="J25" s="68"/>
      <c r="K25" s="68"/>
      <c r="L25" s="68"/>
      <c r="M25" s="2199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560" t="s">
        <v>14</v>
      </c>
      <c r="AG25" s="555"/>
      <c r="AH25" s="520">
        <f t="shared" ref="AH25:BM25" si="122">AH105+AH233+AH356+AH477+AH594+AH711+AH826+AH939+AH1054+AH1168+AH1282+AH1396+AH1510+AH1624</f>
        <v>0</v>
      </c>
      <c r="AI25" s="520">
        <f t="shared" si="122"/>
        <v>0</v>
      </c>
      <c r="AJ25" s="520">
        <f t="shared" si="122"/>
        <v>0</v>
      </c>
      <c r="AK25" s="519">
        <f t="shared" si="122"/>
        <v>0</v>
      </c>
      <c r="AL25" s="520">
        <f t="shared" si="122"/>
        <v>0</v>
      </c>
      <c r="AM25" s="520">
        <f t="shared" si="122"/>
        <v>0</v>
      </c>
      <c r="AN25" s="520">
        <f t="shared" si="122"/>
        <v>0</v>
      </c>
      <c r="AO25" s="520">
        <f t="shared" si="122"/>
        <v>0</v>
      </c>
      <c r="AP25" s="520">
        <f t="shared" si="122"/>
        <v>0</v>
      </c>
      <c r="AQ25" s="520">
        <f t="shared" si="122"/>
        <v>0</v>
      </c>
      <c r="AR25" s="520">
        <f t="shared" si="122"/>
        <v>0</v>
      </c>
      <c r="AS25" s="520">
        <f t="shared" si="122"/>
        <v>0</v>
      </c>
      <c r="AT25" s="520">
        <f t="shared" si="122"/>
        <v>0</v>
      </c>
      <c r="AU25" s="520">
        <f t="shared" si="122"/>
        <v>0</v>
      </c>
      <c r="AV25" s="520">
        <f t="shared" si="122"/>
        <v>0</v>
      </c>
      <c r="AW25" s="520">
        <f t="shared" si="122"/>
        <v>0</v>
      </c>
      <c r="AX25" s="520">
        <f t="shared" si="122"/>
        <v>0</v>
      </c>
      <c r="AY25" s="520">
        <f t="shared" si="122"/>
        <v>0</v>
      </c>
      <c r="AZ25" s="520">
        <f t="shared" si="122"/>
        <v>0</v>
      </c>
      <c r="BA25" s="520">
        <f t="shared" si="122"/>
        <v>0</v>
      </c>
      <c r="BB25" s="520">
        <f t="shared" si="122"/>
        <v>0</v>
      </c>
      <c r="BC25" s="520">
        <f t="shared" si="122"/>
        <v>0</v>
      </c>
      <c r="BD25" s="520">
        <f t="shared" si="122"/>
        <v>0</v>
      </c>
      <c r="BE25" s="520">
        <f t="shared" si="122"/>
        <v>0</v>
      </c>
      <c r="BF25" s="293">
        <f t="shared" si="122"/>
        <v>0</v>
      </c>
      <c r="BG25" s="293">
        <f t="shared" si="122"/>
        <v>0</v>
      </c>
      <c r="BH25" s="293">
        <f t="shared" si="122"/>
        <v>0</v>
      </c>
      <c r="BI25" s="293">
        <f t="shared" si="122"/>
        <v>0</v>
      </c>
      <c r="BJ25" s="293">
        <f t="shared" si="122"/>
        <v>0</v>
      </c>
      <c r="BK25" s="293">
        <f t="shared" si="122"/>
        <v>0</v>
      </c>
      <c r="BL25" s="520">
        <f t="shared" si="122"/>
        <v>0</v>
      </c>
      <c r="BM25" s="520">
        <f t="shared" si="122"/>
        <v>0</v>
      </c>
      <c r="BN25" s="520">
        <f t="shared" ref="BN25:CS25" si="123">BN105+BN233+BN356+BN477+BN594+BN711+BN826+BN939+BN1054+BN1168+BN1282+BN1396+BN1510+BN1624</f>
        <v>0</v>
      </c>
      <c r="BO25" s="519">
        <f t="shared" si="123"/>
        <v>0</v>
      </c>
      <c r="BP25" s="520">
        <f t="shared" si="123"/>
        <v>0</v>
      </c>
      <c r="BQ25" s="520">
        <f t="shared" si="123"/>
        <v>0</v>
      </c>
      <c r="BR25" s="520">
        <f t="shared" si="123"/>
        <v>0</v>
      </c>
      <c r="BS25" s="520">
        <f t="shared" si="123"/>
        <v>0</v>
      </c>
      <c r="BT25" s="520">
        <f t="shared" si="123"/>
        <v>0</v>
      </c>
      <c r="BU25" s="520">
        <f t="shared" si="123"/>
        <v>0</v>
      </c>
      <c r="BV25" s="520">
        <f t="shared" si="123"/>
        <v>0</v>
      </c>
      <c r="BW25" s="520">
        <f t="shared" si="123"/>
        <v>0</v>
      </c>
      <c r="BX25" s="520">
        <f t="shared" si="123"/>
        <v>0</v>
      </c>
      <c r="BY25" s="520">
        <f t="shared" si="123"/>
        <v>0</v>
      </c>
      <c r="BZ25" s="520">
        <f t="shared" si="123"/>
        <v>0</v>
      </c>
      <c r="CA25" s="520">
        <f t="shared" si="123"/>
        <v>0</v>
      </c>
      <c r="CB25" s="520">
        <f t="shared" si="123"/>
        <v>0</v>
      </c>
      <c r="CC25" s="520">
        <f t="shared" si="123"/>
        <v>0</v>
      </c>
      <c r="CD25" s="520">
        <f t="shared" si="123"/>
        <v>0</v>
      </c>
      <c r="CE25" s="520">
        <f t="shared" si="123"/>
        <v>0</v>
      </c>
      <c r="CF25" s="520">
        <f t="shared" si="123"/>
        <v>0</v>
      </c>
      <c r="CG25" s="520">
        <f t="shared" si="123"/>
        <v>0</v>
      </c>
      <c r="CH25" s="520">
        <f t="shared" si="123"/>
        <v>0</v>
      </c>
      <c r="CI25" s="520">
        <f t="shared" si="123"/>
        <v>0</v>
      </c>
      <c r="CJ25" s="293">
        <f t="shared" si="123"/>
        <v>0</v>
      </c>
      <c r="CK25" s="293">
        <f t="shared" si="123"/>
        <v>0</v>
      </c>
      <c r="CL25" s="293">
        <f t="shared" si="123"/>
        <v>0</v>
      </c>
      <c r="CM25" s="293">
        <f t="shared" si="123"/>
        <v>0</v>
      </c>
      <c r="CN25" s="293">
        <f t="shared" si="123"/>
        <v>0</v>
      </c>
      <c r="CO25" s="293">
        <f t="shared" si="123"/>
        <v>0</v>
      </c>
      <c r="CP25" s="2257">
        <f t="shared" si="123"/>
        <v>0</v>
      </c>
      <c r="CQ25" s="2257">
        <f t="shared" si="123"/>
        <v>0</v>
      </c>
      <c r="CR25" s="2257">
        <f t="shared" si="123"/>
        <v>0</v>
      </c>
      <c r="CS25" s="519">
        <f t="shared" si="123"/>
        <v>0</v>
      </c>
      <c r="CT25" s="519">
        <f t="shared" ref="CT25:DA25" si="124">CT105+CT233+CT356+CT477+CT594+CT711+CT826+CT939+CT1054+CT1168+CT1282+CT1396+CT1510+CT1624</f>
        <v>0</v>
      </c>
      <c r="CU25" s="519">
        <f t="shared" si="124"/>
        <v>0</v>
      </c>
      <c r="CV25" s="293">
        <f t="shared" si="124"/>
        <v>0</v>
      </c>
      <c r="CW25" s="293">
        <f t="shared" si="124"/>
        <v>0</v>
      </c>
      <c r="CX25" s="293">
        <f t="shared" si="124"/>
        <v>0</v>
      </c>
      <c r="CY25" s="293">
        <f t="shared" si="124"/>
        <v>0</v>
      </c>
      <c r="CZ25" s="293">
        <f t="shared" si="124"/>
        <v>0</v>
      </c>
      <c r="DA25" s="293">
        <f t="shared" si="124"/>
        <v>0</v>
      </c>
      <c r="DB25" s="296"/>
      <c r="DC25" s="296"/>
      <c r="DD25" s="296"/>
      <c r="DE25" s="517">
        <f t="shared" ref="DE25:DM25" si="125">DE105+DE233+DE356+DE477+DE594+DE711+DE826+DE939+DE1054+DE1168+DE1282+DE1396+DE1510+DE1624</f>
        <v>0</v>
      </c>
      <c r="DF25" s="518">
        <f t="shared" si="125"/>
        <v>0</v>
      </c>
      <c r="DG25" s="519">
        <f t="shared" si="125"/>
        <v>0</v>
      </c>
      <c r="DH25" s="519">
        <f t="shared" si="125"/>
        <v>0</v>
      </c>
      <c r="DI25" s="519">
        <f t="shared" si="125"/>
        <v>0</v>
      </c>
      <c r="DJ25" s="519">
        <f t="shared" si="125"/>
        <v>0</v>
      </c>
      <c r="DK25" s="518">
        <f t="shared" si="125"/>
        <v>0</v>
      </c>
      <c r="DL25" s="519">
        <f t="shared" si="125"/>
        <v>0</v>
      </c>
      <c r="DM25" s="519">
        <f t="shared" si="125"/>
        <v>0</v>
      </c>
      <c r="DN25" s="519">
        <f>DN105+DN233+DN356+DN478+DN595+DN712+DN827+DN940+DN1055+DN1169+DN1283+DN1397+DN1511+DN1625</f>
        <v>0</v>
      </c>
      <c r="DO25" s="519">
        <f t="shared" ref="DO25:DW25" si="126">DO105+DO233+DO356+DO477+DO594+DO711+DO826+DO939+DO1054+DO1168+DO1282+DO1396+DO1510+DO1624</f>
        <v>0</v>
      </c>
      <c r="DP25" s="518">
        <f t="shared" si="126"/>
        <v>0</v>
      </c>
      <c r="DQ25" s="519">
        <f t="shared" si="126"/>
        <v>0</v>
      </c>
      <c r="DR25" s="519">
        <f t="shared" si="126"/>
        <v>0</v>
      </c>
      <c r="DS25" s="519">
        <f t="shared" si="126"/>
        <v>0</v>
      </c>
      <c r="DT25" s="519">
        <f t="shared" si="126"/>
        <v>0</v>
      </c>
      <c r="DU25" s="518">
        <f t="shared" si="126"/>
        <v>0</v>
      </c>
      <c r="DV25" s="519">
        <f t="shared" si="126"/>
        <v>0</v>
      </c>
      <c r="DW25" s="519">
        <f t="shared" si="126"/>
        <v>0</v>
      </c>
      <c r="DX25" s="519">
        <f>DX105+DX233+DX356+DX478+DX595+DX712+DX827+DX940+DX1055+DX1169+DX1283+DX1397+DX1511+DX1625</f>
        <v>0</v>
      </c>
      <c r="DY25" s="519">
        <f>DY105+DY233+DY356+DY477+DY594+DY711+DY826+DY939+DY1054+DY1168+DY1282+DY1396+DY1510+DY1624</f>
        <v>0</v>
      </c>
      <c r="DZ25" s="2257">
        <f>DZ105+DZ233+DZ356+DZ477+DZ594+DZ711+DZ826+DZ939+DZ1054+DZ1168+DZ1282+DZ1396+DZ1510+DZ1624</f>
        <v>0</v>
      </c>
      <c r="EA25" s="519">
        <f>EA105+EA233+EA356+EA477+EA594+EA711+EA826+EA939+EA1054+EA1168+EA1282+EA1396+EA1510+EA1624</f>
        <v>0</v>
      </c>
      <c r="EB25" s="293">
        <f>EB105+EB233+EB356+EB477+EB594+EB711+EB826+EB939+EB1054+EB1168+EB1282+EB1396+EB1510+EB1624</f>
        <v>0</v>
      </c>
      <c r="EC25" s="294">
        <f>EC105+EC233+EC356+EC477+EC594+EC711+EC826+EC939+EC1054+EC1168+EC1282+EC1396+EC1510+EC1624</f>
        <v>0</v>
      </c>
      <c r="ED25" s="296"/>
      <c r="EE25" s="296"/>
      <c r="EF25" s="296"/>
      <c r="EG25" s="296"/>
      <c r="EH25" s="296"/>
      <c r="EI25" s="416"/>
      <c r="EJ25" s="416"/>
      <c r="EK25" s="416"/>
      <c r="EL25" s="2548"/>
      <c r="EM25" s="2550"/>
      <c r="EN25" s="2550"/>
      <c r="EO25" s="2550"/>
      <c r="EP25" s="2550"/>
      <c r="ER25" s="415" t="s">
        <v>148</v>
      </c>
      <c r="ES25" s="415" t="s">
        <v>149</v>
      </c>
      <c r="ET25" s="415" t="s">
        <v>150</v>
      </c>
      <c r="EU25" s="415" t="s">
        <v>151</v>
      </c>
      <c r="EV25" s="213"/>
      <c r="EW25" s="415" t="s">
        <v>148</v>
      </c>
      <c r="EX25" s="415" t="s">
        <v>149</v>
      </c>
      <c r="EY25" s="415" t="s">
        <v>150</v>
      </c>
      <c r="EZ25" s="415" t="s">
        <v>151</v>
      </c>
    </row>
    <row r="26" spans="1:156" ht="15" customHeight="1">
      <c r="A26" s="58" t="s">
        <v>198</v>
      </c>
      <c r="B26" s="68"/>
      <c r="C26" s="557" t="s">
        <v>68</v>
      </c>
      <c r="D26" s="78" t="s">
        <v>16</v>
      </c>
      <c r="E26" s="68"/>
      <c r="F26" s="68"/>
      <c r="G26" s="68"/>
      <c r="H26" s="68"/>
      <c r="I26" s="68"/>
      <c r="J26" s="68"/>
      <c r="K26" s="68"/>
      <c r="L26" s="68"/>
      <c r="M26" s="2199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560" t="s">
        <v>187</v>
      </c>
      <c r="AG26" s="555">
        <f>AW26+BL26+CS26+CV26+CY26</f>
        <v>5.0000000000000002E-5</v>
      </c>
      <c r="AH26" s="859">
        <f t="shared" ref="AH26:BM26" si="127">AH110+AH237+AH361+AH482+AH599+AH716+AH831+AH944+AH1059+AH1173+AH1287+AH1401+AH1515+AH1629</f>
        <v>1.0000000000000001E-5</v>
      </c>
      <c r="AI26" s="520">
        <f t="shared" si="127"/>
        <v>0</v>
      </c>
      <c r="AJ26" s="863">
        <f t="shared" si="127"/>
        <v>2.2647450000000001E-7</v>
      </c>
      <c r="AK26" s="519">
        <f t="shared" si="127"/>
        <v>0</v>
      </c>
      <c r="AL26" s="520">
        <f t="shared" si="127"/>
        <v>0</v>
      </c>
      <c r="AM26" s="520">
        <f t="shared" si="127"/>
        <v>0</v>
      </c>
      <c r="AN26" s="324">
        <f t="shared" si="127"/>
        <v>5.0000000000000004E-6</v>
      </c>
      <c r="AO26" s="520">
        <f t="shared" si="127"/>
        <v>0</v>
      </c>
      <c r="AP26" s="324">
        <f t="shared" si="127"/>
        <v>1.099945E-7</v>
      </c>
      <c r="AQ26" s="520">
        <f t="shared" si="127"/>
        <v>0</v>
      </c>
      <c r="AR26" s="520">
        <f t="shared" si="127"/>
        <v>0</v>
      </c>
      <c r="AS26" s="520">
        <f t="shared" si="127"/>
        <v>0</v>
      </c>
      <c r="AT26" s="324">
        <f t="shared" si="127"/>
        <v>5.0000000000000004E-6</v>
      </c>
      <c r="AU26" s="520">
        <f t="shared" si="127"/>
        <v>0</v>
      </c>
      <c r="AV26" s="324">
        <f t="shared" si="127"/>
        <v>1.1648000000000001E-7</v>
      </c>
      <c r="AW26" s="324">
        <f t="shared" si="127"/>
        <v>1.0000000000000001E-5</v>
      </c>
      <c r="AX26" s="324">
        <f t="shared" si="127"/>
        <v>0</v>
      </c>
      <c r="AY26" s="324">
        <f t="shared" si="127"/>
        <v>2.4148000000000002E-7</v>
      </c>
      <c r="AZ26" s="520">
        <f t="shared" si="127"/>
        <v>0</v>
      </c>
      <c r="BA26" s="520">
        <f t="shared" si="127"/>
        <v>0</v>
      </c>
      <c r="BB26" s="520">
        <f t="shared" si="127"/>
        <v>0</v>
      </c>
      <c r="BC26" s="324">
        <f t="shared" si="127"/>
        <v>5.0000000000000004E-6</v>
      </c>
      <c r="BD26" s="520">
        <f t="shared" si="127"/>
        <v>0</v>
      </c>
      <c r="BE26" s="520">
        <f t="shared" si="127"/>
        <v>1.2500000000000002E-7</v>
      </c>
      <c r="BF26" s="293">
        <f t="shared" si="127"/>
        <v>0</v>
      </c>
      <c r="BG26" s="293">
        <f t="shared" si="127"/>
        <v>0</v>
      </c>
      <c r="BH26" s="293">
        <f t="shared" si="127"/>
        <v>0</v>
      </c>
      <c r="BI26" s="293">
        <f t="shared" si="127"/>
        <v>5.0000000000000004E-6</v>
      </c>
      <c r="BJ26" s="293">
        <f t="shared" si="127"/>
        <v>0</v>
      </c>
      <c r="BK26" s="293">
        <f t="shared" si="127"/>
        <v>1.1648000000000001E-7</v>
      </c>
      <c r="BL26" s="859">
        <f t="shared" si="127"/>
        <v>1.0000000000000001E-5</v>
      </c>
      <c r="BM26" s="520">
        <f t="shared" si="127"/>
        <v>0</v>
      </c>
      <c r="BN26" s="863">
        <f t="shared" ref="BN26:CS26" si="128">BN110+BN237+BN361+BN482+BN599+BN716+BN831+BN944+BN1059+BN1173+BN1287+BN1401+BN1515+BN1629</f>
        <v>2.2647450000000001E-7</v>
      </c>
      <c r="BO26" s="519">
        <f t="shared" si="128"/>
        <v>0</v>
      </c>
      <c r="BP26" s="520">
        <f t="shared" si="128"/>
        <v>0</v>
      </c>
      <c r="BQ26" s="520">
        <f t="shared" si="128"/>
        <v>0</v>
      </c>
      <c r="BR26" s="324">
        <f t="shared" si="128"/>
        <v>5.0000000000000004E-6</v>
      </c>
      <c r="BS26" s="520">
        <f t="shared" si="128"/>
        <v>0</v>
      </c>
      <c r="BT26" s="324">
        <f t="shared" si="128"/>
        <v>1.099945E-7</v>
      </c>
      <c r="BU26" s="520">
        <f t="shared" si="128"/>
        <v>0</v>
      </c>
      <c r="BV26" s="520">
        <f t="shared" si="128"/>
        <v>0</v>
      </c>
      <c r="BW26" s="520">
        <f t="shared" si="128"/>
        <v>0</v>
      </c>
      <c r="BX26" s="324">
        <f t="shared" si="128"/>
        <v>5.0000000000000004E-6</v>
      </c>
      <c r="BY26" s="520">
        <f t="shared" si="128"/>
        <v>0</v>
      </c>
      <c r="BZ26" s="324">
        <f t="shared" si="128"/>
        <v>1.1648000000000001E-7</v>
      </c>
      <c r="CA26" s="324">
        <f t="shared" si="128"/>
        <v>0</v>
      </c>
      <c r="CB26" s="324">
        <f t="shared" si="128"/>
        <v>0</v>
      </c>
      <c r="CC26" s="324">
        <f t="shared" si="128"/>
        <v>0</v>
      </c>
      <c r="CD26" s="520">
        <f t="shared" si="128"/>
        <v>0</v>
      </c>
      <c r="CE26" s="520">
        <f t="shared" si="128"/>
        <v>0</v>
      </c>
      <c r="CF26" s="520">
        <f t="shared" si="128"/>
        <v>0</v>
      </c>
      <c r="CG26" s="324">
        <f t="shared" si="128"/>
        <v>0</v>
      </c>
      <c r="CH26" s="520">
        <f t="shared" si="128"/>
        <v>0</v>
      </c>
      <c r="CI26" s="520">
        <f t="shared" si="128"/>
        <v>0</v>
      </c>
      <c r="CJ26" s="293">
        <f t="shared" si="128"/>
        <v>0</v>
      </c>
      <c r="CK26" s="293">
        <f t="shared" si="128"/>
        <v>0</v>
      </c>
      <c r="CL26" s="293">
        <f t="shared" si="128"/>
        <v>0</v>
      </c>
      <c r="CM26" s="293">
        <f t="shared" si="128"/>
        <v>0</v>
      </c>
      <c r="CN26" s="293">
        <f t="shared" si="128"/>
        <v>0</v>
      </c>
      <c r="CO26" s="293">
        <f t="shared" si="128"/>
        <v>0</v>
      </c>
      <c r="CP26" s="2260">
        <f t="shared" si="128"/>
        <v>1.0000000000000001E-5</v>
      </c>
      <c r="CQ26" s="2257">
        <f t="shared" si="128"/>
        <v>0</v>
      </c>
      <c r="CR26" s="2261">
        <f t="shared" si="128"/>
        <v>2.4227840000000004E-7</v>
      </c>
      <c r="CS26" s="859">
        <f t="shared" si="128"/>
        <v>1.0000000000000001E-5</v>
      </c>
      <c r="CT26" s="519">
        <f t="shared" ref="CT26:DA26" si="129">CT110+CT237+CT361+CT482+CT599+CT716+CT831+CT944+CT1059+CT1173+CT1287+CT1401+CT1515+CT1629</f>
        <v>0</v>
      </c>
      <c r="CU26" s="863">
        <f t="shared" si="129"/>
        <v>2.5196950000000004E-7</v>
      </c>
      <c r="CV26" s="859">
        <f t="shared" si="129"/>
        <v>1.0000000000000001E-5</v>
      </c>
      <c r="CW26" s="293">
        <f t="shared" si="129"/>
        <v>0</v>
      </c>
      <c r="CX26" s="863">
        <f t="shared" si="129"/>
        <v>2.6204800000000004E-7</v>
      </c>
      <c r="CY26" s="859">
        <f t="shared" si="129"/>
        <v>1.0000000000000001E-5</v>
      </c>
      <c r="CZ26" s="293">
        <f t="shared" si="129"/>
        <v>0</v>
      </c>
      <c r="DA26" s="863">
        <f t="shared" si="129"/>
        <v>2.7253025000000003E-7</v>
      </c>
      <c r="DB26" s="296"/>
      <c r="DC26" s="296"/>
      <c r="DD26" s="296"/>
      <c r="DE26" s="517">
        <f t="shared" ref="DE26:DM26" si="130">DE110+DE237+DE361+DE482+DE599+DE716+DE831+DE944+DE1059+DE1173+DE1287+DE1401+DE1515+DE1629</f>
        <v>0</v>
      </c>
      <c r="DF26" s="518">
        <f t="shared" si="130"/>
        <v>0</v>
      </c>
      <c r="DG26" s="519">
        <f t="shared" si="130"/>
        <v>0</v>
      </c>
      <c r="DH26" s="519">
        <f t="shared" si="130"/>
        <v>0</v>
      </c>
      <c r="DI26" s="519">
        <f t="shared" si="130"/>
        <v>0</v>
      </c>
      <c r="DJ26" s="519">
        <f t="shared" si="130"/>
        <v>0</v>
      </c>
      <c r="DK26" s="518">
        <f t="shared" si="130"/>
        <v>0</v>
      </c>
      <c r="DL26" s="519">
        <f t="shared" si="130"/>
        <v>0</v>
      </c>
      <c r="DM26" s="519">
        <f t="shared" si="130"/>
        <v>0</v>
      </c>
      <c r="DN26" s="519">
        <f>DN110+DN237+DN361+DN483+DN600+DN717+DN832+DN945+DN1060+DN1174+DN1288+DN1402+DN1516+DN1630</f>
        <v>0</v>
      </c>
      <c r="DO26" s="519">
        <f t="shared" ref="DO26:DW26" si="131">DO110+DO237+DO361+DO482+DO599+DO716+DO831+DO944+DO1059+DO1173+DO1287+DO1401+DO1515+DO1629</f>
        <v>0</v>
      </c>
      <c r="DP26" s="518">
        <f t="shared" si="131"/>
        <v>0</v>
      </c>
      <c r="DQ26" s="519">
        <f t="shared" si="131"/>
        <v>0</v>
      </c>
      <c r="DR26" s="519">
        <f t="shared" si="131"/>
        <v>0</v>
      </c>
      <c r="DS26" s="519">
        <f t="shared" si="131"/>
        <v>0</v>
      </c>
      <c r="DT26" s="519">
        <f t="shared" si="131"/>
        <v>0</v>
      </c>
      <c r="DU26" s="518">
        <f t="shared" si="131"/>
        <v>0</v>
      </c>
      <c r="DV26" s="519">
        <f t="shared" si="131"/>
        <v>0</v>
      </c>
      <c r="DW26" s="519">
        <f t="shared" si="131"/>
        <v>0</v>
      </c>
      <c r="DX26" s="519">
        <f>DX110+DX237+DX361+DX483+DX600+DX717+DX832+DX945+DX1060+DX1174+DX1288+DX1402+DX1516+DX1630</f>
        <v>0</v>
      </c>
      <c r="DY26" s="519">
        <f>DY110+DY237+DY361+DY482+DY599+DY716+DY831+DY944+DY1059+DY1173+DY1287+DY1401+DY1515+DY1629</f>
        <v>0</v>
      </c>
      <c r="DZ26" s="2257">
        <f>DZ110+DZ237+DZ361+DZ482+DZ599+DZ716+DZ831+DZ944+DZ1059+DZ1173+DZ1287+DZ1401+DZ1515+DZ1629</f>
        <v>0</v>
      </c>
      <c r="EA26" s="519">
        <f>EA110+EA237+EA361+EA482+EA599+EA716+EA831+EA944+EA1059+EA1173+EA1287+EA1401+EA1515+EA1629</f>
        <v>0</v>
      </c>
      <c r="EB26" s="293">
        <f>EB110+EB237+EB361+EB482+EB599+EB716+EB831+EB944+EB1059+EB1173+EB1287+EB1401+EB1515+EB1629</f>
        <v>0</v>
      </c>
      <c r="EC26" s="294">
        <f>EC110+EC237+EC361+EC482+EC599+EC716+EC831+EC944+EC1059+EC1173+EC1287+EC1401+EC1515+EC1629</f>
        <v>0</v>
      </c>
      <c r="ED26" s="296"/>
      <c r="EE26" s="296"/>
      <c r="EF26" s="296"/>
      <c r="EG26" s="296"/>
      <c r="EH26" s="296"/>
      <c r="EI26" s="171"/>
      <c r="EJ26" s="171"/>
      <c r="EK26" s="171"/>
      <c r="EL26" s="14" t="s">
        <v>203</v>
      </c>
      <c r="EM26" s="333">
        <v>4.8672E-2</v>
      </c>
      <c r="EN26" s="333">
        <v>5.0618879999999998E-2</v>
      </c>
      <c r="EO26" s="333">
        <v>5.2643599999999999E-2</v>
      </c>
      <c r="EP26" s="333">
        <v>5.4748999999999999E-2</v>
      </c>
      <c r="ER26" s="333">
        <v>4.6519999999999999E-2</v>
      </c>
      <c r="ES26" s="333">
        <v>4.6519999999999999E-2</v>
      </c>
      <c r="ET26" s="333">
        <v>4.6800000000000001E-2</v>
      </c>
      <c r="EU26" s="333">
        <v>4.6800000000000001E-2</v>
      </c>
      <c r="EV26" s="213"/>
      <c r="EW26" s="200"/>
      <c r="EX26" s="200"/>
      <c r="EY26" s="200"/>
      <c r="EZ26" s="200"/>
    </row>
    <row r="27" spans="1:156" ht="18.75">
      <c r="A27" s="58" t="s">
        <v>198</v>
      </c>
      <c r="B27" s="62"/>
      <c r="C27" s="79" t="s">
        <v>13</v>
      </c>
      <c r="D27" s="64" t="s">
        <v>50</v>
      </c>
      <c r="E27" s="62"/>
      <c r="F27" s="62"/>
      <c r="G27" s="62"/>
      <c r="H27" s="62"/>
      <c r="I27" s="62"/>
      <c r="J27" s="62"/>
      <c r="K27" s="62"/>
      <c r="L27" s="62"/>
      <c r="M27" s="2199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517"/>
      <c r="AG27" s="555"/>
      <c r="AH27" s="517"/>
      <c r="AI27" s="555">
        <f t="shared" ref="AI27:AJ27" si="132">SUM(AI28:AI33)</f>
        <v>22.389452759999998</v>
      </c>
      <c r="AJ27" s="555">
        <f t="shared" si="132"/>
        <v>0.47428320317062456</v>
      </c>
      <c r="AK27" s="694"/>
      <c r="AL27" s="555">
        <f t="shared" ref="AL27:AM27" si="133">SUM(AL28:AL33)</f>
        <v>2.183426018</v>
      </c>
      <c r="AM27" s="555">
        <f t="shared" si="133"/>
        <v>4.7267765934557976E-2</v>
      </c>
      <c r="AN27" s="555"/>
      <c r="AO27" s="555">
        <f>SUM(AO28:AO33)</f>
        <v>3.2307781879999995</v>
      </c>
      <c r="AP27" s="555">
        <f>SUM(AP28:AP33)</f>
        <v>8.0952637581618123E-2</v>
      </c>
      <c r="AQ27" s="555"/>
      <c r="AR27" s="555">
        <f>SUM(AR28:AR33)</f>
        <v>9.4601086459999983</v>
      </c>
      <c r="AS27" s="555">
        <f>SUM(AS28:AS33)</f>
        <v>0.14155300353106953</v>
      </c>
      <c r="AT27" s="555"/>
      <c r="AU27" s="555">
        <f>SUM(AU28:AU33)</f>
        <v>7.5151399080000001</v>
      </c>
      <c r="AV27" s="555">
        <f>SUM(AV28:AV33)</f>
        <v>0.204509796123379</v>
      </c>
      <c r="AW27" s="517"/>
      <c r="AX27" s="555">
        <f t="shared" ref="AX27:AY27" si="134">SUM(AX28:AX33)</f>
        <v>11.795469960199998</v>
      </c>
      <c r="AY27" s="555">
        <f t="shared" si="134"/>
        <v>0.32732269715363005</v>
      </c>
      <c r="AZ27" s="555"/>
      <c r="BA27" s="555">
        <f t="shared" ref="BA27:BB27" si="135">SUM(BA28:BA33)</f>
        <v>1.43000064</v>
      </c>
      <c r="BB27" s="555">
        <f t="shared" si="135"/>
        <v>5.0127957434880008E-2</v>
      </c>
      <c r="BC27" s="555"/>
      <c r="BD27" s="555">
        <f>SUM(BD28:BD33)</f>
        <v>0.60851384019999988</v>
      </c>
      <c r="BE27" s="555">
        <f>SUM(BE28:BE33)</f>
        <v>2.3002673893999997E-2</v>
      </c>
      <c r="BF27" s="555"/>
      <c r="BG27" s="555">
        <f>SUM(BG28:BG33)</f>
        <v>6.3970022399999991</v>
      </c>
      <c r="BH27" s="555">
        <f>SUM(BH28:BH33)</f>
        <v>6.2922244598399998E-2</v>
      </c>
      <c r="BI27" s="555"/>
      <c r="BJ27" s="555">
        <f>SUM(BJ28:BJ33)</f>
        <v>3.3599532400000003</v>
      </c>
      <c r="BK27" s="555">
        <f>SUM(BK28:BK33)</f>
        <v>0.10885579304696</v>
      </c>
      <c r="BL27" s="517"/>
      <c r="BM27" s="555">
        <f t="shared" ref="BM27:BN27" si="136">SUM(BM28:BM33)</f>
        <v>21.153589691999997</v>
      </c>
      <c r="BN27" s="555">
        <f t="shared" si="136"/>
        <v>0.46357431583251091</v>
      </c>
      <c r="BO27" s="694"/>
      <c r="BP27" s="555">
        <f t="shared" ref="BP27:BQ27" si="137">SUM(BP28:BP33)</f>
        <v>0.24</v>
      </c>
      <c r="BQ27" s="555">
        <f t="shared" si="137"/>
        <v>7.645400000000001E-3</v>
      </c>
      <c r="BR27" s="555"/>
      <c r="BS27" s="555">
        <f>SUM(BS28:BS33)</f>
        <v>3.098060018</v>
      </c>
      <c r="BT27" s="555">
        <f>SUM(BT28:BT33)</f>
        <v>5.1800125580297986E-2</v>
      </c>
      <c r="BU27" s="555"/>
      <c r="BV27" s="555">
        <f>SUM(BV28:BV33)</f>
        <v>11.271058017999998</v>
      </c>
      <c r="BW27" s="555">
        <f>SUM(BW28:BW33)</f>
        <v>0.19484780952395295</v>
      </c>
      <c r="BX27" s="555"/>
      <c r="BY27" s="555">
        <f>SUM(BY28:BY33)</f>
        <v>6.5444716560000007</v>
      </c>
      <c r="BZ27" s="555">
        <f>SUM(BZ28:BZ33)</f>
        <v>0.20928098072826004</v>
      </c>
      <c r="CA27" s="517"/>
      <c r="CB27" s="555">
        <f t="shared" ref="CB27:CC27" si="138">SUM(CB28:CB33)</f>
        <v>1.6628918399999999</v>
      </c>
      <c r="CC27" s="555">
        <f t="shared" si="138"/>
        <v>5.2569560385599998E-2</v>
      </c>
      <c r="CD27" s="555"/>
      <c r="CE27" s="555">
        <f t="shared" ref="CE27:CF27" si="139">SUM(CE28:CE33)</f>
        <v>1.46849184</v>
      </c>
      <c r="CF27" s="555">
        <f t="shared" si="139"/>
        <v>5.2569560385599998E-2</v>
      </c>
      <c r="CG27" s="555"/>
      <c r="CH27" s="555">
        <f>SUM(CH28:CH33)</f>
        <v>1.4400000000000001E-2</v>
      </c>
      <c r="CI27" s="555">
        <f>SUM(CI28:CI33)</f>
        <v>0</v>
      </c>
      <c r="CJ27" s="555"/>
      <c r="CK27" s="555">
        <f>SUM(CK28:CK33)</f>
        <v>0</v>
      </c>
      <c r="CL27" s="555">
        <f>SUM(CL28:CL33)</f>
        <v>0</v>
      </c>
      <c r="CM27" s="555"/>
      <c r="CN27" s="555">
        <f>SUM(CN28:CN33)</f>
        <v>0.18</v>
      </c>
      <c r="CO27" s="555">
        <f>SUM(CO28:CO33)</f>
        <v>0</v>
      </c>
      <c r="CP27" s="2256"/>
      <c r="CQ27" s="2256">
        <f>SUM(CQ28:CQ33)</f>
        <v>19.788709691999998</v>
      </c>
      <c r="CR27" s="2256">
        <f>SUM(CR28:CR33)</f>
        <v>0.11190396868793549</v>
      </c>
      <c r="CS27" s="770"/>
      <c r="CT27" s="770">
        <f>SUM(CT28:CT33)</f>
        <v>15.162066435999998</v>
      </c>
      <c r="CU27" s="770">
        <f>SUM(CU28:CU33)</f>
        <v>0.35826076812916813</v>
      </c>
      <c r="CV27" s="291"/>
      <c r="CW27" s="770">
        <f>SUM(CW28:CW33)</f>
        <v>20.515967236000002</v>
      </c>
      <c r="CX27" s="770">
        <f>SUM(CX28:CX33)</f>
        <v>0.52234232393970625</v>
      </c>
      <c r="CY27" s="291"/>
      <c r="CZ27" s="770">
        <f>SUM(CZ28:CZ33)</f>
        <v>18.147676036</v>
      </c>
      <c r="DA27" s="770">
        <f>SUM(DA28:DA33)</f>
        <v>0.45343554219415466</v>
      </c>
      <c r="DB27" s="485"/>
      <c r="DC27" s="485"/>
      <c r="DD27" s="485"/>
      <c r="DE27" s="555">
        <f t="shared" ref="DE27:DE30" si="140">DK27+DP27+EA27+EB27+EC27</f>
        <v>21.155719213000001</v>
      </c>
      <c r="DF27" s="555">
        <f t="shared" ref="DF27:DJ27" si="141">SUM(DF28:DF33)</f>
        <v>16.172713342999998</v>
      </c>
      <c r="DG27" s="555">
        <f t="shared" si="141"/>
        <v>0.41071999999999997</v>
      </c>
      <c r="DH27" s="555">
        <f t="shared" si="141"/>
        <v>0.53493999999999997</v>
      </c>
      <c r="DI27" s="555">
        <f t="shared" si="141"/>
        <v>2.40801</v>
      </c>
      <c r="DJ27" s="555">
        <f t="shared" si="141"/>
        <v>12.819043343000001</v>
      </c>
      <c r="DK27" s="555">
        <f t="shared" ref="DK27:EC27" si="142">SUM(DK28:DK33)</f>
        <v>8.1916151500000005</v>
      </c>
      <c r="DL27" s="555">
        <f t="shared" si="142"/>
        <v>0.869896</v>
      </c>
      <c r="DM27" s="555">
        <f t="shared" si="142"/>
        <v>0.11349479999999999</v>
      </c>
      <c r="DN27" s="555">
        <f t="shared" si="142"/>
        <v>0.11116735</v>
      </c>
      <c r="DO27" s="555">
        <f t="shared" si="142"/>
        <v>7.0836569999999996</v>
      </c>
      <c r="DP27" s="555">
        <f t="shared" si="142"/>
        <v>5.5148156159999999</v>
      </c>
      <c r="DQ27" s="555">
        <f t="shared" si="142"/>
        <v>5.7200000000000003E-3</v>
      </c>
      <c r="DR27" s="555">
        <f t="shared" si="142"/>
        <v>0.45812000000000003</v>
      </c>
      <c r="DS27" s="555">
        <f t="shared" si="142"/>
        <v>2.1212840000000006</v>
      </c>
      <c r="DT27" s="555">
        <f t="shared" si="142"/>
        <v>2.9296916159999995</v>
      </c>
      <c r="DU27" s="555">
        <f t="shared" si="142"/>
        <v>3.2105000000000002E-2</v>
      </c>
      <c r="DV27" s="555">
        <f t="shared" si="142"/>
        <v>4.5050000000000003E-3</v>
      </c>
      <c r="DW27" s="555">
        <f t="shared" si="142"/>
        <v>0</v>
      </c>
      <c r="DX27" s="555">
        <f t="shared" si="142"/>
        <v>0</v>
      </c>
      <c r="DY27" s="555">
        <f t="shared" si="142"/>
        <v>3.6000000000000003E-3</v>
      </c>
      <c r="DZ27" s="555">
        <f t="shared" si="142"/>
        <v>5.5155948467692308</v>
      </c>
      <c r="EA27" s="555">
        <f t="shared" si="142"/>
        <v>3.8425016159999998</v>
      </c>
      <c r="EB27" s="555">
        <f t="shared" si="142"/>
        <v>1.9313968160000001</v>
      </c>
      <c r="EC27" s="555">
        <f t="shared" si="142"/>
        <v>1.6753900150000001</v>
      </c>
      <c r="ED27" s="292"/>
      <c r="EE27" s="292"/>
      <c r="EF27" s="292"/>
      <c r="EG27" s="292"/>
      <c r="EH27" s="292"/>
      <c r="EI27" s="171"/>
      <c r="EJ27" s="171"/>
      <c r="EK27" s="171"/>
      <c r="EL27" s="14" t="s">
        <v>204</v>
      </c>
      <c r="EM27" s="333">
        <v>5.1271999999999998E-2</v>
      </c>
      <c r="EN27" s="333">
        <v>5.3322000000000001E-2</v>
      </c>
      <c r="EO27" s="333">
        <v>5.5454999999999997E-2</v>
      </c>
      <c r="EP27" s="333">
        <v>5.7674000000000003E-2</v>
      </c>
      <c r="ER27" s="333">
        <v>4.9024352E-2</v>
      </c>
      <c r="ES27" s="333">
        <v>4.9024352E-2</v>
      </c>
      <c r="ET27" s="333">
        <v>4.9299999999999997E-2</v>
      </c>
      <c r="EU27" s="333">
        <v>4.9299999999999997E-2</v>
      </c>
      <c r="EV27" s="213"/>
      <c r="EW27" s="200"/>
      <c r="EX27" s="200"/>
      <c r="EY27" s="200"/>
      <c r="EZ27" s="200"/>
    </row>
    <row r="28" spans="1:156" ht="15" customHeight="1">
      <c r="A28" s="58" t="s">
        <v>198</v>
      </c>
      <c r="B28" s="68"/>
      <c r="C28" s="557" t="s">
        <v>69</v>
      </c>
      <c r="D28" s="78" t="s">
        <v>51</v>
      </c>
      <c r="E28" s="68"/>
      <c r="F28" s="68"/>
      <c r="G28" s="68"/>
      <c r="H28" s="68"/>
      <c r="I28" s="68"/>
      <c r="J28" s="68"/>
      <c r="K28" s="68"/>
      <c r="L28" s="68"/>
      <c r="M28" s="2199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560" t="s">
        <v>311</v>
      </c>
      <c r="AG28" s="555">
        <f t="shared" ref="AG28:AG33" si="143">AW28+BL28+CS28+CV28+CY28</f>
        <v>0.36810785079999997</v>
      </c>
      <c r="AH28" s="324">
        <f t="shared" ref="AH28:BM28" si="144">AH122+AH244+AH370+AH489+AH605+AH724+AH837+AH950+AH1065+AH1179+AH1293+AH1407+AH1521+AH1635</f>
        <v>8.7821998700000015E-2</v>
      </c>
      <c r="AI28" s="324">
        <f t="shared" si="144"/>
        <v>10.538639843999999</v>
      </c>
      <c r="AJ28" s="324">
        <f t="shared" si="144"/>
        <v>0.33588152729933685</v>
      </c>
      <c r="AK28" s="694">
        <f t="shared" si="144"/>
        <v>6.8818000000000004E-3</v>
      </c>
      <c r="AL28" s="324">
        <f t="shared" si="144"/>
        <v>0.82581599999999999</v>
      </c>
      <c r="AM28" s="324">
        <f t="shared" si="144"/>
        <v>2.6471429728846863E-2</v>
      </c>
      <c r="AN28" s="324">
        <f t="shared" si="144"/>
        <v>1.5610234900000002E-2</v>
      </c>
      <c r="AO28" s="324">
        <f t="shared" si="144"/>
        <v>1.8732281879999997</v>
      </c>
      <c r="AP28" s="324">
        <f t="shared" si="144"/>
        <v>5.9673244952230003E-2</v>
      </c>
      <c r="AQ28" s="324">
        <f t="shared" si="144"/>
        <v>2.13608219E-2</v>
      </c>
      <c r="AR28" s="324">
        <f t="shared" si="144"/>
        <v>2.5632986280000001</v>
      </c>
      <c r="AS28" s="324">
        <f t="shared" si="144"/>
        <v>8.1656013877129993E-2</v>
      </c>
      <c r="AT28" s="324">
        <f t="shared" si="144"/>
        <v>4.3969141899999994E-2</v>
      </c>
      <c r="AU28" s="324">
        <f t="shared" si="144"/>
        <v>5.2762970280000001</v>
      </c>
      <c r="AV28" s="324">
        <f t="shared" si="144"/>
        <v>0.16808083874113003</v>
      </c>
      <c r="AW28" s="324">
        <f t="shared" si="144"/>
        <v>4.9389357000000009E-2</v>
      </c>
      <c r="AX28" s="324">
        <f t="shared" si="144"/>
        <v>5.9267228399999992</v>
      </c>
      <c r="AY28" s="324">
        <f t="shared" si="144"/>
        <v>0.28499359639563004</v>
      </c>
      <c r="AZ28" s="324">
        <f t="shared" si="144"/>
        <v>1.1916672E-2</v>
      </c>
      <c r="BA28" s="324">
        <f t="shared" si="144"/>
        <v>1.43000064</v>
      </c>
      <c r="BB28" s="324">
        <f t="shared" si="144"/>
        <v>5.0127957434880008E-2</v>
      </c>
      <c r="BC28" s="556">
        <f t="shared" si="144"/>
        <v>4.31008E-3</v>
      </c>
      <c r="BD28" s="324">
        <f t="shared" si="144"/>
        <v>0.51720959999999994</v>
      </c>
      <c r="BE28" s="324">
        <f t="shared" si="144"/>
        <v>1.7974973135999998E-2</v>
      </c>
      <c r="BF28" s="324">
        <f t="shared" si="144"/>
        <v>7.1483519999999993E-3</v>
      </c>
      <c r="BG28" s="324">
        <f t="shared" si="144"/>
        <v>0.85780223999999994</v>
      </c>
      <c r="BH28" s="324">
        <f t="shared" si="144"/>
        <v>2.98118445984E-2</v>
      </c>
      <c r="BI28" s="324">
        <f t="shared" si="144"/>
        <v>2.6014252999999998E-2</v>
      </c>
      <c r="BJ28" s="324">
        <f t="shared" si="144"/>
        <v>3.1217103600000002</v>
      </c>
      <c r="BK28" s="324">
        <f t="shared" si="144"/>
        <v>0.10466479304696</v>
      </c>
      <c r="BL28" s="324">
        <f t="shared" si="144"/>
        <v>9.2607663800000004E-2</v>
      </c>
      <c r="BM28" s="324">
        <f t="shared" si="144"/>
        <v>11.112919655999997</v>
      </c>
      <c r="BN28" s="324">
        <f t="shared" ref="BN28:CS28" si="145">BN122+BN244+BN370+BN489+BN605+BN724+BN837+BN950+BN1065+BN1179+BN1293+BN1407+BN1521+BN1635</f>
        <v>0.35401131640826</v>
      </c>
      <c r="BO28" s="775">
        <f t="shared" si="145"/>
        <v>2E-3</v>
      </c>
      <c r="BP28" s="324">
        <f t="shared" si="145"/>
        <v>0.24</v>
      </c>
      <c r="BQ28" s="324">
        <f t="shared" si="145"/>
        <v>7.645400000000001E-3</v>
      </c>
      <c r="BR28" s="324">
        <f t="shared" si="145"/>
        <v>2E-3</v>
      </c>
      <c r="BS28" s="324">
        <f t="shared" si="145"/>
        <v>0.24</v>
      </c>
      <c r="BT28" s="324">
        <f t="shared" si="145"/>
        <v>7.645400000000001E-3</v>
      </c>
      <c r="BU28" s="324">
        <f t="shared" si="145"/>
        <v>3.4070400000000001E-2</v>
      </c>
      <c r="BV28" s="324">
        <f t="shared" si="145"/>
        <v>4.0884479999999996</v>
      </c>
      <c r="BW28" s="324">
        <f t="shared" si="145"/>
        <v>0.13024091807999999</v>
      </c>
      <c r="BX28" s="324">
        <f t="shared" si="145"/>
        <v>5.4537263799999999E-2</v>
      </c>
      <c r="BY28" s="324">
        <f t="shared" si="145"/>
        <v>6.5444716560000007</v>
      </c>
      <c r="BZ28" s="324">
        <f t="shared" si="145"/>
        <v>0.20847959832826005</v>
      </c>
      <c r="CA28" s="324">
        <f t="shared" si="145"/>
        <v>1.3857431999999999E-2</v>
      </c>
      <c r="CB28" s="324">
        <f t="shared" si="145"/>
        <v>1.6628918399999999</v>
      </c>
      <c r="CC28" s="324">
        <f t="shared" si="145"/>
        <v>5.2569560385599998E-2</v>
      </c>
      <c r="CD28" s="324">
        <f t="shared" si="145"/>
        <v>1.2237431999999999E-2</v>
      </c>
      <c r="CE28" s="324">
        <f t="shared" si="145"/>
        <v>1.46849184</v>
      </c>
      <c r="CF28" s="324">
        <f t="shared" si="145"/>
        <v>5.2569560385599998E-2</v>
      </c>
      <c r="CG28" s="556">
        <f t="shared" si="145"/>
        <v>1.2E-4</v>
      </c>
      <c r="CH28" s="324">
        <f t="shared" si="145"/>
        <v>1.4400000000000001E-2</v>
      </c>
      <c r="CI28" s="324">
        <f t="shared" si="145"/>
        <v>0</v>
      </c>
      <c r="CJ28" s="324">
        <f t="shared" si="145"/>
        <v>0</v>
      </c>
      <c r="CK28" s="324">
        <f t="shared" si="145"/>
        <v>0</v>
      </c>
      <c r="CL28" s="324">
        <f t="shared" si="145"/>
        <v>0</v>
      </c>
      <c r="CM28" s="324">
        <f t="shared" si="145"/>
        <v>1.5E-3</v>
      </c>
      <c r="CN28" s="324">
        <f t="shared" si="145"/>
        <v>0.18</v>
      </c>
      <c r="CO28" s="324">
        <f t="shared" si="145"/>
        <v>0</v>
      </c>
      <c r="CP28" s="2238">
        <f t="shared" si="145"/>
        <v>8.1233663799999994E-2</v>
      </c>
      <c r="CQ28" s="2238">
        <f t="shared" si="145"/>
        <v>9.7480396559999978</v>
      </c>
      <c r="CR28" s="2238">
        <f t="shared" si="145"/>
        <v>0</v>
      </c>
      <c r="CS28" s="694">
        <f t="shared" si="145"/>
        <v>4.8632469999999997E-2</v>
      </c>
      <c r="CT28" s="694">
        <f t="shared" ref="CT28:DA28" si="146">CT122+CT244+CT370+CT489+CT605+CT724+CT837+CT950+CT1065+CT1179+CT1293+CT1407+CT1521+CT1635</f>
        <v>5.8358963999999993</v>
      </c>
      <c r="CU28" s="694">
        <f t="shared" si="146"/>
        <v>0.20170148970899998</v>
      </c>
      <c r="CV28" s="324">
        <f t="shared" si="146"/>
        <v>9.8607059999999996E-2</v>
      </c>
      <c r="CW28" s="324">
        <f t="shared" si="146"/>
        <v>11.8328472</v>
      </c>
      <c r="CX28" s="324">
        <f t="shared" si="146"/>
        <v>0.42394611950599997</v>
      </c>
      <c r="CY28" s="324">
        <f t="shared" si="146"/>
        <v>7.8871300000000005E-2</v>
      </c>
      <c r="CZ28" s="324">
        <f t="shared" si="146"/>
        <v>9.464556</v>
      </c>
      <c r="DA28" s="324">
        <f t="shared" si="146"/>
        <v>0.35256918553000005</v>
      </c>
      <c r="DB28" s="296"/>
      <c r="DC28" s="296"/>
      <c r="DD28" s="296"/>
      <c r="DE28" s="555">
        <f t="shared" si="140"/>
        <v>14.054708413</v>
      </c>
      <c r="DF28" s="554">
        <f t="shared" ref="DF28:DJ28" si="147">DF122+DF244+DF370+DF489+DF605+DF724+DF837+DF950+DF1065+DF1179+DF1293+DF1407+DF1521+DF1635</f>
        <v>11.403713343</v>
      </c>
      <c r="DG28" s="324">
        <f t="shared" si="147"/>
        <v>0.10072</v>
      </c>
      <c r="DH28" s="324">
        <f t="shared" si="147"/>
        <v>0.23194000000000001</v>
      </c>
      <c r="DI28" s="324">
        <f t="shared" si="147"/>
        <v>1.9550099999999999</v>
      </c>
      <c r="DJ28" s="324">
        <f t="shared" si="147"/>
        <v>9.1160433430000012</v>
      </c>
      <c r="DK28" s="554">
        <f t="shared" ref="DK28:EC28" si="148">DK122+DK244+DK370+DK489+DK605+DK724+DK837+DK950+DK1065+DK1179+DK1293+DK1407+DK1521+DK1635</f>
        <v>5.1564043499999999</v>
      </c>
      <c r="DL28" s="554">
        <f t="shared" si="148"/>
        <v>0.869896</v>
      </c>
      <c r="DM28" s="554">
        <f t="shared" si="148"/>
        <v>2.6999999999999996E-2</v>
      </c>
      <c r="DN28" s="554">
        <f t="shared" si="148"/>
        <v>1.616735E-2</v>
      </c>
      <c r="DO28" s="554">
        <f t="shared" si="148"/>
        <v>4.2099409999999997</v>
      </c>
      <c r="DP28" s="554">
        <f t="shared" si="148"/>
        <v>4.2955756159999998</v>
      </c>
      <c r="DQ28" s="554">
        <f t="shared" si="148"/>
        <v>5.7200000000000003E-3</v>
      </c>
      <c r="DR28" s="554">
        <f t="shared" si="148"/>
        <v>5.7200000000000003E-3</v>
      </c>
      <c r="DS28" s="554">
        <f t="shared" si="148"/>
        <v>1.5000440000000002</v>
      </c>
      <c r="DT28" s="554">
        <f t="shared" si="148"/>
        <v>2.7840916159999995</v>
      </c>
      <c r="DU28" s="554">
        <f t="shared" si="148"/>
        <v>3.2105000000000002E-2</v>
      </c>
      <c r="DV28" s="554">
        <f t="shared" si="148"/>
        <v>4.5050000000000003E-3</v>
      </c>
      <c r="DW28" s="554">
        <f t="shared" si="148"/>
        <v>0</v>
      </c>
      <c r="DX28" s="554">
        <f t="shared" si="148"/>
        <v>0</v>
      </c>
      <c r="DY28" s="554">
        <f t="shared" si="148"/>
        <v>3.6000000000000003E-3</v>
      </c>
      <c r="DZ28" s="554">
        <f t="shared" si="148"/>
        <v>4.2960856160000001</v>
      </c>
      <c r="EA28" s="554">
        <f t="shared" si="148"/>
        <v>2.7992216159999996</v>
      </c>
      <c r="EB28" s="554">
        <f t="shared" si="148"/>
        <v>1.039876816</v>
      </c>
      <c r="EC28" s="554">
        <f t="shared" si="148"/>
        <v>0.76363001500000005</v>
      </c>
      <c r="ED28" s="296"/>
      <c r="EE28" s="296"/>
      <c r="EF28" s="296"/>
      <c r="EG28" s="296"/>
      <c r="EH28" s="296"/>
    </row>
    <row r="29" spans="1:156" ht="20.25" customHeight="1">
      <c r="A29" s="58" t="s">
        <v>198</v>
      </c>
      <c r="B29" s="68"/>
      <c r="C29" s="557" t="s">
        <v>70</v>
      </c>
      <c r="D29" s="78" t="s">
        <v>127</v>
      </c>
      <c r="E29" s="68"/>
      <c r="F29" s="68"/>
      <c r="G29" s="68"/>
      <c r="H29" s="68"/>
      <c r="I29" s="68"/>
      <c r="J29" s="68"/>
      <c r="K29" s="68"/>
      <c r="L29" s="68"/>
      <c r="M29" s="2199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560" t="s">
        <v>14</v>
      </c>
      <c r="AG29" s="555">
        <f t="shared" si="143"/>
        <v>104.30949799999999</v>
      </c>
      <c r="AH29" s="1638">
        <f t="shared" ref="AH29:CS29" si="149">AH127+AH251+AH377+AH494+AH611</f>
        <v>44.168039999999998</v>
      </c>
      <c r="AI29" s="1638">
        <f t="shared" si="149"/>
        <v>6.3116129160000005</v>
      </c>
      <c r="AJ29" s="1638">
        <f t="shared" si="149"/>
        <v>9.8887120871287759E-2</v>
      </c>
      <c r="AK29" s="1638">
        <f t="shared" si="149"/>
        <v>9.5004200000000001</v>
      </c>
      <c r="AL29" s="1638">
        <f t="shared" si="149"/>
        <v>1.3576100180000001</v>
      </c>
      <c r="AM29" s="1638">
        <f t="shared" si="149"/>
        <v>2.079633620571111E-2</v>
      </c>
      <c r="AN29" s="1638">
        <f t="shared" si="149"/>
        <v>9.5</v>
      </c>
      <c r="AO29" s="1638">
        <f t="shared" si="149"/>
        <v>1.35755</v>
      </c>
      <c r="AP29" s="1638">
        <f t="shared" si="149"/>
        <v>2.0795416829388125E-2</v>
      </c>
      <c r="AQ29" s="1638">
        <f t="shared" si="149"/>
        <v>9.5004200000000001</v>
      </c>
      <c r="AR29" s="1638">
        <f t="shared" si="149"/>
        <v>1.3576100180000001</v>
      </c>
      <c r="AS29" s="1638">
        <f t="shared" si="149"/>
        <v>2.1628189653939547E-2</v>
      </c>
      <c r="AT29" s="1638">
        <f t="shared" si="149"/>
        <v>15.667200000000001</v>
      </c>
      <c r="AU29" s="1638">
        <f t="shared" si="149"/>
        <v>2.23884288</v>
      </c>
      <c r="AV29" s="1638">
        <f t="shared" si="149"/>
        <v>3.5667178182248967E-2</v>
      </c>
      <c r="AW29" s="1638">
        <f t="shared" si="149"/>
        <v>2.3061379999999998</v>
      </c>
      <c r="AX29" s="1638">
        <f t="shared" si="149"/>
        <v>0.32954712019999999</v>
      </c>
      <c r="AY29" s="1638">
        <f t="shared" si="149"/>
        <v>5.4873007580000001E-3</v>
      </c>
      <c r="AZ29" s="1638">
        <f t="shared" si="149"/>
        <v>0</v>
      </c>
      <c r="BA29" s="1638">
        <f t="shared" si="149"/>
        <v>0</v>
      </c>
      <c r="BB29" s="1638">
        <f t="shared" si="149"/>
        <v>0</v>
      </c>
      <c r="BC29" s="1638">
        <f t="shared" si="149"/>
        <v>0.63893800000000001</v>
      </c>
      <c r="BD29" s="1638">
        <f t="shared" si="149"/>
        <v>9.1304240199999998E-2</v>
      </c>
      <c r="BE29" s="1638">
        <f t="shared" si="149"/>
        <v>1.5277007579999999E-3</v>
      </c>
      <c r="BF29" s="1638">
        <f t="shared" si="149"/>
        <v>0</v>
      </c>
      <c r="BG29" s="1638">
        <f t="shared" si="149"/>
        <v>0</v>
      </c>
      <c r="BH29" s="1638">
        <f t="shared" si="149"/>
        <v>0</v>
      </c>
      <c r="BI29" s="1638">
        <f t="shared" si="149"/>
        <v>1.6672</v>
      </c>
      <c r="BJ29" s="1638">
        <f t="shared" si="149"/>
        <v>0.23824287999999999</v>
      </c>
      <c r="BK29" s="1638">
        <f t="shared" si="149"/>
        <v>3.9595999999999998E-3</v>
      </c>
      <c r="BL29" s="1638">
        <f t="shared" si="149"/>
        <v>31.50084</v>
      </c>
      <c r="BM29" s="1638">
        <f t="shared" si="149"/>
        <v>4.5014700360000006</v>
      </c>
      <c r="BN29" s="1638">
        <f t="shared" si="149"/>
        <v>6.9962035724250929E-2</v>
      </c>
      <c r="BO29" s="1638">
        <f t="shared" si="149"/>
        <v>0</v>
      </c>
      <c r="BP29" s="1638">
        <f t="shared" si="149"/>
        <v>0</v>
      </c>
      <c r="BQ29" s="1638">
        <f t="shared" si="149"/>
        <v>0</v>
      </c>
      <c r="BR29" s="1638">
        <f t="shared" si="149"/>
        <v>20.000419999999998</v>
      </c>
      <c r="BS29" s="1638">
        <f t="shared" si="149"/>
        <v>2.8580600180000002</v>
      </c>
      <c r="BT29" s="1638">
        <f t="shared" si="149"/>
        <v>4.3780744280297983E-2</v>
      </c>
      <c r="BU29" s="1638">
        <f t="shared" si="149"/>
        <v>11.50042</v>
      </c>
      <c r="BV29" s="1638">
        <f t="shared" si="149"/>
        <v>1.6434100180000002</v>
      </c>
      <c r="BW29" s="1638">
        <f t="shared" si="149"/>
        <v>2.618129144395295E-2</v>
      </c>
      <c r="BX29" s="1638">
        <f t="shared" si="149"/>
        <v>0</v>
      </c>
      <c r="BY29" s="1638">
        <f t="shared" si="149"/>
        <v>0</v>
      </c>
      <c r="BZ29" s="1638">
        <f t="shared" si="149"/>
        <v>0</v>
      </c>
      <c r="CA29" s="1638">
        <f t="shared" si="149"/>
        <v>0</v>
      </c>
      <c r="CB29" s="1638">
        <f t="shared" si="149"/>
        <v>0</v>
      </c>
      <c r="CC29" s="1638">
        <f t="shared" si="149"/>
        <v>0</v>
      </c>
      <c r="CD29" s="1638">
        <f t="shared" si="149"/>
        <v>0</v>
      </c>
      <c r="CE29" s="1638">
        <f t="shared" si="149"/>
        <v>0</v>
      </c>
      <c r="CF29" s="1638">
        <f t="shared" si="149"/>
        <v>0</v>
      </c>
      <c r="CG29" s="1638">
        <f t="shared" si="149"/>
        <v>0</v>
      </c>
      <c r="CH29" s="1638">
        <f t="shared" si="149"/>
        <v>0</v>
      </c>
      <c r="CI29" s="1638">
        <f t="shared" si="149"/>
        <v>0</v>
      </c>
      <c r="CJ29" s="1638">
        <f t="shared" si="149"/>
        <v>0</v>
      </c>
      <c r="CK29" s="1638">
        <f t="shared" si="149"/>
        <v>0</v>
      </c>
      <c r="CL29" s="1638">
        <f t="shared" si="149"/>
        <v>0</v>
      </c>
      <c r="CM29" s="1638">
        <f t="shared" si="149"/>
        <v>0</v>
      </c>
      <c r="CN29" s="1638">
        <f t="shared" si="149"/>
        <v>0</v>
      </c>
      <c r="CO29" s="1638">
        <f t="shared" si="149"/>
        <v>0</v>
      </c>
      <c r="CP29" s="1638">
        <f t="shared" si="149"/>
        <v>31.50084</v>
      </c>
      <c r="CQ29" s="1638">
        <f t="shared" si="149"/>
        <v>4.5014700360000006</v>
      </c>
      <c r="CR29" s="1638">
        <f t="shared" si="149"/>
        <v>7.006387345593551E-2</v>
      </c>
      <c r="CS29" s="1638">
        <f t="shared" si="149"/>
        <v>26.50084</v>
      </c>
      <c r="CT29" s="1638">
        <f t="shared" ref="CT29:DJ29" si="150">CT127+CT251+CT377+CT494+CT611</f>
        <v>3.7869700360000005</v>
      </c>
      <c r="CU29" s="1638">
        <f t="shared" si="150"/>
        <v>6.1300637070168133E-2</v>
      </c>
      <c r="CV29" s="1638">
        <f t="shared" si="150"/>
        <v>22.00084</v>
      </c>
      <c r="CW29" s="1638">
        <f t="shared" si="150"/>
        <v>3.1439200360000004</v>
      </c>
      <c r="CX29" s="1638">
        <f t="shared" si="150"/>
        <v>5.2927081873706358E-2</v>
      </c>
      <c r="CY29" s="1638">
        <f t="shared" si="150"/>
        <v>22.00084</v>
      </c>
      <c r="CZ29" s="1638">
        <f t="shared" si="150"/>
        <v>3.1439200360000004</v>
      </c>
      <c r="DA29" s="1638">
        <f t="shared" si="150"/>
        <v>5.5044165148654602E-2</v>
      </c>
      <c r="DB29" s="1638">
        <f t="shared" si="150"/>
        <v>0</v>
      </c>
      <c r="DC29" s="1638">
        <f t="shared" si="150"/>
        <v>23.599999999999998</v>
      </c>
      <c r="DD29" s="1638">
        <f t="shared" si="150"/>
        <v>-0.14900000000000002</v>
      </c>
      <c r="DE29" s="555">
        <f t="shared" si="150"/>
        <v>5.8918253400000005</v>
      </c>
      <c r="DF29" s="555">
        <f t="shared" si="150"/>
        <v>4.5199999999999996</v>
      </c>
      <c r="DG29" s="555">
        <f t="shared" si="150"/>
        <v>0.31</v>
      </c>
      <c r="DH29" s="555">
        <f t="shared" si="150"/>
        <v>0.3</v>
      </c>
      <c r="DI29" s="555">
        <f t="shared" si="150"/>
        <v>0.33999999999999997</v>
      </c>
      <c r="DJ29" s="555">
        <f t="shared" si="150"/>
        <v>3.57</v>
      </c>
      <c r="DK29" s="555">
        <f t="shared" ref="DK29:EC29" si="151">DK127+DK251+DK377+DK494+DK611</f>
        <v>2.9262253399999998</v>
      </c>
      <c r="DL29" s="555">
        <f t="shared" si="151"/>
        <v>0</v>
      </c>
      <c r="DM29" s="555">
        <f t="shared" si="151"/>
        <v>5.7469339999999994E-2</v>
      </c>
      <c r="DN29" s="555">
        <f t="shared" si="151"/>
        <v>0</v>
      </c>
      <c r="DO29" s="555">
        <f t="shared" si="151"/>
        <v>2.8687559999999999</v>
      </c>
      <c r="DP29" s="555">
        <f t="shared" si="151"/>
        <v>0.95680000000000009</v>
      </c>
      <c r="DQ29" s="555">
        <f t="shared" si="151"/>
        <v>0</v>
      </c>
      <c r="DR29" s="555">
        <f t="shared" si="151"/>
        <v>0.43680000000000002</v>
      </c>
      <c r="DS29" s="555">
        <f t="shared" si="151"/>
        <v>0.52</v>
      </c>
      <c r="DT29" s="555">
        <f t="shared" si="151"/>
        <v>0</v>
      </c>
      <c r="DU29" s="555">
        <f t="shared" si="151"/>
        <v>0</v>
      </c>
      <c r="DV29" s="555">
        <f t="shared" si="151"/>
        <v>0</v>
      </c>
      <c r="DW29" s="555">
        <f t="shared" si="151"/>
        <v>0</v>
      </c>
      <c r="DX29" s="555">
        <f t="shared" si="151"/>
        <v>0</v>
      </c>
      <c r="DY29" s="555">
        <f t="shared" si="151"/>
        <v>0</v>
      </c>
      <c r="DZ29" s="555">
        <f t="shared" si="151"/>
        <v>0.95680000000000009</v>
      </c>
      <c r="EA29" s="555">
        <f t="shared" si="151"/>
        <v>0.77760000000000007</v>
      </c>
      <c r="EB29" s="555">
        <f t="shared" si="151"/>
        <v>0.60480000000000012</v>
      </c>
      <c r="EC29" s="555">
        <f t="shared" si="151"/>
        <v>0.62639999999999996</v>
      </c>
      <c r="ED29" s="296"/>
      <c r="EE29" s="296"/>
      <c r="EF29" s="296"/>
      <c r="EG29" s="296">
        <f>EG127+EG251+EG377+EG494+EG611</f>
        <v>0</v>
      </c>
      <c r="EH29" s="296"/>
      <c r="EI29" s="910"/>
      <c r="EJ29" s="910"/>
      <c r="EK29" s="910" t="s">
        <v>413</v>
      </c>
      <c r="EL29" s="910"/>
      <c r="EM29" s="910"/>
      <c r="EN29" s="910"/>
      <c r="EO29" s="910"/>
      <c r="EP29" s="910"/>
    </row>
    <row r="30" spans="1:156" ht="15" customHeight="1">
      <c r="A30" s="58" t="s">
        <v>198</v>
      </c>
      <c r="B30" s="68"/>
      <c r="C30" s="557" t="s">
        <v>71</v>
      </c>
      <c r="D30" s="78" t="s">
        <v>128</v>
      </c>
      <c r="E30" s="68"/>
      <c r="F30" s="68"/>
      <c r="G30" s="68"/>
      <c r="H30" s="68"/>
      <c r="I30" s="68"/>
      <c r="J30" s="68"/>
      <c r="K30" s="68"/>
      <c r="L30" s="68"/>
      <c r="M30" s="2199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560" t="s">
        <v>187</v>
      </c>
      <c r="AG30" s="555">
        <f t="shared" si="143"/>
        <v>24</v>
      </c>
      <c r="AH30" s="324">
        <f t="shared" ref="AH30:DA30" si="152">AH847</f>
        <v>4.8</v>
      </c>
      <c r="AI30" s="324">
        <f t="shared" si="152"/>
        <v>5.5391999999999992</v>
      </c>
      <c r="AJ30" s="324">
        <f t="shared" si="152"/>
        <v>3.7440000000000001E-2</v>
      </c>
      <c r="AK30" s="694">
        <f t="shared" si="152"/>
        <v>0</v>
      </c>
      <c r="AL30" s="324">
        <f t="shared" si="152"/>
        <v>0</v>
      </c>
      <c r="AM30" s="324">
        <f t="shared" si="152"/>
        <v>0</v>
      </c>
      <c r="AN30" s="324">
        <f t="shared" si="152"/>
        <v>0</v>
      </c>
      <c r="AO30" s="324">
        <f t="shared" si="152"/>
        <v>0</v>
      </c>
      <c r="AP30" s="324">
        <f t="shared" si="152"/>
        <v>0</v>
      </c>
      <c r="AQ30" s="324">
        <f t="shared" si="152"/>
        <v>4.8</v>
      </c>
      <c r="AR30" s="324">
        <f t="shared" si="152"/>
        <v>5.5391999999999992</v>
      </c>
      <c r="AS30" s="324">
        <f t="shared" si="152"/>
        <v>3.7440000000000001E-2</v>
      </c>
      <c r="AT30" s="324">
        <f t="shared" si="152"/>
        <v>0</v>
      </c>
      <c r="AU30" s="324">
        <f t="shared" si="152"/>
        <v>0</v>
      </c>
      <c r="AV30" s="324">
        <f t="shared" si="152"/>
        <v>0</v>
      </c>
      <c r="AW30" s="324">
        <f t="shared" ref="AW30:AY30" si="153">AW847</f>
        <v>4.8</v>
      </c>
      <c r="AX30" s="324">
        <f t="shared" si="153"/>
        <v>5.5391999999999992</v>
      </c>
      <c r="AY30" s="324">
        <f t="shared" si="153"/>
        <v>3.2640000000000002E-2</v>
      </c>
      <c r="AZ30" s="324">
        <f t="shared" si="152"/>
        <v>0</v>
      </c>
      <c r="BA30" s="324">
        <f t="shared" si="152"/>
        <v>0</v>
      </c>
      <c r="BB30" s="324">
        <f t="shared" si="152"/>
        <v>0</v>
      </c>
      <c r="BC30" s="324">
        <f t="shared" si="152"/>
        <v>0</v>
      </c>
      <c r="BD30" s="324">
        <f t="shared" si="152"/>
        <v>0</v>
      </c>
      <c r="BE30" s="324">
        <f t="shared" si="152"/>
        <v>0</v>
      </c>
      <c r="BF30" s="324">
        <f t="shared" si="152"/>
        <v>4.8</v>
      </c>
      <c r="BG30" s="324">
        <f t="shared" si="152"/>
        <v>5.5391999999999992</v>
      </c>
      <c r="BH30" s="324">
        <f t="shared" si="152"/>
        <v>3.2640000000000002E-2</v>
      </c>
      <c r="BI30" s="324">
        <f t="shared" si="152"/>
        <v>0</v>
      </c>
      <c r="BJ30" s="324">
        <f t="shared" si="152"/>
        <v>0</v>
      </c>
      <c r="BK30" s="324">
        <f t="shared" si="152"/>
        <v>0</v>
      </c>
      <c r="BL30" s="324">
        <f t="shared" ref="BL30:CO30" si="154">BL847</f>
        <v>4.8</v>
      </c>
      <c r="BM30" s="324">
        <f t="shared" si="154"/>
        <v>5.5391999999999992</v>
      </c>
      <c r="BN30" s="324">
        <f t="shared" si="154"/>
        <v>3.7440000000000001E-2</v>
      </c>
      <c r="BO30" s="694">
        <f t="shared" si="154"/>
        <v>0</v>
      </c>
      <c r="BP30" s="324">
        <f t="shared" si="154"/>
        <v>0</v>
      </c>
      <c r="BQ30" s="324">
        <f t="shared" si="154"/>
        <v>0</v>
      </c>
      <c r="BR30" s="324">
        <f t="shared" si="154"/>
        <v>0</v>
      </c>
      <c r="BS30" s="324">
        <f t="shared" si="154"/>
        <v>0</v>
      </c>
      <c r="BT30" s="324">
        <f t="shared" si="154"/>
        <v>0</v>
      </c>
      <c r="BU30" s="324">
        <f t="shared" si="154"/>
        <v>4.8</v>
      </c>
      <c r="BV30" s="324">
        <f t="shared" si="154"/>
        <v>5.5391999999999992</v>
      </c>
      <c r="BW30" s="324">
        <f t="shared" si="154"/>
        <v>3.7440000000000001E-2</v>
      </c>
      <c r="BX30" s="324">
        <f t="shared" si="154"/>
        <v>0</v>
      </c>
      <c r="BY30" s="324">
        <f t="shared" si="154"/>
        <v>0</v>
      </c>
      <c r="BZ30" s="324">
        <f t="shared" si="154"/>
        <v>0</v>
      </c>
      <c r="CA30" s="324">
        <f t="shared" si="154"/>
        <v>0</v>
      </c>
      <c r="CB30" s="324">
        <f t="shared" si="154"/>
        <v>0</v>
      </c>
      <c r="CC30" s="324">
        <f t="shared" si="154"/>
        <v>0</v>
      </c>
      <c r="CD30" s="324">
        <f t="shared" si="154"/>
        <v>0</v>
      </c>
      <c r="CE30" s="324">
        <f t="shared" si="154"/>
        <v>0</v>
      </c>
      <c r="CF30" s="324">
        <f t="shared" si="154"/>
        <v>0</v>
      </c>
      <c r="CG30" s="324">
        <f t="shared" si="154"/>
        <v>0</v>
      </c>
      <c r="CH30" s="324">
        <f t="shared" si="154"/>
        <v>0</v>
      </c>
      <c r="CI30" s="324">
        <f t="shared" si="154"/>
        <v>0</v>
      </c>
      <c r="CJ30" s="324">
        <f t="shared" si="154"/>
        <v>0</v>
      </c>
      <c r="CK30" s="324">
        <f t="shared" si="154"/>
        <v>0</v>
      </c>
      <c r="CL30" s="324">
        <f t="shared" si="154"/>
        <v>0</v>
      </c>
      <c r="CM30" s="324">
        <f t="shared" si="154"/>
        <v>0</v>
      </c>
      <c r="CN30" s="324">
        <f t="shared" si="154"/>
        <v>0</v>
      </c>
      <c r="CO30" s="324">
        <f t="shared" si="154"/>
        <v>0</v>
      </c>
      <c r="CP30" s="2238">
        <f t="shared" si="152"/>
        <v>4.8</v>
      </c>
      <c r="CQ30" s="2238">
        <f t="shared" si="152"/>
        <v>5.5391999999999992</v>
      </c>
      <c r="CR30" s="2238">
        <f t="shared" si="152"/>
        <v>3.8937599999999996E-2</v>
      </c>
      <c r="CS30" s="324">
        <f t="shared" si="152"/>
        <v>4.8</v>
      </c>
      <c r="CT30" s="324">
        <f t="shared" si="152"/>
        <v>5.5391999999999992</v>
      </c>
      <c r="CU30" s="324">
        <f t="shared" si="152"/>
        <v>4.0495103999999997E-2</v>
      </c>
      <c r="CV30" s="324">
        <f t="shared" si="152"/>
        <v>4.8</v>
      </c>
      <c r="CW30" s="324">
        <f t="shared" si="152"/>
        <v>5.5391999999999992</v>
      </c>
      <c r="CX30" s="324">
        <f t="shared" si="152"/>
        <v>4.2114908160000006E-2</v>
      </c>
      <c r="CY30" s="324">
        <f t="shared" si="152"/>
        <v>4.8</v>
      </c>
      <c r="CZ30" s="324">
        <f t="shared" si="152"/>
        <v>5.5391999999999992</v>
      </c>
      <c r="DA30" s="324">
        <f t="shared" si="152"/>
        <v>4.3799471999999999E-2</v>
      </c>
      <c r="DB30" s="296"/>
      <c r="DC30" s="296"/>
      <c r="DD30" s="296"/>
      <c r="DE30" s="555">
        <f t="shared" si="140"/>
        <v>0.50919999999999999</v>
      </c>
      <c r="DF30" s="554">
        <f>DF847</f>
        <v>9.5000000000000001E-2</v>
      </c>
      <c r="DG30" s="324">
        <f t="shared" ref="DG30:EC30" si="155">DG847</f>
        <v>0</v>
      </c>
      <c r="DH30" s="324">
        <f t="shared" si="155"/>
        <v>0</v>
      </c>
      <c r="DI30" s="324">
        <f t="shared" si="155"/>
        <v>9.5000000000000001E-2</v>
      </c>
      <c r="DJ30" s="324">
        <f t="shared" si="155"/>
        <v>0</v>
      </c>
      <c r="DK30" s="554">
        <f t="shared" si="155"/>
        <v>9.5000000000000001E-2</v>
      </c>
      <c r="DL30" s="554">
        <f t="shared" si="155"/>
        <v>0</v>
      </c>
      <c r="DM30" s="554">
        <f t="shared" si="155"/>
        <v>0</v>
      </c>
      <c r="DN30" s="554">
        <f t="shared" si="155"/>
        <v>9.5000000000000001E-2</v>
      </c>
      <c r="DO30" s="554">
        <f t="shared" si="155"/>
        <v>0</v>
      </c>
      <c r="DP30" s="554">
        <f t="shared" si="155"/>
        <v>9.5000000000000001E-2</v>
      </c>
      <c r="DQ30" s="554">
        <f t="shared" si="155"/>
        <v>0</v>
      </c>
      <c r="DR30" s="554">
        <f t="shared" si="155"/>
        <v>0</v>
      </c>
      <c r="DS30" s="554">
        <f t="shared" si="155"/>
        <v>9.5000000000000001E-2</v>
      </c>
      <c r="DT30" s="554">
        <f t="shared" si="155"/>
        <v>0</v>
      </c>
      <c r="DU30" s="554">
        <f t="shared" si="155"/>
        <v>0</v>
      </c>
      <c r="DV30" s="554">
        <f t="shared" si="155"/>
        <v>0</v>
      </c>
      <c r="DW30" s="554">
        <f t="shared" si="155"/>
        <v>0</v>
      </c>
      <c r="DX30" s="554">
        <f t="shared" si="155"/>
        <v>0</v>
      </c>
      <c r="DY30" s="554">
        <f t="shared" si="155"/>
        <v>0</v>
      </c>
      <c r="DZ30" s="554">
        <f t="shared" si="155"/>
        <v>9.5269230769230773E-2</v>
      </c>
      <c r="EA30" s="554">
        <f t="shared" si="155"/>
        <v>0.10260000000000002</v>
      </c>
      <c r="EB30" s="554">
        <f t="shared" si="155"/>
        <v>0.10640000000000001</v>
      </c>
      <c r="EC30" s="554">
        <f t="shared" si="155"/>
        <v>0.11019999999999999</v>
      </c>
      <c r="ED30" s="296"/>
      <c r="EE30" s="296"/>
      <c r="EF30" s="296"/>
      <c r="EG30" s="296">
        <f>EG132+EG256+EG382+EG499+EG616</f>
        <v>0</v>
      </c>
      <c r="EH30" s="296"/>
      <c r="EI30" s="418"/>
      <c r="EJ30" s="418"/>
      <c r="EK30" s="418"/>
      <c r="EL30" s="418"/>
      <c r="EM30" s="418" t="s">
        <v>59</v>
      </c>
      <c r="EN30" s="417"/>
      <c r="EO30" s="418"/>
      <c r="EP30" s="416"/>
    </row>
    <row r="31" spans="1:156" ht="15" customHeight="1">
      <c r="A31" s="58" t="s">
        <v>198</v>
      </c>
      <c r="B31" s="68"/>
      <c r="C31" s="557" t="s">
        <v>72</v>
      </c>
      <c r="D31" s="78" t="s">
        <v>95</v>
      </c>
      <c r="E31" s="68"/>
      <c r="F31" s="68"/>
      <c r="G31" s="68"/>
      <c r="H31" s="68"/>
      <c r="I31" s="68"/>
      <c r="J31" s="68"/>
      <c r="K31" s="68"/>
      <c r="L31" s="68"/>
      <c r="M31" s="2199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331"/>
      <c r="AG31" s="555">
        <f t="shared" si="143"/>
        <v>0</v>
      </c>
      <c r="AH31" s="520">
        <f t="shared" ref="AH31:DA31" si="156">AH137+AH261+AH387+AH504+AH621</f>
        <v>0</v>
      </c>
      <c r="AI31" s="520">
        <f t="shared" si="156"/>
        <v>0</v>
      </c>
      <c r="AJ31" s="520">
        <f t="shared" si="156"/>
        <v>0</v>
      </c>
      <c r="AK31" s="519">
        <f t="shared" si="156"/>
        <v>0</v>
      </c>
      <c r="AL31" s="520">
        <f t="shared" si="156"/>
        <v>0</v>
      </c>
      <c r="AM31" s="520">
        <f t="shared" si="156"/>
        <v>0</v>
      </c>
      <c r="AN31" s="520">
        <f t="shared" si="156"/>
        <v>0</v>
      </c>
      <c r="AO31" s="520">
        <f t="shared" si="156"/>
        <v>0</v>
      </c>
      <c r="AP31" s="520">
        <f t="shared" si="156"/>
        <v>0</v>
      </c>
      <c r="AQ31" s="520">
        <f t="shared" si="156"/>
        <v>0</v>
      </c>
      <c r="AR31" s="520">
        <f t="shared" si="156"/>
        <v>0</v>
      </c>
      <c r="AS31" s="520">
        <f t="shared" si="156"/>
        <v>0</v>
      </c>
      <c r="AT31" s="520">
        <f t="shared" si="156"/>
        <v>0</v>
      </c>
      <c r="AU31" s="520">
        <f t="shared" si="156"/>
        <v>0</v>
      </c>
      <c r="AV31" s="520">
        <f t="shared" si="156"/>
        <v>0</v>
      </c>
      <c r="AW31" s="520">
        <f t="shared" si="156"/>
        <v>0</v>
      </c>
      <c r="AX31" s="520">
        <f t="shared" si="156"/>
        <v>0</v>
      </c>
      <c r="AY31" s="520">
        <f t="shared" si="156"/>
        <v>0</v>
      </c>
      <c r="AZ31" s="520">
        <f t="shared" si="156"/>
        <v>0</v>
      </c>
      <c r="BA31" s="520">
        <f t="shared" si="156"/>
        <v>0</v>
      </c>
      <c r="BB31" s="520">
        <f t="shared" si="156"/>
        <v>0</v>
      </c>
      <c r="BC31" s="520">
        <f t="shared" si="156"/>
        <v>0</v>
      </c>
      <c r="BD31" s="520">
        <f t="shared" si="156"/>
        <v>0</v>
      </c>
      <c r="BE31" s="520">
        <f t="shared" si="156"/>
        <v>0</v>
      </c>
      <c r="BF31" s="293">
        <f t="shared" si="156"/>
        <v>0</v>
      </c>
      <c r="BG31" s="293">
        <f t="shared" si="156"/>
        <v>0</v>
      </c>
      <c r="BH31" s="293">
        <f t="shared" si="156"/>
        <v>0</v>
      </c>
      <c r="BI31" s="293">
        <f t="shared" si="156"/>
        <v>0</v>
      </c>
      <c r="BJ31" s="293">
        <f t="shared" si="156"/>
        <v>0</v>
      </c>
      <c r="BK31" s="293">
        <f t="shared" si="156"/>
        <v>0</v>
      </c>
      <c r="BL31" s="520">
        <f t="shared" ref="BL31:CO31" si="157">BL137+BL261+BL387+BL504+BL621</f>
        <v>0</v>
      </c>
      <c r="BM31" s="520">
        <f t="shared" si="157"/>
        <v>0</v>
      </c>
      <c r="BN31" s="520">
        <f t="shared" si="157"/>
        <v>0</v>
      </c>
      <c r="BO31" s="519">
        <f t="shared" si="157"/>
        <v>0</v>
      </c>
      <c r="BP31" s="520">
        <f t="shared" si="157"/>
        <v>0</v>
      </c>
      <c r="BQ31" s="520">
        <f t="shared" si="157"/>
        <v>0</v>
      </c>
      <c r="BR31" s="520">
        <f t="shared" si="157"/>
        <v>0</v>
      </c>
      <c r="BS31" s="520">
        <f t="shared" si="157"/>
        <v>0</v>
      </c>
      <c r="BT31" s="520">
        <f t="shared" si="157"/>
        <v>0</v>
      </c>
      <c r="BU31" s="520">
        <f t="shared" si="157"/>
        <v>0</v>
      </c>
      <c r="BV31" s="520">
        <f t="shared" si="157"/>
        <v>0</v>
      </c>
      <c r="BW31" s="520">
        <f t="shared" si="157"/>
        <v>0</v>
      </c>
      <c r="BX31" s="520">
        <f t="shared" si="157"/>
        <v>0</v>
      </c>
      <c r="BY31" s="520">
        <f t="shared" si="157"/>
        <v>0</v>
      </c>
      <c r="BZ31" s="520">
        <f t="shared" si="157"/>
        <v>0</v>
      </c>
      <c r="CA31" s="520">
        <f t="shared" si="157"/>
        <v>0</v>
      </c>
      <c r="CB31" s="520">
        <f t="shared" si="157"/>
        <v>0</v>
      </c>
      <c r="CC31" s="520">
        <f t="shared" si="157"/>
        <v>0</v>
      </c>
      <c r="CD31" s="520">
        <f t="shared" si="157"/>
        <v>0</v>
      </c>
      <c r="CE31" s="520">
        <f t="shared" si="157"/>
        <v>0</v>
      </c>
      <c r="CF31" s="520">
        <f t="shared" si="157"/>
        <v>0</v>
      </c>
      <c r="CG31" s="520">
        <f t="shared" si="157"/>
        <v>0</v>
      </c>
      <c r="CH31" s="520">
        <f t="shared" si="157"/>
        <v>0</v>
      </c>
      <c r="CI31" s="520">
        <f t="shared" si="157"/>
        <v>0</v>
      </c>
      <c r="CJ31" s="293">
        <f t="shared" si="157"/>
        <v>0</v>
      </c>
      <c r="CK31" s="293">
        <f t="shared" si="157"/>
        <v>0</v>
      </c>
      <c r="CL31" s="293">
        <f t="shared" si="157"/>
        <v>0</v>
      </c>
      <c r="CM31" s="293">
        <f t="shared" si="157"/>
        <v>0</v>
      </c>
      <c r="CN31" s="293">
        <f t="shared" si="157"/>
        <v>0</v>
      </c>
      <c r="CO31" s="293">
        <f t="shared" si="157"/>
        <v>0</v>
      </c>
      <c r="CP31" s="2257">
        <f t="shared" si="156"/>
        <v>0</v>
      </c>
      <c r="CQ31" s="2257">
        <f t="shared" si="156"/>
        <v>0</v>
      </c>
      <c r="CR31" s="2257">
        <f t="shared" si="156"/>
        <v>0</v>
      </c>
      <c r="CS31" s="519">
        <f t="shared" si="156"/>
        <v>0</v>
      </c>
      <c r="CT31" s="519">
        <f t="shared" si="156"/>
        <v>0</v>
      </c>
      <c r="CU31" s="519">
        <f t="shared" si="156"/>
        <v>0</v>
      </c>
      <c r="CV31" s="293">
        <f t="shared" si="156"/>
        <v>0</v>
      </c>
      <c r="CW31" s="293">
        <f t="shared" si="156"/>
        <v>0</v>
      </c>
      <c r="CX31" s="293">
        <f t="shared" si="156"/>
        <v>0</v>
      </c>
      <c r="CY31" s="293">
        <f t="shared" si="156"/>
        <v>0</v>
      </c>
      <c r="CZ31" s="293">
        <f t="shared" si="156"/>
        <v>0</v>
      </c>
      <c r="DA31" s="293">
        <f t="shared" si="156"/>
        <v>0</v>
      </c>
      <c r="DB31" s="296"/>
      <c r="DC31" s="296"/>
      <c r="DD31" s="296"/>
      <c r="DE31" s="517">
        <f t="shared" ref="DE31:DJ31" si="158">DE137+DE261+DE387+DE504+DE621</f>
        <v>0</v>
      </c>
      <c r="DF31" s="517">
        <f t="shared" si="158"/>
        <v>0</v>
      </c>
      <c r="DG31" s="517">
        <f t="shared" si="158"/>
        <v>0</v>
      </c>
      <c r="DH31" s="517">
        <f t="shared" si="158"/>
        <v>0</v>
      </c>
      <c r="DI31" s="517">
        <f t="shared" si="158"/>
        <v>0</v>
      </c>
      <c r="DJ31" s="517">
        <f t="shared" si="158"/>
        <v>0</v>
      </c>
      <c r="DK31" s="517">
        <f t="shared" ref="DK31:EC31" si="159">DK137+DK261+DK387+DK504+DK621</f>
        <v>0</v>
      </c>
      <c r="DL31" s="517">
        <f t="shared" si="159"/>
        <v>0</v>
      </c>
      <c r="DM31" s="517">
        <f t="shared" si="159"/>
        <v>0</v>
      </c>
      <c r="DN31" s="517">
        <f t="shared" si="159"/>
        <v>0</v>
      </c>
      <c r="DO31" s="517">
        <f t="shared" si="159"/>
        <v>0</v>
      </c>
      <c r="DP31" s="517">
        <f t="shared" si="159"/>
        <v>0</v>
      </c>
      <c r="DQ31" s="517">
        <f t="shared" si="159"/>
        <v>0</v>
      </c>
      <c r="DR31" s="517">
        <f t="shared" si="159"/>
        <v>0</v>
      </c>
      <c r="DS31" s="517">
        <f t="shared" si="159"/>
        <v>0</v>
      </c>
      <c r="DT31" s="517">
        <f t="shared" si="159"/>
        <v>0</v>
      </c>
      <c r="DU31" s="517">
        <f t="shared" si="159"/>
        <v>0</v>
      </c>
      <c r="DV31" s="517">
        <f t="shared" si="159"/>
        <v>0</v>
      </c>
      <c r="DW31" s="517">
        <f t="shared" si="159"/>
        <v>0</v>
      </c>
      <c r="DX31" s="517">
        <f t="shared" si="159"/>
        <v>0</v>
      </c>
      <c r="DY31" s="517">
        <f t="shared" si="159"/>
        <v>0</v>
      </c>
      <c r="DZ31" s="517">
        <f t="shared" si="159"/>
        <v>0</v>
      </c>
      <c r="EA31" s="517">
        <f t="shared" si="159"/>
        <v>0</v>
      </c>
      <c r="EB31" s="517">
        <f t="shared" si="159"/>
        <v>0</v>
      </c>
      <c r="EC31" s="517">
        <f t="shared" si="159"/>
        <v>0</v>
      </c>
      <c r="ED31" s="296"/>
      <c r="EE31" s="296"/>
      <c r="EF31" s="296"/>
      <c r="EG31" s="296">
        <f>EG137+EG261+EG387+EG504+EG621</f>
        <v>0</v>
      </c>
      <c r="EH31" s="296"/>
      <c r="EI31" s="418"/>
      <c r="EJ31" s="418"/>
      <c r="EK31" s="418"/>
      <c r="EL31" s="2548"/>
      <c r="EM31" s="2550">
        <v>2024</v>
      </c>
      <c r="EN31" s="2550">
        <v>2025</v>
      </c>
      <c r="EO31" s="2550">
        <v>2026</v>
      </c>
      <c r="EP31" s="2550">
        <v>2027</v>
      </c>
      <c r="ER31" s="2549" t="s">
        <v>59</v>
      </c>
      <c r="ES31" s="2549"/>
      <c r="ET31" s="2549"/>
      <c r="EU31" s="2549"/>
      <c r="EX31" s="275" t="s">
        <v>174</v>
      </c>
    </row>
    <row r="32" spans="1:156" ht="15" customHeight="1">
      <c r="A32" s="58" t="s">
        <v>198</v>
      </c>
      <c r="B32" s="68"/>
      <c r="C32" s="557" t="s">
        <v>73</v>
      </c>
      <c r="D32" s="78" t="s">
        <v>15</v>
      </c>
      <c r="E32" s="68"/>
      <c r="F32" s="68"/>
      <c r="G32" s="68"/>
      <c r="H32" s="68"/>
      <c r="I32" s="68"/>
      <c r="J32" s="68"/>
      <c r="K32" s="68"/>
      <c r="L32" s="68"/>
      <c r="M32" s="2199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560" t="s">
        <v>14</v>
      </c>
      <c r="AG32" s="555">
        <f t="shared" si="143"/>
        <v>0</v>
      </c>
      <c r="AH32" s="520">
        <f t="shared" ref="AH32:DA32" si="160">AH142+AH265+AH392+AH509+AH626</f>
        <v>0</v>
      </c>
      <c r="AI32" s="520">
        <f t="shared" si="160"/>
        <v>0</v>
      </c>
      <c r="AJ32" s="520">
        <f t="shared" si="160"/>
        <v>0</v>
      </c>
      <c r="AK32" s="519">
        <f t="shared" si="160"/>
        <v>0</v>
      </c>
      <c r="AL32" s="520">
        <f t="shared" si="160"/>
        <v>0</v>
      </c>
      <c r="AM32" s="520">
        <f t="shared" si="160"/>
        <v>0</v>
      </c>
      <c r="AN32" s="520">
        <f t="shared" si="160"/>
        <v>0</v>
      </c>
      <c r="AO32" s="520">
        <f t="shared" si="160"/>
        <v>0</v>
      </c>
      <c r="AP32" s="520">
        <f t="shared" si="160"/>
        <v>0</v>
      </c>
      <c r="AQ32" s="520">
        <f t="shared" si="160"/>
        <v>0</v>
      </c>
      <c r="AR32" s="520">
        <f t="shared" si="160"/>
        <v>0</v>
      </c>
      <c r="AS32" s="520">
        <f t="shared" si="160"/>
        <v>0</v>
      </c>
      <c r="AT32" s="520">
        <f t="shared" si="160"/>
        <v>0</v>
      </c>
      <c r="AU32" s="520">
        <f t="shared" si="160"/>
        <v>0</v>
      </c>
      <c r="AV32" s="520">
        <f t="shared" si="160"/>
        <v>0</v>
      </c>
      <c r="AW32" s="324">
        <f t="shared" si="160"/>
        <v>0</v>
      </c>
      <c r="AX32" s="324">
        <f t="shared" si="160"/>
        <v>0</v>
      </c>
      <c r="AY32" s="324">
        <f t="shared" si="160"/>
        <v>0</v>
      </c>
      <c r="AZ32" s="520">
        <f t="shared" si="160"/>
        <v>0</v>
      </c>
      <c r="BA32" s="520">
        <f t="shared" si="160"/>
        <v>0</v>
      </c>
      <c r="BB32" s="520">
        <f t="shared" si="160"/>
        <v>0</v>
      </c>
      <c r="BC32" s="520">
        <f t="shared" si="160"/>
        <v>0</v>
      </c>
      <c r="BD32" s="520">
        <f t="shared" si="160"/>
        <v>0</v>
      </c>
      <c r="BE32" s="520">
        <f t="shared" si="160"/>
        <v>0</v>
      </c>
      <c r="BF32" s="324">
        <f t="shared" si="160"/>
        <v>0</v>
      </c>
      <c r="BG32" s="324">
        <f t="shared" si="160"/>
        <v>0</v>
      </c>
      <c r="BH32" s="324">
        <f t="shared" si="160"/>
        <v>0</v>
      </c>
      <c r="BI32" s="324">
        <f t="shared" si="160"/>
        <v>0</v>
      </c>
      <c r="BJ32" s="293">
        <f t="shared" si="160"/>
        <v>0</v>
      </c>
      <c r="BK32" s="293">
        <f t="shared" si="160"/>
        <v>0</v>
      </c>
      <c r="BL32" s="520">
        <f t="shared" ref="BL32:CO32" si="161">BL142+BL265+BL392+BL509+BL626</f>
        <v>0</v>
      </c>
      <c r="BM32" s="520">
        <f t="shared" si="161"/>
        <v>0</v>
      </c>
      <c r="BN32" s="520">
        <f t="shared" si="161"/>
        <v>0</v>
      </c>
      <c r="BO32" s="519">
        <f t="shared" si="161"/>
        <v>0</v>
      </c>
      <c r="BP32" s="520">
        <f t="shared" si="161"/>
        <v>0</v>
      </c>
      <c r="BQ32" s="520">
        <f t="shared" si="161"/>
        <v>0</v>
      </c>
      <c r="BR32" s="520">
        <f t="shared" si="161"/>
        <v>0</v>
      </c>
      <c r="BS32" s="520">
        <f t="shared" si="161"/>
        <v>0</v>
      </c>
      <c r="BT32" s="520">
        <f t="shared" si="161"/>
        <v>0</v>
      </c>
      <c r="BU32" s="520">
        <f t="shared" si="161"/>
        <v>0</v>
      </c>
      <c r="BV32" s="520">
        <f t="shared" si="161"/>
        <v>0</v>
      </c>
      <c r="BW32" s="520">
        <f t="shared" si="161"/>
        <v>0</v>
      </c>
      <c r="BX32" s="520">
        <f t="shared" si="161"/>
        <v>0</v>
      </c>
      <c r="BY32" s="520">
        <f t="shared" si="161"/>
        <v>0</v>
      </c>
      <c r="BZ32" s="520">
        <f t="shared" si="161"/>
        <v>0</v>
      </c>
      <c r="CA32" s="324">
        <f t="shared" si="161"/>
        <v>0</v>
      </c>
      <c r="CB32" s="324">
        <f t="shared" si="161"/>
        <v>0</v>
      </c>
      <c r="CC32" s="324">
        <f t="shared" si="161"/>
        <v>0</v>
      </c>
      <c r="CD32" s="520">
        <f t="shared" si="161"/>
        <v>0</v>
      </c>
      <c r="CE32" s="520">
        <f t="shared" si="161"/>
        <v>0</v>
      </c>
      <c r="CF32" s="520">
        <f t="shared" si="161"/>
        <v>0</v>
      </c>
      <c r="CG32" s="520">
        <f t="shared" si="161"/>
        <v>0</v>
      </c>
      <c r="CH32" s="520">
        <f t="shared" si="161"/>
        <v>0</v>
      </c>
      <c r="CI32" s="520">
        <f t="shared" si="161"/>
        <v>0</v>
      </c>
      <c r="CJ32" s="324">
        <f t="shared" si="161"/>
        <v>0</v>
      </c>
      <c r="CK32" s="324">
        <f t="shared" si="161"/>
        <v>0</v>
      </c>
      <c r="CL32" s="324">
        <f t="shared" si="161"/>
        <v>0</v>
      </c>
      <c r="CM32" s="324">
        <f t="shared" si="161"/>
        <v>0</v>
      </c>
      <c r="CN32" s="293">
        <f t="shared" si="161"/>
        <v>0</v>
      </c>
      <c r="CO32" s="293">
        <f t="shared" si="161"/>
        <v>0</v>
      </c>
      <c r="CP32" s="2257">
        <f t="shared" si="160"/>
        <v>0</v>
      </c>
      <c r="CQ32" s="2257">
        <f t="shared" si="160"/>
        <v>0</v>
      </c>
      <c r="CR32" s="2257">
        <f t="shared" si="160"/>
        <v>0</v>
      </c>
      <c r="CS32" s="519">
        <f t="shared" si="160"/>
        <v>0</v>
      </c>
      <c r="CT32" s="519">
        <f t="shared" si="160"/>
        <v>0</v>
      </c>
      <c r="CU32" s="519">
        <f t="shared" si="160"/>
        <v>0</v>
      </c>
      <c r="CV32" s="293">
        <f t="shared" si="160"/>
        <v>0</v>
      </c>
      <c r="CW32" s="293">
        <f t="shared" si="160"/>
        <v>0</v>
      </c>
      <c r="CX32" s="293">
        <f t="shared" si="160"/>
        <v>0</v>
      </c>
      <c r="CY32" s="293">
        <f t="shared" si="160"/>
        <v>0</v>
      </c>
      <c r="CZ32" s="293">
        <f t="shared" si="160"/>
        <v>0</v>
      </c>
      <c r="DA32" s="293">
        <f t="shared" si="160"/>
        <v>0</v>
      </c>
      <c r="DB32" s="296"/>
      <c r="DC32" s="296"/>
      <c r="DD32" s="296"/>
      <c r="DE32" s="517">
        <f t="shared" ref="DE32:DJ32" si="162">DE142+DE265+DE392+DE509+DE626</f>
        <v>0</v>
      </c>
      <c r="DF32" s="517">
        <f t="shared" si="162"/>
        <v>0</v>
      </c>
      <c r="DG32" s="517">
        <f t="shared" si="162"/>
        <v>0</v>
      </c>
      <c r="DH32" s="517">
        <f t="shared" si="162"/>
        <v>0</v>
      </c>
      <c r="DI32" s="517">
        <f t="shared" si="162"/>
        <v>0</v>
      </c>
      <c r="DJ32" s="517">
        <f t="shared" si="162"/>
        <v>0</v>
      </c>
      <c r="DK32" s="517">
        <f t="shared" ref="DK32:EC32" si="163">DK142+DK265+DK392+DK509+DK626</f>
        <v>0</v>
      </c>
      <c r="DL32" s="517">
        <f t="shared" si="163"/>
        <v>0</v>
      </c>
      <c r="DM32" s="517">
        <f t="shared" si="163"/>
        <v>0</v>
      </c>
      <c r="DN32" s="517">
        <f t="shared" si="163"/>
        <v>0</v>
      </c>
      <c r="DO32" s="517">
        <f t="shared" si="163"/>
        <v>0</v>
      </c>
      <c r="DP32" s="517">
        <f t="shared" si="163"/>
        <v>0</v>
      </c>
      <c r="DQ32" s="517">
        <f t="shared" si="163"/>
        <v>0</v>
      </c>
      <c r="DR32" s="517">
        <f t="shared" si="163"/>
        <v>0</v>
      </c>
      <c r="DS32" s="517">
        <f t="shared" si="163"/>
        <v>0</v>
      </c>
      <c r="DT32" s="517">
        <f t="shared" si="163"/>
        <v>0</v>
      </c>
      <c r="DU32" s="517">
        <f t="shared" si="163"/>
        <v>0</v>
      </c>
      <c r="DV32" s="517">
        <f t="shared" si="163"/>
        <v>0</v>
      </c>
      <c r="DW32" s="517">
        <f t="shared" si="163"/>
        <v>0</v>
      </c>
      <c r="DX32" s="517">
        <f t="shared" si="163"/>
        <v>0</v>
      </c>
      <c r="DY32" s="517">
        <f t="shared" si="163"/>
        <v>0</v>
      </c>
      <c r="DZ32" s="517">
        <f t="shared" si="163"/>
        <v>0</v>
      </c>
      <c r="EA32" s="517">
        <f t="shared" si="163"/>
        <v>0</v>
      </c>
      <c r="EB32" s="517">
        <f t="shared" si="163"/>
        <v>0</v>
      </c>
      <c r="EC32" s="517">
        <f t="shared" si="163"/>
        <v>0</v>
      </c>
      <c r="ED32" s="296"/>
      <c r="EE32" s="296"/>
      <c r="EF32" s="296"/>
      <c r="EG32" s="296">
        <f>EG142+EG265+EG392+EG509+EG626</f>
        <v>0</v>
      </c>
      <c r="EH32" s="296"/>
      <c r="EI32" s="416"/>
      <c r="EJ32" s="416"/>
      <c r="EK32" s="416"/>
      <c r="EL32" s="2548"/>
      <c r="EM32" s="2550"/>
      <c r="EN32" s="2550"/>
      <c r="EO32" s="2550"/>
      <c r="EP32" s="2550"/>
      <c r="ER32" s="2550">
        <v>2023</v>
      </c>
      <c r="ES32" s="2550"/>
      <c r="ET32" s="2550"/>
      <c r="EU32" s="2550"/>
      <c r="EW32" s="2550">
        <v>2024</v>
      </c>
      <c r="EX32" s="2550"/>
      <c r="EY32" s="2550"/>
      <c r="EZ32" s="2550"/>
    </row>
    <row r="33" spans="1:156" ht="15" customHeight="1">
      <c r="A33" s="58" t="s">
        <v>198</v>
      </c>
      <c r="B33" s="68"/>
      <c r="C33" s="557" t="s">
        <v>74</v>
      </c>
      <c r="D33" s="78" t="s">
        <v>16</v>
      </c>
      <c r="E33" s="68"/>
      <c r="F33" s="68"/>
      <c r="G33" s="68"/>
      <c r="H33" s="68"/>
      <c r="I33" s="68"/>
      <c r="J33" s="68"/>
      <c r="K33" s="68"/>
      <c r="L33" s="68"/>
      <c r="M33" s="2199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560" t="s">
        <v>187</v>
      </c>
      <c r="AG33" s="555">
        <f t="shared" si="143"/>
        <v>0.55341999999999991</v>
      </c>
      <c r="AH33" s="1638">
        <f t="shared" ref="AH33:CS33" si="164">AH148+AH270+AH396+AH514+AH631</f>
        <v>9.1700000000000004E-2</v>
      </c>
      <c r="AI33" s="1638">
        <f t="shared" si="164"/>
        <v>0</v>
      </c>
      <c r="AJ33" s="1638">
        <f t="shared" si="164"/>
        <v>2.0745550000000001E-3</v>
      </c>
      <c r="AK33" s="1638">
        <f t="shared" si="164"/>
        <v>0</v>
      </c>
      <c r="AL33" s="1638">
        <f t="shared" si="164"/>
        <v>0</v>
      </c>
      <c r="AM33" s="1638">
        <f t="shared" si="164"/>
        <v>0</v>
      </c>
      <c r="AN33" s="1638">
        <f t="shared" si="164"/>
        <v>2.1999999999999999E-2</v>
      </c>
      <c r="AO33" s="1638">
        <f t="shared" si="164"/>
        <v>0</v>
      </c>
      <c r="AP33" s="1638">
        <f t="shared" si="164"/>
        <v>4.8397579999999993E-4</v>
      </c>
      <c r="AQ33" s="1638">
        <f t="shared" si="164"/>
        <v>3.6999999999999998E-2</v>
      </c>
      <c r="AR33" s="1638">
        <f t="shared" si="164"/>
        <v>0</v>
      </c>
      <c r="AS33" s="1638">
        <f t="shared" si="164"/>
        <v>8.2879999999999998E-4</v>
      </c>
      <c r="AT33" s="1638">
        <f t="shared" si="164"/>
        <v>3.27E-2</v>
      </c>
      <c r="AU33" s="1638">
        <f t="shared" si="164"/>
        <v>0</v>
      </c>
      <c r="AV33" s="1638">
        <f t="shared" si="164"/>
        <v>7.6177920000000004E-4</v>
      </c>
      <c r="AW33" s="1638">
        <f t="shared" si="164"/>
        <v>0.16999999999999998</v>
      </c>
      <c r="AX33" s="1638">
        <f t="shared" si="164"/>
        <v>0</v>
      </c>
      <c r="AY33" s="1638">
        <f t="shared" si="164"/>
        <v>4.2018000000000003E-3</v>
      </c>
      <c r="AZ33" s="1638">
        <f t="shared" si="164"/>
        <v>0</v>
      </c>
      <c r="BA33" s="1638">
        <f t="shared" si="164"/>
        <v>0</v>
      </c>
      <c r="BB33" s="1638">
        <f t="shared" si="164"/>
        <v>0</v>
      </c>
      <c r="BC33" s="1638">
        <f t="shared" si="164"/>
        <v>0.13999999999999999</v>
      </c>
      <c r="BD33" s="1638">
        <f t="shared" si="164"/>
        <v>0</v>
      </c>
      <c r="BE33" s="1638">
        <f t="shared" si="164"/>
        <v>3.5000000000000001E-3</v>
      </c>
      <c r="BF33" s="1638">
        <f t="shared" si="164"/>
        <v>0.02</v>
      </c>
      <c r="BG33" s="1638">
        <f t="shared" si="164"/>
        <v>0</v>
      </c>
      <c r="BH33" s="1638">
        <f t="shared" si="164"/>
        <v>4.704E-4</v>
      </c>
      <c r="BI33" s="1638">
        <f t="shared" si="164"/>
        <v>0.01</v>
      </c>
      <c r="BJ33" s="1638">
        <f t="shared" si="164"/>
        <v>0</v>
      </c>
      <c r="BK33" s="1638">
        <f t="shared" si="164"/>
        <v>2.3140000000000001E-4</v>
      </c>
      <c r="BL33" s="1638">
        <f t="shared" si="164"/>
        <v>9.5399999999999999E-2</v>
      </c>
      <c r="BM33" s="1638">
        <f t="shared" si="164"/>
        <v>0</v>
      </c>
      <c r="BN33" s="1638">
        <f t="shared" si="164"/>
        <v>2.1609636999999999E-3</v>
      </c>
      <c r="BO33" s="1638">
        <f t="shared" si="164"/>
        <v>0</v>
      </c>
      <c r="BP33" s="1638">
        <f t="shared" si="164"/>
        <v>0</v>
      </c>
      <c r="BQ33" s="1638">
        <f t="shared" si="164"/>
        <v>0</v>
      </c>
      <c r="BR33" s="1638">
        <f t="shared" si="164"/>
        <v>1.7000000000000001E-2</v>
      </c>
      <c r="BS33" s="1638">
        <f t="shared" si="164"/>
        <v>0</v>
      </c>
      <c r="BT33" s="1638">
        <f t="shared" si="164"/>
        <v>3.739813E-4</v>
      </c>
      <c r="BU33" s="1638">
        <f t="shared" si="164"/>
        <v>4.3999999999999997E-2</v>
      </c>
      <c r="BV33" s="1638">
        <f t="shared" si="164"/>
        <v>0</v>
      </c>
      <c r="BW33" s="1638">
        <f t="shared" si="164"/>
        <v>9.8559999999999989E-4</v>
      </c>
      <c r="BX33" s="1638">
        <f t="shared" si="164"/>
        <v>3.44E-2</v>
      </c>
      <c r="BY33" s="1638">
        <f t="shared" si="164"/>
        <v>0</v>
      </c>
      <c r="BZ33" s="1638">
        <f t="shared" si="164"/>
        <v>8.0138240000000003E-4</v>
      </c>
      <c r="CA33" s="1638">
        <f t="shared" si="164"/>
        <v>0</v>
      </c>
      <c r="CB33" s="1638">
        <f t="shared" si="164"/>
        <v>0</v>
      </c>
      <c r="CC33" s="1638">
        <f t="shared" si="164"/>
        <v>0</v>
      </c>
      <c r="CD33" s="1638">
        <f t="shared" si="164"/>
        <v>0</v>
      </c>
      <c r="CE33" s="1638">
        <f t="shared" si="164"/>
        <v>0</v>
      </c>
      <c r="CF33" s="1638">
        <f t="shared" si="164"/>
        <v>0</v>
      </c>
      <c r="CG33" s="1638">
        <f t="shared" si="164"/>
        <v>0</v>
      </c>
      <c r="CH33" s="1638">
        <f t="shared" si="164"/>
        <v>0</v>
      </c>
      <c r="CI33" s="1638">
        <f t="shared" si="164"/>
        <v>0</v>
      </c>
      <c r="CJ33" s="1638">
        <f t="shared" si="164"/>
        <v>0</v>
      </c>
      <c r="CK33" s="1638">
        <f t="shared" si="164"/>
        <v>0</v>
      </c>
      <c r="CL33" s="1638">
        <f t="shared" si="164"/>
        <v>0</v>
      </c>
      <c r="CM33" s="1638">
        <f t="shared" si="164"/>
        <v>0</v>
      </c>
      <c r="CN33" s="1638">
        <f t="shared" si="164"/>
        <v>0</v>
      </c>
      <c r="CO33" s="1638">
        <f t="shared" si="164"/>
        <v>0</v>
      </c>
      <c r="CP33" s="1638">
        <f t="shared" si="164"/>
        <v>0.1198</v>
      </c>
      <c r="CQ33" s="1638">
        <f t="shared" si="164"/>
        <v>0</v>
      </c>
      <c r="CR33" s="1638">
        <f t="shared" si="164"/>
        <v>2.9024952319999997E-3</v>
      </c>
      <c r="CS33" s="1638">
        <f t="shared" si="164"/>
        <v>8.5800000000000001E-2</v>
      </c>
      <c r="CT33" s="1638">
        <f t="shared" ref="CT33:DJ33" si="165">CT148+CT270+CT396+CT514+CT631</f>
        <v>0</v>
      </c>
      <c r="CU33" s="1638">
        <f t="shared" si="165"/>
        <v>5.4763537350000002E-2</v>
      </c>
      <c r="CV33" s="1638">
        <f t="shared" si="165"/>
        <v>0.128</v>
      </c>
      <c r="CW33" s="1638">
        <f t="shared" si="165"/>
        <v>0</v>
      </c>
      <c r="CX33" s="1638">
        <f t="shared" si="165"/>
        <v>3.3542143999999996E-3</v>
      </c>
      <c r="CY33" s="1638">
        <f t="shared" si="165"/>
        <v>7.4219999999999994E-2</v>
      </c>
      <c r="CZ33" s="1638">
        <f t="shared" si="165"/>
        <v>0</v>
      </c>
      <c r="DA33" s="1638">
        <f t="shared" si="165"/>
        <v>2.0227195155E-3</v>
      </c>
      <c r="DB33" s="1638">
        <f t="shared" si="165"/>
        <v>0</v>
      </c>
      <c r="DC33" s="1638">
        <f t="shared" si="165"/>
        <v>-0.5</v>
      </c>
      <c r="DD33" s="1638">
        <f t="shared" si="165"/>
        <v>-3.5999999999999997E-2</v>
      </c>
      <c r="DE33" s="555">
        <f t="shared" si="165"/>
        <v>0.69998545999999995</v>
      </c>
      <c r="DF33" s="555">
        <f t="shared" si="165"/>
        <v>0.15400000000000003</v>
      </c>
      <c r="DG33" s="555">
        <f t="shared" si="165"/>
        <v>0</v>
      </c>
      <c r="DH33" s="555">
        <f t="shared" si="165"/>
        <v>3.0000000000000001E-3</v>
      </c>
      <c r="DI33" s="555">
        <f t="shared" si="165"/>
        <v>1.7999999999999999E-2</v>
      </c>
      <c r="DJ33" s="555">
        <f t="shared" si="165"/>
        <v>0.13300000000000001</v>
      </c>
      <c r="DK33" s="555">
        <f t="shared" ref="DK33:EC33" si="166">DK148+DK270+DK396+DK514+DK631</f>
        <v>1.398546E-2</v>
      </c>
      <c r="DL33" s="555">
        <f t="shared" si="166"/>
        <v>0</v>
      </c>
      <c r="DM33" s="555">
        <f t="shared" si="166"/>
        <v>2.9025459999999999E-2</v>
      </c>
      <c r="DN33" s="555">
        <f t="shared" si="166"/>
        <v>0</v>
      </c>
      <c r="DO33" s="555">
        <f t="shared" si="166"/>
        <v>4.96E-3</v>
      </c>
      <c r="DP33" s="555">
        <f t="shared" si="166"/>
        <v>0.16744000000000001</v>
      </c>
      <c r="DQ33" s="555">
        <f t="shared" si="166"/>
        <v>0</v>
      </c>
      <c r="DR33" s="555">
        <f t="shared" si="166"/>
        <v>1.5599999999999999E-2</v>
      </c>
      <c r="DS33" s="555">
        <f t="shared" si="166"/>
        <v>6.2400000000000008E-3</v>
      </c>
      <c r="DT33" s="555">
        <f t="shared" si="166"/>
        <v>0.14560000000000001</v>
      </c>
      <c r="DU33" s="555">
        <f t="shared" si="166"/>
        <v>0</v>
      </c>
      <c r="DV33" s="555">
        <f t="shared" si="166"/>
        <v>0</v>
      </c>
      <c r="DW33" s="555">
        <f t="shared" si="166"/>
        <v>0</v>
      </c>
      <c r="DX33" s="555">
        <f t="shared" si="166"/>
        <v>0</v>
      </c>
      <c r="DY33" s="555">
        <f t="shared" si="166"/>
        <v>0</v>
      </c>
      <c r="DZ33" s="555">
        <f t="shared" si="166"/>
        <v>0.16744000000000001</v>
      </c>
      <c r="EA33" s="555">
        <f t="shared" si="166"/>
        <v>0.16308</v>
      </c>
      <c r="EB33" s="555">
        <f t="shared" si="166"/>
        <v>0.18032000000000004</v>
      </c>
      <c r="EC33" s="555">
        <f t="shared" si="166"/>
        <v>0.17515999999999998</v>
      </c>
      <c r="ED33" s="296"/>
      <c r="EE33" s="296"/>
      <c r="EF33" s="296"/>
      <c r="EG33" s="296">
        <f>EG148+EG270+EG396+EG514+EG631</f>
        <v>0</v>
      </c>
      <c r="EH33" s="296"/>
      <c r="EI33" s="171"/>
      <c r="EJ33" s="171"/>
      <c r="EK33" s="171"/>
      <c r="EL33" s="419"/>
      <c r="EM33" s="181"/>
      <c r="EN33" s="124"/>
      <c r="EO33" s="124"/>
      <c r="EP33" s="124"/>
      <c r="ER33" s="415" t="s">
        <v>148</v>
      </c>
      <c r="ES33" s="415" t="s">
        <v>149</v>
      </c>
      <c r="ET33" s="415" t="s">
        <v>150</v>
      </c>
      <c r="EU33" s="415" t="s">
        <v>151</v>
      </c>
      <c r="EW33" s="415" t="s">
        <v>148</v>
      </c>
      <c r="EX33" s="415" t="s">
        <v>149</v>
      </c>
      <c r="EY33" s="415" t="s">
        <v>150</v>
      </c>
      <c r="EZ33" s="415" t="s">
        <v>151</v>
      </c>
    </row>
    <row r="34" spans="1:156" ht="43.5" customHeight="1">
      <c r="A34" s="58" t="s">
        <v>198</v>
      </c>
      <c r="B34" s="73"/>
      <c r="C34" s="577">
        <v>3</v>
      </c>
      <c r="D34" s="75" t="s">
        <v>142</v>
      </c>
      <c r="E34" s="73"/>
      <c r="F34" s="73"/>
      <c r="G34" s="73"/>
      <c r="H34" s="73"/>
      <c r="I34" s="73"/>
      <c r="J34" s="73"/>
      <c r="K34" s="73"/>
      <c r="L34" s="73"/>
      <c r="M34" s="2199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521"/>
      <c r="AG34" s="297"/>
      <c r="AH34" s="297"/>
      <c r="AI34" s="291">
        <f>AI35+AI39</f>
        <v>0</v>
      </c>
      <c r="AJ34" s="291">
        <f>AJ35+AJ39</f>
        <v>0</v>
      </c>
      <c r="AK34" s="297"/>
      <c r="AL34" s="291">
        <f>AL35+AL39</f>
        <v>0</v>
      </c>
      <c r="AM34" s="291">
        <f>AM35+AM39</f>
        <v>0</v>
      </c>
      <c r="AN34" s="297"/>
      <c r="AO34" s="291">
        <f>AO35+AO39</f>
        <v>0</v>
      </c>
      <c r="AP34" s="291">
        <f>AP35+AP39</f>
        <v>0</v>
      </c>
      <c r="AQ34" s="297"/>
      <c r="AR34" s="291">
        <f>AR35+AR39</f>
        <v>0</v>
      </c>
      <c r="AS34" s="291">
        <f>AS35+AS39</f>
        <v>0</v>
      </c>
      <c r="AT34" s="297"/>
      <c r="AU34" s="291">
        <f>AU35+AU39</f>
        <v>0</v>
      </c>
      <c r="AV34" s="291">
        <f>AV35+AV39</f>
        <v>0</v>
      </c>
      <c r="AW34" s="297"/>
      <c r="AX34" s="291">
        <f>AX35+AX39</f>
        <v>0</v>
      </c>
      <c r="AY34" s="291">
        <f>AY35+AY39</f>
        <v>0</v>
      </c>
      <c r="AZ34" s="297"/>
      <c r="BA34" s="291">
        <f>BA35+BA39</f>
        <v>0</v>
      </c>
      <c r="BB34" s="291">
        <f>BB35+BB39</f>
        <v>0</v>
      </c>
      <c r="BC34" s="297"/>
      <c r="BD34" s="291">
        <f>BD35+BD39</f>
        <v>0</v>
      </c>
      <c r="BE34" s="291">
        <f>BE35+BE39</f>
        <v>0</v>
      </c>
      <c r="BF34" s="297"/>
      <c r="BG34" s="291">
        <f>BG35+BG39</f>
        <v>0</v>
      </c>
      <c r="BH34" s="291">
        <f>BH35+BH39</f>
        <v>0</v>
      </c>
      <c r="BI34" s="297"/>
      <c r="BJ34" s="291">
        <f>BJ35+BJ39</f>
        <v>0</v>
      </c>
      <c r="BK34" s="291">
        <f>BK35+BK39</f>
        <v>0</v>
      </c>
      <c r="BL34" s="297"/>
      <c r="BM34" s="291">
        <f>BM35+BM39</f>
        <v>0</v>
      </c>
      <c r="BN34" s="291">
        <f>BN35+BN39</f>
        <v>0</v>
      </c>
      <c r="BO34" s="297"/>
      <c r="BP34" s="291">
        <f>BP35+BP39</f>
        <v>0</v>
      </c>
      <c r="BQ34" s="291">
        <f>BQ35+BQ39</f>
        <v>0</v>
      </c>
      <c r="BR34" s="297"/>
      <c r="BS34" s="291">
        <f>BS35+BS39</f>
        <v>0</v>
      </c>
      <c r="BT34" s="291">
        <f>BT35+BT39</f>
        <v>0</v>
      </c>
      <c r="BU34" s="297"/>
      <c r="BV34" s="291">
        <f>BV35+BV39</f>
        <v>0</v>
      </c>
      <c r="BW34" s="291">
        <f>BW35+BW39</f>
        <v>0</v>
      </c>
      <c r="BX34" s="297"/>
      <c r="BY34" s="291">
        <f>BY35+BY39</f>
        <v>0</v>
      </c>
      <c r="BZ34" s="291">
        <f>BZ35+BZ39</f>
        <v>0</v>
      </c>
      <c r="CA34" s="297"/>
      <c r="CB34" s="291">
        <f>CB35+CB39</f>
        <v>0</v>
      </c>
      <c r="CC34" s="291">
        <f>CC35+CC39</f>
        <v>0</v>
      </c>
      <c r="CD34" s="297"/>
      <c r="CE34" s="291">
        <f>CE35+CE39</f>
        <v>0</v>
      </c>
      <c r="CF34" s="291">
        <f>CF35+CF39</f>
        <v>0</v>
      </c>
      <c r="CG34" s="297"/>
      <c r="CH34" s="291">
        <f>CH35+CH39</f>
        <v>0</v>
      </c>
      <c r="CI34" s="291">
        <f>CI35+CI39</f>
        <v>0</v>
      </c>
      <c r="CJ34" s="297"/>
      <c r="CK34" s="291">
        <f>CK35+CK39</f>
        <v>0</v>
      </c>
      <c r="CL34" s="291">
        <f>CL35+CL39</f>
        <v>0</v>
      </c>
      <c r="CM34" s="297"/>
      <c r="CN34" s="291">
        <f>CN35+CN39</f>
        <v>0</v>
      </c>
      <c r="CO34" s="291">
        <f>CO35+CO39</f>
        <v>0</v>
      </c>
      <c r="CP34" s="2262"/>
      <c r="CQ34" s="2263">
        <f>CQ35+CQ39</f>
        <v>0</v>
      </c>
      <c r="CR34" s="2263">
        <f>CR35+CR39</f>
        <v>0</v>
      </c>
      <c r="CS34" s="772"/>
      <c r="CT34" s="299">
        <f>CT35+CT39</f>
        <v>0</v>
      </c>
      <c r="CU34" s="299">
        <f>CU35+CU39</f>
        <v>0</v>
      </c>
      <c r="CV34" s="297"/>
      <c r="CW34" s="291">
        <f>CW35+CW39</f>
        <v>0</v>
      </c>
      <c r="CX34" s="291">
        <f>CX35+CX39</f>
        <v>0</v>
      </c>
      <c r="CY34" s="297"/>
      <c r="CZ34" s="291">
        <f>CZ35+CZ39</f>
        <v>0</v>
      </c>
      <c r="DA34" s="291">
        <f>DA35+DA39</f>
        <v>0</v>
      </c>
      <c r="DB34" s="296"/>
      <c r="DC34" s="296"/>
      <c r="DD34" s="296"/>
      <c r="DE34" s="291">
        <f t="shared" ref="DE34:EB34" si="167">DE35+DE39</f>
        <v>0</v>
      </c>
      <c r="DF34" s="385">
        <f t="shared" ref="DF34:DO34" si="168">DF35+DF39</f>
        <v>0</v>
      </c>
      <c r="DG34" s="299">
        <f t="shared" si="168"/>
        <v>0</v>
      </c>
      <c r="DH34" s="299">
        <f t="shared" si="168"/>
        <v>0</v>
      </c>
      <c r="DI34" s="299">
        <f t="shared" si="168"/>
        <v>0</v>
      </c>
      <c r="DJ34" s="299">
        <f t="shared" si="168"/>
        <v>0</v>
      </c>
      <c r="DK34" s="385">
        <f t="shared" si="168"/>
        <v>0</v>
      </c>
      <c r="DL34" s="299">
        <f t="shared" si="168"/>
        <v>0</v>
      </c>
      <c r="DM34" s="299">
        <f t="shared" si="168"/>
        <v>0</v>
      </c>
      <c r="DN34" s="299">
        <f t="shared" si="168"/>
        <v>0</v>
      </c>
      <c r="DO34" s="299">
        <f t="shared" si="168"/>
        <v>0</v>
      </c>
      <c r="DP34" s="385">
        <f t="shared" ref="DP34:DY34" si="169">DP35+DP39</f>
        <v>0</v>
      </c>
      <c r="DQ34" s="299">
        <f t="shared" si="169"/>
        <v>0</v>
      </c>
      <c r="DR34" s="299">
        <f t="shared" si="169"/>
        <v>0</v>
      </c>
      <c r="DS34" s="299">
        <f t="shared" si="169"/>
        <v>0</v>
      </c>
      <c r="DT34" s="299">
        <f t="shared" si="169"/>
        <v>0</v>
      </c>
      <c r="DU34" s="385">
        <f t="shared" si="169"/>
        <v>0</v>
      </c>
      <c r="DV34" s="299">
        <f t="shared" si="169"/>
        <v>0</v>
      </c>
      <c r="DW34" s="299">
        <f t="shared" si="169"/>
        <v>0</v>
      </c>
      <c r="DX34" s="299">
        <f t="shared" si="169"/>
        <v>0</v>
      </c>
      <c r="DY34" s="299">
        <f t="shared" si="169"/>
        <v>0</v>
      </c>
      <c r="DZ34" s="2263">
        <f t="shared" si="167"/>
        <v>0</v>
      </c>
      <c r="EA34" s="299">
        <f t="shared" si="167"/>
        <v>0</v>
      </c>
      <c r="EB34" s="291">
        <f t="shared" si="167"/>
        <v>0</v>
      </c>
      <c r="EC34" s="290">
        <f t="shared" ref="EC34" si="170">EC35+EC39</f>
        <v>0</v>
      </c>
      <c r="ED34" s="298"/>
      <c r="EE34" s="298"/>
      <c r="EF34" s="298"/>
      <c r="EG34" s="298"/>
      <c r="EH34" s="298"/>
      <c r="EI34" s="171"/>
      <c r="EJ34" s="171"/>
      <c r="EK34" s="171"/>
      <c r="EL34" s="214"/>
      <c r="EM34" s="187">
        <v>2.422784E-2</v>
      </c>
      <c r="EN34" s="130">
        <v>2.5196949999999999E-2</v>
      </c>
      <c r="EO34" s="130">
        <v>2.62048E-2</v>
      </c>
      <c r="EP34" s="130">
        <v>2.7253025E-2</v>
      </c>
      <c r="ER34" s="200">
        <v>2.1998899999999998E-2</v>
      </c>
      <c r="ES34" s="200">
        <v>2.1998899999999998E-2</v>
      </c>
      <c r="ET34" s="200">
        <v>2.24E-2</v>
      </c>
      <c r="EU34" s="200">
        <v>2.3296000000000001E-2</v>
      </c>
      <c r="EW34" s="412"/>
      <c r="EX34" s="412"/>
      <c r="EY34" s="412"/>
      <c r="EZ34" s="412"/>
    </row>
    <row r="35" spans="1:156" ht="15" customHeight="1">
      <c r="A35" s="58" t="s">
        <v>198</v>
      </c>
      <c r="B35" s="62"/>
      <c r="C35" s="79" t="s">
        <v>18</v>
      </c>
      <c r="D35" s="80" t="s">
        <v>47</v>
      </c>
      <c r="E35" s="62"/>
      <c r="F35" s="62"/>
      <c r="G35" s="62"/>
      <c r="H35" s="62"/>
      <c r="I35" s="62"/>
      <c r="J35" s="62"/>
      <c r="K35" s="62"/>
      <c r="L35" s="62"/>
      <c r="M35" s="2199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564"/>
      <c r="AG35" s="300"/>
      <c r="AH35" s="300"/>
      <c r="AI35" s="300">
        <f>SUM(AI36:AI38)</f>
        <v>0</v>
      </c>
      <c r="AJ35" s="300">
        <f>SUM(AJ36:AJ38)</f>
        <v>0</v>
      </c>
      <c r="AK35" s="300"/>
      <c r="AL35" s="300">
        <f>SUM(AL36:AL38)</f>
        <v>0</v>
      </c>
      <c r="AM35" s="300">
        <f>SUM(AM36:AM38)</f>
        <v>0</v>
      </c>
      <c r="AN35" s="300"/>
      <c r="AO35" s="300">
        <f>SUM(AO36:AO38)</f>
        <v>0</v>
      </c>
      <c r="AP35" s="300">
        <f>SUM(AP36:AP38)</f>
        <v>0</v>
      </c>
      <c r="AQ35" s="300"/>
      <c r="AR35" s="300">
        <f>SUM(AR36:AR38)</f>
        <v>0</v>
      </c>
      <c r="AS35" s="300">
        <f>SUM(AS36:AS38)</f>
        <v>0</v>
      </c>
      <c r="AT35" s="300"/>
      <c r="AU35" s="300">
        <f>SUM(AU36:AU38)</f>
        <v>0</v>
      </c>
      <c r="AV35" s="300">
        <f>SUM(AV36:AV38)</f>
        <v>0</v>
      </c>
      <c r="AW35" s="300"/>
      <c r="AX35" s="300">
        <f>SUM(AX36:AX38)</f>
        <v>0</v>
      </c>
      <c r="AY35" s="300">
        <f>SUM(AY36:AY38)</f>
        <v>0</v>
      </c>
      <c r="AZ35" s="300"/>
      <c r="BA35" s="300">
        <f>SUM(BA36:BA38)</f>
        <v>0</v>
      </c>
      <c r="BB35" s="300">
        <f>SUM(BB36:BB38)</f>
        <v>0</v>
      </c>
      <c r="BC35" s="300"/>
      <c r="BD35" s="300">
        <f>SUM(BD36:BD38)</f>
        <v>0</v>
      </c>
      <c r="BE35" s="300">
        <f>SUM(BE36:BE38)</f>
        <v>0</v>
      </c>
      <c r="BF35" s="300"/>
      <c r="BG35" s="300">
        <f>SUM(BG36:BG38)</f>
        <v>0</v>
      </c>
      <c r="BH35" s="300">
        <f>SUM(BH36:BH38)</f>
        <v>0</v>
      </c>
      <c r="BI35" s="300"/>
      <c r="BJ35" s="300">
        <f>SUM(BJ36:BJ38)</f>
        <v>0</v>
      </c>
      <c r="BK35" s="300">
        <f>SUM(BK36:BK38)</f>
        <v>0</v>
      </c>
      <c r="BL35" s="300"/>
      <c r="BM35" s="300">
        <f>SUM(BM36:BM38)</f>
        <v>0</v>
      </c>
      <c r="BN35" s="300">
        <f>SUM(BN36:BN38)</f>
        <v>0</v>
      </c>
      <c r="BO35" s="300"/>
      <c r="BP35" s="300">
        <f>SUM(BP36:BP38)</f>
        <v>0</v>
      </c>
      <c r="BQ35" s="300">
        <f>SUM(BQ36:BQ38)</f>
        <v>0</v>
      </c>
      <c r="BR35" s="300"/>
      <c r="BS35" s="300">
        <f>SUM(BS36:BS38)</f>
        <v>0</v>
      </c>
      <c r="BT35" s="300">
        <f>SUM(BT36:BT38)</f>
        <v>0</v>
      </c>
      <c r="BU35" s="300"/>
      <c r="BV35" s="300">
        <f>SUM(BV36:BV38)</f>
        <v>0</v>
      </c>
      <c r="BW35" s="300">
        <f>SUM(BW36:BW38)</f>
        <v>0</v>
      </c>
      <c r="BX35" s="300"/>
      <c r="BY35" s="300">
        <f>SUM(BY36:BY38)</f>
        <v>0</v>
      </c>
      <c r="BZ35" s="300">
        <f>SUM(BZ36:BZ38)</f>
        <v>0</v>
      </c>
      <c r="CA35" s="300"/>
      <c r="CB35" s="300">
        <f>SUM(CB36:CB38)</f>
        <v>0</v>
      </c>
      <c r="CC35" s="300">
        <f>SUM(CC36:CC38)</f>
        <v>0</v>
      </c>
      <c r="CD35" s="300"/>
      <c r="CE35" s="300">
        <f>SUM(CE36:CE38)</f>
        <v>0</v>
      </c>
      <c r="CF35" s="300">
        <f>SUM(CF36:CF38)</f>
        <v>0</v>
      </c>
      <c r="CG35" s="300"/>
      <c r="CH35" s="300">
        <f>SUM(CH36:CH38)</f>
        <v>0</v>
      </c>
      <c r="CI35" s="300">
        <f>SUM(CI36:CI38)</f>
        <v>0</v>
      </c>
      <c r="CJ35" s="300"/>
      <c r="CK35" s="300">
        <f>SUM(CK36:CK38)</f>
        <v>0</v>
      </c>
      <c r="CL35" s="300">
        <f>SUM(CL36:CL38)</f>
        <v>0</v>
      </c>
      <c r="CM35" s="300"/>
      <c r="CN35" s="300">
        <f>SUM(CN36:CN38)</f>
        <v>0</v>
      </c>
      <c r="CO35" s="300">
        <f>SUM(CO36:CO38)</f>
        <v>0</v>
      </c>
      <c r="CP35" s="2264"/>
      <c r="CQ35" s="2264">
        <f>SUM(CQ36:CQ38)</f>
        <v>0</v>
      </c>
      <c r="CR35" s="2264">
        <f>SUM(CR36:CR38)</f>
        <v>0</v>
      </c>
      <c r="CS35" s="301"/>
      <c r="CT35" s="301">
        <f>SUM(CT36:CT38)</f>
        <v>0</v>
      </c>
      <c r="CU35" s="301">
        <f>SUM(CU36:CU38)</f>
        <v>0</v>
      </c>
      <c r="CV35" s="300"/>
      <c r="CW35" s="300">
        <f>SUM(CW36:CW38)</f>
        <v>0</v>
      </c>
      <c r="CX35" s="300">
        <f>SUM(CX36:CX38)</f>
        <v>0</v>
      </c>
      <c r="CY35" s="300"/>
      <c r="CZ35" s="300">
        <f>SUM(CZ36:CZ38)</f>
        <v>0</v>
      </c>
      <c r="DA35" s="300">
        <f>SUM(DA36:DA38)</f>
        <v>0</v>
      </c>
      <c r="DB35" s="296"/>
      <c r="DC35" s="296"/>
      <c r="DD35" s="296"/>
      <c r="DE35" s="351">
        <f t="shared" ref="DE35:EB35" si="171">SUM(DE36:DE38)</f>
        <v>0</v>
      </c>
      <c r="DF35" s="323">
        <f t="shared" ref="DF35:DO35" si="172">SUM(DF36:DF38)</f>
        <v>0</v>
      </c>
      <c r="DG35" s="301">
        <f t="shared" si="172"/>
        <v>0</v>
      </c>
      <c r="DH35" s="301">
        <f t="shared" si="172"/>
        <v>0</v>
      </c>
      <c r="DI35" s="301">
        <f t="shared" si="172"/>
        <v>0</v>
      </c>
      <c r="DJ35" s="301">
        <f t="shared" si="172"/>
        <v>0</v>
      </c>
      <c r="DK35" s="323">
        <f t="shared" si="172"/>
        <v>0</v>
      </c>
      <c r="DL35" s="301">
        <f t="shared" si="172"/>
        <v>0</v>
      </c>
      <c r="DM35" s="301">
        <f t="shared" si="172"/>
        <v>0</v>
      </c>
      <c r="DN35" s="301">
        <f t="shared" si="172"/>
        <v>0</v>
      </c>
      <c r="DO35" s="301">
        <f t="shared" si="172"/>
        <v>0</v>
      </c>
      <c r="DP35" s="323">
        <f t="shared" ref="DP35:DY35" si="173">SUM(DP36:DP38)</f>
        <v>0</v>
      </c>
      <c r="DQ35" s="301">
        <f t="shared" si="173"/>
        <v>0</v>
      </c>
      <c r="DR35" s="301">
        <f t="shared" si="173"/>
        <v>0</v>
      </c>
      <c r="DS35" s="301">
        <f t="shared" si="173"/>
        <v>0</v>
      </c>
      <c r="DT35" s="301">
        <f t="shared" si="173"/>
        <v>0</v>
      </c>
      <c r="DU35" s="323">
        <f t="shared" si="173"/>
        <v>0</v>
      </c>
      <c r="DV35" s="301">
        <f t="shared" si="173"/>
        <v>0</v>
      </c>
      <c r="DW35" s="301">
        <f t="shared" si="173"/>
        <v>0</v>
      </c>
      <c r="DX35" s="301">
        <f t="shared" si="173"/>
        <v>0</v>
      </c>
      <c r="DY35" s="301">
        <f t="shared" si="173"/>
        <v>0</v>
      </c>
      <c r="DZ35" s="2264">
        <f t="shared" si="171"/>
        <v>0</v>
      </c>
      <c r="EA35" s="301">
        <f t="shared" si="171"/>
        <v>0</v>
      </c>
      <c r="EB35" s="300">
        <f t="shared" si="171"/>
        <v>0</v>
      </c>
      <c r="EC35" s="300">
        <f t="shared" ref="EC35" si="174">SUM(EC36:EC38)</f>
        <v>0</v>
      </c>
      <c r="ED35" s="292"/>
      <c r="EE35" s="292"/>
      <c r="EF35" s="292"/>
      <c r="EG35" s="292"/>
      <c r="EH35" s="292"/>
      <c r="EP35" s="216"/>
    </row>
    <row r="36" spans="1:156" ht="15" customHeight="1">
      <c r="A36" s="58" t="s">
        <v>198</v>
      </c>
      <c r="B36" s="68"/>
      <c r="C36" s="557" t="s">
        <v>129</v>
      </c>
      <c r="D36" s="78" t="s">
        <v>130</v>
      </c>
      <c r="E36" s="68"/>
      <c r="F36" s="68"/>
      <c r="G36" s="68"/>
      <c r="H36" s="68"/>
      <c r="I36" s="68"/>
      <c r="J36" s="68"/>
      <c r="K36" s="68"/>
      <c r="L36" s="68"/>
      <c r="M36" s="2199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510" t="s">
        <v>287</v>
      </c>
      <c r="AG36" s="287">
        <f>AH36+CP36+CS36+CV36+CY36</f>
        <v>0</v>
      </c>
      <c r="AH36" s="293">
        <f t="shared" ref="AH36:BM36" si="175">AH1666+AH1552+AH1438+AH1324+AH1210+AH1096+AH982+AH867+AH754+AH637+AH520+AH402+AH275+AH154</f>
        <v>0</v>
      </c>
      <c r="AI36" s="293">
        <f t="shared" si="175"/>
        <v>0</v>
      </c>
      <c r="AJ36" s="293">
        <f t="shared" si="175"/>
        <v>0</v>
      </c>
      <c r="AK36" s="293">
        <f t="shared" si="175"/>
        <v>0</v>
      </c>
      <c r="AL36" s="293">
        <f t="shared" si="175"/>
        <v>0</v>
      </c>
      <c r="AM36" s="293">
        <f t="shared" si="175"/>
        <v>0</v>
      </c>
      <c r="AN36" s="293">
        <f t="shared" si="175"/>
        <v>0</v>
      </c>
      <c r="AO36" s="293">
        <f t="shared" si="175"/>
        <v>0</v>
      </c>
      <c r="AP36" s="293">
        <f t="shared" si="175"/>
        <v>0</v>
      </c>
      <c r="AQ36" s="293">
        <f t="shared" si="175"/>
        <v>0</v>
      </c>
      <c r="AR36" s="293">
        <f t="shared" si="175"/>
        <v>0</v>
      </c>
      <c r="AS36" s="293">
        <f t="shared" si="175"/>
        <v>0</v>
      </c>
      <c r="AT36" s="293">
        <f t="shared" si="175"/>
        <v>0</v>
      </c>
      <c r="AU36" s="293">
        <f t="shared" si="175"/>
        <v>0</v>
      </c>
      <c r="AV36" s="293">
        <f t="shared" si="175"/>
        <v>0</v>
      </c>
      <c r="AW36" s="293">
        <f t="shared" si="175"/>
        <v>0</v>
      </c>
      <c r="AX36" s="293">
        <f t="shared" si="175"/>
        <v>0</v>
      </c>
      <c r="AY36" s="293">
        <f t="shared" si="175"/>
        <v>0</v>
      </c>
      <c r="AZ36" s="293">
        <f t="shared" si="175"/>
        <v>0</v>
      </c>
      <c r="BA36" s="293">
        <f t="shared" si="175"/>
        <v>0</v>
      </c>
      <c r="BB36" s="293">
        <f t="shared" si="175"/>
        <v>0</v>
      </c>
      <c r="BC36" s="293">
        <f t="shared" si="175"/>
        <v>0</v>
      </c>
      <c r="BD36" s="293">
        <f t="shared" si="175"/>
        <v>0</v>
      </c>
      <c r="BE36" s="293">
        <f t="shared" si="175"/>
        <v>0</v>
      </c>
      <c r="BF36" s="293">
        <f t="shared" si="175"/>
        <v>0</v>
      </c>
      <c r="BG36" s="293">
        <f t="shared" si="175"/>
        <v>0</v>
      </c>
      <c r="BH36" s="293">
        <f t="shared" si="175"/>
        <v>0</v>
      </c>
      <c r="BI36" s="293">
        <f t="shared" si="175"/>
        <v>0</v>
      </c>
      <c r="BJ36" s="293">
        <f t="shared" si="175"/>
        <v>0</v>
      </c>
      <c r="BK36" s="293">
        <f t="shared" si="175"/>
        <v>0</v>
      </c>
      <c r="BL36" s="293">
        <f t="shared" si="175"/>
        <v>0</v>
      </c>
      <c r="BM36" s="293">
        <f t="shared" si="175"/>
        <v>0</v>
      </c>
      <c r="BN36" s="293">
        <f t="shared" ref="BN36:CS36" si="176">BN1666+BN1552+BN1438+BN1324+BN1210+BN1096+BN982+BN867+BN754+BN637+BN520+BN402+BN275+BN154</f>
        <v>0</v>
      </c>
      <c r="BO36" s="293">
        <f t="shared" si="176"/>
        <v>0</v>
      </c>
      <c r="BP36" s="293">
        <f t="shared" si="176"/>
        <v>0</v>
      </c>
      <c r="BQ36" s="293">
        <f t="shared" si="176"/>
        <v>0</v>
      </c>
      <c r="BR36" s="293">
        <f t="shared" si="176"/>
        <v>0</v>
      </c>
      <c r="BS36" s="293">
        <f t="shared" si="176"/>
        <v>0</v>
      </c>
      <c r="BT36" s="293">
        <f t="shared" si="176"/>
        <v>0</v>
      </c>
      <c r="BU36" s="293">
        <f t="shared" si="176"/>
        <v>0</v>
      </c>
      <c r="BV36" s="293">
        <f t="shared" si="176"/>
        <v>0</v>
      </c>
      <c r="BW36" s="293">
        <f t="shared" si="176"/>
        <v>0</v>
      </c>
      <c r="BX36" s="293">
        <f t="shared" si="176"/>
        <v>0</v>
      </c>
      <c r="BY36" s="293">
        <f t="shared" si="176"/>
        <v>0</v>
      </c>
      <c r="BZ36" s="293">
        <f t="shared" si="176"/>
        <v>0</v>
      </c>
      <c r="CA36" s="293">
        <f t="shared" si="176"/>
        <v>0</v>
      </c>
      <c r="CB36" s="293">
        <f t="shared" si="176"/>
        <v>0</v>
      </c>
      <c r="CC36" s="293">
        <f t="shared" si="176"/>
        <v>0</v>
      </c>
      <c r="CD36" s="293">
        <f t="shared" si="176"/>
        <v>0</v>
      </c>
      <c r="CE36" s="293">
        <f t="shared" si="176"/>
        <v>0</v>
      </c>
      <c r="CF36" s="293">
        <f t="shared" si="176"/>
        <v>0</v>
      </c>
      <c r="CG36" s="293">
        <f t="shared" si="176"/>
        <v>0</v>
      </c>
      <c r="CH36" s="293">
        <f t="shared" si="176"/>
        <v>0</v>
      </c>
      <c r="CI36" s="293">
        <f t="shared" si="176"/>
        <v>0</v>
      </c>
      <c r="CJ36" s="293">
        <f t="shared" si="176"/>
        <v>0</v>
      </c>
      <c r="CK36" s="293">
        <f t="shared" si="176"/>
        <v>0</v>
      </c>
      <c r="CL36" s="293">
        <f t="shared" si="176"/>
        <v>0</v>
      </c>
      <c r="CM36" s="293">
        <f t="shared" si="176"/>
        <v>0</v>
      </c>
      <c r="CN36" s="293">
        <f t="shared" si="176"/>
        <v>0</v>
      </c>
      <c r="CO36" s="293">
        <f t="shared" si="176"/>
        <v>0</v>
      </c>
      <c r="CP36" s="2265">
        <f t="shared" si="176"/>
        <v>0</v>
      </c>
      <c r="CQ36" s="2265">
        <f t="shared" si="176"/>
        <v>0</v>
      </c>
      <c r="CR36" s="2265">
        <f t="shared" si="176"/>
        <v>0</v>
      </c>
      <c r="CS36" s="295">
        <f t="shared" si="176"/>
        <v>0</v>
      </c>
      <c r="CT36" s="295">
        <f t="shared" ref="CT36:DA36" si="177">CT1666+CT1552+CT1438+CT1324+CT1210+CT1096+CT982+CT867+CT754+CT637+CT520+CT402+CT275+CT154</f>
        <v>0</v>
      </c>
      <c r="CU36" s="295">
        <f t="shared" si="177"/>
        <v>0</v>
      </c>
      <c r="CV36" s="293">
        <f t="shared" si="177"/>
        <v>0</v>
      </c>
      <c r="CW36" s="293">
        <f t="shared" si="177"/>
        <v>0</v>
      </c>
      <c r="CX36" s="293">
        <f t="shared" si="177"/>
        <v>0</v>
      </c>
      <c r="CY36" s="293">
        <f t="shared" si="177"/>
        <v>0</v>
      </c>
      <c r="CZ36" s="293">
        <f t="shared" si="177"/>
        <v>0</v>
      </c>
      <c r="DA36" s="293">
        <f t="shared" si="177"/>
        <v>0</v>
      </c>
      <c r="DB36" s="296"/>
      <c r="DC36" s="296"/>
      <c r="DD36" s="296"/>
      <c r="DE36" s="291">
        <f t="shared" ref="DE36:DM36" si="178">DE1666+DE1552+DE1438+DE1324+DE1210+DE1096+DE982+DE867+DE754+DE637+DE520+DE402+DE275+DE154</f>
        <v>0</v>
      </c>
      <c r="DF36" s="299">
        <f t="shared" si="178"/>
        <v>0</v>
      </c>
      <c r="DG36" s="295">
        <f t="shared" si="178"/>
        <v>0</v>
      </c>
      <c r="DH36" s="295">
        <f t="shared" si="178"/>
        <v>0</v>
      </c>
      <c r="DI36" s="295">
        <f t="shared" si="178"/>
        <v>0</v>
      </c>
      <c r="DJ36" s="295">
        <f t="shared" si="178"/>
        <v>0</v>
      </c>
      <c r="DK36" s="299">
        <f t="shared" si="178"/>
        <v>0</v>
      </c>
      <c r="DL36" s="295">
        <f t="shared" si="178"/>
        <v>0</v>
      </c>
      <c r="DM36" s="295">
        <f t="shared" si="178"/>
        <v>0</v>
      </c>
      <c r="DN36" s="295">
        <f>DN1667+DN1553+DN1439+DN1325+DN1211+DN1097+DN983+DN868+DN755+DN638+DN521+DN403+DN275+DN154</f>
        <v>0</v>
      </c>
      <c r="DO36" s="295">
        <f t="shared" ref="DO36:DW36" si="179">DO1666+DO1552+DO1438+DO1324+DO1210+DO1096+DO982+DO867+DO754+DO637+DO520+DO402+DO275+DO154</f>
        <v>0</v>
      </c>
      <c r="DP36" s="299">
        <f t="shared" si="179"/>
        <v>0</v>
      </c>
      <c r="DQ36" s="295">
        <f t="shared" si="179"/>
        <v>0</v>
      </c>
      <c r="DR36" s="295">
        <f t="shared" si="179"/>
        <v>0</v>
      </c>
      <c r="DS36" s="295">
        <f t="shared" si="179"/>
        <v>0</v>
      </c>
      <c r="DT36" s="295">
        <f t="shared" si="179"/>
        <v>0</v>
      </c>
      <c r="DU36" s="299">
        <f t="shared" si="179"/>
        <v>0</v>
      </c>
      <c r="DV36" s="295">
        <f t="shared" si="179"/>
        <v>0</v>
      </c>
      <c r="DW36" s="295">
        <f t="shared" si="179"/>
        <v>0</v>
      </c>
      <c r="DX36" s="295">
        <f>DX1667+DX1553+DX1439+DX1325+DX1211+DX1097+DX983+DX868+DX755+DX638+DX521+DX403+DX275+DX154</f>
        <v>0</v>
      </c>
      <c r="DY36" s="295">
        <f>DY1666+DY1552+DY1438+DY1324+DY1210+DY1096+DY982+DY867+DY754+DY637+DY520+DY402+DY275+DY154</f>
        <v>0</v>
      </c>
      <c r="DZ36" s="2265">
        <f>DZ1666+DZ1552+DZ1438+DZ1324+DZ1210+DZ1096+DZ982+DZ867+DZ754+DZ637+DZ520+DZ402+DZ275+DZ154</f>
        <v>0</v>
      </c>
      <c r="EA36" s="295">
        <f>EA1666+EA1552+EA1438+EA1324+EA1210+EA1096+EA982+EA867+EA754+EA637+EA520+EA402+EA275+EA154</f>
        <v>0</v>
      </c>
      <c r="EB36" s="293">
        <f>EB1666+EB1552+EB1438+EB1324+EB1210+EB1096+EB982+EB867+EB754+EB637+EB520+EB402+EB275+EB154</f>
        <v>0</v>
      </c>
      <c r="EC36" s="293">
        <f>EC1666+EC1552+EC1438+EC1324+EC1210+EC1096+EC982+EC867+EC754+EC637+EC520+EC402+EC275+EC154</f>
        <v>0</v>
      </c>
      <c r="ED36" s="296"/>
      <c r="EE36" s="296"/>
      <c r="EF36" s="296"/>
      <c r="EG36" s="296"/>
      <c r="EH36" s="296"/>
    </row>
    <row r="37" spans="1:156" ht="15" customHeight="1">
      <c r="A37" s="58" t="s">
        <v>198</v>
      </c>
      <c r="B37" s="68"/>
      <c r="C37" s="557" t="s">
        <v>131</v>
      </c>
      <c r="D37" s="78" t="s">
        <v>133</v>
      </c>
      <c r="E37" s="68"/>
      <c r="F37" s="68"/>
      <c r="G37" s="68"/>
      <c r="H37" s="68"/>
      <c r="I37" s="68"/>
      <c r="J37" s="68"/>
      <c r="K37" s="68"/>
      <c r="L37" s="68"/>
      <c r="M37" s="2199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563"/>
      <c r="AG37" s="287">
        <f>AH37+CP37+CS37+CV37+CY37</f>
        <v>0</v>
      </c>
      <c r="AH37" s="293">
        <f t="shared" ref="AH37:BM37" si="180">AH1670+AH1556+AH1442+AH1328+AH1214+AH1100+AH986+AH871+AH758+AH641+AH524+AH406+AH279+AH158</f>
        <v>0</v>
      </c>
      <c r="AI37" s="293">
        <f t="shared" si="180"/>
        <v>0</v>
      </c>
      <c r="AJ37" s="293">
        <f t="shared" si="180"/>
        <v>0</v>
      </c>
      <c r="AK37" s="293">
        <f t="shared" si="180"/>
        <v>0</v>
      </c>
      <c r="AL37" s="293">
        <f t="shared" si="180"/>
        <v>0</v>
      </c>
      <c r="AM37" s="293">
        <f t="shared" si="180"/>
        <v>0</v>
      </c>
      <c r="AN37" s="293">
        <f t="shared" si="180"/>
        <v>0</v>
      </c>
      <c r="AO37" s="293">
        <f t="shared" si="180"/>
        <v>0</v>
      </c>
      <c r="AP37" s="293">
        <f t="shared" si="180"/>
        <v>0</v>
      </c>
      <c r="AQ37" s="293">
        <f t="shared" si="180"/>
        <v>0</v>
      </c>
      <c r="AR37" s="293">
        <f t="shared" si="180"/>
        <v>0</v>
      </c>
      <c r="AS37" s="293">
        <f t="shared" si="180"/>
        <v>0</v>
      </c>
      <c r="AT37" s="293">
        <f t="shared" si="180"/>
        <v>0</v>
      </c>
      <c r="AU37" s="293">
        <f t="shared" si="180"/>
        <v>0</v>
      </c>
      <c r="AV37" s="293">
        <f t="shared" si="180"/>
        <v>0</v>
      </c>
      <c r="AW37" s="293">
        <f t="shared" si="180"/>
        <v>0</v>
      </c>
      <c r="AX37" s="293">
        <f t="shared" si="180"/>
        <v>0</v>
      </c>
      <c r="AY37" s="293">
        <f t="shared" si="180"/>
        <v>0</v>
      </c>
      <c r="AZ37" s="293">
        <f t="shared" si="180"/>
        <v>0</v>
      </c>
      <c r="BA37" s="293">
        <f t="shared" si="180"/>
        <v>0</v>
      </c>
      <c r="BB37" s="293">
        <f t="shared" si="180"/>
        <v>0</v>
      </c>
      <c r="BC37" s="293">
        <f t="shared" si="180"/>
        <v>0</v>
      </c>
      <c r="BD37" s="293">
        <f t="shared" si="180"/>
        <v>0</v>
      </c>
      <c r="BE37" s="293">
        <f t="shared" si="180"/>
        <v>0</v>
      </c>
      <c r="BF37" s="293">
        <f t="shared" si="180"/>
        <v>0</v>
      </c>
      <c r="BG37" s="293">
        <f t="shared" si="180"/>
        <v>0</v>
      </c>
      <c r="BH37" s="293">
        <f t="shared" si="180"/>
        <v>0</v>
      </c>
      <c r="BI37" s="293">
        <f t="shared" si="180"/>
        <v>0</v>
      </c>
      <c r="BJ37" s="293">
        <f t="shared" si="180"/>
        <v>0</v>
      </c>
      <c r="BK37" s="293">
        <f t="shared" si="180"/>
        <v>0</v>
      </c>
      <c r="BL37" s="293">
        <f t="shared" si="180"/>
        <v>0</v>
      </c>
      <c r="BM37" s="293">
        <f t="shared" si="180"/>
        <v>0</v>
      </c>
      <c r="BN37" s="293">
        <f t="shared" ref="BN37:CS37" si="181">BN1670+BN1556+BN1442+BN1328+BN1214+BN1100+BN986+BN871+BN758+BN641+BN524+BN406+BN279+BN158</f>
        <v>0</v>
      </c>
      <c r="BO37" s="293">
        <f t="shared" si="181"/>
        <v>0</v>
      </c>
      <c r="BP37" s="293">
        <f t="shared" si="181"/>
        <v>0</v>
      </c>
      <c r="BQ37" s="293">
        <f t="shared" si="181"/>
        <v>0</v>
      </c>
      <c r="BR37" s="293">
        <f t="shared" si="181"/>
        <v>0</v>
      </c>
      <c r="BS37" s="293">
        <f t="shared" si="181"/>
        <v>0</v>
      </c>
      <c r="BT37" s="293">
        <f t="shared" si="181"/>
        <v>0</v>
      </c>
      <c r="BU37" s="293">
        <f t="shared" si="181"/>
        <v>0</v>
      </c>
      <c r="BV37" s="293">
        <f t="shared" si="181"/>
        <v>0</v>
      </c>
      <c r="BW37" s="293">
        <f t="shared" si="181"/>
        <v>0</v>
      </c>
      <c r="BX37" s="293">
        <f t="shared" si="181"/>
        <v>0</v>
      </c>
      <c r="BY37" s="293">
        <f t="shared" si="181"/>
        <v>0</v>
      </c>
      <c r="BZ37" s="293">
        <f t="shared" si="181"/>
        <v>0</v>
      </c>
      <c r="CA37" s="293">
        <f t="shared" si="181"/>
        <v>0</v>
      </c>
      <c r="CB37" s="293">
        <f t="shared" si="181"/>
        <v>0</v>
      </c>
      <c r="CC37" s="293">
        <f t="shared" si="181"/>
        <v>0</v>
      </c>
      <c r="CD37" s="293">
        <f t="shared" si="181"/>
        <v>0</v>
      </c>
      <c r="CE37" s="293">
        <f t="shared" si="181"/>
        <v>0</v>
      </c>
      <c r="CF37" s="293">
        <f t="shared" si="181"/>
        <v>0</v>
      </c>
      <c r="CG37" s="293">
        <f t="shared" si="181"/>
        <v>0</v>
      </c>
      <c r="CH37" s="293">
        <f t="shared" si="181"/>
        <v>0</v>
      </c>
      <c r="CI37" s="293">
        <f t="shared" si="181"/>
        <v>0</v>
      </c>
      <c r="CJ37" s="293">
        <f t="shared" si="181"/>
        <v>0</v>
      </c>
      <c r="CK37" s="293">
        <f t="shared" si="181"/>
        <v>0</v>
      </c>
      <c r="CL37" s="293">
        <f t="shared" si="181"/>
        <v>0</v>
      </c>
      <c r="CM37" s="293">
        <f t="shared" si="181"/>
        <v>0</v>
      </c>
      <c r="CN37" s="293">
        <f t="shared" si="181"/>
        <v>0</v>
      </c>
      <c r="CO37" s="293">
        <f t="shared" si="181"/>
        <v>0</v>
      </c>
      <c r="CP37" s="2265">
        <f t="shared" si="181"/>
        <v>0</v>
      </c>
      <c r="CQ37" s="2265">
        <f t="shared" si="181"/>
        <v>0</v>
      </c>
      <c r="CR37" s="2265">
        <f t="shared" si="181"/>
        <v>0</v>
      </c>
      <c r="CS37" s="295">
        <f t="shared" si="181"/>
        <v>0</v>
      </c>
      <c r="CT37" s="295">
        <f t="shared" ref="CT37:DA37" si="182">CT1670+CT1556+CT1442+CT1328+CT1214+CT1100+CT986+CT871+CT758+CT641+CT524+CT406+CT279+CT158</f>
        <v>0</v>
      </c>
      <c r="CU37" s="295">
        <f t="shared" si="182"/>
        <v>0</v>
      </c>
      <c r="CV37" s="293">
        <f t="shared" si="182"/>
        <v>0</v>
      </c>
      <c r="CW37" s="293">
        <f t="shared" si="182"/>
        <v>0</v>
      </c>
      <c r="CX37" s="293">
        <f t="shared" si="182"/>
        <v>0</v>
      </c>
      <c r="CY37" s="293">
        <f t="shared" si="182"/>
        <v>0</v>
      </c>
      <c r="CZ37" s="293">
        <f t="shared" si="182"/>
        <v>0</v>
      </c>
      <c r="DA37" s="293">
        <f t="shared" si="182"/>
        <v>0</v>
      </c>
      <c r="DB37" s="296"/>
      <c r="DC37" s="296"/>
      <c r="DD37" s="296"/>
      <c r="DE37" s="291">
        <f t="shared" ref="DE37:DM37" si="183">DE1670+DE1556+DE1442+DE1328+DE1214+DE1100+DE986+DE871+DE758+DE641+DE524+DE406+DE279+DE158</f>
        <v>0</v>
      </c>
      <c r="DF37" s="299">
        <f t="shared" si="183"/>
        <v>0</v>
      </c>
      <c r="DG37" s="295">
        <f t="shared" si="183"/>
        <v>0</v>
      </c>
      <c r="DH37" s="295">
        <f t="shared" si="183"/>
        <v>0</v>
      </c>
      <c r="DI37" s="295">
        <f t="shared" si="183"/>
        <v>0</v>
      </c>
      <c r="DJ37" s="295">
        <f t="shared" si="183"/>
        <v>0</v>
      </c>
      <c r="DK37" s="299">
        <f t="shared" si="183"/>
        <v>0</v>
      </c>
      <c r="DL37" s="295">
        <f t="shared" si="183"/>
        <v>0</v>
      </c>
      <c r="DM37" s="295">
        <f t="shared" si="183"/>
        <v>0</v>
      </c>
      <c r="DN37" s="295">
        <f>DN1671+DN1557+DN1443+DN1329+DN1215+DN1101+DN987+DN872+DN759+DN642+DN525+DN407+DN279+DN158</f>
        <v>0</v>
      </c>
      <c r="DO37" s="295">
        <f t="shared" ref="DO37:DW37" si="184">DO1670+DO1556+DO1442+DO1328+DO1214+DO1100+DO986+DO871+DO758+DO641+DO524+DO406+DO279+DO158</f>
        <v>0</v>
      </c>
      <c r="DP37" s="299">
        <f t="shared" si="184"/>
        <v>0</v>
      </c>
      <c r="DQ37" s="295">
        <f t="shared" si="184"/>
        <v>0</v>
      </c>
      <c r="DR37" s="295">
        <f t="shared" si="184"/>
        <v>0</v>
      </c>
      <c r="DS37" s="295">
        <f t="shared" si="184"/>
        <v>0</v>
      </c>
      <c r="DT37" s="295">
        <f t="shared" si="184"/>
        <v>0</v>
      </c>
      <c r="DU37" s="299">
        <f t="shared" si="184"/>
        <v>0</v>
      </c>
      <c r="DV37" s="295">
        <f t="shared" si="184"/>
        <v>0</v>
      </c>
      <c r="DW37" s="295">
        <f t="shared" si="184"/>
        <v>0</v>
      </c>
      <c r="DX37" s="295">
        <f>DX1671+DX1557+DX1443+DX1329+DX1215+DX1101+DX987+DX872+DX759+DX642+DX525+DX407+DX279+DX158</f>
        <v>0</v>
      </c>
      <c r="DY37" s="295">
        <f>DY1670+DY1556+DY1442+DY1328+DY1214+DY1100+DY986+DY871+DY758+DY641+DY524+DY406+DY279+DY158</f>
        <v>0</v>
      </c>
      <c r="DZ37" s="2265">
        <f>DZ1670+DZ1556+DZ1442+DZ1328+DZ1214+DZ1100+DZ986+DZ871+DZ758+DZ641+DZ524+DZ406+DZ279+DZ158</f>
        <v>0</v>
      </c>
      <c r="EA37" s="295">
        <f>EA1670+EA1556+EA1442+EA1328+EA1214+EA1100+EA986+EA871+EA758+EA641+EA524+EA406+EA279+EA158</f>
        <v>0</v>
      </c>
      <c r="EB37" s="293">
        <f>EB1670+EB1556+EB1442+EB1328+EB1214+EB1100+EB986+EB871+EB758+EB641+EB524+EB406+EB279+EB158</f>
        <v>0</v>
      </c>
      <c r="EC37" s="293">
        <f>EC1670+EC1556+EC1442+EC1328+EC1214+EC1100+EC986+EC871+EC758+EC641+EC524+EC406+EC279+EC158</f>
        <v>0</v>
      </c>
      <c r="ED37" s="296"/>
      <c r="EE37" s="296"/>
      <c r="EF37" s="296"/>
      <c r="EG37" s="296"/>
      <c r="EH37" s="296"/>
    </row>
    <row r="38" spans="1:156" ht="30.75" customHeight="1">
      <c r="A38" s="58" t="s">
        <v>198</v>
      </c>
      <c r="B38" s="68"/>
      <c r="C38" s="557" t="s">
        <v>132</v>
      </c>
      <c r="D38" s="78" t="s">
        <v>134</v>
      </c>
      <c r="E38" s="68"/>
      <c r="F38" s="68"/>
      <c r="G38" s="68"/>
      <c r="H38" s="68"/>
      <c r="I38" s="68"/>
      <c r="J38" s="68"/>
      <c r="K38" s="68"/>
      <c r="L38" s="68"/>
      <c r="M38" s="2199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521"/>
      <c r="AG38" s="287">
        <f>AH38+CP38+CS38+CV38+CY38</f>
        <v>0</v>
      </c>
      <c r="AH38" s="297"/>
      <c r="AI38" s="293">
        <f>AI1674+AI1560+AI1446+AI1332+AI1218+AI1104+AI990+AI875+AI762+AI645+AI528+AI410+AI283+AI162</f>
        <v>0</v>
      </c>
      <c r="AJ38" s="293">
        <f>AJ1674+AJ1560+AJ1446+AJ1332+AJ1218+AJ1104+AJ990+AJ875+AJ762+AJ645+AJ528+AJ410+AJ283+AJ162</f>
        <v>0</v>
      </c>
      <c r="AK38" s="297"/>
      <c r="AL38" s="293">
        <f>AL1674+AL1560+AL1446+AL1332+AL1218+AL1104+AL990+AL875+AL762+AL645+AL528+AL410+AL283+AL162</f>
        <v>0</v>
      </c>
      <c r="AM38" s="293">
        <f>AM1674+AM1560+AM1446+AM1332+AM1218+AM1104+AM990+AM875+AM762+AM645+AM528+AM410+AM283+AM162</f>
        <v>0</v>
      </c>
      <c r="AN38" s="297"/>
      <c r="AO38" s="293">
        <f>AO1674+AO1560+AO1446+AO1332+AO1218+AO1104+AO990+AO875+AO762+AO645+AO528+AO410+AO283+AO162</f>
        <v>0</v>
      </c>
      <c r="AP38" s="293">
        <f>AP1674+AP1560+AP1446+AP1332+AP1218+AP1104+AP990+AP875+AP762+AP645+AP528+AP410+AP283+AP162</f>
        <v>0</v>
      </c>
      <c r="AQ38" s="297"/>
      <c r="AR38" s="293">
        <f>AR1674+AR1560+AR1446+AR1332+AR1218+AR1104+AR990+AR875+AR762+AR645+AR528+AR410+AR283+AR162</f>
        <v>0</v>
      </c>
      <c r="AS38" s="293">
        <f>AS1674+AS1560+AS1446+AS1332+AS1218+AS1104+AS990+AS875+AS762+AS645+AS528+AS410+AS283+AS162</f>
        <v>0</v>
      </c>
      <c r="AT38" s="297"/>
      <c r="AU38" s="293">
        <f>AU1674+AU1560+AU1446+AU1332+AU1218+AU1104+AU990+AU875+AU762+AU645+AU528+AU410+AU283+AU162</f>
        <v>0</v>
      </c>
      <c r="AV38" s="293">
        <f>AV1674+AV1560+AV1446+AV1332+AV1218+AV1104+AV990+AV875+AV762+AV645+AV528+AV410+AV283+AV162</f>
        <v>0</v>
      </c>
      <c r="AW38" s="297"/>
      <c r="AX38" s="293">
        <f>AX1674+AX1560+AX1446+AX1332+AX1218+AX1104+AX990+AX875+AX762+AX645+AX528+AX410+AX283+AX162</f>
        <v>0</v>
      </c>
      <c r="AY38" s="293">
        <f>AY1674+AY1560+AY1446+AY1332+AY1218+AY1104+AY990+AY875+AY762+AY645+AY528+AY410+AY283+AY162</f>
        <v>0</v>
      </c>
      <c r="AZ38" s="297"/>
      <c r="BA38" s="293">
        <f>BA1674+BA1560+BA1446+BA1332+BA1218+BA1104+BA990+BA875+BA762+BA645+BA528+BA410+BA283+BA162</f>
        <v>0</v>
      </c>
      <c r="BB38" s="293">
        <f>BB1674+BB1560+BB1446+BB1332+BB1218+BB1104+BB990+BB875+BB762+BB645+BB528+BB410+BB283+BB162</f>
        <v>0</v>
      </c>
      <c r="BC38" s="297"/>
      <c r="BD38" s="293">
        <f>BD1674+BD1560+BD1446+BD1332+BD1218+BD1104+BD990+BD875+BD762+BD645+BD528+BD410+BD283+BD162</f>
        <v>0</v>
      </c>
      <c r="BE38" s="293">
        <f>BE1674+BE1560+BE1446+BE1332+BE1218+BE1104+BE990+BE875+BE762+BE645+BE528+BE410+BE283+BE162</f>
        <v>0</v>
      </c>
      <c r="BF38" s="297"/>
      <c r="BG38" s="293">
        <f>BG1674+BG1560+BG1446+BG1332+BG1218+BG1104+BG990+BG875+BG762+BG645+BG528+BG410+BG283+BG162</f>
        <v>0</v>
      </c>
      <c r="BH38" s="293">
        <f>BH1674+BH1560+BH1446+BH1332+BH1218+BH1104+BH990+BH875+BH762+BH645+BH528+BH410+BH283+BH162</f>
        <v>0</v>
      </c>
      <c r="BI38" s="297"/>
      <c r="BJ38" s="293">
        <f>BJ1674+BJ1560+BJ1446+BJ1332+BJ1218+BJ1104+BJ990+BJ875+BJ762+BJ645+BJ528+BJ410+BJ283+BJ162</f>
        <v>0</v>
      </c>
      <c r="BK38" s="293">
        <f>BK1674+BK1560+BK1446+BK1332+BK1218+BK1104+BK990+BK875+BK762+BK645+BK528+BK410+BK283+BK162</f>
        <v>0</v>
      </c>
      <c r="BL38" s="297"/>
      <c r="BM38" s="293">
        <f>BM1674+BM1560+BM1446+BM1332+BM1218+BM1104+BM990+BM875+BM762+BM645+BM528+BM410+BM283+BM162</f>
        <v>0</v>
      </c>
      <c r="BN38" s="293">
        <f>BN1674+BN1560+BN1446+BN1332+BN1218+BN1104+BN990+BN875+BN762+BN645+BN528+BN410+BN283+BN162</f>
        <v>0</v>
      </c>
      <c r="BO38" s="297"/>
      <c r="BP38" s="293">
        <f>BP1674+BP1560+BP1446+BP1332+BP1218+BP1104+BP990+BP875+BP762+BP645+BP528+BP410+BP283+BP162</f>
        <v>0</v>
      </c>
      <c r="BQ38" s="293">
        <f>BQ1674+BQ1560+BQ1446+BQ1332+BQ1218+BQ1104+BQ990+BQ875+BQ762+BQ645+BQ528+BQ410+BQ283+BQ162</f>
        <v>0</v>
      </c>
      <c r="BR38" s="297"/>
      <c r="BS38" s="293">
        <f>BS1674+BS1560+BS1446+BS1332+BS1218+BS1104+BS990+BS875+BS762+BS645+BS528+BS410+BS283+BS162</f>
        <v>0</v>
      </c>
      <c r="BT38" s="293">
        <f>BT1674+BT1560+BT1446+BT1332+BT1218+BT1104+BT990+BT875+BT762+BT645+BT528+BT410+BT283+BT162</f>
        <v>0</v>
      </c>
      <c r="BU38" s="297"/>
      <c r="BV38" s="293">
        <f>BV1674+BV1560+BV1446+BV1332+BV1218+BV1104+BV990+BV875+BV762+BV645+BV528+BV410+BV283+BV162</f>
        <v>0</v>
      </c>
      <c r="BW38" s="293">
        <f>BW1674+BW1560+BW1446+BW1332+BW1218+BW1104+BW990+BW875+BW762+BW645+BW528+BW410+BW283+BW162</f>
        <v>0</v>
      </c>
      <c r="BX38" s="297"/>
      <c r="BY38" s="293">
        <f>BY1674+BY1560+BY1446+BY1332+BY1218+BY1104+BY990+BY875+BY762+BY645+BY528+BY410+BY283+BY162</f>
        <v>0</v>
      </c>
      <c r="BZ38" s="293">
        <f>BZ1674+BZ1560+BZ1446+BZ1332+BZ1218+BZ1104+BZ990+BZ875+BZ762+BZ645+BZ528+BZ410+BZ283+BZ162</f>
        <v>0</v>
      </c>
      <c r="CA38" s="297"/>
      <c r="CB38" s="293">
        <f>CB1674+CB1560+CB1446+CB1332+CB1218+CB1104+CB990+CB875+CB762+CB645+CB528+CB410+CB283+CB162</f>
        <v>0</v>
      </c>
      <c r="CC38" s="293">
        <f>CC1674+CC1560+CC1446+CC1332+CC1218+CC1104+CC990+CC875+CC762+CC645+CC528+CC410+CC283+CC162</f>
        <v>0</v>
      </c>
      <c r="CD38" s="297"/>
      <c r="CE38" s="293">
        <f>CE1674+CE1560+CE1446+CE1332+CE1218+CE1104+CE990+CE875+CE762+CE645+CE528+CE410+CE283+CE162</f>
        <v>0</v>
      </c>
      <c r="CF38" s="293">
        <f>CF1674+CF1560+CF1446+CF1332+CF1218+CF1104+CF990+CF875+CF762+CF645+CF528+CF410+CF283+CF162</f>
        <v>0</v>
      </c>
      <c r="CG38" s="297"/>
      <c r="CH38" s="293">
        <f>CH1674+CH1560+CH1446+CH1332+CH1218+CH1104+CH990+CH875+CH762+CH645+CH528+CH410+CH283+CH162</f>
        <v>0</v>
      </c>
      <c r="CI38" s="293">
        <f>CI1674+CI1560+CI1446+CI1332+CI1218+CI1104+CI990+CI875+CI762+CI645+CI528+CI410+CI283+CI162</f>
        <v>0</v>
      </c>
      <c r="CJ38" s="297"/>
      <c r="CK38" s="293">
        <f>CK1674+CK1560+CK1446+CK1332+CK1218+CK1104+CK990+CK875+CK762+CK645+CK528+CK410+CK283+CK162</f>
        <v>0</v>
      </c>
      <c r="CL38" s="293">
        <f>CL1674+CL1560+CL1446+CL1332+CL1218+CL1104+CL990+CL875+CL762+CL645+CL528+CL410+CL283+CL162</f>
        <v>0</v>
      </c>
      <c r="CM38" s="297"/>
      <c r="CN38" s="293">
        <f>CN1674+CN1560+CN1446+CN1332+CN1218+CN1104+CN990+CN875+CN762+CN645+CN528+CN410+CN283+CN162</f>
        <v>0</v>
      </c>
      <c r="CO38" s="293">
        <f>CO1674+CO1560+CO1446+CO1332+CO1218+CO1104+CO990+CO875+CO762+CO645+CO528+CO410+CO283+CO162</f>
        <v>0</v>
      </c>
      <c r="CP38" s="2262"/>
      <c r="CQ38" s="2265">
        <f>CQ1674+CQ1560+CQ1446+CQ1332+CQ1218+CQ1104+CQ990+CQ875+CQ762+CQ645+CQ528+CQ410+CQ283+CQ162</f>
        <v>0</v>
      </c>
      <c r="CR38" s="2265">
        <f>CR1674+CR1560+CR1446+CR1332+CR1218+CR1104+CR990+CR875+CR762+CR645+CR528+CR410+CR283+CR162</f>
        <v>0</v>
      </c>
      <c r="CS38" s="772"/>
      <c r="CT38" s="295">
        <f>CT1674+CT1560+CT1446+CT1332+CT1218+CT1104+CT990+CT875+CT762+CT645+CT528+CT410+CT283+CT162</f>
        <v>0</v>
      </c>
      <c r="CU38" s="295">
        <f>CU1674+CU1560+CU1446+CU1332+CU1218+CU1104+CU990+CU875+CU762+CU645+CU528+CU410+CU283+CU162</f>
        <v>0</v>
      </c>
      <c r="CV38" s="297"/>
      <c r="CW38" s="293">
        <f>CW1674+CW1560+CW1446+CW1332+CW1218+CW1104+CW990+CW875+CW762+CW645+CW528+CW410+CW283+CW162</f>
        <v>0</v>
      </c>
      <c r="CX38" s="293">
        <f>CX1674+CX1560+CX1446+CX1332+CX1218+CX1104+CX990+CX875+CX762+CX645+CX528+CX410+CX283+CX162</f>
        <v>0</v>
      </c>
      <c r="CY38" s="297"/>
      <c r="CZ38" s="293">
        <f>CZ1674+CZ1560+CZ1446+CZ1332+CZ1218+CZ1104+CZ990+CZ875+CZ762+CZ645+CZ528+CZ410+CZ283+CZ162</f>
        <v>0</v>
      </c>
      <c r="DA38" s="293">
        <f>DA1674+DA1560+DA1446+DA1332+DA1218+DA1104+DA990+DA875+DA762+DA645+DA528+DA410+DA283+DA162</f>
        <v>0</v>
      </c>
      <c r="DB38" s="296"/>
      <c r="DC38" s="296"/>
      <c r="DD38" s="296"/>
      <c r="DE38" s="291">
        <f t="shared" ref="DE38:DM38" si="185">DE1674+DE1560+DE1446+DE1332+DE1218+DE1104+DE990+DE875+DE762+DE645+DE528+DE410+DE283+DE162</f>
        <v>0</v>
      </c>
      <c r="DF38" s="299">
        <f t="shared" si="185"/>
        <v>0</v>
      </c>
      <c r="DG38" s="295">
        <f t="shared" si="185"/>
        <v>0</v>
      </c>
      <c r="DH38" s="295">
        <f t="shared" si="185"/>
        <v>0</v>
      </c>
      <c r="DI38" s="295">
        <f t="shared" si="185"/>
        <v>0</v>
      </c>
      <c r="DJ38" s="295">
        <f t="shared" si="185"/>
        <v>0</v>
      </c>
      <c r="DK38" s="299">
        <f t="shared" si="185"/>
        <v>0</v>
      </c>
      <c r="DL38" s="295">
        <f t="shared" si="185"/>
        <v>0</v>
      </c>
      <c r="DM38" s="295">
        <f t="shared" si="185"/>
        <v>0</v>
      </c>
      <c r="DN38" s="295">
        <f>DN1675+DN1561+DN1447+DN1333+DN1219+DN1105+DN991+DN876+DN763+DN646+DN529+DN411+DN283+DN162</f>
        <v>0</v>
      </c>
      <c r="DO38" s="295">
        <f t="shared" ref="DO38:DW38" si="186">DO1674+DO1560+DO1446+DO1332+DO1218+DO1104+DO990+DO875+DO762+DO645+DO528+DO410+DO283+DO162</f>
        <v>0</v>
      </c>
      <c r="DP38" s="299">
        <f t="shared" si="186"/>
        <v>0</v>
      </c>
      <c r="DQ38" s="295">
        <f t="shared" si="186"/>
        <v>0</v>
      </c>
      <c r="DR38" s="295">
        <f t="shared" si="186"/>
        <v>0</v>
      </c>
      <c r="DS38" s="295">
        <f t="shared" si="186"/>
        <v>0</v>
      </c>
      <c r="DT38" s="295">
        <f t="shared" si="186"/>
        <v>0</v>
      </c>
      <c r="DU38" s="299">
        <f t="shared" si="186"/>
        <v>0</v>
      </c>
      <c r="DV38" s="295">
        <f t="shared" si="186"/>
        <v>0</v>
      </c>
      <c r="DW38" s="295">
        <f t="shared" si="186"/>
        <v>0</v>
      </c>
      <c r="DX38" s="295">
        <f>DX1675+DX1561+DX1447+DX1333+DX1219+DX1105+DX991+DX876+DX763+DX646+DX529+DX411+DX283+DX162</f>
        <v>0</v>
      </c>
      <c r="DY38" s="295">
        <f>DY1674+DY1560+DY1446+DY1332+DY1218+DY1104+DY990+DY875+DY762+DY645+DY528+DY410+DY283+DY162</f>
        <v>0</v>
      </c>
      <c r="DZ38" s="2265">
        <f>DZ1674+DZ1560+DZ1446+DZ1332+DZ1218+DZ1104+DZ990+DZ875+DZ762+DZ645+DZ528+DZ410+DZ283+DZ162</f>
        <v>0</v>
      </c>
      <c r="EA38" s="295">
        <f>EA1674+EA1560+EA1446+EA1332+EA1218+EA1104+EA990+EA875+EA762+EA645+EA528+EA410+EA283+EA162</f>
        <v>0</v>
      </c>
      <c r="EB38" s="293">
        <f>EB1674+EB1560+EB1446+EB1332+EB1218+EB1104+EB990+EB875+EB762+EB645+EB528+EB410+EB283+EB162</f>
        <v>0</v>
      </c>
      <c r="EC38" s="293">
        <f>EC1674+EC1560+EC1446+EC1332+EC1218+EC1104+EC990+EC875+EC762+EC645+EC528+EC410+EC283+EC162</f>
        <v>0</v>
      </c>
      <c r="ED38" s="296"/>
      <c r="EE38" s="296"/>
      <c r="EF38" s="296"/>
      <c r="EG38" s="296"/>
      <c r="EH38" s="296"/>
      <c r="EM38" s="887" t="s">
        <v>414</v>
      </c>
      <c r="EN38" s="888"/>
      <c r="EO38" s="888"/>
    </row>
    <row r="39" spans="1:156" ht="23.25" customHeight="1">
      <c r="A39" s="58" t="s">
        <v>198</v>
      </c>
      <c r="B39" s="62"/>
      <c r="C39" s="576" t="s">
        <v>35</v>
      </c>
      <c r="D39" s="64" t="s">
        <v>50</v>
      </c>
      <c r="E39" s="62"/>
      <c r="F39" s="62"/>
      <c r="G39" s="62"/>
      <c r="H39" s="62"/>
      <c r="I39" s="62"/>
      <c r="J39" s="62"/>
      <c r="K39" s="62"/>
      <c r="L39" s="62"/>
      <c r="M39" s="2199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563"/>
      <c r="AG39" s="293"/>
      <c r="AH39" s="293">
        <f>SUM(AH40:AH42)</f>
        <v>0</v>
      </c>
      <c r="AI39" s="293">
        <f>SUM(AI40:AI42)</f>
        <v>0</v>
      </c>
      <c r="AJ39" s="293">
        <f>SUM(AJ40:AJ42)</f>
        <v>0</v>
      </c>
      <c r="AK39" s="293"/>
      <c r="AL39" s="293">
        <f>SUM(AL40:AL42)</f>
        <v>0</v>
      </c>
      <c r="AM39" s="293">
        <f>SUM(AM40:AM42)</f>
        <v>0</v>
      </c>
      <c r="AN39" s="293"/>
      <c r="AO39" s="293">
        <f t="shared" ref="AO39:AY39" si="187">SUM(AO40:AO42)</f>
        <v>0</v>
      </c>
      <c r="AP39" s="293">
        <f t="shared" si="187"/>
        <v>0</v>
      </c>
      <c r="AQ39" s="293">
        <f t="shared" si="187"/>
        <v>0</v>
      </c>
      <c r="AR39" s="293">
        <f t="shared" si="187"/>
        <v>0</v>
      </c>
      <c r="AS39" s="293">
        <f t="shared" si="187"/>
        <v>0</v>
      </c>
      <c r="AT39" s="293">
        <f t="shared" si="187"/>
        <v>0</v>
      </c>
      <c r="AU39" s="293">
        <f t="shared" si="187"/>
        <v>0</v>
      </c>
      <c r="AV39" s="293">
        <f t="shared" si="187"/>
        <v>0</v>
      </c>
      <c r="AW39" s="293">
        <f t="shared" si="187"/>
        <v>0</v>
      </c>
      <c r="AX39" s="293">
        <f t="shared" si="187"/>
        <v>0</v>
      </c>
      <c r="AY39" s="293">
        <f t="shared" si="187"/>
        <v>0</v>
      </c>
      <c r="AZ39" s="293"/>
      <c r="BA39" s="293">
        <f>SUM(BA40:BA42)</f>
        <v>0</v>
      </c>
      <c r="BB39" s="293">
        <f>SUM(BB40:BB42)</f>
        <v>0</v>
      </c>
      <c r="BC39" s="293"/>
      <c r="BD39" s="293">
        <f>SUM(BD40:BD42)</f>
        <v>0</v>
      </c>
      <c r="BE39" s="293">
        <f>SUM(BE40:BE42)</f>
        <v>0</v>
      </c>
      <c r="BF39" s="293">
        <f>BF1681+BF1567+BF1453+BF1339+BF1225+BF1111+BF997+BF882+BF769+BF651+BF535+BF417+BF290+BF170</f>
        <v>0</v>
      </c>
      <c r="BG39" s="293">
        <f t="shared" ref="BG39:BN39" si="188">SUM(BG40:BG42)</f>
        <v>0</v>
      </c>
      <c r="BH39" s="293">
        <f t="shared" si="188"/>
        <v>0</v>
      </c>
      <c r="BI39" s="293">
        <f t="shared" si="188"/>
        <v>0</v>
      </c>
      <c r="BJ39" s="293">
        <f t="shared" si="188"/>
        <v>0</v>
      </c>
      <c r="BK39" s="293">
        <f t="shared" si="188"/>
        <v>0</v>
      </c>
      <c r="BL39" s="293">
        <f t="shared" si="188"/>
        <v>0</v>
      </c>
      <c r="BM39" s="293">
        <f t="shared" si="188"/>
        <v>0</v>
      </c>
      <c r="BN39" s="293">
        <f t="shared" si="188"/>
        <v>0</v>
      </c>
      <c r="BO39" s="293"/>
      <c r="BP39" s="293">
        <f>SUM(BP40:BP42)</f>
        <v>0</v>
      </c>
      <c r="BQ39" s="293">
        <f>SUM(BQ40:BQ42)</f>
        <v>0</v>
      </c>
      <c r="BR39" s="293"/>
      <c r="BS39" s="293">
        <f t="shared" ref="BS39:CC39" si="189">SUM(BS40:BS42)</f>
        <v>0</v>
      </c>
      <c r="BT39" s="293">
        <f t="shared" si="189"/>
        <v>0</v>
      </c>
      <c r="BU39" s="293">
        <f t="shared" si="189"/>
        <v>0</v>
      </c>
      <c r="BV39" s="293">
        <f t="shared" si="189"/>
        <v>0</v>
      </c>
      <c r="BW39" s="293">
        <f t="shared" si="189"/>
        <v>0</v>
      </c>
      <c r="BX39" s="293">
        <f t="shared" si="189"/>
        <v>0</v>
      </c>
      <c r="BY39" s="293">
        <f t="shared" si="189"/>
        <v>0</v>
      </c>
      <c r="BZ39" s="293">
        <f t="shared" si="189"/>
        <v>0</v>
      </c>
      <c r="CA39" s="293">
        <f t="shared" si="189"/>
        <v>0</v>
      </c>
      <c r="CB39" s="293">
        <f t="shared" si="189"/>
        <v>0</v>
      </c>
      <c r="CC39" s="293">
        <f t="shared" si="189"/>
        <v>0</v>
      </c>
      <c r="CD39" s="293"/>
      <c r="CE39" s="293">
        <f>SUM(CE40:CE42)</f>
        <v>0</v>
      </c>
      <c r="CF39" s="293">
        <f>SUM(CF40:CF42)</f>
        <v>0</v>
      </c>
      <c r="CG39" s="293"/>
      <c r="CH39" s="293">
        <f>SUM(CH40:CH42)</f>
        <v>0</v>
      </c>
      <c r="CI39" s="293">
        <f>SUM(CI40:CI42)</f>
        <v>0</v>
      </c>
      <c r="CJ39" s="293">
        <f>CJ1681+CJ1567+CJ1453+CJ1339+CJ1225+CJ1111+CJ997+CJ882+CJ769+CJ651+CJ535+CJ417+CJ290+CJ170</f>
        <v>0</v>
      </c>
      <c r="CK39" s="293">
        <f>SUM(CK40:CK42)</f>
        <v>0</v>
      </c>
      <c r="CL39" s="293">
        <f>SUM(CL40:CL42)</f>
        <v>0</v>
      </c>
      <c r="CM39" s="293">
        <f>SUM(CM40:CM42)</f>
        <v>0</v>
      </c>
      <c r="CN39" s="293">
        <f>SUM(CN40:CN42)</f>
        <v>0</v>
      </c>
      <c r="CO39" s="293">
        <f>SUM(CO40:CO42)</f>
        <v>0</v>
      </c>
      <c r="CP39" s="2265"/>
      <c r="CQ39" s="2265">
        <f>SUM(CQ40:CQ42)</f>
        <v>0</v>
      </c>
      <c r="CR39" s="2265">
        <f>SUM(CR40:CR42)</f>
        <v>0</v>
      </c>
      <c r="CS39" s="295"/>
      <c r="CT39" s="295">
        <f>SUM(CT40:CT42)</f>
        <v>0</v>
      </c>
      <c r="CU39" s="295">
        <f>SUM(CU40:CU42)</f>
        <v>0</v>
      </c>
      <c r="CV39" s="293"/>
      <c r="CW39" s="293">
        <f>SUM(CW40:CW42)</f>
        <v>0</v>
      </c>
      <c r="CX39" s="293">
        <f>SUM(CX40:CX42)</f>
        <v>0</v>
      </c>
      <c r="CY39" s="293"/>
      <c r="CZ39" s="293">
        <f>SUM(CZ40:CZ42)</f>
        <v>0</v>
      </c>
      <c r="DA39" s="293">
        <f>SUM(DA40:DA42)</f>
        <v>0</v>
      </c>
      <c r="DB39" s="296"/>
      <c r="DC39" s="296"/>
      <c r="DD39" s="296"/>
      <c r="DE39" s="291">
        <f t="shared" ref="DE39:EB39" si="190">SUM(DE40:DE42)</f>
        <v>0</v>
      </c>
      <c r="DF39" s="299">
        <f t="shared" ref="DF39:DO39" si="191">SUM(DF40:DF42)</f>
        <v>0</v>
      </c>
      <c r="DG39" s="295">
        <f t="shared" si="191"/>
        <v>0</v>
      </c>
      <c r="DH39" s="295">
        <f t="shared" si="191"/>
        <v>0</v>
      </c>
      <c r="DI39" s="295">
        <f t="shared" si="191"/>
        <v>0</v>
      </c>
      <c r="DJ39" s="295">
        <f t="shared" si="191"/>
        <v>0</v>
      </c>
      <c r="DK39" s="299">
        <f t="shared" si="191"/>
        <v>0</v>
      </c>
      <c r="DL39" s="295">
        <f t="shared" si="191"/>
        <v>0</v>
      </c>
      <c r="DM39" s="295">
        <f t="shared" si="191"/>
        <v>0</v>
      </c>
      <c r="DN39" s="295">
        <f t="shared" si="191"/>
        <v>0</v>
      </c>
      <c r="DO39" s="295">
        <f t="shared" si="191"/>
        <v>0</v>
      </c>
      <c r="DP39" s="299">
        <f t="shared" ref="DP39:DY39" si="192">SUM(DP40:DP42)</f>
        <v>0</v>
      </c>
      <c r="DQ39" s="295">
        <f t="shared" si="192"/>
        <v>0</v>
      </c>
      <c r="DR39" s="295">
        <f t="shared" si="192"/>
        <v>0</v>
      </c>
      <c r="DS39" s="295">
        <f t="shared" si="192"/>
        <v>0</v>
      </c>
      <c r="DT39" s="295">
        <f t="shared" si="192"/>
        <v>0</v>
      </c>
      <c r="DU39" s="299">
        <f t="shared" si="192"/>
        <v>0</v>
      </c>
      <c r="DV39" s="295">
        <f t="shared" si="192"/>
        <v>0</v>
      </c>
      <c r="DW39" s="295">
        <f t="shared" si="192"/>
        <v>0</v>
      </c>
      <c r="DX39" s="295">
        <f t="shared" si="192"/>
        <v>0</v>
      </c>
      <c r="DY39" s="295">
        <f t="shared" si="192"/>
        <v>0</v>
      </c>
      <c r="DZ39" s="2265">
        <f t="shared" si="190"/>
        <v>0</v>
      </c>
      <c r="EA39" s="295">
        <f t="shared" si="190"/>
        <v>0</v>
      </c>
      <c r="EB39" s="293">
        <f t="shared" si="190"/>
        <v>0</v>
      </c>
      <c r="EC39" s="293">
        <f t="shared" ref="EC39" si="193">SUM(EC40:EC42)</f>
        <v>0</v>
      </c>
      <c r="ED39" s="292"/>
      <c r="EE39" s="292"/>
      <c r="EF39" s="292"/>
      <c r="EG39" s="292"/>
      <c r="EH39" s="292"/>
      <c r="EL39" s="886"/>
      <c r="EM39" s="2786" t="s">
        <v>59</v>
      </c>
      <c r="EN39" s="2787"/>
      <c r="EO39" s="2787"/>
      <c r="EP39" s="2788"/>
      <c r="ER39" s="2783" t="s">
        <v>59</v>
      </c>
      <c r="ES39" s="2784"/>
      <c r="ET39" s="2784"/>
      <c r="EU39" s="2785"/>
      <c r="EW39" s="2783" t="s">
        <v>174</v>
      </c>
      <c r="EX39" s="2784"/>
      <c r="EY39" s="2784"/>
      <c r="EZ39" s="2785"/>
    </row>
    <row r="40" spans="1:156" ht="15" customHeight="1">
      <c r="A40" s="58" t="s">
        <v>198</v>
      </c>
      <c r="B40" s="68"/>
      <c r="C40" s="557" t="s">
        <v>135</v>
      </c>
      <c r="D40" s="78" t="s">
        <v>130</v>
      </c>
      <c r="E40" s="68"/>
      <c r="F40" s="68"/>
      <c r="G40" s="68"/>
      <c r="H40" s="68"/>
      <c r="I40" s="68"/>
      <c r="J40" s="68"/>
      <c r="K40" s="68"/>
      <c r="L40" s="68"/>
      <c r="M40" s="2199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510" t="s">
        <v>287</v>
      </c>
      <c r="AG40" s="287">
        <f>AH40+CP40+CS40+CV40+CY40</f>
        <v>0</v>
      </c>
      <c r="AH40" s="293">
        <f t="shared" ref="AH40:BM40" si="194">AH1679+AH1565+AH1451+AH1337+AH1223+AH1109+AH995+AH880+AH767+AH649+AH533+AH415+AH288+AH168</f>
        <v>0</v>
      </c>
      <c r="AI40" s="293">
        <f t="shared" si="194"/>
        <v>0</v>
      </c>
      <c r="AJ40" s="293">
        <f t="shared" si="194"/>
        <v>0</v>
      </c>
      <c r="AK40" s="293">
        <f t="shared" si="194"/>
        <v>0</v>
      </c>
      <c r="AL40" s="293">
        <f t="shared" si="194"/>
        <v>0</v>
      </c>
      <c r="AM40" s="293">
        <f t="shared" si="194"/>
        <v>0</v>
      </c>
      <c r="AN40" s="293">
        <f t="shared" si="194"/>
        <v>0</v>
      </c>
      <c r="AO40" s="293">
        <f t="shared" si="194"/>
        <v>0</v>
      </c>
      <c r="AP40" s="293">
        <f t="shared" si="194"/>
        <v>0</v>
      </c>
      <c r="AQ40" s="293">
        <f t="shared" si="194"/>
        <v>0</v>
      </c>
      <c r="AR40" s="293">
        <f t="shared" si="194"/>
        <v>0</v>
      </c>
      <c r="AS40" s="293">
        <f t="shared" si="194"/>
        <v>0</v>
      </c>
      <c r="AT40" s="293">
        <f t="shared" si="194"/>
        <v>0</v>
      </c>
      <c r="AU40" s="293">
        <f t="shared" si="194"/>
        <v>0</v>
      </c>
      <c r="AV40" s="293">
        <f t="shared" si="194"/>
        <v>0</v>
      </c>
      <c r="AW40" s="293">
        <f t="shared" si="194"/>
        <v>0</v>
      </c>
      <c r="AX40" s="293">
        <f t="shared" si="194"/>
        <v>0</v>
      </c>
      <c r="AY40" s="293">
        <f t="shared" si="194"/>
        <v>0</v>
      </c>
      <c r="AZ40" s="293">
        <f t="shared" si="194"/>
        <v>0</v>
      </c>
      <c r="BA40" s="293">
        <f t="shared" si="194"/>
        <v>0</v>
      </c>
      <c r="BB40" s="293">
        <f t="shared" si="194"/>
        <v>0</v>
      </c>
      <c r="BC40" s="293">
        <f t="shared" si="194"/>
        <v>0</v>
      </c>
      <c r="BD40" s="293">
        <f t="shared" si="194"/>
        <v>0</v>
      </c>
      <c r="BE40" s="293">
        <f t="shared" si="194"/>
        <v>0</v>
      </c>
      <c r="BF40" s="293">
        <f t="shared" si="194"/>
        <v>0</v>
      </c>
      <c r="BG40" s="293">
        <f t="shared" si="194"/>
        <v>0</v>
      </c>
      <c r="BH40" s="293">
        <f t="shared" si="194"/>
        <v>0</v>
      </c>
      <c r="BI40" s="293">
        <f t="shared" si="194"/>
        <v>0</v>
      </c>
      <c r="BJ40" s="293">
        <f t="shared" si="194"/>
        <v>0</v>
      </c>
      <c r="BK40" s="293">
        <f t="shared" si="194"/>
        <v>0</v>
      </c>
      <c r="BL40" s="293">
        <f t="shared" si="194"/>
        <v>0</v>
      </c>
      <c r="BM40" s="293">
        <f t="shared" si="194"/>
        <v>0</v>
      </c>
      <c r="BN40" s="293">
        <f t="shared" ref="BN40:CS40" si="195">BN1679+BN1565+BN1451+BN1337+BN1223+BN1109+BN995+BN880+BN767+BN649+BN533+BN415+BN288+BN168</f>
        <v>0</v>
      </c>
      <c r="BO40" s="293">
        <f t="shared" si="195"/>
        <v>0</v>
      </c>
      <c r="BP40" s="293">
        <f t="shared" si="195"/>
        <v>0</v>
      </c>
      <c r="BQ40" s="293">
        <f t="shared" si="195"/>
        <v>0</v>
      </c>
      <c r="BR40" s="293">
        <f t="shared" si="195"/>
        <v>0</v>
      </c>
      <c r="BS40" s="293">
        <f t="shared" si="195"/>
        <v>0</v>
      </c>
      <c r="BT40" s="293">
        <f t="shared" si="195"/>
        <v>0</v>
      </c>
      <c r="BU40" s="293">
        <f t="shared" si="195"/>
        <v>0</v>
      </c>
      <c r="BV40" s="293">
        <f t="shared" si="195"/>
        <v>0</v>
      </c>
      <c r="BW40" s="293">
        <f t="shared" si="195"/>
        <v>0</v>
      </c>
      <c r="BX40" s="293">
        <f t="shared" si="195"/>
        <v>0</v>
      </c>
      <c r="BY40" s="293">
        <f t="shared" si="195"/>
        <v>0</v>
      </c>
      <c r="BZ40" s="293">
        <f t="shared" si="195"/>
        <v>0</v>
      </c>
      <c r="CA40" s="293">
        <f t="shared" si="195"/>
        <v>0</v>
      </c>
      <c r="CB40" s="293">
        <f t="shared" si="195"/>
        <v>0</v>
      </c>
      <c r="CC40" s="293">
        <f t="shared" si="195"/>
        <v>0</v>
      </c>
      <c r="CD40" s="293">
        <f t="shared" si="195"/>
        <v>0</v>
      </c>
      <c r="CE40" s="293">
        <f t="shared" si="195"/>
        <v>0</v>
      </c>
      <c r="CF40" s="293">
        <f t="shared" si="195"/>
        <v>0</v>
      </c>
      <c r="CG40" s="293">
        <f t="shared" si="195"/>
        <v>0</v>
      </c>
      <c r="CH40" s="293">
        <f t="shared" si="195"/>
        <v>0</v>
      </c>
      <c r="CI40" s="293">
        <f t="shared" si="195"/>
        <v>0</v>
      </c>
      <c r="CJ40" s="293">
        <f t="shared" si="195"/>
        <v>0</v>
      </c>
      <c r="CK40" s="293">
        <f t="shared" si="195"/>
        <v>0</v>
      </c>
      <c r="CL40" s="293">
        <f t="shared" si="195"/>
        <v>0</v>
      </c>
      <c r="CM40" s="293">
        <f t="shared" si="195"/>
        <v>0</v>
      </c>
      <c r="CN40" s="293">
        <f t="shared" si="195"/>
        <v>0</v>
      </c>
      <c r="CO40" s="293">
        <f t="shared" si="195"/>
        <v>0</v>
      </c>
      <c r="CP40" s="2265">
        <f t="shared" si="195"/>
        <v>0</v>
      </c>
      <c r="CQ40" s="2265">
        <f t="shared" si="195"/>
        <v>0</v>
      </c>
      <c r="CR40" s="2265">
        <f t="shared" si="195"/>
        <v>0</v>
      </c>
      <c r="CS40" s="295">
        <f t="shared" si="195"/>
        <v>0</v>
      </c>
      <c r="CT40" s="295">
        <f t="shared" ref="CT40:DA40" si="196">CT1679+CT1565+CT1451+CT1337+CT1223+CT1109+CT995+CT880+CT767+CT649+CT533+CT415+CT288+CT168</f>
        <v>0</v>
      </c>
      <c r="CU40" s="295">
        <f t="shared" si="196"/>
        <v>0</v>
      </c>
      <c r="CV40" s="293">
        <f t="shared" si="196"/>
        <v>0</v>
      </c>
      <c r="CW40" s="293">
        <f t="shared" si="196"/>
        <v>0</v>
      </c>
      <c r="CX40" s="293">
        <f t="shared" si="196"/>
        <v>0</v>
      </c>
      <c r="CY40" s="293">
        <f t="shared" si="196"/>
        <v>0</v>
      </c>
      <c r="CZ40" s="293">
        <f t="shared" si="196"/>
        <v>0</v>
      </c>
      <c r="DA40" s="293">
        <f t="shared" si="196"/>
        <v>0</v>
      </c>
      <c r="DB40" s="296"/>
      <c r="DC40" s="296"/>
      <c r="DD40" s="296"/>
      <c r="DE40" s="291">
        <f t="shared" ref="DE40:DM40" si="197">DE1679+DE1565+DE1451+DE1337+DE1223+DE1109+DE995+DE880+DE767+DE649+DE533+DE415+DE288+DE168</f>
        <v>0</v>
      </c>
      <c r="DF40" s="299">
        <f t="shared" si="197"/>
        <v>0</v>
      </c>
      <c r="DG40" s="295">
        <f t="shared" si="197"/>
        <v>0</v>
      </c>
      <c r="DH40" s="295">
        <f t="shared" si="197"/>
        <v>0</v>
      </c>
      <c r="DI40" s="295">
        <f t="shared" si="197"/>
        <v>0</v>
      </c>
      <c r="DJ40" s="295">
        <f t="shared" si="197"/>
        <v>0</v>
      </c>
      <c r="DK40" s="299">
        <f t="shared" si="197"/>
        <v>0</v>
      </c>
      <c r="DL40" s="295">
        <f t="shared" si="197"/>
        <v>0</v>
      </c>
      <c r="DM40" s="295">
        <f t="shared" si="197"/>
        <v>0</v>
      </c>
      <c r="DN40" s="295">
        <f>DN1680+DN1566+DN1452+DN1338+DN1224+DN1110+DN996+DN881+DN768+DN650+DN534+DN416+DN288+DN168</f>
        <v>0</v>
      </c>
      <c r="DO40" s="295">
        <f t="shared" ref="DO40:DW40" si="198">DO1679+DO1565+DO1451+DO1337+DO1223+DO1109+DO995+DO880+DO767+DO649+DO533+DO415+DO288+DO168</f>
        <v>0</v>
      </c>
      <c r="DP40" s="299">
        <f t="shared" si="198"/>
        <v>0</v>
      </c>
      <c r="DQ40" s="295">
        <f t="shared" si="198"/>
        <v>0</v>
      </c>
      <c r="DR40" s="295">
        <f t="shared" si="198"/>
        <v>0</v>
      </c>
      <c r="DS40" s="295">
        <f t="shared" si="198"/>
        <v>0</v>
      </c>
      <c r="DT40" s="295">
        <f t="shared" si="198"/>
        <v>0</v>
      </c>
      <c r="DU40" s="299">
        <f t="shared" si="198"/>
        <v>0</v>
      </c>
      <c r="DV40" s="295">
        <f t="shared" si="198"/>
        <v>0</v>
      </c>
      <c r="DW40" s="295">
        <f t="shared" si="198"/>
        <v>0</v>
      </c>
      <c r="DX40" s="295">
        <f>DX1680+DX1566+DX1452+DX1338+DX1224+DX1110+DX996+DX881+DX768+DX650+DX534+DX416+DX288+DX168</f>
        <v>0</v>
      </c>
      <c r="DY40" s="295">
        <f>DY1679+DY1565+DY1451+DY1337+DY1223+DY1109+DY995+DY880+DY767+DY649+DY533+DY415+DY288+DY168</f>
        <v>0</v>
      </c>
      <c r="DZ40" s="2265">
        <f>DZ1679+DZ1565+DZ1451+DZ1337+DZ1223+DZ1109+DZ995+DZ880+DZ767+DZ649+DZ533+DZ415+DZ288+DZ168</f>
        <v>0</v>
      </c>
      <c r="EA40" s="295">
        <f>EA1679+EA1565+EA1451+EA1337+EA1223+EA1109+EA995+EA880+EA767+EA649+EA533+EA415+EA288+EA168</f>
        <v>0</v>
      </c>
      <c r="EB40" s="293">
        <f>EB1679+EB1565+EB1451+EB1337+EB1223+EB1109+EB995+EB880+EB767+EB649+EB533+EB415+EB288+EB168</f>
        <v>0</v>
      </c>
      <c r="EC40" s="293">
        <f>EC1679+EC1565+EC1451+EC1337+EC1223+EC1109+EC995+EC880+EC767+EC649+EC533+EC415+EC288+EC168</f>
        <v>0</v>
      </c>
      <c r="ED40" s="296"/>
      <c r="EE40" s="296"/>
      <c r="EF40" s="296"/>
      <c r="EG40" s="296"/>
      <c r="EH40" s="296"/>
      <c r="EM40" s="2550">
        <v>2024</v>
      </c>
      <c r="EN40" s="2550">
        <v>2025</v>
      </c>
      <c r="EO40" s="2550">
        <v>2026</v>
      </c>
      <c r="EP40" s="2550">
        <v>2027</v>
      </c>
      <c r="EQ40" s="884"/>
      <c r="ER40" s="2550">
        <v>2023</v>
      </c>
      <c r="ES40" s="2550"/>
      <c r="ET40" s="2550"/>
      <c r="EU40" s="2550"/>
      <c r="EW40" s="2550">
        <v>2024</v>
      </c>
      <c r="EX40" s="2550"/>
      <c r="EY40" s="2550"/>
      <c r="EZ40" s="2550"/>
    </row>
    <row r="41" spans="1:156" ht="15" customHeight="1">
      <c r="A41" s="58" t="s">
        <v>198</v>
      </c>
      <c r="B41" s="68"/>
      <c r="C41" s="557" t="s">
        <v>136</v>
      </c>
      <c r="D41" s="78" t="s">
        <v>133</v>
      </c>
      <c r="E41" s="68"/>
      <c r="F41" s="68"/>
      <c r="G41" s="68"/>
      <c r="H41" s="68"/>
      <c r="I41" s="68"/>
      <c r="J41" s="68"/>
      <c r="K41" s="68"/>
      <c r="L41" s="68"/>
      <c r="M41" s="2199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510" t="s">
        <v>287</v>
      </c>
      <c r="AG41" s="287">
        <f>AH41+CP41+CS41+CV41+CY41</f>
        <v>0</v>
      </c>
      <c r="AH41" s="293">
        <f t="shared" ref="AH41:BM41" si="199">AH1683+AH1569+AH1455+AH1341+AH1227+AH1113+AH999+AH884+AH771+AH653+AH537+AH419+AH292+AH173</f>
        <v>0</v>
      </c>
      <c r="AI41" s="293">
        <f t="shared" si="199"/>
        <v>0</v>
      </c>
      <c r="AJ41" s="293">
        <f t="shared" si="199"/>
        <v>0</v>
      </c>
      <c r="AK41" s="293">
        <f t="shared" si="199"/>
        <v>0</v>
      </c>
      <c r="AL41" s="293">
        <f t="shared" si="199"/>
        <v>0</v>
      </c>
      <c r="AM41" s="293">
        <f t="shared" si="199"/>
        <v>0</v>
      </c>
      <c r="AN41" s="293">
        <f t="shared" si="199"/>
        <v>0</v>
      </c>
      <c r="AO41" s="293">
        <f t="shared" si="199"/>
        <v>0</v>
      </c>
      <c r="AP41" s="293">
        <f t="shared" si="199"/>
        <v>0</v>
      </c>
      <c r="AQ41" s="293">
        <f t="shared" si="199"/>
        <v>0</v>
      </c>
      <c r="AR41" s="293">
        <f t="shared" si="199"/>
        <v>0</v>
      </c>
      <c r="AS41" s="293">
        <f t="shared" si="199"/>
        <v>0</v>
      </c>
      <c r="AT41" s="293">
        <f t="shared" si="199"/>
        <v>0</v>
      </c>
      <c r="AU41" s="293">
        <f t="shared" si="199"/>
        <v>0</v>
      </c>
      <c r="AV41" s="293">
        <f t="shared" si="199"/>
        <v>0</v>
      </c>
      <c r="AW41" s="293">
        <f t="shared" si="199"/>
        <v>0</v>
      </c>
      <c r="AX41" s="293">
        <f t="shared" si="199"/>
        <v>0</v>
      </c>
      <c r="AY41" s="293">
        <f t="shared" si="199"/>
        <v>0</v>
      </c>
      <c r="AZ41" s="293">
        <f t="shared" si="199"/>
        <v>0</v>
      </c>
      <c r="BA41" s="293">
        <f t="shared" si="199"/>
        <v>0</v>
      </c>
      <c r="BB41" s="293">
        <f t="shared" si="199"/>
        <v>0</v>
      </c>
      <c r="BC41" s="293">
        <f t="shared" si="199"/>
        <v>0</v>
      </c>
      <c r="BD41" s="293">
        <f t="shared" si="199"/>
        <v>0</v>
      </c>
      <c r="BE41" s="293">
        <f t="shared" si="199"/>
        <v>0</v>
      </c>
      <c r="BF41" s="293">
        <f t="shared" si="199"/>
        <v>0</v>
      </c>
      <c r="BG41" s="293">
        <f t="shared" si="199"/>
        <v>0</v>
      </c>
      <c r="BH41" s="293">
        <f t="shared" si="199"/>
        <v>0</v>
      </c>
      <c r="BI41" s="293">
        <f t="shared" si="199"/>
        <v>0</v>
      </c>
      <c r="BJ41" s="293">
        <f t="shared" si="199"/>
        <v>0</v>
      </c>
      <c r="BK41" s="293">
        <f t="shared" si="199"/>
        <v>0</v>
      </c>
      <c r="BL41" s="293">
        <f t="shared" si="199"/>
        <v>0</v>
      </c>
      <c r="BM41" s="293">
        <f t="shared" si="199"/>
        <v>0</v>
      </c>
      <c r="BN41" s="293">
        <f t="shared" ref="BN41:CS41" si="200">BN1683+BN1569+BN1455+BN1341+BN1227+BN1113+BN999+BN884+BN771+BN653+BN537+BN419+BN292+BN173</f>
        <v>0</v>
      </c>
      <c r="BO41" s="293">
        <f t="shared" si="200"/>
        <v>0</v>
      </c>
      <c r="BP41" s="293">
        <f t="shared" si="200"/>
        <v>0</v>
      </c>
      <c r="BQ41" s="293">
        <f t="shared" si="200"/>
        <v>0</v>
      </c>
      <c r="BR41" s="293">
        <f t="shared" si="200"/>
        <v>0</v>
      </c>
      <c r="BS41" s="293">
        <f t="shared" si="200"/>
        <v>0</v>
      </c>
      <c r="BT41" s="293">
        <f t="shared" si="200"/>
        <v>0</v>
      </c>
      <c r="BU41" s="293">
        <f t="shared" si="200"/>
        <v>0</v>
      </c>
      <c r="BV41" s="293">
        <f t="shared" si="200"/>
        <v>0</v>
      </c>
      <c r="BW41" s="293">
        <f t="shared" si="200"/>
        <v>0</v>
      </c>
      <c r="BX41" s="293">
        <f t="shared" si="200"/>
        <v>0</v>
      </c>
      <c r="BY41" s="293">
        <f t="shared" si="200"/>
        <v>0</v>
      </c>
      <c r="BZ41" s="293">
        <f t="shared" si="200"/>
        <v>0</v>
      </c>
      <c r="CA41" s="293">
        <f t="shared" si="200"/>
        <v>0</v>
      </c>
      <c r="CB41" s="293">
        <f t="shared" si="200"/>
        <v>0</v>
      </c>
      <c r="CC41" s="293">
        <f t="shared" si="200"/>
        <v>0</v>
      </c>
      <c r="CD41" s="293">
        <f t="shared" si="200"/>
        <v>0</v>
      </c>
      <c r="CE41" s="293">
        <f t="shared" si="200"/>
        <v>0</v>
      </c>
      <c r="CF41" s="293">
        <f t="shared" si="200"/>
        <v>0</v>
      </c>
      <c r="CG41" s="293">
        <f t="shared" si="200"/>
        <v>0</v>
      </c>
      <c r="CH41" s="293">
        <f t="shared" si="200"/>
        <v>0</v>
      </c>
      <c r="CI41" s="293">
        <f t="shared" si="200"/>
        <v>0</v>
      </c>
      <c r="CJ41" s="293">
        <f t="shared" si="200"/>
        <v>0</v>
      </c>
      <c r="CK41" s="293">
        <f t="shared" si="200"/>
        <v>0</v>
      </c>
      <c r="CL41" s="293">
        <f t="shared" si="200"/>
        <v>0</v>
      </c>
      <c r="CM41" s="293">
        <f t="shared" si="200"/>
        <v>0</v>
      </c>
      <c r="CN41" s="293">
        <f t="shared" si="200"/>
        <v>0</v>
      </c>
      <c r="CO41" s="293">
        <f t="shared" si="200"/>
        <v>0</v>
      </c>
      <c r="CP41" s="2265">
        <f t="shared" si="200"/>
        <v>0</v>
      </c>
      <c r="CQ41" s="2265">
        <f t="shared" si="200"/>
        <v>0</v>
      </c>
      <c r="CR41" s="2265">
        <f t="shared" si="200"/>
        <v>0</v>
      </c>
      <c r="CS41" s="295">
        <f t="shared" si="200"/>
        <v>0</v>
      </c>
      <c r="CT41" s="295">
        <f t="shared" ref="CT41:DA41" si="201">CT1683+CT1569+CT1455+CT1341+CT1227+CT1113+CT999+CT884+CT771+CT653+CT537+CT419+CT292+CT173</f>
        <v>0</v>
      </c>
      <c r="CU41" s="295">
        <f t="shared" si="201"/>
        <v>0</v>
      </c>
      <c r="CV41" s="293">
        <f t="shared" si="201"/>
        <v>0</v>
      </c>
      <c r="CW41" s="293">
        <f t="shared" si="201"/>
        <v>0</v>
      </c>
      <c r="CX41" s="293">
        <f t="shared" si="201"/>
        <v>0</v>
      </c>
      <c r="CY41" s="293">
        <f t="shared" si="201"/>
        <v>0</v>
      </c>
      <c r="CZ41" s="293">
        <f t="shared" si="201"/>
        <v>0</v>
      </c>
      <c r="DA41" s="293">
        <f t="shared" si="201"/>
        <v>0</v>
      </c>
      <c r="DB41" s="296"/>
      <c r="DC41" s="296"/>
      <c r="DD41" s="296"/>
      <c r="DE41" s="291">
        <f t="shared" ref="DE41:DM41" si="202">DE1683+DE1569+DE1455+DE1341+DE1227+DE1113+DE999+DE884+DE771+DE653+DE537+DE419+DE292+DE173</f>
        <v>0</v>
      </c>
      <c r="DF41" s="299">
        <f t="shared" si="202"/>
        <v>0</v>
      </c>
      <c r="DG41" s="295">
        <f t="shared" si="202"/>
        <v>0</v>
      </c>
      <c r="DH41" s="295">
        <f t="shared" si="202"/>
        <v>0</v>
      </c>
      <c r="DI41" s="295">
        <f t="shared" si="202"/>
        <v>0</v>
      </c>
      <c r="DJ41" s="295">
        <f t="shared" si="202"/>
        <v>0</v>
      </c>
      <c r="DK41" s="299">
        <f t="shared" si="202"/>
        <v>0</v>
      </c>
      <c r="DL41" s="295">
        <f t="shared" si="202"/>
        <v>0</v>
      </c>
      <c r="DM41" s="295">
        <f t="shared" si="202"/>
        <v>0</v>
      </c>
      <c r="DN41" s="295">
        <f>DN1684+DN1570+DN1456+DN1342+DN1228+DN1114+DN1000+DN885+DN772+DN654+DN538+DN420+DN292+DN173</f>
        <v>0</v>
      </c>
      <c r="DO41" s="295">
        <f t="shared" ref="DO41:DW41" si="203">DO1683+DO1569+DO1455+DO1341+DO1227+DO1113+DO999+DO884+DO771+DO653+DO537+DO419+DO292+DO173</f>
        <v>0</v>
      </c>
      <c r="DP41" s="299">
        <f t="shared" si="203"/>
        <v>0</v>
      </c>
      <c r="DQ41" s="295">
        <f t="shared" si="203"/>
        <v>0</v>
      </c>
      <c r="DR41" s="295">
        <f t="shared" si="203"/>
        <v>0</v>
      </c>
      <c r="DS41" s="295">
        <f t="shared" si="203"/>
        <v>0</v>
      </c>
      <c r="DT41" s="295">
        <f t="shared" si="203"/>
        <v>0</v>
      </c>
      <c r="DU41" s="299">
        <f t="shared" si="203"/>
        <v>0</v>
      </c>
      <c r="DV41" s="295">
        <f t="shared" si="203"/>
        <v>0</v>
      </c>
      <c r="DW41" s="295">
        <f t="shared" si="203"/>
        <v>0</v>
      </c>
      <c r="DX41" s="295">
        <f>DX1684+DX1570+DX1456+DX1342+DX1228+DX1114+DX1000+DX885+DX772+DX654+DX538+DX420+DX292+DX173</f>
        <v>0</v>
      </c>
      <c r="DY41" s="295">
        <f>DY1683+DY1569+DY1455+DY1341+DY1227+DY1113+DY999+DY884+DY771+DY653+DY537+DY419+DY292+DY173</f>
        <v>0</v>
      </c>
      <c r="DZ41" s="2265">
        <f>DZ1683+DZ1569+DZ1455+DZ1341+DZ1227+DZ1113+DZ999+DZ884+DZ771+DZ653+DZ537+DZ419+DZ292+DZ173</f>
        <v>0</v>
      </c>
      <c r="EA41" s="295">
        <f>EA1683+EA1569+EA1455+EA1341+EA1227+EA1113+EA999+EA884+EA771+EA653+EA537+EA419+EA292+EA173</f>
        <v>0</v>
      </c>
      <c r="EB41" s="293">
        <f>EB1683+EB1569+EB1455+EB1341+EB1227+EB1113+EB999+EB884+EB771+EB653+EB537+EB419+EB292+EB173</f>
        <v>0</v>
      </c>
      <c r="EC41" s="293">
        <f>EC1683+EC1569+EC1455+EC1341+EC1227+EC1113+EC999+EC884+EC771+EC653+EC537+EC419+EC292+EC173</f>
        <v>0</v>
      </c>
      <c r="ED41" s="296"/>
      <c r="EE41" s="296"/>
      <c r="EF41" s="296"/>
      <c r="EG41" s="296"/>
      <c r="EH41" s="296"/>
      <c r="EM41" s="2550"/>
      <c r="EN41" s="2550"/>
      <c r="EO41" s="2550"/>
      <c r="EP41" s="2550"/>
      <c r="EQ41" s="884"/>
      <c r="ER41" s="415" t="s">
        <v>148</v>
      </c>
      <c r="ES41" s="415" t="s">
        <v>149</v>
      </c>
      <c r="ET41" s="415" t="s">
        <v>150</v>
      </c>
      <c r="EU41" s="415" t="s">
        <v>151</v>
      </c>
      <c r="EW41" s="415" t="s">
        <v>148</v>
      </c>
      <c r="EX41" s="415" t="s">
        <v>149</v>
      </c>
      <c r="EY41" s="415" t="s">
        <v>150</v>
      </c>
      <c r="EZ41" s="415" t="s">
        <v>151</v>
      </c>
    </row>
    <row r="42" spans="1:156" ht="15.75" customHeight="1" thickBot="1">
      <c r="A42" s="58" t="s">
        <v>198</v>
      </c>
      <c r="B42" s="82"/>
      <c r="C42" s="827" t="s">
        <v>137</v>
      </c>
      <c r="D42" s="83" t="s">
        <v>134</v>
      </c>
      <c r="E42" s="82"/>
      <c r="F42" s="82"/>
      <c r="G42" s="82"/>
      <c r="H42" s="82"/>
      <c r="I42" s="82"/>
      <c r="J42" s="82"/>
      <c r="K42" s="82"/>
      <c r="L42" s="82"/>
      <c r="M42" s="2200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565"/>
      <c r="AG42" s="724">
        <f>AH42+CP42+CS42+CV42+CY42</f>
        <v>0</v>
      </c>
      <c r="AH42" s="302"/>
      <c r="AI42" s="303">
        <f>AI1687+AI1573+AI1459+AI1345+AI1231+AI1117+AI1003+AI888+AI775+AI657+AI541+AI423+AI296+AI177</f>
        <v>0</v>
      </c>
      <c r="AJ42" s="303">
        <f>AJ1687+AJ1573+AJ1459+AJ1345+AJ1231+AJ1117+AJ1003+AJ888+AJ775+AJ657+AJ541+AJ423+AJ296+AJ177</f>
        <v>0</v>
      </c>
      <c r="AK42" s="302"/>
      <c r="AL42" s="303">
        <f>AL1687+AL1573+AL1459+AL1345+AL1231+AL1117+AL1003+AL888+AL775+AL657+AL541+AL423+AL296+AL177</f>
        <v>0</v>
      </c>
      <c r="AM42" s="303">
        <f>AM1687+AM1573+AM1459+AM1345+AM1231+AM1117+AM1003+AM888+AM775+AM657+AM541+AM423+AM296+AM177</f>
        <v>0</v>
      </c>
      <c r="AN42" s="302"/>
      <c r="AO42" s="303">
        <f>AO1687+AO1573+AO1459+AO1345+AO1231+AO1117+AO1003+AO888+AO775+AO657+AO541+AO423+AO296+AO177</f>
        <v>0</v>
      </c>
      <c r="AP42" s="303">
        <f>AP1687+AP1573+AP1459+AP1345+AP1231+AP1117+AP1003+AP888+AP775+AP657+AP541+AP423+AP296+AP177</f>
        <v>0</v>
      </c>
      <c r="AQ42" s="302"/>
      <c r="AR42" s="303">
        <f>AR1687+AR1573+AR1459+AR1345+AR1231+AR1117+AR1003+AR888+AR775+AR657+AR541+AR423+AR296+AR177</f>
        <v>0</v>
      </c>
      <c r="AS42" s="303">
        <f>AS1687+AS1573+AS1459+AS1345+AS1231+AS1117+AS1003+AS888+AS775+AS657+AS541+AS423+AS296+AS177</f>
        <v>0</v>
      </c>
      <c r="AT42" s="302"/>
      <c r="AU42" s="303">
        <f>AU1687+AU1573+AU1459+AU1345+AU1231+AU1117+AU1003+AU888+AU775+AU657+AU541+AU423+AU296+AU177</f>
        <v>0</v>
      </c>
      <c r="AV42" s="303">
        <f>AV1687+AV1573+AV1459+AV1345+AV1231+AV1117+AV1003+AV888+AV775+AV657+AV541+AV423+AV296+AV177</f>
        <v>0</v>
      </c>
      <c r="AW42" s="302"/>
      <c r="AX42" s="303">
        <f>AX1687+AX1573+AX1459+AX1345+AX1231+AX1117+AX1003+AX888+AX775+AX657+AX541+AX423+AX296+AX177</f>
        <v>0</v>
      </c>
      <c r="AY42" s="303">
        <f>AY1687+AY1573+AY1459+AY1345+AY1231+AY1117+AY1003+AY888+AY775+AY657+AY541+AY423+AY296+AY177</f>
        <v>0</v>
      </c>
      <c r="AZ42" s="302"/>
      <c r="BA42" s="303">
        <f>BA1687+BA1573+BA1459+BA1345+BA1231+BA1117+BA1003+BA888+BA775+BA657+BA541+BA423+BA296+BA177</f>
        <v>0</v>
      </c>
      <c r="BB42" s="303">
        <f>BB1687+BB1573+BB1459+BB1345+BB1231+BB1117+BB1003+BB888+BB775+BB657+BB541+BB423+BB296+BB177</f>
        <v>0</v>
      </c>
      <c r="BC42" s="302"/>
      <c r="BD42" s="303">
        <f>BD1687+BD1573+BD1459+BD1345+BD1231+BD1117+BD1003+BD888+BD775+BD657+BD541+BD423+BD296+BD177</f>
        <v>0</v>
      </c>
      <c r="BE42" s="303">
        <f>BE1687+BE1573+BE1459+BE1345+BE1231+BE1117+BE1003+BE888+BE775+BE657+BE541+BE423+BE296+BE177</f>
        <v>0</v>
      </c>
      <c r="BF42" s="302"/>
      <c r="BG42" s="303">
        <f>BG1687+BG1573+BG1459+BG1345+BG1231+BG1117+BG1003+BG888+BG775+BG657+BG541+BG423+BG296+BG177</f>
        <v>0</v>
      </c>
      <c r="BH42" s="303">
        <f>BH1687+BH1573+BH1459+BH1345+BH1231+BH1117+BH1003+BH888+BH775+BH657+BH541+BH423+BH296+BH177</f>
        <v>0</v>
      </c>
      <c r="BI42" s="302"/>
      <c r="BJ42" s="303">
        <f>BJ1687+BJ1573+BJ1459+BJ1345+BJ1231+BJ1117+BJ1003+BJ888+BJ775+BJ657+BJ541+BJ423+BJ296+BJ177</f>
        <v>0</v>
      </c>
      <c r="BK42" s="303">
        <f>BK1687+BK1573+BK1459+BK1345+BK1231+BK1117+BK1003+BK888+BK775+BK657+BK541+BK423+BK296+BK177</f>
        <v>0</v>
      </c>
      <c r="BL42" s="302"/>
      <c r="BM42" s="303">
        <f>BM1687+BM1573+BM1459+BM1345+BM1231+BM1117+BM1003+BM888+BM775+BM657+BM541+BM423+BM296+BM177</f>
        <v>0</v>
      </c>
      <c r="BN42" s="303">
        <f>BN1687+BN1573+BN1459+BN1345+BN1231+BN1117+BN1003+BN888+BN775+BN657+BN541+BN423+BN296+BN177</f>
        <v>0</v>
      </c>
      <c r="BO42" s="302"/>
      <c r="BP42" s="303">
        <f>BP1687+BP1573+BP1459+BP1345+BP1231+BP1117+BP1003+BP888+BP775+BP657+BP541+BP423+BP296+BP177</f>
        <v>0</v>
      </c>
      <c r="BQ42" s="303">
        <f>BQ1687+BQ1573+BQ1459+BQ1345+BQ1231+BQ1117+BQ1003+BQ888+BQ775+BQ657+BQ541+BQ423+BQ296+BQ177</f>
        <v>0</v>
      </c>
      <c r="BR42" s="302"/>
      <c r="BS42" s="303">
        <f>BS1687+BS1573+BS1459+BS1345+BS1231+BS1117+BS1003+BS888+BS775+BS657+BS541+BS423+BS296+BS177</f>
        <v>0</v>
      </c>
      <c r="BT42" s="303">
        <f>BT1687+BT1573+BT1459+BT1345+BT1231+BT1117+BT1003+BT888+BT775+BT657+BT541+BT423+BT296+BT177</f>
        <v>0</v>
      </c>
      <c r="BU42" s="302"/>
      <c r="BV42" s="303">
        <f>BV1687+BV1573+BV1459+BV1345+BV1231+BV1117+BV1003+BV888+BV775+BV657+BV541+BV423+BV296+BV177</f>
        <v>0</v>
      </c>
      <c r="BW42" s="303">
        <f>BW1687+BW1573+BW1459+BW1345+BW1231+BW1117+BW1003+BW888+BW775+BW657+BW541+BW423+BW296+BW177</f>
        <v>0</v>
      </c>
      <c r="BX42" s="302"/>
      <c r="BY42" s="303">
        <f>BY1687+BY1573+BY1459+BY1345+BY1231+BY1117+BY1003+BY888+BY775+BY657+BY541+BY423+BY296+BY177</f>
        <v>0</v>
      </c>
      <c r="BZ42" s="303">
        <f>BZ1687+BZ1573+BZ1459+BZ1345+BZ1231+BZ1117+BZ1003+BZ888+BZ775+BZ657+BZ541+BZ423+BZ296+BZ177</f>
        <v>0</v>
      </c>
      <c r="CA42" s="302"/>
      <c r="CB42" s="303">
        <f>CB1687+CB1573+CB1459+CB1345+CB1231+CB1117+CB1003+CB888+CB775+CB657+CB541+CB423+CB296+CB177</f>
        <v>0</v>
      </c>
      <c r="CC42" s="303">
        <f>CC1687+CC1573+CC1459+CC1345+CC1231+CC1117+CC1003+CC888+CC775+CC657+CC541+CC423+CC296+CC177</f>
        <v>0</v>
      </c>
      <c r="CD42" s="302"/>
      <c r="CE42" s="303">
        <f>CE1687+CE1573+CE1459+CE1345+CE1231+CE1117+CE1003+CE888+CE775+CE657+CE541+CE423+CE296+CE177</f>
        <v>0</v>
      </c>
      <c r="CF42" s="303">
        <f>CF1687+CF1573+CF1459+CF1345+CF1231+CF1117+CF1003+CF888+CF775+CF657+CF541+CF423+CF296+CF177</f>
        <v>0</v>
      </c>
      <c r="CG42" s="302"/>
      <c r="CH42" s="303">
        <f>CH1687+CH1573+CH1459+CH1345+CH1231+CH1117+CH1003+CH888+CH775+CH657+CH541+CH423+CH296+CH177</f>
        <v>0</v>
      </c>
      <c r="CI42" s="303">
        <f>CI1687+CI1573+CI1459+CI1345+CI1231+CI1117+CI1003+CI888+CI775+CI657+CI541+CI423+CI296+CI177</f>
        <v>0</v>
      </c>
      <c r="CJ42" s="302"/>
      <c r="CK42" s="303">
        <f>CK1687+CK1573+CK1459+CK1345+CK1231+CK1117+CK1003+CK888+CK775+CK657+CK541+CK423+CK296+CK177</f>
        <v>0</v>
      </c>
      <c r="CL42" s="303">
        <f>CL1687+CL1573+CL1459+CL1345+CL1231+CL1117+CL1003+CL888+CL775+CL657+CL541+CL423+CL296+CL177</f>
        <v>0</v>
      </c>
      <c r="CM42" s="302"/>
      <c r="CN42" s="303">
        <f>CN1687+CN1573+CN1459+CN1345+CN1231+CN1117+CN1003+CN888+CN775+CN657+CN541+CN423+CN296+CN177</f>
        <v>0</v>
      </c>
      <c r="CO42" s="303">
        <f>CO1687+CO1573+CO1459+CO1345+CO1231+CO1117+CO1003+CO888+CO775+CO657+CO541+CO423+CO296+CO177</f>
        <v>0</v>
      </c>
      <c r="CP42" s="2266"/>
      <c r="CQ42" s="2267">
        <f>CQ1687+CQ1573+CQ1459+CQ1345+CQ1231+CQ1117+CQ1003+CQ888+CQ775+CQ657+CQ541+CQ423+CQ296+CQ177</f>
        <v>0</v>
      </c>
      <c r="CR42" s="2267">
        <f>CR1687+CR1573+CR1459+CR1345+CR1231+CR1117+CR1003+CR888+CR775+CR657+CR541+CR423+CR296+CR177</f>
        <v>0</v>
      </c>
      <c r="CS42" s="773"/>
      <c r="CT42" s="774">
        <f>CT1687+CT1573+CT1459+CT1345+CT1231+CT1117+CT1003+CT888+CT775+CT657+CT541+CT423+CT296+CT177</f>
        <v>0</v>
      </c>
      <c r="CU42" s="774">
        <f>CU1687+CU1573+CU1459+CU1345+CU1231+CU1117+CU1003+CU888+CU775+CU657+CU541+CU423+CU296+CU177</f>
        <v>0</v>
      </c>
      <c r="CV42" s="302"/>
      <c r="CW42" s="303">
        <f>CW1687+CW1573+CW1459+CW1345+CW1231+CW1117+CW1003+CW888+CW775+CW657+CW541+CW423+CW296+CW177</f>
        <v>0</v>
      </c>
      <c r="CX42" s="303">
        <f>CX1687+CX1573+CX1459+CX1345+CX1231+CX1117+CX1003+CX888+CX775+CX657+CX541+CX423+CX296+CX177</f>
        <v>0</v>
      </c>
      <c r="CY42" s="302"/>
      <c r="CZ42" s="303">
        <f>CZ1687+CZ1573+CZ1459+CZ1345+CZ1231+CZ1117+CZ1003+CZ888+CZ775+CZ657+CZ541+CZ423+CZ296+CZ177</f>
        <v>0</v>
      </c>
      <c r="DA42" s="303">
        <f>DA1687+DA1573+DA1459+DA1345+DA1231+DA1117+DA1003+DA888+DA775+DA657+DA541+DA423+DA296+DA177</f>
        <v>0</v>
      </c>
      <c r="DB42" s="304"/>
      <c r="DC42" s="304"/>
      <c r="DD42" s="304"/>
      <c r="DE42" s="303">
        <f t="shared" ref="DE42:EC42" si="204">DE1687+DE1573+DE1459+DE1345+DE1231+DE1117+DE1003+DE888+DE775+DE657+DE541+DE423+DE296+DE177</f>
        <v>0</v>
      </c>
      <c r="DF42" s="828">
        <f t="shared" si="204"/>
        <v>0</v>
      </c>
      <c r="DG42" s="774">
        <f t="shared" si="204"/>
        <v>0</v>
      </c>
      <c r="DH42" s="774">
        <f t="shared" si="204"/>
        <v>0</v>
      </c>
      <c r="DI42" s="774">
        <f t="shared" si="204"/>
        <v>0</v>
      </c>
      <c r="DJ42" s="774">
        <f t="shared" si="204"/>
        <v>0</v>
      </c>
      <c r="DK42" s="828">
        <f t="shared" si="204"/>
        <v>0</v>
      </c>
      <c r="DL42" s="774">
        <f t="shared" si="204"/>
        <v>0</v>
      </c>
      <c r="DM42" s="774">
        <f t="shared" si="204"/>
        <v>0</v>
      </c>
      <c r="DN42" s="774">
        <f t="shared" si="204"/>
        <v>0</v>
      </c>
      <c r="DO42" s="774">
        <f t="shared" si="204"/>
        <v>0</v>
      </c>
      <c r="DP42" s="828">
        <f t="shared" si="204"/>
        <v>0</v>
      </c>
      <c r="DQ42" s="774">
        <f t="shared" si="204"/>
        <v>0</v>
      </c>
      <c r="DR42" s="774">
        <f t="shared" si="204"/>
        <v>0</v>
      </c>
      <c r="DS42" s="774">
        <f t="shared" si="204"/>
        <v>0</v>
      </c>
      <c r="DT42" s="774">
        <f t="shared" si="204"/>
        <v>0</v>
      </c>
      <c r="DU42" s="828">
        <f t="shared" si="204"/>
        <v>0</v>
      </c>
      <c r="DV42" s="774">
        <f t="shared" si="204"/>
        <v>0</v>
      </c>
      <c r="DW42" s="774">
        <f t="shared" si="204"/>
        <v>0</v>
      </c>
      <c r="DX42" s="774">
        <f t="shared" si="204"/>
        <v>0</v>
      </c>
      <c r="DY42" s="774">
        <f t="shared" si="204"/>
        <v>0</v>
      </c>
      <c r="DZ42" s="2267">
        <f t="shared" si="204"/>
        <v>0</v>
      </c>
      <c r="EA42" s="774">
        <f t="shared" si="204"/>
        <v>0</v>
      </c>
      <c r="EB42" s="303">
        <f t="shared" si="204"/>
        <v>0</v>
      </c>
      <c r="EC42" s="303">
        <f t="shared" si="204"/>
        <v>0</v>
      </c>
      <c r="ED42" s="304"/>
      <c r="EE42" s="304"/>
      <c r="EF42" s="304"/>
      <c r="EG42" s="304"/>
      <c r="EH42" s="304"/>
      <c r="EM42" s="343">
        <v>8.1119999999999994E-3</v>
      </c>
      <c r="EN42" s="130">
        <v>8.4364799999999997E-3</v>
      </c>
      <c r="EO42" s="130">
        <v>8.7739392000000006E-3</v>
      </c>
      <c r="EP42" s="130">
        <v>9.1248900000000001E-3</v>
      </c>
      <c r="EQ42" s="9"/>
      <c r="ER42" s="187">
        <v>7.3007999999999997E-3</v>
      </c>
      <c r="ES42" s="187">
        <v>7.3007999999999997E-3</v>
      </c>
      <c r="ET42" s="187">
        <v>7.7999999999999996E-3</v>
      </c>
      <c r="EU42" s="187">
        <v>7.7999999999999996E-3</v>
      </c>
      <c r="EW42" s="215"/>
      <c r="EX42" s="215"/>
      <c r="EY42" s="215"/>
      <c r="EZ42" s="215"/>
    </row>
    <row r="43" spans="1:156" s="155" customFormat="1" ht="16.5" thickBot="1">
      <c r="A43" s="1085" t="s">
        <v>198</v>
      </c>
      <c r="B43" s="1086"/>
      <c r="C43" s="1087"/>
      <c r="D43" s="1088" t="s">
        <v>1</v>
      </c>
      <c r="E43" s="1089"/>
      <c r="F43" s="1089"/>
      <c r="G43" s="1089"/>
      <c r="H43" s="1089"/>
      <c r="I43" s="1089"/>
      <c r="J43" s="1089"/>
      <c r="K43" s="1089"/>
      <c r="L43" s="1089"/>
      <c r="M43" s="2201"/>
      <c r="N43" s="1089"/>
      <c r="O43" s="1089"/>
      <c r="P43" s="1089"/>
      <c r="Q43" s="1089"/>
      <c r="R43" s="1089"/>
      <c r="S43" s="1089"/>
      <c r="T43" s="1089"/>
      <c r="U43" s="1089"/>
      <c r="V43" s="1089"/>
      <c r="W43" s="1089"/>
      <c r="X43" s="1089"/>
      <c r="Y43" s="1089"/>
      <c r="Z43" s="1089"/>
      <c r="AA43" s="1089"/>
      <c r="AB43" s="1089"/>
      <c r="AC43" s="1089"/>
      <c r="AD43" s="1089"/>
      <c r="AE43" s="1089"/>
      <c r="AF43" s="1090"/>
      <c r="AG43" s="1091"/>
      <c r="AH43" s="1091"/>
      <c r="AI43" s="1092">
        <f>AI34+AI19+AI13</f>
        <v>501.76390037913933</v>
      </c>
      <c r="AJ43" s="1093">
        <f>AJ34+AJ19+AJ13</f>
        <v>15.920530456835028</v>
      </c>
      <c r="AK43" s="1094"/>
      <c r="AL43" s="1093">
        <f>AL34+AL19+AL13</f>
        <v>70.142806666870769</v>
      </c>
      <c r="AM43" s="1093">
        <f>AM34+AM19+AM13</f>
        <v>2.2543240774610069</v>
      </c>
      <c r="AN43" s="1094"/>
      <c r="AO43" s="1095">
        <f>AO34+AO19+AO13</f>
        <v>137.46235418401471</v>
      </c>
      <c r="AP43" s="1095">
        <f>AP34+AP19+AP13</f>
        <v>4.3263824616137097</v>
      </c>
      <c r="AQ43" s="1094"/>
      <c r="AR43" s="1095">
        <f>AR34+AR19+AR13</f>
        <v>73.368097836629488</v>
      </c>
      <c r="AS43" s="1095">
        <f>AS34+AS19+AS13</f>
        <v>2.183579438155578</v>
      </c>
      <c r="AT43" s="1094"/>
      <c r="AU43" s="1095">
        <f>AU34+AU19+AU13</f>
        <v>220.79064169162427</v>
      </c>
      <c r="AV43" s="1095">
        <f>AV34+AV19+AV13</f>
        <v>7.1475077163496197</v>
      </c>
      <c r="AW43" s="1091"/>
      <c r="AX43" s="1093">
        <f>AX34+AX19+AX13</f>
        <v>1026.8001595030462</v>
      </c>
      <c r="AY43" s="1093">
        <f>AY34+AY19+AY13</f>
        <v>35.531257899705132</v>
      </c>
      <c r="AZ43" s="1094"/>
      <c r="BA43" s="1093">
        <f>BA34+BA19+BA13</f>
        <v>95.027187859999984</v>
      </c>
      <c r="BB43" s="1093">
        <f>BB34+BB19+BB13</f>
        <v>3.2914741619911294</v>
      </c>
      <c r="BC43" s="1094"/>
      <c r="BD43" s="1093">
        <f>BD34+BD19+BD13</f>
        <v>220.42230645196707</v>
      </c>
      <c r="BE43" s="1093">
        <f>BE34+BE19+BE13</f>
        <v>7.5706247278810626</v>
      </c>
      <c r="BF43" s="1091"/>
      <c r="BG43" s="1096">
        <f>BG34+BG19+BG13</f>
        <v>282.55956005067202</v>
      </c>
      <c r="BH43" s="1096">
        <f>BH34+BH19+BH13</f>
        <v>9.6523974511453883</v>
      </c>
      <c r="BI43" s="1091"/>
      <c r="BJ43" s="1096">
        <f>BJ34+BJ19+BJ13</f>
        <v>429.17041119717413</v>
      </c>
      <c r="BK43" s="1096">
        <f>BK34+BK19+BK13</f>
        <v>14.936171386305762</v>
      </c>
      <c r="BL43" s="1091"/>
      <c r="BM43" s="1092">
        <f>BM34+BM19+BM13</f>
        <v>144.54892219113918</v>
      </c>
      <c r="BN43" s="1093">
        <f>BN34+BN19+BN13</f>
        <v>6.293439769984821</v>
      </c>
      <c r="BO43" s="1094"/>
      <c r="BP43" s="1093">
        <f>BP34+BP19+BP13</f>
        <v>16.714826399139199</v>
      </c>
      <c r="BQ43" s="1093">
        <f>BQ34+BQ19+BQ13</f>
        <v>0.58735546826522744</v>
      </c>
      <c r="BR43" s="1094"/>
      <c r="BS43" s="1095">
        <f>BS34+BS19+BS13</f>
        <v>13.005130572999999</v>
      </c>
      <c r="BT43" s="1095">
        <f>BT34+BT19+BT13</f>
        <v>0.39969300330529767</v>
      </c>
      <c r="BU43" s="1094"/>
      <c r="BV43" s="1095">
        <f>BV34+BV19+BV13</f>
        <v>61.619543897999975</v>
      </c>
      <c r="BW43" s="1095">
        <f>BW34+BW19+BW13</f>
        <v>2.7147507314709509</v>
      </c>
      <c r="BX43" s="1094"/>
      <c r="BY43" s="1095">
        <f>BY34+BY19+BY13</f>
        <v>53.209421321000001</v>
      </c>
      <c r="BZ43" s="1095">
        <f>BZ34+BZ19+BZ13</f>
        <v>2.5916405669433455</v>
      </c>
      <c r="CA43" s="1091"/>
      <c r="CB43" s="1093">
        <f>CB34+CB19+CB13</f>
        <v>401.93012378401585</v>
      </c>
      <c r="CC43" s="1093">
        <f>CC34+CC19+CC13</f>
        <v>0.14827260318559998</v>
      </c>
      <c r="CD43" s="1094"/>
      <c r="CE43" s="1093">
        <f>CE34+CE19+CE13</f>
        <v>394.25999424199995</v>
      </c>
      <c r="CF43" s="1093">
        <f>CF34+CF19+CF13</f>
        <v>0.14827260318559998</v>
      </c>
      <c r="CG43" s="1094"/>
      <c r="CH43" s="1093">
        <f>CH34+CH19+CH13</f>
        <v>2.4289838420159824</v>
      </c>
      <c r="CI43" s="1093">
        <f>CI34+CI19+CI13</f>
        <v>0</v>
      </c>
      <c r="CJ43" s="1091"/>
      <c r="CK43" s="1096">
        <f>CK34+CK19+CK13</f>
        <v>2.4054337000000001</v>
      </c>
      <c r="CL43" s="1096">
        <f>CL34+CL19+CL13</f>
        <v>0</v>
      </c>
      <c r="CM43" s="1091"/>
      <c r="CN43" s="1096">
        <f>CN34+CN19+CN13</f>
        <v>2.8357120000000005</v>
      </c>
      <c r="CO43" s="1096">
        <f>CO34+CO19+CO13</f>
        <v>0</v>
      </c>
      <c r="CP43" s="2268"/>
      <c r="CQ43" s="2269">
        <f>CQ34+CQ19+CQ13</f>
        <v>31.413619011999998</v>
      </c>
      <c r="CR43" s="2269">
        <f>CR34+CR19+CR13</f>
        <v>0.13404897462306081</v>
      </c>
      <c r="CS43" s="1098"/>
      <c r="CT43" s="1097">
        <f>CT34+CT19+CT13</f>
        <v>128.58503087599996</v>
      </c>
      <c r="CU43" s="1097">
        <f>CU34+CU19+CU13</f>
        <v>5.5773051171917754</v>
      </c>
      <c r="CV43" s="1091"/>
      <c r="CW43" s="1096">
        <f>CW34+CW19+CW13</f>
        <v>121.02632367599996</v>
      </c>
      <c r="CX43" s="1096">
        <f>CX34+CX19+CX13</f>
        <v>5.3191833649299198</v>
      </c>
      <c r="CY43" s="1091"/>
      <c r="CZ43" s="1096">
        <f>CZ34+CZ19+CZ13</f>
        <v>111.99282647599998</v>
      </c>
      <c r="DA43" s="1096">
        <f>DA34+DA19+DA13</f>
        <v>5.1033673467943519</v>
      </c>
      <c r="DB43" s="1099"/>
      <c r="DC43" s="1099"/>
      <c r="DD43" s="1099"/>
      <c r="DE43" s="1093">
        <f>DE34+DE19+DE13</f>
        <v>136.18032845892418</v>
      </c>
      <c r="DF43" s="1093">
        <f t="shared" ref="DF43:DO43" si="205">DF34+DF19+DF13</f>
        <v>64.00279280481702</v>
      </c>
      <c r="DG43" s="1093">
        <f t="shared" si="205"/>
        <v>9.0356180708371383</v>
      </c>
      <c r="DH43" s="1093">
        <f t="shared" si="205"/>
        <v>20.433448265681772</v>
      </c>
      <c r="DI43" s="1093">
        <f t="shared" si="205"/>
        <v>19.0562595073106</v>
      </c>
      <c r="DJ43" s="1093">
        <f t="shared" si="205"/>
        <v>15.477466960987515</v>
      </c>
      <c r="DK43" s="1093">
        <f t="shared" si="205"/>
        <v>46.020027846849885</v>
      </c>
      <c r="DL43" s="1093">
        <f t="shared" si="205"/>
        <v>4.0240405517241387</v>
      </c>
      <c r="DM43" s="1093">
        <f t="shared" si="205"/>
        <v>16.576535099999997</v>
      </c>
      <c r="DN43" s="1093">
        <f t="shared" si="205"/>
        <v>9.0160559000000031</v>
      </c>
      <c r="DO43" s="1093">
        <f t="shared" si="205"/>
        <v>16.396963645125741</v>
      </c>
      <c r="DP43" s="1093">
        <f t="shared" ref="DP43:DY43" si="206">DP34+DP19+DP13</f>
        <v>26.760289066543507</v>
      </c>
      <c r="DQ43" s="1093">
        <f t="shared" si="206"/>
        <v>1.8397953999910961</v>
      </c>
      <c r="DR43" s="1093">
        <f t="shared" si="206"/>
        <v>3.7421010789778957</v>
      </c>
      <c r="DS43" s="1093">
        <f t="shared" si="206"/>
        <v>7.0216640227323399</v>
      </c>
      <c r="DT43" s="1093">
        <f t="shared" si="206"/>
        <v>14.156728564842174</v>
      </c>
      <c r="DU43" s="1093">
        <f t="shared" si="206"/>
        <v>5.9485262321428563</v>
      </c>
      <c r="DV43" s="1093">
        <f t="shared" si="206"/>
        <v>5.9283632321428561</v>
      </c>
      <c r="DW43" s="1093">
        <f t="shared" si="206"/>
        <v>0</v>
      </c>
      <c r="DX43" s="1093">
        <f t="shared" si="206"/>
        <v>0</v>
      </c>
      <c r="DY43" s="1093">
        <f t="shared" si="206"/>
        <v>3.6000000000000003E-3</v>
      </c>
      <c r="DZ43" s="2300">
        <f t="shared" ref="DZ43:EB43" si="207">DZ34+DZ19+DZ13</f>
        <v>7.3221788467692317</v>
      </c>
      <c r="EA43" s="1093">
        <f t="shared" si="207"/>
        <v>21.01790397287057</v>
      </c>
      <c r="EB43" s="2513">
        <f t="shared" si="207"/>
        <v>19.347778168450009</v>
      </c>
      <c r="EC43" s="2514">
        <f t="shared" ref="EC43" si="208">EC34+EC19+EC13</f>
        <v>23.034329404210204</v>
      </c>
      <c r="ED43" s="1099"/>
      <c r="EE43" s="1099"/>
      <c r="EF43" s="1100"/>
      <c r="EG43" s="1101"/>
      <c r="EH43" s="1100"/>
      <c r="EI43" s="375"/>
      <c r="EJ43" s="375"/>
      <c r="EK43" s="375"/>
      <c r="EL43" s="375"/>
      <c r="EM43" s="376"/>
      <c r="EN43" s="377"/>
      <c r="EO43" s="378"/>
      <c r="EP43" s="378"/>
    </row>
    <row r="44" spans="1:156" ht="29.25" customHeight="1" thickBot="1">
      <c r="A44" s="904" t="s">
        <v>326</v>
      </c>
      <c r="B44" s="370"/>
      <c r="C44" s="370"/>
      <c r="D44" s="370"/>
      <c r="E44" s="370"/>
      <c r="F44" s="370"/>
      <c r="G44" s="370"/>
      <c r="H44" s="370"/>
      <c r="I44" s="370"/>
      <c r="J44" s="370"/>
      <c r="K44" s="370"/>
      <c r="L44" s="370"/>
      <c r="M44" s="2202"/>
      <c r="N44" s="370"/>
      <c r="O44" s="370"/>
      <c r="P44" s="370"/>
      <c r="Q44" s="905"/>
      <c r="R44" s="905"/>
      <c r="S44" s="905"/>
      <c r="T44" s="905"/>
      <c r="U44" s="905"/>
      <c r="V44" s="370"/>
      <c r="W44" s="370"/>
      <c r="X44" s="370"/>
      <c r="Y44" s="370"/>
      <c r="Z44" s="370"/>
      <c r="AA44" s="905"/>
      <c r="AB44" s="905"/>
      <c r="AC44" s="905"/>
      <c r="AD44" s="905"/>
      <c r="AE44" s="905"/>
      <c r="AF44" s="905"/>
      <c r="AG44" s="905"/>
      <c r="AH44" s="905"/>
      <c r="AI44" s="905"/>
      <c r="AJ44" s="905"/>
      <c r="AK44" s="905"/>
      <c r="AL44" s="905"/>
      <c r="AM44" s="905"/>
      <c r="AN44" s="905"/>
      <c r="AO44" s="905"/>
      <c r="AP44" s="905"/>
      <c r="AQ44" s="905"/>
      <c r="AR44" s="905"/>
      <c r="AS44" s="905"/>
      <c r="AT44" s="905"/>
      <c r="AU44" s="905"/>
      <c r="AV44" s="905"/>
      <c r="AW44" s="905"/>
      <c r="AX44" s="905"/>
      <c r="AY44" s="905"/>
      <c r="AZ44" s="905"/>
      <c r="BA44" s="905"/>
      <c r="BB44" s="905"/>
      <c r="BC44" s="905"/>
      <c r="BD44" s="905"/>
      <c r="BE44" s="905"/>
      <c r="BF44" s="905"/>
      <c r="BG44" s="905"/>
      <c r="BH44" s="905"/>
      <c r="BI44" s="905"/>
      <c r="BJ44" s="905"/>
      <c r="BK44" s="905"/>
      <c r="BL44" s="905"/>
      <c r="BM44" s="905"/>
      <c r="BN44" s="905"/>
      <c r="BO44" s="905"/>
      <c r="BP44" s="905"/>
      <c r="BQ44" s="905"/>
      <c r="BR44" s="905"/>
      <c r="BS44" s="905"/>
      <c r="BT44" s="905"/>
      <c r="BU44" s="905"/>
      <c r="BV44" s="905"/>
      <c r="BW44" s="905"/>
      <c r="BX44" s="905"/>
      <c r="BY44" s="905"/>
      <c r="BZ44" s="905"/>
      <c r="CA44" s="905"/>
      <c r="CB44" s="905"/>
      <c r="CC44" s="905"/>
      <c r="CD44" s="905"/>
      <c r="CE44" s="905"/>
      <c r="CF44" s="905"/>
      <c r="CG44" s="905"/>
      <c r="CH44" s="905"/>
      <c r="CI44" s="905"/>
      <c r="CJ44" s="905"/>
      <c r="CK44" s="905"/>
      <c r="CL44" s="905"/>
      <c r="CM44" s="905"/>
      <c r="CN44" s="905"/>
      <c r="CO44" s="905"/>
      <c r="CP44" s="2270"/>
      <c r="CQ44" s="2270"/>
      <c r="CR44" s="2270"/>
      <c r="CS44" s="905"/>
      <c r="CT44" s="905"/>
      <c r="CU44" s="905"/>
      <c r="CV44" s="905"/>
      <c r="CW44" s="905"/>
      <c r="CX44" s="905"/>
      <c r="CY44" s="905"/>
      <c r="CZ44" s="905"/>
      <c r="DA44" s="905"/>
      <c r="DB44" s="905"/>
      <c r="DC44" s="905"/>
      <c r="DD44" s="905"/>
      <c r="DE44" s="905"/>
      <c r="DF44" s="905"/>
      <c r="DG44" s="905"/>
      <c r="DH44" s="905"/>
      <c r="DI44" s="905"/>
      <c r="DJ44" s="905"/>
      <c r="DK44" s="905"/>
      <c r="DL44" s="905"/>
      <c r="DM44" s="905"/>
      <c r="DN44" s="905"/>
      <c r="DO44" s="905"/>
      <c r="DP44" s="905"/>
      <c r="DQ44" s="905"/>
      <c r="DR44" s="905"/>
      <c r="DS44" s="905"/>
      <c r="DT44" s="905"/>
      <c r="DU44" s="905"/>
      <c r="DV44" s="905"/>
      <c r="DW44" s="905"/>
      <c r="DX44" s="905"/>
      <c r="DY44" s="905"/>
      <c r="DZ44" s="2270"/>
      <c r="EA44" s="905"/>
      <c r="EB44" s="905"/>
      <c r="EC44" s="905"/>
      <c r="ED44" s="905"/>
      <c r="EE44" s="905"/>
      <c r="EF44" s="905"/>
      <c r="EG44" s="905"/>
      <c r="EH44" s="907"/>
      <c r="EI44" s="1001"/>
      <c r="EJ44" s="1001"/>
      <c r="EK44" s="1001"/>
      <c r="EL44" s="2548"/>
      <c r="EM44" s="2548"/>
      <c r="EN44" s="2548"/>
      <c r="EO44" s="2548"/>
      <c r="EP44" s="2548"/>
      <c r="ER44" s="213"/>
      <c r="ES44" s="213"/>
    </row>
    <row r="45" spans="1:156" ht="33" customHeight="1" outlineLevel="1">
      <c r="A45" s="58"/>
      <c r="B45" s="58"/>
      <c r="C45" s="427">
        <v>1</v>
      </c>
      <c r="D45" s="428" t="s">
        <v>167</v>
      </c>
      <c r="E45" s="59"/>
      <c r="F45" s="59"/>
      <c r="G45" s="59"/>
      <c r="H45" s="59"/>
      <c r="I45" s="59"/>
      <c r="J45" s="59"/>
      <c r="K45" s="59"/>
      <c r="L45" s="59"/>
      <c r="M45" s="2198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66" t="s">
        <v>311</v>
      </c>
      <c r="AG45" s="595">
        <f>AH45+CP45+CS45+CV45+CY45</f>
        <v>2.4910108375201605</v>
      </c>
      <c r="AH45" s="595">
        <v>0.45083883752015996</v>
      </c>
      <c r="AI45" s="595">
        <v>54.098563179139205</v>
      </c>
      <c r="AJ45" s="595">
        <v>1.7465777097798871</v>
      </c>
      <c r="AK45" s="595">
        <v>4.3802743069253192E-2</v>
      </c>
      <c r="AL45" s="595">
        <v>5.2563291683103834</v>
      </c>
      <c r="AM45" s="595">
        <v>0.17171266682096759</v>
      </c>
      <c r="AN45" s="595">
        <v>0.18754759401008947</v>
      </c>
      <c r="AO45" s="595">
        <v>22.50571128121074</v>
      </c>
      <c r="AP45" s="595">
        <v>0.71549537993978873</v>
      </c>
      <c r="AQ45" s="595">
        <v>6.9857919993215209E-2</v>
      </c>
      <c r="AR45" s="595">
        <v>8.3808530759058257</v>
      </c>
      <c r="AS45" s="595">
        <v>0.26790767724995129</v>
      </c>
      <c r="AT45" s="595">
        <v>0.14963058044760211</v>
      </c>
      <c r="AU45" s="595">
        <v>17.955669653712253</v>
      </c>
      <c r="AV45" s="595">
        <v>0.59146198576917952</v>
      </c>
      <c r="AW45" s="595">
        <v>2.3731894886903837</v>
      </c>
      <c r="AX45" s="595">
        <v>284.78273864284608</v>
      </c>
      <c r="AY45" s="595">
        <v>9.8877852258962697</v>
      </c>
      <c r="AZ45" s="595">
        <v>0.12265399999999999</v>
      </c>
      <c r="BA45" s="595">
        <v>14.718479999999998</v>
      </c>
      <c r="BB45" s="595">
        <v>0.51139376863730401</v>
      </c>
      <c r="BC45" s="595">
        <v>0.44085640000000004</v>
      </c>
      <c r="BD45" s="595">
        <v>52.902768000000002</v>
      </c>
      <c r="BE45" s="595">
        <v>1.8170568430830678</v>
      </c>
      <c r="BF45" s="595">
        <v>0.22092957650559986</v>
      </c>
      <c r="BG45" s="595">
        <v>26.511549180671981</v>
      </c>
      <c r="BH45" s="595">
        <v>0.92064945254104491</v>
      </c>
      <c r="BI45" s="595">
        <v>1.5887495121847841</v>
      </c>
      <c r="BJ45" s="595">
        <v>190.64994146217407</v>
      </c>
      <c r="BK45" s="595">
        <v>6.6386851616348501</v>
      </c>
      <c r="BL45" s="595">
        <f t="shared" ref="BL45:CO45" si="209">BL54+BL62+BL68+BL77</f>
        <v>0.23734033752015998</v>
      </c>
      <c r="BM45" s="595">
        <f t="shared" si="209"/>
        <v>28.478743179139194</v>
      </c>
      <c r="BN45" s="595">
        <f t="shared" si="209"/>
        <v>1.4354201980673262</v>
      </c>
      <c r="BO45" s="595">
        <f t="shared" si="209"/>
        <v>1.5307364551060559E-2</v>
      </c>
      <c r="BP45" s="595">
        <f t="shared" si="209"/>
        <v>1.8368837461272671</v>
      </c>
      <c r="BQ45" s="595">
        <f t="shared" si="209"/>
        <v>6.7453124334258457E-2</v>
      </c>
      <c r="BR45" s="595">
        <f t="shared" si="209"/>
        <v>1.0446800064372985E-2</v>
      </c>
      <c r="BS45" s="595">
        <f t="shared" si="209"/>
        <v>1.2536160077247582</v>
      </c>
      <c r="BT45" s="595">
        <f t="shared" si="209"/>
        <v>4.5999129102192143E-2</v>
      </c>
      <c r="BU45" s="595">
        <f t="shared" si="209"/>
        <v>5.9623672904726435E-2</v>
      </c>
      <c r="BV45" s="595">
        <f t="shared" si="209"/>
        <v>7.1527434252871718</v>
      </c>
      <c r="BW45" s="595">
        <f t="shared" si="209"/>
        <v>0.36470497944022651</v>
      </c>
      <c r="BX45" s="595">
        <f t="shared" si="209"/>
        <v>0.1519625</v>
      </c>
      <c r="BY45" s="595">
        <f t="shared" si="209"/>
        <v>18.235499999999998</v>
      </c>
      <c r="BZ45" s="595">
        <f t="shared" si="209"/>
        <v>0.95726296519064924</v>
      </c>
      <c r="CA45" s="595">
        <f t="shared" si="209"/>
        <v>0.20066000000000001</v>
      </c>
      <c r="CB45" s="595">
        <f t="shared" si="209"/>
        <v>24.0792</v>
      </c>
      <c r="CC45" s="595">
        <f t="shared" si="209"/>
        <v>0</v>
      </c>
      <c r="CD45" s="595">
        <f t="shared" si="209"/>
        <v>0.20066000000000001</v>
      </c>
      <c r="CE45" s="595">
        <f t="shared" si="209"/>
        <v>24.0792</v>
      </c>
      <c r="CF45" s="595">
        <f t="shared" si="209"/>
        <v>0</v>
      </c>
      <c r="CG45" s="595">
        <f t="shared" si="209"/>
        <v>0</v>
      </c>
      <c r="CH45" s="595">
        <f t="shared" si="209"/>
        <v>0</v>
      </c>
      <c r="CI45" s="595">
        <f t="shared" si="209"/>
        <v>0</v>
      </c>
      <c r="CJ45" s="595">
        <f t="shared" si="209"/>
        <v>0</v>
      </c>
      <c r="CK45" s="595">
        <f t="shared" si="209"/>
        <v>0</v>
      </c>
      <c r="CL45" s="595">
        <f t="shared" si="209"/>
        <v>0</v>
      </c>
      <c r="CM45" s="595">
        <f t="shared" si="209"/>
        <v>0</v>
      </c>
      <c r="CN45" s="595">
        <f t="shared" si="209"/>
        <v>0</v>
      </c>
      <c r="CO45" s="595">
        <f t="shared" si="209"/>
        <v>0</v>
      </c>
      <c r="CP45" s="2255">
        <v>0.89346600000000009</v>
      </c>
      <c r="CQ45" s="2255">
        <v>107.21591999999998</v>
      </c>
      <c r="CR45" s="2255">
        <v>2.2524051312761038</v>
      </c>
      <c r="CS45" s="787">
        <v>0.91131600000000013</v>
      </c>
      <c r="CT45" s="787">
        <v>109.35791999999999</v>
      </c>
      <c r="CU45" s="787">
        <v>2.3663266642400278</v>
      </c>
      <c r="CV45" s="787">
        <f t="shared" ref="CV45:DA45" si="210">CV54+CV62+CV68+CV77</f>
        <v>0.14613499999999996</v>
      </c>
      <c r="CW45" s="787">
        <f t="shared" si="210"/>
        <v>17.536199999999997</v>
      </c>
      <c r="CX45" s="787">
        <f t="shared" si="210"/>
        <v>0.85090924011097668</v>
      </c>
      <c r="CY45" s="787">
        <f t="shared" si="210"/>
        <v>8.9254999999999973E-2</v>
      </c>
      <c r="CZ45" s="787">
        <f t="shared" si="210"/>
        <v>10.710599999999996</v>
      </c>
      <c r="DA45" s="787">
        <f t="shared" si="210"/>
        <v>0.54026800170850553</v>
      </c>
      <c r="DB45" s="282"/>
      <c r="DC45" s="282"/>
      <c r="DD45" s="282"/>
      <c r="DE45" s="555">
        <f>DK45+DP45+EA45+EB45+EC45</f>
        <v>18.852777246104626</v>
      </c>
      <c r="DF45" s="595">
        <v>10.205059000000002</v>
      </c>
      <c r="DG45" s="595">
        <v>0.68342800000000004</v>
      </c>
      <c r="DH45" s="595">
        <v>6.5151740000000009</v>
      </c>
      <c r="DI45" s="595">
        <v>2.7395010000000002</v>
      </c>
      <c r="DJ45" s="595">
        <v>0.26695600000000003</v>
      </c>
      <c r="DK45" s="595">
        <v>10.79446325</v>
      </c>
      <c r="DL45" s="595">
        <v>0.87795000000000012</v>
      </c>
      <c r="DM45" s="595">
        <v>6.8611719999999989</v>
      </c>
      <c r="DN45" s="595">
        <v>0.38876200000000005</v>
      </c>
      <c r="DO45" s="595">
        <v>2.6665792499999998</v>
      </c>
      <c r="DP45" s="595">
        <f>DQ45+DR45+DS45+DT45</f>
        <v>2.1589933397666119</v>
      </c>
      <c r="DQ45" s="595">
        <f>DQ54+DQ62+DQ68+DQ77</f>
        <v>0.1974960069519244</v>
      </c>
      <c r="DR45" s="595">
        <f>DR54+DR62+DR68+DR77</f>
        <v>8.7543845161290323E-2</v>
      </c>
      <c r="DS45" s="595">
        <f>DS54+DS62+DS68+DS77</f>
        <v>1.2120701876533968</v>
      </c>
      <c r="DT45" s="595">
        <f>DT54+DT62+DT68+DT77</f>
        <v>0.66188330000000017</v>
      </c>
      <c r="DU45" s="595">
        <f t="shared" ref="DU45" si="211">DV45+DW45+DX45+DY45</f>
        <v>0.247834</v>
      </c>
      <c r="DV45" s="595">
        <f t="shared" ref="DV45:DY45" si="212">DV54+DV62+DV68+DV77</f>
        <v>0.247834</v>
      </c>
      <c r="DW45" s="595">
        <f t="shared" si="212"/>
        <v>0</v>
      </c>
      <c r="DX45" s="595">
        <f t="shared" si="212"/>
        <v>0</v>
      </c>
      <c r="DY45" s="595">
        <f t="shared" si="212"/>
        <v>0</v>
      </c>
      <c r="DZ45" s="2255">
        <f t="shared" ref="DZ45:EC45" si="213">DZ54+DZ62+DZ68+DZ77</f>
        <v>0.64610000000000012</v>
      </c>
      <c r="EA45" s="787">
        <f t="shared" si="213"/>
        <v>2.1394319829034782</v>
      </c>
      <c r="EB45" s="787">
        <f t="shared" si="213"/>
        <v>1.9090794878466657</v>
      </c>
      <c r="EC45" s="787">
        <f t="shared" si="213"/>
        <v>1.8508091855878717</v>
      </c>
      <c r="ED45" s="184"/>
      <c r="EE45" s="184"/>
      <c r="EF45" s="458"/>
      <c r="EG45" s="458"/>
      <c r="EH45" s="2701" t="s">
        <v>460</v>
      </c>
      <c r="EI45" s="349"/>
      <c r="EJ45" s="349"/>
      <c r="EK45" s="349"/>
      <c r="EL45" s="2548"/>
      <c r="EM45" s="2548"/>
      <c r="EN45" s="2548"/>
      <c r="EO45" s="2548"/>
      <c r="EP45" s="2548"/>
      <c r="ER45" s="413"/>
      <c r="ES45" s="213"/>
    </row>
    <row r="46" spans="1:156" ht="15" customHeight="1" outlineLevel="1">
      <c r="A46" s="67"/>
      <c r="B46" s="67"/>
      <c r="C46" s="575" t="s">
        <v>8</v>
      </c>
      <c r="D46" s="1187" t="s">
        <v>47</v>
      </c>
      <c r="E46" s="84"/>
      <c r="F46" s="84"/>
      <c r="G46" s="84"/>
      <c r="H46" s="84"/>
      <c r="I46" s="84"/>
      <c r="J46" s="84"/>
      <c r="K46" s="84"/>
      <c r="L46" s="84"/>
      <c r="M46" s="2199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185"/>
      <c r="AG46" s="523"/>
      <c r="AH46" s="523"/>
      <c r="AI46" s="523"/>
      <c r="AJ46" s="523"/>
      <c r="AK46" s="523"/>
      <c r="AL46" s="523"/>
      <c r="AM46" s="523"/>
      <c r="AN46" s="523"/>
      <c r="AO46" s="523"/>
      <c r="AP46" s="523"/>
      <c r="AQ46" s="523"/>
      <c r="AR46" s="523"/>
      <c r="AS46" s="523"/>
      <c r="AT46" s="523"/>
      <c r="AU46" s="523"/>
      <c r="AV46" s="523"/>
      <c r="AW46" s="523"/>
      <c r="AX46" s="523"/>
      <c r="AY46" s="523"/>
      <c r="AZ46" s="523"/>
      <c r="BA46" s="523"/>
      <c r="BB46" s="523"/>
      <c r="BC46" s="523"/>
      <c r="BD46" s="523"/>
      <c r="BE46" s="523"/>
      <c r="BF46" s="190"/>
      <c r="BG46" s="190"/>
      <c r="BH46" s="190"/>
      <c r="BI46" s="190"/>
      <c r="BJ46" s="190"/>
      <c r="BK46" s="190"/>
      <c r="BL46" s="523"/>
      <c r="BM46" s="523"/>
      <c r="BN46" s="523"/>
      <c r="BO46" s="523"/>
      <c r="BP46" s="523"/>
      <c r="BQ46" s="523"/>
      <c r="BR46" s="523"/>
      <c r="BS46" s="523"/>
      <c r="BT46" s="523"/>
      <c r="BU46" s="523"/>
      <c r="BV46" s="523"/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/>
      <c r="CJ46" s="190"/>
      <c r="CK46" s="190"/>
      <c r="CL46" s="190"/>
      <c r="CM46" s="190"/>
      <c r="CN46" s="190"/>
      <c r="CO46" s="190"/>
      <c r="CP46" s="2271"/>
      <c r="CQ46" s="2271"/>
      <c r="CR46" s="2271"/>
      <c r="CS46" s="528"/>
      <c r="CT46" s="528"/>
      <c r="CU46" s="528"/>
      <c r="CV46" s="190"/>
      <c r="CW46" s="190"/>
      <c r="CX46" s="190"/>
      <c r="CY46" s="190"/>
      <c r="CZ46" s="190"/>
      <c r="DA46" s="190"/>
      <c r="DB46" s="283"/>
      <c r="DC46" s="283"/>
      <c r="DD46" s="283"/>
      <c r="DE46" s="523"/>
      <c r="DF46" s="528"/>
      <c r="DG46" s="523"/>
      <c r="DH46" s="523"/>
      <c r="DI46" s="523"/>
      <c r="DJ46" s="523"/>
      <c r="DK46" s="528"/>
      <c r="DL46" s="523"/>
      <c r="DM46" s="523"/>
      <c r="DN46" s="523"/>
      <c r="DO46" s="523"/>
      <c r="DP46" s="528"/>
      <c r="DQ46" s="523"/>
      <c r="DR46" s="523"/>
      <c r="DS46" s="523"/>
      <c r="DT46" s="523"/>
      <c r="DU46" s="528"/>
      <c r="DV46" s="523"/>
      <c r="DW46" s="523"/>
      <c r="DX46" s="523"/>
      <c r="DY46" s="523"/>
      <c r="DZ46" s="2271"/>
      <c r="EA46" s="528"/>
      <c r="EB46" s="190"/>
      <c r="EC46" s="190"/>
      <c r="ED46" s="185"/>
      <c r="EE46" s="185"/>
      <c r="EF46" s="481"/>
      <c r="EG46" s="481"/>
      <c r="EH46" s="2702"/>
      <c r="EI46" s="171"/>
      <c r="EJ46" s="171"/>
      <c r="EK46" s="171"/>
      <c r="EL46" s="214"/>
      <c r="EM46" s="171"/>
      <c r="EN46" s="213"/>
      <c r="EO46" s="213"/>
      <c r="EP46" s="213"/>
      <c r="ER46" s="213"/>
      <c r="ES46" s="213"/>
    </row>
    <row r="47" spans="1:156" ht="51.75" customHeight="1" outlineLevel="1">
      <c r="A47" s="67"/>
      <c r="B47" s="67"/>
      <c r="C47" s="557" t="s">
        <v>91</v>
      </c>
      <c r="D47" s="732" t="s">
        <v>486</v>
      </c>
      <c r="E47" s="128" t="s">
        <v>189</v>
      </c>
      <c r="F47" s="128" t="s">
        <v>2</v>
      </c>
      <c r="G47" s="558">
        <f>Q47+V47+N47+O47+P47</f>
        <v>65809</v>
      </c>
      <c r="H47" s="558">
        <f>SUM(I47:L47)</f>
        <v>547</v>
      </c>
      <c r="I47" s="557">
        <v>68</v>
      </c>
      <c r="J47" s="738">
        <v>114</v>
      </c>
      <c r="K47" s="738">
        <v>20</v>
      </c>
      <c r="L47" s="738">
        <v>345</v>
      </c>
      <c r="M47" s="2203"/>
      <c r="N47" s="557">
        <v>11006</v>
      </c>
      <c r="O47" s="557">
        <v>11006</v>
      </c>
      <c r="P47" s="557">
        <v>11006</v>
      </c>
      <c r="Q47" s="558">
        <f t="shared" ref="Q47:Q51" si="214">SUM(R47:U47)</f>
        <v>21785</v>
      </c>
      <c r="R47" s="557">
        <v>5390</v>
      </c>
      <c r="S47" s="269">
        <v>5055</v>
      </c>
      <c r="T47" s="269">
        <v>5342</v>
      </c>
      <c r="U47" s="269">
        <v>5998</v>
      </c>
      <c r="V47" s="558">
        <f>SUM(W47:Z47)</f>
        <v>11006</v>
      </c>
      <c r="W47" s="557">
        <v>2560</v>
      </c>
      <c r="X47" s="738">
        <v>1952</v>
      </c>
      <c r="Y47" s="738">
        <v>6494</v>
      </c>
      <c r="Z47" s="738">
        <v>0</v>
      </c>
      <c r="AA47" s="558">
        <f t="shared" ref="AA47:AA51" si="215">SUM(AB47:AE47)</f>
        <v>0</v>
      </c>
      <c r="AB47" s="557"/>
      <c r="AC47" s="269"/>
      <c r="AD47" s="269"/>
      <c r="AE47" s="269"/>
      <c r="AF47" s="566" t="s">
        <v>311</v>
      </c>
      <c r="AG47" s="555">
        <f t="shared" ref="AG47:AG62" si="216">AH47+CP47+CS47+CV47+CY47</f>
        <v>0.24343774720084799</v>
      </c>
      <c r="AH47" s="729">
        <v>0.14723420000000001</v>
      </c>
      <c r="AI47" s="729">
        <v>17.668104</v>
      </c>
      <c r="AJ47" s="729">
        <v>0.57211015222529982</v>
      </c>
      <c r="AK47" s="324">
        <v>2.0025383243093199E-2</v>
      </c>
      <c r="AL47" s="324">
        <v>2.4030459891711837</v>
      </c>
      <c r="AM47" s="324">
        <v>7.8502206022735166E-2</v>
      </c>
      <c r="AN47" s="324">
        <v>3.3676394010089497E-2</v>
      </c>
      <c r="AO47" s="324">
        <v>4.0411672812107398</v>
      </c>
      <c r="AP47" s="324">
        <v>0.12847567815748551</v>
      </c>
      <c r="AQ47" s="324">
        <v>5.7678422992152104E-3</v>
      </c>
      <c r="AR47" s="324">
        <v>0.6921410759058253</v>
      </c>
      <c r="AS47" s="324">
        <v>2.2125421636170386E-2</v>
      </c>
      <c r="AT47" s="324">
        <v>8.7764580447602103E-2</v>
      </c>
      <c r="AU47" s="324">
        <v>10.531749653712252</v>
      </c>
      <c r="AV47" s="324">
        <v>0.34300684640890872</v>
      </c>
      <c r="AW47" s="324">
        <v>1.9041603765055999</v>
      </c>
      <c r="AX47" s="324">
        <v>228.49924518067198</v>
      </c>
      <c r="AY47" s="324">
        <v>7.9421417911073311</v>
      </c>
      <c r="AZ47" s="324">
        <v>9.1507999999999992E-2</v>
      </c>
      <c r="BA47" s="324">
        <v>10.98096</v>
      </c>
      <c r="BB47" s="324">
        <v>0.38153359026580796</v>
      </c>
      <c r="BC47" s="325">
        <v>0.22203999999999999</v>
      </c>
      <c r="BD47" s="324">
        <v>26.644799999999996</v>
      </c>
      <c r="BE47" s="324">
        <v>0.91517170089435995</v>
      </c>
      <c r="BF47" s="325">
        <v>9.0612376505599848E-2</v>
      </c>
      <c r="BG47" s="324">
        <v>10.873485180671983</v>
      </c>
      <c r="BH47" s="324">
        <v>0.37759649994716332</v>
      </c>
      <c r="BI47" s="324">
        <v>1.5</v>
      </c>
      <c r="BJ47" s="324">
        <v>180</v>
      </c>
      <c r="BK47" s="324">
        <v>6.2678399999999996</v>
      </c>
      <c r="BL47" s="729">
        <f t="shared" ref="BL47:BL53" si="217">BO47+BR47+BU47+BX47</f>
        <v>3.206784906694933E-2</v>
      </c>
      <c r="BM47" s="729">
        <f t="shared" ref="BM47:BM53" si="218">BP47+BS47+BV47+BY47</f>
        <v>3.8481418880339198</v>
      </c>
      <c r="BN47" s="729">
        <f t="shared" ref="BN47:BN53" si="219">BQ47+BT47+BW47+BZ47</f>
        <v>0.17368551144817687</v>
      </c>
      <c r="BO47" s="324">
        <v>7.458499186029895E-3</v>
      </c>
      <c r="BP47" s="324">
        <f>BO47*1000*0.12</f>
        <v>0.89501990232358741</v>
      </c>
      <c r="BQ47" s="324">
        <f>BO47*$ER$8</f>
        <v>3.2866472296002328E-2</v>
      </c>
      <c r="BR47" s="324">
        <v>5.6868000643729849E-3</v>
      </c>
      <c r="BS47" s="324">
        <f>BR47*1000*0.12</f>
        <v>0.68241600772475819</v>
      </c>
      <c r="BT47" s="324">
        <f>BR47*$ES$8</f>
        <v>2.5039997772288939E-2</v>
      </c>
      <c r="BU47" s="324">
        <v>1.8922549816546452E-2</v>
      </c>
      <c r="BV47" s="324">
        <f>BU47*1000*0.12</f>
        <v>2.2707059779855743</v>
      </c>
      <c r="BW47" s="324">
        <f>BU47*$ET$8</f>
        <v>0.11577904137988561</v>
      </c>
      <c r="BX47" s="324">
        <v>0</v>
      </c>
      <c r="BY47" s="324">
        <f>BX47*1000*0.12</f>
        <v>0</v>
      </c>
      <c r="BZ47" s="324">
        <f>BX47*$EU$8</f>
        <v>0</v>
      </c>
      <c r="CA47" s="324">
        <f>CD47+CG47+CJ47+CM47</f>
        <v>0.20066000000000001</v>
      </c>
      <c r="CB47" s="324">
        <f t="shared" ref="CB47:CB53" si="220">CE47+CH47+CK47+CN47</f>
        <v>24.0792</v>
      </c>
      <c r="CC47" s="324">
        <f t="shared" ref="CC47:CC53" si="221">CF47+CI47+CL47+CO47</f>
        <v>0</v>
      </c>
      <c r="CD47" s="324">
        <v>0.20066000000000001</v>
      </c>
      <c r="CE47" s="324">
        <f>CD47*1000*0.12</f>
        <v>24.0792</v>
      </c>
      <c r="CF47" s="324">
        <f>CD47*$EW$8</f>
        <v>0</v>
      </c>
      <c r="CG47" s="325"/>
      <c r="CH47" s="324">
        <f>CG47*1000*0.12</f>
        <v>0</v>
      </c>
      <c r="CI47" s="324">
        <f>CG47*$EX$8</f>
        <v>0</v>
      </c>
      <c r="CJ47" s="325"/>
      <c r="CK47" s="324">
        <f>CJ47*1000*0.12</f>
        <v>0</v>
      </c>
      <c r="CL47" s="324">
        <f>CJ47*$EY$8</f>
        <v>0</v>
      </c>
      <c r="CM47" s="324"/>
      <c r="CN47" s="324">
        <f>CM47*1000*0.12</f>
        <v>0</v>
      </c>
      <c r="CO47" s="324">
        <f>CM47*$EZ$8</f>
        <v>0</v>
      </c>
      <c r="CP47" s="2238"/>
      <c r="CQ47" s="2238">
        <f>CP47*1000*0.12</f>
        <v>0</v>
      </c>
      <c r="CR47" s="2238">
        <f>CP47*$EM$8</f>
        <v>0</v>
      </c>
      <c r="CS47" s="694">
        <v>3.206784906694933E-2</v>
      </c>
      <c r="CT47" s="324">
        <f>CS47*1000*0.12</f>
        <v>3.8481418880339193</v>
      </c>
      <c r="CU47" s="324">
        <f>CS47*$EN$8</f>
        <v>0.17965128810170597</v>
      </c>
      <c r="CV47" s="694">
        <v>3.206784906694933E-2</v>
      </c>
      <c r="CW47" s="324">
        <f>CV47*1000*0.12</f>
        <v>3.8481418880339193</v>
      </c>
      <c r="CX47" s="324">
        <f>CV47*$EO$8</f>
        <v>0.18672343436925687</v>
      </c>
      <c r="CY47" s="694">
        <v>3.206784906694933E-2</v>
      </c>
      <c r="CZ47" s="324">
        <f>CY47*1000*0.12</f>
        <v>3.8481418880339193</v>
      </c>
      <c r="DA47" s="324">
        <f>CY47*$EP$8</f>
        <v>0.19410938025310273</v>
      </c>
      <c r="DB47" s="324"/>
      <c r="DC47" s="324"/>
      <c r="DD47" s="324"/>
      <c r="DE47" s="555">
        <f>DK47+DP47+EA47+EB47+EC47</f>
        <v>0</v>
      </c>
      <c r="DF47" s="555">
        <v>0</v>
      </c>
      <c r="DG47" s="324"/>
      <c r="DH47" s="324"/>
      <c r="DI47" s="324"/>
      <c r="DJ47" s="324"/>
      <c r="DK47" s="555">
        <v>0</v>
      </c>
      <c r="DL47" s="324"/>
      <c r="DM47" s="324"/>
      <c r="DN47" s="325"/>
      <c r="DO47" s="324"/>
      <c r="DP47" s="555">
        <f t="shared" ref="DP47:DP49" si="222">DQ47+DR47+DS47+DT47</f>
        <v>0</v>
      </c>
      <c r="DQ47" s="324"/>
      <c r="DR47" s="324"/>
      <c r="DS47" s="324"/>
      <c r="DT47" s="324"/>
      <c r="DU47" s="555">
        <f t="shared" ref="DU47:DU53" si="223">DV47+DW47+DX47+DY47</f>
        <v>0</v>
      </c>
      <c r="DV47" s="324"/>
      <c r="DW47" s="324"/>
      <c r="DX47" s="325"/>
      <c r="DY47" s="324"/>
      <c r="DZ47" s="2256"/>
      <c r="EA47" s="770"/>
      <c r="EB47" s="305"/>
      <c r="EC47" s="305"/>
      <c r="ED47" s="324" t="s">
        <v>243</v>
      </c>
      <c r="EE47" s="23"/>
      <c r="EF47" s="324" t="s">
        <v>228</v>
      </c>
      <c r="EG47" s="324" t="s">
        <v>236</v>
      </c>
      <c r="EH47" s="2702"/>
    </row>
    <row r="48" spans="1:156" ht="15.75" customHeight="1" outlineLevel="1">
      <c r="A48" s="24"/>
      <c r="B48" s="24"/>
      <c r="C48" s="557" t="s">
        <v>92</v>
      </c>
      <c r="D48" s="732" t="s">
        <v>190</v>
      </c>
      <c r="E48" s="128" t="s">
        <v>24</v>
      </c>
      <c r="F48" s="128" t="s">
        <v>2</v>
      </c>
      <c r="G48" s="558">
        <f>Q48+V48+N48+O48+P48</f>
        <v>30</v>
      </c>
      <c r="H48" s="558">
        <f>SUM(I48:L48)</f>
        <v>54</v>
      </c>
      <c r="I48" s="557">
        <v>11</v>
      </c>
      <c r="J48" s="738">
        <v>13</v>
      </c>
      <c r="K48" s="738">
        <v>13</v>
      </c>
      <c r="L48" s="738">
        <v>17</v>
      </c>
      <c r="M48" s="2204"/>
      <c r="N48" s="269">
        <v>6</v>
      </c>
      <c r="O48" s="269">
        <v>6</v>
      </c>
      <c r="P48" s="269">
        <v>6</v>
      </c>
      <c r="Q48" s="558">
        <v>6</v>
      </c>
      <c r="R48" s="557">
        <v>15</v>
      </c>
      <c r="S48" s="269">
        <v>16</v>
      </c>
      <c r="T48" s="269">
        <v>15</v>
      </c>
      <c r="U48" s="269">
        <v>19</v>
      </c>
      <c r="V48" s="558">
        <f>SUM(W48:Z48)</f>
        <v>6</v>
      </c>
      <c r="W48" s="557">
        <v>0</v>
      </c>
      <c r="X48" s="738">
        <v>0</v>
      </c>
      <c r="Y48" s="738">
        <v>6</v>
      </c>
      <c r="Z48" s="738">
        <v>0</v>
      </c>
      <c r="AA48" s="558">
        <f t="shared" si="215"/>
        <v>0</v>
      </c>
      <c r="AB48" s="557"/>
      <c r="AC48" s="269"/>
      <c r="AD48" s="269"/>
      <c r="AE48" s="269"/>
      <c r="AF48" s="566" t="s">
        <v>311</v>
      </c>
      <c r="AG48" s="555">
        <f t="shared" si="216"/>
        <v>6.1199999999999997E-2</v>
      </c>
      <c r="AH48" s="324">
        <v>4.5899999999999996E-2</v>
      </c>
      <c r="AI48" s="324">
        <v>5.5079999999999991</v>
      </c>
      <c r="AJ48" s="324">
        <v>0.17767121322675891</v>
      </c>
      <c r="AK48" s="324">
        <v>9.3499999999999989E-3</v>
      </c>
      <c r="AL48" s="324">
        <v>1.1219999999999999</v>
      </c>
      <c r="AM48" s="324">
        <v>3.6653262382168414E-2</v>
      </c>
      <c r="AN48" s="324">
        <v>1.1049999999999999E-2</v>
      </c>
      <c r="AO48" s="324">
        <v>1.3259999999999998</v>
      </c>
      <c r="AP48" s="324">
        <v>4.2155827111860118E-2</v>
      </c>
      <c r="AQ48" s="324">
        <v>1.1049999999999999E-2</v>
      </c>
      <c r="AR48" s="324">
        <v>1.3259999999999998</v>
      </c>
      <c r="AS48" s="324">
        <v>4.2387758956750295E-2</v>
      </c>
      <c r="AT48" s="324">
        <v>1.4449999999999999E-2</v>
      </c>
      <c r="AU48" s="324">
        <v>1.7339999999999998</v>
      </c>
      <c r="AV48" s="324">
        <v>5.6474364775980085E-2</v>
      </c>
      <c r="AW48" s="324">
        <v>5.5249999999999994E-2</v>
      </c>
      <c r="AX48" s="324">
        <v>6.63</v>
      </c>
      <c r="AY48" s="324">
        <v>0.2298294078134</v>
      </c>
      <c r="AZ48" s="324">
        <v>1.2749999999999999E-2</v>
      </c>
      <c r="BA48" s="324">
        <v>1.53</v>
      </c>
      <c r="BB48" s="324">
        <v>5.3159868818999999E-2</v>
      </c>
      <c r="BC48" s="324">
        <v>1.3599999999999999E-2</v>
      </c>
      <c r="BD48" s="324">
        <v>1.6319999999999999</v>
      </c>
      <c r="BE48" s="324">
        <v>5.6054472762399998E-2</v>
      </c>
      <c r="BF48" s="324">
        <v>1.2749999999999999E-2</v>
      </c>
      <c r="BG48" s="324">
        <v>1.53</v>
      </c>
      <c r="BH48" s="324">
        <v>5.3131322232000004E-2</v>
      </c>
      <c r="BI48" s="324">
        <v>1.6150000000000001E-2</v>
      </c>
      <c r="BJ48" s="324">
        <v>1.9379999999999997</v>
      </c>
      <c r="BK48" s="324">
        <v>6.7490849999999991E-2</v>
      </c>
      <c r="BL48" s="324">
        <f t="shared" si="217"/>
        <v>5.0999999999999995E-3</v>
      </c>
      <c r="BM48" s="324">
        <f t="shared" si="218"/>
        <v>0.61199999999999999</v>
      </c>
      <c r="BN48" s="324">
        <f t="shared" si="219"/>
        <v>3.1204732806203998E-2</v>
      </c>
      <c r="BO48" s="324">
        <f>W48*0.85/1000</f>
        <v>0</v>
      </c>
      <c r="BP48" s="324">
        <f>BO48*1000*0.12</f>
        <v>0</v>
      </c>
      <c r="BQ48" s="324">
        <f t="shared" ref="BQ48:BQ53" si="224">BO48*$ER$8</f>
        <v>0</v>
      </c>
      <c r="BR48" s="324">
        <f>X48*0.85/1000</f>
        <v>0</v>
      </c>
      <c r="BS48" s="324">
        <f>BR48*1000*0.12</f>
        <v>0</v>
      </c>
      <c r="BT48" s="324">
        <f t="shared" ref="BT48:BT53" si="225">BR48*$ES$8</f>
        <v>0</v>
      </c>
      <c r="BU48" s="324">
        <f>Y48*0.85/1000</f>
        <v>5.0999999999999995E-3</v>
      </c>
      <c r="BV48" s="324">
        <f>BU48*1000*0.12</f>
        <v>0.61199999999999999</v>
      </c>
      <c r="BW48" s="324">
        <f t="shared" ref="BW48:BW53" si="226">BU48*$ET$8</f>
        <v>3.1204732806203998E-2</v>
      </c>
      <c r="BX48" s="324">
        <f>Z48*0.85/1000</f>
        <v>0</v>
      </c>
      <c r="BY48" s="324">
        <f>BX48*1000*0.12</f>
        <v>0</v>
      </c>
      <c r="BZ48" s="324">
        <f t="shared" ref="BZ48:BZ53" si="227">BX48*$EU$8</f>
        <v>0</v>
      </c>
      <c r="CA48" s="324">
        <f t="shared" ref="CA48:CA53" si="228">CD48+CG48+CJ48+CM48</f>
        <v>0</v>
      </c>
      <c r="CB48" s="324">
        <f t="shared" si="220"/>
        <v>0</v>
      </c>
      <c r="CC48" s="324">
        <f t="shared" si="221"/>
        <v>0</v>
      </c>
      <c r="CD48" s="324">
        <f>AB48*0.85/1000</f>
        <v>0</v>
      </c>
      <c r="CE48" s="324">
        <f>CD48*1000*0.12</f>
        <v>0</v>
      </c>
      <c r="CF48" s="324">
        <f>CD48*$EW$8</f>
        <v>0</v>
      </c>
      <c r="CG48" s="324">
        <f>AC48*0.85/1000</f>
        <v>0</v>
      </c>
      <c r="CH48" s="324">
        <f>CG48*1000*0.12</f>
        <v>0</v>
      </c>
      <c r="CI48" s="324">
        <f>CG48*$EX$8</f>
        <v>0</v>
      </c>
      <c r="CJ48" s="324">
        <f>AD48*0.85/1000</f>
        <v>0</v>
      </c>
      <c r="CK48" s="324">
        <f>CJ48*1000*0.12</f>
        <v>0</v>
      </c>
      <c r="CL48" s="324">
        <f>CJ48*$EY$8</f>
        <v>0</v>
      </c>
      <c r="CM48" s="324">
        <f>AE48*0.85/1000</f>
        <v>0</v>
      </c>
      <c r="CN48" s="324">
        <f>CM48*1000*0.12</f>
        <v>0</v>
      </c>
      <c r="CO48" s="324">
        <f>CM48*$EZ$8</f>
        <v>0</v>
      </c>
      <c r="CP48" s="2238">
        <f>M48*0.85/1000</f>
        <v>0</v>
      </c>
      <c r="CQ48" s="2238">
        <f t="shared" ref="CQ48" si="229">CP48*1000*0.12</f>
        <v>0</v>
      </c>
      <c r="CR48" s="2238">
        <f>CP48*$EM$8</f>
        <v>0</v>
      </c>
      <c r="CS48" s="324">
        <f>N48*0.85/1000</f>
        <v>5.0999999999999995E-3</v>
      </c>
      <c r="CT48" s="324">
        <f>CS48*1000*0.12</f>
        <v>0.61199999999999999</v>
      </c>
      <c r="CU48" s="324">
        <f>CS48*$EN$8</f>
        <v>2.8571344694989301E-2</v>
      </c>
      <c r="CV48" s="324">
        <f>O48*0.85/1000</f>
        <v>5.0999999999999995E-3</v>
      </c>
      <c r="CW48" s="324">
        <f>CV48*1000*0.12</f>
        <v>0.61199999999999999</v>
      </c>
      <c r="CX48" s="694">
        <f>CV48*$EO$8</f>
        <v>2.9696083241974758E-2</v>
      </c>
      <c r="CY48" s="324">
        <f>P48*0.85/1000</f>
        <v>5.0999999999999995E-3</v>
      </c>
      <c r="CZ48" s="324">
        <f>CY48*1000*0.12</f>
        <v>0.61199999999999999</v>
      </c>
      <c r="DA48" s="694">
        <f>CY48*$EP$8</f>
        <v>3.0870727787948898E-2</v>
      </c>
      <c r="DB48" s="324"/>
      <c r="DC48" s="324"/>
      <c r="DD48" s="324"/>
      <c r="DE48" s="555">
        <f t="shared" ref="DE48:DE111" si="230">DK48+DP48+EA48+EB48+EC48</f>
        <v>0</v>
      </c>
      <c r="DF48" s="555">
        <v>0</v>
      </c>
      <c r="DG48" s="324"/>
      <c r="DH48" s="324"/>
      <c r="DI48" s="324"/>
      <c r="DJ48" s="324"/>
      <c r="DK48" s="555">
        <v>0</v>
      </c>
      <c r="DL48" s="324"/>
      <c r="DM48" s="325"/>
      <c r="DN48" s="325"/>
      <c r="DO48" s="324"/>
      <c r="DP48" s="555">
        <f t="shared" si="222"/>
        <v>0</v>
      </c>
      <c r="DQ48" s="324"/>
      <c r="DR48" s="324"/>
      <c r="DS48" s="324"/>
      <c r="DT48" s="324"/>
      <c r="DU48" s="555">
        <f t="shared" si="223"/>
        <v>0</v>
      </c>
      <c r="DV48" s="324"/>
      <c r="DW48" s="325"/>
      <c r="DX48" s="325"/>
      <c r="DY48" s="324"/>
      <c r="DZ48" s="2256"/>
      <c r="EA48" s="770"/>
      <c r="EB48" s="305"/>
      <c r="EC48" s="305"/>
      <c r="ED48" s="324" t="s">
        <v>243</v>
      </c>
      <c r="EE48" s="33"/>
      <c r="EF48" s="324" t="s">
        <v>235</v>
      </c>
      <c r="EG48" s="324" t="s">
        <v>236</v>
      </c>
      <c r="EH48" s="2702"/>
    </row>
    <row r="49" spans="1:138" ht="28.5" hidden="1" customHeight="1" outlineLevel="1">
      <c r="A49" s="24"/>
      <c r="B49" s="24"/>
      <c r="C49" s="557"/>
      <c r="D49" s="732" t="s">
        <v>195</v>
      </c>
      <c r="E49" s="128" t="s">
        <v>23</v>
      </c>
      <c r="F49" s="128" t="s">
        <v>291</v>
      </c>
      <c r="G49" s="574">
        <f t="shared" ref="G49:G53" si="231">H49+M49+N49+O49+P49</f>
        <v>0</v>
      </c>
      <c r="H49" s="574">
        <f>SUM(I49:L49)</f>
        <v>0</v>
      </c>
      <c r="I49" s="557"/>
      <c r="J49" s="742"/>
      <c r="K49" s="742"/>
      <c r="L49" s="742"/>
      <c r="M49" s="2205"/>
      <c r="N49" s="579"/>
      <c r="O49" s="579"/>
      <c r="P49" s="269"/>
      <c r="Q49" s="574">
        <f t="shared" si="214"/>
        <v>0</v>
      </c>
      <c r="R49" s="557"/>
      <c r="S49" s="579"/>
      <c r="T49" s="579"/>
      <c r="U49" s="234"/>
      <c r="V49" s="574">
        <f>SUM(W49:Z49)</f>
        <v>0</v>
      </c>
      <c r="W49" s="557"/>
      <c r="X49" s="742"/>
      <c r="Y49" s="742"/>
      <c r="Z49" s="742"/>
      <c r="AA49" s="574">
        <f t="shared" si="215"/>
        <v>0</v>
      </c>
      <c r="AB49" s="557"/>
      <c r="AC49" s="579"/>
      <c r="AD49" s="579"/>
      <c r="AE49" s="234"/>
      <c r="AF49" s="566" t="s">
        <v>311</v>
      </c>
      <c r="AG49" s="555">
        <f t="shared" si="216"/>
        <v>0</v>
      </c>
      <c r="AH49" s="324">
        <v>0</v>
      </c>
      <c r="AI49" s="324">
        <v>0</v>
      </c>
      <c r="AJ49" s="324">
        <v>0</v>
      </c>
      <c r="AK49" s="524">
        <v>0</v>
      </c>
      <c r="AL49" s="524">
        <v>0</v>
      </c>
      <c r="AM49" s="324">
        <v>0</v>
      </c>
      <c r="AN49" s="324">
        <v>0</v>
      </c>
      <c r="AO49" s="324">
        <v>0</v>
      </c>
      <c r="AP49" s="324">
        <v>0</v>
      </c>
      <c r="AQ49" s="324">
        <v>0</v>
      </c>
      <c r="AR49" s="324">
        <v>0</v>
      </c>
      <c r="AS49" s="324">
        <v>0</v>
      </c>
      <c r="AT49" s="524">
        <v>0</v>
      </c>
      <c r="AU49" s="524">
        <v>0</v>
      </c>
      <c r="AV49" s="324">
        <v>0</v>
      </c>
      <c r="AW49" s="324">
        <v>0</v>
      </c>
      <c r="AX49" s="324">
        <v>0</v>
      </c>
      <c r="AY49" s="324">
        <v>0</v>
      </c>
      <c r="AZ49" s="524"/>
      <c r="BA49" s="524"/>
      <c r="BB49" s="524"/>
      <c r="BC49" s="324">
        <v>0</v>
      </c>
      <c r="BD49" s="324">
        <v>0</v>
      </c>
      <c r="BE49" s="324">
        <v>0</v>
      </c>
      <c r="BF49" s="324">
        <v>0</v>
      </c>
      <c r="BG49" s="324">
        <v>0</v>
      </c>
      <c r="BH49" s="324">
        <v>0</v>
      </c>
      <c r="BI49" s="197"/>
      <c r="BJ49" s="197"/>
      <c r="BK49" s="197"/>
      <c r="BL49" s="324">
        <f t="shared" si="217"/>
        <v>0</v>
      </c>
      <c r="BM49" s="324">
        <f t="shared" si="218"/>
        <v>0</v>
      </c>
      <c r="BN49" s="324">
        <f t="shared" si="219"/>
        <v>0</v>
      </c>
      <c r="BO49" s="524">
        <f>AM49*0.004/1000</f>
        <v>0</v>
      </c>
      <c r="BP49" s="524">
        <f t="shared" ref="BP49:BP50" si="232">BO49*1000*0.12</f>
        <v>0</v>
      </c>
      <c r="BQ49" s="324">
        <f t="shared" si="224"/>
        <v>0</v>
      </c>
      <c r="BR49" s="324">
        <f>AN49*0.004/1000</f>
        <v>0</v>
      </c>
      <c r="BS49" s="324">
        <f>BR49*1000*0.12</f>
        <v>0</v>
      </c>
      <c r="BT49" s="324">
        <f t="shared" si="225"/>
        <v>0</v>
      </c>
      <c r="BU49" s="324">
        <f>AO49*0.004/1000</f>
        <v>0</v>
      </c>
      <c r="BV49" s="324">
        <f>BU49*1000*0.12</f>
        <v>0</v>
      </c>
      <c r="BW49" s="324">
        <f t="shared" si="226"/>
        <v>0</v>
      </c>
      <c r="BX49" s="524">
        <f>AP49*0.004/1000</f>
        <v>0</v>
      </c>
      <c r="BY49" s="524">
        <f t="shared" ref="BY49:BY50" si="233">BX49*1000*0.12</f>
        <v>0</v>
      </c>
      <c r="BZ49" s="324">
        <f t="shared" si="227"/>
        <v>0</v>
      </c>
      <c r="CA49" s="324">
        <f t="shared" si="228"/>
        <v>0</v>
      </c>
      <c r="CB49" s="324">
        <f t="shared" si="220"/>
        <v>0</v>
      </c>
      <c r="CC49" s="324">
        <f t="shared" si="221"/>
        <v>0</v>
      </c>
      <c r="CD49" s="524"/>
      <c r="CE49" s="524"/>
      <c r="CF49" s="524"/>
      <c r="CG49" s="324">
        <f>BB49*0.004/1000</f>
        <v>0</v>
      </c>
      <c r="CH49" s="324">
        <f>CG49*1000*0.12</f>
        <v>0</v>
      </c>
      <c r="CI49" s="324">
        <f>CG49*$EX$8</f>
        <v>0</v>
      </c>
      <c r="CJ49" s="324">
        <f>BC49*0.004/1000</f>
        <v>0</v>
      </c>
      <c r="CK49" s="324">
        <f>CJ49*1000*0.12</f>
        <v>0</v>
      </c>
      <c r="CL49" s="324">
        <f>CJ49*$EY$8</f>
        <v>0</v>
      </c>
      <c r="CM49" s="197"/>
      <c r="CN49" s="197"/>
      <c r="CO49" s="197"/>
      <c r="CP49" s="2238"/>
      <c r="CQ49" s="2238"/>
      <c r="CR49" s="2238"/>
      <c r="CS49" s="694"/>
      <c r="CT49" s="694"/>
      <c r="CU49" s="694"/>
      <c r="CV49" s="195">
        <f>O49*0.004/1000</f>
        <v>0</v>
      </c>
      <c r="CW49" s="195">
        <f>CV49*1000*0.12</f>
        <v>0</v>
      </c>
      <c r="CX49" s="195">
        <f>CV49*$EO$8</f>
        <v>0</v>
      </c>
      <c r="CY49" s="195">
        <f>P49*0.004/1000</f>
        <v>0</v>
      </c>
      <c r="CZ49" s="195">
        <f>CY49*1000*0.12</f>
        <v>0</v>
      </c>
      <c r="DA49" s="195">
        <f>CY49*$EP$8</f>
        <v>0</v>
      </c>
      <c r="DB49" s="324"/>
      <c r="DC49" s="324"/>
      <c r="DD49" s="324"/>
      <c r="DE49" s="555">
        <f t="shared" si="230"/>
        <v>0</v>
      </c>
      <c r="DF49" s="555">
        <v>0</v>
      </c>
      <c r="DG49" s="529"/>
      <c r="DH49" s="324"/>
      <c r="DI49" s="324"/>
      <c r="DJ49" s="529"/>
      <c r="DK49" s="555">
        <v>0</v>
      </c>
      <c r="DL49" s="529"/>
      <c r="DM49" s="324"/>
      <c r="DN49" s="324"/>
      <c r="DO49" s="529"/>
      <c r="DP49" s="555">
        <f t="shared" si="222"/>
        <v>0</v>
      </c>
      <c r="DQ49" s="529"/>
      <c r="DR49" s="324"/>
      <c r="DS49" s="324"/>
      <c r="DT49" s="529"/>
      <c r="DU49" s="555">
        <f t="shared" si="223"/>
        <v>0</v>
      </c>
      <c r="DV49" s="529"/>
      <c r="DW49" s="324"/>
      <c r="DX49" s="324"/>
      <c r="DY49" s="529"/>
      <c r="DZ49" s="2256"/>
      <c r="EA49" s="770"/>
      <c r="EB49" s="307"/>
      <c r="EC49" s="307"/>
      <c r="ED49" s="324" t="s">
        <v>243</v>
      </c>
      <c r="EE49" s="33"/>
      <c r="EF49" s="324" t="s">
        <v>235</v>
      </c>
      <c r="EG49" s="324" t="s">
        <v>236</v>
      </c>
      <c r="EH49" s="2703"/>
    </row>
    <row r="50" spans="1:138" ht="33" hidden="1" customHeight="1" outlineLevel="1">
      <c r="A50" s="24"/>
      <c r="B50" s="24"/>
      <c r="C50" s="535"/>
      <c r="D50" s="733" t="s">
        <v>316</v>
      </c>
      <c r="E50" s="128" t="s">
        <v>189</v>
      </c>
      <c r="F50" s="128" t="s">
        <v>2</v>
      </c>
      <c r="G50" s="558">
        <f t="shared" si="231"/>
        <v>0</v>
      </c>
      <c r="H50" s="574">
        <f t="shared" ref="H50:H53" si="234">SUM(I50:L50)</f>
        <v>0</v>
      </c>
      <c r="I50" s="269"/>
      <c r="J50" s="269"/>
      <c r="K50" s="269"/>
      <c r="L50" s="269"/>
      <c r="M50" s="2204"/>
      <c r="N50" s="269"/>
      <c r="O50" s="269"/>
      <c r="P50" s="269"/>
      <c r="Q50" s="574">
        <f t="shared" si="214"/>
        <v>0</v>
      </c>
      <c r="R50" s="269"/>
      <c r="S50" s="579"/>
      <c r="T50" s="579"/>
      <c r="U50" s="234"/>
      <c r="V50" s="574">
        <f t="shared" ref="V50:V53" si="235">SUM(W50:Z50)</f>
        <v>0</v>
      </c>
      <c r="W50" s="269"/>
      <c r="X50" s="269"/>
      <c r="Y50" s="269"/>
      <c r="Z50" s="269"/>
      <c r="AA50" s="574">
        <f t="shared" si="215"/>
        <v>0</v>
      </c>
      <c r="AB50" s="269"/>
      <c r="AC50" s="579"/>
      <c r="AD50" s="579"/>
      <c r="AE50" s="234"/>
      <c r="AF50" s="566" t="s">
        <v>311</v>
      </c>
      <c r="AG50" s="555">
        <f t="shared" si="216"/>
        <v>0</v>
      </c>
      <c r="AH50" s="324">
        <v>0</v>
      </c>
      <c r="AI50" s="324">
        <v>0</v>
      </c>
      <c r="AJ50" s="324">
        <v>0</v>
      </c>
      <c r="AK50" s="524"/>
      <c r="AL50" s="524">
        <v>0</v>
      </c>
      <c r="AM50" s="324">
        <v>0</v>
      </c>
      <c r="AN50" s="524"/>
      <c r="AO50" s="324">
        <v>0</v>
      </c>
      <c r="AP50" s="324">
        <v>0</v>
      </c>
      <c r="AQ50" s="524"/>
      <c r="AR50" s="324">
        <v>0</v>
      </c>
      <c r="AS50" s="324">
        <v>0</v>
      </c>
      <c r="AT50" s="524"/>
      <c r="AU50" s="524">
        <v>0</v>
      </c>
      <c r="AV50" s="324">
        <v>0</v>
      </c>
      <c r="AW50" s="324">
        <v>0</v>
      </c>
      <c r="AX50" s="324">
        <v>0</v>
      </c>
      <c r="AY50" s="324">
        <v>0</v>
      </c>
      <c r="AZ50" s="324"/>
      <c r="BA50" s="324">
        <v>0</v>
      </c>
      <c r="BB50" s="324">
        <v>0</v>
      </c>
      <c r="BC50" s="324"/>
      <c r="BD50" s="324">
        <v>0</v>
      </c>
      <c r="BE50" s="324">
        <v>0</v>
      </c>
      <c r="BF50" s="324"/>
      <c r="BG50" s="324">
        <v>0</v>
      </c>
      <c r="BH50" s="324">
        <v>0</v>
      </c>
      <c r="BI50" s="324"/>
      <c r="BJ50" s="324">
        <v>0</v>
      </c>
      <c r="BK50" s="324">
        <v>0</v>
      </c>
      <c r="BL50" s="324">
        <f t="shared" si="217"/>
        <v>0</v>
      </c>
      <c r="BM50" s="324">
        <f t="shared" si="218"/>
        <v>0</v>
      </c>
      <c r="BN50" s="324">
        <f t="shared" si="219"/>
        <v>0</v>
      </c>
      <c r="BO50" s="524"/>
      <c r="BP50" s="524">
        <f t="shared" si="232"/>
        <v>0</v>
      </c>
      <c r="BQ50" s="324">
        <f t="shared" si="224"/>
        <v>0</v>
      </c>
      <c r="BR50" s="524"/>
      <c r="BS50" s="324">
        <f>BR50*1000*0.12</f>
        <v>0</v>
      </c>
      <c r="BT50" s="324">
        <f t="shared" si="225"/>
        <v>0</v>
      </c>
      <c r="BU50" s="524"/>
      <c r="BV50" s="324">
        <f>BU50*1000*0.12</f>
        <v>0</v>
      </c>
      <c r="BW50" s="324">
        <f t="shared" si="226"/>
        <v>0</v>
      </c>
      <c r="BX50" s="524"/>
      <c r="BY50" s="524">
        <f t="shared" si="233"/>
        <v>0</v>
      </c>
      <c r="BZ50" s="324">
        <f t="shared" si="227"/>
        <v>0</v>
      </c>
      <c r="CA50" s="324">
        <f t="shared" si="228"/>
        <v>0</v>
      </c>
      <c r="CB50" s="324">
        <f t="shared" si="220"/>
        <v>0</v>
      </c>
      <c r="CC50" s="324">
        <f t="shared" si="221"/>
        <v>0</v>
      </c>
      <c r="CD50" s="324"/>
      <c r="CE50" s="324">
        <f>CD50*1000*0.12</f>
        <v>0</v>
      </c>
      <c r="CF50" s="324">
        <f>CD50*$EW$8</f>
        <v>0</v>
      </c>
      <c r="CG50" s="324"/>
      <c r="CH50" s="324">
        <f>CG50*1000*0.12</f>
        <v>0</v>
      </c>
      <c r="CI50" s="324">
        <f>CG50*$EX$8</f>
        <v>0</v>
      </c>
      <c r="CJ50" s="324"/>
      <c r="CK50" s="324">
        <f t="shared" ref="CK50:CK51" si="236">CJ50*1000*0.12</f>
        <v>0</v>
      </c>
      <c r="CL50" s="324">
        <f>CJ50*$EY$8</f>
        <v>0</v>
      </c>
      <c r="CM50" s="324"/>
      <c r="CN50" s="324">
        <f>CM50*1000*0.12</f>
        <v>0</v>
      </c>
      <c r="CO50" s="324">
        <f>CM50*$EZ$8</f>
        <v>0</v>
      </c>
      <c r="CP50" s="2272"/>
      <c r="CQ50" s="2272"/>
      <c r="CR50" s="2272"/>
      <c r="CS50" s="545"/>
      <c r="CT50" s="545"/>
      <c r="CU50" s="545"/>
      <c r="CV50" s="195"/>
      <c r="CW50" s="195"/>
      <c r="CX50" s="195"/>
      <c r="CY50" s="195"/>
      <c r="CZ50" s="195"/>
      <c r="DA50" s="195"/>
      <c r="DB50" s="524"/>
      <c r="DC50" s="524"/>
      <c r="DD50" s="524"/>
      <c r="DE50" s="555">
        <f t="shared" si="230"/>
        <v>0</v>
      </c>
      <c r="DF50" s="555">
        <v>0</v>
      </c>
      <c r="DG50" s="529"/>
      <c r="DH50" s="529"/>
      <c r="DI50" s="529"/>
      <c r="DJ50" s="529"/>
      <c r="DK50" s="555">
        <v>0</v>
      </c>
      <c r="DL50" s="529"/>
      <c r="DM50" s="529"/>
      <c r="DN50" s="529"/>
      <c r="DO50" s="529"/>
      <c r="DP50" s="555">
        <f>DQ50+DR50+DS50+DT50</f>
        <v>0</v>
      </c>
      <c r="DQ50" s="529"/>
      <c r="DR50" s="529"/>
      <c r="DS50" s="529"/>
      <c r="DT50" s="529"/>
      <c r="DU50" s="555">
        <f t="shared" si="223"/>
        <v>0</v>
      </c>
      <c r="DV50" s="529"/>
      <c r="DW50" s="529"/>
      <c r="DX50" s="529"/>
      <c r="DY50" s="529"/>
      <c r="DZ50" s="2322"/>
      <c r="EA50" s="794"/>
      <c r="EB50" s="307"/>
      <c r="EC50" s="307"/>
      <c r="ED50" s="119"/>
      <c r="EE50" s="33"/>
      <c r="EF50" s="324"/>
      <c r="EG50" s="324"/>
      <c r="EH50" s="2701"/>
    </row>
    <row r="51" spans="1:138" ht="43.5" hidden="1" customHeight="1" outlineLevel="1">
      <c r="A51" s="24"/>
      <c r="B51" s="24"/>
      <c r="C51" s="535"/>
      <c r="D51" s="733" t="s">
        <v>319</v>
      </c>
      <c r="E51" s="128" t="s">
        <v>189</v>
      </c>
      <c r="F51" s="128" t="s">
        <v>2</v>
      </c>
      <c r="G51" s="558">
        <f t="shared" si="231"/>
        <v>0</v>
      </c>
      <c r="H51" s="574">
        <f t="shared" si="234"/>
        <v>0</v>
      </c>
      <c r="I51" s="269"/>
      <c r="J51" s="269"/>
      <c r="K51" s="269"/>
      <c r="L51" s="269"/>
      <c r="M51" s="2204"/>
      <c r="N51" s="269"/>
      <c r="O51" s="269"/>
      <c r="P51" s="269"/>
      <c r="Q51" s="574">
        <f t="shared" si="214"/>
        <v>0</v>
      </c>
      <c r="R51" s="269"/>
      <c r="S51" s="579"/>
      <c r="T51" s="579"/>
      <c r="U51" s="234"/>
      <c r="V51" s="574">
        <f t="shared" si="235"/>
        <v>0</v>
      </c>
      <c r="W51" s="269"/>
      <c r="X51" s="269"/>
      <c r="Y51" s="269"/>
      <c r="Z51" s="269"/>
      <c r="AA51" s="574">
        <f t="shared" si="215"/>
        <v>0</v>
      </c>
      <c r="AB51" s="269"/>
      <c r="AC51" s="579"/>
      <c r="AD51" s="579"/>
      <c r="AE51" s="234"/>
      <c r="AF51" s="566" t="s">
        <v>311</v>
      </c>
      <c r="AG51" s="555">
        <f t="shared" si="216"/>
        <v>0</v>
      </c>
      <c r="AH51" s="324">
        <v>0</v>
      </c>
      <c r="AI51" s="324">
        <v>0</v>
      </c>
      <c r="AJ51" s="324">
        <v>0</v>
      </c>
      <c r="AK51" s="524"/>
      <c r="AL51" s="524"/>
      <c r="AM51" s="324">
        <v>0</v>
      </c>
      <c r="AN51" s="524"/>
      <c r="AO51" s="324"/>
      <c r="AP51" s="324">
        <v>0</v>
      </c>
      <c r="AQ51" s="524"/>
      <c r="AR51" s="324"/>
      <c r="AS51" s="324">
        <v>0</v>
      </c>
      <c r="AT51" s="524"/>
      <c r="AU51" s="524"/>
      <c r="AV51" s="324">
        <v>0</v>
      </c>
      <c r="AW51" s="324">
        <v>0</v>
      </c>
      <c r="AX51" s="324">
        <v>0</v>
      </c>
      <c r="AY51" s="324">
        <v>0</v>
      </c>
      <c r="AZ51" s="324"/>
      <c r="BA51" s="324"/>
      <c r="BB51" s="324"/>
      <c r="BC51" s="324"/>
      <c r="BD51" s="324"/>
      <c r="BE51" s="324"/>
      <c r="BF51" s="324"/>
      <c r="BG51" s="324">
        <v>0</v>
      </c>
      <c r="BH51" s="324">
        <v>0</v>
      </c>
      <c r="BI51" s="324"/>
      <c r="BJ51" s="324"/>
      <c r="BK51" s="324"/>
      <c r="BL51" s="324">
        <f t="shared" si="217"/>
        <v>0</v>
      </c>
      <c r="BM51" s="324">
        <f t="shared" si="218"/>
        <v>0</v>
      </c>
      <c r="BN51" s="324">
        <f t="shared" si="219"/>
        <v>0</v>
      </c>
      <c r="BO51" s="524"/>
      <c r="BP51" s="524"/>
      <c r="BQ51" s="324">
        <f t="shared" si="224"/>
        <v>0</v>
      </c>
      <c r="BR51" s="524"/>
      <c r="BS51" s="324"/>
      <c r="BT51" s="324">
        <f t="shared" si="225"/>
        <v>0</v>
      </c>
      <c r="BU51" s="524"/>
      <c r="BV51" s="324"/>
      <c r="BW51" s="324">
        <f t="shared" si="226"/>
        <v>0</v>
      </c>
      <c r="BX51" s="524"/>
      <c r="BY51" s="524"/>
      <c r="BZ51" s="324">
        <f t="shared" si="227"/>
        <v>0</v>
      </c>
      <c r="CA51" s="324">
        <f t="shared" si="228"/>
        <v>0</v>
      </c>
      <c r="CB51" s="324">
        <f t="shared" si="220"/>
        <v>0</v>
      </c>
      <c r="CC51" s="324">
        <f t="shared" si="221"/>
        <v>0</v>
      </c>
      <c r="CD51" s="324"/>
      <c r="CE51" s="324"/>
      <c r="CF51" s="324"/>
      <c r="CG51" s="324"/>
      <c r="CH51" s="324"/>
      <c r="CI51" s="324"/>
      <c r="CJ51" s="324"/>
      <c r="CK51" s="324">
        <f t="shared" si="236"/>
        <v>0</v>
      </c>
      <c r="CL51" s="324">
        <f>CJ51*$EY$8</f>
        <v>0</v>
      </c>
      <c r="CM51" s="324"/>
      <c r="CN51" s="324"/>
      <c r="CO51" s="324"/>
      <c r="CP51" s="2272"/>
      <c r="CQ51" s="2272"/>
      <c r="CR51" s="2272"/>
      <c r="CS51" s="545"/>
      <c r="CT51" s="545"/>
      <c r="CU51" s="545"/>
      <c r="CV51" s="195"/>
      <c r="CW51" s="195"/>
      <c r="CX51" s="195"/>
      <c r="CY51" s="195"/>
      <c r="CZ51" s="195"/>
      <c r="DA51" s="195"/>
      <c r="DB51" s="524"/>
      <c r="DC51" s="524"/>
      <c r="DD51" s="524"/>
      <c r="DE51" s="555">
        <f t="shared" si="230"/>
        <v>0</v>
      </c>
      <c r="DF51" s="555">
        <v>0</v>
      </c>
      <c r="DG51" s="529"/>
      <c r="DH51" s="529"/>
      <c r="DI51" s="529"/>
      <c r="DJ51" s="529"/>
      <c r="DK51" s="555">
        <v>0</v>
      </c>
      <c r="DL51" s="529"/>
      <c r="DM51" s="529"/>
      <c r="DN51" s="529"/>
      <c r="DO51" s="529"/>
      <c r="DP51" s="555">
        <f>DQ51+DR51+DS51+DT51</f>
        <v>0</v>
      </c>
      <c r="DQ51" s="529"/>
      <c r="DR51" s="529"/>
      <c r="DS51" s="529"/>
      <c r="DT51" s="529"/>
      <c r="DU51" s="555">
        <f t="shared" si="223"/>
        <v>0</v>
      </c>
      <c r="DV51" s="529"/>
      <c r="DW51" s="529"/>
      <c r="DX51" s="529"/>
      <c r="DY51" s="529"/>
      <c r="DZ51" s="2322"/>
      <c r="EA51" s="794"/>
      <c r="EB51" s="307"/>
      <c r="EC51" s="307"/>
      <c r="ED51" s="119"/>
      <c r="EE51" s="33"/>
      <c r="EF51" s="324"/>
      <c r="EG51" s="324"/>
      <c r="EH51" s="2702"/>
    </row>
    <row r="52" spans="1:138" ht="24.75" hidden="1" customHeight="1" outlineLevel="1">
      <c r="A52" s="24"/>
      <c r="B52" s="24"/>
      <c r="C52" s="535" t="s">
        <v>93</v>
      </c>
      <c r="D52" s="733"/>
      <c r="E52" s="128" t="s">
        <v>189</v>
      </c>
      <c r="F52" s="128" t="s">
        <v>2</v>
      </c>
      <c r="G52" s="574">
        <f t="shared" si="231"/>
        <v>0</v>
      </c>
      <c r="H52" s="574">
        <f t="shared" si="234"/>
        <v>0</v>
      </c>
      <c r="I52" s="649"/>
      <c r="J52" s="990"/>
      <c r="K52" s="990"/>
      <c r="L52" s="990"/>
      <c r="M52" s="2206"/>
      <c r="N52" s="649"/>
      <c r="O52" s="649"/>
      <c r="P52" s="649"/>
      <c r="Q52" s="574"/>
      <c r="R52" s="269"/>
      <c r="S52" s="579"/>
      <c r="T52" s="579"/>
      <c r="U52" s="234"/>
      <c r="V52" s="574">
        <f t="shared" si="235"/>
        <v>0</v>
      </c>
      <c r="W52" s="649"/>
      <c r="X52" s="990"/>
      <c r="Y52" s="990"/>
      <c r="Z52" s="990"/>
      <c r="AA52" s="574"/>
      <c r="AB52" s="269"/>
      <c r="AC52" s="579"/>
      <c r="AD52" s="579"/>
      <c r="AE52" s="234"/>
      <c r="AF52" s="566" t="s">
        <v>311</v>
      </c>
      <c r="AG52" s="555">
        <f t="shared" si="216"/>
        <v>0</v>
      </c>
      <c r="AH52" s="324">
        <v>0</v>
      </c>
      <c r="AI52" s="324">
        <v>0</v>
      </c>
      <c r="AJ52" s="324">
        <v>0</v>
      </c>
      <c r="AK52" s="324"/>
      <c r="AL52" s="324">
        <v>0</v>
      </c>
      <c r="AM52" s="324">
        <v>0</v>
      </c>
      <c r="AN52" s="324"/>
      <c r="AO52" s="324">
        <v>0</v>
      </c>
      <c r="AP52" s="324">
        <v>0</v>
      </c>
      <c r="AQ52" s="324"/>
      <c r="AR52" s="324">
        <v>0</v>
      </c>
      <c r="AS52" s="324">
        <v>0</v>
      </c>
      <c r="AT52" s="324"/>
      <c r="AU52" s="324">
        <v>0</v>
      </c>
      <c r="AV52" s="324">
        <v>0</v>
      </c>
      <c r="AW52" s="324">
        <v>0</v>
      </c>
      <c r="AX52" s="324">
        <v>0</v>
      </c>
      <c r="AY52" s="324">
        <v>0</v>
      </c>
      <c r="AZ52" s="324"/>
      <c r="BA52" s="324"/>
      <c r="BB52" s="324"/>
      <c r="BC52" s="324"/>
      <c r="BD52" s="324"/>
      <c r="BE52" s="324"/>
      <c r="BF52" s="324"/>
      <c r="BG52" s="324"/>
      <c r="BH52" s="324"/>
      <c r="BI52" s="324"/>
      <c r="BJ52" s="324"/>
      <c r="BK52" s="324"/>
      <c r="BL52" s="324">
        <f t="shared" si="217"/>
        <v>0</v>
      </c>
      <c r="BM52" s="324">
        <f t="shared" si="218"/>
        <v>0</v>
      </c>
      <c r="BN52" s="324">
        <f t="shared" si="219"/>
        <v>0</v>
      </c>
      <c r="BO52" s="324"/>
      <c r="BP52" s="324">
        <f>BO52*1000*0.12</f>
        <v>0</v>
      </c>
      <c r="BQ52" s="324">
        <f t="shared" si="224"/>
        <v>0</v>
      </c>
      <c r="BR52" s="324"/>
      <c r="BS52" s="324">
        <f>BR52*1000*0.12</f>
        <v>0</v>
      </c>
      <c r="BT52" s="324">
        <f t="shared" si="225"/>
        <v>0</v>
      </c>
      <c r="BU52" s="324"/>
      <c r="BV52" s="324">
        <f>BU52*1000*0.12</f>
        <v>0</v>
      </c>
      <c r="BW52" s="324">
        <f t="shared" si="226"/>
        <v>0</v>
      </c>
      <c r="BX52" s="324"/>
      <c r="BY52" s="324">
        <f t="shared" ref="BY52" si="237">BX52*1000*0.12</f>
        <v>0</v>
      </c>
      <c r="BZ52" s="324">
        <f t="shared" si="227"/>
        <v>0</v>
      </c>
      <c r="CA52" s="324">
        <f t="shared" si="228"/>
        <v>0</v>
      </c>
      <c r="CB52" s="324">
        <f t="shared" si="220"/>
        <v>0</v>
      </c>
      <c r="CC52" s="324">
        <f t="shared" si="221"/>
        <v>0</v>
      </c>
      <c r="CD52" s="324"/>
      <c r="CE52" s="324"/>
      <c r="CF52" s="324"/>
      <c r="CG52" s="324"/>
      <c r="CH52" s="324"/>
      <c r="CI52" s="324"/>
      <c r="CJ52" s="324"/>
      <c r="CK52" s="324"/>
      <c r="CL52" s="324"/>
      <c r="CM52" s="324"/>
      <c r="CN52" s="324"/>
      <c r="CO52" s="324"/>
      <c r="CP52" s="2238"/>
      <c r="CQ52" s="2238">
        <f>CP52*1000*0.12</f>
        <v>0</v>
      </c>
      <c r="CR52" s="2238">
        <f>CP52*$EM$8</f>
        <v>0</v>
      </c>
      <c r="CS52" s="324"/>
      <c r="CT52" s="324">
        <f>CS52*1000*0.12</f>
        <v>0</v>
      </c>
      <c r="CU52" s="324">
        <f>CS52*$EN$8</f>
        <v>0</v>
      </c>
      <c r="CV52" s="324"/>
      <c r="CW52" s="324">
        <f>CV52*1000*0.12</f>
        <v>0</v>
      </c>
      <c r="CX52" s="324">
        <f>CV52*$EO$8</f>
        <v>0</v>
      </c>
      <c r="CY52" s="324"/>
      <c r="CZ52" s="324">
        <f>CY52*1000*0.12</f>
        <v>0</v>
      </c>
      <c r="DA52" s="324">
        <f>CY52*$EP$8</f>
        <v>0</v>
      </c>
      <c r="DB52" s="524"/>
      <c r="DC52" s="524"/>
      <c r="DD52" s="524"/>
      <c r="DE52" s="555">
        <f t="shared" si="230"/>
        <v>0</v>
      </c>
      <c r="DF52" s="555">
        <v>0</v>
      </c>
      <c r="DG52" s="529"/>
      <c r="DH52" s="529"/>
      <c r="DI52" s="529"/>
      <c r="DJ52" s="529"/>
      <c r="DK52" s="555">
        <v>0</v>
      </c>
      <c r="DL52" s="529"/>
      <c r="DM52" s="529"/>
      <c r="DN52" s="529"/>
      <c r="DO52" s="529"/>
      <c r="DP52" s="555">
        <f t="shared" ref="DP52:DP53" si="238">DQ52+DR52+DS52+DT52</f>
        <v>0</v>
      </c>
      <c r="DQ52" s="529"/>
      <c r="DR52" s="529"/>
      <c r="DS52" s="529"/>
      <c r="DT52" s="529"/>
      <c r="DU52" s="555">
        <f t="shared" si="223"/>
        <v>0</v>
      </c>
      <c r="DV52" s="529"/>
      <c r="DW52" s="529"/>
      <c r="DX52" s="529"/>
      <c r="DY52" s="529"/>
      <c r="DZ52" s="2322"/>
      <c r="EA52" s="794"/>
      <c r="EB52" s="307"/>
      <c r="EC52" s="307"/>
      <c r="ED52" s="324" t="s">
        <v>243</v>
      </c>
      <c r="EE52" s="33"/>
      <c r="EF52" s="324" t="s">
        <v>235</v>
      </c>
      <c r="EG52" s="324"/>
      <c r="EH52" s="2702"/>
    </row>
    <row r="53" spans="1:138" ht="15.75" hidden="1" customHeight="1" outlineLevel="1">
      <c r="A53" s="24"/>
      <c r="B53" s="24"/>
      <c r="C53" s="535" t="s">
        <v>94</v>
      </c>
      <c r="D53" s="733"/>
      <c r="E53" s="128" t="s">
        <v>189</v>
      </c>
      <c r="F53" s="128" t="s">
        <v>2</v>
      </c>
      <c r="G53" s="574">
        <f t="shared" si="231"/>
        <v>0</v>
      </c>
      <c r="H53" s="574">
        <f t="shared" si="234"/>
        <v>0</v>
      </c>
      <c r="I53" s="649"/>
      <c r="J53" s="649"/>
      <c r="K53" s="649"/>
      <c r="L53" s="649"/>
      <c r="M53" s="2206"/>
      <c r="N53" s="649"/>
      <c r="O53" s="649"/>
      <c r="P53" s="649"/>
      <c r="Q53" s="574"/>
      <c r="R53" s="269"/>
      <c r="S53" s="579"/>
      <c r="T53" s="579"/>
      <c r="U53" s="234"/>
      <c r="V53" s="574">
        <f t="shared" si="235"/>
        <v>0</v>
      </c>
      <c r="W53" s="649"/>
      <c r="X53" s="649"/>
      <c r="Y53" s="649"/>
      <c r="Z53" s="649"/>
      <c r="AA53" s="574"/>
      <c r="AB53" s="269"/>
      <c r="AC53" s="579"/>
      <c r="AD53" s="579"/>
      <c r="AE53" s="234"/>
      <c r="AF53" s="566" t="s">
        <v>311</v>
      </c>
      <c r="AG53" s="555">
        <f t="shared" si="216"/>
        <v>0</v>
      </c>
      <c r="AH53" s="324">
        <v>0</v>
      </c>
      <c r="AI53" s="324">
        <v>0</v>
      </c>
      <c r="AJ53" s="324">
        <v>0</v>
      </c>
      <c r="AK53" s="324"/>
      <c r="AL53" s="324">
        <v>0</v>
      </c>
      <c r="AM53" s="324">
        <v>0</v>
      </c>
      <c r="AN53" s="324"/>
      <c r="AO53" s="324">
        <v>0</v>
      </c>
      <c r="AP53" s="324">
        <v>0</v>
      </c>
      <c r="AQ53" s="324"/>
      <c r="AR53" s="324">
        <v>0</v>
      </c>
      <c r="AS53" s="324">
        <v>0</v>
      </c>
      <c r="AT53" s="324"/>
      <c r="AU53" s="324">
        <v>0</v>
      </c>
      <c r="AV53" s="324">
        <v>0</v>
      </c>
      <c r="AW53" s="324">
        <v>0</v>
      </c>
      <c r="AX53" s="324">
        <v>0</v>
      </c>
      <c r="AY53" s="324">
        <v>0</v>
      </c>
      <c r="AZ53" s="324"/>
      <c r="BA53" s="324"/>
      <c r="BB53" s="324"/>
      <c r="BC53" s="324"/>
      <c r="BD53" s="324"/>
      <c r="BE53" s="324"/>
      <c r="BF53" s="324"/>
      <c r="BG53" s="324"/>
      <c r="BH53" s="324"/>
      <c r="BI53" s="324"/>
      <c r="BJ53" s="324"/>
      <c r="BK53" s="324"/>
      <c r="BL53" s="324">
        <f t="shared" si="217"/>
        <v>0</v>
      </c>
      <c r="BM53" s="324">
        <f t="shared" si="218"/>
        <v>0</v>
      </c>
      <c r="BN53" s="324">
        <f t="shared" si="219"/>
        <v>0</v>
      </c>
      <c r="BO53" s="324"/>
      <c r="BP53" s="324">
        <f>BO53*1000*0.12</f>
        <v>0</v>
      </c>
      <c r="BQ53" s="324">
        <f t="shared" si="224"/>
        <v>0</v>
      </c>
      <c r="BR53" s="324"/>
      <c r="BS53" s="324">
        <f>BR53*1000*0.12</f>
        <v>0</v>
      </c>
      <c r="BT53" s="324">
        <f t="shared" si="225"/>
        <v>0</v>
      </c>
      <c r="BU53" s="324"/>
      <c r="BV53" s="324">
        <f>BU53*1000*0.12</f>
        <v>0</v>
      </c>
      <c r="BW53" s="324">
        <f t="shared" si="226"/>
        <v>0</v>
      </c>
      <c r="BX53" s="324"/>
      <c r="BY53" s="324">
        <f>BX53*1000*0.12</f>
        <v>0</v>
      </c>
      <c r="BZ53" s="324">
        <f t="shared" si="227"/>
        <v>0</v>
      </c>
      <c r="CA53" s="324">
        <f t="shared" si="228"/>
        <v>0</v>
      </c>
      <c r="CB53" s="324">
        <f t="shared" si="220"/>
        <v>0</v>
      </c>
      <c r="CC53" s="324">
        <f t="shared" si="221"/>
        <v>0</v>
      </c>
      <c r="CD53" s="324"/>
      <c r="CE53" s="324"/>
      <c r="CF53" s="324"/>
      <c r="CG53" s="324"/>
      <c r="CH53" s="324"/>
      <c r="CI53" s="324"/>
      <c r="CJ53" s="324"/>
      <c r="CK53" s="324"/>
      <c r="CL53" s="324"/>
      <c r="CM53" s="324"/>
      <c r="CN53" s="324"/>
      <c r="CO53" s="324"/>
      <c r="CP53" s="2238"/>
      <c r="CQ53" s="2238">
        <f>CP53*1000*0.12</f>
        <v>0</v>
      </c>
      <c r="CR53" s="2238">
        <f>CP53*$EM$8</f>
        <v>0</v>
      </c>
      <c r="CS53" s="324"/>
      <c r="CT53" s="324">
        <f>CS53*1000*0.12</f>
        <v>0</v>
      </c>
      <c r="CU53" s="324">
        <f>CS53*$EN$8</f>
        <v>0</v>
      </c>
      <c r="CV53" s="324"/>
      <c r="CW53" s="324">
        <f>CV53*1000*0.12</f>
        <v>0</v>
      </c>
      <c r="CX53" s="324">
        <f>CV53*$EO$8</f>
        <v>0</v>
      </c>
      <c r="CY53" s="324"/>
      <c r="CZ53" s="324">
        <f>CY53*1000*0.12</f>
        <v>0</v>
      </c>
      <c r="DA53" s="324">
        <f>CY53*$EP$8</f>
        <v>0</v>
      </c>
      <c r="DB53" s="524"/>
      <c r="DC53" s="524"/>
      <c r="DD53" s="524"/>
      <c r="DE53" s="555">
        <f t="shared" si="230"/>
        <v>0</v>
      </c>
      <c r="DF53" s="555">
        <v>0</v>
      </c>
      <c r="DG53" s="529"/>
      <c r="DH53" s="529"/>
      <c r="DI53" s="529"/>
      <c r="DJ53" s="529"/>
      <c r="DK53" s="555">
        <v>0</v>
      </c>
      <c r="DL53" s="529"/>
      <c r="DM53" s="529"/>
      <c r="DN53" s="529"/>
      <c r="DO53" s="529"/>
      <c r="DP53" s="555">
        <f t="shared" si="238"/>
        <v>0</v>
      </c>
      <c r="DQ53" s="529"/>
      <c r="DR53" s="529"/>
      <c r="DS53" s="529"/>
      <c r="DT53" s="529"/>
      <c r="DU53" s="555">
        <f t="shared" si="223"/>
        <v>0</v>
      </c>
      <c r="DV53" s="529"/>
      <c r="DW53" s="529"/>
      <c r="DX53" s="529"/>
      <c r="DY53" s="529"/>
      <c r="DZ53" s="2322"/>
      <c r="EA53" s="794"/>
      <c r="EB53" s="307"/>
      <c r="EC53" s="307"/>
      <c r="ED53" s="324" t="s">
        <v>243</v>
      </c>
      <c r="EE53" s="33"/>
      <c r="EF53" s="324" t="s">
        <v>235</v>
      </c>
      <c r="EG53" s="324"/>
      <c r="EH53" s="2702"/>
    </row>
    <row r="54" spans="1:138" ht="15" customHeight="1" outlineLevel="1">
      <c r="A54" s="67"/>
      <c r="B54" s="67"/>
      <c r="C54" s="537"/>
      <c r="D54" s="531" t="s">
        <v>1</v>
      </c>
      <c r="E54" s="6"/>
      <c r="F54" s="6"/>
      <c r="G54" s="6"/>
      <c r="H54" s="522"/>
      <c r="I54" s="6"/>
      <c r="J54" s="737"/>
      <c r="K54" s="737"/>
      <c r="L54" s="737"/>
      <c r="M54" s="2207"/>
      <c r="N54" s="1204"/>
      <c r="O54" s="1204"/>
      <c r="P54" s="1204"/>
      <c r="Q54" s="167"/>
      <c r="R54" s="84"/>
      <c r="S54" s="84"/>
      <c r="T54" s="84"/>
      <c r="U54" s="84"/>
      <c r="V54" s="522"/>
      <c r="W54" s="6"/>
      <c r="X54" s="737"/>
      <c r="Y54" s="737"/>
      <c r="Z54" s="737"/>
      <c r="AA54" s="167"/>
      <c r="AB54" s="84"/>
      <c r="AC54" s="84"/>
      <c r="AD54" s="84"/>
      <c r="AE54" s="84"/>
      <c r="AF54" s="566" t="s">
        <v>311</v>
      </c>
      <c r="AG54" s="555">
        <f t="shared" si="216"/>
        <v>0.30463774720084796</v>
      </c>
      <c r="AH54" s="555">
        <v>0.19313420000000001</v>
      </c>
      <c r="AI54" s="555">
        <v>23.176103999999999</v>
      </c>
      <c r="AJ54" s="555">
        <v>0.74978136545205876</v>
      </c>
      <c r="AK54" s="555">
        <v>2.9375383243093196E-2</v>
      </c>
      <c r="AL54" s="555">
        <v>3.5250459891711836</v>
      </c>
      <c r="AM54" s="555">
        <v>0.11515546840490358</v>
      </c>
      <c r="AN54" s="555">
        <v>4.4726394010089494E-2</v>
      </c>
      <c r="AO54" s="555">
        <v>5.3671672812107394</v>
      </c>
      <c r="AP54" s="555">
        <v>0.17063150526934562</v>
      </c>
      <c r="AQ54" s="555">
        <v>1.6817842299215208E-2</v>
      </c>
      <c r="AR54" s="555">
        <v>2.0181410759058251</v>
      </c>
      <c r="AS54" s="555">
        <v>6.4513180592920688E-2</v>
      </c>
      <c r="AT54" s="555">
        <v>0.10221458044760211</v>
      </c>
      <c r="AU54" s="555">
        <v>12.265749653712252</v>
      </c>
      <c r="AV54" s="555">
        <v>0.39948121118488877</v>
      </c>
      <c r="AW54" s="555">
        <v>1.9594103765055999</v>
      </c>
      <c r="AX54" s="555">
        <v>235.12924518067197</v>
      </c>
      <c r="AY54" s="555">
        <v>8.1719711989207315</v>
      </c>
      <c r="AZ54" s="555">
        <v>0.10425799999999999</v>
      </c>
      <c r="BA54" s="555">
        <v>12.510959999999999</v>
      </c>
      <c r="BB54" s="555">
        <v>0.43469345908480794</v>
      </c>
      <c r="BC54" s="555">
        <v>0.23563999999999999</v>
      </c>
      <c r="BD54" s="555">
        <v>28.276799999999998</v>
      </c>
      <c r="BE54" s="555">
        <v>0.97122617365676001</v>
      </c>
      <c r="BF54" s="555">
        <v>0.10336237650559985</v>
      </c>
      <c r="BG54" s="555">
        <v>12.403485180671982</v>
      </c>
      <c r="BH54" s="555">
        <v>0.43072782217916333</v>
      </c>
      <c r="BI54" s="555">
        <v>1.5161500000000001</v>
      </c>
      <c r="BJ54" s="555">
        <v>181.93799999999999</v>
      </c>
      <c r="BK54" s="555">
        <v>6.3353237439999992</v>
      </c>
      <c r="BL54" s="555">
        <f>SUM(BL47:BL53)</f>
        <v>3.7167849066949331E-2</v>
      </c>
      <c r="BM54" s="555">
        <f t="shared" ref="BM54:CO54" si="239">SUM(BM47:BM53)</f>
        <v>4.4601418880339194</v>
      </c>
      <c r="BN54" s="555">
        <f t="shared" si="239"/>
        <v>0.20489024425438088</v>
      </c>
      <c r="BO54" s="555">
        <f t="shared" si="239"/>
        <v>7.458499186029895E-3</v>
      </c>
      <c r="BP54" s="555">
        <f t="shared" si="239"/>
        <v>0.89501990232358741</v>
      </c>
      <c r="BQ54" s="555">
        <f t="shared" si="239"/>
        <v>3.2866472296002328E-2</v>
      </c>
      <c r="BR54" s="555">
        <f t="shared" si="239"/>
        <v>5.6868000643729849E-3</v>
      </c>
      <c r="BS54" s="555">
        <f t="shared" si="239"/>
        <v>0.68241600772475819</v>
      </c>
      <c r="BT54" s="555">
        <f t="shared" si="239"/>
        <v>2.5039997772288939E-2</v>
      </c>
      <c r="BU54" s="555">
        <f t="shared" si="239"/>
        <v>2.4022549816546453E-2</v>
      </c>
      <c r="BV54" s="555">
        <f t="shared" si="239"/>
        <v>2.8827059779855744</v>
      </c>
      <c r="BW54" s="555">
        <f t="shared" si="239"/>
        <v>0.1469837741860896</v>
      </c>
      <c r="BX54" s="555">
        <f t="shared" si="239"/>
        <v>0</v>
      </c>
      <c r="BY54" s="555">
        <f t="shared" si="239"/>
        <v>0</v>
      </c>
      <c r="BZ54" s="555">
        <f t="shared" si="239"/>
        <v>0</v>
      </c>
      <c r="CA54" s="555">
        <f t="shared" si="239"/>
        <v>0.20066000000000001</v>
      </c>
      <c r="CB54" s="555">
        <f t="shared" si="239"/>
        <v>24.0792</v>
      </c>
      <c r="CC54" s="555">
        <f t="shared" si="239"/>
        <v>0</v>
      </c>
      <c r="CD54" s="555">
        <f t="shared" si="239"/>
        <v>0.20066000000000001</v>
      </c>
      <c r="CE54" s="555">
        <f t="shared" si="239"/>
        <v>24.0792</v>
      </c>
      <c r="CF54" s="555">
        <f t="shared" si="239"/>
        <v>0</v>
      </c>
      <c r="CG54" s="555">
        <f t="shared" si="239"/>
        <v>0</v>
      </c>
      <c r="CH54" s="555">
        <f t="shared" si="239"/>
        <v>0</v>
      </c>
      <c r="CI54" s="555">
        <f t="shared" si="239"/>
        <v>0</v>
      </c>
      <c r="CJ54" s="555">
        <f t="shared" si="239"/>
        <v>0</v>
      </c>
      <c r="CK54" s="555">
        <f t="shared" si="239"/>
        <v>0</v>
      </c>
      <c r="CL54" s="555">
        <f t="shared" si="239"/>
        <v>0</v>
      </c>
      <c r="CM54" s="555">
        <f t="shared" si="239"/>
        <v>0</v>
      </c>
      <c r="CN54" s="555">
        <f t="shared" si="239"/>
        <v>0</v>
      </c>
      <c r="CO54" s="555">
        <f t="shared" si="239"/>
        <v>0</v>
      </c>
      <c r="CP54" s="2256">
        <f t="shared" ref="CP54:DA54" si="240">SUM(CP47:CP53)</f>
        <v>0</v>
      </c>
      <c r="CQ54" s="2256">
        <f t="shared" si="240"/>
        <v>0</v>
      </c>
      <c r="CR54" s="2256">
        <f t="shared" si="240"/>
        <v>0</v>
      </c>
      <c r="CS54" s="555">
        <f t="shared" si="240"/>
        <v>3.7167849066949331E-2</v>
      </c>
      <c r="CT54" s="555">
        <f t="shared" si="240"/>
        <v>4.4601418880339194</v>
      </c>
      <c r="CU54" s="555">
        <f t="shared" si="240"/>
        <v>0.20822263279669528</v>
      </c>
      <c r="CV54" s="555">
        <f t="shared" si="240"/>
        <v>3.7167849066949331E-2</v>
      </c>
      <c r="CW54" s="555">
        <f t="shared" si="240"/>
        <v>4.4601418880339194</v>
      </c>
      <c r="CX54" s="555">
        <f t="shared" si="240"/>
        <v>0.21641951761123163</v>
      </c>
      <c r="CY54" s="555">
        <f t="shared" si="240"/>
        <v>3.7167849066949331E-2</v>
      </c>
      <c r="CZ54" s="555">
        <f t="shared" si="240"/>
        <v>4.4601418880339194</v>
      </c>
      <c r="DA54" s="555">
        <f t="shared" si="240"/>
        <v>0.22498010804105162</v>
      </c>
      <c r="DB54" s="555"/>
      <c r="DC54" s="555"/>
      <c r="DD54" s="555"/>
      <c r="DE54" s="555">
        <f t="shared" si="230"/>
        <v>0</v>
      </c>
      <c r="DF54" s="555">
        <v>0</v>
      </c>
      <c r="DG54" s="555">
        <v>0</v>
      </c>
      <c r="DH54" s="555">
        <v>0</v>
      </c>
      <c r="DI54" s="555">
        <v>0</v>
      </c>
      <c r="DJ54" s="555">
        <v>0</v>
      </c>
      <c r="DK54" s="555">
        <v>0</v>
      </c>
      <c r="DL54" s="555">
        <v>0</v>
      </c>
      <c r="DM54" s="555">
        <v>0</v>
      </c>
      <c r="DN54" s="555">
        <v>0</v>
      </c>
      <c r="DO54" s="555">
        <v>0</v>
      </c>
      <c r="DP54" s="555">
        <f t="shared" ref="DP54:DX54" si="241">SUM(DP47:DP53)</f>
        <v>0</v>
      </c>
      <c r="DQ54" s="555">
        <f t="shared" si="241"/>
        <v>0</v>
      </c>
      <c r="DR54" s="555">
        <f t="shared" si="241"/>
        <v>0</v>
      </c>
      <c r="DS54" s="555">
        <f t="shared" si="241"/>
        <v>0</v>
      </c>
      <c r="DT54" s="555">
        <f t="shared" si="241"/>
        <v>0</v>
      </c>
      <c r="DU54" s="555">
        <f t="shared" si="241"/>
        <v>0</v>
      </c>
      <c r="DV54" s="555">
        <f t="shared" si="241"/>
        <v>0</v>
      </c>
      <c r="DW54" s="555">
        <f t="shared" si="241"/>
        <v>0</v>
      </c>
      <c r="DX54" s="555">
        <f t="shared" si="241"/>
        <v>0</v>
      </c>
      <c r="DY54" s="555">
        <f t="shared" ref="DY54" si="242">SUM(DY47:DY53)</f>
        <v>0</v>
      </c>
      <c r="DZ54" s="2256">
        <f t="shared" ref="DZ54" si="243">SUM(DZ47:DZ53)</f>
        <v>0</v>
      </c>
      <c r="EA54" s="555">
        <f t="shared" ref="EA54" si="244">SUM(EA47:EA53)</f>
        <v>0</v>
      </c>
      <c r="EB54" s="555">
        <f t="shared" ref="EB54" si="245">SUM(EB47:EB53)</f>
        <v>0</v>
      </c>
      <c r="EC54" s="555">
        <f t="shared" ref="EC54" si="246">SUM(EC47:EC53)</f>
        <v>0</v>
      </c>
      <c r="ED54" s="523"/>
      <c r="EE54" s="185"/>
      <c r="EF54" s="324"/>
      <c r="EG54" s="324"/>
      <c r="EH54" s="324"/>
    </row>
    <row r="55" spans="1:138" ht="15" customHeight="1" outlineLevel="1">
      <c r="A55" s="67"/>
      <c r="B55" s="67"/>
      <c r="C55" s="575" t="s">
        <v>9</v>
      </c>
      <c r="D55" s="532" t="s">
        <v>50</v>
      </c>
      <c r="E55" s="6"/>
      <c r="F55" s="6"/>
      <c r="G55" s="6"/>
      <c r="H55" s="522"/>
      <c r="I55" s="6"/>
      <c r="J55" s="737"/>
      <c r="K55" s="737"/>
      <c r="L55" s="737"/>
      <c r="M55" s="2207"/>
      <c r="N55" s="1204"/>
      <c r="O55" s="1204"/>
      <c r="P55" s="1204"/>
      <c r="Q55" s="167"/>
      <c r="R55" s="84"/>
      <c r="S55" s="84"/>
      <c r="T55" s="84"/>
      <c r="U55" s="84"/>
      <c r="V55" s="522"/>
      <c r="W55" s="6"/>
      <c r="X55" s="737"/>
      <c r="Y55" s="737"/>
      <c r="Z55" s="737"/>
      <c r="AA55" s="167"/>
      <c r="AB55" s="84"/>
      <c r="AC55" s="84"/>
      <c r="AD55" s="84"/>
      <c r="AE55" s="84"/>
      <c r="AF55" s="185"/>
      <c r="AG55" s="426">
        <f t="shared" si="216"/>
        <v>0</v>
      </c>
      <c r="AH55" s="523"/>
      <c r="AI55" s="523"/>
      <c r="AJ55" s="523"/>
      <c r="AK55" s="523"/>
      <c r="AL55" s="523"/>
      <c r="AM55" s="523"/>
      <c r="AN55" s="523"/>
      <c r="AO55" s="523"/>
      <c r="AP55" s="523"/>
      <c r="AQ55" s="523"/>
      <c r="AR55" s="523"/>
      <c r="AS55" s="523"/>
      <c r="AT55" s="523"/>
      <c r="AU55" s="523"/>
      <c r="AV55" s="523"/>
      <c r="AW55" s="523"/>
      <c r="AX55" s="523"/>
      <c r="AY55" s="523"/>
      <c r="AZ55" s="523"/>
      <c r="BA55" s="523"/>
      <c r="BB55" s="523"/>
      <c r="BC55" s="523"/>
      <c r="BD55" s="523"/>
      <c r="BE55" s="523"/>
      <c r="BF55" s="190"/>
      <c r="BG55" s="190"/>
      <c r="BH55" s="190"/>
      <c r="BI55" s="190"/>
      <c r="BJ55" s="190"/>
      <c r="BK55" s="190"/>
      <c r="BL55" s="523"/>
      <c r="BM55" s="523"/>
      <c r="BN55" s="523"/>
      <c r="BO55" s="523"/>
      <c r="BP55" s="523"/>
      <c r="BQ55" s="523"/>
      <c r="BR55" s="523"/>
      <c r="BS55" s="523"/>
      <c r="BT55" s="523"/>
      <c r="BU55" s="523"/>
      <c r="BV55" s="523"/>
      <c r="BW55" s="523"/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/>
      <c r="CJ55" s="190"/>
      <c r="CK55" s="190"/>
      <c r="CL55" s="190"/>
      <c r="CM55" s="190"/>
      <c r="CN55" s="190"/>
      <c r="CO55" s="190"/>
      <c r="CP55" s="2271"/>
      <c r="CQ55" s="2271"/>
      <c r="CR55" s="2271"/>
      <c r="CS55" s="528"/>
      <c r="CT55" s="528"/>
      <c r="CU55" s="528"/>
      <c r="CV55" s="190"/>
      <c r="CW55" s="190"/>
      <c r="CX55" s="190"/>
      <c r="CY55" s="190"/>
      <c r="CZ55" s="190"/>
      <c r="DA55" s="190"/>
      <c r="DB55" s="524"/>
      <c r="DC55" s="524"/>
      <c r="DD55" s="524"/>
      <c r="DE55" s="555">
        <f t="shared" si="230"/>
        <v>0</v>
      </c>
      <c r="DF55" s="526"/>
      <c r="DG55" s="530"/>
      <c r="DH55" s="530"/>
      <c r="DI55" s="530"/>
      <c r="DJ55" s="530"/>
      <c r="DK55" s="526">
        <v>0</v>
      </c>
      <c r="DL55" s="530"/>
      <c r="DM55" s="530"/>
      <c r="DN55" s="530"/>
      <c r="DO55" s="530"/>
      <c r="DP55" s="526"/>
      <c r="DQ55" s="530"/>
      <c r="DR55" s="530"/>
      <c r="DS55" s="530"/>
      <c r="DT55" s="530"/>
      <c r="DU55" s="526">
        <f t="shared" ref="DU55:DU61" si="247">DV55+DW55+DX55+DY55</f>
        <v>0</v>
      </c>
      <c r="DV55" s="530"/>
      <c r="DW55" s="530"/>
      <c r="DX55" s="530"/>
      <c r="DY55" s="530"/>
      <c r="DZ55" s="2323"/>
      <c r="EA55" s="795"/>
      <c r="EB55" s="330"/>
      <c r="EC55" s="330"/>
      <c r="ED55" s="523"/>
      <c r="EE55" s="185"/>
      <c r="EF55" s="324"/>
      <c r="EG55" s="324"/>
      <c r="EH55" s="324"/>
    </row>
    <row r="56" spans="1:138" ht="15" customHeight="1" outlineLevel="1">
      <c r="A56" s="67"/>
      <c r="B56" s="67"/>
      <c r="C56" s="557" t="s">
        <v>175</v>
      </c>
      <c r="D56" s="578" t="s">
        <v>451</v>
      </c>
      <c r="E56" s="128" t="s">
        <v>24</v>
      </c>
      <c r="F56" s="128" t="s">
        <v>2</v>
      </c>
      <c r="G56" s="558">
        <f t="shared" ref="G56:G61" si="248">Q56+V56+N56+O56+P56</f>
        <v>145</v>
      </c>
      <c r="H56" s="558">
        <f>SUM(I56:L56)</f>
        <v>22</v>
      </c>
      <c r="I56" s="557">
        <v>1</v>
      </c>
      <c r="J56" s="738">
        <v>14</v>
      </c>
      <c r="K56" s="738">
        <v>0</v>
      </c>
      <c r="L56" s="738">
        <v>7</v>
      </c>
      <c r="M56" s="2204"/>
      <c r="N56" s="269">
        <v>9</v>
      </c>
      <c r="O56" s="269">
        <v>9</v>
      </c>
      <c r="P56" s="329">
        <v>9</v>
      </c>
      <c r="Q56" s="558">
        <f>SUM(R56:U56)</f>
        <v>109</v>
      </c>
      <c r="R56" s="557"/>
      <c r="S56" s="269">
        <v>50</v>
      </c>
      <c r="T56" s="269">
        <v>59</v>
      </c>
      <c r="U56" s="269">
        <v>0</v>
      </c>
      <c r="V56" s="558">
        <f>SUM(W56:Z56)</f>
        <v>9</v>
      </c>
      <c r="W56" s="557">
        <v>2</v>
      </c>
      <c r="X56" s="738">
        <v>2</v>
      </c>
      <c r="Y56" s="738">
        <v>2</v>
      </c>
      <c r="Z56" s="738">
        <v>3</v>
      </c>
      <c r="AA56" s="558">
        <f>SUM(AB56:AE56)</f>
        <v>0</v>
      </c>
      <c r="AB56" s="557"/>
      <c r="AC56" s="269"/>
      <c r="AD56" s="269"/>
      <c r="AE56" s="269"/>
      <c r="AF56" s="566" t="s">
        <v>311</v>
      </c>
      <c r="AG56" s="555">
        <f t="shared" si="216"/>
        <v>6.3700000000000007E-2</v>
      </c>
      <c r="AH56" s="324">
        <v>2.86E-2</v>
      </c>
      <c r="AI56" s="324">
        <v>3.4319999999999995</v>
      </c>
      <c r="AJ56" s="324">
        <v>0.11009447342312997</v>
      </c>
      <c r="AK56" s="556">
        <v>1.2999999999999999E-3</v>
      </c>
      <c r="AL56" s="324">
        <v>0.156</v>
      </c>
      <c r="AM56" s="556">
        <v>5.096175518376358E-3</v>
      </c>
      <c r="AN56" s="324">
        <v>1.8200000000000001E-2</v>
      </c>
      <c r="AO56" s="324">
        <v>2.1839999999999997</v>
      </c>
      <c r="AP56" s="324">
        <v>6.9433127007769616E-2</v>
      </c>
      <c r="AQ56" s="324">
        <v>0</v>
      </c>
      <c r="AR56" s="324">
        <v>0</v>
      </c>
      <c r="AS56" s="324">
        <v>0</v>
      </c>
      <c r="AT56" s="324">
        <v>9.1000000000000004E-3</v>
      </c>
      <c r="AU56" s="324">
        <v>1.0919999999999999</v>
      </c>
      <c r="AV56" s="324">
        <v>3.5565170896984001E-2</v>
      </c>
      <c r="AW56" s="324">
        <v>0.14169999999999999</v>
      </c>
      <c r="AX56" s="324">
        <v>17.004000000000001</v>
      </c>
      <c r="AY56" s="324">
        <v>0.58752877248260005</v>
      </c>
      <c r="AZ56" s="324">
        <v>0</v>
      </c>
      <c r="BA56" s="324">
        <v>0</v>
      </c>
      <c r="BB56" s="324">
        <v>0</v>
      </c>
      <c r="BC56" s="324">
        <v>6.5000000000000002E-2</v>
      </c>
      <c r="BD56" s="324">
        <v>7.8</v>
      </c>
      <c r="BE56" s="324">
        <v>0.26790740658500001</v>
      </c>
      <c r="BF56" s="324">
        <v>7.6700000000000004E-2</v>
      </c>
      <c r="BG56" s="324">
        <v>9.2040000000000006</v>
      </c>
      <c r="BH56" s="324">
        <v>0.31962136589760004</v>
      </c>
      <c r="BI56" s="324">
        <v>0</v>
      </c>
      <c r="BJ56" s="324">
        <v>0</v>
      </c>
      <c r="BK56" s="324">
        <v>0</v>
      </c>
      <c r="BL56" s="324">
        <f>BO56+BR56+BU56+BX56</f>
        <v>1.17E-2</v>
      </c>
      <c r="BM56" s="324">
        <f t="shared" ref="BM56:BM61" si="249">BP56+BS56+BV56+BY56</f>
        <v>1.4039999999999999</v>
      </c>
      <c r="BN56" s="324">
        <f t="shared" ref="BN56:BN61" si="250">BQ56+BT56+BW56+BZ56</f>
        <v>6.3381081239033993E-2</v>
      </c>
      <c r="BO56" s="556">
        <f>W56*1.3/1000</f>
        <v>2.5999999999999999E-3</v>
      </c>
      <c r="BP56" s="324">
        <f t="shared" ref="BP56:BP61" si="251">BO56*1000*0.12</f>
        <v>0.312</v>
      </c>
      <c r="BQ56" s="556">
        <f t="shared" ref="BQ56:BQ61" si="252">BO56*$ER$8</f>
        <v>1.1457107634959999E-2</v>
      </c>
      <c r="BR56" s="324">
        <f>X56*1.3/1000</f>
        <v>2.5999999999999999E-3</v>
      </c>
      <c r="BS56" s="324">
        <f t="shared" ref="BS56:BS61" si="253">BR56*1000*0.12</f>
        <v>0.312</v>
      </c>
      <c r="BT56" s="324">
        <f t="shared" ref="BT56:BT61" si="254">BR56*$ES$8</f>
        <v>1.1448265012131999E-2</v>
      </c>
      <c r="BU56" s="324">
        <f>Y56*1.3/1000</f>
        <v>2.5999999999999999E-3</v>
      </c>
      <c r="BV56" s="324">
        <f t="shared" ref="BV56:BV61" si="255">BU56*1000*0.12</f>
        <v>0.312</v>
      </c>
      <c r="BW56" s="324">
        <f t="shared" ref="BW56:BW60" si="256">BU56*$ET$8</f>
        <v>1.5908295156104001E-2</v>
      </c>
      <c r="BX56" s="324">
        <f>Z56*1.3/1000</f>
        <v>3.9000000000000003E-3</v>
      </c>
      <c r="BY56" s="324">
        <f>BX56*1000*0.12</f>
        <v>0.46800000000000003</v>
      </c>
      <c r="BZ56" s="324">
        <f t="shared" ref="BZ56:BZ60" si="257">BX56*$EU$8</f>
        <v>2.4567413435838001E-2</v>
      </c>
      <c r="CA56" s="324">
        <f t="shared" ref="CA56:CA61" si="258">CD56+CG56+CJ56+CM56</f>
        <v>0</v>
      </c>
      <c r="CB56" s="324">
        <f t="shared" ref="CB56:CB61" si="259">CE56+CH56+CK56+CN56</f>
        <v>0</v>
      </c>
      <c r="CC56" s="324">
        <f t="shared" ref="CC56:CC61" si="260">CF56+CI56+CL56+CO56</f>
        <v>0</v>
      </c>
      <c r="CD56" s="324">
        <f>AB56*1.3/1000</f>
        <v>0</v>
      </c>
      <c r="CE56" s="324">
        <f>CD56*1000*0.12</f>
        <v>0</v>
      </c>
      <c r="CF56" s="324">
        <f>CD56*$EW$8</f>
        <v>0</v>
      </c>
      <c r="CG56" s="324">
        <f>AC56*1.3/1000</f>
        <v>0</v>
      </c>
      <c r="CH56" s="324">
        <f>CG56*1000*0.12</f>
        <v>0</v>
      </c>
      <c r="CI56" s="324">
        <f>CG56*$EX$8</f>
        <v>0</v>
      </c>
      <c r="CJ56" s="324">
        <f>AD56*1.3/1000</f>
        <v>0</v>
      </c>
      <c r="CK56" s="324">
        <f>CJ56*1000*0.12</f>
        <v>0</v>
      </c>
      <c r="CL56" s="324">
        <f>CJ56*$EY$8</f>
        <v>0</v>
      </c>
      <c r="CM56" s="324">
        <f>AE56*1.3/1000</f>
        <v>0</v>
      </c>
      <c r="CN56" s="324">
        <f>CM56*1000*0.12</f>
        <v>0</v>
      </c>
      <c r="CO56" s="324">
        <f>CM56*$EZ$8</f>
        <v>0</v>
      </c>
      <c r="CP56" s="2238">
        <f>M56*1.3/1000</f>
        <v>0</v>
      </c>
      <c r="CQ56" s="2238">
        <f t="shared" ref="CQ56:CQ59" si="261">CP56*1000*0.12</f>
        <v>0</v>
      </c>
      <c r="CR56" s="2238">
        <f t="shared" ref="CR56:CR59" si="262">CP56*$EM$8</f>
        <v>0</v>
      </c>
      <c r="CS56" s="324">
        <f>N56*1.3/1000</f>
        <v>1.17E-2</v>
      </c>
      <c r="CT56" s="324">
        <f t="shared" ref="CT56:CT59" si="263">CS56*1000*0.12</f>
        <v>1.4040000000000001</v>
      </c>
      <c r="CU56" s="324">
        <f t="shared" ref="CU56:CU59" si="264">CS56*$EN$8</f>
        <v>6.5546026064975463E-2</v>
      </c>
      <c r="CV56" s="324">
        <f>O56*1.3/1000</f>
        <v>1.17E-2</v>
      </c>
      <c r="CW56" s="694">
        <f>CV56*1000*0.12</f>
        <v>1.4040000000000001</v>
      </c>
      <c r="CX56" s="324">
        <f t="shared" ref="CX56:CX59" si="265">CV56*$EO$8</f>
        <v>6.8126308613942102E-2</v>
      </c>
      <c r="CY56" s="324">
        <f>P56*1.3/1000</f>
        <v>1.17E-2</v>
      </c>
      <c r="CZ56" s="324">
        <f>CY56*1000*0.12</f>
        <v>1.4040000000000001</v>
      </c>
      <c r="DA56" s="324">
        <f t="shared" ref="DA56:DA59" si="266">CY56*$EP$8</f>
        <v>7.0821081395882779E-2</v>
      </c>
      <c r="DB56" s="324">
        <v>0.2</v>
      </c>
      <c r="DC56" s="324">
        <v>817</v>
      </c>
      <c r="DD56" s="324">
        <v>4.8179999999999996</v>
      </c>
      <c r="DE56" s="555">
        <f t="shared" si="230"/>
        <v>0.53780566404728636</v>
      </c>
      <c r="DF56" s="555">
        <v>0.12007600000000002</v>
      </c>
      <c r="DG56" s="324">
        <v>5.4580000000000002E-3</v>
      </c>
      <c r="DH56" s="324">
        <v>7.6412000000000008E-2</v>
      </c>
      <c r="DI56" s="324">
        <v>0</v>
      </c>
      <c r="DJ56" s="324">
        <v>3.8206000000000004E-2</v>
      </c>
      <c r="DK56" s="555">
        <v>0.34946000000000005</v>
      </c>
      <c r="DL56" s="324"/>
      <c r="DM56" s="324">
        <v>0.27449999999999997</v>
      </c>
      <c r="DN56" s="324">
        <v>0.32391000000000003</v>
      </c>
      <c r="DO56" s="324"/>
      <c r="DP56" s="555">
        <f t="shared" ref="DP56" si="267">DQ56+DR56+DS56+DT56</f>
        <v>4.73499E-2</v>
      </c>
      <c r="DQ56" s="324">
        <v>1.0522200000000001E-2</v>
      </c>
      <c r="DR56" s="324">
        <v>1.0522200000000001E-2</v>
      </c>
      <c r="DS56" s="324">
        <v>1.0522200000000001E-2</v>
      </c>
      <c r="DT56" s="324">
        <v>1.57833E-2</v>
      </c>
      <c r="DU56" s="555">
        <f t="shared" si="247"/>
        <v>9.3340000000000003E-3</v>
      </c>
      <c r="DV56" s="324">
        <v>9.3340000000000003E-3</v>
      </c>
      <c r="DW56" s="324"/>
      <c r="DX56" s="324"/>
      <c r="DY56" s="324"/>
      <c r="DZ56" s="2256"/>
      <c r="EA56" s="770">
        <v>4.9184534242021287E-2</v>
      </c>
      <c r="EB56" s="770">
        <v>5.0835607464839526E-2</v>
      </c>
      <c r="EC56" s="770">
        <v>4.0975622340425538E-2</v>
      </c>
      <c r="ED56" s="324" t="s">
        <v>243</v>
      </c>
      <c r="EE56" s="23"/>
      <c r="EF56" s="324" t="s">
        <v>235</v>
      </c>
      <c r="EG56" s="324" t="s">
        <v>236</v>
      </c>
      <c r="EH56" s="2701" t="s">
        <v>460</v>
      </c>
    </row>
    <row r="57" spans="1:138" ht="15" customHeight="1" outlineLevel="1">
      <c r="A57" s="67"/>
      <c r="B57" s="67"/>
      <c r="C57" s="557" t="s">
        <v>191</v>
      </c>
      <c r="D57" s="732" t="s">
        <v>452</v>
      </c>
      <c r="E57" s="988" t="s">
        <v>189</v>
      </c>
      <c r="F57" s="128" t="s">
        <v>0</v>
      </c>
      <c r="G57" s="558">
        <f t="shared" si="248"/>
        <v>31.127833678907649</v>
      </c>
      <c r="H57" s="559">
        <f>SUM(I57:L57)</f>
        <v>13.8215</v>
      </c>
      <c r="I57" s="324">
        <v>1.2150000000000001</v>
      </c>
      <c r="J57" s="729">
        <v>10.664</v>
      </c>
      <c r="K57" s="729">
        <v>1.9424999999999999</v>
      </c>
      <c r="L57" s="739">
        <v>0</v>
      </c>
      <c r="M57" s="2208"/>
      <c r="N57" s="274">
        <v>3.2469584197269112</v>
      </c>
      <c r="O57" s="274">
        <v>3.2469584197269112</v>
      </c>
      <c r="P57" s="359">
        <v>3.2469584197269112</v>
      </c>
      <c r="Q57" s="558">
        <f t="shared" ref="Q57:Q61" si="268">SUM(R57:U57)</f>
        <v>18.14</v>
      </c>
      <c r="R57" s="324">
        <v>1.65</v>
      </c>
      <c r="S57" s="269">
        <v>11.816000000000001</v>
      </c>
      <c r="T57" s="274">
        <v>3.7839999999999998</v>
      </c>
      <c r="U57" s="274">
        <v>0.89</v>
      </c>
      <c r="V57" s="559">
        <f>SUM(W57:Z57)</f>
        <v>3.2469584197269112</v>
      </c>
      <c r="W57" s="324">
        <v>0.48550977211765411</v>
      </c>
      <c r="X57" s="729">
        <v>0.2</v>
      </c>
      <c r="Y57" s="729">
        <v>2.5614486476092573</v>
      </c>
      <c r="Z57" s="739">
        <v>0</v>
      </c>
      <c r="AA57" s="558">
        <f t="shared" ref="AA57:AA61" si="269">SUM(AB57:AE57)</f>
        <v>0</v>
      </c>
      <c r="AB57" s="324"/>
      <c r="AC57" s="269"/>
      <c r="AD57" s="274"/>
      <c r="AE57" s="274"/>
      <c r="AF57" s="566" t="s">
        <v>311</v>
      </c>
      <c r="AG57" s="555">
        <f t="shared" si="216"/>
        <v>0.25447365279915191</v>
      </c>
      <c r="AH57" s="324">
        <v>0.14927219999999999</v>
      </c>
      <c r="AI57" s="324">
        <v>17.912663999999999</v>
      </c>
      <c r="AJ57" s="324">
        <v>0.57129430944907444</v>
      </c>
      <c r="AK57" s="324">
        <v>1.3122000000000002E-2</v>
      </c>
      <c r="AL57" s="324">
        <v>1.57464</v>
      </c>
      <c r="AM57" s="324">
        <v>5.1440011655488137E-2</v>
      </c>
      <c r="AN57" s="324">
        <v>0.1151712</v>
      </c>
      <c r="AO57" s="324">
        <v>13.820544</v>
      </c>
      <c r="AP57" s="324">
        <v>0.43937893171633163</v>
      </c>
      <c r="AQ57" s="324">
        <v>2.0978999999999998E-2</v>
      </c>
      <c r="AR57" s="324">
        <v>2.5174799999999999</v>
      </c>
      <c r="AS57" s="324">
        <v>8.0475366077254695E-2</v>
      </c>
      <c r="AT57" s="324">
        <v>0</v>
      </c>
      <c r="AU57" s="324">
        <v>0</v>
      </c>
      <c r="AV57" s="324">
        <v>0</v>
      </c>
      <c r="AW57" s="324">
        <v>0.19591200000000003</v>
      </c>
      <c r="AX57" s="324">
        <v>23.509440000000001</v>
      </c>
      <c r="AY57" s="324">
        <v>0.81073892202583697</v>
      </c>
      <c r="AZ57" s="324">
        <v>1.7819999999999999E-2</v>
      </c>
      <c r="BA57" s="324">
        <v>2.1383999999999999</v>
      </c>
      <c r="BB57" s="324">
        <v>7.4298734302319994E-2</v>
      </c>
      <c r="BC57" s="324">
        <v>0.12761280000000003</v>
      </c>
      <c r="BD57" s="324">
        <v>15.313536000000003</v>
      </c>
      <c r="BE57" s="324">
        <v>0.52597560453923531</v>
      </c>
      <c r="BF57" s="324">
        <v>4.0867199999999999E-2</v>
      </c>
      <c r="BG57" s="324">
        <v>4.9040639999999991</v>
      </c>
      <c r="BH57" s="324">
        <v>0.17030026446428162</v>
      </c>
      <c r="BI57" s="324">
        <v>9.6120000000000008E-3</v>
      </c>
      <c r="BJ57" s="324">
        <v>1.15344</v>
      </c>
      <c r="BK57" s="324">
        <v>4.0168548000000005E-2</v>
      </c>
      <c r="BL57" s="324">
        <f t="shared" ref="BL57:BL61" si="270">BO57+BR57+BU57+BX57</f>
        <v>3.5067150933050649E-2</v>
      </c>
      <c r="BM57" s="324">
        <f t="shared" si="249"/>
        <v>4.2080581119660776</v>
      </c>
      <c r="BN57" s="324">
        <f t="shared" si="250"/>
        <v>0.20187888299767981</v>
      </c>
      <c r="BO57" s="324">
        <f>(W57*3.6)/1000*3</f>
        <v>5.2435055388706641E-3</v>
      </c>
      <c r="BP57" s="324">
        <f t="shared" si="251"/>
        <v>0.62922066466447968</v>
      </c>
      <c r="BQ57" s="324">
        <f t="shared" si="252"/>
        <v>2.3105925901288512E-2</v>
      </c>
      <c r="BR57" s="324">
        <f>(X57*3.6)/1000*3</f>
        <v>2.16E-3</v>
      </c>
      <c r="BS57" s="324">
        <f t="shared" si="253"/>
        <v>0.25919999999999999</v>
      </c>
      <c r="BT57" s="324">
        <f t="shared" si="254"/>
        <v>9.5108663177711997E-3</v>
      </c>
      <c r="BU57" s="324">
        <f>(Y57*3.6)/1000*3</f>
        <v>2.7663645394179984E-2</v>
      </c>
      <c r="BV57" s="324">
        <f t="shared" si="255"/>
        <v>3.3196374473015977</v>
      </c>
      <c r="BW57" s="324">
        <f t="shared" si="256"/>
        <v>0.16926209077862009</v>
      </c>
      <c r="BX57" s="324">
        <f>(Z57*3.6)/1000*3</f>
        <v>0</v>
      </c>
      <c r="BY57" s="324">
        <f>BX57*1000*0.12</f>
        <v>0</v>
      </c>
      <c r="BZ57" s="324">
        <f t="shared" si="257"/>
        <v>0</v>
      </c>
      <c r="CA57" s="324">
        <f t="shared" si="258"/>
        <v>0</v>
      </c>
      <c r="CB57" s="324">
        <f t="shared" si="259"/>
        <v>0</v>
      </c>
      <c r="CC57" s="324">
        <f t="shared" si="260"/>
        <v>0</v>
      </c>
      <c r="CD57" s="324">
        <f>(AB57*3.6)*3/1000</f>
        <v>0</v>
      </c>
      <c r="CE57" s="324">
        <f>CD57*1000*0.12</f>
        <v>0</v>
      </c>
      <c r="CF57" s="324">
        <f>CD57*$EW$8</f>
        <v>0</v>
      </c>
      <c r="CG57" s="324">
        <f>AC57*3.6*3/1000</f>
        <v>0</v>
      </c>
      <c r="CH57" s="324">
        <f>CG57*1000*0.12</f>
        <v>0</v>
      </c>
      <c r="CI57" s="324">
        <f>CG57*$EX$8</f>
        <v>0</v>
      </c>
      <c r="CJ57" s="324">
        <f>AD57*3.6*3/1000</f>
        <v>0</v>
      </c>
      <c r="CK57" s="324">
        <f>CJ57*1000*0.12</f>
        <v>0</v>
      </c>
      <c r="CL57" s="324">
        <f>CJ57*$EY$8</f>
        <v>0</v>
      </c>
      <c r="CM57" s="324">
        <f>AE57*3.6*3/1000</f>
        <v>0</v>
      </c>
      <c r="CN57" s="324">
        <f>CM57*1000*0.12</f>
        <v>0</v>
      </c>
      <c r="CO57" s="324">
        <f>CM57*$EZ$8</f>
        <v>0</v>
      </c>
      <c r="CP57" s="2238">
        <f>(M57*3.6)/1000*3</f>
        <v>0</v>
      </c>
      <c r="CQ57" s="2238">
        <f t="shared" si="261"/>
        <v>0</v>
      </c>
      <c r="CR57" s="2238">
        <f t="shared" si="262"/>
        <v>0</v>
      </c>
      <c r="CS57" s="324">
        <f>(N57*3.6)/1000*3</f>
        <v>3.5067150933050642E-2</v>
      </c>
      <c r="CT57" s="324">
        <f t="shared" si="263"/>
        <v>4.2080581119660767</v>
      </c>
      <c r="CU57" s="324">
        <f t="shared" si="264"/>
        <v>0.19645405034890306</v>
      </c>
      <c r="CV57" s="324">
        <f>(O57*3.6)/1000*3</f>
        <v>3.5067150933050642E-2</v>
      </c>
      <c r="CW57" s="694">
        <f>CV57*1000*0.12</f>
        <v>4.2080581119660767</v>
      </c>
      <c r="CX57" s="324">
        <f t="shared" si="265"/>
        <v>0.20418765356211074</v>
      </c>
      <c r="CY57" s="324">
        <f>(P57*3.6)/1000*3</f>
        <v>3.5067150933050642E-2</v>
      </c>
      <c r="CZ57" s="324">
        <f>CY57*1000*0.12</f>
        <v>4.2080581119660767</v>
      </c>
      <c r="DA57" s="324">
        <f t="shared" si="266"/>
        <v>0.21226440603002444</v>
      </c>
      <c r="DB57" s="324">
        <v>3.3</v>
      </c>
      <c r="DC57" s="324">
        <v>67</v>
      </c>
      <c r="DD57" s="324">
        <v>21.419</v>
      </c>
      <c r="DE57" s="555">
        <f t="shared" si="230"/>
        <v>13.0081613755356</v>
      </c>
      <c r="DF57" s="555">
        <v>7.7123970000000011</v>
      </c>
      <c r="DG57" s="324">
        <v>0.67797000000000007</v>
      </c>
      <c r="DH57" s="324">
        <v>5.9505120000000007</v>
      </c>
      <c r="DI57" s="324">
        <v>1.083915</v>
      </c>
      <c r="DJ57" s="324">
        <v>0</v>
      </c>
      <c r="DK57" s="555">
        <v>7.5730399999999989</v>
      </c>
      <c r="DL57" s="324">
        <v>0.86295000000000011</v>
      </c>
      <c r="DM57" s="324">
        <v>6.1797679999999993</v>
      </c>
      <c r="DN57" s="324">
        <v>1.9790320000000001</v>
      </c>
      <c r="DO57" s="324">
        <v>0.46547000000000005</v>
      </c>
      <c r="DP57" s="555">
        <f>DQ57+DR57+DS57+DT57</f>
        <v>1.2504303962883507</v>
      </c>
      <c r="DQ57" s="324">
        <v>0.18697380695192439</v>
      </c>
      <c r="DR57" s="324">
        <v>7.7021645161290328E-2</v>
      </c>
      <c r="DS57" s="324">
        <v>0.98643494417513589</v>
      </c>
      <c r="DT57" s="324">
        <v>0</v>
      </c>
      <c r="DU57" s="555">
        <f t="shared" si="247"/>
        <v>0.23849999999999999</v>
      </c>
      <c r="DV57" s="324">
        <v>0.23849999999999999</v>
      </c>
      <c r="DW57" s="324"/>
      <c r="DX57" s="324"/>
      <c r="DY57" s="324"/>
      <c r="DZ57" s="2256"/>
      <c r="EA57" s="770">
        <v>1.2677196225745004</v>
      </c>
      <c r="EB57" s="770">
        <v>1.3708247499470436</v>
      </c>
      <c r="EC57" s="770">
        <v>1.546146606725707</v>
      </c>
      <c r="ED57" s="324" t="s">
        <v>243</v>
      </c>
      <c r="EE57" s="23"/>
      <c r="EF57" s="324" t="s">
        <v>235</v>
      </c>
      <c r="EG57" s="324" t="s">
        <v>236</v>
      </c>
      <c r="EH57" s="2702"/>
    </row>
    <row r="58" spans="1:138" ht="15" hidden="1" customHeight="1" outlineLevel="1">
      <c r="A58" s="67"/>
      <c r="B58" s="67"/>
      <c r="C58" s="557" t="s">
        <v>192</v>
      </c>
      <c r="D58" s="732" t="s">
        <v>193</v>
      </c>
      <c r="E58" s="128" t="s">
        <v>23</v>
      </c>
      <c r="F58" s="128" t="s">
        <v>3</v>
      </c>
      <c r="G58" s="558">
        <f t="shared" si="248"/>
        <v>0</v>
      </c>
      <c r="H58" s="559">
        <f>SUM(I58:L58)</f>
        <v>0</v>
      </c>
      <c r="I58" s="274"/>
      <c r="J58" s="739"/>
      <c r="K58" s="729"/>
      <c r="L58" s="739"/>
      <c r="M58" s="2208"/>
      <c r="N58" s="274"/>
      <c r="O58" s="274"/>
      <c r="P58" s="359"/>
      <c r="Q58" s="558">
        <f t="shared" si="268"/>
        <v>0</v>
      </c>
      <c r="R58" s="274"/>
      <c r="S58" s="269"/>
      <c r="T58" s="269"/>
      <c r="U58" s="269"/>
      <c r="V58" s="559">
        <f>SUM(W58:Z58)</f>
        <v>0</v>
      </c>
      <c r="W58" s="274"/>
      <c r="X58" s="739"/>
      <c r="Y58" s="729"/>
      <c r="Z58" s="739"/>
      <c r="AA58" s="558">
        <f t="shared" si="269"/>
        <v>0</v>
      </c>
      <c r="AB58" s="274"/>
      <c r="AC58" s="269"/>
      <c r="AD58" s="269"/>
      <c r="AE58" s="269"/>
      <c r="AF58" s="566" t="s">
        <v>311</v>
      </c>
      <c r="AG58" s="555">
        <f t="shared" si="216"/>
        <v>0</v>
      </c>
      <c r="AH58" s="556">
        <v>0</v>
      </c>
      <c r="AI58" s="324">
        <v>0</v>
      </c>
      <c r="AJ58" s="556">
        <v>0</v>
      </c>
      <c r="AK58" s="524">
        <v>0</v>
      </c>
      <c r="AL58" s="524">
        <v>0</v>
      </c>
      <c r="AM58" s="324">
        <v>0</v>
      </c>
      <c r="AN58" s="524">
        <v>0</v>
      </c>
      <c r="AO58" s="524">
        <v>0</v>
      </c>
      <c r="AP58" s="324">
        <v>0</v>
      </c>
      <c r="AQ58" s="556">
        <v>0</v>
      </c>
      <c r="AR58" s="324">
        <v>0</v>
      </c>
      <c r="AS58" s="324">
        <v>0</v>
      </c>
      <c r="AT58" s="195">
        <v>0</v>
      </c>
      <c r="AU58" s="195">
        <v>0</v>
      </c>
      <c r="AV58" s="324">
        <v>0</v>
      </c>
      <c r="AW58" s="324">
        <v>0</v>
      </c>
      <c r="AX58" s="324">
        <v>0</v>
      </c>
      <c r="AY58" s="556">
        <v>0</v>
      </c>
      <c r="AZ58" s="324">
        <v>0</v>
      </c>
      <c r="BA58" s="324">
        <v>0</v>
      </c>
      <c r="BB58" s="324">
        <v>0</v>
      </c>
      <c r="BC58" s="324">
        <v>0</v>
      </c>
      <c r="BD58" s="324">
        <v>0</v>
      </c>
      <c r="BE58" s="324">
        <v>0</v>
      </c>
      <c r="BF58" s="556">
        <v>0</v>
      </c>
      <c r="BG58" s="324">
        <v>0</v>
      </c>
      <c r="BH58" s="324">
        <v>0</v>
      </c>
      <c r="BI58" s="324">
        <v>0</v>
      </c>
      <c r="BJ58" s="324">
        <v>0</v>
      </c>
      <c r="BK58" s="324">
        <v>0</v>
      </c>
      <c r="BL58" s="556">
        <f t="shared" si="270"/>
        <v>0</v>
      </c>
      <c r="BM58" s="324">
        <f t="shared" si="249"/>
        <v>0</v>
      </c>
      <c r="BN58" s="556">
        <f t="shared" si="250"/>
        <v>0</v>
      </c>
      <c r="BO58" s="524">
        <f>AM58*1.6/1000</f>
        <v>0</v>
      </c>
      <c r="BP58" s="524">
        <f t="shared" si="251"/>
        <v>0</v>
      </c>
      <c r="BQ58" s="324">
        <f t="shared" si="252"/>
        <v>0</v>
      </c>
      <c r="BR58" s="524">
        <f>AN58*1.6/1000</f>
        <v>0</v>
      </c>
      <c r="BS58" s="524">
        <f t="shared" si="253"/>
        <v>0</v>
      </c>
      <c r="BT58" s="324">
        <f t="shared" si="254"/>
        <v>0</v>
      </c>
      <c r="BU58" s="556">
        <f>AO58*1.6/1000</f>
        <v>0</v>
      </c>
      <c r="BV58" s="324">
        <f t="shared" si="255"/>
        <v>0</v>
      </c>
      <c r="BW58" s="324">
        <f t="shared" si="256"/>
        <v>0</v>
      </c>
      <c r="BX58" s="195">
        <f>AP58*1.6/1000</f>
        <v>0</v>
      </c>
      <c r="BY58" s="195">
        <f>BX58*1000*0.12</f>
        <v>0</v>
      </c>
      <c r="BZ58" s="324">
        <f t="shared" si="257"/>
        <v>0</v>
      </c>
      <c r="CA58" s="324">
        <f t="shared" si="258"/>
        <v>0</v>
      </c>
      <c r="CB58" s="324">
        <f t="shared" si="259"/>
        <v>0</v>
      </c>
      <c r="CC58" s="556">
        <f t="shared" si="260"/>
        <v>0</v>
      </c>
      <c r="CD58" s="324">
        <f>BA58*3.6/1000</f>
        <v>0</v>
      </c>
      <c r="CE58" s="324">
        <f>CD58*1000*0.12</f>
        <v>0</v>
      </c>
      <c r="CF58" s="324">
        <f>CD58*$EW$8</f>
        <v>0</v>
      </c>
      <c r="CG58" s="324">
        <f>BB58*1.6/1000</f>
        <v>0</v>
      </c>
      <c r="CH58" s="324">
        <f>CG58*1000*0.12</f>
        <v>0</v>
      </c>
      <c r="CI58" s="324">
        <f>CG58*$EX$8</f>
        <v>0</v>
      </c>
      <c r="CJ58" s="556">
        <v>0</v>
      </c>
      <c r="CK58" s="324">
        <f>CJ58*1000*0.12</f>
        <v>0</v>
      </c>
      <c r="CL58" s="324">
        <f>CJ58*$EY$8</f>
        <v>0</v>
      </c>
      <c r="CM58" s="324">
        <f>BD58*1.6/1000</f>
        <v>0</v>
      </c>
      <c r="CN58" s="324">
        <f t="shared" ref="CN58:CN59" si="271">CM58*1000*0.12</f>
        <v>0</v>
      </c>
      <c r="CO58" s="324">
        <f>CM58*$EZ$8</f>
        <v>0</v>
      </c>
      <c r="CP58" s="2258"/>
      <c r="CQ58" s="2238">
        <f t="shared" si="261"/>
        <v>0</v>
      </c>
      <c r="CR58" s="2238">
        <f t="shared" si="262"/>
        <v>0</v>
      </c>
      <c r="CS58" s="775"/>
      <c r="CT58" s="324">
        <f t="shared" si="263"/>
        <v>0</v>
      </c>
      <c r="CU58" s="324">
        <f t="shared" si="264"/>
        <v>0</v>
      </c>
      <c r="CV58" s="188">
        <f>O58*1.6/1000</f>
        <v>0</v>
      </c>
      <c r="CW58" s="195">
        <f>CV58*1000*0.12</f>
        <v>0</v>
      </c>
      <c r="CX58" s="324">
        <f t="shared" si="265"/>
        <v>0</v>
      </c>
      <c r="CY58" s="188">
        <f>P58*1.6/1000</f>
        <v>0</v>
      </c>
      <c r="CZ58" s="195">
        <f>CY58*1000*0.12</f>
        <v>0</v>
      </c>
      <c r="DA58" s="694">
        <f t="shared" si="266"/>
        <v>0</v>
      </c>
      <c r="DB58" s="324"/>
      <c r="DC58" s="324"/>
      <c r="DD58" s="324"/>
      <c r="DE58" s="555">
        <f t="shared" si="230"/>
        <v>0</v>
      </c>
      <c r="DF58" s="555">
        <v>0</v>
      </c>
      <c r="DG58" s="525"/>
      <c r="DH58" s="525"/>
      <c r="DI58" s="324"/>
      <c r="DJ58" s="324"/>
      <c r="DK58" s="555">
        <v>0</v>
      </c>
      <c r="DL58" s="324"/>
      <c r="DM58" s="324"/>
      <c r="DN58" s="324"/>
      <c r="DO58" s="324"/>
      <c r="DP58" s="555">
        <f t="shared" ref="DP58:DP61" si="272">DQ58+DR58+DS58+DT58</f>
        <v>0</v>
      </c>
      <c r="DQ58" s="525"/>
      <c r="DR58" s="525"/>
      <c r="DS58" s="324"/>
      <c r="DT58" s="324"/>
      <c r="DU58" s="555">
        <f t="shared" si="247"/>
        <v>0</v>
      </c>
      <c r="DV58" s="324"/>
      <c r="DW58" s="324"/>
      <c r="DX58" s="324"/>
      <c r="DY58" s="324"/>
      <c r="DZ58" s="2256"/>
      <c r="EA58" s="770"/>
      <c r="EB58" s="306"/>
      <c r="EC58" s="306"/>
      <c r="ED58" s="324" t="s">
        <v>243</v>
      </c>
      <c r="EE58" s="23"/>
      <c r="EF58" s="324" t="s">
        <v>235</v>
      </c>
      <c r="EG58" s="324" t="s">
        <v>236</v>
      </c>
      <c r="EH58" s="2702"/>
    </row>
    <row r="59" spans="1:138" ht="30.75" customHeight="1" outlineLevel="1">
      <c r="A59" s="67"/>
      <c r="B59" s="67"/>
      <c r="C59" s="557" t="s">
        <v>194</v>
      </c>
      <c r="D59" s="732" t="s">
        <v>619</v>
      </c>
      <c r="E59" s="128" t="s">
        <v>23</v>
      </c>
      <c r="F59" s="128" t="s">
        <v>3</v>
      </c>
      <c r="G59" s="558">
        <f t="shared" si="248"/>
        <v>0.25</v>
      </c>
      <c r="H59" s="559">
        <f>SUM(I59:L59)</f>
        <v>0</v>
      </c>
      <c r="I59" s="274">
        <v>0</v>
      </c>
      <c r="J59" s="739">
        <v>0</v>
      </c>
      <c r="K59" s="739">
        <v>0</v>
      </c>
      <c r="L59" s="739">
        <v>0</v>
      </c>
      <c r="M59" s="2208"/>
      <c r="N59" s="274">
        <v>0</v>
      </c>
      <c r="O59" s="274">
        <v>0</v>
      </c>
      <c r="P59" s="359">
        <v>0</v>
      </c>
      <c r="Q59" s="559">
        <f t="shared" si="268"/>
        <v>0.25</v>
      </c>
      <c r="R59" s="269"/>
      <c r="S59" s="269"/>
      <c r="T59" s="269"/>
      <c r="U59" s="269">
        <v>0.25</v>
      </c>
      <c r="V59" s="559">
        <f>SUM(W59:Z59)</f>
        <v>0</v>
      </c>
      <c r="W59" s="274">
        <v>0</v>
      </c>
      <c r="X59" s="739">
        <v>0</v>
      </c>
      <c r="Y59" s="739">
        <v>0</v>
      </c>
      <c r="Z59" s="739">
        <v>0</v>
      </c>
      <c r="AA59" s="559">
        <f t="shared" si="269"/>
        <v>0</v>
      </c>
      <c r="AB59" s="269"/>
      <c r="AC59" s="269"/>
      <c r="AD59" s="269"/>
      <c r="AE59" s="337"/>
      <c r="AF59" s="566" t="s">
        <v>311</v>
      </c>
      <c r="AG59" s="555">
        <f t="shared" si="216"/>
        <v>0</v>
      </c>
      <c r="AH59" s="324">
        <v>0</v>
      </c>
      <c r="AI59" s="324">
        <v>0</v>
      </c>
      <c r="AJ59" s="567">
        <v>0</v>
      </c>
      <c r="AK59" s="524">
        <v>0</v>
      </c>
      <c r="AL59" s="524">
        <v>0</v>
      </c>
      <c r="AM59" s="324">
        <v>0</v>
      </c>
      <c r="AN59" s="567">
        <v>0</v>
      </c>
      <c r="AO59" s="324">
        <v>0</v>
      </c>
      <c r="AP59" s="324">
        <v>0</v>
      </c>
      <c r="AQ59" s="524">
        <v>0</v>
      </c>
      <c r="AR59" s="524">
        <v>0</v>
      </c>
      <c r="AS59" s="324">
        <v>0</v>
      </c>
      <c r="AT59" s="324"/>
      <c r="AU59" s="324">
        <v>0</v>
      </c>
      <c r="AV59" s="324">
        <v>0</v>
      </c>
      <c r="AW59" s="324">
        <v>2.9999999999999997E-4</v>
      </c>
      <c r="AX59" s="324">
        <v>3.5999999999999997E-2</v>
      </c>
      <c r="AY59" s="324">
        <v>1.2535679999999998E-3</v>
      </c>
      <c r="AZ59" s="324">
        <v>0</v>
      </c>
      <c r="BA59" s="324">
        <v>0</v>
      </c>
      <c r="BB59" s="324">
        <v>0</v>
      </c>
      <c r="BC59" s="567">
        <v>0</v>
      </c>
      <c r="BD59" s="324">
        <v>0</v>
      </c>
      <c r="BE59" s="556">
        <v>0</v>
      </c>
      <c r="BF59" s="567">
        <v>0</v>
      </c>
      <c r="BG59" s="324">
        <v>0</v>
      </c>
      <c r="BH59" s="556">
        <v>0</v>
      </c>
      <c r="BI59" s="567">
        <v>2.9999999999999997E-4</v>
      </c>
      <c r="BJ59" s="324">
        <v>3.5999999999999997E-2</v>
      </c>
      <c r="BK59" s="556">
        <v>1.2537E-3</v>
      </c>
      <c r="BL59" s="324">
        <f t="shared" si="270"/>
        <v>0</v>
      </c>
      <c r="BM59" s="324">
        <f t="shared" si="249"/>
        <v>0</v>
      </c>
      <c r="BN59" s="324">
        <f t="shared" si="250"/>
        <v>0</v>
      </c>
      <c r="BO59" s="324">
        <f>W59*1.2/1000</f>
        <v>0</v>
      </c>
      <c r="BP59" s="324">
        <f t="shared" si="251"/>
        <v>0</v>
      </c>
      <c r="BQ59" s="324">
        <f t="shared" si="252"/>
        <v>0</v>
      </c>
      <c r="BR59" s="324">
        <f>X59*1.2/1000</f>
        <v>0</v>
      </c>
      <c r="BS59" s="324">
        <f t="shared" si="253"/>
        <v>0</v>
      </c>
      <c r="BT59" s="324">
        <f t="shared" si="254"/>
        <v>0</v>
      </c>
      <c r="BU59" s="324">
        <f>Y59*1.2/1000</f>
        <v>0</v>
      </c>
      <c r="BV59" s="324">
        <f t="shared" si="255"/>
        <v>0</v>
      </c>
      <c r="BW59" s="324">
        <f t="shared" si="256"/>
        <v>0</v>
      </c>
      <c r="BX59" s="324">
        <f>Z59*1.2/1000</f>
        <v>0</v>
      </c>
      <c r="BY59" s="324">
        <f>BX59*1000*0.12</f>
        <v>0</v>
      </c>
      <c r="BZ59" s="324">
        <f t="shared" si="257"/>
        <v>0</v>
      </c>
      <c r="CA59" s="324">
        <f t="shared" si="258"/>
        <v>0</v>
      </c>
      <c r="CB59" s="324">
        <f t="shared" si="259"/>
        <v>0</v>
      </c>
      <c r="CC59" s="324">
        <f t="shared" si="260"/>
        <v>0</v>
      </c>
      <c r="CD59" s="324">
        <f>AB59*1.2/1000</f>
        <v>0</v>
      </c>
      <c r="CE59" s="324">
        <f>CD59*1000*0.12</f>
        <v>0</v>
      </c>
      <c r="CF59" s="324">
        <f>CD59*$EW$8</f>
        <v>0</v>
      </c>
      <c r="CG59" s="567">
        <f>AC59*1.2/1000</f>
        <v>0</v>
      </c>
      <c r="CH59" s="324">
        <f>CG59*1000*0.12</f>
        <v>0</v>
      </c>
      <c r="CI59" s="556">
        <f>CG59*$EX$8</f>
        <v>0</v>
      </c>
      <c r="CJ59" s="567">
        <f>AD59*1.2/1000</f>
        <v>0</v>
      </c>
      <c r="CK59" s="324">
        <f>CJ59*1000*0.12</f>
        <v>0</v>
      </c>
      <c r="CL59" s="556">
        <f>CJ59*$EY$8</f>
        <v>0</v>
      </c>
      <c r="CM59" s="567">
        <f>AE59*1.2/1000</f>
        <v>0</v>
      </c>
      <c r="CN59" s="324">
        <f t="shared" si="271"/>
        <v>0</v>
      </c>
      <c r="CO59" s="556">
        <f>CM59*$EZ$8</f>
        <v>0</v>
      </c>
      <c r="CP59" s="2273"/>
      <c r="CQ59" s="2238">
        <f t="shared" si="261"/>
        <v>0</v>
      </c>
      <c r="CR59" s="2238">
        <f t="shared" si="262"/>
        <v>0</v>
      </c>
      <c r="CS59" s="188">
        <f>N59*1.2/1000</f>
        <v>0</v>
      </c>
      <c r="CT59" s="324">
        <f t="shared" si="263"/>
        <v>0</v>
      </c>
      <c r="CU59" s="324">
        <f t="shared" si="264"/>
        <v>0</v>
      </c>
      <c r="CV59" s="188">
        <f>O59*1.2/1000</f>
        <v>0</v>
      </c>
      <c r="CW59" s="324">
        <f>CV59*1000*0.12</f>
        <v>0</v>
      </c>
      <c r="CX59" s="324">
        <f t="shared" si="265"/>
        <v>0</v>
      </c>
      <c r="CY59" s="188">
        <f>P59*1.2/1000</f>
        <v>0</v>
      </c>
      <c r="CZ59" s="324">
        <f>CY59*1000*0.12</f>
        <v>0</v>
      </c>
      <c r="DA59" s="694">
        <f t="shared" si="266"/>
        <v>0</v>
      </c>
      <c r="DB59" s="2761"/>
      <c r="DC59" s="2762"/>
      <c r="DD59" s="2763"/>
      <c r="DE59" s="555">
        <f t="shared" si="230"/>
        <v>1.8592500000000002E-3</v>
      </c>
      <c r="DF59" s="555">
        <v>0</v>
      </c>
      <c r="DG59" s="525"/>
      <c r="DH59" s="324"/>
      <c r="DI59" s="525"/>
      <c r="DJ59" s="324"/>
      <c r="DK59" s="555">
        <v>1.8592500000000002E-3</v>
      </c>
      <c r="DL59" s="324"/>
      <c r="DM59" s="324"/>
      <c r="DN59" s="324"/>
      <c r="DO59" s="556">
        <v>1.8592500000000002E-3</v>
      </c>
      <c r="DP59" s="555">
        <f t="shared" si="272"/>
        <v>0</v>
      </c>
      <c r="DQ59" s="525"/>
      <c r="DR59" s="324"/>
      <c r="DS59" s="525"/>
      <c r="DT59" s="324"/>
      <c r="DU59" s="555">
        <f t="shared" si="247"/>
        <v>0</v>
      </c>
      <c r="DV59" s="324"/>
      <c r="DW59" s="324"/>
      <c r="DX59" s="324"/>
      <c r="DY59" s="556"/>
      <c r="DZ59" s="2256"/>
      <c r="EA59" s="770"/>
      <c r="EB59" s="306"/>
      <c r="EC59" s="306"/>
      <c r="ED59" s="324" t="s">
        <v>243</v>
      </c>
      <c r="EE59" s="23"/>
      <c r="EF59" s="324" t="s">
        <v>235</v>
      </c>
      <c r="EG59" s="324" t="s">
        <v>236</v>
      </c>
      <c r="EH59" s="2702"/>
    </row>
    <row r="60" spans="1:138" ht="30.75" customHeight="1" outlineLevel="1">
      <c r="A60" s="1367"/>
      <c r="B60" s="1367"/>
      <c r="C60" s="1236" t="s">
        <v>620</v>
      </c>
      <c r="D60" s="732" t="s">
        <v>622</v>
      </c>
      <c r="E60" s="1222" t="s">
        <v>23</v>
      </c>
      <c r="F60" s="2338" t="s">
        <v>3</v>
      </c>
      <c r="G60" s="558">
        <f t="shared" si="248"/>
        <v>0</v>
      </c>
      <c r="H60" s="2345">
        <v>0</v>
      </c>
      <c r="I60" s="2343">
        <v>0</v>
      </c>
      <c r="J60" s="2346">
        <v>0</v>
      </c>
      <c r="K60" s="2346">
        <v>0</v>
      </c>
      <c r="L60" s="2346">
        <v>0</v>
      </c>
      <c r="M60" s="2347"/>
      <c r="N60" s="2343">
        <v>0</v>
      </c>
      <c r="O60" s="2343">
        <v>0</v>
      </c>
      <c r="P60" s="2348">
        <v>0</v>
      </c>
      <c r="Q60" s="559">
        <f t="shared" si="268"/>
        <v>0</v>
      </c>
      <c r="R60" s="2343">
        <v>0</v>
      </c>
      <c r="S60" s="2343">
        <v>0</v>
      </c>
      <c r="T60" s="2343">
        <v>0</v>
      </c>
      <c r="U60" s="2343">
        <v>0</v>
      </c>
      <c r="V60" s="2345">
        <v>0</v>
      </c>
      <c r="W60" s="2343">
        <v>0</v>
      </c>
      <c r="X60" s="2346">
        <v>0</v>
      </c>
      <c r="Y60" s="2346">
        <v>0</v>
      </c>
      <c r="Z60" s="2346">
        <v>0</v>
      </c>
      <c r="AA60" s="559">
        <f t="shared" si="269"/>
        <v>0</v>
      </c>
      <c r="AB60" s="1502"/>
      <c r="AC60" s="1502"/>
      <c r="AD60" s="1502"/>
      <c r="AE60" s="2344"/>
      <c r="AF60" s="566" t="s">
        <v>311</v>
      </c>
      <c r="AG60" s="555">
        <f t="shared" ref="AG60" si="273">AH60+CP60+CS60+CV60+CY60</f>
        <v>0</v>
      </c>
      <c r="AH60" s="324">
        <v>0</v>
      </c>
      <c r="AI60" s="324">
        <v>0</v>
      </c>
      <c r="AJ60" s="567">
        <v>0</v>
      </c>
      <c r="AK60" s="1934"/>
      <c r="AL60" s="1934"/>
      <c r="AM60" s="1638"/>
      <c r="AN60" s="2349"/>
      <c r="AO60" s="1638"/>
      <c r="AP60" s="1638"/>
      <c r="AQ60" s="1934"/>
      <c r="AR60" s="1934"/>
      <c r="AS60" s="1638"/>
      <c r="AT60" s="1638"/>
      <c r="AU60" s="1638"/>
      <c r="AV60" s="1638"/>
      <c r="AW60" s="1638">
        <v>5.3103600000000001E-2</v>
      </c>
      <c r="AX60" s="1638">
        <v>6.3724319999999999</v>
      </c>
      <c r="AY60" s="1638">
        <v>0.2211793383020724</v>
      </c>
      <c r="AZ60" s="1638"/>
      <c r="BA60" s="1638"/>
      <c r="BB60" s="1638"/>
      <c r="BC60" s="2349"/>
      <c r="BD60" s="1638"/>
      <c r="BE60" s="1811"/>
      <c r="BF60" s="2349"/>
      <c r="BG60" s="1638"/>
      <c r="BH60" s="1811"/>
      <c r="BI60" s="2349"/>
      <c r="BJ60" s="1638"/>
      <c r="BK60" s="1811"/>
      <c r="BL60" s="324">
        <f t="shared" ref="BL60" si="274">BO60+BR60+BU60+BX60</f>
        <v>0</v>
      </c>
      <c r="BM60" s="324">
        <f t="shared" ref="BM60" si="275">BP60+BS60+BV60+BY60</f>
        <v>0</v>
      </c>
      <c r="BN60" s="567">
        <f t="shared" ref="BN60" si="276">BQ60+BT60+BW60+BZ60</f>
        <v>0</v>
      </c>
      <c r="BO60" s="324">
        <f>W60*1.6/1000</f>
        <v>0</v>
      </c>
      <c r="BP60" s="324">
        <f t="shared" si="251"/>
        <v>0</v>
      </c>
      <c r="BQ60" s="324">
        <f t="shared" si="252"/>
        <v>0</v>
      </c>
      <c r="BR60" s="556">
        <f>X60*1.6/1000</f>
        <v>0</v>
      </c>
      <c r="BS60" s="324">
        <f>BR60*1000*0.12</f>
        <v>0</v>
      </c>
      <c r="BT60" s="324">
        <f t="shared" si="254"/>
        <v>0</v>
      </c>
      <c r="BU60" s="556">
        <f>Y60*1.6/1000</f>
        <v>0</v>
      </c>
      <c r="BV60" s="324">
        <f t="shared" si="255"/>
        <v>0</v>
      </c>
      <c r="BW60" s="324">
        <f t="shared" si="256"/>
        <v>0</v>
      </c>
      <c r="BX60" s="324">
        <f>Z60*1.6/1000</f>
        <v>0</v>
      </c>
      <c r="BY60" s="324">
        <f t="shared" ref="BY60" si="277">BX60*1000*0.12</f>
        <v>0</v>
      </c>
      <c r="BZ60" s="324">
        <f t="shared" si="257"/>
        <v>0</v>
      </c>
      <c r="CA60" s="324">
        <f t="shared" ref="CA60" si="278">CD60+CG60+CJ60+CM60</f>
        <v>0</v>
      </c>
      <c r="CB60" s="324">
        <f t="shared" ref="CB60" si="279">CE60+CH60+CK60+CN60</f>
        <v>0</v>
      </c>
      <c r="CC60" s="324">
        <f t="shared" ref="CC60" si="280">CF60+CI60+CL60+CO60</f>
        <v>0</v>
      </c>
      <c r="CD60" s="1638"/>
      <c r="CE60" s="1638"/>
      <c r="CF60" s="1638"/>
      <c r="CG60" s="2349"/>
      <c r="CH60" s="1638"/>
      <c r="CI60" s="1811"/>
      <c r="CJ60" s="2349"/>
      <c r="CK60" s="1638"/>
      <c r="CL60" s="1811"/>
      <c r="CM60" s="2349"/>
      <c r="CN60" s="1638"/>
      <c r="CO60" s="1811"/>
      <c r="CP60" s="2350"/>
      <c r="CQ60" s="2138"/>
      <c r="CR60" s="2138"/>
      <c r="CS60" s="2351"/>
      <c r="CT60" s="1638"/>
      <c r="CU60" s="1638"/>
      <c r="CV60" s="1636"/>
      <c r="CW60" s="1818"/>
      <c r="CX60" s="1638"/>
      <c r="CY60" s="1636"/>
      <c r="CZ60" s="1818"/>
      <c r="DA60" s="1936"/>
      <c r="DB60" s="2339"/>
      <c r="DC60" s="2340"/>
      <c r="DD60" s="2341"/>
      <c r="DE60" s="555">
        <f t="shared" si="230"/>
        <v>0</v>
      </c>
      <c r="DF60" s="1933"/>
      <c r="DG60" s="1935"/>
      <c r="DH60" s="1638"/>
      <c r="DI60" s="1935"/>
      <c r="DJ60" s="1638"/>
      <c r="DK60" s="1933"/>
      <c r="DL60" s="1638"/>
      <c r="DM60" s="1638"/>
      <c r="DN60" s="1638"/>
      <c r="DO60" s="1811"/>
      <c r="DP60" s="555">
        <f t="shared" si="272"/>
        <v>0</v>
      </c>
      <c r="DQ60" s="1935"/>
      <c r="DR60" s="1638"/>
      <c r="DS60" s="1935"/>
      <c r="DT60" s="1638"/>
      <c r="DU60" s="555">
        <f t="shared" si="247"/>
        <v>0</v>
      </c>
      <c r="DV60" s="1638"/>
      <c r="DW60" s="1638"/>
      <c r="DX60" s="1638"/>
      <c r="DY60" s="1811"/>
      <c r="DZ60" s="2325"/>
      <c r="EA60" s="1937"/>
      <c r="EB60" s="1812"/>
      <c r="EC60" s="1812"/>
      <c r="ED60" s="1638"/>
      <c r="EE60" s="1291"/>
      <c r="EF60" s="1638"/>
      <c r="EG60" s="1638"/>
      <c r="EH60" s="2702"/>
    </row>
    <row r="61" spans="1:138" ht="15" customHeight="1" outlineLevel="1">
      <c r="A61" s="67"/>
      <c r="B61" s="67"/>
      <c r="C61" s="557" t="s">
        <v>621</v>
      </c>
      <c r="D61" s="531" t="s">
        <v>453</v>
      </c>
      <c r="E61" s="988" t="s">
        <v>189</v>
      </c>
      <c r="F61" s="988" t="s">
        <v>0</v>
      </c>
      <c r="G61" s="558">
        <f t="shared" si="248"/>
        <v>6.4590289855072474</v>
      </c>
      <c r="H61" s="559">
        <f>SUM(I61:L61)</f>
        <v>3.8420000000000001</v>
      </c>
      <c r="I61" s="274">
        <v>0</v>
      </c>
      <c r="J61" s="274">
        <v>0.875</v>
      </c>
      <c r="K61" s="274">
        <v>2.9670000000000001</v>
      </c>
      <c r="L61" s="274">
        <v>0</v>
      </c>
      <c r="M61" s="2208"/>
      <c r="N61" s="274">
        <v>0.38550724637681155</v>
      </c>
      <c r="O61" s="274">
        <v>0.38550724637681155</v>
      </c>
      <c r="P61" s="359">
        <v>0.38550724637681155</v>
      </c>
      <c r="Q61" s="558">
        <f t="shared" si="268"/>
        <v>4.9169999999999998</v>
      </c>
      <c r="R61" s="269"/>
      <c r="S61" s="269">
        <v>1.167</v>
      </c>
      <c r="T61" s="269"/>
      <c r="U61" s="337">
        <v>3.75</v>
      </c>
      <c r="V61" s="559">
        <f>SUM(W61:Z61)</f>
        <v>0.38550724637681155</v>
      </c>
      <c r="W61" s="274">
        <v>0</v>
      </c>
      <c r="X61" s="274">
        <v>0</v>
      </c>
      <c r="Y61" s="274">
        <v>0.38550724637681155</v>
      </c>
      <c r="Z61" s="274">
        <v>0</v>
      </c>
      <c r="AA61" s="558">
        <f t="shared" si="269"/>
        <v>0</v>
      </c>
      <c r="AB61" s="269"/>
      <c r="AC61" s="269"/>
      <c r="AD61" s="269"/>
      <c r="AE61" s="337"/>
      <c r="AF61" s="566" t="s">
        <v>311</v>
      </c>
      <c r="AG61" s="555">
        <f t="shared" ref="AG61" si="281">AH61+CP61+CS61+CV61+CY61</f>
        <v>5.7453599999999994E-2</v>
      </c>
      <c r="AH61" s="324">
        <v>4.1493599999999999E-2</v>
      </c>
      <c r="AI61" s="324">
        <v>4.9792319999999997</v>
      </c>
      <c r="AJ61" s="324">
        <v>0.15897094652611782</v>
      </c>
      <c r="AK61" s="524"/>
      <c r="AL61" s="324">
        <v>0</v>
      </c>
      <c r="AM61" s="324">
        <v>0</v>
      </c>
      <c r="AN61" s="324">
        <v>9.4500000000000001E-3</v>
      </c>
      <c r="AO61" s="324">
        <v>1.1339999999999999</v>
      </c>
      <c r="AP61" s="324">
        <v>3.6051815946341915E-2</v>
      </c>
      <c r="AQ61" s="324">
        <v>3.2043599999999998E-2</v>
      </c>
      <c r="AR61" s="324">
        <v>3.8452319999999998</v>
      </c>
      <c r="AS61" s="324">
        <v>0.12291913057977591</v>
      </c>
      <c r="AT61" s="524">
        <v>0</v>
      </c>
      <c r="AU61" s="324">
        <v>0</v>
      </c>
      <c r="AV61" s="324">
        <v>0</v>
      </c>
      <c r="AW61" s="324">
        <v>0.39101560000000002</v>
      </c>
      <c r="AX61" s="324">
        <v>46.921872000000008</v>
      </c>
      <c r="AY61" s="324">
        <v>1.6207006008105096</v>
      </c>
      <c r="AZ61" s="524"/>
      <c r="BA61" s="524"/>
      <c r="BB61" s="524"/>
      <c r="BC61" s="324">
        <v>1.26036E-2</v>
      </c>
      <c r="BD61" s="324">
        <v>1.512432</v>
      </c>
      <c r="BE61" s="324">
        <v>5.1947658302072403E-2</v>
      </c>
      <c r="BF61" s="188"/>
      <c r="BG61" s="195"/>
      <c r="BH61" s="195"/>
      <c r="BI61" s="188">
        <v>4.0500000000000001E-2</v>
      </c>
      <c r="BJ61" s="324">
        <v>4.8599999999999994</v>
      </c>
      <c r="BK61" s="556">
        <v>0.16923168</v>
      </c>
      <c r="BL61" s="324">
        <f t="shared" si="270"/>
        <v>5.3199999999999983E-3</v>
      </c>
      <c r="BM61" s="324">
        <f t="shared" si="249"/>
        <v>0.63839999999999975</v>
      </c>
      <c r="BN61" s="324">
        <f t="shared" si="250"/>
        <v>3.255081931941279E-2</v>
      </c>
      <c r="BO61" s="324">
        <f>(W61*4.6)/1000*3</f>
        <v>0</v>
      </c>
      <c r="BP61" s="324">
        <f t="shared" si="251"/>
        <v>0</v>
      </c>
      <c r="BQ61" s="324">
        <f t="shared" si="252"/>
        <v>0</v>
      </c>
      <c r="BR61" s="324">
        <f>(X61*4.6)/1000*3</f>
        <v>0</v>
      </c>
      <c r="BS61" s="324">
        <f t="shared" si="253"/>
        <v>0</v>
      </c>
      <c r="BT61" s="324">
        <f t="shared" si="254"/>
        <v>0</v>
      </c>
      <c r="BU61" s="324">
        <f>(Y61*4.6)/1000*3</f>
        <v>5.3199999999999983E-3</v>
      </c>
      <c r="BV61" s="324">
        <f t="shared" si="255"/>
        <v>0.63839999999999975</v>
      </c>
      <c r="BW61" s="324">
        <f t="shared" ref="BW61" si="282">BU61*$ET$8</f>
        <v>3.255081931941279E-2</v>
      </c>
      <c r="BX61" s="324">
        <f>(Z61*4.6)/1000*3</f>
        <v>0</v>
      </c>
      <c r="BY61" s="324">
        <f>BX61*1000*0.12</f>
        <v>0</v>
      </c>
      <c r="BZ61" s="324">
        <f t="shared" ref="BZ61" si="283">BX61*$EU$8</f>
        <v>0</v>
      </c>
      <c r="CA61" s="324">
        <f t="shared" si="258"/>
        <v>0</v>
      </c>
      <c r="CB61" s="324">
        <f t="shared" si="259"/>
        <v>0</v>
      </c>
      <c r="CC61" s="324">
        <f t="shared" si="260"/>
        <v>0</v>
      </c>
      <c r="CD61" s="324">
        <f>(AB61*4.6)*3/1000</f>
        <v>0</v>
      </c>
      <c r="CE61" s="324">
        <f>CD61*1000*0.12</f>
        <v>0</v>
      </c>
      <c r="CF61" s="324">
        <f>CD61*$EW$8</f>
        <v>0</v>
      </c>
      <c r="CG61" s="324">
        <f>AC61*4.6*3/1000</f>
        <v>0</v>
      </c>
      <c r="CH61" s="324">
        <f>CG61*1000*0.12</f>
        <v>0</v>
      </c>
      <c r="CI61" s="324">
        <f>CG61*$EX$8</f>
        <v>0</v>
      </c>
      <c r="CJ61" s="324">
        <f>AD61*4.6*3/1000</f>
        <v>0</v>
      </c>
      <c r="CK61" s="324">
        <f>CJ61*1000*0.12</f>
        <v>0</v>
      </c>
      <c r="CL61" s="324">
        <f>CJ61*$EY$8</f>
        <v>0</v>
      </c>
      <c r="CM61" s="324">
        <f>AE61*4.6*3/1000</f>
        <v>0</v>
      </c>
      <c r="CN61" s="324">
        <f>CM61*1000*0.12</f>
        <v>0</v>
      </c>
      <c r="CO61" s="324">
        <f>CM61*$EZ$8</f>
        <v>0</v>
      </c>
      <c r="CP61" s="2238"/>
      <c r="CQ61" s="2238">
        <f t="shared" ref="CQ61" si="284">CP61*1000*0.12</f>
        <v>0</v>
      </c>
      <c r="CR61" s="2238">
        <f t="shared" ref="CR61" si="285">CP61*$EM$8</f>
        <v>0</v>
      </c>
      <c r="CS61" s="324">
        <f>(N61*4.6)/1000*3</f>
        <v>5.3199999999999983E-3</v>
      </c>
      <c r="CT61" s="324">
        <f t="shared" ref="CT61" si="286">CS61*1000*0.12</f>
        <v>0.63839999999999975</v>
      </c>
      <c r="CU61" s="324">
        <f t="shared" ref="CU61" si="287">CS61*$EN$8</f>
        <v>2.9803834073988834E-2</v>
      </c>
      <c r="CV61" s="324">
        <f>(O61*4.6)/1000*3</f>
        <v>5.3199999999999983E-3</v>
      </c>
      <c r="CW61" s="694">
        <f>CV61*1000*0.12</f>
        <v>0.63839999999999975</v>
      </c>
      <c r="CX61" s="324">
        <f t="shared" ref="CX61" si="288">CV61*$EO$8</f>
        <v>3.0977090754373663E-2</v>
      </c>
      <c r="CY61" s="324">
        <f>(P61*4.6)/1000*3</f>
        <v>5.3199999999999983E-3</v>
      </c>
      <c r="CZ61" s="324">
        <f>CY61*1000*0.12</f>
        <v>0.63839999999999975</v>
      </c>
      <c r="DA61" s="324">
        <f t="shared" ref="DA61" si="289">CY61*$EP$8</f>
        <v>3.2202406241546688E-2</v>
      </c>
      <c r="DB61" s="324">
        <v>3.4</v>
      </c>
      <c r="DC61" s="324">
        <v>60.6</v>
      </c>
      <c r="DD61" s="324">
        <v>3.919</v>
      </c>
      <c r="DE61" s="555">
        <f t="shared" si="230"/>
        <v>3.5723909565217382</v>
      </c>
      <c r="DF61" s="555">
        <v>2.1438360000000003</v>
      </c>
      <c r="DG61" s="324">
        <v>0</v>
      </c>
      <c r="DH61" s="324">
        <v>0.48825000000000007</v>
      </c>
      <c r="DI61" s="324">
        <v>1.6555860000000002</v>
      </c>
      <c r="DJ61" s="324">
        <v>0</v>
      </c>
      <c r="DK61" s="555">
        <v>2.6171039999999999</v>
      </c>
      <c r="DL61" s="525"/>
      <c r="DM61" s="324">
        <v>0.65585400000000005</v>
      </c>
      <c r="DN61" s="525"/>
      <c r="DO61" s="556">
        <v>1.9612499999999999</v>
      </c>
      <c r="DP61" s="555">
        <f t="shared" si="272"/>
        <v>0.21511304347826082</v>
      </c>
      <c r="DQ61" s="324">
        <v>0</v>
      </c>
      <c r="DR61" s="324">
        <v>0</v>
      </c>
      <c r="DS61" s="324">
        <v>0.21511304347826082</v>
      </c>
      <c r="DT61" s="324">
        <v>0</v>
      </c>
      <c r="DU61" s="555">
        <f t="shared" si="247"/>
        <v>0</v>
      </c>
      <c r="DV61" s="525"/>
      <c r="DW61" s="324"/>
      <c r="DX61" s="525"/>
      <c r="DY61" s="556"/>
      <c r="DZ61" s="2256"/>
      <c r="EA61" s="770">
        <v>0.2301478260869565</v>
      </c>
      <c r="EB61" s="770">
        <v>0.24633913043478251</v>
      </c>
      <c r="EC61" s="770">
        <v>0.26368695652173912</v>
      </c>
      <c r="ED61" s="324">
        <v>0.28180579710144921</v>
      </c>
      <c r="EE61" s="23"/>
      <c r="EF61" s="324" t="s">
        <v>235</v>
      </c>
      <c r="EG61" s="324"/>
      <c r="EH61" s="2703"/>
    </row>
    <row r="62" spans="1:138" ht="15" customHeight="1" outlineLevel="1">
      <c r="A62" s="67"/>
      <c r="B62" s="67"/>
      <c r="C62" s="537"/>
      <c r="D62" s="531" t="s">
        <v>1</v>
      </c>
      <c r="E62" s="84"/>
      <c r="F62" s="84"/>
      <c r="G62" s="169"/>
      <c r="H62" s="1205"/>
      <c r="I62" s="169"/>
      <c r="J62" s="169"/>
      <c r="K62" s="169"/>
      <c r="L62" s="169"/>
      <c r="M62" s="2207"/>
      <c r="N62" s="1204"/>
      <c r="O62" s="1204"/>
      <c r="P62" s="1204"/>
      <c r="Q62" s="167"/>
      <c r="R62" s="84"/>
      <c r="S62" s="84"/>
      <c r="T62" s="84"/>
      <c r="U62" s="84"/>
      <c r="V62" s="1205"/>
      <c r="W62" s="169"/>
      <c r="X62" s="169"/>
      <c r="Y62" s="169"/>
      <c r="Z62" s="169"/>
      <c r="AA62" s="167"/>
      <c r="AB62" s="84"/>
      <c r="AC62" s="84"/>
      <c r="AD62" s="84"/>
      <c r="AE62" s="84"/>
      <c r="AF62" s="566" t="s">
        <v>311</v>
      </c>
      <c r="AG62" s="555">
        <f t="shared" si="216"/>
        <v>0.37562725279915193</v>
      </c>
      <c r="AH62" s="555">
        <v>0.21936579999999997</v>
      </c>
      <c r="AI62" s="555">
        <v>26.323895999999998</v>
      </c>
      <c r="AJ62" s="555">
        <v>0.84035972939832226</v>
      </c>
      <c r="AK62" s="555">
        <v>1.4422000000000001E-2</v>
      </c>
      <c r="AL62" s="555">
        <v>1.73064</v>
      </c>
      <c r="AM62" s="555">
        <v>5.6536187173864494E-2</v>
      </c>
      <c r="AN62" s="555">
        <v>0.14282119999999998</v>
      </c>
      <c r="AO62" s="555">
        <v>17.138544</v>
      </c>
      <c r="AP62" s="555">
        <v>0.54486387467044317</v>
      </c>
      <c r="AQ62" s="555">
        <v>5.3022599999999996E-2</v>
      </c>
      <c r="AR62" s="555">
        <v>6.3627120000000001</v>
      </c>
      <c r="AS62" s="555">
        <v>0.2033944966570306</v>
      </c>
      <c r="AT62" s="555">
        <v>9.1000000000000004E-3</v>
      </c>
      <c r="AU62" s="555">
        <v>1.0919999999999999</v>
      </c>
      <c r="AV62" s="555">
        <v>3.5565170896984001E-2</v>
      </c>
      <c r="AW62" s="555">
        <v>0.39101560000000002</v>
      </c>
      <c r="AX62" s="555">
        <v>46.921872000000008</v>
      </c>
      <c r="AY62" s="555">
        <v>1.6207006008105096</v>
      </c>
      <c r="AZ62" s="555">
        <v>1.7819999999999999E-2</v>
      </c>
      <c r="BA62" s="555">
        <v>2.1383999999999999</v>
      </c>
      <c r="BB62" s="555">
        <v>7.4298734302319994E-2</v>
      </c>
      <c r="BC62" s="555">
        <v>0.20521640000000002</v>
      </c>
      <c r="BD62" s="555">
        <v>24.625968000000004</v>
      </c>
      <c r="BE62" s="555">
        <v>0.84583066942630769</v>
      </c>
      <c r="BF62" s="555">
        <v>0.11756720000000001</v>
      </c>
      <c r="BG62" s="555">
        <v>14.108063999999999</v>
      </c>
      <c r="BH62" s="555">
        <v>0.48992163036188163</v>
      </c>
      <c r="BI62" s="555">
        <v>5.0411999999999998E-2</v>
      </c>
      <c r="BJ62" s="555">
        <v>6.0494399999999997</v>
      </c>
      <c r="BK62" s="555">
        <v>0.21064956671999999</v>
      </c>
      <c r="BL62" s="555">
        <f>SUM(BL56:BL61)</f>
        <v>5.2087150933050649E-2</v>
      </c>
      <c r="BM62" s="555">
        <f t="shared" ref="BM62:CO62" si="290">SUM(BM56:BM61)</f>
        <v>6.2504581119660774</v>
      </c>
      <c r="BN62" s="555">
        <f t="shared" si="290"/>
        <v>0.29781078355612661</v>
      </c>
      <c r="BO62" s="555">
        <f t="shared" si="290"/>
        <v>7.843505538870664E-3</v>
      </c>
      <c r="BP62" s="555">
        <f t="shared" si="290"/>
        <v>0.94122066466447962</v>
      </c>
      <c r="BQ62" s="555">
        <f t="shared" si="290"/>
        <v>3.4563033536248511E-2</v>
      </c>
      <c r="BR62" s="555">
        <f t="shared" si="290"/>
        <v>4.7600000000000003E-3</v>
      </c>
      <c r="BS62" s="555">
        <f t="shared" si="290"/>
        <v>0.57119999999999993</v>
      </c>
      <c r="BT62" s="555">
        <f t="shared" si="290"/>
        <v>2.0959131329903201E-2</v>
      </c>
      <c r="BU62" s="555">
        <f t="shared" si="290"/>
        <v>3.5583645394179984E-2</v>
      </c>
      <c r="BV62" s="555">
        <f t="shared" si="290"/>
        <v>4.270037447301597</v>
      </c>
      <c r="BW62" s="555">
        <f t="shared" si="290"/>
        <v>0.21772120525413688</v>
      </c>
      <c r="BX62" s="555">
        <f t="shared" si="290"/>
        <v>3.9000000000000003E-3</v>
      </c>
      <c r="BY62" s="555">
        <f t="shared" si="290"/>
        <v>0.46800000000000003</v>
      </c>
      <c r="BZ62" s="555">
        <f t="shared" si="290"/>
        <v>2.4567413435838001E-2</v>
      </c>
      <c r="CA62" s="555">
        <f t="shared" si="290"/>
        <v>0</v>
      </c>
      <c r="CB62" s="555">
        <f t="shared" si="290"/>
        <v>0</v>
      </c>
      <c r="CC62" s="555">
        <f t="shared" si="290"/>
        <v>0</v>
      </c>
      <c r="CD62" s="555">
        <f t="shared" si="290"/>
        <v>0</v>
      </c>
      <c r="CE62" s="555">
        <f t="shared" si="290"/>
        <v>0</v>
      </c>
      <c r="CF62" s="555">
        <f t="shared" si="290"/>
        <v>0</v>
      </c>
      <c r="CG62" s="555">
        <f t="shared" si="290"/>
        <v>0</v>
      </c>
      <c r="CH62" s="555">
        <f t="shared" si="290"/>
        <v>0</v>
      </c>
      <c r="CI62" s="555">
        <f t="shared" si="290"/>
        <v>0</v>
      </c>
      <c r="CJ62" s="555">
        <f t="shared" si="290"/>
        <v>0</v>
      </c>
      <c r="CK62" s="555">
        <f t="shared" si="290"/>
        <v>0</v>
      </c>
      <c r="CL62" s="555">
        <f t="shared" si="290"/>
        <v>0</v>
      </c>
      <c r="CM62" s="555">
        <f t="shared" si="290"/>
        <v>0</v>
      </c>
      <c r="CN62" s="555">
        <f t="shared" si="290"/>
        <v>0</v>
      </c>
      <c r="CO62" s="555">
        <f t="shared" si="290"/>
        <v>0</v>
      </c>
      <c r="CP62" s="2256">
        <f t="shared" ref="CP62:DA62" si="291">SUM(CP56:CP61)</f>
        <v>0</v>
      </c>
      <c r="CQ62" s="2256">
        <f t="shared" si="291"/>
        <v>0</v>
      </c>
      <c r="CR62" s="2256">
        <f t="shared" si="291"/>
        <v>0</v>
      </c>
      <c r="CS62" s="555">
        <f t="shared" si="291"/>
        <v>5.2087150933050642E-2</v>
      </c>
      <c r="CT62" s="555">
        <f t="shared" si="291"/>
        <v>6.2504581119660765</v>
      </c>
      <c r="CU62" s="555">
        <f t="shared" si="291"/>
        <v>0.29180391048786736</v>
      </c>
      <c r="CV62" s="555">
        <f t="shared" si="291"/>
        <v>5.2087150933050642E-2</v>
      </c>
      <c r="CW62" s="555">
        <f t="shared" si="291"/>
        <v>6.2504581119660765</v>
      </c>
      <c r="CX62" s="555">
        <f t="shared" si="291"/>
        <v>0.30329105293042652</v>
      </c>
      <c r="CY62" s="555">
        <f t="shared" si="291"/>
        <v>5.2087150933050642E-2</v>
      </c>
      <c r="CZ62" s="555">
        <f t="shared" si="291"/>
        <v>6.2504581119660765</v>
      </c>
      <c r="DA62" s="555">
        <f t="shared" si="291"/>
        <v>0.31528789366745391</v>
      </c>
      <c r="DB62" s="283"/>
      <c r="DC62" s="283"/>
      <c r="DD62" s="283"/>
      <c r="DE62" s="555">
        <f t="shared" si="230"/>
        <v>19.283347246104622</v>
      </c>
      <c r="DF62" s="555">
        <v>9.9763090000000005</v>
      </c>
      <c r="DG62" s="555">
        <v>0.68342800000000004</v>
      </c>
      <c r="DH62" s="555">
        <v>6.5151740000000009</v>
      </c>
      <c r="DI62" s="555">
        <v>2.7395010000000002</v>
      </c>
      <c r="DJ62" s="555">
        <v>3.8206000000000004E-2</v>
      </c>
      <c r="DK62" s="555">
        <f>SUM(DL62:DO62)</f>
        <v>12.704593249999999</v>
      </c>
      <c r="DL62" s="555">
        <v>0.86295000000000011</v>
      </c>
      <c r="DM62" s="555">
        <f>SUM(DM56:DM61)</f>
        <v>7.1101219999999987</v>
      </c>
      <c r="DN62" s="555">
        <f>SUM(DN56:DN61)</f>
        <v>2.3029420000000003</v>
      </c>
      <c r="DO62" s="555">
        <v>2.4285792499999999</v>
      </c>
      <c r="DP62" s="555">
        <f t="shared" ref="DP62:DS62" si="292">SUM(DP56:DP61)</f>
        <v>1.5128933397666116</v>
      </c>
      <c r="DQ62" s="555">
        <f t="shared" si="292"/>
        <v>0.1974960069519244</v>
      </c>
      <c r="DR62" s="555">
        <f t="shared" si="292"/>
        <v>8.7543845161290323E-2</v>
      </c>
      <c r="DS62" s="555">
        <f t="shared" si="292"/>
        <v>1.2120701876533968</v>
      </c>
      <c r="DT62" s="555">
        <f>SUM(DT56:DT61)</f>
        <v>1.57833E-2</v>
      </c>
      <c r="DU62" s="555">
        <f t="shared" ref="DU62:DY62" si="293">SUM(DU56:DU61)</f>
        <v>0.247834</v>
      </c>
      <c r="DV62" s="555">
        <f t="shared" si="293"/>
        <v>0.247834</v>
      </c>
      <c r="DW62" s="555">
        <f t="shared" si="293"/>
        <v>0</v>
      </c>
      <c r="DX62" s="555">
        <f t="shared" si="293"/>
        <v>0</v>
      </c>
      <c r="DY62" s="555">
        <f t="shared" si="293"/>
        <v>0</v>
      </c>
      <c r="DZ62" s="2256">
        <f t="shared" ref="DZ62:EC62" si="294">SUM(DZ56:DZ61)</f>
        <v>0</v>
      </c>
      <c r="EA62" s="555">
        <f t="shared" si="294"/>
        <v>1.5470519829034781</v>
      </c>
      <c r="EB62" s="555">
        <f t="shared" si="294"/>
        <v>1.6679994878466657</v>
      </c>
      <c r="EC62" s="555">
        <f t="shared" si="294"/>
        <v>1.8508091855878717</v>
      </c>
      <c r="ED62" s="523"/>
      <c r="EE62" s="185"/>
      <c r="EF62" s="324"/>
      <c r="EG62" s="324"/>
      <c r="EH62" s="908"/>
    </row>
    <row r="63" spans="1:138" ht="30" outlineLevel="1">
      <c r="A63" s="67"/>
      <c r="B63" s="67"/>
      <c r="C63" s="575" t="s">
        <v>10</v>
      </c>
      <c r="D63" s="533" t="s">
        <v>168</v>
      </c>
      <c r="E63" s="84"/>
      <c r="F63" s="84"/>
      <c r="G63" s="169"/>
      <c r="H63" s="1205"/>
      <c r="I63" s="169"/>
      <c r="J63" s="169"/>
      <c r="K63" s="169"/>
      <c r="L63" s="169"/>
      <c r="M63" s="2207"/>
      <c r="N63" s="1204"/>
      <c r="O63" s="1204"/>
      <c r="P63" s="1204"/>
      <c r="Q63" s="167"/>
      <c r="R63" s="84"/>
      <c r="S63" s="84"/>
      <c r="T63" s="84"/>
      <c r="U63" s="84"/>
      <c r="V63" s="1205"/>
      <c r="W63" s="169"/>
      <c r="X63" s="169"/>
      <c r="Y63" s="169"/>
      <c r="Z63" s="169"/>
      <c r="AA63" s="167"/>
      <c r="AB63" s="84"/>
      <c r="AC63" s="84"/>
      <c r="AD63" s="84"/>
      <c r="AE63" s="84"/>
      <c r="AF63" s="566" t="s">
        <v>311</v>
      </c>
      <c r="AG63" s="523"/>
      <c r="AH63" s="523"/>
      <c r="AI63" s="523"/>
      <c r="AJ63" s="523"/>
      <c r="AK63" s="523"/>
      <c r="AL63" s="523"/>
      <c r="AM63" s="523"/>
      <c r="AN63" s="523"/>
      <c r="AO63" s="523"/>
      <c r="AP63" s="523"/>
      <c r="AQ63" s="523"/>
      <c r="AR63" s="523"/>
      <c r="AS63" s="523"/>
      <c r="AT63" s="523"/>
      <c r="AU63" s="523"/>
      <c r="AV63" s="523"/>
      <c r="AW63" s="523"/>
      <c r="AX63" s="523"/>
      <c r="AY63" s="523"/>
      <c r="AZ63" s="523"/>
      <c r="BA63" s="523"/>
      <c r="BB63" s="523"/>
      <c r="BC63" s="523"/>
      <c r="BD63" s="523"/>
      <c r="BE63" s="523"/>
      <c r="BF63" s="190"/>
      <c r="BG63" s="190"/>
      <c r="BH63" s="190"/>
      <c r="BI63" s="190"/>
      <c r="BJ63" s="190"/>
      <c r="BK63" s="190"/>
      <c r="BL63" s="523"/>
      <c r="BM63" s="523"/>
      <c r="BN63" s="523"/>
      <c r="BO63" s="523"/>
      <c r="BP63" s="523"/>
      <c r="BQ63" s="523"/>
      <c r="BR63" s="523"/>
      <c r="BS63" s="523"/>
      <c r="BT63" s="523"/>
      <c r="BU63" s="523"/>
      <c r="BV63" s="523"/>
      <c r="BW63" s="523"/>
      <c r="BX63" s="523"/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/>
      <c r="CJ63" s="190"/>
      <c r="CK63" s="190"/>
      <c r="CL63" s="190"/>
      <c r="CM63" s="190"/>
      <c r="CN63" s="190"/>
      <c r="CO63" s="190"/>
      <c r="CP63" s="2271"/>
      <c r="CQ63" s="2271"/>
      <c r="CR63" s="2271"/>
      <c r="CS63" s="528"/>
      <c r="CT63" s="528"/>
      <c r="CU63" s="528"/>
      <c r="CV63" s="190"/>
      <c r="CW63" s="190"/>
      <c r="CX63" s="190"/>
      <c r="CY63" s="190"/>
      <c r="CZ63" s="190"/>
      <c r="DA63" s="190"/>
      <c r="DB63" s="283"/>
      <c r="DC63" s="283"/>
      <c r="DD63" s="283"/>
      <c r="DE63" s="555">
        <f t="shared" si="230"/>
        <v>0</v>
      </c>
      <c r="DF63" s="526"/>
      <c r="DG63" s="523"/>
      <c r="DH63" s="523"/>
      <c r="DI63" s="523"/>
      <c r="DJ63" s="523"/>
      <c r="DK63" s="526">
        <v>0</v>
      </c>
      <c r="DL63" s="523"/>
      <c r="DM63" s="523"/>
      <c r="DN63" s="523"/>
      <c r="DO63" s="523"/>
      <c r="DP63" s="526"/>
      <c r="DQ63" s="523"/>
      <c r="DR63" s="523"/>
      <c r="DS63" s="523"/>
      <c r="DT63" s="523"/>
      <c r="DU63" s="526">
        <f t="shared" ref="DU63:DU74" si="295">DV63+DW63+DX63+DY63</f>
        <v>0</v>
      </c>
      <c r="DV63" s="523"/>
      <c r="DW63" s="523"/>
      <c r="DX63" s="523"/>
      <c r="DY63" s="523"/>
      <c r="DZ63" s="2271"/>
      <c r="EA63" s="528"/>
      <c r="EB63" s="190"/>
      <c r="EC63" s="190"/>
      <c r="ED63" s="770"/>
      <c r="EE63" s="185"/>
      <c r="EF63" s="481"/>
      <c r="EG63" s="324"/>
      <c r="EH63" s="1016"/>
    </row>
    <row r="64" spans="1:138" ht="15" customHeight="1" outlineLevel="1">
      <c r="A64" s="67"/>
      <c r="B64" s="67"/>
      <c r="C64" s="536" t="s">
        <v>61</v>
      </c>
      <c r="D64" s="532" t="s">
        <v>47</v>
      </c>
      <c r="E64" s="84"/>
      <c r="F64" s="84"/>
      <c r="G64" s="169"/>
      <c r="H64" s="1205"/>
      <c r="I64" s="169"/>
      <c r="J64" s="169"/>
      <c r="K64" s="169"/>
      <c r="L64" s="169"/>
      <c r="M64" s="2207"/>
      <c r="N64" s="1204"/>
      <c r="O64" s="1204"/>
      <c r="P64" s="1204"/>
      <c r="Q64" s="167"/>
      <c r="R64" s="84"/>
      <c r="S64" s="84"/>
      <c r="T64" s="84"/>
      <c r="U64" s="84"/>
      <c r="V64" s="1205"/>
      <c r="W64" s="169"/>
      <c r="X64" s="169"/>
      <c r="Y64" s="169"/>
      <c r="Z64" s="169"/>
      <c r="AA64" s="167"/>
      <c r="AB64" s="84"/>
      <c r="AC64" s="84"/>
      <c r="AD64" s="84"/>
      <c r="AE64" s="84"/>
      <c r="AF64" s="105"/>
      <c r="AG64" s="523"/>
      <c r="AH64" s="523"/>
      <c r="AI64" s="523"/>
      <c r="AJ64" s="523"/>
      <c r="AK64" s="523"/>
      <c r="AL64" s="523"/>
      <c r="AM64" s="523"/>
      <c r="AN64" s="523"/>
      <c r="AO64" s="523"/>
      <c r="AP64" s="523"/>
      <c r="AQ64" s="523"/>
      <c r="AR64" s="523"/>
      <c r="AS64" s="523"/>
      <c r="AT64" s="523"/>
      <c r="AU64" s="523"/>
      <c r="AV64" s="523"/>
      <c r="AW64" s="523"/>
      <c r="AX64" s="523"/>
      <c r="AY64" s="523"/>
      <c r="AZ64" s="523"/>
      <c r="BA64" s="523"/>
      <c r="BB64" s="523"/>
      <c r="BC64" s="523"/>
      <c r="BD64" s="523"/>
      <c r="BE64" s="523"/>
      <c r="BF64" s="190"/>
      <c r="BG64" s="190"/>
      <c r="BH64" s="190"/>
      <c r="BI64" s="190"/>
      <c r="BJ64" s="190"/>
      <c r="BK64" s="190"/>
      <c r="BL64" s="523"/>
      <c r="BM64" s="523"/>
      <c r="BN64" s="523"/>
      <c r="BO64" s="523"/>
      <c r="BP64" s="523"/>
      <c r="BQ64" s="523"/>
      <c r="BR64" s="523"/>
      <c r="BS64" s="523"/>
      <c r="BT64" s="523"/>
      <c r="BU64" s="523"/>
      <c r="BV64" s="523"/>
      <c r="BW64" s="523"/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/>
      <c r="CJ64" s="190"/>
      <c r="CK64" s="190"/>
      <c r="CL64" s="190"/>
      <c r="CM64" s="190"/>
      <c r="CN64" s="190"/>
      <c r="CO64" s="190"/>
      <c r="CP64" s="2271"/>
      <c r="CQ64" s="2271"/>
      <c r="CR64" s="2271"/>
      <c r="CS64" s="528"/>
      <c r="CT64" s="528"/>
      <c r="CU64" s="528"/>
      <c r="CV64" s="190"/>
      <c r="CW64" s="190"/>
      <c r="CX64" s="190"/>
      <c r="CY64" s="190"/>
      <c r="CZ64" s="190"/>
      <c r="DA64" s="190"/>
      <c r="DB64" s="283"/>
      <c r="DC64" s="283"/>
      <c r="DD64" s="283"/>
      <c r="DE64" s="555">
        <f t="shared" si="230"/>
        <v>0</v>
      </c>
      <c r="DF64" s="526">
        <v>0</v>
      </c>
      <c r="DG64" s="523"/>
      <c r="DH64" s="523"/>
      <c r="DI64" s="523"/>
      <c r="DJ64" s="523"/>
      <c r="DK64" s="526">
        <v>0</v>
      </c>
      <c r="DL64" s="523"/>
      <c r="DM64" s="523"/>
      <c r="DN64" s="523"/>
      <c r="DO64" s="523"/>
      <c r="DP64" s="526">
        <f t="shared" ref="DP64:DP74" si="296">DQ64+DR64+DS64+DT64</f>
        <v>0</v>
      </c>
      <c r="DQ64" s="523"/>
      <c r="DR64" s="523"/>
      <c r="DS64" s="523"/>
      <c r="DT64" s="523"/>
      <c r="DU64" s="526">
        <f t="shared" si="295"/>
        <v>0</v>
      </c>
      <c r="DV64" s="523"/>
      <c r="DW64" s="523"/>
      <c r="DX64" s="523"/>
      <c r="DY64" s="523"/>
      <c r="DZ64" s="2271"/>
      <c r="EA64" s="528"/>
      <c r="EB64" s="190"/>
      <c r="EC64" s="190"/>
      <c r="ED64" s="523"/>
      <c r="EE64" s="185"/>
      <c r="EF64" s="481"/>
      <c r="EG64" s="324"/>
      <c r="EH64" s="1016"/>
    </row>
    <row r="65" spans="1:138" ht="57" customHeight="1" outlineLevel="1">
      <c r="A65" s="85"/>
      <c r="B65" s="67"/>
      <c r="C65" s="538" t="s">
        <v>61</v>
      </c>
      <c r="D65" s="345" t="s">
        <v>389</v>
      </c>
      <c r="E65" s="128" t="s">
        <v>24</v>
      </c>
      <c r="F65" s="128" t="s">
        <v>2</v>
      </c>
      <c r="G65" s="558">
        <f>Q65+V65+N65+O65+P65</f>
        <v>65</v>
      </c>
      <c r="H65" s="558">
        <f>SUM(I65:L65)</f>
        <v>4</v>
      </c>
      <c r="I65" s="531"/>
      <c r="J65" s="531"/>
      <c r="K65" s="531"/>
      <c r="L65" s="269">
        <v>4</v>
      </c>
      <c r="M65" s="2204">
        <v>27</v>
      </c>
      <c r="N65" s="269">
        <v>24</v>
      </c>
      <c r="O65" s="269">
        <v>10</v>
      </c>
      <c r="P65" s="1189"/>
      <c r="Q65" s="558">
        <f>SUM(R65:U65)</f>
        <v>4</v>
      </c>
      <c r="R65" s="71"/>
      <c r="S65" s="71"/>
      <c r="T65" s="71"/>
      <c r="U65" s="269">
        <v>4</v>
      </c>
      <c r="V65" s="558">
        <f>SUM(W65:Z65)</f>
        <v>27</v>
      </c>
      <c r="W65" s="531"/>
      <c r="X65" s="531"/>
      <c r="Y65" s="531"/>
      <c r="Z65" s="269">
        <v>27</v>
      </c>
      <c r="AA65" s="558">
        <f>SUM(AB65:AE65)</f>
        <v>0</v>
      </c>
      <c r="AB65" s="71"/>
      <c r="AC65" s="71"/>
      <c r="AD65" s="71"/>
      <c r="AE65" s="269"/>
      <c r="AF65" s="566" t="s">
        <v>311</v>
      </c>
      <c r="AG65" s="555">
        <f t="shared" ref="AG65" si="297">AH65+CP65+CS65+CV65+CY65</f>
        <v>0.18355899999999997</v>
      </c>
      <c r="AH65" s="324">
        <v>1.9321999999999999E-2</v>
      </c>
      <c r="AI65" s="324">
        <v>2.3186399999999998</v>
      </c>
      <c r="AJ65" s="324">
        <v>7.9103839244819993E-2</v>
      </c>
      <c r="AK65" s="524"/>
      <c r="AL65" s="524"/>
      <c r="AM65" s="524"/>
      <c r="AN65" s="524"/>
      <c r="AO65" s="524"/>
      <c r="AP65" s="524"/>
      <c r="AQ65" s="524"/>
      <c r="AR65" s="524"/>
      <c r="AS65" s="524"/>
      <c r="AT65" s="324">
        <v>1.9321999999999999E-2</v>
      </c>
      <c r="AU65" s="324">
        <v>2.3186399999999998</v>
      </c>
      <c r="AV65" s="324">
        <v>7.9103839244819993E-2</v>
      </c>
      <c r="AW65" s="324">
        <v>1.9321999999999999E-2</v>
      </c>
      <c r="AX65" s="324">
        <v>2.3186399999999998</v>
      </c>
      <c r="AY65" s="324">
        <v>8.0746637999999996E-2</v>
      </c>
      <c r="AZ65" s="524"/>
      <c r="BA65" s="524"/>
      <c r="BB65" s="524"/>
      <c r="BC65" s="524"/>
      <c r="BD65" s="524"/>
      <c r="BE65" s="524"/>
      <c r="BF65" s="188"/>
      <c r="BG65" s="188"/>
      <c r="BH65" s="188"/>
      <c r="BI65" s="324">
        <v>1.9321999999999999E-2</v>
      </c>
      <c r="BJ65" s="324">
        <v>2.3186399999999998</v>
      </c>
      <c r="BK65" s="324">
        <v>8.0746637999999996E-2</v>
      </c>
      <c r="BL65" s="324">
        <f t="shared" ref="BL65" si="298">BO65+BR65+BU65+BX65</f>
        <v>0.1304235</v>
      </c>
      <c r="BM65" s="324">
        <f t="shared" ref="BM65" si="299">BP65+BS65+BV65+BY65</f>
        <v>15.650819999999998</v>
      </c>
      <c r="BN65" s="324">
        <f t="shared" ref="BN65" si="300">BQ65+BT65+BW65+BZ65</f>
        <v>0.82158155032026081</v>
      </c>
      <c r="BO65" s="524"/>
      <c r="BP65" s="524"/>
      <c r="BQ65" s="524"/>
      <c r="BR65" s="524"/>
      <c r="BS65" s="524"/>
      <c r="BT65" s="524"/>
      <c r="BU65" s="524"/>
      <c r="BV65" s="524"/>
      <c r="BW65" s="524"/>
      <c r="BX65" s="324">
        <v>0.1304235</v>
      </c>
      <c r="BY65" s="324">
        <f>BX65*1000*0.12</f>
        <v>15.650819999999998</v>
      </c>
      <c r="BZ65" s="324">
        <f>BX65*$EU$8</f>
        <v>0.82158155032026081</v>
      </c>
      <c r="CA65" s="324">
        <f t="shared" ref="CA65" si="301">CD65+CG65+CJ65+CM65</f>
        <v>0</v>
      </c>
      <c r="CB65" s="324">
        <f t="shared" ref="CB65" si="302">CE65+CH65+CK65+CN65</f>
        <v>0</v>
      </c>
      <c r="CC65" s="324">
        <f t="shared" ref="CC65" si="303">CF65+CI65+CL65+CO65</f>
        <v>0</v>
      </c>
      <c r="CD65" s="524"/>
      <c r="CE65" s="524"/>
      <c r="CF65" s="524"/>
      <c r="CG65" s="524"/>
      <c r="CH65" s="524"/>
      <c r="CI65" s="524"/>
      <c r="CJ65" s="188"/>
      <c r="CK65" s="188"/>
      <c r="CL65" s="188"/>
      <c r="CM65" s="324"/>
      <c r="CN65" s="324">
        <f>CM65*1000*0.12</f>
        <v>0</v>
      </c>
      <c r="CO65" s="324">
        <f>CM65*$EZ$8</f>
        <v>0</v>
      </c>
      <c r="CP65" s="2272"/>
      <c r="CQ65" s="2272"/>
      <c r="CR65" s="2272"/>
      <c r="CS65" s="324">
        <f>24*0.0048305</f>
        <v>0.11593199999999999</v>
      </c>
      <c r="CT65" s="324">
        <f>CS65*1000*0.12</f>
        <v>13.911839999999998</v>
      </c>
      <c r="CU65" s="324">
        <f t="shared" ref="CU65" si="304">CS65*$EN$8</f>
        <v>0.64947708493715683</v>
      </c>
      <c r="CV65" s="324">
        <f>10*0.0048305</f>
        <v>4.8305000000000001E-2</v>
      </c>
      <c r="CW65" s="324">
        <f>CV65*1000*0.12</f>
        <v>5.7965999999999998</v>
      </c>
      <c r="CX65" s="324">
        <f t="shared" ref="CX65" si="305">CV65*$EO$8</f>
        <v>0.28126849039286095</v>
      </c>
      <c r="CY65" s="188"/>
      <c r="CZ65" s="188"/>
      <c r="DA65" s="188"/>
      <c r="DB65" s="85"/>
      <c r="DC65" s="85"/>
      <c r="DD65" s="85"/>
      <c r="DE65" s="555">
        <f t="shared" si="230"/>
        <v>0</v>
      </c>
      <c r="DF65" s="526">
        <v>0</v>
      </c>
      <c r="DG65" s="524"/>
      <c r="DH65" s="524"/>
      <c r="DI65" s="524"/>
      <c r="DJ65" s="524"/>
      <c r="DK65" s="526">
        <v>0</v>
      </c>
      <c r="DL65" s="524"/>
      <c r="DM65" s="524"/>
      <c r="DN65" s="524"/>
      <c r="DO65" s="524"/>
      <c r="DP65" s="526">
        <f t="shared" si="296"/>
        <v>0</v>
      </c>
      <c r="DQ65" s="524"/>
      <c r="DR65" s="524"/>
      <c r="DS65" s="524"/>
      <c r="DT65" s="524"/>
      <c r="DU65" s="526">
        <f t="shared" si="295"/>
        <v>0</v>
      </c>
      <c r="DV65" s="524"/>
      <c r="DW65" s="524"/>
      <c r="DX65" s="524"/>
      <c r="DY65" s="524"/>
      <c r="DZ65" s="2272"/>
      <c r="EA65" s="545"/>
      <c r="EB65" s="188"/>
      <c r="EC65" s="188"/>
      <c r="ED65" s="502"/>
      <c r="EE65" s="23"/>
      <c r="EF65" s="329"/>
      <c r="EG65" s="324"/>
      <c r="EH65" s="2701" t="s">
        <v>672</v>
      </c>
    </row>
    <row r="66" spans="1:138" ht="15" hidden="1" customHeight="1" outlineLevel="1">
      <c r="A66" s="85"/>
      <c r="B66" s="67"/>
      <c r="C66" s="538"/>
      <c r="D66" s="345"/>
      <c r="E66" s="71"/>
      <c r="F66" s="71"/>
      <c r="G66" s="166">
        <f>H66+M66+N66+O66+P66</f>
        <v>0</v>
      </c>
      <c r="H66" s="1206">
        <f>SUM(I66:L66)</f>
        <v>0</v>
      </c>
      <c r="I66" s="531"/>
      <c r="J66" s="531"/>
      <c r="K66" s="531"/>
      <c r="L66" s="531"/>
      <c r="M66" s="2209"/>
      <c r="N66" s="1189"/>
      <c r="O66" s="1189"/>
      <c r="P66" s="1189"/>
      <c r="Q66" s="165">
        <f>SUM(R66:U66)</f>
        <v>0</v>
      </c>
      <c r="R66" s="71"/>
      <c r="S66" s="71"/>
      <c r="T66" s="71"/>
      <c r="U66" s="71"/>
      <c r="V66" s="1206">
        <f>SUM(W66:Z66)</f>
        <v>0</v>
      </c>
      <c r="W66" s="531"/>
      <c r="X66" s="531"/>
      <c r="Y66" s="531"/>
      <c r="Z66" s="531"/>
      <c r="AA66" s="165">
        <f>SUM(AB66:AE66)</f>
        <v>0</v>
      </c>
      <c r="AB66" s="71"/>
      <c r="AC66" s="71"/>
      <c r="AD66" s="71"/>
      <c r="AE66" s="71"/>
      <c r="AF66" s="105"/>
      <c r="AG66" s="527"/>
      <c r="AH66" s="527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7"/>
      <c r="AX66" s="524"/>
      <c r="AY66" s="524"/>
      <c r="AZ66" s="524"/>
      <c r="BA66" s="524"/>
      <c r="BB66" s="524"/>
      <c r="BC66" s="524"/>
      <c r="BD66" s="524"/>
      <c r="BE66" s="524"/>
      <c r="BF66" s="188"/>
      <c r="BG66" s="188"/>
      <c r="BH66" s="188"/>
      <c r="BI66" s="188"/>
      <c r="BJ66" s="188"/>
      <c r="BK66" s="188"/>
      <c r="BL66" s="527"/>
      <c r="BM66" s="524"/>
      <c r="BN66" s="524"/>
      <c r="BO66" s="524"/>
      <c r="BP66" s="524"/>
      <c r="BQ66" s="524"/>
      <c r="BR66" s="524"/>
      <c r="BS66" s="524"/>
      <c r="BT66" s="524"/>
      <c r="BU66" s="524"/>
      <c r="BV66" s="524"/>
      <c r="BW66" s="524"/>
      <c r="BX66" s="524"/>
      <c r="BY66" s="524"/>
      <c r="BZ66" s="524"/>
      <c r="CA66" s="527"/>
      <c r="CB66" s="524"/>
      <c r="CC66" s="524"/>
      <c r="CD66" s="524"/>
      <c r="CE66" s="524"/>
      <c r="CF66" s="524"/>
      <c r="CG66" s="524"/>
      <c r="CH66" s="524"/>
      <c r="CI66" s="524"/>
      <c r="CJ66" s="188"/>
      <c r="CK66" s="188"/>
      <c r="CL66" s="188"/>
      <c r="CM66" s="188"/>
      <c r="CN66" s="188"/>
      <c r="CO66" s="188"/>
      <c r="CP66" s="2272"/>
      <c r="CQ66" s="2272"/>
      <c r="CR66" s="2272"/>
      <c r="CS66" s="324"/>
      <c r="CT66" s="324"/>
      <c r="CU66" s="324"/>
      <c r="CV66" s="188"/>
      <c r="CW66" s="188"/>
      <c r="CX66" s="188"/>
      <c r="CY66" s="188"/>
      <c r="CZ66" s="188"/>
      <c r="DA66" s="188"/>
      <c r="DB66" s="85"/>
      <c r="DC66" s="85"/>
      <c r="DD66" s="85"/>
      <c r="DE66" s="555">
        <f t="shared" si="230"/>
        <v>0</v>
      </c>
      <c r="DF66" s="526">
        <v>0</v>
      </c>
      <c r="DG66" s="524"/>
      <c r="DH66" s="524"/>
      <c r="DI66" s="524"/>
      <c r="DJ66" s="524"/>
      <c r="DK66" s="526">
        <v>0</v>
      </c>
      <c r="DL66" s="524"/>
      <c r="DM66" s="524"/>
      <c r="DN66" s="524"/>
      <c r="DO66" s="524"/>
      <c r="DP66" s="526">
        <f t="shared" si="296"/>
        <v>0</v>
      </c>
      <c r="DQ66" s="524"/>
      <c r="DR66" s="524"/>
      <c r="DS66" s="524"/>
      <c r="DT66" s="524"/>
      <c r="DU66" s="526">
        <f t="shared" si="295"/>
        <v>0</v>
      </c>
      <c r="DV66" s="524"/>
      <c r="DW66" s="524"/>
      <c r="DX66" s="524"/>
      <c r="DY66" s="524"/>
      <c r="DZ66" s="2272"/>
      <c r="EA66" s="545"/>
      <c r="EB66" s="188"/>
      <c r="EC66" s="188"/>
      <c r="ED66" s="502"/>
      <c r="EE66" s="23"/>
      <c r="EF66" s="329"/>
      <c r="EG66" s="324"/>
      <c r="EH66" s="2702"/>
    </row>
    <row r="67" spans="1:138" ht="15" hidden="1" customHeight="1" outlineLevel="1">
      <c r="A67" s="85"/>
      <c r="B67" s="67"/>
      <c r="C67" s="538" t="s">
        <v>49</v>
      </c>
      <c r="D67" s="345"/>
      <c r="E67" s="71"/>
      <c r="F67" s="71"/>
      <c r="G67" s="166">
        <f>H67+M67+N67+O67+P67</f>
        <v>0</v>
      </c>
      <c r="H67" s="1206">
        <f>SUM(I67:L67)</f>
        <v>0</v>
      </c>
      <c r="I67" s="531"/>
      <c r="J67" s="531"/>
      <c r="K67" s="531"/>
      <c r="L67" s="531"/>
      <c r="M67" s="2209"/>
      <c r="N67" s="1189"/>
      <c r="O67" s="1189"/>
      <c r="P67" s="1189"/>
      <c r="Q67" s="165">
        <f>SUM(R67:U67)</f>
        <v>0</v>
      </c>
      <c r="R67" s="71"/>
      <c r="S67" s="71"/>
      <c r="T67" s="71"/>
      <c r="U67" s="71"/>
      <c r="V67" s="1206">
        <f>SUM(W67:Z67)</f>
        <v>0</v>
      </c>
      <c r="W67" s="531"/>
      <c r="X67" s="531"/>
      <c r="Y67" s="531"/>
      <c r="Z67" s="531"/>
      <c r="AA67" s="165">
        <f>SUM(AB67:AE67)</f>
        <v>0</v>
      </c>
      <c r="AB67" s="71"/>
      <c r="AC67" s="71"/>
      <c r="AD67" s="71"/>
      <c r="AE67" s="71"/>
      <c r="AF67" s="105"/>
      <c r="AG67" s="527"/>
      <c r="AH67" s="527"/>
      <c r="AI67" s="524"/>
      <c r="AJ67" s="524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7"/>
      <c r="AX67" s="524"/>
      <c r="AY67" s="524"/>
      <c r="AZ67" s="524"/>
      <c r="BA67" s="524"/>
      <c r="BB67" s="524"/>
      <c r="BC67" s="524"/>
      <c r="BD67" s="524"/>
      <c r="BE67" s="524"/>
      <c r="BF67" s="188"/>
      <c r="BG67" s="188"/>
      <c r="BH67" s="188"/>
      <c r="BI67" s="188"/>
      <c r="BJ67" s="188"/>
      <c r="BK67" s="188"/>
      <c r="BL67" s="527"/>
      <c r="BM67" s="524"/>
      <c r="BN67" s="524"/>
      <c r="BO67" s="524"/>
      <c r="BP67" s="524"/>
      <c r="BQ67" s="524"/>
      <c r="BR67" s="524"/>
      <c r="BS67" s="524"/>
      <c r="BT67" s="524"/>
      <c r="BU67" s="524"/>
      <c r="BV67" s="524"/>
      <c r="BW67" s="524"/>
      <c r="BX67" s="524"/>
      <c r="BY67" s="524"/>
      <c r="BZ67" s="524"/>
      <c r="CA67" s="527"/>
      <c r="CB67" s="524"/>
      <c r="CC67" s="524"/>
      <c r="CD67" s="524"/>
      <c r="CE67" s="524"/>
      <c r="CF67" s="524"/>
      <c r="CG67" s="524"/>
      <c r="CH67" s="524"/>
      <c r="CI67" s="524"/>
      <c r="CJ67" s="188"/>
      <c r="CK67" s="188"/>
      <c r="CL67" s="188"/>
      <c r="CM67" s="188"/>
      <c r="CN67" s="188"/>
      <c r="CO67" s="188"/>
      <c r="CP67" s="2272"/>
      <c r="CQ67" s="2272"/>
      <c r="CR67" s="2272"/>
      <c r="CS67" s="324"/>
      <c r="CT67" s="324"/>
      <c r="CU67" s="324"/>
      <c r="CV67" s="188"/>
      <c r="CW67" s="188"/>
      <c r="CX67" s="188"/>
      <c r="CY67" s="188"/>
      <c r="CZ67" s="188"/>
      <c r="DA67" s="188"/>
      <c r="DB67" s="85"/>
      <c r="DC67" s="85"/>
      <c r="DD67" s="85"/>
      <c r="DE67" s="555">
        <f t="shared" si="230"/>
        <v>0</v>
      </c>
      <c r="DF67" s="526">
        <v>0</v>
      </c>
      <c r="DG67" s="524"/>
      <c r="DH67" s="524"/>
      <c r="DI67" s="524"/>
      <c r="DJ67" s="524"/>
      <c r="DK67" s="526">
        <v>0</v>
      </c>
      <c r="DL67" s="524"/>
      <c r="DM67" s="524"/>
      <c r="DN67" s="524"/>
      <c r="DO67" s="524"/>
      <c r="DP67" s="526">
        <f t="shared" si="296"/>
        <v>0</v>
      </c>
      <c r="DQ67" s="524"/>
      <c r="DR67" s="524"/>
      <c r="DS67" s="524"/>
      <c r="DT67" s="524"/>
      <c r="DU67" s="526">
        <f t="shared" si="295"/>
        <v>0</v>
      </c>
      <c r="DV67" s="524"/>
      <c r="DW67" s="524"/>
      <c r="DX67" s="524"/>
      <c r="DY67" s="524"/>
      <c r="DZ67" s="2272"/>
      <c r="EA67" s="545"/>
      <c r="EB67" s="188"/>
      <c r="EC67" s="188"/>
      <c r="ED67" s="502"/>
      <c r="EE67" s="23"/>
      <c r="EF67" s="329"/>
      <c r="EG67" s="324"/>
      <c r="EH67" s="2702"/>
    </row>
    <row r="68" spans="1:138" ht="15" customHeight="1" outlineLevel="1">
      <c r="A68" s="85"/>
      <c r="B68" s="67"/>
      <c r="C68" s="537"/>
      <c r="D68" s="531" t="s">
        <v>1</v>
      </c>
      <c r="E68" s="84"/>
      <c r="F68" s="84"/>
      <c r="G68" s="169"/>
      <c r="H68" s="1205"/>
      <c r="I68" s="169"/>
      <c r="J68" s="169"/>
      <c r="K68" s="169"/>
      <c r="L68" s="169"/>
      <c r="M68" s="2207"/>
      <c r="N68" s="1204"/>
      <c r="O68" s="1204"/>
      <c r="P68" s="1204"/>
      <c r="Q68" s="167"/>
      <c r="R68" s="84"/>
      <c r="S68" s="84"/>
      <c r="T68" s="84"/>
      <c r="U68" s="84"/>
      <c r="V68" s="1205"/>
      <c r="W68" s="169"/>
      <c r="X68" s="169"/>
      <c r="Y68" s="169"/>
      <c r="Z68" s="169"/>
      <c r="AA68" s="167"/>
      <c r="AB68" s="84"/>
      <c r="AC68" s="84"/>
      <c r="AD68" s="84"/>
      <c r="AE68" s="84"/>
      <c r="AF68" s="105"/>
      <c r="AG68" s="555">
        <f>SUM(AG65:AG67)</f>
        <v>0.18355899999999997</v>
      </c>
      <c r="AH68" s="555">
        <v>1.9321999999999999E-2</v>
      </c>
      <c r="AI68" s="555">
        <v>2.3186399999999998</v>
      </c>
      <c r="AJ68" s="555">
        <v>7.9103839244819993E-2</v>
      </c>
      <c r="AK68" s="523">
        <v>0</v>
      </c>
      <c r="AL68" s="523">
        <v>0</v>
      </c>
      <c r="AM68" s="523">
        <v>0</v>
      </c>
      <c r="AN68" s="523">
        <v>0</v>
      </c>
      <c r="AO68" s="523">
        <v>0</v>
      </c>
      <c r="AP68" s="523">
        <v>0</v>
      </c>
      <c r="AQ68" s="523">
        <v>0</v>
      </c>
      <c r="AR68" s="523">
        <v>0</v>
      </c>
      <c r="AS68" s="523">
        <v>0</v>
      </c>
      <c r="AT68" s="555">
        <v>1.9321999999999999E-2</v>
      </c>
      <c r="AU68" s="555">
        <v>2.3186399999999998</v>
      </c>
      <c r="AV68" s="555">
        <v>7.9103839244819993E-2</v>
      </c>
      <c r="AW68" s="555">
        <v>1.9321999999999999E-2</v>
      </c>
      <c r="AX68" s="555">
        <v>2.3186399999999998</v>
      </c>
      <c r="AY68" s="555">
        <v>8.0746637999999996E-2</v>
      </c>
      <c r="AZ68" s="523">
        <v>0</v>
      </c>
      <c r="BA68" s="523">
        <v>0</v>
      </c>
      <c r="BB68" s="523">
        <v>0</v>
      </c>
      <c r="BC68" s="523">
        <v>0</v>
      </c>
      <c r="BD68" s="523">
        <v>0</v>
      </c>
      <c r="BE68" s="523">
        <v>0</v>
      </c>
      <c r="BF68" s="190">
        <v>0</v>
      </c>
      <c r="BG68" s="190">
        <v>0</v>
      </c>
      <c r="BH68" s="190">
        <v>0</v>
      </c>
      <c r="BI68" s="555">
        <v>1.9321999999999999E-2</v>
      </c>
      <c r="BJ68" s="555">
        <v>2.3186399999999998</v>
      </c>
      <c r="BK68" s="555">
        <v>8.0746637999999996E-2</v>
      </c>
      <c r="BL68" s="555">
        <f>SUM(BL65:BL67)</f>
        <v>0.1304235</v>
      </c>
      <c r="BM68" s="555">
        <f>SUM(BM65:BM67)</f>
        <v>15.650819999999998</v>
      </c>
      <c r="BN68" s="555">
        <f t="shared" ref="BN68:BZ68" si="306">SUM(BN65:BN67)</f>
        <v>0.82158155032026081</v>
      </c>
      <c r="BO68" s="523">
        <f t="shared" si="306"/>
        <v>0</v>
      </c>
      <c r="BP68" s="523">
        <f t="shared" si="306"/>
        <v>0</v>
      </c>
      <c r="BQ68" s="523">
        <f t="shared" si="306"/>
        <v>0</v>
      </c>
      <c r="BR68" s="523">
        <f t="shared" si="306"/>
        <v>0</v>
      </c>
      <c r="BS68" s="523">
        <f t="shared" si="306"/>
        <v>0</v>
      </c>
      <c r="BT68" s="523">
        <f t="shared" si="306"/>
        <v>0</v>
      </c>
      <c r="BU68" s="523">
        <f t="shared" si="306"/>
        <v>0</v>
      </c>
      <c r="BV68" s="523">
        <f t="shared" si="306"/>
        <v>0</v>
      </c>
      <c r="BW68" s="523">
        <f t="shared" si="306"/>
        <v>0</v>
      </c>
      <c r="BX68" s="555">
        <f t="shared" si="306"/>
        <v>0.1304235</v>
      </c>
      <c r="BY68" s="555">
        <f t="shared" si="306"/>
        <v>15.650819999999998</v>
      </c>
      <c r="BZ68" s="555">
        <f t="shared" si="306"/>
        <v>0.82158155032026081</v>
      </c>
      <c r="CA68" s="555">
        <f>SUM(CA65:CA67)</f>
        <v>0</v>
      </c>
      <c r="CB68" s="555">
        <f>SUM(CB65:CB67)</f>
        <v>0</v>
      </c>
      <c r="CC68" s="555">
        <f t="shared" ref="CC68:CO68" si="307">SUM(CC65:CC67)</f>
        <v>0</v>
      </c>
      <c r="CD68" s="523">
        <f t="shared" si="307"/>
        <v>0</v>
      </c>
      <c r="CE68" s="523">
        <f t="shared" si="307"/>
        <v>0</v>
      </c>
      <c r="CF68" s="523">
        <f t="shared" si="307"/>
        <v>0</v>
      </c>
      <c r="CG68" s="523">
        <f t="shared" si="307"/>
        <v>0</v>
      </c>
      <c r="CH68" s="523">
        <f t="shared" si="307"/>
        <v>0</v>
      </c>
      <c r="CI68" s="523">
        <f t="shared" si="307"/>
        <v>0</v>
      </c>
      <c r="CJ68" s="190">
        <f t="shared" si="307"/>
        <v>0</v>
      </c>
      <c r="CK68" s="190">
        <f t="shared" si="307"/>
        <v>0</v>
      </c>
      <c r="CL68" s="190">
        <f t="shared" si="307"/>
        <v>0</v>
      </c>
      <c r="CM68" s="555">
        <f t="shared" si="307"/>
        <v>0</v>
      </c>
      <c r="CN68" s="555">
        <f t="shared" si="307"/>
        <v>0</v>
      </c>
      <c r="CO68" s="555">
        <f t="shared" si="307"/>
        <v>0</v>
      </c>
      <c r="CP68" s="2271">
        <f t="shared" ref="CP68:CX68" si="308">SUM(CP65:CP67)</f>
        <v>0</v>
      </c>
      <c r="CQ68" s="2271">
        <f t="shared" si="308"/>
        <v>0</v>
      </c>
      <c r="CR68" s="2271">
        <f t="shared" si="308"/>
        <v>0</v>
      </c>
      <c r="CS68" s="324">
        <f t="shared" si="308"/>
        <v>0.11593199999999999</v>
      </c>
      <c r="CT68" s="324">
        <f t="shared" si="308"/>
        <v>13.911839999999998</v>
      </c>
      <c r="CU68" s="324">
        <f t="shared" si="308"/>
        <v>0.64947708493715683</v>
      </c>
      <c r="CV68" s="324">
        <f t="shared" si="308"/>
        <v>4.8305000000000001E-2</v>
      </c>
      <c r="CW68" s="324">
        <f t="shared" si="308"/>
        <v>5.7965999999999998</v>
      </c>
      <c r="CX68" s="324">
        <f t="shared" si="308"/>
        <v>0.28126849039286095</v>
      </c>
      <c r="CY68" s="190">
        <f t="shared" ref="CY68:DA68" si="309">SUM(CY65:CY67)</f>
        <v>0</v>
      </c>
      <c r="CZ68" s="190">
        <f t="shared" si="309"/>
        <v>0</v>
      </c>
      <c r="DA68" s="190">
        <f t="shared" si="309"/>
        <v>0</v>
      </c>
      <c r="DB68" s="283"/>
      <c r="DC68" s="283"/>
      <c r="DD68" s="283"/>
      <c r="DE68" s="555">
        <f t="shared" si="230"/>
        <v>0</v>
      </c>
      <c r="DF68" s="526">
        <v>0</v>
      </c>
      <c r="DG68" s="523"/>
      <c r="DH68" s="523"/>
      <c r="DI68" s="523"/>
      <c r="DJ68" s="523"/>
      <c r="DK68" s="526">
        <v>0</v>
      </c>
      <c r="DL68" s="523"/>
      <c r="DM68" s="523"/>
      <c r="DN68" s="523"/>
      <c r="DO68" s="523"/>
      <c r="DP68" s="526">
        <f t="shared" si="296"/>
        <v>0</v>
      </c>
      <c r="DQ68" s="523"/>
      <c r="DR68" s="523"/>
      <c r="DS68" s="523"/>
      <c r="DT68" s="523"/>
      <c r="DU68" s="526">
        <f t="shared" si="295"/>
        <v>0</v>
      </c>
      <c r="DV68" s="523"/>
      <c r="DW68" s="523"/>
      <c r="DX68" s="523"/>
      <c r="DY68" s="523"/>
      <c r="DZ68" s="2271">
        <f>SUM(DZ65:DZ67)</f>
        <v>0</v>
      </c>
      <c r="EA68" s="528">
        <f t="shared" ref="EA68:EB68" si="310">SUM(EA65:EA67)</f>
        <v>0</v>
      </c>
      <c r="EB68" s="190">
        <f t="shared" si="310"/>
        <v>0</v>
      </c>
      <c r="EC68" s="190">
        <f t="shared" ref="EC68" si="311">SUM(EC65:EC67)</f>
        <v>0</v>
      </c>
      <c r="ED68" s="523"/>
      <c r="EE68" s="185"/>
      <c r="EF68" s="481"/>
      <c r="EG68" s="324"/>
      <c r="EH68" s="2702"/>
    </row>
    <row r="69" spans="1:138" ht="15" customHeight="1" outlineLevel="1">
      <c r="A69" s="85"/>
      <c r="B69" s="67"/>
      <c r="C69" s="575" t="s">
        <v>62</v>
      </c>
      <c r="D69" s="532" t="s">
        <v>50</v>
      </c>
      <c r="E69" s="84"/>
      <c r="F69" s="84"/>
      <c r="G69" s="169"/>
      <c r="H69" s="1205"/>
      <c r="I69" s="169"/>
      <c r="J69" s="169"/>
      <c r="K69" s="169"/>
      <c r="L69" s="169"/>
      <c r="M69" s="2207"/>
      <c r="N69" s="1204"/>
      <c r="O69" s="1204"/>
      <c r="P69" s="1204"/>
      <c r="Q69" s="167"/>
      <c r="R69" s="84"/>
      <c r="S69" s="84"/>
      <c r="T69" s="84"/>
      <c r="U69" s="84"/>
      <c r="V69" s="1205"/>
      <c r="W69" s="169"/>
      <c r="X69" s="169"/>
      <c r="Y69" s="169"/>
      <c r="Z69" s="169"/>
      <c r="AA69" s="167"/>
      <c r="AB69" s="84"/>
      <c r="AC69" s="84"/>
      <c r="AD69" s="84"/>
      <c r="AE69" s="84"/>
      <c r="AF69" s="566" t="s">
        <v>311</v>
      </c>
      <c r="AG69" s="523"/>
      <c r="AH69" s="523"/>
      <c r="AI69" s="523"/>
      <c r="AJ69" s="523"/>
      <c r="AK69" s="523"/>
      <c r="AL69" s="523"/>
      <c r="AM69" s="523"/>
      <c r="AN69" s="523"/>
      <c r="AO69" s="523"/>
      <c r="AP69" s="523"/>
      <c r="AQ69" s="523"/>
      <c r="AR69" s="523"/>
      <c r="AS69" s="523"/>
      <c r="AT69" s="523"/>
      <c r="AU69" s="523"/>
      <c r="AV69" s="523"/>
      <c r="AW69" s="523"/>
      <c r="AX69" s="523"/>
      <c r="AY69" s="523"/>
      <c r="AZ69" s="523"/>
      <c r="BA69" s="523"/>
      <c r="BB69" s="523"/>
      <c r="BC69" s="523"/>
      <c r="BD69" s="523"/>
      <c r="BE69" s="523"/>
      <c r="BF69" s="190"/>
      <c r="BG69" s="190"/>
      <c r="BH69" s="190"/>
      <c r="BI69" s="190"/>
      <c r="BJ69" s="190"/>
      <c r="BK69" s="190"/>
      <c r="BL69" s="523"/>
      <c r="BM69" s="523"/>
      <c r="BN69" s="523"/>
      <c r="BO69" s="523"/>
      <c r="BP69" s="523"/>
      <c r="BQ69" s="523"/>
      <c r="BR69" s="523"/>
      <c r="BS69" s="523"/>
      <c r="BT69" s="523"/>
      <c r="BU69" s="523"/>
      <c r="BV69" s="523"/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/>
      <c r="CJ69" s="190"/>
      <c r="CK69" s="190"/>
      <c r="CL69" s="190"/>
      <c r="CM69" s="190"/>
      <c r="CN69" s="190"/>
      <c r="CO69" s="190"/>
      <c r="CP69" s="2271"/>
      <c r="CQ69" s="2271"/>
      <c r="CR69" s="2271"/>
      <c r="CS69" s="528"/>
      <c r="CT69" s="528"/>
      <c r="CU69" s="528"/>
      <c r="CV69" s="190"/>
      <c r="CW69" s="190"/>
      <c r="CX69" s="190"/>
      <c r="CY69" s="190"/>
      <c r="CZ69" s="190"/>
      <c r="DA69" s="190"/>
      <c r="DB69" s="283"/>
      <c r="DC69" s="283"/>
      <c r="DD69" s="283"/>
      <c r="DE69" s="555">
        <f t="shared" si="230"/>
        <v>0</v>
      </c>
      <c r="DF69" s="526">
        <v>0</v>
      </c>
      <c r="DG69" s="523"/>
      <c r="DH69" s="523"/>
      <c r="DI69" s="523"/>
      <c r="DJ69" s="523"/>
      <c r="DK69" s="526">
        <v>0</v>
      </c>
      <c r="DL69" s="523"/>
      <c r="DM69" s="523"/>
      <c r="DN69" s="523"/>
      <c r="DO69" s="523"/>
      <c r="DP69" s="526">
        <f t="shared" si="296"/>
        <v>0</v>
      </c>
      <c r="DQ69" s="523"/>
      <c r="DR69" s="523"/>
      <c r="DS69" s="523"/>
      <c r="DT69" s="523"/>
      <c r="DU69" s="526">
        <f t="shared" si="295"/>
        <v>0</v>
      </c>
      <c r="DV69" s="523"/>
      <c r="DW69" s="523"/>
      <c r="DX69" s="523"/>
      <c r="DY69" s="523"/>
      <c r="DZ69" s="2271"/>
      <c r="EA69" s="528"/>
      <c r="EB69" s="190"/>
      <c r="EC69" s="190"/>
      <c r="ED69" s="523"/>
      <c r="EE69" s="185"/>
      <c r="EF69" s="481"/>
      <c r="EG69" s="324"/>
      <c r="EH69" s="2702"/>
    </row>
    <row r="70" spans="1:138" ht="29.25" customHeight="1" outlineLevel="1">
      <c r="A70" s="85"/>
      <c r="B70" s="67"/>
      <c r="C70" s="557" t="s">
        <v>281</v>
      </c>
      <c r="D70" s="712" t="s">
        <v>426</v>
      </c>
      <c r="E70" s="128" t="s">
        <v>24</v>
      </c>
      <c r="F70" s="988" t="s">
        <v>152</v>
      </c>
      <c r="G70" s="558">
        <f t="shared" ref="G70:G72" si="312">Q70+V70+N70+O70+P70</f>
        <v>334</v>
      </c>
      <c r="H70" s="558">
        <f>SUM(I70:L70)</f>
        <v>195</v>
      </c>
      <c r="I70" s="234"/>
      <c r="J70" s="234"/>
      <c r="K70" s="557"/>
      <c r="L70" s="557">
        <v>195</v>
      </c>
      <c r="M70" s="2210">
        <v>85</v>
      </c>
      <c r="N70" s="557">
        <v>178</v>
      </c>
      <c r="O70" s="557">
        <v>61</v>
      </c>
      <c r="P70" s="1207"/>
      <c r="Q70" s="558">
        <f>SUM(R70:U70)</f>
        <v>10</v>
      </c>
      <c r="R70" s="234">
        <v>10</v>
      </c>
      <c r="S70" s="234"/>
      <c r="T70" s="234"/>
      <c r="U70" s="234"/>
      <c r="V70" s="558">
        <f>SUM(W70:Z70)</f>
        <v>85</v>
      </c>
      <c r="W70" s="234"/>
      <c r="X70" s="234"/>
      <c r="Y70" s="557"/>
      <c r="Z70" s="557">
        <v>85</v>
      </c>
      <c r="AA70" s="558">
        <f>SUM(AB70:AE70)</f>
        <v>0</v>
      </c>
      <c r="AB70" s="234"/>
      <c r="AC70" s="234"/>
      <c r="AD70" s="234"/>
      <c r="AE70" s="234"/>
      <c r="AF70" s="566" t="s">
        <v>311</v>
      </c>
      <c r="AG70" s="555">
        <f>AH70+CP70+CS70+CV70+CY70</f>
        <v>4.4115000000000008E-2</v>
      </c>
      <c r="AH70" s="324">
        <v>1.6574999999999999E-2</v>
      </c>
      <c r="AI70" s="324">
        <v>1.9889999999999999</v>
      </c>
      <c r="AJ70" s="556">
        <v>6.7857682200750002E-2</v>
      </c>
      <c r="AK70" s="525"/>
      <c r="AL70" s="524">
        <v>0</v>
      </c>
      <c r="AM70" s="524">
        <v>0</v>
      </c>
      <c r="AN70" s="525"/>
      <c r="AO70" s="524">
        <v>0</v>
      </c>
      <c r="AP70" s="524">
        <v>0</v>
      </c>
      <c r="AQ70" s="556"/>
      <c r="AR70" s="524">
        <v>0</v>
      </c>
      <c r="AS70" s="524">
        <v>0</v>
      </c>
      <c r="AT70" s="324">
        <v>1.6574999999999999E-2</v>
      </c>
      <c r="AU70" s="324">
        <v>1.9889999999999999</v>
      </c>
      <c r="AV70" s="324">
        <v>6.7857682200750002E-2</v>
      </c>
      <c r="AW70" s="324">
        <v>5.7600000000000001E-4</v>
      </c>
      <c r="AX70" s="324">
        <v>6.9120000000000001E-2</v>
      </c>
      <c r="AY70" s="324">
        <v>2.4015752501760001E-3</v>
      </c>
      <c r="AZ70" s="556">
        <v>5.7600000000000001E-4</v>
      </c>
      <c r="BA70" s="324">
        <v>6.9120000000000001E-2</v>
      </c>
      <c r="BB70" s="556">
        <v>2.4015752501760001E-3</v>
      </c>
      <c r="BC70" s="525"/>
      <c r="BD70" s="524">
        <v>0</v>
      </c>
      <c r="BE70" s="524">
        <v>0</v>
      </c>
      <c r="BF70" s="324"/>
      <c r="BG70" s="324">
        <v>0</v>
      </c>
      <c r="BH70" s="324">
        <v>0</v>
      </c>
      <c r="BI70" s="324"/>
      <c r="BJ70" s="324">
        <v>0</v>
      </c>
      <c r="BK70" s="324">
        <v>0</v>
      </c>
      <c r="BL70" s="324">
        <f t="shared" ref="BL70:BL72" si="313">BO70+BR70+BU70+BX70</f>
        <v>7.2250000000000005E-3</v>
      </c>
      <c r="BM70" s="324">
        <f t="shared" ref="BM70:BM72" si="314">BP70+BS70+BV70+BY70</f>
        <v>0.86699999999999999</v>
      </c>
      <c r="BN70" s="556">
        <f t="shared" ref="BN70:BN72" si="315">BQ70+BT70+BW70+BZ70</f>
        <v>4.55127082240845E-2</v>
      </c>
      <c r="BO70" s="525"/>
      <c r="BP70" s="524">
        <f>BO70*1000*0.12</f>
        <v>0</v>
      </c>
      <c r="BQ70" s="524">
        <f>BO70*$ER$8</f>
        <v>0</v>
      </c>
      <c r="BR70" s="525"/>
      <c r="BS70" s="524">
        <f>BR70*1000*0.12</f>
        <v>0</v>
      </c>
      <c r="BT70" s="524">
        <f>BR70*$ES$8</f>
        <v>0</v>
      </c>
      <c r="BU70" s="556"/>
      <c r="BV70" s="524">
        <f>BU70*1000*0.12</f>
        <v>0</v>
      </c>
      <c r="BW70" s="524">
        <f>BU70*$ET$8</f>
        <v>0</v>
      </c>
      <c r="BX70" s="324">
        <v>7.2250000000000005E-3</v>
      </c>
      <c r="BY70" s="324">
        <f>BX70*1000*0.12</f>
        <v>0.86699999999999999</v>
      </c>
      <c r="BZ70" s="324">
        <f t="shared" ref="BZ70:BZ72" si="316">BX70*$EU$8</f>
        <v>4.55127082240845E-2</v>
      </c>
      <c r="CA70" s="324">
        <f t="shared" ref="CA70:CA72" si="317">CD70+CG70+CJ70+CM70</f>
        <v>0</v>
      </c>
      <c r="CB70" s="324">
        <f t="shared" ref="CB70:CB72" si="318">CE70+CH70+CK70+CN70</f>
        <v>0</v>
      </c>
      <c r="CC70" s="324">
        <f t="shared" ref="CC70:CC72" si="319">CF70+CI70+CL70+CO70</f>
        <v>0</v>
      </c>
      <c r="CD70" s="556"/>
      <c r="CE70" s="324">
        <f>CD70*1000*0.12</f>
        <v>0</v>
      </c>
      <c r="CF70" s="556">
        <f>CD70*$EW$8</f>
        <v>0</v>
      </c>
      <c r="CG70" s="525"/>
      <c r="CH70" s="524">
        <f>CG70*1000*0.12</f>
        <v>0</v>
      </c>
      <c r="CI70" s="524">
        <f>CG70*$EX$8</f>
        <v>0</v>
      </c>
      <c r="CJ70" s="324"/>
      <c r="CK70" s="324">
        <f>CJ70*1000*0.12</f>
        <v>0</v>
      </c>
      <c r="CL70" s="324">
        <f>CJ70*$EY$8</f>
        <v>0</v>
      </c>
      <c r="CM70" s="324"/>
      <c r="CN70" s="324">
        <f>CM70*1000*0.12</f>
        <v>0</v>
      </c>
      <c r="CO70" s="324">
        <f>CM70*$EZ$8</f>
        <v>0</v>
      </c>
      <c r="CP70" s="2238">
        <f>0.000085*M70</f>
        <v>7.2250000000000005E-3</v>
      </c>
      <c r="CQ70" s="2238">
        <f t="shared" ref="CQ70:CQ71" si="320">CP70*1000*0.12</f>
        <v>0.86699999999999999</v>
      </c>
      <c r="CR70" s="2238">
        <f>CP70*$EM$8</f>
        <v>0</v>
      </c>
      <c r="CS70" s="324">
        <f>0.000085*N70</f>
        <v>1.5130000000000001E-2</v>
      </c>
      <c r="CT70" s="324">
        <f t="shared" ref="CT70:CT72" si="321">CS70*1000*0.12</f>
        <v>1.8156000000000001</v>
      </c>
      <c r="CU70" s="324">
        <f>CS70*$EN$8</f>
        <v>8.4761655928468266E-2</v>
      </c>
      <c r="CV70" s="324">
        <f>0.000085*O70</f>
        <v>5.1850000000000004E-3</v>
      </c>
      <c r="CW70" s="694">
        <f>CV70*1000*0.12</f>
        <v>0.62220000000000009</v>
      </c>
      <c r="CX70" s="324">
        <f>CV70*$EO$8</f>
        <v>3.019101796267434E-2</v>
      </c>
      <c r="CY70" s="195"/>
      <c r="CZ70" s="195">
        <f>CY70*1000*0.12</f>
        <v>0</v>
      </c>
      <c r="DA70" s="195">
        <f>CY70*$EP$8</f>
        <v>0</v>
      </c>
      <c r="DB70" s="324"/>
      <c r="DC70" s="324"/>
      <c r="DD70" s="324">
        <v>1.5620000000000001</v>
      </c>
      <c r="DE70" s="555">
        <f t="shared" si="230"/>
        <v>0.10224</v>
      </c>
      <c r="DF70" s="555">
        <v>4.8750000000000002E-2</v>
      </c>
      <c r="DG70" s="922"/>
      <c r="DH70" s="922"/>
      <c r="DI70" s="324"/>
      <c r="DJ70" s="324">
        <v>4.8750000000000002E-2</v>
      </c>
      <c r="DK70" s="555">
        <v>1.4999999999999999E-2</v>
      </c>
      <c r="DL70" s="324">
        <v>1.4999999999999999E-2</v>
      </c>
      <c r="DM70" s="922"/>
      <c r="DN70" s="324"/>
      <c r="DO70" s="324"/>
      <c r="DP70" s="555">
        <f t="shared" si="296"/>
        <v>2.2100000000000002E-2</v>
      </c>
      <c r="DQ70" s="922"/>
      <c r="DR70" s="922"/>
      <c r="DS70" s="324"/>
      <c r="DT70" s="324">
        <v>2.2100000000000002E-2</v>
      </c>
      <c r="DU70" s="555">
        <f t="shared" si="295"/>
        <v>0</v>
      </c>
      <c r="DV70" s="324"/>
      <c r="DW70" s="922"/>
      <c r="DX70" s="324"/>
      <c r="DY70" s="324"/>
      <c r="DZ70" s="2256">
        <f>0.00025*1.04*M70</f>
        <v>2.2100000000000002E-2</v>
      </c>
      <c r="EA70" s="770">
        <f>0.00025*1.08*N70</f>
        <v>4.8059999999999999E-2</v>
      </c>
      <c r="EB70" s="770">
        <f>0.00025*1.12*O70</f>
        <v>1.7080000000000001E-2</v>
      </c>
      <c r="EC70" s="305"/>
      <c r="ED70" s="324" t="s">
        <v>243</v>
      </c>
      <c r="EE70" s="23"/>
      <c r="EF70" s="324" t="s">
        <v>235</v>
      </c>
      <c r="EG70" s="324" t="s">
        <v>237</v>
      </c>
      <c r="EH70" s="2702"/>
    </row>
    <row r="71" spans="1:138" ht="25.5" customHeight="1" outlineLevel="1">
      <c r="A71" s="85"/>
      <c r="B71" s="67"/>
      <c r="C71" s="557" t="s">
        <v>188</v>
      </c>
      <c r="D71" s="712" t="s">
        <v>390</v>
      </c>
      <c r="E71" s="128" t="s">
        <v>24</v>
      </c>
      <c r="F71" s="128" t="s">
        <v>152</v>
      </c>
      <c r="G71" s="558">
        <f t="shared" si="312"/>
        <v>61</v>
      </c>
      <c r="H71" s="558">
        <f>SUM(I71:L71)</f>
        <v>3</v>
      </c>
      <c r="I71" s="234"/>
      <c r="J71" s="234"/>
      <c r="K71" s="234"/>
      <c r="L71" s="234">
        <v>3</v>
      </c>
      <c r="M71" s="2210">
        <v>27</v>
      </c>
      <c r="N71" s="557">
        <v>24</v>
      </c>
      <c r="O71" s="557">
        <v>10</v>
      </c>
      <c r="P71" s="234"/>
      <c r="Q71" s="165">
        <f>SUM(R71:U71)</f>
        <v>0</v>
      </c>
      <c r="R71" s="234"/>
      <c r="S71" s="234"/>
      <c r="T71" s="234"/>
      <c r="U71" s="234"/>
      <c r="V71" s="558">
        <f>SUM(W71:Z71)</f>
        <v>27</v>
      </c>
      <c r="W71" s="234"/>
      <c r="X71" s="234"/>
      <c r="Y71" s="234"/>
      <c r="Z71" s="234">
        <v>27</v>
      </c>
      <c r="AA71" s="165">
        <f>SUM(AB71:AE71)</f>
        <v>0</v>
      </c>
      <c r="AB71" s="234"/>
      <c r="AC71" s="234"/>
      <c r="AD71" s="234"/>
      <c r="AE71" s="234"/>
      <c r="AF71" s="566" t="s">
        <v>311</v>
      </c>
      <c r="AG71" s="555">
        <f>AH71+CP71+CS71+CV71+CY71</f>
        <v>2.1696000000000003E-2</v>
      </c>
      <c r="AH71" s="556">
        <v>1.0170000000000001E-3</v>
      </c>
      <c r="AI71" s="324">
        <v>0.12204000000000001</v>
      </c>
      <c r="AJ71" s="556">
        <v>3.9747009672783228E-3</v>
      </c>
      <c r="AK71" s="525"/>
      <c r="AL71" s="524"/>
      <c r="AM71" s="524"/>
      <c r="AN71" s="525"/>
      <c r="AO71" s="524"/>
      <c r="AP71" s="524"/>
      <c r="AQ71" s="525"/>
      <c r="AR71" s="524"/>
      <c r="AS71" s="524"/>
      <c r="AT71" s="556">
        <v>1.0170000000000001E-3</v>
      </c>
      <c r="AU71" s="324">
        <v>0.12204000000000001</v>
      </c>
      <c r="AV71" s="556">
        <v>3.9747009672783228E-3</v>
      </c>
      <c r="AW71" s="324">
        <v>0</v>
      </c>
      <c r="AX71" s="324">
        <v>0</v>
      </c>
      <c r="AY71" s="324">
        <v>0</v>
      </c>
      <c r="AZ71" s="525"/>
      <c r="BA71" s="524"/>
      <c r="BB71" s="524"/>
      <c r="BC71" s="525"/>
      <c r="BD71" s="524"/>
      <c r="BE71" s="524"/>
      <c r="BF71" s="188"/>
      <c r="BG71" s="188"/>
      <c r="BH71" s="188"/>
      <c r="BI71" s="188"/>
      <c r="BJ71" s="195">
        <v>0</v>
      </c>
      <c r="BK71" s="195">
        <v>0</v>
      </c>
      <c r="BL71" s="556">
        <f t="shared" si="313"/>
        <v>9.1529999999999997E-3</v>
      </c>
      <c r="BM71" s="324">
        <f t="shared" si="314"/>
        <v>1.09836</v>
      </c>
      <c r="BN71" s="556">
        <f t="shared" si="315"/>
        <v>5.7657829532878256E-2</v>
      </c>
      <c r="BO71" s="525"/>
      <c r="BP71" s="524"/>
      <c r="BQ71" s="524"/>
      <c r="BR71" s="525"/>
      <c r="BS71" s="524"/>
      <c r="BT71" s="524"/>
      <c r="BU71" s="525"/>
      <c r="BV71" s="524"/>
      <c r="BW71" s="524"/>
      <c r="BX71" s="324">
        <v>9.1529999999999997E-3</v>
      </c>
      <c r="BY71" s="324">
        <f>BX71*1000*0.12</f>
        <v>1.09836</v>
      </c>
      <c r="BZ71" s="324">
        <f t="shared" si="316"/>
        <v>5.7657829532878256E-2</v>
      </c>
      <c r="CA71" s="324">
        <f t="shared" si="317"/>
        <v>0</v>
      </c>
      <c r="CB71" s="324">
        <f t="shared" si="318"/>
        <v>0</v>
      </c>
      <c r="CC71" s="324">
        <f t="shared" si="319"/>
        <v>0</v>
      </c>
      <c r="CD71" s="525"/>
      <c r="CE71" s="524"/>
      <c r="CF71" s="524"/>
      <c r="CG71" s="525"/>
      <c r="CH71" s="524"/>
      <c r="CI71" s="524"/>
      <c r="CJ71" s="188"/>
      <c r="CK71" s="188"/>
      <c r="CL71" s="188"/>
      <c r="CM71" s="188"/>
      <c r="CN71" s="195">
        <f>CM71*1000*0.12</f>
        <v>0</v>
      </c>
      <c r="CO71" s="195">
        <f>CM71*$EZ$8</f>
        <v>0</v>
      </c>
      <c r="CP71" s="2238">
        <f>27*0.000339</f>
        <v>9.1529999999999997E-3</v>
      </c>
      <c r="CQ71" s="2238">
        <f t="shared" si="320"/>
        <v>1.09836</v>
      </c>
      <c r="CR71" s="2238">
        <f>CP71*$EM$8</f>
        <v>0</v>
      </c>
      <c r="CS71" s="324">
        <f>24*0.000339</f>
        <v>8.1360000000000009E-3</v>
      </c>
      <c r="CT71" s="324">
        <f t="shared" si="321"/>
        <v>0.97632000000000008</v>
      </c>
      <c r="CU71" s="324">
        <f>CS71*$EN$8</f>
        <v>4.5579698125182942E-2</v>
      </c>
      <c r="CV71" s="556">
        <f>10*0.000339</f>
        <v>3.3899999999999998E-3</v>
      </c>
      <c r="CW71" s="694">
        <f t="shared" ref="CW71:CW72" si="322">CV71*1000*0.12</f>
        <v>0.40679999999999994</v>
      </c>
      <c r="CX71" s="324">
        <f>CV71*$EO$8</f>
        <v>1.9739161213783222E-2</v>
      </c>
      <c r="CY71" s="306"/>
      <c r="CZ71" s="195">
        <f t="shared" ref="CZ71" si="323">CY71*1000*0.12</f>
        <v>0</v>
      </c>
      <c r="DA71" s="195">
        <f t="shared" ref="DA71:DA72" si="324">CY71*$EP$8</f>
        <v>0</v>
      </c>
      <c r="DB71" s="324" t="s">
        <v>447</v>
      </c>
      <c r="DC71" s="324">
        <v>6.6</v>
      </c>
      <c r="DD71" s="324">
        <v>-0.26200000000000001</v>
      </c>
      <c r="DE71" s="555">
        <f t="shared" si="230"/>
        <v>1.304</v>
      </c>
      <c r="DF71" s="555">
        <v>0.06</v>
      </c>
      <c r="DG71" s="525"/>
      <c r="DH71" s="525"/>
      <c r="DI71" s="525"/>
      <c r="DJ71" s="324">
        <v>0.06</v>
      </c>
      <c r="DK71" s="555">
        <v>0</v>
      </c>
      <c r="DL71" s="922"/>
      <c r="DM71" s="922"/>
      <c r="DN71" s="922"/>
      <c r="DO71" s="324"/>
      <c r="DP71" s="555">
        <f t="shared" si="296"/>
        <v>0.5616000000000001</v>
      </c>
      <c r="DQ71" s="525"/>
      <c r="DR71" s="525"/>
      <c r="DS71" s="525"/>
      <c r="DT71" s="324">
        <v>0.5616000000000001</v>
      </c>
      <c r="DU71" s="555">
        <f t="shared" si="295"/>
        <v>0</v>
      </c>
      <c r="DV71" s="922"/>
      <c r="DW71" s="922"/>
      <c r="DX71" s="922"/>
      <c r="DY71" s="324"/>
      <c r="DZ71" s="2256">
        <f>0.02*1.04*27</f>
        <v>0.5616000000000001</v>
      </c>
      <c r="EA71" s="770">
        <f>0.02*1.08*24</f>
        <v>0.51839999999999997</v>
      </c>
      <c r="EB71" s="770">
        <f>0.02*1.12*10</f>
        <v>0.22400000000000003</v>
      </c>
      <c r="EC71" s="305"/>
      <c r="ED71" s="324" t="s">
        <v>243</v>
      </c>
      <c r="EE71" s="23"/>
      <c r="EF71" s="324" t="s">
        <v>235</v>
      </c>
      <c r="EG71" s="324" t="s">
        <v>237</v>
      </c>
      <c r="EH71" s="2702"/>
    </row>
    <row r="72" spans="1:138" ht="53.25" customHeight="1" outlineLevel="1">
      <c r="A72" s="85"/>
      <c r="B72" s="67"/>
      <c r="C72" s="557" t="s">
        <v>196</v>
      </c>
      <c r="D72" s="712" t="s">
        <v>544</v>
      </c>
      <c r="E72" s="128" t="s">
        <v>24</v>
      </c>
      <c r="F72" s="128" t="s">
        <v>152</v>
      </c>
      <c r="G72" s="558">
        <f t="shared" si="312"/>
        <v>34</v>
      </c>
      <c r="H72" s="558">
        <f>SUM(I72:L72)</f>
        <v>20</v>
      </c>
      <c r="I72" s="1207"/>
      <c r="J72" s="1207"/>
      <c r="K72" s="1207"/>
      <c r="L72" s="234">
        <v>20</v>
      </c>
      <c r="M72" s="2210">
        <v>10</v>
      </c>
      <c r="N72" s="557">
        <v>4</v>
      </c>
      <c r="O72" s="557"/>
      <c r="P72" s="234"/>
      <c r="Q72" s="558">
        <f>SUM(R72:U72)</f>
        <v>20</v>
      </c>
      <c r="R72" s="271"/>
      <c r="S72" s="271"/>
      <c r="T72" s="271"/>
      <c r="U72" s="229">
        <v>20</v>
      </c>
      <c r="V72" s="558">
        <f>SUM(W72:Z72)</f>
        <v>10</v>
      </c>
      <c r="W72" s="1207"/>
      <c r="X72" s="1207"/>
      <c r="Y72" s="1207"/>
      <c r="Z72" s="234">
        <v>10</v>
      </c>
      <c r="AA72" s="558">
        <f>SUM(AB72:AE72)</f>
        <v>0</v>
      </c>
      <c r="AB72" s="271"/>
      <c r="AC72" s="271"/>
      <c r="AD72" s="271"/>
      <c r="AE72" s="229"/>
      <c r="AF72" s="566" t="s">
        <v>311</v>
      </c>
      <c r="AG72" s="561">
        <f>AH72+CP72+CS72+CV72+CY72</f>
        <v>2.7288999999999998E-3</v>
      </c>
      <c r="AH72" s="556">
        <v>1.402E-3</v>
      </c>
      <c r="AI72" s="556">
        <v>0.16824</v>
      </c>
      <c r="AJ72" s="324">
        <v>5.4793812744584145E-3</v>
      </c>
      <c r="AK72" s="525"/>
      <c r="AL72" s="524"/>
      <c r="AM72" s="524"/>
      <c r="AN72" s="525"/>
      <c r="AO72" s="524"/>
      <c r="AP72" s="524"/>
      <c r="AQ72" s="525"/>
      <c r="AR72" s="524"/>
      <c r="AS72" s="524"/>
      <c r="AT72" s="556">
        <v>1.402E-3</v>
      </c>
      <c r="AU72" s="324">
        <v>0.16824</v>
      </c>
      <c r="AV72" s="324">
        <v>5.4793812744584145E-3</v>
      </c>
      <c r="AW72" s="324">
        <v>1.402E-3</v>
      </c>
      <c r="AX72" s="324">
        <v>0.16824</v>
      </c>
      <c r="AY72" s="324">
        <v>5.8589580000000009E-3</v>
      </c>
      <c r="AZ72" s="525"/>
      <c r="BA72" s="524"/>
      <c r="BB72" s="524"/>
      <c r="BC72" s="525"/>
      <c r="BD72" s="524"/>
      <c r="BE72" s="524"/>
      <c r="BF72" s="188"/>
      <c r="BG72" s="188"/>
      <c r="BH72" s="188"/>
      <c r="BI72" s="556">
        <v>1.402E-3</v>
      </c>
      <c r="BJ72" s="324">
        <v>0.16824</v>
      </c>
      <c r="BK72" s="324">
        <v>5.8589580000000009E-3</v>
      </c>
      <c r="BL72" s="556">
        <f t="shared" si="313"/>
        <v>1.261E-3</v>
      </c>
      <c r="BM72" s="556">
        <f t="shared" si="314"/>
        <v>0.15131999999999998</v>
      </c>
      <c r="BN72" s="324">
        <f t="shared" si="315"/>
        <v>7.9434636775876193E-3</v>
      </c>
      <c r="BO72" s="525"/>
      <c r="BP72" s="524"/>
      <c r="BQ72" s="524"/>
      <c r="BR72" s="525"/>
      <c r="BS72" s="524"/>
      <c r="BT72" s="524"/>
      <c r="BU72" s="525"/>
      <c r="BV72" s="524"/>
      <c r="BW72" s="524"/>
      <c r="BX72" s="556">
        <v>1.261E-3</v>
      </c>
      <c r="BY72" s="324">
        <f>BX72*1000*0.12</f>
        <v>0.15131999999999998</v>
      </c>
      <c r="BZ72" s="324">
        <f t="shared" si="316"/>
        <v>7.9434636775876193E-3</v>
      </c>
      <c r="CA72" s="324">
        <f t="shared" si="317"/>
        <v>0</v>
      </c>
      <c r="CB72" s="324">
        <f t="shared" si="318"/>
        <v>0</v>
      </c>
      <c r="CC72" s="324">
        <f t="shared" si="319"/>
        <v>0</v>
      </c>
      <c r="CD72" s="525"/>
      <c r="CE72" s="524"/>
      <c r="CF72" s="524"/>
      <c r="CG72" s="525"/>
      <c r="CH72" s="524"/>
      <c r="CI72" s="524"/>
      <c r="CJ72" s="188"/>
      <c r="CK72" s="188"/>
      <c r="CL72" s="188"/>
      <c r="CM72" s="556"/>
      <c r="CN72" s="324">
        <f>CM72*1000*0.12</f>
        <v>0</v>
      </c>
      <c r="CO72" s="324">
        <f>CM72*$EZ$8</f>
        <v>0</v>
      </c>
      <c r="CP72" s="2258">
        <v>1.261E-3</v>
      </c>
      <c r="CQ72" s="2238">
        <f>CP72*1000*0.12</f>
        <v>0.15131999999999998</v>
      </c>
      <c r="CR72" s="2238">
        <f>CP72*$EM$8</f>
        <v>0</v>
      </c>
      <c r="CS72" s="567">
        <v>6.5900000000000003E-5</v>
      </c>
      <c r="CT72" s="556">
        <f t="shared" si="321"/>
        <v>7.9080000000000001E-3</v>
      </c>
      <c r="CU72" s="567">
        <f>CS72*$EN$8</f>
        <v>3.6918659125486177E-4</v>
      </c>
      <c r="CV72" s="324"/>
      <c r="CW72" s="195">
        <f t="shared" si="322"/>
        <v>0</v>
      </c>
      <c r="CX72" s="195">
        <f>CV72*$EO$8</f>
        <v>0</v>
      </c>
      <c r="CY72" s="324"/>
      <c r="CZ72" s="195">
        <f>CY72*1000*0.12</f>
        <v>0</v>
      </c>
      <c r="DA72" s="195">
        <f t="shared" si="324"/>
        <v>0</v>
      </c>
      <c r="DB72" s="324" t="s">
        <v>447</v>
      </c>
      <c r="DC72" s="324">
        <v>5.2</v>
      </c>
      <c r="DD72" s="324">
        <v>-61.2</v>
      </c>
      <c r="DE72" s="555">
        <f t="shared" si="230"/>
        <v>0.20832000000000001</v>
      </c>
      <c r="DF72" s="555">
        <v>0.12</v>
      </c>
      <c r="DG72" s="525"/>
      <c r="DH72" s="525"/>
      <c r="DI72" s="525"/>
      <c r="DJ72" s="324">
        <v>0.12</v>
      </c>
      <c r="DK72" s="555">
        <v>0.12</v>
      </c>
      <c r="DL72" s="924"/>
      <c r="DM72" s="924"/>
      <c r="DN72" s="924"/>
      <c r="DO72" s="718">
        <v>0.12</v>
      </c>
      <c r="DP72" s="555">
        <f t="shared" si="296"/>
        <v>6.2400000000000011E-2</v>
      </c>
      <c r="DQ72" s="525"/>
      <c r="DR72" s="525"/>
      <c r="DS72" s="525"/>
      <c r="DT72" s="324">
        <v>6.2400000000000011E-2</v>
      </c>
      <c r="DU72" s="555">
        <f t="shared" si="295"/>
        <v>0</v>
      </c>
      <c r="DV72" s="924"/>
      <c r="DW72" s="924"/>
      <c r="DX72" s="924"/>
      <c r="DY72" s="718"/>
      <c r="DZ72" s="2256">
        <f>0.006*1.04*10</f>
        <v>6.2400000000000011E-2</v>
      </c>
      <c r="EA72" s="770">
        <f>0.006*1.08*4</f>
        <v>2.5920000000000002E-2</v>
      </c>
      <c r="EB72" s="770"/>
      <c r="EC72" s="770"/>
      <c r="ED72" s="324" t="s">
        <v>243</v>
      </c>
      <c r="EE72" s="23"/>
      <c r="EF72" s="324" t="s">
        <v>235</v>
      </c>
      <c r="EG72" s="324" t="s">
        <v>238</v>
      </c>
      <c r="EH72" s="2703"/>
    </row>
    <row r="73" spans="1:138" ht="0.75" customHeight="1" outlineLevel="1">
      <c r="A73" s="67"/>
      <c r="B73" s="67"/>
      <c r="C73" s="557" t="s">
        <v>257</v>
      </c>
      <c r="D73" s="578"/>
      <c r="E73" s="128"/>
      <c r="F73" s="128"/>
      <c r="G73" s="558">
        <f>H73+M73+N73+O73+P73</f>
        <v>0</v>
      </c>
      <c r="H73" s="558">
        <f t="shared" ref="H73:H75" si="325">SUM(I73:L73)</f>
        <v>0</v>
      </c>
      <c r="I73" s="1207"/>
      <c r="J73" s="1207"/>
      <c r="K73" s="1207"/>
      <c r="L73" s="229"/>
      <c r="M73" s="2211"/>
      <c r="N73" s="1207"/>
      <c r="O73" s="1207"/>
      <c r="P73" s="1207"/>
      <c r="Q73" s="166"/>
      <c r="R73" s="271"/>
      <c r="S73" s="271"/>
      <c r="T73" s="271"/>
      <c r="U73" s="272"/>
      <c r="V73" s="558">
        <f t="shared" ref="V73:V75" si="326">SUM(W73:Z73)</f>
        <v>0</v>
      </c>
      <c r="W73" s="1207"/>
      <c r="X73" s="1207"/>
      <c r="Y73" s="1207"/>
      <c r="Z73" s="229"/>
      <c r="AA73" s="166"/>
      <c r="AB73" s="271"/>
      <c r="AC73" s="271"/>
      <c r="AD73" s="271"/>
      <c r="AE73" s="272"/>
      <c r="AF73" s="566" t="s">
        <v>311</v>
      </c>
      <c r="AG73" s="555"/>
      <c r="AH73" s="324"/>
      <c r="AI73" s="324"/>
      <c r="AJ73" s="324"/>
      <c r="AK73" s="525"/>
      <c r="AL73" s="524"/>
      <c r="AM73" s="524"/>
      <c r="AN73" s="525"/>
      <c r="AO73" s="524"/>
      <c r="AP73" s="524"/>
      <c r="AQ73" s="525"/>
      <c r="AR73" s="524"/>
      <c r="AS73" s="524"/>
      <c r="AT73" s="525"/>
      <c r="AU73" s="524"/>
      <c r="AV73" s="524"/>
      <c r="AW73" s="324"/>
      <c r="AX73" s="324"/>
      <c r="AY73" s="324"/>
      <c r="AZ73" s="525"/>
      <c r="BA73" s="524"/>
      <c r="BB73" s="524"/>
      <c r="BC73" s="525"/>
      <c r="BD73" s="524"/>
      <c r="BE73" s="524"/>
      <c r="BF73" s="188"/>
      <c r="BG73" s="188"/>
      <c r="BH73" s="188"/>
      <c r="BI73" s="324"/>
      <c r="BJ73" s="195"/>
      <c r="BK73" s="195"/>
      <c r="BL73" s="324"/>
      <c r="BM73" s="324"/>
      <c r="BN73" s="324"/>
      <c r="BO73" s="525"/>
      <c r="BP73" s="524"/>
      <c r="BQ73" s="524"/>
      <c r="BR73" s="525"/>
      <c r="BS73" s="524"/>
      <c r="BT73" s="524"/>
      <c r="BU73" s="525"/>
      <c r="BV73" s="524"/>
      <c r="BW73" s="524"/>
      <c r="BX73" s="525"/>
      <c r="BY73" s="524"/>
      <c r="BZ73" s="524"/>
      <c r="CA73" s="324"/>
      <c r="CB73" s="324"/>
      <c r="CC73" s="324"/>
      <c r="CD73" s="525"/>
      <c r="CE73" s="524"/>
      <c r="CF73" s="524"/>
      <c r="CG73" s="525"/>
      <c r="CH73" s="524"/>
      <c r="CI73" s="524"/>
      <c r="CJ73" s="188"/>
      <c r="CK73" s="188"/>
      <c r="CL73" s="188"/>
      <c r="CM73" s="324"/>
      <c r="CN73" s="195"/>
      <c r="CO73" s="195"/>
      <c r="CP73" s="2272"/>
      <c r="CQ73" s="2272"/>
      <c r="CR73" s="2272"/>
      <c r="CS73" s="777"/>
      <c r="CT73" s="545"/>
      <c r="CU73" s="545"/>
      <c r="CV73" s="195"/>
      <c r="CW73" s="195"/>
      <c r="CX73" s="195"/>
      <c r="CY73" s="195"/>
      <c r="CZ73" s="195"/>
      <c r="DA73" s="195"/>
      <c r="DB73" s="324"/>
      <c r="DC73" s="324"/>
      <c r="DD73" s="324"/>
      <c r="DE73" s="555">
        <f t="shared" si="230"/>
        <v>0</v>
      </c>
      <c r="DF73" s="555">
        <v>0</v>
      </c>
      <c r="DG73" s="525"/>
      <c r="DH73" s="525"/>
      <c r="DI73" s="525"/>
      <c r="DJ73" s="525"/>
      <c r="DK73" s="555">
        <v>0</v>
      </c>
      <c r="DL73" s="525"/>
      <c r="DM73" s="525"/>
      <c r="DN73" s="525"/>
      <c r="DO73" s="324"/>
      <c r="DP73" s="555">
        <f t="shared" si="296"/>
        <v>0</v>
      </c>
      <c r="DQ73" s="525"/>
      <c r="DR73" s="525"/>
      <c r="DS73" s="525"/>
      <c r="DT73" s="525"/>
      <c r="DU73" s="555">
        <f t="shared" si="295"/>
        <v>0</v>
      </c>
      <c r="DV73" s="525"/>
      <c r="DW73" s="525"/>
      <c r="DX73" s="525"/>
      <c r="DY73" s="324"/>
      <c r="DZ73" s="2324"/>
      <c r="EA73" s="777"/>
      <c r="EB73" s="305"/>
      <c r="EC73" s="305"/>
      <c r="ED73" s="324"/>
      <c r="EE73" s="23"/>
      <c r="EF73" s="324"/>
      <c r="EG73" s="324"/>
      <c r="EH73" s="324"/>
    </row>
    <row r="74" spans="1:138" ht="43.5" hidden="1" customHeight="1" outlineLevel="1">
      <c r="A74" s="67"/>
      <c r="B74" s="67"/>
      <c r="C74" s="557" t="s">
        <v>506</v>
      </c>
      <c r="D74" s="578"/>
      <c r="E74" s="128" t="s">
        <v>24</v>
      </c>
      <c r="F74" s="128" t="s">
        <v>2</v>
      </c>
      <c r="G74" s="558">
        <f>H74+M74+N74+O74+P74</f>
        <v>0</v>
      </c>
      <c r="H74" s="558">
        <f t="shared" si="325"/>
        <v>0</v>
      </c>
      <c r="I74" s="1207"/>
      <c r="J74" s="1207"/>
      <c r="K74" s="1207"/>
      <c r="L74" s="557"/>
      <c r="M74" s="2211"/>
      <c r="N74" s="1207"/>
      <c r="O74" s="1207"/>
      <c r="P74" s="1207"/>
      <c r="Q74" s="558">
        <f>SUM(R74:U74)</f>
        <v>0</v>
      </c>
      <c r="R74" s="271"/>
      <c r="S74" s="271"/>
      <c r="T74" s="271"/>
      <c r="U74" s="557"/>
      <c r="V74" s="558">
        <f t="shared" si="326"/>
        <v>0</v>
      </c>
      <c r="W74" s="1207"/>
      <c r="X74" s="1207"/>
      <c r="Y74" s="1207"/>
      <c r="Z74" s="557"/>
      <c r="AA74" s="558">
        <f>SUM(AB74:AE74)</f>
        <v>0</v>
      </c>
      <c r="AB74" s="271"/>
      <c r="AC74" s="271"/>
      <c r="AD74" s="271"/>
      <c r="AE74" s="557"/>
      <c r="AF74" s="566" t="s">
        <v>311</v>
      </c>
      <c r="AG74" s="555">
        <f>AH74+CP74+CS74+CV74+CY74</f>
        <v>0</v>
      </c>
      <c r="AH74" s="324">
        <v>0</v>
      </c>
      <c r="AI74" s="324">
        <v>0</v>
      </c>
      <c r="AJ74" s="324">
        <v>0</v>
      </c>
      <c r="AK74" s="525"/>
      <c r="AL74" s="524">
        <v>0</v>
      </c>
      <c r="AM74" s="524">
        <v>0</v>
      </c>
      <c r="AN74" s="525"/>
      <c r="AO74" s="524">
        <v>0</v>
      </c>
      <c r="AP74" s="524">
        <v>0</v>
      </c>
      <c r="AQ74" s="525"/>
      <c r="AR74" s="524">
        <v>0</v>
      </c>
      <c r="AS74" s="524">
        <v>0</v>
      </c>
      <c r="AT74" s="324"/>
      <c r="AU74" s="324">
        <v>0</v>
      </c>
      <c r="AV74" s="324">
        <v>0</v>
      </c>
      <c r="AW74" s="324">
        <v>0</v>
      </c>
      <c r="AX74" s="324">
        <v>0</v>
      </c>
      <c r="AY74" s="324">
        <v>0</v>
      </c>
      <c r="AZ74" s="525"/>
      <c r="BA74" s="524"/>
      <c r="BB74" s="524"/>
      <c r="BC74" s="525"/>
      <c r="BD74" s="524"/>
      <c r="BE74" s="524"/>
      <c r="BF74" s="324"/>
      <c r="BG74" s="324"/>
      <c r="BH74" s="324"/>
      <c r="BI74" s="324"/>
      <c r="BJ74" s="324">
        <v>0</v>
      </c>
      <c r="BK74" s="324">
        <v>0</v>
      </c>
      <c r="BL74" s="324">
        <f t="shared" ref="BL74" si="327">BO74+BR74+BU74+BX74</f>
        <v>0</v>
      </c>
      <c r="BM74" s="324">
        <f t="shared" ref="BM74" si="328">BP74+BS74+BV74+BY74</f>
        <v>0</v>
      </c>
      <c r="BN74" s="324">
        <f t="shared" ref="BN74" si="329">BQ74+BT74+BW74+BZ74</f>
        <v>0</v>
      </c>
      <c r="BO74" s="525"/>
      <c r="BP74" s="524">
        <f>BO74*1000*0.12</f>
        <v>0</v>
      </c>
      <c r="BQ74" s="524">
        <f>BO74*$ER$8</f>
        <v>0</v>
      </c>
      <c r="BR74" s="525"/>
      <c r="BS74" s="524">
        <f>BR74*1000*0.12</f>
        <v>0</v>
      </c>
      <c r="BT74" s="524">
        <f>BR74*$ES$8</f>
        <v>0</v>
      </c>
      <c r="BU74" s="525"/>
      <c r="BV74" s="524">
        <v>0</v>
      </c>
      <c r="BW74" s="524">
        <v>0</v>
      </c>
      <c r="BX74" s="324"/>
      <c r="BY74" s="324">
        <f>BX74*1000*0.12</f>
        <v>0</v>
      </c>
      <c r="BZ74" s="324">
        <f>BX74*$EU$8</f>
        <v>0</v>
      </c>
      <c r="CA74" s="324">
        <f t="shared" ref="CA74" si="330">CD74+CG74+CJ74+CM74</f>
        <v>0</v>
      </c>
      <c r="CB74" s="324">
        <f t="shared" ref="CB74" si="331">CE74+CH74+CK74+CN74</f>
        <v>0</v>
      </c>
      <c r="CC74" s="324">
        <f t="shared" ref="CC74" si="332">CF74+CI74+CL74+CO74</f>
        <v>0</v>
      </c>
      <c r="CD74" s="525"/>
      <c r="CE74" s="524"/>
      <c r="CF74" s="524"/>
      <c r="CG74" s="525"/>
      <c r="CH74" s="524"/>
      <c r="CI74" s="524"/>
      <c r="CJ74" s="324"/>
      <c r="CK74" s="324"/>
      <c r="CL74" s="324"/>
      <c r="CM74" s="324"/>
      <c r="CN74" s="324">
        <f>CM74*1000*0.12</f>
        <v>0</v>
      </c>
      <c r="CO74" s="324">
        <f>CM74*$EZ$8</f>
        <v>0</v>
      </c>
      <c r="CP74" s="2238"/>
      <c r="CQ74" s="2238"/>
      <c r="CR74" s="2238"/>
      <c r="CS74" s="694"/>
      <c r="CT74" s="694"/>
      <c r="CU74" s="694"/>
      <c r="CV74" s="195"/>
      <c r="CW74" s="195"/>
      <c r="CX74" s="195"/>
      <c r="CY74" s="195"/>
      <c r="CZ74" s="195"/>
      <c r="DA74" s="195"/>
      <c r="DB74" s="324"/>
      <c r="DC74" s="324"/>
      <c r="DD74" s="324"/>
      <c r="DE74" s="555">
        <f t="shared" si="230"/>
        <v>0</v>
      </c>
      <c r="DF74" s="555">
        <v>0</v>
      </c>
      <c r="DG74" s="525"/>
      <c r="DH74" s="525"/>
      <c r="DI74" s="525"/>
      <c r="DJ74" s="324"/>
      <c r="DK74" s="555">
        <v>0</v>
      </c>
      <c r="DL74" s="525"/>
      <c r="DM74" s="525"/>
      <c r="DN74" s="525"/>
      <c r="DO74" s="324"/>
      <c r="DP74" s="555">
        <f t="shared" si="296"/>
        <v>0</v>
      </c>
      <c r="DQ74" s="525"/>
      <c r="DR74" s="525"/>
      <c r="DS74" s="525"/>
      <c r="DT74" s="324"/>
      <c r="DU74" s="555">
        <f t="shared" si="295"/>
        <v>0</v>
      </c>
      <c r="DV74" s="525"/>
      <c r="DW74" s="525"/>
      <c r="DX74" s="525"/>
      <c r="DY74" s="324"/>
      <c r="DZ74" s="2256"/>
      <c r="EA74" s="770"/>
      <c r="EB74" s="305"/>
      <c r="EC74" s="305"/>
      <c r="ED74" s="324" t="s">
        <v>243</v>
      </c>
      <c r="EE74" s="23"/>
      <c r="EF74" s="324" t="s">
        <v>235</v>
      </c>
      <c r="EG74" s="324" t="s">
        <v>238</v>
      </c>
      <c r="EH74" s="324" t="s">
        <v>235</v>
      </c>
    </row>
    <row r="75" spans="1:138" ht="43.5" hidden="1" customHeight="1" outlineLevel="1">
      <c r="A75" s="67"/>
      <c r="B75" s="67"/>
      <c r="C75" s="695" t="s">
        <v>282</v>
      </c>
      <c r="D75" s="712"/>
      <c r="E75" s="128" t="s">
        <v>24</v>
      </c>
      <c r="F75" s="128" t="s">
        <v>2</v>
      </c>
      <c r="G75" s="558"/>
      <c r="H75" s="558">
        <f t="shared" si="325"/>
        <v>0</v>
      </c>
      <c r="I75" s="738"/>
      <c r="J75" s="738"/>
      <c r="K75" s="1207"/>
      <c r="L75" s="557"/>
      <c r="M75" s="2211"/>
      <c r="N75" s="1207"/>
      <c r="O75" s="1207"/>
      <c r="P75" s="1207"/>
      <c r="Q75" s="558">
        <f>SUM(R75:U75)</f>
        <v>0</v>
      </c>
      <c r="R75" s="271"/>
      <c r="S75" s="229"/>
      <c r="T75" s="271"/>
      <c r="U75" s="557"/>
      <c r="V75" s="558">
        <f t="shared" si="326"/>
        <v>0</v>
      </c>
      <c r="W75" s="738"/>
      <c r="X75" s="738"/>
      <c r="Y75" s="1207"/>
      <c r="Z75" s="557"/>
      <c r="AA75" s="558">
        <f>SUM(AB75:AE75)</f>
        <v>0</v>
      </c>
      <c r="AB75" s="271"/>
      <c r="AC75" s="229"/>
      <c r="AD75" s="271"/>
      <c r="AE75" s="557"/>
      <c r="AF75" s="566" t="s">
        <v>311</v>
      </c>
      <c r="AG75" s="555">
        <f>AH75+CP75+CS75+CV75+CY75</f>
        <v>2.2837520160000001E-5</v>
      </c>
      <c r="AH75" s="324">
        <v>2.2837520160000001E-5</v>
      </c>
      <c r="AI75" s="324">
        <v>6.4317913919999996E-4</v>
      </c>
      <c r="AJ75" s="324">
        <v>2.1011242199496281E-5</v>
      </c>
      <c r="AK75" s="324">
        <v>5.3598261599999999E-6</v>
      </c>
      <c r="AL75" s="524">
        <v>6.4317913919999996E-4</v>
      </c>
      <c r="AM75" s="524">
        <v>2.1011242199496281E-5</v>
      </c>
      <c r="AN75" s="525"/>
      <c r="AO75" s="524">
        <v>0</v>
      </c>
      <c r="AP75" s="524">
        <v>0</v>
      </c>
      <c r="AQ75" s="525">
        <v>1.7477694000000001E-5</v>
      </c>
      <c r="AR75" s="524">
        <v>0</v>
      </c>
      <c r="AS75" s="524">
        <v>0</v>
      </c>
      <c r="AT75" s="324"/>
      <c r="AU75" s="324"/>
      <c r="AV75" s="324"/>
      <c r="AW75" s="324">
        <v>0</v>
      </c>
      <c r="AX75" s="324">
        <v>0</v>
      </c>
      <c r="AY75" s="324">
        <v>0</v>
      </c>
      <c r="AZ75" s="525"/>
      <c r="BA75" s="524"/>
      <c r="BB75" s="524"/>
      <c r="BC75" s="525"/>
      <c r="BD75" s="524">
        <v>0</v>
      </c>
      <c r="BE75" s="524">
        <v>0</v>
      </c>
      <c r="BF75" s="324"/>
      <c r="BG75" s="324"/>
      <c r="BH75" s="324"/>
      <c r="BI75" s="324"/>
      <c r="BJ75" s="324"/>
      <c r="BK75" s="324"/>
      <c r="BL75" s="324">
        <f>BO75+BR75+BU75+BX75</f>
        <v>2.2837520160000001E-5</v>
      </c>
      <c r="BM75" s="324">
        <f>BP75+BS75+BV75+BY75</f>
        <v>6.4317913919999996E-4</v>
      </c>
      <c r="BN75" s="324">
        <f>BQ75+BT75+BW75+BZ75</f>
        <v>2.3618502007613206E-5</v>
      </c>
      <c r="BO75" s="324">
        <v>5.3598261599999999E-6</v>
      </c>
      <c r="BP75" s="524">
        <f>BO75*1000*0.12</f>
        <v>6.4317913919999996E-4</v>
      </c>
      <c r="BQ75" s="524">
        <f>BO75*$ER$8</f>
        <v>2.3618502007613206E-5</v>
      </c>
      <c r="BR75" s="525"/>
      <c r="BS75" s="524">
        <f>BR75*1000*0.12</f>
        <v>0</v>
      </c>
      <c r="BT75" s="524">
        <f>BR75*$ES$8</f>
        <v>0</v>
      </c>
      <c r="BU75" s="525">
        <v>1.7477694000000001E-5</v>
      </c>
      <c r="BV75" s="524">
        <v>0</v>
      </c>
      <c r="BW75" s="524">
        <v>0</v>
      </c>
      <c r="BX75" s="324"/>
      <c r="BY75" s="324"/>
      <c r="BZ75" s="324"/>
      <c r="CA75" s="324">
        <f>CD75+CG75+CJ75+CM75</f>
        <v>0</v>
      </c>
      <c r="CB75" s="324">
        <f>CE75+CH75+CK75+CN75</f>
        <v>0</v>
      </c>
      <c r="CC75" s="324">
        <f>CF75+CI75+CL75+CO75</f>
        <v>0</v>
      </c>
      <c r="CD75" s="525"/>
      <c r="CE75" s="524"/>
      <c r="CF75" s="524"/>
      <c r="CG75" s="525"/>
      <c r="CH75" s="524">
        <f>CG75*1000*0.12</f>
        <v>0</v>
      </c>
      <c r="CI75" s="524">
        <f>CG75*$ES$8</f>
        <v>0</v>
      </c>
      <c r="CJ75" s="324"/>
      <c r="CK75" s="324"/>
      <c r="CL75" s="324"/>
      <c r="CM75" s="324"/>
      <c r="CN75" s="324"/>
      <c r="CO75" s="324"/>
      <c r="CP75" s="2238"/>
      <c r="CQ75" s="2238"/>
      <c r="CR75" s="2238"/>
      <c r="CS75" s="694"/>
      <c r="CT75" s="694"/>
      <c r="CU75" s="694"/>
      <c r="CV75" s="195"/>
      <c r="CW75" s="195"/>
      <c r="CX75" s="195"/>
      <c r="CY75" s="195"/>
      <c r="CZ75" s="195"/>
      <c r="DA75" s="195"/>
      <c r="DB75" s="324"/>
      <c r="DC75" s="324"/>
      <c r="DD75" s="324"/>
      <c r="DE75" s="555">
        <f t="shared" si="230"/>
        <v>0</v>
      </c>
      <c r="DF75" s="555">
        <v>0</v>
      </c>
      <c r="DG75" s="324"/>
      <c r="DH75" s="324"/>
      <c r="DI75" s="525"/>
      <c r="DJ75" s="324"/>
      <c r="DK75" s="555">
        <v>0</v>
      </c>
      <c r="DL75" s="525"/>
      <c r="DM75" s="324"/>
      <c r="DN75" s="525"/>
      <c r="DO75" s="324"/>
      <c r="DP75" s="555">
        <f>DQ75+DR75+DS75+DT75</f>
        <v>0</v>
      </c>
      <c r="DQ75" s="324"/>
      <c r="DR75" s="324"/>
      <c r="DS75" s="525"/>
      <c r="DT75" s="324"/>
      <c r="DU75" s="555">
        <f>DV75+DW75+DX75+DY75</f>
        <v>0</v>
      </c>
      <c r="DV75" s="525"/>
      <c r="DW75" s="324"/>
      <c r="DX75" s="525"/>
      <c r="DY75" s="324"/>
      <c r="DZ75" s="2256"/>
      <c r="EA75" s="770"/>
      <c r="EB75" s="305"/>
      <c r="EC75" s="305"/>
      <c r="ED75" s="324"/>
      <c r="EE75" s="23"/>
      <c r="EF75" s="324"/>
      <c r="EG75" s="324"/>
      <c r="EH75" s="324"/>
    </row>
    <row r="76" spans="1:138" ht="43.5" customHeight="1" outlineLevel="1">
      <c r="A76" s="1367"/>
      <c r="B76" s="1367"/>
      <c r="C76" s="1927" t="s">
        <v>257</v>
      </c>
      <c r="D76" s="1928" t="s">
        <v>545</v>
      </c>
      <c r="E76" s="1926" t="s">
        <v>24</v>
      </c>
      <c r="F76" s="1926" t="s">
        <v>152</v>
      </c>
      <c r="G76" s="558">
        <f>Q76+V76+N76+O76+P76</f>
        <v>3</v>
      </c>
      <c r="H76" s="1829"/>
      <c r="I76" s="1929"/>
      <c r="J76" s="1929"/>
      <c r="K76" s="1930"/>
      <c r="L76" s="1809"/>
      <c r="M76" s="2212"/>
      <c r="N76" s="1930"/>
      <c r="O76" s="1930"/>
      <c r="P76" s="1930"/>
      <c r="Q76" s="558">
        <f>SUM(R76:U76)</f>
        <v>3</v>
      </c>
      <c r="R76" s="1931"/>
      <c r="S76" s="1932"/>
      <c r="T76" s="1931"/>
      <c r="U76" s="1809">
        <v>3</v>
      </c>
      <c r="V76" s="1829"/>
      <c r="W76" s="1929"/>
      <c r="X76" s="1929"/>
      <c r="Y76" s="1930"/>
      <c r="Z76" s="1809"/>
      <c r="AA76" s="558">
        <f>SUM(AB76:AE76)</f>
        <v>0</v>
      </c>
      <c r="AB76" s="1931"/>
      <c r="AC76" s="1932"/>
      <c r="AD76" s="1931"/>
      <c r="AE76" s="1809"/>
      <c r="AF76" s="566" t="s">
        <v>311</v>
      </c>
      <c r="AG76" s="561">
        <f>AH76+CP76+CS76+CV76+CY76</f>
        <v>0</v>
      </c>
      <c r="AH76" s="556">
        <v>0</v>
      </c>
      <c r="AI76" s="556">
        <v>0</v>
      </c>
      <c r="AJ76" s="324">
        <v>0</v>
      </c>
      <c r="AK76" s="1638"/>
      <c r="AL76" s="1934"/>
      <c r="AM76" s="1934"/>
      <c r="AN76" s="1935"/>
      <c r="AO76" s="1934"/>
      <c r="AP76" s="1934"/>
      <c r="AQ76" s="1935"/>
      <c r="AR76" s="1934"/>
      <c r="AS76" s="1934"/>
      <c r="AT76" s="1638"/>
      <c r="AU76" s="1638"/>
      <c r="AV76" s="1638"/>
      <c r="AW76" s="324">
        <v>1.4635121847840003E-3</v>
      </c>
      <c r="AX76" s="324">
        <v>0.17562146217408003</v>
      </c>
      <c r="AY76" s="324">
        <v>6.1160174202123377E-3</v>
      </c>
      <c r="AZ76" s="1935"/>
      <c r="BA76" s="1934"/>
      <c r="BB76" s="1934"/>
      <c r="BC76" s="1935"/>
      <c r="BD76" s="1934"/>
      <c r="BE76" s="1934"/>
      <c r="BF76" s="1638"/>
      <c r="BG76" s="1638"/>
      <c r="BH76" s="1638"/>
      <c r="BI76" s="1811">
        <v>1.4635121847840003E-3</v>
      </c>
      <c r="BJ76" s="324">
        <v>0.17562146217408003</v>
      </c>
      <c r="BK76" s="324">
        <v>6.1160174202123377E-3</v>
      </c>
      <c r="BL76" s="556">
        <f t="shared" ref="BL76" si="333">BO76+BR76+BU76+BX76</f>
        <v>0</v>
      </c>
      <c r="BM76" s="556">
        <f t="shared" ref="BM76" si="334">BP76+BS76+BV76+BY76</f>
        <v>0</v>
      </c>
      <c r="BN76" s="324">
        <f t="shared" ref="BN76" si="335">BQ76+BT76+BW76+BZ76</f>
        <v>0</v>
      </c>
      <c r="BO76" s="1638"/>
      <c r="BP76" s="1934"/>
      <c r="BQ76" s="1934"/>
      <c r="BR76" s="1935"/>
      <c r="BS76" s="1934"/>
      <c r="BT76" s="1934"/>
      <c r="BU76" s="1935"/>
      <c r="BV76" s="1934"/>
      <c r="BW76" s="1934"/>
      <c r="BX76" s="1638"/>
      <c r="BY76" s="1638"/>
      <c r="BZ76" s="1638"/>
      <c r="CA76" s="324">
        <f t="shared" ref="CA76" si="336">CD76+CG76+CJ76+CM76</f>
        <v>0</v>
      </c>
      <c r="CB76" s="324">
        <f t="shared" ref="CB76" si="337">CE76+CH76+CK76+CN76</f>
        <v>0</v>
      </c>
      <c r="CC76" s="324">
        <f t="shared" ref="CC76" si="338">CF76+CI76+CL76+CO76</f>
        <v>0</v>
      </c>
      <c r="CD76" s="1935"/>
      <c r="CE76" s="1934"/>
      <c r="CF76" s="1934"/>
      <c r="CG76" s="1935"/>
      <c r="CH76" s="1934"/>
      <c r="CI76" s="1934"/>
      <c r="CJ76" s="1638"/>
      <c r="CK76" s="1638"/>
      <c r="CL76" s="1638"/>
      <c r="CM76" s="1811"/>
      <c r="CN76" s="324">
        <f>CM76*1000*0.12</f>
        <v>0</v>
      </c>
      <c r="CO76" s="324">
        <f>CM76*$EZ$8</f>
        <v>0</v>
      </c>
      <c r="CP76" s="2138"/>
      <c r="CQ76" s="2138"/>
      <c r="CR76" s="2138"/>
      <c r="CS76" s="1936"/>
      <c r="CT76" s="1936"/>
      <c r="CU76" s="1936"/>
      <c r="CV76" s="1818"/>
      <c r="CW76" s="1818"/>
      <c r="CX76" s="1818"/>
      <c r="CY76" s="1818"/>
      <c r="CZ76" s="1818"/>
      <c r="DA76" s="1818"/>
      <c r="DB76" s="1638"/>
      <c r="DC76" s="1638"/>
      <c r="DD76" s="1638"/>
      <c r="DE76" s="555">
        <f t="shared" si="230"/>
        <v>0.11799999999999999</v>
      </c>
      <c r="DF76" s="555">
        <v>0</v>
      </c>
      <c r="DG76" s="1638"/>
      <c r="DH76" s="1638"/>
      <c r="DI76" s="1935"/>
      <c r="DJ76" s="324"/>
      <c r="DK76" s="923">
        <v>0.11799999999999999</v>
      </c>
      <c r="DL76" s="1935"/>
      <c r="DM76" s="1638"/>
      <c r="DN76" s="1935"/>
      <c r="DO76" s="1638">
        <v>0.11799999999999999</v>
      </c>
      <c r="DP76" s="555">
        <f t="shared" ref="DP76" si="339">DQ76+DR76+DS76+DT76</f>
        <v>0</v>
      </c>
      <c r="DQ76" s="1638"/>
      <c r="DR76" s="1638"/>
      <c r="DS76" s="1935"/>
      <c r="DT76" s="324"/>
      <c r="DU76" s="923">
        <f t="shared" ref="DU76" si="340">DV76+DW76+DX76+DY76</f>
        <v>0</v>
      </c>
      <c r="DV76" s="1935"/>
      <c r="DW76" s="1638"/>
      <c r="DX76" s="1935"/>
      <c r="DY76" s="1638"/>
      <c r="DZ76" s="2325"/>
      <c r="EA76" s="1937"/>
      <c r="EB76" s="1938"/>
      <c r="EC76" s="1938"/>
      <c r="ED76" s="1638"/>
      <c r="EE76" s="1291"/>
      <c r="EF76" s="1638"/>
      <c r="EG76" s="1638"/>
      <c r="EH76" s="1638"/>
    </row>
    <row r="77" spans="1:138" ht="15" customHeight="1" outlineLevel="1">
      <c r="A77" s="67"/>
      <c r="B77" s="67"/>
      <c r="C77" s="1169"/>
      <c r="D77" s="531" t="s">
        <v>1</v>
      </c>
      <c r="E77" s="84"/>
      <c r="F77" s="84"/>
      <c r="G77" s="169"/>
      <c r="H77" s="169"/>
      <c r="I77" s="169"/>
      <c r="J77" s="169"/>
      <c r="K77" s="169"/>
      <c r="L77" s="169"/>
      <c r="M77" s="2213"/>
      <c r="N77" s="169"/>
      <c r="O77" s="169"/>
      <c r="P77" s="169"/>
      <c r="Q77" s="84"/>
      <c r="R77" s="84"/>
      <c r="S77" s="84"/>
      <c r="T77" s="84"/>
      <c r="U77" s="84"/>
      <c r="V77" s="169"/>
      <c r="W77" s="169"/>
      <c r="X77" s="169"/>
      <c r="Y77" s="169"/>
      <c r="Z77" s="169"/>
      <c r="AA77" s="84"/>
      <c r="AB77" s="84"/>
      <c r="AC77" s="84"/>
      <c r="AD77" s="84"/>
      <c r="AE77" s="84"/>
      <c r="AF77" s="566" t="s">
        <v>311</v>
      </c>
      <c r="AG77" s="555">
        <f>AH77+CP77+CS77+CV77+CY77</f>
        <v>6.8562737520160011E-2</v>
      </c>
      <c r="AH77" s="555">
        <v>1.901683752016E-2</v>
      </c>
      <c r="AI77" s="555">
        <v>2.2799231791392001</v>
      </c>
      <c r="AJ77" s="555">
        <v>7.7332775684686245E-2</v>
      </c>
      <c r="AK77" s="555">
        <v>5.3598261599999999E-6</v>
      </c>
      <c r="AL77" s="555">
        <v>6.4317913919999996E-4</v>
      </c>
      <c r="AM77" s="555">
        <v>2.1011242199496281E-5</v>
      </c>
      <c r="AN77" s="555">
        <v>0</v>
      </c>
      <c r="AO77" s="555">
        <v>0</v>
      </c>
      <c r="AP77" s="555">
        <v>0</v>
      </c>
      <c r="AQ77" s="555">
        <v>1.7477694000000001E-5</v>
      </c>
      <c r="AR77" s="555">
        <v>0</v>
      </c>
      <c r="AS77" s="555">
        <v>0</v>
      </c>
      <c r="AT77" s="555">
        <v>1.8994E-2</v>
      </c>
      <c r="AU77" s="555">
        <v>2.27928</v>
      </c>
      <c r="AV77" s="555">
        <v>7.7311764442486747E-2</v>
      </c>
      <c r="AW77" s="555">
        <v>3.4415121847840005E-3</v>
      </c>
      <c r="AX77" s="555">
        <v>0.41298146217408005</v>
      </c>
      <c r="AY77" s="555">
        <v>1.437655067038834E-2</v>
      </c>
      <c r="AZ77" s="555">
        <v>5.7600000000000001E-4</v>
      </c>
      <c r="BA77" s="555">
        <v>6.9120000000000001E-2</v>
      </c>
      <c r="BB77" s="555">
        <v>2.4015752501760001E-3</v>
      </c>
      <c r="BC77" s="555">
        <v>0</v>
      </c>
      <c r="BD77" s="555">
        <v>0</v>
      </c>
      <c r="BE77" s="555">
        <v>0</v>
      </c>
      <c r="BF77" s="555">
        <v>0</v>
      </c>
      <c r="BG77" s="555">
        <v>0</v>
      </c>
      <c r="BH77" s="555">
        <v>0</v>
      </c>
      <c r="BI77" s="555">
        <v>2.8655121847840003E-3</v>
      </c>
      <c r="BJ77" s="555">
        <v>0.34386146217408003</v>
      </c>
      <c r="BK77" s="555">
        <v>1.1974975420212339E-2</v>
      </c>
      <c r="BL77" s="555">
        <f>SUM(BL70:BL76)</f>
        <v>1.7661837520160002E-2</v>
      </c>
      <c r="BM77" s="555">
        <f t="shared" ref="BM77:CO77" si="341">SUM(BM70:BM76)</f>
        <v>2.1173231791392002</v>
      </c>
      <c r="BN77" s="555">
        <f t="shared" si="341"/>
        <v>0.11113761993655799</v>
      </c>
      <c r="BO77" s="555">
        <f t="shared" si="341"/>
        <v>5.3598261599999999E-6</v>
      </c>
      <c r="BP77" s="555">
        <f t="shared" si="341"/>
        <v>6.4317913919999996E-4</v>
      </c>
      <c r="BQ77" s="555">
        <f t="shared" si="341"/>
        <v>2.3618502007613206E-5</v>
      </c>
      <c r="BR77" s="555">
        <f t="shared" si="341"/>
        <v>0</v>
      </c>
      <c r="BS77" s="555">
        <f t="shared" si="341"/>
        <v>0</v>
      </c>
      <c r="BT77" s="555">
        <f t="shared" si="341"/>
        <v>0</v>
      </c>
      <c r="BU77" s="555">
        <f t="shared" si="341"/>
        <v>1.7477694000000001E-5</v>
      </c>
      <c r="BV77" s="555">
        <f t="shared" si="341"/>
        <v>0</v>
      </c>
      <c r="BW77" s="555">
        <f t="shared" si="341"/>
        <v>0</v>
      </c>
      <c r="BX77" s="555">
        <f t="shared" si="341"/>
        <v>1.7639000000000002E-2</v>
      </c>
      <c r="BY77" s="555">
        <f t="shared" si="341"/>
        <v>2.1166800000000001</v>
      </c>
      <c r="BZ77" s="555">
        <f t="shared" si="341"/>
        <v>0.11111400143455037</v>
      </c>
      <c r="CA77" s="555">
        <f t="shared" si="341"/>
        <v>0</v>
      </c>
      <c r="CB77" s="555">
        <f t="shared" si="341"/>
        <v>0</v>
      </c>
      <c r="CC77" s="555">
        <f t="shared" si="341"/>
        <v>0</v>
      </c>
      <c r="CD77" s="555">
        <f t="shared" si="341"/>
        <v>0</v>
      </c>
      <c r="CE77" s="555">
        <f t="shared" si="341"/>
        <v>0</v>
      </c>
      <c r="CF77" s="555">
        <f t="shared" si="341"/>
        <v>0</v>
      </c>
      <c r="CG77" s="555">
        <f t="shared" si="341"/>
        <v>0</v>
      </c>
      <c r="CH77" s="555">
        <f t="shared" si="341"/>
        <v>0</v>
      </c>
      <c r="CI77" s="555">
        <f t="shared" si="341"/>
        <v>0</v>
      </c>
      <c r="CJ77" s="555">
        <f t="shared" si="341"/>
        <v>0</v>
      </c>
      <c r="CK77" s="555">
        <f t="shared" si="341"/>
        <v>0</v>
      </c>
      <c r="CL77" s="555">
        <f t="shared" si="341"/>
        <v>0</v>
      </c>
      <c r="CM77" s="555">
        <f t="shared" si="341"/>
        <v>0</v>
      </c>
      <c r="CN77" s="555">
        <f t="shared" si="341"/>
        <v>0</v>
      </c>
      <c r="CO77" s="555">
        <f t="shared" si="341"/>
        <v>0</v>
      </c>
      <c r="CP77" s="2256">
        <f t="shared" ref="CP77:DD77" si="342">SUM(CP70:CP76)</f>
        <v>1.7639000000000002E-2</v>
      </c>
      <c r="CQ77" s="2256">
        <f t="shared" si="342"/>
        <v>2.1166800000000001</v>
      </c>
      <c r="CR77" s="2256">
        <f t="shared" si="342"/>
        <v>0</v>
      </c>
      <c r="CS77" s="555">
        <f t="shared" si="342"/>
        <v>2.3331900000000003E-2</v>
      </c>
      <c r="CT77" s="555">
        <f t="shared" si="342"/>
        <v>2.7998280000000002</v>
      </c>
      <c r="CU77" s="555">
        <f t="shared" si="342"/>
        <v>0.13071054064490609</v>
      </c>
      <c r="CV77" s="555">
        <f t="shared" si="342"/>
        <v>8.5749999999999993E-3</v>
      </c>
      <c r="CW77" s="555">
        <f t="shared" si="342"/>
        <v>1.0289999999999999</v>
      </c>
      <c r="CX77" s="555">
        <f t="shared" si="342"/>
        <v>4.9930179176457562E-2</v>
      </c>
      <c r="CY77" s="555">
        <f t="shared" si="342"/>
        <v>0</v>
      </c>
      <c r="CZ77" s="555">
        <f t="shared" si="342"/>
        <v>0</v>
      </c>
      <c r="DA77" s="555">
        <f t="shared" si="342"/>
        <v>0</v>
      </c>
      <c r="DB77" s="555">
        <f t="shared" si="342"/>
        <v>0</v>
      </c>
      <c r="DC77" s="555">
        <f t="shared" si="342"/>
        <v>11.8</v>
      </c>
      <c r="DD77" s="555">
        <f t="shared" si="342"/>
        <v>-59.900000000000006</v>
      </c>
      <c r="DE77" s="555">
        <f t="shared" si="230"/>
        <v>1.7325600000000001</v>
      </c>
      <c r="DF77" s="555">
        <v>0.22875000000000001</v>
      </c>
      <c r="DG77" s="555">
        <v>0</v>
      </c>
      <c r="DH77" s="555">
        <v>0</v>
      </c>
      <c r="DI77" s="555">
        <v>0</v>
      </c>
      <c r="DJ77" s="555">
        <v>0.22875000000000001</v>
      </c>
      <c r="DK77" s="555">
        <v>0.253</v>
      </c>
      <c r="DL77" s="555">
        <v>1.4999999999999999E-2</v>
      </c>
      <c r="DM77" s="555">
        <v>0</v>
      </c>
      <c r="DN77" s="555">
        <v>0</v>
      </c>
      <c r="DO77" s="555">
        <v>0.23799999999999999</v>
      </c>
      <c r="DP77" s="555">
        <f t="shared" ref="DP77:DY77" si="343">SUM(DP70:DP76)</f>
        <v>0.64610000000000012</v>
      </c>
      <c r="DQ77" s="555">
        <f t="shared" si="343"/>
        <v>0</v>
      </c>
      <c r="DR77" s="555">
        <f t="shared" si="343"/>
        <v>0</v>
      </c>
      <c r="DS77" s="555">
        <f t="shared" si="343"/>
        <v>0</v>
      </c>
      <c r="DT77" s="555">
        <f t="shared" si="343"/>
        <v>0.64610000000000012</v>
      </c>
      <c r="DU77" s="555">
        <f t="shared" si="343"/>
        <v>0</v>
      </c>
      <c r="DV77" s="555">
        <f t="shared" si="343"/>
        <v>0</v>
      </c>
      <c r="DW77" s="555">
        <f t="shared" si="343"/>
        <v>0</v>
      </c>
      <c r="DX77" s="555">
        <f t="shared" si="343"/>
        <v>0</v>
      </c>
      <c r="DY77" s="555">
        <f t="shared" si="343"/>
        <v>0</v>
      </c>
      <c r="DZ77" s="2256">
        <f t="shared" ref="DZ77:EA77" si="344">SUM(DZ70:DZ74)</f>
        <v>0.64610000000000012</v>
      </c>
      <c r="EA77" s="770">
        <f t="shared" si="344"/>
        <v>0.59238000000000002</v>
      </c>
      <c r="EB77" s="770">
        <f t="shared" ref="EB77" si="345">SUM(EB70:EB72)</f>
        <v>0.24108000000000004</v>
      </c>
      <c r="EC77" s="770">
        <f t="shared" ref="EC77" si="346">SUM(EC70:EC72)</f>
        <v>0</v>
      </c>
      <c r="ED77" s="185"/>
      <c r="EE77" s="185"/>
      <c r="EF77" s="459"/>
      <c r="EG77" s="324"/>
      <c r="EH77" s="459"/>
    </row>
    <row r="78" spans="1:138" ht="59.25" customHeight="1" outlineLevel="1">
      <c r="A78" s="72"/>
      <c r="B78" s="72"/>
      <c r="C78" s="427">
        <v>2</v>
      </c>
      <c r="D78" s="75" t="s">
        <v>141</v>
      </c>
      <c r="E78" s="73"/>
      <c r="F78" s="73"/>
      <c r="G78" s="1208"/>
      <c r="H78" s="1208"/>
      <c r="I78" s="1208"/>
      <c r="J78" s="1208"/>
      <c r="K78" s="1208"/>
      <c r="L78" s="1208"/>
      <c r="M78" s="2213"/>
      <c r="N78" s="1208"/>
      <c r="O78" s="1208"/>
      <c r="P78" s="1208"/>
      <c r="Q78" s="73"/>
      <c r="R78" s="73"/>
      <c r="S78" s="73"/>
      <c r="T78" s="73"/>
      <c r="U78" s="73"/>
      <c r="V78" s="1208"/>
      <c r="W78" s="1208"/>
      <c r="X78" s="1208"/>
      <c r="Y78" s="1208"/>
      <c r="Z78" s="1208"/>
      <c r="AA78" s="73"/>
      <c r="AB78" s="73"/>
      <c r="AC78" s="73"/>
      <c r="AD78" s="73"/>
      <c r="AE78" s="73"/>
      <c r="AF78" s="566" t="s">
        <v>311</v>
      </c>
      <c r="AG78" s="550"/>
      <c r="AH78" s="550"/>
      <c r="AI78" s="555">
        <v>0.90722399999999992</v>
      </c>
      <c r="AJ78" s="555">
        <v>2.8916683740000001E-2</v>
      </c>
      <c r="AK78" s="551">
        <v>0</v>
      </c>
      <c r="AL78" s="551">
        <v>0</v>
      </c>
      <c r="AM78" s="551">
        <v>0</v>
      </c>
      <c r="AN78" s="550"/>
      <c r="AO78" s="551">
        <v>0</v>
      </c>
      <c r="AP78" s="551">
        <v>0</v>
      </c>
      <c r="AQ78" s="550"/>
      <c r="AR78" s="551">
        <v>0</v>
      </c>
      <c r="AS78" s="551">
        <v>0</v>
      </c>
      <c r="AT78" s="550"/>
      <c r="AU78" s="555">
        <v>0.90722399999999992</v>
      </c>
      <c r="AV78" s="555">
        <v>2.8916683740000001E-2</v>
      </c>
      <c r="AW78" s="550"/>
      <c r="AX78" s="555">
        <v>1.47085344</v>
      </c>
      <c r="AY78" s="555">
        <v>5.1331111986479994E-2</v>
      </c>
      <c r="AZ78" s="551">
        <v>4.0653119999999997E-3</v>
      </c>
      <c r="BA78" s="551">
        <v>0.48783743999999996</v>
      </c>
      <c r="BB78" s="551">
        <v>1.7100897540480001E-2</v>
      </c>
      <c r="BC78" s="550"/>
      <c r="BD78" s="551">
        <v>0</v>
      </c>
      <c r="BE78" s="551">
        <v>0</v>
      </c>
      <c r="BF78" s="552"/>
      <c r="BG78" s="553">
        <v>0.20339999999999997</v>
      </c>
      <c r="BH78" s="555">
        <v>7.0689127499999988E-3</v>
      </c>
      <c r="BI78" s="555"/>
      <c r="BJ78" s="555">
        <v>0.77961599999999998</v>
      </c>
      <c r="BK78" s="555">
        <v>2.7161301695999996E-2</v>
      </c>
      <c r="BL78" s="550"/>
      <c r="BM78" s="555">
        <f>BM85+BM90+BM95+BM100+BM105+BM110+BM122+BM127+BM132+BM137+BM142+BM148</f>
        <v>1.5620160000000001</v>
      </c>
      <c r="BN78" s="555">
        <f>BN85+BN90+BN95+BN100+BN105+BN110+BN122+BN127+BN132+BN137+BN142+BN148</f>
        <v>4.977562856E-2</v>
      </c>
      <c r="BO78" s="551">
        <f>BO85+BO90+BO95+BO100+BO105+BO110+BO122+BO127+BO132+BO137+BO142+BO148</f>
        <v>0</v>
      </c>
      <c r="BP78" s="551">
        <f>BP85+BP90+BP95+BP100+BP105+BP110+BP122+BP127+BP132+BP137+BP142+BP148</f>
        <v>0</v>
      </c>
      <c r="BQ78" s="551">
        <f>BQ85+BQ90+BQ95+BQ100+BQ105+BQ110+BQ122+BQ127+BQ132+BQ137+BQ142+BQ148</f>
        <v>0</v>
      </c>
      <c r="BR78" s="550"/>
      <c r="BS78" s="551">
        <f>BS85+BS90+BS95+BS100+BS105+BS110+BS122+BS127+BS132+BS137+BS142+BS148</f>
        <v>0</v>
      </c>
      <c r="BT78" s="551">
        <f>BT85+BT90+BT95+BT100+BT105+BT110+BT122+BT127+BT132+BT137+BT142+BT148</f>
        <v>0</v>
      </c>
      <c r="BU78" s="550"/>
      <c r="BV78" s="551">
        <f>BV85+BV90+BV95+BV100+BV105+BV110+BV122+BV127+BV132+BV137+BV142+BV148</f>
        <v>0</v>
      </c>
      <c r="BW78" s="551">
        <f>BW85+BW90+BW95+BW100+BW105+BW110+BW122+BW127+BW132+BW137+BW142+BW148</f>
        <v>0</v>
      </c>
      <c r="BX78" s="550"/>
      <c r="BY78" s="555">
        <f>BY85+BY90+BY95+BY100+BY105+BY110+BY122+BY127+BY132+BY137+BY142+BY148</f>
        <v>1.5620160000000001</v>
      </c>
      <c r="BZ78" s="555">
        <f>BZ85+BZ90+BZ95+BZ100+BZ105+BZ110+BZ122+BZ127+BZ132+BZ137+BZ142+BZ148</f>
        <v>4.977562856E-2</v>
      </c>
      <c r="CA78" s="550"/>
      <c r="CB78" s="555">
        <f>CB85+CB90+CB95+CB100+CB105+CB110+CB122+CB127+CB132+CB137+CB142+CB148</f>
        <v>0.48783743999999996</v>
      </c>
      <c r="CC78" s="555">
        <f>CC85+CC90+CC95+CC100+CC105+CC110+CC122+CC127+CC132+CC137+CC142+CC148</f>
        <v>1.7463767289599998E-2</v>
      </c>
      <c r="CD78" s="551">
        <f>CD85+CD90+CD95+CD100+CD105+CD110+CD122+CD127+CD132+CD137+CD142+CD148</f>
        <v>4.0653119999999997E-3</v>
      </c>
      <c r="CE78" s="551">
        <f>CE85+CE90+CE95+CE100+CE105+CE110+CE122+CE127+CE132+CE137+CE142+CE148</f>
        <v>0.48783743999999996</v>
      </c>
      <c r="CF78" s="551">
        <f>CF85+CF90+CF95+CF100+CF105+CF110+CF122+CF127+CF132+CF137+CF142+CF148</f>
        <v>1.7463767289599998E-2</v>
      </c>
      <c r="CG78" s="550"/>
      <c r="CH78" s="551">
        <f>CH85+CH90+CH95+CH100+CH105+CH110+CH122+CH127+CH132+CH137+CH142+CH148</f>
        <v>0</v>
      </c>
      <c r="CI78" s="551">
        <f>CI85+CI90+CI95+CI100+CI105+CI110+CI122+CI127+CI132+CI137+CI142+CI148</f>
        <v>0</v>
      </c>
      <c r="CJ78" s="552"/>
      <c r="CK78" s="553">
        <f>CK85+CK90+CK95+CK100+CK105+CK110+CK122+CK127+CK132+CK137+CK142+CK148</f>
        <v>0</v>
      </c>
      <c r="CL78" s="555">
        <f>CL85+CL90+CL95+CL100+CL105+CL110+CL122+CL127+CL132+CL137+CL142+CL148</f>
        <v>0</v>
      </c>
      <c r="CM78" s="555"/>
      <c r="CN78" s="555">
        <f>CN85+CN90+CN95+CN100+CN105+CN110+CN122+CN127+CN132+CN137+CN142+CN148</f>
        <v>0</v>
      </c>
      <c r="CO78" s="555">
        <f>CO85+CO90+CO95+CO100+CO105+CO110+CO122+CO127+CO132+CO137+CO142+CO148</f>
        <v>0</v>
      </c>
      <c r="CP78" s="2256"/>
      <c r="CQ78" s="2256">
        <f>CQ85+CQ90+CQ95+CQ100+CQ105+CQ110+CQ122+CQ127+CQ132+CQ137+CQ142+CQ148</f>
        <v>1.5620160000000001</v>
      </c>
      <c r="CR78" s="2256">
        <f>CR85+CR90+CR95+CR100+CR105+CR110+CR122+CR127+CR132+CR137+CR142+CR148</f>
        <v>6.0811878400000006E-4</v>
      </c>
      <c r="CS78" s="770"/>
      <c r="CT78" s="770">
        <f>CT85+CT90+CT95+CT100+CT105+CT110+CT122+CT127+CT132+CT137+CT142+CT148</f>
        <v>1.6721279999999998</v>
      </c>
      <c r="CU78" s="770">
        <f>CU85+CU90+CU95+CU100+CU105+CU110+CU122+CU127+CU132+CU137+CU142+CU148</f>
        <v>0.11053872368000001</v>
      </c>
      <c r="CV78" s="555"/>
      <c r="CW78" s="555">
        <f>CW85+CW90+CW95+CW100+CW105+CW110+CW122+CW127+CW132+CW137+CW142+CW148</f>
        <v>0.99321599999999988</v>
      </c>
      <c r="CX78" s="555">
        <f>CX85+CX90+CX95+CX100+CX105+CX110+CX122+CX127+CX132+CX137+CX142+CX148</f>
        <v>3.638507312E-2</v>
      </c>
      <c r="CY78" s="555"/>
      <c r="CZ78" s="555">
        <f>CZ85+CZ90+CZ95+CZ100+CZ105+CZ110+CZ122+CZ127+CZ132+CZ137+CZ142+CZ148</f>
        <v>0.26636399999999999</v>
      </c>
      <c r="DA78" s="555">
        <f>DA85+DA90+DA95+DA100+DA105+DA110+DA122+DA127+DA132+DA137+DA142+DA148</f>
        <v>9.9327160355000017E-3</v>
      </c>
      <c r="DB78" s="555"/>
      <c r="DC78" s="555"/>
      <c r="DD78" s="555"/>
      <c r="DE78" s="555">
        <f t="shared" si="230"/>
        <v>7.8286280000000001</v>
      </c>
      <c r="DF78" s="555">
        <v>1.8245000000000002</v>
      </c>
      <c r="DG78" s="551">
        <v>0</v>
      </c>
      <c r="DH78" s="551">
        <v>0</v>
      </c>
      <c r="DI78" s="551">
        <v>0</v>
      </c>
      <c r="DJ78" s="555">
        <v>1.8245000000000002</v>
      </c>
      <c r="DK78" s="555">
        <v>2.1565000000000003</v>
      </c>
      <c r="DL78" s="555">
        <v>0.45</v>
      </c>
      <c r="DM78" s="555">
        <v>0</v>
      </c>
      <c r="DN78" s="555">
        <v>0</v>
      </c>
      <c r="DO78" s="555">
        <v>1.7065000000000001</v>
      </c>
      <c r="DP78" s="555">
        <f t="shared" ref="DP78" si="347">DQ78+DR78+DS78+DT78</f>
        <v>2.208672</v>
      </c>
      <c r="DQ78" s="551">
        <f>DQ85+DQ90+DQ95+DQ100+DQ105+DQ110+DQ122+DQ127+DQ132+DQ137+DQ142+DQ148</f>
        <v>0</v>
      </c>
      <c r="DR78" s="551">
        <f>DR85+DR90+DR95+DR100+DR105+DR110+DR122+DR127+DR132+DR137+DR142+DR148</f>
        <v>0</v>
      </c>
      <c r="DS78" s="551">
        <f>DS85+DS90+DS95+DS100+DS105+DS110+DS122+DS127+DS132+DS137+DS142+DS148</f>
        <v>0</v>
      </c>
      <c r="DT78" s="555">
        <f>DT85+DT90+DT95+DT100+DT105+DT110+DT122+DT127+DT132+DT137+DT142+DT148</f>
        <v>2.208672</v>
      </c>
      <c r="DU78" s="555">
        <f t="shared" ref="DU78:DU118" si="348">DV78+DW78+DX78+DY78</f>
        <v>0</v>
      </c>
      <c r="DV78" s="555">
        <f t="shared" ref="DV78:DY78" si="349">DV85+DV90+DV95+DV100+DV105+DV110+DV122+DV127+DV132+DV137+DV142+DV148</f>
        <v>0</v>
      </c>
      <c r="DW78" s="555">
        <f t="shared" si="349"/>
        <v>0</v>
      </c>
      <c r="DX78" s="555">
        <f t="shared" si="349"/>
        <v>0</v>
      </c>
      <c r="DY78" s="555">
        <f t="shared" si="349"/>
        <v>0</v>
      </c>
      <c r="DZ78" s="2256">
        <f>DZ85+DZ90+DZ95+DZ100+DZ105+DZ110+DZ122+DZ127+DZ132+DZ137+DZ142+DZ148</f>
        <v>2.208672</v>
      </c>
      <c r="EA78" s="770">
        <f>EA85+EA90+EA95+EA100+EA105+EA110+EA122+EA127+EA132+EA137+EA142+EA148</f>
        <v>2.2023999999999999</v>
      </c>
      <c r="EB78" s="770">
        <f>EB85+EB90+EB95+EB100+EB105+EB110+EB122+EB127+EB132+EB137+EB142+EB148</f>
        <v>0.68241600000000002</v>
      </c>
      <c r="EC78" s="770">
        <f>EC85+EC90+EC95+EC100+EC105+EC110+EC122+EC127+EC132+EC137+EC142+EC148</f>
        <v>0.57864000000000004</v>
      </c>
      <c r="ED78" s="186"/>
      <c r="EE78" s="186"/>
      <c r="EF78" s="462"/>
      <c r="EG78" s="324"/>
      <c r="EH78" s="462"/>
    </row>
    <row r="79" spans="1:138" ht="15" hidden="1" customHeight="1" outlineLevel="1">
      <c r="A79" s="67"/>
      <c r="B79" s="67"/>
      <c r="C79" s="536" t="s">
        <v>12</v>
      </c>
      <c r="D79" s="532" t="s">
        <v>47</v>
      </c>
      <c r="E79" s="84"/>
      <c r="F79" s="84"/>
      <c r="G79" s="169"/>
      <c r="H79" s="169"/>
      <c r="I79" s="169"/>
      <c r="J79" s="169"/>
      <c r="K79" s="169"/>
      <c r="L79" s="169"/>
      <c r="M79" s="2213"/>
      <c r="N79" s="169"/>
      <c r="O79" s="169"/>
      <c r="P79" s="169"/>
      <c r="Q79" s="84"/>
      <c r="R79" s="84"/>
      <c r="S79" s="84"/>
      <c r="T79" s="84"/>
      <c r="U79" s="84"/>
      <c r="V79" s="169"/>
      <c r="W79" s="169"/>
      <c r="X79" s="169"/>
      <c r="Y79" s="169"/>
      <c r="Z79" s="169"/>
      <c r="AA79" s="84"/>
      <c r="AB79" s="84"/>
      <c r="AC79" s="84"/>
      <c r="AD79" s="84"/>
      <c r="AE79" s="84"/>
      <c r="AF79" s="185"/>
      <c r="AG79" s="523"/>
      <c r="AH79" s="523"/>
      <c r="AI79" s="523"/>
      <c r="AJ79" s="523"/>
      <c r="AK79" s="523"/>
      <c r="AL79" s="523"/>
      <c r="AM79" s="523"/>
      <c r="AN79" s="523"/>
      <c r="AO79" s="523"/>
      <c r="AP79" s="523"/>
      <c r="AQ79" s="523"/>
      <c r="AR79" s="523"/>
      <c r="AS79" s="523"/>
      <c r="AT79" s="523"/>
      <c r="AU79" s="523"/>
      <c r="AV79" s="523"/>
      <c r="AW79" s="523"/>
      <c r="AX79" s="523"/>
      <c r="AY79" s="523"/>
      <c r="AZ79" s="523"/>
      <c r="BA79" s="523"/>
      <c r="BB79" s="523"/>
      <c r="BC79" s="523"/>
      <c r="BD79" s="523"/>
      <c r="BE79" s="523"/>
      <c r="BF79" s="190"/>
      <c r="BG79" s="190"/>
      <c r="BH79" s="190"/>
      <c r="BI79" s="190"/>
      <c r="BJ79" s="190"/>
      <c r="BK79" s="190"/>
      <c r="BL79" s="523"/>
      <c r="BM79" s="523"/>
      <c r="BN79" s="523"/>
      <c r="BO79" s="523"/>
      <c r="BP79" s="523"/>
      <c r="BQ79" s="523"/>
      <c r="BR79" s="523"/>
      <c r="BS79" s="523"/>
      <c r="BT79" s="523"/>
      <c r="BU79" s="523"/>
      <c r="BV79" s="523"/>
      <c r="BW79" s="523"/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/>
      <c r="CJ79" s="190"/>
      <c r="CK79" s="190"/>
      <c r="CL79" s="190"/>
      <c r="CM79" s="190"/>
      <c r="CN79" s="190"/>
      <c r="CO79" s="190"/>
      <c r="CP79" s="2274"/>
      <c r="CQ79" s="2274"/>
      <c r="CR79" s="2274"/>
      <c r="CS79" s="277"/>
      <c r="CT79" s="277"/>
      <c r="CU79" s="277"/>
      <c r="CV79" s="190"/>
      <c r="CW79" s="190"/>
      <c r="CX79" s="190"/>
      <c r="CY79" s="190"/>
      <c r="CZ79" s="190"/>
      <c r="DA79" s="190"/>
      <c r="DB79" s="283"/>
      <c r="DC79" s="283"/>
      <c r="DD79" s="283"/>
      <c r="DE79" s="555">
        <f t="shared" si="230"/>
        <v>0</v>
      </c>
      <c r="DF79" s="528"/>
      <c r="DG79" s="523"/>
      <c r="DH79" s="523"/>
      <c r="DI79" s="523"/>
      <c r="DJ79" s="523"/>
      <c r="DK79" s="528">
        <v>0</v>
      </c>
      <c r="DL79" s="523"/>
      <c r="DM79" s="523"/>
      <c r="DN79" s="523"/>
      <c r="DO79" s="523"/>
      <c r="DP79" s="528"/>
      <c r="DQ79" s="523"/>
      <c r="DR79" s="523"/>
      <c r="DS79" s="523"/>
      <c r="DT79" s="523"/>
      <c r="DU79" s="528">
        <f t="shared" si="348"/>
        <v>0</v>
      </c>
      <c r="DV79" s="523"/>
      <c r="DW79" s="523"/>
      <c r="DX79" s="523"/>
      <c r="DY79" s="523"/>
      <c r="DZ79" s="2271"/>
      <c r="EA79" s="528"/>
      <c r="EB79" s="190"/>
      <c r="EC79" s="190"/>
      <c r="ED79" s="185"/>
      <c r="EE79" s="185"/>
      <c r="EF79" s="459"/>
      <c r="EG79" s="324"/>
      <c r="EH79" s="459"/>
    </row>
    <row r="80" spans="1:138" ht="15" hidden="1" customHeight="1" outlineLevel="1">
      <c r="A80" s="67"/>
      <c r="B80" s="67"/>
      <c r="C80" s="540" t="s">
        <v>63</v>
      </c>
      <c r="D80" s="1143" t="s">
        <v>51</v>
      </c>
      <c r="E80" s="84"/>
      <c r="F80" s="84"/>
      <c r="G80" s="169"/>
      <c r="H80" s="169"/>
      <c r="I80" s="169"/>
      <c r="J80" s="169"/>
      <c r="K80" s="169"/>
      <c r="L80" s="169"/>
      <c r="M80" s="2213"/>
      <c r="N80" s="169"/>
      <c r="O80" s="169"/>
      <c r="P80" s="169"/>
      <c r="Q80" s="84"/>
      <c r="R80" s="84"/>
      <c r="S80" s="84"/>
      <c r="T80" s="84"/>
      <c r="U80" s="84"/>
      <c r="V80" s="169"/>
      <c r="W80" s="169"/>
      <c r="X80" s="169"/>
      <c r="Y80" s="169"/>
      <c r="Z80" s="169"/>
      <c r="AA80" s="84"/>
      <c r="AB80" s="84"/>
      <c r="AC80" s="84"/>
      <c r="AD80" s="84"/>
      <c r="AE80" s="84"/>
      <c r="AF80" s="185"/>
      <c r="AG80" s="523"/>
      <c r="AH80" s="523"/>
      <c r="AI80" s="523"/>
      <c r="AJ80" s="523"/>
      <c r="AK80" s="523"/>
      <c r="AL80" s="523"/>
      <c r="AM80" s="523"/>
      <c r="AN80" s="523"/>
      <c r="AO80" s="523"/>
      <c r="AP80" s="523"/>
      <c r="AQ80" s="523"/>
      <c r="AR80" s="523"/>
      <c r="AS80" s="523"/>
      <c r="AT80" s="523"/>
      <c r="AU80" s="523"/>
      <c r="AV80" s="523"/>
      <c r="AW80" s="523"/>
      <c r="AX80" s="523"/>
      <c r="AY80" s="523"/>
      <c r="AZ80" s="523"/>
      <c r="BA80" s="523"/>
      <c r="BB80" s="523"/>
      <c r="BC80" s="523"/>
      <c r="BD80" s="523"/>
      <c r="BE80" s="523"/>
      <c r="BF80" s="190"/>
      <c r="BG80" s="190"/>
      <c r="BH80" s="190"/>
      <c r="BI80" s="190"/>
      <c r="BJ80" s="190"/>
      <c r="BK80" s="190"/>
      <c r="BL80" s="523"/>
      <c r="BM80" s="523"/>
      <c r="BN80" s="523"/>
      <c r="BO80" s="523"/>
      <c r="BP80" s="523"/>
      <c r="BQ80" s="523"/>
      <c r="BR80" s="523"/>
      <c r="BS80" s="523"/>
      <c r="BT80" s="523"/>
      <c r="BU80" s="523"/>
      <c r="BV80" s="523"/>
      <c r="BW80" s="523"/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/>
      <c r="CJ80" s="190"/>
      <c r="CK80" s="190"/>
      <c r="CL80" s="190"/>
      <c r="CM80" s="190"/>
      <c r="CN80" s="190"/>
      <c r="CO80" s="190"/>
      <c r="CP80" s="2274"/>
      <c r="CQ80" s="2274"/>
      <c r="CR80" s="2274"/>
      <c r="CS80" s="277"/>
      <c r="CT80" s="277"/>
      <c r="CU80" s="277"/>
      <c r="CV80" s="190"/>
      <c r="CW80" s="190"/>
      <c r="CX80" s="190"/>
      <c r="CY80" s="190"/>
      <c r="CZ80" s="190"/>
      <c r="DA80" s="190"/>
      <c r="DB80" s="283"/>
      <c r="DC80" s="283"/>
      <c r="DD80" s="283"/>
      <c r="DE80" s="555">
        <f t="shared" si="230"/>
        <v>0</v>
      </c>
      <c r="DF80" s="528"/>
      <c r="DG80" s="523"/>
      <c r="DH80" s="523"/>
      <c r="DI80" s="523"/>
      <c r="DJ80" s="523"/>
      <c r="DK80" s="528">
        <v>0</v>
      </c>
      <c r="DL80" s="523"/>
      <c r="DM80" s="523"/>
      <c r="DN80" s="523"/>
      <c r="DO80" s="523"/>
      <c r="DP80" s="528"/>
      <c r="DQ80" s="523"/>
      <c r="DR80" s="523"/>
      <c r="DS80" s="523"/>
      <c r="DT80" s="523"/>
      <c r="DU80" s="528">
        <f t="shared" si="348"/>
        <v>0</v>
      </c>
      <c r="DV80" s="523"/>
      <c r="DW80" s="523"/>
      <c r="DX80" s="523"/>
      <c r="DY80" s="523"/>
      <c r="DZ80" s="2271"/>
      <c r="EA80" s="528"/>
      <c r="EB80" s="190"/>
      <c r="EC80" s="190"/>
      <c r="ED80" s="185"/>
      <c r="EE80" s="185"/>
      <c r="EF80" s="459"/>
      <c r="EG80" s="324"/>
      <c r="EH80" s="459"/>
    </row>
    <row r="81" spans="1:138" ht="25.5" hidden="1" customHeight="1" outlineLevel="1">
      <c r="A81" s="67"/>
      <c r="B81" s="67"/>
      <c r="C81" s="1193" t="s">
        <v>177</v>
      </c>
      <c r="D81" s="125"/>
      <c r="E81" s="67"/>
      <c r="F81" s="128" t="s">
        <v>152</v>
      </c>
      <c r="G81" s="166">
        <f>H81+M81+N81+O81+P81</f>
        <v>0</v>
      </c>
      <c r="H81" s="1209">
        <f>SUM(I81:L81)</f>
        <v>0</v>
      </c>
      <c r="I81" s="1068"/>
      <c r="J81" s="1068"/>
      <c r="K81" s="1068"/>
      <c r="L81" s="1068"/>
      <c r="M81" s="2214"/>
      <c r="N81" s="345"/>
      <c r="O81" s="345"/>
      <c r="P81" s="345"/>
      <c r="Q81" s="129">
        <f>SUM(R81:U81)</f>
        <v>0</v>
      </c>
      <c r="R81" s="256"/>
      <c r="S81" s="256"/>
      <c r="T81" s="256"/>
      <c r="U81" s="256"/>
      <c r="V81" s="1209">
        <f>SUM(W81:Z81)</f>
        <v>0</v>
      </c>
      <c r="W81" s="2337"/>
      <c r="X81" s="2337"/>
      <c r="Y81" s="2337"/>
      <c r="Z81" s="2337"/>
      <c r="AA81" s="129">
        <f>SUM(AB81:AE81)</f>
        <v>0</v>
      </c>
      <c r="AB81" s="2139"/>
      <c r="AC81" s="2139"/>
      <c r="AD81" s="2139"/>
      <c r="AE81" s="2139"/>
      <c r="AF81" s="135" t="s">
        <v>306</v>
      </c>
      <c r="AG81" s="524"/>
      <c r="AH81" s="524"/>
      <c r="AI81" s="524"/>
      <c r="AJ81" s="524"/>
      <c r="AK81" s="524"/>
      <c r="AL81" s="524"/>
      <c r="AM81" s="524"/>
      <c r="AN81" s="524"/>
      <c r="AO81" s="524"/>
      <c r="AP81" s="524"/>
      <c r="AQ81" s="524"/>
      <c r="AR81" s="524"/>
      <c r="AS81" s="524"/>
      <c r="AT81" s="524"/>
      <c r="AU81" s="524"/>
      <c r="AV81" s="524"/>
      <c r="AW81" s="524"/>
      <c r="AX81" s="524"/>
      <c r="AY81" s="524"/>
      <c r="AZ81" s="524"/>
      <c r="BA81" s="524"/>
      <c r="BB81" s="524"/>
      <c r="BC81" s="524"/>
      <c r="BD81" s="524"/>
      <c r="BE81" s="524"/>
      <c r="BF81" s="188"/>
      <c r="BG81" s="188"/>
      <c r="BH81" s="188"/>
      <c r="BI81" s="188"/>
      <c r="BJ81" s="188"/>
      <c r="BK81" s="188"/>
      <c r="BL81" s="524"/>
      <c r="BM81" s="524"/>
      <c r="BN81" s="524"/>
      <c r="BO81" s="524"/>
      <c r="BP81" s="524"/>
      <c r="BQ81" s="524"/>
      <c r="BR81" s="524"/>
      <c r="BS81" s="524"/>
      <c r="BT81" s="524"/>
      <c r="BU81" s="524"/>
      <c r="BV81" s="524"/>
      <c r="BW81" s="524"/>
      <c r="BX81" s="524"/>
      <c r="BY81" s="524"/>
      <c r="BZ81" s="524"/>
      <c r="CA81" s="524"/>
      <c r="CB81" s="524"/>
      <c r="CC81" s="524"/>
      <c r="CD81" s="524"/>
      <c r="CE81" s="524"/>
      <c r="CF81" s="524"/>
      <c r="CG81" s="524"/>
      <c r="CH81" s="524"/>
      <c r="CI81" s="524"/>
      <c r="CJ81" s="188"/>
      <c r="CK81" s="188"/>
      <c r="CL81" s="188"/>
      <c r="CM81" s="188"/>
      <c r="CN81" s="188"/>
      <c r="CO81" s="188"/>
      <c r="CP81" s="2275"/>
      <c r="CQ81" s="2275"/>
      <c r="CR81" s="2275"/>
      <c r="CS81" s="276"/>
      <c r="CT81" s="276"/>
      <c r="CU81" s="276"/>
      <c r="CV81" s="188"/>
      <c r="CW81" s="188"/>
      <c r="CX81" s="188"/>
      <c r="CY81" s="188"/>
      <c r="CZ81" s="188"/>
      <c r="DA81" s="188"/>
      <c r="DB81" s="85"/>
      <c r="DC81" s="85"/>
      <c r="DD81" s="85"/>
      <c r="DE81" s="555">
        <f t="shared" si="230"/>
        <v>0</v>
      </c>
      <c r="DF81" s="545"/>
      <c r="DG81" s="524"/>
      <c r="DH81" s="524"/>
      <c r="DI81" s="524"/>
      <c r="DJ81" s="524"/>
      <c r="DK81" s="545">
        <v>0</v>
      </c>
      <c r="DL81" s="524"/>
      <c r="DM81" s="524"/>
      <c r="DN81" s="524"/>
      <c r="DO81" s="524"/>
      <c r="DP81" s="545"/>
      <c r="DQ81" s="524"/>
      <c r="DR81" s="524"/>
      <c r="DS81" s="524"/>
      <c r="DT81" s="524"/>
      <c r="DU81" s="545">
        <f t="shared" si="348"/>
        <v>0</v>
      </c>
      <c r="DV81" s="524"/>
      <c r="DW81" s="524"/>
      <c r="DX81" s="524"/>
      <c r="DY81" s="524"/>
      <c r="DZ81" s="2272"/>
      <c r="EA81" s="545"/>
      <c r="EB81" s="188"/>
      <c r="EC81" s="188"/>
      <c r="ED81" s="23"/>
      <c r="EE81" s="23"/>
      <c r="EF81" s="328"/>
      <c r="EG81" s="324"/>
      <c r="EH81" s="328"/>
    </row>
    <row r="82" spans="1:138" ht="29.25" hidden="1" customHeight="1" outlineLevel="1">
      <c r="A82" s="67"/>
      <c r="B82" s="67"/>
      <c r="C82" s="1193" t="s">
        <v>178</v>
      </c>
      <c r="D82" s="125"/>
      <c r="E82" s="67"/>
      <c r="F82" s="128" t="s">
        <v>152</v>
      </c>
      <c r="G82" s="166">
        <f>H82+M82+N82+O82+P82</f>
        <v>0</v>
      </c>
      <c r="H82" s="1209">
        <f>SUM(I82:L82)</f>
        <v>0</v>
      </c>
      <c r="I82" s="1068"/>
      <c r="J82" s="1068"/>
      <c r="K82" s="1068"/>
      <c r="L82" s="1068"/>
      <c r="M82" s="2214"/>
      <c r="N82" s="345"/>
      <c r="O82" s="345"/>
      <c r="P82" s="345"/>
      <c r="Q82" s="129">
        <f>SUM(R82:U82)</f>
        <v>0</v>
      </c>
      <c r="R82" s="256"/>
      <c r="S82" s="256"/>
      <c r="T82" s="256"/>
      <c r="U82" s="256"/>
      <c r="V82" s="1209">
        <f>SUM(W82:Z82)</f>
        <v>0</v>
      </c>
      <c r="W82" s="2337"/>
      <c r="X82" s="2337"/>
      <c r="Y82" s="2337"/>
      <c r="Z82" s="2337"/>
      <c r="AA82" s="129">
        <f>SUM(AB82:AE82)</f>
        <v>0</v>
      </c>
      <c r="AB82" s="2139"/>
      <c r="AC82" s="2139"/>
      <c r="AD82" s="2139"/>
      <c r="AE82" s="2139"/>
      <c r="AF82" s="164" t="s">
        <v>306</v>
      </c>
      <c r="AG82" s="524"/>
      <c r="AH82" s="524"/>
      <c r="AI82" s="524"/>
      <c r="AJ82" s="524"/>
      <c r="AK82" s="527"/>
      <c r="AL82" s="527"/>
      <c r="AM82" s="527"/>
      <c r="AN82" s="527"/>
      <c r="AO82" s="527"/>
      <c r="AP82" s="527"/>
      <c r="AQ82" s="527"/>
      <c r="AR82" s="527"/>
      <c r="AS82" s="527"/>
      <c r="AT82" s="527"/>
      <c r="AU82" s="527"/>
      <c r="AV82" s="527"/>
      <c r="AW82" s="524"/>
      <c r="AX82" s="524"/>
      <c r="AY82" s="524"/>
      <c r="AZ82" s="527"/>
      <c r="BA82" s="527"/>
      <c r="BB82" s="527"/>
      <c r="BC82" s="527"/>
      <c r="BD82" s="527"/>
      <c r="BE82" s="527"/>
      <c r="BF82" s="197"/>
      <c r="BG82" s="197"/>
      <c r="BH82" s="197"/>
      <c r="BI82" s="197"/>
      <c r="BJ82" s="197"/>
      <c r="BK82" s="197"/>
      <c r="BL82" s="524"/>
      <c r="BM82" s="524"/>
      <c r="BN82" s="524"/>
      <c r="BO82" s="527"/>
      <c r="BP82" s="527"/>
      <c r="BQ82" s="527"/>
      <c r="BR82" s="527"/>
      <c r="BS82" s="527"/>
      <c r="BT82" s="527"/>
      <c r="BU82" s="527"/>
      <c r="BV82" s="527"/>
      <c r="BW82" s="527"/>
      <c r="BX82" s="527"/>
      <c r="BY82" s="527"/>
      <c r="BZ82" s="527"/>
      <c r="CA82" s="524"/>
      <c r="CB82" s="524"/>
      <c r="CC82" s="524"/>
      <c r="CD82" s="527"/>
      <c r="CE82" s="527"/>
      <c r="CF82" s="527"/>
      <c r="CG82" s="527"/>
      <c r="CH82" s="527"/>
      <c r="CI82" s="527"/>
      <c r="CJ82" s="197"/>
      <c r="CK82" s="197"/>
      <c r="CL82" s="197"/>
      <c r="CM82" s="197"/>
      <c r="CN82" s="197"/>
      <c r="CO82" s="197"/>
      <c r="CP82" s="2276"/>
      <c r="CQ82" s="2276"/>
      <c r="CR82" s="2276"/>
      <c r="CS82" s="279"/>
      <c r="CT82" s="279"/>
      <c r="CU82" s="279"/>
      <c r="CV82" s="197"/>
      <c r="CW82" s="197"/>
      <c r="CX82" s="197"/>
      <c r="CY82" s="197"/>
      <c r="CZ82" s="197"/>
      <c r="DA82" s="197"/>
      <c r="DB82" s="210"/>
      <c r="DC82" s="210"/>
      <c r="DD82" s="210"/>
      <c r="DE82" s="555">
        <f t="shared" si="230"/>
        <v>0</v>
      </c>
      <c r="DF82" s="546"/>
      <c r="DG82" s="527"/>
      <c r="DH82" s="527"/>
      <c r="DI82" s="527"/>
      <c r="DJ82" s="527"/>
      <c r="DK82" s="546">
        <v>0</v>
      </c>
      <c r="DL82" s="527"/>
      <c r="DM82" s="527"/>
      <c r="DN82" s="527"/>
      <c r="DO82" s="527"/>
      <c r="DP82" s="546"/>
      <c r="DQ82" s="527"/>
      <c r="DR82" s="527"/>
      <c r="DS82" s="527"/>
      <c r="DT82" s="527"/>
      <c r="DU82" s="546">
        <f t="shared" si="348"/>
        <v>0</v>
      </c>
      <c r="DV82" s="527"/>
      <c r="DW82" s="527"/>
      <c r="DX82" s="527"/>
      <c r="DY82" s="527"/>
      <c r="DZ82" s="2326"/>
      <c r="EA82" s="546"/>
      <c r="EB82" s="197"/>
      <c r="EC82" s="197"/>
      <c r="ED82" s="33"/>
      <c r="EE82" s="33"/>
      <c r="EF82" s="460"/>
      <c r="EG82" s="324"/>
      <c r="EH82" s="460"/>
    </row>
    <row r="83" spans="1:138" ht="42" hidden="1" customHeight="1" outlineLevel="1">
      <c r="A83" s="67"/>
      <c r="B83" s="67"/>
      <c r="C83" s="1193" t="s">
        <v>179</v>
      </c>
      <c r="D83" s="1194"/>
      <c r="E83" s="67"/>
      <c r="F83" s="128" t="s">
        <v>152</v>
      </c>
      <c r="G83" s="166">
        <f>H83+M83+N83+O83+P83</f>
        <v>0</v>
      </c>
      <c r="H83" s="1209">
        <f>SUM(I83:L83)</f>
        <v>0</v>
      </c>
      <c r="I83" s="1068"/>
      <c r="J83" s="1068"/>
      <c r="K83" s="1068"/>
      <c r="L83" s="1068"/>
      <c r="M83" s="2214"/>
      <c r="N83" s="345"/>
      <c r="O83" s="345"/>
      <c r="P83" s="345"/>
      <c r="Q83" s="129">
        <f>SUM(R83:U83)</f>
        <v>0</v>
      </c>
      <c r="R83" s="256"/>
      <c r="S83" s="256"/>
      <c r="T83" s="256"/>
      <c r="U83" s="256"/>
      <c r="V83" s="1209">
        <f>SUM(W83:Z83)</f>
        <v>0</v>
      </c>
      <c r="W83" s="2337"/>
      <c r="X83" s="2337"/>
      <c r="Y83" s="2337"/>
      <c r="Z83" s="2337"/>
      <c r="AA83" s="129">
        <f>SUM(AB83:AE83)</f>
        <v>0</v>
      </c>
      <c r="AB83" s="2139"/>
      <c r="AC83" s="2139"/>
      <c r="AD83" s="2139"/>
      <c r="AE83" s="2139"/>
      <c r="AF83" s="164" t="s">
        <v>306</v>
      </c>
      <c r="AG83" s="524"/>
      <c r="AH83" s="524"/>
      <c r="AI83" s="524"/>
      <c r="AJ83" s="524"/>
      <c r="AK83" s="527"/>
      <c r="AL83" s="527"/>
      <c r="AM83" s="527"/>
      <c r="AN83" s="527"/>
      <c r="AO83" s="527"/>
      <c r="AP83" s="527"/>
      <c r="AQ83" s="527"/>
      <c r="AR83" s="524"/>
      <c r="AS83" s="527"/>
      <c r="AT83" s="527"/>
      <c r="AU83" s="527"/>
      <c r="AV83" s="527"/>
      <c r="AW83" s="524"/>
      <c r="AX83" s="524"/>
      <c r="AY83" s="524"/>
      <c r="AZ83" s="527"/>
      <c r="BA83" s="527"/>
      <c r="BB83" s="527"/>
      <c r="BC83" s="527"/>
      <c r="BD83" s="527"/>
      <c r="BE83" s="527"/>
      <c r="BF83" s="197"/>
      <c r="BG83" s="188"/>
      <c r="BH83" s="197"/>
      <c r="BI83" s="197"/>
      <c r="BJ83" s="197"/>
      <c r="BK83" s="197"/>
      <c r="BL83" s="524"/>
      <c r="BM83" s="524"/>
      <c r="BN83" s="524"/>
      <c r="BO83" s="527"/>
      <c r="BP83" s="527"/>
      <c r="BQ83" s="527"/>
      <c r="BR83" s="527"/>
      <c r="BS83" s="527"/>
      <c r="BT83" s="527"/>
      <c r="BU83" s="527"/>
      <c r="BV83" s="524"/>
      <c r="BW83" s="527"/>
      <c r="BX83" s="527"/>
      <c r="BY83" s="527"/>
      <c r="BZ83" s="527"/>
      <c r="CA83" s="524"/>
      <c r="CB83" s="524"/>
      <c r="CC83" s="524"/>
      <c r="CD83" s="527"/>
      <c r="CE83" s="527"/>
      <c r="CF83" s="527"/>
      <c r="CG83" s="527"/>
      <c r="CH83" s="527"/>
      <c r="CI83" s="527"/>
      <c r="CJ83" s="197"/>
      <c r="CK83" s="188"/>
      <c r="CL83" s="197"/>
      <c r="CM83" s="197"/>
      <c r="CN83" s="197"/>
      <c r="CO83" s="197"/>
      <c r="CP83" s="2276"/>
      <c r="CQ83" s="2276"/>
      <c r="CR83" s="2276"/>
      <c r="CS83" s="279"/>
      <c r="CT83" s="279"/>
      <c r="CU83" s="279"/>
      <c r="CV83" s="197"/>
      <c r="CW83" s="197"/>
      <c r="CX83" s="197"/>
      <c r="CY83" s="197"/>
      <c r="CZ83" s="197"/>
      <c r="DA83" s="197"/>
      <c r="DB83" s="210"/>
      <c r="DC83" s="210"/>
      <c r="DD83" s="210"/>
      <c r="DE83" s="555">
        <f t="shared" si="230"/>
        <v>0</v>
      </c>
      <c r="DF83" s="546"/>
      <c r="DG83" s="527"/>
      <c r="DH83" s="527"/>
      <c r="DI83" s="527"/>
      <c r="DJ83" s="527"/>
      <c r="DK83" s="546">
        <v>0</v>
      </c>
      <c r="DL83" s="527"/>
      <c r="DM83" s="527"/>
      <c r="DN83" s="527"/>
      <c r="DO83" s="527"/>
      <c r="DP83" s="546"/>
      <c r="DQ83" s="527"/>
      <c r="DR83" s="527"/>
      <c r="DS83" s="527"/>
      <c r="DT83" s="527"/>
      <c r="DU83" s="546">
        <f t="shared" si="348"/>
        <v>0</v>
      </c>
      <c r="DV83" s="527"/>
      <c r="DW83" s="527"/>
      <c r="DX83" s="527"/>
      <c r="DY83" s="527"/>
      <c r="DZ83" s="2326"/>
      <c r="EA83" s="546"/>
      <c r="EB83" s="197"/>
      <c r="EC83" s="197"/>
      <c r="ED83" s="33"/>
      <c r="EE83" s="33"/>
      <c r="EF83" s="460"/>
      <c r="EG83" s="324"/>
      <c r="EH83" s="460"/>
    </row>
    <row r="84" spans="1:138" ht="42" hidden="1" customHeight="1" outlineLevel="1">
      <c r="A84" s="67"/>
      <c r="B84" s="67"/>
      <c r="C84" s="1193" t="s">
        <v>180</v>
      </c>
      <c r="D84" s="1194"/>
      <c r="E84" s="67"/>
      <c r="F84" s="128" t="s">
        <v>152</v>
      </c>
      <c r="G84" s="166">
        <f>H84+M84+N84+O84+P84</f>
        <v>0</v>
      </c>
      <c r="H84" s="408">
        <f>SUM(I84:L84)</f>
        <v>0</v>
      </c>
      <c r="I84" s="1068"/>
      <c r="J84" s="1068"/>
      <c r="K84" s="1068"/>
      <c r="L84" s="1068"/>
      <c r="M84" s="2214"/>
      <c r="N84" s="345"/>
      <c r="O84" s="345"/>
      <c r="P84" s="345"/>
      <c r="Q84" s="86">
        <f>SUM(R84:U84)</f>
        <v>0</v>
      </c>
      <c r="R84" s="256"/>
      <c r="S84" s="256"/>
      <c r="T84" s="256"/>
      <c r="U84" s="256"/>
      <c r="V84" s="408">
        <f>SUM(W84:Z84)</f>
        <v>0</v>
      </c>
      <c r="W84" s="2337"/>
      <c r="X84" s="2337"/>
      <c r="Y84" s="2337"/>
      <c r="Z84" s="2337"/>
      <c r="AA84" s="86">
        <f>SUM(AB84:AE84)</f>
        <v>0</v>
      </c>
      <c r="AB84" s="2139"/>
      <c r="AC84" s="2139"/>
      <c r="AD84" s="2139"/>
      <c r="AE84" s="2139"/>
      <c r="AF84" s="164" t="s">
        <v>306</v>
      </c>
      <c r="AG84" s="524"/>
      <c r="AH84" s="524"/>
      <c r="AI84" s="524"/>
      <c r="AJ84" s="524"/>
      <c r="AK84" s="527"/>
      <c r="AL84" s="527"/>
      <c r="AM84" s="527"/>
      <c r="AN84" s="527"/>
      <c r="AO84" s="527"/>
      <c r="AP84" s="527"/>
      <c r="AQ84" s="527"/>
      <c r="AR84" s="524"/>
      <c r="AS84" s="527"/>
      <c r="AT84" s="527"/>
      <c r="AU84" s="527"/>
      <c r="AV84" s="527"/>
      <c r="AW84" s="524"/>
      <c r="AX84" s="524"/>
      <c r="AY84" s="524"/>
      <c r="AZ84" s="527"/>
      <c r="BA84" s="527"/>
      <c r="BB84" s="527"/>
      <c r="BC84" s="527"/>
      <c r="BD84" s="527"/>
      <c r="BE84" s="527"/>
      <c r="BF84" s="197"/>
      <c r="BG84" s="188"/>
      <c r="BH84" s="197"/>
      <c r="BI84" s="197"/>
      <c r="BJ84" s="197"/>
      <c r="BK84" s="197"/>
      <c r="BL84" s="524"/>
      <c r="BM84" s="524"/>
      <c r="BN84" s="524"/>
      <c r="BO84" s="527"/>
      <c r="BP84" s="527"/>
      <c r="BQ84" s="527"/>
      <c r="BR84" s="527"/>
      <c r="BS84" s="527"/>
      <c r="BT84" s="527"/>
      <c r="BU84" s="527"/>
      <c r="BV84" s="524"/>
      <c r="BW84" s="527"/>
      <c r="BX84" s="527"/>
      <c r="BY84" s="527"/>
      <c r="BZ84" s="527"/>
      <c r="CA84" s="524"/>
      <c r="CB84" s="524"/>
      <c r="CC84" s="524"/>
      <c r="CD84" s="527"/>
      <c r="CE84" s="527"/>
      <c r="CF84" s="527"/>
      <c r="CG84" s="527"/>
      <c r="CH84" s="527"/>
      <c r="CI84" s="527"/>
      <c r="CJ84" s="197"/>
      <c r="CK84" s="188"/>
      <c r="CL84" s="197"/>
      <c r="CM84" s="197"/>
      <c r="CN84" s="197"/>
      <c r="CO84" s="197"/>
      <c r="CP84" s="2277"/>
      <c r="CQ84" s="2278"/>
      <c r="CR84" s="2277"/>
      <c r="CS84" s="279"/>
      <c r="CT84" s="279"/>
      <c r="CU84" s="279"/>
      <c r="CV84" s="197"/>
      <c r="CW84" s="197"/>
      <c r="CX84" s="197"/>
      <c r="CY84" s="197"/>
      <c r="CZ84" s="197"/>
      <c r="DA84" s="197"/>
      <c r="DB84" s="210"/>
      <c r="DC84" s="210"/>
      <c r="DD84" s="210"/>
      <c r="DE84" s="555">
        <f t="shared" si="230"/>
        <v>0</v>
      </c>
      <c r="DF84" s="546"/>
      <c r="DG84" s="527"/>
      <c r="DH84" s="527"/>
      <c r="DI84" s="527"/>
      <c r="DJ84" s="527"/>
      <c r="DK84" s="546">
        <v>0</v>
      </c>
      <c r="DL84" s="527"/>
      <c r="DM84" s="527"/>
      <c r="DN84" s="527"/>
      <c r="DO84" s="527"/>
      <c r="DP84" s="546"/>
      <c r="DQ84" s="527"/>
      <c r="DR84" s="527"/>
      <c r="DS84" s="527"/>
      <c r="DT84" s="527"/>
      <c r="DU84" s="546">
        <f t="shared" si="348"/>
        <v>0</v>
      </c>
      <c r="DV84" s="527"/>
      <c r="DW84" s="527"/>
      <c r="DX84" s="527"/>
      <c r="DY84" s="527"/>
      <c r="DZ84" s="2326"/>
      <c r="EA84" s="546"/>
      <c r="EB84" s="197"/>
      <c r="EC84" s="197"/>
      <c r="ED84" s="33"/>
      <c r="EE84" s="33"/>
      <c r="EF84" s="460"/>
      <c r="EG84" s="324"/>
      <c r="EH84" s="460"/>
    </row>
    <row r="85" spans="1:138" ht="15" hidden="1" customHeight="1" outlineLevel="1">
      <c r="A85" s="67"/>
      <c r="B85" s="67"/>
      <c r="C85" s="539"/>
      <c r="D85" s="1145" t="s">
        <v>52</v>
      </c>
      <c r="E85" s="84"/>
      <c r="F85" s="84"/>
      <c r="G85" s="169"/>
      <c r="H85" s="169"/>
      <c r="I85" s="169"/>
      <c r="J85" s="169"/>
      <c r="K85" s="169"/>
      <c r="L85" s="169"/>
      <c r="M85" s="2213"/>
      <c r="N85" s="169"/>
      <c r="O85" s="169"/>
      <c r="P85" s="169"/>
      <c r="Q85" s="84"/>
      <c r="R85" s="84"/>
      <c r="S85" s="84"/>
      <c r="T85" s="84"/>
      <c r="U85" s="84"/>
      <c r="V85" s="169"/>
      <c r="W85" s="169"/>
      <c r="X85" s="169"/>
      <c r="Y85" s="169"/>
      <c r="Z85" s="169"/>
      <c r="AA85" s="84"/>
      <c r="AB85" s="84"/>
      <c r="AC85" s="84"/>
      <c r="AD85" s="84"/>
      <c r="AE85" s="84"/>
      <c r="AF85" s="190" t="s">
        <v>306</v>
      </c>
      <c r="AG85" s="523">
        <f t="shared" ref="AG85:CX85" si="350">SUM(AG81:AG83)</f>
        <v>0</v>
      </c>
      <c r="AH85" s="523">
        <v>0</v>
      </c>
      <c r="AI85" s="523">
        <v>0</v>
      </c>
      <c r="AJ85" s="523">
        <v>0</v>
      </c>
      <c r="AK85" s="523">
        <v>0</v>
      </c>
      <c r="AL85" s="523">
        <v>0</v>
      </c>
      <c r="AM85" s="523">
        <v>0</v>
      </c>
      <c r="AN85" s="523">
        <v>0</v>
      </c>
      <c r="AO85" s="523">
        <v>0</v>
      </c>
      <c r="AP85" s="523">
        <v>0</v>
      </c>
      <c r="AQ85" s="523">
        <v>0</v>
      </c>
      <c r="AR85" s="523">
        <v>0</v>
      </c>
      <c r="AS85" s="523">
        <v>0</v>
      </c>
      <c r="AT85" s="523">
        <v>0</v>
      </c>
      <c r="AU85" s="523">
        <v>0</v>
      </c>
      <c r="AV85" s="523">
        <v>0</v>
      </c>
      <c r="AW85" s="523">
        <v>0</v>
      </c>
      <c r="AX85" s="523">
        <v>0</v>
      </c>
      <c r="AY85" s="523">
        <v>0</v>
      </c>
      <c r="AZ85" s="523">
        <v>0</v>
      </c>
      <c r="BA85" s="523">
        <v>0</v>
      </c>
      <c r="BB85" s="523">
        <v>0</v>
      </c>
      <c r="BC85" s="523">
        <v>0</v>
      </c>
      <c r="BD85" s="523">
        <v>0</v>
      </c>
      <c r="BE85" s="523">
        <v>0</v>
      </c>
      <c r="BF85" s="190">
        <v>0</v>
      </c>
      <c r="BG85" s="190">
        <v>0</v>
      </c>
      <c r="BH85" s="190">
        <v>0</v>
      </c>
      <c r="BI85" s="190">
        <v>0</v>
      </c>
      <c r="BJ85" s="190">
        <v>0</v>
      </c>
      <c r="BK85" s="190">
        <v>0</v>
      </c>
      <c r="BL85" s="523">
        <f t="shared" ref="BL85:BZ85" si="351">SUM(BL81:BL83)</f>
        <v>0</v>
      </c>
      <c r="BM85" s="523">
        <f t="shared" si="351"/>
        <v>0</v>
      </c>
      <c r="BN85" s="523">
        <f t="shared" si="351"/>
        <v>0</v>
      </c>
      <c r="BO85" s="523">
        <f t="shared" si="351"/>
        <v>0</v>
      </c>
      <c r="BP85" s="523">
        <f t="shared" si="351"/>
        <v>0</v>
      </c>
      <c r="BQ85" s="523">
        <f t="shared" si="351"/>
        <v>0</v>
      </c>
      <c r="BR85" s="523">
        <f t="shared" si="351"/>
        <v>0</v>
      </c>
      <c r="BS85" s="523">
        <f t="shared" si="351"/>
        <v>0</v>
      </c>
      <c r="BT85" s="523">
        <f t="shared" si="351"/>
        <v>0</v>
      </c>
      <c r="BU85" s="523">
        <f t="shared" si="351"/>
        <v>0</v>
      </c>
      <c r="BV85" s="523">
        <f t="shared" si="351"/>
        <v>0</v>
      </c>
      <c r="BW85" s="523">
        <f t="shared" si="351"/>
        <v>0</v>
      </c>
      <c r="BX85" s="523">
        <f t="shared" si="351"/>
        <v>0</v>
      </c>
      <c r="BY85" s="523">
        <f t="shared" si="351"/>
        <v>0</v>
      </c>
      <c r="BZ85" s="523">
        <f t="shared" si="351"/>
        <v>0</v>
      </c>
      <c r="CA85" s="523">
        <f t="shared" ref="CA85:CO85" si="352">SUM(CA81:CA83)</f>
        <v>0</v>
      </c>
      <c r="CB85" s="523">
        <f t="shared" si="352"/>
        <v>0</v>
      </c>
      <c r="CC85" s="523">
        <f t="shared" si="352"/>
        <v>0</v>
      </c>
      <c r="CD85" s="523">
        <f t="shared" si="352"/>
        <v>0</v>
      </c>
      <c r="CE85" s="523">
        <f t="shared" si="352"/>
        <v>0</v>
      </c>
      <c r="CF85" s="523">
        <f t="shared" si="352"/>
        <v>0</v>
      </c>
      <c r="CG85" s="523">
        <f t="shared" si="352"/>
        <v>0</v>
      </c>
      <c r="CH85" s="523">
        <f t="shared" si="352"/>
        <v>0</v>
      </c>
      <c r="CI85" s="523">
        <f t="shared" si="352"/>
        <v>0</v>
      </c>
      <c r="CJ85" s="190">
        <f t="shared" si="352"/>
        <v>0</v>
      </c>
      <c r="CK85" s="190">
        <f t="shared" si="352"/>
        <v>0</v>
      </c>
      <c r="CL85" s="190">
        <f t="shared" si="352"/>
        <v>0</v>
      </c>
      <c r="CM85" s="190">
        <f t="shared" si="352"/>
        <v>0</v>
      </c>
      <c r="CN85" s="190">
        <f t="shared" si="352"/>
        <v>0</v>
      </c>
      <c r="CO85" s="190">
        <f t="shared" si="352"/>
        <v>0</v>
      </c>
      <c r="CP85" s="2274">
        <f t="shared" si="350"/>
        <v>0</v>
      </c>
      <c r="CQ85" s="2274">
        <f t="shared" si="350"/>
        <v>0</v>
      </c>
      <c r="CR85" s="2274">
        <f t="shared" si="350"/>
        <v>0</v>
      </c>
      <c r="CS85" s="277">
        <f t="shared" si="350"/>
        <v>0</v>
      </c>
      <c r="CT85" s="277">
        <f t="shared" si="350"/>
        <v>0</v>
      </c>
      <c r="CU85" s="277">
        <f t="shared" si="350"/>
        <v>0</v>
      </c>
      <c r="CV85" s="190">
        <f t="shared" si="350"/>
        <v>0</v>
      </c>
      <c r="CW85" s="190">
        <f t="shared" si="350"/>
        <v>0</v>
      </c>
      <c r="CX85" s="190">
        <f t="shared" si="350"/>
        <v>0</v>
      </c>
      <c r="CY85" s="190">
        <f t="shared" ref="CY85:DA85" si="353">SUM(CY81:CY83)</f>
        <v>0</v>
      </c>
      <c r="CZ85" s="190">
        <f t="shared" si="353"/>
        <v>0</v>
      </c>
      <c r="DA85" s="190">
        <f t="shared" si="353"/>
        <v>0</v>
      </c>
      <c r="DB85" s="283"/>
      <c r="DC85" s="283"/>
      <c r="DD85" s="283"/>
      <c r="DE85" s="555">
        <f t="shared" si="230"/>
        <v>0</v>
      </c>
      <c r="DF85" s="528"/>
      <c r="DG85" s="523"/>
      <c r="DH85" s="523"/>
      <c r="DI85" s="523"/>
      <c r="DJ85" s="523"/>
      <c r="DK85" s="528">
        <v>0</v>
      </c>
      <c r="DL85" s="523"/>
      <c r="DM85" s="523"/>
      <c r="DN85" s="523"/>
      <c r="DO85" s="523"/>
      <c r="DP85" s="528"/>
      <c r="DQ85" s="523"/>
      <c r="DR85" s="523"/>
      <c r="DS85" s="523"/>
      <c r="DT85" s="523"/>
      <c r="DU85" s="528">
        <f t="shared" si="348"/>
        <v>0</v>
      </c>
      <c r="DV85" s="523"/>
      <c r="DW85" s="523"/>
      <c r="DX85" s="523"/>
      <c r="DY85" s="523"/>
      <c r="DZ85" s="2271">
        <f t="shared" ref="DZ85:EB85" si="354">SUM(DZ81:DZ83)</f>
        <v>0</v>
      </c>
      <c r="EA85" s="528">
        <f t="shared" si="354"/>
        <v>0</v>
      </c>
      <c r="EB85" s="190">
        <f t="shared" si="354"/>
        <v>0</v>
      </c>
      <c r="EC85" s="190">
        <f t="shared" ref="EC85" si="355">SUM(EC81:EC83)</f>
        <v>0</v>
      </c>
      <c r="ED85" s="185"/>
      <c r="EE85" s="185"/>
      <c r="EF85" s="459"/>
      <c r="EG85" s="324"/>
      <c r="EH85" s="459"/>
    </row>
    <row r="86" spans="1:138" ht="15" hidden="1" customHeight="1" outlineLevel="1">
      <c r="A86" s="67"/>
      <c r="B86" s="67"/>
      <c r="C86" s="540" t="s">
        <v>64</v>
      </c>
      <c r="D86" s="1143" t="s">
        <v>127</v>
      </c>
      <c r="E86" s="84"/>
      <c r="F86" s="84"/>
      <c r="G86" s="169"/>
      <c r="H86" s="169"/>
      <c r="I86" s="169"/>
      <c r="J86" s="169"/>
      <c r="K86" s="169"/>
      <c r="L86" s="169"/>
      <c r="M86" s="2213"/>
      <c r="N86" s="169"/>
      <c r="O86" s="169"/>
      <c r="P86" s="169"/>
      <c r="Q86" s="84"/>
      <c r="R86" s="84"/>
      <c r="S86" s="84"/>
      <c r="T86" s="84"/>
      <c r="U86" s="84"/>
      <c r="V86" s="169"/>
      <c r="W86" s="169"/>
      <c r="X86" s="169"/>
      <c r="Y86" s="169"/>
      <c r="Z86" s="169"/>
      <c r="AA86" s="84"/>
      <c r="AB86" s="84"/>
      <c r="AC86" s="84"/>
      <c r="AD86" s="84"/>
      <c r="AE86" s="84"/>
      <c r="AF86" s="185"/>
      <c r="AG86" s="523"/>
      <c r="AH86" s="523"/>
      <c r="AI86" s="523"/>
      <c r="AJ86" s="523"/>
      <c r="AK86" s="523"/>
      <c r="AL86" s="523"/>
      <c r="AM86" s="523"/>
      <c r="AN86" s="523"/>
      <c r="AO86" s="523"/>
      <c r="AP86" s="523"/>
      <c r="AQ86" s="523"/>
      <c r="AR86" s="523"/>
      <c r="AS86" s="523"/>
      <c r="AT86" s="523"/>
      <c r="AU86" s="523"/>
      <c r="AV86" s="523"/>
      <c r="AW86" s="523"/>
      <c r="AX86" s="523"/>
      <c r="AY86" s="523"/>
      <c r="AZ86" s="523"/>
      <c r="BA86" s="523"/>
      <c r="BB86" s="523"/>
      <c r="BC86" s="523"/>
      <c r="BD86" s="523"/>
      <c r="BE86" s="523"/>
      <c r="BF86" s="190"/>
      <c r="BG86" s="190"/>
      <c r="BH86" s="190"/>
      <c r="BI86" s="190"/>
      <c r="BJ86" s="190"/>
      <c r="BK86" s="190"/>
      <c r="BL86" s="523"/>
      <c r="BM86" s="523"/>
      <c r="BN86" s="523"/>
      <c r="BO86" s="523"/>
      <c r="BP86" s="523"/>
      <c r="BQ86" s="523"/>
      <c r="BR86" s="523"/>
      <c r="BS86" s="523"/>
      <c r="BT86" s="523"/>
      <c r="BU86" s="523"/>
      <c r="BV86" s="523"/>
      <c r="BW86" s="523"/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/>
      <c r="CJ86" s="190"/>
      <c r="CK86" s="190"/>
      <c r="CL86" s="190"/>
      <c r="CM86" s="190"/>
      <c r="CN86" s="190"/>
      <c r="CO86" s="190"/>
      <c r="CP86" s="2274"/>
      <c r="CQ86" s="2274"/>
      <c r="CR86" s="2274"/>
      <c r="CS86" s="277"/>
      <c r="CT86" s="277"/>
      <c r="CU86" s="277"/>
      <c r="CV86" s="190"/>
      <c r="CW86" s="190"/>
      <c r="CX86" s="190"/>
      <c r="CY86" s="190"/>
      <c r="CZ86" s="190"/>
      <c r="DA86" s="190"/>
      <c r="DB86" s="283"/>
      <c r="DC86" s="283"/>
      <c r="DD86" s="283"/>
      <c r="DE86" s="555">
        <f t="shared" si="230"/>
        <v>0</v>
      </c>
      <c r="DF86" s="528"/>
      <c r="DG86" s="523"/>
      <c r="DH86" s="523"/>
      <c r="DI86" s="523"/>
      <c r="DJ86" s="523"/>
      <c r="DK86" s="528">
        <v>0</v>
      </c>
      <c r="DL86" s="523"/>
      <c r="DM86" s="523"/>
      <c r="DN86" s="523"/>
      <c r="DO86" s="523"/>
      <c r="DP86" s="528"/>
      <c r="DQ86" s="523"/>
      <c r="DR86" s="523"/>
      <c r="DS86" s="523"/>
      <c r="DT86" s="523"/>
      <c r="DU86" s="528">
        <f t="shared" si="348"/>
        <v>0</v>
      </c>
      <c r="DV86" s="523"/>
      <c r="DW86" s="523"/>
      <c r="DX86" s="523"/>
      <c r="DY86" s="523"/>
      <c r="DZ86" s="2271"/>
      <c r="EA86" s="528"/>
      <c r="EB86" s="190"/>
      <c r="EC86" s="190"/>
      <c r="ED86" s="185"/>
      <c r="EE86" s="185"/>
      <c r="EF86" s="459"/>
      <c r="EG86" s="324"/>
      <c r="EH86" s="459"/>
    </row>
    <row r="87" spans="1:138" ht="15" hidden="1" customHeight="1" outlineLevel="1">
      <c r="A87" s="67"/>
      <c r="B87" s="67"/>
      <c r="C87" s="539"/>
      <c r="D87" s="1146"/>
      <c r="E87" s="67"/>
      <c r="F87" s="67"/>
      <c r="G87" s="345"/>
      <c r="H87" s="408">
        <f>SUM(I87:L87)</f>
        <v>0</v>
      </c>
      <c r="I87" s="345"/>
      <c r="J87" s="345"/>
      <c r="K87" s="345"/>
      <c r="L87" s="345"/>
      <c r="M87" s="2214"/>
      <c r="N87" s="345"/>
      <c r="O87" s="345"/>
      <c r="P87" s="345"/>
      <c r="Q87" s="86">
        <f>SUM(R87:U87)</f>
        <v>0</v>
      </c>
      <c r="R87" s="67"/>
      <c r="S87" s="67"/>
      <c r="T87" s="67"/>
      <c r="U87" s="67"/>
      <c r="V87" s="408">
        <f>SUM(W87:Z87)</f>
        <v>0</v>
      </c>
      <c r="W87" s="345"/>
      <c r="X87" s="345"/>
      <c r="Y87" s="345"/>
      <c r="Z87" s="345"/>
      <c r="AA87" s="86">
        <f>SUM(AB87:AE87)</f>
        <v>0</v>
      </c>
      <c r="AB87" s="67"/>
      <c r="AC87" s="67"/>
      <c r="AD87" s="67"/>
      <c r="AE87" s="67"/>
      <c r="AF87" s="23"/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/>
      <c r="BA87" s="524"/>
      <c r="BB87" s="524"/>
      <c r="BC87" s="524"/>
      <c r="BD87" s="524"/>
      <c r="BE87" s="524"/>
      <c r="BF87" s="188"/>
      <c r="BG87" s="188"/>
      <c r="BH87" s="188"/>
      <c r="BI87" s="188"/>
      <c r="BJ87" s="188"/>
      <c r="BK87" s="188"/>
      <c r="BL87" s="524"/>
      <c r="BM87" s="524"/>
      <c r="BN87" s="524"/>
      <c r="BO87" s="524"/>
      <c r="BP87" s="524"/>
      <c r="BQ87" s="524"/>
      <c r="BR87" s="524"/>
      <c r="BS87" s="524"/>
      <c r="BT87" s="524"/>
      <c r="BU87" s="524"/>
      <c r="BV87" s="524"/>
      <c r="BW87" s="524"/>
      <c r="BX87" s="524"/>
      <c r="BY87" s="524"/>
      <c r="BZ87" s="524"/>
      <c r="CA87" s="524"/>
      <c r="CB87" s="524"/>
      <c r="CC87" s="524"/>
      <c r="CD87" s="524"/>
      <c r="CE87" s="524"/>
      <c r="CF87" s="524"/>
      <c r="CG87" s="524"/>
      <c r="CH87" s="524"/>
      <c r="CI87" s="524"/>
      <c r="CJ87" s="188"/>
      <c r="CK87" s="188"/>
      <c r="CL87" s="188"/>
      <c r="CM87" s="188"/>
      <c r="CN87" s="188"/>
      <c r="CO87" s="188"/>
      <c r="CP87" s="2275"/>
      <c r="CQ87" s="2275"/>
      <c r="CR87" s="2275"/>
      <c r="CS87" s="276"/>
      <c r="CT87" s="276"/>
      <c r="CU87" s="276"/>
      <c r="CV87" s="188"/>
      <c r="CW87" s="188"/>
      <c r="CX87" s="188"/>
      <c r="CY87" s="188"/>
      <c r="CZ87" s="188"/>
      <c r="DA87" s="188"/>
      <c r="DB87" s="85"/>
      <c r="DC87" s="85"/>
      <c r="DD87" s="85"/>
      <c r="DE87" s="555">
        <f t="shared" si="230"/>
        <v>0</v>
      </c>
      <c r="DF87" s="545"/>
      <c r="DG87" s="524"/>
      <c r="DH87" s="524"/>
      <c r="DI87" s="524"/>
      <c r="DJ87" s="524"/>
      <c r="DK87" s="545">
        <v>0</v>
      </c>
      <c r="DL87" s="524"/>
      <c r="DM87" s="524"/>
      <c r="DN87" s="524"/>
      <c r="DO87" s="524"/>
      <c r="DP87" s="545"/>
      <c r="DQ87" s="524"/>
      <c r="DR87" s="524"/>
      <c r="DS87" s="524"/>
      <c r="DT87" s="524"/>
      <c r="DU87" s="545">
        <f t="shared" si="348"/>
        <v>0</v>
      </c>
      <c r="DV87" s="524"/>
      <c r="DW87" s="524"/>
      <c r="DX87" s="524"/>
      <c r="DY87" s="524"/>
      <c r="DZ87" s="2272"/>
      <c r="EA87" s="545"/>
      <c r="EB87" s="188"/>
      <c r="EC87" s="188"/>
      <c r="ED87" s="23"/>
      <c r="EE87" s="23"/>
      <c r="EF87" s="328"/>
      <c r="EG87" s="324"/>
      <c r="EH87" s="328"/>
    </row>
    <row r="88" spans="1:138" ht="15" hidden="1" customHeight="1" outlineLevel="1">
      <c r="A88" s="67"/>
      <c r="B88" s="67"/>
      <c r="C88" s="539"/>
      <c r="D88" s="1146"/>
      <c r="E88" s="67"/>
      <c r="F88" s="67"/>
      <c r="G88" s="345"/>
      <c r="H88" s="408">
        <f>SUM(I88:L88)</f>
        <v>0</v>
      </c>
      <c r="I88" s="345"/>
      <c r="J88" s="345"/>
      <c r="K88" s="345"/>
      <c r="L88" s="345"/>
      <c r="M88" s="2214"/>
      <c r="N88" s="345"/>
      <c r="O88" s="345"/>
      <c r="P88" s="345"/>
      <c r="Q88" s="86">
        <f>SUM(R88:U88)</f>
        <v>0</v>
      </c>
      <c r="R88" s="67"/>
      <c r="S88" s="67"/>
      <c r="T88" s="67"/>
      <c r="U88" s="67"/>
      <c r="V88" s="408">
        <f>SUM(W88:Z88)</f>
        <v>0</v>
      </c>
      <c r="W88" s="345"/>
      <c r="X88" s="345"/>
      <c r="Y88" s="345"/>
      <c r="Z88" s="345"/>
      <c r="AA88" s="86">
        <f>SUM(AB88:AE88)</f>
        <v>0</v>
      </c>
      <c r="AB88" s="67"/>
      <c r="AC88" s="67"/>
      <c r="AD88" s="67"/>
      <c r="AE88" s="67"/>
      <c r="AF88" s="33"/>
      <c r="AG88" s="527"/>
      <c r="AH88" s="527"/>
      <c r="AI88" s="527"/>
      <c r="AJ88" s="527"/>
      <c r="AK88" s="527"/>
      <c r="AL88" s="527"/>
      <c r="AM88" s="527"/>
      <c r="AN88" s="527"/>
      <c r="AO88" s="527"/>
      <c r="AP88" s="527"/>
      <c r="AQ88" s="527"/>
      <c r="AR88" s="527"/>
      <c r="AS88" s="527"/>
      <c r="AT88" s="527"/>
      <c r="AU88" s="527"/>
      <c r="AV88" s="527"/>
      <c r="AW88" s="527"/>
      <c r="AX88" s="527"/>
      <c r="AY88" s="527"/>
      <c r="AZ88" s="527"/>
      <c r="BA88" s="527"/>
      <c r="BB88" s="527"/>
      <c r="BC88" s="527"/>
      <c r="BD88" s="527"/>
      <c r="BE88" s="527"/>
      <c r="BF88" s="197"/>
      <c r="BG88" s="197"/>
      <c r="BH88" s="197"/>
      <c r="BI88" s="197"/>
      <c r="BJ88" s="197"/>
      <c r="BK88" s="197"/>
      <c r="BL88" s="527"/>
      <c r="BM88" s="527"/>
      <c r="BN88" s="527"/>
      <c r="BO88" s="527"/>
      <c r="BP88" s="527"/>
      <c r="BQ88" s="527"/>
      <c r="BR88" s="527"/>
      <c r="BS88" s="527"/>
      <c r="BT88" s="527"/>
      <c r="BU88" s="527"/>
      <c r="BV88" s="527"/>
      <c r="BW88" s="527"/>
      <c r="BX88" s="527"/>
      <c r="BY88" s="527"/>
      <c r="BZ88" s="527"/>
      <c r="CA88" s="527"/>
      <c r="CB88" s="527"/>
      <c r="CC88" s="527"/>
      <c r="CD88" s="527"/>
      <c r="CE88" s="527"/>
      <c r="CF88" s="527"/>
      <c r="CG88" s="527"/>
      <c r="CH88" s="527"/>
      <c r="CI88" s="527"/>
      <c r="CJ88" s="197"/>
      <c r="CK88" s="197"/>
      <c r="CL88" s="197"/>
      <c r="CM88" s="197"/>
      <c r="CN88" s="197"/>
      <c r="CO88" s="197"/>
      <c r="CP88" s="2276"/>
      <c r="CQ88" s="2276"/>
      <c r="CR88" s="2276"/>
      <c r="CS88" s="279"/>
      <c r="CT88" s="279"/>
      <c r="CU88" s="279"/>
      <c r="CV88" s="197"/>
      <c r="CW88" s="197"/>
      <c r="CX88" s="197"/>
      <c r="CY88" s="197"/>
      <c r="CZ88" s="197"/>
      <c r="DA88" s="197"/>
      <c r="DB88" s="210"/>
      <c r="DC88" s="210"/>
      <c r="DD88" s="210"/>
      <c r="DE88" s="555">
        <f t="shared" si="230"/>
        <v>0</v>
      </c>
      <c r="DF88" s="546"/>
      <c r="DG88" s="527"/>
      <c r="DH88" s="527"/>
      <c r="DI88" s="527"/>
      <c r="DJ88" s="527"/>
      <c r="DK88" s="546">
        <v>0</v>
      </c>
      <c r="DL88" s="527"/>
      <c r="DM88" s="527"/>
      <c r="DN88" s="527"/>
      <c r="DO88" s="527"/>
      <c r="DP88" s="546"/>
      <c r="DQ88" s="527"/>
      <c r="DR88" s="527"/>
      <c r="DS88" s="527"/>
      <c r="DT88" s="527"/>
      <c r="DU88" s="546">
        <f t="shared" si="348"/>
        <v>0</v>
      </c>
      <c r="DV88" s="527"/>
      <c r="DW88" s="527"/>
      <c r="DX88" s="527"/>
      <c r="DY88" s="527"/>
      <c r="DZ88" s="2326"/>
      <c r="EA88" s="546"/>
      <c r="EB88" s="197"/>
      <c r="EC88" s="197"/>
      <c r="ED88" s="33"/>
      <c r="EE88" s="33"/>
      <c r="EF88" s="460"/>
      <c r="EG88" s="324"/>
      <c r="EH88" s="460"/>
    </row>
    <row r="89" spans="1:138" ht="15" hidden="1" customHeight="1" outlineLevel="1">
      <c r="A89" s="67"/>
      <c r="B89" s="67"/>
      <c r="C89" s="539" t="s">
        <v>49</v>
      </c>
      <c r="D89" s="1146"/>
      <c r="E89" s="67"/>
      <c r="F89" s="67"/>
      <c r="G89" s="345"/>
      <c r="H89" s="408">
        <f>SUM(I89:L89)</f>
        <v>0</v>
      </c>
      <c r="I89" s="345"/>
      <c r="J89" s="345"/>
      <c r="K89" s="345"/>
      <c r="L89" s="345"/>
      <c r="M89" s="2214"/>
      <c r="N89" s="345"/>
      <c r="O89" s="345"/>
      <c r="P89" s="345"/>
      <c r="Q89" s="86">
        <f>SUM(R89:U89)</f>
        <v>0</v>
      </c>
      <c r="R89" s="67"/>
      <c r="S89" s="67"/>
      <c r="T89" s="67"/>
      <c r="U89" s="67"/>
      <c r="V89" s="408">
        <f>SUM(W89:Z89)</f>
        <v>0</v>
      </c>
      <c r="W89" s="345"/>
      <c r="X89" s="345"/>
      <c r="Y89" s="345"/>
      <c r="Z89" s="345"/>
      <c r="AA89" s="86">
        <f>SUM(AB89:AE89)</f>
        <v>0</v>
      </c>
      <c r="AB89" s="67"/>
      <c r="AC89" s="67"/>
      <c r="AD89" s="67"/>
      <c r="AE89" s="67"/>
      <c r="AF89" s="33"/>
      <c r="AG89" s="527"/>
      <c r="AH89" s="527"/>
      <c r="AI89" s="527"/>
      <c r="AJ89" s="527"/>
      <c r="AK89" s="527"/>
      <c r="AL89" s="527"/>
      <c r="AM89" s="527"/>
      <c r="AN89" s="527"/>
      <c r="AO89" s="527"/>
      <c r="AP89" s="527"/>
      <c r="AQ89" s="527"/>
      <c r="AR89" s="527"/>
      <c r="AS89" s="527"/>
      <c r="AT89" s="527"/>
      <c r="AU89" s="527"/>
      <c r="AV89" s="527"/>
      <c r="AW89" s="527"/>
      <c r="AX89" s="527"/>
      <c r="AY89" s="527"/>
      <c r="AZ89" s="527"/>
      <c r="BA89" s="527"/>
      <c r="BB89" s="527"/>
      <c r="BC89" s="527"/>
      <c r="BD89" s="527"/>
      <c r="BE89" s="527"/>
      <c r="BF89" s="197"/>
      <c r="BG89" s="197"/>
      <c r="BH89" s="197"/>
      <c r="BI89" s="197"/>
      <c r="BJ89" s="197"/>
      <c r="BK89" s="197"/>
      <c r="BL89" s="527"/>
      <c r="BM89" s="527"/>
      <c r="BN89" s="527"/>
      <c r="BO89" s="527"/>
      <c r="BP89" s="527"/>
      <c r="BQ89" s="527"/>
      <c r="BR89" s="527"/>
      <c r="BS89" s="527"/>
      <c r="BT89" s="527"/>
      <c r="BU89" s="527"/>
      <c r="BV89" s="527"/>
      <c r="BW89" s="527"/>
      <c r="BX89" s="527"/>
      <c r="BY89" s="527"/>
      <c r="BZ89" s="527"/>
      <c r="CA89" s="527"/>
      <c r="CB89" s="527"/>
      <c r="CC89" s="527"/>
      <c r="CD89" s="527"/>
      <c r="CE89" s="527"/>
      <c r="CF89" s="527"/>
      <c r="CG89" s="527"/>
      <c r="CH89" s="527"/>
      <c r="CI89" s="527"/>
      <c r="CJ89" s="197"/>
      <c r="CK89" s="197"/>
      <c r="CL89" s="197"/>
      <c r="CM89" s="197"/>
      <c r="CN89" s="197"/>
      <c r="CO89" s="197"/>
      <c r="CP89" s="2276"/>
      <c r="CQ89" s="2276"/>
      <c r="CR89" s="2276"/>
      <c r="CS89" s="279"/>
      <c r="CT89" s="279"/>
      <c r="CU89" s="279"/>
      <c r="CV89" s="197"/>
      <c r="CW89" s="197"/>
      <c r="CX89" s="197"/>
      <c r="CY89" s="197"/>
      <c r="CZ89" s="197"/>
      <c r="DA89" s="197"/>
      <c r="DB89" s="210"/>
      <c r="DC89" s="210"/>
      <c r="DD89" s="210"/>
      <c r="DE89" s="555">
        <f t="shared" si="230"/>
        <v>0</v>
      </c>
      <c r="DF89" s="546"/>
      <c r="DG89" s="527"/>
      <c r="DH89" s="527"/>
      <c r="DI89" s="527"/>
      <c r="DJ89" s="527"/>
      <c r="DK89" s="546">
        <v>0</v>
      </c>
      <c r="DL89" s="527"/>
      <c r="DM89" s="527"/>
      <c r="DN89" s="527"/>
      <c r="DO89" s="527"/>
      <c r="DP89" s="546"/>
      <c r="DQ89" s="527"/>
      <c r="DR89" s="527"/>
      <c r="DS89" s="527"/>
      <c r="DT89" s="527"/>
      <c r="DU89" s="546">
        <f t="shared" si="348"/>
        <v>0</v>
      </c>
      <c r="DV89" s="527"/>
      <c r="DW89" s="527"/>
      <c r="DX89" s="527"/>
      <c r="DY89" s="527"/>
      <c r="DZ89" s="2326"/>
      <c r="EA89" s="546"/>
      <c r="EB89" s="197"/>
      <c r="EC89" s="197"/>
      <c r="ED89" s="33"/>
      <c r="EE89" s="33"/>
      <c r="EF89" s="460"/>
      <c r="EG89" s="324"/>
      <c r="EH89" s="460"/>
    </row>
    <row r="90" spans="1:138" ht="15" hidden="1" customHeight="1" outlineLevel="1">
      <c r="A90" s="67"/>
      <c r="B90" s="67"/>
      <c r="C90" s="539"/>
      <c r="D90" s="1145" t="s">
        <v>52</v>
      </c>
      <c r="E90" s="84"/>
      <c r="F90" s="84"/>
      <c r="G90" s="169"/>
      <c r="H90" s="169"/>
      <c r="I90" s="169"/>
      <c r="J90" s="169"/>
      <c r="K90" s="169"/>
      <c r="L90" s="169"/>
      <c r="M90" s="2213"/>
      <c r="N90" s="169"/>
      <c r="O90" s="169"/>
      <c r="P90" s="169"/>
      <c r="Q90" s="84"/>
      <c r="R90" s="84"/>
      <c r="S90" s="84"/>
      <c r="T90" s="84"/>
      <c r="U90" s="84"/>
      <c r="V90" s="169"/>
      <c r="W90" s="169"/>
      <c r="X90" s="169"/>
      <c r="Y90" s="169"/>
      <c r="Z90" s="169"/>
      <c r="AA90" s="84"/>
      <c r="AB90" s="84"/>
      <c r="AC90" s="84"/>
      <c r="AD90" s="84"/>
      <c r="AE90" s="84"/>
      <c r="AF90" s="105"/>
      <c r="AG90" s="523"/>
      <c r="AH90" s="523">
        <v>0</v>
      </c>
      <c r="AI90" s="523">
        <v>0</v>
      </c>
      <c r="AJ90" s="523">
        <v>0</v>
      </c>
      <c r="AK90" s="523">
        <v>0</v>
      </c>
      <c r="AL90" s="523">
        <v>0</v>
      </c>
      <c r="AM90" s="523">
        <v>0</v>
      </c>
      <c r="AN90" s="523">
        <v>0</v>
      </c>
      <c r="AO90" s="523">
        <v>0</v>
      </c>
      <c r="AP90" s="523">
        <v>0</v>
      </c>
      <c r="AQ90" s="523">
        <v>0</v>
      </c>
      <c r="AR90" s="523">
        <v>0</v>
      </c>
      <c r="AS90" s="523">
        <v>0</v>
      </c>
      <c r="AT90" s="523">
        <v>0</v>
      </c>
      <c r="AU90" s="523">
        <v>0</v>
      </c>
      <c r="AV90" s="523">
        <v>0</v>
      </c>
      <c r="AW90" s="523">
        <v>0</v>
      </c>
      <c r="AX90" s="523">
        <v>0</v>
      </c>
      <c r="AY90" s="523">
        <v>0</v>
      </c>
      <c r="AZ90" s="523">
        <v>0</v>
      </c>
      <c r="BA90" s="523">
        <v>0</v>
      </c>
      <c r="BB90" s="523">
        <v>0</v>
      </c>
      <c r="BC90" s="523">
        <v>0</v>
      </c>
      <c r="BD90" s="523">
        <v>0</v>
      </c>
      <c r="BE90" s="523">
        <v>0</v>
      </c>
      <c r="BF90" s="190">
        <v>0</v>
      </c>
      <c r="BG90" s="190">
        <v>0</v>
      </c>
      <c r="BH90" s="190">
        <v>0</v>
      </c>
      <c r="BI90" s="190">
        <v>0</v>
      </c>
      <c r="BJ90" s="190">
        <v>0</v>
      </c>
      <c r="BK90" s="190">
        <v>0</v>
      </c>
      <c r="BL90" s="523">
        <f>SUM(BL87:BL89)</f>
        <v>0</v>
      </c>
      <c r="BM90" s="523">
        <f>SUM(BM87:BM89)</f>
        <v>0</v>
      </c>
      <c r="BN90" s="523">
        <f t="shared" ref="BN90:BZ90" si="356">SUM(BN87:BN89)</f>
        <v>0</v>
      </c>
      <c r="BO90" s="523">
        <f t="shared" si="356"/>
        <v>0</v>
      </c>
      <c r="BP90" s="523">
        <f t="shared" si="356"/>
        <v>0</v>
      </c>
      <c r="BQ90" s="523">
        <f t="shared" si="356"/>
        <v>0</v>
      </c>
      <c r="BR90" s="523">
        <f t="shared" si="356"/>
        <v>0</v>
      </c>
      <c r="BS90" s="523">
        <f t="shared" si="356"/>
        <v>0</v>
      </c>
      <c r="BT90" s="523">
        <f t="shared" si="356"/>
        <v>0</v>
      </c>
      <c r="BU90" s="523">
        <f t="shared" si="356"/>
        <v>0</v>
      </c>
      <c r="BV90" s="523">
        <f t="shared" si="356"/>
        <v>0</v>
      </c>
      <c r="BW90" s="523">
        <f t="shared" si="356"/>
        <v>0</v>
      </c>
      <c r="BX90" s="523">
        <f t="shared" si="356"/>
        <v>0</v>
      </c>
      <c r="BY90" s="523">
        <f t="shared" si="356"/>
        <v>0</v>
      </c>
      <c r="BZ90" s="523">
        <f t="shared" si="356"/>
        <v>0</v>
      </c>
      <c r="CA90" s="523">
        <f>SUM(CA87:CA89)</f>
        <v>0</v>
      </c>
      <c r="CB90" s="523">
        <f>SUM(CB87:CB89)</f>
        <v>0</v>
      </c>
      <c r="CC90" s="523">
        <f t="shared" ref="CC90:CO90" si="357">SUM(CC87:CC89)</f>
        <v>0</v>
      </c>
      <c r="CD90" s="523">
        <f t="shared" si="357"/>
        <v>0</v>
      </c>
      <c r="CE90" s="523">
        <f t="shared" si="357"/>
        <v>0</v>
      </c>
      <c r="CF90" s="523">
        <f t="shared" si="357"/>
        <v>0</v>
      </c>
      <c r="CG90" s="523">
        <f t="shared" si="357"/>
        <v>0</v>
      </c>
      <c r="CH90" s="523">
        <f t="shared" si="357"/>
        <v>0</v>
      </c>
      <c r="CI90" s="523">
        <f t="shared" si="357"/>
        <v>0</v>
      </c>
      <c r="CJ90" s="190">
        <f t="shared" si="357"/>
        <v>0</v>
      </c>
      <c r="CK90" s="190">
        <f t="shared" si="357"/>
        <v>0</v>
      </c>
      <c r="CL90" s="190">
        <f t="shared" si="357"/>
        <v>0</v>
      </c>
      <c r="CM90" s="190">
        <f t="shared" si="357"/>
        <v>0</v>
      </c>
      <c r="CN90" s="190">
        <f t="shared" si="357"/>
        <v>0</v>
      </c>
      <c r="CO90" s="190">
        <f t="shared" si="357"/>
        <v>0</v>
      </c>
      <c r="CP90" s="2274">
        <f t="shared" ref="CP90:CX90" si="358">SUM(CP87:CP89)</f>
        <v>0</v>
      </c>
      <c r="CQ90" s="2274">
        <f t="shared" si="358"/>
        <v>0</v>
      </c>
      <c r="CR90" s="2274">
        <f t="shared" si="358"/>
        <v>0</v>
      </c>
      <c r="CS90" s="277">
        <f t="shared" si="358"/>
        <v>0</v>
      </c>
      <c r="CT90" s="277">
        <f t="shared" si="358"/>
        <v>0</v>
      </c>
      <c r="CU90" s="277">
        <f t="shared" si="358"/>
        <v>0</v>
      </c>
      <c r="CV90" s="190">
        <f t="shared" si="358"/>
        <v>0</v>
      </c>
      <c r="CW90" s="190">
        <f t="shared" si="358"/>
        <v>0</v>
      </c>
      <c r="CX90" s="190">
        <f t="shared" si="358"/>
        <v>0</v>
      </c>
      <c r="CY90" s="190">
        <f t="shared" ref="CY90:DA90" si="359">SUM(CY87:CY89)</f>
        <v>0</v>
      </c>
      <c r="CZ90" s="190">
        <f t="shared" si="359"/>
        <v>0</v>
      </c>
      <c r="DA90" s="190">
        <f t="shared" si="359"/>
        <v>0</v>
      </c>
      <c r="DB90" s="283"/>
      <c r="DC90" s="283"/>
      <c r="DD90" s="283"/>
      <c r="DE90" s="555">
        <f t="shared" si="230"/>
        <v>0</v>
      </c>
      <c r="DF90" s="528"/>
      <c r="DG90" s="523"/>
      <c r="DH90" s="523"/>
      <c r="DI90" s="523"/>
      <c r="DJ90" s="523"/>
      <c r="DK90" s="528">
        <v>0</v>
      </c>
      <c r="DL90" s="523"/>
      <c r="DM90" s="523"/>
      <c r="DN90" s="523"/>
      <c r="DO90" s="523"/>
      <c r="DP90" s="528"/>
      <c r="DQ90" s="523"/>
      <c r="DR90" s="523"/>
      <c r="DS90" s="523"/>
      <c r="DT90" s="523"/>
      <c r="DU90" s="528">
        <f t="shared" si="348"/>
        <v>0</v>
      </c>
      <c r="DV90" s="523"/>
      <c r="DW90" s="523"/>
      <c r="DX90" s="523"/>
      <c r="DY90" s="523"/>
      <c r="DZ90" s="2271">
        <f>SUM(DZ87:DZ89)</f>
        <v>0</v>
      </c>
      <c r="EA90" s="528">
        <f t="shared" ref="EA90:EB90" si="360">SUM(EA87:EA89)</f>
        <v>0</v>
      </c>
      <c r="EB90" s="190">
        <f t="shared" si="360"/>
        <v>0</v>
      </c>
      <c r="EC90" s="190">
        <f t="shared" ref="EC90" si="361">SUM(EC87:EC89)</f>
        <v>0</v>
      </c>
      <c r="ED90" s="185"/>
      <c r="EE90" s="185"/>
      <c r="EF90" s="459"/>
      <c r="EG90" s="324"/>
      <c r="EH90" s="459"/>
    </row>
    <row r="91" spans="1:138" ht="15" hidden="1" customHeight="1" outlineLevel="1">
      <c r="A91" s="67"/>
      <c r="B91" s="67"/>
      <c r="C91" s="540" t="s">
        <v>65</v>
      </c>
      <c r="D91" s="1143" t="s">
        <v>128</v>
      </c>
      <c r="E91" s="84"/>
      <c r="F91" s="84"/>
      <c r="G91" s="169"/>
      <c r="H91" s="169"/>
      <c r="I91" s="169"/>
      <c r="J91" s="169"/>
      <c r="K91" s="169"/>
      <c r="L91" s="169"/>
      <c r="M91" s="2213"/>
      <c r="N91" s="169"/>
      <c r="O91" s="169"/>
      <c r="P91" s="169"/>
      <c r="Q91" s="84"/>
      <c r="R91" s="84"/>
      <c r="S91" s="84"/>
      <c r="T91" s="84"/>
      <c r="U91" s="84"/>
      <c r="V91" s="169"/>
      <c r="W91" s="169"/>
      <c r="X91" s="169"/>
      <c r="Y91" s="169"/>
      <c r="Z91" s="169"/>
      <c r="AA91" s="84"/>
      <c r="AB91" s="84"/>
      <c r="AC91" s="84"/>
      <c r="AD91" s="84"/>
      <c r="AE91" s="84"/>
      <c r="AF91" s="23"/>
      <c r="AG91" s="524"/>
      <c r="AH91" s="523"/>
      <c r="AI91" s="523"/>
      <c r="AJ91" s="523"/>
      <c r="AK91" s="523"/>
      <c r="AL91" s="523"/>
      <c r="AM91" s="523"/>
      <c r="AN91" s="523"/>
      <c r="AO91" s="523"/>
      <c r="AP91" s="523"/>
      <c r="AQ91" s="523"/>
      <c r="AR91" s="523"/>
      <c r="AS91" s="523"/>
      <c r="AT91" s="523"/>
      <c r="AU91" s="523"/>
      <c r="AV91" s="523"/>
      <c r="AW91" s="523"/>
      <c r="AX91" s="523"/>
      <c r="AY91" s="523"/>
      <c r="AZ91" s="523"/>
      <c r="BA91" s="523"/>
      <c r="BB91" s="523"/>
      <c r="BC91" s="523"/>
      <c r="BD91" s="523"/>
      <c r="BE91" s="523"/>
      <c r="BF91" s="190"/>
      <c r="BG91" s="190"/>
      <c r="BH91" s="190"/>
      <c r="BI91" s="190"/>
      <c r="BJ91" s="190"/>
      <c r="BK91" s="190"/>
      <c r="BL91" s="523"/>
      <c r="BM91" s="523"/>
      <c r="BN91" s="523"/>
      <c r="BO91" s="523"/>
      <c r="BP91" s="523"/>
      <c r="BQ91" s="523"/>
      <c r="BR91" s="523"/>
      <c r="BS91" s="523"/>
      <c r="BT91" s="523"/>
      <c r="BU91" s="523"/>
      <c r="BV91" s="523"/>
      <c r="BW91" s="523"/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/>
      <c r="CJ91" s="190"/>
      <c r="CK91" s="190"/>
      <c r="CL91" s="190"/>
      <c r="CM91" s="190"/>
      <c r="CN91" s="190"/>
      <c r="CO91" s="190"/>
      <c r="CP91" s="2274"/>
      <c r="CQ91" s="2274"/>
      <c r="CR91" s="2274"/>
      <c r="CS91" s="277"/>
      <c r="CT91" s="277"/>
      <c r="CU91" s="277"/>
      <c r="CV91" s="190"/>
      <c r="CW91" s="190"/>
      <c r="CX91" s="190"/>
      <c r="CY91" s="190"/>
      <c r="CZ91" s="190"/>
      <c r="DA91" s="190"/>
      <c r="DB91" s="283"/>
      <c r="DC91" s="283"/>
      <c r="DD91" s="283"/>
      <c r="DE91" s="555">
        <f t="shared" si="230"/>
        <v>0</v>
      </c>
      <c r="DF91" s="528"/>
      <c r="DG91" s="523"/>
      <c r="DH91" s="523"/>
      <c r="DI91" s="523"/>
      <c r="DJ91" s="523"/>
      <c r="DK91" s="528">
        <v>0</v>
      </c>
      <c r="DL91" s="523"/>
      <c r="DM91" s="523"/>
      <c r="DN91" s="523"/>
      <c r="DO91" s="523"/>
      <c r="DP91" s="528"/>
      <c r="DQ91" s="523"/>
      <c r="DR91" s="523"/>
      <c r="DS91" s="523"/>
      <c r="DT91" s="523"/>
      <c r="DU91" s="528">
        <f t="shared" si="348"/>
        <v>0</v>
      </c>
      <c r="DV91" s="523"/>
      <c r="DW91" s="523"/>
      <c r="DX91" s="523"/>
      <c r="DY91" s="523"/>
      <c r="DZ91" s="2271"/>
      <c r="EA91" s="528"/>
      <c r="EB91" s="190"/>
      <c r="EC91" s="190"/>
      <c r="ED91" s="185"/>
      <c r="EE91" s="185"/>
      <c r="EF91" s="459"/>
      <c r="EG91" s="324"/>
      <c r="EH91" s="459"/>
    </row>
    <row r="92" spans="1:138" ht="15" hidden="1" customHeight="1" outlineLevel="1">
      <c r="A92" s="67"/>
      <c r="B92" s="67"/>
      <c r="C92" s="539"/>
      <c r="D92" s="1146"/>
      <c r="E92" s="67"/>
      <c r="F92" s="67"/>
      <c r="G92" s="345"/>
      <c r="H92" s="408">
        <f>SUM(I92:L92)</f>
        <v>0</v>
      </c>
      <c r="I92" s="345"/>
      <c r="J92" s="345"/>
      <c r="K92" s="345"/>
      <c r="L92" s="345"/>
      <c r="M92" s="2214"/>
      <c r="N92" s="345"/>
      <c r="O92" s="345"/>
      <c r="P92" s="345"/>
      <c r="Q92" s="86">
        <f>SUM(R92:U92)</f>
        <v>0</v>
      </c>
      <c r="R92" s="67"/>
      <c r="S92" s="67"/>
      <c r="T92" s="67"/>
      <c r="U92" s="67"/>
      <c r="V92" s="408">
        <f>SUM(W92:Z92)</f>
        <v>0</v>
      </c>
      <c r="W92" s="345"/>
      <c r="X92" s="345"/>
      <c r="Y92" s="345"/>
      <c r="Z92" s="345"/>
      <c r="AA92" s="86">
        <f>SUM(AB92:AE92)</f>
        <v>0</v>
      </c>
      <c r="AB92" s="67"/>
      <c r="AC92" s="67"/>
      <c r="AD92" s="67"/>
      <c r="AE92" s="67"/>
      <c r="AF92" s="23"/>
      <c r="AG92" s="524"/>
      <c r="AH92" s="524"/>
      <c r="AI92" s="524"/>
      <c r="AJ92" s="524"/>
      <c r="AK92" s="524"/>
      <c r="AL92" s="524"/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524"/>
      <c r="AY92" s="524"/>
      <c r="AZ92" s="524"/>
      <c r="BA92" s="524"/>
      <c r="BB92" s="524"/>
      <c r="BC92" s="524"/>
      <c r="BD92" s="524"/>
      <c r="BE92" s="524"/>
      <c r="BF92" s="188"/>
      <c r="BG92" s="188"/>
      <c r="BH92" s="188"/>
      <c r="BI92" s="188"/>
      <c r="BJ92" s="188"/>
      <c r="BK92" s="188"/>
      <c r="BL92" s="524"/>
      <c r="BM92" s="524"/>
      <c r="BN92" s="524"/>
      <c r="BO92" s="524"/>
      <c r="BP92" s="524"/>
      <c r="BQ92" s="524"/>
      <c r="BR92" s="524"/>
      <c r="BS92" s="524"/>
      <c r="BT92" s="524"/>
      <c r="BU92" s="524"/>
      <c r="BV92" s="524"/>
      <c r="BW92" s="524"/>
      <c r="BX92" s="524"/>
      <c r="BY92" s="524"/>
      <c r="BZ92" s="524"/>
      <c r="CA92" s="524"/>
      <c r="CB92" s="524"/>
      <c r="CC92" s="524"/>
      <c r="CD92" s="524"/>
      <c r="CE92" s="524"/>
      <c r="CF92" s="524"/>
      <c r="CG92" s="524"/>
      <c r="CH92" s="524"/>
      <c r="CI92" s="524"/>
      <c r="CJ92" s="188"/>
      <c r="CK92" s="188"/>
      <c r="CL92" s="188"/>
      <c r="CM92" s="188"/>
      <c r="CN92" s="188"/>
      <c r="CO92" s="188"/>
      <c r="CP92" s="2275"/>
      <c r="CQ92" s="2275"/>
      <c r="CR92" s="2275"/>
      <c r="CS92" s="276"/>
      <c r="CT92" s="276"/>
      <c r="CU92" s="276"/>
      <c r="CV92" s="188"/>
      <c r="CW92" s="188"/>
      <c r="CX92" s="188"/>
      <c r="CY92" s="188"/>
      <c r="CZ92" s="188"/>
      <c r="DA92" s="188"/>
      <c r="DB92" s="85"/>
      <c r="DC92" s="85"/>
      <c r="DD92" s="85"/>
      <c r="DE92" s="555">
        <f t="shared" si="230"/>
        <v>0</v>
      </c>
      <c r="DF92" s="545"/>
      <c r="DG92" s="524"/>
      <c r="DH92" s="524"/>
      <c r="DI92" s="524"/>
      <c r="DJ92" s="524"/>
      <c r="DK92" s="545">
        <v>0</v>
      </c>
      <c r="DL92" s="524"/>
      <c r="DM92" s="524"/>
      <c r="DN92" s="524"/>
      <c r="DO92" s="524"/>
      <c r="DP92" s="545"/>
      <c r="DQ92" s="524"/>
      <c r="DR92" s="524"/>
      <c r="DS92" s="524"/>
      <c r="DT92" s="524"/>
      <c r="DU92" s="545">
        <f t="shared" si="348"/>
        <v>0</v>
      </c>
      <c r="DV92" s="524"/>
      <c r="DW92" s="524"/>
      <c r="DX92" s="524"/>
      <c r="DY92" s="524"/>
      <c r="DZ92" s="2272"/>
      <c r="EA92" s="545"/>
      <c r="EB92" s="188"/>
      <c r="EC92" s="188"/>
      <c r="ED92" s="23"/>
      <c r="EE92" s="23"/>
      <c r="EF92" s="328"/>
      <c r="EG92" s="324"/>
      <c r="EH92" s="328"/>
    </row>
    <row r="93" spans="1:138" ht="15" hidden="1" customHeight="1" outlineLevel="1">
      <c r="A93" s="67"/>
      <c r="B93" s="67"/>
      <c r="C93" s="539"/>
      <c r="D93" s="1146"/>
      <c r="E93" s="67"/>
      <c r="F93" s="67"/>
      <c r="G93" s="345"/>
      <c r="H93" s="408">
        <f>SUM(I93:L93)</f>
        <v>0</v>
      </c>
      <c r="I93" s="345"/>
      <c r="J93" s="345"/>
      <c r="K93" s="345"/>
      <c r="L93" s="345"/>
      <c r="M93" s="2214"/>
      <c r="N93" s="345"/>
      <c r="O93" s="345"/>
      <c r="P93" s="345"/>
      <c r="Q93" s="86">
        <f>SUM(R93:U93)</f>
        <v>0</v>
      </c>
      <c r="R93" s="67"/>
      <c r="S93" s="67"/>
      <c r="T93" s="67"/>
      <c r="U93" s="67"/>
      <c r="V93" s="408">
        <f>SUM(W93:Z93)</f>
        <v>0</v>
      </c>
      <c r="W93" s="345"/>
      <c r="X93" s="345"/>
      <c r="Y93" s="345"/>
      <c r="Z93" s="345"/>
      <c r="AA93" s="86">
        <f>SUM(AB93:AE93)</f>
        <v>0</v>
      </c>
      <c r="AB93" s="67"/>
      <c r="AC93" s="67"/>
      <c r="AD93" s="67"/>
      <c r="AE93" s="67"/>
      <c r="AF93" s="33"/>
      <c r="AG93" s="527"/>
      <c r="AH93" s="527"/>
      <c r="AI93" s="527"/>
      <c r="AJ93" s="527"/>
      <c r="AK93" s="527"/>
      <c r="AL93" s="527"/>
      <c r="AM93" s="527"/>
      <c r="AN93" s="527"/>
      <c r="AO93" s="527"/>
      <c r="AP93" s="527"/>
      <c r="AQ93" s="527"/>
      <c r="AR93" s="527"/>
      <c r="AS93" s="527"/>
      <c r="AT93" s="527"/>
      <c r="AU93" s="527"/>
      <c r="AV93" s="527"/>
      <c r="AW93" s="527"/>
      <c r="AX93" s="527"/>
      <c r="AY93" s="527"/>
      <c r="AZ93" s="527"/>
      <c r="BA93" s="527"/>
      <c r="BB93" s="527"/>
      <c r="BC93" s="527"/>
      <c r="BD93" s="527"/>
      <c r="BE93" s="527"/>
      <c r="BF93" s="197"/>
      <c r="BG93" s="197"/>
      <c r="BH93" s="197"/>
      <c r="BI93" s="197"/>
      <c r="BJ93" s="197"/>
      <c r="BK93" s="197"/>
      <c r="BL93" s="527"/>
      <c r="BM93" s="527"/>
      <c r="BN93" s="527"/>
      <c r="BO93" s="527"/>
      <c r="BP93" s="527"/>
      <c r="BQ93" s="527"/>
      <c r="BR93" s="527"/>
      <c r="BS93" s="527"/>
      <c r="BT93" s="527"/>
      <c r="BU93" s="527"/>
      <c r="BV93" s="527"/>
      <c r="BW93" s="527"/>
      <c r="BX93" s="527"/>
      <c r="BY93" s="527"/>
      <c r="BZ93" s="527"/>
      <c r="CA93" s="527"/>
      <c r="CB93" s="527"/>
      <c r="CC93" s="527"/>
      <c r="CD93" s="527"/>
      <c r="CE93" s="527"/>
      <c r="CF93" s="527"/>
      <c r="CG93" s="527"/>
      <c r="CH93" s="527"/>
      <c r="CI93" s="527"/>
      <c r="CJ93" s="197"/>
      <c r="CK93" s="197"/>
      <c r="CL93" s="197"/>
      <c r="CM93" s="197"/>
      <c r="CN93" s="197"/>
      <c r="CO93" s="197"/>
      <c r="CP93" s="2276"/>
      <c r="CQ93" s="2276"/>
      <c r="CR93" s="2276"/>
      <c r="CS93" s="279"/>
      <c r="CT93" s="279"/>
      <c r="CU93" s="279"/>
      <c r="CV93" s="197"/>
      <c r="CW93" s="197"/>
      <c r="CX93" s="197"/>
      <c r="CY93" s="197"/>
      <c r="CZ93" s="197"/>
      <c r="DA93" s="197"/>
      <c r="DB93" s="210"/>
      <c r="DC93" s="210"/>
      <c r="DD93" s="210"/>
      <c r="DE93" s="555">
        <f t="shared" si="230"/>
        <v>0</v>
      </c>
      <c r="DF93" s="546"/>
      <c r="DG93" s="527"/>
      <c r="DH93" s="527"/>
      <c r="DI93" s="527"/>
      <c r="DJ93" s="527"/>
      <c r="DK93" s="546">
        <v>0</v>
      </c>
      <c r="DL93" s="527"/>
      <c r="DM93" s="527"/>
      <c r="DN93" s="527"/>
      <c r="DO93" s="527"/>
      <c r="DP93" s="546"/>
      <c r="DQ93" s="527"/>
      <c r="DR93" s="527"/>
      <c r="DS93" s="527"/>
      <c r="DT93" s="527"/>
      <c r="DU93" s="546">
        <f t="shared" si="348"/>
        <v>0</v>
      </c>
      <c r="DV93" s="527"/>
      <c r="DW93" s="527"/>
      <c r="DX93" s="527"/>
      <c r="DY93" s="527"/>
      <c r="DZ93" s="2326"/>
      <c r="EA93" s="546"/>
      <c r="EB93" s="197"/>
      <c r="EC93" s="197"/>
      <c r="ED93" s="33"/>
      <c r="EE93" s="33"/>
      <c r="EF93" s="460"/>
      <c r="EG93" s="324"/>
      <c r="EH93" s="460"/>
    </row>
    <row r="94" spans="1:138" ht="15" hidden="1" customHeight="1" outlineLevel="1">
      <c r="A94" s="67"/>
      <c r="B94" s="67"/>
      <c r="C94" s="539" t="s">
        <v>49</v>
      </c>
      <c r="D94" s="1146"/>
      <c r="E94" s="67"/>
      <c r="F94" s="67"/>
      <c r="G94" s="345"/>
      <c r="H94" s="408">
        <f>SUM(I94:L94)</f>
        <v>0</v>
      </c>
      <c r="I94" s="345"/>
      <c r="J94" s="345"/>
      <c r="K94" s="345"/>
      <c r="L94" s="345"/>
      <c r="M94" s="2214"/>
      <c r="N94" s="345"/>
      <c r="O94" s="345"/>
      <c r="P94" s="345"/>
      <c r="Q94" s="86">
        <f>SUM(R94:U94)</f>
        <v>0</v>
      </c>
      <c r="R94" s="67"/>
      <c r="S94" s="67"/>
      <c r="T94" s="67"/>
      <c r="U94" s="67"/>
      <c r="V94" s="408">
        <f>SUM(W94:Z94)</f>
        <v>0</v>
      </c>
      <c r="W94" s="345"/>
      <c r="X94" s="345"/>
      <c r="Y94" s="345"/>
      <c r="Z94" s="345"/>
      <c r="AA94" s="86">
        <f>SUM(AB94:AE94)</f>
        <v>0</v>
      </c>
      <c r="AB94" s="67"/>
      <c r="AC94" s="67"/>
      <c r="AD94" s="67"/>
      <c r="AE94" s="67"/>
      <c r="AF94" s="33"/>
      <c r="AG94" s="527"/>
      <c r="AH94" s="527"/>
      <c r="AI94" s="527"/>
      <c r="AJ94" s="527"/>
      <c r="AK94" s="527"/>
      <c r="AL94" s="527"/>
      <c r="AM94" s="527"/>
      <c r="AN94" s="527"/>
      <c r="AO94" s="527"/>
      <c r="AP94" s="527"/>
      <c r="AQ94" s="527"/>
      <c r="AR94" s="527"/>
      <c r="AS94" s="527"/>
      <c r="AT94" s="527"/>
      <c r="AU94" s="527"/>
      <c r="AV94" s="527"/>
      <c r="AW94" s="527"/>
      <c r="AX94" s="527"/>
      <c r="AY94" s="527"/>
      <c r="AZ94" s="527"/>
      <c r="BA94" s="527"/>
      <c r="BB94" s="527"/>
      <c r="BC94" s="527"/>
      <c r="BD94" s="527"/>
      <c r="BE94" s="527"/>
      <c r="BF94" s="197"/>
      <c r="BG94" s="197"/>
      <c r="BH94" s="197"/>
      <c r="BI94" s="197"/>
      <c r="BJ94" s="197"/>
      <c r="BK94" s="197"/>
      <c r="BL94" s="527"/>
      <c r="BM94" s="527"/>
      <c r="BN94" s="527"/>
      <c r="BO94" s="527"/>
      <c r="BP94" s="527"/>
      <c r="BQ94" s="527"/>
      <c r="BR94" s="527"/>
      <c r="BS94" s="527"/>
      <c r="BT94" s="527"/>
      <c r="BU94" s="527"/>
      <c r="BV94" s="527"/>
      <c r="BW94" s="527"/>
      <c r="BX94" s="527"/>
      <c r="BY94" s="527"/>
      <c r="BZ94" s="527"/>
      <c r="CA94" s="527"/>
      <c r="CB94" s="527"/>
      <c r="CC94" s="527"/>
      <c r="CD94" s="527"/>
      <c r="CE94" s="527"/>
      <c r="CF94" s="527"/>
      <c r="CG94" s="527"/>
      <c r="CH94" s="527"/>
      <c r="CI94" s="527"/>
      <c r="CJ94" s="197"/>
      <c r="CK94" s="197"/>
      <c r="CL94" s="197"/>
      <c r="CM94" s="197"/>
      <c r="CN94" s="197"/>
      <c r="CO94" s="197"/>
      <c r="CP94" s="2276"/>
      <c r="CQ94" s="2276"/>
      <c r="CR94" s="2276"/>
      <c r="CS94" s="279"/>
      <c r="CT94" s="279"/>
      <c r="CU94" s="279"/>
      <c r="CV94" s="197"/>
      <c r="CW94" s="197"/>
      <c r="CX94" s="197"/>
      <c r="CY94" s="197"/>
      <c r="CZ94" s="197"/>
      <c r="DA94" s="197"/>
      <c r="DB94" s="210"/>
      <c r="DC94" s="210"/>
      <c r="DD94" s="210"/>
      <c r="DE94" s="555">
        <f t="shared" si="230"/>
        <v>0</v>
      </c>
      <c r="DF94" s="546"/>
      <c r="DG94" s="527"/>
      <c r="DH94" s="527"/>
      <c r="DI94" s="527"/>
      <c r="DJ94" s="527"/>
      <c r="DK94" s="546">
        <v>0</v>
      </c>
      <c r="DL94" s="527"/>
      <c r="DM94" s="527"/>
      <c r="DN94" s="527"/>
      <c r="DO94" s="527"/>
      <c r="DP94" s="546"/>
      <c r="DQ94" s="527"/>
      <c r="DR94" s="527"/>
      <c r="DS94" s="527"/>
      <c r="DT94" s="527"/>
      <c r="DU94" s="546">
        <f t="shared" si="348"/>
        <v>0</v>
      </c>
      <c r="DV94" s="527"/>
      <c r="DW94" s="527"/>
      <c r="DX94" s="527"/>
      <c r="DY94" s="527"/>
      <c r="DZ94" s="2326"/>
      <c r="EA94" s="546"/>
      <c r="EB94" s="197"/>
      <c r="EC94" s="197"/>
      <c r="ED94" s="33"/>
      <c r="EE94" s="33"/>
      <c r="EF94" s="460"/>
      <c r="EG94" s="324"/>
      <c r="EH94" s="460"/>
    </row>
    <row r="95" spans="1:138" ht="15" hidden="1" customHeight="1" outlineLevel="1">
      <c r="A95" s="67"/>
      <c r="B95" s="67"/>
      <c r="C95" s="539"/>
      <c r="D95" s="1145" t="s">
        <v>52</v>
      </c>
      <c r="E95" s="84"/>
      <c r="F95" s="84"/>
      <c r="G95" s="169"/>
      <c r="H95" s="169"/>
      <c r="I95" s="169"/>
      <c r="J95" s="169"/>
      <c r="K95" s="169"/>
      <c r="L95" s="169"/>
      <c r="M95" s="2213"/>
      <c r="N95" s="169"/>
      <c r="O95" s="169"/>
      <c r="P95" s="169"/>
      <c r="Q95" s="84"/>
      <c r="R95" s="84"/>
      <c r="S95" s="84"/>
      <c r="T95" s="84"/>
      <c r="U95" s="84"/>
      <c r="V95" s="169"/>
      <c r="W95" s="169"/>
      <c r="X95" s="169"/>
      <c r="Y95" s="169"/>
      <c r="Z95" s="169"/>
      <c r="AA95" s="84"/>
      <c r="AB95" s="84"/>
      <c r="AC95" s="84"/>
      <c r="AD95" s="84"/>
      <c r="AE95" s="84"/>
      <c r="AF95" s="105"/>
      <c r="AG95" s="523"/>
      <c r="AH95" s="523">
        <v>0</v>
      </c>
      <c r="AI95" s="523">
        <v>0</v>
      </c>
      <c r="AJ95" s="523">
        <v>0</v>
      </c>
      <c r="AK95" s="523">
        <v>0</v>
      </c>
      <c r="AL95" s="523">
        <v>0</v>
      </c>
      <c r="AM95" s="523">
        <v>0</v>
      </c>
      <c r="AN95" s="523">
        <v>0</v>
      </c>
      <c r="AO95" s="523">
        <v>0</v>
      </c>
      <c r="AP95" s="523">
        <v>0</v>
      </c>
      <c r="AQ95" s="523">
        <v>0</v>
      </c>
      <c r="AR95" s="523">
        <v>0</v>
      </c>
      <c r="AS95" s="523">
        <v>0</v>
      </c>
      <c r="AT95" s="523">
        <v>0</v>
      </c>
      <c r="AU95" s="523">
        <v>0</v>
      </c>
      <c r="AV95" s="523">
        <v>0</v>
      </c>
      <c r="AW95" s="523">
        <v>0</v>
      </c>
      <c r="AX95" s="523">
        <v>0</v>
      </c>
      <c r="AY95" s="523">
        <v>0</v>
      </c>
      <c r="AZ95" s="523">
        <v>0</v>
      </c>
      <c r="BA95" s="523">
        <v>0</v>
      </c>
      <c r="BB95" s="523">
        <v>0</v>
      </c>
      <c r="BC95" s="523">
        <v>0</v>
      </c>
      <c r="BD95" s="523">
        <v>0</v>
      </c>
      <c r="BE95" s="523">
        <v>0</v>
      </c>
      <c r="BF95" s="190">
        <v>0</v>
      </c>
      <c r="BG95" s="190">
        <v>0</v>
      </c>
      <c r="BH95" s="190">
        <v>0</v>
      </c>
      <c r="BI95" s="190">
        <v>0</v>
      </c>
      <c r="BJ95" s="190">
        <v>0</v>
      </c>
      <c r="BK95" s="190">
        <v>0</v>
      </c>
      <c r="BL95" s="523">
        <f>SUM(BL92:BL94)</f>
        <v>0</v>
      </c>
      <c r="BM95" s="523">
        <f>SUM(BM92:BM94)</f>
        <v>0</v>
      </c>
      <c r="BN95" s="523">
        <f t="shared" ref="BN95:BZ95" si="362">SUM(BN92:BN94)</f>
        <v>0</v>
      </c>
      <c r="BO95" s="523">
        <f t="shared" si="362"/>
        <v>0</v>
      </c>
      <c r="BP95" s="523">
        <f t="shared" si="362"/>
        <v>0</v>
      </c>
      <c r="BQ95" s="523">
        <f t="shared" si="362"/>
        <v>0</v>
      </c>
      <c r="BR95" s="523">
        <f t="shared" si="362"/>
        <v>0</v>
      </c>
      <c r="BS95" s="523">
        <f t="shared" si="362"/>
        <v>0</v>
      </c>
      <c r="BT95" s="523">
        <f t="shared" si="362"/>
        <v>0</v>
      </c>
      <c r="BU95" s="523">
        <f t="shared" si="362"/>
        <v>0</v>
      </c>
      <c r="BV95" s="523">
        <f t="shared" si="362"/>
        <v>0</v>
      </c>
      <c r="BW95" s="523">
        <f t="shared" si="362"/>
        <v>0</v>
      </c>
      <c r="BX95" s="523">
        <f t="shared" si="362"/>
        <v>0</v>
      </c>
      <c r="BY95" s="523">
        <f t="shared" si="362"/>
        <v>0</v>
      </c>
      <c r="BZ95" s="523">
        <f t="shared" si="362"/>
        <v>0</v>
      </c>
      <c r="CA95" s="523">
        <f>SUM(CA92:CA94)</f>
        <v>0</v>
      </c>
      <c r="CB95" s="523">
        <f>SUM(CB92:CB94)</f>
        <v>0</v>
      </c>
      <c r="CC95" s="523">
        <f t="shared" ref="CC95:CO95" si="363">SUM(CC92:CC94)</f>
        <v>0</v>
      </c>
      <c r="CD95" s="523">
        <f t="shared" si="363"/>
        <v>0</v>
      </c>
      <c r="CE95" s="523">
        <f t="shared" si="363"/>
        <v>0</v>
      </c>
      <c r="CF95" s="523">
        <f t="shared" si="363"/>
        <v>0</v>
      </c>
      <c r="CG95" s="523">
        <f t="shared" si="363"/>
        <v>0</v>
      </c>
      <c r="CH95" s="523">
        <f t="shared" si="363"/>
        <v>0</v>
      </c>
      <c r="CI95" s="523">
        <f t="shared" si="363"/>
        <v>0</v>
      </c>
      <c r="CJ95" s="190">
        <f t="shared" si="363"/>
        <v>0</v>
      </c>
      <c r="CK95" s="190">
        <f t="shared" si="363"/>
        <v>0</v>
      </c>
      <c r="CL95" s="190">
        <f t="shared" si="363"/>
        <v>0</v>
      </c>
      <c r="CM95" s="190">
        <f t="shared" si="363"/>
        <v>0</v>
      </c>
      <c r="CN95" s="190">
        <f t="shared" si="363"/>
        <v>0</v>
      </c>
      <c r="CO95" s="190">
        <f t="shared" si="363"/>
        <v>0</v>
      </c>
      <c r="CP95" s="2274">
        <f t="shared" ref="CP95:CX95" si="364">SUM(CP92:CP94)</f>
        <v>0</v>
      </c>
      <c r="CQ95" s="2274">
        <f t="shared" si="364"/>
        <v>0</v>
      </c>
      <c r="CR95" s="2274">
        <f t="shared" si="364"/>
        <v>0</v>
      </c>
      <c r="CS95" s="277">
        <f t="shared" si="364"/>
        <v>0</v>
      </c>
      <c r="CT95" s="277">
        <f t="shared" si="364"/>
        <v>0</v>
      </c>
      <c r="CU95" s="277">
        <f t="shared" si="364"/>
        <v>0</v>
      </c>
      <c r="CV95" s="190">
        <f t="shared" si="364"/>
        <v>0</v>
      </c>
      <c r="CW95" s="190">
        <f t="shared" si="364"/>
        <v>0</v>
      </c>
      <c r="CX95" s="190">
        <f t="shared" si="364"/>
        <v>0</v>
      </c>
      <c r="CY95" s="190">
        <f t="shared" ref="CY95:DA95" si="365">SUM(CY92:CY94)</f>
        <v>0</v>
      </c>
      <c r="CZ95" s="190">
        <f t="shared" si="365"/>
        <v>0</v>
      </c>
      <c r="DA95" s="190">
        <f t="shared" si="365"/>
        <v>0</v>
      </c>
      <c r="DB95" s="283"/>
      <c r="DC95" s="283"/>
      <c r="DD95" s="283"/>
      <c r="DE95" s="555">
        <f t="shared" si="230"/>
        <v>0</v>
      </c>
      <c r="DF95" s="528"/>
      <c r="DG95" s="523"/>
      <c r="DH95" s="523"/>
      <c r="DI95" s="523"/>
      <c r="DJ95" s="523"/>
      <c r="DK95" s="528">
        <v>0</v>
      </c>
      <c r="DL95" s="523"/>
      <c r="DM95" s="523"/>
      <c r="DN95" s="523"/>
      <c r="DO95" s="523"/>
      <c r="DP95" s="528"/>
      <c r="DQ95" s="523"/>
      <c r="DR95" s="523"/>
      <c r="DS95" s="523"/>
      <c r="DT95" s="523"/>
      <c r="DU95" s="528">
        <f t="shared" si="348"/>
        <v>0</v>
      </c>
      <c r="DV95" s="523"/>
      <c r="DW95" s="523"/>
      <c r="DX95" s="523"/>
      <c r="DY95" s="523"/>
      <c r="DZ95" s="2271">
        <f>SUM(DZ92:DZ94)</f>
        <v>0</v>
      </c>
      <c r="EA95" s="528">
        <f t="shared" ref="EA95:EB95" si="366">SUM(EA92:EA94)</f>
        <v>0</v>
      </c>
      <c r="EB95" s="190">
        <f t="shared" si="366"/>
        <v>0</v>
      </c>
      <c r="EC95" s="190">
        <f t="shared" ref="EC95" si="367">SUM(EC92:EC94)</f>
        <v>0</v>
      </c>
      <c r="ED95" s="185"/>
      <c r="EE95" s="185"/>
      <c r="EF95" s="459"/>
      <c r="EG95" s="324"/>
      <c r="EH95" s="459"/>
    </row>
    <row r="96" spans="1:138" ht="15" hidden="1" customHeight="1" outlineLevel="1">
      <c r="A96" s="67"/>
      <c r="B96" s="67"/>
      <c r="C96" s="540" t="s">
        <v>66</v>
      </c>
      <c r="D96" s="1143" t="s">
        <v>95</v>
      </c>
      <c r="E96" s="84"/>
      <c r="F96" s="84"/>
      <c r="G96" s="169"/>
      <c r="H96" s="169"/>
      <c r="I96" s="169"/>
      <c r="J96" s="169"/>
      <c r="K96" s="169"/>
      <c r="L96" s="169"/>
      <c r="M96" s="2213"/>
      <c r="N96" s="169"/>
      <c r="O96" s="169"/>
      <c r="P96" s="169"/>
      <c r="Q96" s="84"/>
      <c r="R96" s="84"/>
      <c r="S96" s="84"/>
      <c r="T96" s="84"/>
      <c r="U96" s="84"/>
      <c r="V96" s="169"/>
      <c r="W96" s="169"/>
      <c r="X96" s="169"/>
      <c r="Y96" s="169"/>
      <c r="Z96" s="169"/>
      <c r="AA96" s="84"/>
      <c r="AB96" s="84"/>
      <c r="AC96" s="84"/>
      <c r="AD96" s="84"/>
      <c r="AE96" s="84"/>
      <c r="AF96" s="23"/>
      <c r="AG96" s="524"/>
      <c r="AH96" s="523"/>
      <c r="AI96" s="523"/>
      <c r="AJ96" s="523"/>
      <c r="AK96" s="523"/>
      <c r="AL96" s="523"/>
      <c r="AM96" s="523"/>
      <c r="AN96" s="523"/>
      <c r="AO96" s="523"/>
      <c r="AP96" s="523"/>
      <c r="AQ96" s="523"/>
      <c r="AR96" s="523"/>
      <c r="AS96" s="523"/>
      <c r="AT96" s="523"/>
      <c r="AU96" s="523"/>
      <c r="AV96" s="523"/>
      <c r="AW96" s="523"/>
      <c r="AX96" s="523"/>
      <c r="AY96" s="523"/>
      <c r="AZ96" s="523"/>
      <c r="BA96" s="523"/>
      <c r="BB96" s="523"/>
      <c r="BC96" s="523"/>
      <c r="BD96" s="523"/>
      <c r="BE96" s="523"/>
      <c r="BF96" s="190"/>
      <c r="BG96" s="190"/>
      <c r="BH96" s="190"/>
      <c r="BI96" s="190"/>
      <c r="BJ96" s="190"/>
      <c r="BK96" s="190"/>
      <c r="BL96" s="523"/>
      <c r="BM96" s="523"/>
      <c r="BN96" s="523"/>
      <c r="BO96" s="523"/>
      <c r="BP96" s="523"/>
      <c r="BQ96" s="523"/>
      <c r="BR96" s="523"/>
      <c r="BS96" s="523"/>
      <c r="BT96" s="523"/>
      <c r="BU96" s="523"/>
      <c r="BV96" s="523"/>
      <c r="BW96" s="523"/>
      <c r="BX96" s="523"/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/>
      <c r="CJ96" s="190"/>
      <c r="CK96" s="190"/>
      <c r="CL96" s="190"/>
      <c r="CM96" s="190"/>
      <c r="CN96" s="190"/>
      <c r="CO96" s="190"/>
      <c r="CP96" s="2274"/>
      <c r="CQ96" s="2274"/>
      <c r="CR96" s="2274"/>
      <c r="CS96" s="277"/>
      <c r="CT96" s="277"/>
      <c r="CU96" s="277"/>
      <c r="CV96" s="190"/>
      <c r="CW96" s="190"/>
      <c r="CX96" s="190"/>
      <c r="CY96" s="190"/>
      <c r="CZ96" s="190"/>
      <c r="DA96" s="190"/>
      <c r="DB96" s="283"/>
      <c r="DC96" s="283"/>
      <c r="DD96" s="283"/>
      <c r="DE96" s="555">
        <f t="shared" si="230"/>
        <v>0</v>
      </c>
      <c r="DF96" s="528"/>
      <c r="DG96" s="523"/>
      <c r="DH96" s="523"/>
      <c r="DI96" s="523"/>
      <c r="DJ96" s="523"/>
      <c r="DK96" s="528">
        <v>0</v>
      </c>
      <c r="DL96" s="523"/>
      <c r="DM96" s="523"/>
      <c r="DN96" s="523"/>
      <c r="DO96" s="523"/>
      <c r="DP96" s="528"/>
      <c r="DQ96" s="523"/>
      <c r="DR96" s="523"/>
      <c r="DS96" s="523"/>
      <c r="DT96" s="523"/>
      <c r="DU96" s="528">
        <f t="shared" si="348"/>
        <v>0</v>
      </c>
      <c r="DV96" s="523"/>
      <c r="DW96" s="523"/>
      <c r="DX96" s="523"/>
      <c r="DY96" s="523"/>
      <c r="DZ96" s="2271"/>
      <c r="EA96" s="528"/>
      <c r="EB96" s="190"/>
      <c r="EC96" s="190"/>
      <c r="ED96" s="185"/>
      <c r="EE96" s="185"/>
      <c r="EF96" s="459"/>
      <c r="EG96" s="324"/>
      <c r="EH96" s="459"/>
    </row>
    <row r="97" spans="1:138" ht="15" hidden="1" customHeight="1" outlineLevel="1">
      <c r="A97" s="67"/>
      <c r="B97" s="67"/>
      <c r="C97" s="539"/>
      <c r="D97" s="1146"/>
      <c r="E97" s="67"/>
      <c r="F97" s="67"/>
      <c r="G97" s="345"/>
      <c r="H97" s="408">
        <f>SUM(I97:L97)</f>
        <v>0</v>
      </c>
      <c r="I97" s="345"/>
      <c r="J97" s="345"/>
      <c r="K97" s="345"/>
      <c r="L97" s="345"/>
      <c r="M97" s="2214"/>
      <c r="N97" s="345"/>
      <c r="O97" s="345"/>
      <c r="P97" s="345"/>
      <c r="Q97" s="86">
        <f>SUM(R97:U97)</f>
        <v>0</v>
      </c>
      <c r="R97" s="67"/>
      <c r="S97" s="67"/>
      <c r="T97" s="67"/>
      <c r="U97" s="67"/>
      <c r="V97" s="408">
        <f>SUM(W97:Z97)</f>
        <v>0</v>
      </c>
      <c r="W97" s="345"/>
      <c r="X97" s="345"/>
      <c r="Y97" s="345"/>
      <c r="Z97" s="345"/>
      <c r="AA97" s="86">
        <f>SUM(AB97:AE97)</f>
        <v>0</v>
      </c>
      <c r="AB97" s="67"/>
      <c r="AC97" s="67"/>
      <c r="AD97" s="67"/>
      <c r="AE97" s="67"/>
      <c r="AF97" s="23"/>
      <c r="AG97" s="524"/>
      <c r="AH97" s="524"/>
      <c r="AI97" s="524"/>
      <c r="AJ97" s="524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524"/>
      <c r="AY97" s="524"/>
      <c r="AZ97" s="524"/>
      <c r="BA97" s="524"/>
      <c r="BB97" s="524"/>
      <c r="BC97" s="524"/>
      <c r="BD97" s="524"/>
      <c r="BE97" s="524"/>
      <c r="BF97" s="188"/>
      <c r="BG97" s="188"/>
      <c r="BH97" s="188"/>
      <c r="BI97" s="188"/>
      <c r="BJ97" s="188"/>
      <c r="BK97" s="188"/>
      <c r="BL97" s="524"/>
      <c r="BM97" s="524"/>
      <c r="BN97" s="524"/>
      <c r="BO97" s="524"/>
      <c r="BP97" s="524"/>
      <c r="BQ97" s="524"/>
      <c r="BR97" s="524"/>
      <c r="BS97" s="524"/>
      <c r="BT97" s="524"/>
      <c r="BU97" s="524"/>
      <c r="BV97" s="524"/>
      <c r="BW97" s="524"/>
      <c r="BX97" s="524"/>
      <c r="BY97" s="524"/>
      <c r="BZ97" s="524"/>
      <c r="CA97" s="524"/>
      <c r="CB97" s="524"/>
      <c r="CC97" s="524"/>
      <c r="CD97" s="524"/>
      <c r="CE97" s="524"/>
      <c r="CF97" s="524"/>
      <c r="CG97" s="524"/>
      <c r="CH97" s="524"/>
      <c r="CI97" s="524"/>
      <c r="CJ97" s="188"/>
      <c r="CK97" s="188"/>
      <c r="CL97" s="188"/>
      <c r="CM97" s="188"/>
      <c r="CN97" s="188"/>
      <c r="CO97" s="188"/>
      <c r="CP97" s="2275"/>
      <c r="CQ97" s="2275"/>
      <c r="CR97" s="2275"/>
      <c r="CS97" s="276"/>
      <c r="CT97" s="276"/>
      <c r="CU97" s="276"/>
      <c r="CV97" s="188"/>
      <c r="CW97" s="188"/>
      <c r="CX97" s="188"/>
      <c r="CY97" s="188"/>
      <c r="CZ97" s="188"/>
      <c r="DA97" s="188"/>
      <c r="DB97" s="85"/>
      <c r="DC97" s="85"/>
      <c r="DD97" s="85"/>
      <c r="DE97" s="555">
        <f t="shared" si="230"/>
        <v>0</v>
      </c>
      <c r="DF97" s="545"/>
      <c r="DG97" s="524"/>
      <c r="DH97" s="524"/>
      <c r="DI97" s="524"/>
      <c r="DJ97" s="524"/>
      <c r="DK97" s="545">
        <v>0</v>
      </c>
      <c r="DL97" s="524"/>
      <c r="DM97" s="524"/>
      <c r="DN97" s="524"/>
      <c r="DO97" s="524"/>
      <c r="DP97" s="545"/>
      <c r="DQ97" s="524"/>
      <c r="DR97" s="524"/>
      <c r="DS97" s="524"/>
      <c r="DT97" s="524"/>
      <c r="DU97" s="545">
        <f t="shared" si="348"/>
        <v>0</v>
      </c>
      <c r="DV97" s="524"/>
      <c r="DW97" s="524"/>
      <c r="DX97" s="524"/>
      <c r="DY97" s="524"/>
      <c r="DZ97" s="2272"/>
      <c r="EA97" s="545"/>
      <c r="EB97" s="188"/>
      <c r="EC97" s="188"/>
      <c r="ED97" s="23"/>
      <c r="EE97" s="23"/>
      <c r="EF97" s="328"/>
      <c r="EG97" s="324"/>
      <c r="EH97" s="328"/>
    </row>
    <row r="98" spans="1:138" ht="15" hidden="1" customHeight="1" outlineLevel="1">
      <c r="A98" s="67"/>
      <c r="B98" s="67"/>
      <c r="C98" s="539"/>
      <c r="D98" s="1146"/>
      <c r="E98" s="67"/>
      <c r="F98" s="67"/>
      <c r="G98" s="345"/>
      <c r="H98" s="408">
        <f>SUM(I98:L98)</f>
        <v>0</v>
      </c>
      <c r="I98" s="345"/>
      <c r="J98" s="345"/>
      <c r="K98" s="345"/>
      <c r="L98" s="345"/>
      <c r="M98" s="2214"/>
      <c r="N98" s="345"/>
      <c r="O98" s="345"/>
      <c r="P98" s="345"/>
      <c r="Q98" s="86">
        <f>SUM(R98:U98)</f>
        <v>0</v>
      </c>
      <c r="R98" s="67"/>
      <c r="S98" s="67"/>
      <c r="T98" s="67"/>
      <c r="U98" s="67"/>
      <c r="V98" s="408">
        <f>SUM(W98:Z98)</f>
        <v>0</v>
      </c>
      <c r="W98" s="345"/>
      <c r="X98" s="345"/>
      <c r="Y98" s="345"/>
      <c r="Z98" s="345"/>
      <c r="AA98" s="86">
        <f>SUM(AB98:AE98)</f>
        <v>0</v>
      </c>
      <c r="AB98" s="67"/>
      <c r="AC98" s="67"/>
      <c r="AD98" s="67"/>
      <c r="AE98" s="67"/>
      <c r="AF98" s="33"/>
      <c r="AG98" s="527"/>
      <c r="AH98" s="527"/>
      <c r="AI98" s="527"/>
      <c r="AJ98" s="527"/>
      <c r="AK98" s="527"/>
      <c r="AL98" s="527"/>
      <c r="AM98" s="527"/>
      <c r="AN98" s="527"/>
      <c r="AO98" s="527"/>
      <c r="AP98" s="527"/>
      <c r="AQ98" s="527"/>
      <c r="AR98" s="527"/>
      <c r="AS98" s="527"/>
      <c r="AT98" s="527"/>
      <c r="AU98" s="527"/>
      <c r="AV98" s="527"/>
      <c r="AW98" s="527"/>
      <c r="AX98" s="527"/>
      <c r="AY98" s="527"/>
      <c r="AZ98" s="527"/>
      <c r="BA98" s="527"/>
      <c r="BB98" s="527"/>
      <c r="BC98" s="527"/>
      <c r="BD98" s="527"/>
      <c r="BE98" s="527"/>
      <c r="BF98" s="197"/>
      <c r="BG98" s="197"/>
      <c r="BH98" s="197"/>
      <c r="BI98" s="197"/>
      <c r="BJ98" s="197"/>
      <c r="BK98" s="197"/>
      <c r="BL98" s="527"/>
      <c r="BM98" s="527"/>
      <c r="BN98" s="527"/>
      <c r="BO98" s="527"/>
      <c r="BP98" s="527"/>
      <c r="BQ98" s="527"/>
      <c r="BR98" s="527"/>
      <c r="BS98" s="527"/>
      <c r="BT98" s="527"/>
      <c r="BU98" s="527"/>
      <c r="BV98" s="527"/>
      <c r="BW98" s="527"/>
      <c r="BX98" s="527"/>
      <c r="BY98" s="527"/>
      <c r="BZ98" s="527"/>
      <c r="CA98" s="527"/>
      <c r="CB98" s="527"/>
      <c r="CC98" s="527"/>
      <c r="CD98" s="527"/>
      <c r="CE98" s="527"/>
      <c r="CF98" s="527"/>
      <c r="CG98" s="527"/>
      <c r="CH98" s="527"/>
      <c r="CI98" s="527"/>
      <c r="CJ98" s="197"/>
      <c r="CK98" s="197"/>
      <c r="CL98" s="197"/>
      <c r="CM98" s="197"/>
      <c r="CN98" s="197"/>
      <c r="CO98" s="197"/>
      <c r="CP98" s="2276"/>
      <c r="CQ98" s="2276"/>
      <c r="CR98" s="2276"/>
      <c r="CS98" s="279"/>
      <c r="CT98" s="279"/>
      <c r="CU98" s="279"/>
      <c r="CV98" s="197"/>
      <c r="CW98" s="197"/>
      <c r="CX98" s="197"/>
      <c r="CY98" s="197"/>
      <c r="CZ98" s="197"/>
      <c r="DA98" s="197"/>
      <c r="DB98" s="210"/>
      <c r="DC98" s="210"/>
      <c r="DD98" s="210"/>
      <c r="DE98" s="555">
        <f t="shared" si="230"/>
        <v>0</v>
      </c>
      <c r="DF98" s="546"/>
      <c r="DG98" s="527"/>
      <c r="DH98" s="527"/>
      <c r="DI98" s="527"/>
      <c r="DJ98" s="527"/>
      <c r="DK98" s="546">
        <v>0</v>
      </c>
      <c r="DL98" s="527"/>
      <c r="DM98" s="527"/>
      <c r="DN98" s="527"/>
      <c r="DO98" s="527"/>
      <c r="DP98" s="546"/>
      <c r="DQ98" s="527"/>
      <c r="DR98" s="527"/>
      <c r="DS98" s="527"/>
      <c r="DT98" s="527"/>
      <c r="DU98" s="546">
        <f t="shared" si="348"/>
        <v>0</v>
      </c>
      <c r="DV98" s="527"/>
      <c r="DW98" s="527"/>
      <c r="DX98" s="527"/>
      <c r="DY98" s="527"/>
      <c r="DZ98" s="2326"/>
      <c r="EA98" s="546"/>
      <c r="EB98" s="197"/>
      <c r="EC98" s="197"/>
      <c r="ED98" s="33"/>
      <c r="EE98" s="33"/>
      <c r="EF98" s="460"/>
      <c r="EG98" s="324"/>
      <c r="EH98" s="460"/>
    </row>
    <row r="99" spans="1:138" ht="15" hidden="1" customHeight="1" outlineLevel="1">
      <c r="A99" s="67"/>
      <c r="B99" s="67"/>
      <c r="C99" s="539" t="s">
        <v>49</v>
      </c>
      <c r="D99" s="1146"/>
      <c r="E99" s="67"/>
      <c r="F99" s="67"/>
      <c r="G99" s="345"/>
      <c r="H99" s="408">
        <f>SUM(I99:L99)</f>
        <v>0</v>
      </c>
      <c r="I99" s="345"/>
      <c r="J99" s="345"/>
      <c r="K99" s="345"/>
      <c r="L99" s="345"/>
      <c r="M99" s="2214"/>
      <c r="N99" s="345"/>
      <c r="O99" s="345"/>
      <c r="P99" s="345"/>
      <c r="Q99" s="86">
        <f>SUM(R99:U99)</f>
        <v>0</v>
      </c>
      <c r="R99" s="67"/>
      <c r="S99" s="67"/>
      <c r="T99" s="67"/>
      <c r="U99" s="67"/>
      <c r="V99" s="408">
        <f>SUM(W99:Z99)</f>
        <v>0</v>
      </c>
      <c r="W99" s="345"/>
      <c r="X99" s="345"/>
      <c r="Y99" s="345"/>
      <c r="Z99" s="345"/>
      <c r="AA99" s="86">
        <f>SUM(AB99:AE99)</f>
        <v>0</v>
      </c>
      <c r="AB99" s="67"/>
      <c r="AC99" s="67"/>
      <c r="AD99" s="67"/>
      <c r="AE99" s="67"/>
      <c r="AF99" s="33"/>
      <c r="AG99" s="527"/>
      <c r="AH99" s="527"/>
      <c r="AI99" s="527"/>
      <c r="AJ99" s="527"/>
      <c r="AK99" s="527"/>
      <c r="AL99" s="527"/>
      <c r="AM99" s="527"/>
      <c r="AN99" s="527"/>
      <c r="AO99" s="527"/>
      <c r="AP99" s="527"/>
      <c r="AQ99" s="527"/>
      <c r="AR99" s="527"/>
      <c r="AS99" s="527"/>
      <c r="AT99" s="527"/>
      <c r="AU99" s="527"/>
      <c r="AV99" s="527"/>
      <c r="AW99" s="527"/>
      <c r="AX99" s="527"/>
      <c r="AY99" s="527"/>
      <c r="AZ99" s="527"/>
      <c r="BA99" s="527"/>
      <c r="BB99" s="527"/>
      <c r="BC99" s="527"/>
      <c r="BD99" s="527"/>
      <c r="BE99" s="527"/>
      <c r="BF99" s="197"/>
      <c r="BG99" s="197"/>
      <c r="BH99" s="197"/>
      <c r="BI99" s="197"/>
      <c r="BJ99" s="197"/>
      <c r="BK99" s="197"/>
      <c r="BL99" s="527"/>
      <c r="BM99" s="527"/>
      <c r="BN99" s="527"/>
      <c r="BO99" s="527"/>
      <c r="BP99" s="527"/>
      <c r="BQ99" s="527"/>
      <c r="BR99" s="527"/>
      <c r="BS99" s="527"/>
      <c r="BT99" s="527"/>
      <c r="BU99" s="527"/>
      <c r="BV99" s="527"/>
      <c r="BW99" s="527"/>
      <c r="BX99" s="527"/>
      <c r="BY99" s="527"/>
      <c r="BZ99" s="527"/>
      <c r="CA99" s="527"/>
      <c r="CB99" s="527"/>
      <c r="CC99" s="527"/>
      <c r="CD99" s="527"/>
      <c r="CE99" s="527"/>
      <c r="CF99" s="527"/>
      <c r="CG99" s="527"/>
      <c r="CH99" s="527"/>
      <c r="CI99" s="527"/>
      <c r="CJ99" s="197"/>
      <c r="CK99" s="197"/>
      <c r="CL99" s="197"/>
      <c r="CM99" s="197"/>
      <c r="CN99" s="197"/>
      <c r="CO99" s="197"/>
      <c r="CP99" s="2276"/>
      <c r="CQ99" s="2276"/>
      <c r="CR99" s="2276"/>
      <c r="CS99" s="279"/>
      <c r="CT99" s="279"/>
      <c r="CU99" s="279"/>
      <c r="CV99" s="197"/>
      <c r="CW99" s="197"/>
      <c r="CX99" s="197"/>
      <c r="CY99" s="197"/>
      <c r="CZ99" s="197"/>
      <c r="DA99" s="197"/>
      <c r="DB99" s="210"/>
      <c r="DC99" s="210"/>
      <c r="DD99" s="210"/>
      <c r="DE99" s="555">
        <f t="shared" si="230"/>
        <v>0</v>
      </c>
      <c r="DF99" s="546"/>
      <c r="DG99" s="527"/>
      <c r="DH99" s="527"/>
      <c r="DI99" s="527"/>
      <c r="DJ99" s="527"/>
      <c r="DK99" s="546">
        <v>0</v>
      </c>
      <c r="DL99" s="527"/>
      <c r="DM99" s="527"/>
      <c r="DN99" s="527"/>
      <c r="DO99" s="527"/>
      <c r="DP99" s="546"/>
      <c r="DQ99" s="527"/>
      <c r="DR99" s="527"/>
      <c r="DS99" s="527"/>
      <c r="DT99" s="527"/>
      <c r="DU99" s="546">
        <f t="shared" si="348"/>
        <v>0</v>
      </c>
      <c r="DV99" s="527"/>
      <c r="DW99" s="527"/>
      <c r="DX99" s="527"/>
      <c r="DY99" s="527"/>
      <c r="DZ99" s="2326"/>
      <c r="EA99" s="546"/>
      <c r="EB99" s="197"/>
      <c r="EC99" s="197"/>
      <c r="ED99" s="33"/>
      <c r="EE99" s="33"/>
      <c r="EF99" s="460"/>
      <c r="EG99" s="324"/>
      <c r="EH99" s="460"/>
    </row>
    <row r="100" spans="1:138" ht="15" hidden="1" customHeight="1" outlineLevel="1">
      <c r="A100" s="67"/>
      <c r="B100" s="67"/>
      <c r="C100" s="539"/>
      <c r="D100" s="1145" t="s">
        <v>52</v>
      </c>
      <c r="E100" s="84"/>
      <c r="F100" s="84"/>
      <c r="G100" s="169"/>
      <c r="H100" s="169"/>
      <c r="I100" s="169"/>
      <c r="J100" s="169"/>
      <c r="K100" s="169"/>
      <c r="L100" s="169"/>
      <c r="M100" s="2213"/>
      <c r="N100" s="169"/>
      <c r="O100" s="169"/>
      <c r="P100" s="169"/>
      <c r="Q100" s="84"/>
      <c r="R100" s="84"/>
      <c r="S100" s="84"/>
      <c r="T100" s="84"/>
      <c r="U100" s="84"/>
      <c r="V100" s="169"/>
      <c r="W100" s="169"/>
      <c r="X100" s="169"/>
      <c r="Y100" s="169"/>
      <c r="Z100" s="169"/>
      <c r="AA100" s="84"/>
      <c r="AB100" s="84"/>
      <c r="AC100" s="84"/>
      <c r="AD100" s="84"/>
      <c r="AE100" s="84"/>
      <c r="AF100" s="105"/>
      <c r="AG100" s="523"/>
      <c r="AH100" s="523"/>
      <c r="AI100" s="523">
        <v>0</v>
      </c>
      <c r="AJ100" s="523">
        <v>0</v>
      </c>
      <c r="AK100" s="523"/>
      <c r="AL100" s="523">
        <v>0</v>
      </c>
      <c r="AM100" s="523">
        <v>0</v>
      </c>
      <c r="AN100" s="523"/>
      <c r="AO100" s="523">
        <v>0</v>
      </c>
      <c r="AP100" s="523">
        <v>0</v>
      </c>
      <c r="AQ100" s="523"/>
      <c r="AR100" s="523">
        <v>0</v>
      </c>
      <c r="AS100" s="523">
        <v>0</v>
      </c>
      <c r="AT100" s="523"/>
      <c r="AU100" s="523">
        <v>0</v>
      </c>
      <c r="AV100" s="523">
        <v>0</v>
      </c>
      <c r="AW100" s="523"/>
      <c r="AX100" s="523">
        <v>0</v>
      </c>
      <c r="AY100" s="523">
        <v>0</v>
      </c>
      <c r="AZ100" s="523"/>
      <c r="BA100" s="523">
        <v>0</v>
      </c>
      <c r="BB100" s="523">
        <v>0</v>
      </c>
      <c r="BC100" s="523"/>
      <c r="BD100" s="523">
        <v>0</v>
      </c>
      <c r="BE100" s="523">
        <v>0</v>
      </c>
      <c r="BF100" s="190"/>
      <c r="BG100" s="190">
        <v>0</v>
      </c>
      <c r="BH100" s="190">
        <v>0</v>
      </c>
      <c r="BI100" s="190"/>
      <c r="BJ100" s="190">
        <v>0</v>
      </c>
      <c r="BK100" s="190">
        <v>0</v>
      </c>
      <c r="BL100" s="523"/>
      <c r="BM100" s="523">
        <f>SUM(BM97:BM99)</f>
        <v>0</v>
      </c>
      <c r="BN100" s="523">
        <f t="shared" ref="BN100" si="368">SUM(BN97:BN99)</f>
        <v>0</v>
      </c>
      <c r="BO100" s="523"/>
      <c r="BP100" s="523">
        <f t="shared" ref="BP100:BQ100" si="369">SUM(BP97:BP99)</f>
        <v>0</v>
      </c>
      <c r="BQ100" s="523">
        <f t="shared" si="369"/>
        <v>0</v>
      </c>
      <c r="BR100" s="523"/>
      <c r="BS100" s="523">
        <f t="shared" ref="BS100:BT100" si="370">SUM(BS97:BS99)</f>
        <v>0</v>
      </c>
      <c r="BT100" s="523">
        <f t="shared" si="370"/>
        <v>0</v>
      </c>
      <c r="BU100" s="523"/>
      <c r="BV100" s="523">
        <f t="shared" ref="BV100:BW100" si="371">SUM(BV97:BV99)</f>
        <v>0</v>
      </c>
      <c r="BW100" s="523">
        <f t="shared" si="371"/>
        <v>0</v>
      </c>
      <c r="BX100" s="523"/>
      <c r="BY100" s="523">
        <f t="shared" ref="BY100:BZ100" si="372">SUM(BY97:BY99)</f>
        <v>0</v>
      </c>
      <c r="BZ100" s="523">
        <f t="shared" si="372"/>
        <v>0</v>
      </c>
      <c r="CA100" s="523"/>
      <c r="CB100" s="523">
        <f>SUM(CB97:CB99)</f>
        <v>0</v>
      </c>
      <c r="CC100" s="523">
        <f t="shared" ref="CC100" si="373">SUM(CC97:CC99)</f>
        <v>0</v>
      </c>
      <c r="CD100" s="523"/>
      <c r="CE100" s="523">
        <f t="shared" ref="CE100:CF100" si="374">SUM(CE97:CE99)</f>
        <v>0</v>
      </c>
      <c r="CF100" s="523">
        <f t="shared" si="374"/>
        <v>0</v>
      </c>
      <c r="CG100" s="523"/>
      <c r="CH100" s="523">
        <f t="shared" ref="CH100:CI100" si="375">SUM(CH97:CH99)</f>
        <v>0</v>
      </c>
      <c r="CI100" s="523">
        <f t="shared" si="375"/>
        <v>0</v>
      </c>
      <c r="CJ100" s="190"/>
      <c r="CK100" s="190">
        <f t="shared" ref="CK100:CL100" si="376">SUM(CK97:CK99)</f>
        <v>0</v>
      </c>
      <c r="CL100" s="190">
        <f t="shared" si="376"/>
        <v>0</v>
      </c>
      <c r="CM100" s="190"/>
      <c r="CN100" s="190">
        <f t="shared" ref="CN100:CO100" si="377">SUM(CN97:CN99)</f>
        <v>0</v>
      </c>
      <c r="CO100" s="190">
        <f t="shared" si="377"/>
        <v>0</v>
      </c>
      <c r="CP100" s="2274"/>
      <c r="CQ100" s="2274">
        <f t="shared" ref="CQ100:CR100" si="378">SUM(CQ97:CQ99)</f>
        <v>0</v>
      </c>
      <c r="CR100" s="2274">
        <f t="shared" si="378"/>
        <v>0</v>
      </c>
      <c r="CS100" s="277"/>
      <c r="CT100" s="277">
        <f t="shared" ref="CT100:CU100" si="379">SUM(CT97:CT99)</f>
        <v>0</v>
      </c>
      <c r="CU100" s="277">
        <f t="shared" si="379"/>
        <v>0</v>
      </c>
      <c r="CV100" s="190"/>
      <c r="CW100" s="190">
        <f t="shared" ref="CW100:CX100" si="380">SUM(CW97:CW99)</f>
        <v>0</v>
      </c>
      <c r="CX100" s="190">
        <f t="shared" si="380"/>
        <v>0</v>
      </c>
      <c r="CY100" s="190"/>
      <c r="CZ100" s="190">
        <f t="shared" ref="CZ100:DA100" si="381">SUM(CZ97:CZ99)</f>
        <v>0</v>
      </c>
      <c r="DA100" s="190">
        <f t="shared" si="381"/>
        <v>0</v>
      </c>
      <c r="DB100" s="283"/>
      <c r="DC100" s="283"/>
      <c r="DD100" s="283"/>
      <c r="DE100" s="555">
        <f t="shared" si="230"/>
        <v>0</v>
      </c>
      <c r="DF100" s="528"/>
      <c r="DG100" s="523"/>
      <c r="DH100" s="523"/>
      <c r="DI100" s="523"/>
      <c r="DJ100" s="523"/>
      <c r="DK100" s="528">
        <v>0</v>
      </c>
      <c r="DL100" s="523"/>
      <c r="DM100" s="523"/>
      <c r="DN100" s="523"/>
      <c r="DO100" s="523"/>
      <c r="DP100" s="528"/>
      <c r="DQ100" s="523"/>
      <c r="DR100" s="523"/>
      <c r="DS100" s="523"/>
      <c r="DT100" s="523"/>
      <c r="DU100" s="528">
        <f t="shared" si="348"/>
        <v>0</v>
      </c>
      <c r="DV100" s="523"/>
      <c r="DW100" s="523"/>
      <c r="DX100" s="523"/>
      <c r="DY100" s="523"/>
      <c r="DZ100" s="2271">
        <f>SUM(DZ97:DZ99)</f>
        <v>0</v>
      </c>
      <c r="EA100" s="528">
        <f t="shared" ref="EA100:EB100" si="382">SUM(EA97:EA99)</f>
        <v>0</v>
      </c>
      <c r="EB100" s="190">
        <f t="shared" si="382"/>
        <v>0</v>
      </c>
      <c r="EC100" s="190">
        <f t="shared" ref="EC100" si="383">SUM(EC97:EC99)</f>
        <v>0</v>
      </c>
      <c r="ED100" s="185"/>
      <c r="EE100" s="185"/>
      <c r="EF100" s="459"/>
      <c r="EG100" s="324"/>
      <c r="EH100" s="459"/>
    </row>
    <row r="101" spans="1:138" ht="15" hidden="1" customHeight="1" outlineLevel="1">
      <c r="A101" s="67"/>
      <c r="B101" s="67"/>
      <c r="C101" s="540" t="s">
        <v>67</v>
      </c>
      <c r="D101" s="1143" t="s">
        <v>15</v>
      </c>
      <c r="E101" s="84"/>
      <c r="F101" s="84"/>
      <c r="G101" s="169"/>
      <c r="H101" s="169"/>
      <c r="I101" s="169"/>
      <c r="J101" s="169"/>
      <c r="K101" s="169"/>
      <c r="L101" s="169"/>
      <c r="M101" s="2213"/>
      <c r="N101" s="169"/>
      <c r="O101" s="169"/>
      <c r="P101" s="169"/>
      <c r="Q101" s="84"/>
      <c r="R101" s="84"/>
      <c r="S101" s="84"/>
      <c r="T101" s="84"/>
      <c r="U101" s="84"/>
      <c r="V101" s="169"/>
      <c r="W101" s="169"/>
      <c r="X101" s="169"/>
      <c r="Y101" s="169"/>
      <c r="Z101" s="169"/>
      <c r="AA101" s="84"/>
      <c r="AB101" s="84"/>
      <c r="AC101" s="84"/>
      <c r="AD101" s="84"/>
      <c r="AE101" s="84"/>
      <c r="AF101" s="23"/>
      <c r="AG101" s="524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190"/>
      <c r="BG101" s="190"/>
      <c r="BH101" s="190"/>
      <c r="BI101" s="190"/>
      <c r="BJ101" s="190"/>
      <c r="BK101" s="190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190"/>
      <c r="CK101" s="190"/>
      <c r="CL101" s="190"/>
      <c r="CM101" s="190"/>
      <c r="CN101" s="190"/>
      <c r="CO101" s="190"/>
      <c r="CP101" s="2274"/>
      <c r="CQ101" s="2274"/>
      <c r="CR101" s="2274"/>
      <c r="CS101" s="277"/>
      <c r="CT101" s="277"/>
      <c r="CU101" s="277"/>
      <c r="CV101" s="190"/>
      <c r="CW101" s="190"/>
      <c r="CX101" s="190"/>
      <c r="CY101" s="190"/>
      <c r="CZ101" s="190"/>
      <c r="DA101" s="190"/>
      <c r="DB101" s="283"/>
      <c r="DC101" s="283"/>
      <c r="DD101" s="283"/>
      <c r="DE101" s="555">
        <f t="shared" si="230"/>
        <v>0</v>
      </c>
      <c r="DF101" s="528"/>
      <c r="DG101" s="523"/>
      <c r="DH101" s="523"/>
      <c r="DI101" s="523"/>
      <c r="DJ101" s="523"/>
      <c r="DK101" s="528">
        <v>0</v>
      </c>
      <c r="DL101" s="523"/>
      <c r="DM101" s="523"/>
      <c r="DN101" s="523"/>
      <c r="DO101" s="523"/>
      <c r="DP101" s="528"/>
      <c r="DQ101" s="523"/>
      <c r="DR101" s="523"/>
      <c r="DS101" s="523"/>
      <c r="DT101" s="523"/>
      <c r="DU101" s="528">
        <f t="shared" si="348"/>
        <v>0</v>
      </c>
      <c r="DV101" s="523"/>
      <c r="DW101" s="523"/>
      <c r="DX101" s="523"/>
      <c r="DY101" s="523"/>
      <c r="DZ101" s="2271"/>
      <c r="EA101" s="528"/>
      <c r="EB101" s="190"/>
      <c r="EC101" s="190"/>
      <c r="ED101" s="185"/>
      <c r="EE101" s="185"/>
      <c r="EF101" s="459"/>
      <c r="EG101" s="324"/>
      <c r="EH101" s="459"/>
    </row>
    <row r="102" spans="1:138" ht="15" hidden="1" customHeight="1" outlineLevel="1">
      <c r="A102" s="67"/>
      <c r="B102" s="67"/>
      <c r="C102" s="539"/>
      <c r="D102" s="1146"/>
      <c r="E102" s="67"/>
      <c r="F102" s="67"/>
      <c r="G102" s="345"/>
      <c r="H102" s="408">
        <f>SUM(I102:L102)</f>
        <v>0</v>
      </c>
      <c r="I102" s="345"/>
      <c r="J102" s="345"/>
      <c r="K102" s="345"/>
      <c r="L102" s="345"/>
      <c r="M102" s="2214"/>
      <c r="N102" s="345"/>
      <c r="O102" s="345"/>
      <c r="P102" s="345"/>
      <c r="Q102" s="86">
        <f>SUM(R102:U102)</f>
        <v>0</v>
      </c>
      <c r="R102" s="67"/>
      <c r="S102" s="67"/>
      <c r="T102" s="67"/>
      <c r="U102" s="67"/>
      <c r="V102" s="408">
        <f>SUM(W102:Z102)</f>
        <v>0</v>
      </c>
      <c r="W102" s="345"/>
      <c r="X102" s="345"/>
      <c r="Y102" s="345"/>
      <c r="Z102" s="345"/>
      <c r="AA102" s="86">
        <f>SUM(AB102:AE102)</f>
        <v>0</v>
      </c>
      <c r="AB102" s="67"/>
      <c r="AC102" s="67"/>
      <c r="AD102" s="67"/>
      <c r="AE102" s="67"/>
      <c r="AF102" s="23"/>
      <c r="AG102" s="524"/>
      <c r="AH102" s="524"/>
      <c r="AI102" s="524"/>
      <c r="AJ102" s="524"/>
      <c r="AK102" s="524"/>
      <c r="AL102" s="524"/>
      <c r="AM102" s="524"/>
      <c r="AN102" s="524"/>
      <c r="AO102" s="524"/>
      <c r="AP102" s="524"/>
      <c r="AQ102" s="524"/>
      <c r="AR102" s="524"/>
      <c r="AS102" s="524"/>
      <c r="AT102" s="524"/>
      <c r="AU102" s="524"/>
      <c r="AV102" s="524"/>
      <c r="AW102" s="524"/>
      <c r="AX102" s="524"/>
      <c r="AY102" s="524"/>
      <c r="AZ102" s="524"/>
      <c r="BA102" s="524"/>
      <c r="BB102" s="524"/>
      <c r="BC102" s="524"/>
      <c r="BD102" s="524"/>
      <c r="BE102" s="524"/>
      <c r="BF102" s="188"/>
      <c r="BG102" s="188"/>
      <c r="BH102" s="188"/>
      <c r="BI102" s="188"/>
      <c r="BJ102" s="188"/>
      <c r="BK102" s="188"/>
      <c r="BL102" s="524"/>
      <c r="BM102" s="524"/>
      <c r="BN102" s="524"/>
      <c r="BO102" s="524"/>
      <c r="BP102" s="524"/>
      <c r="BQ102" s="524"/>
      <c r="BR102" s="524"/>
      <c r="BS102" s="524"/>
      <c r="BT102" s="524"/>
      <c r="BU102" s="524"/>
      <c r="BV102" s="524"/>
      <c r="BW102" s="524"/>
      <c r="BX102" s="524"/>
      <c r="BY102" s="524"/>
      <c r="BZ102" s="524"/>
      <c r="CA102" s="524"/>
      <c r="CB102" s="524"/>
      <c r="CC102" s="524"/>
      <c r="CD102" s="524"/>
      <c r="CE102" s="524"/>
      <c r="CF102" s="524"/>
      <c r="CG102" s="524"/>
      <c r="CH102" s="524"/>
      <c r="CI102" s="524"/>
      <c r="CJ102" s="188"/>
      <c r="CK102" s="188"/>
      <c r="CL102" s="188"/>
      <c r="CM102" s="188"/>
      <c r="CN102" s="188"/>
      <c r="CO102" s="188"/>
      <c r="CP102" s="2275"/>
      <c r="CQ102" s="2275"/>
      <c r="CR102" s="2275"/>
      <c r="CS102" s="276"/>
      <c r="CT102" s="276"/>
      <c r="CU102" s="276"/>
      <c r="CV102" s="188"/>
      <c r="CW102" s="188"/>
      <c r="CX102" s="188"/>
      <c r="CY102" s="188"/>
      <c r="CZ102" s="188"/>
      <c r="DA102" s="188"/>
      <c r="DB102" s="85"/>
      <c r="DC102" s="85"/>
      <c r="DD102" s="85"/>
      <c r="DE102" s="555">
        <f t="shared" si="230"/>
        <v>0</v>
      </c>
      <c r="DF102" s="545"/>
      <c r="DG102" s="524"/>
      <c r="DH102" s="524"/>
      <c r="DI102" s="524"/>
      <c r="DJ102" s="524"/>
      <c r="DK102" s="545">
        <v>0</v>
      </c>
      <c r="DL102" s="524"/>
      <c r="DM102" s="524"/>
      <c r="DN102" s="524"/>
      <c r="DO102" s="524"/>
      <c r="DP102" s="545"/>
      <c r="DQ102" s="524"/>
      <c r="DR102" s="524"/>
      <c r="DS102" s="524"/>
      <c r="DT102" s="524"/>
      <c r="DU102" s="545">
        <f t="shared" si="348"/>
        <v>0</v>
      </c>
      <c r="DV102" s="524"/>
      <c r="DW102" s="524"/>
      <c r="DX102" s="524"/>
      <c r="DY102" s="524"/>
      <c r="DZ102" s="2272"/>
      <c r="EA102" s="545"/>
      <c r="EB102" s="188"/>
      <c r="EC102" s="188"/>
      <c r="ED102" s="23"/>
      <c r="EE102" s="23"/>
      <c r="EF102" s="328"/>
      <c r="EG102" s="324"/>
      <c r="EH102" s="328"/>
    </row>
    <row r="103" spans="1:138" ht="15" hidden="1" customHeight="1" outlineLevel="1">
      <c r="A103" s="67"/>
      <c r="B103" s="67"/>
      <c r="C103" s="539"/>
      <c r="D103" s="1146"/>
      <c r="E103" s="67"/>
      <c r="F103" s="67"/>
      <c r="G103" s="345"/>
      <c r="H103" s="408">
        <f>SUM(I103:L103)</f>
        <v>0</v>
      </c>
      <c r="I103" s="345"/>
      <c r="J103" s="345"/>
      <c r="K103" s="345"/>
      <c r="L103" s="345"/>
      <c r="M103" s="2214"/>
      <c r="N103" s="345"/>
      <c r="O103" s="345"/>
      <c r="P103" s="345"/>
      <c r="Q103" s="86">
        <f>SUM(R103:U103)</f>
        <v>0</v>
      </c>
      <c r="R103" s="67"/>
      <c r="S103" s="67"/>
      <c r="T103" s="67"/>
      <c r="U103" s="67"/>
      <c r="V103" s="408">
        <f>SUM(W103:Z103)</f>
        <v>0</v>
      </c>
      <c r="W103" s="345"/>
      <c r="X103" s="345"/>
      <c r="Y103" s="345"/>
      <c r="Z103" s="345"/>
      <c r="AA103" s="86">
        <f>SUM(AB103:AE103)</f>
        <v>0</v>
      </c>
      <c r="AB103" s="67"/>
      <c r="AC103" s="67"/>
      <c r="AD103" s="67"/>
      <c r="AE103" s="67"/>
      <c r="AF103" s="33"/>
      <c r="AG103" s="527"/>
      <c r="AH103" s="527"/>
      <c r="AI103" s="527"/>
      <c r="AJ103" s="527"/>
      <c r="AK103" s="527"/>
      <c r="AL103" s="527"/>
      <c r="AM103" s="527"/>
      <c r="AN103" s="527"/>
      <c r="AO103" s="527"/>
      <c r="AP103" s="527"/>
      <c r="AQ103" s="527"/>
      <c r="AR103" s="527"/>
      <c r="AS103" s="527"/>
      <c r="AT103" s="527"/>
      <c r="AU103" s="527"/>
      <c r="AV103" s="527"/>
      <c r="AW103" s="527"/>
      <c r="AX103" s="527"/>
      <c r="AY103" s="527"/>
      <c r="AZ103" s="527"/>
      <c r="BA103" s="527"/>
      <c r="BB103" s="527"/>
      <c r="BC103" s="527"/>
      <c r="BD103" s="527"/>
      <c r="BE103" s="527"/>
      <c r="BF103" s="197"/>
      <c r="BG103" s="197"/>
      <c r="BH103" s="197"/>
      <c r="BI103" s="197"/>
      <c r="BJ103" s="197"/>
      <c r="BK103" s="197"/>
      <c r="BL103" s="527"/>
      <c r="BM103" s="527"/>
      <c r="BN103" s="527"/>
      <c r="BO103" s="527"/>
      <c r="BP103" s="527"/>
      <c r="BQ103" s="527"/>
      <c r="BR103" s="527"/>
      <c r="BS103" s="527"/>
      <c r="BT103" s="527"/>
      <c r="BU103" s="527"/>
      <c r="BV103" s="527"/>
      <c r="BW103" s="527"/>
      <c r="BX103" s="527"/>
      <c r="BY103" s="527"/>
      <c r="BZ103" s="527"/>
      <c r="CA103" s="527"/>
      <c r="CB103" s="527"/>
      <c r="CC103" s="527"/>
      <c r="CD103" s="527"/>
      <c r="CE103" s="527"/>
      <c r="CF103" s="527"/>
      <c r="CG103" s="527"/>
      <c r="CH103" s="527"/>
      <c r="CI103" s="527"/>
      <c r="CJ103" s="197"/>
      <c r="CK103" s="197"/>
      <c r="CL103" s="197"/>
      <c r="CM103" s="197"/>
      <c r="CN103" s="197"/>
      <c r="CO103" s="197"/>
      <c r="CP103" s="2276"/>
      <c r="CQ103" s="2276"/>
      <c r="CR103" s="2276"/>
      <c r="CS103" s="279"/>
      <c r="CT103" s="279"/>
      <c r="CU103" s="279"/>
      <c r="CV103" s="197"/>
      <c r="CW103" s="197"/>
      <c r="CX103" s="197"/>
      <c r="CY103" s="197"/>
      <c r="CZ103" s="197"/>
      <c r="DA103" s="197"/>
      <c r="DB103" s="210"/>
      <c r="DC103" s="210"/>
      <c r="DD103" s="210"/>
      <c r="DE103" s="555">
        <f t="shared" si="230"/>
        <v>0</v>
      </c>
      <c r="DF103" s="546"/>
      <c r="DG103" s="527"/>
      <c r="DH103" s="527"/>
      <c r="DI103" s="527"/>
      <c r="DJ103" s="527"/>
      <c r="DK103" s="546">
        <v>0</v>
      </c>
      <c r="DL103" s="527"/>
      <c r="DM103" s="527"/>
      <c r="DN103" s="527"/>
      <c r="DO103" s="527"/>
      <c r="DP103" s="546"/>
      <c r="DQ103" s="527"/>
      <c r="DR103" s="527"/>
      <c r="DS103" s="527"/>
      <c r="DT103" s="527"/>
      <c r="DU103" s="546">
        <f t="shared" si="348"/>
        <v>0</v>
      </c>
      <c r="DV103" s="527"/>
      <c r="DW103" s="527"/>
      <c r="DX103" s="527"/>
      <c r="DY103" s="527"/>
      <c r="DZ103" s="2326"/>
      <c r="EA103" s="546"/>
      <c r="EB103" s="197"/>
      <c r="EC103" s="197"/>
      <c r="ED103" s="33"/>
      <c r="EE103" s="33"/>
      <c r="EF103" s="460"/>
      <c r="EG103" s="324"/>
      <c r="EH103" s="460"/>
    </row>
    <row r="104" spans="1:138" ht="15" hidden="1" customHeight="1" outlineLevel="1">
      <c r="A104" s="67"/>
      <c r="B104" s="67"/>
      <c r="C104" s="539" t="s">
        <v>49</v>
      </c>
      <c r="D104" s="1146"/>
      <c r="E104" s="67"/>
      <c r="F104" s="67"/>
      <c r="G104" s="345"/>
      <c r="H104" s="408">
        <f>SUM(I104:L104)</f>
        <v>0</v>
      </c>
      <c r="I104" s="345"/>
      <c r="J104" s="345"/>
      <c r="K104" s="345"/>
      <c r="L104" s="345"/>
      <c r="M104" s="2214"/>
      <c r="N104" s="345"/>
      <c r="O104" s="345"/>
      <c r="P104" s="345"/>
      <c r="Q104" s="86">
        <f>SUM(R104:U104)</f>
        <v>0</v>
      </c>
      <c r="R104" s="67"/>
      <c r="S104" s="67"/>
      <c r="T104" s="67"/>
      <c r="U104" s="67"/>
      <c r="V104" s="408">
        <f>SUM(W104:Z104)</f>
        <v>0</v>
      </c>
      <c r="W104" s="345"/>
      <c r="X104" s="345"/>
      <c r="Y104" s="345"/>
      <c r="Z104" s="345"/>
      <c r="AA104" s="86">
        <f>SUM(AB104:AE104)</f>
        <v>0</v>
      </c>
      <c r="AB104" s="67"/>
      <c r="AC104" s="67"/>
      <c r="AD104" s="67"/>
      <c r="AE104" s="67"/>
      <c r="AF104" s="33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27"/>
      <c r="AQ104" s="527"/>
      <c r="AR104" s="527"/>
      <c r="AS104" s="527"/>
      <c r="AT104" s="527"/>
      <c r="AU104" s="527"/>
      <c r="AV104" s="527"/>
      <c r="AW104" s="527"/>
      <c r="AX104" s="527"/>
      <c r="AY104" s="527"/>
      <c r="AZ104" s="527"/>
      <c r="BA104" s="527"/>
      <c r="BB104" s="527"/>
      <c r="BC104" s="527"/>
      <c r="BD104" s="527"/>
      <c r="BE104" s="527"/>
      <c r="BF104" s="197"/>
      <c r="BG104" s="197"/>
      <c r="BH104" s="197"/>
      <c r="BI104" s="197"/>
      <c r="BJ104" s="197"/>
      <c r="BK104" s="197"/>
      <c r="BL104" s="527"/>
      <c r="BM104" s="527"/>
      <c r="BN104" s="527"/>
      <c r="BO104" s="527"/>
      <c r="BP104" s="527"/>
      <c r="BQ104" s="527"/>
      <c r="BR104" s="527"/>
      <c r="BS104" s="527"/>
      <c r="BT104" s="527"/>
      <c r="BU104" s="527"/>
      <c r="BV104" s="527"/>
      <c r="BW104" s="527"/>
      <c r="BX104" s="527"/>
      <c r="BY104" s="527"/>
      <c r="BZ104" s="527"/>
      <c r="CA104" s="527"/>
      <c r="CB104" s="527"/>
      <c r="CC104" s="527"/>
      <c r="CD104" s="527"/>
      <c r="CE104" s="527"/>
      <c r="CF104" s="527"/>
      <c r="CG104" s="527"/>
      <c r="CH104" s="527"/>
      <c r="CI104" s="527"/>
      <c r="CJ104" s="197"/>
      <c r="CK104" s="197"/>
      <c r="CL104" s="197"/>
      <c r="CM104" s="197"/>
      <c r="CN104" s="197"/>
      <c r="CO104" s="197"/>
      <c r="CP104" s="2276"/>
      <c r="CQ104" s="2276"/>
      <c r="CR104" s="2276"/>
      <c r="CS104" s="279"/>
      <c r="CT104" s="279"/>
      <c r="CU104" s="279"/>
      <c r="CV104" s="197"/>
      <c r="CW104" s="197"/>
      <c r="CX104" s="197"/>
      <c r="CY104" s="197"/>
      <c r="CZ104" s="197"/>
      <c r="DA104" s="197"/>
      <c r="DB104" s="210"/>
      <c r="DC104" s="210"/>
      <c r="DD104" s="210"/>
      <c r="DE104" s="555">
        <f t="shared" si="230"/>
        <v>0</v>
      </c>
      <c r="DF104" s="546"/>
      <c r="DG104" s="527"/>
      <c r="DH104" s="527"/>
      <c r="DI104" s="527"/>
      <c r="DJ104" s="527"/>
      <c r="DK104" s="546">
        <v>0</v>
      </c>
      <c r="DL104" s="527"/>
      <c r="DM104" s="527"/>
      <c r="DN104" s="527"/>
      <c r="DO104" s="527"/>
      <c r="DP104" s="546"/>
      <c r="DQ104" s="527"/>
      <c r="DR104" s="527"/>
      <c r="DS104" s="527"/>
      <c r="DT104" s="527"/>
      <c r="DU104" s="546">
        <f t="shared" si="348"/>
        <v>0</v>
      </c>
      <c r="DV104" s="527"/>
      <c r="DW104" s="527"/>
      <c r="DX104" s="527"/>
      <c r="DY104" s="527"/>
      <c r="DZ104" s="2326"/>
      <c r="EA104" s="546"/>
      <c r="EB104" s="197"/>
      <c r="EC104" s="197"/>
      <c r="ED104" s="33"/>
      <c r="EE104" s="33"/>
      <c r="EF104" s="460"/>
      <c r="EG104" s="324"/>
      <c r="EH104" s="460"/>
    </row>
    <row r="105" spans="1:138" ht="15" hidden="1" customHeight="1" outlineLevel="1">
      <c r="A105" s="67"/>
      <c r="B105" s="67"/>
      <c r="C105" s="539"/>
      <c r="D105" s="1145" t="s">
        <v>52</v>
      </c>
      <c r="E105" s="84"/>
      <c r="F105" s="84"/>
      <c r="G105" s="169"/>
      <c r="H105" s="169"/>
      <c r="I105" s="169"/>
      <c r="J105" s="169"/>
      <c r="K105" s="169"/>
      <c r="L105" s="169"/>
      <c r="M105" s="2213"/>
      <c r="N105" s="169"/>
      <c r="O105" s="169"/>
      <c r="P105" s="169"/>
      <c r="Q105" s="84"/>
      <c r="R105" s="84"/>
      <c r="S105" s="84"/>
      <c r="T105" s="84"/>
      <c r="U105" s="84"/>
      <c r="V105" s="169"/>
      <c r="W105" s="169"/>
      <c r="X105" s="169"/>
      <c r="Y105" s="169"/>
      <c r="Z105" s="169"/>
      <c r="AA105" s="84"/>
      <c r="AB105" s="84"/>
      <c r="AC105" s="84"/>
      <c r="AD105" s="84"/>
      <c r="AE105" s="84"/>
      <c r="AF105" s="105"/>
      <c r="AG105" s="523"/>
      <c r="AH105" s="523">
        <v>0</v>
      </c>
      <c r="AI105" s="523">
        <v>0</v>
      </c>
      <c r="AJ105" s="523">
        <v>0</v>
      </c>
      <c r="AK105" s="523">
        <v>0</v>
      </c>
      <c r="AL105" s="523">
        <v>0</v>
      </c>
      <c r="AM105" s="523">
        <v>0</v>
      </c>
      <c r="AN105" s="523">
        <v>0</v>
      </c>
      <c r="AO105" s="523">
        <v>0</v>
      </c>
      <c r="AP105" s="523">
        <v>0</v>
      </c>
      <c r="AQ105" s="523">
        <v>0</v>
      </c>
      <c r="AR105" s="523">
        <v>0</v>
      </c>
      <c r="AS105" s="523">
        <v>0</v>
      </c>
      <c r="AT105" s="523">
        <v>0</v>
      </c>
      <c r="AU105" s="523">
        <v>0</v>
      </c>
      <c r="AV105" s="523">
        <v>0</v>
      </c>
      <c r="AW105" s="523">
        <v>0</v>
      </c>
      <c r="AX105" s="523">
        <v>0</v>
      </c>
      <c r="AY105" s="523">
        <v>0</v>
      </c>
      <c r="AZ105" s="523">
        <v>0</v>
      </c>
      <c r="BA105" s="523">
        <v>0</v>
      </c>
      <c r="BB105" s="523">
        <v>0</v>
      </c>
      <c r="BC105" s="523">
        <v>0</v>
      </c>
      <c r="BD105" s="523">
        <v>0</v>
      </c>
      <c r="BE105" s="523">
        <v>0</v>
      </c>
      <c r="BF105" s="190">
        <v>0</v>
      </c>
      <c r="BG105" s="190">
        <v>0</v>
      </c>
      <c r="BH105" s="190">
        <v>0</v>
      </c>
      <c r="BI105" s="190">
        <v>0</v>
      </c>
      <c r="BJ105" s="190">
        <v>0</v>
      </c>
      <c r="BK105" s="190">
        <v>0</v>
      </c>
      <c r="BL105" s="523">
        <f>SUM(BL102:BL104)</f>
        <v>0</v>
      </c>
      <c r="BM105" s="523">
        <f>SUM(BM102:BM104)</f>
        <v>0</v>
      </c>
      <c r="BN105" s="523">
        <f>SUM(BN102:BN104)</f>
        <v>0</v>
      </c>
      <c r="BO105" s="523">
        <f>SUM(BO102:BO104)</f>
        <v>0</v>
      </c>
      <c r="BP105" s="523">
        <f t="shared" ref="BP105:BZ105" si="384">SUM(BP102:BP104)</f>
        <v>0</v>
      </c>
      <c r="BQ105" s="523">
        <f t="shared" si="384"/>
        <v>0</v>
      </c>
      <c r="BR105" s="523">
        <f t="shared" si="384"/>
        <v>0</v>
      </c>
      <c r="BS105" s="523">
        <f t="shared" si="384"/>
        <v>0</v>
      </c>
      <c r="BT105" s="523">
        <f t="shared" si="384"/>
        <v>0</v>
      </c>
      <c r="BU105" s="523">
        <f t="shared" si="384"/>
        <v>0</v>
      </c>
      <c r="BV105" s="523">
        <f t="shared" si="384"/>
        <v>0</v>
      </c>
      <c r="BW105" s="523">
        <f t="shared" si="384"/>
        <v>0</v>
      </c>
      <c r="BX105" s="523">
        <f t="shared" si="384"/>
        <v>0</v>
      </c>
      <c r="BY105" s="523">
        <f t="shared" si="384"/>
        <v>0</v>
      </c>
      <c r="BZ105" s="523">
        <f t="shared" si="384"/>
        <v>0</v>
      </c>
      <c r="CA105" s="523">
        <f>SUM(CA102:CA104)</f>
        <v>0</v>
      </c>
      <c r="CB105" s="523">
        <f>SUM(CB102:CB104)</f>
        <v>0</v>
      </c>
      <c r="CC105" s="523">
        <f>SUM(CC102:CC104)</f>
        <v>0</v>
      </c>
      <c r="CD105" s="523">
        <f>SUM(CD102:CD104)</f>
        <v>0</v>
      </c>
      <c r="CE105" s="523">
        <f t="shared" ref="CE105:CO105" si="385">SUM(CE102:CE104)</f>
        <v>0</v>
      </c>
      <c r="CF105" s="523">
        <f t="shared" si="385"/>
        <v>0</v>
      </c>
      <c r="CG105" s="523">
        <f t="shared" si="385"/>
        <v>0</v>
      </c>
      <c r="CH105" s="523">
        <f t="shared" si="385"/>
        <v>0</v>
      </c>
      <c r="CI105" s="523">
        <f t="shared" si="385"/>
        <v>0</v>
      </c>
      <c r="CJ105" s="190">
        <f t="shared" si="385"/>
        <v>0</v>
      </c>
      <c r="CK105" s="190">
        <f t="shared" si="385"/>
        <v>0</v>
      </c>
      <c r="CL105" s="190">
        <f t="shared" si="385"/>
        <v>0</v>
      </c>
      <c r="CM105" s="190">
        <f t="shared" si="385"/>
        <v>0</v>
      </c>
      <c r="CN105" s="190">
        <f t="shared" si="385"/>
        <v>0</v>
      </c>
      <c r="CO105" s="190">
        <f t="shared" si="385"/>
        <v>0</v>
      </c>
      <c r="CP105" s="2274">
        <f t="shared" ref="CP105:CX105" si="386">SUM(CP102:CP104)</f>
        <v>0</v>
      </c>
      <c r="CQ105" s="2274">
        <f t="shared" si="386"/>
        <v>0</v>
      </c>
      <c r="CR105" s="2274">
        <f t="shared" si="386"/>
        <v>0</v>
      </c>
      <c r="CS105" s="277">
        <f t="shared" si="386"/>
        <v>0</v>
      </c>
      <c r="CT105" s="277">
        <f t="shared" si="386"/>
        <v>0</v>
      </c>
      <c r="CU105" s="277">
        <f t="shared" si="386"/>
        <v>0</v>
      </c>
      <c r="CV105" s="190">
        <f t="shared" si="386"/>
        <v>0</v>
      </c>
      <c r="CW105" s="190">
        <f t="shared" si="386"/>
        <v>0</v>
      </c>
      <c r="CX105" s="190">
        <f t="shared" si="386"/>
        <v>0</v>
      </c>
      <c r="CY105" s="190">
        <f t="shared" ref="CY105:DA105" si="387">SUM(CY102:CY104)</f>
        <v>0</v>
      </c>
      <c r="CZ105" s="190">
        <f t="shared" si="387"/>
        <v>0</v>
      </c>
      <c r="DA105" s="190">
        <f t="shared" si="387"/>
        <v>0</v>
      </c>
      <c r="DB105" s="283"/>
      <c r="DC105" s="283"/>
      <c r="DD105" s="283"/>
      <c r="DE105" s="555">
        <f t="shared" si="230"/>
        <v>0</v>
      </c>
      <c r="DF105" s="528"/>
      <c r="DG105" s="523"/>
      <c r="DH105" s="523"/>
      <c r="DI105" s="523"/>
      <c r="DJ105" s="523"/>
      <c r="DK105" s="528">
        <v>0</v>
      </c>
      <c r="DL105" s="523"/>
      <c r="DM105" s="523"/>
      <c r="DN105" s="523"/>
      <c r="DO105" s="523"/>
      <c r="DP105" s="528"/>
      <c r="DQ105" s="523"/>
      <c r="DR105" s="523"/>
      <c r="DS105" s="523"/>
      <c r="DT105" s="523"/>
      <c r="DU105" s="528">
        <f t="shared" si="348"/>
        <v>0</v>
      </c>
      <c r="DV105" s="523"/>
      <c r="DW105" s="523"/>
      <c r="DX105" s="523"/>
      <c r="DY105" s="523"/>
      <c r="DZ105" s="2271">
        <f>SUM(DZ102:DZ104)</f>
        <v>0</v>
      </c>
      <c r="EA105" s="528">
        <f>SUM(EA102:EA104)</f>
        <v>0</v>
      </c>
      <c r="EB105" s="190">
        <f t="shared" ref="EB105:EC105" si="388">SUM(EB102:EB104)</f>
        <v>0</v>
      </c>
      <c r="EC105" s="190">
        <f t="shared" si="388"/>
        <v>0</v>
      </c>
      <c r="ED105" s="185"/>
      <c r="EE105" s="185"/>
      <c r="EF105" s="459"/>
      <c r="EG105" s="324"/>
      <c r="EH105" s="459"/>
    </row>
    <row r="106" spans="1:138" ht="15" hidden="1" customHeight="1" outlineLevel="1">
      <c r="A106" s="67"/>
      <c r="B106" s="67"/>
      <c r="C106" s="540" t="s">
        <v>68</v>
      </c>
      <c r="D106" s="1143" t="s">
        <v>16</v>
      </c>
      <c r="E106" s="84"/>
      <c r="F106" s="84"/>
      <c r="G106" s="169"/>
      <c r="H106" s="169"/>
      <c r="I106" s="169"/>
      <c r="J106" s="169"/>
      <c r="K106" s="169"/>
      <c r="L106" s="169"/>
      <c r="M106" s="2213"/>
      <c r="N106" s="169"/>
      <c r="O106" s="169"/>
      <c r="P106" s="169"/>
      <c r="Q106" s="84"/>
      <c r="R106" s="84"/>
      <c r="S106" s="84"/>
      <c r="T106" s="84"/>
      <c r="U106" s="84"/>
      <c r="V106" s="169"/>
      <c r="W106" s="169"/>
      <c r="X106" s="169"/>
      <c r="Y106" s="169"/>
      <c r="Z106" s="169"/>
      <c r="AA106" s="84"/>
      <c r="AB106" s="84"/>
      <c r="AC106" s="84"/>
      <c r="AD106" s="84"/>
      <c r="AE106" s="84"/>
      <c r="AF106" s="23"/>
      <c r="AG106" s="524"/>
      <c r="AH106" s="523"/>
      <c r="AI106" s="523"/>
      <c r="AJ106" s="523"/>
      <c r="AK106" s="523"/>
      <c r="AL106" s="523"/>
      <c r="AM106" s="523"/>
      <c r="AN106" s="523"/>
      <c r="AO106" s="523"/>
      <c r="AP106" s="523"/>
      <c r="AQ106" s="523"/>
      <c r="AR106" s="523"/>
      <c r="AS106" s="523"/>
      <c r="AT106" s="523"/>
      <c r="AU106" s="523"/>
      <c r="AV106" s="523"/>
      <c r="AW106" s="523"/>
      <c r="AX106" s="523"/>
      <c r="AY106" s="523"/>
      <c r="AZ106" s="523"/>
      <c r="BA106" s="523"/>
      <c r="BB106" s="523"/>
      <c r="BC106" s="523"/>
      <c r="BD106" s="523"/>
      <c r="BE106" s="523"/>
      <c r="BF106" s="190"/>
      <c r="BG106" s="190"/>
      <c r="BH106" s="190"/>
      <c r="BI106" s="190"/>
      <c r="BJ106" s="190"/>
      <c r="BK106" s="190"/>
      <c r="BL106" s="523"/>
      <c r="BM106" s="523"/>
      <c r="BN106" s="523"/>
      <c r="BO106" s="523"/>
      <c r="BP106" s="523"/>
      <c r="BQ106" s="523"/>
      <c r="BR106" s="523"/>
      <c r="BS106" s="523"/>
      <c r="BT106" s="523"/>
      <c r="BU106" s="523"/>
      <c r="BV106" s="523"/>
      <c r="BW106" s="523"/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/>
      <c r="CJ106" s="190"/>
      <c r="CK106" s="190"/>
      <c r="CL106" s="190"/>
      <c r="CM106" s="190"/>
      <c r="CN106" s="190"/>
      <c r="CO106" s="190"/>
      <c r="CP106" s="2274"/>
      <c r="CQ106" s="2274"/>
      <c r="CR106" s="2274"/>
      <c r="CS106" s="277"/>
      <c r="CT106" s="277"/>
      <c r="CU106" s="277"/>
      <c r="CV106" s="190"/>
      <c r="CW106" s="190"/>
      <c r="CX106" s="190"/>
      <c r="CY106" s="190"/>
      <c r="CZ106" s="190"/>
      <c r="DA106" s="190"/>
      <c r="DB106" s="283"/>
      <c r="DC106" s="283"/>
      <c r="DD106" s="283"/>
      <c r="DE106" s="555">
        <f t="shared" si="230"/>
        <v>0</v>
      </c>
      <c r="DF106" s="528"/>
      <c r="DG106" s="523"/>
      <c r="DH106" s="523"/>
      <c r="DI106" s="523"/>
      <c r="DJ106" s="523"/>
      <c r="DK106" s="528">
        <v>0</v>
      </c>
      <c r="DL106" s="523"/>
      <c r="DM106" s="523"/>
      <c r="DN106" s="523"/>
      <c r="DO106" s="523"/>
      <c r="DP106" s="528"/>
      <c r="DQ106" s="523"/>
      <c r="DR106" s="523"/>
      <c r="DS106" s="523"/>
      <c r="DT106" s="523"/>
      <c r="DU106" s="528">
        <f t="shared" si="348"/>
        <v>0</v>
      </c>
      <c r="DV106" s="523"/>
      <c r="DW106" s="523"/>
      <c r="DX106" s="523"/>
      <c r="DY106" s="523"/>
      <c r="DZ106" s="2271"/>
      <c r="EA106" s="528"/>
      <c r="EB106" s="190"/>
      <c r="EC106" s="190"/>
      <c r="ED106" s="185"/>
      <c r="EE106" s="185"/>
      <c r="EF106" s="459"/>
      <c r="EG106" s="324"/>
      <c r="EH106" s="459"/>
    </row>
    <row r="107" spans="1:138" ht="15" hidden="1" customHeight="1" outlineLevel="1">
      <c r="A107" s="67"/>
      <c r="B107" s="67"/>
      <c r="C107" s="539"/>
      <c r="D107" s="1172"/>
      <c r="E107" s="67"/>
      <c r="F107" s="67"/>
      <c r="G107" s="166">
        <f>H107+M107+N107+O107+P107</f>
        <v>0</v>
      </c>
      <c r="H107" s="408">
        <f>SUM(I107:L107)</f>
        <v>0</v>
      </c>
      <c r="I107" s="345"/>
      <c r="J107" s="345"/>
      <c r="K107" s="345"/>
      <c r="L107" s="345"/>
      <c r="M107" s="2214"/>
      <c r="N107" s="345"/>
      <c r="O107" s="345"/>
      <c r="P107" s="345"/>
      <c r="Q107" s="86">
        <f>SUM(R107:U107)</f>
        <v>0</v>
      </c>
      <c r="R107" s="67"/>
      <c r="S107" s="67"/>
      <c r="T107" s="67"/>
      <c r="U107" s="67"/>
      <c r="V107" s="408">
        <f>SUM(W107:Z107)</f>
        <v>0</v>
      </c>
      <c r="W107" s="345"/>
      <c r="X107" s="345"/>
      <c r="Y107" s="345"/>
      <c r="Z107" s="345"/>
      <c r="AA107" s="86">
        <f>SUM(AB107:AE107)</f>
        <v>0</v>
      </c>
      <c r="AB107" s="67"/>
      <c r="AC107" s="67"/>
      <c r="AD107" s="67"/>
      <c r="AE107" s="67"/>
      <c r="AF107" s="134" t="s">
        <v>154</v>
      </c>
      <c r="AG107" s="184"/>
      <c r="AH107" s="524"/>
      <c r="AI107" s="524"/>
      <c r="AJ107" s="524"/>
      <c r="AK107" s="524"/>
      <c r="AL107" s="524"/>
      <c r="AM107" s="524"/>
      <c r="AN107" s="524"/>
      <c r="AO107" s="524"/>
      <c r="AP107" s="524"/>
      <c r="AQ107" s="524"/>
      <c r="AR107" s="524"/>
      <c r="AS107" s="524"/>
      <c r="AT107" s="524"/>
      <c r="AU107" s="524"/>
      <c r="AV107" s="524"/>
      <c r="AW107" s="524"/>
      <c r="AX107" s="524"/>
      <c r="AY107" s="524"/>
      <c r="AZ107" s="524"/>
      <c r="BA107" s="524"/>
      <c r="BB107" s="524"/>
      <c r="BC107" s="524"/>
      <c r="BD107" s="524"/>
      <c r="BE107" s="524"/>
      <c r="BF107" s="188"/>
      <c r="BG107" s="188"/>
      <c r="BH107" s="188"/>
      <c r="BI107" s="188"/>
      <c r="BJ107" s="188"/>
      <c r="BK107" s="188"/>
      <c r="BL107" s="524"/>
      <c r="BM107" s="524"/>
      <c r="BN107" s="524"/>
      <c r="BO107" s="524"/>
      <c r="BP107" s="524"/>
      <c r="BQ107" s="524"/>
      <c r="BR107" s="524"/>
      <c r="BS107" s="524"/>
      <c r="BT107" s="524"/>
      <c r="BU107" s="524"/>
      <c r="BV107" s="524"/>
      <c r="BW107" s="524"/>
      <c r="BX107" s="524"/>
      <c r="BY107" s="524"/>
      <c r="BZ107" s="524"/>
      <c r="CA107" s="524"/>
      <c r="CB107" s="524"/>
      <c r="CC107" s="524"/>
      <c r="CD107" s="524"/>
      <c r="CE107" s="524"/>
      <c r="CF107" s="524"/>
      <c r="CG107" s="524"/>
      <c r="CH107" s="524"/>
      <c r="CI107" s="524"/>
      <c r="CJ107" s="188"/>
      <c r="CK107" s="188"/>
      <c r="CL107" s="188"/>
      <c r="CM107" s="188"/>
      <c r="CN107" s="188"/>
      <c r="CO107" s="188"/>
      <c r="CP107" s="2275"/>
      <c r="CQ107" s="2275"/>
      <c r="CR107" s="2275"/>
      <c r="CS107" s="276"/>
      <c r="CT107" s="276"/>
      <c r="CU107" s="276"/>
      <c r="CV107" s="188"/>
      <c r="CW107" s="188"/>
      <c r="CX107" s="188"/>
      <c r="CY107" s="188"/>
      <c r="CZ107" s="188"/>
      <c r="DA107" s="188"/>
      <c r="DB107" s="85"/>
      <c r="DC107" s="85"/>
      <c r="DD107" s="85"/>
      <c r="DE107" s="555">
        <f t="shared" si="230"/>
        <v>0</v>
      </c>
      <c r="DF107" s="545"/>
      <c r="DG107" s="524"/>
      <c r="DH107" s="524"/>
      <c r="DI107" s="524"/>
      <c r="DJ107" s="524"/>
      <c r="DK107" s="545">
        <v>0</v>
      </c>
      <c r="DL107" s="524"/>
      <c r="DM107" s="524"/>
      <c r="DN107" s="524"/>
      <c r="DO107" s="524"/>
      <c r="DP107" s="545"/>
      <c r="DQ107" s="524"/>
      <c r="DR107" s="524"/>
      <c r="DS107" s="524"/>
      <c r="DT107" s="524"/>
      <c r="DU107" s="545">
        <f t="shared" si="348"/>
        <v>0</v>
      </c>
      <c r="DV107" s="524"/>
      <c r="DW107" s="524"/>
      <c r="DX107" s="524"/>
      <c r="DY107" s="524"/>
      <c r="DZ107" s="2272"/>
      <c r="EA107" s="545"/>
      <c r="EB107" s="188"/>
      <c r="EC107" s="188"/>
      <c r="ED107" s="23"/>
      <c r="EE107" s="23"/>
      <c r="EF107" s="328"/>
      <c r="EG107" s="324"/>
      <c r="EH107" s="328"/>
    </row>
    <row r="108" spans="1:138" ht="15" hidden="1" customHeight="1" outlineLevel="1">
      <c r="A108" s="67"/>
      <c r="B108" s="67"/>
      <c r="C108" s="539"/>
      <c r="D108" s="1172"/>
      <c r="E108" s="67"/>
      <c r="F108" s="67"/>
      <c r="G108" s="166">
        <f>H108+M108+N108+O108+P108</f>
        <v>0</v>
      </c>
      <c r="H108" s="408">
        <f>SUM(I108:L108)</f>
        <v>0</v>
      </c>
      <c r="I108" s="345"/>
      <c r="J108" s="345"/>
      <c r="K108" s="345"/>
      <c r="L108" s="345"/>
      <c r="M108" s="2214"/>
      <c r="N108" s="345"/>
      <c r="O108" s="345"/>
      <c r="P108" s="345"/>
      <c r="Q108" s="86">
        <f>SUM(R108:U108)</f>
        <v>0</v>
      </c>
      <c r="R108" s="67"/>
      <c r="S108" s="67"/>
      <c r="T108" s="67"/>
      <c r="U108" s="67"/>
      <c r="V108" s="408">
        <f>SUM(W108:Z108)</f>
        <v>0</v>
      </c>
      <c r="W108" s="345"/>
      <c r="X108" s="345"/>
      <c r="Y108" s="345"/>
      <c r="Z108" s="345"/>
      <c r="AA108" s="86">
        <f>SUM(AB108:AE108)</f>
        <v>0</v>
      </c>
      <c r="AB108" s="67"/>
      <c r="AC108" s="67"/>
      <c r="AD108" s="67"/>
      <c r="AE108" s="67"/>
      <c r="AF108" s="134" t="s">
        <v>154</v>
      </c>
      <c r="AG108" s="184"/>
      <c r="AH108" s="527"/>
      <c r="AI108" s="527"/>
      <c r="AJ108" s="527"/>
      <c r="AK108" s="527"/>
      <c r="AL108" s="527"/>
      <c r="AM108" s="527"/>
      <c r="AN108" s="527"/>
      <c r="AO108" s="527"/>
      <c r="AP108" s="527"/>
      <c r="AQ108" s="527"/>
      <c r="AR108" s="527"/>
      <c r="AS108" s="527"/>
      <c r="AT108" s="527"/>
      <c r="AU108" s="527"/>
      <c r="AV108" s="527"/>
      <c r="AW108" s="527"/>
      <c r="AX108" s="527"/>
      <c r="AY108" s="527"/>
      <c r="AZ108" s="527"/>
      <c r="BA108" s="527"/>
      <c r="BB108" s="527"/>
      <c r="BC108" s="527"/>
      <c r="BD108" s="527"/>
      <c r="BE108" s="527"/>
      <c r="BF108" s="197"/>
      <c r="BG108" s="197"/>
      <c r="BH108" s="197"/>
      <c r="BI108" s="197"/>
      <c r="BJ108" s="197"/>
      <c r="BK108" s="197"/>
      <c r="BL108" s="527"/>
      <c r="BM108" s="527"/>
      <c r="BN108" s="527"/>
      <c r="BO108" s="527"/>
      <c r="BP108" s="527"/>
      <c r="BQ108" s="527"/>
      <c r="BR108" s="527"/>
      <c r="BS108" s="527"/>
      <c r="BT108" s="527"/>
      <c r="BU108" s="527"/>
      <c r="BV108" s="527"/>
      <c r="BW108" s="527"/>
      <c r="BX108" s="527"/>
      <c r="BY108" s="527"/>
      <c r="BZ108" s="527"/>
      <c r="CA108" s="527"/>
      <c r="CB108" s="527"/>
      <c r="CC108" s="527"/>
      <c r="CD108" s="527"/>
      <c r="CE108" s="527"/>
      <c r="CF108" s="527"/>
      <c r="CG108" s="527"/>
      <c r="CH108" s="527"/>
      <c r="CI108" s="527"/>
      <c r="CJ108" s="197"/>
      <c r="CK108" s="197"/>
      <c r="CL108" s="197"/>
      <c r="CM108" s="197"/>
      <c r="CN108" s="197"/>
      <c r="CO108" s="197"/>
      <c r="CP108" s="2276"/>
      <c r="CQ108" s="2276"/>
      <c r="CR108" s="2275"/>
      <c r="CS108" s="279"/>
      <c r="CT108" s="279"/>
      <c r="CU108" s="276"/>
      <c r="CV108" s="197"/>
      <c r="CW108" s="197"/>
      <c r="CX108" s="188"/>
      <c r="CY108" s="197"/>
      <c r="CZ108" s="197"/>
      <c r="DA108" s="188"/>
      <c r="DB108" s="210"/>
      <c r="DC108" s="210"/>
      <c r="DD108" s="210"/>
      <c r="DE108" s="555">
        <f t="shared" si="230"/>
        <v>0</v>
      </c>
      <c r="DF108" s="546"/>
      <c r="DG108" s="527"/>
      <c r="DH108" s="527"/>
      <c r="DI108" s="527"/>
      <c r="DJ108" s="527"/>
      <c r="DK108" s="546">
        <v>0</v>
      </c>
      <c r="DL108" s="527"/>
      <c r="DM108" s="527"/>
      <c r="DN108" s="527"/>
      <c r="DO108" s="527"/>
      <c r="DP108" s="546"/>
      <c r="DQ108" s="527"/>
      <c r="DR108" s="527"/>
      <c r="DS108" s="527"/>
      <c r="DT108" s="527"/>
      <c r="DU108" s="546">
        <f t="shared" si="348"/>
        <v>0</v>
      </c>
      <c r="DV108" s="527"/>
      <c r="DW108" s="527"/>
      <c r="DX108" s="527"/>
      <c r="DY108" s="527"/>
      <c r="DZ108" s="2326"/>
      <c r="EA108" s="546"/>
      <c r="EB108" s="197"/>
      <c r="EC108" s="197"/>
      <c r="ED108" s="33"/>
      <c r="EE108" s="33"/>
      <c r="EF108" s="460"/>
      <c r="EG108" s="324"/>
      <c r="EH108" s="460"/>
    </row>
    <row r="109" spans="1:138" ht="15" hidden="1" customHeight="1" outlineLevel="1">
      <c r="A109" s="67"/>
      <c r="B109" s="67"/>
      <c r="C109" s="539"/>
      <c r="D109" s="1172"/>
      <c r="E109" s="67"/>
      <c r="F109" s="67"/>
      <c r="G109" s="166">
        <f>H109+M109+N109+O109+P109</f>
        <v>0</v>
      </c>
      <c r="H109" s="408">
        <f>SUM(I109:L109)</f>
        <v>0</v>
      </c>
      <c r="I109" s="345"/>
      <c r="J109" s="345"/>
      <c r="K109" s="345"/>
      <c r="L109" s="345"/>
      <c r="M109" s="2214"/>
      <c r="N109" s="345"/>
      <c r="O109" s="345"/>
      <c r="P109" s="345"/>
      <c r="Q109" s="86">
        <f>SUM(R109:U109)</f>
        <v>0</v>
      </c>
      <c r="R109" s="67"/>
      <c r="S109" s="67"/>
      <c r="T109" s="67"/>
      <c r="U109" s="67"/>
      <c r="V109" s="408">
        <f>SUM(W109:Z109)</f>
        <v>0</v>
      </c>
      <c r="W109" s="345"/>
      <c r="X109" s="345"/>
      <c r="Y109" s="345"/>
      <c r="Z109" s="345"/>
      <c r="AA109" s="86">
        <f>SUM(AB109:AE109)</f>
        <v>0</v>
      </c>
      <c r="AB109" s="67"/>
      <c r="AC109" s="67"/>
      <c r="AD109" s="67"/>
      <c r="AE109" s="67"/>
      <c r="AF109" s="134" t="s">
        <v>154</v>
      </c>
      <c r="AG109" s="184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197"/>
      <c r="BG109" s="197"/>
      <c r="BH109" s="197"/>
      <c r="BI109" s="197"/>
      <c r="BJ109" s="197"/>
      <c r="BK109" s="19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197"/>
      <c r="CK109" s="197"/>
      <c r="CL109" s="197"/>
      <c r="CM109" s="197"/>
      <c r="CN109" s="197"/>
      <c r="CO109" s="197"/>
      <c r="CP109" s="2276"/>
      <c r="CQ109" s="2276"/>
      <c r="CR109" s="2275"/>
      <c r="CS109" s="279"/>
      <c r="CT109" s="279"/>
      <c r="CU109" s="276"/>
      <c r="CV109" s="197"/>
      <c r="CW109" s="197"/>
      <c r="CX109" s="188"/>
      <c r="CY109" s="197"/>
      <c r="CZ109" s="197"/>
      <c r="DA109" s="188"/>
      <c r="DB109" s="210"/>
      <c r="DC109" s="210"/>
      <c r="DD109" s="210"/>
      <c r="DE109" s="555">
        <f t="shared" si="230"/>
        <v>0</v>
      </c>
      <c r="DF109" s="546"/>
      <c r="DG109" s="527"/>
      <c r="DH109" s="527"/>
      <c r="DI109" s="527"/>
      <c r="DJ109" s="527"/>
      <c r="DK109" s="546">
        <v>0</v>
      </c>
      <c r="DL109" s="527"/>
      <c r="DM109" s="527"/>
      <c r="DN109" s="527"/>
      <c r="DO109" s="527"/>
      <c r="DP109" s="546"/>
      <c r="DQ109" s="527"/>
      <c r="DR109" s="527"/>
      <c r="DS109" s="527"/>
      <c r="DT109" s="527"/>
      <c r="DU109" s="546">
        <f t="shared" si="348"/>
        <v>0</v>
      </c>
      <c r="DV109" s="527"/>
      <c r="DW109" s="527"/>
      <c r="DX109" s="527"/>
      <c r="DY109" s="527"/>
      <c r="DZ109" s="2326"/>
      <c r="EA109" s="546"/>
      <c r="EB109" s="197"/>
      <c r="EC109" s="197"/>
      <c r="ED109" s="33"/>
      <c r="EE109" s="33"/>
      <c r="EF109" s="460"/>
      <c r="EG109" s="324"/>
      <c r="EH109" s="460"/>
    </row>
    <row r="110" spans="1:138" ht="15" hidden="1" customHeight="1" outlineLevel="1">
      <c r="A110" s="67"/>
      <c r="B110" s="67"/>
      <c r="C110" s="539"/>
      <c r="D110" s="1145" t="s">
        <v>52</v>
      </c>
      <c r="E110" s="84"/>
      <c r="F110" s="84"/>
      <c r="G110" s="169"/>
      <c r="H110" s="169"/>
      <c r="I110" s="169"/>
      <c r="J110" s="169"/>
      <c r="K110" s="169"/>
      <c r="L110" s="169"/>
      <c r="M110" s="2213"/>
      <c r="N110" s="169"/>
      <c r="O110" s="169"/>
      <c r="P110" s="169"/>
      <c r="Q110" s="84"/>
      <c r="R110" s="84"/>
      <c r="S110" s="84"/>
      <c r="T110" s="84"/>
      <c r="U110" s="84"/>
      <c r="V110" s="169"/>
      <c r="W110" s="169"/>
      <c r="X110" s="169"/>
      <c r="Y110" s="169"/>
      <c r="Z110" s="169"/>
      <c r="AA110" s="84"/>
      <c r="AB110" s="84"/>
      <c r="AC110" s="84"/>
      <c r="AD110" s="84"/>
      <c r="AE110" s="84"/>
      <c r="AF110" s="105"/>
      <c r="AG110" s="426">
        <f>AH110+CP110+CS110+CV110+CY110</f>
        <v>0</v>
      </c>
      <c r="AH110" s="523">
        <v>0</v>
      </c>
      <c r="AI110" s="523">
        <v>0</v>
      </c>
      <c r="AJ110" s="523">
        <v>0</v>
      </c>
      <c r="AK110" s="523">
        <v>0</v>
      </c>
      <c r="AL110" s="523">
        <v>0</v>
      </c>
      <c r="AM110" s="523">
        <v>0</v>
      </c>
      <c r="AN110" s="523">
        <v>0</v>
      </c>
      <c r="AO110" s="523">
        <v>0</v>
      </c>
      <c r="AP110" s="523">
        <v>0</v>
      </c>
      <c r="AQ110" s="523">
        <v>0</v>
      </c>
      <c r="AR110" s="523">
        <v>0</v>
      </c>
      <c r="AS110" s="523">
        <v>0</v>
      </c>
      <c r="AT110" s="523">
        <v>0</v>
      </c>
      <c r="AU110" s="523">
        <v>0</v>
      </c>
      <c r="AV110" s="523">
        <v>0</v>
      </c>
      <c r="AW110" s="523">
        <v>0</v>
      </c>
      <c r="AX110" s="523">
        <v>0</v>
      </c>
      <c r="AY110" s="523">
        <v>0</v>
      </c>
      <c r="AZ110" s="523">
        <v>0</v>
      </c>
      <c r="BA110" s="523">
        <v>0</v>
      </c>
      <c r="BB110" s="523">
        <v>0</v>
      </c>
      <c r="BC110" s="523">
        <v>0</v>
      </c>
      <c r="BD110" s="523">
        <v>0</v>
      </c>
      <c r="BE110" s="523">
        <v>0</v>
      </c>
      <c r="BF110" s="190">
        <v>0</v>
      </c>
      <c r="BG110" s="190">
        <v>0</v>
      </c>
      <c r="BH110" s="190">
        <v>0</v>
      </c>
      <c r="BI110" s="190">
        <v>0</v>
      </c>
      <c r="BJ110" s="190">
        <v>0</v>
      </c>
      <c r="BK110" s="190">
        <v>0</v>
      </c>
      <c r="BL110" s="523">
        <f>SUM(BL107:BL109)</f>
        <v>0</v>
      </c>
      <c r="BM110" s="523">
        <f>SUM(BM107:BM109)</f>
        <v>0</v>
      </c>
      <c r="BN110" s="523">
        <f t="shared" ref="BN110:BZ110" si="389">SUM(BN107:BN109)</f>
        <v>0</v>
      </c>
      <c r="BO110" s="523">
        <f t="shared" si="389"/>
        <v>0</v>
      </c>
      <c r="BP110" s="523">
        <f t="shared" si="389"/>
        <v>0</v>
      </c>
      <c r="BQ110" s="523">
        <f t="shared" si="389"/>
        <v>0</v>
      </c>
      <c r="BR110" s="523">
        <f t="shared" si="389"/>
        <v>0</v>
      </c>
      <c r="BS110" s="523">
        <f t="shared" si="389"/>
        <v>0</v>
      </c>
      <c r="BT110" s="523">
        <f t="shared" si="389"/>
        <v>0</v>
      </c>
      <c r="BU110" s="523">
        <f t="shared" si="389"/>
        <v>0</v>
      </c>
      <c r="BV110" s="523">
        <f t="shared" si="389"/>
        <v>0</v>
      </c>
      <c r="BW110" s="523">
        <f t="shared" si="389"/>
        <v>0</v>
      </c>
      <c r="BX110" s="523">
        <f t="shared" si="389"/>
        <v>0</v>
      </c>
      <c r="BY110" s="523">
        <f t="shared" si="389"/>
        <v>0</v>
      </c>
      <c r="BZ110" s="523">
        <f t="shared" si="389"/>
        <v>0</v>
      </c>
      <c r="CA110" s="523">
        <f>SUM(CA107:CA109)</f>
        <v>0</v>
      </c>
      <c r="CB110" s="523">
        <f>SUM(CB107:CB109)</f>
        <v>0</v>
      </c>
      <c r="CC110" s="523">
        <f t="shared" ref="CC110:CO110" si="390">SUM(CC107:CC109)</f>
        <v>0</v>
      </c>
      <c r="CD110" s="523">
        <f t="shared" si="390"/>
        <v>0</v>
      </c>
      <c r="CE110" s="523">
        <f t="shared" si="390"/>
        <v>0</v>
      </c>
      <c r="CF110" s="523">
        <f t="shared" si="390"/>
        <v>0</v>
      </c>
      <c r="CG110" s="523">
        <f t="shared" si="390"/>
        <v>0</v>
      </c>
      <c r="CH110" s="523">
        <f t="shared" si="390"/>
        <v>0</v>
      </c>
      <c r="CI110" s="523">
        <f t="shared" si="390"/>
        <v>0</v>
      </c>
      <c r="CJ110" s="190">
        <f t="shared" si="390"/>
        <v>0</v>
      </c>
      <c r="CK110" s="190">
        <f t="shared" si="390"/>
        <v>0</v>
      </c>
      <c r="CL110" s="190">
        <f t="shared" si="390"/>
        <v>0</v>
      </c>
      <c r="CM110" s="190">
        <f t="shared" si="390"/>
        <v>0</v>
      </c>
      <c r="CN110" s="190">
        <f t="shared" si="390"/>
        <v>0</v>
      </c>
      <c r="CO110" s="190">
        <f t="shared" si="390"/>
        <v>0</v>
      </c>
      <c r="CP110" s="2274">
        <f t="shared" ref="CP110:CX110" si="391">SUM(CP107:CP109)</f>
        <v>0</v>
      </c>
      <c r="CQ110" s="2274">
        <f t="shared" si="391"/>
        <v>0</v>
      </c>
      <c r="CR110" s="2274">
        <f t="shared" si="391"/>
        <v>0</v>
      </c>
      <c r="CS110" s="277">
        <f t="shared" si="391"/>
        <v>0</v>
      </c>
      <c r="CT110" s="277">
        <f t="shared" si="391"/>
        <v>0</v>
      </c>
      <c r="CU110" s="277">
        <f t="shared" si="391"/>
        <v>0</v>
      </c>
      <c r="CV110" s="190">
        <f t="shared" si="391"/>
        <v>0</v>
      </c>
      <c r="CW110" s="190">
        <f t="shared" si="391"/>
        <v>0</v>
      </c>
      <c r="CX110" s="190">
        <f t="shared" si="391"/>
        <v>0</v>
      </c>
      <c r="CY110" s="190">
        <f t="shared" ref="CY110:DA110" si="392">SUM(CY107:CY109)</f>
        <v>0</v>
      </c>
      <c r="CZ110" s="190">
        <f t="shared" si="392"/>
        <v>0</v>
      </c>
      <c r="DA110" s="190">
        <f t="shared" si="392"/>
        <v>0</v>
      </c>
      <c r="DB110" s="283"/>
      <c r="DC110" s="283"/>
      <c r="DD110" s="283"/>
      <c r="DE110" s="555">
        <f t="shared" si="230"/>
        <v>0</v>
      </c>
      <c r="DF110" s="528"/>
      <c r="DG110" s="523"/>
      <c r="DH110" s="523"/>
      <c r="DI110" s="523"/>
      <c r="DJ110" s="523"/>
      <c r="DK110" s="528">
        <v>0</v>
      </c>
      <c r="DL110" s="523"/>
      <c r="DM110" s="523"/>
      <c r="DN110" s="523"/>
      <c r="DO110" s="523"/>
      <c r="DP110" s="528"/>
      <c r="DQ110" s="523"/>
      <c r="DR110" s="523"/>
      <c r="DS110" s="523"/>
      <c r="DT110" s="523"/>
      <c r="DU110" s="528">
        <f t="shared" si="348"/>
        <v>0</v>
      </c>
      <c r="DV110" s="523"/>
      <c r="DW110" s="523"/>
      <c r="DX110" s="523"/>
      <c r="DY110" s="523"/>
      <c r="DZ110" s="2271">
        <f>SUM(DZ107:DZ109)</f>
        <v>0</v>
      </c>
      <c r="EA110" s="528">
        <f t="shared" ref="EA110:EB110" si="393">SUM(EA107:EA109)</f>
        <v>0</v>
      </c>
      <c r="EB110" s="190">
        <f t="shared" si="393"/>
        <v>0</v>
      </c>
      <c r="EC110" s="190">
        <f t="shared" ref="EC110" si="394">SUM(EC107:EC109)</f>
        <v>0</v>
      </c>
      <c r="ED110" s="185"/>
      <c r="EE110" s="185"/>
      <c r="EF110" s="459"/>
      <c r="EG110" s="324"/>
      <c r="EH110" s="459"/>
    </row>
    <row r="111" spans="1:138" ht="15.75" outlineLevel="1">
      <c r="A111" s="67"/>
      <c r="B111" s="67"/>
      <c r="C111" s="575" t="s">
        <v>13</v>
      </c>
      <c r="D111" s="532" t="s">
        <v>50</v>
      </c>
      <c r="E111" s="84"/>
      <c r="F111" s="84"/>
      <c r="G111" s="169"/>
      <c r="H111" s="169"/>
      <c r="I111" s="169"/>
      <c r="J111" s="169"/>
      <c r="K111" s="169"/>
      <c r="L111" s="169"/>
      <c r="M111" s="2213"/>
      <c r="N111" s="169"/>
      <c r="O111" s="169"/>
      <c r="P111" s="169"/>
      <c r="Q111" s="84"/>
      <c r="R111" s="84"/>
      <c r="S111" s="84"/>
      <c r="T111" s="84"/>
      <c r="U111" s="84"/>
      <c r="V111" s="169"/>
      <c r="W111" s="169"/>
      <c r="X111" s="169"/>
      <c r="Y111" s="169"/>
      <c r="Z111" s="169"/>
      <c r="AA111" s="84"/>
      <c r="AB111" s="84"/>
      <c r="AC111" s="84"/>
      <c r="AD111" s="84"/>
      <c r="AE111" s="84"/>
      <c r="AF111" s="185"/>
      <c r="AG111" s="523"/>
      <c r="AH111" s="523"/>
      <c r="AI111" s="523"/>
      <c r="AJ111" s="523"/>
      <c r="AK111" s="523"/>
      <c r="AL111" s="523"/>
      <c r="AM111" s="523"/>
      <c r="AN111" s="523"/>
      <c r="AO111" s="523"/>
      <c r="AP111" s="523"/>
      <c r="AQ111" s="523"/>
      <c r="AR111" s="523"/>
      <c r="AS111" s="523"/>
      <c r="AT111" s="523"/>
      <c r="AU111" s="523"/>
      <c r="AV111" s="523"/>
      <c r="AW111" s="523"/>
      <c r="AX111" s="523"/>
      <c r="AY111" s="523"/>
      <c r="AZ111" s="523"/>
      <c r="BA111" s="523"/>
      <c r="BB111" s="523"/>
      <c r="BC111" s="523"/>
      <c r="BD111" s="523"/>
      <c r="BE111" s="523"/>
      <c r="BF111" s="190"/>
      <c r="BG111" s="190"/>
      <c r="BH111" s="190"/>
      <c r="BI111" s="190"/>
      <c r="BJ111" s="190"/>
      <c r="BK111" s="190"/>
      <c r="BL111" s="523"/>
      <c r="BM111" s="523"/>
      <c r="BN111" s="523"/>
      <c r="BO111" s="523"/>
      <c r="BP111" s="523"/>
      <c r="BQ111" s="523"/>
      <c r="BR111" s="523"/>
      <c r="BS111" s="523"/>
      <c r="BT111" s="523"/>
      <c r="BU111" s="523"/>
      <c r="BV111" s="523"/>
      <c r="BW111" s="523"/>
      <c r="BX111" s="523"/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/>
      <c r="CJ111" s="190"/>
      <c r="CK111" s="190"/>
      <c r="CL111" s="190"/>
      <c r="CM111" s="190"/>
      <c r="CN111" s="190"/>
      <c r="CO111" s="190"/>
      <c r="CP111" s="2274"/>
      <c r="CQ111" s="2274"/>
      <c r="CR111" s="2274"/>
      <c r="CS111" s="277"/>
      <c r="CT111" s="277"/>
      <c r="CU111" s="277"/>
      <c r="CV111" s="190"/>
      <c r="CW111" s="190"/>
      <c r="CX111" s="190"/>
      <c r="CY111" s="190"/>
      <c r="CZ111" s="190"/>
      <c r="DA111" s="190"/>
      <c r="DB111" s="283"/>
      <c r="DC111" s="283"/>
      <c r="DD111" s="283"/>
      <c r="DE111" s="555">
        <f t="shared" si="230"/>
        <v>0</v>
      </c>
      <c r="DF111" s="528"/>
      <c r="DG111" s="523"/>
      <c r="DH111" s="523"/>
      <c r="DI111" s="523"/>
      <c r="DJ111" s="523"/>
      <c r="DK111" s="528">
        <v>0</v>
      </c>
      <c r="DL111" s="523"/>
      <c r="DM111" s="523"/>
      <c r="DN111" s="523"/>
      <c r="DO111" s="523"/>
      <c r="DP111" s="528"/>
      <c r="DQ111" s="523"/>
      <c r="DR111" s="523"/>
      <c r="DS111" s="523"/>
      <c r="DT111" s="523"/>
      <c r="DU111" s="528">
        <f t="shared" si="348"/>
        <v>0</v>
      </c>
      <c r="DV111" s="523"/>
      <c r="DW111" s="523"/>
      <c r="DX111" s="523"/>
      <c r="DY111" s="523"/>
      <c r="DZ111" s="2271"/>
      <c r="EA111" s="528"/>
      <c r="EB111" s="190"/>
      <c r="EC111" s="190"/>
      <c r="ED111" s="185"/>
      <c r="EE111" s="185"/>
      <c r="EF111" s="459"/>
      <c r="EG111" s="324"/>
      <c r="EH111" s="459"/>
    </row>
    <row r="112" spans="1:138" ht="15" customHeight="1" outlineLevel="1">
      <c r="A112" s="67"/>
      <c r="B112" s="67"/>
      <c r="C112" s="557" t="s">
        <v>69</v>
      </c>
      <c r="D112" s="1143" t="s">
        <v>51</v>
      </c>
      <c r="E112" s="84"/>
      <c r="F112" s="84"/>
      <c r="G112" s="169"/>
      <c r="H112" s="169"/>
      <c r="I112" s="169"/>
      <c r="J112" s="169"/>
      <c r="K112" s="169"/>
      <c r="L112" s="169"/>
      <c r="M112" s="2213"/>
      <c r="N112" s="169"/>
      <c r="O112" s="169"/>
      <c r="P112" s="169"/>
      <c r="Q112" s="84"/>
      <c r="R112" s="84"/>
      <c r="S112" s="84"/>
      <c r="T112" s="84"/>
      <c r="U112" s="84"/>
      <c r="V112" s="169"/>
      <c r="W112" s="169"/>
      <c r="X112" s="169"/>
      <c r="Y112" s="169"/>
      <c r="Z112" s="169"/>
      <c r="AA112" s="84"/>
      <c r="AB112" s="84"/>
      <c r="AC112" s="84"/>
      <c r="AD112" s="84"/>
      <c r="AE112" s="84"/>
      <c r="AF112" s="185"/>
      <c r="AG112" s="523"/>
      <c r="AH112" s="523"/>
      <c r="AI112" s="523"/>
      <c r="AJ112" s="523"/>
      <c r="AK112" s="523"/>
      <c r="AL112" s="523"/>
      <c r="AM112" s="523"/>
      <c r="AN112" s="523"/>
      <c r="AO112" s="523"/>
      <c r="AP112" s="523"/>
      <c r="AQ112" s="523"/>
      <c r="AR112" s="523"/>
      <c r="AS112" s="523"/>
      <c r="AT112" s="523"/>
      <c r="AU112" s="523"/>
      <c r="AV112" s="523"/>
      <c r="AW112" s="523"/>
      <c r="AX112" s="523"/>
      <c r="AY112" s="523"/>
      <c r="AZ112" s="523"/>
      <c r="BA112" s="523"/>
      <c r="BB112" s="523"/>
      <c r="BC112" s="523"/>
      <c r="BD112" s="523"/>
      <c r="BE112" s="523"/>
      <c r="BF112" s="190"/>
      <c r="BG112" s="190"/>
      <c r="BH112" s="190"/>
      <c r="BI112" s="190"/>
      <c r="BJ112" s="190"/>
      <c r="BK112" s="190"/>
      <c r="BL112" s="523"/>
      <c r="BM112" s="523"/>
      <c r="BN112" s="523"/>
      <c r="BO112" s="523"/>
      <c r="BP112" s="523"/>
      <c r="BQ112" s="523"/>
      <c r="BR112" s="523"/>
      <c r="BS112" s="523"/>
      <c r="BT112" s="523"/>
      <c r="BU112" s="523"/>
      <c r="BV112" s="523"/>
      <c r="BW112" s="523"/>
      <c r="BX112" s="523"/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/>
      <c r="CJ112" s="190"/>
      <c r="CK112" s="190"/>
      <c r="CL112" s="190"/>
      <c r="CM112" s="190"/>
      <c r="CN112" s="190"/>
      <c r="CO112" s="190"/>
      <c r="CP112" s="2274"/>
      <c r="CQ112" s="2274"/>
      <c r="CR112" s="2274"/>
      <c r="CS112" s="277"/>
      <c r="CT112" s="277"/>
      <c r="CU112" s="277"/>
      <c r="CV112" s="190"/>
      <c r="CW112" s="190"/>
      <c r="CX112" s="190"/>
      <c r="CY112" s="190"/>
      <c r="CZ112" s="190"/>
      <c r="DA112" s="190"/>
      <c r="DB112" s="283"/>
      <c r="DC112" s="283"/>
      <c r="DD112" s="283"/>
      <c r="DE112" s="555">
        <f t="shared" ref="DE112:DE148" si="395">DK112+DP112+EA112+EB112+EC112</f>
        <v>0</v>
      </c>
      <c r="DF112" s="528"/>
      <c r="DG112" s="523"/>
      <c r="DH112" s="523"/>
      <c r="DI112" s="523"/>
      <c r="DJ112" s="523"/>
      <c r="DK112" s="528">
        <v>0</v>
      </c>
      <c r="DL112" s="523"/>
      <c r="DM112" s="523"/>
      <c r="DN112" s="523"/>
      <c r="DO112" s="523"/>
      <c r="DP112" s="528"/>
      <c r="DQ112" s="523"/>
      <c r="DR112" s="523"/>
      <c r="DS112" s="523"/>
      <c r="DT112" s="523"/>
      <c r="DU112" s="528">
        <f t="shared" si="348"/>
        <v>0</v>
      </c>
      <c r="DV112" s="523"/>
      <c r="DW112" s="523"/>
      <c r="DX112" s="523"/>
      <c r="DY112" s="523"/>
      <c r="DZ112" s="2271"/>
      <c r="EA112" s="528"/>
      <c r="EB112" s="190"/>
      <c r="EC112" s="190"/>
      <c r="ED112" s="119"/>
      <c r="EE112" s="182"/>
      <c r="EF112" s="471"/>
      <c r="EG112" s="324"/>
      <c r="EH112" s="471"/>
    </row>
    <row r="113" spans="1:138" ht="27.75" customHeight="1" outlineLevel="1">
      <c r="A113" s="85"/>
      <c r="B113" s="67"/>
      <c r="C113" s="557" t="s">
        <v>186</v>
      </c>
      <c r="D113" s="712" t="s">
        <v>185</v>
      </c>
      <c r="E113" s="128" t="s">
        <v>24</v>
      </c>
      <c r="F113" s="128" t="s">
        <v>2</v>
      </c>
      <c r="G113" s="558">
        <f t="shared" ref="G113:G118" si="396">Q113+V113+N113+O113+P113</f>
        <v>221</v>
      </c>
      <c r="H113" s="558">
        <f>SUM(I113:L113)</f>
        <v>25</v>
      </c>
      <c r="I113" s="234"/>
      <c r="J113" s="234"/>
      <c r="K113" s="557"/>
      <c r="L113" s="557">
        <v>25</v>
      </c>
      <c r="M113" s="2204">
        <v>68</v>
      </c>
      <c r="N113" s="234">
        <v>60</v>
      </c>
      <c r="O113" s="234">
        <v>68</v>
      </c>
      <c r="P113" s="234"/>
      <c r="Q113" s="558">
        <f>SUM(R113:U113)</f>
        <v>25</v>
      </c>
      <c r="R113" s="234"/>
      <c r="S113" s="234"/>
      <c r="T113" s="234"/>
      <c r="U113" s="234">
        <v>25</v>
      </c>
      <c r="V113" s="558">
        <f>SUM(W113:Z113)</f>
        <v>68</v>
      </c>
      <c r="W113" s="234"/>
      <c r="X113" s="234"/>
      <c r="Y113" s="557"/>
      <c r="Z113" s="557">
        <v>68</v>
      </c>
      <c r="AA113" s="558">
        <f>SUM(AB113:AE113)</f>
        <v>0</v>
      </c>
      <c r="AB113" s="234"/>
      <c r="AC113" s="234"/>
      <c r="AD113" s="234"/>
      <c r="AE113" s="234"/>
      <c r="AF113" s="566" t="s">
        <v>311</v>
      </c>
      <c r="AG113" s="555">
        <f>AH113+CP113+CS113+CV113+CY113</f>
        <v>2.3647000000000001E-2</v>
      </c>
      <c r="AH113" s="324">
        <v>2.6749999999999999E-3</v>
      </c>
      <c r="AI113" s="324">
        <v>0.32099999999999995</v>
      </c>
      <c r="AJ113" s="324">
        <v>1.0225722499999999E-2</v>
      </c>
      <c r="AK113" s="525"/>
      <c r="AL113" s="524">
        <v>0</v>
      </c>
      <c r="AM113" s="524">
        <v>0</v>
      </c>
      <c r="AN113" s="525"/>
      <c r="AO113" s="524">
        <v>0</v>
      </c>
      <c r="AP113" s="524">
        <v>0</v>
      </c>
      <c r="AQ113" s="324"/>
      <c r="AR113" s="524">
        <v>0</v>
      </c>
      <c r="AS113" s="524">
        <v>0</v>
      </c>
      <c r="AT113" s="556">
        <v>2.6749999999999999E-3</v>
      </c>
      <c r="AU113" s="324">
        <v>0.32099999999999995</v>
      </c>
      <c r="AV113" s="324">
        <v>1.0225722499999999E-2</v>
      </c>
      <c r="AW113" s="324">
        <v>2.6749999999999999E-3</v>
      </c>
      <c r="AX113" s="324">
        <v>0.32099999999999995</v>
      </c>
      <c r="AY113" s="324">
        <v>1.1183426E-2</v>
      </c>
      <c r="AZ113" s="922"/>
      <c r="BA113" s="1661">
        <v>0</v>
      </c>
      <c r="BB113" s="1661">
        <v>0</v>
      </c>
      <c r="BC113" s="922"/>
      <c r="BD113" s="324">
        <v>0</v>
      </c>
      <c r="BE113" s="324">
        <v>0</v>
      </c>
      <c r="BF113" s="324"/>
      <c r="BG113" s="324">
        <v>0</v>
      </c>
      <c r="BH113" s="324">
        <v>0</v>
      </c>
      <c r="BI113" s="556">
        <v>2.6749999999999999E-3</v>
      </c>
      <c r="BJ113" s="324">
        <v>0.32099999999999995</v>
      </c>
      <c r="BK113" s="324">
        <v>1.1183426E-2</v>
      </c>
      <c r="BL113" s="324">
        <f t="shared" ref="BL113:BL120" si="397">BO113+BR113+BU113+BX113</f>
        <v>7.2759999999999995E-3</v>
      </c>
      <c r="BM113" s="324">
        <f t="shared" ref="BM113:BM120" si="398">BP113+BS113+BV113+BY113</f>
        <v>0.8731199999999999</v>
      </c>
      <c r="BN113" s="324">
        <f t="shared" ref="BN113:BN120" si="399">BQ113+BT113+BW113+BZ113</f>
        <v>2.7813965199999999E-2</v>
      </c>
      <c r="BO113" s="525"/>
      <c r="BP113" s="524">
        <f>BO113*1000*0.12</f>
        <v>0</v>
      </c>
      <c r="BQ113" s="524">
        <f>BO113*$ER$14</f>
        <v>0</v>
      </c>
      <c r="BR113" s="525"/>
      <c r="BS113" s="524">
        <f>BR113*1000*0.12</f>
        <v>0</v>
      </c>
      <c r="BT113" s="524">
        <f>BR113*$ES$14</f>
        <v>0</v>
      </c>
      <c r="BU113" s="324"/>
      <c r="BV113" s="524">
        <f>BU113*1000*0.12</f>
        <v>0</v>
      </c>
      <c r="BW113" s="524">
        <f>BU113*$ET$14</f>
        <v>0</v>
      </c>
      <c r="BX113" s="524">
        <f>0.000107*68</f>
        <v>7.2759999999999995E-3</v>
      </c>
      <c r="BY113" s="324">
        <f t="shared" ref="BY113:BY118" si="400">BX113*1000*0.12</f>
        <v>0.8731199999999999</v>
      </c>
      <c r="BZ113" s="324">
        <f t="shared" ref="BZ113:BZ118" si="401">BX113*$EU$14</f>
        <v>2.7813965199999999E-2</v>
      </c>
      <c r="CA113" s="324">
        <f t="shared" ref="CA113:CA121" si="402">CD113+CG113+CJ113+CM113</f>
        <v>0</v>
      </c>
      <c r="CB113" s="324">
        <f t="shared" ref="CB113:CB121" si="403">CE113+CH113+CK113+CN113</f>
        <v>0</v>
      </c>
      <c r="CC113" s="324">
        <f t="shared" ref="CC113:CC121" si="404">CF113+CI113+CL113+CO113</f>
        <v>0</v>
      </c>
      <c r="CD113" s="922"/>
      <c r="CE113" s="1661">
        <f>CD113*1000*0.12</f>
        <v>0</v>
      </c>
      <c r="CF113" s="1661">
        <f>CD113*$EW$14</f>
        <v>0</v>
      </c>
      <c r="CG113" s="922"/>
      <c r="CH113" s="324">
        <f>CG113*1000*0.12</f>
        <v>0</v>
      </c>
      <c r="CI113" s="324">
        <f>CG113*$EX$14</f>
        <v>0</v>
      </c>
      <c r="CJ113" s="324"/>
      <c r="CK113" s="324">
        <f>CJ113*1000*0.12</f>
        <v>0</v>
      </c>
      <c r="CL113" s="324">
        <f>CJ113*$EY$14</f>
        <v>0</v>
      </c>
      <c r="CM113" s="556"/>
      <c r="CN113" s="324">
        <f t="shared" ref="CN113:CN115" si="405">CM113*1000*0.12</f>
        <v>0</v>
      </c>
      <c r="CO113" s="324">
        <f>CM113*$EZ$14</f>
        <v>0</v>
      </c>
      <c r="CP113" s="2238">
        <f>0.000107*68</f>
        <v>7.2759999999999995E-3</v>
      </c>
      <c r="CQ113" s="2238">
        <f>CP113*1000*0.12</f>
        <v>0.8731199999999999</v>
      </c>
      <c r="CR113" s="2238">
        <f>CP113*$EM$14</f>
        <v>0</v>
      </c>
      <c r="CS113" s="324">
        <f>0.000107*60</f>
        <v>6.4200000000000004E-3</v>
      </c>
      <c r="CT113" s="324">
        <f>CS113*1000*0.12</f>
        <v>0.77039999999999997</v>
      </c>
      <c r="CU113" s="556">
        <f>CS113*$EN$14</f>
        <v>2.6544774E-2</v>
      </c>
      <c r="CV113" s="324">
        <f>0.000107*68</f>
        <v>7.2759999999999995E-3</v>
      </c>
      <c r="CW113" s="324">
        <f>CV113*1000*0.12</f>
        <v>0.8731199999999999</v>
      </c>
      <c r="CX113" s="694">
        <f>CV113*$EO$14</f>
        <v>3.1287527599999997E-2</v>
      </c>
      <c r="CY113" s="346"/>
      <c r="CZ113" s="195">
        <f>CY113*1000*0.12</f>
        <v>0</v>
      </c>
      <c r="DA113" s="199">
        <f>CY113*ER14</f>
        <v>0</v>
      </c>
      <c r="DB113" s="324">
        <v>6.6</v>
      </c>
      <c r="DC113" s="324">
        <v>29</v>
      </c>
      <c r="DD113" s="324">
        <v>0.44700000000000001</v>
      </c>
      <c r="DE113" s="555">
        <f t="shared" si="395"/>
        <v>0.49702799999999991</v>
      </c>
      <c r="DF113" s="555">
        <v>5.2499999999999998E-2</v>
      </c>
      <c r="DG113" s="921"/>
      <c r="DH113" s="921"/>
      <c r="DI113" s="556"/>
      <c r="DJ113" s="324">
        <v>5.2499999999999998E-2</v>
      </c>
      <c r="DK113" s="555">
        <v>5.2499999999999998E-2</v>
      </c>
      <c r="DL113" s="922"/>
      <c r="DM113" s="324"/>
      <c r="DN113" s="324"/>
      <c r="DO113" s="324">
        <v>5.2499999999999998E-2</v>
      </c>
      <c r="DP113" s="555">
        <f t="shared" ref="DP113:DP121" si="406">DQ113+DR113+DS113+DT113</f>
        <v>0.14851199999999998</v>
      </c>
      <c r="DQ113" s="921"/>
      <c r="DR113" s="921"/>
      <c r="DS113" s="556"/>
      <c r="DT113" s="324">
        <v>0.14851199999999998</v>
      </c>
      <c r="DU113" s="555">
        <f t="shared" si="348"/>
        <v>0</v>
      </c>
      <c r="DV113" s="922"/>
      <c r="DW113" s="324"/>
      <c r="DX113" s="324"/>
      <c r="DY113" s="324"/>
      <c r="DZ113" s="2256">
        <f>0.0021*68*1.04</f>
        <v>0.14851199999999998</v>
      </c>
      <c r="EA113" s="555">
        <f>0.0021*60*1.08</f>
        <v>0.13608000000000001</v>
      </c>
      <c r="EB113" s="555">
        <f>0.0021*68*1.12</f>
        <v>0.15993599999999999</v>
      </c>
      <c r="EC113" s="555"/>
      <c r="ED113" s="324" t="s">
        <v>243</v>
      </c>
      <c r="EE113" s="33"/>
      <c r="EF113" s="324" t="s">
        <v>235</v>
      </c>
      <c r="EG113" s="324" t="s">
        <v>239</v>
      </c>
      <c r="EH113" s="908" t="s">
        <v>405</v>
      </c>
    </row>
    <row r="114" spans="1:138" ht="29.25" customHeight="1" outlineLevel="1">
      <c r="A114" s="85"/>
      <c r="B114" s="67"/>
      <c r="C114" s="557" t="s">
        <v>247</v>
      </c>
      <c r="D114" s="712" t="s">
        <v>391</v>
      </c>
      <c r="E114" s="128" t="s">
        <v>24</v>
      </c>
      <c r="F114" s="128" t="s">
        <v>2</v>
      </c>
      <c r="G114" s="558">
        <f t="shared" si="396"/>
        <v>5</v>
      </c>
      <c r="H114" s="558">
        <f t="shared" ref="H114:H115" si="407">SUM(I114:L114)</f>
        <v>5</v>
      </c>
      <c r="I114" s="234"/>
      <c r="J114" s="234"/>
      <c r="K114" s="234"/>
      <c r="L114" s="234">
        <v>5</v>
      </c>
      <c r="M114" s="2204"/>
      <c r="N114" s="234"/>
      <c r="O114" s="234"/>
      <c r="P114" s="234"/>
      <c r="Q114" s="558">
        <f t="shared" ref="Q114:Q117" si="408">SUM(R114:U114)</f>
        <v>5</v>
      </c>
      <c r="R114" s="234"/>
      <c r="S114" s="234"/>
      <c r="T114" s="234"/>
      <c r="U114" s="234">
        <v>5</v>
      </c>
      <c r="V114" s="558">
        <f t="shared" ref="V114:V117" si="409">SUM(W114:Z114)</f>
        <v>0</v>
      </c>
      <c r="W114" s="234"/>
      <c r="X114" s="234"/>
      <c r="Y114" s="234"/>
      <c r="Z114" s="234"/>
      <c r="AA114" s="558">
        <f t="shared" ref="AA114:AA117" si="410">SUM(AB114:AE114)</f>
        <v>0</v>
      </c>
      <c r="AB114" s="234"/>
      <c r="AC114" s="234"/>
      <c r="AD114" s="234"/>
      <c r="AE114" s="234"/>
      <c r="AF114" s="566" t="s">
        <v>311</v>
      </c>
      <c r="AG114" s="561">
        <f>AH114+CP114+CS114+CV114+CY114</f>
        <v>1.6949999999999999E-3</v>
      </c>
      <c r="AH114" s="556">
        <v>1.6949999999999999E-3</v>
      </c>
      <c r="AI114" s="556">
        <v>0.20339999999999997</v>
      </c>
      <c r="AJ114" s="324">
        <v>6.4794765000000002E-3</v>
      </c>
      <c r="AK114" s="520"/>
      <c r="AL114" s="524"/>
      <c r="AM114" s="524"/>
      <c r="AN114" s="520"/>
      <c r="AO114" s="524"/>
      <c r="AP114" s="524"/>
      <c r="AQ114" s="525"/>
      <c r="AR114" s="524"/>
      <c r="AS114" s="524"/>
      <c r="AT114" s="556">
        <v>1.6949999999999999E-3</v>
      </c>
      <c r="AU114" s="324">
        <v>0.20339999999999997</v>
      </c>
      <c r="AV114" s="324">
        <v>6.4794765000000002E-3</v>
      </c>
      <c r="AW114" s="324">
        <v>3.3899999999999998E-3</v>
      </c>
      <c r="AX114" s="324">
        <v>0.40679999999999994</v>
      </c>
      <c r="AY114" s="324">
        <v>1.4155233149999998E-2</v>
      </c>
      <c r="AZ114" s="520"/>
      <c r="BA114" s="524"/>
      <c r="BB114" s="524"/>
      <c r="BC114" s="520"/>
      <c r="BD114" s="324"/>
      <c r="BE114" s="324"/>
      <c r="BF114" s="556">
        <v>1.6949999999999999E-3</v>
      </c>
      <c r="BG114" s="324">
        <v>0.20339999999999997</v>
      </c>
      <c r="BH114" s="324">
        <v>7.0689127499999988E-3</v>
      </c>
      <c r="BI114" s="556">
        <v>1.6949999999999999E-3</v>
      </c>
      <c r="BJ114" s="324">
        <v>0.20339999999999997</v>
      </c>
      <c r="BK114" s="324">
        <v>7.0863203999999994E-3</v>
      </c>
      <c r="BL114" s="556">
        <f t="shared" si="397"/>
        <v>0</v>
      </c>
      <c r="BM114" s="556">
        <f t="shared" si="398"/>
        <v>0</v>
      </c>
      <c r="BN114" s="324">
        <f t="shared" si="399"/>
        <v>0</v>
      </c>
      <c r="BO114" s="520"/>
      <c r="BP114" s="524"/>
      <c r="BQ114" s="524"/>
      <c r="BR114" s="520"/>
      <c r="BS114" s="524"/>
      <c r="BT114" s="524"/>
      <c r="BU114" s="525"/>
      <c r="BV114" s="524"/>
      <c r="BW114" s="524"/>
      <c r="BX114" s="524"/>
      <c r="BY114" s="324">
        <f t="shared" si="400"/>
        <v>0</v>
      </c>
      <c r="BZ114" s="324">
        <f t="shared" si="401"/>
        <v>0</v>
      </c>
      <c r="CA114" s="324">
        <f t="shared" si="402"/>
        <v>0</v>
      </c>
      <c r="CB114" s="324">
        <f t="shared" si="403"/>
        <v>0</v>
      </c>
      <c r="CC114" s="324">
        <f t="shared" si="404"/>
        <v>0</v>
      </c>
      <c r="CD114" s="520"/>
      <c r="CE114" s="524"/>
      <c r="CF114" s="524"/>
      <c r="CG114" s="520"/>
      <c r="CH114" s="324"/>
      <c r="CI114" s="324"/>
      <c r="CJ114" s="556"/>
      <c r="CK114" s="324">
        <f>CJ114*1000*0.12</f>
        <v>0</v>
      </c>
      <c r="CL114" s="324">
        <f>CJ114*$EY$14</f>
        <v>0</v>
      </c>
      <c r="CM114" s="556"/>
      <c r="CN114" s="324">
        <f t="shared" si="405"/>
        <v>0</v>
      </c>
      <c r="CO114" s="324">
        <f t="shared" ref="CO114:CO115" si="411">CM114*$EZ$14</f>
        <v>0</v>
      </c>
      <c r="CP114" s="2279"/>
      <c r="CQ114" s="2278"/>
      <c r="CR114" s="2278"/>
      <c r="CS114" s="425"/>
      <c r="CT114" s="278"/>
      <c r="CU114" s="278"/>
      <c r="CV114" s="346"/>
      <c r="CW114" s="195"/>
      <c r="CX114" s="199"/>
      <c r="CY114" s="346"/>
      <c r="CZ114" s="195"/>
      <c r="DA114" s="199"/>
      <c r="DB114" s="324" t="s">
        <v>447</v>
      </c>
      <c r="DC114" s="324">
        <v>6</v>
      </c>
      <c r="DD114" s="324">
        <v>-2.7E-2</v>
      </c>
      <c r="DE114" s="555">
        <f t="shared" si="395"/>
        <v>0.221</v>
      </c>
      <c r="DF114" s="555">
        <v>0.1</v>
      </c>
      <c r="DG114" s="525"/>
      <c r="DH114" s="525"/>
      <c r="DI114" s="525"/>
      <c r="DJ114" s="324">
        <v>0.1</v>
      </c>
      <c r="DK114" s="555">
        <v>0.221</v>
      </c>
      <c r="DL114" s="525"/>
      <c r="DM114" s="324"/>
      <c r="DN114" s="324"/>
      <c r="DO114" s="324">
        <v>0.221</v>
      </c>
      <c r="DP114" s="555">
        <f t="shared" si="406"/>
        <v>0</v>
      </c>
      <c r="DQ114" s="525"/>
      <c r="DR114" s="525"/>
      <c r="DS114" s="525"/>
      <c r="DT114" s="324"/>
      <c r="DU114" s="555">
        <f t="shared" si="348"/>
        <v>0</v>
      </c>
      <c r="DV114" s="525"/>
      <c r="DW114" s="324"/>
      <c r="DX114" s="324"/>
      <c r="DY114" s="324"/>
      <c r="DZ114" s="2256"/>
      <c r="EA114" s="555"/>
      <c r="EB114" s="555"/>
      <c r="EC114" s="555"/>
      <c r="ED114" s="324" t="s">
        <v>243</v>
      </c>
      <c r="EE114" s="33"/>
      <c r="EF114" s="324" t="s">
        <v>235</v>
      </c>
      <c r="EG114" s="324" t="s">
        <v>239</v>
      </c>
      <c r="EH114" s="908" t="s">
        <v>406</v>
      </c>
    </row>
    <row r="115" spans="1:138" ht="38.25" customHeight="1" outlineLevel="1">
      <c r="A115" s="974"/>
      <c r="B115" s="67"/>
      <c r="C115" s="557" t="s">
        <v>258</v>
      </c>
      <c r="D115" s="712" t="s">
        <v>541</v>
      </c>
      <c r="E115" s="128" t="s">
        <v>24</v>
      </c>
      <c r="F115" s="128" t="s">
        <v>2</v>
      </c>
      <c r="G115" s="558">
        <f t="shared" si="396"/>
        <v>3</v>
      </c>
      <c r="H115" s="558">
        <f t="shared" si="407"/>
        <v>1</v>
      </c>
      <c r="I115" s="234"/>
      <c r="J115" s="234"/>
      <c r="K115" s="234"/>
      <c r="L115" s="234">
        <v>1</v>
      </c>
      <c r="M115" s="2204">
        <v>1</v>
      </c>
      <c r="N115" s="234">
        <v>1</v>
      </c>
      <c r="O115" s="234"/>
      <c r="P115" s="234"/>
      <c r="Q115" s="558">
        <f t="shared" si="408"/>
        <v>1</v>
      </c>
      <c r="R115" s="234"/>
      <c r="S115" s="234"/>
      <c r="T115" s="234"/>
      <c r="U115" s="234">
        <v>1</v>
      </c>
      <c r="V115" s="558">
        <f t="shared" si="409"/>
        <v>1</v>
      </c>
      <c r="W115" s="234"/>
      <c r="X115" s="234"/>
      <c r="Y115" s="234"/>
      <c r="Z115" s="234">
        <v>1</v>
      </c>
      <c r="AA115" s="558">
        <f t="shared" si="410"/>
        <v>0</v>
      </c>
      <c r="AB115" s="234"/>
      <c r="AC115" s="234"/>
      <c r="AD115" s="234"/>
      <c r="AE115" s="234"/>
      <c r="AF115" s="566" t="s">
        <v>311</v>
      </c>
      <c r="AG115" s="555">
        <f>AH115+CP115+CS115+CV115+CY115</f>
        <v>8.2226999999999995E-3</v>
      </c>
      <c r="AH115" s="556">
        <v>1.5950999999999999E-3</v>
      </c>
      <c r="AI115" s="324">
        <v>0.191412</v>
      </c>
      <c r="AJ115" s="556">
        <v>6.0975887699999997E-3</v>
      </c>
      <c r="AK115" s="520"/>
      <c r="AL115" s="524"/>
      <c r="AM115" s="524"/>
      <c r="AN115" s="520"/>
      <c r="AO115" s="524"/>
      <c r="AP115" s="524"/>
      <c r="AQ115" s="525"/>
      <c r="AR115" s="524"/>
      <c r="AS115" s="524"/>
      <c r="AT115" s="556">
        <v>1.5950999999999999E-3</v>
      </c>
      <c r="AU115" s="324">
        <v>0.191412</v>
      </c>
      <c r="AV115" s="324">
        <v>6.0975887699999997E-3</v>
      </c>
      <c r="AW115" s="324">
        <v>1.5950999999999999E-3</v>
      </c>
      <c r="AX115" s="324">
        <v>0.191412</v>
      </c>
      <c r="AY115" s="324">
        <v>6.6686664719999992E-3</v>
      </c>
      <c r="AZ115" s="520"/>
      <c r="BA115" s="524"/>
      <c r="BB115" s="524"/>
      <c r="BC115" s="520"/>
      <c r="BD115" s="524"/>
      <c r="BE115" s="524"/>
      <c r="BF115" s="195"/>
      <c r="BG115" s="195"/>
      <c r="BH115" s="195"/>
      <c r="BI115" s="556">
        <v>1.5950999999999999E-3</v>
      </c>
      <c r="BJ115" s="324">
        <v>0.191412</v>
      </c>
      <c r="BK115" s="324">
        <v>6.6686664719999992E-3</v>
      </c>
      <c r="BL115" s="556">
        <f t="shared" si="397"/>
        <v>2.8703999999999999E-3</v>
      </c>
      <c r="BM115" s="324">
        <f t="shared" si="398"/>
        <v>0.34444799999999998</v>
      </c>
      <c r="BN115" s="556">
        <f t="shared" si="399"/>
        <v>1.0972678080000001E-2</v>
      </c>
      <c r="BO115" s="520"/>
      <c r="BP115" s="524"/>
      <c r="BQ115" s="524"/>
      <c r="BR115" s="520"/>
      <c r="BS115" s="524"/>
      <c r="BT115" s="524"/>
      <c r="BU115" s="525"/>
      <c r="BV115" s="524"/>
      <c r="BW115" s="524"/>
      <c r="BX115" s="524">
        <v>2.8703999999999999E-3</v>
      </c>
      <c r="BY115" s="324">
        <f t="shared" si="400"/>
        <v>0.34444799999999998</v>
      </c>
      <c r="BZ115" s="324">
        <f t="shared" si="401"/>
        <v>1.0972678080000001E-2</v>
      </c>
      <c r="CA115" s="324">
        <f t="shared" si="402"/>
        <v>0</v>
      </c>
      <c r="CB115" s="324">
        <f t="shared" si="403"/>
        <v>0</v>
      </c>
      <c r="CC115" s="324">
        <f t="shared" si="404"/>
        <v>0</v>
      </c>
      <c r="CD115" s="520"/>
      <c r="CE115" s="524"/>
      <c r="CF115" s="524"/>
      <c r="CG115" s="520"/>
      <c r="CH115" s="524"/>
      <c r="CI115" s="524"/>
      <c r="CJ115" s="195"/>
      <c r="CK115" s="195"/>
      <c r="CL115" s="195"/>
      <c r="CM115" s="556"/>
      <c r="CN115" s="324">
        <f t="shared" si="405"/>
        <v>0</v>
      </c>
      <c r="CO115" s="324">
        <f t="shared" si="411"/>
        <v>0</v>
      </c>
      <c r="CP115" s="2258">
        <v>2.8703999999999999E-3</v>
      </c>
      <c r="CQ115" s="2238">
        <f>CP115*1000*0.12</f>
        <v>0.34444799999999998</v>
      </c>
      <c r="CR115" s="2238">
        <f>CP115*$EM$14</f>
        <v>0</v>
      </c>
      <c r="CS115" s="556">
        <v>3.7572E-3</v>
      </c>
      <c r="CT115" s="324">
        <f>CS115*1000*0.12</f>
        <v>0.45086399999999999</v>
      </c>
      <c r="CU115" s="556">
        <f t="shared" ref="CU115:CU117" si="412">CS115*$EN$14</f>
        <v>1.5534894839999999E-2</v>
      </c>
      <c r="CV115" s="346"/>
      <c r="CW115" s="195"/>
      <c r="CX115" s="199"/>
      <c r="CY115" s="346"/>
      <c r="CZ115" s="195"/>
      <c r="DA115" s="199"/>
      <c r="DB115" s="324" t="s">
        <v>447</v>
      </c>
      <c r="DC115" s="324">
        <v>-12.5</v>
      </c>
      <c r="DD115" s="324">
        <v>-3.2679999999999998</v>
      </c>
      <c r="DE115" s="555">
        <f t="shared" si="395"/>
        <v>4.2</v>
      </c>
      <c r="DF115" s="555">
        <v>1.3</v>
      </c>
      <c r="DG115" s="525"/>
      <c r="DH115" s="525"/>
      <c r="DI115" s="525"/>
      <c r="DJ115" s="324">
        <v>1.3</v>
      </c>
      <c r="DK115" s="554">
        <v>1.1000000000000001</v>
      </c>
      <c r="DL115" s="324"/>
      <c r="DM115" s="324"/>
      <c r="DN115" s="324"/>
      <c r="DO115" s="324">
        <v>1.1000000000000001</v>
      </c>
      <c r="DP115" s="555">
        <f t="shared" si="406"/>
        <v>1.5</v>
      </c>
      <c r="DQ115" s="525"/>
      <c r="DR115" s="525"/>
      <c r="DS115" s="525"/>
      <c r="DT115" s="324">
        <v>1.5</v>
      </c>
      <c r="DU115" s="554">
        <f t="shared" si="348"/>
        <v>0</v>
      </c>
      <c r="DV115" s="324"/>
      <c r="DW115" s="324"/>
      <c r="DX115" s="324"/>
      <c r="DY115" s="324"/>
      <c r="DZ115" s="2256">
        <v>1.5</v>
      </c>
      <c r="EA115" s="555">
        <v>1.6</v>
      </c>
      <c r="EB115" s="555"/>
      <c r="EC115" s="555"/>
      <c r="ED115" s="324" t="s">
        <v>243</v>
      </c>
      <c r="EE115" s="33"/>
      <c r="EF115" s="324" t="s">
        <v>235</v>
      </c>
      <c r="EG115" s="324"/>
      <c r="EH115" s="908" t="s">
        <v>407</v>
      </c>
    </row>
    <row r="116" spans="1:138" ht="44.25" customHeight="1" outlineLevel="1">
      <c r="A116" s="975"/>
      <c r="B116" s="67"/>
      <c r="C116" s="557" t="s">
        <v>259</v>
      </c>
      <c r="D116" s="712" t="s">
        <v>542</v>
      </c>
      <c r="E116" s="128" t="s">
        <v>24</v>
      </c>
      <c r="F116" s="128" t="s">
        <v>2</v>
      </c>
      <c r="G116" s="558">
        <f t="shared" si="396"/>
        <v>36</v>
      </c>
      <c r="H116" s="558">
        <f t="shared" ref="H116" si="413">SUM(I116:L116)</f>
        <v>12</v>
      </c>
      <c r="I116" s="234"/>
      <c r="J116" s="234"/>
      <c r="K116" s="234"/>
      <c r="L116" s="234">
        <v>12</v>
      </c>
      <c r="M116" s="2204">
        <v>9</v>
      </c>
      <c r="N116" s="234">
        <v>9</v>
      </c>
      <c r="O116" s="234">
        <v>9</v>
      </c>
      <c r="P116" s="234">
        <v>9</v>
      </c>
      <c r="Q116" s="558">
        <f t="shared" si="408"/>
        <v>0</v>
      </c>
      <c r="R116" s="234"/>
      <c r="S116" s="234"/>
      <c r="T116" s="234"/>
      <c r="U116" s="234"/>
      <c r="V116" s="558">
        <f t="shared" si="409"/>
        <v>9</v>
      </c>
      <c r="W116" s="234"/>
      <c r="X116" s="234"/>
      <c r="Y116" s="234"/>
      <c r="Z116" s="234">
        <v>9</v>
      </c>
      <c r="AA116" s="558">
        <f t="shared" si="410"/>
        <v>0</v>
      </c>
      <c r="AB116" s="234"/>
      <c r="AC116" s="234"/>
      <c r="AD116" s="234"/>
      <c r="AE116" s="234"/>
      <c r="AF116" s="566" t="s">
        <v>311</v>
      </c>
      <c r="AG116" s="555">
        <f t="shared" ref="AG116:AG117" si="414">AH116+CP116+CS116+CV116+CY116</f>
        <v>7.6287999999999998E-3</v>
      </c>
      <c r="AH116" s="556">
        <v>1.0633999999999999E-3</v>
      </c>
      <c r="AI116" s="324">
        <v>0.12760799999999997</v>
      </c>
      <c r="AJ116" s="556">
        <v>4.0650591800000004E-3</v>
      </c>
      <c r="AK116" s="520"/>
      <c r="AL116" s="524"/>
      <c r="AM116" s="524"/>
      <c r="AN116" s="520"/>
      <c r="AO116" s="524"/>
      <c r="AP116" s="524"/>
      <c r="AQ116" s="525"/>
      <c r="AR116" s="524"/>
      <c r="AS116" s="524"/>
      <c r="AT116" s="556">
        <v>1.0633999999999999E-3</v>
      </c>
      <c r="AU116" s="324">
        <v>0.12760799999999997</v>
      </c>
      <c r="AV116" s="556">
        <v>4.0650591800000004E-3</v>
      </c>
      <c r="AW116" s="324">
        <v>0</v>
      </c>
      <c r="AX116" s="324">
        <v>0</v>
      </c>
      <c r="AY116" s="324">
        <v>0</v>
      </c>
      <c r="AZ116" s="520"/>
      <c r="BA116" s="524"/>
      <c r="BB116" s="524"/>
      <c r="BC116" s="520"/>
      <c r="BD116" s="524"/>
      <c r="BE116" s="524"/>
      <c r="BF116" s="195"/>
      <c r="BG116" s="195"/>
      <c r="BH116" s="195"/>
      <c r="BI116" s="556"/>
      <c r="BJ116" s="324"/>
      <c r="BK116" s="195"/>
      <c r="BL116" s="556">
        <f t="shared" si="397"/>
        <v>1.9135999999999999E-3</v>
      </c>
      <c r="BM116" s="324">
        <f t="shared" si="398"/>
        <v>0.22963199999999998</v>
      </c>
      <c r="BN116" s="556">
        <f t="shared" si="399"/>
        <v>7.3151187200000004E-3</v>
      </c>
      <c r="BO116" s="520"/>
      <c r="BP116" s="524"/>
      <c r="BQ116" s="524"/>
      <c r="BR116" s="520"/>
      <c r="BS116" s="524"/>
      <c r="BT116" s="524"/>
      <c r="BU116" s="525"/>
      <c r="BV116" s="524"/>
      <c r="BW116" s="524"/>
      <c r="BX116" s="524">
        <v>1.9135999999999999E-3</v>
      </c>
      <c r="BY116" s="324">
        <f t="shared" si="400"/>
        <v>0.22963199999999998</v>
      </c>
      <c r="BZ116" s="556">
        <f t="shared" si="401"/>
        <v>7.3151187200000004E-3</v>
      </c>
      <c r="CA116" s="324">
        <f t="shared" si="402"/>
        <v>0</v>
      </c>
      <c r="CB116" s="324">
        <f t="shared" si="403"/>
        <v>0</v>
      </c>
      <c r="CC116" s="324">
        <f t="shared" si="404"/>
        <v>0</v>
      </c>
      <c r="CD116" s="520"/>
      <c r="CE116" s="524"/>
      <c r="CF116" s="524"/>
      <c r="CG116" s="520"/>
      <c r="CH116" s="524"/>
      <c r="CI116" s="524"/>
      <c r="CJ116" s="195"/>
      <c r="CK116" s="195"/>
      <c r="CL116" s="195"/>
      <c r="CM116" s="556"/>
      <c r="CN116" s="324"/>
      <c r="CO116" s="195"/>
      <c r="CP116" s="2258">
        <v>1.9135999999999999E-3</v>
      </c>
      <c r="CQ116" s="2238">
        <f>CP116*1000*0.12</f>
        <v>0.22963199999999998</v>
      </c>
      <c r="CR116" s="2238">
        <f>CP116*$EM$14</f>
        <v>0</v>
      </c>
      <c r="CS116" s="556">
        <v>2.5048000000000002E-3</v>
      </c>
      <c r="CT116" s="324">
        <f>CS116*1000*0.12</f>
        <v>0.30057600000000001</v>
      </c>
      <c r="CU116" s="556">
        <f t="shared" si="412"/>
        <v>1.035659656E-2</v>
      </c>
      <c r="CV116" s="556">
        <v>6.6719999999999995E-4</v>
      </c>
      <c r="CW116" s="324">
        <f>CV116*1000*0.12</f>
        <v>8.0063999999999982E-2</v>
      </c>
      <c r="CX116" s="775">
        <f>CV116*$EO$14</f>
        <v>2.8690267199999995E-3</v>
      </c>
      <c r="CY116" s="556">
        <v>1.4798000000000001E-3</v>
      </c>
      <c r="CZ116" s="324">
        <f>CY116*1000*0.12</f>
        <v>0.17757599999999998</v>
      </c>
      <c r="DA116" s="694">
        <f>CY116*$EP$14</f>
        <v>6.6178135800000005E-3</v>
      </c>
      <c r="DB116" s="324">
        <v>15.9</v>
      </c>
      <c r="DC116" s="324">
        <v>13.4</v>
      </c>
      <c r="DD116" s="324">
        <v>3.6999999999999998E-2</v>
      </c>
      <c r="DE116" s="555">
        <f t="shared" si="395"/>
        <v>0.23760000000000001</v>
      </c>
      <c r="DF116" s="555">
        <v>7.2000000000000008E-2</v>
      </c>
      <c r="DG116" s="525"/>
      <c r="DH116" s="525"/>
      <c r="DI116" s="525"/>
      <c r="DJ116" s="324">
        <v>7.2000000000000008E-2</v>
      </c>
      <c r="DK116" s="555">
        <v>0</v>
      </c>
      <c r="DL116" s="922"/>
      <c r="DM116" s="324"/>
      <c r="DN116" s="324"/>
      <c r="DO116" s="324"/>
      <c r="DP116" s="555">
        <f t="shared" si="406"/>
        <v>5.6160000000000002E-2</v>
      </c>
      <c r="DQ116" s="525"/>
      <c r="DR116" s="525"/>
      <c r="DS116" s="525"/>
      <c r="DT116" s="324">
        <v>5.6160000000000002E-2</v>
      </c>
      <c r="DU116" s="555">
        <f t="shared" si="348"/>
        <v>0</v>
      </c>
      <c r="DV116" s="922"/>
      <c r="DW116" s="324"/>
      <c r="DX116" s="324"/>
      <c r="DY116" s="324"/>
      <c r="DZ116" s="2256">
        <f>9*0.006*1.04</f>
        <v>5.6160000000000002E-2</v>
      </c>
      <c r="EA116" s="555">
        <f>9*0.006*1.08</f>
        <v>5.8320000000000004E-2</v>
      </c>
      <c r="EB116" s="555">
        <f>9*0.006*1.12</f>
        <v>6.0480000000000006E-2</v>
      </c>
      <c r="EC116" s="555">
        <f>9*0.006*1.16</f>
        <v>6.2640000000000001E-2</v>
      </c>
      <c r="ED116" s="324" t="s">
        <v>243</v>
      </c>
      <c r="EE116" s="33"/>
      <c r="EF116" s="324" t="s">
        <v>235</v>
      </c>
      <c r="EG116" s="324"/>
      <c r="EH116" s="908" t="s">
        <v>408</v>
      </c>
    </row>
    <row r="117" spans="1:138" ht="43.5" customHeight="1" outlineLevel="1">
      <c r="A117" s="974"/>
      <c r="B117" s="67"/>
      <c r="C117" s="557" t="s">
        <v>260</v>
      </c>
      <c r="D117" s="712" t="s">
        <v>543</v>
      </c>
      <c r="E117" s="128" t="s">
        <v>24</v>
      </c>
      <c r="F117" s="128" t="s">
        <v>2</v>
      </c>
      <c r="G117" s="558">
        <f t="shared" si="396"/>
        <v>15</v>
      </c>
      <c r="H117" s="558">
        <f t="shared" ref="H117" si="415">SUM(I117:L117)</f>
        <v>2</v>
      </c>
      <c r="I117" s="234"/>
      <c r="J117" s="234"/>
      <c r="K117" s="234"/>
      <c r="L117" s="234">
        <v>2</v>
      </c>
      <c r="M117" s="2204">
        <v>4</v>
      </c>
      <c r="N117" s="234">
        <v>3</v>
      </c>
      <c r="O117" s="234">
        <v>3</v>
      </c>
      <c r="P117" s="234">
        <v>3</v>
      </c>
      <c r="Q117" s="558">
        <f t="shared" si="408"/>
        <v>2</v>
      </c>
      <c r="R117" s="234"/>
      <c r="S117" s="234"/>
      <c r="T117" s="234"/>
      <c r="U117" s="234">
        <v>2</v>
      </c>
      <c r="V117" s="558">
        <f t="shared" si="409"/>
        <v>4</v>
      </c>
      <c r="W117" s="234"/>
      <c r="X117" s="234"/>
      <c r="Y117" s="234"/>
      <c r="Z117" s="234">
        <v>4</v>
      </c>
      <c r="AA117" s="558">
        <f t="shared" si="410"/>
        <v>0</v>
      </c>
      <c r="AB117" s="234"/>
      <c r="AC117" s="234"/>
      <c r="AD117" s="234"/>
      <c r="AE117" s="234"/>
      <c r="AF117" s="566" t="s">
        <v>311</v>
      </c>
      <c r="AG117" s="561">
        <f t="shared" si="414"/>
        <v>3.8143999999999999E-3</v>
      </c>
      <c r="AH117" s="556">
        <v>5.3169999999999997E-4</v>
      </c>
      <c r="AI117" s="324">
        <v>6.3803999999999986E-2</v>
      </c>
      <c r="AJ117" s="556">
        <v>2.0325295900000002E-3</v>
      </c>
      <c r="AK117" s="520"/>
      <c r="AL117" s="524"/>
      <c r="AM117" s="524"/>
      <c r="AN117" s="520"/>
      <c r="AO117" s="524"/>
      <c r="AP117" s="524"/>
      <c r="AQ117" s="525"/>
      <c r="AR117" s="524"/>
      <c r="AS117" s="524"/>
      <c r="AT117" s="556">
        <v>5.3169999999999997E-4</v>
      </c>
      <c r="AU117" s="324">
        <v>6.3803999999999986E-2</v>
      </c>
      <c r="AV117" s="556">
        <v>2.0325295900000002E-3</v>
      </c>
      <c r="AW117" s="324">
        <v>5.3169999999999997E-4</v>
      </c>
      <c r="AX117" s="324">
        <v>6.3803999999999986E-2</v>
      </c>
      <c r="AY117" s="324">
        <v>2.2228888239999999E-3</v>
      </c>
      <c r="AZ117" s="520"/>
      <c r="BA117" s="524"/>
      <c r="BB117" s="524"/>
      <c r="BC117" s="520"/>
      <c r="BD117" s="524"/>
      <c r="BE117" s="524"/>
      <c r="BF117" s="195"/>
      <c r="BG117" s="195"/>
      <c r="BH117" s="195"/>
      <c r="BI117" s="556">
        <v>5.3169999999999997E-4</v>
      </c>
      <c r="BJ117" s="324">
        <v>6.3803999999999986E-2</v>
      </c>
      <c r="BK117" s="324">
        <v>2.2228888239999999E-3</v>
      </c>
      <c r="BL117" s="556">
        <f t="shared" si="397"/>
        <v>9.5679999999999995E-4</v>
      </c>
      <c r="BM117" s="324">
        <f t="shared" si="398"/>
        <v>0.11481599999999999</v>
      </c>
      <c r="BN117" s="556">
        <f t="shared" si="399"/>
        <v>3.6575593600000002E-3</v>
      </c>
      <c r="BO117" s="520"/>
      <c r="BP117" s="524"/>
      <c r="BQ117" s="524"/>
      <c r="BR117" s="520"/>
      <c r="BS117" s="524"/>
      <c r="BT117" s="524"/>
      <c r="BU117" s="525"/>
      <c r="BV117" s="524"/>
      <c r="BW117" s="524"/>
      <c r="BX117" s="524">
        <v>9.5679999999999995E-4</v>
      </c>
      <c r="BY117" s="324">
        <f t="shared" si="400"/>
        <v>0.11481599999999999</v>
      </c>
      <c r="BZ117" s="556">
        <f t="shared" si="401"/>
        <v>3.6575593600000002E-3</v>
      </c>
      <c r="CA117" s="324">
        <f t="shared" si="402"/>
        <v>0</v>
      </c>
      <c r="CB117" s="324">
        <f t="shared" si="403"/>
        <v>0</v>
      </c>
      <c r="CC117" s="324">
        <f t="shared" si="404"/>
        <v>0</v>
      </c>
      <c r="CD117" s="520"/>
      <c r="CE117" s="524"/>
      <c r="CF117" s="524"/>
      <c r="CG117" s="520"/>
      <c r="CH117" s="524"/>
      <c r="CI117" s="524"/>
      <c r="CJ117" s="195"/>
      <c r="CK117" s="195"/>
      <c r="CL117" s="195"/>
      <c r="CM117" s="556"/>
      <c r="CN117" s="324">
        <f t="shared" ref="CN117" si="416">CM117*1000*0.12</f>
        <v>0</v>
      </c>
      <c r="CO117" s="324">
        <f>CM117*$EZ$14</f>
        <v>0</v>
      </c>
      <c r="CP117" s="2258">
        <v>9.5679999999999995E-4</v>
      </c>
      <c r="CQ117" s="2238">
        <f>CP117*1000*0.12</f>
        <v>0.11481599999999999</v>
      </c>
      <c r="CR117" s="2258">
        <f>CP117*$EM$14</f>
        <v>0</v>
      </c>
      <c r="CS117" s="556">
        <v>1.2524000000000001E-3</v>
      </c>
      <c r="CT117" s="324">
        <f>CS117*1000*0.12</f>
        <v>0.150288</v>
      </c>
      <c r="CU117" s="556">
        <f t="shared" si="412"/>
        <v>5.1782982800000002E-3</v>
      </c>
      <c r="CV117" s="567">
        <v>3.3359999999999998E-4</v>
      </c>
      <c r="CW117" s="324">
        <f>CV117*1000*0.12</f>
        <v>4.0031999999999991E-2</v>
      </c>
      <c r="CX117" s="775">
        <f>CV117*$EO$14</f>
        <v>1.4345133599999998E-3</v>
      </c>
      <c r="CY117" s="556">
        <v>7.3990000000000004E-4</v>
      </c>
      <c r="CZ117" s="324">
        <f>CY117*1000*0.12</f>
        <v>8.8787999999999992E-2</v>
      </c>
      <c r="DA117" s="775">
        <f>CY117*$EP$14</f>
        <v>3.3089067900000002E-3</v>
      </c>
      <c r="DB117" s="324" t="s">
        <v>447</v>
      </c>
      <c r="DC117" s="324">
        <v>-12.3</v>
      </c>
      <c r="DD117" s="324">
        <v>-1.0660000000000001</v>
      </c>
      <c r="DE117" s="555">
        <f t="shared" si="395"/>
        <v>1.7829999999999999</v>
      </c>
      <c r="DF117" s="555">
        <v>0.2</v>
      </c>
      <c r="DG117" s="525"/>
      <c r="DH117" s="525"/>
      <c r="DI117" s="525"/>
      <c r="DJ117" s="324">
        <v>0.2</v>
      </c>
      <c r="DK117" s="554">
        <v>0.33300000000000002</v>
      </c>
      <c r="DL117" s="324"/>
      <c r="DM117" s="324"/>
      <c r="DN117" s="324"/>
      <c r="DO117" s="324">
        <v>0.33300000000000002</v>
      </c>
      <c r="DP117" s="555">
        <f t="shared" si="406"/>
        <v>0.4</v>
      </c>
      <c r="DQ117" s="525"/>
      <c r="DR117" s="525"/>
      <c r="DS117" s="525"/>
      <c r="DT117" s="324">
        <v>0.4</v>
      </c>
      <c r="DU117" s="554">
        <f t="shared" si="348"/>
        <v>0</v>
      </c>
      <c r="DV117" s="324"/>
      <c r="DW117" s="324"/>
      <c r="DX117" s="324"/>
      <c r="DY117" s="324"/>
      <c r="DZ117" s="2256">
        <v>0.4</v>
      </c>
      <c r="EA117" s="555">
        <v>0.3</v>
      </c>
      <c r="EB117" s="555">
        <v>0.35</v>
      </c>
      <c r="EC117" s="555">
        <v>0.4</v>
      </c>
      <c r="ED117" s="324" t="s">
        <v>243</v>
      </c>
      <c r="EE117" s="33"/>
      <c r="EF117" s="324" t="s">
        <v>235</v>
      </c>
      <c r="EG117" s="324"/>
      <c r="EH117" s="908" t="s">
        <v>409</v>
      </c>
    </row>
    <row r="118" spans="1:138" ht="24" customHeight="1" outlineLevel="1">
      <c r="A118" s="67"/>
      <c r="B118" s="67"/>
      <c r="C118" s="557" t="s">
        <v>283</v>
      </c>
      <c r="D118" s="578" t="s">
        <v>490</v>
      </c>
      <c r="E118" s="128" t="s">
        <v>24</v>
      </c>
      <c r="F118" s="128" t="s">
        <v>152</v>
      </c>
      <c r="G118" s="558">
        <f t="shared" si="396"/>
        <v>14</v>
      </c>
      <c r="H118" s="558">
        <f>SUM(I118:L118)</f>
        <v>0</v>
      </c>
      <c r="I118" s="234"/>
      <c r="J118" s="234"/>
      <c r="K118" s="234"/>
      <c r="L118" s="557"/>
      <c r="M118" s="2204"/>
      <c r="N118" s="234"/>
      <c r="O118" s="234"/>
      <c r="P118" s="234"/>
      <c r="Q118" s="558">
        <f>SUM(R118:U118)</f>
        <v>14</v>
      </c>
      <c r="R118" s="234">
        <v>14</v>
      </c>
      <c r="S118" s="234"/>
      <c r="T118" s="234"/>
      <c r="U118" s="234"/>
      <c r="V118" s="558">
        <f>SUM(W118:Z118)</f>
        <v>0</v>
      </c>
      <c r="W118" s="234"/>
      <c r="X118" s="234"/>
      <c r="Y118" s="234"/>
      <c r="Z118" s="557"/>
      <c r="AA118" s="558">
        <f>SUM(AB118:AE118)</f>
        <v>0</v>
      </c>
      <c r="AB118" s="234"/>
      <c r="AC118" s="234"/>
      <c r="AD118" s="234"/>
      <c r="AE118" s="234"/>
      <c r="AF118" s="566" t="s">
        <v>311</v>
      </c>
      <c r="AG118" s="555">
        <f>AH118+CP118+CS118+CV118+CY118</f>
        <v>0</v>
      </c>
      <c r="AH118" s="324">
        <v>0</v>
      </c>
      <c r="AI118" s="324">
        <v>0</v>
      </c>
      <c r="AJ118" s="324">
        <v>0</v>
      </c>
      <c r="AK118" s="520"/>
      <c r="AL118" s="524">
        <v>0</v>
      </c>
      <c r="AM118" s="524">
        <v>0</v>
      </c>
      <c r="AN118" s="520"/>
      <c r="AO118" s="524">
        <v>0</v>
      </c>
      <c r="AP118" s="524">
        <v>0</v>
      </c>
      <c r="AQ118" s="525"/>
      <c r="AR118" s="524">
        <v>0</v>
      </c>
      <c r="AS118" s="524">
        <v>0</v>
      </c>
      <c r="AT118" s="324"/>
      <c r="AU118" s="324">
        <v>0</v>
      </c>
      <c r="AV118" s="324">
        <v>0</v>
      </c>
      <c r="AW118" s="324">
        <v>4.0653119999999997E-3</v>
      </c>
      <c r="AX118" s="324">
        <v>0.48783743999999996</v>
      </c>
      <c r="AY118" s="324">
        <v>1.7100897540480001E-2</v>
      </c>
      <c r="AZ118" s="556">
        <v>4.0653119999999997E-3</v>
      </c>
      <c r="BA118" s="324">
        <v>0.48783743999999996</v>
      </c>
      <c r="BB118" s="324">
        <v>1.7100897540480001E-2</v>
      </c>
      <c r="BC118" s="520"/>
      <c r="BD118" s="524"/>
      <c r="BE118" s="524"/>
      <c r="BF118" s="195"/>
      <c r="BG118" s="195"/>
      <c r="BH118" s="195"/>
      <c r="BI118" s="324"/>
      <c r="BJ118" s="324">
        <v>0</v>
      </c>
      <c r="BK118" s="324">
        <v>0</v>
      </c>
      <c r="BL118" s="324">
        <f t="shared" si="397"/>
        <v>0</v>
      </c>
      <c r="BM118" s="324">
        <f t="shared" si="398"/>
        <v>0</v>
      </c>
      <c r="BN118" s="324">
        <f t="shared" si="399"/>
        <v>0</v>
      </c>
      <c r="BO118" s="520"/>
      <c r="BP118" s="524">
        <f>BO118*1000*0.12</f>
        <v>0</v>
      </c>
      <c r="BQ118" s="524">
        <f>BO118*$ER$14</f>
        <v>0</v>
      </c>
      <c r="BR118" s="520"/>
      <c r="BS118" s="524">
        <f>BR118*1000*0.12</f>
        <v>0</v>
      </c>
      <c r="BT118" s="524">
        <f>BR118*$ES$14</f>
        <v>0</v>
      </c>
      <c r="BU118" s="525"/>
      <c r="BV118" s="524">
        <f>BU118*1000*0.12</f>
        <v>0</v>
      </c>
      <c r="BW118" s="524">
        <f>BU118*$ET$14</f>
        <v>0</v>
      </c>
      <c r="BX118" s="324"/>
      <c r="BY118" s="324">
        <f t="shared" si="400"/>
        <v>0</v>
      </c>
      <c r="BZ118" s="324">
        <f t="shared" si="401"/>
        <v>0</v>
      </c>
      <c r="CA118" s="324">
        <f t="shared" si="402"/>
        <v>4.0653119999999997E-3</v>
      </c>
      <c r="CB118" s="324">
        <f t="shared" si="403"/>
        <v>0.48783743999999996</v>
      </c>
      <c r="CC118" s="324">
        <f t="shared" si="404"/>
        <v>1.7463767289599998E-2</v>
      </c>
      <c r="CD118" s="556">
        <v>4.0653119999999997E-3</v>
      </c>
      <c r="CE118" s="324">
        <f>CD118*1000*0.12</f>
        <v>0.48783743999999996</v>
      </c>
      <c r="CF118" s="324">
        <f>CD118*$EW$14</f>
        <v>1.7463767289599998E-2</v>
      </c>
      <c r="CG118" s="520"/>
      <c r="CH118" s="524"/>
      <c r="CI118" s="524"/>
      <c r="CJ118" s="195"/>
      <c r="CK118" s="195"/>
      <c r="CL118" s="195"/>
      <c r="CM118" s="324"/>
      <c r="CN118" s="324">
        <f>CM118*1000*0.12</f>
        <v>0</v>
      </c>
      <c r="CO118" s="324">
        <f>CM118*$EZ$14</f>
        <v>0</v>
      </c>
      <c r="CP118" s="2279"/>
      <c r="CQ118" s="2278">
        <f>CP118*1000*0.12</f>
        <v>0</v>
      </c>
      <c r="CR118" s="2278">
        <f>CP118*$EM$14</f>
        <v>0</v>
      </c>
      <c r="CS118" s="425"/>
      <c r="CT118" s="278">
        <f>CS118*1000*0.12</f>
        <v>0</v>
      </c>
      <c r="CU118" s="278">
        <f>CS118*$EN$14</f>
        <v>0</v>
      </c>
      <c r="CV118" s="346"/>
      <c r="CW118" s="195"/>
      <c r="CX118" s="199"/>
      <c r="CY118" s="346"/>
      <c r="CZ118" s="195"/>
      <c r="DA118" s="199"/>
      <c r="DB118" s="324">
        <v>2.59</v>
      </c>
      <c r="DC118" s="324">
        <v>65.900000000000006</v>
      </c>
      <c r="DD118" s="324">
        <v>0.45800000000000002</v>
      </c>
      <c r="DE118" s="555">
        <f t="shared" si="395"/>
        <v>0.45</v>
      </c>
      <c r="DF118" s="555">
        <v>0</v>
      </c>
      <c r="DG118" s="525"/>
      <c r="DH118" s="525"/>
      <c r="DI118" s="525"/>
      <c r="DJ118" s="324"/>
      <c r="DK118" s="555">
        <v>0.45</v>
      </c>
      <c r="DL118" s="324">
        <v>0.45</v>
      </c>
      <c r="DM118" s="324"/>
      <c r="DN118" s="324"/>
      <c r="DO118" s="324"/>
      <c r="DP118" s="555">
        <f t="shared" si="406"/>
        <v>0</v>
      </c>
      <c r="DQ118" s="525"/>
      <c r="DR118" s="525"/>
      <c r="DS118" s="525"/>
      <c r="DT118" s="324"/>
      <c r="DU118" s="555">
        <f t="shared" si="348"/>
        <v>0</v>
      </c>
      <c r="DV118" s="324"/>
      <c r="DW118" s="324"/>
      <c r="DX118" s="324"/>
      <c r="DY118" s="324"/>
      <c r="DZ118" s="2324"/>
      <c r="EA118" s="777"/>
      <c r="EB118" s="195"/>
      <c r="EC118" s="195"/>
      <c r="ED118" s="324" t="s">
        <v>243</v>
      </c>
      <c r="EE118" s="33"/>
      <c r="EF118" s="324" t="s">
        <v>235</v>
      </c>
      <c r="EG118" s="324" t="s">
        <v>239</v>
      </c>
      <c r="EH118" s="324"/>
    </row>
    <row r="119" spans="1:138" ht="18.75" hidden="1" customHeight="1" outlineLevel="1">
      <c r="A119" s="67"/>
      <c r="B119" s="67"/>
      <c r="C119" s="542"/>
      <c r="D119" s="697"/>
      <c r="E119" s="128" t="s">
        <v>24</v>
      </c>
      <c r="F119" s="128"/>
      <c r="G119" s="166"/>
      <c r="H119" s="166"/>
      <c r="I119" s="234"/>
      <c r="J119" s="234"/>
      <c r="K119" s="234"/>
      <c r="L119" s="234"/>
      <c r="M119" s="2204"/>
      <c r="N119" s="234"/>
      <c r="O119" s="234"/>
      <c r="P119" s="234"/>
      <c r="Q119" s="659">
        <f>SUM(R119:U119)</f>
        <v>0</v>
      </c>
      <c r="R119" s="234"/>
      <c r="S119" s="234"/>
      <c r="T119" s="234"/>
      <c r="U119" s="234"/>
      <c r="V119" s="166"/>
      <c r="W119" s="234"/>
      <c r="X119" s="234"/>
      <c r="Y119" s="234"/>
      <c r="Z119" s="234"/>
      <c r="AA119" s="659">
        <f>SUM(AB119:AE119)</f>
        <v>0</v>
      </c>
      <c r="AB119" s="234"/>
      <c r="AC119" s="234"/>
      <c r="AD119" s="234"/>
      <c r="AE119" s="234"/>
      <c r="AF119" s="566" t="s">
        <v>311</v>
      </c>
      <c r="AG119" s="555">
        <f>AH119+CP119+CS119+CV119+CY119</f>
        <v>0</v>
      </c>
      <c r="AH119" s="698">
        <v>0</v>
      </c>
      <c r="AI119" s="698">
        <v>0</v>
      </c>
      <c r="AJ119" s="698">
        <v>0</v>
      </c>
      <c r="AK119" s="520"/>
      <c r="AL119" s="524"/>
      <c r="AM119" s="524"/>
      <c r="AN119" s="520"/>
      <c r="AO119" s="524"/>
      <c r="AP119" s="524"/>
      <c r="AQ119" s="525"/>
      <c r="AR119" s="524"/>
      <c r="AS119" s="524"/>
      <c r="AT119" s="525"/>
      <c r="AU119" s="524"/>
      <c r="AV119" s="524"/>
      <c r="AW119" s="698">
        <v>0</v>
      </c>
      <c r="AX119" s="698">
        <v>0</v>
      </c>
      <c r="AY119" s="698">
        <v>0</v>
      </c>
      <c r="AZ119" s="520"/>
      <c r="BA119" s="524"/>
      <c r="BB119" s="524"/>
      <c r="BC119" s="520"/>
      <c r="BD119" s="524"/>
      <c r="BE119" s="524"/>
      <c r="BF119" s="195"/>
      <c r="BG119" s="195"/>
      <c r="BH119" s="195"/>
      <c r="BI119" s="305"/>
      <c r="BJ119" s="195"/>
      <c r="BK119" s="195"/>
      <c r="BL119" s="698">
        <f t="shared" si="397"/>
        <v>0</v>
      </c>
      <c r="BM119" s="698">
        <f t="shared" si="398"/>
        <v>0</v>
      </c>
      <c r="BN119" s="698">
        <f t="shared" si="399"/>
        <v>0</v>
      </c>
      <c r="BO119" s="520"/>
      <c r="BP119" s="524"/>
      <c r="BQ119" s="524"/>
      <c r="BR119" s="520"/>
      <c r="BS119" s="524"/>
      <c r="BT119" s="524"/>
      <c r="BU119" s="525"/>
      <c r="BV119" s="524"/>
      <c r="BW119" s="524"/>
      <c r="BX119" s="525"/>
      <c r="BY119" s="524"/>
      <c r="BZ119" s="524"/>
      <c r="CA119" s="698">
        <f t="shared" si="402"/>
        <v>0</v>
      </c>
      <c r="CB119" s="698">
        <f t="shared" si="403"/>
        <v>0</v>
      </c>
      <c r="CC119" s="698">
        <f t="shared" si="404"/>
        <v>0</v>
      </c>
      <c r="CD119" s="520"/>
      <c r="CE119" s="524"/>
      <c r="CF119" s="524"/>
      <c r="CG119" s="520"/>
      <c r="CH119" s="524"/>
      <c r="CI119" s="524"/>
      <c r="CJ119" s="195"/>
      <c r="CK119" s="195"/>
      <c r="CL119" s="195"/>
      <c r="CM119" s="305"/>
      <c r="CN119" s="195"/>
      <c r="CO119" s="195"/>
      <c r="CP119" s="2279"/>
      <c r="CQ119" s="2278"/>
      <c r="CR119" s="2278"/>
      <c r="CS119" s="425"/>
      <c r="CT119" s="278"/>
      <c r="CU119" s="278"/>
      <c r="CV119" s="346"/>
      <c r="CW119" s="195"/>
      <c r="CX119" s="199"/>
      <c r="CY119" s="346"/>
      <c r="CZ119" s="195"/>
      <c r="DA119" s="199"/>
      <c r="DB119" s="195"/>
      <c r="DC119" s="195"/>
      <c r="DD119" s="195"/>
      <c r="DE119" s="555">
        <f t="shared" si="395"/>
        <v>0</v>
      </c>
      <c r="DF119" s="555">
        <v>0</v>
      </c>
      <c r="DG119" s="525"/>
      <c r="DH119" s="525"/>
      <c r="DI119" s="525"/>
      <c r="DJ119" s="525"/>
      <c r="DK119" s="555">
        <v>0</v>
      </c>
      <c r="DL119" s="525"/>
      <c r="DM119" s="324"/>
      <c r="DN119" s="324"/>
      <c r="DO119" s="324"/>
      <c r="DP119" s="555">
        <f t="shared" si="406"/>
        <v>0</v>
      </c>
      <c r="DQ119" s="525"/>
      <c r="DR119" s="525"/>
      <c r="DS119" s="525"/>
      <c r="DT119" s="525"/>
      <c r="DU119" s="555">
        <f>DV119+DW119+DX119+DY119</f>
        <v>0</v>
      </c>
      <c r="DV119" s="525"/>
      <c r="DW119" s="324"/>
      <c r="DX119" s="324"/>
      <c r="DY119" s="324"/>
      <c r="DZ119" s="2272"/>
      <c r="EA119" s="545"/>
      <c r="EB119" s="195"/>
      <c r="EC119" s="195"/>
      <c r="ED119" s="119"/>
      <c r="EE119" s="33"/>
      <c r="EF119" s="329"/>
      <c r="EG119" s="324"/>
      <c r="EH119" s="329"/>
    </row>
    <row r="120" spans="1:138" ht="23.25" hidden="1" customHeight="1" outlineLevel="1">
      <c r="A120" s="67"/>
      <c r="B120" s="67"/>
      <c r="C120" s="696" t="s">
        <v>315</v>
      </c>
      <c r="D120" s="1195"/>
      <c r="E120" s="128" t="s">
        <v>24</v>
      </c>
      <c r="F120" s="128"/>
      <c r="G120" s="166"/>
      <c r="H120" s="166"/>
      <c r="I120" s="234"/>
      <c r="J120" s="234"/>
      <c r="K120" s="234"/>
      <c r="L120" s="234"/>
      <c r="M120" s="2204"/>
      <c r="N120" s="234"/>
      <c r="O120" s="234"/>
      <c r="P120" s="234"/>
      <c r="Q120" s="659">
        <f>SUM(R120:U120)</f>
        <v>0</v>
      </c>
      <c r="R120" s="234"/>
      <c r="S120" s="234"/>
      <c r="T120" s="234"/>
      <c r="U120" s="234"/>
      <c r="V120" s="166"/>
      <c r="W120" s="234"/>
      <c r="X120" s="234"/>
      <c r="Y120" s="234"/>
      <c r="Z120" s="234"/>
      <c r="AA120" s="659">
        <f>SUM(AB120:AE120)</f>
        <v>0</v>
      </c>
      <c r="AB120" s="234"/>
      <c r="AC120" s="234"/>
      <c r="AD120" s="234"/>
      <c r="AE120" s="234"/>
      <c r="AF120" s="566" t="s">
        <v>311</v>
      </c>
      <c r="AG120" s="555">
        <f>AH120+CP120+CS120+CV120+CY120</f>
        <v>0</v>
      </c>
      <c r="AH120" s="698">
        <v>0</v>
      </c>
      <c r="AI120" s="698">
        <v>0</v>
      </c>
      <c r="AJ120" s="698">
        <v>0</v>
      </c>
      <c r="AK120" s="520"/>
      <c r="AL120" s="524"/>
      <c r="AM120" s="524"/>
      <c r="AN120" s="520"/>
      <c r="AO120" s="524"/>
      <c r="AP120" s="524"/>
      <c r="AQ120" s="525"/>
      <c r="AR120" s="524"/>
      <c r="AS120" s="524"/>
      <c r="AT120" s="525"/>
      <c r="AU120" s="524"/>
      <c r="AV120" s="524"/>
      <c r="AW120" s="713">
        <v>0</v>
      </c>
      <c r="AX120" s="698">
        <v>0</v>
      </c>
      <c r="AY120" s="713">
        <v>0</v>
      </c>
      <c r="AZ120" s="520"/>
      <c r="BA120" s="524"/>
      <c r="BB120" s="524"/>
      <c r="BC120" s="520"/>
      <c r="BD120" s="524">
        <v>0</v>
      </c>
      <c r="BE120" s="524">
        <v>0</v>
      </c>
      <c r="BF120" s="195"/>
      <c r="BG120" s="195"/>
      <c r="BH120" s="195"/>
      <c r="BI120" s="305"/>
      <c r="BJ120" s="195"/>
      <c r="BK120" s="195"/>
      <c r="BL120" s="698">
        <f t="shared" si="397"/>
        <v>0</v>
      </c>
      <c r="BM120" s="698">
        <f t="shared" si="398"/>
        <v>0</v>
      </c>
      <c r="BN120" s="698">
        <f t="shared" si="399"/>
        <v>0</v>
      </c>
      <c r="BO120" s="520"/>
      <c r="BP120" s="524"/>
      <c r="BQ120" s="524"/>
      <c r="BR120" s="520"/>
      <c r="BS120" s="524"/>
      <c r="BT120" s="524"/>
      <c r="BU120" s="525"/>
      <c r="BV120" s="524"/>
      <c r="BW120" s="524"/>
      <c r="BX120" s="525"/>
      <c r="BY120" s="524"/>
      <c r="BZ120" s="524"/>
      <c r="CA120" s="713">
        <f t="shared" si="402"/>
        <v>0</v>
      </c>
      <c r="CB120" s="698">
        <f t="shared" si="403"/>
        <v>0</v>
      </c>
      <c r="CC120" s="713">
        <f t="shared" si="404"/>
        <v>0</v>
      </c>
      <c r="CD120" s="520"/>
      <c r="CE120" s="524"/>
      <c r="CF120" s="524"/>
      <c r="CG120" s="520"/>
      <c r="CH120" s="524">
        <f>CG120*1000*0.12</f>
        <v>0</v>
      </c>
      <c r="CI120" s="524">
        <f>CG120*$ES$14</f>
        <v>0</v>
      </c>
      <c r="CJ120" s="195"/>
      <c r="CK120" s="195"/>
      <c r="CL120" s="195"/>
      <c r="CM120" s="305"/>
      <c r="CN120" s="195"/>
      <c r="CO120" s="195"/>
      <c r="CP120" s="2279"/>
      <c r="CQ120" s="2278"/>
      <c r="CR120" s="2278"/>
      <c r="CS120" s="425"/>
      <c r="CT120" s="278"/>
      <c r="CU120" s="278"/>
      <c r="CV120" s="346"/>
      <c r="CW120" s="195"/>
      <c r="CX120" s="199"/>
      <c r="CY120" s="346"/>
      <c r="CZ120" s="195"/>
      <c r="DA120" s="199"/>
      <c r="DB120" s="195"/>
      <c r="DC120" s="195"/>
      <c r="DD120" s="195"/>
      <c r="DE120" s="555">
        <f t="shared" si="395"/>
        <v>0</v>
      </c>
      <c r="DF120" s="555">
        <v>0</v>
      </c>
      <c r="DG120" s="525"/>
      <c r="DH120" s="525"/>
      <c r="DI120" s="525"/>
      <c r="DJ120" s="525"/>
      <c r="DK120" s="555">
        <v>0</v>
      </c>
      <c r="DL120" s="525"/>
      <c r="DM120" s="324"/>
      <c r="DN120" s="324"/>
      <c r="DO120" s="324"/>
      <c r="DP120" s="555">
        <f t="shared" si="406"/>
        <v>0</v>
      </c>
      <c r="DQ120" s="525"/>
      <c r="DR120" s="525"/>
      <c r="DS120" s="525"/>
      <c r="DT120" s="525"/>
      <c r="DU120" s="555">
        <f>DV120+DW120+DX120+DY120</f>
        <v>0</v>
      </c>
      <c r="DV120" s="525"/>
      <c r="DW120" s="324"/>
      <c r="DX120" s="324"/>
      <c r="DY120" s="324"/>
      <c r="DZ120" s="2272"/>
      <c r="EA120" s="545"/>
      <c r="EB120" s="195"/>
      <c r="EC120" s="195"/>
      <c r="ED120" s="119"/>
      <c r="EE120" s="33"/>
      <c r="EF120" s="329"/>
      <c r="EG120" s="324"/>
      <c r="EH120" s="329"/>
    </row>
    <row r="121" spans="1:138" ht="24.75" hidden="1" customHeight="1" outlineLevel="1">
      <c r="A121" s="67"/>
      <c r="B121" s="67"/>
      <c r="C121" s="696" t="s">
        <v>289</v>
      </c>
      <c r="D121" s="1196"/>
      <c r="E121" s="128" t="s">
        <v>24</v>
      </c>
      <c r="F121" s="128"/>
      <c r="G121" s="166"/>
      <c r="H121" s="166"/>
      <c r="I121" s="234"/>
      <c r="J121" s="234"/>
      <c r="K121" s="234"/>
      <c r="L121" s="234"/>
      <c r="M121" s="2204"/>
      <c r="N121" s="234"/>
      <c r="O121" s="234"/>
      <c r="P121" s="234"/>
      <c r="Q121" s="558">
        <f>SUM(R121:U121)</f>
        <v>0</v>
      </c>
      <c r="R121" s="234"/>
      <c r="S121" s="234"/>
      <c r="T121" s="234"/>
      <c r="U121" s="234"/>
      <c r="V121" s="166"/>
      <c r="W121" s="234"/>
      <c r="X121" s="234"/>
      <c r="Y121" s="234"/>
      <c r="Z121" s="234"/>
      <c r="AA121" s="558">
        <f>SUM(AB121:AE121)</f>
        <v>0</v>
      </c>
      <c r="AB121" s="234"/>
      <c r="AC121" s="234"/>
      <c r="AD121" s="234"/>
      <c r="AE121" s="234"/>
      <c r="AF121" s="566" t="s">
        <v>311</v>
      </c>
      <c r="AG121" s="555"/>
      <c r="AH121" s="698"/>
      <c r="AI121" s="698"/>
      <c r="AJ121" s="698"/>
      <c r="AK121" s="520"/>
      <c r="AL121" s="524"/>
      <c r="AM121" s="524"/>
      <c r="AN121" s="520"/>
      <c r="AO121" s="524"/>
      <c r="AP121" s="524"/>
      <c r="AQ121" s="525"/>
      <c r="AR121" s="524"/>
      <c r="AS121" s="524"/>
      <c r="AT121" s="525"/>
      <c r="AU121" s="524"/>
      <c r="AV121" s="524"/>
      <c r="AW121" s="719">
        <v>0</v>
      </c>
      <c r="AX121" s="698">
        <v>0</v>
      </c>
      <c r="AY121" s="713">
        <v>0</v>
      </c>
      <c r="AZ121" s="520"/>
      <c r="BA121" s="524"/>
      <c r="BB121" s="524"/>
      <c r="BC121" s="520"/>
      <c r="BD121" s="524"/>
      <c r="BE121" s="524"/>
      <c r="BF121" s="195"/>
      <c r="BG121" s="195"/>
      <c r="BH121" s="195"/>
      <c r="BI121" s="567"/>
      <c r="BJ121" s="324">
        <v>0</v>
      </c>
      <c r="BK121" s="556">
        <v>0</v>
      </c>
      <c r="BL121" s="698"/>
      <c r="BM121" s="698"/>
      <c r="BN121" s="698"/>
      <c r="BO121" s="520"/>
      <c r="BP121" s="524"/>
      <c r="BQ121" s="524"/>
      <c r="BR121" s="520"/>
      <c r="BS121" s="524"/>
      <c r="BT121" s="524"/>
      <c r="BU121" s="525"/>
      <c r="BV121" s="524"/>
      <c r="BW121" s="524"/>
      <c r="BX121" s="525"/>
      <c r="BY121" s="524"/>
      <c r="BZ121" s="524"/>
      <c r="CA121" s="719">
        <f t="shared" si="402"/>
        <v>0</v>
      </c>
      <c r="CB121" s="698">
        <f t="shared" si="403"/>
        <v>0</v>
      </c>
      <c r="CC121" s="713">
        <f t="shared" si="404"/>
        <v>0</v>
      </c>
      <c r="CD121" s="520"/>
      <c r="CE121" s="524"/>
      <c r="CF121" s="524"/>
      <c r="CG121" s="520"/>
      <c r="CH121" s="524"/>
      <c r="CI121" s="524"/>
      <c r="CJ121" s="195"/>
      <c r="CK121" s="195"/>
      <c r="CL121" s="195"/>
      <c r="CM121" s="567"/>
      <c r="CN121" s="324">
        <f>CM121*1000*0.12</f>
        <v>0</v>
      </c>
      <c r="CO121" s="556">
        <f>CM121*$EZ$14</f>
        <v>0</v>
      </c>
      <c r="CP121" s="2279"/>
      <c r="CQ121" s="2278"/>
      <c r="CR121" s="2278"/>
      <c r="CS121" s="425"/>
      <c r="CT121" s="278"/>
      <c r="CU121" s="278"/>
      <c r="CV121" s="346"/>
      <c r="CW121" s="195"/>
      <c r="CX121" s="199"/>
      <c r="CY121" s="346"/>
      <c r="CZ121" s="195"/>
      <c r="DA121" s="199"/>
      <c r="DB121" s="195"/>
      <c r="DC121" s="195"/>
      <c r="DD121" s="195"/>
      <c r="DE121" s="555">
        <f t="shared" si="395"/>
        <v>0</v>
      </c>
      <c r="DF121" s="555">
        <v>0</v>
      </c>
      <c r="DG121" s="525"/>
      <c r="DH121" s="525"/>
      <c r="DI121" s="525"/>
      <c r="DJ121" s="525"/>
      <c r="DK121" s="555">
        <v>0</v>
      </c>
      <c r="DL121" s="525"/>
      <c r="DM121" s="324"/>
      <c r="DN121" s="324"/>
      <c r="DO121" s="324"/>
      <c r="DP121" s="555">
        <f t="shared" si="406"/>
        <v>0</v>
      </c>
      <c r="DQ121" s="525"/>
      <c r="DR121" s="525"/>
      <c r="DS121" s="525"/>
      <c r="DT121" s="525"/>
      <c r="DU121" s="555">
        <f>DV121+DW121+DX121+DY121</f>
        <v>0</v>
      </c>
      <c r="DV121" s="525"/>
      <c r="DW121" s="324"/>
      <c r="DX121" s="324"/>
      <c r="DY121" s="324"/>
      <c r="DZ121" s="2272"/>
      <c r="EA121" s="545"/>
      <c r="EB121" s="195"/>
      <c r="EC121" s="195"/>
      <c r="ED121" s="119"/>
      <c r="EE121" s="33"/>
      <c r="EF121" s="329"/>
      <c r="EG121" s="324"/>
      <c r="EH121" s="329"/>
    </row>
    <row r="122" spans="1:138" ht="15" hidden="1" customHeight="1" outlineLevel="1">
      <c r="A122" s="67"/>
      <c r="B122" s="67"/>
      <c r="C122" s="539"/>
      <c r="D122" s="1145" t="s">
        <v>52</v>
      </c>
      <c r="E122" s="128"/>
      <c r="F122" s="128"/>
      <c r="G122" s="169"/>
      <c r="H122" s="169"/>
      <c r="I122" s="169"/>
      <c r="J122" s="169"/>
      <c r="K122" s="169"/>
      <c r="L122" s="169"/>
      <c r="M122" s="2213"/>
      <c r="N122" s="169"/>
      <c r="O122" s="169"/>
      <c r="P122" s="169"/>
      <c r="Q122" s="84"/>
      <c r="R122" s="84"/>
      <c r="S122" s="84"/>
      <c r="T122" s="84"/>
      <c r="U122" s="84"/>
      <c r="V122" s="169"/>
      <c r="W122" s="169"/>
      <c r="X122" s="169"/>
      <c r="Y122" s="169"/>
      <c r="Z122" s="169"/>
      <c r="AA122" s="84"/>
      <c r="AB122" s="84"/>
      <c r="AC122" s="84"/>
      <c r="AD122" s="84"/>
      <c r="AE122" s="84"/>
      <c r="AF122" s="566" t="s">
        <v>311</v>
      </c>
      <c r="AG122" s="555">
        <f>AH122+CP122+CS122+CV122+CY122</f>
        <v>4.5007899999999997E-2</v>
      </c>
      <c r="AH122" s="555">
        <v>7.5601999999999996E-3</v>
      </c>
      <c r="AI122" s="555">
        <v>0.90722399999999992</v>
      </c>
      <c r="AJ122" s="555">
        <v>2.8900376540000002E-2</v>
      </c>
      <c r="AK122" s="555">
        <v>0</v>
      </c>
      <c r="AL122" s="555">
        <v>0</v>
      </c>
      <c r="AM122" s="555">
        <v>0</v>
      </c>
      <c r="AN122" s="555">
        <v>0</v>
      </c>
      <c r="AO122" s="555">
        <v>0</v>
      </c>
      <c r="AP122" s="555">
        <v>0</v>
      </c>
      <c r="AQ122" s="555">
        <v>0</v>
      </c>
      <c r="AR122" s="555">
        <v>0</v>
      </c>
      <c r="AS122" s="555">
        <v>0</v>
      </c>
      <c r="AT122" s="555">
        <v>7.5601999999999996E-3</v>
      </c>
      <c r="AU122" s="555">
        <v>0.90722399999999992</v>
      </c>
      <c r="AV122" s="555">
        <v>2.8900376540000002E-2</v>
      </c>
      <c r="AW122" s="555">
        <v>1.2257111999999999E-2</v>
      </c>
      <c r="AX122" s="555">
        <v>1.47085344</v>
      </c>
      <c r="AY122" s="555">
        <v>5.1331111986479994E-2</v>
      </c>
      <c r="AZ122" s="555">
        <v>4.0653119999999997E-3</v>
      </c>
      <c r="BA122" s="555">
        <v>0.48783743999999996</v>
      </c>
      <c r="BB122" s="555">
        <v>1.7100897540480001E-2</v>
      </c>
      <c r="BC122" s="555">
        <v>0</v>
      </c>
      <c r="BD122" s="555">
        <v>0</v>
      </c>
      <c r="BE122" s="555">
        <v>0</v>
      </c>
      <c r="BF122" s="555">
        <v>1.6949999999999999E-3</v>
      </c>
      <c r="BG122" s="555">
        <v>0.20339999999999997</v>
      </c>
      <c r="BH122" s="555">
        <v>7.0689127499999988E-3</v>
      </c>
      <c r="BI122" s="555">
        <v>6.4967999999999988E-3</v>
      </c>
      <c r="BJ122" s="555">
        <v>0.77961599999999998</v>
      </c>
      <c r="BK122" s="555">
        <v>2.7161301695999996E-2</v>
      </c>
      <c r="BL122" s="555">
        <f>SUM(BL113:BL118)</f>
        <v>1.30168E-2</v>
      </c>
      <c r="BM122" s="555">
        <f t="shared" ref="BM122:CO122" si="417">SUM(BM113:BM118)</f>
        <v>1.5620160000000001</v>
      </c>
      <c r="BN122" s="555">
        <f t="shared" si="417"/>
        <v>4.9759321359999997E-2</v>
      </c>
      <c r="BO122" s="555">
        <f t="shared" si="417"/>
        <v>0</v>
      </c>
      <c r="BP122" s="555">
        <f t="shared" si="417"/>
        <v>0</v>
      </c>
      <c r="BQ122" s="555">
        <f t="shared" si="417"/>
        <v>0</v>
      </c>
      <c r="BR122" s="555">
        <f t="shared" si="417"/>
        <v>0</v>
      </c>
      <c r="BS122" s="555">
        <f t="shared" si="417"/>
        <v>0</v>
      </c>
      <c r="BT122" s="555">
        <f t="shared" si="417"/>
        <v>0</v>
      </c>
      <c r="BU122" s="555">
        <f t="shared" si="417"/>
        <v>0</v>
      </c>
      <c r="BV122" s="555">
        <f t="shared" si="417"/>
        <v>0</v>
      </c>
      <c r="BW122" s="555">
        <f t="shared" si="417"/>
        <v>0</v>
      </c>
      <c r="BX122" s="555">
        <f t="shared" si="417"/>
        <v>1.30168E-2</v>
      </c>
      <c r="BY122" s="555">
        <f t="shared" si="417"/>
        <v>1.5620160000000001</v>
      </c>
      <c r="BZ122" s="555">
        <f t="shared" si="417"/>
        <v>4.9759321359999997E-2</v>
      </c>
      <c r="CA122" s="555">
        <f t="shared" si="417"/>
        <v>4.0653119999999997E-3</v>
      </c>
      <c r="CB122" s="555">
        <f t="shared" si="417"/>
        <v>0.48783743999999996</v>
      </c>
      <c r="CC122" s="555">
        <f t="shared" si="417"/>
        <v>1.7463767289599998E-2</v>
      </c>
      <c r="CD122" s="555">
        <f t="shared" si="417"/>
        <v>4.0653119999999997E-3</v>
      </c>
      <c r="CE122" s="555">
        <f t="shared" si="417"/>
        <v>0.48783743999999996</v>
      </c>
      <c r="CF122" s="555">
        <f t="shared" si="417"/>
        <v>1.7463767289599998E-2</v>
      </c>
      <c r="CG122" s="555">
        <f t="shared" si="417"/>
        <v>0</v>
      </c>
      <c r="CH122" s="555">
        <f t="shared" si="417"/>
        <v>0</v>
      </c>
      <c r="CI122" s="555">
        <f t="shared" si="417"/>
        <v>0</v>
      </c>
      <c r="CJ122" s="555">
        <f t="shared" si="417"/>
        <v>0</v>
      </c>
      <c r="CK122" s="555">
        <f t="shared" si="417"/>
        <v>0</v>
      </c>
      <c r="CL122" s="555">
        <f t="shared" si="417"/>
        <v>0</v>
      </c>
      <c r="CM122" s="555">
        <f t="shared" si="417"/>
        <v>0</v>
      </c>
      <c r="CN122" s="555">
        <f t="shared" si="417"/>
        <v>0</v>
      </c>
      <c r="CO122" s="555">
        <f t="shared" si="417"/>
        <v>0</v>
      </c>
      <c r="CP122" s="2256">
        <f t="shared" ref="CP122:DA122" si="418">SUM(CP113:CP118)</f>
        <v>1.30168E-2</v>
      </c>
      <c r="CQ122" s="2256">
        <f t="shared" si="418"/>
        <v>1.5620160000000001</v>
      </c>
      <c r="CR122" s="2256">
        <f t="shared" si="418"/>
        <v>0</v>
      </c>
      <c r="CS122" s="555">
        <f t="shared" si="418"/>
        <v>1.3934400000000001E-2</v>
      </c>
      <c r="CT122" s="555">
        <f t="shared" si="418"/>
        <v>1.6721279999999998</v>
      </c>
      <c r="CU122" s="555">
        <f t="shared" si="418"/>
        <v>5.7614563680000001E-2</v>
      </c>
      <c r="CV122" s="555">
        <f t="shared" si="418"/>
        <v>8.2767999999999991E-3</v>
      </c>
      <c r="CW122" s="555">
        <f t="shared" si="418"/>
        <v>0.99321599999999988</v>
      </c>
      <c r="CX122" s="555">
        <f t="shared" si="418"/>
        <v>3.5591067679999998E-2</v>
      </c>
      <c r="CY122" s="555">
        <f t="shared" si="418"/>
        <v>2.2197000000000002E-3</v>
      </c>
      <c r="CZ122" s="555">
        <f t="shared" si="418"/>
        <v>0.26636399999999999</v>
      </c>
      <c r="DA122" s="555">
        <f t="shared" si="418"/>
        <v>9.9267203700000011E-3</v>
      </c>
      <c r="DB122" s="195"/>
      <c r="DC122" s="195"/>
      <c r="DD122" s="195"/>
      <c r="DE122" s="555">
        <f t="shared" si="395"/>
        <v>7.3886280000000006</v>
      </c>
      <c r="DF122" s="555">
        <v>1.7245000000000001</v>
      </c>
      <c r="DG122" s="555">
        <v>0</v>
      </c>
      <c r="DH122" s="555">
        <v>0</v>
      </c>
      <c r="DI122" s="555">
        <v>0</v>
      </c>
      <c r="DJ122" s="555">
        <v>1.7245000000000001</v>
      </c>
      <c r="DK122" s="555">
        <v>2.1565000000000003</v>
      </c>
      <c r="DL122" s="555">
        <v>0.45</v>
      </c>
      <c r="DM122" s="555">
        <v>0</v>
      </c>
      <c r="DN122" s="555">
        <v>0</v>
      </c>
      <c r="DO122" s="555">
        <v>1.7065000000000001</v>
      </c>
      <c r="DP122" s="555">
        <f t="shared" ref="DP122:DY122" si="419">SUM(DP113:DP118)</f>
        <v>2.1046719999999999</v>
      </c>
      <c r="DQ122" s="555">
        <f t="shared" si="419"/>
        <v>0</v>
      </c>
      <c r="DR122" s="555">
        <f t="shared" si="419"/>
        <v>0</v>
      </c>
      <c r="DS122" s="555">
        <f t="shared" si="419"/>
        <v>0</v>
      </c>
      <c r="DT122" s="555">
        <v>2.1046719999999999</v>
      </c>
      <c r="DU122" s="555">
        <f t="shared" si="419"/>
        <v>0</v>
      </c>
      <c r="DV122" s="555">
        <f t="shared" si="419"/>
        <v>0</v>
      </c>
      <c r="DW122" s="555">
        <f t="shared" si="419"/>
        <v>0</v>
      </c>
      <c r="DX122" s="555">
        <f t="shared" si="419"/>
        <v>0</v>
      </c>
      <c r="DY122" s="555">
        <f t="shared" si="419"/>
        <v>0</v>
      </c>
      <c r="DZ122" s="2256">
        <f t="shared" ref="DZ122:EC122" si="420">SUM(DZ113:DZ118)</f>
        <v>2.1046719999999999</v>
      </c>
      <c r="EA122" s="555">
        <f t="shared" si="420"/>
        <v>2.0943999999999998</v>
      </c>
      <c r="EB122" s="555">
        <f t="shared" si="420"/>
        <v>0.57041600000000003</v>
      </c>
      <c r="EC122" s="555">
        <f t="shared" si="420"/>
        <v>0.46264000000000005</v>
      </c>
      <c r="ED122" s="119"/>
      <c r="EE122" s="185"/>
      <c r="EF122" s="329"/>
      <c r="EG122" s="324"/>
      <c r="EH122" s="329"/>
    </row>
    <row r="123" spans="1:138" ht="15" hidden="1" customHeight="1" outlineLevel="1">
      <c r="A123" s="67"/>
      <c r="B123" s="67"/>
      <c r="C123" s="540" t="s">
        <v>70</v>
      </c>
      <c r="D123" s="1143" t="s">
        <v>127</v>
      </c>
      <c r="E123" s="128"/>
      <c r="F123" s="128"/>
      <c r="G123" s="169"/>
      <c r="H123" s="169"/>
      <c r="I123" s="169"/>
      <c r="J123" s="169"/>
      <c r="K123" s="169"/>
      <c r="L123" s="169"/>
      <c r="M123" s="2213"/>
      <c r="N123" s="169"/>
      <c r="O123" s="169"/>
      <c r="P123" s="169"/>
      <c r="Q123" s="84"/>
      <c r="R123" s="84"/>
      <c r="S123" s="84"/>
      <c r="T123" s="84"/>
      <c r="U123" s="84"/>
      <c r="V123" s="169"/>
      <c r="W123" s="169"/>
      <c r="X123" s="169"/>
      <c r="Y123" s="169"/>
      <c r="Z123" s="169"/>
      <c r="AA123" s="84"/>
      <c r="AB123" s="84"/>
      <c r="AC123" s="84"/>
      <c r="AD123" s="84"/>
      <c r="AE123" s="84"/>
      <c r="AF123" s="23"/>
      <c r="AG123" s="524"/>
      <c r="AH123" s="523"/>
      <c r="AI123" s="523"/>
      <c r="AJ123" s="523"/>
      <c r="AK123" s="523"/>
      <c r="AL123" s="523"/>
      <c r="AM123" s="523"/>
      <c r="AN123" s="523"/>
      <c r="AO123" s="523"/>
      <c r="AP123" s="523"/>
      <c r="AQ123" s="523"/>
      <c r="AR123" s="523"/>
      <c r="AS123" s="523"/>
      <c r="AT123" s="523"/>
      <c r="AU123" s="523"/>
      <c r="AV123" s="523"/>
      <c r="AW123" s="523"/>
      <c r="AX123" s="523"/>
      <c r="AY123" s="523"/>
      <c r="AZ123" s="523"/>
      <c r="BA123" s="523"/>
      <c r="BB123" s="523"/>
      <c r="BC123" s="523"/>
      <c r="BD123" s="523"/>
      <c r="BE123" s="523"/>
      <c r="BF123" s="190"/>
      <c r="BG123" s="190"/>
      <c r="BH123" s="190"/>
      <c r="BI123" s="190"/>
      <c r="BJ123" s="190"/>
      <c r="BK123" s="190"/>
      <c r="BL123" s="523"/>
      <c r="BM123" s="523"/>
      <c r="BN123" s="523"/>
      <c r="BO123" s="523"/>
      <c r="BP123" s="523"/>
      <c r="BQ123" s="523"/>
      <c r="BR123" s="523"/>
      <c r="BS123" s="523"/>
      <c r="BT123" s="523"/>
      <c r="BU123" s="523"/>
      <c r="BV123" s="523"/>
      <c r="BW123" s="523"/>
      <c r="BX123" s="523"/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/>
      <c r="CJ123" s="190"/>
      <c r="CK123" s="190"/>
      <c r="CL123" s="190"/>
      <c r="CM123" s="190"/>
      <c r="CN123" s="190"/>
      <c r="CO123" s="190"/>
      <c r="CP123" s="2280"/>
      <c r="CQ123" s="2280"/>
      <c r="CR123" s="2280"/>
      <c r="CS123" s="779"/>
      <c r="CT123" s="779"/>
      <c r="CU123" s="779"/>
      <c r="CV123" s="190"/>
      <c r="CW123" s="190"/>
      <c r="CX123" s="190"/>
      <c r="CY123" s="190"/>
      <c r="CZ123" s="190"/>
      <c r="DA123" s="190"/>
      <c r="DB123" s="195"/>
      <c r="DC123" s="195"/>
      <c r="DD123" s="195"/>
      <c r="DE123" s="555">
        <f t="shared" si="395"/>
        <v>0</v>
      </c>
      <c r="DF123" s="528"/>
      <c r="DG123" s="523"/>
      <c r="DH123" s="523"/>
      <c r="DI123" s="523"/>
      <c r="DJ123" s="523"/>
      <c r="DK123" s="528">
        <v>0</v>
      </c>
      <c r="DL123" s="523"/>
      <c r="DM123" s="523"/>
      <c r="DN123" s="523"/>
      <c r="DO123" s="523"/>
      <c r="DP123" s="528"/>
      <c r="DQ123" s="523"/>
      <c r="DR123" s="523"/>
      <c r="DS123" s="523"/>
      <c r="DT123" s="523"/>
      <c r="DU123" s="528">
        <f t="shared" ref="DU123:DU144" si="421">DV123+DW123+DX123+DY123</f>
        <v>0</v>
      </c>
      <c r="DV123" s="523"/>
      <c r="DW123" s="523"/>
      <c r="DX123" s="523"/>
      <c r="DY123" s="523"/>
      <c r="DZ123" s="2271"/>
      <c r="EA123" s="528"/>
      <c r="EB123" s="190"/>
      <c r="EC123" s="190"/>
      <c r="ED123" s="119"/>
      <c r="EE123" s="185"/>
      <c r="EF123" s="329"/>
      <c r="EG123" s="324"/>
      <c r="EH123" s="329"/>
    </row>
    <row r="124" spans="1:138" ht="15" hidden="1" customHeight="1" outlineLevel="1">
      <c r="A124" s="67"/>
      <c r="B124" s="67"/>
      <c r="C124" s="539"/>
      <c r="D124" s="1172"/>
      <c r="E124" s="128"/>
      <c r="F124" s="128"/>
      <c r="G124" s="345"/>
      <c r="H124" s="408">
        <f>SUM(I124:L124)</f>
        <v>0</v>
      </c>
      <c r="I124" s="345"/>
      <c r="J124" s="345"/>
      <c r="K124" s="345"/>
      <c r="L124" s="345"/>
      <c r="M124" s="2214"/>
      <c r="N124" s="345"/>
      <c r="O124" s="345"/>
      <c r="P124" s="345"/>
      <c r="Q124" s="86">
        <f>SUM(R124:U124)</f>
        <v>0</v>
      </c>
      <c r="R124" s="67"/>
      <c r="S124" s="67"/>
      <c r="T124" s="67"/>
      <c r="U124" s="67"/>
      <c r="V124" s="408">
        <f>SUM(W124:Z124)</f>
        <v>0</v>
      </c>
      <c r="W124" s="345"/>
      <c r="X124" s="345"/>
      <c r="Y124" s="345"/>
      <c r="Z124" s="345"/>
      <c r="AA124" s="86">
        <f>SUM(AB124:AE124)</f>
        <v>0</v>
      </c>
      <c r="AB124" s="67"/>
      <c r="AC124" s="67"/>
      <c r="AD124" s="67"/>
      <c r="AE124" s="67"/>
      <c r="AF124" s="23"/>
      <c r="AG124" s="524"/>
      <c r="AH124" s="524"/>
      <c r="AI124" s="524"/>
      <c r="AJ124" s="524"/>
      <c r="AK124" s="524"/>
      <c r="AL124" s="524"/>
      <c r="AM124" s="524"/>
      <c r="AN124" s="524"/>
      <c r="AO124" s="524"/>
      <c r="AP124" s="524"/>
      <c r="AQ124" s="524"/>
      <c r="AR124" s="524"/>
      <c r="AS124" s="524"/>
      <c r="AT124" s="524"/>
      <c r="AU124" s="524"/>
      <c r="AV124" s="524"/>
      <c r="AW124" s="524"/>
      <c r="AX124" s="524"/>
      <c r="AY124" s="524"/>
      <c r="AZ124" s="524"/>
      <c r="BA124" s="524"/>
      <c r="BB124" s="524"/>
      <c r="BC124" s="524"/>
      <c r="BD124" s="524"/>
      <c r="BE124" s="524"/>
      <c r="BF124" s="188"/>
      <c r="BG124" s="188"/>
      <c r="BH124" s="188"/>
      <c r="BI124" s="188"/>
      <c r="BJ124" s="188"/>
      <c r="BK124" s="188"/>
      <c r="BL124" s="524"/>
      <c r="BM124" s="524"/>
      <c r="BN124" s="524"/>
      <c r="BO124" s="524"/>
      <c r="BP124" s="524"/>
      <c r="BQ124" s="524"/>
      <c r="BR124" s="524"/>
      <c r="BS124" s="524"/>
      <c r="BT124" s="524"/>
      <c r="BU124" s="524"/>
      <c r="BV124" s="524"/>
      <c r="BW124" s="524"/>
      <c r="BX124" s="524"/>
      <c r="BY124" s="524"/>
      <c r="BZ124" s="524"/>
      <c r="CA124" s="524"/>
      <c r="CB124" s="524"/>
      <c r="CC124" s="524"/>
      <c r="CD124" s="524"/>
      <c r="CE124" s="524"/>
      <c r="CF124" s="524"/>
      <c r="CG124" s="524"/>
      <c r="CH124" s="524"/>
      <c r="CI124" s="524"/>
      <c r="CJ124" s="188"/>
      <c r="CK124" s="188"/>
      <c r="CL124" s="188"/>
      <c r="CM124" s="188"/>
      <c r="CN124" s="188"/>
      <c r="CO124" s="188"/>
      <c r="CP124" s="2278"/>
      <c r="CQ124" s="2278"/>
      <c r="CR124" s="2278"/>
      <c r="CS124" s="278"/>
      <c r="CT124" s="278"/>
      <c r="CU124" s="278"/>
      <c r="CV124" s="188"/>
      <c r="CW124" s="188"/>
      <c r="CX124" s="188"/>
      <c r="CY124" s="188"/>
      <c r="CZ124" s="188"/>
      <c r="DA124" s="188"/>
      <c r="DB124" s="195"/>
      <c r="DC124" s="195"/>
      <c r="DD124" s="195"/>
      <c r="DE124" s="555">
        <f t="shared" si="395"/>
        <v>0</v>
      </c>
      <c r="DF124" s="545"/>
      <c r="DG124" s="524"/>
      <c r="DH124" s="524"/>
      <c r="DI124" s="524"/>
      <c r="DJ124" s="524"/>
      <c r="DK124" s="545">
        <v>0</v>
      </c>
      <c r="DL124" s="524"/>
      <c r="DM124" s="524"/>
      <c r="DN124" s="524"/>
      <c r="DO124" s="524"/>
      <c r="DP124" s="545"/>
      <c r="DQ124" s="524"/>
      <c r="DR124" s="524"/>
      <c r="DS124" s="524"/>
      <c r="DT124" s="524"/>
      <c r="DU124" s="545">
        <f t="shared" si="421"/>
        <v>0</v>
      </c>
      <c r="DV124" s="524"/>
      <c r="DW124" s="524"/>
      <c r="DX124" s="524"/>
      <c r="DY124" s="524"/>
      <c r="DZ124" s="2272"/>
      <c r="EA124" s="545"/>
      <c r="EB124" s="188"/>
      <c r="EC124" s="188"/>
      <c r="ED124" s="119"/>
      <c r="EE124" s="23"/>
      <c r="EF124" s="329"/>
      <c r="EG124" s="324"/>
      <c r="EH124" s="329"/>
    </row>
    <row r="125" spans="1:138" ht="15" hidden="1" customHeight="1" outlineLevel="1">
      <c r="A125" s="67"/>
      <c r="B125" s="67"/>
      <c r="C125" s="539"/>
      <c r="D125" s="1172"/>
      <c r="E125" s="128"/>
      <c r="F125" s="128"/>
      <c r="G125" s="345"/>
      <c r="H125" s="408">
        <f>SUM(I125:L125)</f>
        <v>0</v>
      </c>
      <c r="I125" s="345"/>
      <c r="J125" s="345"/>
      <c r="K125" s="345"/>
      <c r="L125" s="345"/>
      <c r="M125" s="2214"/>
      <c r="N125" s="345"/>
      <c r="O125" s="345"/>
      <c r="P125" s="345"/>
      <c r="Q125" s="86">
        <f>SUM(R125:U125)</f>
        <v>0</v>
      </c>
      <c r="R125" s="67"/>
      <c r="S125" s="67"/>
      <c r="T125" s="67"/>
      <c r="U125" s="67"/>
      <c r="V125" s="408">
        <f>SUM(W125:Z125)</f>
        <v>0</v>
      </c>
      <c r="W125" s="345"/>
      <c r="X125" s="345"/>
      <c r="Y125" s="345"/>
      <c r="Z125" s="345"/>
      <c r="AA125" s="86">
        <f>SUM(AB125:AE125)</f>
        <v>0</v>
      </c>
      <c r="AB125" s="67"/>
      <c r="AC125" s="67"/>
      <c r="AD125" s="67"/>
      <c r="AE125" s="67"/>
      <c r="AF125" s="33"/>
      <c r="AG125" s="527"/>
      <c r="AH125" s="527"/>
      <c r="AI125" s="527"/>
      <c r="AJ125" s="527"/>
      <c r="AK125" s="527"/>
      <c r="AL125" s="527"/>
      <c r="AM125" s="527"/>
      <c r="AN125" s="527"/>
      <c r="AO125" s="527"/>
      <c r="AP125" s="527"/>
      <c r="AQ125" s="527"/>
      <c r="AR125" s="527"/>
      <c r="AS125" s="527"/>
      <c r="AT125" s="527"/>
      <c r="AU125" s="527"/>
      <c r="AV125" s="527"/>
      <c r="AW125" s="527"/>
      <c r="AX125" s="527"/>
      <c r="AY125" s="527"/>
      <c r="AZ125" s="527"/>
      <c r="BA125" s="527"/>
      <c r="BB125" s="527"/>
      <c r="BC125" s="527"/>
      <c r="BD125" s="527"/>
      <c r="BE125" s="527"/>
      <c r="BF125" s="197"/>
      <c r="BG125" s="197"/>
      <c r="BH125" s="197"/>
      <c r="BI125" s="197"/>
      <c r="BJ125" s="197"/>
      <c r="BK125" s="197"/>
      <c r="BL125" s="527"/>
      <c r="BM125" s="527"/>
      <c r="BN125" s="527"/>
      <c r="BO125" s="527"/>
      <c r="BP125" s="527"/>
      <c r="BQ125" s="527"/>
      <c r="BR125" s="527"/>
      <c r="BS125" s="527"/>
      <c r="BT125" s="527"/>
      <c r="BU125" s="527"/>
      <c r="BV125" s="527"/>
      <c r="BW125" s="527"/>
      <c r="BX125" s="527"/>
      <c r="BY125" s="527"/>
      <c r="BZ125" s="527"/>
      <c r="CA125" s="527"/>
      <c r="CB125" s="527"/>
      <c r="CC125" s="527"/>
      <c r="CD125" s="527"/>
      <c r="CE125" s="527"/>
      <c r="CF125" s="527"/>
      <c r="CG125" s="527"/>
      <c r="CH125" s="527"/>
      <c r="CI125" s="527"/>
      <c r="CJ125" s="197"/>
      <c r="CK125" s="197"/>
      <c r="CL125" s="197"/>
      <c r="CM125" s="197"/>
      <c r="CN125" s="197"/>
      <c r="CO125" s="197"/>
      <c r="CP125" s="2277"/>
      <c r="CQ125" s="2277"/>
      <c r="CR125" s="2277"/>
      <c r="CS125" s="778"/>
      <c r="CT125" s="778"/>
      <c r="CU125" s="778"/>
      <c r="CV125" s="197"/>
      <c r="CW125" s="197"/>
      <c r="CX125" s="197"/>
      <c r="CY125" s="197"/>
      <c r="CZ125" s="197"/>
      <c r="DA125" s="197"/>
      <c r="DB125" s="195"/>
      <c r="DC125" s="195"/>
      <c r="DD125" s="195"/>
      <c r="DE125" s="555">
        <f t="shared" si="395"/>
        <v>0</v>
      </c>
      <c r="DF125" s="546"/>
      <c r="DG125" s="527"/>
      <c r="DH125" s="527"/>
      <c r="DI125" s="527"/>
      <c r="DJ125" s="527"/>
      <c r="DK125" s="546">
        <v>0</v>
      </c>
      <c r="DL125" s="527"/>
      <c r="DM125" s="527"/>
      <c r="DN125" s="527"/>
      <c r="DO125" s="527"/>
      <c r="DP125" s="546"/>
      <c r="DQ125" s="527"/>
      <c r="DR125" s="527"/>
      <c r="DS125" s="527"/>
      <c r="DT125" s="527"/>
      <c r="DU125" s="546">
        <f t="shared" si="421"/>
        <v>0</v>
      </c>
      <c r="DV125" s="527"/>
      <c r="DW125" s="527"/>
      <c r="DX125" s="527"/>
      <c r="DY125" s="527"/>
      <c r="DZ125" s="2326"/>
      <c r="EA125" s="546"/>
      <c r="EB125" s="197"/>
      <c r="EC125" s="197"/>
      <c r="ED125" s="119"/>
      <c r="EE125" s="33"/>
      <c r="EF125" s="329"/>
      <c r="EG125" s="324"/>
      <c r="EH125" s="329"/>
    </row>
    <row r="126" spans="1:138" ht="15" hidden="1" customHeight="1" outlineLevel="1">
      <c r="A126" s="67"/>
      <c r="B126" s="67"/>
      <c r="C126" s="539"/>
      <c r="D126" s="1172"/>
      <c r="E126" s="128"/>
      <c r="F126" s="128"/>
      <c r="G126" s="345"/>
      <c r="H126" s="408">
        <f>SUM(I126:L126)</f>
        <v>0</v>
      </c>
      <c r="I126" s="345"/>
      <c r="J126" s="345"/>
      <c r="K126" s="345"/>
      <c r="L126" s="345"/>
      <c r="M126" s="2214"/>
      <c r="N126" s="345"/>
      <c r="O126" s="345"/>
      <c r="P126" s="345"/>
      <c r="Q126" s="86">
        <f>SUM(R126:U126)</f>
        <v>0</v>
      </c>
      <c r="R126" s="67"/>
      <c r="S126" s="67"/>
      <c r="T126" s="67"/>
      <c r="U126" s="67"/>
      <c r="V126" s="408">
        <f>SUM(W126:Z126)</f>
        <v>0</v>
      </c>
      <c r="W126" s="345"/>
      <c r="X126" s="345"/>
      <c r="Y126" s="345"/>
      <c r="Z126" s="345"/>
      <c r="AA126" s="86">
        <f>SUM(AB126:AE126)</f>
        <v>0</v>
      </c>
      <c r="AB126" s="67"/>
      <c r="AC126" s="67"/>
      <c r="AD126" s="67"/>
      <c r="AE126" s="67"/>
      <c r="AF126" s="33"/>
      <c r="AG126" s="527"/>
      <c r="AH126" s="527"/>
      <c r="AI126" s="527"/>
      <c r="AJ126" s="527"/>
      <c r="AK126" s="527"/>
      <c r="AL126" s="527"/>
      <c r="AM126" s="527"/>
      <c r="AN126" s="527"/>
      <c r="AO126" s="527"/>
      <c r="AP126" s="527"/>
      <c r="AQ126" s="527"/>
      <c r="AR126" s="527"/>
      <c r="AS126" s="527"/>
      <c r="AT126" s="527"/>
      <c r="AU126" s="527"/>
      <c r="AV126" s="527"/>
      <c r="AW126" s="527"/>
      <c r="AX126" s="527"/>
      <c r="AY126" s="527"/>
      <c r="AZ126" s="527"/>
      <c r="BA126" s="527"/>
      <c r="BB126" s="527"/>
      <c r="BC126" s="527"/>
      <c r="BD126" s="527"/>
      <c r="BE126" s="527"/>
      <c r="BF126" s="197"/>
      <c r="BG126" s="197"/>
      <c r="BH126" s="197"/>
      <c r="BI126" s="197"/>
      <c r="BJ126" s="197"/>
      <c r="BK126" s="197"/>
      <c r="BL126" s="527"/>
      <c r="BM126" s="527"/>
      <c r="BN126" s="527"/>
      <c r="BO126" s="527"/>
      <c r="BP126" s="527"/>
      <c r="BQ126" s="527"/>
      <c r="BR126" s="527"/>
      <c r="BS126" s="527"/>
      <c r="BT126" s="527"/>
      <c r="BU126" s="527"/>
      <c r="BV126" s="527"/>
      <c r="BW126" s="527"/>
      <c r="BX126" s="527"/>
      <c r="BY126" s="527"/>
      <c r="BZ126" s="527"/>
      <c r="CA126" s="527"/>
      <c r="CB126" s="527"/>
      <c r="CC126" s="527"/>
      <c r="CD126" s="527"/>
      <c r="CE126" s="527"/>
      <c r="CF126" s="527"/>
      <c r="CG126" s="527"/>
      <c r="CH126" s="527"/>
      <c r="CI126" s="527"/>
      <c r="CJ126" s="197"/>
      <c r="CK126" s="197"/>
      <c r="CL126" s="197"/>
      <c r="CM126" s="197"/>
      <c r="CN126" s="197"/>
      <c r="CO126" s="197"/>
      <c r="CP126" s="2277"/>
      <c r="CQ126" s="2277"/>
      <c r="CR126" s="2277"/>
      <c r="CS126" s="778"/>
      <c r="CT126" s="778"/>
      <c r="CU126" s="778"/>
      <c r="CV126" s="197"/>
      <c r="CW126" s="197"/>
      <c r="CX126" s="197"/>
      <c r="CY126" s="197"/>
      <c r="CZ126" s="197"/>
      <c r="DA126" s="197"/>
      <c r="DB126" s="195"/>
      <c r="DC126" s="195"/>
      <c r="DD126" s="195"/>
      <c r="DE126" s="555">
        <f t="shared" si="395"/>
        <v>0</v>
      </c>
      <c r="DF126" s="546"/>
      <c r="DG126" s="527"/>
      <c r="DH126" s="527"/>
      <c r="DI126" s="527"/>
      <c r="DJ126" s="527"/>
      <c r="DK126" s="546">
        <v>0</v>
      </c>
      <c r="DL126" s="527"/>
      <c r="DM126" s="527"/>
      <c r="DN126" s="527"/>
      <c r="DO126" s="527"/>
      <c r="DP126" s="546"/>
      <c r="DQ126" s="527"/>
      <c r="DR126" s="527"/>
      <c r="DS126" s="527"/>
      <c r="DT126" s="527"/>
      <c r="DU126" s="546">
        <f t="shared" si="421"/>
        <v>0</v>
      </c>
      <c r="DV126" s="527"/>
      <c r="DW126" s="527"/>
      <c r="DX126" s="527"/>
      <c r="DY126" s="527"/>
      <c r="DZ126" s="2326"/>
      <c r="EA126" s="546"/>
      <c r="EB126" s="197"/>
      <c r="EC126" s="197"/>
      <c r="ED126" s="119"/>
      <c r="EE126" s="33"/>
      <c r="EF126" s="329"/>
      <c r="EG126" s="324"/>
      <c r="EH126" s="329"/>
    </row>
    <row r="127" spans="1:138" ht="15" hidden="1" customHeight="1" outlineLevel="1">
      <c r="A127" s="67"/>
      <c r="B127" s="67"/>
      <c r="C127" s="539"/>
      <c r="D127" s="1145" t="s">
        <v>52</v>
      </c>
      <c r="E127" s="128"/>
      <c r="F127" s="128"/>
      <c r="G127" s="169"/>
      <c r="H127" s="169"/>
      <c r="I127" s="169"/>
      <c r="J127" s="169"/>
      <c r="K127" s="169"/>
      <c r="L127" s="169"/>
      <c r="M127" s="2213"/>
      <c r="N127" s="169"/>
      <c r="O127" s="169"/>
      <c r="P127" s="169"/>
      <c r="Q127" s="84"/>
      <c r="R127" s="84"/>
      <c r="S127" s="84"/>
      <c r="T127" s="84"/>
      <c r="U127" s="84"/>
      <c r="V127" s="169"/>
      <c r="W127" s="169"/>
      <c r="X127" s="169"/>
      <c r="Y127" s="169"/>
      <c r="Z127" s="169"/>
      <c r="AA127" s="84"/>
      <c r="AB127" s="84"/>
      <c r="AC127" s="84"/>
      <c r="AD127" s="84"/>
      <c r="AE127" s="84"/>
      <c r="AF127" s="105"/>
      <c r="AG127" s="523"/>
      <c r="AH127" s="523">
        <v>0</v>
      </c>
      <c r="AI127" s="523">
        <v>0</v>
      </c>
      <c r="AJ127" s="523">
        <v>0</v>
      </c>
      <c r="AK127" s="523">
        <v>0</v>
      </c>
      <c r="AL127" s="523">
        <v>0</v>
      </c>
      <c r="AM127" s="523">
        <v>0</v>
      </c>
      <c r="AN127" s="523">
        <v>0</v>
      </c>
      <c r="AO127" s="523">
        <v>0</v>
      </c>
      <c r="AP127" s="523">
        <v>0</v>
      </c>
      <c r="AQ127" s="523">
        <v>0</v>
      </c>
      <c r="AR127" s="523">
        <v>0</v>
      </c>
      <c r="AS127" s="523">
        <v>0</v>
      </c>
      <c r="AT127" s="523">
        <v>0</v>
      </c>
      <c r="AU127" s="523">
        <v>0</v>
      </c>
      <c r="AV127" s="523">
        <v>0</v>
      </c>
      <c r="AW127" s="523">
        <v>0</v>
      </c>
      <c r="AX127" s="523">
        <v>0</v>
      </c>
      <c r="AY127" s="523">
        <v>0</v>
      </c>
      <c r="AZ127" s="523">
        <v>0</v>
      </c>
      <c r="BA127" s="523">
        <v>0</v>
      </c>
      <c r="BB127" s="523">
        <v>0</v>
      </c>
      <c r="BC127" s="523">
        <v>0</v>
      </c>
      <c r="BD127" s="523">
        <v>0</v>
      </c>
      <c r="BE127" s="523">
        <v>0</v>
      </c>
      <c r="BF127" s="190">
        <v>0</v>
      </c>
      <c r="BG127" s="190">
        <v>0</v>
      </c>
      <c r="BH127" s="190">
        <v>0</v>
      </c>
      <c r="BI127" s="190">
        <v>0</v>
      </c>
      <c r="BJ127" s="190">
        <v>0</v>
      </c>
      <c r="BK127" s="190">
        <v>0</v>
      </c>
      <c r="BL127" s="523">
        <f>SUM(BL124:BL126)</f>
        <v>0</v>
      </c>
      <c r="BM127" s="523">
        <f>SUM(BM124:BM126)</f>
        <v>0</v>
      </c>
      <c r="BN127" s="523">
        <f t="shared" ref="BN127:BZ127" si="422">SUM(BN124:BN126)</f>
        <v>0</v>
      </c>
      <c r="BO127" s="523">
        <f t="shared" si="422"/>
        <v>0</v>
      </c>
      <c r="BP127" s="523">
        <f t="shared" si="422"/>
        <v>0</v>
      </c>
      <c r="BQ127" s="523">
        <f t="shared" si="422"/>
        <v>0</v>
      </c>
      <c r="BR127" s="523">
        <f t="shared" si="422"/>
        <v>0</v>
      </c>
      <c r="BS127" s="523">
        <f t="shared" si="422"/>
        <v>0</v>
      </c>
      <c r="BT127" s="523">
        <f t="shared" si="422"/>
        <v>0</v>
      </c>
      <c r="BU127" s="523">
        <f t="shared" si="422"/>
        <v>0</v>
      </c>
      <c r="BV127" s="523">
        <f t="shared" si="422"/>
        <v>0</v>
      </c>
      <c r="BW127" s="523">
        <f t="shared" si="422"/>
        <v>0</v>
      </c>
      <c r="BX127" s="523">
        <f t="shared" si="422"/>
        <v>0</v>
      </c>
      <c r="BY127" s="523">
        <f t="shared" si="422"/>
        <v>0</v>
      </c>
      <c r="BZ127" s="523">
        <f t="shared" si="422"/>
        <v>0</v>
      </c>
      <c r="CA127" s="523">
        <f>SUM(CA124:CA126)</f>
        <v>0</v>
      </c>
      <c r="CB127" s="523">
        <f>SUM(CB124:CB126)</f>
        <v>0</v>
      </c>
      <c r="CC127" s="523">
        <f t="shared" ref="CC127:CO127" si="423">SUM(CC124:CC126)</f>
        <v>0</v>
      </c>
      <c r="CD127" s="523">
        <f t="shared" si="423"/>
        <v>0</v>
      </c>
      <c r="CE127" s="523">
        <f t="shared" si="423"/>
        <v>0</v>
      </c>
      <c r="CF127" s="523">
        <f t="shared" si="423"/>
        <v>0</v>
      </c>
      <c r="CG127" s="523">
        <f t="shared" si="423"/>
        <v>0</v>
      </c>
      <c r="CH127" s="523">
        <f t="shared" si="423"/>
        <v>0</v>
      </c>
      <c r="CI127" s="523">
        <f t="shared" si="423"/>
        <v>0</v>
      </c>
      <c r="CJ127" s="190">
        <f t="shared" si="423"/>
        <v>0</v>
      </c>
      <c r="CK127" s="190">
        <f t="shared" si="423"/>
        <v>0</v>
      </c>
      <c r="CL127" s="190">
        <f t="shared" si="423"/>
        <v>0</v>
      </c>
      <c r="CM127" s="190">
        <f t="shared" si="423"/>
        <v>0</v>
      </c>
      <c r="CN127" s="190">
        <f t="shared" si="423"/>
        <v>0</v>
      </c>
      <c r="CO127" s="190">
        <f t="shared" si="423"/>
        <v>0</v>
      </c>
      <c r="CP127" s="2280">
        <f t="shared" ref="CP127:CX127" si="424">SUM(CP124:CP126)</f>
        <v>0</v>
      </c>
      <c r="CQ127" s="2280">
        <f t="shared" si="424"/>
        <v>0</v>
      </c>
      <c r="CR127" s="2280">
        <f t="shared" si="424"/>
        <v>0</v>
      </c>
      <c r="CS127" s="779">
        <f t="shared" si="424"/>
        <v>0</v>
      </c>
      <c r="CT127" s="779">
        <f t="shared" si="424"/>
        <v>0</v>
      </c>
      <c r="CU127" s="779">
        <f t="shared" si="424"/>
        <v>0</v>
      </c>
      <c r="CV127" s="190">
        <f t="shared" si="424"/>
        <v>0</v>
      </c>
      <c r="CW127" s="190">
        <f t="shared" si="424"/>
        <v>0</v>
      </c>
      <c r="CX127" s="190">
        <f t="shared" si="424"/>
        <v>0</v>
      </c>
      <c r="CY127" s="190">
        <f t="shared" ref="CY127:DA127" si="425">SUM(CY124:CY126)</f>
        <v>0</v>
      </c>
      <c r="CZ127" s="190">
        <f t="shared" si="425"/>
        <v>0</v>
      </c>
      <c r="DA127" s="190">
        <f t="shared" si="425"/>
        <v>0</v>
      </c>
      <c r="DB127" s="195"/>
      <c r="DC127" s="195"/>
      <c r="DD127" s="195"/>
      <c r="DE127" s="555">
        <f t="shared" si="395"/>
        <v>0</v>
      </c>
      <c r="DF127" s="528"/>
      <c r="DG127" s="523"/>
      <c r="DH127" s="523"/>
      <c r="DI127" s="523"/>
      <c r="DJ127" s="523"/>
      <c r="DK127" s="528">
        <v>0</v>
      </c>
      <c r="DL127" s="523"/>
      <c r="DM127" s="523"/>
      <c r="DN127" s="523"/>
      <c r="DO127" s="523"/>
      <c r="DP127" s="528"/>
      <c r="DQ127" s="523"/>
      <c r="DR127" s="523"/>
      <c r="DS127" s="523"/>
      <c r="DT127" s="523">
        <v>0</v>
      </c>
      <c r="DU127" s="528">
        <f t="shared" si="421"/>
        <v>0</v>
      </c>
      <c r="DV127" s="523"/>
      <c r="DW127" s="523"/>
      <c r="DX127" s="523"/>
      <c r="DY127" s="523"/>
      <c r="DZ127" s="2271">
        <f>SUM(DZ124:DZ126)</f>
        <v>0</v>
      </c>
      <c r="EA127" s="528">
        <f t="shared" ref="EA127:EB127" si="426">SUM(EA124:EA126)</f>
        <v>0</v>
      </c>
      <c r="EB127" s="190">
        <f t="shared" si="426"/>
        <v>0</v>
      </c>
      <c r="EC127" s="190">
        <f t="shared" ref="EC127" si="427">SUM(EC124:EC126)</f>
        <v>0</v>
      </c>
      <c r="ED127" s="119"/>
      <c r="EE127" s="185"/>
      <c r="EF127" s="329"/>
      <c r="EG127" s="324"/>
      <c r="EH127" s="329"/>
    </row>
    <row r="128" spans="1:138" ht="15" hidden="1" customHeight="1" outlineLevel="1">
      <c r="A128" s="67"/>
      <c r="B128" s="67"/>
      <c r="C128" s="540" t="s">
        <v>71</v>
      </c>
      <c r="D128" s="1143" t="s">
        <v>128</v>
      </c>
      <c r="E128" s="128"/>
      <c r="F128" s="128"/>
      <c r="G128" s="169"/>
      <c r="H128" s="169"/>
      <c r="I128" s="169"/>
      <c r="J128" s="169"/>
      <c r="K128" s="169"/>
      <c r="L128" s="169"/>
      <c r="M128" s="2213"/>
      <c r="N128" s="169"/>
      <c r="O128" s="169"/>
      <c r="P128" s="169"/>
      <c r="Q128" s="84"/>
      <c r="R128" s="84"/>
      <c r="S128" s="84"/>
      <c r="T128" s="84"/>
      <c r="U128" s="84"/>
      <c r="V128" s="169"/>
      <c r="W128" s="169"/>
      <c r="X128" s="169"/>
      <c r="Y128" s="169"/>
      <c r="Z128" s="169"/>
      <c r="AA128" s="84"/>
      <c r="AB128" s="84"/>
      <c r="AC128" s="84"/>
      <c r="AD128" s="84"/>
      <c r="AE128" s="84"/>
      <c r="AF128" s="23"/>
      <c r="AG128" s="524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  <c r="BF128" s="190"/>
      <c r="BG128" s="190"/>
      <c r="BH128" s="190"/>
      <c r="BI128" s="190"/>
      <c r="BJ128" s="190"/>
      <c r="BK128" s="190"/>
      <c r="BL128" s="523"/>
      <c r="BM128" s="523"/>
      <c r="BN128" s="523"/>
      <c r="BO128" s="523"/>
      <c r="BP128" s="523"/>
      <c r="BQ128" s="523"/>
      <c r="BR128" s="523"/>
      <c r="BS128" s="523"/>
      <c r="BT128" s="523"/>
      <c r="BU128" s="523"/>
      <c r="BV128" s="523"/>
      <c r="BW128" s="523"/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/>
      <c r="CJ128" s="190"/>
      <c r="CK128" s="190"/>
      <c r="CL128" s="190"/>
      <c r="CM128" s="190"/>
      <c r="CN128" s="190"/>
      <c r="CO128" s="190"/>
      <c r="CP128" s="2280"/>
      <c r="CQ128" s="2280"/>
      <c r="CR128" s="2280"/>
      <c r="CS128" s="779"/>
      <c r="CT128" s="779"/>
      <c r="CU128" s="779"/>
      <c r="CV128" s="190"/>
      <c r="CW128" s="190"/>
      <c r="CX128" s="190"/>
      <c r="CY128" s="190"/>
      <c r="CZ128" s="190"/>
      <c r="DA128" s="190"/>
      <c r="DB128" s="195"/>
      <c r="DC128" s="195"/>
      <c r="DD128" s="195"/>
      <c r="DE128" s="555">
        <f t="shared" si="395"/>
        <v>0</v>
      </c>
      <c r="DF128" s="528"/>
      <c r="DG128" s="523"/>
      <c r="DH128" s="523"/>
      <c r="DI128" s="523"/>
      <c r="DJ128" s="523"/>
      <c r="DK128" s="528">
        <v>0</v>
      </c>
      <c r="DL128" s="523"/>
      <c r="DM128" s="523"/>
      <c r="DN128" s="523"/>
      <c r="DO128" s="523"/>
      <c r="DP128" s="528"/>
      <c r="DQ128" s="523"/>
      <c r="DR128" s="523"/>
      <c r="DS128" s="523"/>
      <c r="DT128" s="523"/>
      <c r="DU128" s="528">
        <f t="shared" si="421"/>
        <v>0</v>
      </c>
      <c r="DV128" s="523"/>
      <c r="DW128" s="523"/>
      <c r="DX128" s="523"/>
      <c r="DY128" s="523"/>
      <c r="DZ128" s="2271"/>
      <c r="EA128" s="528"/>
      <c r="EB128" s="190"/>
      <c r="EC128" s="190"/>
      <c r="ED128" s="119"/>
      <c r="EE128" s="185"/>
      <c r="EF128" s="329"/>
      <c r="EG128" s="324"/>
      <c r="EH128" s="329"/>
    </row>
    <row r="129" spans="1:138" ht="15" hidden="1" customHeight="1" outlineLevel="1">
      <c r="A129" s="67"/>
      <c r="B129" s="67"/>
      <c r="C129" s="539"/>
      <c r="D129" s="1146"/>
      <c r="E129" s="128"/>
      <c r="F129" s="128"/>
      <c r="G129" s="345"/>
      <c r="H129" s="408">
        <f>SUM(I129:L129)</f>
        <v>0</v>
      </c>
      <c r="I129" s="345"/>
      <c r="J129" s="345"/>
      <c r="K129" s="345"/>
      <c r="L129" s="345"/>
      <c r="M129" s="2214"/>
      <c r="N129" s="345"/>
      <c r="O129" s="345"/>
      <c r="P129" s="345"/>
      <c r="Q129" s="86">
        <f>SUM(R129:U129)</f>
        <v>0</v>
      </c>
      <c r="R129" s="67"/>
      <c r="S129" s="67"/>
      <c r="T129" s="67"/>
      <c r="U129" s="67"/>
      <c r="V129" s="408">
        <f>SUM(W129:Z129)</f>
        <v>0</v>
      </c>
      <c r="W129" s="345"/>
      <c r="X129" s="345"/>
      <c r="Y129" s="345"/>
      <c r="Z129" s="345"/>
      <c r="AA129" s="86">
        <f>SUM(AB129:AE129)</f>
        <v>0</v>
      </c>
      <c r="AB129" s="67"/>
      <c r="AC129" s="67"/>
      <c r="AD129" s="67"/>
      <c r="AE129" s="67"/>
      <c r="AF129" s="23"/>
      <c r="AG129" s="524"/>
      <c r="AH129" s="524"/>
      <c r="AI129" s="524"/>
      <c r="AJ129" s="524"/>
      <c r="AK129" s="524"/>
      <c r="AL129" s="524"/>
      <c r="AM129" s="524"/>
      <c r="AN129" s="524"/>
      <c r="AO129" s="524"/>
      <c r="AP129" s="524"/>
      <c r="AQ129" s="524"/>
      <c r="AR129" s="524"/>
      <c r="AS129" s="524"/>
      <c r="AT129" s="524"/>
      <c r="AU129" s="524"/>
      <c r="AV129" s="524"/>
      <c r="AW129" s="524"/>
      <c r="AX129" s="524"/>
      <c r="AY129" s="524"/>
      <c r="AZ129" s="524"/>
      <c r="BA129" s="524"/>
      <c r="BB129" s="524"/>
      <c r="BC129" s="524"/>
      <c r="BD129" s="524"/>
      <c r="BE129" s="524"/>
      <c r="BF129" s="188"/>
      <c r="BG129" s="188"/>
      <c r="BH129" s="188"/>
      <c r="BI129" s="188"/>
      <c r="BJ129" s="188"/>
      <c r="BK129" s="188"/>
      <c r="BL129" s="524"/>
      <c r="BM129" s="524"/>
      <c r="BN129" s="524"/>
      <c r="BO129" s="524"/>
      <c r="BP129" s="524"/>
      <c r="BQ129" s="524"/>
      <c r="BR129" s="524"/>
      <c r="BS129" s="524"/>
      <c r="BT129" s="524"/>
      <c r="BU129" s="524"/>
      <c r="BV129" s="524"/>
      <c r="BW129" s="524"/>
      <c r="BX129" s="524"/>
      <c r="BY129" s="524"/>
      <c r="BZ129" s="524"/>
      <c r="CA129" s="524"/>
      <c r="CB129" s="524"/>
      <c r="CC129" s="524"/>
      <c r="CD129" s="524"/>
      <c r="CE129" s="524"/>
      <c r="CF129" s="524"/>
      <c r="CG129" s="524"/>
      <c r="CH129" s="524"/>
      <c r="CI129" s="524"/>
      <c r="CJ129" s="188"/>
      <c r="CK129" s="188"/>
      <c r="CL129" s="188"/>
      <c r="CM129" s="188"/>
      <c r="CN129" s="188"/>
      <c r="CO129" s="188"/>
      <c r="CP129" s="2278"/>
      <c r="CQ129" s="2278"/>
      <c r="CR129" s="2278"/>
      <c r="CS129" s="278"/>
      <c r="CT129" s="278"/>
      <c r="CU129" s="278"/>
      <c r="CV129" s="188"/>
      <c r="CW129" s="188"/>
      <c r="CX129" s="188"/>
      <c r="CY129" s="188"/>
      <c r="CZ129" s="188"/>
      <c r="DA129" s="188"/>
      <c r="DB129" s="195"/>
      <c r="DC129" s="195"/>
      <c r="DD129" s="195"/>
      <c r="DE129" s="555">
        <f t="shared" si="395"/>
        <v>0</v>
      </c>
      <c r="DF129" s="545"/>
      <c r="DG129" s="524"/>
      <c r="DH129" s="524"/>
      <c r="DI129" s="524"/>
      <c r="DJ129" s="524"/>
      <c r="DK129" s="545">
        <v>0</v>
      </c>
      <c r="DL129" s="524"/>
      <c r="DM129" s="524"/>
      <c r="DN129" s="524"/>
      <c r="DO129" s="524"/>
      <c r="DP129" s="545"/>
      <c r="DQ129" s="524"/>
      <c r="DR129" s="524"/>
      <c r="DS129" s="524"/>
      <c r="DT129" s="524"/>
      <c r="DU129" s="545">
        <f t="shared" si="421"/>
        <v>0</v>
      </c>
      <c r="DV129" s="524"/>
      <c r="DW129" s="524"/>
      <c r="DX129" s="524"/>
      <c r="DY129" s="524"/>
      <c r="DZ129" s="2272"/>
      <c r="EA129" s="545"/>
      <c r="EB129" s="188"/>
      <c r="EC129" s="188"/>
      <c r="ED129" s="119"/>
      <c r="EE129" s="23"/>
      <c r="EF129" s="329"/>
      <c r="EG129" s="324"/>
      <c r="EH129" s="329"/>
    </row>
    <row r="130" spans="1:138" ht="15" hidden="1" customHeight="1" outlineLevel="1">
      <c r="A130" s="67"/>
      <c r="B130" s="67"/>
      <c r="C130" s="539"/>
      <c r="D130" s="1146"/>
      <c r="E130" s="128"/>
      <c r="F130" s="128"/>
      <c r="G130" s="345"/>
      <c r="H130" s="408">
        <f>SUM(I130:L130)</f>
        <v>0</v>
      </c>
      <c r="I130" s="345"/>
      <c r="J130" s="345"/>
      <c r="K130" s="345"/>
      <c r="L130" s="345"/>
      <c r="M130" s="2214"/>
      <c r="N130" s="345"/>
      <c r="O130" s="345"/>
      <c r="P130" s="345"/>
      <c r="Q130" s="86">
        <f>SUM(R130:U130)</f>
        <v>0</v>
      </c>
      <c r="R130" s="67"/>
      <c r="S130" s="67"/>
      <c r="T130" s="67"/>
      <c r="U130" s="67"/>
      <c r="V130" s="408">
        <f>SUM(W130:Z130)</f>
        <v>0</v>
      </c>
      <c r="W130" s="345"/>
      <c r="X130" s="345"/>
      <c r="Y130" s="345"/>
      <c r="Z130" s="345"/>
      <c r="AA130" s="86">
        <f>SUM(AB130:AE130)</f>
        <v>0</v>
      </c>
      <c r="AB130" s="67"/>
      <c r="AC130" s="67"/>
      <c r="AD130" s="67"/>
      <c r="AE130" s="67"/>
      <c r="AF130" s="33"/>
      <c r="AG130" s="527"/>
      <c r="AH130" s="527"/>
      <c r="AI130" s="527"/>
      <c r="AJ130" s="527"/>
      <c r="AK130" s="527"/>
      <c r="AL130" s="527"/>
      <c r="AM130" s="527"/>
      <c r="AN130" s="527"/>
      <c r="AO130" s="527"/>
      <c r="AP130" s="527"/>
      <c r="AQ130" s="527"/>
      <c r="AR130" s="527"/>
      <c r="AS130" s="527"/>
      <c r="AT130" s="527"/>
      <c r="AU130" s="527"/>
      <c r="AV130" s="527"/>
      <c r="AW130" s="527"/>
      <c r="AX130" s="527"/>
      <c r="AY130" s="527"/>
      <c r="AZ130" s="527"/>
      <c r="BA130" s="527"/>
      <c r="BB130" s="527"/>
      <c r="BC130" s="527"/>
      <c r="BD130" s="527"/>
      <c r="BE130" s="527"/>
      <c r="BF130" s="197"/>
      <c r="BG130" s="197"/>
      <c r="BH130" s="197"/>
      <c r="BI130" s="197"/>
      <c r="BJ130" s="197"/>
      <c r="BK130" s="197"/>
      <c r="BL130" s="527"/>
      <c r="BM130" s="527"/>
      <c r="BN130" s="527"/>
      <c r="BO130" s="527"/>
      <c r="BP130" s="527"/>
      <c r="BQ130" s="527"/>
      <c r="BR130" s="527"/>
      <c r="BS130" s="527"/>
      <c r="BT130" s="527"/>
      <c r="BU130" s="527"/>
      <c r="BV130" s="527"/>
      <c r="BW130" s="527"/>
      <c r="BX130" s="527"/>
      <c r="BY130" s="527"/>
      <c r="BZ130" s="527"/>
      <c r="CA130" s="527"/>
      <c r="CB130" s="527"/>
      <c r="CC130" s="527"/>
      <c r="CD130" s="527"/>
      <c r="CE130" s="527"/>
      <c r="CF130" s="527"/>
      <c r="CG130" s="527"/>
      <c r="CH130" s="527"/>
      <c r="CI130" s="527"/>
      <c r="CJ130" s="197"/>
      <c r="CK130" s="197"/>
      <c r="CL130" s="197"/>
      <c r="CM130" s="197"/>
      <c r="CN130" s="197"/>
      <c r="CO130" s="197"/>
      <c r="CP130" s="2277"/>
      <c r="CQ130" s="2277"/>
      <c r="CR130" s="2277"/>
      <c r="CS130" s="778"/>
      <c r="CT130" s="778"/>
      <c r="CU130" s="778"/>
      <c r="CV130" s="197"/>
      <c r="CW130" s="197"/>
      <c r="CX130" s="197"/>
      <c r="CY130" s="197"/>
      <c r="CZ130" s="197"/>
      <c r="DA130" s="197"/>
      <c r="DB130" s="195"/>
      <c r="DC130" s="195"/>
      <c r="DD130" s="195"/>
      <c r="DE130" s="555">
        <f t="shared" si="395"/>
        <v>0</v>
      </c>
      <c r="DF130" s="546"/>
      <c r="DG130" s="527"/>
      <c r="DH130" s="527"/>
      <c r="DI130" s="527"/>
      <c r="DJ130" s="527"/>
      <c r="DK130" s="546">
        <v>0</v>
      </c>
      <c r="DL130" s="527"/>
      <c r="DM130" s="527"/>
      <c r="DN130" s="527"/>
      <c r="DO130" s="527"/>
      <c r="DP130" s="546"/>
      <c r="DQ130" s="527"/>
      <c r="DR130" s="527"/>
      <c r="DS130" s="527"/>
      <c r="DT130" s="527"/>
      <c r="DU130" s="546">
        <f t="shared" si="421"/>
        <v>0</v>
      </c>
      <c r="DV130" s="527"/>
      <c r="DW130" s="527"/>
      <c r="DX130" s="527"/>
      <c r="DY130" s="527"/>
      <c r="DZ130" s="2326"/>
      <c r="EA130" s="546"/>
      <c r="EB130" s="197"/>
      <c r="EC130" s="197"/>
      <c r="ED130" s="119"/>
      <c r="EE130" s="33"/>
      <c r="EF130" s="329"/>
      <c r="EG130" s="324"/>
      <c r="EH130" s="329"/>
    </row>
    <row r="131" spans="1:138" ht="15" hidden="1" customHeight="1" outlineLevel="1">
      <c r="A131" s="67"/>
      <c r="B131" s="67"/>
      <c r="C131" s="539" t="s">
        <v>49</v>
      </c>
      <c r="D131" s="1146"/>
      <c r="E131" s="128"/>
      <c r="F131" s="128"/>
      <c r="G131" s="345"/>
      <c r="H131" s="408">
        <f>SUM(I131:L131)</f>
        <v>0</v>
      </c>
      <c r="I131" s="345"/>
      <c r="J131" s="345"/>
      <c r="K131" s="345"/>
      <c r="L131" s="345"/>
      <c r="M131" s="2214"/>
      <c r="N131" s="345"/>
      <c r="O131" s="345"/>
      <c r="P131" s="345"/>
      <c r="Q131" s="86">
        <f>SUM(R131:U131)</f>
        <v>0</v>
      </c>
      <c r="R131" s="67"/>
      <c r="S131" s="67"/>
      <c r="T131" s="67"/>
      <c r="U131" s="67"/>
      <c r="V131" s="408">
        <f>SUM(W131:Z131)</f>
        <v>0</v>
      </c>
      <c r="W131" s="345"/>
      <c r="X131" s="345"/>
      <c r="Y131" s="345"/>
      <c r="Z131" s="345"/>
      <c r="AA131" s="86">
        <f>SUM(AB131:AE131)</f>
        <v>0</v>
      </c>
      <c r="AB131" s="67"/>
      <c r="AC131" s="67"/>
      <c r="AD131" s="67"/>
      <c r="AE131" s="67"/>
      <c r="AF131" s="33"/>
      <c r="AG131" s="527"/>
      <c r="AH131" s="527"/>
      <c r="AI131" s="527"/>
      <c r="AJ131" s="527"/>
      <c r="AK131" s="527"/>
      <c r="AL131" s="527"/>
      <c r="AM131" s="527"/>
      <c r="AN131" s="527"/>
      <c r="AO131" s="527"/>
      <c r="AP131" s="527"/>
      <c r="AQ131" s="527"/>
      <c r="AR131" s="527"/>
      <c r="AS131" s="527"/>
      <c r="AT131" s="527"/>
      <c r="AU131" s="527"/>
      <c r="AV131" s="527"/>
      <c r="AW131" s="527"/>
      <c r="AX131" s="527"/>
      <c r="AY131" s="527"/>
      <c r="AZ131" s="527"/>
      <c r="BA131" s="527"/>
      <c r="BB131" s="527"/>
      <c r="BC131" s="527"/>
      <c r="BD131" s="527"/>
      <c r="BE131" s="527"/>
      <c r="BF131" s="197"/>
      <c r="BG131" s="197"/>
      <c r="BH131" s="197"/>
      <c r="BI131" s="197"/>
      <c r="BJ131" s="197"/>
      <c r="BK131" s="197"/>
      <c r="BL131" s="527"/>
      <c r="BM131" s="527"/>
      <c r="BN131" s="527"/>
      <c r="BO131" s="527"/>
      <c r="BP131" s="527"/>
      <c r="BQ131" s="527"/>
      <c r="BR131" s="527"/>
      <c r="BS131" s="527"/>
      <c r="BT131" s="527"/>
      <c r="BU131" s="527"/>
      <c r="BV131" s="527"/>
      <c r="BW131" s="527"/>
      <c r="BX131" s="527"/>
      <c r="BY131" s="527"/>
      <c r="BZ131" s="527"/>
      <c r="CA131" s="527"/>
      <c r="CB131" s="527"/>
      <c r="CC131" s="527"/>
      <c r="CD131" s="527"/>
      <c r="CE131" s="527"/>
      <c r="CF131" s="527"/>
      <c r="CG131" s="527"/>
      <c r="CH131" s="527"/>
      <c r="CI131" s="527"/>
      <c r="CJ131" s="197"/>
      <c r="CK131" s="197"/>
      <c r="CL131" s="197"/>
      <c r="CM131" s="197"/>
      <c r="CN131" s="197"/>
      <c r="CO131" s="197"/>
      <c r="CP131" s="2277"/>
      <c r="CQ131" s="2277"/>
      <c r="CR131" s="2277"/>
      <c r="CS131" s="778"/>
      <c r="CT131" s="778"/>
      <c r="CU131" s="778"/>
      <c r="CV131" s="197"/>
      <c r="CW131" s="197"/>
      <c r="CX131" s="197"/>
      <c r="CY131" s="197"/>
      <c r="CZ131" s="197"/>
      <c r="DA131" s="197"/>
      <c r="DB131" s="195"/>
      <c r="DC131" s="195"/>
      <c r="DD131" s="195"/>
      <c r="DE131" s="555">
        <f t="shared" si="395"/>
        <v>0</v>
      </c>
      <c r="DF131" s="546"/>
      <c r="DG131" s="527"/>
      <c r="DH131" s="527"/>
      <c r="DI131" s="527"/>
      <c r="DJ131" s="527"/>
      <c r="DK131" s="546">
        <v>0</v>
      </c>
      <c r="DL131" s="527"/>
      <c r="DM131" s="527"/>
      <c r="DN131" s="527"/>
      <c r="DO131" s="527"/>
      <c r="DP131" s="546"/>
      <c r="DQ131" s="527"/>
      <c r="DR131" s="527"/>
      <c r="DS131" s="527"/>
      <c r="DT131" s="527"/>
      <c r="DU131" s="546">
        <f t="shared" si="421"/>
        <v>0</v>
      </c>
      <c r="DV131" s="527"/>
      <c r="DW131" s="527"/>
      <c r="DX131" s="527"/>
      <c r="DY131" s="527"/>
      <c r="DZ131" s="2326"/>
      <c r="EA131" s="546"/>
      <c r="EB131" s="197"/>
      <c r="EC131" s="197"/>
      <c r="ED131" s="119"/>
      <c r="EE131" s="33"/>
      <c r="EF131" s="329"/>
      <c r="EG131" s="324"/>
      <c r="EH131" s="329"/>
    </row>
    <row r="132" spans="1:138" ht="15" hidden="1" customHeight="1" outlineLevel="1">
      <c r="A132" s="67"/>
      <c r="B132" s="67"/>
      <c r="C132" s="539"/>
      <c r="D132" s="1145" t="s">
        <v>52</v>
      </c>
      <c r="E132" s="128"/>
      <c r="F132" s="128"/>
      <c r="G132" s="169"/>
      <c r="H132" s="169"/>
      <c r="I132" s="169"/>
      <c r="J132" s="169"/>
      <c r="K132" s="169"/>
      <c r="L132" s="169"/>
      <c r="M132" s="2213"/>
      <c r="N132" s="169"/>
      <c r="O132" s="169"/>
      <c r="P132" s="169"/>
      <c r="Q132" s="84"/>
      <c r="R132" s="84"/>
      <c r="S132" s="84"/>
      <c r="T132" s="84"/>
      <c r="U132" s="84"/>
      <c r="V132" s="169"/>
      <c r="W132" s="169"/>
      <c r="X132" s="169"/>
      <c r="Y132" s="169"/>
      <c r="Z132" s="169"/>
      <c r="AA132" s="84"/>
      <c r="AB132" s="84"/>
      <c r="AC132" s="84"/>
      <c r="AD132" s="84"/>
      <c r="AE132" s="84"/>
      <c r="AF132" s="105"/>
      <c r="AG132" s="523"/>
      <c r="AH132" s="523">
        <v>0</v>
      </c>
      <c r="AI132" s="523">
        <v>0</v>
      </c>
      <c r="AJ132" s="523">
        <v>0</v>
      </c>
      <c r="AK132" s="523">
        <v>0</v>
      </c>
      <c r="AL132" s="523">
        <v>0</v>
      </c>
      <c r="AM132" s="523">
        <v>0</v>
      </c>
      <c r="AN132" s="523">
        <v>0</v>
      </c>
      <c r="AO132" s="523">
        <v>0</v>
      </c>
      <c r="AP132" s="523">
        <v>0</v>
      </c>
      <c r="AQ132" s="523">
        <v>0</v>
      </c>
      <c r="AR132" s="523">
        <v>0</v>
      </c>
      <c r="AS132" s="523">
        <v>0</v>
      </c>
      <c r="AT132" s="523">
        <v>0</v>
      </c>
      <c r="AU132" s="523">
        <v>0</v>
      </c>
      <c r="AV132" s="523">
        <v>0</v>
      </c>
      <c r="AW132" s="523">
        <v>0</v>
      </c>
      <c r="AX132" s="523">
        <v>0</v>
      </c>
      <c r="AY132" s="523">
        <v>0</v>
      </c>
      <c r="AZ132" s="523">
        <v>0</v>
      </c>
      <c r="BA132" s="523">
        <v>0</v>
      </c>
      <c r="BB132" s="523">
        <v>0</v>
      </c>
      <c r="BC132" s="523">
        <v>0</v>
      </c>
      <c r="BD132" s="523">
        <v>0</v>
      </c>
      <c r="BE132" s="523">
        <v>0</v>
      </c>
      <c r="BF132" s="190">
        <v>0</v>
      </c>
      <c r="BG132" s="190">
        <v>0</v>
      </c>
      <c r="BH132" s="190">
        <v>0</v>
      </c>
      <c r="BI132" s="190">
        <v>0</v>
      </c>
      <c r="BJ132" s="190">
        <v>0</v>
      </c>
      <c r="BK132" s="190">
        <v>0</v>
      </c>
      <c r="BL132" s="523">
        <f>SUM(BL129:BL131)</f>
        <v>0</v>
      </c>
      <c r="BM132" s="523">
        <f>SUM(BM129:BM131)</f>
        <v>0</v>
      </c>
      <c r="BN132" s="523">
        <f t="shared" ref="BN132:BZ132" si="428">SUM(BN129:BN131)</f>
        <v>0</v>
      </c>
      <c r="BO132" s="523">
        <f t="shared" si="428"/>
        <v>0</v>
      </c>
      <c r="BP132" s="523">
        <f t="shared" si="428"/>
        <v>0</v>
      </c>
      <c r="BQ132" s="523">
        <f t="shared" si="428"/>
        <v>0</v>
      </c>
      <c r="BR132" s="523">
        <f t="shared" si="428"/>
        <v>0</v>
      </c>
      <c r="BS132" s="523">
        <f t="shared" si="428"/>
        <v>0</v>
      </c>
      <c r="BT132" s="523">
        <f t="shared" si="428"/>
        <v>0</v>
      </c>
      <c r="BU132" s="523">
        <f t="shared" si="428"/>
        <v>0</v>
      </c>
      <c r="BV132" s="523">
        <f t="shared" si="428"/>
        <v>0</v>
      </c>
      <c r="BW132" s="523">
        <f t="shared" si="428"/>
        <v>0</v>
      </c>
      <c r="BX132" s="523">
        <f t="shared" si="428"/>
        <v>0</v>
      </c>
      <c r="BY132" s="523">
        <f t="shared" si="428"/>
        <v>0</v>
      </c>
      <c r="BZ132" s="523">
        <f t="shared" si="428"/>
        <v>0</v>
      </c>
      <c r="CA132" s="523">
        <f>SUM(CA129:CA131)</f>
        <v>0</v>
      </c>
      <c r="CB132" s="523">
        <f>SUM(CB129:CB131)</f>
        <v>0</v>
      </c>
      <c r="CC132" s="523">
        <f t="shared" ref="CC132:CO132" si="429">SUM(CC129:CC131)</f>
        <v>0</v>
      </c>
      <c r="CD132" s="523">
        <f t="shared" si="429"/>
        <v>0</v>
      </c>
      <c r="CE132" s="523">
        <f t="shared" si="429"/>
        <v>0</v>
      </c>
      <c r="CF132" s="523">
        <f t="shared" si="429"/>
        <v>0</v>
      </c>
      <c r="CG132" s="523">
        <f t="shared" si="429"/>
        <v>0</v>
      </c>
      <c r="CH132" s="523">
        <f t="shared" si="429"/>
        <v>0</v>
      </c>
      <c r="CI132" s="523">
        <f t="shared" si="429"/>
        <v>0</v>
      </c>
      <c r="CJ132" s="190">
        <f t="shared" si="429"/>
        <v>0</v>
      </c>
      <c r="CK132" s="190">
        <f t="shared" si="429"/>
        <v>0</v>
      </c>
      <c r="CL132" s="190">
        <f t="shared" si="429"/>
        <v>0</v>
      </c>
      <c r="CM132" s="190">
        <f t="shared" si="429"/>
        <v>0</v>
      </c>
      <c r="CN132" s="190">
        <f t="shared" si="429"/>
        <v>0</v>
      </c>
      <c r="CO132" s="190">
        <f t="shared" si="429"/>
        <v>0</v>
      </c>
      <c r="CP132" s="2280">
        <f t="shared" ref="CP132:CX132" si="430">SUM(CP129:CP131)</f>
        <v>0</v>
      </c>
      <c r="CQ132" s="2280">
        <f t="shared" si="430"/>
        <v>0</v>
      </c>
      <c r="CR132" s="2280">
        <f t="shared" si="430"/>
        <v>0</v>
      </c>
      <c r="CS132" s="779">
        <f t="shared" si="430"/>
        <v>0</v>
      </c>
      <c r="CT132" s="779">
        <f t="shared" si="430"/>
        <v>0</v>
      </c>
      <c r="CU132" s="779">
        <f t="shared" si="430"/>
        <v>0</v>
      </c>
      <c r="CV132" s="190">
        <f t="shared" si="430"/>
        <v>0</v>
      </c>
      <c r="CW132" s="190">
        <f t="shared" si="430"/>
        <v>0</v>
      </c>
      <c r="CX132" s="190">
        <f t="shared" si="430"/>
        <v>0</v>
      </c>
      <c r="CY132" s="190">
        <f t="shared" ref="CY132:DA132" si="431">SUM(CY129:CY131)</f>
        <v>0</v>
      </c>
      <c r="CZ132" s="190">
        <f t="shared" si="431"/>
        <v>0</v>
      </c>
      <c r="DA132" s="190">
        <f t="shared" si="431"/>
        <v>0</v>
      </c>
      <c r="DB132" s="195"/>
      <c r="DC132" s="195"/>
      <c r="DD132" s="195"/>
      <c r="DE132" s="555">
        <f t="shared" si="395"/>
        <v>0</v>
      </c>
      <c r="DF132" s="528"/>
      <c r="DG132" s="523"/>
      <c r="DH132" s="523"/>
      <c r="DI132" s="523"/>
      <c r="DJ132" s="523"/>
      <c r="DK132" s="528">
        <v>0</v>
      </c>
      <c r="DL132" s="523"/>
      <c r="DM132" s="523"/>
      <c r="DN132" s="523"/>
      <c r="DO132" s="523"/>
      <c r="DP132" s="528"/>
      <c r="DQ132" s="523"/>
      <c r="DR132" s="523"/>
      <c r="DS132" s="523"/>
      <c r="DT132" s="523">
        <v>0</v>
      </c>
      <c r="DU132" s="528">
        <f t="shared" si="421"/>
        <v>0</v>
      </c>
      <c r="DV132" s="523"/>
      <c r="DW132" s="523"/>
      <c r="DX132" s="523"/>
      <c r="DY132" s="523"/>
      <c r="DZ132" s="2271">
        <f>SUM(DZ129:DZ131)</f>
        <v>0</v>
      </c>
      <c r="EA132" s="528">
        <f t="shared" ref="EA132:EB132" si="432">SUM(EA129:EA131)</f>
        <v>0</v>
      </c>
      <c r="EB132" s="190">
        <f t="shared" si="432"/>
        <v>0</v>
      </c>
      <c r="EC132" s="190">
        <f t="shared" ref="EC132" si="433">SUM(EC129:EC131)</f>
        <v>0</v>
      </c>
      <c r="ED132" s="119"/>
      <c r="EE132" s="185"/>
      <c r="EF132" s="329"/>
      <c r="EG132" s="324"/>
      <c r="EH132" s="329"/>
    </row>
    <row r="133" spans="1:138" ht="15" hidden="1" customHeight="1" outlineLevel="1">
      <c r="A133" s="67"/>
      <c r="B133" s="67"/>
      <c r="C133" s="540" t="s">
        <v>72</v>
      </c>
      <c r="D133" s="1143" t="s">
        <v>95</v>
      </c>
      <c r="E133" s="128"/>
      <c r="F133" s="128"/>
      <c r="G133" s="169"/>
      <c r="H133" s="169"/>
      <c r="I133" s="169"/>
      <c r="J133" s="169"/>
      <c r="K133" s="169"/>
      <c r="L133" s="169"/>
      <c r="M133" s="2213"/>
      <c r="N133" s="169"/>
      <c r="O133" s="169"/>
      <c r="P133" s="169"/>
      <c r="Q133" s="84"/>
      <c r="R133" s="84"/>
      <c r="S133" s="84"/>
      <c r="T133" s="84"/>
      <c r="U133" s="84"/>
      <c r="V133" s="169"/>
      <c r="W133" s="169"/>
      <c r="X133" s="169"/>
      <c r="Y133" s="169"/>
      <c r="Z133" s="169"/>
      <c r="AA133" s="84"/>
      <c r="AB133" s="84"/>
      <c r="AC133" s="84"/>
      <c r="AD133" s="84"/>
      <c r="AE133" s="84"/>
      <c r="AF133" s="23"/>
      <c r="AG133" s="524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190"/>
      <c r="BG133" s="190"/>
      <c r="BH133" s="190"/>
      <c r="BI133" s="190"/>
      <c r="BJ133" s="190"/>
      <c r="BK133" s="190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/>
      <c r="CJ133" s="190"/>
      <c r="CK133" s="190"/>
      <c r="CL133" s="190"/>
      <c r="CM133" s="190"/>
      <c r="CN133" s="190"/>
      <c r="CO133" s="190"/>
      <c r="CP133" s="2280"/>
      <c r="CQ133" s="2280"/>
      <c r="CR133" s="2280"/>
      <c r="CS133" s="779"/>
      <c r="CT133" s="779"/>
      <c r="CU133" s="779"/>
      <c r="CV133" s="190"/>
      <c r="CW133" s="190"/>
      <c r="CX133" s="190"/>
      <c r="CY133" s="190"/>
      <c r="CZ133" s="190"/>
      <c r="DA133" s="190"/>
      <c r="DB133" s="195"/>
      <c r="DC133" s="195"/>
      <c r="DD133" s="195"/>
      <c r="DE133" s="555">
        <f t="shared" si="395"/>
        <v>0</v>
      </c>
      <c r="DF133" s="528"/>
      <c r="DG133" s="523"/>
      <c r="DH133" s="523"/>
      <c r="DI133" s="523"/>
      <c r="DJ133" s="523"/>
      <c r="DK133" s="528">
        <v>0</v>
      </c>
      <c r="DL133" s="523"/>
      <c r="DM133" s="523"/>
      <c r="DN133" s="523"/>
      <c r="DO133" s="523"/>
      <c r="DP133" s="528"/>
      <c r="DQ133" s="523"/>
      <c r="DR133" s="523"/>
      <c r="DS133" s="523"/>
      <c r="DT133" s="523"/>
      <c r="DU133" s="528">
        <f t="shared" si="421"/>
        <v>0</v>
      </c>
      <c r="DV133" s="523"/>
      <c r="DW133" s="523"/>
      <c r="DX133" s="523"/>
      <c r="DY133" s="523"/>
      <c r="DZ133" s="2271"/>
      <c r="EA133" s="528"/>
      <c r="EB133" s="190"/>
      <c r="EC133" s="190"/>
      <c r="ED133" s="119"/>
      <c r="EE133" s="185"/>
      <c r="EF133" s="329"/>
      <c r="EG133" s="324"/>
      <c r="EH133" s="329"/>
    </row>
    <row r="134" spans="1:138" ht="15" hidden="1" customHeight="1" outlineLevel="1">
      <c r="A134" s="67"/>
      <c r="B134" s="67"/>
      <c r="C134" s="539"/>
      <c r="D134" s="1146"/>
      <c r="E134" s="128"/>
      <c r="F134" s="128"/>
      <c r="G134" s="345"/>
      <c r="H134" s="408">
        <f>SUM(I134:L134)</f>
        <v>0</v>
      </c>
      <c r="I134" s="345"/>
      <c r="J134" s="345"/>
      <c r="K134" s="345"/>
      <c r="L134" s="345"/>
      <c r="M134" s="2214"/>
      <c r="N134" s="345"/>
      <c r="O134" s="345"/>
      <c r="P134" s="345"/>
      <c r="Q134" s="86">
        <f>SUM(R134:U134)</f>
        <v>0</v>
      </c>
      <c r="R134" s="67"/>
      <c r="S134" s="67"/>
      <c r="T134" s="67"/>
      <c r="U134" s="67"/>
      <c r="V134" s="408">
        <f>SUM(W134:Z134)</f>
        <v>0</v>
      </c>
      <c r="W134" s="345"/>
      <c r="X134" s="345"/>
      <c r="Y134" s="345"/>
      <c r="Z134" s="345"/>
      <c r="AA134" s="86">
        <f>SUM(AB134:AE134)</f>
        <v>0</v>
      </c>
      <c r="AB134" s="67"/>
      <c r="AC134" s="67"/>
      <c r="AD134" s="67"/>
      <c r="AE134" s="67"/>
      <c r="AF134" s="23"/>
      <c r="AG134" s="524"/>
      <c r="AH134" s="524"/>
      <c r="AI134" s="524"/>
      <c r="AJ134" s="524"/>
      <c r="AK134" s="524"/>
      <c r="AL134" s="524"/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524"/>
      <c r="AY134" s="524"/>
      <c r="AZ134" s="524"/>
      <c r="BA134" s="524"/>
      <c r="BB134" s="524"/>
      <c r="BC134" s="524"/>
      <c r="BD134" s="524"/>
      <c r="BE134" s="524"/>
      <c r="BF134" s="188"/>
      <c r="BG134" s="188"/>
      <c r="BH134" s="188"/>
      <c r="BI134" s="188"/>
      <c r="BJ134" s="188"/>
      <c r="BK134" s="188"/>
      <c r="BL134" s="524"/>
      <c r="BM134" s="524"/>
      <c r="BN134" s="524"/>
      <c r="BO134" s="524"/>
      <c r="BP134" s="524"/>
      <c r="BQ134" s="524"/>
      <c r="BR134" s="524"/>
      <c r="BS134" s="524"/>
      <c r="BT134" s="524"/>
      <c r="BU134" s="524"/>
      <c r="BV134" s="524"/>
      <c r="BW134" s="524"/>
      <c r="BX134" s="524"/>
      <c r="BY134" s="524"/>
      <c r="BZ134" s="524"/>
      <c r="CA134" s="524"/>
      <c r="CB134" s="524"/>
      <c r="CC134" s="524"/>
      <c r="CD134" s="524"/>
      <c r="CE134" s="524"/>
      <c r="CF134" s="524"/>
      <c r="CG134" s="524"/>
      <c r="CH134" s="524"/>
      <c r="CI134" s="524"/>
      <c r="CJ134" s="188"/>
      <c r="CK134" s="188"/>
      <c r="CL134" s="188"/>
      <c r="CM134" s="188"/>
      <c r="CN134" s="188"/>
      <c r="CO134" s="188"/>
      <c r="CP134" s="2278"/>
      <c r="CQ134" s="2278"/>
      <c r="CR134" s="2278"/>
      <c r="CS134" s="278"/>
      <c r="CT134" s="278"/>
      <c r="CU134" s="278"/>
      <c r="CV134" s="188"/>
      <c r="CW134" s="188"/>
      <c r="CX134" s="188"/>
      <c r="CY134" s="188"/>
      <c r="CZ134" s="188"/>
      <c r="DA134" s="188"/>
      <c r="DB134" s="195"/>
      <c r="DC134" s="195"/>
      <c r="DD134" s="195"/>
      <c r="DE134" s="555">
        <f t="shared" si="395"/>
        <v>0</v>
      </c>
      <c r="DF134" s="545"/>
      <c r="DG134" s="524"/>
      <c r="DH134" s="524"/>
      <c r="DI134" s="524"/>
      <c r="DJ134" s="524"/>
      <c r="DK134" s="545">
        <v>0</v>
      </c>
      <c r="DL134" s="524"/>
      <c r="DM134" s="524"/>
      <c r="DN134" s="524"/>
      <c r="DO134" s="524"/>
      <c r="DP134" s="545"/>
      <c r="DQ134" s="524"/>
      <c r="DR134" s="524"/>
      <c r="DS134" s="524"/>
      <c r="DT134" s="524"/>
      <c r="DU134" s="545">
        <f t="shared" si="421"/>
        <v>0</v>
      </c>
      <c r="DV134" s="524"/>
      <c r="DW134" s="524"/>
      <c r="DX134" s="524"/>
      <c r="DY134" s="524"/>
      <c r="DZ134" s="2272"/>
      <c r="EA134" s="545"/>
      <c r="EB134" s="188"/>
      <c r="EC134" s="188"/>
      <c r="ED134" s="119"/>
      <c r="EE134" s="23"/>
      <c r="EF134" s="329"/>
      <c r="EG134" s="324"/>
      <c r="EH134" s="329"/>
    </row>
    <row r="135" spans="1:138" ht="15" hidden="1" customHeight="1" outlineLevel="1">
      <c r="A135" s="67"/>
      <c r="B135" s="67"/>
      <c r="C135" s="539"/>
      <c r="D135" s="1146"/>
      <c r="E135" s="128"/>
      <c r="F135" s="128"/>
      <c r="G135" s="345"/>
      <c r="H135" s="408">
        <f>SUM(I135:L135)</f>
        <v>0</v>
      </c>
      <c r="I135" s="345"/>
      <c r="J135" s="345"/>
      <c r="K135" s="345"/>
      <c r="L135" s="345"/>
      <c r="M135" s="2214"/>
      <c r="N135" s="345"/>
      <c r="O135" s="345"/>
      <c r="P135" s="345"/>
      <c r="Q135" s="86">
        <f>SUM(R135:U135)</f>
        <v>0</v>
      </c>
      <c r="R135" s="67"/>
      <c r="S135" s="67"/>
      <c r="T135" s="67"/>
      <c r="U135" s="67"/>
      <c r="V135" s="408">
        <f>SUM(W135:Z135)</f>
        <v>0</v>
      </c>
      <c r="W135" s="345"/>
      <c r="X135" s="345"/>
      <c r="Y135" s="345"/>
      <c r="Z135" s="345"/>
      <c r="AA135" s="86">
        <f>SUM(AB135:AE135)</f>
        <v>0</v>
      </c>
      <c r="AB135" s="67"/>
      <c r="AC135" s="67"/>
      <c r="AD135" s="67"/>
      <c r="AE135" s="67"/>
      <c r="AF135" s="33"/>
      <c r="AG135" s="527"/>
      <c r="AH135" s="527"/>
      <c r="AI135" s="527"/>
      <c r="AJ135" s="527"/>
      <c r="AK135" s="527"/>
      <c r="AL135" s="527"/>
      <c r="AM135" s="527"/>
      <c r="AN135" s="527"/>
      <c r="AO135" s="527"/>
      <c r="AP135" s="527"/>
      <c r="AQ135" s="527"/>
      <c r="AR135" s="527"/>
      <c r="AS135" s="527"/>
      <c r="AT135" s="527"/>
      <c r="AU135" s="527"/>
      <c r="AV135" s="527"/>
      <c r="AW135" s="527"/>
      <c r="AX135" s="527"/>
      <c r="AY135" s="527"/>
      <c r="AZ135" s="527"/>
      <c r="BA135" s="527"/>
      <c r="BB135" s="527"/>
      <c r="BC135" s="527"/>
      <c r="BD135" s="527"/>
      <c r="BE135" s="527"/>
      <c r="BF135" s="197"/>
      <c r="BG135" s="197"/>
      <c r="BH135" s="197"/>
      <c r="BI135" s="197"/>
      <c r="BJ135" s="197"/>
      <c r="BK135" s="197"/>
      <c r="BL135" s="527"/>
      <c r="BM135" s="527"/>
      <c r="BN135" s="527"/>
      <c r="BO135" s="527"/>
      <c r="BP135" s="527"/>
      <c r="BQ135" s="527"/>
      <c r="BR135" s="527"/>
      <c r="BS135" s="527"/>
      <c r="BT135" s="527"/>
      <c r="BU135" s="527"/>
      <c r="BV135" s="527"/>
      <c r="BW135" s="527"/>
      <c r="BX135" s="527"/>
      <c r="BY135" s="527"/>
      <c r="BZ135" s="527"/>
      <c r="CA135" s="527"/>
      <c r="CB135" s="527"/>
      <c r="CC135" s="527"/>
      <c r="CD135" s="527"/>
      <c r="CE135" s="527"/>
      <c r="CF135" s="527"/>
      <c r="CG135" s="527"/>
      <c r="CH135" s="527"/>
      <c r="CI135" s="527"/>
      <c r="CJ135" s="197"/>
      <c r="CK135" s="197"/>
      <c r="CL135" s="197"/>
      <c r="CM135" s="197"/>
      <c r="CN135" s="197"/>
      <c r="CO135" s="197"/>
      <c r="CP135" s="2277"/>
      <c r="CQ135" s="2277"/>
      <c r="CR135" s="2277"/>
      <c r="CS135" s="778"/>
      <c r="CT135" s="778"/>
      <c r="CU135" s="778"/>
      <c r="CV135" s="197"/>
      <c r="CW135" s="197"/>
      <c r="CX135" s="197"/>
      <c r="CY135" s="197"/>
      <c r="CZ135" s="197"/>
      <c r="DA135" s="197"/>
      <c r="DB135" s="195"/>
      <c r="DC135" s="195"/>
      <c r="DD135" s="195"/>
      <c r="DE135" s="555">
        <f t="shared" si="395"/>
        <v>0</v>
      </c>
      <c r="DF135" s="546"/>
      <c r="DG135" s="527"/>
      <c r="DH135" s="527"/>
      <c r="DI135" s="527"/>
      <c r="DJ135" s="527"/>
      <c r="DK135" s="546">
        <v>0</v>
      </c>
      <c r="DL135" s="527"/>
      <c r="DM135" s="527"/>
      <c r="DN135" s="527"/>
      <c r="DO135" s="527"/>
      <c r="DP135" s="546"/>
      <c r="DQ135" s="527"/>
      <c r="DR135" s="527"/>
      <c r="DS135" s="527"/>
      <c r="DT135" s="527"/>
      <c r="DU135" s="546">
        <f t="shared" si="421"/>
        <v>0</v>
      </c>
      <c r="DV135" s="527"/>
      <c r="DW135" s="527"/>
      <c r="DX135" s="527"/>
      <c r="DY135" s="527"/>
      <c r="DZ135" s="2326"/>
      <c r="EA135" s="546"/>
      <c r="EB135" s="197"/>
      <c r="EC135" s="197"/>
      <c r="ED135" s="119"/>
      <c r="EE135" s="33"/>
      <c r="EF135" s="329"/>
      <c r="EG135" s="324"/>
      <c r="EH135" s="329"/>
    </row>
    <row r="136" spans="1:138" ht="15" hidden="1" customHeight="1" outlineLevel="1">
      <c r="A136" s="67"/>
      <c r="B136" s="67"/>
      <c r="C136" s="539" t="s">
        <v>49</v>
      </c>
      <c r="D136" s="1146"/>
      <c r="E136" s="128"/>
      <c r="F136" s="128"/>
      <c r="G136" s="345"/>
      <c r="H136" s="408">
        <f>SUM(I136:L136)</f>
        <v>0</v>
      </c>
      <c r="I136" s="345"/>
      <c r="J136" s="345"/>
      <c r="K136" s="345"/>
      <c r="L136" s="345"/>
      <c r="M136" s="2214"/>
      <c r="N136" s="345"/>
      <c r="O136" s="345"/>
      <c r="P136" s="345"/>
      <c r="Q136" s="86">
        <f>SUM(R136:U136)</f>
        <v>0</v>
      </c>
      <c r="R136" s="67"/>
      <c r="S136" s="67"/>
      <c r="T136" s="67"/>
      <c r="U136" s="67"/>
      <c r="V136" s="408">
        <f>SUM(W136:Z136)</f>
        <v>0</v>
      </c>
      <c r="W136" s="345"/>
      <c r="X136" s="345"/>
      <c r="Y136" s="345"/>
      <c r="Z136" s="345"/>
      <c r="AA136" s="86">
        <f>SUM(AB136:AE136)</f>
        <v>0</v>
      </c>
      <c r="AB136" s="67"/>
      <c r="AC136" s="67"/>
      <c r="AD136" s="67"/>
      <c r="AE136" s="67"/>
      <c r="AF136" s="33"/>
      <c r="AG136" s="527"/>
      <c r="AH136" s="527"/>
      <c r="AI136" s="527"/>
      <c r="AJ136" s="527"/>
      <c r="AK136" s="527"/>
      <c r="AL136" s="527"/>
      <c r="AM136" s="527"/>
      <c r="AN136" s="527"/>
      <c r="AO136" s="527"/>
      <c r="AP136" s="527"/>
      <c r="AQ136" s="527"/>
      <c r="AR136" s="527"/>
      <c r="AS136" s="527"/>
      <c r="AT136" s="527"/>
      <c r="AU136" s="527"/>
      <c r="AV136" s="527"/>
      <c r="AW136" s="527"/>
      <c r="AX136" s="527"/>
      <c r="AY136" s="527"/>
      <c r="AZ136" s="527"/>
      <c r="BA136" s="527"/>
      <c r="BB136" s="527"/>
      <c r="BC136" s="527"/>
      <c r="BD136" s="527"/>
      <c r="BE136" s="527"/>
      <c r="BF136" s="197"/>
      <c r="BG136" s="197"/>
      <c r="BH136" s="197"/>
      <c r="BI136" s="197"/>
      <c r="BJ136" s="197"/>
      <c r="BK136" s="197"/>
      <c r="BL136" s="527"/>
      <c r="BM136" s="527"/>
      <c r="BN136" s="527"/>
      <c r="BO136" s="527"/>
      <c r="BP136" s="527"/>
      <c r="BQ136" s="527"/>
      <c r="BR136" s="527"/>
      <c r="BS136" s="527"/>
      <c r="BT136" s="527"/>
      <c r="BU136" s="527"/>
      <c r="BV136" s="527"/>
      <c r="BW136" s="527"/>
      <c r="BX136" s="527"/>
      <c r="BY136" s="527"/>
      <c r="BZ136" s="527"/>
      <c r="CA136" s="527"/>
      <c r="CB136" s="527"/>
      <c r="CC136" s="527"/>
      <c r="CD136" s="527"/>
      <c r="CE136" s="527"/>
      <c r="CF136" s="527"/>
      <c r="CG136" s="527"/>
      <c r="CH136" s="527"/>
      <c r="CI136" s="527"/>
      <c r="CJ136" s="197"/>
      <c r="CK136" s="197"/>
      <c r="CL136" s="197"/>
      <c r="CM136" s="197"/>
      <c r="CN136" s="197"/>
      <c r="CO136" s="197"/>
      <c r="CP136" s="2277"/>
      <c r="CQ136" s="2277"/>
      <c r="CR136" s="2277"/>
      <c r="CS136" s="778"/>
      <c r="CT136" s="778"/>
      <c r="CU136" s="778"/>
      <c r="CV136" s="197"/>
      <c r="CW136" s="197"/>
      <c r="CX136" s="197"/>
      <c r="CY136" s="197"/>
      <c r="CZ136" s="197"/>
      <c r="DA136" s="197"/>
      <c r="DB136" s="195"/>
      <c r="DC136" s="195"/>
      <c r="DD136" s="195"/>
      <c r="DE136" s="555">
        <f t="shared" si="395"/>
        <v>0</v>
      </c>
      <c r="DF136" s="546"/>
      <c r="DG136" s="527"/>
      <c r="DH136" s="527"/>
      <c r="DI136" s="527"/>
      <c r="DJ136" s="527"/>
      <c r="DK136" s="546">
        <v>0</v>
      </c>
      <c r="DL136" s="527"/>
      <c r="DM136" s="527"/>
      <c r="DN136" s="527"/>
      <c r="DO136" s="527"/>
      <c r="DP136" s="546"/>
      <c r="DQ136" s="527"/>
      <c r="DR136" s="527"/>
      <c r="DS136" s="527"/>
      <c r="DT136" s="527"/>
      <c r="DU136" s="546">
        <f t="shared" si="421"/>
        <v>0</v>
      </c>
      <c r="DV136" s="527"/>
      <c r="DW136" s="527"/>
      <c r="DX136" s="527"/>
      <c r="DY136" s="527"/>
      <c r="DZ136" s="2326"/>
      <c r="EA136" s="546"/>
      <c r="EB136" s="197"/>
      <c r="EC136" s="197"/>
      <c r="ED136" s="119"/>
      <c r="EE136" s="33"/>
      <c r="EF136" s="329"/>
      <c r="EG136" s="324"/>
      <c r="EH136" s="329"/>
    </row>
    <row r="137" spans="1:138" ht="15" hidden="1" customHeight="1" outlineLevel="1">
      <c r="A137" s="67"/>
      <c r="B137" s="67"/>
      <c r="C137" s="539"/>
      <c r="D137" s="1145" t="s">
        <v>52</v>
      </c>
      <c r="E137" s="128"/>
      <c r="F137" s="128"/>
      <c r="G137" s="169"/>
      <c r="H137" s="169"/>
      <c r="I137" s="169"/>
      <c r="J137" s="169"/>
      <c r="K137" s="169"/>
      <c r="L137" s="169"/>
      <c r="M137" s="2213"/>
      <c r="N137" s="169"/>
      <c r="O137" s="169"/>
      <c r="P137" s="169"/>
      <c r="Q137" s="84"/>
      <c r="R137" s="84"/>
      <c r="S137" s="84"/>
      <c r="T137" s="84"/>
      <c r="U137" s="84"/>
      <c r="V137" s="169"/>
      <c r="W137" s="169"/>
      <c r="X137" s="169"/>
      <c r="Y137" s="169"/>
      <c r="Z137" s="169"/>
      <c r="AA137" s="84"/>
      <c r="AB137" s="84"/>
      <c r="AC137" s="84"/>
      <c r="AD137" s="84"/>
      <c r="AE137" s="84"/>
      <c r="AF137" s="105"/>
      <c r="AG137" s="523"/>
      <c r="AH137" s="523"/>
      <c r="AI137" s="523">
        <v>0</v>
      </c>
      <c r="AJ137" s="523">
        <v>0</v>
      </c>
      <c r="AK137" s="523"/>
      <c r="AL137" s="523">
        <v>0</v>
      </c>
      <c r="AM137" s="523">
        <v>0</v>
      </c>
      <c r="AN137" s="523"/>
      <c r="AO137" s="523">
        <v>0</v>
      </c>
      <c r="AP137" s="523">
        <v>0</v>
      </c>
      <c r="AQ137" s="523"/>
      <c r="AR137" s="523">
        <v>0</v>
      </c>
      <c r="AS137" s="523">
        <v>0</v>
      </c>
      <c r="AT137" s="523"/>
      <c r="AU137" s="523">
        <v>0</v>
      </c>
      <c r="AV137" s="523">
        <v>0</v>
      </c>
      <c r="AW137" s="523"/>
      <c r="AX137" s="523">
        <v>0</v>
      </c>
      <c r="AY137" s="523">
        <v>0</v>
      </c>
      <c r="AZ137" s="523"/>
      <c r="BA137" s="523">
        <v>0</v>
      </c>
      <c r="BB137" s="523">
        <v>0</v>
      </c>
      <c r="BC137" s="523"/>
      <c r="BD137" s="523">
        <v>0</v>
      </c>
      <c r="BE137" s="523">
        <v>0</v>
      </c>
      <c r="BF137" s="190"/>
      <c r="BG137" s="190">
        <v>0</v>
      </c>
      <c r="BH137" s="190">
        <v>0</v>
      </c>
      <c r="BI137" s="190"/>
      <c r="BJ137" s="190">
        <v>0</v>
      </c>
      <c r="BK137" s="190">
        <v>0</v>
      </c>
      <c r="BL137" s="523"/>
      <c r="BM137" s="523">
        <f>SUM(BM134:BM136)</f>
        <v>0</v>
      </c>
      <c r="BN137" s="523">
        <f t="shared" ref="BN137" si="434">SUM(BN134:BN136)</f>
        <v>0</v>
      </c>
      <c r="BO137" s="523"/>
      <c r="BP137" s="523">
        <f t="shared" ref="BP137:BQ137" si="435">SUM(BP134:BP136)</f>
        <v>0</v>
      </c>
      <c r="BQ137" s="523">
        <f t="shared" si="435"/>
        <v>0</v>
      </c>
      <c r="BR137" s="523"/>
      <c r="BS137" s="523">
        <f t="shared" ref="BS137:BT137" si="436">SUM(BS134:BS136)</f>
        <v>0</v>
      </c>
      <c r="BT137" s="523">
        <f t="shared" si="436"/>
        <v>0</v>
      </c>
      <c r="BU137" s="523"/>
      <c r="BV137" s="523">
        <f t="shared" ref="BV137:BW137" si="437">SUM(BV134:BV136)</f>
        <v>0</v>
      </c>
      <c r="BW137" s="523">
        <f t="shared" si="437"/>
        <v>0</v>
      </c>
      <c r="BX137" s="523"/>
      <c r="BY137" s="523">
        <f t="shared" ref="BY137:BZ137" si="438">SUM(BY134:BY136)</f>
        <v>0</v>
      </c>
      <c r="BZ137" s="523">
        <f t="shared" si="438"/>
        <v>0</v>
      </c>
      <c r="CA137" s="523"/>
      <c r="CB137" s="523">
        <f>SUM(CB134:CB136)</f>
        <v>0</v>
      </c>
      <c r="CC137" s="523">
        <f t="shared" ref="CC137" si="439">SUM(CC134:CC136)</f>
        <v>0</v>
      </c>
      <c r="CD137" s="523"/>
      <c r="CE137" s="523">
        <f t="shared" ref="CE137:CF137" si="440">SUM(CE134:CE136)</f>
        <v>0</v>
      </c>
      <c r="CF137" s="523">
        <f t="shared" si="440"/>
        <v>0</v>
      </c>
      <c r="CG137" s="523"/>
      <c r="CH137" s="523">
        <f t="shared" ref="CH137:CI137" si="441">SUM(CH134:CH136)</f>
        <v>0</v>
      </c>
      <c r="CI137" s="523">
        <f t="shared" si="441"/>
        <v>0</v>
      </c>
      <c r="CJ137" s="190"/>
      <c r="CK137" s="190">
        <f t="shared" ref="CK137:CL137" si="442">SUM(CK134:CK136)</f>
        <v>0</v>
      </c>
      <c r="CL137" s="190">
        <f t="shared" si="442"/>
        <v>0</v>
      </c>
      <c r="CM137" s="190"/>
      <c r="CN137" s="190">
        <f t="shared" ref="CN137:CO137" si="443">SUM(CN134:CN136)</f>
        <v>0</v>
      </c>
      <c r="CO137" s="190">
        <f t="shared" si="443"/>
        <v>0</v>
      </c>
      <c r="CP137" s="2280"/>
      <c r="CQ137" s="2280">
        <f t="shared" ref="CQ137:CR137" si="444">SUM(CQ134:CQ136)</f>
        <v>0</v>
      </c>
      <c r="CR137" s="2280">
        <f t="shared" si="444"/>
        <v>0</v>
      </c>
      <c r="CS137" s="779"/>
      <c r="CT137" s="779">
        <f t="shared" ref="CT137:CU137" si="445">SUM(CT134:CT136)</f>
        <v>0</v>
      </c>
      <c r="CU137" s="779">
        <f t="shared" si="445"/>
        <v>0</v>
      </c>
      <c r="CV137" s="190"/>
      <c r="CW137" s="190">
        <f t="shared" ref="CW137:CX137" si="446">SUM(CW134:CW136)</f>
        <v>0</v>
      </c>
      <c r="CX137" s="190">
        <f t="shared" si="446"/>
        <v>0</v>
      </c>
      <c r="CY137" s="190"/>
      <c r="CZ137" s="190">
        <f t="shared" ref="CZ137:DA137" si="447">SUM(CZ134:CZ136)</f>
        <v>0</v>
      </c>
      <c r="DA137" s="190">
        <f t="shared" si="447"/>
        <v>0</v>
      </c>
      <c r="DB137" s="195"/>
      <c r="DC137" s="195"/>
      <c r="DD137" s="195"/>
      <c r="DE137" s="555">
        <f t="shared" si="395"/>
        <v>0</v>
      </c>
      <c r="DF137" s="528"/>
      <c r="DG137" s="523"/>
      <c r="DH137" s="523"/>
      <c r="DI137" s="523"/>
      <c r="DJ137" s="523"/>
      <c r="DK137" s="528">
        <v>0</v>
      </c>
      <c r="DL137" s="523"/>
      <c r="DM137" s="523"/>
      <c r="DN137" s="523"/>
      <c r="DO137" s="523"/>
      <c r="DP137" s="528"/>
      <c r="DQ137" s="523"/>
      <c r="DR137" s="523"/>
      <c r="DS137" s="523"/>
      <c r="DT137" s="523">
        <v>0</v>
      </c>
      <c r="DU137" s="528">
        <f t="shared" si="421"/>
        <v>0</v>
      </c>
      <c r="DV137" s="523"/>
      <c r="DW137" s="523"/>
      <c r="DX137" s="523"/>
      <c r="DY137" s="523"/>
      <c r="DZ137" s="2271">
        <f>SUM(DZ134:DZ136)</f>
        <v>0</v>
      </c>
      <c r="EA137" s="528">
        <f t="shared" ref="EA137:EB137" si="448">SUM(EA134:EA136)</f>
        <v>0</v>
      </c>
      <c r="EB137" s="190">
        <f t="shared" si="448"/>
        <v>0</v>
      </c>
      <c r="EC137" s="190">
        <f t="shared" ref="EC137" si="449">SUM(EC134:EC136)</f>
        <v>0</v>
      </c>
      <c r="ED137" s="119"/>
      <c r="EE137" s="185"/>
      <c r="EF137" s="329"/>
      <c r="EG137" s="324"/>
      <c r="EH137" s="329"/>
    </row>
    <row r="138" spans="1:138" ht="15" hidden="1" customHeight="1" outlineLevel="1">
      <c r="A138" s="67"/>
      <c r="B138" s="67"/>
      <c r="C138" s="540" t="s">
        <v>73</v>
      </c>
      <c r="D138" s="1143" t="s">
        <v>15</v>
      </c>
      <c r="E138" s="128"/>
      <c r="F138" s="128"/>
      <c r="G138" s="169"/>
      <c r="H138" s="169"/>
      <c r="I138" s="169"/>
      <c r="J138" s="169"/>
      <c r="K138" s="169"/>
      <c r="L138" s="169"/>
      <c r="M138" s="2213"/>
      <c r="N138" s="169"/>
      <c r="O138" s="169"/>
      <c r="P138" s="169"/>
      <c r="Q138" s="84"/>
      <c r="R138" s="84"/>
      <c r="S138" s="84"/>
      <c r="T138" s="84"/>
      <c r="U138" s="84"/>
      <c r="V138" s="169"/>
      <c r="W138" s="169"/>
      <c r="X138" s="169"/>
      <c r="Y138" s="169"/>
      <c r="Z138" s="169"/>
      <c r="AA138" s="84"/>
      <c r="AB138" s="84"/>
      <c r="AC138" s="84"/>
      <c r="AD138" s="84"/>
      <c r="AE138" s="84"/>
      <c r="AF138" s="23"/>
      <c r="AG138" s="524"/>
      <c r="AH138" s="523"/>
      <c r="AI138" s="523"/>
      <c r="AJ138" s="523"/>
      <c r="AK138" s="523"/>
      <c r="AL138" s="523"/>
      <c r="AM138" s="523"/>
      <c r="AN138" s="523"/>
      <c r="AO138" s="523"/>
      <c r="AP138" s="523"/>
      <c r="AQ138" s="523"/>
      <c r="AR138" s="523"/>
      <c r="AS138" s="523"/>
      <c r="AT138" s="523"/>
      <c r="AU138" s="523"/>
      <c r="AV138" s="523"/>
      <c r="AW138" s="523"/>
      <c r="AX138" s="523"/>
      <c r="AY138" s="523"/>
      <c r="AZ138" s="523"/>
      <c r="BA138" s="523"/>
      <c r="BB138" s="523"/>
      <c r="BC138" s="523"/>
      <c r="BD138" s="523"/>
      <c r="BE138" s="523"/>
      <c r="BF138" s="190"/>
      <c r="BG138" s="190"/>
      <c r="BH138" s="190"/>
      <c r="BI138" s="190"/>
      <c r="BJ138" s="190"/>
      <c r="BK138" s="190"/>
      <c r="BL138" s="523"/>
      <c r="BM138" s="523"/>
      <c r="BN138" s="523"/>
      <c r="BO138" s="523"/>
      <c r="BP138" s="523"/>
      <c r="BQ138" s="523"/>
      <c r="BR138" s="523"/>
      <c r="BS138" s="523"/>
      <c r="BT138" s="523"/>
      <c r="BU138" s="523"/>
      <c r="BV138" s="523"/>
      <c r="BW138" s="523"/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/>
      <c r="CJ138" s="190"/>
      <c r="CK138" s="190"/>
      <c r="CL138" s="190"/>
      <c r="CM138" s="190"/>
      <c r="CN138" s="190"/>
      <c r="CO138" s="190"/>
      <c r="CP138" s="2280"/>
      <c r="CQ138" s="2280"/>
      <c r="CR138" s="2280"/>
      <c r="CS138" s="779"/>
      <c r="CT138" s="779"/>
      <c r="CU138" s="779"/>
      <c r="CV138" s="190"/>
      <c r="CW138" s="190"/>
      <c r="CX138" s="190"/>
      <c r="CY138" s="190"/>
      <c r="CZ138" s="190"/>
      <c r="DA138" s="190"/>
      <c r="DB138" s="195"/>
      <c r="DC138" s="195"/>
      <c r="DD138" s="195"/>
      <c r="DE138" s="555">
        <f t="shared" si="395"/>
        <v>0</v>
      </c>
      <c r="DF138" s="528"/>
      <c r="DG138" s="523"/>
      <c r="DH138" s="523"/>
      <c r="DI138" s="523"/>
      <c r="DJ138" s="523"/>
      <c r="DK138" s="528">
        <v>0</v>
      </c>
      <c r="DL138" s="523"/>
      <c r="DM138" s="523"/>
      <c r="DN138" s="523"/>
      <c r="DO138" s="523"/>
      <c r="DP138" s="528"/>
      <c r="DQ138" s="523"/>
      <c r="DR138" s="523"/>
      <c r="DS138" s="523"/>
      <c r="DT138" s="523"/>
      <c r="DU138" s="528">
        <f t="shared" si="421"/>
        <v>0</v>
      </c>
      <c r="DV138" s="523"/>
      <c r="DW138" s="523"/>
      <c r="DX138" s="523"/>
      <c r="DY138" s="523"/>
      <c r="DZ138" s="2271"/>
      <c r="EA138" s="528"/>
      <c r="EB138" s="190"/>
      <c r="EC138" s="190"/>
      <c r="ED138" s="119"/>
      <c r="EE138" s="185"/>
      <c r="EF138" s="329"/>
      <c r="EG138" s="324"/>
      <c r="EH138" s="329"/>
    </row>
    <row r="139" spans="1:138" ht="15" hidden="1" customHeight="1" outlineLevel="1">
      <c r="A139" s="67"/>
      <c r="B139" s="67"/>
      <c r="C139" s="539"/>
      <c r="D139" s="1146"/>
      <c r="E139" s="128"/>
      <c r="F139" s="128"/>
      <c r="G139" s="345"/>
      <c r="H139" s="408">
        <f>SUM(I139:L139)</f>
        <v>0</v>
      </c>
      <c r="I139" s="345"/>
      <c r="J139" s="345"/>
      <c r="K139" s="345"/>
      <c r="L139" s="345"/>
      <c r="M139" s="2214"/>
      <c r="N139" s="345"/>
      <c r="O139" s="345"/>
      <c r="P139" s="345"/>
      <c r="Q139" s="86">
        <f>SUM(R139:U139)</f>
        <v>0</v>
      </c>
      <c r="R139" s="67"/>
      <c r="S139" s="67"/>
      <c r="T139" s="67"/>
      <c r="U139" s="67"/>
      <c r="V139" s="408">
        <f>SUM(W139:Z139)</f>
        <v>0</v>
      </c>
      <c r="W139" s="345"/>
      <c r="X139" s="345"/>
      <c r="Y139" s="345"/>
      <c r="Z139" s="345"/>
      <c r="AA139" s="86">
        <f>SUM(AB139:AE139)</f>
        <v>0</v>
      </c>
      <c r="AB139" s="67"/>
      <c r="AC139" s="67"/>
      <c r="AD139" s="67"/>
      <c r="AE139" s="67"/>
      <c r="AF139" s="23"/>
      <c r="AG139" s="524"/>
      <c r="AH139" s="524"/>
      <c r="AI139" s="524"/>
      <c r="AJ139" s="524"/>
      <c r="AK139" s="524"/>
      <c r="AL139" s="524"/>
      <c r="AM139" s="524"/>
      <c r="AN139" s="524"/>
      <c r="AO139" s="524"/>
      <c r="AP139" s="524"/>
      <c r="AQ139" s="524"/>
      <c r="AR139" s="524"/>
      <c r="AS139" s="524"/>
      <c r="AT139" s="524"/>
      <c r="AU139" s="524"/>
      <c r="AV139" s="524"/>
      <c r="AW139" s="524"/>
      <c r="AX139" s="524"/>
      <c r="AY139" s="524"/>
      <c r="AZ139" s="524"/>
      <c r="BA139" s="524"/>
      <c r="BB139" s="524"/>
      <c r="BC139" s="524"/>
      <c r="BD139" s="524"/>
      <c r="BE139" s="524"/>
      <c r="BF139" s="188"/>
      <c r="BG139" s="188"/>
      <c r="BH139" s="188"/>
      <c r="BI139" s="188"/>
      <c r="BJ139" s="188"/>
      <c r="BK139" s="188"/>
      <c r="BL139" s="524"/>
      <c r="BM139" s="524"/>
      <c r="BN139" s="524"/>
      <c r="BO139" s="524"/>
      <c r="BP139" s="524"/>
      <c r="BQ139" s="524"/>
      <c r="BR139" s="524"/>
      <c r="BS139" s="524"/>
      <c r="BT139" s="524"/>
      <c r="BU139" s="524"/>
      <c r="BV139" s="524"/>
      <c r="BW139" s="524"/>
      <c r="BX139" s="524"/>
      <c r="BY139" s="524"/>
      <c r="BZ139" s="524"/>
      <c r="CA139" s="524"/>
      <c r="CB139" s="524"/>
      <c r="CC139" s="524"/>
      <c r="CD139" s="524"/>
      <c r="CE139" s="524"/>
      <c r="CF139" s="524"/>
      <c r="CG139" s="524"/>
      <c r="CH139" s="524"/>
      <c r="CI139" s="524"/>
      <c r="CJ139" s="188"/>
      <c r="CK139" s="188"/>
      <c r="CL139" s="188"/>
      <c r="CM139" s="188"/>
      <c r="CN139" s="188"/>
      <c r="CO139" s="188"/>
      <c r="CP139" s="2278"/>
      <c r="CQ139" s="2278"/>
      <c r="CR139" s="2278"/>
      <c r="CS139" s="278"/>
      <c r="CT139" s="278"/>
      <c r="CU139" s="278"/>
      <c r="CV139" s="188"/>
      <c r="CW139" s="188"/>
      <c r="CX139" s="188"/>
      <c r="CY139" s="188"/>
      <c r="CZ139" s="188"/>
      <c r="DA139" s="188"/>
      <c r="DB139" s="195"/>
      <c r="DC139" s="195"/>
      <c r="DD139" s="195"/>
      <c r="DE139" s="555">
        <f t="shared" si="395"/>
        <v>0</v>
      </c>
      <c r="DF139" s="545"/>
      <c r="DG139" s="524"/>
      <c r="DH139" s="524"/>
      <c r="DI139" s="524"/>
      <c r="DJ139" s="524"/>
      <c r="DK139" s="545">
        <v>0</v>
      </c>
      <c r="DL139" s="524"/>
      <c r="DM139" s="524"/>
      <c r="DN139" s="524"/>
      <c r="DO139" s="524"/>
      <c r="DP139" s="545"/>
      <c r="DQ139" s="524"/>
      <c r="DR139" s="524"/>
      <c r="DS139" s="524"/>
      <c r="DT139" s="524"/>
      <c r="DU139" s="545">
        <f t="shared" si="421"/>
        <v>0</v>
      </c>
      <c r="DV139" s="524"/>
      <c r="DW139" s="524"/>
      <c r="DX139" s="524"/>
      <c r="DY139" s="524"/>
      <c r="DZ139" s="2272"/>
      <c r="EA139" s="545"/>
      <c r="EB139" s="188"/>
      <c r="EC139" s="188"/>
      <c r="ED139" s="119"/>
      <c r="EE139" s="23"/>
      <c r="EF139" s="329"/>
      <c r="EG139" s="324"/>
      <c r="EH139" s="329"/>
    </row>
    <row r="140" spans="1:138" ht="15" hidden="1" customHeight="1" outlineLevel="1">
      <c r="A140" s="67"/>
      <c r="B140" s="67"/>
      <c r="C140" s="539"/>
      <c r="D140" s="1146"/>
      <c r="E140" s="128"/>
      <c r="F140" s="128"/>
      <c r="G140" s="345"/>
      <c r="H140" s="408">
        <f>SUM(I140:L140)</f>
        <v>0</v>
      </c>
      <c r="I140" s="345"/>
      <c r="J140" s="345"/>
      <c r="K140" s="345"/>
      <c r="L140" s="345"/>
      <c r="M140" s="2214"/>
      <c r="N140" s="345"/>
      <c r="O140" s="345"/>
      <c r="P140" s="345"/>
      <c r="Q140" s="86">
        <f>SUM(R140:U140)</f>
        <v>0</v>
      </c>
      <c r="R140" s="67"/>
      <c r="S140" s="67"/>
      <c r="T140" s="67"/>
      <c r="U140" s="67"/>
      <c r="V140" s="408">
        <f>SUM(W140:Z140)</f>
        <v>0</v>
      </c>
      <c r="W140" s="345"/>
      <c r="X140" s="345"/>
      <c r="Y140" s="345"/>
      <c r="Z140" s="345"/>
      <c r="AA140" s="86">
        <f>SUM(AB140:AE140)</f>
        <v>0</v>
      </c>
      <c r="AB140" s="67"/>
      <c r="AC140" s="67"/>
      <c r="AD140" s="67"/>
      <c r="AE140" s="67"/>
      <c r="AF140" s="33"/>
      <c r="AG140" s="527"/>
      <c r="AH140" s="527"/>
      <c r="AI140" s="527"/>
      <c r="AJ140" s="527"/>
      <c r="AK140" s="527"/>
      <c r="AL140" s="527"/>
      <c r="AM140" s="527"/>
      <c r="AN140" s="527"/>
      <c r="AO140" s="527"/>
      <c r="AP140" s="527"/>
      <c r="AQ140" s="527"/>
      <c r="AR140" s="527"/>
      <c r="AS140" s="527"/>
      <c r="AT140" s="527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197"/>
      <c r="BG140" s="197"/>
      <c r="BH140" s="197"/>
      <c r="BI140" s="197"/>
      <c r="BJ140" s="197"/>
      <c r="BK140" s="19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27"/>
      <c r="BV140" s="527"/>
      <c r="BW140" s="527"/>
      <c r="BX140" s="527"/>
      <c r="BY140" s="527"/>
      <c r="BZ140" s="527"/>
      <c r="CA140" s="527"/>
      <c r="CB140" s="527"/>
      <c r="CC140" s="527"/>
      <c r="CD140" s="527"/>
      <c r="CE140" s="527"/>
      <c r="CF140" s="527"/>
      <c r="CG140" s="527"/>
      <c r="CH140" s="527"/>
      <c r="CI140" s="527"/>
      <c r="CJ140" s="197"/>
      <c r="CK140" s="197"/>
      <c r="CL140" s="197"/>
      <c r="CM140" s="197"/>
      <c r="CN140" s="197"/>
      <c r="CO140" s="197"/>
      <c r="CP140" s="2277"/>
      <c r="CQ140" s="2277"/>
      <c r="CR140" s="2277"/>
      <c r="CS140" s="778"/>
      <c r="CT140" s="778"/>
      <c r="CU140" s="778"/>
      <c r="CV140" s="197"/>
      <c r="CW140" s="197"/>
      <c r="CX140" s="197"/>
      <c r="CY140" s="197"/>
      <c r="CZ140" s="197"/>
      <c r="DA140" s="197"/>
      <c r="DB140" s="195"/>
      <c r="DC140" s="195"/>
      <c r="DD140" s="195"/>
      <c r="DE140" s="555">
        <f t="shared" si="395"/>
        <v>0</v>
      </c>
      <c r="DF140" s="546"/>
      <c r="DG140" s="527"/>
      <c r="DH140" s="527"/>
      <c r="DI140" s="527"/>
      <c r="DJ140" s="527"/>
      <c r="DK140" s="546">
        <v>0</v>
      </c>
      <c r="DL140" s="527"/>
      <c r="DM140" s="527"/>
      <c r="DN140" s="527"/>
      <c r="DO140" s="527"/>
      <c r="DP140" s="546"/>
      <c r="DQ140" s="527"/>
      <c r="DR140" s="527"/>
      <c r="DS140" s="527"/>
      <c r="DT140" s="527"/>
      <c r="DU140" s="546">
        <f t="shared" si="421"/>
        <v>0</v>
      </c>
      <c r="DV140" s="527"/>
      <c r="DW140" s="527"/>
      <c r="DX140" s="527"/>
      <c r="DY140" s="527"/>
      <c r="DZ140" s="2326"/>
      <c r="EA140" s="546"/>
      <c r="EB140" s="197"/>
      <c r="EC140" s="197"/>
      <c r="ED140" s="119"/>
      <c r="EE140" s="33"/>
      <c r="EF140" s="329"/>
      <c r="EG140" s="324"/>
      <c r="EH140" s="329"/>
    </row>
    <row r="141" spans="1:138" ht="15" hidden="1" customHeight="1" outlineLevel="1">
      <c r="A141" s="67"/>
      <c r="B141" s="67"/>
      <c r="C141" s="539" t="s">
        <v>49</v>
      </c>
      <c r="D141" s="1146"/>
      <c r="E141" s="128"/>
      <c r="F141" s="128"/>
      <c r="G141" s="345"/>
      <c r="H141" s="408">
        <f>SUM(I141:L141)</f>
        <v>0</v>
      </c>
      <c r="I141" s="345"/>
      <c r="J141" s="345"/>
      <c r="K141" s="345"/>
      <c r="L141" s="345"/>
      <c r="M141" s="2214"/>
      <c r="N141" s="345"/>
      <c r="O141" s="345"/>
      <c r="P141" s="345"/>
      <c r="Q141" s="86">
        <f>SUM(R141:U141)</f>
        <v>0</v>
      </c>
      <c r="R141" s="67"/>
      <c r="S141" s="67"/>
      <c r="T141" s="67"/>
      <c r="U141" s="67"/>
      <c r="V141" s="408">
        <f>SUM(W141:Z141)</f>
        <v>0</v>
      </c>
      <c r="W141" s="345"/>
      <c r="X141" s="345"/>
      <c r="Y141" s="345"/>
      <c r="Z141" s="345"/>
      <c r="AA141" s="86">
        <f>SUM(AB141:AE141)</f>
        <v>0</v>
      </c>
      <c r="AB141" s="67"/>
      <c r="AC141" s="67"/>
      <c r="AD141" s="67"/>
      <c r="AE141" s="67"/>
      <c r="AF141" s="33"/>
      <c r="AG141" s="527"/>
      <c r="AH141" s="527"/>
      <c r="AI141" s="527"/>
      <c r="AJ141" s="527"/>
      <c r="AK141" s="527"/>
      <c r="AL141" s="527"/>
      <c r="AM141" s="527"/>
      <c r="AN141" s="527"/>
      <c r="AO141" s="527"/>
      <c r="AP141" s="527"/>
      <c r="AQ141" s="527"/>
      <c r="AR141" s="527"/>
      <c r="AS141" s="527"/>
      <c r="AT141" s="527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197"/>
      <c r="BG141" s="197"/>
      <c r="BH141" s="197"/>
      <c r="BI141" s="197"/>
      <c r="BJ141" s="197"/>
      <c r="BK141" s="19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27"/>
      <c r="BV141" s="527"/>
      <c r="BW141" s="527"/>
      <c r="BX141" s="527"/>
      <c r="BY141" s="527"/>
      <c r="BZ141" s="527"/>
      <c r="CA141" s="527"/>
      <c r="CB141" s="527"/>
      <c r="CC141" s="527"/>
      <c r="CD141" s="527"/>
      <c r="CE141" s="527"/>
      <c r="CF141" s="527"/>
      <c r="CG141" s="527"/>
      <c r="CH141" s="527"/>
      <c r="CI141" s="527"/>
      <c r="CJ141" s="197"/>
      <c r="CK141" s="197"/>
      <c r="CL141" s="197"/>
      <c r="CM141" s="197"/>
      <c r="CN141" s="197"/>
      <c r="CO141" s="197"/>
      <c r="CP141" s="2277"/>
      <c r="CQ141" s="2277"/>
      <c r="CR141" s="2277"/>
      <c r="CS141" s="778"/>
      <c r="CT141" s="778"/>
      <c r="CU141" s="778"/>
      <c r="CV141" s="197"/>
      <c r="CW141" s="197"/>
      <c r="CX141" s="197"/>
      <c r="CY141" s="197"/>
      <c r="CZ141" s="197"/>
      <c r="DA141" s="197"/>
      <c r="DB141" s="195"/>
      <c r="DC141" s="195"/>
      <c r="DD141" s="195"/>
      <c r="DE141" s="555">
        <f t="shared" si="395"/>
        <v>0</v>
      </c>
      <c r="DF141" s="546"/>
      <c r="DG141" s="527"/>
      <c r="DH141" s="527"/>
      <c r="DI141" s="527"/>
      <c r="DJ141" s="527"/>
      <c r="DK141" s="546">
        <v>0</v>
      </c>
      <c r="DL141" s="527"/>
      <c r="DM141" s="527"/>
      <c r="DN141" s="527"/>
      <c r="DO141" s="527"/>
      <c r="DP141" s="546"/>
      <c r="DQ141" s="527"/>
      <c r="DR141" s="527"/>
      <c r="DS141" s="527"/>
      <c r="DT141" s="527"/>
      <c r="DU141" s="546">
        <f t="shared" si="421"/>
        <v>0</v>
      </c>
      <c r="DV141" s="527"/>
      <c r="DW141" s="527"/>
      <c r="DX141" s="527"/>
      <c r="DY141" s="527"/>
      <c r="DZ141" s="2326"/>
      <c r="EA141" s="546"/>
      <c r="EB141" s="197"/>
      <c r="EC141" s="197"/>
      <c r="ED141" s="119"/>
      <c r="EE141" s="33"/>
      <c r="EF141" s="329"/>
      <c r="EG141" s="324"/>
      <c r="EH141" s="329"/>
    </row>
    <row r="142" spans="1:138" ht="15" hidden="1" customHeight="1" outlineLevel="1">
      <c r="A142" s="67"/>
      <c r="B142" s="67"/>
      <c r="C142" s="539"/>
      <c r="D142" s="1145" t="s">
        <v>52</v>
      </c>
      <c r="E142" s="128"/>
      <c r="F142" s="128"/>
      <c r="G142" s="169"/>
      <c r="H142" s="169"/>
      <c r="I142" s="169"/>
      <c r="J142" s="169"/>
      <c r="K142" s="169"/>
      <c r="L142" s="169"/>
      <c r="M142" s="2213"/>
      <c r="N142" s="169"/>
      <c r="O142" s="169"/>
      <c r="P142" s="169"/>
      <c r="Q142" s="84"/>
      <c r="R142" s="84"/>
      <c r="S142" s="84"/>
      <c r="T142" s="84"/>
      <c r="U142" s="84"/>
      <c r="V142" s="169"/>
      <c r="W142" s="169"/>
      <c r="X142" s="169"/>
      <c r="Y142" s="169"/>
      <c r="Z142" s="169"/>
      <c r="AA142" s="84"/>
      <c r="AB142" s="84"/>
      <c r="AC142" s="84"/>
      <c r="AD142" s="84"/>
      <c r="AE142" s="84"/>
      <c r="AF142" s="105"/>
      <c r="AG142" s="523"/>
      <c r="AH142" s="523">
        <v>0</v>
      </c>
      <c r="AI142" s="523">
        <v>0</v>
      </c>
      <c r="AJ142" s="523">
        <v>0</v>
      </c>
      <c r="AK142" s="523">
        <v>0</v>
      </c>
      <c r="AL142" s="523">
        <v>0</v>
      </c>
      <c r="AM142" s="523">
        <v>0</v>
      </c>
      <c r="AN142" s="523">
        <v>0</v>
      </c>
      <c r="AO142" s="523">
        <v>0</v>
      </c>
      <c r="AP142" s="523">
        <v>0</v>
      </c>
      <c r="AQ142" s="523">
        <v>0</v>
      </c>
      <c r="AR142" s="523">
        <v>0</v>
      </c>
      <c r="AS142" s="523">
        <v>0</v>
      </c>
      <c r="AT142" s="523">
        <v>0</v>
      </c>
      <c r="AU142" s="523">
        <v>0</v>
      </c>
      <c r="AV142" s="523">
        <v>0</v>
      </c>
      <c r="AW142" s="523">
        <v>0</v>
      </c>
      <c r="AX142" s="523">
        <v>0</v>
      </c>
      <c r="AY142" s="523">
        <v>0</v>
      </c>
      <c r="AZ142" s="523">
        <v>0</v>
      </c>
      <c r="BA142" s="523">
        <v>0</v>
      </c>
      <c r="BB142" s="523">
        <v>0</v>
      </c>
      <c r="BC142" s="523">
        <v>0</v>
      </c>
      <c r="BD142" s="523">
        <v>0</v>
      </c>
      <c r="BE142" s="523">
        <v>0</v>
      </c>
      <c r="BF142" s="190">
        <v>0</v>
      </c>
      <c r="BG142" s="190">
        <v>0</v>
      </c>
      <c r="BH142" s="190">
        <v>0</v>
      </c>
      <c r="BI142" s="190">
        <v>0</v>
      </c>
      <c r="BJ142" s="190">
        <v>0</v>
      </c>
      <c r="BK142" s="190">
        <v>0</v>
      </c>
      <c r="BL142" s="523">
        <f>SUM(BL139:BL141)</f>
        <v>0</v>
      </c>
      <c r="BM142" s="523">
        <f>SUM(BM139:BM141)</f>
        <v>0</v>
      </c>
      <c r="BN142" s="523">
        <f t="shared" ref="BN142:BZ142" si="450">SUM(BN139:BN141)</f>
        <v>0</v>
      </c>
      <c r="BO142" s="523">
        <f t="shared" si="450"/>
        <v>0</v>
      </c>
      <c r="BP142" s="523">
        <f t="shared" si="450"/>
        <v>0</v>
      </c>
      <c r="BQ142" s="523">
        <f t="shared" si="450"/>
        <v>0</v>
      </c>
      <c r="BR142" s="523">
        <f t="shared" si="450"/>
        <v>0</v>
      </c>
      <c r="BS142" s="523">
        <f t="shared" si="450"/>
        <v>0</v>
      </c>
      <c r="BT142" s="523">
        <f t="shared" si="450"/>
        <v>0</v>
      </c>
      <c r="BU142" s="523">
        <f t="shared" si="450"/>
        <v>0</v>
      </c>
      <c r="BV142" s="523">
        <f t="shared" si="450"/>
        <v>0</v>
      </c>
      <c r="BW142" s="523">
        <f t="shared" si="450"/>
        <v>0</v>
      </c>
      <c r="BX142" s="523">
        <f t="shared" si="450"/>
        <v>0</v>
      </c>
      <c r="BY142" s="523">
        <f t="shared" si="450"/>
        <v>0</v>
      </c>
      <c r="BZ142" s="523">
        <f t="shared" si="450"/>
        <v>0</v>
      </c>
      <c r="CA142" s="523">
        <f>SUM(CA139:CA141)</f>
        <v>0</v>
      </c>
      <c r="CB142" s="523">
        <f>SUM(CB139:CB141)</f>
        <v>0</v>
      </c>
      <c r="CC142" s="523">
        <f t="shared" ref="CC142:CO142" si="451">SUM(CC139:CC141)</f>
        <v>0</v>
      </c>
      <c r="CD142" s="523">
        <f t="shared" si="451"/>
        <v>0</v>
      </c>
      <c r="CE142" s="523">
        <f t="shared" si="451"/>
        <v>0</v>
      </c>
      <c r="CF142" s="523">
        <f t="shared" si="451"/>
        <v>0</v>
      </c>
      <c r="CG142" s="523">
        <f t="shared" si="451"/>
        <v>0</v>
      </c>
      <c r="CH142" s="523">
        <f t="shared" si="451"/>
        <v>0</v>
      </c>
      <c r="CI142" s="523">
        <f t="shared" si="451"/>
        <v>0</v>
      </c>
      <c r="CJ142" s="190">
        <f t="shared" si="451"/>
        <v>0</v>
      </c>
      <c r="CK142" s="190">
        <f t="shared" si="451"/>
        <v>0</v>
      </c>
      <c r="CL142" s="190">
        <f t="shared" si="451"/>
        <v>0</v>
      </c>
      <c r="CM142" s="190">
        <f t="shared" si="451"/>
        <v>0</v>
      </c>
      <c r="CN142" s="190">
        <f t="shared" si="451"/>
        <v>0</v>
      </c>
      <c r="CO142" s="190">
        <f t="shared" si="451"/>
        <v>0</v>
      </c>
      <c r="CP142" s="2280">
        <f t="shared" ref="CP142:CX142" si="452">SUM(CP139:CP141)</f>
        <v>0</v>
      </c>
      <c r="CQ142" s="2280">
        <f t="shared" si="452"/>
        <v>0</v>
      </c>
      <c r="CR142" s="2280">
        <f t="shared" si="452"/>
        <v>0</v>
      </c>
      <c r="CS142" s="779">
        <f t="shared" si="452"/>
        <v>0</v>
      </c>
      <c r="CT142" s="779">
        <f t="shared" si="452"/>
        <v>0</v>
      </c>
      <c r="CU142" s="779">
        <f t="shared" si="452"/>
        <v>0</v>
      </c>
      <c r="CV142" s="190">
        <f t="shared" si="452"/>
        <v>0</v>
      </c>
      <c r="CW142" s="190">
        <f t="shared" si="452"/>
        <v>0</v>
      </c>
      <c r="CX142" s="190">
        <f t="shared" si="452"/>
        <v>0</v>
      </c>
      <c r="CY142" s="190">
        <f t="shared" ref="CY142:DA142" si="453">SUM(CY139:CY141)</f>
        <v>0</v>
      </c>
      <c r="CZ142" s="190">
        <f t="shared" si="453"/>
        <v>0</v>
      </c>
      <c r="DA142" s="190">
        <f t="shared" si="453"/>
        <v>0</v>
      </c>
      <c r="DB142" s="195"/>
      <c r="DC142" s="195"/>
      <c r="DD142" s="195"/>
      <c r="DE142" s="555">
        <f t="shared" si="395"/>
        <v>0</v>
      </c>
      <c r="DF142" s="528"/>
      <c r="DG142" s="523"/>
      <c r="DH142" s="523"/>
      <c r="DI142" s="523"/>
      <c r="DJ142" s="523"/>
      <c r="DK142" s="528">
        <v>0</v>
      </c>
      <c r="DL142" s="523"/>
      <c r="DM142" s="523"/>
      <c r="DN142" s="523"/>
      <c r="DO142" s="523"/>
      <c r="DP142" s="528"/>
      <c r="DQ142" s="523"/>
      <c r="DR142" s="523"/>
      <c r="DS142" s="523"/>
      <c r="DT142" s="523">
        <v>0</v>
      </c>
      <c r="DU142" s="528">
        <f t="shared" si="421"/>
        <v>0</v>
      </c>
      <c r="DV142" s="523"/>
      <c r="DW142" s="523"/>
      <c r="DX142" s="523"/>
      <c r="DY142" s="523"/>
      <c r="DZ142" s="2271">
        <f>SUM(DZ139:DZ141)</f>
        <v>0</v>
      </c>
      <c r="EA142" s="528">
        <f t="shared" ref="EA142:EB142" si="454">SUM(EA139:EA141)</f>
        <v>0</v>
      </c>
      <c r="EB142" s="190">
        <f t="shared" si="454"/>
        <v>0</v>
      </c>
      <c r="EC142" s="190">
        <f t="shared" ref="EC142" si="455">SUM(EC139:EC141)</f>
        <v>0</v>
      </c>
      <c r="ED142" s="119"/>
      <c r="EE142" s="185"/>
      <c r="EF142" s="329"/>
      <c r="EG142" s="324"/>
      <c r="EH142" s="329"/>
    </row>
    <row r="143" spans="1:138" ht="15" customHeight="1" outlineLevel="1">
      <c r="A143" s="67"/>
      <c r="B143" s="67"/>
      <c r="C143" s="557" t="s">
        <v>74</v>
      </c>
      <c r="D143" s="1143" t="s">
        <v>16</v>
      </c>
      <c r="E143" s="128"/>
      <c r="F143" s="128"/>
      <c r="G143" s="169"/>
      <c r="H143" s="169"/>
      <c r="I143" s="169"/>
      <c r="J143" s="169"/>
      <c r="K143" s="169"/>
      <c r="L143" s="169"/>
      <c r="M143" s="2213"/>
      <c r="N143" s="169"/>
      <c r="O143" s="169"/>
      <c r="P143" s="169"/>
      <c r="Q143" s="84"/>
      <c r="R143" s="84"/>
      <c r="S143" s="84"/>
      <c r="T143" s="84"/>
      <c r="U143" s="84"/>
      <c r="V143" s="169"/>
      <c r="W143" s="169"/>
      <c r="X143" s="169"/>
      <c r="Y143" s="169"/>
      <c r="Z143" s="169"/>
      <c r="AA143" s="84"/>
      <c r="AB143" s="84"/>
      <c r="AC143" s="84"/>
      <c r="AD143" s="84"/>
      <c r="AE143" s="84"/>
      <c r="AF143" s="23"/>
      <c r="AG143" s="524"/>
      <c r="AH143" s="523"/>
      <c r="AI143" s="523"/>
      <c r="AJ143" s="523"/>
      <c r="AK143" s="523"/>
      <c r="AL143" s="523"/>
      <c r="AM143" s="523"/>
      <c r="AN143" s="523"/>
      <c r="AO143" s="523"/>
      <c r="AP143" s="523"/>
      <c r="AQ143" s="523"/>
      <c r="AR143" s="523"/>
      <c r="AS143" s="523"/>
      <c r="AT143" s="523"/>
      <c r="AU143" s="523"/>
      <c r="AV143" s="523"/>
      <c r="AW143" s="523"/>
      <c r="AX143" s="523"/>
      <c r="AY143" s="523"/>
      <c r="AZ143" s="523"/>
      <c r="BA143" s="523"/>
      <c r="BB143" s="523"/>
      <c r="BC143" s="523"/>
      <c r="BD143" s="523"/>
      <c r="BE143" s="523"/>
      <c r="BF143" s="190"/>
      <c r="BG143" s="190"/>
      <c r="BH143" s="190"/>
      <c r="BI143" s="190"/>
      <c r="BJ143" s="190"/>
      <c r="BK143" s="190"/>
      <c r="BL143" s="523"/>
      <c r="BM143" s="523"/>
      <c r="BN143" s="523"/>
      <c r="BO143" s="523"/>
      <c r="BP143" s="523"/>
      <c r="BQ143" s="523"/>
      <c r="BR143" s="523"/>
      <c r="BS143" s="523"/>
      <c r="BT143" s="523"/>
      <c r="BU143" s="523"/>
      <c r="BV143" s="523"/>
      <c r="BW143" s="523"/>
      <c r="BX143" s="523"/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/>
      <c r="CJ143" s="190"/>
      <c r="CK143" s="190"/>
      <c r="CL143" s="190"/>
      <c r="CM143" s="190"/>
      <c r="CN143" s="190"/>
      <c r="CO143" s="190"/>
      <c r="CP143" s="2280"/>
      <c r="CQ143" s="2280"/>
      <c r="CR143" s="2280"/>
      <c r="CS143" s="779"/>
      <c r="CT143" s="779"/>
      <c r="CU143" s="779"/>
      <c r="CV143" s="190"/>
      <c r="CW143" s="190"/>
      <c r="CX143" s="190"/>
      <c r="CY143" s="190"/>
      <c r="CZ143" s="190"/>
      <c r="DA143" s="190"/>
      <c r="DB143" s="195"/>
      <c r="DC143" s="195"/>
      <c r="DD143" s="195"/>
      <c r="DE143" s="555">
        <f t="shared" si="395"/>
        <v>0</v>
      </c>
      <c r="DF143" s="528"/>
      <c r="DG143" s="523"/>
      <c r="DH143" s="523"/>
      <c r="DI143" s="523"/>
      <c r="DJ143" s="523"/>
      <c r="DK143" s="528">
        <v>0</v>
      </c>
      <c r="DL143" s="523"/>
      <c r="DM143" s="523"/>
      <c r="DN143" s="523"/>
      <c r="DO143" s="523"/>
      <c r="DP143" s="528"/>
      <c r="DQ143" s="523"/>
      <c r="DR143" s="523"/>
      <c r="DS143" s="523"/>
      <c r="DT143" s="523"/>
      <c r="DU143" s="528">
        <f t="shared" si="421"/>
        <v>0</v>
      </c>
      <c r="DV143" s="523"/>
      <c r="DW143" s="523"/>
      <c r="DX143" s="523"/>
      <c r="DY143" s="523"/>
      <c r="DZ143" s="2271"/>
      <c r="EA143" s="528"/>
      <c r="EB143" s="190"/>
      <c r="EC143" s="190"/>
      <c r="ED143" s="119"/>
      <c r="EE143" s="185"/>
      <c r="EF143" s="329"/>
      <c r="EG143" s="324"/>
      <c r="EH143" s="329"/>
    </row>
    <row r="144" spans="1:138" ht="50.25" customHeight="1" outlineLevel="1">
      <c r="A144" s="974"/>
      <c r="B144" s="67"/>
      <c r="C144" s="537" t="s">
        <v>183</v>
      </c>
      <c r="D144" s="712" t="s">
        <v>392</v>
      </c>
      <c r="E144" s="128"/>
      <c r="F144" s="128" t="s">
        <v>2</v>
      </c>
      <c r="G144" s="558">
        <f>Q144+V144+N144+O144+P144</f>
        <v>4</v>
      </c>
      <c r="H144" s="558">
        <f>SUM(I144:L144)</f>
        <v>1</v>
      </c>
      <c r="I144" s="269"/>
      <c r="J144" s="269"/>
      <c r="K144" s="269"/>
      <c r="L144" s="234">
        <v>1</v>
      </c>
      <c r="M144" s="2204">
        <v>1</v>
      </c>
      <c r="N144" s="234">
        <v>1</v>
      </c>
      <c r="O144" s="234">
        <v>1</v>
      </c>
      <c r="P144" s="234">
        <v>1</v>
      </c>
      <c r="Q144" s="558">
        <f>SUM(R144:U144)</f>
        <v>0</v>
      </c>
      <c r="R144" s="273"/>
      <c r="S144" s="273"/>
      <c r="T144" s="273"/>
      <c r="U144" s="269"/>
      <c r="V144" s="558">
        <f>SUM(W144:Z144)</f>
        <v>1</v>
      </c>
      <c r="W144" s="269"/>
      <c r="X144" s="269"/>
      <c r="Y144" s="269"/>
      <c r="Z144" s="234">
        <v>1</v>
      </c>
      <c r="AA144" s="558">
        <f>SUM(AB144:AE144)</f>
        <v>0</v>
      </c>
      <c r="AB144" s="273"/>
      <c r="AC144" s="273"/>
      <c r="AD144" s="273"/>
      <c r="AE144" s="269"/>
      <c r="AF144" s="566" t="s">
        <v>154</v>
      </c>
      <c r="AG144" s="555">
        <f>AH144+CP144+CS144+CV144+CY144</f>
        <v>6.9120000000000001E-2</v>
      </c>
      <c r="AH144" s="556">
        <v>6.9999999999999999E-4</v>
      </c>
      <c r="AI144" s="324">
        <v>0</v>
      </c>
      <c r="AJ144" s="859">
        <v>1.6307200000000002E-5</v>
      </c>
      <c r="AK144" s="525"/>
      <c r="AL144" s="524"/>
      <c r="AM144" s="524"/>
      <c r="AN144" s="525"/>
      <c r="AO144" s="524"/>
      <c r="AP144" s="524"/>
      <c r="AQ144" s="525"/>
      <c r="AR144" s="524"/>
      <c r="AS144" s="524"/>
      <c r="AT144" s="556">
        <v>6.9999999999999999E-4</v>
      </c>
      <c r="AU144" s="556"/>
      <c r="AV144" s="783">
        <v>1.6307200000000002E-5</v>
      </c>
      <c r="AW144" s="324">
        <v>0</v>
      </c>
      <c r="AX144" s="524">
        <v>0</v>
      </c>
      <c r="AY144" s="324">
        <v>0</v>
      </c>
      <c r="AZ144" s="525"/>
      <c r="BA144" s="524"/>
      <c r="BB144" s="524"/>
      <c r="BC144" s="525"/>
      <c r="BD144" s="524"/>
      <c r="BE144" s="524"/>
      <c r="BF144" s="188"/>
      <c r="BG144" s="188"/>
      <c r="BH144" s="188"/>
      <c r="BI144" s="324"/>
      <c r="BJ144" s="324"/>
      <c r="BK144" s="324">
        <v>0</v>
      </c>
      <c r="BL144" s="556">
        <f t="shared" ref="BL144:BL145" si="456">BO144+BR144+BU144+BX144</f>
        <v>6.9999999999999999E-4</v>
      </c>
      <c r="BM144" s="324">
        <f t="shared" ref="BM144:BM146" si="457">BP144+BS144+BV144+BY144</f>
        <v>0</v>
      </c>
      <c r="BN144" s="859">
        <f t="shared" ref="BN144:BN146" si="458">BQ144+BT144+BW144+BZ144</f>
        <v>1.6307200000000002E-5</v>
      </c>
      <c r="BO144" s="525"/>
      <c r="BP144" s="524"/>
      <c r="BQ144" s="524"/>
      <c r="BR144" s="525"/>
      <c r="BS144" s="524"/>
      <c r="BT144" s="524"/>
      <c r="BU144" s="525"/>
      <c r="BV144" s="524"/>
      <c r="BW144" s="524"/>
      <c r="BX144" s="556">
        <v>6.9999999999999999E-4</v>
      </c>
      <c r="BY144" s="556"/>
      <c r="BZ144" s="783">
        <f>BX144*$EU$34</f>
        <v>1.6307200000000002E-5</v>
      </c>
      <c r="CA144" s="324">
        <f t="shared" ref="CA144:CA147" si="459">CD144+CG144+CJ144+CM144</f>
        <v>0</v>
      </c>
      <c r="CB144" s="524">
        <f t="shared" ref="CB144:CB147" si="460">CE144+CH144+CK144+CN144</f>
        <v>0</v>
      </c>
      <c r="CC144" s="324">
        <f t="shared" ref="CC144:CC147" si="461">CF144+CI144+CL144+CO144</f>
        <v>0</v>
      </c>
      <c r="CD144" s="525"/>
      <c r="CE144" s="524"/>
      <c r="CF144" s="524"/>
      <c r="CG144" s="525"/>
      <c r="CH144" s="524"/>
      <c r="CI144" s="524"/>
      <c r="CJ144" s="188"/>
      <c r="CK144" s="188"/>
      <c r="CL144" s="188"/>
      <c r="CM144" s="324"/>
      <c r="CN144" s="324"/>
      <c r="CO144" s="324">
        <f>CM144*$EZ$34</f>
        <v>0</v>
      </c>
      <c r="CP144" s="2238">
        <v>2.5100000000000001E-2</v>
      </c>
      <c r="CQ144" s="2278"/>
      <c r="CR144" s="2238">
        <f>CP144*$EM$34</f>
        <v>6.0811878400000006E-4</v>
      </c>
      <c r="CS144" s="694">
        <v>1.2800000000000001E-2</v>
      </c>
      <c r="CT144" s="278"/>
      <c r="CU144" s="556">
        <f>CS144*$EN$14</f>
        <v>5.2924159999999998E-2</v>
      </c>
      <c r="CV144" s="694">
        <v>3.0300000000000001E-2</v>
      </c>
      <c r="CW144" s="188"/>
      <c r="CX144" s="694">
        <f>CV144*$EO$34</f>
        <v>7.9400544000000006E-4</v>
      </c>
      <c r="CY144" s="567">
        <v>2.2000000000000001E-4</v>
      </c>
      <c r="CZ144" s="188"/>
      <c r="DA144" s="694">
        <f>CY144*$EP$34</f>
        <v>5.9956654999999998E-6</v>
      </c>
      <c r="DB144" s="324" t="s">
        <v>447</v>
      </c>
      <c r="DC144" s="324">
        <v>-17.7</v>
      </c>
      <c r="DD144" s="324">
        <v>-0.379</v>
      </c>
      <c r="DE144" s="555">
        <f t="shared" si="395"/>
        <v>0.44000000000000006</v>
      </c>
      <c r="DF144" s="555">
        <v>0.1</v>
      </c>
      <c r="DG144" s="525"/>
      <c r="DH144" s="525"/>
      <c r="DI144" s="525"/>
      <c r="DJ144" s="324">
        <v>0.1</v>
      </c>
      <c r="DK144" s="555">
        <v>0</v>
      </c>
      <c r="DL144" s="324"/>
      <c r="DM144" s="324"/>
      <c r="DN144" s="324"/>
      <c r="DO144" s="324"/>
      <c r="DP144" s="555">
        <f t="shared" ref="DP144:DP149" si="462">DQ144+DR144+DS144+DT144</f>
        <v>0.10400000000000001</v>
      </c>
      <c r="DQ144" s="525"/>
      <c r="DR144" s="525"/>
      <c r="DS144" s="525"/>
      <c r="DT144" s="324">
        <v>0.10400000000000001</v>
      </c>
      <c r="DU144" s="555">
        <f t="shared" si="421"/>
        <v>0</v>
      </c>
      <c r="DV144" s="324"/>
      <c r="DW144" s="324"/>
      <c r="DX144" s="324"/>
      <c r="DY144" s="324"/>
      <c r="DZ144" s="2256">
        <f>0.1*1.04</f>
        <v>0.10400000000000001</v>
      </c>
      <c r="EA144" s="555">
        <f>0.1*1.08</f>
        <v>0.10800000000000001</v>
      </c>
      <c r="EB144" s="555">
        <f>0.1*1.12</f>
        <v>0.11200000000000002</v>
      </c>
      <c r="EC144" s="555">
        <f>0.1*1.16</f>
        <v>0.11599999999999999</v>
      </c>
      <c r="ED144" s="324" t="s">
        <v>243</v>
      </c>
      <c r="EE144" s="23"/>
      <c r="EF144" s="329" t="s">
        <v>235</v>
      </c>
      <c r="EG144" s="324" t="s">
        <v>239</v>
      </c>
      <c r="EH144" s="908" t="s">
        <v>410</v>
      </c>
    </row>
    <row r="145" spans="1:138" ht="33" hidden="1" customHeight="1" outlineLevel="1">
      <c r="A145" s="67"/>
      <c r="B145" s="67"/>
      <c r="C145" s="557" t="s">
        <v>221</v>
      </c>
      <c r="D145" s="578"/>
      <c r="E145" s="128"/>
      <c r="F145" s="128" t="s">
        <v>2</v>
      </c>
      <c r="G145" s="558">
        <f>H145+M145+N145+O145+P145</f>
        <v>0</v>
      </c>
      <c r="H145" s="558">
        <f>SUM(I145:L145)</f>
        <v>0</v>
      </c>
      <c r="I145" s="269"/>
      <c r="J145" s="269"/>
      <c r="K145" s="557"/>
      <c r="L145" s="557"/>
      <c r="M145" s="2215"/>
      <c r="N145" s="273"/>
      <c r="O145" s="273"/>
      <c r="P145" s="273"/>
      <c r="Q145" s="558">
        <f>SUM(R145:U145)</f>
        <v>0</v>
      </c>
      <c r="R145" s="234"/>
      <c r="S145" s="269"/>
      <c r="T145" s="557"/>
      <c r="U145" s="269"/>
      <c r="V145" s="558">
        <f>SUM(W145:Z145)</f>
        <v>0</v>
      </c>
      <c r="W145" s="269"/>
      <c r="X145" s="269"/>
      <c r="Y145" s="557"/>
      <c r="Z145" s="557"/>
      <c r="AA145" s="558">
        <f>SUM(AB145:AE145)</f>
        <v>0</v>
      </c>
      <c r="AB145" s="234"/>
      <c r="AC145" s="269"/>
      <c r="AD145" s="557"/>
      <c r="AE145" s="269"/>
      <c r="AF145" s="566" t="s">
        <v>154</v>
      </c>
      <c r="AG145" s="555">
        <f>AH145+CP145+CS145+CV145+CY145</f>
        <v>0</v>
      </c>
      <c r="AH145" s="324">
        <v>0</v>
      </c>
      <c r="AI145" s="524">
        <v>0</v>
      </c>
      <c r="AJ145" s="324">
        <v>0</v>
      </c>
      <c r="AK145" s="529"/>
      <c r="AL145" s="527"/>
      <c r="AM145" s="524">
        <v>0</v>
      </c>
      <c r="AN145" s="524"/>
      <c r="AO145" s="527"/>
      <c r="AP145" s="524">
        <v>0</v>
      </c>
      <c r="AQ145" s="324"/>
      <c r="AR145" s="527"/>
      <c r="AS145" s="556">
        <v>0</v>
      </c>
      <c r="AT145" s="324"/>
      <c r="AU145" s="527"/>
      <c r="AV145" s="556">
        <v>0</v>
      </c>
      <c r="AW145" s="324">
        <v>0</v>
      </c>
      <c r="AX145" s="524">
        <v>0</v>
      </c>
      <c r="AY145" s="324">
        <v>0</v>
      </c>
      <c r="AZ145" s="529"/>
      <c r="BA145" s="527"/>
      <c r="BB145" s="524">
        <v>0</v>
      </c>
      <c r="BC145" s="524"/>
      <c r="BD145" s="527"/>
      <c r="BE145" s="524">
        <v>0</v>
      </c>
      <c r="BF145" s="324"/>
      <c r="BG145" s="197"/>
      <c r="BH145" s="556">
        <v>0</v>
      </c>
      <c r="BI145" s="324"/>
      <c r="BJ145" s="197"/>
      <c r="BK145" s="556">
        <v>0</v>
      </c>
      <c r="BL145" s="324">
        <f t="shared" si="456"/>
        <v>0</v>
      </c>
      <c r="BM145" s="524">
        <f t="shared" si="457"/>
        <v>0</v>
      </c>
      <c r="BN145" s="324">
        <f t="shared" si="458"/>
        <v>0</v>
      </c>
      <c r="BO145" s="529"/>
      <c r="BP145" s="527"/>
      <c r="BQ145" s="524">
        <f>BO145*$ER$34</f>
        <v>0</v>
      </c>
      <c r="BR145" s="524"/>
      <c r="BS145" s="527"/>
      <c r="BT145" s="524">
        <f>BR145*$ES$34</f>
        <v>0</v>
      </c>
      <c r="BU145" s="324"/>
      <c r="BV145" s="527"/>
      <c r="BW145" s="556">
        <f>BU145*$EM$34</f>
        <v>0</v>
      </c>
      <c r="BX145" s="324"/>
      <c r="BY145" s="527"/>
      <c r="BZ145" s="556">
        <f>BX145*$EM$34</f>
        <v>0</v>
      </c>
      <c r="CA145" s="324">
        <f t="shared" si="459"/>
        <v>0</v>
      </c>
      <c r="CB145" s="524">
        <f t="shared" si="460"/>
        <v>0</v>
      </c>
      <c r="CC145" s="324">
        <f t="shared" si="461"/>
        <v>0</v>
      </c>
      <c r="CD145" s="529"/>
      <c r="CE145" s="527"/>
      <c r="CF145" s="524">
        <f>CD145*$EW$34</f>
        <v>0</v>
      </c>
      <c r="CG145" s="524"/>
      <c r="CH145" s="527"/>
      <c r="CI145" s="524">
        <f>CG145*$EX$34</f>
        <v>0</v>
      </c>
      <c r="CJ145" s="324"/>
      <c r="CK145" s="197"/>
      <c r="CL145" s="556">
        <f>CJ145*$EY$34</f>
        <v>0</v>
      </c>
      <c r="CM145" s="324"/>
      <c r="CN145" s="197"/>
      <c r="CO145" s="556">
        <f>CM145*$EZ$34</f>
        <v>0</v>
      </c>
      <c r="CP145" s="2238"/>
      <c r="CQ145" s="2277"/>
      <c r="CR145" s="2258"/>
      <c r="CS145" s="694"/>
      <c r="CT145" s="778"/>
      <c r="CU145" s="775"/>
      <c r="CV145" s="195"/>
      <c r="CW145" s="197"/>
      <c r="CX145" s="195">
        <f>CV145*$EO$34</f>
        <v>0</v>
      </c>
      <c r="CY145" s="307"/>
      <c r="CZ145" s="197"/>
      <c r="DA145" s="188">
        <f>CY145*EP34</f>
        <v>0</v>
      </c>
      <c r="DB145" s="324"/>
      <c r="DC145" s="324"/>
      <c r="DD145" s="324"/>
      <c r="DE145" s="555">
        <f t="shared" si="395"/>
        <v>0</v>
      </c>
      <c r="DF145" s="555">
        <v>0</v>
      </c>
      <c r="DG145" s="529"/>
      <c r="DH145" s="525"/>
      <c r="DI145" s="324"/>
      <c r="DJ145" s="324"/>
      <c r="DK145" s="555"/>
      <c r="DL145" s="529"/>
      <c r="DM145" s="525"/>
      <c r="DN145" s="324"/>
      <c r="DO145" s="556"/>
      <c r="DP145" s="555">
        <f t="shared" si="462"/>
        <v>0</v>
      </c>
      <c r="DQ145" s="529"/>
      <c r="DR145" s="525"/>
      <c r="DS145" s="324"/>
      <c r="DT145" s="324"/>
      <c r="DU145" s="555"/>
      <c r="DV145" s="529"/>
      <c r="DW145" s="525"/>
      <c r="DX145" s="324"/>
      <c r="DY145" s="556"/>
      <c r="DZ145" s="2256"/>
      <c r="EA145" s="770"/>
      <c r="EB145" s="359"/>
      <c r="EC145" s="307"/>
      <c r="ED145" s="324" t="s">
        <v>243</v>
      </c>
      <c r="EE145" s="23"/>
      <c r="EF145" s="324" t="s">
        <v>235</v>
      </c>
      <c r="EG145" s="324" t="s">
        <v>239</v>
      </c>
      <c r="EH145" s="324" t="s">
        <v>235</v>
      </c>
    </row>
    <row r="146" spans="1:138" ht="27.75" hidden="1" customHeight="1" outlineLevel="1">
      <c r="A146" s="67"/>
      <c r="B146" s="67"/>
      <c r="C146" s="557" t="s">
        <v>248</v>
      </c>
      <c r="D146" s="578"/>
      <c r="E146" s="128"/>
      <c r="F146" s="128" t="s">
        <v>2</v>
      </c>
      <c r="G146" s="558">
        <f>H146+M146+N146+O146+P146</f>
        <v>0</v>
      </c>
      <c r="H146" s="558">
        <f>SUM(I146:L146)</f>
        <v>0</v>
      </c>
      <c r="I146" s="269"/>
      <c r="J146" s="269"/>
      <c r="K146" s="557"/>
      <c r="L146" s="557"/>
      <c r="M146" s="2215"/>
      <c r="N146" s="273"/>
      <c r="O146" s="273"/>
      <c r="P146" s="273"/>
      <c r="Q146" s="558">
        <f>SUM(R146:U146)</f>
        <v>0</v>
      </c>
      <c r="R146" s="234"/>
      <c r="S146" s="269"/>
      <c r="T146" s="557"/>
      <c r="U146" s="269"/>
      <c r="V146" s="558">
        <f>SUM(W146:Z146)</f>
        <v>0</v>
      </c>
      <c r="W146" s="269"/>
      <c r="X146" s="269"/>
      <c r="Y146" s="557"/>
      <c r="Z146" s="557"/>
      <c r="AA146" s="558">
        <f>SUM(AB146:AE146)</f>
        <v>0</v>
      </c>
      <c r="AB146" s="234"/>
      <c r="AC146" s="269"/>
      <c r="AD146" s="557"/>
      <c r="AE146" s="269"/>
      <c r="AF146" s="566" t="s">
        <v>154</v>
      </c>
      <c r="AG146" s="555">
        <f>AH146+CP146+CS146+CV146+CY146</f>
        <v>0</v>
      </c>
      <c r="AH146" s="324">
        <v>0</v>
      </c>
      <c r="AI146" s="524">
        <v>0</v>
      </c>
      <c r="AJ146" s="556">
        <v>0</v>
      </c>
      <c r="AK146" s="529"/>
      <c r="AL146" s="527"/>
      <c r="AM146" s="524">
        <v>0</v>
      </c>
      <c r="AN146" s="529"/>
      <c r="AO146" s="527"/>
      <c r="AP146" s="524">
        <v>0</v>
      </c>
      <c r="AQ146" s="324"/>
      <c r="AR146" s="527"/>
      <c r="AS146" s="556">
        <v>0</v>
      </c>
      <c r="AT146" s="324"/>
      <c r="AU146" s="527"/>
      <c r="AV146" s="556">
        <v>0</v>
      </c>
      <c r="AW146" s="324">
        <v>0</v>
      </c>
      <c r="AX146" s="524">
        <v>0</v>
      </c>
      <c r="AY146" s="556">
        <v>0</v>
      </c>
      <c r="AZ146" s="529"/>
      <c r="BA146" s="527"/>
      <c r="BB146" s="524">
        <v>0</v>
      </c>
      <c r="BC146" s="529"/>
      <c r="BD146" s="527"/>
      <c r="BE146" s="524">
        <v>0</v>
      </c>
      <c r="BF146" s="324"/>
      <c r="BG146" s="197"/>
      <c r="BH146" s="556">
        <v>0</v>
      </c>
      <c r="BI146" s="324"/>
      <c r="BJ146" s="197"/>
      <c r="BK146" s="556">
        <v>0</v>
      </c>
      <c r="BL146" s="324">
        <f>BO146+BR146+BU146+BX146</f>
        <v>0</v>
      </c>
      <c r="BM146" s="524">
        <f t="shared" si="457"/>
        <v>0</v>
      </c>
      <c r="BN146" s="556">
        <f t="shared" si="458"/>
        <v>0</v>
      </c>
      <c r="BO146" s="529"/>
      <c r="BP146" s="527"/>
      <c r="BQ146" s="524">
        <f>BO146*$ER$34</f>
        <v>0</v>
      </c>
      <c r="BR146" s="529"/>
      <c r="BS146" s="527"/>
      <c r="BT146" s="524">
        <f>BR146*$ES$34</f>
        <v>0</v>
      </c>
      <c r="BU146" s="324"/>
      <c r="BV146" s="527"/>
      <c r="BW146" s="556">
        <f>BU146*$EM$34</f>
        <v>0</v>
      </c>
      <c r="BX146" s="324"/>
      <c r="BY146" s="527"/>
      <c r="BZ146" s="556">
        <f>BX146*$EM$34</f>
        <v>0</v>
      </c>
      <c r="CA146" s="324">
        <f t="shared" si="459"/>
        <v>0</v>
      </c>
      <c r="CB146" s="524">
        <f t="shared" si="460"/>
        <v>0</v>
      </c>
      <c r="CC146" s="556">
        <f t="shared" si="461"/>
        <v>0</v>
      </c>
      <c r="CD146" s="529"/>
      <c r="CE146" s="527"/>
      <c r="CF146" s="524">
        <f>CD146*$EW$34</f>
        <v>0</v>
      </c>
      <c r="CG146" s="529"/>
      <c r="CH146" s="527"/>
      <c r="CI146" s="524">
        <f>CG146*$EX$34</f>
        <v>0</v>
      </c>
      <c r="CJ146" s="324"/>
      <c r="CK146" s="197"/>
      <c r="CL146" s="556">
        <f>CJ146*$EY$34</f>
        <v>0</v>
      </c>
      <c r="CM146" s="324"/>
      <c r="CN146" s="197"/>
      <c r="CO146" s="556">
        <f>CM146*$EZ$34</f>
        <v>0</v>
      </c>
      <c r="CP146" s="2238"/>
      <c r="CQ146" s="2277"/>
      <c r="CR146" s="2258"/>
      <c r="CS146" s="694"/>
      <c r="CT146" s="778"/>
      <c r="CU146" s="775"/>
      <c r="CV146" s="195"/>
      <c r="CW146" s="195"/>
      <c r="CX146" s="195">
        <f>CV146*$EO$34</f>
        <v>0</v>
      </c>
      <c r="CY146" s="307"/>
      <c r="CZ146" s="197"/>
      <c r="DA146" s="188">
        <f>CY146*EP34</f>
        <v>0</v>
      </c>
      <c r="DB146" s="195"/>
      <c r="DC146" s="195"/>
      <c r="DD146" s="195"/>
      <c r="DE146" s="555">
        <f t="shared" si="395"/>
        <v>0</v>
      </c>
      <c r="DF146" s="555">
        <v>0</v>
      </c>
      <c r="DG146" s="529"/>
      <c r="DH146" s="525"/>
      <c r="DI146" s="324"/>
      <c r="DJ146" s="324"/>
      <c r="DK146" s="555"/>
      <c r="DL146" s="529"/>
      <c r="DM146" s="525"/>
      <c r="DN146" s="324"/>
      <c r="DO146" s="324"/>
      <c r="DP146" s="555">
        <f t="shared" si="462"/>
        <v>0</v>
      </c>
      <c r="DQ146" s="529"/>
      <c r="DR146" s="525"/>
      <c r="DS146" s="324"/>
      <c r="DT146" s="324"/>
      <c r="DU146" s="555"/>
      <c r="DV146" s="529"/>
      <c r="DW146" s="525"/>
      <c r="DX146" s="324"/>
      <c r="DY146" s="324"/>
      <c r="DZ146" s="2256"/>
      <c r="EA146" s="770"/>
      <c r="EB146" s="305"/>
      <c r="EC146" s="307"/>
      <c r="ED146" s="324" t="s">
        <v>243</v>
      </c>
      <c r="EE146" s="33"/>
      <c r="EF146" s="329" t="s">
        <v>235</v>
      </c>
      <c r="EG146" s="324" t="s">
        <v>239</v>
      </c>
      <c r="EH146" s="329" t="s">
        <v>235</v>
      </c>
    </row>
    <row r="147" spans="1:138" ht="17.25" hidden="1" customHeight="1" outlineLevel="1">
      <c r="A147" s="81"/>
      <c r="B147" s="81"/>
      <c r="C147" s="557" t="s">
        <v>318</v>
      </c>
      <c r="D147" s="578"/>
      <c r="E147" s="67"/>
      <c r="F147" s="128" t="s">
        <v>2</v>
      </c>
      <c r="G147" s="166"/>
      <c r="H147" s="166"/>
      <c r="I147" s="269"/>
      <c r="J147" s="269"/>
      <c r="K147" s="269"/>
      <c r="L147" s="269"/>
      <c r="M147" s="2215"/>
      <c r="N147" s="273"/>
      <c r="O147" s="273"/>
      <c r="P147" s="273"/>
      <c r="Q147" s="558">
        <f>SUM(R147:U147)</f>
        <v>0</v>
      </c>
      <c r="R147" s="234"/>
      <c r="S147" s="269"/>
      <c r="T147" s="269"/>
      <c r="U147" s="269"/>
      <c r="V147" s="166"/>
      <c r="W147" s="269"/>
      <c r="X147" s="269"/>
      <c r="Y147" s="269"/>
      <c r="Z147" s="269"/>
      <c r="AA147" s="558">
        <f>SUM(AB147:AE147)</f>
        <v>0</v>
      </c>
      <c r="AB147" s="234"/>
      <c r="AC147" s="269"/>
      <c r="AD147" s="269"/>
      <c r="AE147" s="269"/>
      <c r="AF147" s="566" t="s">
        <v>154</v>
      </c>
      <c r="AG147" s="555"/>
      <c r="AH147" s="524"/>
      <c r="AI147" s="524"/>
      <c r="AJ147" s="524"/>
      <c r="AK147" s="529"/>
      <c r="AL147" s="527"/>
      <c r="AM147" s="524"/>
      <c r="AN147" s="529"/>
      <c r="AO147" s="527"/>
      <c r="AP147" s="524"/>
      <c r="AQ147" s="524"/>
      <c r="AR147" s="527"/>
      <c r="AS147" s="524"/>
      <c r="AT147" s="524"/>
      <c r="AU147" s="527"/>
      <c r="AV147" s="524"/>
      <c r="AW147" s="324">
        <v>0</v>
      </c>
      <c r="AX147" s="524">
        <v>0</v>
      </c>
      <c r="AY147" s="556">
        <v>0</v>
      </c>
      <c r="AZ147" s="529"/>
      <c r="BA147" s="527"/>
      <c r="BB147" s="524"/>
      <c r="BC147" s="529"/>
      <c r="BD147" s="527"/>
      <c r="BE147" s="524"/>
      <c r="BF147" s="307"/>
      <c r="BG147" s="197"/>
      <c r="BH147" s="195"/>
      <c r="BI147" s="324"/>
      <c r="BJ147" s="197"/>
      <c r="BK147" s="556">
        <v>0</v>
      </c>
      <c r="BL147" s="524"/>
      <c r="BM147" s="524"/>
      <c r="BN147" s="524"/>
      <c r="BO147" s="529"/>
      <c r="BP147" s="527"/>
      <c r="BQ147" s="524"/>
      <c r="BR147" s="529"/>
      <c r="BS147" s="527"/>
      <c r="BT147" s="524"/>
      <c r="BU147" s="524"/>
      <c r="BV147" s="527"/>
      <c r="BW147" s="524"/>
      <c r="BX147" s="524"/>
      <c r="BY147" s="527"/>
      <c r="BZ147" s="524"/>
      <c r="CA147" s="324">
        <f t="shared" si="459"/>
        <v>0</v>
      </c>
      <c r="CB147" s="524">
        <f t="shared" si="460"/>
        <v>0</v>
      </c>
      <c r="CC147" s="556">
        <f t="shared" si="461"/>
        <v>0</v>
      </c>
      <c r="CD147" s="529"/>
      <c r="CE147" s="527"/>
      <c r="CF147" s="524"/>
      <c r="CG147" s="529"/>
      <c r="CH147" s="527"/>
      <c r="CI147" s="524"/>
      <c r="CJ147" s="307"/>
      <c r="CK147" s="197"/>
      <c r="CL147" s="195"/>
      <c r="CM147" s="324"/>
      <c r="CN147" s="197"/>
      <c r="CO147" s="556">
        <f>CM147*$EZ$34</f>
        <v>0</v>
      </c>
      <c r="CP147" s="2272"/>
      <c r="CQ147" s="2277"/>
      <c r="CR147" s="2272"/>
      <c r="CS147" s="545"/>
      <c r="CT147" s="778"/>
      <c r="CU147" s="545"/>
      <c r="CV147" s="195"/>
      <c r="CW147" s="195"/>
      <c r="CX147" s="195"/>
      <c r="CY147" s="307"/>
      <c r="CZ147" s="197"/>
      <c r="DA147" s="188"/>
      <c r="DB147" s="195"/>
      <c r="DC147" s="195"/>
      <c r="DD147" s="195"/>
      <c r="DE147" s="555">
        <f t="shared" si="395"/>
        <v>0</v>
      </c>
      <c r="DF147" s="555">
        <v>0</v>
      </c>
      <c r="DG147" s="529"/>
      <c r="DH147" s="525"/>
      <c r="DI147" s="525"/>
      <c r="DJ147" s="525"/>
      <c r="DK147" s="561">
        <v>0</v>
      </c>
      <c r="DL147" s="529"/>
      <c r="DM147" s="525"/>
      <c r="DN147" s="525"/>
      <c r="DO147" s="556"/>
      <c r="DP147" s="555">
        <f t="shared" si="462"/>
        <v>0</v>
      </c>
      <c r="DQ147" s="529"/>
      <c r="DR147" s="525"/>
      <c r="DS147" s="525"/>
      <c r="DT147" s="525"/>
      <c r="DU147" s="561">
        <f t="shared" ref="DU147" si="463">DV147+DW147+DX147+DY147</f>
        <v>0</v>
      </c>
      <c r="DV147" s="529"/>
      <c r="DW147" s="525"/>
      <c r="DX147" s="525"/>
      <c r="DY147" s="556"/>
      <c r="DZ147" s="2256"/>
      <c r="EA147" s="770"/>
      <c r="EB147" s="305"/>
      <c r="EC147" s="307"/>
      <c r="ED147" s="119"/>
      <c r="EE147" s="33"/>
      <c r="EF147" s="329"/>
      <c r="EG147" s="461"/>
      <c r="EH147" s="329"/>
    </row>
    <row r="148" spans="1:138" ht="15" customHeight="1" outlineLevel="1" thickBot="1">
      <c r="A148" s="81"/>
      <c r="B148" s="81"/>
      <c r="C148" s="541"/>
      <c r="D148" s="578" t="s">
        <v>52</v>
      </c>
      <c r="E148" s="84"/>
      <c r="F148" s="84"/>
      <c r="G148" s="84"/>
      <c r="H148" s="84"/>
      <c r="I148" s="84"/>
      <c r="J148" s="84"/>
      <c r="K148" s="84"/>
      <c r="L148" s="84"/>
      <c r="M148" s="2199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105"/>
      <c r="AG148" s="555">
        <f t="shared" ref="AG148:DA148" si="464">SUM(AG144:AG146)</f>
        <v>6.9120000000000001E-2</v>
      </c>
      <c r="AH148" s="555">
        <v>6.9999999999999999E-4</v>
      </c>
      <c r="AI148" s="573">
        <v>0</v>
      </c>
      <c r="AJ148" s="572">
        <v>1.6307200000000002E-5</v>
      </c>
      <c r="AK148" s="526">
        <v>0</v>
      </c>
      <c r="AL148" s="573">
        <v>0</v>
      </c>
      <c r="AM148" s="573">
        <v>0</v>
      </c>
      <c r="AN148" s="526">
        <v>0</v>
      </c>
      <c r="AO148" s="526">
        <v>0</v>
      </c>
      <c r="AP148" s="526">
        <v>0</v>
      </c>
      <c r="AQ148" s="555">
        <v>0</v>
      </c>
      <c r="AR148" s="526">
        <v>0</v>
      </c>
      <c r="AS148" s="561">
        <v>0</v>
      </c>
      <c r="AT148" s="555">
        <v>6.9999999999999999E-4</v>
      </c>
      <c r="AU148" s="526">
        <v>0</v>
      </c>
      <c r="AV148" s="561">
        <v>1.6307200000000002E-5</v>
      </c>
      <c r="AW148" s="555">
        <v>0</v>
      </c>
      <c r="AX148" s="572">
        <v>0</v>
      </c>
      <c r="AY148" s="572">
        <v>0</v>
      </c>
      <c r="AZ148" s="572">
        <v>0</v>
      </c>
      <c r="BA148" s="572">
        <v>0</v>
      </c>
      <c r="BB148" s="572">
        <v>0</v>
      </c>
      <c r="BC148" s="572">
        <v>0</v>
      </c>
      <c r="BD148" s="555">
        <v>0</v>
      </c>
      <c r="BE148" s="555">
        <v>0</v>
      </c>
      <c r="BF148" s="555">
        <v>0</v>
      </c>
      <c r="BG148" s="555">
        <v>0</v>
      </c>
      <c r="BH148" s="555">
        <v>0</v>
      </c>
      <c r="BI148" s="555">
        <v>0</v>
      </c>
      <c r="BJ148" s="555">
        <v>0</v>
      </c>
      <c r="BK148" s="555">
        <v>0</v>
      </c>
      <c r="BL148" s="555">
        <f t="shared" ref="BL148:BV148" si="465">SUM(BL144:BL146)</f>
        <v>6.9999999999999999E-4</v>
      </c>
      <c r="BM148" s="573">
        <f t="shared" si="465"/>
        <v>0</v>
      </c>
      <c r="BN148" s="572">
        <f t="shared" si="465"/>
        <v>1.6307200000000002E-5</v>
      </c>
      <c r="BO148" s="526">
        <f t="shared" si="465"/>
        <v>0</v>
      </c>
      <c r="BP148" s="573">
        <f t="shared" si="465"/>
        <v>0</v>
      </c>
      <c r="BQ148" s="573">
        <f t="shared" si="465"/>
        <v>0</v>
      </c>
      <c r="BR148" s="526">
        <f t="shared" si="465"/>
        <v>0</v>
      </c>
      <c r="BS148" s="526">
        <f t="shared" si="465"/>
        <v>0</v>
      </c>
      <c r="BT148" s="526">
        <f t="shared" si="465"/>
        <v>0</v>
      </c>
      <c r="BU148" s="555">
        <f t="shared" si="465"/>
        <v>0</v>
      </c>
      <c r="BV148" s="526">
        <f t="shared" si="465"/>
        <v>0</v>
      </c>
      <c r="BW148" s="561">
        <f>SUM(BW144:BW146)</f>
        <v>0</v>
      </c>
      <c r="BX148" s="555">
        <f t="shared" ref="BX148:BZ148" si="466">SUM(BX144:BX146)</f>
        <v>6.9999999999999999E-4</v>
      </c>
      <c r="BY148" s="526">
        <f t="shared" si="466"/>
        <v>0</v>
      </c>
      <c r="BZ148" s="561">
        <f t="shared" si="466"/>
        <v>1.6307200000000002E-5</v>
      </c>
      <c r="CA148" s="555">
        <f>SUM(CA144:CA147)</f>
        <v>0</v>
      </c>
      <c r="CB148" s="572">
        <f>SUM(CB144:CB147)</f>
        <v>0</v>
      </c>
      <c r="CC148" s="572">
        <f>SUM(CC144:CC147)</f>
        <v>0</v>
      </c>
      <c r="CD148" s="572">
        <f t="shared" ref="CD148:CO148" si="467">SUM(CD144:CD147)</f>
        <v>0</v>
      </c>
      <c r="CE148" s="572">
        <f t="shared" si="467"/>
        <v>0</v>
      </c>
      <c r="CF148" s="572">
        <f t="shared" si="467"/>
        <v>0</v>
      </c>
      <c r="CG148" s="572">
        <f t="shared" si="467"/>
        <v>0</v>
      </c>
      <c r="CH148" s="555">
        <f t="shared" si="467"/>
        <v>0</v>
      </c>
      <c r="CI148" s="555">
        <f t="shared" si="467"/>
        <v>0</v>
      </c>
      <c r="CJ148" s="555">
        <f t="shared" si="467"/>
        <v>0</v>
      </c>
      <c r="CK148" s="555">
        <f t="shared" si="467"/>
        <v>0</v>
      </c>
      <c r="CL148" s="555">
        <f t="shared" si="467"/>
        <v>0</v>
      </c>
      <c r="CM148" s="555">
        <f t="shared" si="467"/>
        <v>0</v>
      </c>
      <c r="CN148" s="555">
        <f t="shared" si="467"/>
        <v>0</v>
      </c>
      <c r="CO148" s="555">
        <f t="shared" si="467"/>
        <v>0</v>
      </c>
      <c r="CP148" s="2256">
        <f t="shared" si="464"/>
        <v>2.5100000000000001E-2</v>
      </c>
      <c r="CQ148" s="2281">
        <f t="shared" si="464"/>
        <v>0</v>
      </c>
      <c r="CR148" s="2282">
        <f>SUM(CR144:CR146)</f>
        <v>6.0811878400000006E-4</v>
      </c>
      <c r="CS148" s="770">
        <f t="shared" si="464"/>
        <v>1.2800000000000001E-2</v>
      </c>
      <c r="CT148" s="780">
        <f t="shared" si="464"/>
        <v>0</v>
      </c>
      <c r="CU148" s="770">
        <f t="shared" si="464"/>
        <v>5.2924159999999998E-2</v>
      </c>
      <c r="CV148" s="770">
        <f t="shared" si="464"/>
        <v>3.0300000000000001E-2</v>
      </c>
      <c r="CW148" s="344">
        <f t="shared" si="464"/>
        <v>0</v>
      </c>
      <c r="CX148" s="770">
        <f t="shared" si="464"/>
        <v>7.9400544000000006E-4</v>
      </c>
      <c r="CY148" s="770">
        <f t="shared" si="464"/>
        <v>2.2000000000000001E-4</v>
      </c>
      <c r="CZ148" s="344">
        <f t="shared" si="464"/>
        <v>0</v>
      </c>
      <c r="DA148" s="770">
        <f t="shared" si="464"/>
        <v>5.9956654999999998E-6</v>
      </c>
      <c r="DB148" s="195"/>
      <c r="DC148" s="195"/>
      <c r="DD148" s="571"/>
      <c r="DE148" s="555">
        <f t="shared" si="395"/>
        <v>0.44000000000000006</v>
      </c>
      <c r="DF148" s="555">
        <v>0.1</v>
      </c>
      <c r="DG148" s="573">
        <v>0</v>
      </c>
      <c r="DH148" s="573">
        <v>0</v>
      </c>
      <c r="DI148" s="572">
        <v>0</v>
      </c>
      <c r="DJ148" s="572">
        <v>0.1</v>
      </c>
      <c r="DK148" s="572">
        <v>0</v>
      </c>
      <c r="DL148" s="572">
        <v>0</v>
      </c>
      <c r="DM148" s="572">
        <v>0</v>
      </c>
      <c r="DN148" s="572">
        <v>0</v>
      </c>
      <c r="DO148" s="572">
        <v>0</v>
      </c>
      <c r="DP148" s="555">
        <f t="shared" si="462"/>
        <v>0.10400000000000001</v>
      </c>
      <c r="DQ148" s="573">
        <f t="shared" ref="DQ148:DT148" si="468">SUM(DQ144:DQ146)</f>
        <v>0</v>
      </c>
      <c r="DR148" s="573">
        <f t="shared" si="468"/>
        <v>0</v>
      </c>
      <c r="DS148" s="572">
        <f t="shared" si="468"/>
        <v>0</v>
      </c>
      <c r="DT148" s="572">
        <f t="shared" si="468"/>
        <v>0.10400000000000001</v>
      </c>
      <c r="DU148" s="572">
        <f>SUM(DU144:DU147)</f>
        <v>0</v>
      </c>
      <c r="DV148" s="572">
        <f>SUM(DV144:DV147)</f>
        <v>0</v>
      </c>
      <c r="DW148" s="572">
        <f t="shared" ref="DW148:DY148" si="469">SUM(DW144:DW147)</f>
        <v>0</v>
      </c>
      <c r="DX148" s="572">
        <f t="shared" si="469"/>
        <v>0</v>
      </c>
      <c r="DY148" s="572">
        <f t="shared" si="469"/>
        <v>0</v>
      </c>
      <c r="DZ148" s="2299">
        <f t="shared" ref="DZ148:EC148" si="470">SUM(DZ144:DZ146)</f>
        <v>0.10400000000000001</v>
      </c>
      <c r="EA148" s="786">
        <f t="shared" si="470"/>
        <v>0.10800000000000001</v>
      </c>
      <c r="EB148" s="786">
        <f t="shared" si="470"/>
        <v>0.11200000000000002</v>
      </c>
      <c r="EC148" s="786">
        <f t="shared" si="470"/>
        <v>0.11599999999999999</v>
      </c>
      <c r="ED148" s="119"/>
      <c r="EE148" s="185"/>
      <c r="EF148" s="329"/>
      <c r="EG148" s="463"/>
      <c r="EH148" s="329"/>
    </row>
    <row r="149" spans="1:138" ht="54.75" hidden="1" customHeight="1" outlineLevel="1">
      <c r="A149" s="72"/>
      <c r="B149" s="72"/>
      <c r="C149" s="74">
        <v>3</v>
      </c>
      <c r="D149" s="75" t="s">
        <v>142</v>
      </c>
      <c r="E149" s="73"/>
      <c r="F149" s="73"/>
      <c r="G149" s="73"/>
      <c r="H149" s="73"/>
      <c r="I149" s="73"/>
      <c r="J149" s="73"/>
      <c r="K149" s="73"/>
      <c r="L149" s="73"/>
      <c r="M149" s="2199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348"/>
      <c r="AG149" s="526"/>
      <c r="AH149" s="526"/>
      <c r="AI149" s="526">
        <v>0</v>
      </c>
      <c r="AJ149" s="570">
        <v>0</v>
      </c>
      <c r="AK149" s="526"/>
      <c r="AL149" s="570">
        <v>0</v>
      </c>
      <c r="AM149" s="570">
        <v>0</v>
      </c>
      <c r="AN149" s="526"/>
      <c r="AO149" s="526">
        <v>0</v>
      </c>
      <c r="AP149" s="526">
        <v>0</v>
      </c>
      <c r="AQ149" s="526"/>
      <c r="AR149" s="526">
        <v>0</v>
      </c>
      <c r="AS149" s="526">
        <v>0</v>
      </c>
      <c r="AT149" s="526"/>
      <c r="AU149" s="526">
        <v>0</v>
      </c>
      <c r="AV149" s="526">
        <v>0</v>
      </c>
      <c r="AW149" s="526"/>
      <c r="AX149" s="570">
        <v>0</v>
      </c>
      <c r="AY149" s="570">
        <v>0</v>
      </c>
      <c r="AZ149" s="570"/>
      <c r="BA149" s="570">
        <v>0</v>
      </c>
      <c r="BB149" s="570">
        <v>0</v>
      </c>
      <c r="BC149" s="570"/>
      <c r="BD149" s="526">
        <v>0</v>
      </c>
      <c r="BE149" s="526">
        <v>0</v>
      </c>
      <c r="BF149" s="198"/>
      <c r="BG149" s="198">
        <v>0</v>
      </c>
      <c r="BH149" s="198">
        <v>0</v>
      </c>
      <c r="BI149" s="198"/>
      <c r="BJ149" s="198">
        <v>0</v>
      </c>
      <c r="BK149" s="198">
        <v>0</v>
      </c>
      <c r="BL149" s="526"/>
      <c r="BM149" s="526">
        <f>BM154+BM158+BM162+BM168+BM173+BM177</f>
        <v>0</v>
      </c>
      <c r="BN149" s="570">
        <f>BN154+BN158+BN162+BN168+BN173+BN177</f>
        <v>0</v>
      </c>
      <c r="BO149" s="526"/>
      <c r="BP149" s="570">
        <f>BP154+BP158+BP162+BP168+BP173+BP177</f>
        <v>0</v>
      </c>
      <c r="BQ149" s="570">
        <f>BQ154+BQ158+BQ162+BQ168+BQ173+BQ177</f>
        <v>0</v>
      </c>
      <c r="BR149" s="526"/>
      <c r="BS149" s="526">
        <f>BS154+BS158+BS162+BS168+BS173+BS177</f>
        <v>0</v>
      </c>
      <c r="BT149" s="526">
        <f>BT154+BT158+BT162+BT168+BT173+BT177</f>
        <v>0</v>
      </c>
      <c r="BU149" s="526"/>
      <c r="BV149" s="526">
        <f>BV154+BV158+BV162+BV168+BV173+BV177</f>
        <v>0</v>
      </c>
      <c r="BW149" s="526">
        <f>BW154+BW158+BW162+BW168+BW173+BW177</f>
        <v>0</v>
      </c>
      <c r="BX149" s="526"/>
      <c r="BY149" s="526">
        <f>BY154+BY158+BY162+BY168+BY173+BY177</f>
        <v>0</v>
      </c>
      <c r="BZ149" s="526">
        <f>BZ154+BZ158+BZ162+BZ168+BZ173+BZ177</f>
        <v>0</v>
      </c>
      <c r="CA149" s="526"/>
      <c r="CB149" s="570">
        <f>CB154+CB158+CB162+CB168+CB173+CB177</f>
        <v>0</v>
      </c>
      <c r="CC149" s="570">
        <f>CC154+CC158+CC162+CC168+CC173+CC177</f>
        <v>0</v>
      </c>
      <c r="CD149" s="570"/>
      <c r="CE149" s="570">
        <f>CE154+CE158+CE162+CE168+CE173+CE177</f>
        <v>0</v>
      </c>
      <c r="CF149" s="570">
        <f>CF154+CF158+CF162+CF168+CF173+CF177</f>
        <v>0</v>
      </c>
      <c r="CG149" s="570"/>
      <c r="CH149" s="526">
        <f>CH154+CH158+CH162+CH168+CH173+CH177</f>
        <v>0</v>
      </c>
      <c r="CI149" s="526">
        <f>CI154+CI158+CI162+CI168+CI173+CI177</f>
        <v>0</v>
      </c>
      <c r="CJ149" s="198"/>
      <c r="CK149" s="198">
        <f>CK154+CK158+CK162+CK168+CK173+CK177</f>
        <v>0</v>
      </c>
      <c r="CL149" s="198">
        <f>CL154+CL158+CL162+CL168+CL173+CL177</f>
        <v>0</v>
      </c>
      <c r="CM149" s="198"/>
      <c r="CN149" s="198">
        <f>CN154+CN158+CN162+CN168+CN173+CN177</f>
        <v>0</v>
      </c>
      <c r="CO149" s="198">
        <f>CO154+CO158+CO162+CO168+CO173+CO177</f>
        <v>0</v>
      </c>
      <c r="CP149" s="2281"/>
      <c r="CQ149" s="2281">
        <f>CQ154+CQ158+CQ162+CQ168+CQ173+CQ177</f>
        <v>0</v>
      </c>
      <c r="CR149" s="2281">
        <f>CR154+CR158+CR162+CR168+CR173+CR177</f>
        <v>0</v>
      </c>
      <c r="CS149" s="780"/>
      <c r="CT149" s="780">
        <f>CT154+CT158+CT162+CT168+CT173+CT177</f>
        <v>0</v>
      </c>
      <c r="CU149" s="780">
        <f>CU154+CU158+CU162+CU168+CU173+CU177</f>
        <v>0</v>
      </c>
      <c r="CV149" s="344"/>
      <c r="CW149" s="344">
        <f>CW154+CW158+CW162+CW168+CW173+CW177</f>
        <v>0</v>
      </c>
      <c r="CX149" s="344">
        <f>CX154+CX158+CX162+CX168+CX173+CX177</f>
        <v>0</v>
      </c>
      <c r="CY149" s="344"/>
      <c r="CZ149" s="344">
        <f>CZ154+CZ158+CZ162+CZ168+CZ173+CZ177</f>
        <v>0</v>
      </c>
      <c r="DA149" s="344">
        <f>DA154+DA158+DA162+DA168+DA173+DA177</f>
        <v>0</v>
      </c>
      <c r="DB149" s="195"/>
      <c r="DC149" s="195"/>
      <c r="DD149" s="568"/>
      <c r="DE149" s="569">
        <f t="shared" ref="DE149:DE177" si="471">DF149+DZ149+EA149</f>
        <v>0</v>
      </c>
      <c r="DF149" s="184">
        <v>0</v>
      </c>
      <c r="DG149" s="570">
        <v>0</v>
      </c>
      <c r="DH149" s="570">
        <v>0</v>
      </c>
      <c r="DI149" s="570">
        <v>0</v>
      </c>
      <c r="DJ149" s="570">
        <v>0</v>
      </c>
      <c r="DK149" s="184">
        <v>0</v>
      </c>
      <c r="DL149" s="570">
        <v>0</v>
      </c>
      <c r="DM149" s="570">
        <v>0</v>
      </c>
      <c r="DN149" s="570">
        <v>0</v>
      </c>
      <c r="DO149" s="570">
        <v>0</v>
      </c>
      <c r="DP149" s="184">
        <f t="shared" si="462"/>
        <v>0</v>
      </c>
      <c r="DQ149" s="570">
        <f>DQ154+DQ158+DQ162+DQ168+DQ173+DQ177</f>
        <v>0</v>
      </c>
      <c r="DR149" s="570">
        <f>DR154+DR158+DR162+DR168+DR173+DR177</f>
        <v>0</v>
      </c>
      <c r="DS149" s="570">
        <f>DS154+DS158+DS162+DS168+DS173+DS177</f>
        <v>0</v>
      </c>
      <c r="DT149" s="570">
        <f>DT154+DT158+DT162+DT168+DT173+DT177</f>
        <v>0</v>
      </c>
      <c r="DU149" s="184">
        <f t="shared" ref="DU149:DU166" si="472">DV149+DW149+DX149+DY149</f>
        <v>0</v>
      </c>
      <c r="DV149" s="570">
        <f t="shared" ref="DV149:DY149" si="473">DV154+DV158+DV162+DV168+DV173+DV177</f>
        <v>0</v>
      </c>
      <c r="DW149" s="570">
        <f t="shared" si="473"/>
        <v>0</v>
      </c>
      <c r="DX149" s="570">
        <f t="shared" si="473"/>
        <v>0</v>
      </c>
      <c r="DY149" s="570">
        <f t="shared" si="473"/>
        <v>0</v>
      </c>
      <c r="DZ149" s="2327">
        <f>DZ154+DZ158+DZ162+DZ168+DZ173+DZ177</f>
        <v>0</v>
      </c>
      <c r="EA149" s="796">
        <f>EA154+EA158+EA162+EA168+EA173+EA177</f>
        <v>0</v>
      </c>
      <c r="EB149" s="344">
        <f>EB154+EB158+EB162+EB168+EB173+EB177</f>
        <v>0</v>
      </c>
      <c r="EC149" s="344">
        <f>EC154+EC158+EC162+EC168+EC173+EC177</f>
        <v>0</v>
      </c>
      <c r="ED149" s="348"/>
      <c r="EE149" s="186"/>
      <c r="EF149" s="462"/>
      <c r="EG149" s="466"/>
      <c r="EH149" s="462"/>
    </row>
    <row r="150" spans="1:138" ht="15" hidden="1" customHeight="1" outlineLevel="1">
      <c r="A150" s="102"/>
      <c r="B150" s="18"/>
      <c r="C150" s="103" t="s">
        <v>18</v>
      </c>
      <c r="D150" s="104" t="s">
        <v>47</v>
      </c>
      <c r="E150" s="84"/>
      <c r="F150" s="84"/>
      <c r="G150" s="84"/>
      <c r="H150" s="84"/>
      <c r="I150" s="84"/>
      <c r="J150" s="84"/>
      <c r="K150" s="84"/>
      <c r="L150" s="84"/>
      <c r="M150" s="2199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18"/>
      <c r="AG150" s="543"/>
      <c r="AH150" s="523"/>
      <c r="AI150" s="523"/>
      <c r="AJ150" s="523"/>
      <c r="AK150" s="523"/>
      <c r="AL150" s="523"/>
      <c r="AM150" s="523"/>
      <c r="AN150" s="523"/>
      <c r="AO150" s="523"/>
      <c r="AP150" s="523"/>
      <c r="AQ150" s="523"/>
      <c r="AR150" s="523"/>
      <c r="AS150" s="523"/>
      <c r="AT150" s="523"/>
      <c r="AU150" s="523"/>
      <c r="AV150" s="523"/>
      <c r="AW150" s="523"/>
      <c r="AX150" s="523"/>
      <c r="AY150" s="523"/>
      <c r="AZ150" s="523"/>
      <c r="BA150" s="523"/>
      <c r="BB150" s="523"/>
      <c r="BC150" s="523"/>
      <c r="BD150" s="523"/>
      <c r="BE150" s="523"/>
      <c r="BF150" s="190"/>
      <c r="BG150" s="190"/>
      <c r="BH150" s="190"/>
      <c r="BI150" s="190"/>
      <c r="BJ150" s="190"/>
      <c r="BK150" s="190"/>
      <c r="BL150" s="523"/>
      <c r="BM150" s="523"/>
      <c r="BN150" s="523"/>
      <c r="BO150" s="523"/>
      <c r="BP150" s="523"/>
      <c r="BQ150" s="523"/>
      <c r="BR150" s="523"/>
      <c r="BS150" s="523"/>
      <c r="BT150" s="523"/>
      <c r="BU150" s="523"/>
      <c r="BV150" s="523"/>
      <c r="BW150" s="523"/>
      <c r="BX150" s="523"/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/>
      <c r="CJ150" s="190"/>
      <c r="CK150" s="190"/>
      <c r="CL150" s="190"/>
      <c r="CM150" s="190"/>
      <c r="CN150" s="190"/>
      <c r="CO150" s="190"/>
      <c r="CP150" s="2280"/>
      <c r="CQ150" s="2280"/>
      <c r="CR150" s="2280"/>
      <c r="CS150" s="779"/>
      <c r="CT150" s="779"/>
      <c r="CU150" s="779"/>
      <c r="CV150" s="190"/>
      <c r="CW150" s="190"/>
      <c r="CX150" s="190"/>
      <c r="CY150" s="190"/>
      <c r="CZ150" s="190"/>
      <c r="DA150" s="190"/>
      <c r="DB150" s="195"/>
      <c r="DC150" s="195"/>
      <c r="DD150" s="195"/>
      <c r="DE150" s="548">
        <f t="shared" si="471"/>
        <v>0</v>
      </c>
      <c r="DF150" s="528"/>
      <c r="DG150" s="523"/>
      <c r="DH150" s="523"/>
      <c r="DI150" s="523"/>
      <c r="DJ150" s="523"/>
      <c r="DK150" s="528">
        <v>0</v>
      </c>
      <c r="DL150" s="523"/>
      <c r="DM150" s="523"/>
      <c r="DN150" s="523"/>
      <c r="DO150" s="523"/>
      <c r="DP150" s="528"/>
      <c r="DQ150" s="523"/>
      <c r="DR150" s="523"/>
      <c r="DS150" s="523"/>
      <c r="DT150" s="523"/>
      <c r="DU150" s="528">
        <f t="shared" si="472"/>
        <v>0</v>
      </c>
      <c r="DV150" s="523"/>
      <c r="DW150" s="523"/>
      <c r="DX150" s="523"/>
      <c r="DY150" s="523"/>
      <c r="DZ150" s="2271"/>
      <c r="EA150" s="528"/>
      <c r="EB150" s="190"/>
      <c r="EC150" s="190"/>
      <c r="ED150" s="185"/>
      <c r="EE150" s="185"/>
      <c r="EF150" s="459"/>
      <c r="EG150" s="463"/>
      <c r="EH150" s="459"/>
    </row>
    <row r="151" spans="1:138" ht="15" hidden="1" customHeight="1" outlineLevel="1">
      <c r="A151" s="67"/>
      <c r="B151" s="23"/>
      <c r="C151" s="95" t="s">
        <v>129</v>
      </c>
      <c r="D151" s="96" t="s">
        <v>130</v>
      </c>
      <c r="E151" s="84"/>
      <c r="F151" s="84"/>
      <c r="G151" s="84"/>
      <c r="H151" s="84"/>
      <c r="I151" s="84"/>
      <c r="J151" s="84"/>
      <c r="K151" s="84"/>
      <c r="L151" s="84"/>
      <c r="M151" s="2199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23"/>
      <c r="AG151" s="524"/>
      <c r="AH151" s="523"/>
      <c r="AI151" s="523"/>
      <c r="AJ151" s="523"/>
      <c r="AK151" s="523"/>
      <c r="AL151" s="523"/>
      <c r="AM151" s="523"/>
      <c r="AN151" s="523"/>
      <c r="AO151" s="523"/>
      <c r="AP151" s="523"/>
      <c r="AQ151" s="523"/>
      <c r="AR151" s="523"/>
      <c r="AS151" s="523"/>
      <c r="AT151" s="523"/>
      <c r="AU151" s="523"/>
      <c r="AV151" s="523"/>
      <c r="AW151" s="523"/>
      <c r="AX151" s="523"/>
      <c r="AY151" s="523"/>
      <c r="AZ151" s="523"/>
      <c r="BA151" s="523"/>
      <c r="BB151" s="523"/>
      <c r="BC151" s="523"/>
      <c r="BD151" s="523"/>
      <c r="BE151" s="523"/>
      <c r="BF151" s="190"/>
      <c r="BG151" s="190"/>
      <c r="BH151" s="190"/>
      <c r="BI151" s="190"/>
      <c r="BJ151" s="190"/>
      <c r="BK151" s="190"/>
      <c r="BL151" s="523"/>
      <c r="BM151" s="523"/>
      <c r="BN151" s="523"/>
      <c r="BO151" s="523"/>
      <c r="BP151" s="523"/>
      <c r="BQ151" s="523"/>
      <c r="BR151" s="523"/>
      <c r="BS151" s="523"/>
      <c r="BT151" s="523"/>
      <c r="BU151" s="523"/>
      <c r="BV151" s="523"/>
      <c r="BW151" s="523"/>
      <c r="BX151" s="523"/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/>
      <c r="CJ151" s="190"/>
      <c r="CK151" s="190"/>
      <c r="CL151" s="190"/>
      <c r="CM151" s="190"/>
      <c r="CN151" s="190"/>
      <c r="CO151" s="190"/>
      <c r="CP151" s="2280"/>
      <c r="CQ151" s="2280"/>
      <c r="CR151" s="2280"/>
      <c r="CS151" s="779"/>
      <c r="CT151" s="779"/>
      <c r="CU151" s="779"/>
      <c r="CV151" s="190"/>
      <c r="CW151" s="190"/>
      <c r="CX151" s="190"/>
      <c r="CY151" s="190"/>
      <c r="CZ151" s="190"/>
      <c r="DA151" s="190"/>
      <c r="DB151" s="195"/>
      <c r="DC151" s="195"/>
      <c r="DD151" s="195"/>
      <c r="DE151" s="548">
        <f t="shared" si="471"/>
        <v>0</v>
      </c>
      <c r="DF151" s="528"/>
      <c r="DG151" s="523"/>
      <c r="DH151" s="523"/>
      <c r="DI151" s="523"/>
      <c r="DJ151" s="523"/>
      <c r="DK151" s="528">
        <v>0</v>
      </c>
      <c r="DL151" s="523"/>
      <c r="DM151" s="523"/>
      <c r="DN151" s="523"/>
      <c r="DO151" s="523"/>
      <c r="DP151" s="528"/>
      <c r="DQ151" s="523"/>
      <c r="DR151" s="523"/>
      <c r="DS151" s="523"/>
      <c r="DT151" s="523"/>
      <c r="DU151" s="528">
        <f t="shared" si="472"/>
        <v>0</v>
      </c>
      <c r="DV151" s="523"/>
      <c r="DW151" s="523"/>
      <c r="DX151" s="523"/>
      <c r="DY151" s="523"/>
      <c r="DZ151" s="2271"/>
      <c r="EA151" s="528"/>
      <c r="EB151" s="190"/>
      <c r="EC151" s="190"/>
      <c r="ED151" s="185"/>
      <c r="EE151" s="185"/>
      <c r="EF151" s="459"/>
      <c r="EG151" s="463"/>
      <c r="EH151" s="459"/>
    </row>
    <row r="152" spans="1:138" ht="15" hidden="1" customHeight="1" outlineLevel="1">
      <c r="A152" s="67"/>
      <c r="B152" s="23"/>
      <c r="C152" s="95"/>
      <c r="D152" s="96"/>
      <c r="E152" s="67"/>
      <c r="F152" s="67"/>
      <c r="G152" s="166">
        <f>H152+M152+N152+O152+P152</f>
        <v>0</v>
      </c>
      <c r="H152" s="86">
        <f>SUM(I152:L152)</f>
        <v>0</v>
      </c>
      <c r="I152" s="67"/>
      <c r="J152" s="67"/>
      <c r="K152" s="67"/>
      <c r="L152" s="67"/>
      <c r="M152" s="2216"/>
      <c r="N152" s="67"/>
      <c r="O152" s="67"/>
      <c r="P152" s="67"/>
      <c r="Q152" s="86">
        <f>SUM(R152:U152)</f>
        <v>0</v>
      </c>
      <c r="R152" s="67"/>
      <c r="S152" s="67"/>
      <c r="T152" s="67"/>
      <c r="U152" s="67"/>
      <c r="V152" s="86">
        <f>SUM(W152:Z152)</f>
        <v>0</v>
      </c>
      <c r="W152" s="67"/>
      <c r="X152" s="67"/>
      <c r="Y152" s="67"/>
      <c r="Z152" s="67"/>
      <c r="AA152" s="86">
        <f>SUM(AB152:AE152)</f>
        <v>0</v>
      </c>
      <c r="AB152" s="67"/>
      <c r="AC152" s="67"/>
      <c r="AD152" s="67"/>
      <c r="AE152" s="67"/>
      <c r="AF152" s="33"/>
      <c r="AG152" s="527"/>
      <c r="AH152" s="527"/>
      <c r="AI152" s="527"/>
      <c r="AJ152" s="527"/>
      <c r="AK152" s="527"/>
      <c r="AL152" s="527"/>
      <c r="AM152" s="527"/>
      <c r="AN152" s="527"/>
      <c r="AO152" s="527"/>
      <c r="AP152" s="527"/>
      <c r="AQ152" s="527"/>
      <c r="AR152" s="527"/>
      <c r="AS152" s="527"/>
      <c r="AT152" s="527"/>
      <c r="AU152" s="527"/>
      <c r="AV152" s="527"/>
      <c r="AW152" s="527"/>
      <c r="AX152" s="527"/>
      <c r="AY152" s="527"/>
      <c r="AZ152" s="527"/>
      <c r="BA152" s="527"/>
      <c r="BB152" s="527"/>
      <c r="BC152" s="527"/>
      <c r="BD152" s="527"/>
      <c r="BE152" s="527"/>
      <c r="BF152" s="197"/>
      <c r="BG152" s="197"/>
      <c r="BH152" s="197"/>
      <c r="BI152" s="197"/>
      <c r="BJ152" s="197"/>
      <c r="BK152" s="197"/>
      <c r="BL152" s="527"/>
      <c r="BM152" s="527"/>
      <c r="BN152" s="527"/>
      <c r="BO152" s="527"/>
      <c r="BP152" s="527"/>
      <c r="BQ152" s="527"/>
      <c r="BR152" s="527"/>
      <c r="BS152" s="527"/>
      <c r="BT152" s="527"/>
      <c r="BU152" s="527"/>
      <c r="BV152" s="527"/>
      <c r="BW152" s="527"/>
      <c r="BX152" s="527"/>
      <c r="BY152" s="527"/>
      <c r="BZ152" s="527"/>
      <c r="CA152" s="527"/>
      <c r="CB152" s="527"/>
      <c r="CC152" s="527"/>
      <c r="CD152" s="527"/>
      <c r="CE152" s="527"/>
      <c r="CF152" s="527"/>
      <c r="CG152" s="527"/>
      <c r="CH152" s="527"/>
      <c r="CI152" s="527"/>
      <c r="CJ152" s="197"/>
      <c r="CK152" s="197"/>
      <c r="CL152" s="197"/>
      <c r="CM152" s="197"/>
      <c r="CN152" s="197"/>
      <c r="CO152" s="197"/>
      <c r="CP152" s="2277"/>
      <c r="CQ152" s="2277"/>
      <c r="CR152" s="2277"/>
      <c r="CS152" s="778"/>
      <c r="CT152" s="778"/>
      <c r="CU152" s="778"/>
      <c r="CV152" s="197"/>
      <c r="CW152" s="197"/>
      <c r="CX152" s="197"/>
      <c r="CY152" s="197"/>
      <c r="CZ152" s="197"/>
      <c r="DA152" s="197"/>
      <c r="DB152" s="195"/>
      <c r="DC152" s="195"/>
      <c r="DD152" s="195"/>
      <c r="DE152" s="548">
        <f t="shared" si="471"/>
        <v>0</v>
      </c>
      <c r="DF152" s="546"/>
      <c r="DG152" s="527"/>
      <c r="DH152" s="527"/>
      <c r="DI152" s="527"/>
      <c r="DJ152" s="527"/>
      <c r="DK152" s="546">
        <v>0</v>
      </c>
      <c r="DL152" s="527"/>
      <c r="DM152" s="527"/>
      <c r="DN152" s="527"/>
      <c r="DO152" s="527"/>
      <c r="DP152" s="546"/>
      <c r="DQ152" s="527"/>
      <c r="DR152" s="527"/>
      <c r="DS152" s="527"/>
      <c r="DT152" s="527"/>
      <c r="DU152" s="546">
        <f t="shared" si="472"/>
        <v>0</v>
      </c>
      <c r="DV152" s="527"/>
      <c r="DW152" s="527"/>
      <c r="DX152" s="527"/>
      <c r="DY152" s="527"/>
      <c r="DZ152" s="2326"/>
      <c r="EA152" s="546"/>
      <c r="EB152" s="197"/>
      <c r="EC152" s="197"/>
      <c r="ED152" s="33"/>
      <c r="EE152" s="33"/>
      <c r="EF152" s="460"/>
      <c r="EG152" s="465"/>
      <c r="EH152" s="460"/>
    </row>
    <row r="153" spans="1:138" ht="15" hidden="1" customHeight="1" outlineLevel="1">
      <c r="A153" s="67"/>
      <c r="B153" s="23"/>
      <c r="C153" s="95"/>
      <c r="D153" s="23"/>
      <c r="E153" s="67"/>
      <c r="F153" s="67"/>
      <c r="G153" s="166">
        <f>H153+M153+N153+O153+P153</f>
        <v>0</v>
      </c>
      <c r="H153" s="86">
        <f>SUM(I153:L153)</f>
        <v>0</v>
      </c>
      <c r="I153" s="67"/>
      <c r="J153" s="67"/>
      <c r="K153" s="67"/>
      <c r="L153" s="67"/>
      <c r="M153" s="2216"/>
      <c r="N153" s="67"/>
      <c r="O153" s="67"/>
      <c r="P153" s="67"/>
      <c r="Q153" s="86">
        <f>SUM(R153:U153)</f>
        <v>0</v>
      </c>
      <c r="R153" s="67"/>
      <c r="S153" s="67"/>
      <c r="T153" s="67"/>
      <c r="U153" s="67"/>
      <c r="V153" s="86">
        <f>SUM(W153:Z153)</f>
        <v>0</v>
      </c>
      <c r="W153" s="67"/>
      <c r="X153" s="67"/>
      <c r="Y153" s="67"/>
      <c r="Z153" s="67"/>
      <c r="AA153" s="86">
        <f>SUM(AB153:AE153)</f>
        <v>0</v>
      </c>
      <c r="AB153" s="67"/>
      <c r="AC153" s="67"/>
      <c r="AD153" s="67"/>
      <c r="AE153" s="67"/>
      <c r="AF153" s="33"/>
      <c r="AG153" s="527"/>
      <c r="AH153" s="527"/>
      <c r="AI153" s="527"/>
      <c r="AJ153" s="527"/>
      <c r="AK153" s="527"/>
      <c r="AL153" s="527"/>
      <c r="AM153" s="527"/>
      <c r="AN153" s="527"/>
      <c r="AO153" s="527"/>
      <c r="AP153" s="527"/>
      <c r="AQ153" s="527"/>
      <c r="AR153" s="527"/>
      <c r="AS153" s="527"/>
      <c r="AT153" s="527"/>
      <c r="AU153" s="527"/>
      <c r="AV153" s="527"/>
      <c r="AW153" s="527"/>
      <c r="AX153" s="527"/>
      <c r="AY153" s="527"/>
      <c r="AZ153" s="527"/>
      <c r="BA153" s="527"/>
      <c r="BB153" s="527"/>
      <c r="BC153" s="527"/>
      <c r="BD153" s="527"/>
      <c r="BE153" s="527"/>
      <c r="BF153" s="197"/>
      <c r="BG153" s="197"/>
      <c r="BH153" s="197"/>
      <c r="BI153" s="197"/>
      <c r="BJ153" s="197"/>
      <c r="BK153" s="197"/>
      <c r="BL153" s="527"/>
      <c r="BM153" s="527"/>
      <c r="BN153" s="527"/>
      <c r="BO153" s="527"/>
      <c r="BP153" s="527"/>
      <c r="BQ153" s="527"/>
      <c r="BR153" s="527"/>
      <c r="BS153" s="527"/>
      <c r="BT153" s="527"/>
      <c r="BU153" s="527"/>
      <c r="BV153" s="527"/>
      <c r="BW153" s="527"/>
      <c r="BX153" s="527"/>
      <c r="BY153" s="527"/>
      <c r="BZ153" s="527"/>
      <c r="CA153" s="527"/>
      <c r="CB153" s="527"/>
      <c r="CC153" s="527"/>
      <c r="CD153" s="527"/>
      <c r="CE153" s="527"/>
      <c r="CF153" s="527"/>
      <c r="CG153" s="527"/>
      <c r="CH153" s="527"/>
      <c r="CI153" s="527"/>
      <c r="CJ153" s="197"/>
      <c r="CK153" s="197"/>
      <c r="CL153" s="197"/>
      <c r="CM153" s="197"/>
      <c r="CN153" s="197"/>
      <c r="CO153" s="197"/>
      <c r="CP153" s="2277"/>
      <c r="CQ153" s="2277"/>
      <c r="CR153" s="2277"/>
      <c r="CS153" s="778"/>
      <c r="CT153" s="778"/>
      <c r="CU153" s="778"/>
      <c r="CV153" s="197"/>
      <c r="CW153" s="197"/>
      <c r="CX153" s="197"/>
      <c r="CY153" s="197"/>
      <c r="CZ153" s="197"/>
      <c r="DA153" s="197"/>
      <c r="DB153" s="195"/>
      <c r="DC153" s="195"/>
      <c r="DD153" s="195"/>
      <c r="DE153" s="548">
        <f t="shared" si="471"/>
        <v>0</v>
      </c>
      <c r="DF153" s="546"/>
      <c r="DG153" s="527"/>
      <c r="DH153" s="527"/>
      <c r="DI153" s="527"/>
      <c r="DJ153" s="527"/>
      <c r="DK153" s="546">
        <v>0</v>
      </c>
      <c r="DL153" s="527"/>
      <c r="DM153" s="527"/>
      <c r="DN153" s="527"/>
      <c r="DO153" s="527"/>
      <c r="DP153" s="546"/>
      <c r="DQ153" s="527"/>
      <c r="DR153" s="527"/>
      <c r="DS153" s="527"/>
      <c r="DT153" s="527"/>
      <c r="DU153" s="546">
        <f t="shared" si="472"/>
        <v>0</v>
      </c>
      <c r="DV153" s="527"/>
      <c r="DW153" s="527"/>
      <c r="DX153" s="527"/>
      <c r="DY153" s="527"/>
      <c r="DZ153" s="2326"/>
      <c r="EA153" s="546"/>
      <c r="EB153" s="197"/>
      <c r="EC153" s="197"/>
      <c r="ED153" s="33"/>
      <c r="EE153" s="33"/>
      <c r="EF153" s="460"/>
      <c r="EG153" s="465"/>
      <c r="EH153" s="460"/>
    </row>
    <row r="154" spans="1:138" ht="15" hidden="1" customHeight="1" outlineLevel="1">
      <c r="A154" s="67"/>
      <c r="B154" s="23"/>
      <c r="C154" s="95" t="s">
        <v>49</v>
      </c>
      <c r="D154" s="105" t="s">
        <v>1</v>
      </c>
      <c r="E154" s="84"/>
      <c r="F154" s="84"/>
      <c r="G154" s="84"/>
      <c r="H154" s="84"/>
      <c r="I154" s="84"/>
      <c r="J154" s="84"/>
      <c r="K154" s="84"/>
      <c r="L154" s="84"/>
      <c r="M154" s="2199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105"/>
      <c r="AG154" s="523"/>
      <c r="AH154" s="523">
        <v>0</v>
      </c>
      <c r="AI154" s="523">
        <v>0</v>
      </c>
      <c r="AJ154" s="523">
        <v>0</v>
      </c>
      <c r="AK154" s="523">
        <v>0</v>
      </c>
      <c r="AL154" s="523">
        <v>0</v>
      </c>
      <c r="AM154" s="523">
        <v>0</v>
      </c>
      <c r="AN154" s="523">
        <v>0</v>
      </c>
      <c r="AO154" s="523">
        <v>0</v>
      </c>
      <c r="AP154" s="523">
        <v>0</v>
      </c>
      <c r="AQ154" s="523">
        <v>0</v>
      </c>
      <c r="AR154" s="523">
        <v>0</v>
      </c>
      <c r="AS154" s="523">
        <v>0</v>
      </c>
      <c r="AT154" s="523">
        <v>0</v>
      </c>
      <c r="AU154" s="523">
        <v>0</v>
      </c>
      <c r="AV154" s="523">
        <v>0</v>
      </c>
      <c r="AW154" s="523">
        <v>0</v>
      </c>
      <c r="AX154" s="523">
        <v>0</v>
      </c>
      <c r="AY154" s="523">
        <v>0</v>
      </c>
      <c r="AZ154" s="523">
        <v>0</v>
      </c>
      <c r="BA154" s="523">
        <v>0</v>
      </c>
      <c r="BB154" s="523">
        <v>0</v>
      </c>
      <c r="BC154" s="523">
        <v>0</v>
      </c>
      <c r="BD154" s="523">
        <v>0</v>
      </c>
      <c r="BE154" s="523">
        <v>0</v>
      </c>
      <c r="BF154" s="190">
        <v>0</v>
      </c>
      <c r="BG154" s="190">
        <v>0</v>
      </c>
      <c r="BH154" s="190">
        <v>0</v>
      </c>
      <c r="BI154" s="190">
        <v>0</v>
      </c>
      <c r="BJ154" s="190">
        <v>0</v>
      </c>
      <c r="BK154" s="190">
        <v>0</v>
      </c>
      <c r="BL154" s="523">
        <f>SUM(BL152:BL153)</f>
        <v>0</v>
      </c>
      <c r="BM154" s="523">
        <f>SUM(BM152:BM153)</f>
        <v>0</v>
      </c>
      <c r="BN154" s="523">
        <f t="shared" ref="BN154:BZ154" si="474">SUM(BN152:BN153)</f>
        <v>0</v>
      </c>
      <c r="BO154" s="523">
        <f t="shared" si="474"/>
        <v>0</v>
      </c>
      <c r="BP154" s="523">
        <f t="shared" si="474"/>
        <v>0</v>
      </c>
      <c r="BQ154" s="523">
        <f t="shared" si="474"/>
        <v>0</v>
      </c>
      <c r="BR154" s="523">
        <f t="shared" si="474"/>
        <v>0</v>
      </c>
      <c r="BS154" s="523">
        <f t="shared" si="474"/>
        <v>0</v>
      </c>
      <c r="BT154" s="523">
        <f t="shared" si="474"/>
        <v>0</v>
      </c>
      <c r="BU154" s="523">
        <f t="shared" si="474"/>
        <v>0</v>
      </c>
      <c r="BV154" s="523">
        <f t="shared" si="474"/>
        <v>0</v>
      </c>
      <c r="BW154" s="523">
        <f t="shared" si="474"/>
        <v>0</v>
      </c>
      <c r="BX154" s="523">
        <f t="shared" si="474"/>
        <v>0</v>
      </c>
      <c r="BY154" s="523">
        <f t="shared" si="474"/>
        <v>0</v>
      </c>
      <c r="BZ154" s="523">
        <f t="shared" si="474"/>
        <v>0</v>
      </c>
      <c r="CA154" s="523">
        <f>SUM(CA152:CA153)</f>
        <v>0</v>
      </c>
      <c r="CB154" s="523">
        <f>SUM(CB152:CB153)</f>
        <v>0</v>
      </c>
      <c r="CC154" s="523">
        <f t="shared" ref="CC154:CO154" si="475">SUM(CC152:CC153)</f>
        <v>0</v>
      </c>
      <c r="CD154" s="523">
        <f t="shared" si="475"/>
        <v>0</v>
      </c>
      <c r="CE154" s="523">
        <f t="shared" si="475"/>
        <v>0</v>
      </c>
      <c r="CF154" s="523">
        <f t="shared" si="475"/>
        <v>0</v>
      </c>
      <c r="CG154" s="523">
        <f t="shared" si="475"/>
        <v>0</v>
      </c>
      <c r="CH154" s="523">
        <f t="shared" si="475"/>
        <v>0</v>
      </c>
      <c r="CI154" s="523">
        <f t="shared" si="475"/>
        <v>0</v>
      </c>
      <c r="CJ154" s="190">
        <f t="shared" si="475"/>
        <v>0</v>
      </c>
      <c r="CK154" s="190">
        <f t="shared" si="475"/>
        <v>0</v>
      </c>
      <c r="CL154" s="190">
        <f t="shared" si="475"/>
        <v>0</v>
      </c>
      <c r="CM154" s="190">
        <f t="shared" si="475"/>
        <v>0</v>
      </c>
      <c r="CN154" s="190">
        <f t="shared" si="475"/>
        <v>0</v>
      </c>
      <c r="CO154" s="190">
        <f t="shared" si="475"/>
        <v>0</v>
      </c>
      <c r="CP154" s="2280">
        <f t="shared" ref="CP154:CX154" si="476">SUM(CP152:CP153)</f>
        <v>0</v>
      </c>
      <c r="CQ154" s="2280">
        <f t="shared" si="476"/>
        <v>0</v>
      </c>
      <c r="CR154" s="2280">
        <f t="shared" si="476"/>
        <v>0</v>
      </c>
      <c r="CS154" s="779">
        <f t="shared" si="476"/>
        <v>0</v>
      </c>
      <c r="CT154" s="779">
        <f t="shared" si="476"/>
        <v>0</v>
      </c>
      <c r="CU154" s="779">
        <f t="shared" si="476"/>
        <v>0</v>
      </c>
      <c r="CV154" s="190">
        <f t="shared" si="476"/>
        <v>0</v>
      </c>
      <c r="CW154" s="190">
        <f t="shared" si="476"/>
        <v>0</v>
      </c>
      <c r="CX154" s="190">
        <f t="shared" si="476"/>
        <v>0</v>
      </c>
      <c r="CY154" s="190">
        <f t="shared" ref="CY154:DA154" si="477">SUM(CY152:CY153)</f>
        <v>0</v>
      </c>
      <c r="CZ154" s="190">
        <f t="shared" si="477"/>
        <v>0</v>
      </c>
      <c r="DA154" s="190">
        <f t="shared" si="477"/>
        <v>0</v>
      </c>
      <c r="DB154" s="195"/>
      <c r="DC154" s="195"/>
      <c r="DD154" s="195"/>
      <c r="DE154" s="548">
        <f t="shared" si="471"/>
        <v>0</v>
      </c>
      <c r="DF154" s="528"/>
      <c r="DG154" s="523"/>
      <c r="DH154" s="523"/>
      <c r="DI154" s="523"/>
      <c r="DJ154" s="523"/>
      <c r="DK154" s="528">
        <v>0</v>
      </c>
      <c r="DL154" s="523"/>
      <c r="DM154" s="523"/>
      <c r="DN154" s="523"/>
      <c r="DO154" s="523"/>
      <c r="DP154" s="528"/>
      <c r="DQ154" s="523"/>
      <c r="DR154" s="523"/>
      <c r="DS154" s="523"/>
      <c r="DT154" s="523"/>
      <c r="DU154" s="528">
        <f t="shared" si="472"/>
        <v>0</v>
      </c>
      <c r="DV154" s="523"/>
      <c r="DW154" s="523"/>
      <c r="DX154" s="523"/>
      <c r="DY154" s="523"/>
      <c r="DZ154" s="2271">
        <f>SUM(DZ152:DZ153)</f>
        <v>0</v>
      </c>
      <c r="EA154" s="528">
        <f t="shared" ref="EA154:EB154" si="478">SUM(EA152:EA153)</f>
        <v>0</v>
      </c>
      <c r="EB154" s="190">
        <f t="shared" si="478"/>
        <v>0</v>
      </c>
      <c r="EC154" s="190">
        <f t="shared" ref="EC154" si="479">SUM(EC152:EC153)</f>
        <v>0</v>
      </c>
      <c r="ED154" s="185"/>
      <c r="EE154" s="185"/>
      <c r="EF154" s="459"/>
      <c r="EG154" s="463"/>
      <c r="EH154" s="459"/>
    </row>
    <row r="155" spans="1:138" ht="15" hidden="1" customHeight="1" outlineLevel="1">
      <c r="A155" s="67"/>
      <c r="B155" s="23"/>
      <c r="C155" s="95" t="s">
        <v>131</v>
      </c>
      <c r="D155" s="96" t="s">
        <v>133</v>
      </c>
      <c r="E155" s="84"/>
      <c r="F155" s="84"/>
      <c r="G155" s="84"/>
      <c r="H155" s="84"/>
      <c r="I155" s="84"/>
      <c r="J155" s="84"/>
      <c r="K155" s="84"/>
      <c r="L155" s="84"/>
      <c r="M155" s="2199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23"/>
      <c r="AG155" s="524"/>
      <c r="AH155" s="523"/>
      <c r="AI155" s="523"/>
      <c r="AJ155" s="523"/>
      <c r="AK155" s="523"/>
      <c r="AL155" s="523"/>
      <c r="AM155" s="523"/>
      <c r="AN155" s="523"/>
      <c r="AO155" s="523"/>
      <c r="AP155" s="523"/>
      <c r="AQ155" s="523"/>
      <c r="AR155" s="523"/>
      <c r="AS155" s="523"/>
      <c r="AT155" s="523"/>
      <c r="AU155" s="523"/>
      <c r="AV155" s="523"/>
      <c r="AW155" s="523"/>
      <c r="AX155" s="523"/>
      <c r="AY155" s="523"/>
      <c r="AZ155" s="523"/>
      <c r="BA155" s="523"/>
      <c r="BB155" s="523"/>
      <c r="BC155" s="523"/>
      <c r="BD155" s="523"/>
      <c r="BE155" s="523"/>
      <c r="BF155" s="190"/>
      <c r="BG155" s="190"/>
      <c r="BH155" s="190"/>
      <c r="BI155" s="190"/>
      <c r="BJ155" s="190"/>
      <c r="BK155" s="190"/>
      <c r="BL155" s="523"/>
      <c r="BM155" s="523"/>
      <c r="BN155" s="523"/>
      <c r="BO155" s="523"/>
      <c r="BP155" s="523"/>
      <c r="BQ155" s="523"/>
      <c r="BR155" s="523"/>
      <c r="BS155" s="523"/>
      <c r="BT155" s="523"/>
      <c r="BU155" s="523"/>
      <c r="BV155" s="523"/>
      <c r="BW155" s="523"/>
      <c r="BX155" s="523"/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/>
      <c r="CJ155" s="190"/>
      <c r="CK155" s="190"/>
      <c r="CL155" s="190"/>
      <c r="CM155" s="190"/>
      <c r="CN155" s="190"/>
      <c r="CO155" s="190"/>
      <c r="CP155" s="2280"/>
      <c r="CQ155" s="2280"/>
      <c r="CR155" s="2280"/>
      <c r="CS155" s="779"/>
      <c r="CT155" s="779"/>
      <c r="CU155" s="779"/>
      <c r="CV155" s="190"/>
      <c r="CW155" s="190"/>
      <c r="CX155" s="190"/>
      <c r="CY155" s="190"/>
      <c r="CZ155" s="190"/>
      <c r="DA155" s="190"/>
      <c r="DB155" s="195"/>
      <c r="DC155" s="195"/>
      <c r="DD155" s="195"/>
      <c r="DE155" s="548">
        <f t="shared" si="471"/>
        <v>0</v>
      </c>
      <c r="DF155" s="528"/>
      <c r="DG155" s="523"/>
      <c r="DH155" s="523"/>
      <c r="DI155" s="523"/>
      <c r="DJ155" s="523"/>
      <c r="DK155" s="528">
        <v>0</v>
      </c>
      <c r="DL155" s="523"/>
      <c r="DM155" s="523"/>
      <c r="DN155" s="523"/>
      <c r="DO155" s="523"/>
      <c r="DP155" s="528"/>
      <c r="DQ155" s="523"/>
      <c r="DR155" s="523"/>
      <c r="DS155" s="523"/>
      <c r="DT155" s="523"/>
      <c r="DU155" s="528">
        <f t="shared" si="472"/>
        <v>0</v>
      </c>
      <c r="DV155" s="523"/>
      <c r="DW155" s="523"/>
      <c r="DX155" s="523"/>
      <c r="DY155" s="523"/>
      <c r="DZ155" s="2271"/>
      <c r="EA155" s="528"/>
      <c r="EB155" s="190"/>
      <c r="EC155" s="190"/>
      <c r="ED155" s="185"/>
      <c r="EE155" s="185"/>
      <c r="EF155" s="459"/>
      <c r="EG155" s="463"/>
      <c r="EH155" s="459"/>
    </row>
    <row r="156" spans="1:138" ht="15" hidden="1" customHeight="1" outlineLevel="1">
      <c r="A156" s="67"/>
      <c r="B156" s="23"/>
      <c r="C156" s="95"/>
      <c r="D156" s="96"/>
      <c r="E156" s="67"/>
      <c r="F156" s="67"/>
      <c r="G156" s="166">
        <f>H156+M156+N156+O156+P156</f>
        <v>0</v>
      </c>
      <c r="H156" s="86">
        <f>SUM(I156:L156)</f>
        <v>0</v>
      </c>
      <c r="I156" s="67"/>
      <c r="J156" s="67"/>
      <c r="K156" s="67"/>
      <c r="L156" s="67"/>
      <c r="M156" s="2216"/>
      <c r="N156" s="67"/>
      <c r="O156" s="67"/>
      <c r="P156" s="67"/>
      <c r="Q156" s="86">
        <f>SUM(R156:U156)</f>
        <v>0</v>
      </c>
      <c r="R156" s="67"/>
      <c r="S156" s="67"/>
      <c r="T156" s="67"/>
      <c r="U156" s="67"/>
      <c r="V156" s="86">
        <f>SUM(W156:Z156)</f>
        <v>0</v>
      </c>
      <c r="W156" s="67"/>
      <c r="X156" s="67"/>
      <c r="Y156" s="67"/>
      <c r="Z156" s="67"/>
      <c r="AA156" s="86">
        <f>SUM(AB156:AE156)</f>
        <v>0</v>
      </c>
      <c r="AB156" s="67"/>
      <c r="AC156" s="67"/>
      <c r="AD156" s="67"/>
      <c r="AE156" s="67"/>
      <c r="AF156" s="33"/>
      <c r="AG156" s="527"/>
      <c r="AH156" s="527"/>
      <c r="AI156" s="527"/>
      <c r="AJ156" s="527"/>
      <c r="AK156" s="527"/>
      <c r="AL156" s="527"/>
      <c r="AM156" s="527"/>
      <c r="AN156" s="527"/>
      <c r="AO156" s="527"/>
      <c r="AP156" s="527"/>
      <c r="AQ156" s="527"/>
      <c r="AR156" s="527"/>
      <c r="AS156" s="527"/>
      <c r="AT156" s="527"/>
      <c r="AU156" s="527"/>
      <c r="AV156" s="527"/>
      <c r="AW156" s="527"/>
      <c r="AX156" s="527"/>
      <c r="AY156" s="527"/>
      <c r="AZ156" s="527"/>
      <c r="BA156" s="527"/>
      <c r="BB156" s="527"/>
      <c r="BC156" s="527"/>
      <c r="BD156" s="527"/>
      <c r="BE156" s="527"/>
      <c r="BF156" s="197"/>
      <c r="BG156" s="197"/>
      <c r="BH156" s="197"/>
      <c r="BI156" s="197"/>
      <c r="BJ156" s="197"/>
      <c r="BK156" s="197"/>
      <c r="BL156" s="527"/>
      <c r="BM156" s="527"/>
      <c r="BN156" s="527"/>
      <c r="BO156" s="527"/>
      <c r="BP156" s="527"/>
      <c r="BQ156" s="527"/>
      <c r="BR156" s="527"/>
      <c r="BS156" s="527"/>
      <c r="BT156" s="527"/>
      <c r="BU156" s="527"/>
      <c r="BV156" s="527"/>
      <c r="BW156" s="527"/>
      <c r="BX156" s="527"/>
      <c r="BY156" s="527"/>
      <c r="BZ156" s="527"/>
      <c r="CA156" s="527"/>
      <c r="CB156" s="527"/>
      <c r="CC156" s="527"/>
      <c r="CD156" s="527"/>
      <c r="CE156" s="527"/>
      <c r="CF156" s="527"/>
      <c r="CG156" s="527"/>
      <c r="CH156" s="527"/>
      <c r="CI156" s="527"/>
      <c r="CJ156" s="197"/>
      <c r="CK156" s="197"/>
      <c r="CL156" s="197"/>
      <c r="CM156" s="197"/>
      <c r="CN156" s="197"/>
      <c r="CO156" s="197"/>
      <c r="CP156" s="2277"/>
      <c r="CQ156" s="2277"/>
      <c r="CR156" s="2277"/>
      <c r="CS156" s="778"/>
      <c r="CT156" s="778"/>
      <c r="CU156" s="778"/>
      <c r="CV156" s="197"/>
      <c r="CW156" s="197"/>
      <c r="CX156" s="197"/>
      <c r="CY156" s="197"/>
      <c r="CZ156" s="197"/>
      <c r="DA156" s="197"/>
      <c r="DB156" s="195"/>
      <c r="DC156" s="195"/>
      <c r="DD156" s="195"/>
      <c r="DE156" s="548">
        <f t="shared" si="471"/>
        <v>0</v>
      </c>
      <c r="DF156" s="546"/>
      <c r="DG156" s="527"/>
      <c r="DH156" s="527"/>
      <c r="DI156" s="527"/>
      <c r="DJ156" s="527"/>
      <c r="DK156" s="546">
        <v>0</v>
      </c>
      <c r="DL156" s="527"/>
      <c r="DM156" s="527"/>
      <c r="DN156" s="527"/>
      <c r="DO156" s="527"/>
      <c r="DP156" s="546"/>
      <c r="DQ156" s="527"/>
      <c r="DR156" s="527"/>
      <c r="DS156" s="527"/>
      <c r="DT156" s="527"/>
      <c r="DU156" s="546">
        <f t="shared" si="472"/>
        <v>0</v>
      </c>
      <c r="DV156" s="527"/>
      <c r="DW156" s="527"/>
      <c r="DX156" s="527"/>
      <c r="DY156" s="527"/>
      <c r="DZ156" s="2326"/>
      <c r="EA156" s="546"/>
      <c r="EB156" s="197"/>
      <c r="EC156" s="197"/>
      <c r="ED156" s="33"/>
      <c r="EE156" s="33"/>
      <c r="EF156" s="460"/>
      <c r="EG156" s="465"/>
      <c r="EH156" s="460"/>
    </row>
    <row r="157" spans="1:138" ht="15" hidden="1" customHeight="1" outlineLevel="1">
      <c r="A157" s="67"/>
      <c r="B157" s="23"/>
      <c r="C157" s="95"/>
      <c r="D157" s="23"/>
      <c r="E157" s="67"/>
      <c r="F157" s="67"/>
      <c r="G157" s="67"/>
      <c r="H157" s="86">
        <f>SUM(I157:L157)</f>
        <v>0</v>
      </c>
      <c r="I157" s="67"/>
      <c r="J157" s="67"/>
      <c r="K157" s="67"/>
      <c r="L157" s="67"/>
      <c r="M157" s="2216"/>
      <c r="N157" s="67"/>
      <c r="O157" s="67"/>
      <c r="P157" s="67"/>
      <c r="Q157" s="86">
        <f>SUM(R157:U157)</f>
        <v>0</v>
      </c>
      <c r="R157" s="67"/>
      <c r="S157" s="67"/>
      <c r="T157" s="67"/>
      <c r="U157" s="67"/>
      <c r="V157" s="86">
        <f>SUM(W157:Z157)</f>
        <v>0</v>
      </c>
      <c r="W157" s="67"/>
      <c r="X157" s="67"/>
      <c r="Y157" s="67"/>
      <c r="Z157" s="67"/>
      <c r="AA157" s="86">
        <f>SUM(AB157:AE157)</f>
        <v>0</v>
      </c>
      <c r="AB157" s="67"/>
      <c r="AC157" s="67"/>
      <c r="AD157" s="67"/>
      <c r="AE157" s="67"/>
      <c r="AF157" s="33"/>
      <c r="AG157" s="527"/>
      <c r="AH157" s="527"/>
      <c r="AI157" s="527"/>
      <c r="AJ157" s="527"/>
      <c r="AK157" s="527"/>
      <c r="AL157" s="527"/>
      <c r="AM157" s="527"/>
      <c r="AN157" s="527"/>
      <c r="AO157" s="527"/>
      <c r="AP157" s="527"/>
      <c r="AQ157" s="527"/>
      <c r="AR157" s="527"/>
      <c r="AS157" s="527"/>
      <c r="AT157" s="527"/>
      <c r="AU157" s="527"/>
      <c r="AV157" s="527"/>
      <c r="AW157" s="527"/>
      <c r="AX157" s="527"/>
      <c r="AY157" s="527"/>
      <c r="AZ157" s="527"/>
      <c r="BA157" s="527"/>
      <c r="BB157" s="527"/>
      <c r="BC157" s="527"/>
      <c r="BD157" s="527"/>
      <c r="BE157" s="527"/>
      <c r="BF157" s="197"/>
      <c r="BG157" s="197"/>
      <c r="BH157" s="197"/>
      <c r="BI157" s="197"/>
      <c r="BJ157" s="197"/>
      <c r="BK157" s="197"/>
      <c r="BL157" s="527"/>
      <c r="BM157" s="527"/>
      <c r="BN157" s="527"/>
      <c r="BO157" s="527"/>
      <c r="BP157" s="527"/>
      <c r="BQ157" s="527"/>
      <c r="BR157" s="527"/>
      <c r="BS157" s="527"/>
      <c r="BT157" s="527"/>
      <c r="BU157" s="527"/>
      <c r="BV157" s="527"/>
      <c r="BW157" s="527"/>
      <c r="BX157" s="527"/>
      <c r="BY157" s="527"/>
      <c r="BZ157" s="527"/>
      <c r="CA157" s="527"/>
      <c r="CB157" s="527"/>
      <c r="CC157" s="527"/>
      <c r="CD157" s="527"/>
      <c r="CE157" s="527"/>
      <c r="CF157" s="527"/>
      <c r="CG157" s="527"/>
      <c r="CH157" s="527"/>
      <c r="CI157" s="527"/>
      <c r="CJ157" s="197"/>
      <c r="CK157" s="197"/>
      <c r="CL157" s="197"/>
      <c r="CM157" s="197"/>
      <c r="CN157" s="197"/>
      <c r="CO157" s="197"/>
      <c r="CP157" s="2277"/>
      <c r="CQ157" s="2277"/>
      <c r="CR157" s="2277"/>
      <c r="CS157" s="778"/>
      <c r="CT157" s="778"/>
      <c r="CU157" s="778"/>
      <c r="CV157" s="197"/>
      <c r="CW157" s="197"/>
      <c r="CX157" s="197"/>
      <c r="CY157" s="197"/>
      <c r="CZ157" s="197"/>
      <c r="DA157" s="197"/>
      <c r="DB157" s="195"/>
      <c r="DC157" s="195"/>
      <c r="DD157" s="195"/>
      <c r="DE157" s="548">
        <f t="shared" si="471"/>
        <v>0</v>
      </c>
      <c r="DF157" s="546"/>
      <c r="DG157" s="527"/>
      <c r="DH157" s="527"/>
      <c r="DI157" s="527"/>
      <c r="DJ157" s="527"/>
      <c r="DK157" s="546">
        <v>0</v>
      </c>
      <c r="DL157" s="527"/>
      <c r="DM157" s="527"/>
      <c r="DN157" s="527"/>
      <c r="DO157" s="527"/>
      <c r="DP157" s="546"/>
      <c r="DQ157" s="527"/>
      <c r="DR157" s="527"/>
      <c r="DS157" s="527"/>
      <c r="DT157" s="527"/>
      <c r="DU157" s="546">
        <f t="shared" si="472"/>
        <v>0</v>
      </c>
      <c r="DV157" s="527"/>
      <c r="DW157" s="527"/>
      <c r="DX157" s="527"/>
      <c r="DY157" s="527"/>
      <c r="DZ157" s="2326"/>
      <c r="EA157" s="546"/>
      <c r="EB157" s="197"/>
      <c r="EC157" s="197"/>
      <c r="ED157" s="33"/>
      <c r="EE157" s="33"/>
      <c r="EF157" s="460"/>
      <c r="EG157" s="465"/>
      <c r="EH157" s="460"/>
    </row>
    <row r="158" spans="1:138" ht="15" hidden="1" customHeight="1" outlineLevel="1">
      <c r="A158" s="67"/>
      <c r="B158" s="23"/>
      <c r="C158" s="95" t="s">
        <v>49</v>
      </c>
      <c r="D158" s="105" t="s">
        <v>1</v>
      </c>
      <c r="E158" s="84"/>
      <c r="F158" s="84"/>
      <c r="G158" s="84"/>
      <c r="H158" s="84"/>
      <c r="I158" s="84"/>
      <c r="J158" s="84"/>
      <c r="K158" s="84"/>
      <c r="L158" s="84"/>
      <c r="M158" s="2199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105"/>
      <c r="AG158" s="523"/>
      <c r="AH158" s="523">
        <v>0</v>
      </c>
      <c r="AI158" s="523">
        <v>0</v>
      </c>
      <c r="AJ158" s="523">
        <v>0</v>
      </c>
      <c r="AK158" s="523">
        <v>0</v>
      </c>
      <c r="AL158" s="523">
        <v>0</v>
      </c>
      <c r="AM158" s="523">
        <v>0</v>
      </c>
      <c r="AN158" s="523">
        <v>0</v>
      </c>
      <c r="AO158" s="523">
        <v>0</v>
      </c>
      <c r="AP158" s="523">
        <v>0</v>
      </c>
      <c r="AQ158" s="523">
        <v>0</v>
      </c>
      <c r="AR158" s="523">
        <v>0</v>
      </c>
      <c r="AS158" s="523">
        <v>0</v>
      </c>
      <c r="AT158" s="523">
        <v>0</v>
      </c>
      <c r="AU158" s="523">
        <v>0</v>
      </c>
      <c r="AV158" s="523">
        <v>0</v>
      </c>
      <c r="AW158" s="523">
        <v>0</v>
      </c>
      <c r="AX158" s="523">
        <v>0</v>
      </c>
      <c r="AY158" s="523">
        <v>0</v>
      </c>
      <c r="AZ158" s="523">
        <v>0</v>
      </c>
      <c r="BA158" s="523">
        <v>0</v>
      </c>
      <c r="BB158" s="523">
        <v>0</v>
      </c>
      <c r="BC158" s="523">
        <v>0</v>
      </c>
      <c r="BD158" s="523">
        <v>0</v>
      </c>
      <c r="BE158" s="523">
        <v>0</v>
      </c>
      <c r="BF158" s="190">
        <v>0</v>
      </c>
      <c r="BG158" s="190">
        <v>0</v>
      </c>
      <c r="BH158" s="190">
        <v>0</v>
      </c>
      <c r="BI158" s="190">
        <v>0</v>
      </c>
      <c r="BJ158" s="190">
        <v>0</v>
      </c>
      <c r="BK158" s="190">
        <v>0</v>
      </c>
      <c r="BL158" s="523">
        <f>SUM(BL156:BL157)</f>
        <v>0</v>
      </c>
      <c r="BM158" s="523">
        <f>SUM(BM156:BM157)</f>
        <v>0</v>
      </c>
      <c r="BN158" s="523">
        <f t="shared" ref="BN158:BZ158" si="480">SUM(BN156:BN157)</f>
        <v>0</v>
      </c>
      <c r="BO158" s="523">
        <f t="shared" si="480"/>
        <v>0</v>
      </c>
      <c r="BP158" s="523">
        <f t="shared" si="480"/>
        <v>0</v>
      </c>
      <c r="BQ158" s="523">
        <f t="shared" si="480"/>
        <v>0</v>
      </c>
      <c r="BR158" s="523">
        <f t="shared" si="480"/>
        <v>0</v>
      </c>
      <c r="BS158" s="523">
        <f t="shared" si="480"/>
        <v>0</v>
      </c>
      <c r="BT158" s="523">
        <f t="shared" si="480"/>
        <v>0</v>
      </c>
      <c r="BU158" s="523">
        <f t="shared" si="480"/>
        <v>0</v>
      </c>
      <c r="BV158" s="523">
        <f t="shared" si="480"/>
        <v>0</v>
      </c>
      <c r="BW158" s="523">
        <f t="shared" si="480"/>
        <v>0</v>
      </c>
      <c r="BX158" s="523">
        <f t="shared" si="480"/>
        <v>0</v>
      </c>
      <c r="BY158" s="523">
        <f t="shared" si="480"/>
        <v>0</v>
      </c>
      <c r="BZ158" s="523">
        <f t="shared" si="480"/>
        <v>0</v>
      </c>
      <c r="CA158" s="523">
        <f>SUM(CA156:CA157)</f>
        <v>0</v>
      </c>
      <c r="CB158" s="523">
        <f>SUM(CB156:CB157)</f>
        <v>0</v>
      </c>
      <c r="CC158" s="523">
        <f t="shared" ref="CC158:CO158" si="481">SUM(CC156:CC157)</f>
        <v>0</v>
      </c>
      <c r="CD158" s="523">
        <f t="shared" si="481"/>
        <v>0</v>
      </c>
      <c r="CE158" s="523">
        <f t="shared" si="481"/>
        <v>0</v>
      </c>
      <c r="CF158" s="523">
        <f t="shared" si="481"/>
        <v>0</v>
      </c>
      <c r="CG158" s="523">
        <f t="shared" si="481"/>
        <v>0</v>
      </c>
      <c r="CH158" s="523">
        <f t="shared" si="481"/>
        <v>0</v>
      </c>
      <c r="CI158" s="523">
        <f t="shared" si="481"/>
        <v>0</v>
      </c>
      <c r="CJ158" s="190">
        <f t="shared" si="481"/>
        <v>0</v>
      </c>
      <c r="CK158" s="190">
        <f t="shared" si="481"/>
        <v>0</v>
      </c>
      <c r="CL158" s="190">
        <f t="shared" si="481"/>
        <v>0</v>
      </c>
      <c r="CM158" s="190">
        <f t="shared" si="481"/>
        <v>0</v>
      </c>
      <c r="CN158" s="190">
        <f t="shared" si="481"/>
        <v>0</v>
      </c>
      <c r="CO158" s="190">
        <f t="shared" si="481"/>
        <v>0</v>
      </c>
      <c r="CP158" s="2280">
        <f t="shared" ref="CP158:CX158" si="482">SUM(CP156:CP157)</f>
        <v>0</v>
      </c>
      <c r="CQ158" s="2280">
        <f t="shared" si="482"/>
        <v>0</v>
      </c>
      <c r="CR158" s="2280">
        <f t="shared" si="482"/>
        <v>0</v>
      </c>
      <c r="CS158" s="779">
        <f t="shared" si="482"/>
        <v>0</v>
      </c>
      <c r="CT158" s="779">
        <f t="shared" si="482"/>
        <v>0</v>
      </c>
      <c r="CU158" s="779">
        <f t="shared" si="482"/>
        <v>0</v>
      </c>
      <c r="CV158" s="190">
        <f t="shared" si="482"/>
        <v>0</v>
      </c>
      <c r="CW158" s="190">
        <f t="shared" si="482"/>
        <v>0</v>
      </c>
      <c r="CX158" s="190">
        <f t="shared" si="482"/>
        <v>0</v>
      </c>
      <c r="CY158" s="190">
        <f t="shared" ref="CY158:DA158" si="483">SUM(CY156:CY157)</f>
        <v>0</v>
      </c>
      <c r="CZ158" s="190">
        <f t="shared" si="483"/>
        <v>0</v>
      </c>
      <c r="DA158" s="190">
        <f t="shared" si="483"/>
        <v>0</v>
      </c>
      <c r="DB158" s="195"/>
      <c r="DC158" s="195"/>
      <c r="DD158" s="195"/>
      <c r="DE158" s="548">
        <f t="shared" si="471"/>
        <v>0</v>
      </c>
      <c r="DF158" s="528"/>
      <c r="DG158" s="523"/>
      <c r="DH158" s="523"/>
      <c r="DI158" s="523"/>
      <c r="DJ158" s="523"/>
      <c r="DK158" s="528">
        <v>0</v>
      </c>
      <c r="DL158" s="523"/>
      <c r="DM158" s="523"/>
      <c r="DN158" s="523"/>
      <c r="DO158" s="523"/>
      <c r="DP158" s="528"/>
      <c r="DQ158" s="523"/>
      <c r="DR158" s="523"/>
      <c r="DS158" s="523"/>
      <c r="DT158" s="523"/>
      <c r="DU158" s="528">
        <f t="shared" si="472"/>
        <v>0</v>
      </c>
      <c r="DV158" s="523"/>
      <c r="DW158" s="523"/>
      <c r="DX158" s="523"/>
      <c r="DY158" s="523"/>
      <c r="DZ158" s="2271">
        <f>SUM(DZ156:DZ157)</f>
        <v>0</v>
      </c>
      <c r="EA158" s="528">
        <f t="shared" ref="EA158:EB158" si="484">SUM(EA156:EA157)</f>
        <v>0</v>
      </c>
      <c r="EB158" s="190">
        <f t="shared" si="484"/>
        <v>0</v>
      </c>
      <c r="EC158" s="190">
        <f t="shared" ref="EC158" si="485">SUM(EC156:EC157)</f>
        <v>0</v>
      </c>
      <c r="ED158" s="185"/>
      <c r="EE158" s="185"/>
      <c r="EF158" s="459"/>
      <c r="EG158" s="463"/>
      <c r="EH158" s="459"/>
    </row>
    <row r="159" spans="1:138" ht="15" hidden="1" customHeight="1" outlineLevel="1">
      <c r="A159" s="67"/>
      <c r="B159" s="23"/>
      <c r="C159" s="95" t="s">
        <v>132</v>
      </c>
      <c r="D159" s="96" t="s">
        <v>134</v>
      </c>
      <c r="E159" s="84"/>
      <c r="F159" s="84"/>
      <c r="G159" s="84"/>
      <c r="H159" s="84"/>
      <c r="I159" s="84"/>
      <c r="J159" s="84"/>
      <c r="K159" s="84"/>
      <c r="L159" s="84"/>
      <c r="M159" s="2199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23"/>
      <c r="AG159" s="524"/>
      <c r="AH159" s="523"/>
      <c r="AI159" s="523"/>
      <c r="AJ159" s="523"/>
      <c r="AK159" s="523"/>
      <c r="AL159" s="523"/>
      <c r="AM159" s="523"/>
      <c r="AN159" s="523"/>
      <c r="AO159" s="523"/>
      <c r="AP159" s="523"/>
      <c r="AQ159" s="523"/>
      <c r="AR159" s="523"/>
      <c r="AS159" s="523"/>
      <c r="AT159" s="523"/>
      <c r="AU159" s="523"/>
      <c r="AV159" s="523"/>
      <c r="AW159" s="523"/>
      <c r="AX159" s="523"/>
      <c r="AY159" s="523"/>
      <c r="AZ159" s="523"/>
      <c r="BA159" s="523"/>
      <c r="BB159" s="523"/>
      <c r="BC159" s="523"/>
      <c r="BD159" s="523"/>
      <c r="BE159" s="523"/>
      <c r="BF159" s="190"/>
      <c r="BG159" s="190"/>
      <c r="BH159" s="190"/>
      <c r="BI159" s="190"/>
      <c r="BJ159" s="190"/>
      <c r="BK159" s="190"/>
      <c r="BL159" s="523"/>
      <c r="BM159" s="523"/>
      <c r="BN159" s="523"/>
      <c r="BO159" s="523"/>
      <c r="BP159" s="523"/>
      <c r="BQ159" s="523"/>
      <c r="BR159" s="523"/>
      <c r="BS159" s="523"/>
      <c r="BT159" s="523"/>
      <c r="BU159" s="523"/>
      <c r="BV159" s="523"/>
      <c r="BW159" s="523"/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/>
      <c r="CJ159" s="190"/>
      <c r="CK159" s="190"/>
      <c r="CL159" s="190"/>
      <c r="CM159" s="190"/>
      <c r="CN159" s="190"/>
      <c r="CO159" s="190"/>
      <c r="CP159" s="2280"/>
      <c r="CQ159" s="2280"/>
      <c r="CR159" s="2280"/>
      <c r="CS159" s="779"/>
      <c r="CT159" s="779"/>
      <c r="CU159" s="779"/>
      <c r="CV159" s="190"/>
      <c r="CW159" s="190"/>
      <c r="CX159" s="190"/>
      <c r="CY159" s="190"/>
      <c r="CZ159" s="190"/>
      <c r="DA159" s="190"/>
      <c r="DB159" s="195"/>
      <c r="DC159" s="195"/>
      <c r="DD159" s="195"/>
      <c r="DE159" s="548">
        <f t="shared" si="471"/>
        <v>0</v>
      </c>
      <c r="DF159" s="528"/>
      <c r="DG159" s="523"/>
      <c r="DH159" s="523"/>
      <c r="DI159" s="523"/>
      <c r="DJ159" s="523"/>
      <c r="DK159" s="528">
        <v>0</v>
      </c>
      <c r="DL159" s="523"/>
      <c r="DM159" s="523"/>
      <c r="DN159" s="523"/>
      <c r="DO159" s="523"/>
      <c r="DP159" s="528"/>
      <c r="DQ159" s="523"/>
      <c r="DR159" s="523"/>
      <c r="DS159" s="523"/>
      <c r="DT159" s="523"/>
      <c r="DU159" s="528">
        <f t="shared" si="472"/>
        <v>0</v>
      </c>
      <c r="DV159" s="523"/>
      <c r="DW159" s="523"/>
      <c r="DX159" s="523"/>
      <c r="DY159" s="523"/>
      <c r="DZ159" s="2271"/>
      <c r="EA159" s="528"/>
      <c r="EB159" s="190"/>
      <c r="EC159" s="190"/>
      <c r="ED159" s="185"/>
      <c r="EE159" s="185"/>
      <c r="EF159" s="459"/>
      <c r="EG159" s="463"/>
      <c r="EH159" s="459"/>
    </row>
    <row r="160" spans="1:138" ht="15" hidden="1" customHeight="1" outlineLevel="1">
      <c r="A160" s="67"/>
      <c r="B160" s="23"/>
      <c r="C160" s="95"/>
      <c r="D160" s="96"/>
      <c r="E160" s="67"/>
      <c r="F160" s="67"/>
      <c r="G160" s="67"/>
      <c r="H160" s="86">
        <f>SUM(I160:L160)</f>
        <v>0</v>
      </c>
      <c r="I160" s="67"/>
      <c r="J160" s="67"/>
      <c r="K160" s="67"/>
      <c r="L160" s="67"/>
      <c r="M160" s="2216"/>
      <c r="N160" s="67"/>
      <c r="O160" s="67"/>
      <c r="P160" s="67"/>
      <c r="Q160" s="86">
        <f>SUM(R160:U160)</f>
        <v>0</v>
      </c>
      <c r="R160" s="67"/>
      <c r="S160" s="67"/>
      <c r="T160" s="67"/>
      <c r="U160" s="67"/>
      <c r="V160" s="86">
        <f>SUM(W160:Z160)</f>
        <v>0</v>
      </c>
      <c r="W160" s="67"/>
      <c r="X160" s="67"/>
      <c r="Y160" s="67"/>
      <c r="Z160" s="67"/>
      <c r="AA160" s="86">
        <f>SUM(AB160:AE160)</f>
        <v>0</v>
      </c>
      <c r="AB160" s="67"/>
      <c r="AC160" s="67"/>
      <c r="AD160" s="67"/>
      <c r="AE160" s="67"/>
      <c r="AF160" s="33"/>
      <c r="AG160" s="527"/>
      <c r="AH160" s="527"/>
      <c r="AI160" s="527"/>
      <c r="AJ160" s="527"/>
      <c r="AK160" s="527"/>
      <c r="AL160" s="527"/>
      <c r="AM160" s="527"/>
      <c r="AN160" s="527"/>
      <c r="AO160" s="527"/>
      <c r="AP160" s="527"/>
      <c r="AQ160" s="527"/>
      <c r="AR160" s="527"/>
      <c r="AS160" s="527"/>
      <c r="AT160" s="527"/>
      <c r="AU160" s="527"/>
      <c r="AV160" s="527"/>
      <c r="AW160" s="527"/>
      <c r="AX160" s="527"/>
      <c r="AY160" s="527"/>
      <c r="AZ160" s="527"/>
      <c r="BA160" s="527"/>
      <c r="BB160" s="527"/>
      <c r="BC160" s="527"/>
      <c r="BD160" s="527"/>
      <c r="BE160" s="527"/>
      <c r="BF160" s="197"/>
      <c r="BG160" s="197"/>
      <c r="BH160" s="197"/>
      <c r="BI160" s="197"/>
      <c r="BJ160" s="197"/>
      <c r="BK160" s="197"/>
      <c r="BL160" s="527"/>
      <c r="BM160" s="527"/>
      <c r="BN160" s="527"/>
      <c r="BO160" s="527"/>
      <c r="BP160" s="527"/>
      <c r="BQ160" s="527"/>
      <c r="BR160" s="527"/>
      <c r="BS160" s="527"/>
      <c r="BT160" s="527"/>
      <c r="BU160" s="527"/>
      <c r="BV160" s="527"/>
      <c r="BW160" s="527"/>
      <c r="BX160" s="527"/>
      <c r="BY160" s="527"/>
      <c r="BZ160" s="527"/>
      <c r="CA160" s="527"/>
      <c r="CB160" s="527"/>
      <c r="CC160" s="527"/>
      <c r="CD160" s="527"/>
      <c r="CE160" s="527"/>
      <c r="CF160" s="527"/>
      <c r="CG160" s="527"/>
      <c r="CH160" s="527"/>
      <c r="CI160" s="527"/>
      <c r="CJ160" s="197"/>
      <c r="CK160" s="197"/>
      <c r="CL160" s="197"/>
      <c r="CM160" s="197"/>
      <c r="CN160" s="197"/>
      <c r="CO160" s="197"/>
      <c r="CP160" s="2277"/>
      <c r="CQ160" s="2277"/>
      <c r="CR160" s="2277"/>
      <c r="CS160" s="778"/>
      <c r="CT160" s="778"/>
      <c r="CU160" s="778"/>
      <c r="CV160" s="197"/>
      <c r="CW160" s="197"/>
      <c r="CX160" s="197"/>
      <c r="CY160" s="197"/>
      <c r="CZ160" s="197"/>
      <c r="DA160" s="197"/>
      <c r="DB160" s="195"/>
      <c r="DC160" s="195"/>
      <c r="DD160" s="195"/>
      <c r="DE160" s="548">
        <f t="shared" si="471"/>
        <v>0</v>
      </c>
      <c r="DF160" s="546"/>
      <c r="DG160" s="527"/>
      <c r="DH160" s="527"/>
      <c r="DI160" s="527"/>
      <c r="DJ160" s="527"/>
      <c r="DK160" s="546">
        <v>0</v>
      </c>
      <c r="DL160" s="527"/>
      <c r="DM160" s="527"/>
      <c r="DN160" s="527"/>
      <c r="DO160" s="527"/>
      <c r="DP160" s="546"/>
      <c r="DQ160" s="527"/>
      <c r="DR160" s="527"/>
      <c r="DS160" s="527"/>
      <c r="DT160" s="527"/>
      <c r="DU160" s="546">
        <f t="shared" si="472"/>
        <v>0</v>
      </c>
      <c r="DV160" s="527"/>
      <c r="DW160" s="527"/>
      <c r="DX160" s="527"/>
      <c r="DY160" s="527"/>
      <c r="DZ160" s="2326"/>
      <c r="EA160" s="546"/>
      <c r="EB160" s="197"/>
      <c r="EC160" s="197"/>
      <c r="ED160" s="33"/>
      <c r="EE160" s="33"/>
      <c r="EF160" s="460"/>
      <c r="EG160" s="465"/>
      <c r="EH160" s="460"/>
    </row>
    <row r="161" spans="1:138" ht="15" hidden="1" customHeight="1" outlineLevel="1">
      <c r="A161" s="67"/>
      <c r="B161" s="23"/>
      <c r="C161" s="95"/>
      <c r="D161" s="23"/>
      <c r="E161" s="67"/>
      <c r="F161" s="67"/>
      <c r="G161" s="67"/>
      <c r="H161" s="86">
        <f>SUM(I161:L161)</f>
        <v>0</v>
      </c>
      <c r="I161" s="67"/>
      <c r="J161" s="67"/>
      <c r="K161" s="67"/>
      <c r="L161" s="67"/>
      <c r="M161" s="2216"/>
      <c r="N161" s="67"/>
      <c r="O161" s="67"/>
      <c r="P161" s="67"/>
      <c r="Q161" s="86">
        <f>SUM(R161:U161)</f>
        <v>0</v>
      </c>
      <c r="R161" s="67"/>
      <c r="S161" s="67"/>
      <c r="T161" s="67"/>
      <c r="U161" s="67"/>
      <c r="V161" s="86">
        <f>SUM(W161:Z161)</f>
        <v>0</v>
      </c>
      <c r="W161" s="67"/>
      <c r="X161" s="67"/>
      <c r="Y161" s="67"/>
      <c r="Z161" s="67"/>
      <c r="AA161" s="86">
        <f>SUM(AB161:AE161)</f>
        <v>0</v>
      </c>
      <c r="AB161" s="67"/>
      <c r="AC161" s="67"/>
      <c r="AD161" s="67"/>
      <c r="AE161" s="67"/>
      <c r="AF161" s="33"/>
      <c r="AG161" s="527"/>
      <c r="AH161" s="527"/>
      <c r="AI161" s="527"/>
      <c r="AJ161" s="527"/>
      <c r="AK161" s="527"/>
      <c r="AL161" s="527"/>
      <c r="AM161" s="527"/>
      <c r="AN161" s="527"/>
      <c r="AO161" s="527"/>
      <c r="AP161" s="527"/>
      <c r="AQ161" s="527"/>
      <c r="AR161" s="527"/>
      <c r="AS161" s="527"/>
      <c r="AT161" s="527"/>
      <c r="AU161" s="527"/>
      <c r="AV161" s="527"/>
      <c r="AW161" s="527"/>
      <c r="AX161" s="527"/>
      <c r="AY161" s="527"/>
      <c r="AZ161" s="527"/>
      <c r="BA161" s="527"/>
      <c r="BB161" s="527"/>
      <c r="BC161" s="527"/>
      <c r="BD161" s="527"/>
      <c r="BE161" s="527"/>
      <c r="BF161" s="197"/>
      <c r="BG161" s="197"/>
      <c r="BH161" s="197"/>
      <c r="BI161" s="197"/>
      <c r="BJ161" s="197"/>
      <c r="BK161" s="197"/>
      <c r="BL161" s="527"/>
      <c r="BM161" s="527"/>
      <c r="BN161" s="527"/>
      <c r="BO161" s="527"/>
      <c r="BP161" s="527"/>
      <c r="BQ161" s="527"/>
      <c r="BR161" s="527"/>
      <c r="BS161" s="527"/>
      <c r="BT161" s="527"/>
      <c r="BU161" s="527"/>
      <c r="BV161" s="527"/>
      <c r="BW161" s="527"/>
      <c r="BX161" s="527"/>
      <c r="BY161" s="527"/>
      <c r="BZ161" s="527"/>
      <c r="CA161" s="527"/>
      <c r="CB161" s="527"/>
      <c r="CC161" s="527"/>
      <c r="CD161" s="527"/>
      <c r="CE161" s="527"/>
      <c r="CF161" s="527"/>
      <c r="CG161" s="527"/>
      <c r="CH161" s="527"/>
      <c r="CI161" s="527"/>
      <c r="CJ161" s="197"/>
      <c r="CK161" s="197"/>
      <c r="CL161" s="197"/>
      <c r="CM161" s="197"/>
      <c r="CN161" s="197"/>
      <c r="CO161" s="197"/>
      <c r="CP161" s="2277"/>
      <c r="CQ161" s="2277"/>
      <c r="CR161" s="2277"/>
      <c r="CS161" s="778"/>
      <c r="CT161" s="778"/>
      <c r="CU161" s="778"/>
      <c r="CV161" s="197"/>
      <c r="CW161" s="197"/>
      <c r="CX161" s="197"/>
      <c r="CY161" s="197"/>
      <c r="CZ161" s="197"/>
      <c r="DA161" s="197"/>
      <c r="DB161" s="195"/>
      <c r="DC161" s="195"/>
      <c r="DD161" s="195"/>
      <c r="DE161" s="548">
        <f t="shared" si="471"/>
        <v>0</v>
      </c>
      <c r="DF161" s="546"/>
      <c r="DG161" s="527"/>
      <c r="DH161" s="527"/>
      <c r="DI161" s="527"/>
      <c r="DJ161" s="527"/>
      <c r="DK161" s="546">
        <v>0</v>
      </c>
      <c r="DL161" s="527"/>
      <c r="DM161" s="527"/>
      <c r="DN161" s="527"/>
      <c r="DO161" s="527"/>
      <c r="DP161" s="546"/>
      <c r="DQ161" s="527"/>
      <c r="DR161" s="527"/>
      <c r="DS161" s="527"/>
      <c r="DT161" s="527"/>
      <c r="DU161" s="546">
        <f t="shared" si="472"/>
        <v>0</v>
      </c>
      <c r="DV161" s="527"/>
      <c r="DW161" s="527"/>
      <c r="DX161" s="527"/>
      <c r="DY161" s="527"/>
      <c r="DZ161" s="2326"/>
      <c r="EA161" s="546"/>
      <c r="EB161" s="197"/>
      <c r="EC161" s="197"/>
      <c r="ED161" s="33"/>
      <c r="EE161" s="33"/>
      <c r="EF161" s="460"/>
      <c r="EG161" s="465"/>
      <c r="EH161" s="460"/>
    </row>
    <row r="162" spans="1:138" ht="15" hidden="1" customHeight="1" outlineLevel="1">
      <c r="A162" s="67"/>
      <c r="B162" s="23"/>
      <c r="C162" s="95" t="s">
        <v>49</v>
      </c>
      <c r="D162" s="105" t="s">
        <v>1</v>
      </c>
      <c r="E162" s="84"/>
      <c r="F162" s="84"/>
      <c r="G162" s="84"/>
      <c r="H162" s="84"/>
      <c r="I162" s="84"/>
      <c r="J162" s="84"/>
      <c r="K162" s="84"/>
      <c r="L162" s="84"/>
      <c r="M162" s="2199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105"/>
      <c r="AG162" s="523"/>
      <c r="AH162" s="523"/>
      <c r="AI162" s="523">
        <v>0</v>
      </c>
      <c r="AJ162" s="523">
        <v>0</v>
      </c>
      <c r="AK162" s="523"/>
      <c r="AL162" s="523">
        <v>0</v>
      </c>
      <c r="AM162" s="523">
        <v>0</v>
      </c>
      <c r="AN162" s="523"/>
      <c r="AO162" s="523">
        <v>0</v>
      </c>
      <c r="AP162" s="523">
        <v>0</v>
      </c>
      <c r="AQ162" s="523"/>
      <c r="AR162" s="523">
        <v>0</v>
      </c>
      <c r="AS162" s="523">
        <v>0</v>
      </c>
      <c r="AT162" s="523"/>
      <c r="AU162" s="523">
        <v>0</v>
      </c>
      <c r="AV162" s="523">
        <v>0</v>
      </c>
      <c r="AW162" s="523"/>
      <c r="AX162" s="523">
        <v>0</v>
      </c>
      <c r="AY162" s="523">
        <v>0</v>
      </c>
      <c r="AZ162" s="523"/>
      <c r="BA162" s="523">
        <v>0</v>
      </c>
      <c r="BB162" s="523">
        <v>0</v>
      </c>
      <c r="BC162" s="523"/>
      <c r="BD162" s="523">
        <v>0</v>
      </c>
      <c r="BE162" s="523">
        <v>0</v>
      </c>
      <c r="BF162" s="190"/>
      <c r="BG162" s="190">
        <v>0</v>
      </c>
      <c r="BH162" s="190">
        <v>0</v>
      </c>
      <c r="BI162" s="190"/>
      <c r="BJ162" s="190">
        <v>0</v>
      </c>
      <c r="BK162" s="190">
        <v>0</v>
      </c>
      <c r="BL162" s="523"/>
      <c r="BM162" s="523">
        <f>SUM(BM160:BM161)</f>
        <v>0</v>
      </c>
      <c r="BN162" s="523">
        <f t="shared" ref="BN162" si="486">SUM(BN160:BN161)</f>
        <v>0</v>
      </c>
      <c r="BO162" s="523"/>
      <c r="BP162" s="523">
        <f t="shared" ref="BP162:BQ162" si="487">SUM(BP160:BP161)</f>
        <v>0</v>
      </c>
      <c r="BQ162" s="523">
        <f t="shared" si="487"/>
        <v>0</v>
      </c>
      <c r="BR162" s="523"/>
      <c r="BS162" s="523">
        <f t="shared" ref="BS162:BT162" si="488">SUM(BS160:BS161)</f>
        <v>0</v>
      </c>
      <c r="BT162" s="523">
        <f t="shared" si="488"/>
        <v>0</v>
      </c>
      <c r="BU162" s="523"/>
      <c r="BV162" s="523">
        <f t="shared" ref="BV162:BW162" si="489">SUM(BV160:BV161)</f>
        <v>0</v>
      </c>
      <c r="BW162" s="523">
        <f t="shared" si="489"/>
        <v>0</v>
      </c>
      <c r="BX162" s="523"/>
      <c r="BY162" s="523">
        <f t="shared" ref="BY162:BZ162" si="490">SUM(BY160:BY161)</f>
        <v>0</v>
      </c>
      <c r="BZ162" s="523">
        <f t="shared" si="490"/>
        <v>0</v>
      </c>
      <c r="CA162" s="523"/>
      <c r="CB162" s="523">
        <f>SUM(CB160:CB161)</f>
        <v>0</v>
      </c>
      <c r="CC162" s="523">
        <f t="shared" ref="CC162" si="491">SUM(CC160:CC161)</f>
        <v>0</v>
      </c>
      <c r="CD162" s="523"/>
      <c r="CE162" s="523">
        <f t="shared" ref="CE162:CF162" si="492">SUM(CE160:CE161)</f>
        <v>0</v>
      </c>
      <c r="CF162" s="523">
        <f t="shared" si="492"/>
        <v>0</v>
      </c>
      <c r="CG162" s="523"/>
      <c r="CH162" s="523">
        <f t="shared" ref="CH162:CI162" si="493">SUM(CH160:CH161)</f>
        <v>0</v>
      </c>
      <c r="CI162" s="523">
        <f t="shared" si="493"/>
        <v>0</v>
      </c>
      <c r="CJ162" s="190"/>
      <c r="CK162" s="190">
        <f t="shared" ref="CK162:CL162" si="494">SUM(CK160:CK161)</f>
        <v>0</v>
      </c>
      <c r="CL162" s="190">
        <f t="shared" si="494"/>
        <v>0</v>
      </c>
      <c r="CM162" s="190"/>
      <c r="CN162" s="190">
        <f t="shared" ref="CN162:CO162" si="495">SUM(CN160:CN161)</f>
        <v>0</v>
      </c>
      <c r="CO162" s="190">
        <f t="shared" si="495"/>
        <v>0</v>
      </c>
      <c r="CP162" s="2280"/>
      <c r="CQ162" s="2280">
        <f t="shared" ref="CQ162:CR162" si="496">SUM(CQ160:CQ161)</f>
        <v>0</v>
      </c>
      <c r="CR162" s="2280">
        <f t="shared" si="496"/>
        <v>0</v>
      </c>
      <c r="CS162" s="779"/>
      <c r="CT162" s="779">
        <f t="shared" ref="CT162:CU162" si="497">SUM(CT160:CT161)</f>
        <v>0</v>
      </c>
      <c r="CU162" s="779">
        <f t="shared" si="497"/>
        <v>0</v>
      </c>
      <c r="CV162" s="190"/>
      <c r="CW162" s="190">
        <f t="shared" ref="CW162:CX162" si="498">SUM(CW160:CW161)</f>
        <v>0</v>
      </c>
      <c r="CX162" s="190">
        <f t="shared" si="498"/>
        <v>0</v>
      </c>
      <c r="CY162" s="190"/>
      <c r="CZ162" s="190">
        <f t="shared" ref="CZ162:DA162" si="499">SUM(CZ160:CZ161)</f>
        <v>0</v>
      </c>
      <c r="DA162" s="190">
        <f t="shared" si="499"/>
        <v>0</v>
      </c>
      <c r="DB162" s="195"/>
      <c r="DC162" s="195"/>
      <c r="DD162" s="195"/>
      <c r="DE162" s="548">
        <f t="shared" si="471"/>
        <v>0</v>
      </c>
      <c r="DF162" s="528"/>
      <c r="DG162" s="523"/>
      <c r="DH162" s="523"/>
      <c r="DI162" s="523"/>
      <c r="DJ162" s="523"/>
      <c r="DK162" s="528">
        <v>0</v>
      </c>
      <c r="DL162" s="523"/>
      <c r="DM162" s="523"/>
      <c r="DN162" s="523"/>
      <c r="DO162" s="523"/>
      <c r="DP162" s="528"/>
      <c r="DQ162" s="523"/>
      <c r="DR162" s="523"/>
      <c r="DS162" s="523"/>
      <c r="DT162" s="523"/>
      <c r="DU162" s="528">
        <f t="shared" si="472"/>
        <v>0</v>
      </c>
      <c r="DV162" s="523"/>
      <c r="DW162" s="523"/>
      <c r="DX162" s="523"/>
      <c r="DY162" s="523"/>
      <c r="DZ162" s="2271">
        <f>SUM(DZ160:DZ161)</f>
        <v>0</v>
      </c>
      <c r="EA162" s="528">
        <f t="shared" ref="EA162:EB162" si="500">SUM(EA160:EA161)</f>
        <v>0</v>
      </c>
      <c r="EB162" s="190">
        <f t="shared" si="500"/>
        <v>0</v>
      </c>
      <c r="EC162" s="190">
        <f t="shared" ref="EC162" si="501">SUM(EC160:EC161)</f>
        <v>0</v>
      </c>
      <c r="ED162" s="185"/>
      <c r="EE162" s="185"/>
      <c r="EF162" s="459"/>
      <c r="EG162" s="463"/>
      <c r="EH162" s="459"/>
    </row>
    <row r="163" spans="1:138" ht="15" hidden="1" customHeight="1" outlineLevel="1">
      <c r="A163" s="67"/>
      <c r="B163" s="23"/>
      <c r="C163" s="429" t="s">
        <v>35</v>
      </c>
      <c r="D163" s="430" t="s">
        <v>50</v>
      </c>
      <c r="E163" s="84"/>
      <c r="F163" s="84"/>
      <c r="G163" s="84"/>
      <c r="H163" s="84"/>
      <c r="I163" s="84"/>
      <c r="J163" s="84"/>
      <c r="K163" s="84"/>
      <c r="L163" s="84"/>
      <c r="M163" s="2199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23"/>
      <c r="AG163" s="524"/>
      <c r="AH163" s="523"/>
      <c r="AI163" s="523"/>
      <c r="AJ163" s="523"/>
      <c r="AK163" s="523"/>
      <c r="AL163" s="523"/>
      <c r="AM163" s="523"/>
      <c r="AN163" s="523"/>
      <c r="AO163" s="523"/>
      <c r="AP163" s="523"/>
      <c r="AQ163" s="523"/>
      <c r="AR163" s="523"/>
      <c r="AS163" s="523"/>
      <c r="AT163" s="523"/>
      <c r="AU163" s="523"/>
      <c r="AV163" s="523"/>
      <c r="AW163" s="523"/>
      <c r="AX163" s="523"/>
      <c r="AY163" s="523"/>
      <c r="AZ163" s="523"/>
      <c r="BA163" s="523"/>
      <c r="BB163" s="523"/>
      <c r="BC163" s="523"/>
      <c r="BD163" s="523"/>
      <c r="BE163" s="523"/>
      <c r="BF163" s="190"/>
      <c r="BG163" s="190"/>
      <c r="BH163" s="190"/>
      <c r="BI163" s="190"/>
      <c r="BJ163" s="190"/>
      <c r="BK163" s="190"/>
      <c r="BL163" s="523"/>
      <c r="BM163" s="523"/>
      <c r="BN163" s="523"/>
      <c r="BO163" s="523"/>
      <c r="BP163" s="523"/>
      <c r="BQ163" s="523"/>
      <c r="BR163" s="523"/>
      <c r="BS163" s="523"/>
      <c r="BT163" s="523"/>
      <c r="BU163" s="523"/>
      <c r="BV163" s="523"/>
      <c r="BW163" s="523"/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/>
      <c r="CJ163" s="190"/>
      <c r="CK163" s="190"/>
      <c r="CL163" s="190"/>
      <c r="CM163" s="190"/>
      <c r="CN163" s="190"/>
      <c r="CO163" s="190"/>
      <c r="CP163" s="2280"/>
      <c r="CQ163" s="2280"/>
      <c r="CR163" s="2280"/>
      <c r="CS163" s="779"/>
      <c r="CT163" s="779"/>
      <c r="CU163" s="779"/>
      <c r="CV163" s="190"/>
      <c r="CW163" s="190"/>
      <c r="CX163" s="190"/>
      <c r="CY163" s="190"/>
      <c r="CZ163" s="190"/>
      <c r="DA163" s="190"/>
      <c r="DB163" s="195"/>
      <c r="DC163" s="195"/>
      <c r="DD163" s="195"/>
      <c r="DE163" s="548">
        <f t="shared" si="471"/>
        <v>0</v>
      </c>
      <c r="DF163" s="528"/>
      <c r="DG163" s="523"/>
      <c r="DH163" s="523"/>
      <c r="DI163" s="523"/>
      <c r="DJ163" s="523"/>
      <c r="DK163" s="528">
        <v>0</v>
      </c>
      <c r="DL163" s="523"/>
      <c r="DM163" s="523"/>
      <c r="DN163" s="523"/>
      <c r="DO163" s="523"/>
      <c r="DP163" s="528"/>
      <c r="DQ163" s="523"/>
      <c r="DR163" s="523"/>
      <c r="DS163" s="523"/>
      <c r="DT163" s="523"/>
      <c r="DU163" s="528">
        <f t="shared" si="472"/>
        <v>0</v>
      </c>
      <c r="DV163" s="523"/>
      <c r="DW163" s="523"/>
      <c r="DX163" s="523"/>
      <c r="DY163" s="523"/>
      <c r="DZ163" s="2271"/>
      <c r="EA163" s="528"/>
      <c r="EB163" s="190"/>
      <c r="EC163" s="190"/>
      <c r="ED163" s="185"/>
      <c r="EE163" s="185"/>
      <c r="EF163" s="459"/>
      <c r="EG163" s="463"/>
      <c r="EH163" s="459"/>
    </row>
    <row r="164" spans="1:138" ht="15" hidden="1" customHeight="1" outlineLevel="1">
      <c r="A164" s="67"/>
      <c r="B164" s="23"/>
      <c r="C164" s="366" t="s">
        <v>135</v>
      </c>
      <c r="D164" s="431" t="s">
        <v>130</v>
      </c>
      <c r="E164" s="84"/>
      <c r="F164" s="84"/>
      <c r="G164" s="84"/>
      <c r="H164" s="84"/>
      <c r="I164" s="84"/>
      <c r="J164" s="84"/>
      <c r="K164" s="84"/>
      <c r="L164" s="84"/>
      <c r="M164" s="2199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23"/>
      <c r="AG164" s="524"/>
      <c r="AH164" s="523"/>
      <c r="AI164" s="523"/>
      <c r="AJ164" s="523"/>
      <c r="AK164" s="523"/>
      <c r="AL164" s="523"/>
      <c r="AM164" s="523"/>
      <c r="AN164" s="523"/>
      <c r="AO164" s="523"/>
      <c r="AP164" s="523"/>
      <c r="AQ164" s="523"/>
      <c r="AR164" s="523"/>
      <c r="AS164" s="523"/>
      <c r="AT164" s="523"/>
      <c r="AU164" s="523"/>
      <c r="AV164" s="523"/>
      <c r="AW164" s="523"/>
      <c r="AX164" s="523"/>
      <c r="AY164" s="523"/>
      <c r="AZ164" s="523"/>
      <c r="BA164" s="523"/>
      <c r="BB164" s="523"/>
      <c r="BC164" s="523"/>
      <c r="BD164" s="523"/>
      <c r="BE164" s="523"/>
      <c r="BF164" s="190"/>
      <c r="BG164" s="190"/>
      <c r="BH164" s="190"/>
      <c r="BI164" s="190"/>
      <c r="BJ164" s="190"/>
      <c r="BK164" s="190"/>
      <c r="BL164" s="523"/>
      <c r="BM164" s="523"/>
      <c r="BN164" s="523"/>
      <c r="BO164" s="523"/>
      <c r="BP164" s="523"/>
      <c r="BQ164" s="523"/>
      <c r="BR164" s="523"/>
      <c r="BS164" s="523"/>
      <c r="BT164" s="523"/>
      <c r="BU164" s="523"/>
      <c r="BV164" s="523"/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/>
      <c r="CJ164" s="190"/>
      <c r="CK164" s="190"/>
      <c r="CL164" s="190"/>
      <c r="CM164" s="190"/>
      <c r="CN164" s="190"/>
      <c r="CO164" s="190"/>
      <c r="CP164" s="2280"/>
      <c r="CQ164" s="2280"/>
      <c r="CR164" s="2280"/>
      <c r="CS164" s="779"/>
      <c r="CT164" s="779"/>
      <c r="CU164" s="779"/>
      <c r="CV164" s="190"/>
      <c r="CW164" s="190"/>
      <c r="CX164" s="190"/>
      <c r="CY164" s="190"/>
      <c r="CZ164" s="190"/>
      <c r="DA164" s="190"/>
      <c r="DB164" s="195"/>
      <c r="DC164" s="195"/>
      <c r="DD164" s="195"/>
      <c r="DE164" s="548">
        <f t="shared" si="471"/>
        <v>0</v>
      </c>
      <c r="DF164" s="528"/>
      <c r="DG164" s="523"/>
      <c r="DH164" s="525"/>
      <c r="DI164" s="525"/>
      <c r="DJ164" s="525"/>
      <c r="DK164" s="528">
        <v>0</v>
      </c>
      <c r="DL164" s="523"/>
      <c r="DM164" s="525"/>
      <c r="DN164" s="525"/>
      <c r="DO164" s="525"/>
      <c r="DP164" s="528"/>
      <c r="DQ164" s="523"/>
      <c r="DR164" s="525"/>
      <c r="DS164" s="525"/>
      <c r="DT164" s="525"/>
      <c r="DU164" s="528">
        <f t="shared" si="472"/>
        <v>0</v>
      </c>
      <c r="DV164" s="523"/>
      <c r="DW164" s="525"/>
      <c r="DX164" s="525"/>
      <c r="DY164" s="525"/>
      <c r="DZ164" s="2324"/>
      <c r="EA164" s="528"/>
      <c r="EB164" s="190"/>
      <c r="EC164" s="190"/>
      <c r="ED164" s="185"/>
      <c r="EE164" s="185"/>
      <c r="EF164" s="459"/>
      <c r="EG164" s="463"/>
      <c r="EH164" s="459"/>
    </row>
    <row r="165" spans="1:138" ht="20.25" hidden="1" customHeight="1" outlineLevel="1">
      <c r="A165" s="67"/>
      <c r="B165" s="23"/>
      <c r="C165" s="366" t="s">
        <v>205</v>
      </c>
      <c r="D165" s="367"/>
      <c r="E165" s="67"/>
      <c r="F165" s="67"/>
      <c r="G165" s="166">
        <f>H165+M165+N165+O165+P165</f>
        <v>0</v>
      </c>
      <c r="H165" s="166">
        <f>SUM(I165:L165)</f>
        <v>0</v>
      </c>
      <c r="I165" s="234"/>
      <c r="J165" s="234"/>
      <c r="K165" s="234"/>
      <c r="L165" s="269"/>
      <c r="M165" s="2204"/>
      <c r="N165" s="234"/>
      <c r="O165" s="234"/>
      <c r="P165" s="273"/>
      <c r="Q165" s="389">
        <f>SUM(R165:U165)</f>
        <v>0</v>
      </c>
      <c r="R165" s="234"/>
      <c r="S165" s="234"/>
      <c r="T165" s="234"/>
      <c r="U165" s="269"/>
      <c r="V165" s="166">
        <f>SUM(W165:Z165)</f>
        <v>0</v>
      </c>
      <c r="W165" s="234"/>
      <c r="X165" s="234"/>
      <c r="Y165" s="234"/>
      <c r="Z165" s="269"/>
      <c r="AA165" s="389">
        <f>SUM(AB165:AE165)</f>
        <v>0</v>
      </c>
      <c r="AB165" s="234"/>
      <c r="AC165" s="234"/>
      <c r="AD165" s="234"/>
      <c r="AE165" s="269"/>
      <c r="AF165" s="217" t="s">
        <v>211</v>
      </c>
      <c r="AG165" s="526">
        <f>AH165+CP165+CS165+CV165+CY165</f>
        <v>0</v>
      </c>
      <c r="AH165" s="524">
        <v>0</v>
      </c>
      <c r="AI165" s="524">
        <v>0</v>
      </c>
      <c r="AJ165" s="524">
        <v>0</v>
      </c>
      <c r="AK165" s="529"/>
      <c r="AL165" s="527">
        <v>0</v>
      </c>
      <c r="AM165" s="524">
        <v>0</v>
      </c>
      <c r="AN165" s="529"/>
      <c r="AO165" s="527">
        <v>0</v>
      </c>
      <c r="AP165" s="524">
        <v>0</v>
      </c>
      <c r="AQ165" s="529"/>
      <c r="AR165" s="527">
        <v>0</v>
      </c>
      <c r="AS165" s="524">
        <v>0</v>
      </c>
      <c r="AT165" s="524"/>
      <c r="AU165" s="524">
        <v>0</v>
      </c>
      <c r="AV165" s="524">
        <v>0</v>
      </c>
      <c r="AW165" s="524">
        <v>0</v>
      </c>
      <c r="AX165" s="524">
        <v>0</v>
      </c>
      <c r="AY165" s="524">
        <v>0</v>
      </c>
      <c r="AZ165" s="529"/>
      <c r="BA165" s="527">
        <v>0</v>
      </c>
      <c r="BB165" s="524">
        <v>0</v>
      </c>
      <c r="BC165" s="529"/>
      <c r="BD165" s="527">
        <v>0</v>
      </c>
      <c r="BE165" s="524">
        <v>0</v>
      </c>
      <c r="BF165" s="307"/>
      <c r="BG165" s="197">
        <v>0</v>
      </c>
      <c r="BH165" s="195">
        <v>0</v>
      </c>
      <c r="BI165" s="307"/>
      <c r="BJ165" s="197">
        <v>0</v>
      </c>
      <c r="BK165" s="195">
        <v>0</v>
      </c>
      <c r="BL165" s="524">
        <f t="shared" ref="BL165" si="502">BO165+BR165+BU165+BX165</f>
        <v>0</v>
      </c>
      <c r="BM165" s="524">
        <f t="shared" ref="BM165" si="503">BP165+BS165+BV165+BY165</f>
        <v>0</v>
      </c>
      <c r="BN165" s="524">
        <f t="shared" ref="BN165" si="504">BQ165+BT165+BW165+BZ165</f>
        <v>0</v>
      </c>
      <c r="BO165" s="529"/>
      <c r="BP165" s="527">
        <f t="shared" ref="BP165" si="505">BO165*0.76*1.49</f>
        <v>0</v>
      </c>
      <c r="BQ165" s="524">
        <f>BO165*$ER$26</f>
        <v>0</v>
      </c>
      <c r="BR165" s="529"/>
      <c r="BS165" s="527">
        <f t="shared" ref="BS165" si="506">BR165*0.76*1.49</f>
        <v>0</v>
      </c>
      <c r="BT165" s="524">
        <f>BR165*$ES$26</f>
        <v>0</v>
      </c>
      <c r="BU165" s="529"/>
      <c r="BV165" s="527">
        <f t="shared" ref="BV165" si="507">BU165*0.76*1.49</f>
        <v>0</v>
      </c>
      <c r="BW165" s="524">
        <f>BU165*$ET$26</f>
        <v>0</v>
      </c>
      <c r="BX165" s="524"/>
      <c r="BY165" s="524">
        <f t="shared" ref="BY165" si="508">BX165*0.76*1.49</f>
        <v>0</v>
      </c>
      <c r="BZ165" s="524">
        <f>BX165*$EU$26</f>
        <v>0</v>
      </c>
      <c r="CA165" s="524">
        <f t="shared" ref="CA165" si="509">CD165+CG165+CJ165+CM165</f>
        <v>0</v>
      </c>
      <c r="CB165" s="524">
        <f t="shared" ref="CB165" si="510">CE165+CH165+CK165+CN165</f>
        <v>0</v>
      </c>
      <c r="CC165" s="524">
        <f t="shared" ref="CC165" si="511">CF165+CI165+CL165+CO165</f>
        <v>0</v>
      </c>
      <c r="CD165" s="529"/>
      <c r="CE165" s="527">
        <f t="shared" ref="CE165" si="512">CD165*0.76*1.49</f>
        <v>0</v>
      </c>
      <c r="CF165" s="524">
        <f>CD165*$EW$26</f>
        <v>0</v>
      </c>
      <c r="CG165" s="529"/>
      <c r="CH165" s="527">
        <f t="shared" ref="CH165" si="513">CG165*0.76*1.49</f>
        <v>0</v>
      </c>
      <c r="CI165" s="524">
        <f>CG165*$EX$26</f>
        <v>0</v>
      </c>
      <c r="CJ165" s="307"/>
      <c r="CK165" s="197">
        <f t="shared" ref="CK165" si="514">CJ165*0.76*1.49</f>
        <v>0</v>
      </c>
      <c r="CL165" s="195">
        <f>CJ165*$EY$26</f>
        <v>0</v>
      </c>
      <c r="CM165" s="307"/>
      <c r="CN165" s="197">
        <f t="shared" ref="CN165" si="515">CM165*0.76*1.49</f>
        <v>0</v>
      </c>
      <c r="CO165" s="195">
        <f>CM165*$EZ$26</f>
        <v>0</v>
      </c>
      <c r="CP165" s="2277"/>
      <c r="CQ165" s="2277">
        <f t="shared" ref="CQ165" si="516">CP165*0.76*1.49</f>
        <v>0</v>
      </c>
      <c r="CR165" s="2278"/>
      <c r="CS165" s="778"/>
      <c r="CT165" s="778">
        <f t="shared" ref="CT165" si="517">CS165*0.76*1.49</f>
        <v>0</v>
      </c>
      <c r="CU165" s="278">
        <f>CS165*$EN$34</f>
        <v>0</v>
      </c>
      <c r="CV165" s="197"/>
      <c r="CW165" s="197">
        <f t="shared" ref="CW165" si="518">CV165*0.76*1.49</f>
        <v>0</v>
      </c>
      <c r="CX165" s="197">
        <f>CV165*EO26</f>
        <v>0</v>
      </c>
      <c r="CY165" s="197"/>
      <c r="CZ165" s="197">
        <f t="shared" ref="CZ165" si="519">CY165*0.76*1.49</f>
        <v>0</v>
      </c>
      <c r="DA165" s="197">
        <f>CY165*EP26</f>
        <v>0</v>
      </c>
      <c r="DB165" s="195"/>
      <c r="DC165" s="195"/>
      <c r="DD165" s="195"/>
      <c r="DE165" s="548">
        <f t="shared" si="471"/>
        <v>0</v>
      </c>
      <c r="DF165" s="184">
        <v>0</v>
      </c>
      <c r="DG165" s="529"/>
      <c r="DH165" s="525"/>
      <c r="DI165" s="525"/>
      <c r="DJ165" s="525"/>
      <c r="DK165" s="184">
        <v>0</v>
      </c>
      <c r="DL165" s="529"/>
      <c r="DM165" s="525"/>
      <c r="DN165" s="525"/>
      <c r="DO165" s="525"/>
      <c r="DP165" s="184">
        <f t="shared" ref="DP165" si="520">DQ165+DR165+DS165+DT165</f>
        <v>0</v>
      </c>
      <c r="DQ165" s="529"/>
      <c r="DR165" s="525"/>
      <c r="DS165" s="525"/>
      <c r="DT165" s="525"/>
      <c r="DU165" s="184">
        <f t="shared" si="472"/>
        <v>0</v>
      </c>
      <c r="DV165" s="529"/>
      <c r="DW165" s="525"/>
      <c r="DX165" s="525"/>
      <c r="DY165" s="525"/>
      <c r="DZ165" s="2324"/>
      <c r="EA165" s="546"/>
      <c r="EB165" s="197"/>
      <c r="EC165" s="197"/>
      <c r="ED165" s="135" t="s">
        <v>243</v>
      </c>
      <c r="EE165" s="33"/>
      <c r="EF165" s="460" t="s">
        <v>235</v>
      </c>
      <c r="EG165" s="461" t="s">
        <v>239</v>
      </c>
      <c r="EH165" s="460" t="s">
        <v>235</v>
      </c>
    </row>
    <row r="166" spans="1:138" ht="15" hidden="1" customHeight="1" outlineLevel="1">
      <c r="A166" s="67"/>
      <c r="B166" s="23"/>
      <c r="C166" s="366" t="s">
        <v>255</v>
      </c>
      <c r="D166" s="367"/>
      <c r="E166" s="67"/>
      <c r="F166" s="67"/>
      <c r="G166" s="166">
        <f>H166+M166+N166+O166+P166</f>
        <v>0</v>
      </c>
      <c r="H166" s="86">
        <f>SUM(I166:L166)</f>
        <v>0</v>
      </c>
      <c r="I166" s="67"/>
      <c r="J166" s="67"/>
      <c r="K166" s="67"/>
      <c r="L166" s="67"/>
      <c r="M166" s="2216"/>
      <c r="N166" s="67"/>
      <c r="O166" s="67"/>
      <c r="P166" s="67"/>
      <c r="Q166" s="129">
        <f>SUM(R166:U166)</f>
        <v>0</v>
      </c>
      <c r="R166" s="67"/>
      <c r="S166" s="67"/>
      <c r="T166" s="67"/>
      <c r="U166" s="67"/>
      <c r="V166" s="86">
        <f>SUM(W166:Z166)</f>
        <v>0</v>
      </c>
      <c r="W166" s="67"/>
      <c r="X166" s="67"/>
      <c r="Y166" s="67"/>
      <c r="Z166" s="67"/>
      <c r="AA166" s="129">
        <f>SUM(AB166:AE166)</f>
        <v>0</v>
      </c>
      <c r="AB166" s="67"/>
      <c r="AC166" s="67"/>
      <c r="AD166" s="67"/>
      <c r="AE166" s="67"/>
      <c r="AF166" s="217"/>
      <c r="AG166" s="527"/>
      <c r="AH166" s="527"/>
      <c r="AI166" s="527"/>
      <c r="AJ166" s="527"/>
      <c r="AK166" s="527"/>
      <c r="AL166" s="527"/>
      <c r="AM166" s="527"/>
      <c r="AN166" s="527"/>
      <c r="AO166" s="527"/>
      <c r="AP166" s="527"/>
      <c r="AQ166" s="527"/>
      <c r="AR166" s="527"/>
      <c r="AS166" s="527"/>
      <c r="AT166" s="527"/>
      <c r="AU166" s="527"/>
      <c r="AV166" s="527"/>
      <c r="AW166" s="527"/>
      <c r="AX166" s="527"/>
      <c r="AY166" s="527"/>
      <c r="AZ166" s="527"/>
      <c r="BA166" s="527"/>
      <c r="BB166" s="527"/>
      <c r="BC166" s="527"/>
      <c r="BD166" s="527"/>
      <c r="BE166" s="527"/>
      <c r="BF166" s="197"/>
      <c r="BG166" s="197"/>
      <c r="BH166" s="197"/>
      <c r="BI166" s="197"/>
      <c r="BJ166" s="197"/>
      <c r="BK166" s="197"/>
      <c r="BL166" s="527"/>
      <c r="BM166" s="527"/>
      <c r="BN166" s="527"/>
      <c r="BO166" s="527"/>
      <c r="BP166" s="527"/>
      <c r="BQ166" s="527"/>
      <c r="BR166" s="527"/>
      <c r="BS166" s="527"/>
      <c r="BT166" s="527"/>
      <c r="BU166" s="527"/>
      <c r="BV166" s="527"/>
      <c r="BW166" s="527"/>
      <c r="BX166" s="527"/>
      <c r="BY166" s="527"/>
      <c r="BZ166" s="527"/>
      <c r="CA166" s="527"/>
      <c r="CB166" s="527"/>
      <c r="CC166" s="527"/>
      <c r="CD166" s="527"/>
      <c r="CE166" s="527"/>
      <c r="CF166" s="527"/>
      <c r="CG166" s="527"/>
      <c r="CH166" s="527"/>
      <c r="CI166" s="527"/>
      <c r="CJ166" s="197"/>
      <c r="CK166" s="197"/>
      <c r="CL166" s="197"/>
      <c r="CM166" s="197"/>
      <c r="CN166" s="197"/>
      <c r="CO166" s="197"/>
      <c r="CP166" s="2277"/>
      <c r="CQ166" s="2277"/>
      <c r="CR166" s="2277"/>
      <c r="CS166" s="778"/>
      <c r="CT166" s="778"/>
      <c r="CU166" s="778"/>
      <c r="CV166" s="197"/>
      <c r="CW166" s="197"/>
      <c r="CX166" s="197"/>
      <c r="CY166" s="197"/>
      <c r="CZ166" s="197"/>
      <c r="DA166" s="197"/>
      <c r="DB166" s="195"/>
      <c r="DC166" s="195"/>
      <c r="DD166" s="195"/>
      <c r="DE166" s="548">
        <f t="shared" si="471"/>
        <v>0</v>
      </c>
      <c r="DF166" s="546"/>
      <c r="DG166" s="527"/>
      <c r="DH166" s="525"/>
      <c r="DI166" s="525"/>
      <c r="DJ166" s="525"/>
      <c r="DK166" s="546">
        <v>0</v>
      </c>
      <c r="DL166" s="527"/>
      <c r="DM166" s="525"/>
      <c r="DN166" s="525"/>
      <c r="DO166" s="525"/>
      <c r="DP166" s="546"/>
      <c r="DQ166" s="527"/>
      <c r="DR166" s="525"/>
      <c r="DS166" s="525"/>
      <c r="DT166" s="525"/>
      <c r="DU166" s="546">
        <f t="shared" si="472"/>
        <v>0</v>
      </c>
      <c r="DV166" s="527"/>
      <c r="DW166" s="525"/>
      <c r="DX166" s="525"/>
      <c r="DY166" s="525"/>
      <c r="DZ166" s="2324"/>
      <c r="EA166" s="546"/>
      <c r="EB166" s="197"/>
      <c r="EC166" s="197"/>
      <c r="ED166" s="33"/>
      <c r="EE166" s="33"/>
      <c r="EF166" s="460"/>
      <c r="EG166" s="465"/>
      <c r="EH166" s="460"/>
    </row>
    <row r="167" spans="1:138" ht="15" hidden="1" customHeight="1" outlineLevel="1">
      <c r="A167" s="67"/>
      <c r="B167" s="23"/>
      <c r="C167" s="95"/>
      <c r="D167" s="131"/>
      <c r="E167" s="67"/>
      <c r="F167" s="67"/>
      <c r="G167" s="166">
        <f>H167+M167+N167+O167+P167</f>
        <v>0</v>
      </c>
      <c r="H167" s="86"/>
      <c r="I167" s="67"/>
      <c r="J167" s="67"/>
      <c r="K167" s="67"/>
      <c r="L167" s="67"/>
      <c r="M167" s="2216"/>
      <c r="N167" s="67"/>
      <c r="O167" s="67"/>
      <c r="P167" s="67"/>
      <c r="Q167" s="129"/>
      <c r="R167" s="67"/>
      <c r="S167" s="67"/>
      <c r="T167" s="67"/>
      <c r="U167" s="67"/>
      <c r="V167" s="86"/>
      <c r="W167" s="67"/>
      <c r="X167" s="67"/>
      <c r="Y167" s="67"/>
      <c r="Z167" s="67"/>
      <c r="AA167" s="129"/>
      <c r="AB167" s="67"/>
      <c r="AC167" s="67"/>
      <c r="AD167" s="67"/>
      <c r="AE167" s="67"/>
      <c r="AF167" s="217"/>
      <c r="AG167" s="527"/>
      <c r="AH167" s="527"/>
      <c r="AI167" s="527"/>
      <c r="AJ167" s="527"/>
      <c r="AK167" s="527"/>
      <c r="AL167" s="527"/>
      <c r="AM167" s="527"/>
      <c r="AN167" s="527"/>
      <c r="AO167" s="527"/>
      <c r="AP167" s="527"/>
      <c r="AQ167" s="527"/>
      <c r="AR167" s="527"/>
      <c r="AS167" s="527"/>
      <c r="AT167" s="527"/>
      <c r="AU167" s="527"/>
      <c r="AV167" s="527"/>
      <c r="AW167" s="527"/>
      <c r="AX167" s="527"/>
      <c r="AY167" s="527"/>
      <c r="AZ167" s="527"/>
      <c r="BA167" s="527"/>
      <c r="BB167" s="527"/>
      <c r="BC167" s="527"/>
      <c r="BD167" s="527"/>
      <c r="BE167" s="527"/>
      <c r="BF167" s="197"/>
      <c r="BG167" s="197"/>
      <c r="BH167" s="197"/>
      <c r="BI167" s="197"/>
      <c r="BJ167" s="197"/>
      <c r="BK167" s="197"/>
      <c r="BL167" s="527"/>
      <c r="BM167" s="527"/>
      <c r="BN167" s="527"/>
      <c r="BO167" s="527"/>
      <c r="BP167" s="527"/>
      <c r="BQ167" s="527"/>
      <c r="BR167" s="527"/>
      <c r="BS167" s="527"/>
      <c r="BT167" s="527"/>
      <c r="BU167" s="527"/>
      <c r="BV167" s="527"/>
      <c r="BW167" s="527"/>
      <c r="BX167" s="527"/>
      <c r="BY167" s="527"/>
      <c r="BZ167" s="527"/>
      <c r="CA167" s="527"/>
      <c r="CB167" s="527"/>
      <c r="CC167" s="527"/>
      <c r="CD167" s="527"/>
      <c r="CE167" s="527"/>
      <c r="CF167" s="527"/>
      <c r="CG167" s="527"/>
      <c r="CH167" s="527"/>
      <c r="CI167" s="527"/>
      <c r="CJ167" s="197"/>
      <c r="CK167" s="197"/>
      <c r="CL167" s="197"/>
      <c r="CM167" s="197"/>
      <c r="CN167" s="197"/>
      <c r="CO167" s="197"/>
      <c r="CP167" s="2277"/>
      <c r="CQ167" s="2277"/>
      <c r="CR167" s="2277"/>
      <c r="CS167" s="778"/>
      <c r="CT167" s="778"/>
      <c r="CU167" s="778"/>
      <c r="CV167" s="197"/>
      <c r="CW167" s="197"/>
      <c r="CX167" s="197"/>
      <c r="CY167" s="197"/>
      <c r="CZ167" s="197"/>
      <c r="DA167" s="197"/>
      <c r="DB167" s="195"/>
      <c r="DC167" s="195"/>
      <c r="DD167" s="195"/>
      <c r="DE167" s="548">
        <f t="shared" si="471"/>
        <v>0</v>
      </c>
      <c r="DF167" s="546"/>
      <c r="DG167" s="527"/>
      <c r="DH167" s="525"/>
      <c r="DI167" s="525"/>
      <c r="DJ167" s="525"/>
      <c r="DK167" s="546"/>
      <c r="DL167" s="527"/>
      <c r="DM167" s="525"/>
      <c r="DN167" s="525"/>
      <c r="DO167" s="525"/>
      <c r="DP167" s="546"/>
      <c r="DQ167" s="527"/>
      <c r="DR167" s="525"/>
      <c r="DS167" s="525"/>
      <c r="DT167" s="525"/>
      <c r="DU167" s="546"/>
      <c r="DV167" s="527"/>
      <c r="DW167" s="525"/>
      <c r="DX167" s="525"/>
      <c r="DY167" s="525"/>
      <c r="DZ167" s="2324"/>
      <c r="EA167" s="546"/>
      <c r="EB167" s="197"/>
      <c r="EC167" s="197"/>
      <c r="ED167" s="33"/>
      <c r="EE167" s="33"/>
      <c r="EF167" s="460"/>
      <c r="EG167" s="465"/>
      <c r="EH167" s="460"/>
    </row>
    <row r="168" spans="1:138" ht="15" hidden="1" customHeight="1" outlineLevel="1">
      <c r="A168" s="67"/>
      <c r="B168" s="23"/>
      <c r="C168" s="95" t="s">
        <v>49</v>
      </c>
      <c r="D168" s="105" t="s">
        <v>1</v>
      </c>
      <c r="E168" s="84"/>
      <c r="F168" s="84"/>
      <c r="G168" s="84"/>
      <c r="H168" s="84"/>
      <c r="I168" s="84"/>
      <c r="J168" s="84"/>
      <c r="K168" s="84"/>
      <c r="L168" s="84"/>
      <c r="M168" s="2199"/>
      <c r="N168" s="84"/>
      <c r="O168" s="84"/>
      <c r="P168" s="84"/>
      <c r="Q168" s="410"/>
      <c r="R168" s="84"/>
      <c r="S168" s="84"/>
      <c r="T168" s="84"/>
      <c r="U168" s="84"/>
      <c r="V168" s="84"/>
      <c r="W168" s="84"/>
      <c r="X168" s="84"/>
      <c r="Y168" s="84"/>
      <c r="Z168" s="84"/>
      <c r="AA168" s="410"/>
      <c r="AB168" s="84"/>
      <c r="AC168" s="84"/>
      <c r="AD168" s="84"/>
      <c r="AE168" s="84"/>
      <c r="AF168" s="137"/>
      <c r="AG168" s="526">
        <f>SUM(AG165:AG166)</f>
        <v>0</v>
      </c>
      <c r="AH168" s="526">
        <v>0</v>
      </c>
      <c r="AI168" s="526">
        <v>0</v>
      </c>
      <c r="AJ168" s="526">
        <v>0</v>
      </c>
      <c r="AK168" s="526">
        <v>0</v>
      </c>
      <c r="AL168" s="526">
        <v>0</v>
      </c>
      <c r="AM168" s="526">
        <v>0</v>
      </c>
      <c r="AN168" s="526">
        <v>0</v>
      </c>
      <c r="AO168" s="526">
        <v>0</v>
      </c>
      <c r="AP168" s="526">
        <v>0</v>
      </c>
      <c r="AQ168" s="526">
        <v>0</v>
      </c>
      <c r="AR168" s="526">
        <v>0</v>
      </c>
      <c r="AS168" s="526">
        <v>0</v>
      </c>
      <c r="AT168" s="526">
        <v>0</v>
      </c>
      <c r="AU168" s="526">
        <v>0</v>
      </c>
      <c r="AV168" s="526">
        <v>0</v>
      </c>
      <c r="AW168" s="526">
        <v>0</v>
      </c>
      <c r="AX168" s="526">
        <v>0</v>
      </c>
      <c r="AY168" s="526">
        <v>0</v>
      </c>
      <c r="AZ168" s="526">
        <v>0</v>
      </c>
      <c r="BA168" s="526">
        <v>0</v>
      </c>
      <c r="BB168" s="526">
        <v>0</v>
      </c>
      <c r="BC168" s="526">
        <v>0</v>
      </c>
      <c r="BD168" s="526">
        <v>0</v>
      </c>
      <c r="BE168" s="526">
        <v>0</v>
      </c>
      <c r="BF168" s="344">
        <v>0</v>
      </c>
      <c r="BG168" s="344">
        <v>0</v>
      </c>
      <c r="BH168" s="344">
        <v>0</v>
      </c>
      <c r="BI168" s="344">
        <v>0</v>
      </c>
      <c r="BJ168" s="344">
        <v>0</v>
      </c>
      <c r="BK168" s="344">
        <v>0</v>
      </c>
      <c r="BL168" s="526">
        <f>SUM(BL165:BL166)</f>
        <v>0</v>
      </c>
      <c r="BM168" s="526">
        <f>SUM(BM165:BM166)</f>
        <v>0</v>
      </c>
      <c r="BN168" s="526">
        <f t="shared" ref="BN168:BZ168" si="521">SUM(BN165:BN166)</f>
        <v>0</v>
      </c>
      <c r="BO168" s="526">
        <f t="shared" si="521"/>
        <v>0</v>
      </c>
      <c r="BP168" s="526">
        <f t="shared" si="521"/>
        <v>0</v>
      </c>
      <c r="BQ168" s="526">
        <f t="shared" si="521"/>
        <v>0</v>
      </c>
      <c r="BR168" s="526">
        <f t="shared" si="521"/>
        <v>0</v>
      </c>
      <c r="BS168" s="526">
        <f t="shared" si="521"/>
        <v>0</v>
      </c>
      <c r="BT168" s="526">
        <f t="shared" si="521"/>
        <v>0</v>
      </c>
      <c r="BU168" s="526">
        <f t="shared" si="521"/>
        <v>0</v>
      </c>
      <c r="BV168" s="526">
        <f t="shared" si="521"/>
        <v>0</v>
      </c>
      <c r="BW168" s="526">
        <f t="shared" si="521"/>
        <v>0</v>
      </c>
      <c r="BX168" s="526">
        <f t="shared" si="521"/>
        <v>0</v>
      </c>
      <c r="BY168" s="526">
        <f t="shared" si="521"/>
        <v>0</v>
      </c>
      <c r="BZ168" s="526">
        <f t="shared" si="521"/>
        <v>0</v>
      </c>
      <c r="CA168" s="526">
        <f>SUM(CA165:CA166)</f>
        <v>0</v>
      </c>
      <c r="CB168" s="526">
        <f>SUM(CB165:CB166)</f>
        <v>0</v>
      </c>
      <c r="CC168" s="526">
        <f t="shared" ref="CC168:CO168" si="522">SUM(CC165:CC166)</f>
        <v>0</v>
      </c>
      <c r="CD168" s="526">
        <f t="shared" si="522"/>
        <v>0</v>
      </c>
      <c r="CE168" s="526">
        <f t="shared" si="522"/>
        <v>0</v>
      </c>
      <c r="CF168" s="526">
        <f t="shared" si="522"/>
        <v>0</v>
      </c>
      <c r="CG168" s="526">
        <f t="shared" si="522"/>
        <v>0</v>
      </c>
      <c r="CH168" s="526">
        <f t="shared" si="522"/>
        <v>0</v>
      </c>
      <c r="CI168" s="526">
        <f t="shared" si="522"/>
        <v>0</v>
      </c>
      <c r="CJ168" s="344">
        <f t="shared" si="522"/>
        <v>0</v>
      </c>
      <c r="CK168" s="344">
        <f t="shared" si="522"/>
        <v>0</v>
      </c>
      <c r="CL168" s="344">
        <f t="shared" si="522"/>
        <v>0</v>
      </c>
      <c r="CM168" s="344">
        <f t="shared" si="522"/>
        <v>0</v>
      </c>
      <c r="CN168" s="344">
        <f t="shared" si="522"/>
        <v>0</v>
      </c>
      <c r="CO168" s="344">
        <f t="shared" si="522"/>
        <v>0</v>
      </c>
      <c r="CP168" s="2281">
        <f t="shared" ref="CP168:CX168" si="523">SUM(CP165:CP166)</f>
        <v>0</v>
      </c>
      <c r="CQ168" s="2281">
        <f t="shared" si="523"/>
        <v>0</v>
      </c>
      <c r="CR168" s="2281">
        <f t="shared" si="523"/>
        <v>0</v>
      </c>
      <c r="CS168" s="780">
        <f t="shared" si="523"/>
        <v>0</v>
      </c>
      <c r="CT168" s="780">
        <f t="shared" si="523"/>
        <v>0</v>
      </c>
      <c r="CU168" s="780">
        <f t="shared" si="523"/>
        <v>0</v>
      </c>
      <c r="CV168" s="344">
        <f t="shared" si="523"/>
        <v>0</v>
      </c>
      <c r="CW168" s="344">
        <f t="shared" si="523"/>
        <v>0</v>
      </c>
      <c r="CX168" s="344">
        <f t="shared" si="523"/>
        <v>0</v>
      </c>
      <c r="CY168" s="344">
        <f t="shared" ref="CY168:DA168" si="524">SUM(CY165:CY166)</f>
        <v>0</v>
      </c>
      <c r="CZ168" s="344">
        <f t="shared" si="524"/>
        <v>0</v>
      </c>
      <c r="DA168" s="344">
        <f t="shared" si="524"/>
        <v>0</v>
      </c>
      <c r="DB168" s="195"/>
      <c r="DC168" s="195"/>
      <c r="DD168" s="195"/>
      <c r="DE168" s="548">
        <f t="shared" si="471"/>
        <v>0</v>
      </c>
      <c r="DF168" s="526">
        <v>0</v>
      </c>
      <c r="DG168" s="523">
        <v>0</v>
      </c>
      <c r="DH168" s="525">
        <v>0</v>
      </c>
      <c r="DI168" s="525">
        <v>0</v>
      </c>
      <c r="DJ168" s="549">
        <v>0</v>
      </c>
      <c r="DK168" s="526">
        <v>0</v>
      </c>
      <c r="DL168" s="523">
        <v>0</v>
      </c>
      <c r="DM168" s="525">
        <v>0</v>
      </c>
      <c r="DN168" s="525">
        <v>0</v>
      </c>
      <c r="DO168" s="525">
        <v>0</v>
      </c>
      <c r="DP168" s="526">
        <f t="shared" ref="DP168:DT168" si="525">SUM(DP165:DP166)</f>
        <v>0</v>
      </c>
      <c r="DQ168" s="523">
        <f t="shared" si="525"/>
        <v>0</v>
      </c>
      <c r="DR168" s="525">
        <f t="shared" si="525"/>
        <v>0</v>
      </c>
      <c r="DS168" s="525">
        <f t="shared" si="525"/>
        <v>0</v>
      </c>
      <c r="DT168" s="549">
        <f t="shared" si="525"/>
        <v>0</v>
      </c>
      <c r="DU168" s="526">
        <f t="shared" ref="DU168:DU171" si="526">DV168+DW168+DX168+DY168</f>
        <v>0</v>
      </c>
      <c r="DV168" s="523">
        <f t="shared" ref="DV168:DY168" si="527">SUM(DV165:DV166)</f>
        <v>0</v>
      </c>
      <c r="DW168" s="525">
        <f t="shared" si="527"/>
        <v>0</v>
      </c>
      <c r="DX168" s="525">
        <f t="shared" si="527"/>
        <v>0</v>
      </c>
      <c r="DY168" s="525">
        <f t="shared" si="527"/>
        <v>0</v>
      </c>
      <c r="DZ168" s="2324">
        <f>SUM(DZ165:DZ166)</f>
        <v>0</v>
      </c>
      <c r="EA168" s="528">
        <f t="shared" ref="EA168:EB168" si="528">SUM(EA165:EA166)</f>
        <v>0</v>
      </c>
      <c r="EB168" s="190">
        <f t="shared" si="528"/>
        <v>0</v>
      </c>
      <c r="EC168" s="190">
        <f t="shared" ref="EC168" si="529">SUM(EC165:EC166)</f>
        <v>0</v>
      </c>
      <c r="ED168" s="185"/>
      <c r="EE168" s="185"/>
      <c r="EF168" s="459"/>
      <c r="EG168" s="463"/>
      <c r="EH168" s="459"/>
    </row>
    <row r="169" spans="1:138" ht="15" hidden="1" customHeight="1" outlineLevel="1">
      <c r="A169" s="67"/>
      <c r="B169" s="23"/>
      <c r="C169" s="366" t="s">
        <v>136</v>
      </c>
      <c r="D169" s="431" t="s">
        <v>133</v>
      </c>
      <c r="E169" s="84"/>
      <c r="F169" s="84"/>
      <c r="G169" s="84"/>
      <c r="H169" s="84"/>
      <c r="I169" s="84"/>
      <c r="J169" s="84"/>
      <c r="K169" s="84"/>
      <c r="L169" s="84"/>
      <c r="M169" s="2199"/>
      <c r="N169" s="84"/>
      <c r="O169" s="84"/>
      <c r="P169" s="84"/>
      <c r="Q169" s="410"/>
      <c r="R169" s="84"/>
      <c r="S169" s="84"/>
      <c r="T169" s="84"/>
      <c r="U169" s="84"/>
      <c r="V169" s="84"/>
      <c r="W169" s="84"/>
      <c r="X169" s="84"/>
      <c r="Y169" s="84"/>
      <c r="Z169" s="84"/>
      <c r="AA169" s="410"/>
      <c r="AB169" s="84"/>
      <c r="AC169" s="84"/>
      <c r="AD169" s="84"/>
      <c r="AE169" s="84"/>
      <c r="AF169" s="137"/>
      <c r="AG169" s="524"/>
      <c r="AH169" s="523"/>
      <c r="AI169" s="523"/>
      <c r="AJ169" s="523"/>
      <c r="AK169" s="523"/>
      <c r="AL169" s="523"/>
      <c r="AM169" s="523"/>
      <c r="AN169" s="523"/>
      <c r="AO169" s="523"/>
      <c r="AP169" s="523"/>
      <c r="AQ169" s="523"/>
      <c r="AR169" s="523"/>
      <c r="AS169" s="523"/>
      <c r="AT169" s="523"/>
      <c r="AU169" s="523"/>
      <c r="AV169" s="523"/>
      <c r="AW169" s="523"/>
      <c r="AX169" s="523"/>
      <c r="AY169" s="523"/>
      <c r="AZ169" s="523"/>
      <c r="BA169" s="523"/>
      <c r="BB169" s="523"/>
      <c r="BC169" s="523"/>
      <c r="BD169" s="523"/>
      <c r="BE169" s="523"/>
      <c r="BF169" s="190"/>
      <c r="BG169" s="190"/>
      <c r="BH169" s="190"/>
      <c r="BI169" s="190"/>
      <c r="BJ169" s="190"/>
      <c r="BK169" s="190"/>
      <c r="BL169" s="523"/>
      <c r="BM169" s="523"/>
      <c r="BN169" s="523"/>
      <c r="BO169" s="523"/>
      <c r="BP169" s="523"/>
      <c r="BQ169" s="523"/>
      <c r="BR169" s="523"/>
      <c r="BS169" s="523"/>
      <c r="BT169" s="523"/>
      <c r="BU169" s="523"/>
      <c r="BV169" s="523"/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/>
      <c r="CJ169" s="190"/>
      <c r="CK169" s="190"/>
      <c r="CL169" s="190"/>
      <c r="CM169" s="190"/>
      <c r="CN169" s="190"/>
      <c r="CO169" s="190"/>
      <c r="CP169" s="2280"/>
      <c r="CQ169" s="2280"/>
      <c r="CR169" s="2280"/>
      <c r="CS169" s="779"/>
      <c r="CT169" s="779"/>
      <c r="CU169" s="779"/>
      <c r="CV169" s="190"/>
      <c r="CW169" s="190"/>
      <c r="CX169" s="190"/>
      <c r="CY169" s="190"/>
      <c r="CZ169" s="190"/>
      <c r="DA169" s="190"/>
      <c r="DB169" s="195"/>
      <c r="DC169" s="195"/>
      <c r="DD169" s="195"/>
      <c r="DE169" s="548">
        <f t="shared" si="471"/>
        <v>0</v>
      </c>
      <c r="DF169" s="528"/>
      <c r="DG169" s="523"/>
      <c r="DH169" s="525"/>
      <c r="DI169" s="525"/>
      <c r="DJ169" s="525"/>
      <c r="DK169" s="528">
        <v>0</v>
      </c>
      <c r="DL169" s="523"/>
      <c r="DM169" s="525"/>
      <c r="DN169" s="525"/>
      <c r="DO169" s="525"/>
      <c r="DP169" s="528"/>
      <c r="DQ169" s="523"/>
      <c r="DR169" s="525"/>
      <c r="DS169" s="525"/>
      <c r="DT169" s="525"/>
      <c r="DU169" s="528">
        <f t="shared" si="526"/>
        <v>0</v>
      </c>
      <c r="DV169" s="523"/>
      <c r="DW169" s="525"/>
      <c r="DX169" s="525"/>
      <c r="DY169" s="525"/>
      <c r="DZ169" s="2324"/>
      <c r="EA169" s="528"/>
      <c r="EB169" s="190"/>
      <c r="EC169" s="190"/>
      <c r="ED169" s="185"/>
      <c r="EE169" s="185"/>
      <c r="EF169" s="459"/>
      <c r="EG169" s="463"/>
      <c r="EH169" s="459"/>
    </row>
    <row r="170" spans="1:138" ht="21.75" hidden="1" customHeight="1" outlineLevel="1">
      <c r="A170" s="67"/>
      <c r="B170" s="23"/>
      <c r="C170" s="366" t="s">
        <v>210</v>
      </c>
      <c r="D170" s="367"/>
      <c r="E170" s="67"/>
      <c r="F170" s="67"/>
      <c r="G170" s="166">
        <f>H170+M170+N170+O170+P170</f>
        <v>0</v>
      </c>
      <c r="H170" s="166">
        <f>SUM(I170:L170)</f>
        <v>0</v>
      </c>
      <c r="I170" s="234"/>
      <c r="J170" s="234"/>
      <c r="K170" s="269"/>
      <c r="L170" s="234"/>
      <c r="M170" s="2204"/>
      <c r="N170" s="234"/>
      <c r="O170" s="234"/>
      <c r="P170" s="273"/>
      <c r="Q170" s="409">
        <f>SUM(R170:U170)</f>
        <v>0</v>
      </c>
      <c r="R170" s="234"/>
      <c r="S170" s="234"/>
      <c r="T170" s="269"/>
      <c r="U170" s="234"/>
      <c r="V170" s="166">
        <f>SUM(W170:Z170)</f>
        <v>0</v>
      </c>
      <c r="W170" s="234"/>
      <c r="X170" s="234"/>
      <c r="Y170" s="269"/>
      <c r="Z170" s="234"/>
      <c r="AA170" s="409">
        <f>SUM(AB170:AE170)</f>
        <v>0</v>
      </c>
      <c r="AB170" s="234"/>
      <c r="AC170" s="234"/>
      <c r="AD170" s="269"/>
      <c r="AE170" s="234"/>
      <c r="AF170" s="217" t="s">
        <v>211</v>
      </c>
      <c r="AG170" s="426">
        <f>AH170+CP170+CS170+CV170+CY170</f>
        <v>0</v>
      </c>
      <c r="AH170" s="524">
        <v>0</v>
      </c>
      <c r="AI170" s="524">
        <v>0</v>
      </c>
      <c r="AJ170" s="524">
        <v>0</v>
      </c>
      <c r="AK170" s="529"/>
      <c r="AL170" s="527">
        <v>0</v>
      </c>
      <c r="AM170" s="524">
        <v>0</v>
      </c>
      <c r="AN170" s="529"/>
      <c r="AO170" s="527">
        <v>0</v>
      </c>
      <c r="AP170" s="524">
        <v>0</v>
      </c>
      <c r="AQ170" s="524"/>
      <c r="AR170" s="524">
        <v>0</v>
      </c>
      <c r="AS170" s="524">
        <v>0</v>
      </c>
      <c r="AT170" s="529"/>
      <c r="AU170" s="527">
        <v>0</v>
      </c>
      <c r="AV170" s="524">
        <v>0</v>
      </c>
      <c r="AW170" s="524">
        <v>0</v>
      </c>
      <c r="AX170" s="524">
        <v>0</v>
      </c>
      <c r="AY170" s="524">
        <v>0</v>
      </c>
      <c r="AZ170" s="529"/>
      <c r="BA170" s="527">
        <v>0</v>
      </c>
      <c r="BB170" s="524">
        <v>0</v>
      </c>
      <c r="BC170" s="529"/>
      <c r="BD170" s="527">
        <v>0</v>
      </c>
      <c r="BE170" s="524">
        <v>0</v>
      </c>
      <c r="BF170" s="195"/>
      <c r="BG170" s="195">
        <v>0</v>
      </c>
      <c r="BH170" s="195">
        <v>0</v>
      </c>
      <c r="BI170" s="307"/>
      <c r="BJ170" s="197">
        <v>0</v>
      </c>
      <c r="BK170" s="195">
        <v>0</v>
      </c>
      <c r="BL170" s="524">
        <f t="shared" ref="BL170" si="530">BO170+BR170+BU170+BX170</f>
        <v>0</v>
      </c>
      <c r="BM170" s="524">
        <f t="shared" ref="BM170" si="531">BP170+BS170+BV170+BY170</f>
        <v>0</v>
      </c>
      <c r="BN170" s="524">
        <f t="shared" ref="BN170" si="532">BQ170+BT170+BW170+BZ170</f>
        <v>0</v>
      </c>
      <c r="BO170" s="529"/>
      <c r="BP170" s="527">
        <f>BO170*0.85*1.45</f>
        <v>0</v>
      </c>
      <c r="BQ170" s="524">
        <f>BO170*$ER$27</f>
        <v>0</v>
      </c>
      <c r="BR170" s="529"/>
      <c r="BS170" s="527">
        <f>BR170*0.85*1.45</f>
        <v>0</v>
      </c>
      <c r="BT170" s="524">
        <f>BR170*$ES$27</f>
        <v>0</v>
      </c>
      <c r="BU170" s="524"/>
      <c r="BV170" s="524">
        <f>BU170*0.85*1.45</f>
        <v>0</v>
      </c>
      <c r="BW170" s="524">
        <f>BU170*$ET$27</f>
        <v>0</v>
      </c>
      <c r="BX170" s="529"/>
      <c r="BY170" s="527">
        <f>BX170*0.85*1.45</f>
        <v>0</v>
      </c>
      <c r="BZ170" s="524">
        <f>BX170*$EU$27</f>
        <v>0</v>
      </c>
      <c r="CA170" s="524">
        <f t="shared" ref="CA170" si="533">CD170+CG170+CJ170+CM170</f>
        <v>0</v>
      </c>
      <c r="CB170" s="524">
        <f t="shared" ref="CB170" si="534">CE170+CH170+CK170+CN170</f>
        <v>0</v>
      </c>
      <c r="CC170" s="524">
        <f t="shared" ref="CC170" si="535">CF170+CI170+CL170+CO170</f>
        <v>0</v>
      </c>
      <c r="CD170" s="529"/>
      <c r="CE170" s="527">
        <f>CD170*0.85*1.45</f>
        <v>0</v>
      </c>
      <c r="CF170" s="524">
        <f>CD170*$EW$27</f>
        <v>0</v>
      </c>
      <c r="CG170" s="529"/>
      <c r="CH170" s="527">
        <f>CG170*0.85*1.45</f>
        <v>0</v>
      </c>
      <c r="CI170" s="524">
        <f>CG170*$EX$27</f>
        <v>0</v>
      </c>
      <c r="CJ170" s="195"/>
      <c r="CK170" s="195">
        <f>CJ170*0.85*1.45</f>
        <v>0</v>
      </c>
      <c r="CL170" s="195">
        <f>CJ170*$EY$27</f>
        <v>0</v>
      </c>
      <c r="CM170" s="307"/>
      <c r="CN170" s="197">
        <f>CM170*0.85*1.45</f>
        <v>0</v>
      </c>
      <c r="CO170" s="195">
        <f>CM170*$EZ$27</f>
        <v>0</v>
      </c>
      <c r="CP170" s="2277"/>
      <c r="CQ170" s="2277">
        <f>CP170*0.85*1.45</f>
        <v>0</v>
      </c>
      <c r="CR170" s="2278">
        <f>CP170*$EM$27</f>
        <v>0</v>
      </c>
      <c r="CS170" s="778"/>
      <c r="CT170" s="778"/>
      <c r="CU170" s="778"/>
      <c r="CV170" s="197"/>
      <c r="CW170" s="197">
        <f>CV170*0.85*1.45</f>
        <v>0</v>
      </c>
      <c r="CX170" s="197">
        <f>CV170*EO27</f>
        <v>0</v>
      </c>
      <c r="CY170" s="197"/>
      <c r="CZ170" s="197"/>
      <c r="DA170" s="197"/>
      <c r="DB170" s="195"/>
      <c r="DC170" s="195"/>
      <c r="DD170" s="195"/>
      <c r="DE170" s="548">
        <f t="shared" si="471"/>
        <v>0</v>
      </c>
      <c r="DF170" s="184">
        <v>0</v>
      </c>
      <c r="DG170" s="529"/>
      <c r="DH170" s="525"/>
      <c r="DI170" s="525"/>
      <c r="DJ170" s="525"/>
      <c r="DK170" s="184">
        <v>0</v>
      </c>
      <c r="DL170" s="529"/>
      <c r="DM170" s="525"/>
      <c r="DN170" s="525"/>
      <c r="DO170" s="525"/>
      <c r="DP170" s="184">
        <f t="shared" ref="DP170" si="536">DQ170+DR170+DS170+DT170</f>
        <v>0</v>
      </c>
      <c r="DQ170" s="529"/>
      <c r="DR170" s="525"/>
      <c r="DS170" s="525"/>
      <c r="DT170" s="525"/>
      <c r="DU170" s="184">
        <f t="shared" si="526"/>
        <v>0</v>
      </c>
      <c r="DV170" s="529"/>
      <c r="DW170" s="525"/>
      <c r="DX170" s="525"/>
      <c r="DY170" s="525"/>
      <c r="DZ170" s="2324"/>
      <c r="EA170" s="546"/>
      <c r="EB170" s="197"/>
      <c r="EC170" s="197"/>
      <c r="ED170" s="135" t="s">
        <v>243</v>
      </c>
      <c r="EE170" s="33"/>
      <c r="EF170" s="460" t="s">
        <v>235</v>
      </c>
      <c r="EG170" s="461" t="s">
        <v>239</v>
      </c>
      <c r="EH170" s="460" t="s">
        <v>235</v>
      </c>
    </row>
    <row r="171" spans="1:138" ht="15" hidden="1" customHeight="1" outlineLevel="1">
      <c r="A171" s="67"/>
      <c r="B171" s="23"/>
      <c r="C171" s="366" t="s">
        <v>256</v>
      </c>
      <c r="D171" s="367"/>
      <c r="E171" s="67"/>
      <c r="F171" s="67"/>
      <c r="G171" s="166">
        <f>H171+M171+N171+O171+P171</f>
        <v>0</v>
      </c>
      <c r="H171" s="86">
        <f>SUM(I171:L171)</f>
        <v>0</v>
      </c>
      <c r="I171" s="67"/>
      <c r="J171" s="67"/>
      <c r="K171" s="67"/>
      <c r="L171" s="67"/>
      <c r="M171" s="2216"/>
      <c r="N171" s="67"/>
      <c r="O171" s="67"/>
      <c r="P171" s="67"/>
      <c r="Q171" s="129">
        <f>SUM(R171:U171)</f>
        <v>0</v>
      </c>
      <c r="R171" s="67"/>
      <c r="S171" s="67"/>
      <c r="T171" s="67"/>
      <c r="U171" s="67"/>
      <c r="V171" s="86">
        <f>SUM(W171:Z171)</f>
        <v>0</v>
      </c>
      <c r="W171" s="67"/>
      <c r="X171" s="67"/>
      <c r="Y171" s="67"/>
      <c r="Z171" s="67"/>
      <c r="AA171" s="129">
        <f>SUM(AB171:AE171)</f>
        <v>0</v>
      </c>
      <c r="AB171" s="67"/>
      <c r="AC171" s="67"/>
      <c r="AD171" s="67"/>
      <c r="AE171" s="67"/>
      <c r="AF171" s="33"/>
      <c r="AG171" s="527"/>
      <c r="AH171" s="527"/>
      <c r="AI171" s="527"/>
      <c r="AJ171" s="527"/>
      <c r="AK171" s="527"/>
      <c r="AL171" s="527"/>
      <c r="AM171" s="527"/>
      <c r="AN171" s="527"/>
      <c r="AO171" s="527"/>
      <c r="AP171" s="527"/>
      <c r="AQ171" s="527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197"/>
      <c r="BG171" s="197"/>
      <c r="BH171" s="197"/>
      <c r="BI171" s="197"/>
      <c r="BJ171" s="197"/>
      <c r="BK171" s="197"/>
      <c r="BL171" s="527"/>
      <c r="BM171" s="527"/>
      <c r="BN171" s="527"/>
      <c r="BO171" s="527"/>
      <c r="BP171" s="527"/>
      <c r="BQ171" s="527"/>
      <c r="BR171" s="527"/>
      <c r="BS171" s="527"/>
      <c r="BT171" s="527"/>
      <c r="BU171" s="527"/>
      <c r="BV171" s="527"/>
      <c r="BW171" s="527"/>
      <c r="BX171" s="527"/>
      <c r="BY171" s="527"/>
      <c r="BZ171" s="527"/>
      <c r="CA171" s="527"/>
      <c r="CB171" s="527"/>
      <c r="CC171" s="527"/>
      <c r="CD171" s="527"/>
      <c r="CE171" s="527"/>
      <c r="CF171" s="527"/>
      <c r="CG171" s="527"/>
      <c r="CH171" s="527"/>
      <c r="CI171" s="527"/>
      <c r="CJ171" s="197"/>
      <c r="CK171" s="197"/>
      <c r="CL171" s="197"/>
      <c r="CM171" s="197"/>
      <c r="CN171" s="197"/>
      <c r="CO171" s="197"/>
      <c r="CP171" s="2277"/>
      <c r="CQ171" s="2277"/>
      <c r="CR171" s="2277"/>
      <c r="CS171" s="778"/>
      <c r="CT171" s="778"/>
      <c r="CU171" s="778"/>
      <c r="CV171" s="197"/>
      <c r="CW171" s="197">
        <f>CV171*0.85*1.45</f>
        <v>0</v>
      </c>
      <c r="CX171" s="197"/>
      <c r="CY171" s="197"/>
      <c r="CZ171" s="197"/>
      <c r="DA171" s="197"/>
      <c r="DB171" s="195"/>
      <c r="DC171" s="195"/>
      <c r="DD171" s="195"/>
      <c r="DE171" s="548">
        <f t="shared" si="471"/>
        <v>0</v>
      </c>
      <c r="DF171" s="546"/>
      <c r="DG171" s="527"/>
      <c r="DH171" s="525"/>
      <c r="DI171" s="525"/>
      <c r="DJ171" s="525"/>
      <c r="DK171" s="546">
        <v>0</v>
      </c>
      <c r="DL171" s="527"/>
      <c r="DM171" s="525"/>
      <c r="DN171" s="525"/>
      <c r="DO171" s="525"/>
      <c r="DP171" s="546"/>
      <c r="DQ171" s="527"/>
      <c r="DR171" s="525"/>
      <c r="DS171" s="525"/>
      <c r="DT171" s="525"/>
      <c r="DU171" s="546">
        <f t="shared" si="526"/>
        <v>0</v>
      </c>
      <c r="DV171" s="527"/>
      <c r="DW171" s="525"/>
      <c r="DX171" s="525"/>
      <c r="DY171" s="525"/>
      <c r="DZ171" s="2324"/>
      <c r="EA171" s="546"/>
      <c r="EB171" s="197"/>
      <c r="EC171" s="197"/>
      <c r="ED171" s="33"/>
      <c r="EE171" s="33"/>
      <c r="EF171" s="460"/>
      <c r="EG171" s="465"/>
      <c r="EH171" s="460"/>
    </row>
    <row r="172" spans="1:138" ht="15" hidden="1" customHeight="1" outlineLevel="1">
      <c r="A172" s="67"/>
      <c r="B172" s="23"/>
      <c r="C172" s="95"/>
      <c r="D172" s="131"/>
      <c r="E172" s="67"/>
      <c r="F172" s="67"/>
      <c r="G172" s="166">
        <f>H172+M172+N172+O172+P172</f>
        <v>0</v>
      </c>
      <c r="H172" s="86"/>
      <c r="I172" s="67"/>
      <c r="J172" s="67"/>
      <c r="K172" s="67"/>
      <c r="L172" s="67"/>
      <c r="M172" s="2216"/>
      <c r="N172" s="67"/>
      <c r="O172" s="67"/>
      <c r="P172" s="67"/>
      <c r="Q172" s="129"/>
      <c r="R172" s="67"/>
      <c r="S172" s="67"/>
      <c r="T172" s="67"/>
      <c r="U172" s="67"/>
      <c r="V172" s="86"/>
      <c r="W172" s="67"/>
      <c r="X172" s="67"/>
      <c r="Y172" s="67"/>
      <c r="Z172" s="67"/>
      <c r="AA172" s="129"/>
      <c r="AB172" s="67"/>
      <c r="AC172" s="67"/>
      <c r="AD172" s="67"/>
      <c r="AE172" s="67"/>
      <c r="AF172" s="33"/>
      <c r="AG172" s="527"/>
      <c r="AH172" s="527"/>
      <c r="AI172" s="527"/>
      <c r="AJ172" s="527"/>
      <c r="AK172" s="527"/>
      <c r="AL172" s="527"/>
      <c r="AM172" s="527"/>
      <c r="AN172" s="527"/>
      <c r="AO172" s="527"/>
      <c r="AP172" s="527"/>
      <c r="AQ172" s="527"/>
      <c r="AR172" s="527"/>
      <c r="AS172" s="527"/>
      <c r="AT172" s="527"/>
      <c r="AU172" s="527"/>
      <c r="AV172" s="527"/>
      <c r="AW172" s="527"/>
      <c r="AX172" s="527"/>
      <c r="AY172" s="527"/>
      <c r="AZ172" s="527"/>
      <c r="BA172" s="527"/>
      <c r="BB172" s="527"/>
      <c r="BC172" s="527"/>
      <c r="BD172" s="527"/>
      <c r="BE172" s="527"/>
      <c r="BF172" s="197"/>
      <c r="BG172" s="197"/>
      <c r="BH172" s="197"/>
      <c r="BI172" s="197"/>
      <c r="BJ172" s="197"/>
      <c r="BK172" s="197"/>
      <c r="BL172" s="527"/>
      <c r="BM172" s="527"/>
      <c r="BN172" s="527"/>
      <c r="BO172" s="527"/>
      <c r="BP172" s="527"/>
      <c r="BQ172" s="527"/>
      <c r="BR172" s="527"/>
      <c r="BS172" s="527"/>
      <c r="BT172" s="527"/>
      <c r="BU172" s="527"/>
      <c r="BV172" s="527"/>
      <c r="BW172" s="527"/>
      <c r="BX172" s="527"/>
      <c r="BY172" s="527"/>
      <c r="BZ172" s="527"/>
      <c r="CA172" s="527"/>
      <c r="CB172" s="527"/>
      <c r="CC172" s="527"/>
      <c r="CD172" s="527"/>
      <c r="CE172" s="527"/>
      <c r="CF172" s="527"/>
      <c r="CG172" s="527"/>
      <c r="CH172" s="527"/>
      <c r="CI172" s="527"/>
      <c r="CJ172" s="197"/>
      <c r="CK172" s="197"/>
      <c r="CL172" s="197"/>
      <c r="CM172" s="197"/>
      <c r="CN172" s="197"/>
      <c r="CO172" s="197"/>
      <c r="CP172" s="2277"/>
      <c r="CQ172" s="2277"/>
      <c r="CR172" s="2277"/>
      <c r="CS172" s="778"/>
      <c r="CT172" s="778"/>
      <c r="CU172" s="778"/>
      <c r="CV172" s="197"/>
      <c r="CW172" s="197"/>
      <c r="CX172" s="197"/>
      <c r="CY172" s="197"/>
      <c r="CZ172" s="197"/>
      <c r="DA172" s="197"/>
      <c r="DB172" s="195"/>
      <c r="DC172" s="195"/>
      <c r="DD172" s="195"/>
      <c r="DE172" s="548">
        <f t="shared" si="471"/>
        <v>0</v>
      </c>
      <c r="DF172" s="546"/>
      <c r="DG172" s="527"/>
      <c r="DH172" s="525"/>
      <c r="DI172" s="525"/>
      <c r="DJ172" s="525"/>
      <c r="DK172" s="546"/>
      <c r="DL172" s="527"/>
      <c r="DM172" s="525"/>
      <c r="DN172" s="525"/>
      <c r="DO172" s="525"/>
      <c r="DP172" s="546"/>
      <c r="DQ172" s="527"/>
      <c r="DR172" s="525"/>
      <c r="DS172" s="525"/>
      <c r="DT172" s="525"/>
      <c r="DU172" s="546"/>
      <c r="DV172" s="527"/>
      <c r="DW172" s="525"/>
      <c r="DX172" s="525"/>
      <c r="DY172" s="525"/>
      <c r="DZ172" s="2324"/>
      <c r="EA172" s="546"/>
      <c r="EB172" s="197"/>
      <c r="EC172" s="197"/>
      <c r="ED172" s="33"/>
      <c r="EE172" s="33"/>
      <c r="EF172" s="460"/>
      <c r="EG172" s="465"/>
      <c r="EH172" s="460"/>
    </row>
    <row r="173" spans="1:138" ht="15" hidden="1" customHeight="1" outlineLevel="1">
      <c r="A173" s="67"/>
      <c r="B173" s="23"/>
      <c r="C173" s="95" t="s">
        <v>49</v>
      </c>
      <c r="D173" s="105" t="s">
        <v>1</v>
      </c>
      <c r="E173" s="84"/>
      <c r="F173" s="84"/>
      <c r="G173" s="84"/>
      <c r="H173" s="84"/>
      <c r="I173" s="84"/>
      <c r="J173" s="84"/>
      <c r="K173" s="84"/>
      <c r="L173" s="84"/>
      <c r="M173" s="2199"/>
      <c r="N173" s="84"/>
      <c r="O173" s="84"/>
      <c r="P173" s="84"/>
      <c r="Q173" s="410"/>
      <c r="R173" s="84"/>
      <c r="S173" s="84"/>
      <c r="T173" s="84"/>
      <c r="U173" s="84"/>
      <c r="V173" s="84"/>
      <c r="W173" s="84"/>
      <c r="X173" s="84"/>
      <c r="Y173" s="84"/>
      <c r="Z173" s="84"/>
      <c r="AA173" s="410"/>
      <c r="AB173" s="84"/>
      <c r="AC173" s="84"/>
      <c r="AD173" s="84"/>
      <c r="AE173" s="84"/>
      <c r="AF173" s="105"/>
      <c r="AG173" s="526">
        <f>SUM(AG170:AG171)</f>
        <v>0</v>
      </c>
      <c r="AH173" s="526">
        <v>0</v>
      </c>
      <c r="AI173" s="526">
        <v>0</v>
      </c>
      <c r="AJ173" s="526">
        <v>0</v>
      </c>
      <c r="AK173" s="526">
        <v>0</v>
      </c>
      <c r="AL173" s="526">
        <v>0</v>
      </c>
      <c r="AM173" s="526">
        <v>0</v>
      </c>
      <c r="AN173" s="526">
        <v>0</v>
      </c>
      <c r="AO173" s="526">
        <v>0</v>
      </c>
      <c r="AP173" s="526">
        <v>0</v>
      </c>
      <c r="AQ173" s="526">
        <v>0</v>
      </c>
      <c r="AR173" s="526">
        <v>0</v>
      </c>
      <c r="AS173" s="526">
        <v>0</v>
      </c>
      <c r="AT173" s="526">
        <v>0</v>
      </c>
      <c r="AU173" s="526">
        <v>0</v>
      </c>
      <c r="AV173" s="526">
        <v>0</v>
      </c>
      <c r="AW173" s="526">
        <v>0</v>
      </c>
      <c r="AX173" s="526">
        <v>0</v>
      </c>
      <c r="AY173" s="526">
        <v>0</v>
      </c>
      <c r="AZ173" s="526">
        <v>0</v>
      </c>
      <c r="BA173" s="526">
        <v>0</v>
      </c>
      <c r="BB173" s="526">
        <v>0</v>
      </c>
      <c r="BC173" s="526">
        <v>0</v>
      </c>
      <c r="BD173" s="526">
        <v>0</v>
      </c>
      <c r="BE173" s="526">
        <v>0</v>
      </c>
      <c r="BF173" s="344">
        <v>0</v>
      </c>
      <c r="BG173" s="344">
        <v>0</v>
      </c>
      <c r="BH173" s="344">
        <v>0</v>
      </c>
      <c r="BI173" s="344">
        <v>0</v>
      </c>
      <c r="BJ173" s="344">
        <v>0</v>
      </c>
      <c r="BK173" s="344">
        <v>0</v>
      </c>
      <c r="BL173" s="526">
        <f>SUM(BL170:BL171)</f>
        <v>0</v>
      </c>
      <c r="BM173" s="526">
        <f>SUM(BM170:BM171)</f>
        <v>0</v>
      </c>
      <c r="BN173" s="526">
        <f t="shared" ref="BN173:BZ173" si="537">SUM(BN170:BN171)</f>
        <v>0</v>
      </c>
      <c r="BO173" s="526">
        <f t="shared" si="537"/>
        <v>0</v>
      </c>
      <c r="BP173" s="526">
        <f t="shared" si="537"/>
        <v>0</v>
      </c>
      <c r="BQ173" s="526">
        <f t="shared" si="537"/>
        <v>0</v>
      </c>
      <c r="BR173" s="526">
        <f t="shared" si="537"/>
        <v>0</v>
      </c>
      <c r="BS173" s="526">
        <f t="shared" si="537"/>
        <v>0</v>
      </c>
      <c r="BT173" s="526">
        <f t="shared" si="537"/>
        <v>0</v>
      </c>
      <c r="BU173" s="526">
        <f t="shared" si="537"/>
        <v>0</v>
      </c>
      <c r="BV173" s="526">
        <f t="shared" si="537"/>
        <v>0</v>
      </c>
      <c r="BW173" s="526">
        <f t="shared" si="537"/>
        <v>0</v>
      </c>
      <c r="BX173" s="526">
        <f t="shared" si="537"/>
        <v>0</v>
      </c>
      <c r="BY173" s="526">
        <f t="shared" si="537"/>
        <v>0</v>
      </c>
      <c r="BZ173" s="526">
        <f t="shared" si="537"/>
        <v>0</v>
      </c>
      <c r="CA173" s="526">
        <f>SUM(CA170:CA171)</f>
        <v>0</v>
      </c>
      <c r="CB173" s="526">
        <f>SUM(CB170:CB171)</f>
        <v>0</v>
      </c>
      <c r="CC173" s="526">
        <f t="shared" ref="CC173:CO173" si="538">SUM(CC170:CC171)</f>
        <v>0</v>
      </c>
      <c r="CD173" s="526">
        <f t="shared" si="538"/>
        <v>0</v>
      </c>
      <c r="CE173" s="526">
        <f t="shared" si="538"/>
        <v>0</v>
      </c>
      <c r="CF173" s="526">
        <f t="shared" si="538"/>
        <v>0</v>
      </c>
      <c r="CG173" s="526">
        <f t="shared" si="538"/>
        <v>0</v>
      </c>
      <c r="CH173" s="526">
        <f t="shared" si="538"/>
        <v>0</v>
      </c>
      <c r="CI173" s="526">
        <f t="shared" si="538"/>
        <v>0</v>
      </c>
      <c r="CJ173" s="344">
        <f t="shared" si="538"/>
        <v>0</v>
      </c>
      <c r="CK173" s="344">
        <f t="shared" si="538"/>
        <v>0</v>
      </c>
      <c r="CL173" s="344">
        <f t="shared" si="538"/>
        <v>0</v>
      </c>
      <c r="CM173" s="344">
        <f t="shared" si="538"/>
        <v>0</v>
      </c>
      <c r="CN173" s="344">
        <f t="shared" si="538"/>
        <v>0</v>
      </c>
      <c r="CO173" s="344">
        <f t="shared" si="538"/>
        <v>0</v>
      </c>
      <c r="CP173" s="2281">
        <f t="shared" ref="CP173:CX173" si="539">SUM(CP170:CP171)</f>
        <v>0</v>
      </c>
      <c r="CQ173" s="2281">
        <f t="shared" si="539"/>
        <v>0</v>
      </c>
      <c r="CR173" s="2281">
        <f t="shared" si="539"/>
        <v>0</v>
      </c>
      <c r="CS173" s="780">
        <f t="shared" si="539"/>
        <v>0</v>
      </c>
      <c r="CT173" s="780">
        <f t="shared" si="539"/>
        <v>0</v>
      </c>
      <c r="CU173" s="780">
        <f t="shared" si="539"/>
        <v>0</v>
      </c>
      <c r="CV173" s="344">
        <f t="shared" si="539"/>
        <v>0</v>
      </c>
      <c r="CW173" s="344">
        <f t="shared" si="539"/>
        <v>0</v>
      </c>
      <c r="CX173" s="344">
        <f t="shared" si="539"/>
        <v>0</v>
      </c>
      <c r="CY173" s="344">
        <f t="shared" ref="CY173:DA173" si="540">SUM(CY170:CY171)</f>
        <v>0</v>
      </c>
      <c r="CZ173" s="344">
        <f t="shared" si="540"/>
        <v>0</v>
      </c>
      <c r="DA173" s="344">
        <f t="shared" si="540"/>
        <v>0</v>
      </c>
      <c r="DB173" s="195"/>
      <c r="DC173" s="195"/>
      <c r="DD173" s="195"/>
      <c r="DE173" s="548">
        <f t="shared" si="471"/>
        <v>0</v>
      </c>
      <c r="DF173" s="526">
        <v>0</v>
      </c>
      <c r="DG173" s="523">
        <v>0</v>
      </c>
      <c r="DH173" s="525">
        <v>0</v>
      </c>
      <c r="DI173" s="549">
        <v>0</v>
      </c>
      <c r="DJ173" s="525">
        <v>0</v>
      </c>
      <c r="DK173" s="526">
        <v>0</v>
      </c>
      <c r="DL173" s="523">
        <v>0</v>
      </c>
      <c r="DM173" s="525">
        <v>0</v>
      </c>
      <c r="DN173" s="525">
        <v>0</v>
      </c>
      <c r="DO173" s="525">
        <v>0</v>
      </c>
      <c r="DP173" s="526">
        <f t="shared" ref="DP173:DT173" si="541">SUM(DP170:DP171)</f>
        <v>0</v>
      </c>
      <c r="DQ173" s="523">
        <f t="shared" si="541"/>
        <v>0</v>
      </c>
      <c r="DR173" s="525">
        <f t="shared" si="541"/>
        <v>0</v>
      </c>
      <c r="DS173" s="549">
        <f t="shared" si="541"/>
        <v>0</v>
      </c>
      <c r="DT173" s="525">
        <f t="shared" si="541"/>
        <v>0</v>
      </c>
      <c r="DU173" s="526">
        <f t="shared" ref="DU173" si="542">DV173+DW173+DX173+DY173</f>
        <v>0</v>
      </c>
      <c r="DV173" s="523">
        <f t="shared" ref="DV173:DY173" si="543">SUM(DV170:DV171)</f>
        <v>0</v>
      </c>
      <c r="DW173" s="525">
        <f t="shared" si="543"/>
        <v>0</v>
      </c>
      <c r="DX173" s="525">
        <f t="shared" si="543"/>
        <v>0</v>
      </c>
      <c r="DY173" s="525">
        <f t="shared" si="543"/>
        <v>0</v>
      </c>
      <c r="DZ173" s="2324">
        <f>SUM(DZ170:DZ171)</f>
        <v>0</v>
      </c>
      <c r="EA173" s="528">
        <f t="shared" ref="EA173:EB173" si="544">SUM(EA170:EA171)</f>
        <v>0</v>
      </c>
      <c r="EB173" s="190">
        <f t="shared" si="544"/>
        <v>0</v>
      </c>
      <c r="EC173" s="190">
        <f t="shared" ref="EC173" si="545">SUM(EC170:EC171)</f>
        <v>0</v>
      </c>
      <c r="ED173" s="185"/>
      <c r="EE173" s="185"/>
      <c r="EF173" s="459"/>
      <c r="EG173" s="463"/>
      <c r="EH173" s="459"/>
    </row>
    <row r="174" spans="1:138" ht="15.75" hidden="1" customHeight="1" outlineLevel="1">
      <c r="A174" s="67"/>
      <c r="B174" s="23"/>
      <c r="C174" s="95" t="s">
        <v>137</v>
      </c>
      <c r="D174" s="96" t="s">
        <v>134</v>
      </c>
      <c r="E174" s="84"/>
      <c r="F174" s="84"/>
      <c r="G174" s="84"/>
      <c r="H174" s="84"/>
      <c r="I174" s="84"/>
      <c r="J174" s="84"/>
      <c r="K174" s="84"/>
      <c r="L174" s="84"/>
      <c r="M174" s="2199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23"/>
      <c r="AG174" s="524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  <c r="BB174" s="523"/>
      <c r="BC174" s="523"/>
      <c r="BD174" s="523"/>
      <c r="BE174" s="523"/>
      <c r="BF174" s="190"/>
      <c r="BG174" s="190"/>
      <c r="BH174" s="190"/>
      <c r="BI174" s="190"/>
      <c r="BJ174" s="190"/>
      <c r="BK174" s="190"/>
      <c r="BL174" s="523"/>
      <c r="BM174" s="523"/>
      <c r="BN174" s="523"/>
      <c r="BO174" s="523"/>
      <c r="BP174" s="523"/>
      <c r="BQ174" s="523"/>
      <c r="BR174" s="523"/>
      <c r="BS174" s="523"/>
      <c r="BT174" s="523"/>
      <c r="BU174" s="523"/>
      <c r="BV174" s="523"/>
      <c r="BW174" s="523"/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/>
      <c r="CJ174" s="190"/>
      <c r="CK174" s="190"/>
      <c r="CL174" s="190"/>
      <c r="CM174" s="190"/>
      <c r="CN174" s="190"/>
      <c r="CO174" s="190"/>
      <c r="CP174" s="2280"/>
      <c r="CQ174" s="2280"/>
      <c r="CR174" s="2280"/>
      <c r="CS174" s="779"/>
      <c r="CT174" s="779"/>
      <c r="CU174" s="779"/>
      <c r="CV174" s="190"/>
      <c r="CW174" s="190"/>
      <c r="CX174" s="190"/>
      <c r="CY174" s="190"/>
      <c r="CZ174" s="190"/>
      <c r="DA174" s="190"/>
      <c r="DB174" s="195"/>
      <c r="DC174" s="195"/>
      <c r="DD174" s="195"/>
      <c r="DE174" s="548">
        <f t="shared" si="471"/>
        <v>0</v>
      </c>
      <c r="DF174" s="528"/>
      <c r="DG174" s="523"/>
      <c r="DH174" s="523"/>
      <c r="DI174" s="523"/>
      <c r="DJ174" s="523"/>
      <c r="DK174" s="528"/>
      <c r="DL174" s="523"/>
      <c r="DM174" s="523"/>
      <c r="DN174" s="523"/>
      <c r="DO174" s="523"/>
      <c r="DP174" s="528"/>
      <c r="DQ174" s="523"/>
      <c r="DR174" s="523"/>
      <c r="DS174" s="523"/>
      <c r="DT174" s="523"/>
      <c r="DU174" s="528"/>
      <c r="DV174" s="523"/>
      <c r="DW174" s="523"/>
      <c r="DX174" s="523"/>
      <c r="DY174" s="523"/>
      <c r="DZ174" s="2271"/>
      <c r="EA174" s="528"/>
      <c r="EB174" s="190"/>
      <c r="EC174" s="190"/>
      <c r="ED174" s="185"/>
      <c r="EE174" s="185"/>
      <c r="EF174" s="459"/>
      <c r="EG174" s="463"/>
      <c r="EH174" s="459"/>
    </row>
    <row r="175" spans="1:138" ht="15.75" hidden="1" customHeight="1" outlineLevel="1">
      <c r="A175" s="67"/>
      <c r="B175" s="23"/>
      <c r="C175" s="95"/>
      <c r="D175" s="96"/>
      <c r="E175" s="67"/>
      <c r="F175" s="67"/>
      <c r="G175" s="67"/>
      <c r="H175" s="86">
        <f>SUM(I175:L175)</f>
        <v>0</v>
      </c>
      <c r="I175" s="67"/>
      <c r="J175" s="67"/>
      <c r="K175" s="67"/>
      <c r="L175" s="67"/>
      <c r="M175" s="2216"/>
      <c r="N175" s="67"/>
      <c r="O175" s="67"/>
      <c r="P175" s="67"/>
      <c r="Q175" s="86">
        <f>SUM(R175:U175)</f>
        <v>0</v>
      </c>
      <c r="R175" s="67"/>
      <c r="S175" s="67"/>
      <c r="T175" s="67"/>
      <c r="U175" s="67"/>
      <c r="V175" s="86">
        <f>SUM(W175:Z175)</f>
        <v>0</v>
      </c>
      <c r="W175" s="67"/>
      <c r="X175" s="67"/>
      <c r="Y175" s="67"/>
      <c r="Z175" s="67"/>
      <c r="AA175" s="86">
        <f>SUM(AB175:AE175)</f>
        <v>0</v>
      </c>
      <c r="AB175" s="67"/>
      <c r="AC175" s="67"/>
      <c r="AD175" s="67"/>
      <c r="AE175" s="67"/>
      <c r="AF175" s="33"/>
      <c r="AG175" s="527"/>
      <c r="AH175" s="527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197"/>
      <c r="BG175" s="197"/>
      <c r="BH175" s="197"/>
      <c r="BI175" s="197"/>
      <c r="BJ175" s="197"/>
      <c r="BK175" s="19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27"/>
      <c r="BV175" s="527"/>
      <c r="BW175" s="527"/>
      <c r="BX175" s="527"/>
      <c r="BY175" s="527"/>
      <c r="BZ175" s="527"/>
      <c r="CA175" s="527"/>
      <c r="CB175" s="527"/>
      <c r="CC175" s="527"/>
      <c r="CD175" s="527"/>
      <c r="CE175" s="527"/>
      <c r="CF175" s="527"/>
      <c r="CG175" s="527"/>
      <c r="CH175" s="527"/>
      <c r="CI175" s="527"/>
      <c r="CJ175" s="197"/>
      <c r="CK175" s="197"/>
      <c r="CL175" s="197"/>
      <c r="CM175" s="197"/>
      <c r="CN175" s="197"/>
      <c r="CO175" s="197"/>
      <c r="CP175" s="2277"/>
      <c r="CQ175" s="2277"/>
      <c r="CR175" s="2277"/>
      <c r="CS175" s="778"/>
      <c r="CT175" s="778"/>
      <c r="CU175" s="778"/>
      <c r="CV175" s="197"/>
      <c r="CW175" s="197"/>
      <c r="CX175" s="197"/>
      <c r="CY175" s="197"/>
      <c r="CZ175" s="197"/>
      <c r="DA175" s="197"/>
      <c r="DB175" s="195"/>
      <c r="DC175" s="195"/>
      <c r="DD175" s="195"/>
      <c r="DE175" s="548">
        <f t="shared" si="471"/>
        <v>0</v>
      </c>
      <c r="DF175" s="546"/>
      <c r="DG175" s="527"/>
      <c r="DH175" s="527"/>
      <c r="DI175" s="527"/>
      <c r="DJ175" s="527"/>
      <c r="DK175" s="546"/>
      <c r="DL175" s="527"/>
      <c r="DM175" s="527"/>
      <c r="DN175" s="527"/>
      <c r="DO175" s="527"/>
      <c r="DP175" s="546"/>
      <c r="DQ175" s="527"/>
      <c r="DR175" s="527"/>
      <c r="DS175" s="527"/>
      <c r="DT175" s="527"/>
      <c r="DU175" s="546"/>
      <c r="DV175" s="527"/>
      <c r="DW175" s="527"/>
      <c r="DX175" s="527"/>
      <c r="DY175" s="527"/>
      <c r="DZ175" s="2326"/>
      <c r="EA175" s="546"/>
      <c r="EB175" s="197"/>
      <c r="EC175" s="197"/>
      <c r="ED175" s="33"/>
      <c r="EE175" s="33"/>
      <c r="EF175" s="460"/>
      <c r="EG175" s="465"/>
      <c r="EH175" s="460"/>
    </row>
    <row r="176" spans="1:138" ht="15.75" hidden="1" customHeight="1" outlineLevel="1">
      <c r="A176" s="67"/>
      <c r="B176" s="23"/>
      <c r="C176" s="95"/>
      <c r="D176" s="23"/>
      <c r="E176" s="67"/>
      <c r="F176" s="67"/>
      <c r="G176" s="67"/>
      <c r="H176" s="86">
        <f>SUM(I176:L176)</f>
        <v>0</v>
      </c>
      <c r="I176" s="67"/>
      <c r="J176" s="67"/>
      <c r="K176" s="67"/>
      <c r="L176" s="67"/>
      <c r="M176" s="2216"/>
      <c r="N176" s="67"/>
      <c r="O176" s="67"/>
      <c r="P176" s="67"/>
      <c r="Q176" s="86">
        <f>SUM(R176:U176)</f>
        <v>0</v>
      </c>
      <c r="R176" s="67"/>
      <c r="S176" s="67"/>
      <c r="T176" s="67"/>
      <c r="U176" s="67"/>
      <c r="V176" s="86">
        <f>SUM(W176:Z176)</f>
        <v>0</v>
      </c>
      <c r="W176" s="67"/>
      <c r="X176" s="67"/>
      <c r="Y176" s="67"/>
      <c r="Z176" s="67"/>
      <c r="AA176" s="86">
        <f>SUM(AB176:AE176)</f>
        <v>0</v>
      </c>
      <c r="AB176" s="67"/>
      <c r="AC176" s="67"/>
      <c r="AD176" s="67"/>
      <c r="AE176" s="67"/>
      <c r="AF176" s="33"/>
      <c r="AG176" s="527"/>
      <c r="AH176" s="527"/>
      <c r="AI176" s="527"/>
      <c r="AJ176" s="527"/>
      <c r="AK176" s="527"/>
      <c r="AL176" s="527"/>
      <c r="AM176" s="527"/>
      <c r="AN176" s="527"/>
      <c r="AO176" s="527"/>
      <c r="AP176" s="527"/>
      <c r="AQ176" s="527"/>
      <c r="AR176" s="527"/>
      <c r="AS176" s="527"/>
      <c r="AT176" s="527"/>
      <c r="AU176" s="527"/>
      <c r="AV176" s="527"/>
      <c r="AW176" s="527"/>
      <c r="AX176" s="527"/>
      <c r="AY176" s="527"/>
      <c r="AZ176" s="527"/>
      <c r="BA176" s="527"/>
      <c r="BB176" s="527"/>
      <c r="BC176" s="527"/>
      <c r="BD176" s="527"/>
      <c r="BE176" s="527"/>
      <c r="BF176" s="197"/>
      <c r="BG176" s="197"/>
      <c r="BH176" s="197"/>
      <c r="BI176" s="197"/>
      <c r="BJ176" s="197"/>
      <c r="BK176" s="197"/>
      <c r="BL176" s="527"/>
      <c r="BM176" s="527"/>
      <c r="BN176" s="527"/>
      <c r="BO176" s="527"/>
      <c r="BP176" s="527"/>
      <c r="BQ176" s="527"/>
      <c r="BR176" s="527"/>
      <c r="BS176" s="527"/>
      <c r="BT176" s="527"/>
      <c r="BU176" s="527"/>
      <c r="BV176" s="527"/>
      <c r="BW176" s="527"/>
      <c r="BX176" s="527"/>
      <c r="BY176" s="527"/>
      <c r="BZ176" s="527"/>
      <c r="CA176" s="527"/>
      <c r="CB176" s="527"/>
      <c r="CC176" s="527"/>
      <c r="CD176" s="527"/>
      <c r="CE176" s="527"/>
      <c r="CF176" s="527"/>
      <c r="CG176" s="527"/>
      <c r="CH176" s="527"/>
      <c r="CI176" s="527"/>
      <c r="CJ176" s="197"/>
      <c r="CK176" s="197"/>
      <c r="CL176" s="197"/>
      <c r="CM176" s="197"/>
      <c r="CN176" s="197"/>
      <c r="CO176" s="197"/>
      <c r="CP176" s="2277"/>
      <c r="CQ176" s="2277"/>
      <c r="CR176" s="2277"/>
      <c r="CS176" s="778"/>
      <c r="CT176" s="778"/>
      <c r="CU176" s="778"/>
      <c r="CV176" s="197"/>
      <c r="CW176" s="197"/>
      <c r="CX176" s="197"/>
      <c r="CY176" s="197"/>
      <c r="CZ176" s="197"/>
      <c r="DA176" s="197"/>
      <c r="DB176" s="195"/>
      <c r="DC176" s="195"/>
      <c r="DD176" s="195"/>
      <c r="DE176" s="548">
        <f t="shared" si="471"/>
        <v>0</v>
      </c>
      <c r="DF176" s="546"/>
      <c r="DG176" s="527"/>
      <c r="DH176" s="527"/>
      <c r="DI176" s="527"/>
      <c r="DJ176" s="527"/>
      <c r="DK176" s="546"/>
      <c r="DL176" s="527"/>
      <c r="DM176" s="527"/>
      <c r="DN176" s="527"/>
      <c r="DO176" s="527"/>
      <c r="DP176" s="546"/>
      <c r="DQ176" s="527"/>
      <c r="DR176" s="527"/>
      <c r="DS176" s="527"/>
      <c r="DT176" s="527"/>
      <c r="DU176" s="546"/>
      <c r="DV176" s="527"/>
      <c r="DW176" s="527"/>
      <c r="DX176" s="527"/>
      <c r="DY176" s="527"/>
      <c r="DZ176" s="2326"/>
      <c r="EA176" s="546"/>
      <c r="EB176" s="197"/>
      <c r="EC176" s="197"/>
      <c r="ED176" s="33"/>
      <c r="EE176" s="33"/>
      <c r="EF176" s="460"/>
      <c r="EG176" s="465"/>
      <c r="EH176" s="460"/>
    </row>
    <row r="177" spans="1:138" ht="15.75" hidden="1" customHeight="1" outlineLevel="1" thickBot="1">
      <c r="A177" s="81"/>
      <c r="B177" s="50"/>
      <c r="C177" s="100" t="s">
        <v>49</v>
      </c>
      <c r="D177" s="107" t="s">
        <v>1</v>
      </c>
      <c r="E177" s="108"/>
      <c r="F177" s="108"/>
      <c r="G177" s="108"/>
      <c r="H177" s="108"/>
      <c r="I177" s="108"/>
      <c r="J177" s="108"/>
      <c r="K177" s="108"/>
      <c r="L177" s="108"/>
      <c r="M177" s="2200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7"/>
      <c r="AG177" s="544"/>
      <c r="AH177" s="544"/>
      <c r="AI177" s="544">
        <v>0</v>
      </c>
      <c r="AJ177" s="544">
        <v>0</v>
      </c>
      <c r="AK177" s="544"/>
      <c r="AL177" s="544">
        <v>0</v>
      </c>
      <c r="AM177" s="544">
        <v>0</v>
      </c>
      <c r="AN177" s="544"/>
      <c r="AO177" s="544">
        <v>0</v>
      </c>
      <c r="AP177" s="544">
        <v>0</v>
      </c>
      <c r="AQ177" s="544"/>
      <c r="AR177" s="544">
        <v>0</v>
      </c>
      <c r="AS177" s="544">
        <v>0</v>
      </c>
      <c r="AT177" s="544"/>
      <c r="AU177" s="544">
        <v>0</v>
      </c>
      <c r="AV177" s="544">
        <v>0</v>
      </c>
      <c r="AW177" s="544"/>
      <c r="AX177" s="544">
        <v>0</v>
      </c>
      <c r="AY177" s="544">
        <v>0</v>
      </c>
      <c r="AZ177" s="544"/>
      <c r="BA177" s="544">
        <v>0</v>
      </c>
      <c r="BB177" s="544">
        <v>0</v>
      </c>
      <c r="BC177" s="544"/>
      <c r="BD177" s="544">
        <v>0</v>
      </c>
      <c r="BE177" s="544">
        <v>0</v>
      </c>
      <c r="BF177" s="193"/>
      <c r="BG177" s="193">
        <v>0</v>
      </c>
      <c r="BH177" s="193">
        <v>0</v>
      </c>
      <c r="BI177" s="193"/>
      <c r="BJ177" s="193">
        <v>0</v>
      </c>
      <c r="BK177" s="193">
        <v>0</v>
      </c>
      <c r="BL177" s="544"/>
      <c r="BM177" s="544">
        <f>SUM(BM175:BM176)</f>
        <v>0</v>
      </c>
      <c r="BN177" s="544">
        <f t="shared" ref="BN177" si="546">SUM(BN175:BN176)</f>
        <v>0</v>
      </c>
      <c r="BO177" s="544"/>
      <c r="BP177" s="544">
        <f t="shared" ref="BP177:BQ177" si="547">SUM(BP175:BP176)</f>
        <v>0</v>
      </c>
      <c r="BQ177" s="544">
        <f t="shared" si="547"/>
        <v>0</v>
      </c>
      <c r="BR177" s="544"/>
      <c r="BS177" s="544">
        <f t="shared" ref="BS177:BT177" si="548">SUM(BS175:BS176)</f>
        <v>0</v>
      </c>
      <c r="BT177" s="544">
        <f t="shared" si="548"/>
        <v>0</v>
      </c>
      <c r="BU177" s="544"/>
      <c r="BV177" s="544">
        <f t="shared" ref="BV177:BW177" si="549">SUM(BV175:BV176)</f>
        <v>0</v>
      </c>
      <c r="BW177" s="544">
        <f t="shared" si="549"/>
        <v>0</v>
      </c>
      <c r="BX177" s="544"/>
      <c r="BY177" s="544">
        <f t="shared" ref="BY177:BZ177" si="550">SUM(BY175:BY176)</f>
        <v>0</v>
      </c>
      <c r="BZ177" s="544">
        <f t="shared" si="550"/>
        <v>0</v>
      </c>
      <c r="CA177" s="544"/>
      <c r="CB177" s="544">
        <f>SUM(CB175:CB176)</f>
        <v>0</v>
      </c>
      <c r="CC177" s="544">
        <f t="shared" ref="CC177" si="551">SUM(CC175:CC176)</f>
        <v>0</v>
      </c>
      <c r="CD177" s="544"/>
      <c r="CE177" s="544">
        <f t="shared" ref="CE177:CF177" si="552">SUM(CE175:CE176)</f>
        <v>0</v>
      </c>
      <c r="CF177" s="544">
        <f t="shared" si="552"/>
        <v>0</v>
      </c>
      <c r="CG177" s="544"/>
      <c r="CH177" s="544">
        <f t="shared" ref="CH177:CI177" si="553">SUM(CH175:CH176)</f>
        <v>0</v>
      </c>
      <c r="CI177" s="544">
        <f t="shared" si="553"/>
        <v>0</v>
      </c>
      <c r="CJ177" s="193"/>
      <c r="CK177" s="193">
        <f t="shared" ref="CK177:CL177" si="554">SUM(CK175:CK176)</f>
        <v>0</v>
      </c>
      <c r="CL177" s="193">
        <f t="shared" si="554"/>
        <v>0</v>
      </c>
      <c r="CM177" s="193"/>
      <c r="CN177" s="193">
        <f t="shared" ref="CN177:CO177" si="555">SUM(CN175:CN176)</f>
        <v>0</v>
      </c>
      <c r="CO177" s="193">
        <f t="shared" si="555"/>
        <v>0</v>
      </c>
      <c r="CP177" s="2283"/>
      <c r="CQ177" s="2283">
        <f t="shared" ref="CQ177:CR177" si="556">SUM(CQ175:CQ176)</f>
        <v>0</v>
      </c>
      <c r="CR177" s="2283">
        <f t="shared" si="556"/>
        <v>0</v>
      </c>
      <c r="CS177" s="782"/>
      <c r="CT177" s="782">
        <f t="shared" ref="CT177:CU177" si="557">SUM(CT175:CT176)</f>
        <v>0</v>
      </c>
      <c r="CU177" s="782">
        <f t="shared" si="557"/>
        <v>0</v>
      </c>
      <c r="CV177" s="193"/>
      <c r="CW177" s="193">
        <f t="shared" ref="CW177:CX177" si="558">SUM(CW175:CW176)</f>
        <v>0</v>
      </c>
      <c r="CX177" s="193">
        <f t="shared" si="558"/>
        <v>0</v>
      </c>
      <c r="CY177" s="193"/>
      <c r="CZ177" s="193">
        <f t="shared" ref="CZ177:DA177" si="559">SUM(CZ175:CZ176)</f>
        <v>0</v>
      </c>
      <c r="DA177" s="193">
        <f t="shared" si="559"/>
        <v>0</v>
      </c>
      <c r="DB177" s="991"/>
      <c r="DC177" s="991"/>
      <c r="DD177" s="991"/>
      <c r="DE177" s="992">
        <f t="shared" si="471"/>
        <v>0</v>
      </c>
      <c r="DF177" s="547"/>
      <c r="DG177" s="544"/>
      <c r="DH177" s="544"/>
      <c r="DI177" s="544"/>
      <c r="DJ177" s="544"/>
      <c r="DK177" s="547"/>
      <c r="DL177" s="544"/>
      <c r="DM177" s="544"/>
      <c r="DN177" s="544"/>
      <c r="DO177" s="544"/>
      <c r="DP177" s="547"/>
      <c r="DQ177" s="544"/>
      <c r="DR177" s="544"/>
      <c r="DS177" s="544"/>
      <c r="DT177" s="544"/>
      <c r="DU177" s="547"/>
      <c r="DV177" s="544"/>
      <c r="DW177" s="544"/>
      <c r="DX177" s="544"/>
      <c r="DY177" s="544"/>
      <c r="DZ177" s="2328">
        <f>SUM(DZ175:DZ176)</f>
        <v>0</v>
      </c>
      <c r="EA177" s="547">
        <f t="shared" ref="EA177:EB177" si="560">SUM(EA175:EA176)</f>
        <v>0</v>
      </c>
      <c r="EB177" s="193">
        <f t="shared" si="560"/>
        <v>0</v>
      </c>
      <c r="EC177" s="193">
        <f t="shared" ref="EC177" si="561">SUM(EC175:EC176)</f>
        <v>0</v>
      </c>
      <c r="ED177" s="192"/>
      <c r="EE177" s="192"/>
      <c r="EF177" s="874"/>
      <c r="EG177" s="993"/>
      <c r="EH177" s="874"/>
    </row>
    <row r="178" spans="1:138" ht="19.5" customHeight="1" outlineLevel="1" thickBot="1">
      <c r="A178" s="1102"/>
      <c r="B178" s="1103"/>
      <c r="C178" s="1104"/>
      <c r="D178" s="1105" t="s">
        <v>1</v>
      </c>
      <c r="E178" s="1106"/>
      <c r="F178" s="1106"/>
      <c r="G178" s="1106"/>
      <c r="H178" s="1106"/>
      <c r="I178" s="1106"/>
      <c r="J178" s="1106"/>
      <c r="K178" s="1106"/>
      <c r="L178" s="1106"/>
      <c r="M178" s="2217"/>
      <c r="N178" s="1106"/>
      <c r="O178" s="1106"/>
      <c r="P178" s="1106"/>
      <c r="Q178" s="1106"/>
      <c r="R178" s="1106"/>
      <c r="S178" s="1106"/>
      <c r="T178" s="1106"/>
      <c r="U178" s="1106"/>
      <c r="V178" s="1106"/>
      <c r="W178" s="1106"/>
      <c r="X178" s="1106"/>
      <c r="Y178" s="1106"/>
      <c r="Z178" s="1106"/>
      <c r="AA178" s="1106"/>
      <c r="AB178" s="1106"/>
      <c r="AC178" s="1106"/>
      <c r="AD178" s="1106"/>
      <c r="AE178" s="1106"/>
      <c r="AF178" s="1107"/>
      <c r="AG178" s="1108"/>
      <c r="AH178" s="1108"/>
      <c r="AI178" s="1109">
        <v>55.005787179139205</v>
      </c>
      <c r="AJ178" s="1109">
        <v>1.775494393519887</v>
      </c>
      <c r="AK178" s="1110"/>
      <c r="AL178" s="1109">
        <v>5.2563291683103834</v>
      </c>
      <c r="AM178" s="1109">
        <v>0.17171266682096759</v>
      </c>
      <c r="AN178" s="1110"/>
      <c r="AO178" s="1110">
        <v>22.50571128121074</v>
      </c>
      <c r="AP178" s="1110">
        <v>0.71549537993978873</v>
      </c>
      <c r="AQ178" s="1110"/>
      <c r="AR178" s="1110">
        <v>8.3808530759058257</v>
      </c>
      <c r="AS178" s="1110">
        <v>0.26790767724995129</v>
      </c>
      <c r="AT178" s="1110"/>
      <c r="AU178" s="1110">
        <v>18.862893653712252</v>
      </c>
      <c r="AV178" s="1110">
        <v>0.62037866950917953</v>
      </c>
      <c r="AW178" s="1108"/>
      <c r="AX178" s="1109">
        <v>594.41359208284609</v>
      </c>
      <c r="AY178" s="1109">
        <v>20.674842221741613</v>
      </c>
      <c r="AZ178" s="1110"/>
      <c r="BA178" s="1109">
        <v>15.206317439999998</v>
      </c>
      <c r="BB178" s="1109">
        <v>0.52849466617778407</v>
      </c>
      <c r="BC178" s="1110"/>
      <c r="BD178" s="1110">
        <v>45.882767999999999</v>
      </c>
      <c r="BE178" s="1110">
        <v>1.5759401771565678</v>
      </c>
      <c r="BF178" s="1111"/>
      <c r="BG178" s="1111">
        <v>26.714949180671979</v>
      </c>
      <c r="BH178" s="1111">
        <v>0.9277183652910449</v>
      </c>
      <c r="BI178" s="1111"/>
      <c r="BJ178" s="1111">
        <v>506.60955746217405</v>
      </c>
      <c r="BK178" s="1111">
        <v>17.642689013116215</v>
      </c>
      <c r="BL178" s="1108"/>
      <c r="BM178" s="1109">
        <f>BM54+BM62+BM68+BM77+BM85+BM90+BM95+BM100+BM105+BM110+BM122+BM127+BM132+BM137+BM142+BM148+BM154+BM158+BM162+BM168+BM173+BM177</f>
        <v>30.040759179139194</v>
      </c>
      <c r="BN178" s="1109">
        <f>BN54+BN62+BN68+BN77+BN85+BN90+BN95+BN100+BN105+BN110+BN122+BN127+BN132+BN137+BN142+BN148+BN154+BN158+BN162+BN168+BN173+BN177</f>
        <v>1.4851958266273262</v>
      </c>
      <c r="BO178" s="1110"/>
      <c r="BP178" s="1109">
        <f>BP54+BP62+BP68+BP77+BP85+BP90+BP95+BP100+BP105+BP110+BP122+BP127+BP132+BP137+BP142+BP148+BP154+BP158+BP162+BP168+BP173+BP177</f>
        <v>1.8368837461272671</v>
      </c>
      <c r="BQ178" s="1109">
        <f>BQ54+BQ62+BQ68+BQ77+BQ85+BQ90+BQ95+BQ100+BQ105+BQ110+BQ122+BQ127+BQ132+BQ137+BQ142+BQ148+BQ154+BQ158+BQ162+BQ168+BQ173+BQ177</f>
        <v>6.7453124334258457E-2</v>
      </c>
      <c r="BR178" s="1110"/>
      <c r="BS178" s="1110">
        <f>BS54+BS62+BS68+BS77+BS85+BS90+BS95+BS100+BS105+BS110+BS122+BS127+BS132+BS137+BS142+BS148+BS154+BS158+BS162+BS168+BS173+BS177</f>
        <v>1.2536160077247582</v>
      </c>
      <c r="BT178" s="1110">
        <f>BT54+BT62+BT68+BT77+BT85+BT90+BT95+BT100+BT105+BT110+BT122+BT127+BT132+BT137+BT142+BT148+BT154+BT158+BT162+BT168+BT173+BT177</f>
        <v>4.5999129102192143E-2</v>
      </c>
      <c r="BU178" s="1110"/>
      <c r="BV178" s="1110">
        <f>BV54+BV62+BV68+BV77+BV85+BV90+BV95+BV100+BV105+BV110+BV122+BV127+BV132+BV137+BV142+BV148+BV154+BV158+BV162+BV168+BV173+BV177</f>
        <v>7.1527434252871718</v>
      </c>
      <c r="BW178" s="1110">
        <f>BW54+BW62+BW68+BW77+BW85+BW90+BW95+BW100+BW105+BW110+BW122+BW127+BW132+BW137+BW142+BW148+BW154+BW158+BW162+BW168+BW173+BW177</f>
        <v>0.36470497944022651</v>
      </c>
      <c r="BX178" s="1110"/>
      <c r="BY178" s="1110">
        <f>BY54+BY62+BY68+BY77+BY85+BY90+BY95+BY100+BY105+BY110+BY122+BY127+BY132+BY137+BY142+BY148+BY154+BY158+BY162+BY168+BY173+BY177</f>
        <v>19.797515999999998</v>
      </c>
      <c r="BZ178" s="1110">
        <f>BZ54+BZ62+BZ68+BZ77+BZ85+BZ90+BZ95+BZ100+BZ105+BZ110+BZ122+BZ127+BZ132+BZ137+BZ142+BZ148+BZ154+BZ158+BZ162+BZ168+BZ173+BZ177</f>
        <v>1.0070385937506492</v>
      </c>
      <c r="CA178" s="1108"/>
      <c r="CB178" s="1109">
        <f>CB54+CB62+CB68+CB77+CB85+CB90+CB95+CB100+CB105+CB110+CB122+CB127+CB132+CB137+CB142+CB148+CB154+CB158+CB162+CB168+CB173+CB177</f>
        <v>24.56703744</v>
      </c>
      <c r="CC178" s="1109">
        <f>CC54+CC62+CC68+CC77+CC85+CC90+CC95+CC100+CC105+CC110+CC122+CC127+CC132+CC137+CC142+CC148+CC154+CC158+CC162+CC168+CC173+CC177</f>
        <v>1.7463767289599998E-2</v>
      </c>
      <c r="CD178" s="1110"/>
      <c r="CE178" s="1109">
        <f>CE54+CE62+CE68+CE77+CE85+CE90+CE95+CE100+CE105+CE110+CE122+CE127+CE132+CE137+CE142+CE148+CE154+CE158+CE162+CE168+CE173+CE177</f>
        <v>24.56703744</v>
      </c>
      <c r="CF178" s="1109">
        <f>CF54+CF62+CF68+CF77+CF85+CF90+CF95+CF100+CF105+CF110+CF122+CF127+CF132+CF137+CF142+CF148+CF154+CF158+CF162+CF168+CF173+CF177</f>
        <v>1.7463767289599998E-2</v>
      </c>
      <c r="CG178" s="1110"/>
      <c r="CH178" s="1110">
        <f>CH54+CH62+CH68+CH77+CH85+CH90+CH95+CH100+CH105+CH110+CH122+CH127+CH132+CH137+CH142+CH148+CH154+CH158+CH162+CH168+CH173+CH177</f>
        <v>0</v>
      </c>
      <c r="CI178" s="1110">
        <f>CI54+CI62+CI68+CI77+CI85+CI90+CI95+CI100+CI105+CI110+CI122+CI127+CI132+CI137+CI142+CI148+CI154+CI158+CI162+CI168+CI173+CI177</f>
        <v>0</v>
      </c>
      <c r="CJ178" s="1111"/>
      <c r="CK178" s="1111">
        <f>CK54+CK62+CK68+CK77+CK85+CK90+CK95+CK100+CK105+CK110+CK122+CK127+CK132+CK137+CK142+CK148+CK154+CK158+CK162+CK168+CK173+CK177</f>
        <v>0</v>
      </c>
      <c r="CL178" s="1111">
        <f>CL54+CL62+CL68+CL77+CL85+CL90+CL95+CL100+CL105+CL110+CL122+CL127+CL132+CL137+CL142+CL148+CL154+CL158+CL162+CL168+CL173+CL177</f>
        <v>0</v>
      </c>
      <c r="CM178" s="1111"/>
      <c r="CN178" s="1111">
        <f>CN54+CN62+CN68+CN77+CN85+CN90+CN95+CN100+CN105+CN110+CN122+CN127+CN132+CN137+CN142+CN148+CN154+CN158+CN162+CN168+CN173+CN177</f>
        <v>0</v>
      </c>
      <c r="CO178" s="1111">
        <f>CO54+CO62+CO68+CO77+CO85+CO90+CO95+CO100+CO105+CO110+CO122+CO127+CO132+CO137+CO142+CO148+CO154+CO158+CO162+CO168+CO173+CO177</f>
        <v>0</v>
      </c>
      <c r="CP178" s="2284"/>
      <c r="CQ178" s="2284">
        <f>CQ54+CQ62+CQ68+CQ77+CQ85+CQ90+CQ95+CQ100+CQ105+CQ110+CQ122+CQ127+CQ132+CQ137+CQ142+CQ148+CQ154+CQ158+CQ162+CQ168+CQ173+CQ177</f>
        <v>3.6786960000000004</v>
      </c>
      <c r="CR178" s="2284">
        <f>CR54+CR62+CR68+CR77+CR85+CR90+CR95+CR100+CR105+CR110+CR122+CR127+CR132+CR137+CR142+CR148+CR154+CR158+CR162+CR168+CR173+CR177</f>
        <v>6.0811878400000006E-4</v>
      </c>
      <c r="CS178" s="1112"/>
      <c r="CT178" s="1112">
        <f>CT54+CT62+CT68+CT77+CT85+CT90+CT95+CT100+CT105+CT110+CT122+CT127+CT132+CT137+CT142+CT148+CT154+CT158+CT162+CT168+CT173+CT177</f>
        <v>29.094395999999996</v>
      </c>
      <c r="CU178" s="1112">
        <f>CU54+CU62+CU68+CU77+CU85+CU90+CU95+CU100+CU105+CU110+CU122+CU127+CU132+CU137+CU142+CU148+CU154+CU158+CU162+CU168+CU173+CU177</f>
        <v>1.3907528925466255</v>
      </c>
      <c r="CV178" s="1111"/>
      <c r="CW178" s="1111">
        <f>CW54+CW62+CW68+CW77+CW85+CW90+CW95+CW100+CW105+CW110+CW122+CW127+CW132+CW137+CW142+CW148+CW154+CW158+CW162+CW168+CW173+CW177</f>
        <v>18.529415999999998</v>
      </c>
      <c r="CX178" s="1111">
        <f>CX54+CX62+CX68+CX77+CX85+CX90+CX95+CX100+CX105+CX110+CX122+CX127+CX132+CX137+CX142+CX148+CX154+CX158+CX162+CX168+CX173+CX177</f>
        <v>0.88729431323097663</v>
      </c>
      <c r="CY178" s="1111"/>
      <c r="CZ178" s="1111">
        <f>CZ54+CZ62+CZ68+CZ77+CZ85+CZ90+CZ95+CZ100+CZ105+CZ110+CZ122+CZ127+CZ132+CZ137+CZ142+CZ148+CZ154+CZ158+CZ162+CZ168+CZ173+CZ177</f>
        <v>10.976963999999995</v>
      </c>
      <c r="DA178" s="1111">
        <f>DA54+DA62+DA68+DA77+DA85+DA90+DA95+DA100+DA105+DA110+DA122+DA127+DA132+DA137+DA142+DA148+DA154+DA158+DA162+DA168+DA173+DA177</f>
        <v>0.55020071774400547</v>
      </c>
      <c r="DB178" s="1112"/>
      <c r="DC178" s="1112"/>
      <c r="DD178" s="1112"/>
      <c r="DE178" s="1109">
        <f t="shared" ref="DE178" si="562">DK178+DP178+EA178+EB178+EC178</f>
        <v>26.681405246104624</v>
      </c>
      <c r="DF178" s="1109">
        <v>12.029559000000003</v>
      </c>
      <c r="DG178" s="1109">
        <v>0.68342800000000004</v>
      </c>
      <c r="DH178" s="1109">
        <v>6.5151740000000009</v>
      </c>
      <c r="DI178" s="1109">
        <v>2.7395010000000002</v>
      </c>
      <c r="DJ178" s="1109">
        <v>2.091456</v>
      </c>
      <c r="DK178" s="1109">
        <v>12.950963249999997</v>
      </c>
      <c r="DL178" s="1109">
        <v>1.3279500000000002</v>
      </c>
      <c r="DM178" s="1109">
        <v>6.8611719999999989</v>
      </c>
      <c r="DN178" s="1109">
        <v>0.38876200000000005</v>
      </c>
      <c r="DO178" s="1109">
        <v>4.37307925</v>
      </c>
      <c r="DP178" s="1109">
        <f t="shared" ref="DP178" si="563">DQ178+DR178+DS178+DT178</f>
        <v>4.3676653397666119</v>
      </c>
      <c r="DQ178" s="1109">
        <f t="shared" ref="DQ178:DY178" si="564">DQ54+DQ62+DQ68+DQ77+DQ85+DQ90+DQ95+DQ100+DQ105+DQ110+DQ122+DQ127+DQ132+DQ137+DQ142+DQ148+DQ154+DQ158+DQ162+DQ168+DQ173+DQ177</f>
        <v>0.1974960069519244</v>
      </c>
      <c r="DR178" s="1109">
        <f t="shared" si="564"/>
        <v>8.7543845161290323E-2</v>
      </c>
      <c r="DS178" s="1109">
        <f t="shared" si="564"/>
        <v>1.2120701876533968</v>
      </c>
      <c r="DT178" s="1109">
        <f t="shared" si="564"/>
        <v>2.8705553000000004</v>
      </c>
      <c r="DU178" s="1109">
        <f t="shared" si="564"/>
        <v>0.247834</v>
      </c>
      <c r="DV178" s="1109">
        <f t="shared" si="564"/>
        <v>0.247834</v>
      </c>
      <c r="DW178" s="1109">
        <f t="shared" si="564"/>
        <v>0</v>
      </c>
      <c r="DX178" s="1109">
        <f t="shared" si="564"/>
        <v>0</v>
      </c>
      <c r="DY178" s="1109">
        <f t="shared" si="564"/>
        <v>0</v>
      </c>
      <c r="DZ178" s="2291">
        <f t="shared" ref="DZ178:EC178" si="565">DZ54+DZ62+DZ68+DZ77+DZ85+DZ90+DZ95+DZ100+DZ105+DZ110+DZ122+DZ127+DZ132+DZ137+DZ142+DZ148+DZ154+DZ158+DZ162+DZ168+DZ173+DZ177</f>
        <v>2.8547720000000001</v>
      </c>
      <c r="EA178" s="1109">
        <f t="shared" si="565"/>
        <v>4.3418319829034777</v>
      </c>
      <c r="EB178" s="1109">
        <f t="shared" si="565"/>
        <v>2.5914954878466658</v>
      </c>
      <c r="EC178" s="1109">
        <f t="shared" si="565"/>
        <v>2.4294491855878717</v>
      </c>
      <c r="ED178" s="1108"/>
      <c r="EE178" s="1108"/>
      <c r="EF178" s="1108"/>
      <c r="EG178" s="1108"/>
      <c r="EH178" s="1113"/>
    </row>
    <row r="179" spans="1:138" ht="29.25" customHeight="1" thickBot="1">
      <c r="A179" s="904" t="s">
        <v>327</v>
      </c>
      <c r="B179" s="370"/>
      <c r="C179" s="370"/>
      <c r="D179" s="370"/>
      <c r="E179" s="370"/>
      <c r="F179" s="370"/>
      <c r="G179" s="370"/>
      <c r="H179" s="370"/>
      <c r="I179" s="370"/>
      <c r="J179" s="370"/>
      <c r="K179" s="370"/>
      <c r="L179" s="370"/>
      <c r="M179" s="2202"/>
      <c r="N179" s="370"/>
      <c r="O179" s="370"/>
      <c r="P179" s="370"/>
      <c r="Q179" s="905"/>
      <c r="R179" s="905"/>
      <c r="S179" s="905"/>
      <c r="T179" s="905"/>
      <c r="U179" s="905"/>
      <c r="V179" s="370"/>
      <c r="W179" s="370"/>
      <c r="X179" s="370"/>
      <c r="Y179" s="370"/>
      <c r="Z179" s="370"/>
      <c r="AA179" s="905"/>
      <c r="AB179" s="905"/>
      <c r="AC179" s="905"/>
      <c r="AD179" s="905"/>
      <c r="AE179" s="905"/>
      <c r="AF179" s="905"/>
      <c r="AG179" s="905"/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  <c r="AS179" s="905"/>
      <c r="AT179" s="905"/>
      <c r="AU179" s="905"/>
      <c r="AV179" s="905"/>
      <c r="AW179" s="905"/>
      <c r="AX179" s="905"/>
      <c r="AY179" s="905"/>
      <c r="AZ179" s="905"/>
      <c r="BA179" s="905"/>
      <c r="BB179" s="905"/>
      <c r="BC179" s="905"/>
      <c r="BD179" s="905"/>
      <c r="BE179" s="905"/>
      <c r="BF179" s="905"/>
      <c r="BG179" s="905"/>
      <c r="BH179" s="905"/>
      <c r="BI179" s="905"/>
      <c r="BJ179" s="905"/>
      <c r="BK179" s="905"/>
      <c r="BL179" s="905"/>
      <c r="BM179" s="905"/>
      <c r="BN179" s="905"/>
      <c r="BO179" s="905"/>
      <c r="BP179" s="905"/>
      <c r="BQ179" s="905"/>
      <c r="BR179" s="905"/>
      <c r="BS179" s="905"/>
      <c r="BT179" s="905"/>
      <c r="BU179" s="905"/>
      <c r="BV179" s="905"/>
      <c r="BW179" s="905"/>
      <c r="BX179" s="905"/>
      <c r="BY179" s="905"/>
      <c r="BZ179" s="905"/>
      <c r="CA179" s="905"/>
      <c r="CB179" s="905"/>
      <c r="CC179" s="905"/>
      <c r="CD179" s="905"/>
      <c r="CE179" s="905"/>
      <c r="CF179" s="905"/>
      <c r="CG179" s="905"/>
      <c r="CH179" s="905"/>
      <c r="CI179" s="905"/>
      <c r="CJ179" s="905"/>
      <c r="CK179" s="905"/>
      <c r="CL179" s="905"/>
      <c r="CM179" s="905"/>
      <c r="CN179" s="905"/>
      <c r="CO179" s="905"/>
      <c r="CP179" s="2270"/>
      <c r="CQ179" s="2270"/>
      <c r="CR179" s="2270"/>
      <c r="CS179" s="905"/>
      <c r="CT179" s="905"/>
      <c r="CU179" s="905"/>
      <c r="CV179" s="905"/>
      <c r="CW179" s="905"/>
      <c r="CX179" s="905"/>
      <c r="CY179" s="905"/>
      <c r="CZ179" s="905"/>
      <c r="DA179" s="905"/>
      <c r="DB179" s="905"/>
      <c r="DC179" s="905"/>
      <c r="DD179" s="905"/>
      <c r="DE179" s="905"/>
      <c r="DF179" s="905"/>
      <c r="DG179" s="905"/>
      <c r="DH179" s="905"/>
      <c r="DI179" s="905"/>
      <c r="DJ179" s="905"/>
      <c r="DK179" s="905"/>
      <c r="DL179" s="905"/>
      <c r="DM179" s="905"/>
      <c r="DN179" s="905"/>
      <c r="DO179" s="905"/>
      <c r="DP179" s="905"/>
      <c r="DQ179" s="905"/>
      <c r="DR179" s="905"/>
      <c r="DS179" s="905"/>
      <c r="DT179" s="905"/>
      <c r="DU179" s="905"/>
      <c r="DV179" s="905"/>
      <c r="DW179" s="905"/>
      <c r="DX179" s="905"/>
      <c r="DY179" s="905"/>
      <c r="DZ179" s="2270"/>
      <c r="EA179" s="905"/>
      <c r="EB179" s="905"/>
      <c r="EC179" s="905"/>
      <c r="ED179" s="905"/>
      <c r="EE179" s="905"/>
      <c r="EF179" s="905"/>
      <c r="EG179" s="905"/>
      <c r="EH179" s="1010"/>
    </row>
    <row r="180" spans="1:138" ht="31.5" customHeight="1" outlineLevel="1">
      <c r="A180" s="58"/>
      <c r="B180" s="58"/>
      <c r="C180" s="427">
        <v>1</v>
      </c>
      <c r="D180" s="428" t="s">
        <v>167</v>
      </c>
      <c r="E180" s="59"/>
      <c r="F180" s="59"/>
      <c r="G180" s="59"/>
      <c r="H180" s="59"/>
      <c r="I180" s="59"/>
      <c r="J180" s="59"/>
      <c r="K180" s="59"/>
      <c r="L180" s="59"/>
      <c r="M180" s="2198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66" t="s">
        <v>311</v>
      </c>
      <c r="AG180" s="555">
        <f>AH180+CP180+CS180+CV180+CY180</f>
        <v>1.4909510044999996</v>
      </c>
      <c r="AH180" s="555">
        <v>1.0227229804999998</v>
      </c>
      <c r="AI180" s="555">
        <v>122.72675765999998</v>
      </c>
      <c r="AJ180" s="555">
        <v>4.260001863154117</v>
      </c>
      <c r="AK180" s="555">
        <v>2.4132844871596101E-2</v>
      </c>
      <c r="AL180" s="555">
        <v>2.8959413845915321</v>
      </c>
      <c r="AM180" s="555">
        <v>9.460401017184808E-2</v>
      </c>
      <c r="AN180" s="555">
        <v>0.11593369009479458</v>
      </c>
      <c r="AO180" s="555">
        <v>13.912042811375347</v>
      </c>
      <c r="AP180" s="555">
        <v>0.42321280185672672</v>
      </c>
      <c r="AQ180" s="555">
        <v>0.10892335503359762</v>
      </c>
      <c r="AR180" s="555">
        <v>13.070802604031716</v>
      </c>
      <c r="AS180" s="555">
        <v>0.41782958533254932</v>
      </c>
      <c r="AT180" s="555">
        <v>0.40204269024999995</v>
      </c>
      <c r="AU180" s="555">
        <v>48.245122829999985</v>
      </c>
      <c r="AV180" s="555">
        <v>1.6799595037710398</v>
      </c>
      <c r="AW180" s="555">
        <v>1.0227229804999998</v>
      </c>
      <c r="AX180" s="555">
        <v>122.72675765999998</v>
      </c>
      <c r="AY180" s="555">
        <v>4.260001863154117</v>
      </c>
      <c r="AZ180" s="555">
        <v>5.0476800000000002E-2</v>
      </c>
      <c r="BA180" s="555">
        <v>6.0572160000000004</v>
      </c>
      <c r="BB180" s="555">
        <v>0.21045804442375682</v>
      </c>
      <c r="BC180" s="555">
        <v>0.14384279999999999</v>
      </c>
      <c r="BD180" s="555">
        <v>17.261135999999997</v>
      </c>
      <c r="BE180" s="555">
        <v>0.59287002313730519</v>
      </c>
      <c r="BF180" s="555">
        <v>0.43093769024999989</v>
      </c>
      <c r="BG180" s="555">
        <v>51.163282829999986</v>
      </c>
      <c r="BH180" s="555">
        <v>1.7767142918220147</v>
      </c>
      <c r="BI180" s="555">
        <v>0.51124269024999991</v>
      </c>
      <c r="BJ180" s="555">
        <v>61.349122829999985</v>
      </c>
      <c r="BK180" s="555">
        <v>2.13648320255475</v>
      </c>
      <c r="BL180" s="555">
        <f t="shared" ref="BL180:CO180" si="566">BL189+BL196+BL202+BL207</f>
        <v>0.16502697399999994</v>
      </c>
      <c r="BM180" s="555">
        <f t="shared" si="566"/>
        <v>19.803236879999993</v>
      </c>
      <c r="BN180" s="555">
        <f t="shared" si="566"/>
        <v>0.95900807182595704</v>
      </c>
      <c r="BO180" s="555">
        <f t="shared" si="566"/>
        <v>3.7716494461129332E-2</v>
      </c>
      <c r="BP180" s="555">
        <f t="shared" si="566"/>
        <v>4.5259793353355198</v>
      </c>
      <c r="BQ180" s="555">
        <f t="shared" si="566"/>
        <v>0.16620074486712749</v>
      </c>
      <c r="BR180" s="555">
        <f t="shared" si="566"/>
        <v>1.6999999999999932E-3</v>
      </c>
      <c r="BS180" s="555">
        <f t="shared" si="566"/>
        <v>0.20399999999999915</v>
      </c>
      <c r="BT180" s="555">
        <f t="shared" si="566"/>
        <v>7.4854040463939696E-3</v>
      </c>
      <c r="BU180" s="555">
        <f t="shared" si="566"/>
        <v>3.2865313823008745E-2</v>
      </c>
      <c r="BV180" s="555">
        <f t="shared" si="566"/>
        <v>3.9438376587610486</v>
      </c>
      <c r="BW180" s="555">
        <f t="shared" si="566"/>
        <v>0.20108888949784917</v>
      </c>
      <c r="BX180" s="555">
        <f t="shared" si="566"/>
        <v>9.2745165715861888E-2</v>
      </c>
      <c r="BY180" s="555">
        <f t="shared" si="566"/>
        <v>11.129419885903424</v>
      </c>
      <c r="BZ180" s="555">
        <f t="shared" si="566"/>
        <v>0.58423303341458643</v>
      </c>
      <c r="CA180" s="555">
        <f t="shared" si="566"/>
        <v>0.25648865250110331</v>
      </c>
      <c r="CB180" s="555">
        <f t="shared" si="566"/>
        <v>30.778638300132396</v>
      </c>
      <c r="CC180" s="555">
        <f t="shared" si="566"/>
        <v>0</v>
      </c>
      <c r="CD180" s="555">
        <f t="shared" si="566"/>
        <v>0.25648765984999988</v>
      </c>
      <c r="CE180" s="555">
        <f t="shared" si="566"/>
        <v>30.778519181999989</v>
      </c>
      <c r="CF180" s="555">
        <f t="shared" si="566"/>
        <v>0</v>
      </c>
      <c r="CG180" s="555">
        <f t="shared" si="566"/>
        <v>9.926511034060801E-7</v>
      </c>
      <c r="CH180" s="555">
        <f t="shared" si="566"/>
        <v>1.1911813240872962E-4</v>
      </c>
      <c r="CI180" s="555">
        <f t="shared" si="566"/>
        <v>0</v>
      </c>
      <c r="CJ180" s="555">
        <f t="shared" si="566"/>
        <v>0</v>
      </c>
      <c r="CK180" s="555">
        <f t="shared" si="566"/>
        <v>0</v>
      </c>
      <c r="CL180" s="555">
        <f t="shared" si="566"/>
        <v>0</v>
      </c>
      <c r="CM180" s="555">
        <f t="shared" si="566"/>
        <v>0</v>
      </c>
      <c r="CN180" s="555">
        <f t="shared" si="566"/>
        <v>0</v>
      </c>
      <c r="CO180" s="555">
        <f t="shared" si="566"/>
        <v>0</v>
      </c>
      <c r="CP180" s="2256">
        <f t="shared" ref="CP180:DA180" si="567">CP189+CP196+CP202+CP207</f>
        <v>2.1066974000000002E-2</v>
      </c>
      <c r="CQ180" s="2256">
        <f t="shared" si="567"/>
        <v>2.5280368800000002</v>
      </c>
      <c r="CR180" s="2256">
        <f t="shared" si="567"/>
        <v>0</v>
      </c>
      <c r="CS180" s="770">
        <f t="shared" si="567"/>
        <v>0.14906219999999995</v>
      </c>
      <c r="CT180" s="770">
        <f t="shared" si="567"/>
        <v>17.887463999999994</v>
      </c>
      <c r="CU180" s="770">
        <f t="shared" si="567"/>
        <v>0.83507990141047717</v>
      </c>
      <c r="CV180" s="770">
        <f t="shared" si="567"/>
        <v>0.14906219999999995</v>
      </c>
      <c r="CW180" s="770">
        <f t="shared" si="567"/>
        <v>17.887463999999994</v>
      </c>
      <c r="CX180" s="770">
        <f t="shared" si="567"/>
        <v>0.86795362733958603</v>
      </c>
      <c r="CY180" s="770">
        <f t="shared" si="567"/>
        <v>0.14903664999999994</v>
      </c>
      <c r="CZ180" s="770">
        <f t="shared" si="567"/>
        <v>17.884397999999994</v>
      </c>
      <c r="DA180" s="770">
        <f t="shared" si="567"/>
        <v>0.90213134364270842</v>
      </c>
      <c r="DB180" s="488"/>
      <c r="DC180" s="488"/>
      <c r="DD180" s="488"/>
      <c r="DE180" s="555">
        <f>DK180+DP180+EA180+EB180+EC180</f>
        <v>39.759850711170714</v>
      </c>
      <c r="DF180" s="555">
        <v>8.7997200000000007</v>
      </c>
      <c r="DG180" s="555">
        <v>0.63096000000000008</v>
      </c>
      <c r="DH180" s="555">
        <v>2.7388899999999996</v>
      </c>
      <c r="DI180" s="555">
        <v>4.6397500000000012</v>
      </c>
      <c r="DJ180" s="555">
        <v>0.79012000000000004</v>
      </c>
      <c r="DK180" s="555">
        <v>14.181758800000001</v>
      </c>
      <c r="DL180" s="555">
        <v>1.5560555000000003</v>
      </c>
      <c r="DM180" s="555">
        <v>4.7206862999999997</v>
      </c>
      <c r="DN180" s="555">
        <v>4.3199360000000002</v>
      </c>
      <c r="DO180" s="555">
        <v>3.5850810000000006</v>
      </c>
      <c r="DP180" s="555">
        <f t="shared" ref="DP180:EC180" si="568">DP189+DP196+DP202+DP207</f>
        <v>6.0941279502474819</v>
      </c>
      <c r="DQ180" s="555">
        <f t="shared" si="568"/>
        <v>1.303108440048417</v>
      </c>
      <c r="DR180" s="555">
        <f t="shared" si="568"/>
        <v>6.0618887395459731E-2</v>
      </c>
      <c r="DS180" s="555">
        <f t="shared" si="568"/>
        <v>1.0894463085855133</v>
      </c>
      <c r="DT180" s="555">
        <f t="shared" si="568"/>
        <v>3.6409543142180909</v>
      </c>
      <c r="DU180" s="555">
        <f t="shared" ref="DU180" si="569">DV180+DW180+DX180+DY180</f>
        <v>3.2613799999999999</v>
      </c>
      <c r="DV180" s="555">
        <f t="shared" ref="DV180:DY180" si="570">DV189+DV196+DV202+DV207</f>
        <v>3.2613799999999999</v>
      </c>
      <c r="DW180" s="555">
        <f t="shared" si="570"/>
        <v>0</v>
      </c>
      <c r="DX180" s="555">
        <f t="shared" si="570"/>
        <v>0</v>
      </c>
      <c r="DY180" s="555">
        <f t="shared" si="570"/>
        <v>0</v>
      </c>
      <c r="DZ180" s="2256">
        <f t="shared" si="568"/>
        <v>8.9076000000000002E-2</v>
      </c>
      <c r="EA180" s="770">
        <f t="shared" si="568"/>
        <v>6.0896634236561802</v>
      </c>
      <c r="EB180" s="555">
        <f t="shared" si="568"/>
        <v>6.4231258510837321</v>
      </c>
      <c r="EC180" s="555">
        <f t="shared" si="568"/>
        <v>6.9711746861833213</v>
      </c>
      <c r="ED180" s="212"/>
      <c r="EE180" s="212"/>
      <c r="EF180" s="468"/>
      <c r="EG180" s="467"/>
      <c r="EH180" s="468"/>
    </row>
    <row r="181" spans="1:138" ht="15" customHeight="1" outlineLevel="1">
      <c r="A181" s="67"/>
      <c r="B181" s="67"/>
      <c r="C181" s="575" t="s">
        <v>8</v>
      </c>
      <c r="D181" s="1187" t="s">
        <v>47</v>
      </c>
      <c r="E181" s="84"/>
      <c r="F181" s="84"/>
      <c r="G181" s="84"/>
      <c r="H181" s="84"/>
      <c r="I181" s="84"/>
      <c r="J181" s="84"/>
      <c r="K181" s="84"/>
      <c r="L181" s="84"/>
      <c r="M181" s="2199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185"/>
      <c r="AG181" s="287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2274"/>
      <c r="CQ181" s="2274"/>
      <c r="CR181" s="2274"/>
      <c r="CS181" s="277"/>
      <c r="CT181" s="694">
        <f t="shared" ref="CT181:CT187" si="571">CS181*1000*0.12</f>
        <v>0</v>
      </c>
      <c r="CU181" s="277"/>
      <c r="CV181" s="190"/>
      <c r="CW181" s="190"/>
      <c r="CX181" s="190"/>
      <c r="CY181" s="190"/>
      <c r="CZ181" s="190"/>
      <c r="DA181" s="190"/>
      <c r="DB181" s="283"/>
      <c r="DC181" s="283"/>
      <c r="DD181" s="283"/>
      <c r="DE181" s="190"/>
      <c r="DF181" s="277"/>
      <c r="DG181" s="190"/>
      <c r="DH181" s="190"/>
      <c r="DI181" s="190"/>
      <c r="DJ181" s="190"/>
      <c r="DK181" s="277"/>
      <c r="DL181" s="190"/>
      <c r="DM181" s="190"/>
      <c r="DN181" s="190"/>
      <c r="DO181" s="190"/>
      <c r="DP181" s="277"/>
      <c r="DQ181" s="190"/>
      <c r="DR181" s="190"/>
      <c r="DS181" s="190"/>
      <c r="DT181" s="190"/>
      <c r="DU181" s="277"/>
      <c r="DV181" s="190"/>
      <c r="DW181" s="190"/>
      <c r="DX181" s="190"/>
      <c r="DY181" s="190"/>
      <c r="DZ181" s="2274"/>
      <c r="EA181" s="277"/>
      <c r="EB181" s="190"/>
      <c r="EC181" s="190"/>
      <c r="ED181" s="185"/>
      <c r="EE181" s="185"/>
      <c r="EF181" s="459"/>
      <c r="EG181" s="463"/>
      <c r="EH181" s="459"/>
    </row>
    <row r="182" spans="1:138" ht="49.5" customHeight="1" outlineLevel="1">
      <c r="A182" s="67"/>
      <c r="B182" s="67"/>
      <c r="C182" s="557" t="s">
        <v>91</v>
      </c>
      <c r="D182" s="732" t="s">
        <v>486</v>
      </c>
      <c r="E182" s="128" t="s">
        <v>189</v>
      </c>
      <c r="F182" s="128" t="s">
        <v>2</v>
      </c>
      <c r="G182" s="558">
        <f t="shared" ref="G182:G195" si="572">Q182+V182+N182+O182+P182</f>
        <v>41663</v>
      </c>
      <c r="H182" s="558">
        <f>SUM(I182:L182)</f>
        <v>560</v>
      </c>
      <c r="I182" s="557">
        <v>70</v>
      </c>
      <c r="J182" s="557">
        <v>117</v>
      </c>
      <c r="K182" s="557">
        <v>20</v>
      </c>
      <c r="L182" s="557">
        <v>353</v>
      </c>
      <c r="M182" s="2218"/>
      <c r="N182" s="1070">
        <v>0</v>
      </c>
      <c r="O182" s="1070">
        <v>0</v>
      </c>
      <c r="P182" s="119">
        <v>0</v>
      </c>
      <c r="Q182" s="574">
        <f t="shared" ref="Q182:Q186" si="573">SUM(R182:U182)</f>
        <v>41663</v>
      </c>
      <c r="R182" s="649">
        <v>11278</v>
      </c>
      <c r="S182" s="269">
        <v>11599</v>
      </c>
      <c r="T182" s="269">
        <v>14695</v>
      </c>
      <c r="U182" s="269">
        <v>4091</v>
      </c>
      <c r="V182" s="558">
        <f>SUM(W182:Z182)</f>
        <v>0</v>
      </c>
      <c r="W182" s="557">
        <v>0</v>
      </c>
      <c r="X182" s="557">
        <v>0</v>
      </c>
      <c r="Y182" s="557">
        <v>0</v>
      </c>
      <c r="Z182" s="557">
        <v>0</v>
      </c>
      <c r="AA182" s="574">
        <f t="shared" ref="AA182:AA186" si="574">SUM(AB182:AE182)</f>
        <v>0</v>
      </c>
      <c r="AB182" s="649"/>
      <c r="AC182" s="269"/>
      <c r="AD182" s="269"/>
      <c r="AE182" s="269"/>
      <c r="AF182" s="566" t="s">
        <v>311</v>
      </c>
      <c r="AG182" s="555">
        <f t="shared" ref="AG182:AG188" si="575">AH182+CP182+CS182+CV182+CY182</f>
        <v>3.7564000000000042E-2</v>
      </c>
      <c r="AH182" s="324">
        <f>AK182+AN182+AQ182+AT182</f>
        <v>3.7564000000000042E-2</v>
      </c>
      <c r="AI182" s="324">
        <f t="shared" ref="AI182:AJ182" si="576">AL182+AO182+AR182+AU182</f>
        <v>4.5076800000000015</v>
      </c>
      <c r="AJ182" s="324">
        <f t="shared" si="576"/>
        <v>0.14596300151860889</v>
      </c>
      <c r="AK182" s="324">
        <v>5.109094871596098E-3</v>
      </c>
      <c r="AL182" s="324">
        <v>0.61309138459153201</v>
      </c>
      <c r="AM182" s="324">
        <v>2.0028341696684805E-2</v>
      </c>
      <c r="AN182" s="324">
        <v>8.5918900947945832E-3</v>
      </c>
      <c r="AO182" s="324">
        <v>1.0310268113753496</v>
      </c>
      <c r="AP182" s="324">
        <v>3.2778120669707131E-2</v>
      </c>
      <c r="AQ182" s="324">
        <v>1.4715550335976297E-3</v>
      </c>
      <c r="AR182" s="324">
        <v>0.17658660403171558</v>
      </c>
      <c r="AS182" s="324">
        <v>5.6448796430523911E-3</v>
      </c>
      <c r="AT182" s="324">
        <v>2.2391460000011729E-2</v>
      </c>
      <c r="AU182" s="324">
        <v>2.6869752000014042</v>
      </c>
      <c r="AV182" s="324">
        <v>8.7511659509164563E-2</v>
      </c>
      <c r="AW182" s="324">
        <v>0.51291818049999982</v>
      </c>
      <c r="AX182" s="324">
        <v>61.550181659999978</v>
      </c>
      <c r="AY182" s="324">
        <v>2.1403364070098094</v>
      </c>
      <c r="AZ182" s="324">
        <v>0</v>
      </c>
      <c r="BA182" s="324">
        <v>0</v>
      </c>
      <c r="BB182" s="324">
        <v>0</v>
      </c>
      <c r="BC182" s="324">
        <v>0</v>
      </c>
      <c r="BD182" s="324">
        <v>0</v>
      </c>
      <c r="BE182" s="324">
        <v>0</v>
      </c>
      <c r="BF182" s="324">
        <v>0.25645909024999991</v>
      </c>
      <c r="BG182" s="324">
        <v>30.775090829999989</v>
      </c>
      <c r="BH182" s="324">
        <v>1.0687067108547699</v>
      </c>
      <c r="BI182" s="324">
        <v>0.25645909024999991</v>
      </c>
      <c r="BJ182" s="324">
        <v>30.775090829999989</v>
      </c>
      <c r="BK182" s="324">
        <v>1.0717425381547496</v>
      </c>
      <c r="BL182" s="324">
        <f>BO182+BR182+BU182+BX182</f>
        <v>0</v>
      </c>
      <c r="BM182" s="324">
        <f t="shared" ref="BM182:BM188" si="577">BP182+BS182+BV182+BY182</f>
        <v>0</v>
      </c>
      <c r="BN182" s="324">
        <f t="shared" ref="BN182:BN188" si="578">BQ182+BT182+BW182+BZ182</f>
        <v>0</v>
      </c>
      <c r="BO182" s="324"/>
      <c r="BP182" s="324">
        <f>BO182*1000*0.12</f>
        <v>0</v>
      </c>
      <c r="BQ182" s="324">
        <f t="shared" ref="BQ182:BQ188" si="579">BO182*$ER$8</f>
        <v>0</v>
      </c>
      <c r="BR182" s="324"/>
      <c r="BS182" s="324">
        <f>BR182*1000*0.12</f>
        <v>0</v>
      </c>
      <c r="BT182" s="324">
        <f t="shared" ref="BT182:BT188" si="580">BR182*$ES$8</f>
        <v>0</v>
      </c>
      <c r="BU182" s="324"/>
      <c r="BV182" s="324">
        <f>BU182*1000*0.12</f>
        <v>0</v>
      </c>
      <c r="BW182" s="324">
        <f t="shared" ref="BW182:BW188" si="581">BU182*$ET$8</f>
        <v>0</v>
      </c>
      <c r="BX182" s="324"/>
      <c r="BY182" s="324">
        <f>BX182*1000*0.12</f>
        <v>0</v>
      </c>
      <c r="BZ182" s="324">
        <f t="shared" ref="BZ182:BZ188" si="582">BX182*$EU$8</f>
        <v>0</v>
      </c>
      <c r="CA182" s="324">
        <f t="shared" ref="CA182:CA187" si="583">CD182+CG182+CJ182+CM182</f>
        <v>0.25645909024999991</v>
      </c>
      <c r="CB182" s="324">
        <f t="shared" ref="CB182:CB187" si="584">CE182+CH182+CK182+CN182</f>
        <v>30.775090829999989</v>
      </c>
      <c r="CC182" s="324">
        <f t="shared" ref="CC182:CC187" si="585">CF182+CI182+CL182+CO182</f>
        <v>0</v>
      </c>
      <c r="CD182" s="324">
        <v>0.25645909024999991</v>
      </c>
      <c r="CE182" s="324">
        <f>CD182*1000*0.12</f>
        <v>30.775090829999989</v>
      </c>
      <c r="CF182" s="324">
        <f>CD182*$EW$8</f>
        <v>0</v>
      </c>
      <c r="CG182" s="324"/>
      <c r="CH182" s="324">
        <f>CG182*1000*0.12</f>
        <v>0</v>
      </c>
      <c r="CI182" s="324">
        <f>CG182*$EX$8</f>
        <v>0</v>
      </c>
      <c r="CJ182" s="324"/>
      <c r="CK182" s="324">
        <f>CJ182*1000*0.12</f>
        <v>0</v>
      </c>
      <c r="CL182" s="324">
        <f>CJ182*$EY$8</f>
        <v>0</v>
      </c>
      <c r="CM182" s="324"/>
      <c r="CN182" s="324">
        <f>CM182*1000*0.12</f>
        <v>0</v>
      </c>
      <c r="CO182" s="324">
        <f>CM182*$EZ$8</f>
        <v>0</v>
      </c>
      <c r="CP182" s="2238"/>
      <c r="CQ182" s="2238">
        <f t="shared" ref="CQ182:CQ183" si="586">CP182*1000*0.12</f>
        <v>0</v>
      </c>
      <c r="CR182" s="2238">
        <f t="shared" ref="CR182:CR187" si="587">CP182*$EM$8</f>
        <v>0</v>
      </c>
      <c r="CS182" s="694"/>
      <c r="CT182" s="694">
        <f t="shared" si="571"/>
        <v>0</v>
      </c>
      <c r="CU182" s="324">
        <f t="shared" ref="CU182:CU187" si="588">CS182*$EN$8</f>
        <v>0</v>
      </c>
      <c r="CV182" s="694"/>
      <c r="CW182" s="694">
        <f>CV182*1000*0.12</f>
        <v>0</v>
      </c>
      <c r="CX182" s="324">
        <f t="shared" ref="CX182:CX187" si="589">CV182*$EO$8</f>
        <v>0</v>
      </c>
      <c r="CY182" s="694"/>
      <c r="CZ182" s="694">
        <f>CY182*1000*0.12</f>
        <v>0</v>
      </c>
      <c r="DA182" s="324">
        <f t="shared" ref="DA182:DA187" si="590">CY182*$EP$8</f>
        <v>0</v>
      </c>
      <c r="DB182" s="324"/>
      <c r="DC182" s="324"/>
      <c r="DD182" s="324"/>
      <c r="DE182" s="555">
        <f t="shared" ref="DE182:DE196" si="591">DK182+DP182+EA182+EB182+EC182</f>
        <v>0</v>
      </c>
      <c r="DF182" s="555">
        <v>0</v>
      </c>
      <c r="DG182" s="324"/>
      <c r="DH182" s="324"/>
      <c r="DI182" s="324"/>
      <c r="DJ182" s="324"/>
      <c r="DK182" s="555"/>
      <c r="DL182" s="324"/>
      <c r="DM182" s="324"/>
      <c r="DN182" s="324"/>
      <c r="DO182" s="324"/>
      <c r="DP182" s="555">
        <f t="shared" ref="DP182:DP183" si="592">DQ182+DR182+DS182+DT182</f>
        <v>0</v>
      </c>
      <c r="DQ182" s="324"/>
      <c r="DR182" s="324"/>
      <c r="DS182" s="324"/>
      <c r="DT182" s="324"/>
      <c r="DU182" s="555"/>
      <c r="DV182" s="324"/>
      <c r="DW182" s="324"/>
      <c r="DX182" s="324"/>
      <c r="DY182" s="324"/>
      <c r="DZ182" s="2256"/>
      <c r="EA182" s="770"/>
      <c r="EB182" s="305"/>
      <c r="EC182" s="305"/>
      <c r="ED182" s="324" t="s">
        <v>243</v>
      </c>
      <c r="EE182" s="23"/>
      <c r="EF182" s="329" t="s">
        <v>228</v>
      </c>
      <c r="EG182" s="461"/>
      <c r="EH182" s="2684" t="s">
        <v>461</v>
      </c>
    </row>
    <row r="183" spans="1:138" s="248" customFormat="1" ht="19.5" customHeight="1" outlineLevel="1">
      <c r="A183" s="210"/>
      <c r="B183" s="210"/>
      <c r="C183" s="557" t="s">
        <v>92</v>
      </c>
      <c r="D183" s="732" t="s">
        <v>190</v>
      </c>
      <c r="E183" s="128" t="s">
        <v>24</v>
      </c>
      <c r="F183" s="128" t="s">
        <v>2</v>
      </c>
      <c r="G183" s="558">
        <f t="shared" si="572"/>
        <v>108</v>
      </c>
      <c r="H183" s="558">
        <f>SUM(I183:L183)</f>
        <v>36</v>
      </c>
      <c r="I183" s="738">
        <v>8</v>
      </c>
      <c r="J183" s="738">
        <v>9</v>
      </c>
      <c r="K183" s="738">
        <v>8</v>
      </c>
      <c r="L183" s="738">
        <v>11</v>
      </c>
      <c r="M183" s="2219"/>
      <c r="N183" s="1069">
        <v>18</v>
      </c>
      <c r="O183" s="1069">
        <v>18</v>
      </c>
      <c r="P183" s="1069">
        <v>18</v>
      </c>
      <c r="Q183" s="558">
        <f t="shared" si="573"/>
        <v>36</v>
      </c>
      <c r="R183" s="269">
        <v>10</v>
      </c>
      <c r="S183" s="269">
        <v>10</v>
      </c>
      <c r="T183" s="269">
        <v>10</v>
      </c>
      <c r="U183" s="234">
        <v>6</v>
      </c>
      <c r="V183" s="558">
        <f>SUM(W183:Z183)</f>
        <v>18</v>
      </c>
      <c r="W183" s="738">
        <v>9</v>
      </c>
      <c r="X183" s="738">
        <v>0</v>
      </c>
      <c r="Y183" s="738">
        <v>5</v>
      </c>
      <c r="Z183" s="738">
        <v>4</v>
      </c>
      <c r="AA183" s="558">
        <f t="shared" si="574"/>
        <v>0</v>
      </c>
      <c r="AB183" s="269"/>
      <c r="AC183" s="269"/>
      <c r="AD183" s="269"/>
      <c r="AE183" s="234"/>
      <c r="AF183" s="566" t="s">
        <v>311</v>
      </c>
      <c r="AG183" s="555">
        <f>AH183+CP183+CS183+CV183+CY183</f>
        <v>7.6499999999999999E-2</v>
      </c>
      <c r="AH183" s="324">
        <v>3.0600000000000002E-2</v>
      </c>
      <c r="AI183" s="324">
        <v>3.6720000000000002</v>
      </c>
      <c r="AJ183" s="324">
        <v>0.12720549551050001</v>
      </c>
      <c r="AK183" s="324">
        <v>6.7999999999999996E-3</v>
      </c>
      <c r="AL183" s="324">
        <v>0.81599999999999995</v>
      </c>
      <c r="AM183" s="324">
        <v>2.6656918096122487E-2</v>
      </c>
      <c r="AN183" s="324">
        <v>7.6499999999999997E-3</v>
      </c>
      <c r="AO183" s="324">
        <v>0.91799999999999993</v>
      </c>
      <c r="AP183" s="324">
        <v>2.918480338513393E-2</v>
      </c>
      <c r="AQ183" s="324">
        <v>6.7999999999999996E-3</v>
      </c>
      <c r="AR183" s="324">
        <v>0.81599999999999995</v>
      </c>
      <c r="AS183" s="324">
        <v>2.6084774742615568E-2</v>
      </c>
      <c r="AT183" s="324">
        <v>9.3499999999999989E-3</v>
      </c>
      <c r="AU183" s="324">
        <v>1.1219999999999999</v>
      </c>
      <c r="AV183" s="324">
        <v>3.6542236031516524E-2</v>
      </c>
      <c r="AW183" s="324">
        <v>3.0600000000000002E-2</v>
      </c>
      <c r="AX183" s="324">
        <v>3.6720000000000002</v>
      </c>
      <c r="AY183" s="324">
        <v>0.12720549551050001</v>
      </c>
      <c r="AZ183" s="556">
        <v>8.5000000000000006E-3</v>
      </c>
      <c r="BA183" s="324">
        <v>1.02</v>
      </c>
      <c r="BB183" s="324">
        <v>3.5439912545999999E-2</v>
      </c>
      <c r="BC183" s="324">
        <v>8.5000000000000006E-3</v>
      </c>
      <c r="BD183" s="324">
        <v>1.02</v>
      </c>
      <c r="BE183" s="324">
        <v>3.5034045476500006E-2</v>
      </c>
      <c r="BF183" s="324">
        <v>8.5000000000000006E-3</v>
      </c>
      <c r="BG183" s="324">
        <v>1.02</v>
      </c>
      <c r="BH183" s="324">
        <v>3.5420881488000003E-2</v>
      </c>
      <c r="BI183" s="556">
        <v>5.0999999999999995E-3</v>
      </c>
      <c r="BJ183" s="324">
        <v>0.61199999999999999</v>
      </c>
      <c r="BK183" s="324">
        <v>2.1312899999999999E-2</v>
      </c>
      <c r="BL183" s="324">
        <f t="shared" ref="BL183:BL188" si="593">BO183+BR183+BU183+BX183</f>
        <v>1.5300000000000001E-2</v>
      </c>
      <c r="BM183" s="324">
        <f t="shared" si="577"/>
        <v>1.8359999999999999</v>
      </c>
      <c r="BN183" s="324">
        <f t="shared" si="578"/>
        <v>8.1132024977737999E-2</v>
      </c>
      <c r="BO183" s="324">
        <f>W183*0.85/1000</f>
        <v>7.6499999999999997E-3</v>
      </c>
      <c r="BP183" s="324">
        <f t="shared" ref="BP183:BP184" si="594">BO183*1000*0.12</f>
        <v>0.91799999999999993</v>
      </c>
      <c r="BQ183" s="324">
        <f t="shared" si="579"/>
        <v>3.3710335925939999E-2</v>
      </c>
      <c r="BR183" s="324">
        <f>X183*0.85/1000</f>
        <v>0</v>
      </c>
      <c r="BS183" s="324">
        <f>BR183*1000*0.12</f>
        <v>0</v>
      </c>
      <c r="BT183" s="324">
        <f t="shared" si="580"/>
        <v>0</v>
      </c>
      <c r="BU183" s="324">
        <f>Y183*0.85/1000</f>
        <v>4.2500000000000003E-3</v>
      </c>
      <c r="BV183" s="324">
        <f>BU183*1000*0.12</f>
        <v>0.51</v>
      </c>
      <c r="BW183" s="324">
        <f t="shared" si="581"/>
        <v>2.6003944005170004E-2</v>
      </c>
      <c r="BX183" s="324">
        <f>Z183*0.85/1000</f>
        <v>3.3999999999999998E-3</v>
      </c>
      <c r="BY183" s="324">
        <f>BX183*1000*0.12</f>
        <v>0.40799999999999997</v>
      </c>
      <c r="BZ183" s="324">
        <f t="shared" si="582"/>
        <v>2.1417745046627999E-2</v>
      </c>
      <c r="CA183" s="324">
        <f t="shared" si="583"/>
        <v>0</v>
      </c>
      <c r="CB183" s="324">
        <f t="shared" si="584"/>
        <v>0</v>
      </c>
      <c r="CC183" s="324">
        <f t="shared" si="585"/>
        <v>0</v>
      </c>
      <c r="CD183" s="556"/>
      <c r="CE183" s="324">
        <f t="shared" ref="CE183:CE185" si="595">CD183*1000*0.12</f>
        <v>0</v>
      </c>
      <c r="CF183" s="324">
        <f>CD183*$EW$8</f>
        <v>0</v>
      </c>
      <c r="CG183" s="324"/>
      <c r="CH183" s="324">
        <f>CG183*1000*0.12</f>
        <v>0</v>
      </c>
      <c r="CI183" s="324">
        <f>CG183*$EX$8</f>
        <v>0</v>
      </c>
      <c r="CJ183" s="324"/>
      <c r="CK183" s="324">
        <f>CJ183*1000*0.12</f>
        <v>0</v>
      </c>
      <c r="CL183" s="324">
        <f>CJ183*$EY$8</f>
        <v>0</v>
      </c>
      <c r="CM183" s="556"/>
      <c r="CN183" s="324">
        <f t="shared" ref="CN183" si="596">CM183*1000*0.12</f>
        <v>0</v>
      </c>
      <c r="CO183" s="324">
        <f>CM183*$EZ$8</f>
        <v>0</v>
      </c>
      <c r="CP183" s="2238">
        <f>M183*0.85/1000</f>
        <v>0</v>
      </c>
      <c r="CQ183" s="2238">
        <f t="shared" si="586"/>
        <v>0</v>
      </c>
      <c r="CR183" s="2238">
        <f t="shared" si="587"/>
        <v>0</v>
      </c>
      <c r="CS183" s="324">
        <f>N183*0.85/1000</f>
        <v>1.5299999999999999E-2</v>
      </c>
      <c r="CT183" s="694">
        <f t="shared" si="571"/>
        <v>1.8359999999999999</v>
      </c>
      <c r="CU183" s="324">
        <f t="shared" si="588"/>
        <v>8.5714034084967902E-2</v>
      </c>
      <c r="CV183" s="694">
        <f>O183*0.85/1000</f>
        <v>1.5299999999999999E-2</v>
      </c>
      <c r="CW183" s="694">
        <f>CV183*1000*0.12</f>
        <v>1.8359999999999999</v>
      </c>
      <c r="CX183" s="324">
        <f t="shared" si="589"/>
        <v>8.9088249725924273E-2</v>
      </c>
      <c r="CY183" s="694">
        <f>P183*0.85/1000</f>
        <v>1.5299999999999999E-2</v>
      </c>
      <c r="CZ183" s="694">
        <f>CY183*1000*0.12</f>
        <v>1.8359999999999999</v>
      </c>
      <c r="DA183" s="324">
        <f t="shared" si="590"/>
        <v>9.2612183363846703E-2</v>
      </c>
      <c r="DB183" s="324"/>
      <c r="DC183" s="324"/>
      <c r="DD183" s="324"/>
      <c r="DE183" s="555">
        <f t="shared" si="591"/>
        <v>0</v>
      </c>
      <c r="DF183" s="555">
        <v>0</v>
      </c>
      <c r="DG183" s="324"/>
      <c r="DH183" s="556"/>
      <c r="DI183" s="556"/>
      <c r="DJ183" s="324"/>
      <c r="DK183" s="555"/>
      <c r="DL183" s="324"/>
      <c r="DM183" s="324"/>
      <c r="DN183" s="325"/>
      <c r="DO183" s="324"/>
      <c r="DP183" s="555">
        <f t="shared" si="592"/>
        <v>0</v>
      </c>
      <c r="DQ183" s="324"/>
      <c r="DR183" s="556"/>
      <c r="DS183" s="556"/>
      <c r="DT183" s="324"/>
      <c r="DU183" s="555"/>
      <c r="DV183" s="324"/>
      <c r="DW183" s="324"/>
      <c r="DX183" s="325"/>
      <c r="DY183" s="324"/>
      <c r="DZ183" s="2282"/>
      <c r="EA183" s="781"/>
      <c r="EB183" s="278"/>
      <c r="EC183" s="278"/>
      <c r="ED183" s="324" t="s">
        <v>243</v>
      </c>
      <c r="EE183" s="210"/>
      <c r="EF183" s="329" t="s">
        <v>235</v>
      </c>
      <c r="EG183" s="324" t="s">
        <v>232</v>
      </c>
      <c r="EH183" s="2685"/>
    </row>
    <row r="184" spans="1:138" s="248" customFormat="1" ht="33.75" hidden="1" customHeight="1" outlineLevel="1">
      <c r="A184" s="210"/>
      <c r="B184" s="210"/>
      <c r="C184" s="557"/>
      <c r="D184" s="732" t="s">
        <v>324</v>
      </c>
      <c r="E184" s="128" t="s">
        <v>23</v>
      </c>
      <c r="F184" s="128" t="s">
        <v>291</v>
      </c>
      <c r="G184" s="558">
        <f t="shared" si="572"/>
        <v>0</v>
      </c>
      <c r="H184" s="580">
        <f>SUM(I184:L184)</f>
        <v>0</v>
      </c>
      <c r="I184" s="742"/>
      <c r="J184" s="742"/>
      <c r="K184" s="742"/>
      <c r="L184" s="743"/>
      <c r="M184" s="2219"/>
      <c r="N184" s="1069"/>
      <c r="O184" s="1069"/>
      <c r="P184" s="1069"/>
      <c r="Q184" s="574">
        <f t="shared" si="573"/>
        <v>0</v>
      </c>
      <c r="R184" s="649"/>
      <c r="S184" s="649"/>
      <c r="T184" s="649"/>
      <c r="U184" s="649"/>
      <c r="V184" s="580">
        <f>SUM(W184:Z184)</f>
        <v>0</v>
      </c>
      <c r="W184" s="742"/>
      <c r="X184" s="742"/>
      <c r="Y184" s="742"/>
      <c r="Z184" s="743"/>
      <c r="AA184" s="574">
        <f t="shared" si="574"/>
        <v>0</v>
      </c>
      <c r="AB184" s="649"/>
      <c r="AC184" s="649"/>
      <c r="AD184" s="649"/>
      <c r="AE184" s="649"/>
      <c r="AF184" s="566" t="s">
        <v>311</v>
      </c>
      <c r="AG184" s="555">
        <f t="shared" si="575"/>
        <v>0</v>
      </c>
      <c r="AH184" s="324">
        <v>0</v>
      </c>
      <c r="AI184" s="324">
        <v>0</v>
      </c>
      <c r="AJ184" s="324">
        <v>0</v>
      </c>
      <c r="AK184" s="324">
        <v>0</v>
      </c>
      <c r="AL184" s="195">
        <v>0</v>
      </c>
      <c r="AM184" s="324">
        <v>0</v>
      </c>
      <c r="AN184" s="556">
        <v>0</v>
      </c>
      <c r="AO184" s="324">
        <v>0</v>
      </c>
      <c r="AP184" s="324">
        <v>0</v>
      </c>
      <c r="AQ184" s="556">
        <v>0</v>
      </c>
      <c r="AR184" s="324">
        <v>0</v>
      </c>
      <c r="AS184" s="324">
        <v>0</v>
      </c>
      <c r="AT184" s="195">
        <v>0</v>
      </c>
      <c r="AU184" s="195">
        <v>0</v>
      </c>
      <c r="AV184" s="324">
        <v>0</v>
      </c>
      <c r="AW184" s="324">
        <v>0</v>
      </c>
      <c r="AX184" s="324">
        <v>0</v>
      </c>
      <c r="AY184" s="324">
        <v>0</v>
      </c>
      <c r="AZ184" s="324">
        <v>0</v>
      </c>
      <c r="BA184" s="324">
        <v>0</v>
      </c>
      <c r="BB184" s="324">
        <v>0</v>
      </c>
      <c r="BC184" s="324">
        <v>0</v>
      </c>
      <c r="BD184" s="324">
        <v>0</v>
      </c>
      <c r="BE184" s="324">
        <v>0</v>
      </c>
      <c r="BF184" s="324">
        <v>0</v>
      </c>
      <c r="BG184" s="324">
        <v>0</v>
      </c>
      <c r="BH184" s="324">
        <v>0</v>
      </c>
      <c r="BI184" s="324">
        <v>0</v>
      </c>
      <c r="BJ184" s="324">
        <v>0</v>
      </c>
      <c r="BK184" s="324">
        <v>0</v>
      </c>
      <c r="BL184" s="324">
        <f t="shared" si="593"/>
        <v>0</v>
      </c>
      <c r="BM184" s="324">
        <f t="shared" si="577"/>
        <v>0</v>
      </c>
      <c r="BN184" s="324">
        <f t="shared" si="578"/>
        <v>0</v>
      </c>
      <c r="BO184" s="324">
        <f>AM184*0.004/1000</f>
        <v>0</v>
      </c>
      <c r="BP184" s="195">
        <f t="shared" si="594"/>
        <v>0</v>
      </c>
      <c r="BQ184" s="324">
        <f t="shared" si="579"/>
        <v>0</v>
      </c>
      <c r="BR184" s="556">
        <f>AN184*0.004/1000</f>
        <v>0</v>
      </c>
      <c r="BS184" s="324">
        <f>BR184*1000*0.12</f>
        <v>0</v>
      </c>
      <c r="BT184" s="324">
        <f t="shared" si="580"/>
        <v>0</v>
      </c>
      <c r="BU184" s="556">
        <f>AO184*0.004/1000</f>
        <v>0</v>
      </c>
      <c r="BV184" s="324">
        <f>BU184*1000*0.12</f>
        <v>0</v>
      </c>
      <c r="BW184" s="324">
        <f t="shared" si="581"/>
        <v>0</v>
      </c>
      <c r="BX184" s="195">
        <f>AP184*0.004/1000</f>
        <v>0</v>
      </c>
      <c r="BY184" s="195">
        <f t="shared" ref="BY184" si="597">BX184*1000*0.12</f>
        <v>0</v>
      </c>
      <c r="BZ184" s="324">
        <f t="shared" si="582"/>
        <v>0</v>
      </c>
      <c r="CA184" s="324">
        <f t="shared" si="583"/>
        <v>0</v>
      </c>
      <c r="CB184" s="324">
        <f t="shared" si="584"/>
        <v>0</v>
      </c>
      <c r="CC184" s="324">
        <f t="shared" si="585"/>
        <v>0</v>
      </c>
      <c r="CD184" s="324">
        <f>BA184*0.004/1000</f>
        <v>0</v>
      </c>
      <c r="CE184" s="324">
        <f t="shared" si="595"/>
        <v>0</v>
      </c>
      <c r="CF184" s="324">
        <f>CD184*$EW$8</f>
        <v>0</v>
      </c>
      <c r="CG184" s="324">
        <f>BB184*0.004/1000</f>
        <v>0</v>
      </c>
      <c r="CH184" s="324">
        <f>CG184*1000*0.12</f>
        <v>0</v>
      </c>
      <c r="CI184" s="324">
        <f>CG184*$EX$8</f>
        <v>0</v>
      </c>
      <c r="CJ184" s="324">
        <f>BC184*0.004/1000</f>
        <v>0</v>
      </c>
      <c r="CK184" s="324">
        <f>CJ184*1000*0.12</f>
        <v>0</v>
      </c>
      <c r="CL184" s="324">
        <f>CJ184*$EY$8</f>
        <v>0</v>
      </c>
      <c r="CM184" s="324">
        <v>0</v>
      </c>
      <c r="CN184" s="324">
        <f>CM184*1000*0.12</f>
        <v>0</v>
      </c>
      <c r="CO184" s="324">
        <f>CM184*$EZ$8</f>
        <v>0</v>
      </c>
      <c r="CP184" s="2238">
        <f>M184*0.004/1000</f>
        <v>0</v>
      </c>
      <c r="CQ184" s="2238">
        <f t="shared" ref="CQ184:CQ187" si="598">CP184*1000*0.12</f>
        <v>0</v>
      </c>
      <c r="CR184" s="2238">
        <f t="shared" si="587"/>
        <v>0</v>
      </c>
      <c r="CS184" s="694">
        <f>N184*0.004/1000</f>
        <v>0</v>
      </c>
      <c r="CT184" s="694">
        <f t="shared" si="571"/>
        <v>0</v>
      </c>
      <c r="CU184" s="324">
        <f t="shared" si="588"/>
        <v>0</v>
      </c>
      <c r="CV184" s="278"/>
      <c r="CW184" s="278"/>
      <c r="CX184" s="324">
        <f t="shared" si="589"/>
        <v>0</v>
      </c>
      <c r="CY184" s="278"/>
      <c r="CZ184" s="278"/>
      <c r="DA184" s="324">
        <f t="shared" si="590"/>
        <v>0</v>
      </c>
      <c r="DB184" s="324"/>
      <c r="DC184" s="324"/>
      <c r="DD184" s="324"/>
      <c r="DE184" s="555">
        <f t="shared" si="591"/>
        <v>0</v>
      </c>
      <c r="DF184" s="555">
        <v>0</v>
      </c>
      <c r="DG184" s="324"/>
      <c r="DH184" s="324"/>
      <c r="DI184" s="324"/>
      <c r="DJ184" s="324"/>
      <c r="DK184" s="555"/>
      <c r="DL184" s="324"/>
      <c r="DM184" s="324"/>
      <c r="DN184" s="324"/>
      <c r="DO184" s="324"/>
      <c r="DP184" s="555">
        <f>DQ184+DR184+DS184+DT184</f>
        <v>0</v>
      </c>
      <c r="DQ184" s="324"/>
      <c r="DR184" s="324"/>
      <c r="DS184" s="324"/>
      <c r="DT184" s="324"/>
      <c r="DU184" s="555"/>
      <c r="DV184" s="324"/>
      <c r="DW184" s="324"/>
      <c r="DX184" s="324"/>
      <c r="DY184" s="324"/>
      <c r="DZ184" s="2256"/>
      <c r="EA184" s="770"/>
      <c r="EB184" s="278"/>
      <c r="EC184" s="278"/>
      <c r="ED184" s="324" t="s">
        <v>243</v>
      </c>
      <c r="EE184" s="210"/>
      <c r="EF184" s="329" t="s">
        <v>235</v>
      </c>
      <c r="EG184" s="324" t="s">
        <v>268</v>
      </c>
      <c r="EH184" s="2685"/>
    </row>
    <row r="185" spans="1:138" s="248" customFormat="1" ht="32.25" hidden="1" customHeight="1" outlineLevel="1">
      <c r="A185" s="210"/>
      <c r="B185" s="210"/>
      <c r="C185" s="557"/>
      <c r="D185" s="364" t="s">
        <v>316</v>
      </c>
      <c r="E185" s="334" t="s">
        <v>189</v>
      </c>
      <c r="F185" s="128" t="s">
        <v>2</v>
      </c>
      <c r="G185" s="558">
        <f t="shared" si="572"/>
        <v>0</v>
      </c>
      <c r="H185" s="580">
        <f t="shared" ref="H185:H186" si="599">SUM(I185:L185)</f>
        <v>0</v>
      </c>
      <c r="I185" s="736"/>
      <c r="J185" s="736"/>
      <c r="K185" s="736"/>
      <c r="L185" s="736"/>
      <c r="M185" s="2219"/>
      <c r="N185" s="1069"/>
      <c r="O185" s="1069"/>
      <c r="P185" s="1069"/>
      <c r="Q185" s="574">
        <f t="shared" si="573"/>
        <v>0</v>
      </c>
      <c r="R185" s="312"/>
      <c r="S185" s="649"/>
      <c r="T185" s="649"/>
      <c r="U185" s="649"/>
      <c r="V185" s="580">
        <f t="shared" ref="V185:V186" si="600">SUM(W185:Z185)</f>
        <v>0</v>
      </c>
      <c r="W185" s="736"/>
      <c r="X185" s="736"/>
      <c r="Y185" s="736"/>
      <c r="Z185" s="736"/>
      <c r="AA185" s="574">
        <f t="shared" si="574"/>
        <v>0</v>
      </c>
      <c r="AB185" s="312"/>
      <c r="AC185" s="649"/>
      <c r="AD185" s="649"/>
      <c r="AE185" s="649"/>
      <c r="AF185" s="566" t="s">
        <v>311</v>
      </c>
      <c r="AG185" s="555">
        <f t="shared" si="575"/>
        <v>0</v>
      </c>
      <c r="AH185" s="324">
        <v>0</v>
      </c>
      <c r="AI185" s="324">
        <v>0</v>
      </c>
      <c r="AJ185" s="324">
        <v>0</v>
      </c>
      <c r="AK185" s="278"/>
      <c r="AL185" s="278">
        <v>0</v>
      </c>
      <c r="AM185" s="324">
        <v>0</v>
      </c>
      <c r="AN185" s="278"/>
      <c r="AO185" s="278">
        <v>0</v>
      </c>
      <c r="AP185" s="324">
        <v>0</v>
      </c>
      <c r="AQ185" s="278"/>
      <c r="AR185" s="278">
        <v>0</v>
      </c>
      <c r="AS185" s="324">
        <v>0</v>
      </c>
      <c r="AT185" s="278"/>
      <c r="AU185" s="278">
        <v>0</v>
      </c>
      <c r="AV185" s="324">
        <v>0</v>
      </c>
      <c r="AW185" s="324">
        <v>0</v>
      </c>
      <c r="AX185" s="324">
        <v>0</v>
      </c>
      <c r="AY185" s="324">
        <v>0</v>
      </c>
      <c r="AZ185" s="324"/>
      <c r="BA185" s="324">
        <v>0</v>
      </c>
      <c r="BB185" s="324">
        <v>0</v>
      </c>
      <c r="BC185" s="324"/>
      <c r="BD185" s="324">
        <v>0</v>
      </c>
      <c r="BE185" s="324">
        <v>0</v>
      </c>
      <c r="BF185" s="324"/>
      <c r="BG185" s="324">
        <v>0</v>
      </c>
      <c r="BH185" s="324">
        <v>0</v>
      </c>
      <c r="BI185" s="324"/>
      <c r="BJ185" s="324">
        <v>0</v>
      </c>
      <c r="BK185" s="324">
        <v>0</v>
      </c>
      <c r="BL185" s="324">
        <f t="shared" si="593"/>
        <v>0</v>
      </c>
      <c r="BM185" s="324">
        <f t="shared" si="577"/>
        <v>0</v>
      </c>
      <c r="BN185" s="324">
        <f t="shared" si="578"/>
        <v>0</v>
      </c>
      <c r="BO185" s="278"/>
      <c r="BP185" s="278">
        <v>0</v>
      </c>
      <c r="BQ185" s="324">
        <f t="shared" si="579"/>
        <v>0</v>
      </c>
      <c r="BR185" s="278"/>
      <c r="BS185" s="278">
        <v>0</v>
      </c>
      <c r="BT185" s="324">
        <f t="shared" si="580"/>
        <v>0</v>
      </c>
      <c r="BU185" s="278"/>
      <c r="BV185" s="278">
        <v>0</v>
      </c>
      <c r="BW185" s="324">
        <f t="shared" si="581"/>
        <v>0</v>
      </c>
      <c r="BX185" s="278"/>
      <c r="BY185" s="278">
        <v>0</v>
      </c>
      <c r="BZ185" s="324">
        <f t="shared" si="582"/>
        <v>0</v>
      </c>
      <c r="CA185" s="324">
        <f t="shared" si="583"/>
        <v>0</v>
      </c>
      <c r="CB185" s="324">
        <f t="shared" si="584"/>
        <v>0</v>
      </c>
      <c r="CC185" s="324">
        <f t="shared" si="585"/>
        <v>0</v>
      </c>
      <c r="CD185" s="324"/>
      <c r="CE185" s="324">
        <f t="shared" si="595"/>
        <v>0</v>
      </c>
      <c r="CF185" s="324">
        <f>CD185*$EW$8</f>
        <v>0</v>
      </c>
      <c r="CG185" s="324"/>
      <c r="CH185" s="324">
        <f>CG185*1000*0.12</f>
        <v>0</v>
      </c>
      <c r="CI185" s="324">
        <f>CG185*$EX$8</f>
        <v>0</v>
      </c>
      <c r="CJ185" s="324"/>
      <c r="CK185" s="324">
        <f>CJ185*1000*0.12</f>
        <v>0</v>
      </c>
      <c r="CL185" s="324">
        <f>CJ185*$EY$8</f>
        <v>0</v>
      </c>
      <c r="CM185" s="324"/>
      <c r="CN185" s="324">
        <f>CM185*1000*0.12</f>
        <v>0</v>
      </c>
      <c r="CO185" s="324">
        <f>CM185*$EZ$8</f>
        <v>0</v>
      </c>
      <c r="CP185" s="2278"/>
      <c r="CQ185" s="2238">
        <f t="shared" si="598"/>
        <v>0</v>
      </c>
      <c r="CR185" s="2238">
        <f t="shared" si="587"/>
        <v>0</v>
      </c>
      <c r="CS185" s="278"/>
      <c r="CT185" s="694">
        <f t="shared" si="571"/>
        <v>0</v>
      </c>
      <c r="CU185" s="324">
        <f t="shared" si="588"/>
        <v>0</v>
      </c>
      <c r="CV185" s="278"/>
      <c r="CW185" s="278"/>
      <c r="CX185" s="324">
        <f t="shared" si="589"/>
        <v>0</v>
      </c>
      <c r="CY185" s="278"/>
      <c r="CZ185" s="278"/>
      <c r="DA185" s="324">
        <f t="shared" si="590"/>
        <v>0</v>
      </c>
      <c r="DB185" s="324"/>
      <c r="DC185" s="324"/>
      <c r="DD185" s="324"/>
      <c r="DE185" s="555">
        <f t="shared" si="591"/>
        <v>0</v>
      </c>
      <c r="DF185" s="555">
        <v>0</v>
      </c>
      <c r="DG185" s="335"/>
      <c r="DH185" s="335"/>
      <c r="DI185" s="335"/>
      <c r="DJ185" s="335"/>
      <c r="DK185" s="555"/>
      <c r="DL185" s="335"/>
      <c r="DM185" s="335"/>
      <c r="DN185" s="335"/>
      <c r="DO185" s="335"/>
      <c r="DP185" s="555">
        <f>DQ185+DR185+DS185+DT185</f>
        <v>0</v>
      </c>
      <c r="DQ185" s="335"/>
      <c r="DR185" s="335"/>
      <c r="DS185" s="335"/>
      <c r="DT185" s="335"/>
      <c r="DU185" s="555"/>
      <c r="DV185" s="335"/>
      <c r="DW185" s="335"/>
      <c r="DX185" s="335"/>
      <c r="DY185" s="335"/>
      <c r="DZ185" s="2278"/>
      <c r="EA185" s="278"/>
      <c r="EB185" s="278"/>
      <c r="EC185" s="278"/>
      <c r="ED185" s="324"/>
      <c r="EE185" s="210"/>
      <c r="EF185" s="329"/>
      <c r="EG185" s="324"/>
      <c r="EH185" s="2685"/>
    </row>
    <row r="186" spans="1:138" s="248" customFormat="1" ht="42" hidden="1" customHeight="1" outlineLevel="1">
      <c r="A186" s="210"/>
      <c r="B186" s="210"/>
      <c r="C186" s="557"/>
      <c r="D186" s="125" t="s">
        <v>319</v>
      </c>
      <c r="E186" s="334" t="s">
        <v>189</v>
      </c>
      <c r="F186" s="128" t="s">
        <v>2</v>
      </c>
      <c r="G186" s="558">
        <f t="shared" si="572"/>
        <v>0</v>
      </c>
      <c r="H186" s="580">
        <f t="shared" si="599"/>
        <v>0</v>
      </c>
      <c r="I186" s="736"/>
      <c r="J186" s="736"/>
      <c r="K186" s="736"/>
      <c r="L186" s="736"/>
      <c r="M186" s="2219"/>
      <c r="N186" s="1069"/>
      <c r="O186" s="1069"/>
      <c r="P186" s="1069"/>
      <c r="Q186" s="574">
        <f t="shared" si="573"/>
        <v>0</v>
      </c>
      <c r="R186" s="312"/>
      <c r="S186" s="649"/>
      <c r="T186" s="649"/>
      <c r="U186" s="649"/>
      <c r="V186" s="580">
        <f t="shared" si="600"/>
        <v>0</v>
      </c>
      <c r="W186" s="736"/>
      <c r="X186" s="736"/>
      <c r="Y186" s="736"/>
      <c r="Z186" s="736"/>
      <c r="AA186" s="574">
        <f t="shared" si="574"/>
        <v>0</v>
      </c>
      <c r="AB186" s="312"/>
      <c r="AC186" s="649"/>
      <c r="AD186" s="649"/>
      <c r="AE186" s="649"/>
      <c r="AF186" s="566" t="s">
        <v>311</v>
      </c>
      <c r="AG186" s="555">
        <f t="shared" si="575"/>
        <v>0</v>
      </c>
      <c r="AH186" s="324">
        <v>0</v>
      </c>
      <c r="AI186" s="324">
        <v>0</v>
      </c>
      <c r="AJ186" s="324">
        <v>0</v>
      </c>
      <c r="AK186" s="278"/>
      <c r="AL186" s="278"/>
      <c r="AM186" s="324">
        <v>0</v>
      </c>
      <c r="AN186" s="278"/>
      <c r="AO186" s="278"/>
      <c r="AP186" s="324">
        <v>0</v>
      </c>
      <c r="AQ186" s="278"/>
      <c r="AR186" s="278"/>
      <c r="AS186" s="324">
        <v>0</v>
      </c>
      <c r="AT186" s="278"/>
      <c r="AU186" s="278"/>
      <c r="AV186" s="324">
        <v>0</v>
      </c>
      <c r="AW186" s="324">
        <v>0</v>
      </c>
      <c r="AX186" s="324">
        <v>0</v>
      </c>
      <c r="AY186" s="324">
        <v>0</v>
      </c>
      <c r="AZ186" s="324"/>
      <c r="BA186" s="324"/>
      <c r="BB186" s="324"/>
      <c r="BC186" s="324"/>
      <c r="BD186" s="324"/>
      <c r="BE186" s="324"/>
      <c r="BF186" s="324"/>
      <c r="BG186" s="324">
        <v>0</v>
      </c>
      <c r="BH186" s="324">
        <v>0</v>
      </c>
      <c r="BI186" s="278"/>
      <c r="BJ186" s="324"/>
      <c r="BK186" s="324"/>
      <c r="BL186" s="324">
        <f t="shared" si="593"/>
        <v>0</v>
      </c>
      <c r="BM186" s="324">
        <f t="shared" si="577"/>
        <v>0</v>
      </c>
      <c r="BN186" s="324">
        <f t="shared" si="578"/>
        <v>0</v>
      </c>
      <c r="BO186" s="278"/>
      <c r="BP186" s="278"/>
      <c r="BQ186" s="324">
        <f t="shared" si="579"/>
        <v>0</v>
      </c>
      <c r="BR186" s="278"/>
      <c r="BS186" s="278"/>
      <c r="BT186" s="324">
        <f t="shared" si="580"/>
        <v>0</v>
      </c>
      <c r="BU186" s="278"/>
      <c r="BV186" s="278"/>
      <c r="BW186" s="324">
        <f t="shared" si="581"/>
        <v>0</v>
      </c>
      <c r="BX186" s="278"/>
      <c r="BY186" s="278"/>
      <c r="BZ186" s="324">
        <f t="shared" si="582"/>
        <v>0</v>
      </c>
      <c r="CA186" s="324">
        <f t="shared" si="583"/>
        <v>0</v>
      </c>
      <c r="CB186" s="324">
        <f t="shared" si="584"/>
        <v>0</v>
      </c>
      <c r="CC186" s="324">
        <f t="shared" si="585"/>
        <v>0</v>
      </c>
      <c r="CD186" s="324"/>
      <c r="CE186" s="324"/>
      <c r="CF186" s="324"/>
      <c r="CG186" s="324"/>
      <c r="CH186" s="324"/>
      <c r="CI186" s="324"/>
      <c r="CJ186" s="324"/>
      <c r="CK186" s="324">
        <f>CJ186*1000*0.12</f>
        <v>0</v>
      </c>
      <c r="CL186" s="324">
        <f>CJ186*$EY$8</f>
        <v>0</v>
      </c>
      <c r="CM186" s="278"/>
      <c r="CN186" s="324"/>
      <c r="CO186" s="324"/>
      <c r="CP186" s="2278"/>
      <c r="CQ186" s="2238">
        <f t="shared" si="598"/>
        <v>0</v>
      </c>
      <c r="CR186" s="2238">
        <f t="shared" si="587"/>
        <v>0</v>
      </c>
      <c r="CS186" s="278"/>
      <c r="CT186" s="694">
        <f t="shared" si="571"/>
        <v>0</v>
      </c>
      <c r="CU186" s="324">
        <f t="shared" si="588"/>
        <v>0</v>
      </c>
      <c r="CV186" s="278"/>
      <c r="CW186" s="278"/>
      <c r="CX186" s="324">
        <f t="shared" si="589"/>
        <v>0</v>
      </c>
      <c r="CY186" s="278"/>
      <c r="CZ186" s="278"/>
      <c r="DA186" s="324">
        <f t="shared" si="590"/>
        <v>0</v>
      </c>
      <c r="DB186" s="324"/>
      <c r="DC186" s="324"/>
      <c r="DD186" s="324"/>
      <c r="DE186" s="555">
        <f t="shared" si="591"/>
        <v>0</v>
      </c>
      <c r="DF186" s="555">
        <v>0</v>
      </c>
      <c r="DG186" s="335"/>
      <c r="DH186" s="335"/>
      <c r="DI186" s="335"/>
      <c r="DJ186" s="335"/>
      <c r="DK186" s="555"/>
      <c r="DL186" s="335"/>
      <c r="DM186" s="335"/>
      <c r="DN186" s="335"/>
      <c r="DO186" s="335"/>
      <c r="DP186" s="555">
        <f>DQ186+DR186+DS186+DT186</f>
        <v>0</v>
      </c>
      <c r="DQ186" s="335"/>
      <c r="DR186" s="335"/>
      <c r="DS186" s="335"/>
      <c r="DT186" s="335"/>
      <c r="DU186" s="555"/>
      <c r="DV186" s="335"/>
      <c r="DW186" s="335"/>
      <c r="DX186" s="335"/>
      <c r="DY186" s="335"/>
      <c r="DZ186" s="2278"/>
      <c r="EA186" s="278"/>
      <c r="EB186" s="278"/>
      <c r="EC186" s="278"/>
      <c r="ED186" s="324"/>
      <c r="EE186" s="210"/>
      <c r="EF186" s="329"/>
      <c r="EG186" s="324"/>
      <c r="EH186" s="2685"/>
    </row>
    <row r="187" spans="1:138" ht="22.5" hidden="1" customHeight="1" outlineLevel="1">
      <c r="A187" s="24"/>
      <c r="B187" s="24"/>
      <c r="C187" s="535" t="s">
        <v>93</v>
      </c>
      <c r="D187" s="733"/>
      <c r="E187" s="128" t="s">
        <v>189</v>
      </c>
      <c r="F187" s="128" t="s">
        <v>2</v>
      </c>
      <c r="G187" s="558">
        <f t="shared" si="572"/>
        <v>0</v>
      </c>
      <c r="H187" s="574">
        <f t="shared" ref="H187" si="601">SUM(I187:L187)</f>
        <v>0</v>
      </c>
      <c r="I187" s="649"/>
      <c r="J187" s="649"/>
      <c r="K187" s="649"/>
      <c r="L187" s="649"/>
      <c r="M187" s="2206"/>
      <c r="N187" s="649"/>
      <c r="O187" s="649"/>
      <c r="P187" s="649"/>
      <c r="Q187" s="574"/>
      <c r="R187" s="269"/>
      <c r="S187" s="579"/>
      <c r="T187" s="579"/>
      <c r="U187" s="234"/>
      <c r="V187" s="574">
        <f t="shared" ref="V187" si="602">SUM(W187:Z187)</f>
        <v>0</v>
      </c>
      <c r="W187" s="649"/>
      <c r="X187" s="649"/>
      <c r="Y187" s="649"/>
      <c r="Z187" s="649"/>
      <c r="AA187" s="574"/>
      <c r="AB187" s="269"/>
      <c r="AC187" s="579"/>
      <c r="AD187" s="579"/>
      <c r="AE187" s="234"/>
      <c r="AF187" s="566" t="s">
        <v>311</v>
      </c>
      <c r="AG187" s="555">
        <f t="shared" si="575"/>
        <v>0</v>
      </c>
      <c r="AH187" s="324">
        <v>0</v>
      </c>
      <c r="AI187" s="324">
        <v>0</v>
      </c>
      <c r="AJ187" s="324">
        <v>0</v>
      </c>
      <c r="AK187" s="324"/>
      <c r="AL187" s="324">
        <v>0</v>
      </c>
      <c r="AM187" s="324">
        <v>0</v>
      </c>
      <c r="AN187" s="324"/>
      <c r="AO187" s="324">
        <v>0</v>
      </c>
      <c r="AP187" s="324">
        <v>0</v>
      </c>
      <c r="AQ187" s="324"/>
      <c r="AR187" s="324">
        <v>0</v>
      </c>
      <c r="AS187" s="324">
        <v>0</v>
      </c>
      <c r="AT187" s="324"/>
      <c r="AU187" s="324">
        <v>0</v>
      </c>
      <c r="AV187" s="324">
        <v>0</v>
      </c>
      <c r="AW187" s="324">
        <v>0</v>
      </c>
      <c r="AX187" s="324">
        <v>0</v>
      </c>
      <c r="AY187" s="324">
        <v>0</v>
      </c>
      <c r="AZ187" s="324"/>
      <c r="BA187" s="324"/>
      <c r="BB187" s="324"/>
      <c r="BC187" s="324"/>
      <c r="BD187" s="324"/>
      <c r="BE187" s="324"/>
      <c r="BF187" s="324"/>
      <c r="BG187" s="324"/>
      <c r="BH187" s="324"/>
      <c r="BI187" s="324"/>
      <c r="BJ187" s="324"/>
      <c r="BK187" s="324"/>
      <c r="BL187" s="324">
        <f t="shared" si="593"/>
        <v>0</v>
      </c>
      <c r="BM187" s="324">
        <f t="shared" si="577"/>
        <v>0</v>
      </c>
      <c r="BN187" s="324">
        <f t="shared" si="578"/>
        <v>0</v>
      </c>
      <c r="BO187" s="324"/>
      <c r="BP187" s="324">
        <f t="shared" ref="BP187:BP188" si="603">BO187*1000*0.12</f>
        <v>0</v>
      </c>
      <c r="BQ187" s="324">
        <f t="shared" si="579"/>
        <v>0</v>
      </c>
      <c r="BR187" s="324"/>
      <c r="BS187" s="324">
        <f>BR187*1000*0.12</f>
        <v>0</v>
      </c>
      <c r="BT187" s="324">
        <f t="shared" si="580"/>
        <v>0</v>
      </c>
      <c r="BU187" s="324"/>
      <c r="BV187" s="324">
        <f>BU187*1000*0.12</f>
        <v>0</v>
      </c>
      <c r="BW187" s="324">
        <f t="shared" si="581"/>
        <v>0</v>
      </c>
      <c r="BX187" s="324"/>
      <c r="BY187" s="324">
        <f>BX187*1000*0.12</f>
        <v>0</v>
      </c>
      <c r="BZ187" s="324">
        <f t="shared" si="582"/>
        <v>0</v>
      </c>
      <c r="CA187" s="324">
        <f t="shared" si="583"/>
        <v>0</v>
      </c>
      <c r="CB187" s="324">
        <f t="shared" si="584"/>
        <v>0</v>
      </c>
      <c r="CC187" s="324">
        <f t="shared" si="585"/>
        <v>0</v>
      </c>
      <c r="CD187" s="324"/>
      <c r="CE187" s="324"/>
      <c r="CF187" s="324"/>
      <c r="CG187" s="324"/>
      <c r="CH187" s="324"/>
      <c r="CI187" s="324"/>
      <c r="CJ187" s="324"/>
      <c r="CK187" s="324"/>
      <c r="CL187" s="324"/>
      <c r="CM187" s="324"/>
      <c r="CN187" s="324"/>
      <c r="CO187" s="324"/>
      <c r="CP187" s="2238"/>
      <c r="CQ187" s="2238">
        <f t="shared" si="598"/>
        <v>0</v>
      </c>
      <c r="CR187" s="2238">
        <f t="shared" si="587"/>
        <v>0</v>
      </c>
      <c r="CS187" s="324"/>
      <c r="CT187" s="694">
        <f t="shared" si="571"/>
        <v>0</v>
      </c>
      <c r="CU187" s="324">
        <f t="shared" si="588"/>
        <v>0</v>
      </c>
      <c r="CV187" s="694"/>
      <c r="CW187" s="694">
        <f>CV187*1000*0.12</f>
        <v>0</v>
      </c>
      <c r="CX187" s="324">
        <f t="shared" si="589"/>
        <v>0</v>
      </c>
      <c r="CY187" s="694"/>
      <c r="CZ187" s="694">
        <f>CY187*1000*0.12</f>
        <v>0</v>
      </c>
      <c r="DA187" s="324">
        <f t="shared" si="590"/>
        <v>0</v>
      </c>
      <c r="DB187" s="524"/>
      <c r="DC187" s="694"/>
      <c r="DD187" s="694"/>
      <c r="DE187" s="555">
        <f t="shared" si="591"/>
        <v>0</v>
      </c>
      <c r="DF187" s="555">
        <v>0</v>
      </c>
      <c r="DG187" s="529"/>
      <c r="DH187" s="529"/>
      <c r="DI187" s="529"/>
      <c r="DJ187" s="529"/>
      <c r="DK187" s="555">
        <v>0</v>
      </c>
      <c r="DL187" s="529"/>
      <c r="DM187" s="529"/>
      <c r="DN187" s="529"/>
      <c r="DO187" s="529"/>
      <c r="DP187" s="555">
        <f t="shared" ref="DP187:DP188" si="604">DQ187+DR187+DS187+DT187</f>
        <v>0</v>
      </c>
      <c r="DQ187" s="529"/>
      <c r="DR187" s="529"/>
      <c r="DS187" s="529"/>
      <c r="DT187" s="529"/>
      <c r="DU187" s="555">
        <f t="shared" ref="DU187" si="605">DV187+DW187+DX187+DY187</f>
        <v>0</v>
      </c>
      <c r="DV187" s="529"/>
      <c r="DW187" s="529"/>
      <c r="DX187" s="529"/>
      <c r="DY187" s="529"/>
      <c r="DZ187" s="2322"/>
      <c r="EA187" s="794"/>
      <c r="EB187" s="307"/>
      <c r="EC187" s="307"/>
      <c r="ED187" s="324" t="s">
        <v>243</v>
      </c>
      <c r="EE187" s="33"/>
      <c r="EF187" s="329" t="s">
        <v>235</v>
      </c>
      <c r="EG187" s="324"/>
      <c r="EH187" s="2685"/>
    </row>
    <row r="188" spans="1:138" ht="20.25" hidden="1" customHeight="1" outlineLevel="1">
      <c r="A188" s="24"/>
      <c r="B188" s="24"/>
      <c r="C188" s="535" t="s">
        <v>94</v>
      </c>
      <c r="D188" s="733"/>
      <c r="E188" s="988" t="s">
        <v>189</v>
      </c>
      <c r="F188" s="988" t="s">
        <v>2</v>
      </c>
      <c r="G188" s="558">
        <f t="shared" si="572"/>
        <v>0</v>
      </c>
      <c r="H188" s="574">
        <f t="shared" ref="H188" si="606">SUM(I188:L188)</f>
        <v>0</v>
      </c>
      <c r="I188" s="649"/>
      <c r="J188" s="649"/>
      <c r="K188" s="649"/>
      <c r="L188" s="649"/>
      <c r="M188" s="2206"/>
      <c r="N188" s="649"/>
      <c r="O188" s="649"/>
      <c r="P188" s="649"/>
      <c r="Q188" s="574"/>
      <c r="R188" s="269"/>
      <c r="S188" s="579"/>
      <c r="T188" s="579"/>
      <c r="U188" s="234"/>
      <c r="V188" s="574">
        <f t="shared" ref="V188" si="607">SUM(W188:Z188)</f>
        <v>0</v>
      </c>
      <c r="W188" s="649"/>
      <c r="X188" s="649"/>
      <c r="Y188" s="649"/>
      <c r="Z188" s="649"/>
      <c r="AA188" s="574"/>
      <c r="AB188" s="269"/>
      <c r="AC188" s="579"/>
      <c r="AD188" s="579"/>
      <c r="AE188" s="234"/>
      <c r="AF188" s="566" t="s">
        <v>311</v>
      </c>
      <c r="AG188" s="555">
        <f t="shared" si="575"/>
        <v>0</v>
      </c>
      <c r="AH188" s="324"/>
      <c r="AI188" s="324"/>
      <c r="AJ188" s="324"/>
      <c r="AK188" s="324"/>
      <c r="AL188" s="324">
        <v>0</v>
      </c>
      <c r="AM188" s="324">
        <v>0</v>
      </c>
      <c r="AN188" s="324"/>
      <c r="AO188" s="324">
        <v>0</v>
      </c>
      <c r="AP188" s="324">
        <v>0</v>
      </c>
      <c r="AQ188" s="324"/>
      <c r="AR188" s="324">
        <v>0</v>
      </c>
      <c r="AS188" s="324">
        <v>0</v>
      </c>
      <c r="AT188" s="324"/>
      <c r="AU188" s="324">
        <v>0</v>
      </c>
      <c r="AV188" s="324">
        <v>0</v>
      </c>
      <c r="AW188" s="324"/>
      <c r="AX188" s="324"/>
      <c r="AY188" s="324"/>
      <c r="AZ188" s="324"/>
      <c r="BA188" s="324"/>
      <c r="BB188" s="324"/>
      <c r="BC188" s="324"/>
      <c r="BD188" s="324"/>
      <c r="BE188" s="324"/>
      <c r="BF188" s="324"/>
      <c r="BG188" s="324"/>
      <c r="BH188" s="324"/>
      <c r="BI188" s="324"/>
      <c r="BJ188" s="324"/>
      <c r="BK188" s="324"/>
      <c r="BL188" s="324">
        <f t="shared" si="593"/>
        <v>0</v>
      </c>
      <c r="BM188" s="324">
        <f t="shared" si="577"/>
        <v>0</v>
      </c>
      <c r="BN188" s="324">
        <f t="shared" si="578"/>
        <v>0</v>
      </c>
      <c r="BO188" s="324"/>
      <c r="BP188" s="324">
        <f t="shared" si="603"/>
        <v>0</v>
      </c>
      <c r="BQ188" s="324">
        <f t="shared" si="579"/>
        <v>0</v>
      </c>
      <c r="BR188" s="324"/>
      <c r="BS188" s="324">
        <f>BR188*1000*0.12</f>
        <v>0</v>
      </c>
      <c r="BT188" s="324">
        <f t="shared" si="580"/>
        <v>0</v>
      </c>
      <c r="BU188" s="324"/>
      <c r="BV188" s="324">
        <f>BU188*1000*0.12</f>
        <v>0</v>
      </c>
      <c r="BW188" s="324">
        <f t="shared" si="581"/>
        <v>0</v>
      </c>
      <c r="BX188" s="324"/>
      <c r="BY188" s="324">
        <f>BX188*1000*0.12</f>
        <v>0</v>
      </c>
      <c r="BZ188" s="324">
        <f t="shared" si="582"/>
        <v>0</v>
      </c>
      <c r="CA188" s="324"/>
      <c r="CB188" s="324"/>
      <c r="CC188" s="324"/>
      <c r="CD188" s="324"/>
      <c r="CE188" s="324"/>
      <c r="CF188" s="324"/>
      <c r="CG188" s="324"/>
      <c r="CH188" s="324"/>
      <c r="CI188" s="324"/>
      <c r="CJ188" s="324"/>
      <c r="CK188" s="324"/>
      <c r="CL188" s="324"/>
      <c r="CM188" s="324"/>
      <c r="CN188" s="324"/>
      <c r="CO188" s="324"/>
      <c r="CP188" s="2238"/>
      <c r="CQ188" s="2238">
        <f t="shared" ref="CQ188" si="608">CP188*1000*0.12</f>
        <v>0</v>
      </c>
      <c r="CR188" s="2238">
        <f t="shared" ref="CR188" si="609">CP188*$EM$8</f>
        <v>0</v>
      </c>
      <c r="CS188" s="324"/>
      <c r="CT188" s="694">
        <f t="shared" ref="CT188" si="610">CS188*1000*0.12</f>
        <v>0</v>
      </c>
      <c r="CU188" s="694">
        <f t="shared" ref="CU188" si="611">CS188*$EN$8</f>
        <v>0</v>
      </c>
      <c r="CV188" s="324"/>
      <c r="CW188" s="694">
        <f>CV188*1000*0.12</f>
        <v>0</v>
      </c>
      <c r="CX188" s="324">
        <f t="shared" ref="CX188" si="612">CV188*$EO$8</f>
        <v>0</v>
      </c>
      <c r="CY188" s="694"/>
      <c r="CZ188" s="694">
        <f>CY188*1000*0.12</f>
        <v>0</v>
      </c>
      <c r="DA188" s="324">
        <f t="shared" ref="DA188" si="613">CY188*$EP$8</f>
        <v>0</v>
      </c>
      <c r="DB188" s="524"/>
      <c r="DC188" s="770"/>
      <c r="DD188" s="524"/>
      <c r="DE188" s="555">
        <f t="shared" si="591"/>
        <v>0</v>
      </c>
      <c r="DF188" s="555">
        <v>0</v>
      </c>
      <c r="DG188" s="529"/>
      <c r="DH188" s="529"/>
      <c r="DI188" s="529"/>
      <c r="DJ188" s="529"/>
      <c r="DK188" s="555"/>
      <c r="DL188" s="529"/>
      <c r="DM188" s="529"/>
      <c r="DN188" s="529"/>
      <c r="DO188" s="529"/>
      <c r="DP188" s="555">
        <f t="shared" si="604"/>
        <v>0</v>
      </c>
      <c r="DQ188" s="529"/>
      <c r="DR188" s="529"/>
      <c r="DS188" s="529"/>
      <c r="DT188" s="529"/>
      <c r="DU188" s="555"/>
      <c r="DV188" s="529"/>
      <c r="DW188" s="529"/>
      <c r="DX188" s="529"/>
      <c r="DY188" s="529"/>
      <c r="DZ188" s="2322"/>
      <c r="EA188" s="794"/>
      <c r="EB188" s="307"/>
      <c r="EC188" s="307"/>
      <c r="ED188" s="324" t="s">
        <v>243</v>
      </c>
      <c r="EE188" s="33"/>
      <c r="EF188" s="329" t="s">
        <v>235</v>
      </c>
      <c r="EG188" s="324"/>
      <c r="EH188" s="2686"/>
    </row>
    <row r="189" spans="1:138" ht="15" customHeight="1" outlineLevel="1">
      <c r="A189" s="67"/>
      <c r="B189" s="67"/>
      <c r="C189" s="1169"/>
      <c r="D189" s="531" t="s">
        <v>1</v>
      </c>
      <c r="E189" s="169"/>
      <c r="F189" s="84"/>
      <c r="G189" s="558">
        <f t="shared" si="572"/>
        <v>0</v>
      </c>
      <c r="H189" s="1205"/>
      <c r="I189" s="1211"/>
      <c r="J189" s="1211"/>
      <c r="K189" s="1211"/>
      <c r="L189" s="1211"/>
      <c r="M189" s="2213"/>
      <c r="N189" s="169"/>
      <c r="O189" s="169"/>
      <c r="P189" s="169"/>
      <c r="Q189" s="84"/>
      <c r="R189" s="84"/>
      <c r="S189" s="84"/>
      <c r="T189" s="84"/>
      <c r="U189" s="84"/>
      <c r="V189" s="1205"/>
      <c r="W189" s="1211"/>
      <c r="X189" s="1211"/>
      <c r="Y189" s="1211"/>
      <c r="Z189" s="1211"/>
      <c r="AA189" s="84"/>
      <c r="AB189" s="84"/>
      <c r="AC189" s="84"/>
      <c r="AD189" s="84"/>
      <c r="AE189" s="84"/>
      <c r="AF189" s="566" t="s">
        <v>311</v>
      </c>
      <c r="AG189" s="555">
        <f t="shared" ref="AG189:AG196" si="614">AH189+CP189+CS189+CV189+CY189</f>
        <v>0.11406400000000003</v>
      </c>
      <c r="AH189" s="555">
        <f>AH182+AH183</f>
        <v>6.8164000000000044E-2</v>
      </c>
      <c r="AI189" s="555">
        <f t="shared" ref="AI189:AJ189" si="615">AI182+AI183</f>
        <v>8.1796800000000012</v>
      </c>
      <c r="AJ189" s="555">
        <f t="shared" si="615"/>
        <v>0.27316849702910889</v>
      </c>
      <c r="AK189" s="555">
        <v>1.1909094871596099E-2</v>
      </c>
      <c r="AL189" s="555">
        <v>1.4290913845915321</v>
      </c>
      <c r="AM189" s="555">
        <v>4.6685259792807292E-2</v>
      </c>
      <c r="AN189" s="555">
        <v>1.624189009479458E-2</v>
      </c>
      <c r="AO189" s="555">
        <v>1.9490268113753495</v>
      </c>
      <c r="AP189" s="555">
        <v>6.1962924054841065E-2</v>
      </c>
      <c r="AQ189" s="555">
        <v>8.2715550335976298E-3</v>
      </c>
      <c r="AR189" s="555">
        <v>0.9925866040317155</v>
      </c>
      <c r="AS189" s="555">
        <v>3.1729654385667959E-2</v>
      </c>
      <c r="AT189" s="555">
        <v>3.1741460000011698E-2</v>
      </c>
      <c r="AU189" s="555">
        <v>3.8089752000014041</v>
      </c>
      <c r="AV189" s="555">
        <v>0.12405389554068108</v>
      </c>
      <c r="AW189" s="555">
        <v>0.54351818049999978</v>
      </c>
      <c r="AX189" s="555">
        <v>65.222181660000004</v>
      </c>
      <c r="AY189" s="555">
        <v>2.2675419025203096</v>
      </c>
      <c r="AZ189" s="555">
        <v>8.5000000000000006E-3</v>
      </c>
      <c r="BA189" s="555">
        <v>1.02</v>
      </c>
      <c r="BB189" s="555">
        <v>3.5439912545999999E-2</v>
      </c>
      <c r="BC189" s="555">
        <v>8.5000000000000006E-3</v>
      </c>
      <c r="BD189" s="555">
        <v>1.02</v>
      </c>
      <c r="BE189" s="555">
        <v>3.5034045476500006E-2</v>
      </c>
      <c r="BF189" s="555">
        <v>0.26495909024999992</v>
      </c>
      <c r="BG189" s="555">
        <v>31.795090829999989</v>
      </c>
      <c r="BH189" s="555">
        <v>1.1041275923427698</v>
      </c>
      <c r="BI189" s="555">
        <v>0.2615590902499999</v>
      </c>
      <c r="BJ189" s="555">
        <v>31.387090829999988</v>
      </c>
      <c r="BK189" s="555">
        <v>1.0930554381547497</v>
      </c>
      <c r="BL189" s="555">
        <f t="shared" ref="BL189:CO189" si="616">SUM(BL182:BL188)</f>
        <v>1.5300000000000001E-2</v>
      </c>
      <c r="BM189" s="555">
        <f t="shared" si="616"/>
        <v>1.8359999999999999</v>
      </c>
      <c r="BN189" s="555">
        <f t="shared" si="616"/>
        <v>8.1132024977737999E-2</v>
      </c>
      <c r="BO189" s="555">
        <f t="shared" si="616"/>
        <v>7.6499999999999997E-3</v>
      </c>
      <c r="BP189" s="555">
        <f t="shared" si="616"/>
        <v>0.91799999999999993</v>
      </c>
      <c r="BQ189" s="555">
        <f t="shared" si="616"/>
        <v>3.3710335925939999E-2</v>
      </c>
      <c r="BR189" s="555">
        <f t="shared" si="616"/>
        <v>0</v>
      </c>
      <c r="BS189" s="555">
        <f t="shared" si="616"/>
        <v>0</v>
      </c>
      <c r="BT189" s="555">
        <f t="shared" si="616"/>
        <v>0</v>
      </c>
      <c r="BU189" s="555">
        <f t="shared" si="616"/>
        <v>4.2500000000000003E-3</v>
      </c>
      <c r="BV189" s="555">
        <f t="shared" si="616"/>
        <v>0.51</v>
      </c>
      <c r="BW189" s="555">
        <f t="shared" si="616"/>
        <v>2.6003944005170004E-2</v>
      </c>
      <c r="BX189" s="555">
        <f t="shared" si="616"/>
        <v>3.3999999999999998E-3</v>
      </c>
      <c r="BY189" s="555">
        <f t="shared" si="616"/>
        <v>0.40799999999999997</v>
      </c>
      <c r="BZ189" s="555">
        <f t="shared" si="616"/>
        <v>2.1417745046627999E-2</v>
      </c>
      <c r="CA189" s="555">
        <f t="shared" si="616"/>
        <v>0.25645909024999991</v>
      </c>
      <c r="CB189" s="555">
        <f t="shared" si="616"/>
        <v>30.775090829999989</v>
      </c>
      <c r="CC189" s="555">
        <f t="shared" si="616"/>
        <v>0</v>
      </c>
      <c r="CD189" s="555">
        <f t="shared" si="616"/>
        <v>0.25645909024999991</v>
      </c>
      <c r="CE189" s="555">
        <f t="shared" si="616"/>
        <v>30.775090829999989</v>
      </c>
      <c r="CF189" s="555">
        <f t="shared" si="616"/>
        <v>0</v>
      </c>
      <c r="CG189" s="555">
        <f t="shared" si="616"/>
        <v>0</v>
      </c>
      <c r="CH189" s="555">
        <f t="shared" si="616"/>
        <v>0</v>
      </c>
      <c r="CI189" s="555">
        <f t="shared" si="616"/>
        <v>0</v>
      </c>
      <c r="CJ189" s="555">
        <f t="shared" si="616"/>
        <v>0</v>
      </c>
      <c r="CK189" s="555">
        <f t="shared" si="616"/>
        <v>0</v>
      </c>
      <c r="CL189" s="555">
        <f t="shared" si="616"/>
        <v>0</v>
      </c>
      <c r="CM189" s="555">
        <f t="shared" si="616"/>
        <v>0</v>
      </c>
      <c r="CN189" s="555">
        <f t="shared" si="616"/>
        <v>0</v>
      </c>
      <c r="CO189" s="555">
        <f t="shared" si="616"/>
        <v>0</v>
      </c>
      <c r="CP189" s="2256">
        <f t="shared" ref="CP189:DA189" si="617">SUM(CP182:CP188)</f>
        <v>0</v>
      </c>
      <c r="CQ189" s="2256">
        <f t="shared" si="617"/>
        <v>0</v>
      </c>
      <c r="CR189" s="2256">
        <f t="shared" si="617"/>
        <v>0</v>
      </c>
      <c r="CS189" s="555">
        <f t="shared" si="617"/>
        <v>1.5299999999999999E-2</v>
      </c>
      <c r="CT189" s="555">
        <f t="shared" si="617"/>
        <v>1.8359999999999999</v>
      </c>
      <c r="CU189" s="555">
        <f t="shared" si="617"/>
        <v>8.5714034084967902E-2</v>
      </c>
      <c r="CV189" s="555">
        <f t="shared" si="617"/>
        <v>1.5299999999999999E-2</v>
      </c>
      <c r="CW189" s="555">
        <f t="shared" si="617"/>
        <v>1.8359999999999999</v>
      </c>
      <c r="CX189" s="555">
        <f t="shared" si="617"/>
        <v>8.9088249725924273E-2</v>
      </c>
      <c r="CY189" s="555">
        <f t="shared" si="617"/>
        <v>1.5299999999999999E-2</v>
      </c>
      <c r="CZ189" s="555">
        <f t="shared" si="617"/>
        <v>1.8359999999999999</v>
      </c>
      <c r="DA189" s="555">
        <f t="shared" si="617"/>
        <v>9.2612183363846703E-2</v>
      </c>
      <c r="DB189" s="555"/>
      <c r="DC189" s="555"/>
      <c r="DD189" s="555"/>
      <c r="DE189" s="555">
        <f t="shared" si="591"/>
        <v>0</v>
      </c>
      <c r="DF189" s="555">
        <v>0</v>
      </c>
      <c r="DG189" s="555">
        <v>0</v>
      </c>
      <c r="DH189" s="555">
        <v>0</v>
      </c>
      <c r="DI189" s="555">
        <v>0</v>
      </c>
      <c r="DJ189" s="555">
        <v>0</v>
      </c>
      <c r="DK189" s="555">
        <v>0</v>
      </c>
      <c r="DL189" s="555">
        <v>0</v>
      </c>
      <c r="DM189" s="555">
        <v>0</v>
      </c>
      <c r="DN189" s="555">
        <v>0</v>
      </c>
      <c r="DO189" s="555">
        <v>0</v>
      </c>
      <c r="DP189" s="555">
        <f t="shared" ref="DP189:DY189" si="618">SUM(DP182:DP188)</f>
        <v>0</v>
      </c>
      <c r="DQ189" s="555">
        <f t="shared" si="618"/>
        <v>0</v>
      </c>
      <c r="DR189" s="555">
        <f t="shared" si="618"/>
        <v>0</v>
      </c>
      <c r="DS189" s="555">
        <f t="shared" si="618"/>
        <v>0</v>
      </c>
      <c r="DT189" s="555">
        <f t="shared" si="618"/>
        <v>0</v>
      </c>
      <c r="DU189" s="555">
        <f t="shared" si="618"/>
        <v>0</v>
      </c>
      <c r="DV189" s="555">
        <f t="shared" si="618"/>
        <v>0</v>
      </c>
      <c r="DW189" s="555">
        <f t="shared" si="618"/>
        <v>0</v>
      </c>
      <c r="DX189" s="555">
        <f t="shared" si="618"/>
        <v>0</v>
      </c>
      <c r="DY189" s="555">
        <f t="shared" si="618"/>
        <v>0</v>
      </c>
      <c r="DZ189" s="2256">
        <f t="shared" ref="DZ189:EC189" si="619">SUM(DZ182:DZ188)</f>
        <v>0</v>
      </c>
      <c r="EA189" s="555">
        <f t="shared" si="619"/>
        <v>0</v>
      </c>
      <c r="EB189" s="555">
        <f t="shared" si="619"/>
        <v>0</v>
      </c>
      <c r="EC189" s="555">
        <f t="shared" si="619"/>
        <v>0</v>
      </c>
      <c r="ED189" s="324"/>
      <c r="EE189" s="185"/>
      <c r="EF189" s="329"/>
      <c r="EG189" s="324"/>
      <c r="EH189" s="329"/>
    </row>
    <row r="190" spans="1:138" ht="15" customHeight="1" outlineLevel="1">
      <c r="A190" s="67"/>
      <c r="B190" s="67"/>
      <c r="C190" s="575" t="s">
        <v>9</v>
      </c>
      <c r="D190" s="532" t="s">
        <v>50</v>
      </c>
      <c r="E190" s="169"/>
      <c r="F190" s="84"/>
      <c r="G190" s="558">
        <f t="shared" si="572"/>
        <v>0</v>
      </c>
      <c r="H190" s="1205"/>
      <c r="I190" s="1211"/>
      <c r="J190" s="1211"/>
      <c r="K190" s="1211"/>
      <c r="L190" s="1211"/>
      <c r="M190" s="2213"/>
      <c r="N190" s="169"/>
      <c r="O190" s="169"/>
      <c r="P190" s="169"/>
      <c r="Q190" s="84"/>
      <c r="R190" s="84"/>
      <c r="S190" s="84"/>
      <c r="T190" s="84"/>
      <c r="U190" s="84"/>
      <c r="V190" s="1205"/>
      <c r="W190" s="1211"/>
      <c r="X190" s="1211"/>
      <c r="Y190" s="1211"/>
      <c r="Z190" s="1211"/>
      <c r="AA190" s="84"/>
      <c r="AB190" s="84"/>
      <c r="AC190" s="84"/>
      <c r="AD190" s="84"/>
      <c r="AE190" s="84"/>
      <c r="AF190" s="185"/>
      <c r="AG190" s="287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2274"/>
      <c r="CQ190" s="2274"/>
      <c r="CR190" s="2274"/>
      <c r="CS190" s="277"/>
      <c r="CT190" s="277"/>
      <c r="CU190" s="277"/>
      <c r="CV190" s="190"/>
      <c r="CW190" s="190"/>
      <c r="CX190" s="190"/>
      <c r="CY190" s="190"/>
      <c r="CZ190" s="190"/>
      <c r="DA190" s="190"/>
      <c r="DB190" s="324"/>
      <c r="DC190" s="324"/>
      <c r="DD190" s="324"/>
      <c r="DE190" s="555">
        <f t="shared" si="591"/>
        <v>0</v>
      </c>
      <c r="DF190" s="562"/>
      <c r="DG190" s="190"/>
      <c r="DH190" s="190"/>
      <c r="DI190" s="190"/>
      <c r="DJ190" s="190"/>
      <c r="DK190" s="555"/>
      <c r="DL190" s="190"/>
      <c r="DM190" s="190"/>
      <c r="DN190" s="277"/>
      <c r="DO190" s="190"/>
      <c r="DP190" s="562"/>
      <c r="DQ190" s="190"/>
      <c r="DR190" s="190"/>
      <c r="DS190" s="190"/>
      <c r="DT190" s="190"/>
      <c r="DU190" s="555"/>
      <c r="DV190" s="190"/>
      <c r="DW190" s="190"/>
      <c r="DX190" s="277"/>
      <c r="DY190" s="190"/>
      <c r="DZ190" s="2274"/>
      <c r="EA190" s="277"/>
      <c r="EB190" s="190"/>
      <c r="EC190" s="190"/>
      <c r="ED190" s="324"/>
      <c r="EE190" s="185"/>
      <c r="EF190" s="329"/>
      <c r="EG190" s="324"/>
      <c r="EH190" s="329"/>
    </row>
    <row r="191" spans="1:138" s="248" customFormat="1" ht="19.5" customHeight="1" outlineLevel="1">
      <c r="A191" s="85"/>
      <c r="B191" s="85"/>
      <c r="C191" s="557" t="s">
        <v>175</v>
      </c>
      <c r="D191" s="578" t="s">
        <v>451</v>
      </c>
      <c r="E191" s="128" t="s">
        <v>24</v>
      </c>
      <c r="F191" s="128" t="s">
        <v>2</v>
      </c>
      <c r="G191" s="558">
        <f t="shared" si="572"/>
        <v>195</v>
      </c>
      <c r="H191" s="558">
        <f>SUM(I191:L191)</f>
        <v>170</v>
      </c>
      <c r="I191" s="736">
        <v>0</v>
      </c>
      <c r="J191" s="738">
        <v>30</v>
      </c>
      <c r="K191" s="738">
        <v>0</v>
      </c>
      <c r="L191" s="738">
        <v>140</v>
      </c>
      <c r="M191" s="2219"/>
      <c r="N191" s="1069">
        <v>12</v>
      </c>
      <c r="O191" s="1069">
        <v>12</v>
      </c>
      <c r="P191" s="1069">
        <v>12</v>
      </c>
      <c r="Q191" s="558">
        <f>SUM(R191:U191)</f>
        <v>147</v>
      </c>
      <c r="R191" s="269">
        <v>8</v>
      </c>
      <c r="S191" s="269">
        <v>22</v>
      </c>
      <c r="T191" s="269">
        <v>61</v>
      </c>
      <c r="U191" s="269">
        <v>56</v>
      </c>
      <c r="V191" s="558">
        <f>SUM(W191:Z191)</f>
        <v>12</v>
      </c>
      <c r="W191" s="736">
        <v>2</v>
      </c>
      <c r="X191" s="738">
        <v>0</v>
      </c>
      <c r="Y191" s="738">
        <v>2</v>
      </c>
      <c r="Z191" s="738">
        <v>8</v>
      </c>
      <c r="AA191" s="558">
        <f>SUM(AB191:AE191)</f>
        <v>0</v>
      </c>
      <c r="AB191" s="269"/>
      <c r="AC191" s="269"/>
      <c r="AD191" s="269"/>
      <c r="AE191" s="269"/>
      <c r="AF191" s="566" t="s">
        <v>311</v>
      </c>
      <c r="AG191" s="555">
        <f t="shared" ref="AG191:AG195" si="620">AH191+CP191+CS191+CV191+CY191</f>
        <v>0.26779999999999998</v>
      </c>
      <c r="AH191" s="324">
        <v>0.221</v>
      </c>
      <c r="AI191" s="324">
        <v>26.52</v>
      </c>
      <c r="AJ191" s="324">
        <v>0.86008869009918631</v>
      </c>
      <c r="AK191" s="324">
        <v>0</v>
      </c>
      <c r="AL191" s="324">
        <v>0</v>
      </c>
      <c r="AM191" s="324">
        <v>0</v>
      </c>
      <c r="AN191" s="324">
        <v>3.9E-2</v>
      </c>
      <c r="AO191" s="324">
        <v>4.68</v>
      </c>
      <c r="AP191" s="324">
        <v>0.14878527215950632</v>
      </c>
      <c r="AQ191" s="324">
        <v>0</v>
      </c>
      <c r="AR191" s="324">
        <v>0</v>
      </c>
      <c r="AS191" s="324">
        <v>0</v>
      </c>
      <c r="AT191" s="324">
        <v>0.182</v>
      </c>
      <c r="AU191" s="324">
        <v>21.84</v>
      </c>
      <c r="AV191" s="324">
        <v>0.71130341793967999</v>
      </c>
      <c r="AW191" s="324">
        <v>0.19109999999999999</v>
      </c>
      <c r="AX191" s="324">
        <v>22.931999999999999</v>
      </c>
      <c r="AY191" s="324">
        <v>0.79589619071820006</v>
      </c>
      <c r="AZ191" s="556">
        <v>1.04E-2</v>
      </c>
      <c r="BA191" s="324">
        <v>1.248</v>
      </c>
      <c r="BB191" s="324">
        <v>4.3361775350399999E-2</v>
      </c>
      <c r="BC191" s="324">
        <v>2.86E-2</v>
      </c>
      <c r="BD191" s="324">
        <v>3.4319999999999999</v>
      </c>
      <c r="BE191" s="324">
        <v>0.1178792588974</v>
      </c>
      <c r="BF191" s="324">
        <v>7.9299999999999995E-2</v>
      </c>
      <c r="BG191" s="324">
        <v>9.516</v>
      </c>
      <c r="BH191" s="324">
        <v>0.33045598847040003</v>
      </c>
      <c r="BI191" s="556">
        <v>7.2800000000000004E-2</v>
      </c>
      <c r="BJ191" s="324">
        <v>8.7359999999999989</v>
      </c>
      <c r="BK191" s="324">
        <v>0.30419916800000002</v>
      </c>
      <c r="BL191" s="324">
        <f>BO191+BR191+BU191+BX191</f>
        <v>1.5599999999999999E-2</v>
      </c>
      <c r="BM191" s="324">
        <f>BP191+BS191+BV191+BY191</f>
        <v>1.8719999999999999</v>
      </c>
      <c r="BN191" s="324">
        <f>BQ191+BT191+BW191+BZ191</f>
        <v>9.2878505286631996E-2</v>
      </c>
      <c r="BO191" s="556">
        <f>W191*1.3/1000</f>
        <v>2.5999999999999999E-3</v>
      </c>
      <c r="BP191" s="324">
        <f>BO191*1000*0.12</f>
        <v>0.312</v>
      </c>
      <c r="BQ191" s="556">
        <f t="shared" ref="BQ191:BQ192" si="621">BO191*$ER$8</f>
        <v>1.1457107634959999E-2</v>
      </c>
      <c r="BR191" s="324">
        <f>X191*1.3/1000</f>
        <v>0</v>
      </c>
      <c r="BS191" s="324">
        <f>BR191*1000*0.12</f>
        <v>0</v>
      </c>
      <c r="BT191" s="324">
        <f t="shared" ref="BT191:BT192" si="622">BR191*$ES$8</f>
        <v>0</v>
      </c>
      <c r="BU191" s="324">
        <f>Y191*1.3/1000</f>
        <v>2.5999999999999999E-3</v>
      </c>
      <c r="BV191" s="324">
        <f>BU191*1000*0.12</f>
        <v>0.312</v>
      </c>
      <c r="BW191" s="324">
        <f t="shared" ref="BW191:BW192" si="623">BU191*$ET$8</f>
        <v>1.5908295156104001E-2</v>
      </c>
      <c r="BX191" s="324">
        <f>Z191*1.3/1000</f>
        <v>1.04E-2</v>
      </c>
      <c r="BY191" s="324">
        <f>BX191*1000*0.12</f>
        <v>1.248</v>
      </c>
      <c r="BZ191" s="324">
        <f t="shared" ref="BZ191:BZ192" si="624">BX191*$EU$8</f>
        <v>6.5513102495567993E-2</v>
      </c>
      <c r="CA191" s="324">
        <f t="shared" ref="CA191:CA195" si="625">CD191+CG191+CJ191+CM191</f>
        <v>0</v>
      </c>
      <c r="CB191" s="324">
        <f t="shared" ref="CB191:CB195" si="626">CE191+CH191+CK191+CN191</f>
        <v>0</v>
      </c>
      <c r="CC191" s="324">
        <f t="shared" ref="CC191:CC195" si="627">CF191+CI191+CL191+CO191</f>
        <v>0</v>
      </c>
      <c r="CD191" s="556">
        <f>AB191*1.3/1000</f>
        <v>0</v>
      </c>
      <c r="CE191" s="324">
        <f t="shared" ref="CE191:CE193" si="628">CD191*1000*0.12</f>
        <v>0</v>
      </c>
      <c r="CF191" s="324">
        <f>CD191*$EW$8</f>
        <v>0</v>
      </c>
      <c r="CG191" s="324"/>
      <c r="CH191" s="324">
        <f>CG191*1000*0.12</f>
        <v>0</v>
      </c>
      <c r="CI191" s="324">
        <f>CG191*$EX$8</f>
        <v>0</v>
      </c>
      <c r="CJ191" s="324"/>
      <c r="CK191" s="324">
        <f>CJ191*1000*0.12</f>
        <v>0</v>
      </c>
      <c r="CL191" s="324">
        <f>CJ191*$EY$8</f>
        <v>0</v>
      </c>
      <c r="CM191" s="556"/>
      <c r="CN191" s="324">
        <f>CM191*1000*0.12</f>
        <v>0</v>
      </c>
      <c r="CO191" s="324">
        <f>CM191*$EZ$8</f>
        <v>0</v>
      </c>
      <c r="CP191" s="2238">
        <f>M191*1.3/1000</f>
        <v>0</v>
      </c>
      <c r="CQ191" s="2238">
        <f t="shared" ref="CQ191:CQ193" si="629">CP191*1000*0.12</f>
        <v>0</v>
      </c>
      <c r="CR191" s="2238">
        <f t="shared" ref="CR191:CR195" si="630">CP191*$EM$8</f>
        <v>0</v>
      </c>
      <c r="CS191" s="324">
        <f>N191*1.3/1000</f>
        <v>1.5600000000000001E-2</v>
      </c>
      <c r="CT191" s="324">
        <f t="shared" ref="CT191" si="631">CS191*1000*0.12</f>
        <v>1.8720000000000001</v>
      </c>
      <c r="CU191" s="324">
        <f t="shared" ref="CU191" si="632">CS191*$EN$8</f>
        <v>8.7394701419967288E-2</v>
      </c>
      <c r="CV191" s="324">
        <f>O191*1.3/1000</f>
        <v>1.5600000000000001E-2</v>
      </c>
      <c r="CW191" s="694">
        <f>CV191*1000*0.12</f>
        <v>1.8720000000000001</v>
      </c>
      <c r="CX191" s="324">
        <f t="shared" ref="CX191" si="633">CV191*$EO$8</f>
        <v>9.0835078151922807E-2</v>
      </c>
      <c r="CY191" s="324">
        <f>P191*1.3/1000</f>
        <v>1.5600000000000001E-2</v>
      </c>
      <c r="CZ191" s="324">
        <f>CY191*1000*0.12</f>
        <v>1.8720000000000001</v>
      </c>
      <c r="DA191" s="324">
        <f t="shared" ref="DA191" si="634">CY191*$EP$8</f>
        <v>9.4428108527843696E-2</v>
      </c>
      <c r="DB191" s="324">
        <v>0.2</v>
      </c>
      <c r="DC191" s="324">
        <v>765</v>
      </c>
      <c r="DD191" s="324">
        <v>14.845000000000001</v>
      </c>
      <c r="DE191" s="555">
        <f t="shared" si="591"/>
        <v>1.0581575520630484</v>
      </c>
      <c r="DF191" s="555">
        <v>0.92786000000000002</v>
      </c>
      <c r="DG191" s="324">
        <v>0</v>
      </c>
      <c r="DH191" s="324">
        <v>0.16374</v>
      </c>
      <c r="DI191" s="324">
        <v>0</v>
      </c>
      <c r="DJ191" s="324">
        <v>0.76412000000000002</v>
      </c>
      <c r="DK191" s="555">
        <v>0.80703000000000003</v>
      </c>
      <c r="DL191" s="556">
        <v>4.3920000000000001E-2</v>
      </c>
      <c r="DM191" s="324">
        <v>0.12078</v>
      </c>
      <c r="DN191" s="325">
        <v>0.33489000000000002</v>
      </c>
      <c r="DO191" s="324">
        <v>0.30743999999999999</v>
      </c>
      <c r="DP191" s="555">
        <f t="shared" ref="DP191:DP195" si="635">DQ191+DR191+DS191+DT191</f>
        <v>6.31332E-2</v>
      </c>
      <c r="DQ191" s="324">
        <v>1.0522200000000001E-2</v>
      </c>
      <c r="DR191" s="324">
        <v>0</v>
      </c>
      <c r="DS191" s="324">
        <v>1.0522200000000001E-2</v>
      </c>
      <c r="DT191" s="324">
        <v>4.2088800000000003E-2</v>
      </c>
      <c r="DU191" s="555">
        <f t="shared" ref="DU191:DU195" si="636">DV191+DW191+DX191+DY191</f>
        <v>0.17568</v>
      </c>
      <c r="DV191" s="324">
        <v>0.17568</v>
      </c>
      <c r="DW191" s="324"/>
      <c r="DX191" s="325"/>
      <c r="DY191" s="324"/>
      <c r="DZ191" s="2256"/>
      <c r="EA191" s="555">
        <v>6.5579378989361711E-2</v>
      </c>
      <c r="EB191" s="555">
        <v>6.7780809953119359E-2</v>
      </c>
      <c r="EC191" s="555">
        <v>5.4634163120567389E-2</v>
      </c>
      <c r="ED191" s="324" t="s">
        <v>243</v>
      </c>
      <c r="EE191" s="85"/>
      <c r="EF191" s="329" t="s">
        <v>235</v>
      </c>
      <c r="EG191" s="324" t="s">
        <v>232</v>
      </c>
      <c r="EH191" s="2684" t="s">
        <v>461</v>
      </c>
    </row>
    <row r="192" spans="1:138" s="248" customFormat="1" ht="15" customHeight="1" outlineLevel="1">
      <c r="A192" s="85"/>
      <c r="B192" s="85"/>
      <c r="C192" s="557" t="s">
        <v>191</v>
      </c>
      <c r="D192" s="732" t="s">
        <v>193</v>
      </c>
      <c r="E192" s="128" t="s">
        <v>23</v>
      </c>
      <c r="F192" s="128" t="s">
        <v>3</v>
      </c>
      <c r="G192" s="558">
        <f t="shared" si="572"/>
        <v>0.156</v>
      </c>
      <c r="H192" s="559">
        <f>SUM(I192:L192)</f>
        <v>0</v>
      </c>
      <c r="I192" s="736"/>
      <c r="J192" s="741"/>
      <c r="K192" s="741"/>
      <c r="L192" s="744"/>
      <c r="M192" s="2219"/>
      <c r="N192" s="1069"/>
      <c r="O192" s="1069"/>
      <c r="P192" s="1069"/>
      <c r="Q192" s="559">
        <f>SUM(R192:U192)</f>
        <v>0.156</v>
      </c>
      <c r="R192" s="274">
        <v>9.2999999999999999E-2</v>
      </c>
      <c r="S192" s="274">
        <v>6.3E-2</v>
      </c>
      <c r="T192" s="269"/>
      <c r="U192" s="269"/>
      <c r="V192" s="559">
        <f>SUM(W192:Z192)</f>
        <v>0</v>
      </c>
      <c r="W192" s="736"/>
      <c r="X192" s="741"/>
      <c r="Y192" s="741"/>
      <c r="Z192" s="744"/>
      <c r="AA192" s="559">
        <f>SUM(AB192:AE192)</f>
        <v>0</v>
      </c>
      <c r="AB192" s="274"/>
      <c r="AC192" s="274"/>
      <c r="AD192" s="269"/>
      <c r="AE192" s="269"/>
      <c r="AF192" s="566" t="s">
        <v>311</v>
      </c>
      <c r="AG192" s="555">
        <f t="shared" si="620"/>
        <v>0</v>
      </c>
      <c r="AH192" s="324">
        <v>0</v>
      </c>
      <c r="AI192" s="324">
        <v>0</v>
      </c>
      <c r="AJ192" s="324">
        <v>0</v>
      </c>
      <c r="AK192" s="278">
        <v>0</v>
      </c>
      <c r="AL192" s="278">
        <v>0</v>
      </c>
      <c r="AM192" s="324">
        <v>0</v>
      </c>
      <c r="AN192" s="556">
        <v>0</v>
      </c>
      <c r="AO192" s="324">
        <v>0</v>
      </c>
      <c r="AP192" s="324">
        <v>0</v>
      </c>
      <c r="AQ192" s="324"/>
      <c r="AR192" s="324">
        <v>0</v>
      </c>
      <c r="AS192" s="324">
        <v>0</v>
      </c>
      <c r="AT192" s="276">
        <v>0</v>
      </c>
      <c r="AU192" s="278">
        <v>0</v>
      </c>
      <c r="AV192" s="324">
        <v>0</v>
      </c>
      <c r="AW192" s="556">
        <v>2.496E-4</v>
      </c>
      <c r="AX192" s="324">
        <v>2.9951999999999999E-2</v>
      </c>
      <c r="AY192" s="324">
        <v>1.035869502456E-3</v>
      </c>
      <c r="AZ192" s="567">
        <v>1.4880000000000001E-4</v>
      </c>
      <c r="BA192" s="324">
        <v>1.7856E-2</v>
      </c>
      <c r="BB192" s="556">
        <v>6.204069396288E-4</v>
      </c>
      <c r="BC192" s="567">
        <v>1.008E-4</v>
      </c>
      <c r="BD192" s="324">
        <v>1.2095999999999999E-2</v>
      </c>
      <c r="BE192" s="556">
        <v>4.1546256282720001E-4</v>
      </c>
      <c r="BF192" s="556">
        <v>0</v>
      </c>
      <c r="BG192" s="324">
        <v>0</v>
      </c>
      <c r="BH192" s="324">
        <v>0</v>
      </c>
      <c r="BI192" s="324">
        <v>0</v>
      </c>
      <c r="BJ192" s="324">
        <v>0</v>
      </c>
      <c r="BK192" s="324">
        <v>0</v>
      </c>
      <c r="BL192" s="324">
        <f t="shared" ref="BL192:BL195" si="637">BO192+BR192+BU192+BX192</f>
        <v>0</v>
      </c>
      <c r="BM192" s="324">
        <f t="shared" ref="BM192:BM194" si="638">BP192+BS192+BV192+BY192</f>
        <v>0</v>
      </c>
      <c r="BN192" s="324">
        <f t="shared" ref="BN192:BN195" si="639">BQ192+BT192+BW192+BZ192</f>
        <v>0</v>
      </c>
      <c r="BO192" s="324">
        <f>W192*1.6/1000</f>
        <v>0</v>
      </c>
      <c r="BP192" s="324">
        <f t="shared" ref="BP192" si="640">BO192*1000*0.12</f>
        <v>0</v>
      </c>
      <c r="BQ192" s="324">
        <f t="shared" si="621"/>
        <v>0</v>
      </c>
      <c r="BR192" s="556">
        <f>X192*1.6/1000</f>
        <v>0</v>
      </c>
      <c r="BS192" s="324">
        <f>BR192*1000*0.12</f>
        <v>0</v>
      </c>
      <c r="BT192" s="324">
        <f t="shared" si="622"/>
        <v>0</v>
      </c>
      <c r="BU192" s="556">
        <f>Y192*1.6/1000</f>
        <v>0</v>
      </c>
      <c r="BV192" s="324">
        <f>BU192*1000*0.12</f>
        <v>0</v>
      </c>
      <c r="BW192" s="324">
        <f t="shared" si="623"/>
        <v>0</v>
      </c>
      <c r="BX192" s="324">
        <f>Z192*1.6/1000</f>
        <v>0</v>
      </c>
      <c r="BY192" s="324">
        <f t="shared" ref="BY192" si="641">BX192*1000*0.12</f>
        <v>0</v>
      </c>
      <c r="BZ192" s="324">
        <f t="shared" si="624"/>
        <v>0</v>
      </c>
      <c r="CA192" s="556">
        <f t="shared" si="625"/>
        <v>2.9562251103406083E-5</v>
      </c>
      <c r="CB192" s="324">
        <f t="shared" si="626"/>
        <v>3.5474701324087294E-3</v>
      </c>
      <c r="CC192" s="324">
        <f t="shared" si="627"/>
        <v>0</v>
      </c>
      <c r="CD192" s="567">
        <f>BA192*1.6/1000</f>
        <v>2.8569600000000002E-5</v>
      </c>
      <c r="CE192" s="324">
        <f t="shared" si="628"/>
        <v>3.428352E-3</v>
      </c>
      <c r="CF192" s="556">
        <f>CD192*$EW$8</f>
        <v>0</v>
      </c>
      <c r="CG192" s="567">
        <f>BB192*1.6/1000</f>
        <v>9.926511034060801E-7</v>
      </c>
      <c r="CH192" s="324">
        <f>CG192*1000*0.12</f>
        <v>1.1911813240872962E-4</v>
      </c>
      <c r="CI192" s="556">
        <f>CG192*$EX$8</f>
        <v>0</v>
      </c>
      <c r="CJ192" s="556">
        <v>0</v>
      </c>
      <c r="CK192" s="324">
        <f>CJ192*1000*0.12</f>
        <v>0</v>
      </c>
      <c r="CL192" s="324">
        <f>CJ192*$EY$8</f>
        <v>0</v>
      </c>
      <c r="CM192" s="583"/>
      <c r="CN192" s="324">
        <f t="shared" ref="CN192:CN193" si="642">CM192*1000*0.12</f>
        <v>0</v>
      </c>
      <c r="CO192" s="324">
        <f>CM192*$EZ$8</f>
        <v>0</v>
      </c>
      <c r="CP192" s="2238"/>
      <c r="CQ192" s="2238">
        <f t="shared" si="629"/>
        <v>0</v>
      </c>
      <c r="CR192" s="2238"/>
      <c r="CS192" s="694"/>
      <c r="CT192" s="694">
        <f t="shared" ref="CT192:CT194" si="643">CS192*1000*0.12</f>
        <v>0</v>
      </c>
      <c r="CU192" s="324">
        <f t="shared" ref="CU192:CU194" si="644">CS192*$EN$8</f>
        <v>0</v>
      </c>
      <c r="CV192" s="694"/>
      <c r="CW192" s="694">
        <f>CV192*1000*0.12</f>
        <v>0</v>
      </c>
      <c r="CX192" s="324">
        <f t="shared" ref="CX192:CX194" si="645">CV192*$EO$8</f>
        <v>0</v>
      </c>
      <c r="CY192" s="694"/>
      <c r="CZ192" s="694">
        <f>CY192*1000*0.12</f>
        <v>0</v>
      </c>
      <c r="DA192" s="324">
        <f t="shared" ref="DA192:DA194" si="646">CY192*$EP$8</f>
        <v>0</v>
      </c>
      <c r="DB192" s="324"/>
      <c r="DC192" s="324"/>
      <c r="DD192" s="324"/>
      <c r="DE192" s="555">
        <f t="shared" si="591"/>
        <v>9.0154999999999992E-3</v>
      </c>
      <c r="DF192" s="555">
        <v>0</v>
      </c>
      <c r="DG192" s="324"/>
      <c r="DH192" s="324"/>
      <c r="DI192" s="556"/>
      <c r="DJ192" s="324"/>
      <c r="DK192" s="555">
        <v>9.0154999999999992E-3</v>
      </c>
      <c r="DL192" s="324">
        <v>9.0154999999999992E-3</v>
      </c>
      <c r="DM192" s="324">
        <v>0</v>
      </c>
      <c r="DN192" s="325"/>
      <c r="DO192" s="648"/>
      <c r="DP192" s="555">
        <f t="shared" si="635"/>
        <v>0</v>
      </c>
      <c r="DQ192" s="324"/>
      <c r="DR192" s="324"/>
      <c r="DS192" s="556"/>
      <c r="DT192" s="324"/>
      <c r="DU192" s="555">
        <f t="shared" si="636"/>
        <v>0</v>
      </c>
      <c r="DV192" s="324"/>
      <c r="DW192" s="324"/>
      <c r="DX192" s="325"/>
      <c r="DY192" s="648"/>
      <c r="DZ192" s="2256"/>
      <c r="EA192" s="555"/>
      <c r="EB192" s="555"/>
      <c r="EC192" s="555"/>
      <c r="ED192" s="324" t="s">
        <v>243</v>
      </c>
      <c r="EE192" s="85"/>
      <c r="EF192" s="329" t="s">
        <v>235</v>
      </c>
      <c r="EG192" s="324" t="s">
        <v>231</v>
      </c>
      <c r="EH192" s="2685"/>
    </row>
    <row r="193" spans="1:138" s="248" customFormat="1" ht="38.25" customHeight="1" outlineLevel="1">
      <c r="A193" s="85"/>
      <c r="B193" s="85"/>
      <c r="C193" s="557" t="s">
        <v>192</v>
      </c>
      <c r="D193" s="732" t="s">
        <v>619</v>
      </c>
      <c r="E193" s="128" t="s">
        <v>23</v>
      </c>
      <c r="F193" s="128" t="s">
        <v>3</v>
      </c>
      <c r="G193" s="558">
        <f t="shared" si="572"/>
        <v>2.44</v>
      </c>
      <c r="H193" s="559">
        <f>SUM(I193:L193)</f>
        <v>0</v>
      </c>
      <c r="I193" s="736"/>
      <c r="J193" s="741"/>
      <c r="K193" s="741"/>
      <c r="L193" s="745"/>
      <c r="M193" s="2219"/>
      <c r="N193" s="1069">
        <v>0.61</v>
      </c>
      <c r="O193" s="1069">
        <v>0.61</v>
      </c>
      <c r="P193" s="1069">
        <v>0.61</v>
      </c>
      <c r="Q193" s="559">
        <f t="shared" ref="Q193:Q195" si="647">SUM(R193:U193)</f>
        <v>0</v>
      </c>
      <c r="R193" s="274"/>
      <c r="S193" s="274"/>
      <c r="T193" s="269"/>
      <c r="U193" s="721"/>
      <c r="V193" s="559">
        <f>SUM(W193:Z193)</f>
        <v>0.61</v>
      </c>
      <c r="W193" s="736">
        <v>0.1</v>
      </c>
      <c r="X193" s="741">
        <v>0</v>
      </c>
      <c r="Y193" s="741">
        <v>0.1</v>
      </c>
      <c r="Z193" s="745">
        <v>0.41</v>
      </c>
      <c r="AA193" s="559">
        <f t="shared" ref="AA193:AA195" si="648">SUM(AB193:AE193)</f>
        <v>0</v>
      </c>
      <c r="AB193" s="274"/>
      <c r="AC193" s="274"/>
      <c r="AD193" s="269"/>
      <c r="AE193" s="721"/>
      <c r="AF193" s="566" t="s">
        <v>311</v>
      </c>
      <c r="AG193" s="555">
        <f t="shared" si="620"/>
        <v>2.196E-3</v>
      </c>
      <c r="AH193" s="556">
        <v>0</v>
      </c>
      <c r="AI193" s="324">
        <v>0</v>
      </c>
      <c r="AJ193" s="556">
        <v>0</v>
      </c>
      <c r="AK193" s="276">
        <v>0</v>
      </c>
      <c r="AL193" s="278">
        <v>0</v>
      </c>
      <c r="AM193" s="324">
        <v>0</v>
      </c>
      <c r="AN193" s="567">
        <v>0</v>
      </c>
      <c r="AO193" s="324">
        <v>0</v>
      </c>
      <c r="AP193" s="324">
        <v>0</v>
      </c>
      <c r="AQ193" s="567"/>
      <c r="AR193" s="324">
        <v>0</v>
      </c>
      <c r="AS193" s="324">
        <v>0</v>
      </c>
      <c r="AT193" s="324">
        <v>0</v>
      </c>
      <c r="AU193" s="324">
        <v>0</v>
      </c>
      <c r="AV193" s="324">
        <v>0</v>
      </c>
      <c r="AW193" s="556">
        <v>0</v>
      </c>
      <c r="AX193" s="324">
        <v>0</v>
      </c>
      <c r="AY193" s="556">
        <v>0</v>
      </c>
      <c r="AZ193" s="556">
        <v>0</v>
      </c>
      <c r="BA193" s="324">
        <v>0</v>
      </c>
      <c r="BB193" s="324">
        <v>0</v>
      </c>
      <c r="BC193" s="324">
        <v>0</v>
      </c>
      <c r="BD193" s="324">
        <v>0</v>
      </c>
      <c r="BE193" s="324">
        <v>0</v>
      </c>
      <c r="BF193" s="556">
        <v>0</v>
      </c>
      <c r="BG193" s="324">
        <v>0</v>
      </c>
      <c r="BH193" s="556">
        <v>0</v>
      </c>
      <c r="BI193" s="324">
        <v>0</v>
      </c>
      <c r="BJ193" s="324">
        <v>0</v>
      </c>
      <c r="BK193" s="556">
        <v>0</v>
      </c>
      <c r="BL193" s="556">
        <f t="shared" si="637"/>
        <v>7.319999999999999E-4</v>
      </c>
      <c r="BM193" s="324">
        <f t="shared" si="638"/>
        <v>8.7839999999999988E-2</v>
      </c>
      <c r="BN193" s="556">
        <f t="shared" si="639"/>
        <v>4.3622922853394398E-3</v>
      </c>
      <c r="BO193" s="324">
        <f>W193*1.2/1000</f>
        <v>1.1999999999999999E-4</v>
      </c>
      <c r="BP193" s="324">
        <f>BO193*1000*0.12</f>
        <v>1.44E-2</v>
      </c>
      <c r="BQ193" s="324">
        <f t="shared" ref="BQ193:BQ195" si="649">BO193*$ER$8</f>
        <v>5.2878958315199999E-4</v>
      </c>
      <c r="BR193" s="324">
        <f>X193*1.2/1000</f>
        <v>0</v>
      </c>
      <c r="BS193" s="324">
        <f>BR193*1000*0.12</f>
        <v>0</v>
      </c>
      <c r="BT193" s="324">
        <f t="shared" ref="BT193:BT195" si="650">BR193*$ES$8</f>
        <v>0</v>
      </c>
      <c r="BU193" s="324">
        <f>Y193*1.2/1000</f>
        <v>1.1999999999999999E-4</v>
      </c>
      <c r="BV193" s="324">
        <f>BU193*1000*0.12</f>
        <v>1.44E-2</v>
      </c>
      <c r="BW193" s="324">
        <f t="shared" ref="BW193:BW195" si="651">BU193*$ET$8</f>
        <v>7.342290072048E-4</v>
      </c>
      <c r="BX193" s="324">
        <f>Z193*1.2/1000</f>
        <v>4.9199999999999992E-4</v>
      </c>
      <c r="BY193" s="324">
        <f>BX193*1000*0.12</f>
        <v>5.9039999999999988E-2</v>
      </c>
      <c r="BZ193" s="324">
        <f t="shared" ref="BZ193:BZ195" si="652">BX193*$EU$8</f>
        <v>3.0992736949826396E-3</v>
      </c>
      <c r="CA193" s="567">
        <f t="shared" si="625"/>
        <v>0</v>
      </c>
      <c r="CB193" s="324">
        <f t="shared" si="626"/>
        <v>0</v>
      </c>
      <c r="CC193" s="556">
        <f t="shared" si="627"/>
        <v>0</v>
      </c>
      <c r="CD193" s="556">
        <f>BA193*1.2/1000</f>
        <v>0</v>
      </c>
      <c r="CE193" s="324">
        <f t="shared" si="628"/>
        <v>0</v>
      </c>
      <c r="CF193" s="324">
        <f>CD193*$EW$8</f>
        <v>0</v>
      </c>
      <c r="CG193" s="324">
        <f>BB193*1.2/1000</f>
        <v>0</v>
      </c>
      <c r="CH193" s="324">
        <f>CG193*1000*0.12</f>
        <v>0</v>
      </c>
      <c r="CI193" s="324">
        <f>CG193*$EX$8</f>
        <v>0</v>
      </c>
      <c r="CJ193" s="556">
        <v>0</v>
      </c>
      <c r="CK193" s="324">
        <f>CJ193*1000*0.12</f>
        <v>0</v>
      </c>
      <c r="CL193" s="556">
        <f>CJ193*$EY$8</f>
        <v>0</v>
      </c>
      <c r="CM193" s="324">
        <f>BD193*1.2/1000</f>
        <v>0</v>
      </c>
      <c r="CN193" s="324">
        <f t="shared" si="642"/>
        <v>0</v>
      </c>
      <c r="CO193" s="556">
        <f>CM193*$EZ$8</f>
        <v>0</v>
      </c>
      <c r="CP193" s="2258"/>
      <c r="CQ193" s="2238">
        <f t="shared" si="629"/>
        <v>0</v>
      </c>
      <c r="CR193" s="2238"/>
      <c r="CS193" s="324">
        <f>N193*1.2/1000</f>
        <v>7.3200000000000001E-4</v>
      </c>
      <c r="CT193" s="324">
        <f t="shared" si="643"/>
        <v>8.7840000000000001E-2</v>
      </c>
      <c r="CU193" s="324">
        <f t="shared" si="644"/>
        <v>4.1008282973984652E-3</v>
      </c>
      <c r="CV193" s="324">
        <f>O193*1.2/1000</f>
        <v>7.3200000000000001E-4</v>
      </c>
      <c r="CW193" s="324">
        <f>CV193*1000*0.12</f>
        <v>8.7840000000000001E-2</v>
      </c>
      <c r="CX193" s="324">
        <f t="shared" si="645"/>
        <v>4.2622613594363772E-3</v>
      </c>
      <c r="CY193" s="324">
        <f>P193*1.2/1000</f>
        <v>7.3200000000000001E-4</v>
      </c>
      <c r="CZ193" s="324">
        <f>CY193*1000*0.12</f>
        <v>8.7840000000000001E-2</v>
      </c>
      <c r="DA193" s="694">
        <f t="shared" si="646"/>
        <v>4.4308574001526661E-3</v>
      </c>
      <c r="DB193" s="2761"/>
      <c r="DC193" s="2762"/>
      <c r="DD193" s="2763"/>
      <c r="DE193" s="555">
        <f t="shared" si="591"/>
        <v>7.7460317460317452</v>
      </c>
      <c r="DF193" s="555">
        <v>0</v>
      </c>
      <c r="DG193" s="324"/>
      <c r="DH193" s="324"/>
      <c r="DI193" s="324"/>
      <c r="DJ193" s="728"/>
      <c r="DK193" s="555">
        <v>0</v>
      </c>
      <c r="DL193" s="324"/>
      <c r="DM193" s="324"/>
      <c r="DN193" s="325"/>
      <c r="DO193" s="324"/>
      <c r="DP193" s="555">
        <f t="shared" si="635"/>
        <v>1.9365079365079367</v>
      </c>
      <c r="DQ193" s="324">
        <v>0.3174603174603175</v>
      </c>
      <c r="DR193" s="324">
        <v>0</v>
      </c>
      <c r="DS193" s="324">
        <v>0.3174603174603175</v>
      </c>
      <c r="DT193" s="324">
        <v>1.3015873015873016</v>
      </c>
      <c r="DU193" s="555">
        <f t="shared" si="636"/>
        <v>0</v>
      </c>
      <c r="DV193" s="324"/>
      <c r="DW193" s="324"/>
      <c r="DX193" s="325"/>
      <c r="DY193" s="324"/>
      <c r="DZ193" s="2256"/>
      <c r="EA193" s="555">
        <v>1.9365079365079363</v>
      </c>
      <c r="EB193" s="555">
        <v>1.9365079365079363</v>
      </c>
      <c r="EC193" s="555">
        <v>1.9365079365079363</v>
      </c>
      <c r="ED193" s="324">
        <v>1.9365079365079363</v>
      </c>
      <c r="EE193" s="85"/>
      <c r="EF193" s="329" t="s">
        <v>235</v>
      </c>
      <c r="EG193" s="324" t="s">
        <v>231</v>
      </c>
      <c r="EH193" s="2685"/>
    </row>
    <row r="194" spans="1:138" s="248" customFormat="1" ht="15" customHeight="1" outlineLevel="1">
      <c r="A194" s="85"/>
      <c r="B194" s="85"/>
      <c r="C194" s="557" t="s">
        <v>194</v>
      </c>
      <c r="D194" s="732" t="s">
        <v>452</v>
      </c>
      <c r="E194" s="988" t="s">
        <v>189</v>
      </c>
      <c r="F194" s="988" t="s">
        <v>0</v>
      </c>
      <c r="G194" s="558">
        <f t="shared" si="572"/>
        <v>66.871962962962954</v>
      </c>
      <c r="H194" s="559">
        <f t="shared" ref="H194:H195" si="653">SUM(I194:L194)</f>
        <v>13.709999999999999</v>
      </c>
      <c r="I194" s="736">
        <v>1.1200000000000001</v>
      </c>
      <c r="J194" s="741">
        <v>4.55</v>
      </c>
      <c r="K194" s="741">
        <v>8.0399999999999991</v>
      </c>
      <c r="L194" s="745">
        <v>0</v>
      </c>
      <c r="M194" s="2220"/>
      <c r="N194" s="208">
        <v>10.400740740740737</v>
      </c>
      <c r="O194" s="208">
        <v>10.400740740740737</v>
      </c>
      <c r="P194" s="208">
        <v>10.400740740740737</v>
      </c>
      <c r="Q194" s="559">
        <f t="shared" si="647"/>
        <v>25.268999999999998</v>
      </c>
      <c r="R194" s="274">
        <v>2.7</v>
      </c>
      <c r="S194" s="274">
        <v>8.6999999999999993</v>
      </c>
      <c r="T194" s="274">
        <v>7.6020000000000003</v>
      </c>
      <c r="U194" s="407">
        <v>6.2670000000000003</v>
      </c>
      <c r="V194" s="559">
        <f t="shared" ref="V194:V195" si="654">SUM(W194:Z194)</f>
        <v>10.400740740740737</v>
      </c>
      <c r="W194" s="739">
        <v>2.5320828204749386</v>
      </c>
      <c r="X194" s="741">
        <v>0.15740740740740677</v>
      </c>
      <c r="Y194" s="741">
        <v>1.977272205834143</v>
      </c>
      <c r="Z194" s="745">
        <v>5.7339783070242483</v>
      </c>
      <c r="AA194" s="559">
        <f t="shared" si="648"/>
        <v>0</v>
      </c>
      <c r="AB194" s="274"/>
      <c r="AC194" s="274"/>
      <c r="AD194" s="274"/>
      <c r="AE194" s="407"/>
      <c r="AF194" s="566" t="s">
        <v>311</v>
      </c>
      <c r="AG194" s="555">
        <f t="shared" si="620"/>
        <v>0.48505199999999993</v>
      </c>
      <c r="AH194" s="324">
        <v>0.14806799999999998</v>
      </c>
      <c r="AI194" s="324">
        <v>17.768159999999998</v>
      </c>
      <c r="AJ194" s="324">
        <v>0.56797462553002098</v>
      </c>
      <c r="AK194" s="324">
        <v>1.2096000000000003E-2</v>
      </c>
      <c r="AL194" s="324">
        <v>1.4515200000000001</v>
      </c>
      <c r="AM194" s="324">
        <v>4.7417953130984951E-2</v>
      </c>
      <c r="AN194" s="324">
        <v>4.9139999999999996E-2</v>
      </c>
      <c r="AO194" s="324">
        <v>5.8967999999999989</v>
      </c>
      <c r="AP194" s="324">
        <v>0.18746944292097795</v>
      </c>
      <c r="AQ194" s="324">
        <v>8.6831999999999993E-2</v>
      </c>
      <c r="AR194" s="324">
        <v>10.419839999999999</v>
      </c>
      <c r="AS194" s="324">
        <v>0.33308722947805808</v>
      </c>
      <c r="AT194" s="324">
        <v>0</v>
      </c>
      <c r="AU194" s="324">
        <v>0</v>
      </c>
      <c r="AV194" s="324">
        <v>0</v>
      </c>
      <c r="AW194" s="324">
        <v>0.27290520000000001</v>
      </c>
      <c r="AX194" s="324">
        <v>32.748624</v>
      </c>
      <c r="AY194" s="324">
        <v>1.1338009020146451</v>
      </c>
      <c r="AZ194" s="324">
        <v>2.9160000000000005E-2</v>
      </c>
      <c r="BA194" s="324">
        <v>3.4992000000000005</v>
      </c>
      <c r="BB194" s="324">
        <v>0.12157974704016002</v>
      </c>
      <c r="BC194" s="324">
        <v>9.3959999999999988E-2</v>
      </c>
      <c r="BD194" s="324">
        <v>11.275199999999998</v>
      </c>
      <c r="BE194" s="324">
        <v>0.38727046034963997</v>
      </c>
      <c r="BF194" s="324">
        <v>8.2101600000000011E-2</v>
      </c>
      <c r="BG194" s="324">
        <v>9.8521920000000005</v>
      </c>
      <c r="BH194" s="556">
        <v>0.3421307110088449</v>
      </c>
      <c r="BI194" s="324">
        <v>6.768360000000001E-2</v>
      </c>
      <c r="BJ194" s="324">
        <v>8.1220320000000008</v>
      </c>
      <c r="BK194" s="324">
        <v>0.28281998361600003</v>
      </c>
      <c r="BL194" s="324">
        <f t="shared" si="637"/>
        <v>0.11232799999999996</v>
      </c>
      <c r="BM194" s="324">
        <f t="shared" si="638"/>
        <v>13.479359999999993</v>
      </c>
      <c r="BN194" s="324">
        <f t="shared" si="639"/>
        <v>0.64874808325904487</v>
      </c>
      <c r="BO194" s="324">
        <f>(W194*3.6)/1000*3</f>
        <v>2.7346494461129335E-2</v>
      </c>
      <c r="BP194" s="324">
        <f>BO194*1000*0.12</f>
        <v>3.28157933533552</v>
      </c>
      <c r="BQ194" s="324">
        <f t="shared" si="649"/>
        <v>0.12050451172307548</v>
      </c>
      <c r="BR194" s="324">
        <f>(X194*3.6)/1000*3</f>
        <v>1.6999999999999932E-3</v>
      </c>
      <c r="BS194" s="324">
        <f>BR194*1000*0.12</f>
        <v>0.20399999999999915</v>
      </c>
      <c r="BT194" s="324">
        <f t="shared" si="650"/>
        <v>7.4854040463939696E-3</v>
      </c>
      <c r="BU194" s="324">
        <f>(Y194*3.6)/1000*3</f>
        <v>2.1354539823008743E-2</v>
      </c>
      <c r="BV194" s="324">
        <f>BU194*1000*0.12</f>
        <v>2.5625447787610489</v>
      </c>
      <c r="BW194" s="324">
        <f t="shared" si="651"/>
        <v>0.13065935477969229</v>
      </c>
      <c r="BX194" s="324">
        <f>(Z194*3.6)/1000*3</f>
        <v>6.1926965715861884E-2</v>
      </c>
      <c r="BY194" s="324">
        <f>BX194*1000*0.12</f>
        <v>7.4312358859034253</v>
      </c>
      <c r="BZ194" s="324">
        <f t="shared" si="652"/>
        <v>0.39009881270988317</v>
      </c>
      <c r="CA194" s="324">
        <f t="shared" si="625"/>
        <v>0</v>
      </c>
      <c r="CB194" s="324">
        <f t="shared" si="626"/>
        <v>0</v>
      </c>
      <c r="CC194" s="324">
        <f t="shared" si="627"/>
        <v>0</v>
      </c>
      <c r="CD194" s="324">
        <f>(AB194*3.6)*3/1000</f>
        <v>0</v>
      </c>
      <c r="CE194" s="324">
        <f>CD194*1000*0.12</f>
        <v>0</v>
      </c>
      <c r="CF194" s="324">
        <f>CD194*$EW$8</f>
        <v>0</v>
      </c>
      <c r="CG194" s="324"/>
      <c r="CH194" s="324">
        <f>CG194*1000*0.12</f>
        <v>0</v>
      </c>
      <c r="CI194" s="324">
        <f>CG194*$EX$8</f>
        <v>0</v>
      </c>
      <c r="CJ194" s="324"/>
      <c r="CK194" s="324">
        <f>CJ194*1000*0.12</f>
        <v>0</v>
      </c>
      <c r="CL194" s="556">
        <f>CJ194*$EY$8</f>
        <v>0</v>
      </c>
      <c r="CM194" s="324"/>
      <c r="CN194" s="324">
        <f>CM194*1000*0.12</f>
        <v>0</v>
      </c>
      <c r="CO194" s="324">
        <f>CM194*$EZ$8</f>
        <v>0</v>
      </c>
      <c r="CP194" s="2238">
        <f>(M194*3.6)/1000*3</f>
        <v>0</v>
      </c>
      <c r="CQ194" s="2238">
        <f t="shared" ref="CQ194:CQ195" si="655">CP194*1000*0.12</f>
        <v>0</v>
      </c>
      <c r="CR194" s="2238">
        <f t="shared" si="630"/>
        <v>0</v>
      </c>
      <c r="CS194" s="324">
        <f>(N194*3.6)/1000*3</f>
        <v>0.11232799999999996</v>
      </c>
      <c r="CT194" s="324">
        <f t="shared" si="643"/>
        <v>13.479359999999994</v>
      </c>
      <c r="CU194" s="324">
        <f t="shared" si="644"/>
        <v>0.62928666801936417</v>
      </c>
      <c r="CV194" s="324">
        <f>(O194*3.6)/1000*3</f>
        <v>0.11232799999999996</v>
      </c>
      <c r="CW194" s="694">
        <f>CV194*1000*0.12</f>
        <v>13.479359999999994</v>
      </c>
      <c r="CX194" s="324">
        <f t="shared" si="645"/>
        <v>0.65405914478520388</v>
      </c>
      <c r="CY194" s="324">
        <f>(P194*3.6)/1000*3</f>
        <v>0.11232799999999996</v>
      </c>
      <c r="CZ194" s="324">
        <f>CY194*1000*0.12</f>
        <v>13.479359999999994</v>
      </c>
      <c r="DA194" s="324">
        <f t="shared" si="646"/>
        <v>0.67993080607151424</v>
      </c>
      <c r="DB194" s="324">
        <v>3.8</v>
      </c>
      <c r="DC194" s="324">
        <v>61.4</v>
      </c>
      <c r="DD194" s="324">
        <v>22.219000000000001</v>
      </c>
      <c r="DE194" s="555">
        <f t="shared" si="591"/>
        <v>30.59860761307592</v>
      </c>
      <c r="DF194" s="555">
        <v>7.6501800000000006</v>
      </c>
      <c r="DG194" s="324">
        <v>0.62496000000000007</v>
      </c>
      <c r="DH194" s="324">
        <v>2.5388999999999999</v>
      </c>
      <c r="DI194" s="324">
        <v>4.486320000000001</v>
      </c>
      <c r="DJ194" s="324">
        <v>0</v>
      </c>
      <c r="DK194" s="555">
        <v>13.188687000000002</v>
      </c>
      <c r="DL194" s="324">
        <v>1.3851000000000002</v>
      </c>
      <c r="DM194" s="324">
        <v>4.5500999999999996</v>
      </c>
      <c r="DN194" s="325">
        <v>3.9758460000000002</v>
      </c>
      <c r="DO194" s="324">
        <v>3.2776410000000005</v>
      </c>
      <c r="DP194" s="555">
        <f t="shared" si="635"/>
        <v>4.0054108137395446</v>
      </c>
      <c r="DQ194" s="324">
        <v>0.97512592258809949</v>
      </c>
      <c r="DR194" s="324">
        <v>6.0618887395459731E-2</v>
      </c>
      <c r="DS194" s="324">
        <v>0.7614637911251958</v>
      </c>
      <c r="DT194" s="324">
        <v>2.2082022126307894</v>
      </c>
      <c r="DU194" s="555">
        <f t="shared" si="636"/>
        <v>3.0857000000000001</v>
      </c>
      <c r="DV194" s="324">
        <v>3.0857000000000001</v>
      </c>
      <c r="DW194" s="324"/>
      <c r="DX194" s="325"/>
      <c r="DY194" s="324"/>
      <c r="DZ194" s="2256"/>
      <c r="EA194" s="555">
        <v>4.060792108158882</v>
      </c>
      <c r="EB194" s="555">
        <v>4.3910611046226764</v>
      </c>
      <c r="EC194" s="555">
        <v>4.9526565865548173</v>
      </c>
      <c r="ED194" s="324" t="s">
        <v>243</v>
      </c>
      <c r="EE194" s="85"/>
      <c r="EF194" s="329" t="s">
        <v>235</v>
      </c>
      <c r="EG194" s="597"/>
      <c r="EH194" s="2685"/>
    </row>
    <row r="195" spans="1:138" s="248" customFormat="1" ht="15" customHeight="1" outlineLevel="1">
      <c r="A195" s="85"/>
      <c r="B195" s="85"/>
      <c r="C195" s="537" t="s">
        <v>197</v>
      </c>
      <c r="D195" s="531" t="s">
        <v>453</v>
      </c>
      <c r="E195" s="128" t="s">
        <v>189</v>
      </c>
      <c r="F195" s="988" t="s">
        <v>0</v>
      </c>
      <c r="G195" s="558">
        <f t="shared" si="572"/>
        <v>0.21</v>
      </c>
      <c r="H195" s="559">
        <f t="shared" si="653"/>
        <v>0.21</v>
      </c>
      <c r="I195" s="736">
        <v>0</v>
      </c>
      <c r="J195" s="736">
        <v>0</v>
      </c>
      <c r="K195" s="736">
        <v>0.21</v>
      </c>
      <c r="L195" s="736">
        <v>0</v>
      </c>
      <c r="M195" s="2219"/>
      <c r="N195" s="1069"/>
      <c r="O195" s="1069"/>
      <c r="P195" s="1069"/>
      <c r="Q195" s="559">
        <f t="shared" si="647"/>
        <v>0.21</v>
      </c>
      <c r="R195" s="269">
        <v>0.21</v>
      </c>
      <c r="S195" s="269"/>
      <c r="T195" s="269"/>
      <c r="U195" s="337"/>
      <c r="V195" s="559">
        <f t="shared" si="654"/>
        <v>0</v>
      </c>
      <c r="W195" s="736"/>
      <c r="X195" s="736"/>
      <c r="Y195" s="736"/>
      <c r="Z195" s="736"/>
      <c r="AA195" s="559">
        <f t="shared" si="648"/>
        <v>0</v>
      </c>
      <c r="AB195" s="269"/>
      <c r="AC195" s="269"/>
      <c r="AD195" s="269"/>
      <c r="AE195" s="337"/>
      <c r="AF195" s="566" t="s">
        <v>311</v>
      </c>
      <c r="AG195" s="555">
        <f t="shared" si="620"/>
        <v>2.2679999999999996E-3</v>
      </c>
      <c r="AH195" s="556">
        <v>2.2679999999999996E-3</v>
      </c>
      <c r="AI195" s="324">
        <v>0.27215999999999996</v>
      </c>
      <c r="AJ195" s="324">
        <v>8.7000395759194264E-3</v>
      </c>
      <c r="AK195" s="324">
        <v>0</v>
      </c>
      <c r="AL195" s="324">
        <v>0</v>
      </c>
      <c r="AM195" s="324">
        <v>0</v>
      </c>
      <c r="AN195" s="324">
        <v>0</v>
      </c>
      <c r="AO195" s="324">
        <v>0</v>
      </c>
      <c r="AP195" s="324">
        <v>0</v>
      </c>
      <c r="AQ195" s="556">
        <v>2.2679999999999996E-3</v>
      </c>
      <c r="AR195" s="324">
        <v>0.27215999999999996</v>
      </c>
      <c r="AS195" s="324">
        <v>8.7000395759194264E-3</v>
      </c>
      <c r="AT195" s="276"/>
      <c r="AU195" s="324">
        <v>0</v>
      </c>
      <c r="AV195" s="324">
        <v>0</v>
      </c>
      <c r="AW195" s="324">
        <v>2.2679999999999996E-3</v>
      </c>
      <c r="AX195" s="324">
        <v>0.27215999999999996</v>
      </c>
      <c r="AY195" s="324">
        <v>9.4562025475679982E-3</v>
      </c>
      <c r="AZ195" s="556">
        <v>2.2679999999999996E-3</v>
      </c>
      <c r="BA195" s="324">
        <v>0.27215999999999996</v>
      </c>
      <c r="BB195" s="324">
        <v>9.4562025475679982E-3</v>
      </c>
      <c r="BC195" s="276"/>
      <c r="BD195" s="278"/>
      <c r="BE195" s="278"/>
      <c r="BF195" s="276"/>
      <c r="BG195" s="278"/>
      <c r="BH195" s="278"/>
      <c r="BI195" s="276"/>
      <c r="BJ195" s="278"/>
      <c r="BK195" s="278"/>
      <c r="BL195" s="556">
        <f t="shared" si="637"/>
        <v>0</v>
      </c>
      <c r="BM195" s="324">
        <f>BP195+BS195+BV195+BY195</f>
        <v>0</v>
      </c>
      <c r="BN195" s="324">
        <f t="shared" si="639"/>
        <v>0</v>
      </c>
      <c r="BO195" s="324"/>
      <c r="BP195" s="324">
        <f t="shared" ref="BP195" si="656">BO195*1000*0.12</f>
        <v>0</v>
      </c>
      <c r="BQ195" s="324">
        <f t="shared" si="649"/>
        <v>0</v>
      </c>
      <c r="BR195" s="324"/>
      <c r="BS195" s="324">
        <f t="shared" ref="BS195" si="657">BR195*1000*0.12</f>
        <v>0</v>
      </c>
      <c r="BT195" s="324">
        <f t="shared" si="650"/>
        <v>0</v>
      </c>
      <c r="BU195" s="556"/>
      <c r="BV195" s="324">
        <f t="shared" ref="BV195" si="658">BU195*1000*0.12</f>
        <v>0</v>
      </c>
      <c r="BW195" s="324">
        <f t="shared" si="651"/>
        <v>0</v>
      </c>
      <c r="BX195" s="276"/>
      <c r="BY195" s="324">
        <f t="shared" ref="BY195" si="659">BX195*1000*0.12</f>
        <v>0</v>
      </c>
      <c r="BZ195" s="324">
        <f t="shared" si="652"/>
        <v>0</v>
      </c>
      <c r="CA195" s="324">
        <f t="shared" si="625"/>
        <v>0</v>
      </c>
      <c r="CB195" s="324">
        <f t="shared" si="626"/>
        <v>0</v>
      </c>
      <c r="CC195" s="324">
        <f t="shared" si="627"/>
        <v>0</v>
      </c>
      <c r="CD195" s="556"/>
      <c r="CE195" s="324">
        <f>CD195*1000*0.12</f>
        <v>0</v>
      </c>
      <c r="CF195" s="324">
        <f>CD195*$EW$8</f>
        <v>0</v>
      </c>
      <c r="CG195" s="276"/>
      <c r="CH195" s="278"/>
      <c r="CI195" s="278"/>
      <c r="CJ195" s="276"/>
      <c r="CK195" s="278"/>
      <c r="CL195" s="278"/>
      <c r="CM195" s="276"/>
      <c r="CN195" s="278"/>
      <c r="CO195" s="278"/>
      <c r="CP195" s="2238"/>
      <c r="CQ195" s="2238">
        <f t="shared" si="655"/>
        <v>0</v>
      </c>
      <c r="CR195" s="2238">
        <f t="shared" si="630"/>
        <v>0</v>
      </c>
      <c r="CS195" s="324"/>
      <c r="CT195" s="694">
        <f t="shared" ref="CT195" si="660">CS195*1000*0.12</f>
        <v>0</v>
      </c>
      <c r="CU195" s="324">
        <f t="shared" ref="CU195" si="661">CS195*$EN$8</f>
        <v>0</v>
      </c>
      <c r="CV195" s="324"/>
      <c r="CW195" s="694">
        <f t="shared" ref="CW195" si="662">CV195*1000*0.12</f>
        <v>0</v>
      </c>
      <c r="CX195" s="324">
        <f t="shared" ref="CX195" si="663">CV195*$EO$8</f>
        <v>0</v>
      </c>
      <c r="CY195" s="324"/>
      <c r="CZ195" s="694">
        <f t="shared" ref="CZ195" si="664">CY195*1000*0.12</f>
        <v>0</v>
      </c>
      <c r="DA195" s="324">
        <f t="shared" ref="DA195" si="665">CY195*$EP$8</f>
        <v>0</v>
      </c>
      <c r="DB195" s="324">
        <v>4.0999999999999996</v>
      </c>
      <c r="DC195" s="324">
        <v>63.5</v>
      </c>
      <c r="DD195" s="324">
        <v>0.60499999999999998</v>
      </c>
      <c r="DE195" s="555">
        <f t="shared" si="591"/>
        <v>0.11802000000000001</v>
      </c>
      <c r="DF195" s="555">
        <v>0.11718000000000001</v>
      </c>
      <c r="DG195" s="324">
        <v>0</v>
      </c>
      <c r="DH195" s="324">
        <v>0</v>
      </c>
      <c r="DI195" s="324">
        <v>0.11718000000000001</v>
      </c>
      <c r="DJ195" s="324">
        <v>0</v>
      </c>
      <c r="DK195" s="555">
        <v>0.11802000000000001</v>
      </c>
      <c r="DL195" s="324">
        <v>0.11802000000000001</v>
      </c>
      <c r="DM195" s="336"/>
      <c r="DN195" s="276"/>
      <c r="DO195" s="276"/>
      <c r="DP195" s="555">
        <f t="shared" si="635"/>
        <v>0</v>
      </c>
      <c r="DQ195" s="324"/>
      <c r="DR195" s="324"/>
      <c r="DS195" s="324"/>
      <c r="DT195" s="324"/>
      <c r="DU195" s="555">
        <f t="shared" si="636"/>
        <v>0</v>
      </c>
      <c r="DV195" s="324"/>
      <c r="DW195" s="336"/>
      <c r="DX195" s="276"/>
      <c r="DY195" s="276"/>
      <c r="DZ195" s="2256"/>
      <c r="EA195" s="555"/>
      <c r="EB195" s="555"/>
      <c r="EC195" s="555"/>
      <c r="ED195" s="324" t="s">
        <v>243</v>
      </c>
      <c r="EE195" s="85"/>
      <c r="EF195" s="329" t="s">
        <v>235</v>
      </c>
      <c r="EG195" s="461"/>
      <c r="EH195" s="2686"/>
    </row>
    <row r="196" spans="1:138" ht="15" customHeight="1" outlineLevel="1">
      <c r="A196" s="67"/>
      <c r="B196" s="67"/>
      <c r="C196" s="1169"/>
      <c r="D196" s="531" t="s">
        <v>1</v>
      </c>
      <c r="E196" s="84"/>
      <c r="F196" s="84"/>
      <c r="G196" s="169"/>
      <c r="H196" s="169"/>
      <c r="I196" s="1211"/>
      <c r="J196" s="1211"/>
      <c r="K196" s="1211"/>
      <c r="L196" s="1211"/>
      <c r="M196" s="2213"/>
      <c r="N196" s="169"/>
      <c r="O196" s="169"/>
      <c r="P196" s="169"/>
      <c r="Q196" s="84"/>
      <c r="R196" s="84"/>
      <c r="S196" s="84"/>
      <c r="T196" s="84"/>
      <c r="U196" s="84"/>
      <c r="V196" s="169"/>
      <c r="W196" s="1211"/>
      <c r="X196" s="1211"/>
      <c r="Y196" s="1211"/>
      <c r="Z196" s="1211"/>
      <c r="AA196" s="84"/>
      <c r="AB196" s="84"/>
      <c r="AC196" s="84"/>
      <c r="AD196" s="84"/>
      <c r="AE196" s="84"/>
      <c r="AF196" s="566" t="s">
        <v>311</v>
      </c>
      <c r="AG196" s="555">
        <f t="shared" si="614"/>
        <v>0.75731599999999988</v>
      </c>
      <c r="AH196" s="555">
        <v>0.37133599999999994</v>
      </c>
      <c r="AI196" s="555">
        <v>44.560319999999997</v>
      </c>
      <c r="AJ196" s="555">
        <v>1.4367633552051267</v>
      </c>
      <c r="AK196" s="555">
        <v>1.2096000000000003E-2</v>
      </c>
      <c r="AL196" s="555">
        <v>1.4515200000000001</v>
      </c>
      <c r="AM196" s="555">
        <v>4.7417953130984951E-2</v>
      </c>
      <c r="AN196" s="555">
        <v>8.8139999999999996E-2</v>
      </c>
      <c r="AO196" s="555">
        <v>10.576799999999999</v>
      </c>
      <c r="AP196" s="555">
        <v>0.33625471508048427</v>
      </c>
      <c r="AQ196" s="555">
        <v>8.9099999999999999E-2</v>
      </c>
      <c r="AR196" s="555">
        <v>10.691999999999998</v>
      </c>
      <c r="AS196" s="555">
        <v>0.34178726905397749</v>
      </c>
      <c r="AT196" s="555">
        <v>0.182</v>
      </c>
      <c r="AU196" s="555">
        <v>21.84</v>
      </c>
      <c r="AV196" s="555">
        <v>0.71130341793967999</v>
      </c>
      <c r="AW196" s="555">
        <v>0.46652279999999996</v>
      </c>
      <c r="AX196" s="555">
        <v>55.982736000000003</v>
      </c>
      <c r="AY196" s="555">
        <v>1.9401891647828691</v>
      </c>
      <c r="AZ196" s="555">
        <v>4.1976800000000002E-2</v>
      </c>
      <c r="BA196" s="555">
        <v>5.0372160000000008</v>
      </c>
      <c r="BB196" s="555">
        <v>0.17501813187775681</v>
      </c>
      <c r="BC196" s="555">
        <v>0.12266079999999999</v>
      </c>
      <c r="BD196" s="555">
        <v>14.719295999999998</v>
      </c>
      <c r="BE196" s="555">
        <v>0.5055651818098672</v>
      </c>
      <c r="BF196" s="555">
        <v>0.16140160000000001</v>
      </c>
      <c r="BG196" s="555">
        <v>19.368192000000001</v>
      </c>
      <c r="BH196" s="555">
        <v>0.67258669947924488</v>
      </c>
      <c r="BI196" s="555">
        <v>0.14048360000000001</v>
      </c>
      <c r="BJ196" s="555">
        <v>16.858032000000001</v>
      </c>
      <c r="BK196" s="555">
        <v>0.58701915161600005</v>
      </c>
      <c r="BL196" s="555">
        <f t="shared" ref="BL196:CO196" si="666">SUM(BL191:BL195)</f>
        <v>0.12865999999999994</v>
      </c>
      <c r="BM196" s="555">
        <f t="shared" si="666"/>
        <v>15.439199999999992</v>
      </c>
      <c r="BN196" s="555">
        <f t="shared" si="666"/>
        <v>0.74598888083101633</v>
      </c>
      <c r="BO196" s="555">
        <f t="shared" si="666"/>
        <v>3.0066494461129335E-2</v>
      </c>
      <c r="BP196" s="555">
        <f t="shared" si="666"/>
        <v>3.6079793353355201</v>
      </c>
      <c r="BQ196" s="555">
        <f t="shared" si="666"/>
        <v>0.13249040894118749</v>
      </c>
      <c r="BR196" s="555">
        <f t="shared" si="666"/>
        <v>1.6999999999999932E-3</v>
      </c>
      <c r="BS196" s="555">
        <f t="shared" si="666"/>
        <v>0.20399999999999915</v>
      </c>
      <c r="BT196" s="555">
        <f t="shared" si="666"/>
        <v>7.4854040463939696E-3</v>
      </c>
      <c r="BU196" s="555">
        <f t="shared" si="666"/>
        <v>2.4074539823008743E-2</v>
      </c>
      <c r="BV196" s="555">
        <f t="shared" si="666"/>
        <v>2.8889447787610489</v>
      </c>
      <c r="BW196" s="555">
        <f t="shared" si="666"/>
        <v>0.14730187894300109</v>
      </c>
      <c r="BX196" s="555">
        <f t="shared" si="666"/>
        <v>7.2818965715861883E-2</v>
      </c>
      <c r="BY196" s="555">
        <f t="shared" si="666"/>
        <v>8.7382758859034251</v>
      </c>
      <c r="BZ196" s="555">
        <f t="shared" si="666"/>
        <v>0.45871118890043383</v>
      </c>
      <c r="CA196" s="555">
        <f t="shared" si="666"/>
        <v>2.9562251103406083E-5</v>
      </c>
      <c r="CB196" s="555">
        <f t="shared" si="666"/>
        <v>3.5474701324087294E-3</v>
      </c>
      <c r="CC196" s="555">
        <f t="shared" si="666"/>
        <v>0</v>
      </c>
      <c r="CD196" s="555">
        <f t="shared" si="666"/>
        <v>2.8569600000000002E-5</v>
      </c>
      <c r="CE196" s="555">
        <f t="shared" si="666"/>
        <v>3.428352E-3</v>
      </c>
      <c r="CF196" s="555">
        <f t="shared" si="666"/>
        <v>0</v>
      </c>
      <c r="CG196" s="555">
        <f t="shared" si="666"/>
        <v>9.926511034060801E-7</v>
      </c>
      <c r="CH196" s="555">
        <f t="shared" si="666"/>
        <v>1.1911813240872962E-4</v>
      </c>
      <c r="CI196" s="555">
        <f t="shared" si="666"/>
        <v>0</v>
      </c>
      <c r="CJ196" s="555">
        <f t="shared" si="666"/>
        <v>0</v>
      </c>
      <c r="CK196" s="555">
        <f t="shared" si="666"/>
        <v>0</v>
      </c>
      <c r="CL196" s="555">
        <f t="shared" si="666"/>
        <v>0</v>
      </c>
      <c r="CM196" s="555">
        <f t="shared" si="666"/>
        <v>0</v>
      </c>
      <c r="CN196" s="555">
        <f t="shared" si="666"/>
        <v>0</v>
      </c>
      <c r="CO196" s="555">
        <f t="shared" si="666"/>
        <v>0</v>
      </c>
      <c r="CP196" s="2256">
        <f t="shared" ref="CP196:DA196" si="667">SUM(CP191:CP195)</f>
        <v>0</v>
      </c>
      <c r="CQ196" s="2256">
        <f t="shared" si="667"/>
        <v>0</v>
      </c>
      <c r="CR196" s="2256">
        <f t="shared" si="667"/>
        <v>0</v>
      </c>
      <c r="CS196" s="555">
        <f t="shared" si="667"/>
        <v>0.12865999999999994</v>
      </c>
      <c r="CT196" s="555">
        <f t="shared" si="667"/>
        <v>15.439199999999994</v>
      </c>
      <c r="CU196" s="555">
        <f t="shared" si="667"/>
        <v>0.72078219773672991</v>
      </c>
      <c r="CV196" s="555">
        <f t="shared" si="667"/>
        <v>0.12865999999999994</v>
      </c>
      <c r="CW196" s="555">
        <f t="shared" si="667"/>
        <v>15.439199999999994</v>
      </c>
      <c r="CX196" s="555">
        <f t="shared" si="667"/>
        <v>0.74915648429656301</v>
      </c>
      <c r="CY196" s="555">
        <f t="shared" si="667"/>
        <v>0.12865999999999994</v>
      </c>
      <c r="CZ196" s="555">
        <f t="shared" si="667"/>
        <v>15.439199999999994</v>
      </c>
      <c r="DA196" s="555">
        <f t="shared" si="667"/>
        <v>0.7787897719995106</v>
      </c>
      <c r="DB196" s="283"/>
      <c r="DC196" s="283"/>
      <c r="DD196" s="283"/>
      <c r="DE196" s="555">
        <f t="shared" si="591"/>
        <v>39.529832411170716</v>
      </c>
      <c r="DF196" s="555">
        <v>8.6952200000000008</v>
      </c>
      <c r="DG196" s="555">
        <v>0.62496000000000007</v>
      </c>
      <c r="DH196" s="555">
        <v>2.7026399999999997</v>
      </c>
      <c r="DI196" s="555">
        <v>4.6035000000000013</v>
      </c>
      <c r="DJ196" s="555">
        <v>0.76412000000000002</v>
      </c>
      <c r="DK196" s="555">
        <v>14.122752500000001</v>
      </c>
      <c r="DL196" s="555">
        <v>1.5560555000000003</v>
      </c>
      <c r="DM196" s="555">
        <v>4.6708799999999995</v>
      </c>
      <c r="DN196" s="555">
        <v>4.3107360000000003</v>
      </c>
      <c r="DO196" s="555">
        <v>3.5850810000000006</v>
      </c>
      <c r="DP196" s="555">
        <f t="shared" ref="DP196:DY196" si="668">SUM(DP191:DP195)</f>
        <v>6.0050519502474815</v>
      </c>
      <c r="DQ196" s="555">
        <f t="shared" si="668"/>
        <v>1.303108440048417</v>
      </c>
      <c r="DR196" s="555">
        <f t="shared" si="668"/>
        <v>6.0618887395459731E-2</v>
      </c>
      <c r="DS196" s="555">
        <f t="shared" si="668"/>
        <v>1.0894463085855133</v>
      </c>
      <c r="DT196" s="555">
        <f t="shared" si="668"/>
        <v>3.551878314218091</v>
      </c>
      <c r="DU196" s="555">
        <f t="shared" si="668"/>
        <v>3.2613799999999999</v>
      </c>
      <c r="DV196" s="555">
        <f t="shared" si="668"/>
        <v>3.2613799999999999</v>
      </c>
      <c r="DW196" s="555">
        <f t="shared" si="668"/>
        <v>0</v>
      </c>
      <c r="DX196" s="555">
        <f t="shared" si="668"/>
        <v>0</v>
      </c>
      <c r="DY196" s="555">
        <f t="shared" si="668"/>
        <v>0</v>
      </c>
      <c r="DZ196" s="2256">
        <f t="shared" ref="DZ196:EC196" si="669">SUM(DZ191:DZ195)</f>
        <v>0</v>
      </c>
      <c r="EA196" s="555">
        <f t="shared" si="669"/>
        <v>6.06287942365618</v>
      </c>
      <c r="EB196" s="555">
        <f t="shared" si="669"/>
        <v>6.3953498510837319</v>
      </c>
      <c r="EC196" s="555">
        <f t="shared" si="669"/>
        <v>6.943798686183321</v>
      </c>
      <c r="ED196" s="185"/>
      <c r="EE196" s="185"/>
      <c r="EF196" s="459"/>
      <c r="EG196" s="463"/>
      <c r="EH196" s="459"/>
    </row>
    <row r="197" spans="1:138" ht="36.75" customHeight="1" outlineLevel="1">
      <c r="A197" s="85"/>
      <c r="B197" s="67"/>
      <c r="C197" s="89" t="s">
        <v>10</v>
      </c>
      <c r="D197" s="533" t="s">
        <v>168</v>
      </c>
      <c r="E197" s="84"/>
      <c r="F197" s="84"/>
      <c r="G197" s="84"/>
      <c r="H197" s="84"/>
      <c r="I197" s="84"/>
      <c r="J197" s="84"/>
      <c r="K197" s="84"/>
      <c r="L197" s="84"/>
      <c r="M197" s="2199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23"/>
      <c r="AG197" s="188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2274"/>
      <c r="CQ197" s="2274"/>
      <c r="CR197" s="2274"/>
      <c r="CS197" s="277"/>
      <c r="CT197" s="277"/>
      <c r="CU197" s="277"/>
      <c r="CV197" s="190"/>
      <c r="CW197" s="190"/>
      <c r="CX197" s="190"/>
      <c r="CY197" s="190"/>
      <c r="CZ197" s="190"/>
      <c r="DA197" s="190"/>
      <c r="DB197" s="283"/>
      <c r="DC197" s="283"/>
      <c r="DD197" s="283"/>
      <c r="DE197" s="190"/>
      <c r="DF197" s="277"/>
      <c r="DG197" s="190"/>
      <c r="DH197" s="190"/>
      <c r="DI197" s="190"/>
      <c r="DJ197" s="190"/>
      <c r="DK197" s="277">
        <v>0</v>
      </c>
      <c r="DL197" s="190"/>
      <c r="DM197" s="190"/>
      <c r="DN197" s="190"/>
      <c r="DO197" s="190"/>
      <c r="DP197" s="277"/>
      <c r="DQ197" s="190"/>
      <c r="DR197" s="190"/>
      <c r="DS197" s="190"/>
      <c r="DT197" s="190"/>
      <c r="DU197" s="277">
        <f t="shared" ref="DU197:DU206" si="670">DV197+DW197+DX197+DY197</f>
        <v>0</v>
      </c>
      <c r="DV197" s="190"/>
      <c r="DW197" s="190"/>
      <c r="DX197" s="190"/>
      <c r="DY197" s="190"/>
      <c r="DZ197" s="2274"/>
      <c r="EA197" s="277"/>
      <c r="EB197" s="190"/>
      <c r="EC197" s="190"/>
      <c r="ED197" s="185"/>
      <c r="EE197" s="185"/>
      <c r="EF197" s="459"/>
      <c r="EG197" s="463"/>
      <c r="EH197" s="459"/>
    </row>
    <row r="198" spans="1:138" ht="15" hidden="1" customHeight="1" outlineLevel="1">
      <c r="A198" s="85"/>
      <c r="B198" s="67"/>
      <c r="C198" s="536" t="s">
        <v>61</v>
      </c>
      <c r="D198" s="532" t="s">
        <v>47</v>
      </c>
      <c r="E198" s="84"/>
      <c r="F198" s="84"/>
      <c r="G198" s="84"/>
      <c r="H198" s="84"/>
      <c r="I198" s="84"/>
      <c r="J198" s="84"/>
      <c r="K198" s="84"/>
      <c r="L198" s="84"/>
      <c r="M198" s="2199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105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2274"/>
      <c r="CQ198" s="2274"/>
      <c r="CR198" s="2274"/>
      <c r="CS198" s="277"/>
      <c r="CT198" s="277"/>
      <c r="CU198" s="277"/>
      <c r="CV198" s="190"/>
      <c r="CW198" s="190"/>
      <c r="CX198" s="190"/>
      <c r="CY198" s="190"/>
      <c r="CZ198" s="190"/>
      <c r="DA198" s="190"/>
      <c r="DB198" s="283"/>
      <c r="DC198" s="283"/>
      <c r="DD198" s="283"/>
      <c r="DE198" s="190"/>
      <c r="DF198" s="277"/>
      <c r="DG198" s="190"/>
      <c r="DH198" s="190"/>
      <c r="DI198" s="190"/>
      <c r="DJ198" s="190"/>
      <c r="DK198" s="277">
        <v>0</v>
      </c>
      <c r="DL198" s="190"/>
      <c r="DM198" s="190"/>
      <c r="DN198" s="190"/>
      <c r="DO198" s="190"/>
      <c r="DP198" s="277"/>
      <c r="DQ198" s="190"/>
      <c r="DR198" s="190"/>
      <c r="DS198" s="190"/>
      <c r="DT198" s="190"/>
      <c r="DU198" s="277">
        <f t="shared" si="670"/>
        <v>0</v>
      </c>
      <c r="DV198" s="190"/>
      <c r="DW198" s="190"/>
      <c r="DX198" s="190"/>
      <c r="DY198" s="190"/>
      <c r="DZ198" s="2274"/>
      <c r="EA198" s="277"/>
      <c r="EB198" s="190"/>
      <c r="EC198" s="190"/>
      <c r="ED198" s="185"/>
      <c r="EE198" s="185"/>
      <c r="EF198" s="459"/>
      <c r="EG198" s="463"/>
      <c r="EH198" s="459"/>
    </row>
    <row r="199" spans="1:138" ht="15" hidden="1" customHeight="1" outlineLevel="1">
      <c r="A199" s="85"/>
      <c r="B199" s="67"/>
      <c r="C199" s="538"/>
      <c r="D199" s="345"/>
      <c r="E199" s="71"/>
      <c r="F199" s="71"/>
      <c r="G199" s="166">
        <f>H199+M199+N199+O199+P199</f>
        <v>0</v>
      </c>
      <c r="H199" s="86">
        <f>SUM(I199:L199)</f>
        <v>0</v>
      </c>
      <c r="I199" s="71"/>
      <c r="J199" s="71"/>
      <c r="K199" s="71"/>
      <c r="L199" s="71"/>
      <c r="M199" s="2221"/>
      <c r="N199" s="71"/>
      <c r="O199" s="71"/>
      <c r="P199" s="71"/>
      <c r="Q199" s="86">
        <f>SUM(R199:U199)</f>
        <v>0</v>
      </c>
      <c r="R199" s="71"/>
      <c r="S199" s="71"/>
      <c r="T199" s="71"/>
      <c r="U199" s="71"/>
      <c r="V199" s="86">
        <f>SUM(W199:Z199)</f>
        <v>0</v>
      </c>
      <c r="W199" s="71"/>
      <c r="X199" s="71"/>
      <c r="Y199" s="71"/>
      <c r="Z199" s="71"/>
      <c r="AA199" s="86">
        <f>SUM(AB199:AE199)</f>
        <v>0</v>
      </c>
      <c r="AB199" s="71"/>
      <c r="AC199" s="71"/>
      <c r="AD199" s="71"/>
      <c r="AE199" s="71"/>
      <c r="AF199" s="105"/>
      <c r="AG199" s="190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2275"/>
      <c r="CQ199" s="2275"/>
      <c r="CR199" s="2275"/>
      <c r="CS199" s="276"/>
      <c r="CT199" s="276"/>
      <c r="CU199" s="276"/>
      <c r="CV199" s="188"/>
      <c r="CW199" s="188"/>
      <c r="CX199" s="188"/>
      <c r="CY199" s="188"/>
      <c r="CZ199" s="188"/>
      <c r="DA199" s="188"/>
      <c r="DB199" s="85"/>
      <c r="DC199" s="85"/>
      <c r="DD199" s="85"/>
      <c r="DE199" s="188"/>
      <c r="DF199" s="276"/>
      <c r="DG199" s="188"/>
      <c r="DH199" s="188"/>
      <c r="DI199" s="188"/>
      <c r="DJ199" s="188"/>
      <c r="DK199" s="276">
        <v>0</v>
      </c>
      <c r="DL199" s="188"/>
      <c r="DM199" s="188"/>
      <c r="DN199" s="188"/>
      <c r="DO199" s="188"/>
      <c r="DP199" s="276"/>
      <c r="DQ199" s="188"/>
      <c r="DR199" s="188"/>
      <c r="DS199" s="188"/>
      <c r="DT199" s="188"/>
      <c r="DU199" s="276">
        <f t="shared" si="670"/>
        <v>0</v>
      </c>
      <c r="DV199" s="188"/>
      <c r="DW199" s="188"/>
      <c r="DX199" s="188"/>
      <c r="DY199" s="188"/>
      <c r="DZ199" s="2275"/>
      <c r="EA199" s="276"/>
      <c r="EB199" s="188"/>
      <c r="EC199" s="188"/>
      <c r="ED199" s="23"/>
      <c r="EE199" s="23"/>
      <c r="EF199" s="328"/>
      <c r="EG199" s="464"/>
      <c r="EH199" s="328"/>
    </row>
    <row r="200" spans="1:138" ht="15" hidden="1" customHeight="1" outlineLevel="1">
      <c r="A200" s="85"/>
      <c r="B200" s="67"/>
      <c r="C200" s="538"/>
      <c r="D200" s="345"/>
      <c r="E200" s="71"/>
      <c r="F200" s="71"/>
      <c r="G200" s="166">
        <f>H200+M200+N200+O200+P200</f>
        <v>0</v>
      </c>
      <c r="H200" s="86">
        <f>SUM(I200:L200)</f>
        <v>0</v>
      </c>
      <c r="I200" s="71"/>
      <c r="J200" s="71"/>
      <c r="K200" s="71"/>
      <c r="L200" s="71"/>
      <c r="M200" s="2221"/>
      <c r="N200" s="71"/>
      <c r="O200" s="71"/>
      <c r="P200" s="71"/>
      <c r="Q200" s="86">
        <f>SUM(R200:U200)</f>
        <v>0</v>
      </c>
      <c r="R200" s="71"/>
      <c r="S200" s="71"/>
      <c r="T200" s="71"/>
      <c r="U200" s="71"/>
      <c r="V200" s="86">
        <f>SUM(W200:Z200)</f>
        <v>0</v>
      </c>
      <c r="W200" s="71"/>
      <c r="X200" s="71"/>
      <c r="Y200" s="71"/>
      <c r="Z200" s="71"/>
      <c r="AA200" s="86">
        <f>SUM(AB200:AE200)</f>
        <v>0</v>
      </c>
      <c r="AB200" s="71"/>
      <c r="AC200" s="71"/>
      <c r="AD200" s="71"/>
      <c r="AE200" s="71"/>
      <c r="AF200" s="105"/>
      <c r="AG200" s="190"/>
      <c r="AH200" s="197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97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97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97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2275"/>
      <c r="CQ200" s="2275"/>
      <c r="CR200" s="2275"/>
      <c r="CS200" s="276"/>
      <c r="CT200" s="276"/>
      <c r="CU200" s="276"/>
      <c r="CV200" s="188"/>
      <c r="CW200" s="188"/>
      <c r="CX200" s="188"/>
      <c r="CY200" s="188"/>
      <c r="CZ200" s="188"/>
      <c r="DA200" s="188"/>
      <c r="DB200" s="85"/>
      <c r="DC200" s="85"/>
      <c r="DD200" s="85"/>
      <c r="DE200" s="188"/>
      <c r="DF200" s="276"/>
      <c r="DG200" s="188"/>
      <c r="DH200" s="188"/>
      <c r="DI200" s="188"/>
      <c r="DJ200" s="188"/>
      <c r="DK200" s="276">
        <v>0</v>
      </c>
      <c r="DL200" s="188"/>
      <c r="DM200" s="188"/>
      <c r="DN200" s="188"/>
      <c r="DO200" s="188"/>
      <c r="DP200" s="276"/>
      <c r="DQ200" s="188"/>
      <c r="DR200" s="188"/>
      <c r="DS200" s="188"/>
      <c r="DT200" s="188"/>
      <c r="DU200" s="276">
        <f t="shared" si="670"/>
        <v>0</v>
      </c>
      <c r="DV200" s="188"/>
      <c r="DW200" s="188"/>
      <c r="DX200" s="188"/>
      <c r="DY200" s="188"/>
      <c r="DZ200" s="2275"/>
      <c r="EA200" s="276"/>
      <c r="EB200" s="188"/>
      <c r="EC200" s="188"/>
      <c r="ED200" s="23"/>
      <c r="EE200" s="23"/>
      <c r="EF200" s="328"/>
      <c r="EG200" s="464"/>
      <c r="EH200" s="328"/>
    </row>
    <row r="201" spans="1:138" ht="15" hidden="1" customHeight="1" outlineLevel="1">
      <c r="A201" s="85"/>
      <c r="B201" s="67"/>
      <c r="C201" s="538" t="s">
        <v>49</v>
      </c>
      <c r="D201" s="345"/>
      <c r="E201" s="71"/>
      <c r="F201" s="71"/>
      <c r="G201" s="166">
        <f>H201+M201+N201+O201+P201</f>
        <v>0</v>
      </c>
      <c r="H201" s="86">
        <f>SUM(I201:L201)</f>
        <v>0</v>
      </c>
      <c r="I201" s="71"/>
      <c r="J201" s="71"/>
      <c r="K201" s="71"/>
      <c r="L201" s="71"/>
      <c r="M201" s="2221"/>
      <c r="N201" s="71"/>
      <c r="O201" s="71"/>
      <c r="P201" s="71"/>
      <c r="Q201" s="86">
        <f>SUM(R201:U201)</f>
        <v>0</v>
      </c>
      <c r="R201" s="71"/>
      <c r="S201" s="71"/>
      <c r="T201" s="71"/>
      <c r="U201" s="71"/>
      <c r="V201" s="86">
        <f>SUM(W201:Z201)</f>
        <v>0</v>
      </c>
      <c r="W201" s="71"/>
      <c r="X201" s="71"/>
      <c r="Y201" s="71"/>
      <c r="Z201" s="71"/>
      <c r="AA201" s="86">
        <f>SUM(AB201:AE201)</f>
        <v>0</v>
      </c>
      <c r="AB201" s="71"/>
      <c r="AC201" s="71"/>
      <c r="AD201" s="71"/>
      <c r="AE201" s="71"/>
      <c r="AF201" s="105"/>
      <c r="AG201" s="190"/>
      <c r="AH201" s="197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97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97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97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2275"/>
      <c r="CQ201" s="2275"/>
      <c r="CR201" s="2275"/>
      <c r="CS201" s="276"/>
      <c r="CT201" s="276"/>
      <c r="CU201" s="276"/>
      <c r="CV201" s="188"/>
      <c r="CW201" s="188"/>
      <c r="CX201" s="188"/>
      <c r="CY201" s="188"/>
      <c r="CZ201" s="188"/>
      <c r="DA201" s="188"/>
      <c r="DB201" s="85"/>
      <c r="DC201" s="85"/>
      <c r="DD201" s="85"/>
      <c r="DE201" s="188"/>
      <c r="DF201" s="276"/>
      <c r="DG201" s="188"/>
      <c r="DH201" s="188"/>
      <c r="DI201" s="188"/>
      <c r="DJ201" s="188"/>
      <c r="DK201" s="276">
        <v>0</v>
      </c>
      <c r="DL201" s="188"/>
      <c r="DM201" s="188"/>
      <c r="DN201" s="188"/>
      <c r="DO201" s="188"/>
      <c r="DP201" s="276"/>
      <c r="DQ201" s="188"/>
      <c r="DR201" s="188"/>
      <c r="DS201" s="188"/>
      <c r="DT201" s="188"/>
      <c r="DU201" s="276">
        <f t="shared" si="670"/>
        <v>0</v>
      </c>
      <c r="DV201" s="188"/>
      <c r="DW201" s="188"/>
      <c r="DX201" s="188"/>
      <c r="DY201" s="188"/>
      <c r="DZ201" s="2275"/>
      <c r="EA201" s="276"/>
      <c r="EB201" s="188"/>
      <c r="EC201" s="188"/>
      <c r="ED201" s="23"/>
      <c r="EE201" s="23"/>
      <c r="EF201" s="328"/>
      <c r="EG201" s="464"/>
      <c r="EH201" s="328"/>
    </row>
    <row r="202" spans="1:138" ht="15" customHeight="1" outlineLevel="1">
      <c r="A202" s="85"/>
      <c r="B202" s="67"/>
      <c r="C202" s="1169"/>
      <c r="D202" s="531" t="s">
        <v>1</v>
      </c>
      <c r="E202" s="84"/>
      <c r="F202" s="84"/>
      <c r="G202" s="84"/>
      <c r="H202" s="84"/>
      <c r="I202" s="84"/>
      <c r="J202" s="84"/>
      <c r="K202" s="84"/>
      <c r="L202" s="84"/>
      <c r="M202" s="2199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105"/>
      <c r="AG202" s="190"/>
      <c r="AH202" s="190">
        <v>0</v>
      </c>
      <c r="AI202" s="190">
        <v>0</v>
      </c>
      <c r="AJ202" s="190">
        <v>0</v>
      </c>
      <c r="AK202" s="190">
        <v>0</v>
      </c>
      <c r="AL202" s="190">
        <v>0</v>
      </c>
      <c r="AM202" s="190">
        <v>0</v>
      </c>
      <c r="AN202" s="190">
        <v>0</v>
      </c>
      <c r="AO202" s="190">
        <v>0</v>
      </c>
      <c r="AP202" s="190">
        <v>0</v>
      </c>
      <c r="AQ202" s="190">
        <v>0</v>
      </c>
      <c r="AR202" s="190">
        <v>0</v>
      </c>
      <c r="AS202" s="190">
        <v>0</v>
      </c>
      <c r="AT202" s="190">
        <v>0</v>
      </c>
      <c r="AU202" s="190">
        <v>0</v>
      </c>
      <c r="AV202" s="190">
        <v>0</v>
      </c>
      <c r="AW202" s="190">
        <v>0</v>
      </c>
      <c r="AX202" s="190">
        <v>0</v>
      </c>
      <c r="AY202" s="190">
        <v>0</v>
      </c>
      <c r="AZ202" s="190">
        <v>0</v>
      </c>
      <c r="BA202" s="190">
        <v>0</v>
      </c>
      <c r="BB202" s="190">
        <v>0</v>
      </c>
      <c r="BC202" s="190">
        <v>0</v>
      </c>
      <c r="BD202" s="190">
        <v>0</v>
      </c>
      <c r="BE202" s="190">
        <v>0</v>
      </c>
      <c r="BF202" s="190">
        <v>0</v>
      </c>
      <c r="BG202" s="190">
        <v>0</v>
      </c>
      <c r="BH202" s="190">
        <v>0</v>
      </c>
      <c r="BI202" s="190">
        <v>0</v>
      </c>
      <c r="BJ202" s="190">
        <v>0</v>
      </c>
      <c r="BK202" s="190">
        <v>0</v>
      </c>
      <c r="BL202" s="190">
        <f>SUM(BL199:BL201)</f>
        <v>0</v>
      </c>
      <c r="BM202" s="190">
        <f>SUM(BM199:BM201)</f>
        <v>0</v>
      </c>
      <c r="BN202" s="190">
        <f t="shared" ref="BN202:BZ202" si="671">SUM(BN199:BN201)</f>
        <v>0</v>
      </c>
      <c r="BO202" s="190">
        <f t="shared" si="671"/>
        <v>0</v>
      </c>
      <c r="BP202" s="190">
        <f t="shared" si="671"/>
        <v>0</v>
      </c>
      <c r="BQ202" s="190">
        <f t="shared" si="671"/>
        <v>0</v>
      </c>
      <c r="BR202" s="190">
        <f t="shared" si="671"/>
        <v>0</v>
      </c>
      <c r="BS202" s="190">
        <f t="shared" si="671"/>
        <v>0</v>
      </c>
      <c r="BT202" s="190">
        <f t="shared" si="671"/>
        <v>0</v>
      </c>
      <c r="BU202" s="190">
        <f t="shared" si="671"/>
        <v>0</v>
      </c>
      <c r="BV202" s="190">
        <f t="shared" si="671"/>
        <v>0</v>
      </c>
      <c r="BW202" s="190">
        <f t="shared" si="671"/>
        <v>0</v>
      </c>
      <c r="BX202" s="190">
        <f t="shared" si="671"/>
        <v>0</v>
      </c>
      <c r="BY202" s="190">
        <f t="shared" si="671"/>
        <v>0</v>
      </c>
      <c r="BZ202" s="190">
        <f t="shared" si="671"/>
        <v>0</v>
      </c>
      <c r="CA202" s="190">
        <f>SUM(CA199:CA201)</f>
        <v>0</v>
      </c>
      <c r="CB202" s="190">
        <f>SUM(CB199:CB201)</f>
        <v>0</v>
      </c>
      <c r="CC202" s="190">
        <f t="shared" ref="CC202:CO202" si="672">SUM(CC199:CC201)</f>
        <v>0</v>
      </c>
      <c r="CD202" s="190">
        <f t="shared" si="672"/>
        <v>0</v>
      </c>
      <c r="CE202" s="190">
        <f t="shared" si="672"/>
        <v>0</v>
      </c>
      <c r="CF202" s="190">
        <f t="shared" si="672"/>
        <v>0</v>
      </c>
      <c r="CG202" s="190">
        <f t="shared" si="672"/>
        <v>0</v>
      </c>
      <c r="CH202" s="190">
        <f t="shared" si="672"/>
        <v>0</v>
      </c>
      <c r="CI202" s="190">
        <f t="shared" si="672"/>
        <v>0</v>
      </c>
      <c r="CJ202" s="190">
        <f t="shared" si="672"/>
        <v>0</v>
      </c>
      <c r="CK202" s="190">
        <f t="shared" si="672"/>
        <v>0</v>
      </c>
      <c r="CL202" s="190">
        <f t="shared" si="672"/>
        <v>0</v>
      </c>
      <c r="CM202" s="190">
        <f t="shared" si="672"/>
        <v>0</v>
      </c>
      <c r="CN202" s="190">
        <f t="shared" si="672"/>
        <v>0</v>
      </c>
      <c r="CO202" s="190">
        <f t="shared" si="672"/>
        <v>0</v>
      </c>
      <c r="CP202" s="2274">
        <f t="shared" ref="CP202:CX202" si="673">SUM(CP199:CP201)</f>
        <v>0</v>
      </c>
      <c r="CQ202" s="2274">
        <f t="shared" si="673"/>
        <v>0</v>
      </c>
      <c r="CR202" s="2274">
        <f t="shared" si="673"/>
        <v>0</v>
      </c>
      <c r="CS202" s="277">
        <f t="shared" si="673"/>
        <v>0</v>
      </c>
      <c r="CT202" s="277">
        <f t="shared" si="673"/>
        <v>0</v>
      </c>
      <c r="CU202" s="277">
        <f t="shared" si="673"/>
        <v>0</v>
      </c>
      <c r="CV202" s="190">
        <f t="shared" si="673"/>
        <v>0</v>
      </c>
      <c r="CW202" s="190">
        <f t="shared" si="673"/>
        <v>0</v>
      </c>
      <c r="CX202" s="190">
        <f t="shared" si="673"/>
        <v>0</v>
      </c>
      <c r="CY202" s="190">
        <f t="shared" ref="CY202:DA202" si="674">SUM(CY199:CY201)</f>
        <v>0</v>
      </c>
      <c r="CZ202" s="190">
        <f t="shared" si="674"/>
        <v>0</v>
      </c>
      <c r="DA202" s="190">
        <f t="shared" si="674"/>
        <v>0</v>
      </c>
      <c r="DB202" s="283"/>
      <c r="DC202" s="283"/>
      <c r="DD202" s="283"/>
      <c r="DE202" s="190">
        <f>SUM(DE199:DE201)</f>
        <v>0</v>
      </c>
      <c r="DF202" s="277"/>
      <c r="DG202" s="190"/>
      <c r="DH202" s="190"/>
      <c r="DI202" s="190"/>
      <c r="DJ202" s="190"/>
      <c r="DK202" s="277">
        <v>0</v>
      </c>
      <c r="DL202" s="190"/>
      <c r="DM202" s="190"/>
      <c r="DN202" s="190"/>
      <c r="DO202" s="190"/>
      <c r="DP202" s="277"/>
      <c r="DQ202" s="190"/>
      <c r="DR202" s="190"/>
      <c r="DS202" s="190"/>
      <c r="DT202" s="190"/>
      <c r="DU202" s="277">
        <f t="shared" si="670"/>
        <v>0</v>
      </c>
      <c r="DV202" s="190"/>
      <c r="DW202" s="190"/>
      <c r="DX202" s="190"/>
      <c r="DY202" s="190"/>
      <c r="DZ202" s="2274">
        <f>SUM(DZ199:DZ201)</f>
        <v>0</v>
      </c>
      <c r="EA202" s="277">
        <f t="shared" ref="EA202:EB202" si="675">SUM(EA199:EA201)</f>
        <v>0</v>
      </c>
      <c r="EB202" s="190">
        <f t="shared" si="675"/>
        <v>0</v>
      </c>
      <c r="EC202" s="190">
        <f t="shared" ref="EC202" si="676">SUM(EC199:EC201)</f>
        <v>0</v>
      </c>
      <c r="ED202" s="185"/>
      <c r="EE202" s="185"/>
      <c r="EF202" s="459"/>
      <c r="EG202" s="463"/>
      <c r="EH202" s="459"/>
    </row>
    <row r="203" spans="1:138" ht="15" customHeight="1" outlineLevel="1">
      <c r="A203" s="85"/>
      <c r="B203" s="67"/>
      <c r="C203" s="536" t="s">
        <v>62</v>
      </c>
      <c r="D203" s="532" t="s">
        <v>50</v>
      </c>
      <c r="E203" s="84"/>
      <c r="F203" s="84"/>
      <c r="G203" s="84"/>
      <c r="H203" s="84"/>
      <c r="I203" s="84"/>
      <c r="J203" s="84"/>
      <c r="K203" s="84"/>
      <c r="L203" s="84"/>
      <c r="M203" s="2199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105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2274"/>
      <c r="CQ203" s="2274"/>
      <c r="CR203" s="2274"/>
      <c r="CS203" s="277"/>
      <c r="CT203" s="277"/>
      <c r="CU203" s="277"/>
      <c r="CV203" s="190"/>
      <c r="CW203" s="190"/>
      <c r="CX203" s="190"/>
      <c r="CY203" s="190"/>
      <c r="CZ203" s="190"/>
      <c r="DA203" s="190"/>
      <c r="DB203" s="283"/>
      <c r="DC203" s="283"/>
      <c r="DD203" s="283"/>
      <c r="DE203" s="190"/>
      <c r="DF203" s="277"/>
      <c r="DG203" s="190"/>
      <c r="DH203" s="190"/>
      <c r="DI203" s="190"/>
      <c r="DJ203" s="190"/>
      <c r="DK203" s="277">
        <v>0</v>
      </c>
      <c r="DL203" s="190"/>
      <c r="DM203" s="190"/>
      <c r="DN203" s="190"/>
      <c r="DO203" s="190"/>
      <c r="DP203" s="277"/>
      <c r="DQ203" s="190"/>
      <c r="DR203" s="190"/>
      <c r="DS203" s="190"/>
      <c r="DT203" s="190"/>
      <c r="DU203" s="277">
        <f t="shared" si="670"/>
        <v>0</v>
      </c>
      <c r="DV203" s="190"/>
      <c r="DW203" s="190"/>
      <c r="DX203" s="190"/>
      <c r="DY203" s="190"/>
      <c r="DZ203" s="2274"/>
      <c r="EA203" s="277"/>
      <c r="EB203" s="190"/>
      <c r="EC203" s="190"/>
      <c r="ED203" s="185"/>
      <c r="EE203" s="185"/>
      <c r="EF203" s="459"/>
      <c r="EG203" s="463"/>
      <c r="EH203" s="459"/>
    </row>
    <row r="204" spans="1:138" ht="30" customHeight="1" outlineLevel="1">
      <c r="A204" s="85"/>
      <c r="B204" s="67"/>
      <c r="C204" s="538" t="s">
        <v>363</v>
      </c>
      <c r="D204" s="712" t="s">
        <v>365</v>
      </c>
      <c r="E204" s="128" t="s">
        <v>24</v>
      </c>
      <c r="F204" s="128"/>
      <c r="G204" s="558">
        <f t="shared" ref="G204:G206" si="677">Q204+V204+N204+O204+P204</f>
        <v>67</v>
      </c>
      <c r="H204" s="558">
        <f>SUM(I204:L204)</f>
        <v>44</v>
      </c>
      <c r="I204" s="557">
        <v>10</v>
      </c>
      <c r="J204" s="557">
        <v>12</v>
      </c>
      <c r="K204" s="557">
        <v>12</v>
      </c>
      <c r="L204" s="557">
        <v>10</v>
      </c>
      <c r="M204" s="2210">
        <v>10</v>
      </c>
      <c r="N204" s="557">
        <v>8</v>
      </c>
      <c r="O204" s="557">
        <v>8</v>
      </c>
      <c r="P204" s="557">
        <v>6</v>
      </c>
      <c r="Q204" s="559">
        <f>SUM(R204:U204)</f>
        <v>35</v>
      </c>
      <c r="R204" s="71"/>
      <c r="S204" s="738">
        <v>35</v>
      </c>
      <c r="T204" s="71"/>
      <c r="U204" s="71"/>
      <c r="V204" s="558">
        <f>SUM(W204:Z204)</f>
        <v>10</v>
      </c>
      <c r="W204" s="557"/>
      <c r="X204" s="557"/>
      <c r="Y204" s="557"/>
      <c r="Z204" s="557">
        <v>10</v>
      </c>
      <c r="AA204" s="559">
        <f>SUM(AB204:AE204)</f>
        <v>0</v>
      </c>
      <c r="AB204" s="71"/>
      <c r="AC204" s="738"/>
      <c r="AD204" s="71"/>
      <c r="AE204" s="71"/>
      <c r="AF204" s="566" t="s">
        <v>311</v>
      </c>
      <c r="AG204" s="555">
        <f t="shared" ref="AG204:AG207" si="678">AH204+CP204+CS204+CV204+CY204</f>
        <v>2.016635E-2</v>
      </c>
      <c r="AH204" s="556">
        <v>1.3359099999999999E-2</v>
      </c>
      <c r="AI204" s="556">
        <v>1.6030920000000002</v>
      </c>
      <c r="AJ204" s="324">
        <v>5.1127920717713417E-2</v>
      </c>
      <c r="AK204" s="567">
        <v>1.2775000000000002E-4</v>
      </c>
      <c r="AL204" s="324">
        <v>1.533E-2</v>
      </c>
      <c r="AM204" s="567">
        <v>5.0079724805583063E-4</v>
      </c>
      <c r="AN204" s="324">
        <v>6.5518E-3</v>
      </c>
      <c r="AO204" s="324">
        <v>0.78621600000000003</v>
      </c>
      <c r="AP204" s="324">
        <v>2.4995162721401371E-2</v>
      </c>
      <c r="AQ204" s="324">
        <v>6.5518E-3</v>
      </c>
      <c r="AR204" s="324">
        <v>0.78621600000000003</v>
      </c>
      <c r="AS204" s="324">
        <v>2.5132680464510098E-2</v>
      </c>
      <c r="AT204" s="567">
        <v>1.2775000000000002E-4</v>
      </c>
      <c r="AU204" s="324">
        <v>1.533E-2</v>
      </c>
      <c r="AV204" s="324">
        <v>4.992802837461216E-4</v>
      </c>
      <c r="AW204" s="324">
        <v>9.5499999999999995E-3</v>
      </c>
      <c r="AX204" s="324">
        <v>1.1459999999999999</v>
      </c>
      <c r="AY204" s="324">
        <v>3.9361780505949996E-2</v>
      </c>
      <c r="AZ204" s="324"/>
      <c r="BA204" s="324"/>
      <c r="BB204" s="324"/>
      <c r="BC204" s="556">
        <v>9.5499999999999995E-3</v>
      </c>
      <c r="BD204" s="324">
        <v>1.1459999999999999</v>
      </c>
      <c r="BE204" s="324">
        <v>3.9361780505949996E-2</v>
      </c>
      <c r="BF204" s="556"/>
      <c r="BG204" s="324"/>
      <c r="BH204" s="324"/>
      <c r="BI204" s="324"/>
      <c r="BJ204" s="324"/>
      <c r="BK204" s="324"/>
      <c r="BL204" s="556">
        <f t="shared" ref="BL204:BL206" si="679">BO204+BR204+BU204+BX204</f>
        <v>6.5262000000000002E-3</v>
      </c>
      <c r="BM204" s="556">
        <f t="shared" ref="BM204:BM206" si="680">BP204+BS204+BV204+BY204</f>
        <v>0.78314399999999995</v>
      </c>
      <c r="BN204" s="324">
        <f>BQ204+BT204+BW204+BZ204</f>
        <v>4.1110731683324603E-2</v>
      </c>
      <c r="BO204" s="567"/>
      <c r="BP204" s="324">
        <f t="shared" ref="BP204:BP206" si="681">BO204*1000*0.12</f>
        <v>0</v>
      </c>
      <c r="BQ204" s="567">
        <f t="shared" ref="BQ204:BQ206" si="682">BO204*$ER$8</f>
        <v>0</v>
      </c>
      <c r="BR204" s="324"/>
      <c r="BS204" s="324">
        <f t="shared" ref="BS204:BS206" si="683">BR204*1000*0.12</f>
        <v>0</v>
      </c>
      <c r="BT204" s="324">
        <f>BR204*$ES$8</f>
        <v>0</v>
      </c>
      <c r="BU204" s="324"/>
      <c r="BV204" s="324">
        <f t="shared" ref="BV204:BV206" si="684">BU204*1000*0.12</f>
        <v>0</v>
      </c>
      <c r="BW204" s="324">
        <f>BU204*$ET$8</f>
        <v>0</v>
      </c>
      <c r="BX204" s="324">
        <v>6.5262000000000002E-3</v>
      </c>
      <c r="BY204" s="324">
        <f t="shared" ref="BY204:BY206" si="685">BX204*1000*0.12</f>
        <v>0.78314399999999995</v>
      </c>
      <c r="BZ204" s="324">
        <f>BX204*$EU$8</f>
        <v>4.1110731683324603E-2</v>
      </c>
      <c r="CA204" s="324">
        <f t="shared" ref="CA204:CA206" si="686">CD204+CG204+CJ204+CM204</f>
        <v>0</v>
      </c>
      <c r="CB204" s="324">
        <f t="shared" ref="CB204:CB206" si="687">CE204+CH204+CK204+CN204</f>
        <v>0</v>
      </c>
      <c r="CC204" s="324">
        <f t="shared" ref="CC204:CC206" si="688">CF204+CI204+CL204+CO204</f>
        <v>0</v>
      </c>
      <c r="CD204" s="324"/>
      <c r="CE204" s="324"/>
      <c r="CF204" s="324"/>
      <c r="CG204" s="556"/>
      <c r="CH204" s="324">
        <f>CG204*1000*0.12</f>
        <v>0</v>
      </c>
      <c r="CI204" s="324">
        <f>CG204*$EX$8</f>
        <v>0</v>
      </c>
      <c r="CJ204" s="556"/>
      <c r="CK204" s="324"/>
      <c r="CL204" s="324"/>
      <c r="CM204" s="324"/>
      <c r="CN204" s="324">
        <f t="shared" ref="CN204:CN206" si="689">CM204*1000*0.12</f>
        <v>0</v>
      </c>
      <c r="CO204" s="324">
        <f t="shared" ref="CO204:CO206" si="690">CM204*$EZ$8</f>
        <v>0</v>
      </c>
      <c r="CP204" s="2238">
        <v>6.5262000000000002E-3</v>
      </c>
      <c r="CQ204" s="2238">
        <f t="shared" ref="CQ204:CQ206" si="691">CP204*1000*0.12</f>
        <v>0.78314399999999995</v>
      </c>
      <c r="CR204" s="2258">
        <f>CP204*$EM$8</f>
        <v>0</v>
      </c>
      <c r="CS204" s="567">
        <v>1.022E-4</v>
      </c>
      <c r="CT204" s="694">
        <f t="shared" ref="CT204:CT206" si="692">CS204*1000*0.12</f>
        <v>1.2263999999999999E-2</v>
      </c>
      <c r="CU204" s="776">
        <f>CS204*$EN$8</f>
        <v>5.7254733878978569E-4</v>
      </c>
      <c r="CV204" s="567">
        <v>1.022E-4</v>
      </c>
      <c r="CW204" s="324">
        <f t="shared" ref="CW204:CW206" si="693">CV204*1000*0.12</f>
        <v>1.2263999999999999E-2</v>
      </c>
      <c r="CX204" s="567">
        <f>CV204*$EO$8</f>
        <v>5.9508621712349419E-4</v>
      </c>
      <c r="CY204" s="567">
        <v>7.6650000000000006E-5</v>
      </c>
      <c r="CZ204" s="324">
        <f t="shared" ref="CZ204:CZ206" si="694">CY204*1000*0.12</f>
        <v>9.1980000000000013E-3</v>
      </c>
      <c r="DA204" s="567">
        <f>CY204*$EP$8</f>
        <v>4.6396887940123205E-4</v>
      </c>
      <c r="DB204" s="324">
        <v>0.7</v>
      </c>
      <c r="DC204" s="324">
        <v>184.3</v>
      </c>
      <c r="DD204" s="324">
        <v>0.44600000000000001</v>
      </c>
      <c r="DE204" s="555">
        <f t="shared" ref="DE204:DE208" si="695">DK204+DP204+EA204+EB204+EC204</f>
        <v>5.9614299999999995E-2</v>
      </c>
      <c r="DF204" s="555">
        <v>4.4499999999999998E-2</v>
      </c>
      <c r="DG204" s="324">
        <v>6.0000000000000001E-3</v>
      </c>
      <c r="DH204" s="324">
        <v>1.6250000000000001E-2</v>
      </c>
      <c r="DI204" s="324">
        <v>1.6250000000000001E-2</v>
      </c>
      <c r="DJ204" s="324">
        <v>6.0000000000000001E-3</v>
      </c>
      <c r="DK204" s="554">
        <v>2.92263E-2</v>
      </c>
      <c r="DL204" s="324"/>
      <c r="DM204" s="556">
        <v>2.00263E-2</v>
      </c>
      <c r="DN204" s="324">
        <v>9.1999999999999998E-3</v>
      </c>
      <c r="DO204" s="324"/>
      <c r="DP204" s="555">
        <f t="shared" ref="DP204:DP207" si="696">DQ204+DR204+DS204+DT204</f>
        <v>1.5651999999999999E-2</v>
      </c>
      <c r="DQ204" s="324"/>
      <c r="DR204" s="324"/>
      <c r="DS204" s="324"/>
      <c r="DT204" s="324">
        <v>1.5651999999999999E-2</v>
      </c>
      <c r="DU204" s="554">
        <f t="shared" si="670"/>
        <v>0</v>
      </c>
      <c r="DV204" s="324"/>
      <c r="DW204" s="556"/>
      <c r="DX204" s="324"/>
      <c r="DY204" s="324"/>
      <c r="DZ204" s="2256">
        <f>0.01505*1.04</f>
        <v>1.5651999999999999E-2</v>
      </c>
      <c r="EA204" s="555">
        <f>0.0048*1.08</f>
        <v>5.1840000000000002E-3</v>
      </c>
      <c r="EB204" s="555">
        <f>0.0048*1.12</f>
        <v>5.3759999999999997E-3</v>
      </c>
      <c r="EC204" s="555">
        <f>0.0036*1.16</f>
        <v>4.176E-3</v>
      </c>
      <c r="ED204" s="324" t="s">
        <v>243</v>
      </c>
      <c r="EE204" s="23"/>
      <c r="EF204" s="329" t="s">
        <v>235</v>
      </c>
      <c r="EG204" s="464"/>
      <c r="EH204" s="2698" t="s">
        <v>671</v>
      </c>
    </row>
    <row r="205" spans="1:138" ht="21.75" customHeight="1" outlineLevel="1">
      <c r="A205" s="85"/>
      <c r="B205" s="67"/>
      <c r="C205" s="538" t="s">
        <v>188</v>
      </c>
      <c r="D205" s="712" t="s">
        <v>364</v>
      </c>
      <c r="E205" s="128" t="s">
        <v>24</v>
      </c>
      <c r="F205" s="71"/>
      <c r="G205" s="558">
        <f t="shared" si="677"/>
        <v>1</v>
      </c>
      <c r="H205" s="558">
        <f>SUM(I205:L205)</f>
        <v>0</v>
      </c>
      <c r="I205" s="531"/>
      <c r="J205" s="531"/>
      <c r="K205" s="531"/>
      <c r="L205" s="531"/>
      <c r="M205" s="2210">
        <v>1</v>
      </c>
      <c r="N205" s="531"/>
      <c r="O205" s="531"/>
      <c r="P205" s="531"/>
      <c r="Q205" s="86">
        <f>SUM(R205:U205)</f>
        <v>0</v>
      </c>
      <c r="R205" s="71"/>
      <c r="S205" s="71"/>
      <c r="T205" s="71"/>
      <c r="U205" s="71"/>
      <c r="V205" s="558">
        <f>SUM(W205:Z205)</f>
        <v>1</v>
      </c>
      <c r="W205" s="531"/>
      <c r="X205" s="531"/>
      <c r="Y205" s="531"/>
      <c r="Z205" s="557">
        <v>1</v>
      </c>
      <c r="AA205" s="559">
        <f>SUM(AB205:AE205)</f>
        <v>0</v>
      </c>
      <c r="AB205" s="71"/>
      <c r="AC205" s="71"/>
      <c r="AD205" s="71"/>
      <c r="AE205" s="71"/>
      <c r="AF205" s="566" t="s">
        <v>311</v>
      </c>
      <c r="AG205" s="561">
        <f t="shared" si="678"/>
        <v>4.540774E-3</v>
      </c>
      <c r="AH205" s="324">
        <v>0</v>
      </c>
      <c r="AI205" s="324">
        <v>0</v>
      </c>
      <c r="AJ205" s="324">
        <v>0</v>
      </c>
      <c r="AK205" s="324"/>
      <c r="AL205" s="324">
        <v>0</v>
      </c>
      <c r="AM205" s="324">
        <v>0</v>
      </c>
      <c r="AN205" s="324"/>
      <c r="AO205" s="324">
        <v>0</v>
      </c>
      <c r="AP205" s="324">
        <v>0</v>
      </c>
      <c r="AQ205" s="324"/>
      <c r="AR205" s="324">
        <v>0</v>
      </c>
      <c r="AS205" s="324">
        <v>0</v>
      </c>
      <c r="AT205" s="324"/>
      <c r="AU205" s="324">
        <v>0</v>
      </c>
      <c r="AV205" s="324">
        <v>0</v>
      </c>
      <c r="AW205" s="324">
        <v>0</v>
      </c>
      <c r="AX205" s="324">
        <v>0</v>
      </c>
      <c r="AY205" s="324">
        <v>0</v>
      </c>
      <c r="AZ205" s="324"/>
      <c r="BA205" s="324"/>
      <c r="BB205" s="324"/>
      <c r="BC205" s="324"/>
      <c r="BD205" s="324"/>
      <c r="BE205" s="324"/>
      <c r="BF205" s="556"/>
      <c r="BG205" s="324"/>
      <c r="BH205" s="324"/>
      <c r="BI205" s="324"/>
      <c r="BJ205" s="324"/>
      <c r="BK205" s="324"/>
      <c r="BL205" s="324">
        <f t="shared" si="679"/>
        <v>4.540774E-3</v>
      </c>
      <c r="BM205" s="324">
        <f t="shared" si="680"/>
        <v>0.54489287999999991</v>
      </c>
      <c r="BN205" s="324">
        <f>BQ205+BT205+BW205+BZ205</f>
        <v>2.7783066549678073E-2</v>
      </c>
      <c r="BO205" s="324"/>
      <c r="BP205" s="324">
        <f t="shared" si="681"/>
        <v>0</v>
      </c>
      <c r="BQ205" s="324">
        <f t="shared" si="682"/>
        <v>0</v>
      </c>
      <c r="BR205" s="324"/>
      <c r="BS205" s="324">
        <f t="shared" si="683"/>
        <v>0</v>
      </c>
      <c r="BT205" s="324">
        <v>0</v>
      </c>
      <c r="BU205" s="556">
        <v>4.540774E-3</v>
      </c>
      <c r="BV205" s="324">
        <f t="shared" si="684"/>
        <v>0.54489287999999991</v>
      </c>
      <c r="BW205" s="324">
        <f t="shared" ref="BW205:BW206" si="697">BU205*$ET$8</f>
        <v>2.7783066549678073E-2</v>
      </c>
      <c r="BX205" s="324"/>
      <c r="BY205" s="324">
        <f t="shared" si="685"/>
        <v>0</v>
      </c>
      <c r="BZ205" s="324">
        <f t="shared" ref="BZ205:BZ206" si="698">BX205*$EU$8</f>
        <v>0</v>
      </c>
      <c r="CA205" s="324">
        <f t="shared" si="686"/>
        <v>0</v>
      </c>
      <c r="CB205" s="324">
        <f t="shared" si="687"/>
        <v>0</v>
      </c>
      <c r="CC205" s="324">
        <f t="shared" si="688"/>
        <v>0</v>
      </c>
      <c r="CD205" s="324"/>
      <c r="CE205" s="324"/>
      <c r="CF205" s="324"/>
      <c r="CG205" s="324"/>
      <c r="CH205" s="324"/>
      <c r="CI205" s="324"/>
      <c r="CJ205" s="556"/>
      <c r="CK205" s="324"/>
      <c r="CL205" s="324"/>
      <c r="CM205" s="324"/>
      <c r="CN205" s="324">
        <f t="shared" si="689"/>
        <v>0</v>
      </c>
      <c r="CO205" s="324">
        <f t="shared" si="690"/>
        <v>0</v>
      </c>
      <c r="CP205" s="2258">
        <v>4.540774E-3</v>
      </c>
      <c r="CQ205" s="2238">
        <f t="shared" si="691"/>
        <v>0.54489287999999991</v>
      </c>
      <c r="CR205" s="2238">
        <f t="shared" ref="CR205:CR206" si="699">CP205*$EM$8</f>
        <v>0</v>
      </c>
      <c r="CS205" s="324"/>
      <c r="CT205" s="324">
        <f t="shared" si="692"/>
        <v>0</v>
      </c>
      <c r="CU205" s="324">
        <f t="shared" ref="CU205:CU206" si="700">CS205*$EN$8</f>
        <v>0</v>
      </c>
      <c r="CV205" s="324"/>
      <c r="CW205" s="324">
        <f t="shared" si="693"/>
        <v>0</v>
      </c>
      <c r="CX205" s="324">
        <f t="shared" ref="CX205:CX206" si="701">CV205*$EO$8</f>
        <v>0</v>
      </c>
      <c r="CY205" s="324"/>
      <c r="CZ205" s="324">
        <f t="shared" si="694"/>
        <v>0</v>
      </c>
      <c r="DA205" s="324">
        <f t="shared" ref="DA205:DA206" si="702">CY205*$EP$8</f>
        <v>0</v>
      </c>
      <c r="DB205" s="324">
        <v>0.7</v>
      </c>
      <c r="DC205" s="324">
        <v>156</v>
      </c>
      <c r="DD205" s="324">
        <v>0.14799999999999999</v>
      </c>
      <c r="DE205" s="555">
        <f t="shared" si="695"/>
        <v>3.1823999999999998E-2</v>
      </c>
      <c r="DF205" s="555">
        <v>0</v>
      </c>
      <c r="DG205" s="324"/>
      <c r="DH205" s="324"/>
      <c r="DI205" s="324"/>
      <c r="DJ205" s="324"/>
      <c r="DK205" s="554">
        <v>0</v>
      </c>
      <c r="DL205" s="324"/>
      <c r="DM205" s="324"/>
      <c r="DN205" s="324"/>
      <c r="DO205" s="324"/>
      <c r="DP205" s="555">
        <f t="shared" si="696"/>
        <v>3.1823999999999998E-2</v>
      </c>
      <c r="DQ205" s="324"/>
      <c r="DR205" s="324"/>
      <c r="DS205" s="324"/>
      <c r="DT205" s="324">
        <v>3.1823999999999998E-2</v>
      </c>
      <c r="DU205" s="554">
        <f t="shared" si="670"/>
        <v>0</v>
      </c>
      <c r="DV205" s="324"/>
      <c r="DW205" s="324"/>
      <c r="DX205" s="324"/>
      <c r="DY205" s="324"/>
      <c r="DZ205" s="2256">
        <f>0.0306+(0.0306*0.04)</f>
        <v>3.1823999999999998E-2</v>
      </c>
      <c r="EA205" s="555"/>
      <c r="EB205" s="555"/>
      <c r="EC205" s="555"/>
      <c r="ED205" s="324" t="s">
        <v>243</v>
      </c>
      <c r="EE205" s="23"/>
      <c r="EF205" s="329" t="s">
        <v>235</v>
      </c>
      <c r="EG205" s="464"/>
      <c r="EH205" s="2699"/>
    </row>
    <row r="206" spans="1:138" ht="36" customHeight="1" outlineLevel="1">
      <c r="A206" s="85"/>
      <c r="B206" s="67"/>
      <c r="C206" s="538" t="s">
        <v>196</v>
      </c>
      <c r="D206" s="712" t="s">
        <v>366</v>
      </c>
      <c r="E206" s="128" t="s">
        <v>24</v>
      </c>
      <c r="F206" s="71"/>
      <c r="G206" s="558">
        <f t="shared" si="677"/>
        <v>35</v>
      </c>
      <c r="H206" s="558">
        <f>SUM(I206:L206)</f>
        <v>15</v>
      </c>
      <c r="I206" s="531"/>
      <c r="J206" s="557">
        <v>5</v>
      </c>
      <c r="K206" s="557">
        <v>5</v>
      </c>
      <c r="L206" s="557">
        <v>5</v>
      </c>
      <c r="M206" s="2210">
        <v>10</v>
      </c>
      <c r="N206" s="557">
        <v>5</v>
      </c>
      <c r="O206" s="557">
        <v>5</v>
      </c>
      <c r="P206" s="557">
        <v>5</v>
      </c>
      <c r="Q206" s="559">
        <f>SUM(R206:U206)</f>
        <v>10</v>
      </c>
      <c r="R206" s="71"/>
      <c r="S206" s="738">
        <v>10</v>
      </c>
      <c r="T206" s="71"/>
      <c r="U206" s="71"/>
      <c r="V206" s="558">
        <f>SUM(W206:Z206)</f>
        <v>10</v>
      </c>
      <c r="W206" s="531"/>
      <c r="X206" s="557"/>
      <c r="Y206" s="557"/>
      <c r="Z206" s="557">
        <v>10</v>
      </c>
      <c r="AA206" s="559">
        <f>SUM(AB206:AE206)</f>
        <v>0</v>
      </c>
      <c r="AB206" s="71"/>
      <c r="AC206" s="738"/>
      <c r="AD206" s="71"/>
      <c r="AE206" s="71"/>
      <c r="AF206" s="566" t="s">
        <v>311</v>
      </c>
      <c r="AG206" s="555">
        <f t="shared" si="678"/>
        <v>0.04</v>
      </c>
      <c r="AH206" s="324">
        <v>1.4999999999999999E-2</v>
      </c>
      <c r="AI206" s="324">
        <v>1.7999999999999998</v>
      </c>
      <c r="AJ206" s="324">
        <v>3.8721284119044352E-2</v>
      </c>
      <c r="AK206" s="324"/>
      <c r="AL206" s="324">
        <v>0</v>
      </c>
      <c r="AM206" s="324">
        <v>0</v>
      </c>
      <c r="AN206" s="324">
        <v>5.0000000000000001E-3</v>
      </c>
      <c r="AO206" s="324">
        <v>0.6</v>
      </c>
      <c r="AP206" s="324">
        <v>0</v>
      </c>
      <c r="AQ206" s="324">
        <v>5.0000000000000001E-3</v>
      </c>
      <c r="AR206" s="324">
        <v>0.6</v>
      </c>
      <c r="AS206" s="324">
        <v>1.9179981428393802E-2</v>
      </c>
      <c r="AT206" s="324">
        <v>5.0000000000000001E-3</v>
      </c>
      <c r="AU206" s="324">
        <v>0.6</v>
      </c>
      <c r="AV206" s="324">
        <v>1.9541302690650551E-2</v>
      </c>
      <c r="AW206" s="324">
        <v>3.1319999999999998E-3</v>
      </c>
      <c r="AX206" s="324">
        <v>0.37583999999999995</v>
      </c>
      <c r="AY206" s="324">
        <v>1.2909015344987999E-2</v>
      </c>
      <c r="AZ206" s="324"/>
      <c r="BA206" s="324"/>
      <c r="BB206" s="324"/>
      <c r="BC206" s="324">
        <v>3.1319999999999998E-3</v>
      </c>
      <c r="BD206" s="324">
        <v>0.37583999999999995</v>
      </c>
      <c r="BE206" s="324">
        <v>1.2909015344987999E-2</v>
      </c>
      <c r="BF206" s="556"/>
      <c r="BG206" s="324"/>
      <c r="BH206" s="324"/>
      <c r="BI206" s="324"/>
      <c r="BJ206" s="324"/>
      <c r="BK206" s="324"/>
      <c r="BL206" s="324">
        <f t="shared" si="679"/>
        <v>0.01</v>
      </c>
      <c r="BM206" s="324">
        <f t="shared" si="680"/>
        <v>1.2</v>
      </c>
      <c r="BN206" s="324">
        <f t="shared" ref="BN206" si="703">BQ206+BT206+BW206+BZ206</f>
        <v>6.2993367784200005E-2</v>
      </c>
      <c r="BO206" s="324"/>
      <c r="BP206" s="324">
        <f t="shared" si="681"/>
        <v>0</v>
      </c>
      <c r="BQ206" s="324">
        <f t="shared" si="682"/>
        <v>0</v>
      </c>
      <c r="BR206" s="324"/>
      <c r="BS206" s="324">
        <f t="shared" si="683"/>
        <v>0</v>
      </c>
      <c r="BT206" s="324">
        <v>0</v>
      </c>
      <c r="BU206" s="324"/>
      <c r="BV206" s="324">
        <f t="shared" si="684"/>
        <v>0</v>
      </c>
      <c r="BW206" s="324">
        <f t="shared" si="697"/>
        <v>0</v>
      </c>
      <c r="BX206" s="324">
        <v>0.01</v>
      </c>
      <c r="BY206" s="324">
        <f t="shared" si="685"/>
        <v>1.2</v>
      </c>
      <c r="BZ206" s="324">
        <f t="shared" si="698"/>
        <v>6.2993367784200005E-2</v>
      </c>
      <c r="CA206" s="324">
        <f t="shared" si="686"/>
        <v>0</v>
      </c>
      <c r="CB206" s="324">
        <f t="shared" si="687"/>
        <v>0</v>
      </c>
      <c r="CC206" s="324">
        <f t="shared" si="688"/>
        <v>0</v>
      </c>
      <c r="CD206" s="324"/>
      <c r="CE206" s="324"/>
      <c r="CF206" s="324"/>
      <c r="CG206" s="324"/>
      <c r="CH206" s="324">
        <f>CG206*1000*0.12</f>
        <v>0</v>
      </c>
      <c r="CI206" s="324">
        <f>CG206*$EX$8</f>
        <v>0</v>
      </c>
      <c r="CJ206" s="556"/>
      <c r="CK206" s="324"/>
      <c r="CL206" s="324"/>
      <c r="CM206" s="324"/>
      <c r="CN206" s="324">
        <f t="shared" si="689"/>
        <v>0</v>
      </c>
      <c r="CO206" s="324">
        <f t="shared" si="690"/>
        <v>0</v>
      </c>
      <c r="CP206" s="2238">
        <v>0.01</v>
      </c>
      <c r="CQ206" s="2238">
        <f t="shared" si="691"/>
        <v>1.2</v>
      </c>
      <c r="CR206" s="2238">
        <f t="shared" si="699"/>
        <v>0</v>
      </c>
      <c r="CS206" s="324">
        <v>5.0000000000000001E-3</v>
      </c>
      <c r="CT206" s="324">
        <f t="shared" si="692"/>
        <v>0.6</v>
      </c>
      <c r="CU206" s="324">
        <f t="shared" si="700"/>
        <v>2.8011122249989515E-2</v>
      </c>
      <c r="CV206" s="324">
        <v>5.0000000000000001E-3</v>
      </c>
      <c r="CW206" s="324">
        <f t="shared" si="693"/>
        <v>0.6</v>
      </c>
      <c r="CX206" s="324">
        <f t="shared" si="701"/>
        <v>2.9113807099975256E-2</v>
      </c>
      <c r="CY206" s="324">
        <v>5.0000000000000001E-3</v>
      </c>
      <c r="CZ206" s="324">
        <f t="shared" si="694"/>
        <v>0.6</v>
      </c>
      <c r="DA206" s="324">
        <f t="shared" si="702"/>
        <v>3.0265419399949901E-2</v>
      </c>
      <c r="DB206" s="324">
        <v>0.5</v>
      </c>
      <c r="DC206" s="324">
        <v>274.89999999999998</v>
      </c>
      <c r="DD206" s="324">
        <v>1.1259999999999999</v>
      </c>
      <c r="DE206" s="555">
        <f t="shared" si="695"/>
        <v>0.13858000000000001</v>
      </c>
      <c r="DF206" s="555">
        <v>0.06</v>
      </c>
      <c r="DG206" s="324"/>
      <c r="DH206" s="324">
        <v>0.02</v>
      </c>
      <c r="DI206" s="324">
        <v>0.02</v>
      </c>
      <c r="DJ206" s="324">
        <v>0.02</v>
      </c>
      <c r="DK206" s="554">
        <v>2.9780000000000001E-2</v>
      </c>
      <c r="DL206" s="324"/>
      <c r="DM206" s="324">
        <v>2.9780000000000001E-2</v>
      </c>
      <c r="DN206" s="324"/>
      <c r="DO206" s="324"/>
      <c r="DP206" s="555">
        <f t="shared" si="696"/>
        <v>4.1600000000000005E-2</v>
      </c>
      <c r="DQ206" s="324"/>
      <c r="DR206" s="324"/>
      <c r="DS206" s="324"/>
      <c r="DT206" s="324">
        <v>4.1600000000000005E-2</v>
      </c>
      <c r="DU206" s="554">
        <f t="shared" si="670"/>
        <v>0</v>
      </c>
      <c r="DV206" s="324"/>
      <c r="DW206" s="324"/>
      <c r="DX206" s="324"/>
      <c r="DY206" s="324"/>
      <c r="DZ206" s="2256">
        <f>0.04*1.04</f>
        <v>4.1600000000000005E-2</v>
      </c>
      <c r="EA206" s="555">
        <f>0.02*1.08</f>
        <v>2.1600000000000001E-2</v>
      </c>
      <c r="EB206" s="555">
        <f>0.02*1.12</f>
        <v>2.2400000000000003E-2</v>
      </c>
      <c r="EC206" s="555">
        <f>0.02*1.16</f>
        <v>2.3199999999999998E-2</v>
      </c>
      <c r="ED206" s="324" t="s">
        <v>243</v>
      </c>
      <c r="EE206" s="23"/>
      <c r="EF206" s="329" t="s">
        <v>235</v>
      </c>
      <c r="EG206" s="464"/>
      <c r="EH206" s="2700"/>
    </row>
    <row r="207" spans="1:138" ht="15" customHeight="1" outlineLevel="1">
      <c r="A207" s="85"/>
      <c r="B207" s="67"/>
      <c r="C207" s="1169"/>
      <c r="D207" s="531" t="s">
        <v>1</v>
      </c>
      <c r="E207" s="84"/>
      <c r="F207" s="84"/>
      <c r="G207" s="84"/>
      <c r="H207" s="84"/>
      <c r="I207" s="84"/>
      <c r="J207" s="84"/>
      <c r="K207" s="84"/>
      <c r="L207" s="84"/>
      <c r="M207" s="2199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105"/>
      <c r="AG207" s="555">
        <f t="shared" si="678"/>
        <v>6.4707124000000005E-2</v>
      </c>
      <c r="AH207" s="555">
        <v>2.8359099999999998E-2</v>
      </c>
      <c r="AI207" s="555">
        <v>3.403092</v>
      </c>
      <c r="AJ207" s="555">
        <v>8.9849204836757762E-2</v>
      </c>
      <c r="AK207" s="555">
        <v>1.2775000000000002E-4</v>
      </c>
      <c r="AL207" s="555">
        <v>1.533E-2</v>
      </c>
      <c r="AM207" s="555">
        <v>5.0079724805583063E-4</v>
      </c>
      <c r="AN207" s="555">
        <v>1.1551800000000001E-2</v>
      </c>
      <c r="AO207" s="555">
        <v>1.3862160000000001</v>
      </c>
      <c r="AP207" s="555">
        <v>2.4995162721401371E-2</v>
      </c>
      <c r="AQ207" s="555">
        <v>1.1551800000000001E-2</v>
      </c>
      <c r="AR207" s="555">
        <v>1.3862160000000001</v>
      </c>
      <c r="AS207" s="555">
        <v>4.43126618929039E-2</v>
      </c>
      <c r="AT207" s="555">
        <v>5.1277500000000004E-3</v>
      </c>
      <c r="AU207" s="555">
        <v>0.61532999999999993</v>
      </c>
      <c r="AV207" s="555">
        <v>2.0040582974396672E-2</v>
      </c>
      <c r="AW207" s="555">
        <v>1.2681999999999999E-2</v>
      </c>
      <c r="AX207" s="555">
        <v>1.5218399999999999</v>
      </c>
      <c r="AY207" s="555">
        <v>5.2270795850937996E-2</v>
      </c>
      <c r="AZ207" s="555">
        <v>0</v>
      </c>
      <c r="BA207" s="555">
        <v>0</v>
      </c>
      <c r="BB207" s="555">
        <v>0</v>
      </c>
      <c r="BC207" s="555">
        <v>1.2681999999999999E-2</v>
      </c>
      <c r="BD207" s="555">
        <v>1.5218399999999999</v>
      </c>
      <c r="BE207" s="555">
        <v>5.2270795850937996E-2</v>
      </c>
      <c r="BF207" s="561">
        <v>4.5770000000000003E-3</v>
      </c>
      <c r="BG207" s="555">
        <v>0</v>
      </c>
      <c r="BH207" s="555">
        <v>0</v>
      </c>
      <c r="BI207" s="555">
        <v>0</v>
      </c>
      <c r="BJ207" s="555">
        <v>0</v>
      </c>
      <c r="BK207" s="555">
        <v>0</v>
      </c>
      <c r="BL207" s="555">
        <f>SUM(BL204:BL206)</f>
        <v>2.1066974000000002E-2</v>
      </c>
      <c r="BM207" s="555">
        <f>SUM(BM204:BM206)</f>
        <v>2.5280368800000002</v>
      </c>
      <c r="BN207" s="555">
        <f t="shared" ref="BN207:BY207" si="704">SUM(BN204:BN206)</f>
        <v>0.13188716601720268</v>
      </c>
      <c r="BO207" s="555">
        <f t="shared" si="704"/>
        <v>0</v>
      </c>
      <c r="BP207" s="555">
        <f t="shared" si="704"/>
        <v>0</v>
      </c>
      <c r="BQ207" s="555">
        <f t="shared" si="704"/>
        <v>0</v>
      </c>
      <c r="BR207" s="555">
        <f t="shared" si="704"/>
        <v>0</v>
      </c>
      <c r="BS207" s="555">
        <f t="shared" si="704"/>
        <v>0</v>
      </c>
      <c r="BT207" s="555">
        <f t="shared" si="704"/>
        <v>0</v>
      </c>
      <c r="BU207" s="555">
        <f t="shared" si="704"/>
        <v>4.540774E-3</v>
      </c>
      <c r="BV207" s="555">
        <f t="shared" si="704"/>
        <v>0.54489287999999991</v>
      </c>
      <c r="BW207" s="555">
        <f t="shared" si="704"/>
        <v>2.7783066549678073E-2</v>
      </c>
      <c r="BX207" s="555">
        <f t="shared" si="704"/>
        <v>1.6526200000000001E-2</v>
      </c>
      <c r="BY207" s="555">
        <f t="shared" si="704"/>
        <v>1.9831439999999998</v>
      </c>
      <c r="BZ207" s="555">
        <f>SUM(BZ204:BZ206)</f>
        <v>0.10410409946752461</v>
      </c>
      <c r="CA207" s="555">
        <f>SUM(CA204:CA206)</f>
        <v>0</v>
      </c>
      <c r="CB207" s="555">
        <f>SUM(CB204:CB206)</f>
        <v>0</v>
      </c>
      <c r="CC207" s="555">
        <f t="shared" ref="CC207:CO207" si="705">SUM(CC204:CC206)</f>
        <v>0</v>
      </c>
      <c r="CD207" s="555">
        <f t="shared" si="705"/>
        <v>0</v>
      </c>
      <c r="CE207" s="555">
        <f t="shared" si="705"/>
        <v>0</v>
      </c>
      <c r="CF207" s="555">
        <f t="shared" si="705"/>
        <v>0</v>
      </c>
      <c r="CG207" s="555">
        <f t="shared" si="705"/>
        <v>0</v>
      </c>
      <c r="CH207" s="555">
        <f t="shared" si="705"/>
        <v>0</v>
      </c>
      <c r="CI207" s="555">
        <f t="shared" si="705"/>
        <v>0</v>
      </c>
      <c r="CJ207" s="561">
        <f t="shared" si="705"/>
        <v>0</v>
      </c>
      <c r="CK207" s="555">
        <f t="shared" si="705"/>
        <v>0</v>
      </c>
      <c r="CL207" s="555">
        <f t="shared" si="705"/>
        <v>0</v>
      </c>
      <c r="CM207" s="555">
        <f t="shared" si="705"/>
        <v>0</v>
      </c>
      <c r="CN207" s="555">
        <f t="shared" si="705"/>
        <v>0</v>
      </c>
      <c r="CO207" s="555">
        <f t="shared" si="705"/>
        <v>0</v>
      </c>
      <c r="CP207" s="2256">
        <f t="shared" ref="CP207:CX207" si="706">SUM(CP204:CP206)</f>
        <v>2.1066974000000002E-2</v>
      </c>
      <c r="CQ207" s="2256">
        <f t="shared" si="706"/>
        <v>2.5280368800000002</v>
      </c>
      <c r="CR207" s="2256">
        <f t="shared" si="706"/>
        <v>0</v>
      </c>
      <c r="CS207" s="555">
        <f t="shared" si="706"/>
        <v>5.1022000000000003E-3</v>
      </c>
      <c r="CT207" s="555">
        <f t="shared" si="706"/>
        <v>0.61226400000000003</v>
      </c>
      <c r="CU207" s="555">
        <f t="shared" si="706"/>
        <v>2.8583669588779299E-2</v>
      </c>
      <c r="CV207" s="555">
        <f t="shared" si="706"/>
        <v>5.1022000000000003E-3</v>
      </c>
      <c r="CW207" s="555">
        <f t="shared" si="706"/>
        <v>0.61226400000000003</v>
      </c>
      <c r="CX207" s="555">
        <f t="shared" si="706"/>
        <v>2.970889331709875E-2</v>
      </c>
      <c r="CY207" s="555">
        <f t="shared" ref="CY207:DA207" si="707">SUM(CY204:CY206)</f>
        <v>5.0766500000000003E-3</v>
      </c>
      <c r="CZ207" s="555">
        <f t="shared" si="707"/>
        <v>0.60919800000000002</v>
      </c>
      <c r="DA207" s="555">
        <f t="shared" si="707"/>
        <v>3.0729388279351132E-2</v>
      </c>
      <c r="DB207" s="283"/>
      <c r="DC207" s="283"/>
      <c r="DD207" s="283"/>
      <c r="DE207" s="555">
        <f t="shared" si="695"/>
        <v>0.23001830000000001</v>
      </c>
      <c r="DF207" s="555">
        <v>0.10450000000000001</v>
      </c>
      <c r="DG207" s="555">
        <v>6.0000000000000001E-3</v>
      </c>
      <c r="DH207" s="555">
        <v>3.6250000000000004E-2</v>
      </c>
      <c r="DI207" s="555">
        <v>3.6250000000000004E-2</v>
      </c>
      <c r="DJ207" s="555">
        <v>2.6000000000000002E-2</v>
      </c>
      <c r="DK207" s="555">
        <v>5.9006299999999998E-2</v>
      </c>
      <c r="DL207" s="555">
        <v>0</v>
      </c>
      <c r="DM207" s="555">
        <v>4.9806299999999998E-2</v>
      </c>
      <c r="DN207" s="555">
        <v>9.1999999999999998E-3</v>
      </c>
      <c r="DO207" s="555">
        <v>0</v>
      </c>
      <c r="DP207" s="555">
        <f t="shared" si="696"/>
        <v>8.9076000000000002E-2</v>
      </c>
      <c r="DQ207" s="555">
        <f>SUM(DQ202:DQ206)</f>
        <v>0</v>
      </c>
      <c r="DR207" s="555">
        <f t="shared" ref="DR207:DY207" si="708">SUM(DR202:DR206)</f>
        <v>0</v>
      </c>
      <c r="DS207" s="555">
        <f t="shared" si="708"/>
        <v>0</v>
      </c>
      <c r="DT207" s="555">
        <f t="shared" si="708"/>
        <v>8.9076000000000002E-2</v>
      </c>
      <c r="DU207" s="555">
        <f t="shared" si="708"/>
        <v>0</v>
      </c>
      <c r="DV207" s="555">
        <f t="shared" si="708"/>
        <v>0</v>
      </c>
      <c r="DW207" s="555">
        <f t="shared" si="708"/>
        <v>0</v>
      </c>
      <c r="DX207" s="555">
        <f t="shared" si="708"/>
        <v>0</v>
      </c>
      <c r="DY207" s="555">
        <f t="shared" si="708"/>
        <v>0</v>
      </c>
      <c r="DZ207" s="2256">
        <f t="shared" ref="DZ207:EC207" si="709">SUM(DZ202:DZ206)</f>
        <v>8.9076000000000002E-2</v>
      </c>
      <c r="EA207" s="555">
        <f t="shared" si="709"/>
        <v>2.6784000000000002E-2</v>
      </c>
      <c r="EB207" s="555">
        <f t="shared" si="709"/>
        <v>2.7776000000000002E-2</v>
      </c>
      <c r="EC207" s="555">
        <f t="shared" si="709"/>
        <v>2.7375999999999998E-2</v>
      </c>
      <c r="ED207" s="185"/>
      <c r="EE207" s="185"/>
      <c r="EF207" s="459"/>
      <c r="EG207" s="463"/>
      <c r="EH207" s="459"/>
    </row>
    <row r="208" spans="1:138" ht="69.599999999999994" customHeight="1" outlineLevel="1">
      <c r="A208" s="72"/>
      <c r="B208" s="72"/>
      <c r="C208" s="427">
        <v>2</v>
      </c>
      <c r="D208" s="75" t="s">
        <v>141</v>
      </c>
      <c r="E208" s="73"/>
      <c r="F208" s="73"/>
      <c r="G208" s="73"/>
      <c r="H208" s="73"/>
      <c r="I208" s="73"/>
      <c r="J208" s="73"/>
      <c r="K208" s="73"/>
      <c r="L208" s="73"/>
      <c r="M208" s="2199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185"/>
      <c r="AG208" s="183"/>
      <c r="AH208" s="195"/>
      <c r="AI208" s="555">
        <v>0.87925115999999992</v>
      </c>
      <c r="AJ208" s="555">
        <v>2.9731526211100003E-2</v>
      </c>
      <c r="AK208" s="198"/>
      <c r="AL208" s="555">
        <v>0.1104</v>
      </c>
      <c r="AM208" s="555">
        <v>3.5168840000000005E-3</v>
      </c>
      <c r="AN208" s="198"/>
      <c r="AO208" s="555">
        <v>0.43765115999999998</v>
      </c>
      <c r="AP208" s="555">
        <v>1.4425718211100001E-2</v>
      </c>
      <c r="AQ208" s="198"/>
      <c r="AR208" s="555">
        <v>0.16559999999999997</v>
      </c>
      <c r="AS208" s="555">
        <v>5.7681260000000002E-3</v>
      </c>
      <c r="AT208" s="198"/>
      <c r="AU208" s="555">
        <v>0.16559999999999997</v>
      </c>
      <c r="AV208" s="555">
        <v>6.0207980000000008E-3</v>
      </c>
      <c r="AW208" s="195"/>
      <c r="AX208" s="555">
        <v>1.2124911599999999</v>
      </c>
      <c r="AY208" s="555">
        <v>4.289329769696E-2</v>
      </c>
      <c r="AZ208" s="198"/>
      <c r="BA208" s="555">
        <v>0</v>
      </c>
      <c r="BB208" s="555">
        <v>0</v>
      </c>
      <c r="BC208" s="555"/>
      <c r="BD208" s="555">
        <v>0.39119999999999994</v>
      </c>
      <c r="BE208" s="555">
        <v>1.4095666999999999E-2</v>
      </c>
      <c r="BF208" s="198"/>
      <c r="BG208" s="555">
        <v>0.54923999999999995</v>
      </c>
      <c r="BH208" s="555">
        <v>1.908814965E-2</v>
      </c>
      <c r="BI208" s="198"/>
      <c r="BJ208" s="555">
        <v>0.27205116000000001</v>
      </c>
      <c r="BK208" s="555">
        <v>9.7094810469599991E-3</v>
      </c>
      <c r="BL208" s="195"/>
      <c r="BM208" s="555">
        <f>BM213+BM218+BM223+BM228+BM233+BM237+BM244+BM251+BM256+BM261+BM265+BM270</f>
        <v>0.2208</v>
      </c>
      <c r="BN208" s="555">
        <f>BN213+BN218+BN223+BN228+BN233+BN237+BN244+BN251+BN256+BN261+BN265+BN270</f>
        <v>8.2523280000000015E-3</v>
      </c>
      <c r="BO208" s="198"/>
      <c r="BP208" s="555">
        <f>BP213+BP218+BP223+BP228+BP233+BP237+BP244+BP251+BP256+BP261+BP265+BP270</f>
        <v>0</v>
      </c>
      <c r="BQ208" s="555">
        <f>BQ213+BQ218+BQ223+BQ228+BQ233+BQ237+BQ244+BQ251+BQ256+BQ261+BQ265+BQ270</f>
        <v>0</v>
      </c>
      <c r="BR208" s="198"/>
      <c r="BS208" s="555">
        <f>BS213+BS218+BS223+BS228+BS233+BS237+BS244+BS251+BS256+BS261+BS265+BS270</f>
        <v>0</v>
      </c>
      <c r="BT208" s="555">
        <f>BT213+BT218+BT223+BT228+BT233+BT237+BT244+BT251+BT256+BT261+BT265+BT270</f>
        <v>0</v>
      </c>
      <c r="BU208" s="198"/>
      <c r="BV208" s="555">
        <f>BV213+BV218+BV223+BV228+BV233+BV237+BV244+BV251+BV256+BV261+BV265+BV270</f>
        <v>0.1104</v>
      </c>
      <c r="BW208" s="555">
        <f>BW213+BW218+BW223+BW228+BW233+BW237+BW244+BW251+BW256+BW261+BW265+BW270</f>
        <v>4.5024840000000002E-3</v>
      </c>
      <c r="BX208" s="198"/>
      <c r="BY208" s="555">
        <f>BY213+BY218+BY223+BY228+BY233+BY237+BY244+BY251+BY256+BY261+BY265+BY270</f>
        <v>0.1104</v>
      </c>
      <c r="BZ208" s="555">
        <f>BZ213+BZ218+BZ223+BZ228+BZ233+BZ237+BZ244+BZ251+BZ256+BZ261+BZ265+BZ270</f>
        <v>3.7498440000000004E-3</v>
      </c>
      <c r="CA208" s="195"/>
      <c r="CB208" s="555">
        <f>CB213+CB218+CB223+CB228+CB233+CB237+CB244+CB251+CB256+CB261+CB265+CB270</f>
        <v>0</v>
      </c>
      <c r="CC208" s="555">
        <f>CC213+CC218+CC223+CC228+CC233+CC237+CC244+CC251+CC256+CC261+CC265+CC270</f>
        <v>0</v>
      </c>
      <c r="CD208" s="198"/>
      <c r="CE208" s="555">
        <f>CE213+CE218+CE223+CE228+CE233+CE237+CE244+CE251+CE256+CE261+CE265+CE270</f>
        <v>0</v>
      </c>
      <c r="CF208" s="555">
        <f>CF213+CF218+CF223+CF228+CF233+CF237+CF244+CF251+CF256+CF261+CF265+CF270</f>
        <v>0</v>
      </c>
      <c r="CG208" s="555"/>
      <c r="CH208" s="555">
        <f>CH213+CH218+CH223+CH228+CH233+CH237+CH244+CH251+CH256+CH261+CH265+CH270</f>
        <v>0</v>
      </c>
      <c r="CI208" s="555">
        <f>CI213+CI218+CI223+CI228+CI233+CI237+CI244+CI251+CI256+CI261+CI265+CI270</f>
        <v>0</v>
      </c>
      <c r="CJ208" s="198"/>
      <c r="CK208" s="555">
        <f>CK213+CK218+CK223+CK228+CK233+CK237+CK244+CK251+CK256+CK261+CK265+CK270</f>
        <v>0</v>
      </c>
      <c r="CL208" s="555">
        <f>CL213+CL218+CL223+CL228+CL233+CL237+CL244+CL251+CL256+CL261+CL265+CL270</f>
        <v>0</v>
      </c>
      <c r="CM208" s="198"/>
      <c r="CN208" s="555">
        <f>CN213+CN218+CN223+CN228+CN233+CN237+CN244+CN251+CN256+CN261+CN265+CN270</f>
        <v>0</v>
      </c>
      <c r="CO208" s="555">
        <f>CO213+CO218+CO223+CO228+CO233+CO237+CO244+CO251+CO256+CO261+CO265+CO270</f>
        <v>0</v>
      </c>
      <c r="CP208" s="2281"/>
      <c r="CQ208" s="2256">
        <f>CQ213+CQ218+CQ223+CQ228+CQ233+CQ237+CQ244+CQ251+CQ256+CQ261+CQ265+CQ270</f>
        <v>0.2208</v>
      </c>
      <c r="CR208" s="2256">
        <f>CR213+CR218+CR223+CR228+CR233+CR237+CR244+CR251+CR256+CR261+CR265+CR270</f>
        <v>1.3083033599999999E-3</v>
      </c>
      <c r="CS208" s="780"/>
      <c r="CT208" s="770">
        <f>CT213+CT218+CT223+CT228+CT233+CT237+CT244+CT251+CT256+CT261+CT265+CT270</f>
        <v>0.2208</v>
      </c>
      <c r="CU208" s="770">
        <f>CU213+CU218+CU223+CU228+CU233+CU237+CU244+CU251+CU256+CU261+CU265+CU270</f>
        <v>9.5892992999999996E-3</v>
      </c>
      <c r="CV208" s="198"/>
      <c r="CW208" s="770">
        <f>CW213+CW218+CW223+CW228+CW233+CW237+CW244+CW251+CW256+CW261+CW265+CW270</f>
        <v>0.6</v>
      </c>
      <c r="CX208" s="770">
        <f>CX213+CX218+CX223+CX228+CX233+CX237+CX244+CX251+CX256+CX261+CX265+CX270</f>
        <v>2.2915559199999998E-2</v>
      </c>
      <c r="CY208" s="198"/>
      <c r="CZ208" s="770">
        <f t="shared" ref="CZ208:DA208" si="710">CZ213+CZ218+CZ223+CZ228+CZ233+CZ237+CZ244+CZ251+CZ256+CZ261+CZ265+CZ270</f>
        <v>0.1104</v>
      </c>
      <c r="DA208" s="770">
        <f t="shared" si="710"/>
        <v>5.5859953500000002E-3</v>
      </c>
      <c r="DB208" s="284"/>
      <c r="DC208" s="284"/>
      <c r="DD208" s="284"/>
      <c r="DE208" s="555">
        <f t="shared" si="695"/>
        <v>0.48085306000000005</v>
      </c>
      <c r="DF208" s="555">
        <v>9.1999999999999998E-2</v>
      </c>
      <c r="DG208" s="555">
        <v>6.0000000000000001E-3</v>
      </c>
      <c r="DH208" s="555">
        <v>3.2000000000000001E-2</v>
      </c>
      <c r="DI208" s="555">
        <v>1.2E-2</v>
      </c>
      <c r="DJ208" s="555">
        <v>4.2000000000000003E-2</v>
      </c>
      <c r="DK208" s="555">
        <v>5.8155459999999999E-2</v>
      </c>
      <c r="DL208" s="555">
        <v>0</v>
      </c>
      <c r="DM208" s="555">
        <v>1.759546E-2</v>
      </c>
      <c r="DN208" s="555">
        <v>9.1999999999999998E-3</v>
      </c>
      <c r="DO208" s="555">
        <v>3.1359999999999999E-2</v>
      </c>
      <c r="DP208" s="555">
        <f t="shared" ref="DP208:DT208" si="711">DP213+DP218+DP223+DP228+DP233+DP237+DP244+DP251+DP256+DP261+DP265+DP270</f>
        <v>0.2115776</v>
      </c>
      <c r="DQ208" s="555">
        <f t="shared" si="711"/>
        <v>0</v>
      </c>
      <c r="DR208" s="555">
        <f t="shared" si="711"/>
        <v>0</v>
      </c>
      <c r="DS208" s="555">
        <f t="shared" si="711"/>
        <v>6.2400000000000008E-3</v>
      </c>
      <c r="DT208" s="555">
        <f t="shared" si="711"/>
        <v>0.20533760000000001</v>
      </c>
      <c r="DU208" s="555">
        <f t="shared" ref="DU208:DU239" si="712">DV208+DW208+DX208+DY208</f>
        <v>0</v>
      </c>
      <c r="DV208" s="555">
        <f t="shared" ref="DV208:DY208" si="713">DV213+DV218+DV223+DV228+DV233+DV237+DV244+DV251+DV256+DV261+DV265+DV270</f>
        <v>0</v>
      </c>
      <c r="DW208" s="555">
        <f t="shared" si="713"/>
        <v>0</v>
      </c>
      <c r="DX208" s="555">
        <f t="shared" si="713"/>
        <v>0</v>
      </c>
      <c r="DY208" s="555">
        <f t="shared" si="713"/>
        <v>0</v>
      </c>
      <c r="DZ208" s="2256">
        <f t="shared" ref="DZ208:EC208" si="714">DZ213+DZ218+DZ223+DZ228+DZ233+DZ237+DZ244+DZ251+DZ256+DZ261+DZ265+DZ270</f>
        <v>0.2115776</v>
      </c>
      <c r="EA208" s="770">
        <f t="shared" si="714"/>
        <v>5.1839999999999997E-2</v>
      </c>
      <c r="EB208" s="770">
        <f t="shared" si="714"/>
        <v>0.10752000000000002</v>
      </c>
      <c r="EC208" s="770">
        <f t="shared" si="714"/>
        <v>5.176E-2</v>
      </c>
      <c r="ED208" s="186"/>
      <c r="EE208" s="186"/>
      <c r="EF208" s="462"/>
      <c r="EG208" s="466"/>
      <c r="EH208" s="462"/>
    </row>
    <row r="209" spans="1:138" ht="15" hidden="1" customHeight="1" outlineLevel="1">
      <c r="A209" s="85"/>
      <c r="B209" s="67"/>
      <c r="C209" s="536" t="s">
        <v>12</v>
      </c>
      <c r="D209" s="532" t="s">
        <v>47</v>
      </c>
      <c r="E209" s="84"/>
      <c r="F209" s="84"/>
      <c r="G209" s="84"/>
      <c r="H209" s="84"/>
      <c r="I209" s="84"/>
      <c r="J209" s="84"/>
      <c r="K209" s="84"/>
      <c r="L209" s="84"/>
      <c r="M209" s="2199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23"/>
      <c r="AG209" s="188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2274"/>
      <c r="CQ209" s="2274"/>
      <c r="CR209" s="2274"/>
      <c r="CS209" s="277"/>
      <c r="CT209" s="277"/>
      <c r="CU209" s="277"/>
      <c r="CV209" s="190"/>
      <c r="CW209" s="190"/>
      <c r="CX209" s="190"/>
      <c r="CY209" s="190"/>
      <c r="CZ209" s="190"/>
      <c r="DA209" s="190"/>
      <c r="DB209" s="283"/>
      <c r="DC209" s="283"/>
      <c r="DD209" s="283"/>
      <c r="DE209" s="555"/>
      <c r="DF209" s="555"/>
      <c r="DG209" s="190"/>
      <c r="DH209" s="190"/>
      <c r="DI209" s="190"/>
      <c r="DJ209" s="190"/>
      <c r="DK209" s="555">
        <v>0</v>
      </c>
      <c r="DL209" s="190"/>
      <c r="DM209" s="190"/>
      <c r="DN209" s="190"/>
      <c r="DO209" s="190"/>
      <c r="DP209" s="555"/>
      <c r="DQ209" s="190"/>
      <c r="DR209" s="190"/>
      <c r="DS209" s="190"/>
      <c r="DT209" s="190"/>
      <c r="DU209" s="555">
        <f t="shared" si="712"/>
        <v>0</v>
      </c>
      <c r="DV209" s="190"/>
      <c r="DW209" s="190"/>
      <c r="DX209" s="190"/>
      <c r="DY209" s="190"/>
      <c r="DZ209" s="2274"/>
      <c r="EA209" s="277"/>
      <c r="EB209" s="190"/>
      <c r="EC209" s="190"/>
      <c r="ED209" s="185"/>
      <c r="EE209" s="185"/>
      <c r="EF209" s="459"/>
      <c r="EG209" s="463"/>
      <c r="EH209" s="459"/>
    </row>
    <row r="210" spans="1:138" ht="15" hidden="1" customHeight="1" outlineLevel="1">
      <c r="A210" s="85"/>
      <c r="B210" s="67"/>
      <c r="C210" s="540" t="s">
        <v>63</v>
      </c>
      <c r="D210" s="1143" t="s">
        <v>51</v>
      </c>
      <c r="E210" s="84"/>
      <c r="F210" s="84"/>
      <c r="G210" s="84"/>
      <c r="H210" s="84"/>
      <c r="I210" s="84"/>
      <c r="J210" s="84"/>
      <c r="K210" s="84"/>
      <c r="L210" s="84"/>
      <c r="M210" s="2199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23"/>
      <c r="AG210" s="188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2274"/>
      <c r="CQ210" s="2274"/>
      <c r="CR210" s="2274"/>
      <c r="CS210" s="277"/>
      <c r="CT210" s="277"/>
      <c r="CU210" s="277"/>
      <c r="CV210" s="190"/>
      <c r="CW210" s="190"/>
      <c r="CX210" s="190"/>
      <c r="CY210" s="190"/>
      <c r="CZ210" s="190"/>
      <c r="DA210" s="190"/>
      <c r="DB210" s="283"/>
      <c r="DC210" s="283"/>
      <c r="DD210" s="283"/>
      <c r="DE210" s="555"/>
      <c r="DF210" s="555"/>
      <c r="DG210" s="190"/>
      <c r="DH210" s="190"/>
      <c r="DI210" s="190"/>
      <c r="DJ210" s="190"/>
      <c r="DK210" s="555">
        <v>0</v>
      </c>
      <c r="DL210" s="190"/>
      <c r="DM210" s="190"/>
      <c r="DN210" s="190"/>
      <c r="DO210" s="190"/>
      <c r="DP210" s="555"/>
      <c r="DQ210" s="190"/>
      <c r="DR210" s="190"/>
      <c r="DS210" s="190"/>
      <c r="DT210" s="190"/>
      <c r="DU210" s="555">
        <f t="shared" si="712"/>
        <v>0</v>
      </c>
      <c r="DV210" s="190"/>
      <c r="DW210" s="190"/>
      <c r="DX210" s="190"/>
      <c r="DY210" s="190"/>
      <c r="DZ210" s="2274"/>
      <c r="EA210" s="277"/>
      <c r="EB210" s="190"/>
      <c r="EC210" s="190"/>
      <c r="ED210" s="185"/>
      <c r="EE210" s="185"/>
      <c r="EF210" s="459"/>
      <c r="EG210" s="459"/>
      <c r="EH210" s="459"/>
    </row>
    <row r="211" spans="1:138" ht="15" hidden="1" customHeight="1" outlineLevel="1">
      <c r="A211" s="85"/>
      <c r="B211" s="67"/>
      <c r="C211" s="539"/>
      <c r="D211" s="1171"/>
      <c r="E211" s="67"/>
      <c r="F211" s="67"/>
      <c r="G211" s="166">
        <f>H211+M211+N211+O211+P211</f>
        <v>0</v>
      </c>
      <c r="H211" s="86">
        <f>SUM(I211:L211)</f>
        <v>0</v>
      </c>
      <c r="I211" s="67"/>
      <c r="J211" s="67"/>
      <c r="K211" s="67"/>
      <c r="L211" s="67"/>
      <c r="M211" s="2216"/>
      <c r="N211" s="67"/>
      <c r="O211" s="67"/>
      <c r="P211" s="67"/>
      <c r="Q211" s="86">
        <f>SUM(R211:U211)</f>
        <v>0</v>
      </c>
      <c r="R211" s="67"/>
      <c r="S211" s="67"/>
      <c r="T211" s="67"/>
      <c r="U211" s="67"/>
      <c r="V211" s="86">
        <f>SUM(W211:Z211)</f>
        <v>0</v>
      </c>
      <c r="W211" s="67"/>
      <c r="X211" s="67"/>
      <c r="Y211" s="67"/>
      <c r="Z211" s="67"/>
      <c r="AA211" s="86">
        <f>SUM(AB211:AE211)</f>
        <v>0</v>
      </c>
      <c r="AB211" s="67"/>
      <c r="AC211" s="67"/>
      <c r="AD211" s="67"/>
      <c r="AE211" s="67"/>
      <c r="AF211" s="23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2275"/>
      <c r="CQ211" s="2275"/>
      <c r="CR211" s="2275"/>
      <c r="CS211" s="276"/>
      <c r="CT211" s="276"/>
      <c r="CU211" s="276"/>
      <c r="CV211" s="188"/>
      <c r="CW211" s="188"/>
      <c r="CX211" s="188"/>
      <c r="CY211" s="188"/>
      <c r="CZ211" s="188"/>
      <c r="DA211" s="188"/>
      <c r="DB211" s="85"/>
      <c r="DC211" s="85"/>
      <c r="DD211" s="85"/>
      <c r="DE211" s="555"/>
      <c r="DF211" s="555"/>
      <c r="DG211" s="188"/>
      <c r="DH211" s="188"/>
      <c r="DI211" s="188"/>
      <c r="DJ211" s="188"/>
      <c r="DK211" s="555">
        <v>0</v>
      </c>
      <c r="DL211" s="188"/>
      <c r="DM211" s="188"/>
      <c r="DN211" s="188"/>
      <c r="DO211" s="188"/>
      <c r="DP211" s="555"/>
      <c r="DQ211" s="188"/>
      <c r="DR211" s="188"/>
      <c r="DS211" s="188"/>
      <c r="DT211" s="188"/>
      <c r="DU211" s="555">
        <f t="shared" si="712"/>
        <v>0</v>
      </c>
      <c r="DV211" s="188"/>
      <c r="DW211" s="188"/>
      <c r="DX211" s="188"/>
      <c r="DY211" s="188"/>
      <c r="DZ211" s="2275"/>
      <c r="EA211" s="276"/>
      <c r="EB211" s="188"/>
      <c r="EC211" s="188"/>
      <c r="ED211" s="23"/>
      <c r="EE211" s="23"/>
      <c r="EF211" s="328"/>
      <c r="EG211" s="328"/>
      <c r="EH211" s="328"/>
    </row>
    <row r="212" spans="1:138" s="14" customFormat="1" ht="15" hidden="1" customHeight="1" outlineLevel="1">
      <c r="A212" s="85"/>
      <c r="B212" s="23"/>
      <c r="C212" s="539" t="s">
        <v>233</v>
      </c>
      <c r="D212" s="1171"/>
      <c r="E212" s="23"/>
      <c r="F212" s="23"/>
      <c r="G212" s="166">
        <f>H212+M212+N212+O212+P212</f>
        <v>0</v>
      </c>
      <c r="H212" s="185">
        <f>SUM(I212:L212)</f>
        <v>0</v>
      </c>
      <c r="I212" s="23"/>
      <c r="J212" s="23"/>
      <c r="K212" s="23"/>
      <c r="L212" s="23"/>
      <c r="M212" s="2216"/>
      <c r="N212" s="23"/>
      <c r="O212" s="23"/>
      <c r="P212" s="23"/>
      <c r="Q212" s="185">
        <f>SUM(R212:U212)</f>
        <v>0</v>
      </c>
      <c r="R212" s="23"/>
      <c r="S212" s="23"/>
      <c r="T212" s="23"/>
      <c r="U212" s="23"/>
      <c r="V212" s="185">
        <f>SUM(W212:Z212)</f>
        <v>0</v>
      </c>
      <c r="W212" s="23"/>
      <c r="X212" s="23"/>
      <c r="Y212" s="23"/>
      <c r="Z212" s="23"/>
      <c r="AA212" s="185">
        <f>SUM(AB212:AE212)</f>
        <v>0</v>
      </c>
      <c r="AB212" s="23"/>
      <c r="AC212" s="23"/>
      <c r="AD212" s="23"/>
      <c r="AE212" s="23"/>
      <c r="AF212" s="33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  <c r="BD212" s="197"/>
      <c r="BE212" s="197"/>
      <c r="BF212" s="197"/>
      <c r="BG212" s="197"/>
      <c r="BH212" s="197"/>
      <c r="BI212" s="197"/>
      <c r="BJ212" s="197"/>
      <c r="BK212" s="197"/>
      <c r="BL212" s="197"/>
      <c r="BM212" s="197"/>
      <c r="BN212" s="197"/>
      <c r="BO212" s="197"/>
      <c r="BP212" s="197"/>
      <c r="BQ212" s="197"/>
      <c r="BR212" s="197"/>
      <c r="BS212" s="197"/>
      <c r="BT212" s="197"/>
      <c r="BU212" s="197"/>
      <c r="BV212" s="197"/>
      <c r="BW212" s="197"/>
      <c r="BX212" s="197"/>
      <c r="BY212" s="197"/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97"/>
      <c r="CJ212" s="197"/>
      <c r="CK212" s="197"/>
      <c r="CL212" s="197"/>
      <c r="CM212" s="197"/>
      <c r="CN212" s="197"/>
      <c r="CO212" s="197"/>
      <c r="CP212" s="2276"/>
      <c r="CQ212" s="2276"/>
      <c r="CR212" s="2276"/>
      <c r="CS212" s="279"/>
      <c r="CT212" s="279"/>
      <c r="CU212" s="279"/>
      <c r="CV212" s="197"/>
      <c r="CW212" s="197"/>
      <c r="CX212" s="197"/>
      <c r="CY212" s="197"/>
      <c r="CZ212" s="197"/>
      <c r="DA212" s="197"/>
      <c r="DB212" s="210"/>
      <c r="DC212" s="210"/>
      <c r="DD212" s="210"/>
      <c r="DE212" s="555"/>
      <c r="DF212" s="555"/>
      <c r="DG212" s="197"/>
      <c r="DH212" s="197"/>
      <c r="DI212" s="197"/>
      <c r="DJ212" s="197"/>
      <c r="DK212" s="555">
        <v>0</v>
      </c>
      <c r="DL212" s="197"/>
      <c r="DM212" s="197"/>
      <c r="DN212" s="197"/>
      <c r="DO212" s="197"/>
      <c r="DP212" s="555"/>
      <c r="DQ212" s="197"/>
      <c r="DR212" s="197"/>
      <c r="DS212" s="197"/>
      <c r="DT212" s="197"/>
      <c r="DU212" s="555">
        <f t="shared" si="712"/>
        <v>0</v>
      </c>
      <c r="DV212" s="197"/>
      <c r="DW212" s="197"/>
      <c r="DX212" s="197"/>
      <c r="DY212" s="197"/>
      <c r="DZ212" s="2276"/>
      <c r="EA212" s="279"/>
      <c r="EB212" s="197"/>
      <c r="EC212" s="197"/>
      <c r="ED212" s="33"/>
      <c r="EE212" s="33"/>
      <c r="EF212" s="460"/>
      <c r="EG212" s="460"/>
      <c r="EH212" s="460"/>
    </row>
    <row r="213" spans="1:138" ht="15" hidden="1" customHeight="1" outlineLevel="1">
      <c r="A213" s="85"/>
      <c r="B213" s="67"/>
      <c r="C213" s="539"/>
      <c r="D213" s="1145" t="s">
        <v>52</v>
      </c>
      <c r="E213" s="84"/>
      <c r="F213" s="84"/>
      <c r="G213" s="84"/>
      <c r="H213" s="84"/>
      <c r="I213" s="84"/>
      <c r="J213" s="84"/>
      <c r="K213" s="84"/>
      <c r="L213" s="84"/>
      <c r="M213" s="2199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105"/>
      <c r="AG213" s="190"/>
      <c r="AH213" s="190">
        <v>0</v>
      </c>
      <c r="AI213" s="190">
        <v>0</v>
      </c>
      <c r="AJ213" s="190">
        <v>0</v>
      </c>
      <c r="AK213" s="190">
        <v>0</v>
      </c>
      <c r="AL213" s="190">
        <v>0</v>
      </c>
      <c r="AM213" s="190">
        <v>0</v>
      </c>
      <c r="AN213" s="190">
        <v>0</v>
      </c>
      <c r="AO213" s="190">
        <v>0</v>
      </c>
      <c r="AP213" s="190">
        <v>0</v>
      </c>
      <c r="AQ213" s="190">
        <v>0</v>
      </c>
      <c r="AR213" s="190">
        <v>0</v>
      </c>
      <c r="AS213" s="190">
        <v>0</v>
      </c>
      <c r="AT213" s="190">
        <v>0</v>
      </c>
      <c r="AU213" s="190">
        <v>0</v>
      </c>
      <c r="AV213" s="190">
        <v>0</v>
      </c>
      <c r="AW213" s="190">
        <v>0</v>
      </c>
      <c r="AX213" s="190">
        <v>0</v>
      </c>
      <c r="AY213" s="190">
        <v>0</v>
      </c>
      <c r="AZ213" s="190">
        <v>0</v>
      </c>
      <c r="BA213" s="190">
        <v>0</v>
      </c>
      <c r="BB213" s="190">
        <v>0</v>
      </c>
      <c r="BC213" s="190">
        <v>0</v>
      </c>
      <c r="BD213" s="190">
        <v>0</v>
      </c>
      <c r="BE213" s="190">
        <v>0</v>
      </c>
      <c r="BF213" s="190">
        <v>0</v>
      </c>
      <c r="BG213" s="190">
        <v>0</v>
      </c>
      <c r="BH213" s="190">
        <v>0</v>
      </c>
      <c r="BI213" s="190">
        <v>0</v>
      </c>
      <c r="BJ213" s="190">
        <v>0</v>
      </c>
      <c r="BK213" s="190">
        <v>0</v>
      </c>
      <c r="BL213" s="190">
        <f t="shared" ref="BL213:CO213" si="715">SUM(BL211:BL212)</f>
        <v>0</v>
      </c>
      <c r="BM213" s="190">
        <f t="shared" si="715"/>
        <v>0</v>
      </c>
      <c r="BN213" s="190">
        <f t="shared" si="715"/>
        <v>0</v>
      </c>
      <c r="BO213" s="190">
        <f t="shared" si="715"/>
        <v>0</v>
      </c>
      <c r="BP213" s="190">
        <f t="shared" si="715"/>
        <v>0</v>
      </c>
      <c r="BQ213" s="190">
        <f t="shared" si="715"/>
        <v>0</v>
      </c>
      <c r="BR213" s="190">
        <f t="shared" si="715"/>
        <v>0</v>
      </c>
      <c r="BS213" s="190">
        <f t="shared" si="715"/>
        <v>0</v>
      </c>
      <c r="BT213" s="190">
        <f t="shared" si="715"/>
        <v>0</v>
      </c>
      <c r="BU213" s="190">
        <f t="shared" si="715"/>
        <v>0</v>
      </c>
      <c r="BV213" s="190">
        <f t="shared" si="715"/>
        <v>0</v>
      </c>
      <c r="BW213" s="190">
        <f t="shared" si="715"/>
        <v>0</v>
      </c>
      <c r="BX213" s="190">
        <f t="shared" si="715"/>
        <v>0</v>
      </c>
      <c r="BY213" s="190">
        <f t="shared" si="715"/>
        <v>0</v>
      </c>
      <c r="BZ213" s="190">
        <f t="shared" si="715"/>
        <v>0</v>
      </c>
      <c r="CA213" s="190">
        <f t="shared" si="715"/>
        <v>0</v>
      </c>
      <c r="CB213" s="190">
        <f t="shared" si="715"/>
        <v>0</v>
      </c>
      <c r="CC213" s="190">
        <f t="shared" si="715"/>
        <v>0</v>
      </c>
      <c r="CD213" s="190">
        <f t="shared" si="715"/>
        <v>0</v>
      </c>
      <c r="CE213" s="190">
        <f t="shared" si="715"/>
        <v>0</v>
      </c>
      <c r="CF213" s="190">
        <f t="shared" si="715"/>
        <v>0</v>
      </c>
      <c r="CG213" s="190">
        <f t="shared" si="715"/>
        <v>0</v>
      </c>
      <c r="CH213" s="190">
        <f t="shared" si="715"/>
        <v>0</v>
      </c>
      <c r="CI213" s="190">
        <f t="shared" si="715"/>
        <v>0</v>
      </c>
      <c r="CJ213" s="190">
        <f t="shared" si="715"/>
        <v>0</v>
      </c>
      <c r="CK213" s="190">
        <f t="shared" si="715"/>
        <v>0</v>
      </c>
      <c r="CL213" s="190">
        <f t="shared" si="715"/>
        <v>0</v>
      </c>
      <c r="CM213" s="190">
        <f t="shared" si="715"/>
        <v>0</v>
      </c>
      <c r="CN213" s="190">
        <f t="shared" si="715"/>
        <v>0</v>
      </c>
      <c r="CO213" s="190">
        <f t="shared" si="715"/>
        <v>0</v>
      </c>
      <c r="CP213" s="2274">
        <f t="shared" ref="CP213:DA213" si="716">SUM(CP211:CP212)</f>
        <v>0</v>
      </c>
      <c r="CQ213" s="2274">
        <f t="shared" si="716"/>
        <v>0</v>
      </c>
      <c r="CR213" s="2274">
        <f t="shared" si="716"/>
        <v>0</v>
      </c>
      <c r="CS213" s="277">
        <f t="shared" si="716"/>
        <v>0</v>
      </c>
      <c r="CT213" s="277">
        <f t="shared" si="716"/>
        <v>0</v>
      </c>
      <c r="CU213" s="277">
        <f t="shared" si="716"/>
        <v>0</v>
      </c>
      <c r="CV213" s="190">
        <f t="shared" si="716"/>
        <v>0</v>
      </c>
      <c r="CW213" s="190">
        <f t="shared" si="716"/>
        <v>0</v>
      </c>
      <c r="CX213" s="190">
        <f t="shared" si="716"/>
        <v>0</v>
      </c>
      <c r="CY213" s="190">
        <f t="shared" si="716"/>
        <v>0</v>
      </c>
      <c r="CZ213" s="190">
        <f t="shared" si="716"/>
        <v>0</v>
      </c>
      <c r="DA213" s="190">
        <f t="shared" si="716"/>
        <v>0</v>
      </c>
      <c r="DB213" s="283"/>
      <c r="DC213" s="283"/>
      <c r="DD213" s="283"/>
      <c r="DE213" s="555">
        <f>SUM(DE211:DE212)</f>
        <v>0</v>
      </c>
      <c r="DF213" s="555"/>
      <c r="DG213" s="190"/>
      <c r="DH213" s="190"/>
      <c r="DI213" s="190"/>
      <c r="DJ213" s="190"/>
      <c r="DK213" s="555">
        <v>0</v>
      </c>
      <c r="DL213" s="190"/>
      <c r="DM213" s="190"/>
      <c r="DN213" s="190"/>
      <c r="DO213" s="190"/>
      <c r="DP213" s="555"/>
      <c r="DQ213" s="190"/>
      <c r="DR213" s="190"/>
      <c r="DS213" s="190"/>
      <c r="DT213" s="190"/>
      <c r="DU213" s="555">
        <f t="shared" si="712"/>
        <v>0</v>
      </c>
      <c r="DV213" s="190"/>
      <c r="DW213" s="190"/>
      <c r="DX213" s="190"/>
      <c r="DY213" s="190"/>
      <c r="DZ213" s="2274">
        <f>SUM(DZ211:DZ212)</f>
        <v>0</v>
      </c>
      <c r="EA213" s="277">
        <f>SUM(EA211:EA212)</f>
        <v>0</v>
      </c>
      <c r="EB213" s="190">
        <f>SUM(EB211:EB212)</f>
        <v>0</v>
      </c>
      <c r="EC213" s="190">
        <f>SUM(EC211:EC212)</f>
        <v>0</v>
      </c>
      <c r="ED213" s="185"/>
      <c r="EE213" s="185"/>
      <c r="EF213" s="459"/>
      <c r="EG213" s="459"/>
      <c r="EH213" s="459"/>
    </row>
    <row r="214" spans="1:138" ht="15" hidden="1" customHeight="1" outlineLevel="1">
      <c r="A214" s="85"/>
      <c r="B214" s="67"/>
      <c r="C214" s="540" t="s">
        <v>64</v>
      </c>
      <c r="D214" s="1143" t="s">
        <v>127</v>
      </c>
      <c r="E214" s="84"/>
      <c r="F214" s="84"/>
      <c r="G214" s="84"/>
      <c r="H214" s="84"/>
      <c r="I214" s="84"/>
      <c r="J214" s="84"/>
      <c r="K214" s="84"/>
      <c r="L214" s="84"/>
      <c r="M214" s="2199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23"/>
      <c r="AG214" s="188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2274"/>
      <c r="CQ214" s="2274"/>
      <c r="CR214" s="2274"/>
      <c r="CS214" s="277"/>
      <c r="CT214" s="277"/>
      <c r="CU214" s="277"/>
      <c r="CV214" s="190"/>
      <c r="CW214" s="190"/>
      <c r="CX214" s="190"/>
      <c r="CY214" s="190"/>
      <c r="CZ214" s="190"/>
      <c r="DA214" s="190"/>
      <c r="DB214" s="283"/>
      <c r="DC214" s="283"/>
      <c r="DD214" s="283"/>
      <c r="DE214" s="555"/>
      <c r="DF214" s="555"/>
      <c r="DG214" s="190"/>
      <c r="DH214" s="190"/>
      <c r="DI214" s="190"/>
      <c r="DJ214" s="190"/>
      <c r="DK214" s="555">
        <v>0</v>
      </c>
      <c r="DL214" s="190"/>
      <c r="DM214" s="190"/>
      <c r="DN214" s="190"/>
      <c r="DO214" s="190"/>
      <c r="DP214" s="555"/>
      <c r="DQ214" s="190"/>
      <c r="DR214" s="190"/>
      <c r="DS214" s="190"/>
      <c r="DT214" s="190"/>
      <c r="DU214" s="555">
        <f t="shared" si="712"/>
        <v>0</v>
      </c>
      <c r="DV214" s="190"/>
      <c r="DW214" s="190"/>
      <c r="DX214" s="190"/>
      <c r="DY214" s="190"/>
      <c r="DZ214" s="2274"/>
      <c r="EA214" s="277"/>
      <c r="EB214" s="190"/>
      <c r="EC214" s="190"/>
      <c r="ED214" s="185"/>
      <c r="EE214" s="185"/>
      <c r="EF214" s="459"/>
      <c r="EG214" s="459"/>
      <c r="EH214" s="459"/>
    </row>
    <row r="215" spans="1:138" ht="15" hidden="1" customHeight="1" outlineLevel="1">
      <c r="A215" s="85"/>
      <c r="B215" s="67"/>
      <c r="C215" s="539"/>
      <c r="D215" s="1146"/>
      <c r="E215" s="67"/>
      <c r="F215" s="67"/>
      <c r="G215" s="166">
        <f>H215+M215+N215+O215+P215</f>
        <v>0</v>
      </c>
      <c r="H215" s="86">
        <f>SUM(I215:L215)</f>
        <v>0</v>
      </c>
      <c r="I215" s="67"/>
      <c r="J215" s="67"/>
      <c r="K215" s="67"/>
      <c r="L215" s="67"/>
      <c r="M215" s="2216"/>
      <c r="N215" s="67"/>
      <c r="O215" s="67"/>
      <c r="P215" s="67"/>
      <c r="Q215" s="86">
        <f>SUM(R215:U215)</f>
        <v>0</v>
      </c>
      <c r="R215" s="67"/>
      <c r="S215" s="67"/>
      <c r="T215" s="67"/>
      <c r="U215" s="67"/>
      <c r="V215" s="86">
        <f>SUM(W215:Z215)</f>
        <v>0</v>
      </c>
      <c r="W215" s="67"/>
      <c r="X215" s="67"/>
      <c r="Y215" s="67"/>
      <c r="Z215" s="67"/>
      <c r="AA215" s="86">
        <f>SUM(AB215:AE215)</f>
        <v>0</v>
      </c>
      <c r="AB215" s="67"/>
      <c r="AC215" s="67"/>
      <c r="AD215" s="67"/>
      <c r="AE215" s="67"/>
      <c r="AF215" s="23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2275"/>
      <c r="CQ215" s="2275"/>
      <c r="CR215" s="2275"/>
      <c r="CS215" s="276"/>
      <c r="CT215" s="276"/>
      <c r="CU215" s="276"/>
      <c r="CV215" s="188"/>
      <c r="CW215" s="188"/>
      <c r="CX215" s="188"/>
      <c r="CY215" s="188"/>
      <c r="CZ215" s="188"/>
      <c r="DA215" s="188"/>
      <c r="DB215" s="85"/>
      <c r="DC215" s="85"/>
      <c r="DD215" s="85"/>
      <c r="DE215" s="555"/>
      <c r="DF215" s="555"/>
      <c r="DG215" s="188"/>
      <c r="DH215" s="188"/>
      <c r="DI215" s="188"/>
      <c r="DJ215" s="188"/>
      <c r="DK215" s="555">
        <v>0</v>
      </c>
      <c r="DL215" s="188"/>
      <c r="DM215" s="188"/>
      <c r="DN215" s="188"/>
      <c r="DO215" s="188"/>
      <c r="DP215" s="555"/>
      <c r="DQ215" s="188"/>
      <c r="DR215" s="188"/>
      <c r="DS215" s="188"/>
      <c r="DT215" s="188"/>
      <c r="DU215" s="555">
        <f t="shared" si="712"/>
        <v>0</v>
      </c>
      <c r="DV215" s="188"/>
      <c r="DW215" s="188"/>
      <c r="DX215" s="188"/>
      <c r="DY215" s="188"/>
      <c r="DZ215" s="2275"/>
      <c r="EA215" s="276"/>
      <c r="EB215" s="188"/>
      <c r="EC215" s="188"/>
      <c r="ED215" s="23"/>
      <c r="EE215" s="23"/>
      <c r="EF215" s="328"/>
      <c r="EG215" s="328"/>
      <c r="EH215" s="328"/>
    </row>
    <row r="216" spans="1:138" ht="15" hidden="1" customHeight="1" outlineLevel="1">
      <c r="A216" s="85"/>
      <c r="B216" s="67"/>
      <c r="C216" s="539"/>
      <c r="D216" s="1146"/>
      <c r="E216" s="67"/>
      <c r="F216" s="67"/>
      <c r="G216" s="166">
        <f>H216+M216+N216+O216+P216</f>
        <v>0</v>
      </c>
      <c r="H216" s="86">
        <f>SUM(I216:L216)</f>
        <v>0</v>
      </c>
      <c r="I216" s="67"/>
      <c r="J216" s="67"/>
      <c r="K216" s="67"/>
      <c r="L216" s="67"/>
      <c r="M216" s="2216"/>
      <c r="N216" s="67"/>
      <c r="O216" s="67"/>
      <c r="P216" s="67"/>
      <c r="Q216" s="86">
        <f>SUM(R216:U216)</f>
        <v>0</v>
      </c>
      <c r="R216" s="67"/>
      <c r="S216" s="67"/>
      <c r="T216" s="67"/>
      <c r="U216" s="67"/>
      <c r="V216" s="86">
        <f>SUM(W216:Z216)</f>
        <v>0</v>
      </c>
      <c r="W216" s="67"/>
      <c r="X216" s="67"/>
      <c r="Y216" s="67"/>
      <c r="Z216" s="67"/>
      <c r="AA216" s="86">
        <f>SUM(AB216:AE216)</f>
        <v>0</v>
      </c>
      <c r="AB216" s="67"/>
      <c r="AC216" s="67"/>
      <c r="AD216" s="67"/>
      <c r="AE216" s="67"/>
      <c r="AF216" s="33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  <c r="BD216" s="197"/>
      <c r="BE216" s="197"/>
      <c r="BF216" s="197"/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2276"/>
      <c r="CQ216" s="2276"/>
      <c r="CR216" s="2276"/>
      <c r="CS216" s="279"/>
      <c r="CT216" s="279"/>
      <c r="CU216" s="279"/>
      <c r="CV216" s="197"/>
      <c r="CW216" s="197"/>
      <c r="CX216" s="197"/>
      <c r="CY216" s="197"/>
      <c r="CZ216" s="197"/>
      <c r="DA216" s="197"/>
      <c r="DB216" s="210"/>
      <c r="DC216" s="210"/>
      <c r="DD216" s="210"/>
      <c r="DE216" s="555"/>
      <c r="DF216" s="555"/>
      <c r="DG216" s="197"/>
      <c r="DH216" s="197"/>
      <c r="DI216" s="197"/>
      <c r="DJ216" s="197"/>
      <c r="DK216" s="555">
        <v>0</v>
      </c>
      <c r="DL216" s="197"/>
      <c r="DM216" s="197"/>
      <c r="DN216" s="197"/>
      <c r="DO216" s="197"/>
      <c r="DP216" s="555"/>
      <c r="DQ216" s="197"/>
      <c r="DR216" s="197"/>
      <c r="DS216" s="197"/>
      <c r="DT216" s="197"/>
      <c r="DU216" s="555">
        <f t="shared" si="712"/>
        <v>0</v>
      </c>
      <c r="DV216" s="197"/>
      <c r="DW216" s="197"/>
      <c r="DX216" s="197"/>
      <c r="DY216" s="197"/>
      <c r="DZ216" s="2276"/>
      <c r="EA216" s="279"/>
      <c r="EB216" s="197"/>
      <c r="EC216" s="197"/>
      <c r="ED216" s="33"/>
      <c r="EE216" s="33"/>
      <c r="EF216" s="460"/>
      <c r="EG216" s="460"/>
      <c r="EH216" s="460"/>
    </row>
    <row r="217" spans="1:138" ht="15" hidden="1" customHeight="1" outlineLevel="1">
      <c r="A217" s="85"/>
      <c r="B217" s="67"/>
      <c r="C217" s="539" t="s">
        <v>49</v>
      </c>
      <c r="D217" s="1146"/>
      <c r="E217" s="67"/>
      <c r="F217" s="67"/>
      <c r="G217" s="166">
        <f>H217+M217+N217+O217+P217</f>
        <v>0</v>
      </c>
      <c r="H217" s="86">
        <f>SUM(I217:L217)</f>
        <v>0</v>
      </c>
      <c r="I217" s="67"/>
      <c r="J217" s="67"/>
      <c r="K217" s="67"/>
      <c r="L217" s="67"/>
      <c r="M217" s="2216"/>
      <c r="N217" s="67"/>
      <c r="O217" s="67"/>
      <c r="P217" s="67"/>
      <c r="Q217" s="86">
        <f>SUM(R217:U217)</f>
        <v>0</v>
      </c>
      <c r="R217" s="67"/>
      <c r="S217" s="67"/>
      <c r="T217" s="67"/>
      <c r="U217" s="67"/>
      <c r="V217" s="86">
        <f>SUM(W217:Z217)</f>
        <v>0</v>
      </c>
      <c r="W217" s="67"/>
      <c r="X217" s="67"/>
      <c r="Y217" s="67"/>
      <c r="Z217" s="67"/>
      <c r="AA217" s="86">
        <f>SUM(AB217:AE217)</f>
        <v>0</v>
      </c>
      <c r="AB217" s="67"/>
      <c r="AC217" s="67"/>
      <c r="AD217" s="67"/>
      <c r="AE217" s="67"/>
      <c r="AF217" s="33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  <c r="BD217" s="197"/>
      <c r="BE217" s="197"/>
      <c r="BF217" s="197"/>
      <c r="BG217" s="197"/>
      <c r="BH217" s="197"/>
      <c r="BI217" s="197"/>
      <c r="BJ217" s="197"/>
      <c r="BK217" s="197"/>
      <c r="BL217" s="197"/>
      <c r="BM217" s="197"/>
      <c r="BN217" s="197"/>
      <c r="BO217" s="197"/>
      <c r="BP217" s="197"/>
      <c r="BQ217" s="197"/>
      <c r="BR217" s="197"/>
      <c r="BS217" s="197"/>
      <c r="BT217" s="197"/>
      <c r="BU217" s="197"/>
      <c r="BV217" s="197"/>
      <c r="BW217" s="197"/>
      <c r="BX217" s="197"/>
      <c r="BY217" s="197"/>
      <c r="BZ217" s="197"/>
      <c r="CA217" s="197"/>
      <c r="CB217" s="197"/>
      <c r="CC217" s="197"/>
      <c r="CD217" s="197"/>
      <c r="CE217" s="197"/>
      <c r="CF217" s="197"/>
      <c r="CG217" s="197"/>
      <c r="CH217" s="197"/>
      <c r="CI217" s="197"/>
      <c r="CJ217" s="197"/>
      <c r="CK217" s="197"/>
      <c r="CL217" s="197"/>
      <c r="CM217" s="197"/>
      <c r="CN217" s="197"/>
      <c r="CO217" s="197"/>
      <c r="CP217" s="2276"/>
      <c r="CQ217" s="2276"/>
      <c r="CR217" s="2276"/>
      <c r="CS217" s="279"/>
      <c r="CT217" s="279"/>
      <c r="CU217" s="279"/>
      <c r="CV217" s="197"/>
      <c r="CW217" s="197"/>
      <c r="CX217" s="197"/>
      <c r="CY217" s="197"/>
      <c r="CZ217" s="197"/>
      <c r="DA217" s="197"/>
      <c r="DB217" s="210"/>
      <c r="DC217" s="210"/>
      <c r="DD217" s="210"/>
      <c r="DE217" s="555"/>
      <c r="DF217" s="555"/>
      <c r="DG217" s="197"/>
      <c r="DH217" s="197"/>
      <c r="DI217" s="197"/>
      <c r="DJ217" s="197"/>
      <c r="DK217" s="555">
        <v>0</v>
      </c>
      <c r="DL217" s="197"/>
      <c r="DM217" s="197"/>
      <c r="DN217" s="197"/>
      <c r="DO217" s="197"/>
      <c r="DP217" s="555"/>
      <c r="DQ217" s="197"/>
      <c r="DR217" s="197"/>
      <c r="DS217" s="197"/>
      <c r="DT217" s="197"/>
      <c r="DU217" s="555">
        <f t="shared" si="712"/>
        <v>0</v>
      </c>
      <c r="DV217" s="197"/>
      <c r="DW217" s="197"/>
      <c r="DX217" s="197"/>
      <c r="DY217" s="197"/>
      <c r="DZ217" s="2276"/>
      <c r="EA217" s="279"/>
      <c r="EB217" s="197"/>
      <c r="EC217" s="197"/>
      <c r="ED217" s="33"/>
      <c r="EE217" s="33"/>
      <c r="EF217" s="460"/>
      <c r="EG217" s="460"/>
      <c r="EH217" s="460"/>
    </row>
    <row r="218" spans="1:138" ht="15" hidden="1" customHeight="1" outlineLevel="1">
      <c r="A218" s="85"/>
      <c r="B218" s="67"/>
      <c r="C218" s="539"/>
      <c r="D218" s="1145" t="s">
        <v>52</v>
      </c>
      <c r="E218" s="84"/>
      <c r="F218" s="84"/>
      <c r="G218" s="84"/>
      <c r="H218" s="84"/>
      <c r="I218" s="84"/>
      <c r="J218" s="84"/>
      <c r="K218" s="84"/>
      <c r="L218" s="84"/>
      <c r="M218" s="2199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105"/>
      <c r="AG218" s="190"/>
      <c r="AH218" s="190">
        <v>0</v>
      </c>
      <c r="AI218" s="190">
        <v>0</v>
      </c>
      <c r="AJ218" s="190">
        <v>0</v>
      </c>
      <c r="AK218" s="190">
        <v>0</v>
      </c>
      <c r="AL218" s="190">
        <v>0</v>
      </c>
      <c r="AM218" s="190">
        <v>0</v>
      </c>
      <c r="AN218" s="190">
        <v>0</v>
      </c>
      <c r="AO218" s="190">
        <v>0</v>
      </c>
      <c r="AP218" s="190">
        <v>0</v>
      </c>
      <c r="AQ218" s="190">
        <v>0</v>
      </c>
      <c r="AR218" s="190">
        <v>0</v>
      </c>
      <c r="AS218" s="190">
        <v>0</v>
      </c>
      <c r="AT218" s="190">
        <v>0</v>
      </c>
      <c r="AU218" s="190">
        <v>0</v>
      </c>
      <c r="AV218" s="190">
        <v>0</v>
      </c>
      <c r="AW218" s="190">
        <v>0</v>
      </c>
      <c r="AX218" s="190">
        <v>0</v>
      </c>
      <c r="AY218" s="190">
        <v>0</v>
      </c>
      <c r="AZ218" s="190">
        <v>0</v>
      </c>
      <c r="BA218" s="190">
        <v>0</v>
      </c>
      <c r="BB218" s="190">
        <v>0</v>
      </c>
      <c r="BC218" s="190">
        <v>0</v>
      </c>
      <c r="BD218" s="190">
        <v>0</v>
      </c>
      <c r="BE218" s="190">
        <v>0</v>
      </c>
      <c r="BF218" s="190">
        <v>0</v>
      </c>
      <c r="BG218" s="190">
        <v>0</v>
      </c>
      <c r="BH218" s="190">
        <v>0</v>
      </c>
      <c r="BI218" s="190">
        <v>0</v>
      </c>
      <c r="BJ218" s="190">
        <v>0</v>
      </c>
      <c r="BK218" s="190">
        <v>0</v>
      </c>
      <c r="BL218" s="190">
        <f>SUM(BL215:BL217)</f>
        <v>0</v>
      </c>
      <c r="BM218" s="190">
        <f>SUM(BM215:BM217)</f>
        <v>0</v>
      </c>
      <c r="BN218" s="190">
        <f t="shared" ref="BN218:BZ218" si="717">SUM(BN215:BN217)</f>
        <v>0</v>
      </c>
      <c r="BO218" s="190">
        <f t="shared" si="717"/>
        <v>0</v>
      </c>
      <c r="BP218" s="190">
        <f t="shared" si="717"/>
        <v>0</v>
      </c>
      <c r="BQ218" s="190">
        <f t="shared" si="717"/>
        <v>0</v>
      </c>
      <c r="BR218" s="190">
        <f t="shared" si="717"/>
        <v>0</v>
      </c>
      <c r="BS218" s="190">
        <f t="shared" si="717"/>
        <v>0</v>
      </c>
      <c r="BT218" s="190">
        <f t="shared" si="717"/>
        <v>0</v>
      </c>
      <c r="BU218" s="190">
        <f t="shared" si="717"/>
        <v>0</v>
      </c>
      <c r="BV218" s="190">
        <f t="shared" si="717"/>
        <v>0</v>
      </c>
      <c r="BW218" s="190">
        <f t="shared" si="717"/>
        <v>0</v>
      </c>
      <c r="BX218" s="190">
        <f t="shared" si="717"/>
        <v>0</v>
      </c>
      <c r="BY218" s="190">
        <f t="shared" si="717"/>
        <v>0</v>
      </c>
      <c r="BZ218" s="190">
        <f t="shared" si="717"/>
        <v>0</v>
      </c>
      <c r="CA218" s="190">
        <f>SUM(CA215:CA217)</f>
        <v>0</v>
      </c>
      <c r="CB218" s="190">
        <f>SUM(CB215:CB217)</f>
        <v>0</v>
      </c>
      <c r="CC218" s="190">
        <f t="shared" ref="CC218:CO218" si="718">SUM(CC215:CC217)</f>
        <v>0</v>
      </c>
      <c r="CD218" s="190">
        <f t="shared" si="718"/>
        <v>0</v>
      </c>
      <c r="CE218" s="190">
        <f t="shared" si="718"/>
        <v>0</v>
      </c>
      <c r="CF218" s="190">
        <f t="shared" si="718"/>
        <v>0</v>
      </c>
      <c r="CG218" s="190">
        <f t="shared" si="718"/>
        <v>0</v>
      </c>
      <c r="CH218" s="190">
        <f t="shared" si="718"/>
        <v>0</v>
      </c>
      <c r="CI218" s="190">
        <f t="shared" si="718"/>
        <v>0</v>
      </c>
      <c r="CJ218" s="190">
        <f t="shared" si="718"/>
        <v>0</v>
      </c>
      <c r="CK218" s="190">
        <f t="shared" si="718"/>
        <v>0</v>
      </c>
      <c r="CL218" s="190">
        <f t="shared" si="718"/>
        <v>0</v>
      </c>
      <c r="CM218" s="190">
        <f t="shared" si="718"/>
        <v>0</v>
      </c>
      <c r="CN218" s="190">
        <f t="shared" si="718"/>
        <v>0</v>
      </c>
      <c r="CO218" s="190">
        <f t="shared" si="718"/>
        <v>0</v>
      </c>
      <c r="CP218" s="2274">
        <f t="shared" ref="CP218:CX218" si="719">SUM(CP215:CP217)</f>
        <v>0</v>
      </c>
      <c r="CQ218" s="2274">
        <f t="shared" si="719"/>
        <v>0</v>
      </c>
      <c r="CR218" s="2274">
        <f t="shared" si="719"/>
        <v>0</v>
      </c>
      <c r="CS218" s="277">
        <f t="shared" si="719"/>
        <v>0</v>
      </c>
      <c r="CT218" s="277">
        <f t="shared" si="719"/>
        <v>0</v>
      </c>
      <c r="CU218" s="277">
        <f t="shared" si="719"/>
        <v>0</v>
      </c>
      <c r="CV218" s="190">
        <f t="shared" si="719"/>
        <v>0</v>
      </c>
      <c r="CW218" s="190">
        <f t="shared" si="719"/>
        <v>0</v>
      </c>
      <c r="CX218" s="190">
        <f t="shared" si="719"/>
        <v>0</v>
      </c>
      <c r="CY218" s="190">
        <f t="shared" ref="CY218:DA218" si="720">SUM(CY215:CY217)</f>
        <v>0</v>
      </c>
      <c r="CZ218" s="190">
        <f t="shared" si="720"/>
        <v>0</v>
      </c>
      <c r="DA218" s="190">
        <f t="shared" si="720"/>
        <v>0</v>
      </c>
      <c r="DB218" s="283"/>
      <c r="DC218" s="283"/>
      <c r="DD218" s="283"/>
      <c r="DE218" s="555">
        <f>SUM(DE215:DE217)</f>
        <v>0</v>
      </c>
      <c r="DF218" s="555"/>
      <c r="DG218" s="190"/>
      <c r="DH218" s="190"/>
      <c r="DI218" s="190"/>
      <c r="DJ218" s="190"/>
      <c r="DK218" s="555">
        <v>0</v>
      </c>
      <c r="DL218" s="190"/>
      <c r="DM218" s="190"/>
      <c r="DN218" s="190"/>
      <c r="DO218" s="190"/>
      <c r="DP218" s="555"/>
      <c r="DQ218" s="190"/>
      <c r="DR218" s="190"/>
      <c r="DS218" s="190"/>
      <c r="DT218" s="190"/>
      <c r="DU218" s="555">
        <f t="shared" si="712"/>
        <v>0</v>
      </c>
      <c r="DV218" s="190"/>
      <c r="DW218" s="190"/>
      <c r="DX218" s="190"/>
      <c r="DY218" s="190"/>
      <c r="DZ218" s="2274">
        <f>SUM(DZ215:DZ217)</f>
        <v>0</v>
      </c>
      <c r="EA218" s="277">
        <f t="shared" ref="EA218:EB218" si="721">SUM(EA215:EA217)</f>
        <v>0</v>
      </c>
      <c r="EB218" s="190">
        <f t="shared" si="721"/>
        <v>0</v>
      </c>
      <c r="EC218" s="190">
        <f t="shared" ref="EC218" si="722">SUM(EC215:EC217)</f>
        <v>0</v>
      </c>
      <c r="ED218" s="185"/>
      <c r="EE218" s="185"/>
      <c r="EF218" s="459"/>
      <c r="EG218" s="459"/>
      <c r="EH218" s="459"/>
    </row>
    <row r="219" spans="1:138" ht="15" hidden="1" customHeight="1" outlineLevel="1">
      <c r="A219" s="85"/>
      <c r="B219" s="67"/>
      <c r="C219" s="540" t="s">
        <v>65</v>
      </c>
      <c r="D219" s="1143" t="s">
        <v>128</v>
      </c>
      <c r="E219" s="84"/>
      <c r="F219" s="84"/>
      <c r="G219" s="84"/>
      <c r="H219" s="84"/>
      <c r="I219" s="84"/>
      <c r="J219" s="84"/>
      <c r="K219" s="84"/>
      <c r="L219" s="84"/>
      <c r="M219" s="2199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23"/>
      <c r="AG219" s="188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2274"/>
      <c r="CQ219" s="2274"/>
      <c r="CR219" s="2274"/>
      <c r="CS219" s="277"/>
      <c r="CT219" s="277"/>
      <c r="CU219" s="277"/>
      <c r="CV219" s="190"/>
      <c r="CW219" s="190"/>
      <c r="CX219" s="190"/>
      <c r="CY219" s="190"/>
      <c r="CZ219" s="190"/>
      <c r="DA219" s="190"/>
      <c r="DB219" s="283"/>
      <c r="DC219" s="283"/>
      <c r="DD219" s="283"/>
      <c r="DE219" s="555"/>
      <c r="DF219" s="555"/>
      <c r="DG219" s="190"/>
      <c r="DH219" s="190"/>
      <c r="DI219" s="190"/>
      <c r="DJ219" s="190"/>
      <c r="DK219" s="555">
        <v>0</v>
      </c>
      <c r="DL219" s="190"/>
      <c r="DM219" s="190"/>
      <c r="DN219" s="190"/>
      <c r="DO219" s="190"/>
      <c r="DP219" s="555"/>
      <c r="DQ219" s="190"/>
      <c r="DR219" s="190"/>
      <c r="DS219" s="190"/>
      <c r="DT219" s="190"/>
      <c r="DU219" s="555">
        <f t="shared" si="712"/>
        <v>0</v>
      </c>
      <c r="DV219" s="190"/>
      <c r="DW219" s="190"/>
      <c r="DX219" s="190"/>
      <c r="DY219" s="190"/>
      <c r="DZ219" s="2274"/>
      <c r="EA219" s="277"/>
      <c r="EB219" s="190"/>
      <c r="EC219" s="190"/>
      <c r="ED219" s="185"/>
      <c r="EE219" s="185"/>
      <c r="EF219" s="459"/>
      <c r="EG219" s="459"/>
      <c r="EH219" s="459"/>
    </row>
    <row r="220" spans="1:138" ht="15" hidden="1" customHeight="1" outlineLevel="1">
      <c r="A220" s="85"/>
      <c r="B220" s="67"/>
      <c r="C220" s="539"/>
      <c r="D220" s="1146"/>
      <c r="E220" s="67"/>
      <c r="F220" s="67"/>
      <c r="G220" s="67"/>
      <c r="H220" s="86">
        <f>SUM(I220:L220)</f>
        <v>0</v>
      </c>
      <c r="I220" s="67"/>
      <c r="J220" s="67"/>
      <c r="K220" s="67"/>
      <c r="L220" s="67"/>
      <c r="M220" s="2216"/>
      <c r="N220" s="67"/>
      <c r="O220" s="67"/>
      <c r="P220" s="67"/>
      <c r="Q220" s="86">
        <f>SUM(R220:U220)</f>
        <v>0</v>
      </c>
      <c r="R220" s="67"/>
      <c r="S220" s="67"/>
      <c r="T220" s="67"/>
      <c r="U220" s="67"/>
      <c r="V220" s="86">
        <f>SUM(W220:Z220)</f>
        <v>0</v>
      </c>
      <c r="W220" s="67"/>
      <c r="X220" s="67"/>
      <c r="Y220" s="67"/>
      <c r="Z220" s="67"/>
      <c r="AA220" s="86">
        <f>SUM(AB220:AE220)</f>
        <v>0</v>
      </c>
      <c r="AB220" s="67"/>
      <c r="AC220" s="67"/>
      <c r="AD220" s="67"/>
      <c r="AE220" s="67"/>
      <c r="AF220" s="23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2275"/>
      <c r="CQ220" s="2275"/>
      <c r="CR220" s="2275"/>
      <c r="CS220" s="276"/>
      <c r="CT220" s="276"/>
      <c r="CU220" s="276"/>
      <c r="CV220" s="188"/>
      <c r="CW220" s="188"/>
      <c r="CX220" s="188"/>
      <c r="CY220" s="188"/>
      <c r="CZ220" s="188"/>
      <c r="DA220" s="188"/>
      <c r="DB220" s="85"/>
      <c r="DC220" s="85"/>
      <c r="DD220" s="85"/>
      <c r="DE220" s="555"/>
      <c r="DF220" s="555"/>
      <c r="DG220" s="188"/>
      <c r="DH220" s="188"/>
      <c r="DI220" s="188"/>
      <c r="DJ220" s="188"/>
      <c r="DK220" s="555">
        <v>0</v>
      </c>
      <c r="DL220" s="188"/>
      <c r="DM220" s="188"/>
      <c r="DN220" s="188"/>
      <c r="DO220" s="188"/>
      <c r="DP220" s="555"/>
      <c r="DQ220" s="188"/>
      <c r="DR220" s="188"/>
      <c r="DS220" s="188"/>
      <c r="DT220" s="188"/>
      <c r="DU220" s="555">
        <f t="shared" si="712"/>
        <v>0</v>
      </c>
      <c r="DV220" s="188"/>
      <c r="DW220" s="188"/>
      <c r="DX220" s="188"/>
      <c r="DY220" s="188"/>
      <c r="DZ220" s="2275"/>
      <c r="EA220" s="276"/>
      <c r="EB220" s="188"/>
      <c r="EC220" s="188"/>
      <c r="ED220" s="23"/>
      <c r="EE220" s="23"/>
      <c r="EF220" s="328"/>
      <c r="EG220" s="328"/>
      <c r="EH220" s="328"/>
    </row>
    <row r="221" spans="1:138" ht="15" hidden="1" customHeight="1" outlineLevel="1">
      <c r="A221" s="85"/>
      <c r="B221" s="67"/>
      <c r="C221" s="539"/>
      <c r="D221" s="1146"/>
      <c r="E221" s="67"/>
      <c r="F221" s="67"/>
      <c r="G221" s="67"/>
      <c r="H221" s="86">
        <f>SUM(I221:L221)</f>
        <v>0</v>
      </c>
      <c r="I221" s="67"/>
      <c r="J221" s="67"/>
      <c r="K221" s="67"/>
      <c r="L221" s="67"/>
      <c r="M221" s="2216"/>
      <c r="N221" s="67"/>
      <c r="O221" s="67"/>
      <c r="P221" s="67"/>
      <c r="Q221" s="86">
        <f>SUM(R221:U221)</f>
        <v>0</v>
      </c>
      <c r="R221" s="67"/>
      <c r="S221" s="67"/>
      <c r="T221" s="67"/>
      <c r="U221" s="67"/>
      <c r="V221" s="86">
        <f>SUM(W221:Z221)</f>
        <v>0</v>
      </c>
      <c r="W221" s="67"/>
      <c r="X221" s="67"/>
      <c r="Y221" s="67"/>
      <c r="Z221" s="67"/>
      <c r="AA221" s="86">
        <f>SUM(AB221:AE221)</f>
        <v>0</v>
      </c>
      <c r="AB221" s="67"/>
      <c r="AC221" s="67"/>
      <c r="AD221" s="67"/>
      <c r="AE221" s="67"/>
      <c r="AF221" s="33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7"/>
      <c r="BB221" s="197"/>
      <c r="BC221" s="197"/>
      <c r="BD221" s="197"/>
      <c r="BE221" s="197"/>
      <c r="BF221" s="197"/>
      <c r="BG221" s="197"/>
      <c r="BH221" s="197"/>
      <c r="BI221" s="197"/>
      <c r="BJ221" s="197"/>
      <c r="BK221" s="197"/>
      <c r="BL221" s="197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197"/>
      <c r="BW221" s="197"/>
      <c r="BX221" s="197"/>
      <c r="BY221" s="197"/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197"/>
      <c r="CM221" s="197"/>
      <c r="CN221" s="197"/>
      <c r="CO221" s="197"/>
      <c r="CP221" s="2276"/>
      <c r="CQ221" s="2276"/>
      <c r="CR221" s="2276"/>
      <c r="CS221" s="279"/>
      <c r="CT221" s="279"/>
      <c r="CU221" s="279"/>
      <c r="CV221" s="197"/>
      <c r="CW221" s="197"/>
      <c r="CX221" s="197"/>
      <c r="CY221" s="197"/>
      <c r="CZ221" s="197"/>
      <c r="DA221" s="197"/>
      <c r="DB221" s="210"/>
      <c r="DC221" s="210"/>
      <c r="DD221" s="210"/>
      <c r="DE221" s="555"/>
      <c r="DF221" s="555"/>
      <c r="DG221" s="197"/>
      <c r="DH221" s="197"/>
      <c r="DI221" s="197"/>
      <c r="DJ221" s="197"/>
      <c r="DK221" s="555">
        <v>0</v>
      </c>
      <c r="DL221" s="197"/>
      <c r="DM221" s="197"/>
      <c r="DN221" s="197"/>
      <c r="DO221" s="197"/>
      <c r="DP221" s="555"/>
      <c r="DQ221" s="197"/>
      <c r="DR221" s="197"/>
      <c r="DS221" s="197"/>
      <c r="DT221" s="197"/>
      <c r="DU221" s="555">
        <f t="shared" si="712"/>
        <v>0</v>
      </c>
      <c r="DV221" s="197"/>
      <c r="DW221" s="197"/>
      <c r="DX221" s="197"/>
      <c r="DY221" s="197"/>
      <c r="DZ221" s="2276"/>
      <c r="EA221" s="279"/>
      <c r="EB221" s="197"/>
      <c r="EC221" s="197"/>
      <c r="ED221" s="33"/>
      <c r="EE221" s="33"/>
      <c r="EF221" s="460"/>
      <c r="EG221" s="460"/>
      <c r="EH221" s="460"/>
    </row>
    <row r="222" spans="1:138" ht="15" hidden="1" customHeight="1" outlineLevel="1">
      <c r="A222" s="85"/>
      <c r="B222" s="67"/>
      <c r="C222" s="539" t="s">
        <v>49</v>
      </c>
      <c r="D222" s="1146"/>
      <c r="E222" s="67"/>
      <c r="F222" s="67"/>
      <c r="G222" s="67"/>
      <c r="H222" s="86">
        <f>SUM(I222:L222)</f>
        <v>0</v>
      </c>
      <c r="I222" s="67"/>
      <c r="J222" s="67"/>
      <c r="K222" s="67"/>
      <c r="L222" s="67"/>
      <c r="M222" s="2216"/>
      <c r="N222" s="67"/>
      <c r="O222" s="67"/>
      <c r="P222" s="67"/>
      <c r="Q222" s="86">
        <f>SUM(R222:U222)</f>
        <v>0</v>
      </c>
      <c r="R222" s="67"/>
      <c r="S222" s="67"/>
      <c r="T222" s="67"/>
      <c r="U222" s="67"/>
      <c r="V222" s="86">
        <f>SUM(W222:Z222)</f>
        <v>0</v>
      </c>
      <c r="W222" s="67"/>
      <c r="X222" s="67"/>
      <c r="Y222" s="67"/>
      <c r="Z222" s="67"/>
      <c r="AA222" s="86">
        <f>SUM(AB222:AE222)</f>
        <v>0</v>
      </c>
      <c r="AB222" s="67"/>
      <c r="AC222" s="67"/>
      <c r="AD222" s="67"/>
      <c r="AE222" s="67"/>
      <c r="AF222" s="33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  <c r="BD222" s="197"/>
      <c r="BE222" s="197"/>
      <c r="BF222" s="197"/>
      <c r="BG222" s="197"/>
      <c r="BH222" s="197"/>
      <c r="BI222" s="197"/>
      <c r="BJ222" s="197"/>
      <c r="BK222" s="197"/>
      <c r="BL222" s="197"/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2276"/>
      <c r="CQ222" s="2276"/>
      <c r="CR222" s="2276"/>
      <c r="CS222" s="279"/>
      <c r="CT222" s="279"/>
      <c r="CU222" s="279"/>
      <c r="CV222" s="197"/>
      <c r="CW222" s="197"/>
      <c r="CX222" s="197"/>
      <c r="CY222" s="197"/>
      <c r="CZ222" s="197"/>
      <c r="DA222" s="197"/>
      <c r="DB222" s="210"/>
      <c r="DC222" s="210"/>
      <c r="DD222" s="210"/>
      <c r="DE222" s="555"/>
      <c r="DF222" s="555"/>
      <c r="DG222" s="197"/>
      <c r="DH222" s="197"/>
      <c r="DI222" s="197"/>
      <c r="DJ222" s="197"/>
      <c r="DK222" s="555">
        <v>0</v>
      </c>
      <c r="DL222" s="197"/>
      <c r="DM222" s="197"/>
      <c r="DN222" s="197"/>
      <c r="DO222" s="197"/>
      <c r="DP222" s="555"/>
      <c r="DQ222" s="197"/>
      <c r="DR222" s="197"/>
      <c r="DS222" s="197"/>
      <c r="DT222" s="197"/>
      <c r="DU222" s="555">
        <f t="shared" si="712"/>
        <v>0</v>
      </c>
      <c r="DV222" s="197"/>
      <c r="DW222" s="197"/>
      <c r="DX222" s="197"/>
      <c r="DY222" s="197"/>
      <c r="DZ222" s="2276"/>
      <c r="EA222" s="279"/>
      <c r="EB222" s="197"/>
      <c r="EC222" s="197"/>
      <c r="ED222" s="33"/>
      <c r="EE222" s="33"/>
      <c r="EF222" s="460"/>
      <c r="EG222" s="460"/>
      <c r="EH222" s="460"/>
    </row>
    <row r="223" spans="1:138" ht="15" hidden="1" customHeight="1" outlineLevel="1">
      <c r="A223" s="85"/>
      <c r="B223" s="67"/>
      <c r="C223" s="539"/>
      <c r="D223" s="1145" t="s">
        <v>52</v>
      </c>
      <c r="E223" s="84"/>
      <c r="F223" s="84"/>
      <c r="G223" s="84"/>
      <c r="H223" s="84"/>
      <c r="I223" s="84"/>
      <c r="J223" s="84"/>
      <c r="K223" s="84"/>
      <c r="L223" s="84"/>
      <c r="M223" s="2199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105"/>
      <c r="AG223" s="190"/>
      <c r="AH223" s="190">
        <v>0</v>
      </c>
      <c r="AI223" s="190">
        <v>0</v>
      </c>
      <c r="AJ223" s="190">
        <v>0</v>
      </c>
      <c r="AK223" s="190">
        <v>0</v>
      </c>
      <c r="AL223" s="190">
        <v>0</v>
      </c>
      <c r="AM223" s="190">
        <v>0</v>
      </c>
      <c r="AN223" s="190">
        <v>0</v>
      </c>
      <c r="AO223" s="190">
        <v>0</v>
      </c>
      <c r="AP223" s="190">
        <v>0</v>
      </c>
      <c r="AQ223" s="190">
        <v>0</v>
      </c>
      <c r="AR223" s="190">
        <v>0</v>
      </c>
      <c r="AS223" s="190">
        <v>0</v>
      </c>
      <c r="AT223" s="190">
        <v>0</v>
      </c>
      <c r="AU223" s="190">
        <v>0</v>
      </c>
      <c r="AV223" s="190">
        <v>0</v>
      </c>
      <c r="AW223" s="190">
        <v>0</v>
      </c>
      <c r="AX223" s="190">
        <v>0</v>
      </c>
      <c r="AY223" s="190">
        <v>0</v>
      </c>
      <c r="AZ223" s="190">
        <v>0</v>
      </c>
      <c r="BA223" s="190">
        <v>0</v>
      </c>
      <c r="BB223" s="190">
        <v>0</v>
      </c>
      <c r="BC223" s="190">
        <v>0</v>
      </c>
      <c r="BD223" s="190">
        <v>0</v>
      </c>
      <c r="BE223" s="190">
        <v>0</v>
      </c>
      <c r="BF223" s="190">
        <v>0</v>
      </c>
      <c r="BG223" s="190">
        <v>0</v>
      </c>
      <c r="BH223" s="190">
        <v>0</v>
      </c>
      <c r="BI223" s="190">
        <v>0</v>
      </c>
      <c r="BJ223" s="190">
        <v>0</v>
      </c>
      <c r="BK223" s="190">
        <v>0</v>
      </c>
      <c r="BL223" s="190">
        <f>SUM(BL220:BL222)</f>
        <v>0</v>
      </c>
      <c r="BM223" s="190">
        <f>SUM(BM220:BM222)</f>
        <v>0</v>
      </c>
      <c r="BN223" s="190">
        <f t="shared" ref="BN223:BZ223" si="723">SUM(BN220:BN222)</f>
        <v>0</v>
      </c>
      <c r="BO223" s="190">
        <f t="shared" si="723"/>
        <v>0</v>
      </c>
      <c r="BP223" s="190">
        <f t="shared" si="723"/>
        <v>0</v>
      </c>
      <c r="BQ223" s="190">
        <f t="shared" si="723"/>
        <v>0</v>
      </c>
      <c r="BR223" s="190">
        <f t="shared" si="723"/>
        <v>0</v>
      </c>
      <c r="BS223" s="190">
        <f t="shared" si="723"/>
        <v>0</v>
      </c>
      <c r="BT223" s="190">
        <f t="shared" si="723"/>
        <v>0</v>
      </c>
      <c r="BU223" s="190">
        <f t="shared" si="723"/>
        <v>0</v>
      </c>
      <c r="BV223" s="190">
        <f t="shared" si="723"/>
        <v>0</v>
      </c>
      <c r="BW223" s="190">
        <f t="shared" si="723"/>
        <v>0</v>
      </c>
      <c r="BX223" s="190">
        <f t="shared" si="723"/>
        <v>0</v>
      </c>
      <c r="BY223" s="190">
        <f t="shared" si="723"/>
        <v>0</v>
      </c>
      <c r="BZ223" s="190">
        <f t="shared" si="723"/>
        <v>0</v>
      </c>
      <c r="CA223" s="190">
        <f>SUM(CA220:CA222)</f>
        <v>0</v>
      </c>
      <c r="CB223" s="190">
        <f>SUM(CB220:CB222)</f>
        <v>0</v>
      </c>
      <c r="CC223" s="190">
        <f t="shared" ref="CC223:CO223" si="724">SUM(CC220:CC222)</f>
        <v>0</v>
      </c>
      <c r="CD223" s="190">
        <f t="shared" si="724"/>
        <v>0</v>
      </c>
      <c r="CE223" s="190">
        <f t="shared" si="724"/>
        <v>0</v>
      </c>
      <c r="CF223" s="190">
        <f t="shared" si="724"/>
        <v>0</v>
      </c>
      <c r="CG223" s="190">
        <f t="shared" si="724"/>
        <v>0</v>
      </c>
      <c r="CH223" s="190">
        <f t="shared" si="724"/>
        <v>0</v>
      </c>
      <c r="CI223" s="190">
        <f t="shared" si="724"/>
        <v>0</v>
      </c>
      <c r="CJ223" s="190">
        <f t="shared" si="724"/>
        <v>0</v>
      </c>
      <c r="CK223" s="190">
        <f t="shared" si="724"/>
        <v>0</v>
      </c>
      <c r="CL223" s="190">
        <f t="shared" si="724"/>
        <v>0</v>
      </c>
      <c r="CM223" s="190">
        <f t="shared" si="724"/>
        <v>0</v>
      </c>
      <c r="CN223" s="190">
        <f t="shared" si="724"/>
        <v>0</v>
      </c>
      <c r="CO223" s="190">
        <f t="shared" si="724"/>
        <v>0</v>
      </c>
      <c r="CP223" s="2274">
        <f t="shared" ref="CP223:CX223" si="725">SUM(CP220:CP222)</f>
        <v>0</v>
      </c>
      <c r="CQ223" s="2274">
        <f t="shared" si="725"/>
        <v>0</v>
      </c>
      <c r="CR223" s="2274">
        <f t="shared" si="725"/>
        <v>0</v>
      </c>
      <c r="CS223" s="277">
        <f t="shared" si="725"/>
        <v>0</v>
      </c>
      <c r="CT223" s="277">
        <f t="shared" si="725"/>
        <v>0</v>
      </c>
      <c r="CU223" s="277">
        <f t="shared" si="725"/>
        <v>0</v>
      </c>
      <c r="CV223" s="190">
        <f t="shared" si="725"/>
        <v>0</v>
      </c>
      <c r="CW223" s="190">
        <f t="shared" si="725"/>
        <v>0</v>
      </c>
      <c r="CX223" s="190">
        <f t="shared" si="725"/>
        <v>0</v>
      </c>
      <c r="CY223" s="190">
        <f t="shared" ref="CY223:DA223" si="726">SUM(CY220:CY222)</f>
        <v>0</v>
      </c>
      <c r="CZ223" s="190">
        <f t="shared" si="726"/>
        <v>0</v>
      </c>
      <c r="DA223" s="190">
        <f t="shared" si="726"/>
        <v>0</v>
      </c>
      <c r="DB223" s="283"/>
      <c r="DC223" s="283"/>
      <c r="DD223" s="283"/>
      <c r="DE223" s="555">
        <f>SUM(DE220:DE222)</f>
        <v>0</v>
      </c>
      <c r="DF223" s="555"/>
      <c r="DG223" s="190"/>
      <c r="DH223" s="190"/>
      <c r="DI223" s="190"/>
      <c r="DJ223" s="190"/>
      <c r="DK223" s="555">
        <v>0</v>
      </c>
      <c r="DL223" s="190"/>
      <c r="DM223" s="190"/>
      <c r="DN223" s="190"/>
      <c r="DO223" s="190"/>
      <c r="DP223" s="555"/>
      <c r="DQ223" s="190"/>
      <c r="DR223" s="190"/>
      <c r="DS223" s="190"/>
      <c r="DT223" s="190"/>
      <c r="DU223" s="555">
        <f t="shared" si="712"/>
        <v>0</v>
      </c>
      <c r="DV223" s="190"/>
      <c r="DW223" s="190"/>
      <c r="DX223" s="190"/>
      <c r="DY223" s="190"/>
      <c r="DZ223" s="2274">
        <f>SUM(DZ220:DZ222)</f>
        <v>0</v>
      </c>
      <c r="EA223" s="277">
        <f t="shared" ref="EA223:EB223" si="727">SUM(EA220:EA222)</f>
        <v>0</v>
      </c>
      <c r="EB223" s="190">
        <f t="shared" si="727"/>
        <v>0</v>
      </c>
      <c r="EC223" s="190">
        <f t="shared" ref="EC223" si="728">SUM(EC220:EC222)</f>
        <v>0</v>
      </c>
      <c r="ED223" s="185"/>
      <c r="EE223" s="185"/>
      <c r="EF223" s="459"/>
      <c r="EG223" s="459"/>
      <c r="EH223" s="459"/>
    </row>
    <row r="224" spans="1:138" ht="15" hidden="1" customHeight="1" outlineLevel="1">
      <c r="A224" s="85"/>
      <c r="B224" s="67"/>
      <c r="C224" s="540" t="s">
        <v>66</v>
      </c>
      <c r="D224" s="1143" t="s">
        <v>95</v>
      </c>
      <c r="E224" s="84"/>
      <c r="F224" s="84"/>
      <c r="G224" s="84"/>
      <c r="H224" s="84"/>
      <c r="I224" s="84"/>
      <c r="J224" s="84"/>
      <c r="K224" s="84"/>
      <c r="L224" s="84"/>
      <c r="M224" s="2199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23"/>
      <c r="AG224" s="188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2274"/>
      <c r="CQ224" s="2274"/>
      <c r="CR224" s="2274"/>
      <c r="CS224" s="277"/>
      <c r="CT224" s="277"/>
      <c r="CU224" s="277"/>
      <c r="CV224" s="190"/>
      <c r="CW224" s="190"/>
      <c r="CX224" s="190"/>
      <c r="CY224" s="190"/>
      <c r="CZ224" s="190"/>
      <c r="DA224" s="190"/>
      <c r="DB224" s="283"/>
      <c r="DC224" s="283"/>
      <c r="DD224" s="283"/>
      <c r="DE224" s="555"/>
      <c r="DF224" s="555"/>
      <c r="DG224" s="190"/>
      <c r="DH224" s="190"/>
      <c r="DI224" s="190"/>
      <c r="DJ224" s="190"/>
      <c r="DK224" s="555">
        <v>0</v>
      </c>
      <c r="DL224" s="190"/>
      <c r="DM224" s="190"/>
      <c r="DN224" s="190"/>
      <c r="DO224" s="190"/>
      <c r="DP224" s="555"/>
      <c r="DQ224" s="190"/>
      <c r="DR224" s="190"/>
      <c r="DS224" s="190"/>
      <c r="DT224" s="190"/>
      <c r="DU224" s="555">
        <f t="shared" si="712"/>
        <v>0</v>
      </c>
      <c r="DV224" s="190"/>
      <c r="DW224" s="190"/>
      <c r="DX224" s="190"/>
      <c r="DY224" s="190"/>
      <c r="DZ224" s="2274"/>
      <c r="EA224" s="277"/>
      <c r="EB224" s="190"/>
      <c r="EC224" s="190"/>
      <c r="ED224" s="185"/>
      <c r="EE224" s="185"/>
      <c r="EF224" s="459"/>
      <c r="EG224" s="459"/>
      <c r="EH224" s="459"/>
    </row>
    <row r="225" spans="1:138" ht="15" hidden="1" customHeight="1" outlineLevel="1">
      <c r="A225" s="85"/>
      <c r="B225" s="67"/>
      <c r="C225" s="539"/>
      <c r="D225" s="1146"/>
      <c r="E225" s="67"/>
      <c r="F225" s="67"/>
      <c r="G225" s="67"/>
      <c r="H225" s="86">
        <f>SUM(I225:L225)</f>
        <v>0</v>
      </c>
      <c r="I225" s="67"/>
      <c r="J225" s="67"/>
      <c r="K225" s="67"/>
      <c r="L225" s="67"/>
      <c r="M225" s="2216"/>
      <c r="N225" s="67"/>
      <c r="O225" s="67"/>
      <c r="P225" s="67"/>
      <c r="Q225" s="86">
        <f>SUM(R225:U225)</f>
        <v>0</v>
      </c>
      <c r="R225" s="67"/>
      <c r="S225" s="67"/>
      <c r="T225" s="67"/>
      <c r="U225" s="67"/>
      <c r="V225" s="86">
        <f>SUM(W225:Z225)</f>
        <v>0</v>
      </c>
      <c r="W225" s="67"/>
      <c r="X225" s="67"/>
      <c r="Y225" s="67"/>
      <c r="Z225" s="67"/>
      <c r="AA225" s="86">
        <f>SUM(AB225:AE225)</f>
        <v>0</v>
      </c>
      <c r="AB225" s="67"/>
      <c r="AC225" s="67"/>
      <c r="AD225" s="67"/>
      <c r="AE225" s="67"/>
      <c r="AF225" s="23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2275"/>
      <c r="CQ225" s="2275"/>
      <c r="CR225" s="2275"/>
      <c r="CS225" s="276"/>
      <c r="CT225" s="276"/>
      <c r="CU225" s="276"/>
      <c r="CV225" s="188"/>
      <c r="CW225" s="188"/>
      <c r="CX225" s="188"/>
      <c r="CY225" s="188"/>
      <c r="CZ225" s="188"/>
      <c r="DA225" s="188"/>
      <c r="DB225" s="85"/>
      <c r="DC225" s="85"/>
      <c r="DD225" s="85"/>
      <c r="DE225" s="555"/>
      <c r="DF225" s="555"/>
      <c r="DG225" s="188"/>
      <c r="DH225" s="188"/>
      <c r="DI225" s="188"/>
      <c r="DJ225" s="188"/>
      <c r="DK225" s="555">
        <v>0</v>
      </c>
      <c r="DL225" s="188"/>
      <c r="DM225" s="188"/>
      <c r="DN225" s="188"/>
      <c r="DO225" s="188"/>
      <c r="DP225" s="555"/>
      <c r="DQ225" s="188"/>
      <c r="DR225" s="188"/>
      <c r="DS225" s="188"/>
      <c r="DT225" s="188"/>
      <c r="DU225" s="555">
        <f t="shared" si="712"/>
        <v>0</v>
      </c>
      <c r="DV225" s="188"/>
      <c r="DW225" s="188"/>
      <c r="DX225" s="188"/>
      <c r="DY225" s="188"/>
      <c r="DZ225" s="2275"/>
      <c r="EA225" s="276"/>
      <c r="EB225" s="188"/>
      <c r="EC225" s="188"/>
      <c r="ED225" s="23"/>
      <c r="EE225" s="23"/>
      <c r="EF225" s="328"/>
      <c r="EG225" s="328"/>
      <c r="EH225" s="328"/>
    </row>
    <row r="226" spans="1:138" ht="15" hidden="1" customHeight="1" outlineLevel="1">
      <c r="A226" s="85"/>
      <c r="B226" s="67"/>
      <c r="C226" s="539"/>
      <c r="D226" s="1146"/>
      <c r="E226" s="67"/>
      <c r="F226" s="67"/>
      <c r="G226" s="67"/>
      <c r="H226" s="86">
        <f>SUM(I226:L226)</f>
        <v>0</v>
      </c>
      <c r="I226" s="67"/>
      <c r="J226" s="67"/>
      <c r="K226" s="67"/>
      <c r="L226" s="67"/>
      <c r="M226" s="2216"/>
      <c r="N226" s="67"/>
      <c r="O226" s="67"/>
      <c r="P226" s="67"/>
      <c r="Q226" s="86">
        <f>SUM(R226:U226)</f>
        <v>0</v>
      </c>
      <c r="R226" s="67"/>
      <c r="S226" s="67"/>
      <c r="T226" s="67"/>
      <c r="U226" s="67"/>
      <c r="V226" s="86">
        <f>SUM(W226:Z226)</f>
        <v>0</v>
      </c>
      <c r="W226" s="67"/>
      <c r="X226" s="67"/>
      <c r="Y226" s="67"/>
      <c r="Z226" s="67"/>
      <c r="AA226" s="86">
        <f>SUM(AB226:AE226)</f>
        <v>0</v>
      </c>
      <c r="AB226" s="67"/>
      <c r="AC226" s="67"/>
      <c r="AD226" s="67"/>
      <c r="AE226" s="67"/>
      <c r="AF226" s="33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  <c r="BK226" s="197"/>
      <c r="BL226" s="197"/>
      <c r="BM226" s="197"/>
      <c r="BN226" s="197"/>
      <c r="BO226" s="197"/>
      <c r="BP226" s="197"/>
      <c r="BQ226" s="197"/>
      <c r="BR226" s="197"/>
      <c r="BS226" s="197"/>
      <c r="BT226" s="197"/>
      <c r="BU226" s="197"/>
      <c r="BV226" s="197"/>
      <c r="BW226" s="197"/>
      <c r="BX226" s="197"/>
      <c r="BY226" s="197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197"/>
      <c r="CM226" s="197"/>
      <c r="CN226" s="197"/>
      <c r="CO226" s="197"/>
      <c r="CP226" s="2276"/>
      <c r="CQ226" s="2276"/>
      <c r="CR226" s="2276"/>
      <c r="CS226" s="279"/>
      <c r="CT226" s="279"/>
      <c r="CU226" s="279"/>
      <c r="CV226" s="197"/>
      <c r="CW226" s="197"/>
      <c r="CX226" s="197"/>
      <c r="CY226" s="197"/>
      <c r="CZ226" s="197"/>
      <c r="DA226" s="197"/>
      <c r="DB226" s="210"/>
      <c r="DC226" s="210"/>
      <c r="DD226" s="210"/>
      <c r="DE226" s="555"/>
      <c r="DF226" s="555"/>
      <c r="DG226" s="197"/>
      <c r="DH226" s="197"/>
      <c r="DI226" s="197"/>
      <c r="DJ226" s="197"/>
      <c r="DK226" s="555">
        <v>0</v>
      </c>
      <c r="DL226" s="197"/>
      <c r="DM226" s="197"/>
      <c r="DN226" s="197"/>
      <c r="DO226" s="197"/>
      <c r="DP226" s="555"/>
      <c r="DQ226" s="197"/>
      <c r="DR226" s="197"/>
      <c r="DS226" s="197"/>
      <c r="DT226" s="197"/>
      <c r="DU226" s="555">
        <f t="shared" si="712"/>
        <v>0</v>
      </c>
      <c r="DV226" s="197"/>
      <c r="DW226" s="197"/>
      <c r="DX226" s="197"/>
      <c r="DY226" s="197"/>
      <c r="DZ226" s="2276"/>
      <c r="EA226" s="279"/>
      <c r="EB226" s="197"/>
      <c r="EC226" s="197"/>
      <c r="ED226" s="33"/>
      <c r="EE226" s="33"/>
      <c r="EF226" s="460"/>
      <c r="EG226" s="460"/>
      <c r="EH226" s="460"/>
    </row>
    <row r="227" spans="1:138" ht="15" hidden="1" customHeight="1" outlineLevel="1">
      <c r="A227" s="85"/>
      <c r="B227" s="67"/>
      <c r="C227" s="539" t="s">
        <v>49</v>
      </c>
      <c r="D227" s="1146"/>
      <c r="E227" s="67"/>
      <c r="F227" s="67"/>
      <c r="G227" s="67"/>
      <c r="H227" s="86">
        <f>SUM(I227:L227)</f>
        <v>0</v>
      </c>
      <c r="I227" s="67"/>
      <c r="J227" s="67"/>
      <c r="K227" s="67"/>
      <c r="L227" s="67"/>
      <c r="M227" s="2216"/>
      <c r="N227" s="67"/>
      <c r="O227" s="67"/>
      <c r="P227" s="67"/>
      <c r="Q227" s="86">
        <f>SUM(R227:U227)</f>
        <v>0</v>
      </c>
      <c r="R227" s="67"/>
      <c r="S227" s="67"/>
      <c r="T227" s="67"/>
      <c r="U227" s="67"/>
      <c r="V227" s="86">
        <f>SUM(W227:Z227)</f>
        <v>0</v>
      </c>
      <c r="W227" s="67"/>
      <c r="X227" s="67"/>
      <c r="Y227" s="67"/>
      <c r="Z227" s="67"/>
      <c r="AA227" s="86">
        <f>SUM(AB227:AE227)</f>
        <v>0</v>
      </c>
      <c r="AB227" s="67"/>
      <c r="AC227" s="67"/>
      <c r="AD227" s="67"/>
      <c r="AE227" s="67"/>
      <c r="AF227" s="33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  <c r="BK227" s="197"/>
      <c r="BL227" s="197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197"/>
      <c r="BW227" s="197"/>
      <c r="BX227" s="197"/>
      <c r="BY227" s="197"/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97"/>
      <c r="CJ227" s="197"/>
      <c r="CK227" s="197"/>
      <c r="CL227" s="197"/>
      <c r="CM227" s="197"/>
      <c r="CN227" s="197"/>
      <c r="CO227" s="197"/>
      <c r="CP227" s="2276"/>
      <c r="CQ227" s="2276"/>
      <c r="CR227" s="2276"/>
      <c r="CS227" s="279"/>
      <c r="CT227" s="279"/>
      <c r="CU227" s="279"/>
      <c r="CV227" s="197"/>
      <c r="CW227" s="197"/>
      <c r="CX227" s="197"/>
      <c r="CY227" s="197"/>
      <c r="CZ227" s="197"/>
      <c r="DA227" s="197"/>
      <c r="DB227" s="210"/>
      <c r="DC227" s="210"/>
      <c r="DD227" s="210"/>
      <c r="DE227" s="555"/>
      <c r="DF227" s="555"/>
      <c r="DG227" s="197"/>
      <c r="DH227" s="197"/>
      <c r="DI227" s="197"/>
      <c r="DJ227" s="197"/>
      <c r="DK227" s="555">
        <v>0</v>
      </c>
      <c r="DL227" s="197"/>
      <c r="DM227" s="197"/>
      <c r="DN227" s="197"/>
      <c r="DO227" s="197"/>
      <c r="DP227" s="555"/>
      <c r="DQ227" s="197"/>
      <c r="DR227" s="197"/>
      <c r="DS227" s="197"/>
      <c r="DT227" s="197"/>
      <c r="DU227" s="555">
        <f t="shared" si="712"/>
        <v>0</v>
      </c>
      <c r="DV227" s="197"/>
      <c r="DW227" s="197"/>
      <c r="DX227" s="197"/>
      <c r="DY227" s="197"/>
      <c r="DZ227" s="2276"/>
      <c r="EA227" s="279"/>
      <c r="EB227" s="197"/>
      <c r="EC227" s="197"/>
      <c r="ED227" s="33"/>
      <c r="EE227" s="33"/>
      <c r="EF227" s="460"/>
      <c r="EG227" s="460"/>
      <c r="EH227" s="460"/>
    </row>
    <row r="228" spans="1:138" ht="15" hidden="1" customHeight="1" outlineLevel="1">
      <c r="A228" s="85"/>
      <c r="B228" s="67"/>
      <c r="C228" s="539"/>
      <c r="D228" s="1145" t="s">
        <v>52</v>
      </c>
      <c r="E228" s="84"/>
      <c r="F228" s="84"/>
      <c r="G228" s="84"/>
      <c r="H228" s="84"/>
      <c r="I228" s="84"/>
      <c r="J228" s="84"/>
      <c r="K228" s="84"/>
      <c r="L228" s="84"/>
      <c r="M228" s="2199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105"/>
      <c r="AG228" s="190"/>
      <c r="AH228" s="190"/>
      <c r="AI228" s="190">
        <v>0</v>
      </c>
      <c r="AJ228" s="190">
        <v>0</v>
      </c>
      <c r="AK228" s="190"/>
      <c r="AL228" s="190">
        <v>0</v>
      </c>
      <c r="AM228" s="190">
        <v>0</v>
      </c>
      <c r="AN228" s="190"/>
      <c r="AO228" s="190">
        <v>0</v>
      </c>
      <c r="AP228" s="190">
        <v>0</v>
      </c>
      <c r="AQ228" s="190"/>
      <c r="AR228" s="190">
        <v>0</v>
      </c>
      <c r="AS228" s="190">
        <v>0</v>
      </c>
      <c r="AT228" s="190"/>
      <c r="AU228" s="190">
        <v>0</v>
      </c>
      <c r="AV228" s="190">
        <v>0</v>
      </c>
      <c r="AW228" s="190"/>
      <c r="AX228" s="190">
        <v>0</v>
      </c>
      <c r="AY228" s="190">
        <v>0</v>
      </c>
      <c r="AZ228" s="190"/>
      <c r="BA228" s="190">
        <v>0</v>
      </c>
      <c r="BB228" s="190">
        <v>0</v>
      </c>
      <c r="BC228" s="190"/>
      <c r="BD228" s="190">
        <v>0</v>
      </c>
      <c r="BE228" s="190">
        <v>0</v>
      </c>
      <c r="BF228" s="190"/>
      <c r="BG228" s="190">
        <v>0</v>
      </c>
      <c r="BH228" s="190">
        <v>0</v>
      </c>
      <c r="BI228" s="190"/>
      <c r="BJ228" s="190">
        <v>0</v>
      </c>
      <c r="BK228" s="190">
        <v>0</v>
      </c>
      <c r="BL228" s="190"/>
      <c r="BM228" s="190">
        <f>SUM(BM225:BM227)</f>
        <v>0</v>
      </c>
      <c r="BN228" s="190">
        <f t="shared" ref="BN228" si="729">SUM(BN225:BN227)</f>
        <v>0</v>
      </c>
      <c r="BO228" s="190"/>
      <c r="BP228" s="190">
        <f t="shared" ref="BP228:BQ228" si="730">SUM(BP225:BP227)</f>
        <v>0</v>
      </c>
      <c r="BQ228" s="190">
        <f t="shared" si="730"/>
        <v>0</v>
      </c>
      <c r="BR228" s="190"/>
      <c r="BS228" s="190">
        <f t="shared" ref="BS228:BT228" si="731">SUM(BS225:BS227)</f>
        <v>0</v>
      </c>
      <c r="BT228" s="190">
        <f t="shared" si="731"/>
        <v>0</v>
      </c>
      <c r="BU228" s="190"/>
      <c r="BV228" s="190">
        <f t="shared" ref="BV228:BW228" si="732">SUM(BV225:BV227)</f>
        <v>0</v>
      </c>
      <c r="BW228" s="190">
        <f t="shared" si="732"/>
        <v>0</v>
      </c>
      <c r="BX228" s="190"/>
      <c r="BY228" s="190">
        <f t="shared" ref="BY228:BZ228" si="733">SUM(BY225:BY227)</f>
        <v>0</v>
      </c>
      <c r="BZ228" s="190">
        <f t="shared" si="733"/>
        <v>0</v>
      </c>
      <c r="CA228" s="190"/>
      <c r="CB228" s="190">
        <f>SUM(CB225:CB227)</f>
        <v>0</v>
      </c>
      <c r="CC228" s="190">
        <f t="shared" ref="CC228" si="734">SUM(CC225:CC227)</f>
        <v>0</v>
      </c>
      <c r="CD228" s="190"/>
      <c r="CE228" s="190">
        <f t="shared" ref="CE228:CF228" si="735">SUM(CE225:CE227)</f>
        <v>0</v>
      </c>
      <c r="CF228" s="190">
        <f t="shared" si="735"/>
        <v>0</v>
      </c>
      <c r="CG228" s="190"/>
      <c r="CH228" s="190">
        <f t="shared" ref="CH228:CI228" si="736">SUM(CH225:CH227)</f>
        <v>0</v>
      </c>
      <c r="CI228" s="190">
        <f t="shared" si="736"/>
        <v>0</v>
      </c>
      <c r="CJ228" s="190"/>
      <c r="CK228" s="190">
        <f t="shared" ref="CK228:CL228" si="737">SUM(CK225:CK227)</f>
        <v>0</v>
      </c>
      <c r="CL228" s="190">
        <f t="shared" si="737"/>
        <v>0</v>
      </c>
      <c r="CM228" s="190"/>
      <c r="CN228" s="190">
        <f t="shared" ref="CN228:CO228" si="738">SUM(CN225:CN227)</f>
        <v>0</v>
      </c>
      <c r="CO228" s="190">
        <f t="shared" si="738"/>
        <v>0</v>
      </c>
      <c r="CP228" s="2274"/>
      <c r="CQ228" s="2274">
        <f t="shared" ref="CQ228:CR228" si="739">SUM(CQ225:CQ227)</f>
        <v>0</v>
      </c>
      <c r="CR228" s="2274">
        <f t="shared" si="739"/>
        <v>0</v>
      </c>
      <c r="CS228" s="277"/>
      <c r="CT228" s="277">
        <f t="shared" ref="CT228:CU228" si="740">SUM(CT225:CT227)</f>
        <v>0</v>
      </c>
      <c r="CU228" s="277">
        <f t="shared" si="740"/>
        <v>0</v>
      </c>
      <c r="CV228" s="190"/>
      <c r="CW228" s="190">
        <f t="shared" ref="CW228:CX228" si="741">SUM(CW225:CW227)</f>
        <v>0</v>
      </c>
      <c r="CX228" s="190">
        <f t="shared" si="741"/>
        <v>0</v>
      </c>
      <c r="CY228" s="190"/>
      <c r="CZ228" s="190">
        <f t="shared" ref="CZ228:DA228" si="742">SUM(CZ225:CZ227)</f>
        <v>0</v>
      </c>
      <c r="DA228" s="190">
        <f t="shared" si="742"/>
        <v>0</v>
      </c>
      <c r="DB228" s="283"/>
      <c r="DC228" s="283"/>
      <c r="DD228" s="283"/>
      <c r="DE228" s="555">
        <f>SUM(DE225:DE227)</f>
        <v>0</v>
      </c>
      <c r="DF228" s="555"/>
      <c r="DG228" s="190"/>
      <c r="DH228" s="190"/>
      <c r="DI228" s="190"/>
      <c r="DJ228" s="190"/>
      <c r="DK228" s="555">
        <v>0</v>
      </c>
      <c r="DL228" s="190"/>
      <c r="DM228" s="190"/>
      <c r="DN228" s="190"/>
      <c r="DO228" s="190"/>
      <c r="DP228" s="555"/>
      <c r="DQ228" s="190"/>
      <c r="DR228" s="190"/>
      <c r="DS228" s="190"/>
      <c r="DT228" s="190"/>
      <c r="DU228" s="555">
        <f t="shared" si="712"/>
        <v>0</v>
      </c>
      <c r="DV228" s="190"/>
      <c r="DW228" s="190"/>
      <c r="DX228" s="190"/>
      <c r="DY228" s="190"/>
      <c r="DZ228" s="2274">
        <f>SUM(DZ225:DZ227)</f>
        <v>0</v>
      </c>
      <c r="EA228" s="277">
        <f t="shared" ref="EA228:EB228" si="743">SUM(EA225:EA227)</f>
        <v>0</v>
      </c>
      <c r="EB228" s="190">
        <f t="shared" si="743"/>
        <v>0</v>
      </c>
      <c r="EC228" s="190">
        <f t="shared" ref="EC228" si="744">SUM(EC225:EC227)</f>
        <v>0</v>
      </c>
      <c r="ED228" s="185"/>
      <c r="EE228" s="185"/>
      <c r="EF228" s="459"/>
      <c r="EG228" s="459"/>
      <c r="EH228" s="459"/>
    </row>
    <row r="229" spans="1:138" ht="15" hidden="1" customHeight="1" outlineLevel="1">
      <c r="A229" s="85"/>
      <c r="B229" s="67"/>
      <c r="C229" s="540" t="s">
        <v>67</v>
      </c>
      <c r="D229" s="1143" t="s">
        <v>15</v>
      </c>
      <c r="E229" s="84"/>
      <c r="F229" s="84"/>
      <c r="G229" s="84"/>
      <c r="H229" s="84"/>
      <c r="I229" s="84"/>
      <c r="J229" s="84"/>
      <c r="K229" s="84"/>
      <c r="L229" s="84"/>
      <c r="M229" s="2199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23"/>
      <c r="AG229" s="188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2274"/>
      <c r="CQ229" s="2274"/>
      <c r="CR229" s="2274"/>
      <c r="CS229" s="277"/>
      <c r="CT229" s="277"/>
      <c r="CU229" s="277"/>
      <c r="CV229" s="190"/>
      <c r="CW229" s="190"/>
      <c r="CX229" s="190"/>
      <c r="CY229" s="190"/>
      <c r="CZ229" s="190"/>
      <c r="DA229" s="190"/>
      <c r="DB229" s="283"/>
      <c r="DC229" s="283"/>
      <c r="DD229" s="283"/>
      <c r="DE229" s="555"/>
      <c r="DF229" s="555"/>
      <c r="DG229" s="190"/>
      <c r="DH229" s="190"/>
      <c r="DI229" s="190"/>
      <c r="DJ229" s="190"/>
      <c r="DK229" s="555">
        <v>0</v>
      </c>
      <c r="DL229" s="190"/>
      <c r="DM229" s="190"/>
      <c r="DN229" s="190"/>
      <c r="DO229" s="190"/>
      <c r="DP229" s="555"/>
      <c r="DQ229" s="190"/>
      <c r="DR229" s="190"/>
      <c r="DS229" s="190"/>
      <c r="DT229" s="190"/>
      <c r="DU229" s="555">
        <f t="shared" si="712"/>
        <v>0</v>
      </c>
      <c r="DV229" s="190"/>
      <c r="DW229" s="190"/>
      <c r="DX229" s="190"/>
      <c r="DY229" s="190"/>
      <c r="DZ229" s="2274"/>
      <c r="EA229" s="277"/>
      <c r="EB229" s="190"/>
      <c r="EC229" s="190"/>
      <c r="ED229" s="185"/>
      <c r="EE229" s="185"/>
      <c r="EF229" s="459"/>
      <c r="EG229" s="459"/>
      <c r="EH229" s="459"/>
    </row>
    <row r="230" spans="1:138" ht="15" hidden="1" customHeight="1" outlineLevel="1">
      <c r="A230" s="85"/>
      <c r="B230" s="67"/>
      <c r="C230" s="539"/>
      <c r="D230" s="1146"/>
      <c r="E230" s="67"/>
      <c r="F230" s="67"/>
      <c r="G230" s="166">
        <f>H230+M230+N230+O230+P230</f>
        <v>0</v>
      </c>
      <c r="H230" s="86">
        <f>SUM(I230:L230)</f>
        <v>0</v>
      </c>
      <c r="I230" s="67"/>
      <c r="J230" s="67"/>
      <c r="K230" s="67"/>
      <c r="L230" s="67"/>
      <c r="M230" s="2216"/>
      <c r="N230" s="67"/>
      <c r="O230" s="67"/>
      <c r="P230" s="67"/>
      <c r="Q230" s="86">
        <f>SUM(R230:U230)</f>
        <v>0</v>
      </c>
      <c r="R230" s="67"/>
      <c r="S230" s="67"/>
      <c r="T230" s="67"/>
      <c r="U230" s="67"/>
      <c r="V230" s="86">
        <f>SUM(W230:Z230)</f>
        <v>0</v>
      </c>
      <c r="W230" s="67"/>
      <c r="X230" s="67"/>
      <c r="Y230" s="67"/>
      <c r="Z230" s="67"/>
      <c r="AA230" s="86">
        <f>SUM(AB230:AE230)</f>
        <v>0</v>
      </c>
      <c r="AB230" s="67"/>
      <c r="AC230" s="67"/>
      <c r="AD230" s="67"/>
      <c r="AE230" s="67"/>
      <c r="AF230" s="23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2275"/>
      <c r="CQ230" s="2275"/>
      <c r="CR230" s="2275"/>
      <c r="CS230" s="276"/>
      <c r="CT230" s="276"/>
      <c r="CU230" s="276"/>
      <c r="CV230" s="188"/>
      <c r="CW230" s="188"/>
      <c r="CX230" s="188"/>
      <c r="CY230" s="188"/>
      <c r="CZ230" s="188"/>
      <c r="DA230" s="188"/>
      <c r="DB230" s="85"/>
      <c r="DC230" s="85"/>
      <c r="DD230" s="85"/>
      <c r="DE230" s="555"/>
      <c r="DF230" s="555"/>
      <c r="DG230" s="188"/>
      <c r="DH230" s="188"/>
      <c r="DI230" s="188"/>
      <c r="DJ230" s="188"/>
      <c r="DK230" s="555">
        <v>0</v>
      </c>
      <c r="DL230" s="188"/>
      <c r="DM230" s="188"/>
      <c r="DN230" s="188"/>
      <c r="DO230" s="188"/>
      <c r="DP230" s="555"/>
      <c r="DQ230" s="188"/>
      <c r="DR230" s="188"/>
      <c r="DS230" s="188"/>
      <c r="DT230" s="188"/>
      <c r="DU230" s="555">
        <f t="shared" si="712"/>
        <v>0</v>
      </c>
      <c r="DV230" s="188"/>
      <c r="DW230" s="188"/>
      <c r="DX230" s="188"/>
      <c r="DY230" s="188"/>
      <c r="DZ230" s="2275"/>
      <c r="EA230" s="276"/>
      <c r="EB230" s="188"/>
      <c r="EC230" s="188"/>
      <c r="ED230" s="23"/>
      <c r="EE230" s="23"/>
      <c r="EF230" s="328"/>
      <c r="EG230" s="328"/>
      <c r="EH230" s="328"/>
    </row>
    <row r="231" spans="1:138" ht="15" hidden="1" customHeight="1" outlineLevel="1">
      <c r="A231" s="85"/>
      <c r="B231" s="67"/>
      <c r="C231" s="539"/>
      <c r="D231" s="1146"/>
      <c r="E231" s="67"/>
      <c r="F231" s="67"/>
      <c r="G231" s="166">
        <f>H231+M231+N231+O231+P231</f>
        <v>0</v>
      </c>
      <c r="H231" s="86">
        <f>SUM(I231:L231)</f>
        <v>0</v>
      </c>
      <c r="I231" s="67"/>
      <c r="J231" s="67"/>
      <c r="K231" s="67"/>
      <c r="L231" s="67"/>
      <c r="M231" s="2216"/>
      <c r="N231" s="67"/>
      <c r="O231" s="67"/>
      <c r="P231" s="67"/>
      <c r="Q231" s="86">
        <f>SUM(R231:U231)</f>
        <v>0</v>
      </c>
      <c r="R231" s="67"/>
      <c r="S231" s="67"/>
      <c r="T231" s="67"/>
      <c r="U231" s="67"/>
      <c r="V231" s="86">
        <f>SUM(W231:Z231)</f>
        <v>0</v>
      </c>
      <c r="W231" s="67"/>
      <c r="X231" s="67"/>
      <c r="Y231" s="67"/>
      <c r="Z231" s="67"/>
      <c r="AA231" s="86">
        <f>SUM(AB231:AE231)</f>
        <v>0</v>
      </c>
      <c r="AB231" s="67"/>
      <c r="AC231" s="67"/>
      <c r="AD231" s="67"/>
      <c r="AE231" s="67"/>
      <c r="AF231" s="33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2276"/>
      <c r="CQ231" s="2276"/>
      <c r="CR231" s="2276"/>
      <c r="CS231" s="279"/>
      <c r="CT231" s="279"/>
      <c r="CU231" s="279"/>
      <c r="CV231" s="197"/>
      <c r="CW231" s="197"/>
      <c r="CX231" s="197"/>
      <c r="CY231" s="197"/>
      <c r="CZ231" s="197"/>
      <c r="DA231" s="197"/>
      <c r="DB231" s="210"/>
      <c r="DC231" s="210"/>
      <c r="DD231" s="210"/>
      <c r="DE231" s="555"/>
      <c r="DF231" s="555"/>
      <c r="DG231" s="197"/>
      <c r="DH231" s="197"/>
      <c r="DI231" s="197"/>
      <c r="DJ231" s="197"/>
      <c r="DK231" s="555">
        <v>0</v>
      </c>
      <c r="DL231" s="197"/>
      <c r="DM231" s="197"/>
      <c r="DN231" s="197"/>
      <c r="DO231" s="197"/>
      <c r="DP231" s="555"/>
      <c r="DQ231" s="197"/>
      <c r="DR231" s="197"/>
      <c r="DS231" s="197"/>
      <c r="DT231" s="197"/>
      <c r="DU231" s="555">
        <f t="shared" si="712"/>
        <v>0</v>
      </c>
      <c r="DV231" s="197"/>
      <c r="DW231" s="197"/>
      <c r="DX231" s="197"/>
      <c r="DY231" s="197"/>
      <c r="DZ231" s="2276"/>
      <c r="EA231" s="279"/>
      <c r="EB231" s="197"/>
      <c r="EC231" s="197"/>
      <c r="ED231" s="33"/>
      <c r="EE231" s="33"/>
      <c r="EF231" s="460"/>
      <c r="EG231" s="460"/>
      <c r="EH231" s="460"/>
    </row>
    <row r="232" spans="1:138" ht="15" hidden="1" customHeight="1" outlineLevel="1">
      <c r="A232" s="85"/>
      <c r="B232" s="67"/>
      <c r="C232" s="539" t="s">
        <v>49</v>
      </c>
      <c r="D232" s="1146"/>
      <c r="E232" s="67"/>
      <c r="F232" s="67"/>
      <c r="G232" s="166">
        <f>H232+M232+N232+O232+P232</f>
        <v>0</v>
      </c>
      <c r="H232" s="86">
        <f>SUM(I232:L232)</f>
        <v>0</v>
      </c>
      <c r="I232" s="67"/>
      <c r="J232" s="67"/>
      <c r="K232" s="67"/>
      <c r="L232" s="67"/>
      <c r="M232" s="2216"/>
      <c r="N232" s="67"/>
      <c r="O232" s="67"/>
      <c r="P232" s="67"/>
      <c r="Q232" s="86">
        <f>SUM(R232:U232)</f>
        <v>0</v>
      </c>
      <c r="R232" s="67"/>
      <c r="S232" s="67"/>
      <c r="T232" s="67"/>
      <c r="U232" s="67"/>
      <c r="V232" s="86">
        <f>SUM(W232:Z232)</f>
        <v>0</v>
      </c>
      <c r="W232" s="67"/>
      <c r="X232" s="67"/>
      <c r="Y232" s="67"/>
      <c r="Z232" s="67"/>
      <c r="AA232" s="86">
        <f>SUM(AB232:AE232)</f>
        <v>0</v>
      </c>
      <c r="AB232" s="67"/>
      <c r="AC232" s="67"/>
      <c r="AD232" s="67"/>
      <c r="AE232" s="67"/>
      <c r="AF232" s="33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  <c r="BD232" s="197"/>
      <c r="BE232" s="197"/>
      <c r="BF232" s="197"/>
      <c r="BG232" s="197"/>
      <c r="BH232" s="197"/>
      <c r="BI232" s="197"/>
      <c r="BJ232" s="197"/>
      <c r="BK232" s="197"/>
      <c r="BL232" s="197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2276"/>
      <c r="CQ232" s="2276"/>
      <c r="CR232" s="2276"/>
      <c r="CS232" s="279"/>
      <c r="CT232" s="279"/>
      <c r="CU232" s="279"/>
      <c r="CV232" s="197"/>
      <c r="CW232" s="197"/>
      <c r="CX232" s="197"/>
      <c r="CY232" s="197"/>
      <c r="CZ232" s="197"/>
      <c r="DA232" s="197"/>
      <c r="DB232" s="210"/>
      <c r="DC232" s="210"/>
      <c r="DD232" s="210"/>
      <c r="DE232" s="555"/>
      <c r="DF232" s="555"/>
      <c r="DG232" s="197"/>
      <c r="DH232" s="197"/>
      <c r="DI232" s="197"/>
      <c r="DJ232" s="197"/>
      <c r="DK232" s="555">
        <v>0</v>
      </c>
      <c r="DL232" s="197"/>
      <c r="DM232" s="197"/>
      <c r="DN232" s="197"/>
      <c r="DO232" s="197"/>
      <c r="DP232" s="555"/>
      <c r="DQ232" s="197"/>
      <c r="DR232" s="197"/>
      <c r="DS232" s="197"/>
      <c r="DT232" s="197"/>
      <c r="DU232" s="555">
        <f t="shared" si="712"/>
        <v>0</v>
      </c>
      <c r="DV232" s="197"/>
      <c r="DW232" s="197"/>
      <c r="DX232" s="197"/>
      <c r="DY232" s="197"/>
      <c r="DZ232" s="2276"/>
      <c r="EA232" s="279"/>
      <c r="EB232" s="197"/>
      <c r="EC232" s="197"/>
      <c r="ED232" s="33"/>
      <c r="EE232" s="33"/>
      <c r="EF232" s="460"/>
      <c r="EG232" s="460"/>
      <c r="EH232" s="460"/>
    </row>
    <row r="233" spans="1:138" ht="15" hidden="1" customHeight="1" outlineLevel="1">
      <c r="A233" s="85"/>
      <c r="B233" s="67"/>
      <c r="C233" s="539"/>
      <c r="D233" s="1145" t="s">
        <v>52</v>
      </c>
      <c r="E233" s="84"/>
      <c r="F233" s="84"/>
      <c r="G233" s="84"/>
      <c r="H233" s="84"/>
      <c r="I233" s="84"/>
      <c r="J233" s="84"/>
      <c r="K233" s="84"/>
      <c r="L233" s="84"/>
      <c r="M233" s="2199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105"/>
      <c r="AG233" s="190"/>
      <c r="AH233" s="190">
        <v>0</v>
      </c>
      <c r="AI233" s="190">
        <v>0</v>
      </c>
      <c r="AJ233" s="190">
        <v>0</v>
      </c>
      <c r="AK233" s="190">
        <v>0</v>
      </c>
      <c r="AL233" s="190">
        <v>0</v>
      </c>
      <c r="AM233" s="190">
        <v>0</v>
      </c>
      <c r="AN233" s="190">
        <v>0</v>
      </c>
      <c r="AO233" s="190">
        <v>0</v>
      </c>
      <c r="AP233" s="190">
        <v>0</v>
      </c>
      <c r="AQ233" s="190">
        <v>0</v>
      </c>
      <c r="AR233" s="190">
        <v>0</v>
      </c>
      <c r="AS233" s="190">
        <v>0</v>
      </c>
      <c r="AT233" s="190">
        <v>0</v>
      </c>
      <c r="AU233" s="190">
        <v>0</v>
      </c>
      <c r="AV233" s="190">
        <v>0</v>
      </c>
      <c r="AW233" s="190">
        <v>0</v>
      </c>
      <c r="AX233" s="190">
        <v>0</v>
      </c>
      <c r="AY233" s="190">
        <v>0</v>
      </c>
      <c r="AZ233" s="190">
        <v>0</v>
      </c>
      <c r="BA233" s="190">
        <v>0</v>
      </c>
      <c r="BB233" s="190">
        <v>0</v>
      </c>
      <c r="BC233" s="190">
        <v>0</v>
      </c>
      <c r="BD233" s="190">
        <v>0</v>
      </c>
      <c r="BE233" s="190">
        <v>0</v>
      </c>
      <c r="BF233" s="190">
        <v>0</v>
      </c>
      <c r="BG233" s="190">
        <v>0</v>
      </c>
      <c r="BH233" s="190">
        <v>0</v>
      </c>
      <c r="BI233" s="190">
        <v>0</v>
      </c>
      <c r="BJ233" s="190">
        <v>0</v>
      </c>
      <c r="BK233" s="190">
        <v>0</v>
      </c>
      <c r="BL233" s="190">
        <f>SUM(BL230:BL232)</f>
        <v>0</v>
      </c>
      <c r="BM233" s="190">
        <f>SUM(BM230:BM232)</f>
        <v>0</v>
      </c>
      <c r="BN233" s="190">
        <f>SUM(BN230:BN232)</f>
        <v>0</v>
      </c>
      <c r="BO233" s="190">
        <f>SUM(BO230:BO232)</f>
        <v>0</v>
      </c>
      <c r="BP233" s="190">
        <f t="shared" ref="BP233:BZ233" si="745">SUM(BP230:BP232)</f>
        <v>0</v>
      </c>
      <c r="BQ233" s="190">
        <f t="shared" si="745"/>
        <v>0</v>
      </c>
      <c r="BR233" s="190">
        <f t="shared" si="745"/>
        <v>0</v>
      </c>
      <c r="BS233" s="190">
        <f t="shared" si="745"/>
        <v>0</v>
      </c>
      <c r="BT233" s="190">
        <f t="shared" si="745"/>
        <v>0</v>
      </c>
      <c r="BU233" s="190">
        <f t="shared" si="745"/>
        <v>0</v>
      </c>
      <c r="BV233" s="190">
        <f t="shared" si="745"/>
        <v>0</v>
      </c>
      <c r="BW233" s="190">
        <f t="shared" si="745"/>
        <v>0</v>
      </c>
      <c r="BX233" s="190">
        <f t="shared" si="745"/>
        <v>0</v>
      </c>
      <c r="BY233" s="190">
        <f t="shared" si="745"/>
        <v>0</v>
      </c>
      <c r="BZ233" s="190">
        <f t="shared" si="745"/>
        <v>0</v>
      </c>
      <c r="CA233" s="190">
        <f>SUM(CA230:CA232)</f>
        <v>0</v>
      </c>
      <c r="CB233" s="190">
        <f>SUM(CB230:CB232)</f>
        <v>0</v>
      </c>
      <c r="CC233" s="190">
        <f>SUM(CC230:CC232)</f>
        <v>0</v>
      </c>
      <c r="CD233" s="190">
        <f>SUM(CD230:CD232)</f>
        <v>0</v>
      </c>
      <c r="CE233" s="190">
        <f t="shared" ref="CE233:CO233" si="746">SUM(CE230:CE232)</f>
        <v>0</v>
      </c>
      <c r="CF233" s="190">
        <f t="shared" si="746"/>
        <v>0</v>
      </c>
      <c r="CG233" s="190">
        <f t="shared" si="746"/>
        <v>0</v>
      </c>
      <c r="CH233" s="190">
        <f t="shared" si="746"/>
        <v>0</v>
      </c>
      <c r="CI233" s="190">
        <f t="shared" si="746"/>
        <v>0</v>
      </c>
      <c r="CJ233" s="190">
        <f t="shared" si="746"/>
        <v>0</v>
      </c>
      <c r="CK233" s="190">
        <f t="shared" si="746"/>
        <v>0</v>
      </c>
      <c r="CL233" s="190">
        <f t="shared" si="746"/>
        <v>0</v>
      </c>
      <c r="CM233" s="190">
        <f t="shared" si="746"/>
        <v>0</v>
      </c>
      <c r="CN233" s="190">
        <f t="shared" si="746"/>
        <v>0</v>
      </c>
      <c r="CO233" s="190">
        <f t="shared" si="746"/>
        <v>0</v>
      </c>
      <c r="CP233" s="2274">
        <f t="shared" ref="CP233:CX233" si="747">SUM(CP230:CP232)</f>
        <v>0</v>
      </c>
      <c r="CQ233" s="2274">
        <f t="shared" si="747"/>
        <v>0</v>
      </c>
      <c r="CR233" s="2274">
        <f t="shared" si="747"/>
        <v>0</v>
      </c>
      <c r="CS233" s="277">
        <f t="shared" si="747"/>
        <v>0</v>
      </c>
      <c r="CT233" s="277">
        <f t="shared" si="747"/>
        <v>0</v>
      </c>
      <c r="CU233" s="277">
        <f t="shared" si="747"/>
        <v>0</v>
      </c>
      <c r="CV233" s="190">
        <f t="shared" si="747"/>
        <v>0</v>
      </c>
      <c r="CW233" s="190">
        <f t="shared" si="747"/>
        <v>0</v>
      </c>
      <c r="CX233" s="190">
        <f t="shared" si="747"/>
        <v>0</v>
      </c>
      <c r="CY233" s="190">
        <f t="shared" ref="CY233:DA233" si="748">SUM(CY230:CY232)</f>
        <v>0</v>
      </c>
      <c r="CZ233" s="190">
        <f t="shared" si="748"/>
        <v>0</v>
      </c>
      <c r="DA233" s="190">
        <f t="shared" si="748"/>
        <v>0</v>
      </c>
      <c r="DB233" s="283"/>
      <c r="DC233" s="283"/>
      <c r="DD233" s="283"/>
      <c r="DE233" s="555">
        <f>SUM(DE230:DE232)</f>
        <v>0</v>
      </c>
      <c r="DF233" s="555"/>
      <c r="DG233" s="190"/>
      <c r="DH233" s="190"/>
      <c r="DI233" s="190"/>
      <c r="DJ233" s="190"/>
      <c r="DK233" s="555">
        <v>0</v>
      </c>
      <c r="DL233" s="190"/>
      <c r="DM233" s="190"/>
      <c r="DN233" s="190"/>
      <c r="DO233" s="190"/>
      <c r="DP233" s="555"/>
      <c r="DQ233" s="190"/>
      <c r="DR233" s="190"/>
      <c r="DS233" s="190"/>
      <c r="DT233" s="190"/>
      <c r="DU233" s="555">
        <f t="shared" si="712"/>
        <v>0</v>
      </c>
      <c r="DV233" s="190"/>
      <c r="DW233" s="190"/>
      <c r="DX233" s="190"/>
      <c r="DY233" s="190"/>
      <c r="DZ233" s="2274">
        <f>SUM(DZ230:DZ232)</f>
        <v>0</v>
      </c>
      <c r="EA233" s="277">
        <f>SUM(EA230:EA232)</f>
        <v>0</v>
      </c>
      <c r="EB233" s="190">
        <f t="shared" ref="EB233:EC233" si="749">SUM(EB230:EB232)</f>
        <v>0</v>
      </c>
      <c r="EC233" s="190">
        <f t="shared" si="749"/>
        <v>0</v>
      </c>
      <c r="ED233" s="185"/>
      <c r="EE233" s="185"/>
      <c r="EF233" s="459"/>
      <c r="EG233" s="459"/>
      <c r="EH233" s="459"/>
    </row>
    <row r="234" spans="1:138" ht="15" hidden="1" customHeight="1" outlineLevel="1">
      <c r="A234" s="85"/>
      <c r="B234" s="67"/>
      <c r="C234" s="540" t="s">
        <v>68</v>
      </c>
      <c r="D234" s="1143" t="s">
        <v>16</v>
      </c>
      <c r="E234" s="84"/>
      <c r="F234" s="84"/>
      <c r="G234" s="84"/>
      <c r="H234" s="84"/>
      <c r="I234" s="84"/>
      <c r="J234" s="84"/>
      <c r="K234" s="84"/>
      <c r="L234" s="84"/>
      <c r="M234" s="2199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23"/>
      <c r="AG234" s="188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2274"/>
      <c r="CQ234" s="2274"/>
      <c r="CR234" s="2274"/>
      <c r="CS234" s="277"/>
      <c r="CT234" s="277"/>
      <c r="CU234" s="277"/>
      <c r="CV234" s="190"/>
      <c r="CW234" s="190"/>
      <c r="CX234" s="190"/>
      <c r="CY234" s="190"/>
      <c r="CZ234" s="190"/>
      <c r="DA234" s="190"/>
      <c r="DB234" s="283"/>
      <c r="DC234" s="283"/>
      <c r="DD234" s="283"/>
      <c r="DE234" s="555"/>
      <c r="DF234" s="555"/>
      <c r="DG234" s="190"/>
      <c r="DH234" s="190"/>
      <c r="DI234" s="190"/>
      <c r="DJ234" s="190"/>
      <c r="DK234" s="555">
        <v>0</v>
      </c>
      <c r="DL234" s="190"/>
      <c r="DM234" s="190"/>
      <c r="DN234" s="190"/>
      <c r="DO234" s="190"/>
      <c r="DP234" s="555"/>
      <c r="DQ234" s="190"/>
      <c r="DR234" s="190"/>
      <c r="DS234" s="190"/>
      <c r="DT234" s="190"/>
      <c r="DU234" s="555">
        <f t="shared" si="712"/>
        <v>0</v>
      </c>
      <c r="DV234" s="190"/>
      <c r="DW234" s="190"/>
      <c r="DX234" s="190"/>
      <c r="DY234" s="190"/>
      <c r="DZ234" s="2274"/>
      <c r="EA234" s="277"/>
      <c r="EB234" s="190"/>
      <c r="EC234" s="190"/>
      <c r="ED234" s="185"/>
      <c r="EE234" s="185"/>
      <c r="EF234" s="459"/>
      <c r="EG234" s="459"/>
      <c r="EH234" s="459"/>
    </row>
    <row r="235" spans="1:138" ht="15" hidden="1" customHeight="1" outlineLevel="1">
      <c r="A235" s="85"/>
      <c r="B235" s="67"/>
      <c r="C235" s="539"/>
      <c r="D235" s="1146"/>
      <c r="E235" s="67"/>
      <c r="F235" s="67"/>
      <c r="G235" s="166">
        <f>H235+M235+N235+O235+P235</f>
        <v>0</v>
      </c>
      <c r="H235" s="86">
        <f>SUM(I235:L235)</f>
        <v>0</v>
      </c>
      <c r="I235" s="67"/>
      <c r="J235" s="67"/>
      <c r="K235" s="67"/>
      <c r="L235" s="67"/>
      <c r="M235" s="2216"/>
      <c r="N235" s="67"/>
      <c r="O235" s="67"/>
      <c r="P235" s="67"/>
      <c r="Q235" s="86">
        <f>SUM(R235:U235)</f>
        <v>0</v>
      </c>
      <c r="R235" s="67"/>
      <c r="S235" s="67"/>
      <c r="T235" s="67"/>
      <c r="U235" s="67"/>
      <c r="V235" s="86">
        <f>SUM(W235:Z235)</f>
        <v>0</v>
      </c>
      <c r="W235" s="67"/>
      <c r="X235" s="67"/>
      <c r="Y235" s="67"/>
      <c r="Z235" s="67"/>
      <c r="AA235" s="86">
        <f>SUM(AB235:AE235)</f>
        <v>0</v>
      </c>
      <c r="AB235" s="67"/>
      <c r="AC235" s="67"/>
      <c r="AD235" s="67"/>
      <c r="AE235" s="67"/>
      <c r="AF235" s="33"/>
      <c r="AG235" s="197"/>
      <c r="AH235" s="197"/>
      <c r="AI235" s="197"/>
      <c r="AJ235" s="197"/>
      <c r="AK235" s="197"/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2276"/>
      <c r="CQ235" s="2276"/>
      <c r="CR235" s="2276"/>
      <c r="CS235" s="279"/>
      <c r="CT235" s="279"/>
      <c r="CU235" s="279"/>
      <c r="CV235" s="197"/>
      <c r="CW235" s="197"/>
      <c r="CX235" s="197"/>
      <c r="CY235" s="197"/>
      <c r="CZ235" s="197"/>
      <c r="DA235" s="197"/>
      <c r="DB235" s="210"/>
      <c r="DC235" s="210"/>
      <c r="DD235" s="210"/>
      <c r="DE235" s="555"/>
      <c r="DF235" s="555"/>
      <c r="DG235" s="197"/>
      <c r="DH235" s="197"/>
      <c r="DI235" s="197"/>
      <c r="DJ235" s="197"/>
      <c r="DK235" s="555">
        <v>0</v>
      </c>
      <c r="DL235" s="197"/>
      <c r="DM235" s="197"/>
      <c r="DN235" s="197"/>
      <c r="DO235" s="197"/>
      <c r="DP235" s="555"/>
      <c r="DQ235" s="197"/>
      <c r="DR235" s="197"/>
      <c r="DS235" s="197"/>
      <c r="DT235" s="197"/>
      <c r="DU235" s="555">
        <f t="shared" si="712"/>
        <v>0</v>
      </c>
      <c r="DV235" s="197"/>
      <c r="DW235" s="197"/>
      <c r="DX235" s="197"/>
      <c r="DY235" s="197"/>
      <c r="DZ235" s="2276"/>
      <c r="EA235" s="279"/>
      <c r="EB235" s="197"/>
      <c r="EC235" s="197"/>
      <c r="ED235" s="33"/>
      <c r="EE235" s="33"/>
      <c r="EF235" s="460"/>
      <c r="EG235" s="460"/>
      <c r="EH235" s="460"/>
    </row>
    <row r="236" spans="1:138" ht="15" hidden="1" customHeight="1" outlineLevel="1">
      <c r="A236" s="85"/>
      <c r="B236" s="67"/>
      <c r="C236" s="539" t="s">
        <v>49</v>
      </c>
      <c r="D236" s="1146"/>
      <c r="E236" s="67"/>
      <c r="F236" s="67"/>
      <c r="G236" s="166">
        <f>H236+M236+N236+O236+P236</f>
        <v>0</v>
      </c>
      <c r="H236" s="86">
        <f>SUM(I236:L236)</f>
        <v>0</v>
      </c>
      <c r="I236" s="67"/>
      <c r="J236" s="67"/>
      <c r="K236" s="67"/>
      <c r="L236" s="67"/>
      <c r="M236" s="2216"/>
      <c r="N236" s="67"/>
      <c r="O236" s="67"/>
      <c r="P236" s="67"/>
      <c r="Q236" s="86">
        <f>SUM(R236:U236)</f>
        <v>0</v>
      </c>
      <c r="R236" s="67"/>
      <c r="S236" s="67"/>
      <c r="T236" s="67"/>
      <c r="U236" s="67"/>
      <c r="V236" s="86">
        <f>SUM(W236:Z236)</f>
        <v>0</v>
      </c>
      <c r="W236" s="67"/>
      <c r="X236" s="67"/>
      <c r="Y236" s="67"/>
      <c r="Z236" s="67"/>
      <c r="AA236" s="86">
        <f>SUM(AB236:AE236)</f>
        <v>0</v>
      </c>
      <c r="AB236" s="67"/>
      <c r="AC236" s="67"/>
      <c r="AD236" s="67"/>
      <c r="AE236" s="67"/>
      <c r="AF236" s="33"/>
      <c r="AG236" s="197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  <c r="BD236" s="197"/>
      <c r="BE236" s="197"/>
      <c r="BF236" s="197"/>
      <c r="BG236" s="197"/>
      <c r="BH236" s="197"/>
      <c r="BI236" s="197"/>
      <c r="BJ236" s="197"/>
      <c r="BK236" s="197"/>
      <c r="BL236" s="197"/>
      <c r="BM236" s="197"/>
      <c r="BN236" s="197"/>
      <c r="BO236" s="197"/>
      <c r="BP236" s="197"/>
      <c r="BQ236" s="197"/>
      <c r="BR236" s="197"/>
      <c r="BS236" s="197"/>
      <c r="BT236" s="197"/>
      <c r="BU236" s="197"/>
      <c r="BV236" s="197"/>
      <c r="BW236" s="197"/>
      <c r="BX236" s="197"/>
      <c r="BY236" s="197"/>
      <c r="BZ236" s="197"/>
      <c r="CA236" s="197"/>
      <c r="CB236" s="197"/>
      <c r="CC236" s="197"/>
      <c r="CD236" s="197"/>
      <c r="CE236" s="197"/>
      <c r="CF236" s="197"/>
      <c r="CG236" s="197"/>
      <c r="CH236" s="197"/>
      <c r="CI236" s="197"/>
      <c r="CJ236" s="197"/>
      <c r="CK236" s="197"/>
      <c r="CL236" s="197"/>
      <c r="CM236" s="197"/>
      <c r="CN236" s="197"/>
      <c r="CO236" s="197"/>
      <c r="CP236" s="2276"/>
      <c r="CQ236" s="2276"/>
      <c r="CR236" s="2276"/>
      <c r="CS236" s="279"/>
      <c r="CT236" s="279"/>
      <c r="CU236" s="279"/>
      <c r="CV236" s="197"/>
      <c r="CW236" s="197"/>
      <c r="CX236" s="197"/>
      <c r="CY236" s="197"/>
      <c r="CZ236" s="197"/>
      <c r="DA236" s="197"/>
      <c r="DB236" s="210"/>
      <c r="DC236" s="210"/>
      <c r="DD236" s="210"/>
      <c r="DE236" s="555"/>
      <c r="DF236" s="555"/>
      <c r="DG236" s="197"/>
      <c r="DH236" s="197"/>
      <c r="DI236" s="197"/>
      <c r="DJ236" s="197"/>
      <c r="DK236" s="555">
        <v>0</v>
      </c>
      <c r="DL236" s="197"/>
      <c r="DM236" s="197"/>
      <c r="DN236" s="197"/>
      <c r="DO236" s="197"/>
      <c r="DP236" s="555"/>
      <c r="DQ236" s="197"/>
      <c r="DR236" s="197"/>
      <c r="DS236" s="197"/>
      <c r="DT236" s="197"/>
      <c r="DU236" s="555">
        <f t="shared" si="712"/>
        <v>0</v>
      </c>
      <c r="DV236" s="197"/>
      <c r="DW236" s="197"/>
      <c r="DX236" s="197"/>
      <c r="DY236" s="197"/>
      <c r="DZ236" s="2276"/>
      <c r="EA236" s="279"/>
      <c r="EB236" s="197"/>
      <c r="EC236" s="197"/>
      <c r="ED236" s="33"/>
      <c r="EE236" s="33"/>
      <c r="EF236" s="460"/>
      <c r="EG236" s="460"/>
      <c r="EH236" s="460"/>
    </row>
    <row r="237" spans="1:138" ht="15" hidden="1" customHeight="1" outlineLevel="1">
      <c r="A237" s="85"/>
      <c r="B237" s="67"/>
      <c r="C237" s="539"/>
      <c r="D237" s="1145" t="s">
        <v>52</v>
      </c>
      <c r="E237" s="84"/>
      <c r="F237" s="84"/>
      <c r="G237" s="84"/>
      <c r="H237" s="84"/>
      <c r="I237" s="84"/>
      <c r="J237" s="84"/>
      <c r="K237" s="84"/>
      <c r="L237" s="84"/>
      <c r="M237" s="2199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105"/>
      <c r="AG237" s="190"/>
      <c r="AH237" s="190">
        <v>0</v>
      </c>
      <c r="AI237" s="190">
        <v>0</v>
      </c>
      <c r="AJ237" s="190">
        <v>0</v>
      </c>
      <c r="AK237" s="190">
        <v>0</v>
      </c>
      <c r="AL237" s="190">
        <v>0</v>
      </c>
      <c r="AM237" s="190">
        <v>0</v>
      </c>
      <c r="AN237" s="190">
        <v>0</v>
      </c>
      <c r="AO237" s="190">
        <v>0</v>
      </c>
      <c r="AP237" s="190">
        <v>0</v>
      </c>
      <c r="AQ237" s="190">
        <v>0</v>
      </c>
      <c r="AR237" s="190">
        <v>0</v>
      </c>
      <c r="AS237" s="190">
        <v>0</v>
      </c>
      <c r="AT237" s="190">
        <v>0</v>
      </c>
      <c r="AU237" s="190">
        <v>0</v>
      </c>
      <c r="AV237" s="190">
        <v>0</v>
      </c>
      <c r="AW237" s="190">
        <v>0</v>
      </c>
      <c r="AX237" s="190">
        <v>0</v>
      </c>
      <c r="AY237" s="190">
        <v>0</v>
      </c>
      <c r="AZ237" s="190">
        <v>0</v>
      </c>
      <c r="BA237" s="190">
        <v>0</v>
      </c>
      <c r="BB237" s="190">
        <v>0</v>
      </c>
      <c r="BC237" s="190">
        <v>0</v>
      </c>
      <c r="BD237" s="190">
        <v>0</v>
      </c>
      <c r="BE237" s="190">
        <v>0</v>
      </c>
      <c r="BF237" s="190">
        <v>0</v>
      </c>
      <c r="BG237" s="190">
        <v>0</v>
      </c>
      <c r="BH237" s="190">
        <v>0</v>
      </c>
      <c r="BI237" s="190">
        <v>0</v>
      </c>
      <c r="BJ237" s="190">
        <v>0</v>
      </c>
      <c r="BK237" s="190">
        <v>0</v>
      </c>
      <c r="BL237" s="190">
        <f t="shared" ref="BL237:CO237" si="750">SUM(BL235:BL236)</f>
        <v>0</v>
      </c>
      <c r="BM237" s="190">
        <f t="shared" si="750"/>
        <v>0</v>
      </c>
      <c r="BN237" s="190">
        <f t="shared" si="750"/>
        <v>0</v>
      </c>
      <c r="BO237" s="190">
        <f t="shared" si="750"/>
        <v>0</v>
      </c>
      <c r="BP237" s="190">
        <f t="shared" si="750"/>
        <v>0</v>
      </c>
      <c r="BQ237" s="190">
        <f t="shared" si="750"/>
        <v>0</v>
      </c>
      <c r="BR237" s="190">
        <f t="shared" si="750"/>
        <v>0</v>
      </c>
      <c r="BS237" s="190">
        <f t="shared" si="750"/>
        <v>0</v>
      </c>
      <c r="BT237" s="190">
        <f t="shared" si="750"/>
        <v>0</v>
      </c>
      <c r="BU237" s="190">
        <f t="shared" si="750"/>
        <v>0</v>
      </c>
      <c r="BV237" s="190">
        <f t="shared" si="750"/>
        <v>0</v>
      </c>
      <c r="BW237" s="190">
        <f t="shared" si="750"/>
        <v>0</v>
      </c>
      <c r="BX237" s="190">
        <f t="shared" si="750"/>
        <v>0</v>
      </c>
      <c r="BY237" s="190">
        <f t="shared" si="750"/>
        <v>0</v>
      </c>
      <c r="BZ237" s="190">
        <f t="shared" si="750"/>
        <v>0</v>
      </c>
      <c r="CA237" s="190">
        <f t="shared" si="750"/>
        <v>0</v>
      </c>
      <c r="CB237" s="190">
        <f t="shared" si="750"/>
        <v>0</v>
      </c>
      <c r="CC237" s="190">
        <f t="shared" si="750"/>
        <v>0</v>
      </c>
      <c r="CD237" s="190">
        <f t="shared" si="750"/>
        <v>0</v>
      </c>
      <c r="CE237" s="190">
        <f t="shared" si="750"/>
        <v>0</v>
      </c>
      <c r="CF237" s="190">
        <f t="shared" si="750"/>
        <v>0</v>
      </c>
      <c r="CG237" s="190">
        <f t="shared" si="750"/>
        <v>0</v>
      </c>
      <c r="CH237" s="190">
        <f t="shared" si="750"/>
        <v>0</v>
      </c>
      <c r="CI237" s="190">
        <f t="shared" si="750"/>
        <v>0</v>
      </c>
      <c r="CJ237" s="190">
        <f t="shared" si="750"/>
        <v>0</v>
      </c>
      <c r="CK237" s="190">
        <f t="shared" si="750"/>
        <v>0</v>
      </c>
      <c r="CL237" s="190">
        <f t="shared" si="750"/>
        <v>0</v>
      </c>
      <c r="CM237" s="190">
        <f t="shared" si="750"/>
        <v>0</v>
      </c>
      <c r="CN237" s="190">
        <f t="shared" si="750"/>
        <v>0</v>
      </c>
      <c r="CO237" s="190">
        <f t="shared" si="750"/>
        <v>0</v>
      </c>
      <c r="CP237" s="2274">
        <f t="shared" ref="CP237:DA237" si="751">SUM(CP235:CP236)</f>
        <v>0</v>
      </c>
      <c r="CQ237" s="2274">
        <f t="shared" si="751"/>
        <v>0</v>
      </c>
      <c r="CR237" s="2274">
        <f t="shared" si="751"/>
        <v>0</v>
      </c>
      <c r="CS237" s="277">
        <f t="shared" si="751"/>
        <v>0</v>
      </c>
      <c r="CT237" s="277">
        <f t="shared" si="751"/>
        <v>0</v>
      </c>
      <c r="CU237" s="277">
        <f t="shared" si="751"/>
        <v>0</v>
      </c>
      <c r="CV237" s="190">
        <f t="shared" si="751"/>
        <v>0</v>
      </c>
      <c r="CW237" s="190">
        <f t="shared" si="751"/>
        <v>0</v>
      </c>
      <c r="CX237" s="190">
        <f t="shared" si="751"/>
        <v>0</v>
      </c>
      <c r="CY237" s="190">
        <f t="shared" si="751"/>
        <v>0</v>
      </c>
      <c r="CZ237" s="190">
        <f t="shared" si="751"/>
        <v>0</v>
      </c>
      <c r="DA237" s="190">
        <f t="shared" si="751"/>
        <v>0</v>
      </c>
      <c r="DB237" s="283"/>
      <c r="DC237" s="283"/>
      <c r="DD237" s="283"/>
      <c r="DE237" s="555">
        <f>SUM(DE235:DE236)</f>
        <v>0</v>
      </c>
      <c r="DF237" s="555"/>
      <c r="DG237" s="190"/>
      <c r="DH237" s="190"/>
      <c r="DI237" s="190"/>
      <c r="DJ237" s="190"/>
      <c r="DK237" s="555">
        <v>0</v>
      </c>
      <c r="DL237" s="190"/>
      <c r="DM237" s="190"/>
      <c r="DN237" s="190"/>
      <c r="DO237" s="190"/>
      <c r="DP237" s="555"/>
      <c r="DQ237" s="190"/>
      <c r="DR237" s="190"/>
      <c r="DS237" s="190"/>
      <c r="DT237" s="190"/>
      <c r="DU237" s="555">
        <f t="shared" si="712"/>
        <v>0</v>
      </c>
      <c r="DV237" s="190"/>
      <c r="DW237" s="190"/>
      <c r="DX237" s="190"/>
      <c r="DY237" s="190"/>
      <c r="DZ237" s="2274">
        <f>SUM(DZ235:DZ236)</f>
        <v>0</v>
      </c>
      <c r="EA237" s="277">
        <f>SUM(EA235:EA236)</f>
        <v>0</v>
      </c>
      <c r="EB237" s="190">
        <f>SUM(EB235:EB236)</f>
        <v>0</v>
      </c>
      <c r="EC237" s="190">
        <f>SUM(EC235:EC236)</f>
        <v>0</v>
      </c>
      <c r="ED237" s="185"/>
      <c r="EE237" s="185"/>
      <c r="EF237" s="459"/>
      <c r="EG237" s="459"/>
      <c r="EH237" s="459"/>
    </row>
    <row r="238" spans="1:138" ht="15" customHeight="1" outlineLevel="1">
      <c r="A238" s="85"/>
      <c r="B238" s="67"/>
      <c r="C238" s="575" t="s">
        <v>13</v>
      </c>
      <c r="D238" s="532" t="s">
        <v>50</v>
      </c>
      <c r="E238" s="84"/>
      <c r="F238" s="84"/>
      <c r="G238" s="84"/>
      <c r="H238" s="84"/>
      <c r="I238" s="84"/>
      <c r="J238" s="84"/>
      <c r="K238" s="84"/>
      <c r="L238" s="84"/>
      <c r="M238" s="2199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185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2274"/>
      <c r="CQ238" s="2274"/>
      <c r="CR238" s="2274"/>
      <c r="CS238" s="277"/>
      <c r="CT238" s="277"/>
      <c r="CU238" s="277"/>
      <c r="CV238" s="190"/>
      <c r="CW238" s="190"/>
      <c r="CX238" s="190"/>
      <c r="CY238" s="190"/>
      <c r="CZ238" s="190"/>
      <c r="DA238" s="190"/>
      <c r="DB238" s="283"/>
      <c r="DC238" s="283"/>
      <c r="DD238" s="283"/>
      <c r="DE238" s="555"/>
      <c r="DF238" s="555"/>
      <c r="DG238" s="190"/>
      <c r="DH238" s="190"/>
      <c r="DI238" s="190"/>
      <c r="DJ238" s="190"/>
      <c r="DK238" s="555">
        <v>0</v>
      </c>
      <c r="DL238" s="190"/>
      <c r="DM238" s="190"/>
      <c r="DN238" s="190"/>
      <c r="DO238" s="190"/>
      <c r="DP238" s="555"/>
      <c r="DQ238" s="190"/>
      <c r="DR238" s="190"/>
      <c r="DS238" s="190"/>
      <c r="DT238" s="190"/>
      <c r="DU238" s="555">
        <f t="shared" si="712"/>
        <v>0</v>
      </c>
      <c r="DV238" s="190"/>
      <c r="DW238" s="190"/>
      <c r="DX238" s="190"/>
      <c r="DY238" s="190"/>
      <c r="DZ238" s="2274"/>
      <c r="EA238" s="277"/>
      <c r="EB238" s="190"/>
      <c r="EC238" s="190"/>
      <c r="ED238" s="185"/>
      <c r="EE238" s="185"/>
      <c r="EF238" s="459"/>
      <c r="EG238" s="459"/>
      <c r="EH238" s="459"/>
    </row>
    <row r="239" spans="1:138" ht="15" customHeight="1" outlineLevel="1">
      <c r="A239" s="85"/>
      <c r="B239" s="67"/>
      <c r="C239" s="557" t="s">
        <v>69</v>
      </c>
      <c r="D239" s="1143" t="s">
        <v>51</v>
      </c>
      <c r="E239" s="84"/>
      <c r="F239" s="84"/>
      <c r="G239" s="84"/>
      <c r="H239" s="84"/>
      <c r="I239" s="84"/>
      <c r="J239" s="84"/>
      <c r="K239" s="84"/>
      <c r="L239" s="84"/>
      <c r="M239" s="2199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185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2274"/>
      <c r="CQ239" s="2274"/>
      <c r="CR239" s="2274"/>
      <c r="CS239" s="277"/>
      <c r="CT239" s="277"/>
      <c r="CU239" s="277"/>
      <c r="CV239" s="190"/>
      <c r="CW239" s="190"/>
      <c r="CX239" s="190"/>
      <c r="CY239" s="190"/>
      <c r="CZ239" s="190"/>
      <c r="DA239" s="190"/>
      <c r="DB239" s="283"/>
      <c r="DC239" s="283"/>
      <c r="DD239" s="283"/>
      <c r="DE239" s="555"/>
      <c r="DF239" s="555"/>
      <c r="DG239" s="190"/>
      <c r="DH239" s="190"/>
      <c r="DI239" s="190"/>
      <c r="DJ239" s="190"/>
      <c r="DK239" s="555">
        <v>0</v>
      </c>
      <c r="DL239" s="190"/>
      <c r="DM239" s="190"/>
      <c r="DN239" s="190"/>
      <c r="DO239" s="190"/>
      <c r="DP239" s="555"/>
      <c r="DQ239" s="190"/>
      <c r="DR239" s="190"/>
      <c r="DS239" s="190"/>
      <c r="DT239" s="190"/>
      <c r="DU239" s="555">
        <f t="shared" si="712"/>
        <v>0</v>
      </c>
      <c r="DV239" s="190"/>
      <c r="DW239" s="190"/>
      <c r="DX239" s="190"/>
      <c r="DY239" s="190"/>
      <c r="DZ239" s="2274"/>
      <c r="EA239" s="277"/>
      <c r="EB239" s="190"/>
      <c r="EC239" s="190"/>
      <c r="ED239" s="185"/>
      <c r="EE239" s="185"/>
      <c r="EF239" s="459"/>
      <c r="EG239" s="459"/>
      <c r="EH239" s="459"/>
    </row>
    <row r="240" spans="1:138" s="248" customFormat="1" ht="18.75" customHeight="1" outlineLevel="1">
      <c r="A240" s="85"/>
      <c r="B240" s="85"/>
      <c r="C240" s="557" t="s">
        <v>186</v>
      </c>
      <c r="D240" s="712" t="s">
        <v>185</v>
      </c>
      <c r="E240" s="128" t="s">
        <v>24</v>
      </c>
      <c r="F240" s="128" t="s">
        <v>2</v>
      </c>
      <c r="G240" s="558">
        <f t="shared" ref="G240:G268" si="752">Q240+V240+N240+O240+P240</f>
        <v>51</v>
      </c>
      <c r="H240" s="558">
        <f t="shared" ref="H240:H242" si="753">SUM(I240:L240)</f>
        <v>55</v>
      </c>
      <c r="I240" s="557">
        <v>10</v>
      </c>
      <c r="J240" s="557">
        <v>15</v>
      </c>
      <c r="K240" s="557">
        <v>15</v>
      </c>
      <c r="L240" s="557">
        <v>15</v>
      </c>
      <c r="M240" s="2210">
        <v>20</v>
      </c>
      <c r="N240" s="557">
        <v>20</v>
      </c>
      <c r="O240" s="557"/>
      <c r="P240" s="507"/>
      <c r="Q240" s="558">
        <f t="shared" ref="Q240:Q241" si="754">SUM(R240:U240)</f>
        <v>11</v>
      </c>
      <c r="R240" s="269"/>
      <c r="S240" s="342">
        <v>7</v>
      </c>
      <c r="T240" s="342">
        <v>4</v>
      </c>
      <c r="U240" s="342"/>
      <c r="V240" s="558">
        <f t="shared" ref="V240:V242" si="755">SUM(W240:Z240)</f>
        <v>20</v>
      </c>
      <c r="W240" s="557"/>
      <c r="X240" s="557"/>
      <c r="Y240" s="557">
        <v>10</v>
      </c>
      <c r="Z240" s="557">
        <v>10</v>
      </c>
      <c r="AA240" s="558">
        <f t="shared" ref="AA240:AA241" si="756">SUM(AB240:AE240)</f>
        <v>0</v>
      </c>
      <c r="AB240" s="269"/>
      <c r="AC240" s="342"/>
      <c r="AD240" s="342"/>
      <c r="AE240" s="342"/>
      <c r="AF240" s="566" t="s">
        <v>311</v>
      </c>
      <c r="AG240" s="555">
        <f t="shared" ref="AG240:AG248" si="757">AH240+CP240+CS240+CV240+CY240</f>
        <v>8.7399999999999995E-3</v>
      </c>
      <c r="AH240" s="324">
        <v>5.0600000000000003E-3</v>
      </c>
      <c r="AI240" s="324">
        <v>0.60719999999999996</v>
      </c>
      <c r="AJ240" s="324">
        <v>1.9342862000000002E-2</v>
      </c>
      <c r="AK240" s="556">
        <v>9.2000000000000003E-4</v>
      </c>
      <c r="AL240" s="324">
        <v>0.1104</v>
      </c>
      <c r="AM240" s="556">
        <v>3.5168840000000005E-3</v>
      </c>
      <c r="AN240" s="556">
        <v>1.3799999999999999E-3</v>
      </c>
      <c r="AO240" s="324">
        <v>0.16559999999999997</v>
      </c>
      <c r="AP240" s="324">
        <v>5.2753260000000003E-3</v>
      </c>
      <c r="AQ240" s="324">
        <v>1.3799999999999999E-3</v>
      </c>
      <c r="AR240" s="324">
        <v>0.16559999999999997</v>
      </c>
      <c r="AS240" s="324">
        <v>5.2753260000000003E-3</v>
      </c>
      <c r="AT240" s="556">
        <v>1.3799999999999999E-3</v>
      </c>
      <c r="AU240" s="324">
        <v>0.16559999999999997</v>
      </c>
      <c r="AV240" s="324">
        <v>5.2753260000000003E-3</v>
      </c>
      <c r="AW240" s="324">
        <v>7.8370000000000002E-3</v>
      </c>
      <c r="AX240" s="324">
        <v>0.94043999999999994</v>
      </c>
      <c r="AY240" s="324">
        <v>3.2683816650000003E-2</v>
      </c>
      <c r="AZ240" s="324"/>
      <c r="BA240" s="324">
        <v>0</v>
      </c>
      <c r="BB240" s="324">
        <v>0</v>
      </c>
      <c r="BC240" s="567">
        <v>3.2599999999999999E-3</v>
      </c>
      <c r="BD240" s="324">
        <v>0.39119999999999994</v>
      </c>
      <c r="BE240" s="324">
        <v>1.3595666999999999E-2</v>
      </c>
      <c r="BF240" s="556">
        <v>4.5770000000000003E-3</v>
      </c>
      <c r="BG240" s="324">
        <v>0.54923999999999995</v>
      </c>
      <c r="BH240" s="324">
        <v>1.908814965E-2</v>
      </c>
      <c r="BI240" s="556"/>
      <c r="BJ240" s="324">
        <v>0</v>
      </c>
      <c r="BK240" s="324">
        <v>0</v>
      </c>
      <c r="BL240" s="324">
        <f>BO240+BR240+BU240+BX240</f>
        <v>1.8400000000000001E-3</v>
      </c>
      <c r="BM240" s="324">
        <f t="shared" ref="BM240:BM243" si="758">BP240+BS240+BV240+BY240</f>
        <v>0.2208</v>
      </c>
      <c r="BN240" s="324">
        <f t="shared" ref="BN240:BN243" si="759">BQ240+BT240+BW240+BZ240</f>
        <v>7.033768000000001E-3</v>
      </c>
      <c r="BO240" s="556"/>
      <c r="BP240" s="324">
        <f>BO240*1000*0.12</f>
        <v>0</v>
      </c>
      <c r="BQ240" s="556">
        <f>BO240*$ER$14</f>
        <v>0</v>
      </c>
      <c r="BR240" s="556"/>
      <c r="BS240" s="324">
        <f>BR240*1000*0.12</f>
        <v>0</v>
      </c>
      <c r="BT240" s="324">
        <f>BR240*$ES$14</f>
        <v>0</v>
      </c>
      <c r="BU240" s="556">
        <v>9.2000000000000003E-4</v>
      </c>
      <c r="BV240" s="324">
        <f>BU240*1000*0.12</f>
        <v>0.1104</v>
      </c>
      <c r="BW240" s="324">
        <f>BU240*$ET$14</f>
        <v>3.5168840000000005E-3</v>
      </c>
      <c r="BX240" s="556">
        <v>9.2000000000000003E-4</v>
      </c>
      <c r="BY240" s="324">
        <f>BX240*1000*0.12</f>
        <v>0.1104</v>
      </c>
      <c r="BZ240" s="324">
        <f>BX240*$EU$14</f>
        <v>3.5168840000000005E-3</v>
      </c>
      <c r="CA240" s="324">
        <f t="shared" ref="CA240:CA243" si="760">CD240+CG240+CJ240+CM240</f>
        <v>0</v>
      </c>
      <c r="CB240" s="324">
        <f t="shared" ref="CB240:CB243" si="761">CE240+CH240+CK240+CN240</f>
        <v>0</v>
      </c>
      <c r="CC240" s="324">
        <f t="shared" ref="CC240:CC243" si="762">CF240+CI240+CL240+CO240</f>
        <v>0</v>
      </c>
      <c r="CD240" s="324"/>
      <c r="CE240" s="324">
        <f>CD240*1000*0.12</f>
        <v>0</v>
      </c>
      <c r="CF240" s="324">
        <f>CD240*$EW$14</f>
        <v>0</v>
      </c>
      <c r="CG240" s="567"/>
      <c r="CH240" s="324">
        <f>CG240*1000*0.12</f>
        <v>0</v>
      </c>
      <c r="CI240" s="324">
        <f>CG240*$EX$14</f>
        <v>0</v>
      </c>
      <c r="CJ240" s="556"/>
      <c r="CK240" s="324">
        <f>CJ240*1000*0.12</f>
        <v>0</v>
      </c>
      <c r="CL240" s="324">
        <f>CJ240*$EY$14</f>
        <v>0</v>
      </c>
      <c r="CM240" s="556"/>
      <c r="CN240" s="324">
        <f>CM240*1000*0.12</f>
        <v>0</v>
      </c>
      <c r="CO240" s="324">
        <f>CM240*$EZ$14</f>
        <v>0</v>
      </c>
      <c r="CP240" s="2258">
        <v>1.8400000000000001E-3</v>
      </c>
      <c r="CQ240" s="2238">
        <f t="shared" ref="CQ240" si="763">CP240*1000*0.12</f>
        <v>0.2208</v>
      </c>
      <c r="CR240" s="2238">
        <f>CP240*$EM$14</f>
        <v>0</v>
      </c>
      <c r="CS240" s="775">
        <v>1.8400000000000001E-3</v>
      </c>
      <c r="CT240" s="324">
        <f t="shared" ref="CT240" si="764">CS240*1000*0.12</f>
        <v>0.2208</v>
      </c>
      <c r="CU240" s="324">
        <f>CS240*$EP$14</f>
        <v>8.2286640000000001E-3</v>
      </c>
      <c r="CV240" s="319"/>
      <c r="CW240" s="278"/>
      <c r="CX240" s="278"/>
      <c r="CY240" s="319"/>
      <c r="CZ240" s="278">
        <f>CY240*1000*0.12</f>
        <v>0</v>
      </c>
      <c r="DA240" s="278">
        <f>CY240*$EP$14</f>
        <v>0</v>
      </c>
      <c r="DB240" s="324">
        <v>7.4</v>
      </c>
      <c r="DC240" s="324">
        <v>23.5</v>
      </c>
      <c r="DD240" s="324">
        <v>0.14599999999999999</v>
      </c>
      <c r="DE240" s="555">
        <f t="shared" ref="DE240:DE270" si="765">DK240+DP240+EA240+EB240+EC240</f>
        <v>0.19909760000000001</v>
      </c>
      <c r="DF240" s="555">
        <v>3.3000000000000002E-2</v>
      </c>
      <c r="DG240" s="324">
        <v>6.0000000000000001E-3</v>
      </c>
      <c r="DH240" s="324">
        <v>8.9999999999999993E-3</v>
      </c>
      <c r="DI240" s="324">
        <v>8.9999999999999993E-3</v>
      </c>
      <c r="DJ240" s="324">
        <v>8.9999999999999993E-3</v>
      </c>
      <c r="DK240" s="554">
        <v>1.2E-2</v>
      </c>
      <c r="DL240" s="324"/>
      <c r="DM240" s="324">
        <v>1.61E-2</v>
      </c>
      <c r="DN240" s="324">
        <v>9.1999999999999998E-3</v>
      </c>
      <c r="DO240" s="324"/>
      <c r="DP240" s="555">
        <f t="shared" ref="DP240:DP243" si="766">DQ240+DR240+DS240+DT240</f>
        <v>0.1741376</v>
      </c>
      <c r="DQ240" s="324"/>
      <c r="DR240" s="324"/>
      <c r="DS240" s="324"/>
      <c r="DT240" s="324">
        <v>0.1741376</v>
      </c>
      <c r="DU240" s="554">
        <v>1.2E-2</v>
      </c>
      <c r="DV240" s="324"/>
      <c r="DW240" s="324"/>
      <c r="DX240" s="324"/>
      <c r="DY240" s="324"/>
      <c r="DZ240" s="2256">
        <f>0.16744*1.04</f>
        <v>0.1741376</v>
      </c>
      <c r="EA240" s="555">
        <f>0.012*1.08</f>
        <v>1.2960000000000001E-2</v>
      </c>
      <c r="EB240" s="555"/>
      <c r="EC240" s="555"/>
      <c r="ED240" s="324" t="s">
        <v>243</v>
      </c>
      <c r="EE240" s="85"/>
      <c r="EF240" s="329" t="s">
        <v>235</v>
      </c>
      <c r="EG240" s="324" t="s">
        <v>284</v>
      </c>
      <c r="EH240" s="2698" t="s">
        <v>369</v>
      </c>
    </row>
    <row r="241" spans="1:138" s="248" customFormat="1" ht="18" customHeight="1" outlineLevel="1">
      <c r="A241" s="85"/>
      <c r="B241" s="85"/>
      <c r="C241" s="1188" t="s">
        <v>181</v>
      </c>
      <c r="D241" s="1189" t="s">
        <v>442</v>
      </c>
      <c r="E241" s="128" t="s">
        <v>24</v>
      </c>
      <c r="F241" s="128" t="s">
        <v>2</v>
      </c>
      <c r="G241" s="558">
        <f t="shared" si="752"/>
        <v>1</v>
      </c>
      <c r="H241" s="558">
        <f t="shared" si="753"/>
        <v>0</v>
      </c>
      <c r="I241" s="557"/>
      <c r="J241" s="557"/>
      <c r="K241" s="557"/>
      <c r="L241" s="557"/>
      <c r="M241" s="2210"/>
      <c r="N241" s="557"/>
      <c r="O241" s="557">
        <v>1</v>
      </c>
      <c r="P241" s="507"/>
      <c r="Q241" s="558">
        <f t="shared" si="754"/>
        <v>0</v>
      </c>
      <c r="R241" s="342"/>
      <c r="S241" s="342"/>
      <c r="T241" s="342"/>
      <c r="U241" s="342"/>
      <c r="V241" s="558">
        <f t="shared" si="755"/>
        <v>0</v>
      </c>
      <c r="W241" s="557"/>
      <c r="X241" s="557"/>
      <c r="Y241" s="557"/>
      <c r="Z241" s="557"/>
      <c r="AA241" s="558">
        <f t="shared" si="756"/>
        <v>0</v>
      </c>
      <c r="AB241" s="342"/>
      <c r="AC241" s="342"/>
      <c r="AD241" s="342"/>
      <c r="AE241" s="342"/>
      <c r="AF241" s="566" t="s">
        <v>311</v>
      </c>
      <c r="AG241" s="555">
        <f t="shared" si="757"/>
        <v>5.0000000000000001E-3</v>
      </c>
      <c r="AH241" s="324">
        <v>0</v>
      </c>
      <c r="AI241" s="324">
        <v>0</v>
      </c>
      <c r="AJ241" s="324">
        <v>0</v>
      </c>
      <c r="AK241" s="279"/>
      <c r="AL241" s="279"/>
      <c r="AM241" s="279"/>
      <c r="AN241" s="279"/>
      <c r="AO241" s="279"/>
      <c r="AP241" s="279"/>
      <c r="AQ241" s="324"/>
      <c r="AR241" s="324"/>
      <c r="AS241" s="324"/>
      <c r="AT241" s="279"/>
      <c r="AU241" s="279"/>
      <c r="AV241" s="279"/>
      <c r="AW241" s="556">
        <v>0</v>
      </c>
      <c r="AX241" s="324">
        <v>0</v>
      </c>
      <c r="AY241" s="324">
        <v>0</v>
      </c>
      <c r="AZ241" s="279"/>
      <c r="BA241" s="279">
        <v>0</v>
      </c>
      <c r="BB241" s="279">
        <v>0</v>
      </c>
      <c r="BC241" s="279"/>
      <c r="BD241" s="279">
        <v>0</v>
      </c>
      <c r="BE241" s="317">
        <v>0</v>
      </c>
      <c r="BF241" s="279"/>
      <c r="BG241" s="279"/>
      <c r="BH241" s="279"/>
      <c r="BI241" s="556"/>
      <c r="BJ241" s="324">
        <v>0</v>
      </c>
      <c r="BK241" s="324">
        <v>0</v>
      </c>
      <c r="BL241" s="324">
        <f>BO241+BR241+BU241+BX241</f>
        <v>0</v>
      </c>
      <c r="BM241" s="324">
        <f t="shared" si="758"/>
        <v>0</v>
      </c>
      <c r="BN241" s="324">
        <f t="shared" si="759"/>
        <v>0</v>
      </c>
      <c r="BO241" s="279"/>
      <c r="BP241" s="279"/>
      <c r="BQ241" s="279"/>
      <c r="BR241" s="279"/>
      <c r="BS241" s="279"/>
      <c r="BT241" s="279"/>
      <c r="BU241" s="324"/>
      <c r="BV241" s="324"/>
      <c r="BW241" s="324"/>
      <c r="BX241" s="279"/>
      <c r="BY241" s="279"/>
      <c r="BZ241" s="279"/>
      <c r="CA241" s="556">
        <f t="shared" si="760"/>
        <v>0</v>
      </c>
      <c r="CB241" s="324">
        <f t="shared" si="761"/>
        <v>0</v>
      </c>
      <c r="CC241" s="324">
        <f t="shared" si="762"/>
        <v>0</v>
      </c>
      <c r="CD241" s="279"/>
      <c r="CE241" s="279">
        <f>CD241*1000*0.12</f>
        <v>0</v>
      </c>
      <c r="CF241" s="279">
        <f>CD241*$EW$14</f>
        <v>0</v>
      </c>
      <c r="CG241" s="279"/>
      <c r="CH241" s="279">
        <f>CG241*1000*0.12</f>
        <v>0</v>
      </c>
      <c r="CI241" s="317">
        <f>CG241*$EX$14</f>
        <v>0</v>
      </c>
      <c r="CJ241" s="279"/>
      <c r="CK241" s="279"/>
      <c r="CL241" s="279"/>
      <c r="CM241" s="556"/>
      <c r="CN241" s="324">
        <f>CM241*1000*0.12</f>
        <v>0</v>
      </c>
      <c r="CO241" s="324">
        <f>CM241*$EZ$14</f>
        <v>0</v>
      </c>
      <c r="CP241" s="2238"/>
      <c r="CQ241" s="2238"/>
      <c r="CR241" s="2238"/>
      <c r="CS241" s="783"/>
      <c r="CT241" s="694"/>
      <c r="CU241" s="694"/>
      <c r="CV241" s="694">
        <v>5.0000000000000001E-3</v>
      </c>
      <c r="CW241" s="694">
        <f>CV241*1000*0.12</f>
        <v>0.6</v>
      </c>
      <c r="CX241" s="694">
        <f>CV241*$EO$14</f>
        <v>2.1500499999999999E-2</v>
      </c>
      <c r="CY241" s="279"/>
      <c r="CZ241" s="279">
        <f>CY241*1000*0.12</f>
        <v>0</v>
      </c>
      <c r="DA241" s="195">
        <f>CY241*$EP$14</f>
        <v>0</v>
      </c>
      <c r="DB241" s="324">
        <v>2.2999999999999998</v>
      </c>
      <c r="DC241" s="324">
        <v>54.7</v>
      </c>
      <c r="DD241" s="324">
        <v>0.11</v>
      </c>
      <c r="DE241" s="555">
        <f t="shared" si="765"/>
        <v>6.720000000000001E-2</v>
      </c>
      <c r="DF241" s="555">
        <v>0</v>
      </c>
      <c r="DG241" s="279"/>
      <c r="DH241" s="279"/>
      <c r="DI241" s="324"/>
      <c r="DJ241" s="279"/>
      <c r="DK241" s="555">
        <v>0</v>
      </c>
      <c r="DL241" s="279"/>
      <c r="DM241" s="279"/>
      <c r="DN241" s="279"/>
      <c r="DO241" s="325"/>
      <c r="DP241" s="555">
        <f t="shared" si="766"/>
        <v>0</v>
      </c>
      <c r="DQ241" s="279"/>
      <c r="DR241" s="279"/>
      <c r="DS241" s="324"/>
      <c r="DT241" s="279"/>
      <c r="DU241" s="555">
        <f t="shared" ref="DU241:DU242" si="767">DV241+DW241+DX241+DY241</f>
        <v>0</v>
      </c>
      <c r="DV241" s="279"/>
      <c r="DW241" s="279"/>
      <c r="DX241" s="279"/>
      <c r="DY241" s="325"/>
      <c r="DZ241" s="2256"/>
      <c r="EA241" s="555"/>
      <c r="EB241" s="555">
        <f>0.06*1.12</f>
        <v>6.720000000000001E-2</v>
      </c>
      <c r="EC241" s="555"/>
      <c r="ED241" s="324" t="s">
        <v>243</v>
      </c>
      <c r="EE241" s="210"/>
      <c r="EF241" s="329" t="s">
        <v>235</v>
      </c>
      <c r="EG241" s="324" t="s">
        <v>230</v>
      </c>
      <c r="EH241" s="2699"/>
    </row>
    <row r="242" spans="1:138" s="248" customFormat="1" ht="33" customHeight="1" outlineLevel="1">
      <c r="A242" s="85"/>
      <c r="B242" s="85"/>
      <c r="C242" s="1188" t="s">
        <v>325</v>
      </c>
      <c r="D242" s="1190" t="s">
        <v>443</v>
      </c>
      <c r="E242" s="128" t="s">
        <v>24</v>
      </c>
      <c r="F242" s="128" t="s">
        <v>2</v>
      </c>
      <c r="G242" s="558">
        <f t="shared" si="752"/>
        <v>1</v>
      </c>
      <c r="H242" s="558">
        <f t="shared" si="753"/>
        <v>1</v>
      </c>
      <c r="I242" s="342"/>
      <c r="J242" s="557">
        <v>1</v>
      </c>
      <c r="K242" s="269"/>
      <c r="L242" s="269"/>
      <c r="M242" s="2214"/>
      <c r="N242" s="507"/>
      <c r="O242" s="507"/>
      <c r="P242" s="507"/>
      <c r="Q242" s="558">
        <f>SUM(R242:U242)</f>
        <v>1</v>
      </c>
      <c r="R242" s="342"/>
      <c r="S242" s="342"/>
      <c r="T242" s="342"/>
      <c r="U242" s="342">
        <v>1</v>
      </c>
      <c r="V242" s="558">
        <f t="shared" si="755"/>
        <v>0</v>
      </c>
      <c r="W242" s="342"/>
      <c r="X242" s="557"/>
      <c r="Y242" s="269"/>
      <c r="Z242" s="269"/>
      <c r="AA242" s="558">
        <f>SUM(AB242:AE242)</f>
        <v>0</v>
      </c>
      <c r="AB242" s="342"/>
      <c r="AC242" s="342"/>
      <c r="AD242" s="342"/>
      <c r="AE242" s="342"/>
      <c r="AF242" s="566" t="s">
        <v>311</v>
      </c>
      <c r="AG242" s="561">
        <f t="shared" ref="AG242" si="768">AH242+CP242+CS242+CV242+CY242</f>
        <v>2.267093E-3</v>
      </c>
      <c r="AH242" s="556">
        <v>2.267093E-3</v>
      </c>
      <c r="AI242" s="324">
        <v>0.27205116000000001</v>
      </c>
      <c r="AJ242" s="324">
        <v>8.666416411100001E-3</v>
      </c>
      <c r="AK242" s="279"/>
      <c r="AL242" s="279"/>
      <c r="AM242" s="279"/>
      <c r="AN242" s="556">
        <v>2.267093E-3</v>
      </c>
      <c r="AO242" s="324">
        <v>0.27205116000000001</v>
      </c>
      <c r="AP242" s="324">
        <v>8.666416411100001E-3</v>
      </c>
      <c r="AQ242" s="324"/>
      <c r="AR242" s="279"/>
      <c r="AS242" s="195"/>
      <c r="AT242" s="279"/>
      <c r="AU242" s="279"/>
      <c r="AV242" s="279"/>
      <c r="AW242" s="324">
        <v>2.267093E-3</v>
      </c>
      <c r="AX242" s="324">
        <v>0.27205116000000001</v>
      </c>
      <c r="AY242" s="324">
        <v>9.4780810469599994E-3</v>
      </c>
      <c r="AZ242" s="279"/>
      <c r="BA242" s="279"/>
      <c r="BB242" s="279"/>
      <c r="BC242" s="279"/>
      <c r="BD242" s="279"/>
      <c r="BE242" s="317"/>
      <c r="BF242" s="279"/>
      <c r="BG242" s="279"/>
      <c r="BH242" s="279"/>
      <c r="BI242" s="556">
        <v>2.267093E-3</v>
      </c>
      <c r="BJ242" s="324">
        <v>0.27205116000000001</v>
      </c>
      <c r="BK242" s="324">
        <v>9.4780810469599994E-3</v>
      </c>
      <c r="BL242" s="556">
        <f>BO242+BR242+BU242+BX242</f>
        <v>0</v>
      </c>
      <c r="BM242" s="324">
        <f t="shared" si="758"/>
        <v>0</v>
      </c>
      <c r="BN242" s="324">
        <f t="shared" si="759"/>
        <v>0</v>
      </c>
      <c r="BO242" s="279"/>
      <c r="BP242" s="279"/>
      <c r="BQ242" s="279"/>
      <c r="BR242" s="556"/>
      <c r="BS242" s="324">
        <f>BR242*1000*0.12</f>
        <v>0</v>
      </c>
      <c r="BT242" s="324">
        <f>BR242*$ES$14</f>
        <v>0</v>
      </c>
      <c r="BU242" s="324"/>
      <c r="BV242" s="279"/>
      <c r="BW242" s="195"/>
      <c r="BX242" s="279"/>
      <c r="BY242" s="279"/>
      <c r="BZ242" s="279"/>
      <c r="CA242" s="324">
        <f t="shared" si="760"/>
        <v>0</v>
      </c>
      <c r="CB242" s="324">
        <f t="shared" si="761"/>
        <v>0</v>
      </c>
      <c r="CC242" s="324">
        <f t="shared" si="762"/>
        <v>0</v>
      </c>
      <c r="CD242" s="279"/>
      <c r="CE242" s="279"/>
      <c r="CF242" s="279"/>
      <c r="CG242" s="279"/>
      <c r="CH242" s="279"/>
      <c r="CI242" s="317"/>
      <c r="CJ242" s="279"/>
      <c r="CK242" s="279"/>
      <c r="CL242" s="279"/>
      <c r="CM242" s="556"/>
      <c r="CN242" s="324">
        <f>CM242*1000*0.12</f>
        <v>0</v>
      </c>
      <c r="CO242" s="324">
        <f>CM242*$EZ$14</f>
        <v>0</v>
      </c>
      <c r="CP242" s="2276"/>
      <c r="CQ242" s="2238"/>
      <c r="CR242" s="2278"/>
      <c r="CS242" s="279"/>
      <c r="CT242" s="279"/>
      <c r="CU242" s="278"/>
      <c r="CV242" s="279"/>
      <c r="CW242" s="279"/>
      <c r="CX242" s="278"/>
      <c r="CY242" s="279"/>
      <c r="CZ242" s="279"/>
      <c r="DA242" s="195"/>
      <c r="DB242" s="324">
        <v>1.2</v>
      </c>
      <c r="DC242" s="324">
        <v>89.1</v>
      </c>
      <c r="DD242" s="324">
        <v>7.5999999999999998E-2</v>
      </c>
      <c r="DE242" s="555">
        <f t="shared" si="765"/>
        <v>2.64E-2</v>
      </c>
      <c r="DF242" s="555">
        <v>0.02</v>
      </c>
      <c r="DG242" s="279"/>
      <c r="DH242" s="324">
        <v>0.02</v>
      </c>
      <c r="DI242" s="339"/>
      <c r="DJ242" s="279"/>
      <c r="DK242" s="555">
        <v>2.64E-2</v>
      </c>
      <c r="DL242" s="279"/>
      <c r="DM242" s="279"/>
      <c r="DN242" s="279"/>
      <c r="DO242" s="324">
        <v>2.64E-2</v>
      </c>
      <c r="DP242" s="555">
        <f t="shared" si="766"/>
        <v>0</v>
      </c>
      <c r="DQ242" s="279"/>
      <c r="DR242" s="324"/>
      <c r="DS242" s="339"/>
      <c r="DT242" s="279"/>
      <c r="DU242" s="555">
        <f t="shared" si="767"/>
        <v>0</v>
      </c>
      <c r="DV242" s="279"/>
      <c r="DW242" s="279"/>
      <c r="DX242" s="279"/>
      <c r="DY242" s="324"/>
      <c r="DZ242" s="2256"/>
      <c r="EA242" s="555"/>
      <c r="EB242" s="555"/>
      <c r="EC242" s="555"/>
      <c r="ED242" s="324" t="s">
        <v>243</v>
      </c>
      <c r="EE242" s="210"/>
      <c r="EF242" s="329" t="s">
        <v>235</v>
      </c>
      <c r="EG242" s="324"/>
      <c r="EH242" s="2699"/>
    </row>
    <row r="243" spans="1:138" s="248" customFormat="1" ht="24.75" customHeight="1" outlineLevel="1">
      <c r="A243" s="85"/>
      <c r="B243" s="85"/>
      <c r="C243" s="1188" t="s">
        <v>182</v>
      </c>
      <c r="D243" s="1189" t="s">
        <v>367</v>
      </c>
      <c r="E243" s="128" t="s">
        <v>24</v>
      </c>
      <c r="F243" s="128" t="s">
        <v>2</v>
      </c>
      <c r="G243" s="558">
        <f t="shared" si="752"/>
        <v>20</v>
      </c>
      <c r="H243" s="558">
        <f t="shared" ref="H243" si="769">SUM(I243:L243)</f>
        <v>0</v>
      </c>
      <c r="I243" s="342"/>
      <c r="J243" s="1203"/>
      <c r="K243" s="269"/>
      <c r="L243" s="269"/>
      <c r="M243" s="2214"/>
      <c r="N243" s="507"/>
      <c r="O243" s="507"/>
      <c r="P243" s="557">
        <v>20</v>
      </c>
      <c r="Q243" s="86"/>
      <c r="R243" s="342"/>
      <c r="S243" s="342"/>
      <c r="T243" s="342"/>
      <c r="U243" s="342"/>
      <c r="V243" s="558">
        <f t="shared" ref="V243" si="770">SUM(W243:Z243)</f>
        <v>0</v>
      </c>
      <c r="W243" s="342"/>
      <c r="X243" s="1203"/>
      <c r="Y243" s="269"/>
      <c r="Z243" s="269"/>
      <c r="AA243" s="86"/>
      <c r="AB243" s="342"/>
      <c r="AC243" s="342"/>
      <c r="AD243" s="342"/>
      <c r="AE243" s="342"/>
      <c r="AF243" s="566" t="s">
        <v>311</v>
      </c>
      <c r="AG243" s="555">
        <f t="shared" ref="AG243" si="771">AH243+CP243+CS243+CV243+CY243</f>
        <v>9.2000000000000003E-4</v>
      </c>
      <c r="AH243" s="556">
        <v>0</v>
      </c>
      <c r="AI243" s="324">
        <v>0</v>
      </c>
      <c r="AJ243" s="324">
        <v>0</v>
      </c>
      <c r="AK243" s="279"/>
      <c r="AL243" s="279"/>
      <c r="AM243" s="279"/>
      <c r="AN243" s="556"/>
      <c r="AO243" s="324"/>
      <c r="AP243" s="324"/>
      <c r="AQ243" s="324"/>
      <c r="AR243" s="279"/>
      <c r="AS243" s="195"/>
      <c r="AT243" s="279"/>
      <c r="AU243" s="279"/>
      <c r="AV243" s="279"/>
      <c r="AW243" s="324">
        <v>0</v>
      </c>
      <c r="AX243" s="324">
        <v>0</v>
      </c>
      <c r="AY243" s="324">
        <v>0</v>
      </c>
      <c r="AZ243" s="279"/>
      <c r="BA243" s="279"/>
      <c r="BB243" s="279"/>
      <c r="BC243" s="279"/>
      <c r="BD243" s="279"/>
      <c r="BE243" s="317"/>
      <c r="BF243" s="279"/>
      <c r="BG243" s="279"/>
      <c r="BH243" s="279"/>
      <c r="BI243" s="279"/>
      <c r="BJ243" s="279"/>
      <c r="BK243" s="279"/>
      <c r="BL243" s="556">
        <f>BO243+BR243+BU243+BX243</f>
        <v>0</v>
      </c>
      <c r="BM243" s="324">
        <f t="shared" si="758"/>
        <v>0</v>
      </c>
      <c r="BN243" s="324">
        <f t="shared" si="759"/>
        <v>0</v>
      </c>
      <c r="BO243" s="279"/>
      <c r="BP243" s="279"/>
      <c r="BQ243" s="279"/>
      <c r="BR243" s="556"/>
      <c r="BS243" s="324"/>
      <c r="BT243" s="324"/>
      <c r="BU243" s="324"/>
      <c r="BV243" s="279"/>
      <c r="BW243" s="195"/>
      <c r="BX243" s="279"/>
      <c r="BY243" s="279"/>
      <c r="BZ243" s="279"/>
      <c r="CA243" s="324">
        <f t="shared" si="760"/>
        <v>0</v>
      </c>
      <c r="CB243" s="324">
        <f t="shared" si="761"/>
        <v>0</v>
      </c>
      <c r="CC243" s="324">
        <f t="shared" si="762"/>
        <v>0</v>
      </c>
      <c r="CD243" s="279"/>
      <c r="CE243" s="279"/>
      <c r="CF243" s="279"/>
      <c r="CG243" s="279"/>
      <c r="CH243" s="279"/>
      <c r="CI243" s="317"/>
      <c r="CJ243" s="279"/>
      <c r="CK243" s="279"/>
      <c r="CL243" s="279"/>
      <c r="CM243" s="279"/>
      <c r="CN243" s="279"/>
      <c r="CO243" s="279"/>
      <c r="CP243" s="2276"/>
      <c r="CQ243" s="2238"/>
      <c r="CR243" s="2278"/>
      <c r="CS243" s="279"/>
      <c r="CT243" s="279"/>
      <c r="CU243" s="278"/>
      <c r="CV243" s="279"/>
      <c r="CW243" s="279"/>
      <c r="CX243" s="278"/>
      <c r="CY243" s="556">
        <v>9.2000000000000003E-4</v>
      </c>
      <c r="CZ243" s="324">
        <f>CY243*1000*0.12</f>
        <v>0.1104</v>
      </c>
      <c r="DA243" s="775">
        <f>CY243*$EP$14</f>
        <v>4.1143320000000001E-3</v>
      </c>
      <c r="DB243" s="127">
        <v>1.6</v>
      </c>
      <c r="DC243" s="127">
        <v>73.3</v>
      </c>
      <c r="DD243" s="983">
        <v>1.7999999999999999E-2</v>
      </c>
      <c r="DE243" s="555">
        <f t="shared" si="765"/>
        <v>4.8400000000000006E-2</v>
      </c>
      <c r="DF243" s="555">
        <v>0</v>
      </c>
      <c r="DG243" s="279"/>
      <c r="DH243" s="324"/>
      <c r="DI243" s="339"/>
      <c r="DJ243" s="279"/>
      <c r="DK243" s="555">
        <v>3.8400000000000004E-2</v>
      </c>
      <c r="DL243" s="279"/>
      <c r="DM243" s="279"/>
      <c r="DN243" s="279"/>
      <c r="DO243" s="279"/>
      <c r="DP243" s="555">
        <f t="shared" si="766"/>
        <v>0</v>
      </c>
      <c r="DQ243" s="279"/>
      <c r="DR243" s="324"/>
      <c r="DS243" s="339"/>
      <c r="DT243" s="279"/>
      <c r="DU243" s="555">
        <f t="shared" ref="DU243:DY244" si="772">SUM(DU239:DU242)</f>
        <v>1.2E-2</v>
      </c>
      <c r="DV243" s="279"/>
      <c r="DW243" s="279"/>
      <c r="DX243" s="279"/>
      <c r="DY243" s="279"/>
      <c r="DZ243" s="2256"/>
      <c r="EA243" s="555"/>
      <c r="EB243" s="555"/>
      <c r="EC243" s="555">
        <v>0.01</v>
      </c>
      <c r="ED243" s="324" t="s">
        <v>243</v>
      </c>
      <c r="EE243" s="210"/>
      <c r="EF243" s="329" t="s">
        <v>235</v>
      </c>
      <c r="EG243" s="324"/>
      <c r="EH243" s="2699"/>
    </row>
    <row r="244" spans="1:138" ht="15" customHeight="1" outlineLevel="1">
      <c r="A244" s="85"/>
      <c r="B244" s="67"/>
      <c r="C244" s="539"/>
      <c r="D244" s="1145" t="s">
        <v>52</v>
      </c>
      <c r="E244" s="84"/>
      <c r="F244" s="84"/>
      <c r="G244" s="558">
        <f t="shared" si="752"/>
        <v>0</v>
      </c>
      <c r="H244" s="1212"/>
      <c r="I244" s="169"/>
      <c r="J244" s="169"/>
      <c r="K244" s="169"/>
      <c r="L244" s="169"/>
      <c r="M244" s="2213"/>
      <c r="N244" s="169"/>
      <c r="O244" s="169"/>
      <c r="P244" s="169"/>
      <c r="Q244" s="84"/>
      <c r="R244" s="84"/>
      <c r="S244" s="84"/>
      <c r="T244" s="84"/>
      <c r="U244" s="84"/>
      <c r="V244" s="1212"/>
      <c r="W244" s="169"/>
      <c r="X244" s="169"/>
      <c r="Y244" s="169"/>
      <c r="Z244" s="169"/>
      <c r="AA244" s="84"/>
      <c r="AB244" s="84"/>
      <c r="AC244" s="84"/>
      <c r="AD244" s="84"/>
      <c r="AE244" s="84"/>
      <c r="AF244" s="566" t="s">
        <v>311</v>
      </c>
      <c r="AG244" s="555">
        <f t="shared" si="757"/>
        <v>1.6927093000000001E-2</v>
      </c>
      <c r="AH244" s="555">
        <v>7.3270929999999998E-3</v>
      </c>
      <c r="AI244" s="555">
        <v>0.87925115999999992</v>
      </c>
      <c r="AJ244" s="555">
        <v>2.8009278411100003E-2</v>
      </c>
      <c r="AK244" s="555">
        <v>9.2000000000000003E-4</v>
      </c>
      <c r="AL244" s="555">
        <v>0.1104</v>
      </c>
      <c r="AM244" s="555">
        <v>3.5168840000000005E-3</v>
      </c>
      <c r="AN244" s="555">
        <v>3.6470929999999997E-3</v>
      </c>
      <c r="AO244" s="555">
        <v>0.43765115999999998</v>
      </c>
      <c r="AP244" s="555">
        <v>1.3941742411100001E-2</v>
      </c>
      <c r="AQ244" s="555">
        <v>1.3799999999999999E-3</v>
      </c>
      <c r="AR244" s="555">
        <v>0.16559999999999997</v>
      </c>
      <c r="AS244" s="555">
        <v>5.2753260000000003E-3</v>
      </c>
      <c r="AT244" s="555">
        <v>1.3799999999999999E-3</v>
      </c>
      <c r="AU244" s="555">
        <v>0.16559999999999997</v>
      </c>
      <c r="AV244" s="555">
        <v>5.2753260000000003E-3</v>
      </c>
      <c r="AW244" s="555">
        <v>1.0104093E-2</v>
      </c>
      <c r="AX244" s="555">
        <v>1.2124911599999999</v>
      </c>
      <c r="AY244" s="555">
        <v>4.216189769696E-2</v>
      </c>
      <c r="AZ244" s="555">
        <v>0</v>
      </c>
      <c r="BA244" s="555">
        <v>0</v>
      </c>
      <c r="BB244" s="555">
        <v>0</v>
      </c>
      <c r="BC244" s="555">
        <v>3.2599999999999999E-3</v>
      </c>
      <c r="BD244" s="555">
        <v>0.39119999999999994</v>
      </c>
      <c r="BE244" s="555">
        <v>1.3595666999999999E-2</v>
      </c>
      <c r="BF244" s="555">
        <v>4.5770000000000003E-3</v>
      </c>
      <c r="BG244" s="555">
        <v>0.54923999999999995</v>
      </c>
      <c r="BH244" s="555">
        <v>1.908814965E-2</v>
      </c>
      <c r="BI244" s="555">
        <v>2.267093E-3</v>
      </c>
      <c r="BJ244" s="555">
        <v>0.27205116000000001</v>
      </c>
      <c r="BK244" s="555">
        <v>9.4780810469599994E-3</v>
      </c>
      <c r="BL244" s="555">
        <f>SUM(BL240:BL243)</f>
        <v>1.8400000000000001E-3</v>
      </c>
      <c r="BM244" s="555">
        <f t="shared" ref="BM244:CO244" si="773">SUM(BM240:BM243)</f>
        <v>0.2208</v>
      </c>
      <c r="BN244" s="555">
        <f t="shared" si="773"/>
        <v>7.033768000000001E-3</v>
      </c>
      <c r="BO244" s="555">
        <f t="shared" si="773"/>
        <v>0</v>
      </c>
      <c r="BP244" s="555">
        <f t="shared" si="773"/>
        <v>0</v>
      </c>
      <c r="BQ244" s="555">
        <f t="shared" si="773"/>
        <v>0</v>
      </c>
      <c r="BR244" s="555">
        <f t="shared" si="773"/>
        <v>0</v>
      </c>
      <c r="BS244" s="555">
        <f t="shared" si="773"/>
        <v>0</v>
      </c>
      <c r="BT244" s="555">
        <f t="shared" si="773"/>
        <v>0</v>
      </c>
      <c r="BU244" s="555">
        <f t="shared" si="773"/>
        <v>9.2000000000000003E-4</v>
      </c>
      <c r="BV244" s="555">
        <f t="shared" si="773"/>
        <v>0.1104</v>
      </c>
      <c r="BW244" s="555">
        <f t="shared" si="773"/>
        <v>3.5168840000000005E-3</v>
      </c>
      <c r="BX244" s="555">
        <f t="shared" si="773"/>
        <v>9.2000000000000003E-4</v>
      </c>
      <c r="BY244" s="555">
        <f t="shared" si="773"/>
        <v>0.1104</v>
      </c>
      <c r="BZ244" s="555">
        <f t="shared" si="773"/>
        <v>3.5168840000000005E-3</v>
      </c>
      <c r="CA244" s="555">
        <f t="shared" si="773"/>
        <v>0</v>
      </c>
      <c r="CB244" s="555">
        <f t="shared" si="773"/>
        <v>0</v>
      </c>
      <c r="CC244" s="555">
        <f t="shared" si="773"/>
        <v>0</v>
      </c>
      <c r="CD244" s="555">
        <f t="shared" si="773"/>
        <v>0</v>
      </c>
      <c r="CE244" s="555">
        <f t="shared" si="773"/>
        <v>0</v>
      </c>
      <c r="CF244" s="555">
        <f t="shared" si="773"/>
        <v>0</v>
      </c>
      <c r="CG244" s="555">
        <f t="shared" si="773"/>
        <v>0</v>
      </c>
      <c r="CH244" s="555">
        <f t="shared" si="773"/>
        <v>0</v>
      </c>
      <c r="CI244" s="555">
        <f t="shared" si="773"/>
        <v>0</v>
      </c>
      <c r="CJ244" s="555">
        <f t="shared" si="773"/>
        <v>0</v>
      </c>
      <c r="CK244" s="555">
        <f t="shared" si="773"/>
        <v>0</v>
      </c>
      <c r="CL244" s="555">
        <f t="shared" si="773"/>
        <v>0</v>
      </c>
      <c r="CM244" s="555">
        <f t="shared" si="773"/>
        <v>0</v>
      </c>
      <c r="CN244" s="555">
        <f t="shared" si="773"/>
        <v>0</v>
      </c>
      <c r="CO244" s="555">
        <f t="shared" si="773"/>
        <v>0</v>
      </c>
      <c r="CP244" s="2256">
        <f t="shared" ref="CP244:DA244" si="774">SUM(CP240:CP243)</f>
        <v>1.8400000000000001E-3</v>
      </c>
      <c r="CQ244" s="2256">
        <f t="shared" si="774"/>
        <v>0.2208</v>
      </c>
      <c r="CR244" s="2256">
        <f t="shared" si="774"/>
        <v>0</v>
      </c>
      <c r="CS244" s="555">
        <f t="shared" si="774"/>
        <v>1.8400000000000001E-3</v>
      </c>
      <c r="CT244" s="555">
        <f t="shared" si="774"/>
        <v>0.2208</v>
      </c>
      <c r="CU244" s="555">
        <f t="shared" si="774"/>
        <v>8.2286640000000001E-3</v>
      </c>
      <c r="CV244" s="555">
        <f t="shared" si="774"/>
        <v>5.0000000000000001E-3</v>
      </c>
      <c r="CW244" s="555">
        <f t="shared" si="774"/>
        <v>0.6</v>
      </c>
      <c r="CX244" s="555">
        <f t="shared" si="774"/>
        <v>2.1500499999999999E-2</v>
      </c>
      <c r="CY244" s="555">
        <f t="shared" si="774"/>
        <v>9.2000000000000003E-4</v>
      </c>
      <c r="CZ244" s="555">
        <f t="shared" si="774"/>
        <v>0.1104</v>
      </c>
      <c r="DA244" s="555">
        <f t="shared" si="774"/>
        <v>4.1143320000000001E-3</v>
      </c>
      <c r="DB244" s="283"/>
      <c r="DC244" s="283"/>
      <c r="DD244" s="283"/>
      <c r="DE244" s="555">
        <f t="shared" si="765"/>
        <v>0.3410976</v>
      </c>
      <c r="DF244" s="555">
        <v>5.3000000000000005E-2</v>
      </c>
      <c r="DG244" s="555">
        <v>6.0000000000000001E-3</v>
      </c>
      <c r="DH244" s="555">
        <v>2.8999999999999998E-2</v>
      </c>
      <c r="DI244" s="555">
        <v>8.9999999999999993E-3</v>
      </c>
      <c r="DJ244" s="555">
        <v>8.9999999999999993E-3</v>
      </c>
      <c r="DK244" s="555">
        <v>7.6800000000000007E-2</v>
      </c>
      <c r="DL244" s="555">
        <v>0</v>
      </c>
      <c r="DM244" s="555">
        <v>1.61E-2</v>
      </c>
      <c r="DN244" s="555">
        <v>9.1999999999999998E-3</v>
      </c>
      <c r="DO244" s="555">
        <v>2.64E-2</v>
      </c>
      <c r="DP244" s="555">
        <f t="shared" ref="DP244:DT244" si="775">SUM(DP240:DP243)</f>
        <v>0.1741376</v>
      </c>
      <c r="DQ244" s="555">
        <f t="shared" si="775"/>
        <v>0</v>
      </c>
      <c r="DR244" s="555">
        <f t="shared" si="775"/>
        <v>0</v>
      </c>
      <c r="DS244" s="555">
        <f t="shared" si="775"/>
        <v>0</v>
      </c>
      <c r="DT244" s="555">
        <f t="shared" si="775"/>
        <v>0.1741376</v>
      </c>
      <c r="DU244" s="555">
        <f t="shared" si="772"/>
        <v>2.4E-2</v>
      </c>
      <c r="DV244" s="555">
        <f t="shared" si="772"/>
        <v>0</v>
      </c>
      <c r="DW244" s="555">
        <f t="shared" si="772"/>
        <v>0</v>
      </c>
      <c r="DX244" s="555">
        <f t="shared" si="772"/>
        <v>0</v>
      </c>
      <c r="DY244" s="555">
        <f t="shared" si="772"/>
        <v>0</v>
      </c>
      <c r="DZ244" s="2256">
        <f t="shared" ref="DZ244" si="776">SUM(DZ240:DZ243)</f>
        <v>0.1741376</v>
      </c>
      <c r="EA244" s="555">
        <f t="shared" ref="EA244" si="777">SUM(EA240:EA243)</f>
        <v>1.2960000000000001E-2</v>
      </c>
      <c r="EB244" s="555">
        <f t="shared" ref="EB244" si="778">SUM(EB240:EB243)</f>
        <v>6.720000000000001E-2</v>
      </c>
      <c r="EC244" s="555">
        <f t="shared" ref="EC244" si="779">SUM(EC240:EC243)</f>
        <v>0.01</v>
      </c>
      <c r="ED244" s="324"/>
      <c r="EE244" s="185"/>
      <c r="EF244" s="329"/>
      <c r="EG244" s="324"/>
      <c r="EH244" s="2699"/>
    </row>
    <row r="245" spans="1:138" ht="15" hidden="1" customHeight="1" outlineLevel="1">
      <c r="A245" s="85"/>
      <c r="B245" s="67"/>
      <c r="C245" s="557" t="s">
        <v>70</v>
      </c>
      <c r="D245" s="1191" t="s">
        <v>127</v>
      </c>
      <c r="E245" s="84"/>
      <c r="F245" s="84"/>
      <c r="G245" s="558">
        <f t="shared" si="752"/>
        <v>0</v>
      </c>
      <c r="H245" s="1212"/>
      <c r="I245" s="169"/>
      <c r="J245" s="169"/>
      <c r="K245" s="169"/>
      <c r="L245" s="169"/>
      <c r="M245" s="2213"/>
      <c r="N245" s="169"/>
      <c r="O245" s="169"/>
      <c r="P245" s="169"/>
      <c r="Q245" s="84"/>
      <c r="R245" s="84"/>
      <c r="S245" s="84"/>
      <c r="T245" s="84"/>
      <c r="U245" s="84"/>
      <c r="V245" s="1212"/>
      <c r="W245" s="169"/>
      <c r="X245" s="169"/>
      <c r="Y245" s="169"/>
      <c r="Z245" s="169"/>
      <c r="AA245" s="84"/>
      <c r="AB245" s="84"/>
      <c r="AC245" s="84"/>
      <c r="AD245" s="84"/>
      <c r="AE245" s="84"/>
      <c r="AF245" s="23"/>
      <c r="AG245" s="555">
        <f t="shared" si="757"/>
        <v>0</v>
      </c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2278"/>
      <c r="CQ245" s="2278"/>
      <c r="CR245" s="2274"/>
      <c r="CS245" s="277"/>
      <c r="CT245" s="277"/>
      <c r="CU245" s="278">
        <f t="shared" ref="CU245:CU248" si="780">CS245*$EN$14</f>
        <v>0</v>
      </c>
      <c r="CV245" s="190"/>
      <c r="CW245" s="190"/>
      <c r="CX245" s="190"/>
      <c r="CY245" s="190"/>
      <c r="CZ245" s="190"/>
      <c r="DA245" s="190"/>
      <c r="DB245" s="283"/>
      <c r="DC245" s="283"/>
      <c r="DD245" s="283"/>
      <c r="DE245" s="555">
        <f t="shared" si="765"/>
        <v>0</v>
      </c>
      <c r="DF245" s="555"/>
      <c r="DG245" s="190"/>
      <c r="DH245" s="190"/>
      <c r="DI245" s="190"/>
      <c r="DJ245" s="190"/>
      <c r="DK245" s="555">
        <v>0</v>
      </c>
      <c r="DL245" s="190"/>
      <c r="DM245" s="190"/>
      <c r="DN245" s="190"/>
      <c r="DO245" s="190"/>
      <c r="DP245" s="555"/>
      <c r="DQ245" s="190"/>
      <c r="DR245" s="190"/>
      <c r="DS245" s="190"/>
      <c r="DT245" s="190"/>
      <c r="DU245" s="555">
        <f t="shared" ref="DU245:DU248" si="781">DV245+DW245+DX245+DY245</f>
        <v>0</v>
      </c>
      <c r="DV245" s="190"/>
      <c r="DW245" s="190"/>
      <c r="DX245" s="190"/>
      <c r="DY245" s="190"/>
      <c r="DZ245" s="2329"/>
      <c r="EA245" s="797"/>
      <c r="EB245" s="190"/>
      <c r="EC245" s="190"/>
      <c r="ED245" s="324"/>
      <c r="EE245" s="185"/>
      <c r="EF245" s="329"/>
      <c r="EG245" s="324"/>
      <c r="EH245" s="2699"/>
    </row>
    <row r="246" spans="1:138" s="248" customFormat="1" ht="21" hidden="1" customHeight="1" outlineLevel="1">
      <c r="A246" s="85"/>
      <c r="B246" s="85"/>
      <c r="C246" s="557"/>
      <c r="D246" s="1189"/>
      <c r="E246" s="85"/>
      <c r="F246" s="128" t="s">
        <v>2</v>
      </c>
      <c r="G246" s="558">
        <f t="shared" si="752"/>
        <v>0</v>
      </c>
      <c r="H246" s="574">
        <f t="shared" ref="H246:H247" si="782">SUM(I246:L246)</f>
        <v>0</v>
      </c>
      <c r="I246" s="342"/>
      <c r="J246" s="342"/>
      <c r="K246" s="342"/>
      <c r="L246" s="342"/>
      <c r="M246" s="2222"/>
      <c r="N246" s="342"/>
      <c r="O246" s="342"/>
      <c r="P246" s="342"/>
      <c r="Q246" s="86">
        <f t="shared" ref="Q246:Q248" si="783">SUM(R246:U246)</f>
        <v>0</v>
      </c>
      <c r="R246" s="342"/>
      <c r="S246" s="342"/>
      <c r="T246" s="342"/>
      <c r="U246" s="342"/>
      <c r="V246" s="574">
        <f t="shared" ref="V246:V247" si="784">SUM(W246:Z246)</f>
        <v>0</v>
      </c>
      <c r="W246" s="342"/>
      <c r="X246" s="342"/>
      <c r="Y246" s="342"/>
      <c r="Z246" s="342"/>
      <c r="AA246" s="86">
        <f t="shared" ref="AA246:AA248" si="785">SUM(AB246:AE246)</f>
        <v>0</v>
      </c>
      <c r="AB246" s="342"/>
      <c r="AC246" s="342"/>
      <c r="AD246" s="342"/>
      <c r="AE246" s="342"/>
      <c r="AF246" s="127" t="s">
        <v>14</v>
      </c>
      <c r="AG246" s="555">
        <f t="shared" si="757"/>
        <v>0</v>
      </c>
      <c r="AH246" s="278">
        <v>0</v>
      </c>
      <c r="AI246" s="278">
        <v>0</v>
      </c>
      <c r="AJ246" s="278">
        <v>0</v>
      </c>
      <c r="AK246" s="336"/>
      <c r="AL246" s="278">
        <v>0</v>
      </c>
      <c r="AM246" s="278">
        <v>0</v>
      </c>
      <c r="AN246" s="336"/>
      <c r="AO246" s="278">
        <v>0</v>
      </c>
      <c r="AP246" s="278">
        <v>0</v>
      </c>
      <c r="AQ246" s="336"/>
      <c r="AR246" s="278">
        <v>0</v>
      </c>
      <c r="AS246" s="278">
        <v>0</v>
      </c>
      <c r="AT246" s="336"/>
      <c r="AU246" s="278">
        <v>0</v>
      </c>
      <c r="AV246" s="278">
        <v>0</v>
      </c>
      <c r="AW246" s="278">
        <v>0</v>
      </c>
      <c r="AX246" s="278">
        <v>0</v>
      </c>
      <c r="AY246" s="278">
        <v>0</v>
      </c>
      <c r="AZ246" s="336"/>
      <c r="BA246" s="278">
        <v>0</v>
      </c>
      <c r="BB246" s="278">
        <v>0</v>
      </c>
      <c r="BC246" s="336"/>
      <c r="BD246" s="278">
        <v>0</v>
      </c>
      <c r="BE246" s="278">
        <v>0</v>
      </c>
      <c r="BF246" s="276"/>
      <c r="BG246" s="278">
        <v>0</v>
      </c>
      <c r="BH246" s="278">
        <v>0</v>
      </c>
      <c r="BI246" s="276"/>
      <c r="BJ246" s="278">
        <v>0</v>
      </c>
      <c r="BK246" s="278">
        <v>0</v>
      </c>
      <c r="BL246" s="278">
        <f t="shared" ref="BL246" si="786">BO246+BR246+BU246+BX246</f>
        <v>0</v>
      </c>
      <c r="BM246" s="278">
        <f t="shared" ref="BM246:BM250" si="787">BP246+BS246+BV246+BY246</f>
        <v>0</v>
      </c>
      <c r="BN246" s="278">
        <f t="shared" ref="BN246:BN250" si="788">BQ246+BT246+BW246+BZ246</f>
        <v>0</v>
      </c>
      <c r="BO246" s="336"/>
      <c r="BP246" s="278">
        <f t="shared" ref="BP246" si="789">BO246*0.1429</f>
        <v>0</v>
      </c>
      <c r="BQ246" s="278">
        <f>BO246*$ER$20</f>
        <v>0</v>
      </c>
      <c r="BR246" s="336"/>
      <c r="BS246" s="278">
        <f t="shared" ref="BS246" si="790">BR246*0.1429</f>
        <v>0</v>
      </c>
      <c r="BT246" s="278">
        <f>BR246*$ES$20</f>
        <v>0</v>
      </c>
      <c r="BU246" s="336"/>
      <c r="BV246" s="278">
        <f t="shared" ref="BV246:BV249" si="791">BU246*0.1429</f>
        <v>0</v>
      </c>
      <c r="BW246" s="278">
        <f>BU246*$ET$20</f>
        <v>0</v>
      </c>
      <c r="BX246" s="336"/>
      <c r="BY246" s="278">
        <f t="shared" ref="BY246" si="792">BX246*0.1429</f>
        <v>0</v>
      </c>
      <c r="BZ246" s="278">
        <f>BX246*$EU$20</f>
        <v>0</v>
      </c>
      <c r="CA246" s="278">
        <f t="shared" ref="CA246:CA248" si="793">CD246+CG246+CJ246+CM246</f>
        <v>0</v>
      </c>
      <c r="CB246" s="278">
        <f t="shared" ref="CB246:CB248" si="794">CE246+CH246+CK246+CN246</f>
        <v>0</v>
      </c>
      <c r="CC246" s="278">
        <f t="shared" ref="CC246:CC248" si="795">CF246+CI246+CL246+CO246</f>
        <v>0</v>
      </c>
      <c r="CD246" s="336"/>
      <c r="CE246" s="278">
        <f t="shared" ref="CE246" si="796">CD246*0.1429</f>
        <v>0</v>
      </c>
      <c r="CF246" s="278">
        <f>CD246*$EW$20</f>
        <v>0</v>
      </c>
      <c r="CG246" s="336"/>
      <c r="CH246" s="278">
        <f t="shared" ref="CH246" si="797">CG246*0.1429</f>
        <v>0</v>
      </c>
      <c r="CI246" s="278">
        <f>CG246*$EX$20</f>
        <v>0</v>
      </c>
      <c r="CJ246" s="276"/>
      <c r="CK246" s="278">
        <f t="shared" ref="CK246" si="798">CJ246*0.1429</f>
        <v>0</v>
      </c>
      <c r="CL246" s="278">
        <f>CJ246*$EY$20</f>
        <v>0</v>
      </c>
      <c r="CM246" s="276"/>
      <c r="CN246" s="278">
        <f t="shared" ref="CN246:CN247" si="799">CM246*0.1429</f>
        <v>0</v>
      </c>
      <c r="CO246" s="278">
        <f>CM246*$EZ$20</f>
        <v>0</v>
      </c>
      <c r="CP246" s="2278"/>
      <c r="CQ246" s="2285">
        <f t="shared" ref="CQ246:CQ249" si="800">CP246*0.1429</f>
        <v>0</v>
      </c>
      <c r="CR246" s="2278">
        <f>CP246*$EM$20</f>
        <v>0</v>
      </c>
      <c r="CS246" s="276"/>
      <c r="CT246" s="319">
        <f t="shared" ref="CT246:CT249" si="801">CS246*0.1429</f>
        <v>0</v>
      </c>
      <c r="CU246" s="278">
        <f t="shared" si="780"/>
        <v>0</v>
      </c>
      <c r="CV246" s="276"/>
      <c r="CW246" s="276"/>
      <c r="CX246" s="276"/>
      <c r="CY246" s="276"/>
      <c r="CZ246" s="276"/>
      <c r="DA246" s="276"/>
      <c r="DB246" s="85"/>
      <c r="DC246" s="489"/>
      <c r="DD246" s="489"/>
      <c r="DE246" s="555">
        <f t="shared" si="765"/>
        <v>0</v>
      </c>
      <c r="DF246" s="555">
        <v>0</v>
      </c>
      <c r="DG246" s="336"/>
      <c r="DH246" s="336"/>
      <c r="DI246" s="340"/>
      <c r="DJ246" s="336"/>
      <c r="DK246" s="555">
        <v>0</v>
      </c>
      <c r="DL246" s="336"/>
      <c r="DM246" s="336"/>
      <c r="DN246" s="336">
        <v>0</v>
      </c>
      <c r="DO246" s="336"/>
      <c r="DP246" s="555">
        <f t="shared" ref="DP246:DP251" si="802">DQ246+DR246+DS246+DT246</f>
        <v>0</v>
      </c>
      <c r="DQ246" s="336"/>
      <c r="DR246" s="336"/>
      <c r="DS246" s="340"/>
      <c r="DT246" s="336"/>
      <c r="DU246" s="555">
        <f t="shared" si="781"/>
        <v>0</v>
      </c>
      <c r="DV246" s="336"/>
      <c r="DW246" s="336"/>
      <c r="DX246" s="336">
        <v>0</v>
      </c>
      <c r="DY246" s="336"/>
      <c r="DZ246" s="2330"/>
      <c r="EA246" s="336"/>
      <c r="EB246" s="276"/>
      <c r="EC246" s="276"/>
      <c r="ED246" s="324" t="s">
        <v>243</v>
      </c>
      <c r="EE246" s="85"/>
      <c r="EF246" s="329"/>
      <c r="EG246" s="324"/>
      <c r="EH246" s="2699"/>
    </row>
    <row r="247" spans="1:138" s="248" customFormat="1" ht="27" hidden="1" customHeight="1" outlineLevel="1">
      <c r="A247" s="85"/>
      <c r="B247" s="85"/>
      <c r="C247" s="557"/>
      <c r="D247" s="1189"/>
      <c r="E247" s="85"/>
      <c r="F247" s="128" t="s">
        <v>2</v>
      </c>
      <c r="G247" s="558">
        <f t="shared" si="752"/>
        <v>0</v>
      </c>
      <c r="H247" s="408">
        <f t="shared" si="782"/>
        <v>0</v>
      </c>
      <c r="I247" s="342"/>
      <c r="J247" s="342"/>
      <c r="K247" s="342"/>
      <c r="L247" s="342"/>
      <c r="M247" s="2222"/>
      <c r="N247" s="342"/>
      <c r="O247" s="342"/>
      <c r="P247" s="342"/>
      <c r="Q247" s="86">
        <f t="shared" si="783"/>
        <v>0</v>
      </c>
      <c r="R247" s="342"/>
      <c r="S247" s="342"/>
      <c r="T247" s="342"/>
      <c r="U247" s="342"/>
      <c r="V247" s="408">
        <f t="shared" si="784"/>
        <v>0</v>
      </c>
      <c r="W247" s="342"/>
      <c r="X247" s="342"/>
      <c r="Y247" s="342"/>
      <c r="Z247" s="342"/>
      <c r="AA247" s="86">
        <f t="shared" si="785"/>
        <v>0</v>
      </c>
      <c r="AB247" s="342"/>
      <c r="AC247" s="342"/>
      <c r="AD247" s="342"/>
      <c r="AE247" s="342"/>
      <c r="AF247" s="127" t="s">
        <v>14</v>
      </c>
      <c r="AG247" s="555">
        <f t="shared" si="757"/>
        <v>0</v>
      </c>
      <c r="AH247" s="278">
        <v>0</v>
      </c>
      <c r="AI247" s="278">
        <v>0</v>
      </c>
      <c r="AJ247" s="278">
        <v>0</v>
      </c>
      <c r="AK247" s="339"/>
      <c r="AL247" s="278"/>
      <c r="AM247" s="278"/>
      <c r="AN247" s="339"/>
      <c r="AO247" s="278"/>
      <c r="AP247" s="278"/>
      <c r="AQ247" s="195"/>
      <c r="AR247" s="195">
        <v>0</v>
      </c>
      <c r="AS247" s="195">
        <v>0</v>
      </c>
      <c r="AT247" s="279"/>
      <c r="AU247" s="279"/>
      <c r="AV247" s="279"/>
      <c r="AW247" s="278">
        <v>0</v>
      </c>
      <c r="AX247" s="278">
        <v>0</v>
      </c>
      <c r="AY247" s="278">
        <v>0</v>
      </c>
      <c r="AZ247" s="339"/>
      <c r="BA247" s="278"/>
      <c r="BB247" s="278"/>
      <c r="BC247" s="339"/>
      <c r="BD247" s="278"/>
      <c r="BE247" s="278"/>
      <c r="BF247" s="279"/>
      <c r="BG247" s="279"/>
      <c r="BH247" s="279"/>
      <c r="BI247" s="195"/>
      <c r="BJ247" s="195">
        <v>0</v>
      </c>
      <c r="BK247" s="195">
        <v>0</v>
      </c>
      <c r="BL247" s="278">
        <f>BO247+BR247+BU247+BX247</f>
        <v>0</v>
      </c>
      <c r="BM247" s="278">
        <f t="shared" si="787"/>
        <v>0</v>
      </c>
      <c r="BN247" s="278">
        <f t="shared" si="788"/>
        <v>0</v>
      </c>
      <c r="BO247" s="339"/>
      <c r="BP247" s="278"/>
      <c r="BQ247" s="278"/>
      <c r="BR247" s="339"/>
      <c r="BS247" s="278"/>
      <c r="BT247" s="278"/>
      <c r="BU247" s="195"/>
      <c r="BV247" s="195">
        <f t="shared" si="791"/>
        <v>0</v>
      </c>
      <c r="BW247" s="195">
        <f>BU247*$ET$20</f>
        <v>0</v>
      </c>
      <c r="BX247" s="279"/>
      <c r="BY247" s="279"/>
      <c r="BZ247" s="279"/>
      <c r="CA247" s="278">
        <f t="shared" si="793"/>
        <v>0</v>
      </c>
      <c r="CB247" s="278">
        <f t="shared" si="794"/>
        <v>0</v>
      </c>
      <c r="CC247" s="278">
        <f t="shared" si="795"/>
        <v>0</v>
      </c>
      <c r="CD247" s="339"/>
      <c r="CE247" s="278"/>
      <c r="CF247" s="278"/>
      <c r="CG247" s="339"/>
      <c r="CH247" s="278"/>
      <c r="CI247" s="278"/>
      <c r="CJ247" s="279"/>
      <c r="CK247" s="279"/>
      <c r="CL247" s="279"/>
      <c r="CM247" s="195"/>
      <c r="CN247" s="195">
        <f t="shared" si="799"/>
        <v>0</v>
      </c>
      <c r="CO247" s="195">
        <f>CM247*$EZ$20</f>
        <v>0</v>
      </c>
      <c r="CP247" s="2278"/>
      <c r="CQ247" s="2285">
        <f t="shared" si="800"/>
        <v>0</v>
      </c>
      <c r="CR247" s="2278">
        <f>CP247*$EM$20</f>
        <v>0</v>
      </c>
      <c r="CS247" s="278"/>
      <c r="CT247" s="319">
        <f t="shared" si="801"/>
        <v>0</v>
      </c>
      <c r="CU247" s="278">
        <f t="shared" si="780"/>
        <v>0</v>
      </c>
      <c r="CV247" s="278">
        <v>0</v>
      </c>
      <c r="CW247" s="278">
        <v>0</v>
      </c>
      <c r="CX247" s="278">
        <v>0</v>
      </c>
      <c r="CY247" s="278">
        <v>0</v>
      </c>
      <c r="CZ247" s="278">
        <v>0</v>
      </c>
      <c r="DA247" s="278">
        <v>0</v>
      </c>
      <c r="DB247" s="85"/>
      <c r="DC247" s="85"/>
      <c r="DD247" s="489"/>
      <c r="DE247" s="555">
        <f t="shared" si="765"/>
        <v>0</v>
      </c>
      <c r="DF247" s="555">
        <v>0</v>
      </c>
      <c r="DG247" s="279">
        <v>0</v>
      </c>
      <c r="DH247" s="279">
        <v>0</v>
      </c>
      <c r="DI247" s="195"/>
      <c r="DJ247" s="279">
        <v>0</v>
      </c>
      <c r="DK247" s="555">
        <v>0</v>
      </c>
      <c r="DL247" s="279"/>
      <c r="DM247" s="279"/>
      <c r="DN247" s="279">
        <v>0</v>
      </c>
      <c r="DO247" s="279"/>
      <c r="DP247" s="555">
        <f t="shared" si="802"/>
        <v>0</v>
      </c>
      <c r="DQ247" s="279">
        <v>0</v>
      </c>
      <c r="DR247" s="279">
        <v>0</v>
      </c>
      <c r="DS247" s="195"/>
      <c r="DT247" s="279">
        <v>0</v>
      </c>
      <c r="DU247" s="555">
        <f t="shared" si="781"/>
        <v>0</v>
      </c>
      <c r="DV247" s="279"/>
      <c r="DW247" s="279"/>
      <c r="DX247" s="279">
        <v>0</v>
      </c>
      <c r="DY247" s="279"/>
      <c r="DZ247" s="2301"/>
      <c r="EA247" s="339"/>
      <c r="EB247" s="279"/>
      <c r="EC247" s="279"/>
      <c r="ED247" s="324" t="s">
        <v>244</v>
      </c>
      <c r="EE247" s="210"/>
      <c r="EF247" s="329" t="s">
        <v>229</v>
      </c>
      <c r="EG247" s="324" t="s">
        <v>230</v>
      </c>
      <c r="EH247" s="2699"/>
    </row>
    <row r="248" spans="1:138" s="248" customFormat="1" ht="36" hidden="1" customHeight="1" outlineLevel="1">
      <c r="A248" s="85"/>
      <c r="B248" s="85"/>
      <c r="C248" s="557"/>
      <c r="D248" s="578"/>
      <c r="E248" s="85"/>
      <c r="F248" s="128" t="s">
        <v>2</v>
      </c>
      <c r="G248" s="558">
        <f t="shared" si="752"/>
        <v>0</v>
      </c>
      <c r="H248" s="558">
        <f t="shared" ref="H248:H250" si="803">SUM(I248:L248)</f>
        <v>0</v>
      </c>
      <c r="I248" s="1203"/>
      <c r="J248" s="1203"/>
      <c r="K248" s="1203"/>
      <c r="L248" s="557"/>
      <c r="M248" s="2214"/>
      <c r="N248" s="507"/>
      <c r="O248" s="507"/>
      <c r="P248" s="507"/>
      <c r="Q248" s="558">
        <f t="shared" si="783"/>
        <v>0</v>
      </c>
      <c r="R248" s="270"/>
      <c r="S248" s="342"/>
      <c r="T248" s="270"/>
      <c r="U248" s="270"/>
      <c r="V248" s="558">
        <f t="shared" ref="V248:V250" si="804">SUM(W248:Z248)</f>
        <v>0</v>
      </c>
      <c r="W248" s="1203"/>
      <c r="X248" s="1203"/>
      <c r="Y248" s="1203"/>
      <c r="Z248" s="557"/>
      <c r="AA248" s="558">
        <f t="shared" si="785"/>
        <v>0</v>
      </c>
      <c r="AB248" s="270"/>
      <c r="AC248" s="342"/>
      <c r="AD248" s="270"/>
      <c r="AE248" s="270"/>
      <c r="AF248" s="566" t="s">
        <v>14</v>
      </c>
      <c r="AG248" s="555">
        <f t="shared" si="757"/>
        <v>0</v>
      </c>
      <c r="AH248" s="324">
        <v>0</v>
      </c>
      <c r="AI248" s="324">
        <v>0</v>
      </c>
      <c r="AJ248" s="324">
        <v>0</v>
      </c>
      <c r="AK248" s="336"/>
      <c r="AL248" s="278">
        <v>0</v>
      </c>
      <c r="AM248" s="278">
        <v>0</v>
      </c>
      <c r="AN248" s="336"/>
      <c r="AO248" s="278">
        <v>0</v>
      </c>
      <c r="AP248" s="278">
        <v>0</v>
      </c>
      <c r="AQ248" s="336"/>
      <c r="AR248" s="278">
        <v>0</v>
      </c>
      <c r="AS248" s="278">
        <v>0</v>
      </c>
      <c r="AT248" s="324"/>
      <c r="AU248" s="324">
        <v>0</v>
      </c>
      <c r="AV248" s="324">
        <v>0</v>
      </c>
      <c r="AW248" s="324">
        <v>0</v>
      </c>
      <c r="AX248" s="324">
        <v>0</v>
      </c>
      <c r="AY248" s="556">
        <v>0</v>
      </c>
      <c r="AZ248" s="336"/>
      <c r="BA248" s="278"/>
      <c r="BB248" s="278"/>
      <c r="BC248" s="324"/>
      <c r="BD248" s="324">
        <v>0</v>
      </c>
      <c r="BE248" s="556">
        <v>0</v>
      </c>
      <c r="BF248" s="279"/>
      <c r="BG248" s="279"/>
      <c r="BH248" s="279"/>
      <c r="BI248" s="279"/>
      <c r="BJ248" s="279"/>
      <c r="BK248" s="279"/>
      <c r="BL248" s="324">
        <f t="shared" ref="BL248:BL250" si="805">BO248+BR248+BU248+BX248</f>
        <v>0</v>
      </c>
      <c r="BM248" s="324">
        <f t="shared" si="787"/>
        <v>0</v>
      </c>
      <c r="BN248" s="324">
        <f t="shared" si="788"/>
        <v>0</v>
      </c>
      <c r="BO248" s="336"/>
      <c r="BP248" s="278">
        <f t="shared" ref="BP248:BP249" si="806">BO248*0.1429</f>
        <v>0</v>
      </c>
      <c r="BQ248" s="278">
        <f>BO248*$ER$20</f>
        <v>0</v>
      </c>
      <c r="BR248" s="336"/>
      <c r="BS248" s="278">
        <f t="shared" ref="BS248:BS249" si="807">BR248*0.1429</f>
        <v>0</v>
      </c>
      <c r="BT248" s="278">
        <f>BR248*$ES$20</f>
        <v>0</v>
      </c>
      <c r="BU248" s="336"/>
      <c r="BV248" s="278">
        <f t="shared" si="791"/>
        <v>0</v>
      </c>
      <c r="BW248" s="278">
        <f>BU248*$ET$20</f>
        <v>0</v>
      </c>
      <c r="BX248" s="324"/>
      <c r="BY248" s="324">
        <f t="shared" ref="BY248:BY249" si="808">BX248*0.1429</f>
        <v>0</v>
      </c>
      <c r="BZ248" s="324">
        <f>BX248*$EU$20</f>
        <v>0</v>
      </c>
      <c r="CA248" s="324">
        <f t="shared" si="793"/>
        <v>0</v>
      </c>
      <c r="CB248" s="324">
        <f t="shared" si="794"/>
        <v>0</v>
      </c>
      <c r="CC248" s="556">
        <f t="shared" si="795"/>
        <v>0</v>
      </c>
      <c r="CD248" s="336"/>
      <c r="CE248" s="278"/>
      <c r="CF248" s="278"/>
      <c r="CG248" s="324"/>
      <c r="CH248" s="324">
        <f t="shared" ref="CH248" si="809">CG248*0.1429</f>
        <v>0</v>
      </c>
      <c r="CI248" s="556">
        <f>CH248*GB20</f>
        <v>0</v>
      </c>
      <c r="CJ248" s="279"/>
      <c r="CK248" s="279"/>
      <c r="CL248" s="279"/>
      <c r="CM248" s="279"/>
      <c r="CN248" s="279"/>
      <c r="CO248" s="279"/>
      <c r="CP248" s="2286"/>
      <c r="CQ248" s="2285">
        <f t="shared" ref="CQ248" si="810">CP248*0.1429</f>
        <v>0</v>
      </c>
      <c r="CR248" s="2278">
        <f>CP248*$EM$20</f>
        <v>0</v>
      </c>
      <c r="CS248" s="335"/>
      <c r="CT248" s="319">
        <f t="shared" ref="CT248" si="811">CS248*0.1429</f>
        <v>0</v>
      </c>
      <c r="CU248" s="278">
        <f t="shared" si="780"/>
        <v>0</v>
      </c>
      <c r="CV248" s="278"/>
      <c r="CW248" s="278"/>
      <c r="CX248" s="278"/>
      <c r="CY248" s="278"/>
      <c r="CZ248" s="278"/>
      <c r="DA248" s="278"/>
      <c r="DB248" s="490" t="s">
        <v>270</v>
      </c>
      <c r="DC248" s="491"/>
      <c r="DD248" s="85"/>
      <c r="DE248" s="555">
        <f t="shared" si="765"/>
        <v>0</v>
      </c>
      <c r="DF248" s="555">
        <v>0</v>
      </c>
      <c r="DG248" s="339"/>
      <c r="DH248" s="339"/>
      <c r="DI248" s="339"/>
      <c r="DJ248" s="324"/>
      <c r="DK248" s="555">
        <v>0</v>
      </c>
      <c r="DL248" s="339"/>
      <c r="DM248" s="324"/>
      <c r="DN248" s="339"/>
      <c r="DO248" s="339"/>
      <c r="DP248" s="555">
        <f t="shared" si="802"/>
        <v>0</v>
      </c>
      <c r="DQ248" s="339"/>
      <c r="DR248" s="339"/>
      <c r="DS248" s="339"/>
      <c r="DT248" s="324"/>
      <c r="DU248" s="555">
        <f t="shared" si="781"/>
        <v>0</v>
      </c>
      <c r="DV248" s="339"/>
      <c r="DW248" s="324"/>
      <c r="DX248" s="339"/>
      <c r="DY248" s="339"/>
      <c r="DZ248" s="2301"/>
      <c r="EA248" s="339"/>
      <c r="EB248" s="279"/>
      <c r="EC248" s="279"/>
      <c r="ED248" s="324" t="s">
        <v>243</v>
      </c>
      <c r="EE248" s="210"/>
      <c r="EF248" s="329" t="s">
        <v>235</v>
      </c>
      <c r="EG248" s="324" t="s">
        <v>230</v>
      </c>
      <c r="EH248" s="2699"/>
    </row>
    <row r="249" spans="1:138" s="248" customFormat="1" ht="27" hidden="1" customHeight="1" outlineLevel="1">
      <c r="A249" s="85"/>
      <c r="B249" s="85"/>
      <c r="C249" s="557"/>
      <c r="D249" s="578"/>
      <c r="E249" s="85"/>
      <c r="F249" s="128" t="s">
        <v>2</v>
      </c>
      <c r="G249" s="558">
        <f t="shared" si="752"/>
        <v>0</v>
      </c>
      <c r="H249" s="1206">
        <f t="shared" si="803"/>
        <v>0</v>
      </c>
      <c r="I249" s="1203"/>
      <c r="J249" s="1203"/>
      <c r="K249" s="1203"/>
      <c r="L249" s="269"/>
      <c r="M249" s="2214"/>
      <c r="N249" s="507"/>
      <c r="O249" s="507"/>
      <c r="P249" s="507"/>
      <c r="Q249" s="409"/>
      <c r="R249" s="270"/>
      <c r="S249" s="270"/>
      <c r="T249" s="270"/>
      <c r="U249" s="270"/>
      <c r="V249" s="1206">
        <f t="shared" si="804"/>
        <v>0</v>
      </c>
      <c r="W249" s="1203"/>
      <c r="X249" s="1203"/>
      <c r="Y249" s="1203"/>
      <c r="Z249" s="269"/>
      <c r="AA249" s="409"/>
      <c r="AB249" s="270"/>
      <c r="AC249" s="270"/>
      <c r="AD249" s="270"/>
      <c r="AE249" s="270"/>
      <c r="AF249" s="566" t="s">
        <v>14</v>
      </c>
      <c r="AG249" s="555">
        <f t="shared" ref="AG249:AG250" si="812">AH249+CP249+CS249+CV249+CY249</f>
        <v>0</v>
      </c>
      <c r="AH249" s="278">
        <v>0</v>
      </c>
      <c r="AI249" s="278">
        <v>0</v>
      </c>
      <c r="AJ249" s="278">
        <v>0</v>
      </c>
      <c r="AK249" s="336"/>
      <c r="AL249" s="278">
        <v>0</v>
      </c>
      <c r="AM249" s="278">
        <v>0</v>
      </c>
      <c r="AN249" s="336"/>
      <c r="AO249" s="278">
        <v>0</v>
      </c>
      <c r="AP249" s="278">
        <v>0</v>
      </c>
      <c r="AQ249" s="336"/>
      <c r="AR249" s="278">
        <v>0</v>
      </c>
      <c r="AS249" s="278">
        <v>0</v>
      </c>
      <c r="AT249" s="336"/>
      <c r="AU249" s="278">
        <v>0</v>
      </c>
      <c r="AV249" s="278">
        <v>0</v>
      </c>
      <c r="AW249" s="278"/>
      <c r="AX249" s="278"/>
      <c r="AY249" s="278"/>
      <c r="AZ249" s="336"/>
      <c r="BA249" s="278"/>
      <c r="BB249" s="278"/>
      <c r="BC249" s="336"/>
      <c r="BD249" s="278"/>
      <c r="BE249" s="278"/>
      <c r="BF249" s="279"/>
      <c r="BG249" s="279"/>
      <c r="BH249" s="279"/>
      <c r="BI249" s="279"/>
      <c r="BJ249" s="279"/>
      <c r="BK249" s="279"/>
      <c r="BL249" s="278">
        <f t="shared" si="805"/>
        <v>0</v>
      </c>
      <c r="BM249" s="278">
        <f t="shared" si="787"/>
        <v>0</v>
      </c>
      <c r="BN249" s="278">
        <f t="shared" si="788"/>
        <v>0</v>
      </c>
      <c r="BO249" s="336"/>
      <c r="BP249" s="278">
        <f t="shared" si="806"/>
        <v>0</v>
      </c>
      <c r="BQ249" s="278">
        <f>BO249*$ER$20</f>
        <v>0</v>
      </c>
      <c r="BR249" s="336"/>
      <c r="BS249" s="278">
        <f t="shared" si="807"/>
        <v>0</v>
      </c>
      <c r="BT249" s="278">
        <f>BR249*$ES$20</f>
        <v>0</v>
      </c>
      <c r="BU249" s="336"/>
      <c r="BV249" s="278">
        <f t="shared" si="791"/>
        <v>0</v>
      </c>
      <c r="BW249" s="278">
        <f>BU249*$ET$20</f>
        <v>0</v>
      </c>
      <c r="BX249" s="336"/>
      <c r="BY249" s="278">
        <f t="shared" si="808"/>
        <v>0</v>
      </c>
      <c r="BZ249" s="278">
        <f>BX249*$EU$20</f>
        <v>0</v>
      </c>
      <c r="CA249" s="278"/>
      <c r="CB249" s="278"/>
      <c r="CC249" s="278"/>
      <c r="CD249" s="336"/>
      <c r="CE249" s="278"/>
      <c r="CF249" s="278"/>
      <c r="CG249" s="336"/>
      <c r="CH249" s="278"/>
      <c r="CI249" s="278"/>
      <c r="CJ249" s="279"/>
      <c r="CK249" s="279"/>
      <c r="CL249" s="279"/>
      <c r="CM249" s="279"/>
      <c r="CN249" s="279"/>
      <c r="CO249" s="279"/>
      <c r="CP249" s="2286"/>
      <c r="CQ249" s="2285">
        <f t="shared" si="800"/>
        <v>0</v>
      </c>
      <c r="CR249" s="2278">
        <f>CP249*$EM$20</f>
        <v>0</v>
      </c>
      <c r="CS249" s="694"/>
      <c r="CT249" s="694">
        <f t="shared" si="801"/>
        <v>0</v>
      </c>
      <c r="CU249" s="694">
        <f>CS249*$EN$20</f>
        <v>0</v>
      </c>
      <c r="CV249" s="278"/>
      <c r="CW249" s="278"/>
      <c r="CX249" s="278"/>
      <c r="CY249" s="278"/>
      <c r="CZ249" s="278"/>
      <c r="DA249" s="278"/>
      <c r="DB249" s="496" t="s">
        <v>271</v>
      </c>
      <c r="DC249" s="497"/>
      <c r="DD249" s="498"/>
      <c r="DE249" s="555">
        <f t="shared" si="765"/>
        <v>0</v>
      </c>
      <c r="DF249" s="555">
        <v>0</v>
      </c>
      <c r="DG249" s="339"/>
      <c r="DH249" s="339"/>
      <c r="DI249" s="339"/>
      <c r="DJ249" s="339"/>
      <c r="DK249" s="555"/>
      <c r="DL249" s="339"/>
      <c r="DM249" s="339"/>
      <c r="DN249" s="339"/>
      <c r="DO249" s="339"/>
      <c r="DP249" s="555">
        <f t="shared" si="802"/>
        <v>0</v>
      </c>
      <c r="DQ249" s="339"/>
      <c r="DR249" s="339"/>
      <c r="DS249" s="339"/>
      <c r="DT249" s="339"/>
      <c r="DU249" s="555"/>
      <c r="DV249" s="339"/>
      <c r="DW249" s="339"/>
      <c r="DX249" s="339"/>
      <c r="DY249" s="339"/>
      <c r="DZ249" s="2301"/>
      <c r="EA249" s="694"/>
      <c r="EB249" s="279"/>
      <c r="EC249" s="279"/>
      <c r="ED249" s="324" t="s">
        <v>243</v>
      </c>
      <c r="EE249" s="210"/>
      <c r="EF249" s="329" t="s">
        <v>235</v>
      </c>
      <c r="EG249" s="324" t="s">
        <v>230</v>
      </c>
      <c r="EH249" s="2699"/>
    </row>
    <row r="250" spans="1:138" s="248" customFormat="1" ht="30.75" hidden="1" customHeight="1" outlineLevel="1">
      <c r="A250" s="85"/>
      <c r="B250" s="85"/>
      <c r="C250" s="557"/>
      <c r="D250" s="578"/>
      <c r="E250" s="85"/>
      <c r="F250" s="128" t="s">
        <v>2</v>
      </c>
      <c r="G250" s="558">
        <f t="shared" si="752"/>
        <v>0</v>
      </c>
      <c r="H250" s="1206">
        <f t="shared" si="803"/>
        <v>0</v>
      </c>
      <c r="I250" s="1203"/>
      <c r="J250" s="1203"/>
      <c r="K250" s="1203"/>
      <c r="L250" s="269"/>
      <c r="M250" s="2214"/>
      <c r="N250" s="507"/>
      <c r="O250" s="507"/>
      <c r="P250" s="507"/>
      <c r="Q250" s="409"/>
      <c r="R250" s="270"/>
      <c r="S250" s="270"/>
      <c r="T250" s="270"/>
      <c r="U250" s="270"/>
      <c r="V250" s="1206">
        <f t="shared" si="804"/>
        <v>0</v>
      </c>
      <c r="W250" s="1203"/>
      <c r="X250" s="1203"/>
      <c r="Y250" s="1203"/>
      <c r="Z250" s="269"/>
      <c r="AA250" s="409"/>
      <c r="AB250" s="270"/>
      <c r="AC250" s="270"/>
      <c r="AD250" s="270"/>
      <c r="AE250" s="270"/>
      <c r="AF250" s="566" t="s">
        <v>14</v>
      </c>
      <c r="AG250" s="555">
        <f t="shared" si="812"/>
        <v>0</v>
      </c>
      <c r="AH250" s="324">
        <v>0</v>
      </c>
      <c r="AI250" s="324">
        <v>0</v>
      </c>
      <c r="AJ250" s="324">
        <v>0</v>
      </c>
      <c r="AK250" s="336"/>
      <c r="AL250" s="278"/>
      <c r="AM250" s="278"/>
      <c r="AN250" s="324"/>
      <c r="AO250" s="278"/>
      <c r="AP250" s="278"/>
      <c r="AQ250" s="336"/>
      <c r="AR250" s="278"/>
      <c r="AS250" s="278"/>
      <c r="AT250" s="336"/>
      <c r="AU250" s="278"/>
      <c r="AV250" s="278"/>
      <c r="AW250" s="278"/>
      <c r="AX250" s="278"/>
      <c r="AY250" s="278"/>
      <c r="AZ250" s="336"/>
      <c r="BA250" s="278"/>
      <c r="BB250" s="278"/>
      <c r="BC250" s="336"/>
      <c r="BD250" s="278"/>
      <c r="BE250" s="278"/>
      <c r="BF250" s="279"/>
      <c r="BG250" s="279"/>
      <c r="BH250" s="279"/>
      <c r="BI250" s="279"/>
      <c r="BJ250" s="279"/>
      <c r="BK250" s="279"/>
      <c r="BL250" s="324">
        <f t="shared" si="805"/>
        <v>0</v>
      </c>
      <c r="BM250" s="324">
        <f t="shared" si="787"/>
        <v>0</v>
      </c>
      <c r="BN250" s="324">
        <f t="shared" si="788"/>
        <v>0</v>
      </c>
      <c r="BO250" s="336"/>
      <c r="BP250" s="278"/>
      <c r="BQ250" s="278"/>
      <c r="BR250" s="324"/>
      <c r="BS250" s="278"/>
      <c r="BT250" s="278"/>
      <c r="BU250" s="336"/>
      <c r="BV250" s="278"/>
      <c r="BW250" s="278"/>
      <c r="BX250" s="336"/>
      <c r="BY250" s="278"/>
      <c r="BZ250" s="278"/>
      <c r="CA250" s="278"/>
      <c r="CB250" s="278"/>
      <c r="CC250" s="278"/>
      <c r="CD250" s="336"/>
      <c r="CE250" s="278"/>
      <c r="CF250" s="278"/>
      <c r="CG250" s="336"/>
      <c r="CH250" s="278"/>
      <c r="CI250" s="278"/>
      <c r="CJ250" s="279"/>
      <c r="CK250" s="279"/>
      <c r="CL250" s="279"/>
      <c r="CM250" s="279"/>
      <c r="CN250" s="279"/>
      <c r="CO250" s="279"/>
      <c r="CP250" s="2238"/>
      <c r="CQ250" s="2238"/>
      <c r="CR250" s="2238"/>
      <c r="CS250" s="335"/>
      <c r="CT250" s="319"/>
      <c r="CU250" s="278"/>
      <c r="CV250" s="278"/>
      <c r="CW250" s="278"/>
      <c r="CX250" s="278"/>
      <c r="CY250" s="278"/>
      <c r="CZ250" s="278"/>
      <c r="DA250" s="278"/>
      <c r="DB250" s="496"/>
      <c r="DC250" s="497"/>
      <c r="DD250" s="498"/>
      <c r="DE250" s="555">
        <f t="shared" si="765"/>
        <v>0</v>
      </c>
      <c r="DF250" s="555">
        <v>0</v>
      </c>
      <c r="DG250" s="339"/>
      <c r="DH250" s="324"/>
      <c r="DI250" s="339"/>
      <c r="DJ250" s="339"/>
      <c r="DK250" s="555"/>
      <c r="DL250" s="339"/>
      <c r="DM250" s="339"/>
      <c r="DN250" s="339"/>
      <c r="DO250" s="339"/>
      <c r="DP250" s="555">
        <f t="shared" si="802"/>
        <v>0</v>
      </c>
      <c r="DQ250" s="339"/>
      <c r="DR250" s="324"/>
      <c r="DS250" s="339"/>
      <c r="DT250" s="339"/>
      <c r="DU250" s="555"/>
      <c r="DV250" s="339"/>
      <c r="DW250" s="339"/>
      <c r="DX250" s="339"/>
      <c r="DY250" s="339"/>
      <c r="DZ250" s="2238"/>
      <c r="EA250" s="339"/>
      <c r="EB250" s="279"/>
      <c r="EC250" s="279"/>
      <c r="ED250" s="324"/>
      <c r="EE250" s="210"/>
      <c r="EF250" s="329"/>
      <c r="EG250" s="324"/>
      <c r="EH250" s="2699"/>
    </row>
    <row r="251" spans="1:138" ht="13.5" hidden="1" customHeight="1" outlineLevel="1">
      <c r="A251" s="85"/>
      <c r="B251" s="67"/>
      <c r="C251" s="1192"/>
      <c r="D251" s="1145" t="s">
        <v>52</v>
      </c>
      <c r="E251" s="84"/>
      <c r="F251" s="84"/>
      <c r="G251" s="558">
        <f t="shared" si="752"/>
        <v>0</v>
      </c>
      <c r="H251" s="169"/>
      <c r="I251" s="169"/>
      <c r="J251" s="169"/>
      <c r="K251" s="169"/>
      <c r="L251" s="169"/>
      <c r="M251" s="2213"/>
      <c r="N251" s="169"/>
      <c r="O251" s="169"/>
      <c r="P251" s="169"/>
      <c r="Q251" s="650"/>
      <c r="R251" s="84"/>
      <c r="S251" s="84"/>
      <c r="T251" s="84"/>
      <c r="U251" s="84"/>
      <c r="V251" s="169"/>
      <c r="W251" s="169"/>
      <c r="X251" s="169"/>
      <c r="Y251" s="169"/>
      <c r="Z251" s="169"/>
      <c r="AA251" s="650"/>
      <c r="AB251" s="84"/>
      <c r="AC251" s="84"/>
      <c r="AD251" s="84"/>
      <c r="AE251" s="84"/>
      <c r="AF251" s="566" t="s">
        <v>14</v>
      </c>
      <c r="AG251" s="555">
        <f t="shared" ref="AG251:AG270" si="813">AH251+CP251+CS251+CV251+CY251</f>
        <v>0</v>
      </c>
      <c r="AH251" s="555">
        <v>0</v>
      </c>
      <c r="AI251" s="555">
        <v>0</v>
      </c>
      <c r="AJ251" s="555">
        <v>0</v>
      </c>
      <c r="AK251" s="344">
        <v>0</v>
      </c>
      <c r="AL251" s="344">
        <v>0</v>
      </c>
      <c r="AM251" s="344">
        <v>0</v>
      </c>
      <c r="AN251" s="344">
        <v>0</v>
      </c>
      <c r="AO251" s="344">
        <v>0</v>
      </c>
      <c r="AP251" s="344">
        <v>0</v>
      </c>
      <c r="AQ251" s="344">
        <v>0</v>
      </c>
      <c r="AR251" s="344">
        <v>0</v>
      </c>
      <c r="AS251" s="344">
        <v>0</v>
      </c>
      <c r="AT251" s="555">
        <v>0</v>
      </c>
      <c r="AU251" s="555">
        <v>0</v>
      </c>
      <c r="AV251" s="555">
        <v>0</v>
      </c>
      <c r="AW251" s="555">
        <v>0</v>
      </c>
      <c r="AX251" s="555">
        <v>0</v>
      </c>
      <c r="AY251" s="555">
        <v>0</v>
      </c>
      <c r="AZ251" s="344">
        <v>0</v>
      </c>
      <c r="BA251" s="344">
        <v>0</v>
      </c>
      <c r="BB251" s="344">
        <v>0</v>
      </c>
      <c r="BC251" s="555">
        <v>0</v>
      </c>
      <c r="BD251" s="555">
        <v>0</v>
      </c>
      <c r="BE251" s="555">
        <v>0</v>
      </c>
      <c r="BF251" s="555">
        <v>0</v>
      </c>
      <c r="BG251" s="555">
        <v>0</v>
      </c>
      <c r="BH251" s="555">
        <v>0</v>
      </c>
      <c r="BI251" s="555">
        <v>0</v>
      </c>
      <c r="BJ251" s="555">
        <v>0</v>
      </c>
      <c r="BK251" s="555">
        <v>0</v>
      </c>
      <c r="BL251" s="555">
        <f>SUM(BL246:BL250)</f>
        <v>0</v>
      </c>
      <c r="BM251" s="555">
        <f t="shared" ref="BM251:BT251" si="814">SUM(BM246:BM250)</f>
        <v>0</v>
      </c>
      <c r="BN251" s="555">
        <f t="shared" si="814"/>
        <v>0</v>
      </c>
      <c r="BO251" s="344">
        <f t="shared" si="814"/>
        <v>0</v>
      </c>
      <c r="BP251" s="344">
        <f t="shared" si="814"/>
        <v>0</v>
      </c>
      <c r="BQ251" s="344">
        <f t="shared" si="814"/>
        <v>0</v>
      </c>
      <c r="BR251" s="344">
        <f t="shared" si="814"/>
        <v>0</v>
      </c>
      <c r="BS251" s="344">
        <f t="shared" si="814"/>
        <v>0</v>
      </c>
      <c r="BT251" s="344">
        <f t="shared" si="814"/>
        <v>0</v>
      </c>
      <c r="BU251" s="344">
        <f t="shared" ref="BU251:BW251" si="815">SUM(BU246:BU247)</f>
        <v>0</v>
      </c>
      <c r="BV251" s="344">
        <f t="shared" si="815"/>
        <v>0</v>
      </c>
      <c r="BW251" s="344">
        <f t="shared" si="815"/>
        <v>0</v>
      </c>
      <c r="BX251" s="555">
        <f t="shared" ref="BX251:BZ251" si="816">SUM(BX246:BX250)</f>
        <v>0</v>
      </c>
      <c r="BY251" s="555">
        <f t="shared" si="816"/>
        <v>0</v>
      </c>
      <c r="BZ251" s="555">
        <f t="shared" si="816"/>
        <v>0</v>
      </c>
      <c r="CA251" s="555">
        <f>SUM(CA246:CA250)</f>
        <v>0</v>
      </c>
      <c r="CB251" s="555">
        <f t="shared" ref="CB251:CC251" si="817">SUM(CB246:CB250)</f>
        <v>0</v>
      </c>
      <c r="CC251" s="555">
        <f t="shared" si="817"/>
        <v>0</v>
      </c>
      <c r="CD251" s="344">
        <f t="shared" ref="CD251:CF251" si="818">SUM(CD246:CD247)</f>
        <v>0</v>
      </c>
      <c r="CE251" s="344">
        <f t="shared" si="818"/>
        <v>0</v>
      </c>
      <c r="CF251" s="344">
        <f t="shared" si="818"/>
        <v>0</v>
      </c>
      <c r="CG251" s="555">
        <f>SUM(CG246:CG250)</f>
        <v>0</v>
      </c>
      <c r="CH251" s="555">
        <f t="shared" ref="CH251:CI251" si="819">SUM(CH246:CH250)</f>
        <v>0</v>
      </c>
      <c r="CI251" s="555">
        <f t="shared" si="819"/>
        <v>0</v>
      </c>
      <c r="CJ251" s="555">
        <f t="shared" ref="CJ251:CO251" si="820">SUM(CJ246:CJ247)</f>
        <v>0</v>
      </c>
      <c r="CK251" s="555">
        <f t="shared" si="820"/>
        <v>0</v>
      </c>
      <c r="CL251" s="555">
        <f t="shared" si="820"/>
        <v>0</v>
      </c>
      <c r="CM251" s="555">
        <f t="shared" si="820"/>
        <v>0</v>
      </c>
      <c r="CN251" s="555">
        <f t="shared" si="820"/>
        <v>0</v>
      </c>
      <c r="CO251" s="555">
        <f t="shared" si="820"/>
        <v>0</v>
      </c>
      <c r="CP251" s="2256">
        <f t="shared" ref="CP251" si="821">SUM(CP246:CP250)</f>
        <v>0</v>
      </c>
      <c r="CQ251" s="2256">
        <f t="shared" ref="CQ251" si="822">SUM(CQ246:CQ250)</f>
        <v>0</v>
      </c>
      <c r="CR251" s="2256">
        <f t="shared" ref="CR251" si="823">SUM(CR246:CR250)</f>
        <v>0</v>
      </c>
      <c r="CS251" s="770">
        <f t="shared" ref="CS251" si="824">SUM(CS246:CS250)</f>
        <v>0</v>
      </c>
      <c r="CT251" s="770">
        <f t="shared" ref="CT251" si="825">SUM(CT246:CT250)</f>
        <v>0</v>
      </c>
      <c r="CU251" s="770">
        <f t="shared" ref="CU251" si="826">SUM(CU246:CU250)</f>
        <v>0</v>
      </c>
      <c r="CV251" s="344">
        <f t="shared" ref="CV251:DA251" si="827">SUM(CV246:CV247)</f>
        <v>0</v>
      </c>
      <c r="CW251" s="344">
        <f t="shared" si="827"/>
        <v>0</v>
      </c>
      <c r="CX251" s="344">
        <f t="shared" si="827"/>
        <v>0</v>
      </c>
      <c r="CY251" s="344">
        <f t="shared" si="827"/>
        <v>0</v>
      </c>
      <c r="CZ251" s="344">
        <f t="shared" si="827"/>
        <v>0</v>
      </c>
      <c r="DA251" s="344">
        <f t="shared" si="827"/>
        <v>0</v>
      </c>
      <c r="DB251" s="283"/>
      <c r="DC251" s="283"/>
      <c r="DD251" s="283"/>
      <c r="DE251" s="555">
        <f t="shared" si="765"/>
        <v>0</v>
      </c>
      <c r="DF251" s="555">
        <v>0</v>
      </c>
      <c r="DG251" s="344">
        <v>0</v>
      </c>
      <c r="DH251" s="555">
        <v>0</v>
      </c>
      <c r="DI251" s="344">
        <v>0</v>
      </c>
      <c r="DJ251" s="555">
        <v>0</v>
      </c>
      <c r="DK251" s="555">
        <v>0</v>
      </c>
      <c r="DL251" s="344">
        <v>0</v>
      </c>
      <c r="DM251" s="555">
        <v>0</v>
      </c>
      <c r="DN251" s="555">
        <v>0</v>
      </c>
      <c r="DO251" s="555">
        <v>0</v>
      </c>
      <c r="DP251" s="555">
        <f t="shared" si="802"/>
        <v>0</v>
      </c>
      <c r="DQ251" s="344">
        <f>SUM(DQ246:DQ250)</f>
        <v>0</v>
      </c>
      <c r="DR251" s="555">
        <f t="shared" ref="DR251:DY251" si="828">SUM(DR246:DR250)</f>
        <v>0</v>
      </c>
      <c r="DS251" s="344">
        <f t="shared" si="828"/>
        <v>0</v>
      </c>
      <c r="DT251" s="555">
        <f t="shared" si="828"/>
        <v>0</v>
      </c>
      <c r="DU251" s="555">
        <f t="shared" si="828"/>
        <v>0</v>
      </c>
      <c r="DV251" s="344">
        <f t="shared" si="828"/>
        <v>0</v>
      </c>
      <c r="DW251" s="555">
        <f t="shared" si="828"/>
        <v>0</v>
      </c>
      <c r="DX251" s="555">
        <f t="shared" si="828"/>
        <v>0</v>
      </c>
      <c r="DY251" s="555">
        <f t="shared" si="828"/>
        <v>0</v>
      </c>
      <c r="DZ251" s="2256">
        <f t="shared" ref="DZ251:EA251" si="829">SUM(DZ246:DZ250)</f>
        <v>0</v>
      </c>
      <c r="EA251" s="770">
        <f t="shared" si="829"/>
        <v>0</v>
      </c>
      <c r="EB251" s="344">
        <f t="shared" ref="EB251:EC251" si="830">SUM(EB246:EB247)</f>
        <v>0</v>
      </c>
      <c r="EC251" s="344">
        <f t="shared" si="830"/>
        <v>0</v>
      </c>
      <c r="ED251" s="324"/>
      <c r="EE251" s="185"/>
      <c r="EF251" s="329"/>
      <c r="EG251" s="324"/>
      <c r="EH251" s="2699"/>
    </row>
    <row r="252" spans="1:138" ht="15" hidden="1" customHeight="1" outlineLevel="1">
      <c r="A252" s="85"/>
      <c r="B252" s="67"/>
      <c r="C252" s="540" t="s">
        <v>71</v>
      </c>
      <c r="D252" s="1143" t="s">
        <v>128</v>
      </c>
      <c r="E252" s="84"/>
      <c r="F252" s="84"/>
      <c r="G252" s="558">
        <f t="shared" si="752"/>
        <v>0</v>
      </c>
      <c r="H252" s="169"/>
      <c r="I252" s="169"/>
      <c r="J252" s="169"/>
      <c r="K252" s="169"/>
      <c r="L252" s="169"/>
      <c r="M252" s="2213"/>
      <c r="N252" s="169"/>
      <c r="O252" s="169"/>
      <c r="P252" s="169"/>
      <c r="Q252" s="650"/>
      <c r="R252" s="84"/>
      <c r="S252" s="84"/>
      <c r="T252" s="84"/>
      <c r="U252" s="84"/>
      <c r="V252" s="169"/>
      <c r="W252" s="169"/>
      <c r="X252" s="169"/>
      <c r="Y252" s="169"/>
      <c r="Z252" s="169"/>
      <c r="AA252" s="650"/>
      <c r="AB252" s="84"/>
      <c r="AC252" s="84"/>
      <c r="AD252" s="84"/>
      <c r="AE252" s="84"/>
      <c r="AF252" s="23"/>
      <c r="AG252" s="287">
        <f t="shared" si="813"/>
        <v>0</v>
      </c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2274"/>
      <c r="CQ252" s="2274"/>
      <c r="CR252" s="2274"/>
      <c r="CS252" s="277"/>
      <c r="CT252" s="277"/>
      <c r="CU252" s="277"/>
      <c r="CV252" s="190"/>
      <c r="CW252" s="190"/>
      <c r="CX252" s="190"/>
      <c r="CY252" s="190"/>
      <c r="CZ252" s="190"/>
      <c r="DA252" s="190"/>
      <c r="DB252" s="283"/>
      <c r="DC252" s="283"/>
      <c r="DD252" s="283"/>
      <c r="DE252" s="555">
        <f t="shared" si="765"/>
        <v>0</v>
      </c>
      <c r="DF252" s="555"/>
      <c r="DG252" s="190"/>
      <c r="DH252" s="190"/>
      <c r="DI252" s="190"/>
      <c r="DJ252" s="190"/>
      <c r="DK252" s="555">
        <v>0</v>
      </c>
      <c r="DL252" s="190"/>
      <c r="DM252" s="190"/>
      <c r="DN252" s="190"/>
      <c r="DO252" s="190"/>
      <c r="DP252" s="555"/>
      <c r="DQ252" s="190"/>
      <c r="DR252" s="190"/>
      <c r="DS252" s="190"/>
      <c r="DT252" s="190"/>
      <c r="DU252" s="555">
        <f t="shared" ref="DU252:DU269" si="831">DV252+DW252+DX252+DY252</f>
        <v>0</v>
      </c>
      <c r="DV252" s="190"/>
      <c r="DW252" s="190"/>
      <c r="DX252" s="190"/>
      <c r="DY252" s="190"/>
      <c r="DZ252" s="2274"/>
      <c r="EA252" s="277"/>
      <c r="EB252" s="190"/>
      <c r="EC252" s="190"/>
      <c r="ED252" s="324"/>
      <c r="EE252" s="185"/>
      <c r="EF252" s="329"/>
      <c r="EG252" s="324"/>
      <c r="EH252" s="2699"/>
    </row>
    <row r="253" spans="1:138" ht="15" hidden="1" customHeight="1" outlineLevel="1">
      <c r="A253" s="85"/>
      <c r="B253" s="67"/>
      <c r="C253" s="539"/>
      <c r="D253" s="1146"/>
      <c r="E253" s="67"/>
      <c r="F253" s="67"/>
      <c r="G253" s="558">
        <f t="shared" si="752"/>
        <v>0</v>
      </c>
      <c r="H253" s="408">
        <f>SUM(I253:L253)</f>
        <v>0</v>
      </c>
      <c r="I253" s="345"/>
      <c r="J253" s="345"/>
      <c r="K253" s="345"/>
      <c r="L253" s="345"/>
      <c r="M253" s="2214"/>
      <c r="N253" s="345"/>
      <c r="O253" s="345"/>
      <c r="P253" s="345"/>
      <c r="Q253" s="409">
        <f>SUM(R253:U253)</f>
        <v>0</v>
      </c>
      <c r="R253" s="67"/>
      <c r="S253" s="67"/>
      <c r="T253" s="67"/>
      <c r="U253" s="67"/>
      <c r="V253" s="408">
        <f>SUM(W253:Z253)</f>
        <v>0</v>
      </c>
      <c r="W253" s="345"/>
      <c r="X253" s="345"/>
      <c r="Y253" s="345"/>
      <c r="Z253" s="345"/>
      <c r="AA253" s="409">
        <f>SUM(AB253:AE253)</f>
        <v>0</v>
      </c>
      <c r="AB253" s="67"/>
      <c r="AC253" s="67"/>
      <c r="AD253" s="67"/>
      <c r="AE253" s="67"/>
      <c r="AF253" s="23"/>
      <c r="AG253" s="287">
        <f t="shared" si="813"/>
        <v>0</v>
      </c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2275"/>
      <c r="CQ253" s="2275"/>
      <c r="CR253" s="2275"/>
      <c r="CS253" s="276"/>
      <c r="CT253" s="276"/>
      <c r="CU253" s="276"/>
      <c r="CV253" s="188"/>
      <c r="CW253" s="188"/>
      <c r="CX253" s="188"/>
      <c r="CY253" s="188"/>
      <c r="CZ253" s="188"/>
      <c r="DA253" s="188"/>
      <c r="DB253" s="85"/>
      <c r="DC253" s="85"/>
      <c r="DD253" s="85"/>
      <c r="DE253" s="555">
        <f t="shared" si="765"/>
        <v>0</v>
      </c>
      <c r="DF253" s="555"/>
      <c r="DG253" s="188"/>
      <c r="DH253" s="188"/>
      <c r="DI253" s="188"/>
      <c r="DJ253" s="188"/>
      <c r="DK253" s="555">
        <v>0</v>
      </c>
      <c r="DL253" s="188"/>
      <c r="DM253" s="188"/>
      <c r="DN253" s="188"/>
      <c r="DO253" s="188"/>
      <c r="DP253" s="555"/>
      <c r="DQ253" s="188"/>
      <c r="DR253" s="188"/>
      <c r="DS253" s="188"/>
      <c r="DT253" s="188"/>
      <c r="DU253" s="555">
        <f t="shared" si="831"/>
        <v>0</v>
      </c>
      <c r="DV253" s="188"/>
      <c r="DW253" s="188"/>
      <c r="DX253" s="188"/>
      <c r="DY253" s="188"/>
      <c r="DZ253" s="2275"/>
      <c r="EA253" s="276"/>
      <c r="EB253" s="188"/>
      <c r="EC253" s="188"/>
      <c r="ED253" s="324"/>
      <c r="EE253" s="23"/>
      <c r="EF253" s="329"/>
      <c r="EG253" s="324"/>
      <c r="EH253" s="2699"/>
    </row>
    <row r="254" spans="1:138" ht="15" hidden="1" customHeight="1" outlineLevel="1">
      <c r="A254" s="85"/>
      <c r="B254" s="67"/>
      <c r="C254" s="539"/>
      <c r="D254" s="1146"/>
      <c r="E254" s="67"/>
      <c r="F254" s="67"/>
      <c r="G254" s="558">
        <f t="shared" si="752"/>
        <v>0</v>
      </c>
      <c r="H254" s="408">
        <f>SUM(I254:L254)</f>
        <v>0</v>
      </c>
      <c r="I254" s="345"/>
      <c r="J254" s="345"/>
      <c r="K254" s="345"/>
      <c r="L254" s="345"/>
      <c r="M254" s="2214"/>
      <c r="N254" s="345"/>
      <c r="O254" s="345"/>
      <c r="P254" s="345"/>
      <c r="Q254" s="409">
        <f>SUM(R254:U254)</f>
        <v>0</v>
      </c>
      <c r="R254" s="67"/>
      <c r="S254" s="67"/>
      <c r="T254" s="67"/>
      <c r="U254" s="67"/>
      <c r="V254" s="408">
        <f>SUM(W254:Z254)</f>
        <v>0</v>
      </c>
      <c r="W254" s="345"/>
      <c r="X254" s="345"/>
      <c r="Y254" s="345"/>
      <c r="Z254" s="345"/>
      <c r="AA254" s="409">
        <f>SUM(AB254:AE254)</f>
        <v>0</v>
      </c>
      <c r="AB254" s="67"/>
      <c r="AC254" s="67"/>
      <c r="AD254" s="67"/>
      <c r="AE254" s="67"/>
      <c r="AF254" s="33"/>
      <c r="AG254" s="287">
        <f t="shared" si="813"/>
        <v>0</v>
      </c>
      <c r="AH254" s="197"/>
      <c r="AI254" s="197"/>
      <c r="AJ254" s="197"/>
      <c r="AK254" s="197"/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197"/>
      <c r="BB254" s="197"/>
      <c r="BC254" s="197"/>
      <c r="BD254" s="197"/>
      <c r="BE254" s="197"/>
      <c r="BF254" s="197"/>
      <c r="BG254" s="197"/>
      <c r="BH254" s="197"/>
      <c r="BI254" s="197"/>
      <c r="BJ254" s="197"/>
      <c r="BK254" s="197"/>
      <c r="BL254" s="197"/>
      <c r="BM254" s="197"/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7"/>
      <c r="BZ254" s="197"/>
      <c r="CA254" s="197"/>
      <c r="CB254" s="197"/>
      <c r="CC254" s="197"/>
      <c r="CD254" s="197"/>
      <c r="CE254" s="197"/>
      <c r="CF254" s="197"/>
      <c r="CG254" s="197"/>
      <c r="CH254" s="197"/>
      <c r="CI254" s="197"/>
      <c r="CJ254" s="197"/>
      <c r="CK254" s="197"/>
      <c r="CL254" s="197"/>
      <c r="CM254" s="197"/>
      <c r="CN254" s="197"/>
      <c r="CO254" s="197"/>
      <c r="CP254" s="2276"/>
      <c r="CQ254" s="2276"/>
      <c r="CR254" s="2276"/>
      <c r="CS254" s="279"/>
      <c r="CT254" s="279"/>
      <c r="CU254" s="279"/>
      <c r="CV254" s="197"/>
      <c r="CW254" s="197"/>
      <c r="CX254" s="197"/>
      <c r="CY254" s="197"/>
      <c r="CZ254" s="197"/>
      <c r="DA254" s="197"/>
      <c r="DB254" s="210"/>
      <c r="DC254" s="210"/>
      <c r="DD254" s="210"/>
      <c r="DE254" s="555">
        <f t="shared" si="765"/>
        <v>0</v>
      </c>
      <c r="DF254" s="555"/>
      <c r="DG254" s="197"/>
      <c r="DH254" s="197"/>
      <c r="DI254" s="197"/>
      <c r="DJ254" s="197"/>
      <c r="DK254" s="555">
        <v>0</v>
      </c>
      <c r="DL254" s="197"/>
      <c r="DM254" s="197"/>
      <c r="DN254" s="197"/>
      <c r="DO254" s="197"/>
      <c r="DP254" s="555"/>
      <c r="DQ254" s="197"/>
      <c r="DR254" s="197"/>
      <c r="DS254" s="197"/>
      <c r="DT254" s="197"/>
      <c r="DU254" s="555">
        <f t="shared" si="831"/>
        <v>0</v>
      </c>
      <c r="DV254" s="197"/>
      <c r="DW254" s="197"/>
      <c r="DX254" s="197"/>
      <c r="DY254" s="197"/>
      <c r="DZ254" s="2276"/>
      <c r="EA254" s="279"/>
      <c r="EB254" s="197"/>
      <c r="EC254" s="197"/>
      <c r="ED254" s="324"/>
      <c r="EE254" s="33"/>
      <c r="EF254" s="329"/>
      <c r="EG254" s="324"/>
      <c r="EH254" s="2699"/>
    </row>
    <row r="255" spans="1:138" ht="15" hidden="1" customHeight="1" outlineLevel="1">
      <c r="A255" s="85"/>
      <c r="B255" s="67"/>
      <c r="C255" s="539" t="s">
        <v>49</v>
      </c>
      <c r="D255" s="1146"/>
      <c r="E255" s="67"/>
      <c r="F255" s="67"/>
      <c r="G255" s="558">
        <f t="shared" si="752"/>
        <v>0</v>
      </c>
      <c r="H255" s="408">
        <f>SUM(I255:L255)</f>
        <v>0</v>
      </c>
      <c r="I255" s="345"/>
      <c r="J255" s="345"/>
      <c r="K255" s="345"/>
      <c r="L255" s="345"/>
      <c r="M255" s="2214"/>
      <c r="N255" s="345"/>
      <c r="O255" s="345"/>
      <c r="P255" s="345"/>
      <c r="Q255" s="409">
        <f>SUM(R255:U255)</f>
        <v>0</v>
      </c>
      <c r="R255" s="67"/>
      <c r="S255" s="67"/>
      <c r="T255" s="67"/>
      <c r="U255" s="67"/>
      <c r="V255" s="408">
        <f>SUM(W255:Z255)</f>
        <v>0</v>
      </c>
      <c r="W255" s="345"/>
      <c r="X255" s="345"/>
      <c r="Y255" s="345"/>
      <c r="Z255" s="345"/>
      <c r="AA255" s="409">
        <f>SUM(AB255:AE255)</f>
        <v>0</v>
      </c>
      <c r="AB255" s="67"/>
      <c r="AC255" s="67"/>
      <c r="AD255" s="67"/>
      <c r="AE255" s="67"/>
      <c r="AF255" s="33"/>
      <c r="AG255" s="287">
        <f t="shared" si="813"/>
        <v>0</v>
      </c>
      <c r="AH255" s="197"/>
      <c r="AI255" s="197"/>
      <c r="AJ255" s="197"/>
      <c r="AK255" s="197"/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197"/>
      <c r="BB255" s="197"/>
      <c r="BC255" s="197"/>
      <c r="BD255" s="197"/>
      <c r="BE255" s="197"/>
      <c r="BF255" s="197"/>
      <c r="BG255" s="197"/>
      <c r="BH255" s="197"/>
      <c r="BI255" s="197"/>
      <c r="BJ255" s="197"/>
      <c r="BK255" s="197"/>
      <c r="BL255" s="197"/>
      <c r="BM255" s="197"/>
      <c r="BN255" s="197"/>
      <c r="BO255" s="197"/>
      <c r="BP255" s="197"/>
      <c r="BQ255" s="197"/>
      <c r="BR255" s="197"/>
      <c r="BS255" s="197"/>
      <c r="BT255" s="197"/>
      <c r="BU255" s="197"/>
      <c r="BV255" s="197"/>
      <c r="BW255" s="197"/>
      <c r="BX255" s="197"/>
      <c r="BY255" s="197"/>
      <c r="BZ255" s="197"/>
      <c r="CA255" s="197"/>
      <c r="CB255" s="197"/>
      <c r="CC255" s="197"/>
      <c r="CD255" s="197"/>
      <c r="CE255" s="197"/>
      <c r="CF255" s="197"/>
      <c r="CG255" s="197"/>
      <c r="CH255" s="197"/>
      <c r="CI255" s="197"/>
      <c r="CJ255" s="197"/>
      <c r="CK255" s="197"/>
      <c r="CL255" s="197"/>
      <c r="CM255" s="197"/>
      <c r="CN255" s="197"/>
      <c r="CO255" s="197"/>
      <c r="CP255" s="2276"/>
      <c r="CQ255" s="2276"/>
      <c r="CR255" s="2276"/>
      <c r="CS255" s="279"/>
      <c r="CT255" s="279"/>
      <c r="CU255" s="279"/>
      <c r="CV255" s="197"/>
      <c r="CW255" s="197"/>
      <c r="CX255" s="197"/>
      <c r="CY255" s="197"/>
      <c r="CZ255" s="197"/>
      <c r="DA255" s="197"/>
      <c r="DB255" s="210"/>
      <c r="DC255" s="210"/>
      <c r="DD255" s="210"/>
      <c r="DE255" s="555">
        <f t="shared" si="765"/>
        <v>0</v>
      </c>
      <c r="DF255" s="555"/>
      <c r="DG255" s="197"/>
      <c r="DH255" s="197"/>
      <c r="DI255" s="197"/>
      <c r="DJ255" s="197"/>
      <c r="DK255" s="555">
        <v>0</v>
      </c>
      <c r="DL255" s="197"/>
      <c r="DM255" s="197"/>
      <c r="DN255" s="197"/>
      <c r="DO255" s="197"/>
      <c r="DP255" s="555"/>
      <c r="DQ255" s="197"/>
      <c r="DR255" s="197"/>
      <c r="DS255" s="197"/>
      <c r="DT255" s="197"/>
      <c r="DU255" s="555">
        <f t="shared" si="831"/>
        <v>0</v>
      </c>
      <c r="DV255" s="197"/>
      <c r="DW255" s="197"/>
      <c r="DX255" s="197"/>
      <c r="DY255" s="197"/>
      <c r="DZ255" s="2276"/>
      <c r="EA255" s="279"/>
      <c r="EB255" s="197"/>
      <c r="EC255" s="197"/>
      <c r="ED255" s="324"/>
      <c r="EE255" s="33"/>
      <c r="EF255" s="329"/>
      <c r="EG255" s="324"/>
      <c r="EH255" s="2699"/>
    </row>
    <row r="256" spans="1:138" ht="15" hidden="1" customHeight="1" outlineLevel="1">
      <c r="A256" s="85"/>
      <c r="B256" s="67"/>
      <c r="C256" s="539"/>
      <c r="D256" s="1145" t="s">
        <v>52</v>
      </c>
      <c r="E256" s="84"/>
      <c r="F256" s="84"/>
      <c r="G256" s="558">
        <f t="shared" si="752"/>
        <v>0</v>
      </c>
      <c r="H256" s="169"/>
      <c r="I256" s="169"/>
      <c r="J256" s="169"/>
      <c r="K256" s="169"/>
      <c r="L256" s="169"/>
      <c r="M256" s="2213"/>
      <c r="N256" s="169"/>
      <c r="O256" s="169"/>
      <c r="P256" s="169"/>
      <c r="Q256" s="650"/>
      <c r="R256" s="84"/>
      <c r="S256" s="84"/>
      <c r="T256" s="84"/>
      <c r="U256" s="84"/>
      <c r="V256" s="169"/>
      <c r="W256" s="169"/>
      <c r="X256" s="169"/>
      <c r="Y256" s="169"/>
      <c r="Z256" s="169"/>
      <c r="AA256" s="650"/>
      <c r="AB256" s="84"/>
      <c r="AC256" s="84"/>
      <c r="AD256" s="84"/>
      <c r="AE256" s="84"/>
      <c r="AF256" s="105"/>
      <c r="AG256" s="287">
        <f t="shared" si="813"/>
        <v>0</v>
      </c>
      <c r="AH256" s="190">
        <v>0</v>
      </c>
      <c r="AI256" s="190">
        <v>0</v>
      </c>
      <c r="AJ256" s="190">
        <v>0</v>
      </c>
      <c r="AK256" s="190">
        <v>0</v>
      </c>
      <c r="AL256" s="190">
        <v>0</v>
      </c>
      <c r="AM256" s="190">
        <v>0</v>
      </c>
      <c r="AN256" s="190">
        <v>0</v>
      </c>
      <c r="AO256" s="190">
        <v>0</v>
      </c>
      <c r="AP256" s="190">
        <v>0</v>
      </c>
      <c r="AQ256" s="190">
        <v>0</v>
      </c>
      <c r="AR256" s="190">
        <v>0</v>
      </c>
      <c r="AS256" s="190">
        <v>0</v>
      </c>
      <c r="AT256" s="190">
        <v>0</v>
      </c>
      <c r="AU256" s="190">
        <v>0</v>
      </c>
      <c r="AV256" s="190">
        <v>0</v>
      </c>
      <c r="AW256" s="190">
        <v>0</v>
      </c>
      <c r="AX256" s="190">
        <v>0</v>
      </c>
      <c r="AY256" s="190">
        <v>0</v>
      </c>
      <c r="AZ256" s="190">
        <v>0</v>
      </c>
      <c r="BA256" s="190">
        <v>0</v>
      </c>
      <c r="BB256" s="190">
        <v>0</v>
      </c>
      <c r="BC256" s="190">
        <v>0</v>
      </c>
      <c r="BD256" s="190">
        <v>0</v>
      </c>
      <c r="BE256" s="190">
        <v>0</v>
      </c>
      <c r="BF256" s="190">
        <v>0</v>
      </c>
      <c r="BG256" s="190">
        <v>0</v>
      </c>
      <c r="BH256" s="190">
        <v>0</v>
      </c>
      <c r="BI256" s="190">
        <v>0</v>
      </c>
      <c r="BJ256" s="190">
        <v>0</v>
      </c>
      <c r="BK256" s="190">
        <v>0</v>
      </c>
      <c r="BL256" s="190">
        <f>SUM(BL253:BL255)</f>
        <v>0</v>
      </c>
      <c r="BM256" s="190">
        <f>SUM(BM253:BM255)</f>
        <v>0</v>
      </c>
      <c r="BN256" s="190">
        <f t="shared" ref="BN256:BZ256" si="832">SUM(BN253:BN255)</f>
        <v>0</v>
      </c>
      <c r="BO256" s="190">
        <f t="shared" si="832"/>
        <v>0</v>
      </c>
      <c r="BP256" s="190">
        <f t="shared" si="832"/>
        <v>0</v>
      </c>
      <c r="BQ256" s="190">
        <f t="shared" si="832"/>
        <v>0</v>
      </c>
      <c r="BR256" s="190">
        <f t="shared" si="832"/>
        <v>0</v>
      </c>
      <c r="BS256" s="190">
        <f t="shared" si="832"/>
        <v>0</v>
      </c>
      <c r="BT256" s="190">
        <f t="shared" si="832"/>
        <v>0</v>
      </c>
      <c r="BU256" s="190">
        <f t="shared" si="832"/>
        <v>0</v>
      </c>
      <c r="BV256" s="190">
        <f t="shared" si="832"/>
        <v>0</v>
      </c>
      <c r="BW256" s="190">
        <f t="shared" si="832"/>
        <v>0</v>
      </c>
      <c r="BX256" s="190">
        <f t="shared" si="832"/>
        <v>0</v>
      </c>
      <c r="BY256" s="190">
        <f t="shared" si="832"/>
        <v>0</v>
      </c>
      <c r="BZ256" s="190">
        <f t="shared" si="832"/>
        <v>0</v>
      </c>
      <c r="CA256" s="190">
        <f>SUM(CA253:CA255)</f>
        <v>0</v>
      </c>
      <c r="CB256" s="190">
        <f>SUM(CB253:CB255)</f>
        <v>0</v>
      </c>
      <c r="CC256" s="190">
        <f t="shared" ref="CC256:CO256" si="833">SUM(CC253:CC255)</f>
        <v>0</v>
      </c>
      <c r="CD256" s="190">
        <f t="shared" si="833"/>
        <v>0</v>
      </c>
      <c r="CE256" s="190">
        <f t="shared" si="833"/>
        <v>0</v>
      </c>
      <c r="CF256" s="190">
        <f t="shared" si="833"/>
        <v>0</v>
      </c>
      <c r="CG256" s="190">
        <f t="shared" si="833"/>
        <v>0</v>
      </c>
      <c r="CH256" s="190">
        <f t="shared" si="833"/>
        <v>0</v>
      </c>
      <c r="CI256" s="190">
        <f t="shared" si="833"/>
        <v>0</v>
      </c>
      <c r="CJ256" s="190">
        <f t="shared" si="833"/>
        <v>0</v>
      </c>
      <c r="CK256" s="190">
        <f t="shared" si="833"/>
        <v>0</v>
      </c>
      <c r="CL256" s="190">
        <f t="shared" si="833"/>
        <v>0</v>
      </c>
      <c r="CM256" s="190">
        <f t="shared" si="833"/>
        <v>0</v>
      </c>
      <c r="CN256" s="190">
        <f t="shared" si="833"/>
        <v>0</v>
      </c>
      <c r="CO256" s="190">
        <f t="shared" si="833"/>
        <v>0</v>
      </c>
      <c r="CP256" s="2274">
        <f t="shared" ref="CP256:CX256" si="834">SUM(CP253:CP255)</f>
        <v>0</v>
      </c>
      <c r="CQ256" s="2274">
        <f t="shared" si="834"/>
        <v>0</v>
      </c>
      <c r="CR256" s="2274">
        <f t="shared" si="834"/>
        <v>0</v>
      </c>
      <c r="CS256" s="277">
        <f t="shared" si="834"/>
        <v>0</v>
      </c>
      <c r="CT256" s="277">
        <f t="shared" si="834"/>
        <v>0</v>
      </c>
      <c r="CU256" s="277">
        <f t="shared" si="834"/>
        <v>0</v>
      </c>
      <c r="CV256" s="190">
        <f t="shared" si="834"/>
        <v>0</v>
      </c>
      <c r="CW256" s="190">
        <f t="shared" si="834"/>
        <v>0</v>
      </c>
      <c r="CX256" s="190">
        <f t="shared" si="834"/>
        <v>0</v>
      </c>
      <c r="CY256" s="190">
        <f t="shared" ref="CY256:DA256" si="835">SUM(CY253:CY255)</f>
        <v>0</v>
      </c>
      <c r="CZ256" s="190">
        <f t="shared" si="835"/>
        <v>0</v>
      </c>
      <c r="DA256" s="190">
        <f t="shared" si="835"/>
        <v>0</v>
      </c>
      <c r="DB256" s="283"/>
      <c r="DC256" s="283"/>
      <c r="DD256" s="283"/>
      <c r="DE256" s="555">
        <f t="shared" si="765"/>
        <v>0</v>
      </c>
      <c r="DF256" s="555"/>
      <c r="DG256" s="190"/>
      <c r="DH256" s="190"/>
      <c r="DI256" s="190"/>
      <c r="DJ256" s="190"/>
      <c r="DK256" s="555">
        <v>0</v>
      </c>
      <c r="DL256" s="190"/>
      <c r="DM256" s="190"/>
      <c r="DN256" s="190"/>
      <c r="DO256" s="190"/>
      <c r="DP256" s="555"/>
      <c r="DQ256" s="190"/>
      <c r="DR256" s="190"/>
      <c r="DS256" s="190"/>
      <c r="DT256" s="190"/>
      <c r="DU256" s="555">
        <f t="shared" si="831"/>
        <v>0</v>
      </c>
      <c r="DV256" s="190"/>
      <c r="DW256" s="190"/>
      <c r="DX256" s="190"/>
      <c r="DY256" s="190"/>
      <c r="DZ256" s="2274">
        <f>SUM(DZ253:DZ255)</f>
        <v>0</v>
      </c>
      <c r="EA256" s="277">
        <f t="shared" ref="EA256:EB256" si="836">SUM(EA253:EA255)</f>
        <v>0</v>
      </c>
      <c r="EB256" s="190">
        <f t="shared" si="836"/>
        <v>0</v>
      </c>
      <c r="EC256" s="190">
        <f t="shared" ref="EC256" si="837">SUM(EC253:EC255)</f>
        <v>0</v>
      </c>
      <c r="ED256" s="324"/>
      <c r="EE256" s="185"/>
      <c r="EF256" s="329"/>
      <c r="EG256" s="324"/>
      <c r="EH256" s="2699"/>
    </row>
    <row r="257" spans="1:138" ht="15" hidden="1" customHeight="1" outlineLevel="1">
      <c r="A257" s="85"/>
      <c r="B257" s="67"/>
      <c r="C257" s="540" t="s">
        <v>72</v>
      </c>
      <c r="D257" s="1143" t="s">
        <v>95</v>
      </c>
      <c r="E257" s="84"/>
      <c r="F257" s="84"/>
      <c r="G257" s="558">
        <f t="shared" si="752"/>
        <v>0</v>
      </c>
      <c r="H257" s="169"/>
      <c r="I257" s="169"/>
      <c r="J257" s="169"/>
      <c r="K257" s="169"/>
      <c r="L257" s="169"/>
      <c r="M257" s="2213"/>
      <c r="N257" s="169"/>
      <c r="O257" s="169"/>
      <c r="P257" s="169"/>
      <c r="Q257" s="650"/>
      <c r="R257" s="84"/>
      <c r="S257" s="84"/>
      <c r="T257" s="84"/>
      <c r="U257" s="84"/>
      <c r="V257" s="169"/>
      <c r="W257" s="169"/>
      <c r="X257" s="169"/>
      <c r="Y257" s="169"/>
      <c r="Z257" s="169"/>
      <c r="AA257" s="650"/>
      <c r="AB257" s="84"/>
      <c r="AC257" s="84"/>
      <c r="AD257" s="84"/>
      <c r="AE257" s="84"/>
      <c r="AF257" s="23"/>
      <c r="AG257" s="287">
        <f t="shared" si="813"/>
        <v>0</v>
      </c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2274"/>
      <c r="CQ257" s="2274"/>
      <c r="CR257" s="2274"/>
      <c r="CS257" s="277"/>
      <c r="CT257" s="277"/>
      <c r="CU257" s="277"/>
      <c r="CV257" s="190"/>
      <c r="CW257" s="190"/>
      <c r="CX257" s="190"/>
      <c r="CY257" s="190"/>
      <c r="CZ257" s="190"/>
      <c r="DA257" s="190"/>
      <c r="DB257" s="283"/>
      <c r="DC257" s="283"/>
      <c r="DD257" s="283"/>
      <c r="DE257" s="555">
        <f t="shared" si="765"/>
        <v>0</v>
      </c>
      <c r="DF257" s="555"/>
      <c r="DG257" s="190"/>
      <c r="DH257" s="190"/>
      <c r="DI257" s="190"/>
      <c r="DJ257" s="190"/>
      <c r="DK257" s="555">
        <v>0</v>
      </c>
      <c r="DL257" s="190"/>
      <c r="DM257" s="190"/>
      <c r="DN257" s="190"/>
      <c r="DO257" s="190"/>
      <c r="DP257" s="555"/>
      <c r="DQ257" s="190"/>
      <c r="DR257" s="190"/>
      <c r="DS257" s="190"/>
      <c r="DT257" s="190"/>
      <c r="DU257" s="555">
        <f t="shared" si="831"/>
        <v>0</v>
      </c>
      <c r="DV257" s="190"/>
      <c r="DW257" s="190"/>
      <c r="DX257" s="190"/>
      <c r="DY257" s="190"/>
      <c r="DZ257" s="2274"/>
      <c r="EA257" s="277"/>
      <c r="EB257" s="190"/>
      <c r="EC257" s="190"/>
      <c r="ED257" s="324"/>
      <c r="EE257" s="185"/>
      <c r="EF257" s="329"/>
      <c r="EG257" s="324"/>
      <c r="EH257" s="2699"/>
    </row>
    <row r="258" spans="1:138" ht="15" hidden="1" customHeight="1" outlineLevel="1">
      <c r="A258" s="85"/>
      <c r="B258" s="67"/>
      <c r="C258" s="539"/>
      <c r="D258" s="1146"/>
      <c r="E258" s="67"/>
      <c r="F258" s="67"/>
      <c r="G258" s="558">
        <f t="shared" si="752"/>
        <v>0</v>
      </c>
      <c r="H258" s="408">
        <f>SUM(I258:L258)</f>
        <v>0</v>
      </c>
      <c r="I258" s="345"/>
      <c r="J258" s="345"/>
      <c r="K258" s="345"/>
      <c r="L258" s="345"/>
      <c r="M258" s="2214"/>
      <c r="N258" s="345"/>
      <c r="O258" s="345"/>
      <c r="P258" s="345"/>
      <c r="Q258" s="409">
        <f>SUM(R258:U258)</f>
        <v>0</v>
      </c>
      <c r="R258" s="67"/>
      <c r="S258" s="67"/>
      <c r="T258" s="67"/>
      <c r="U258" s="67"/>
      <c r="V258" s="408">
        <f>SUM(W258:Z258)</f>
        <v>0</v>
      </c>
      <c r="W258" s="345"/>
      <c r="X258" s="345"/>
      <c r="Y258" s="345"/>
      <c r="Z258" s="345"/>
      <c r="AA258" s="409">
        <f>SUM(AB258:AE258)</f>
        <v>0</v>
      </c>
      <c r="AB258" s="67"/>
      <c r="AC258" s="67"/>
      <c r="AD258" s="67"/>
      <c r="AE258" s="67"/>
      <c r="AF258" s="23"/>
      <c r="AG258" s="287">
        <f t="shared" si="813"/>
        <v>0</v>
      </c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2275"/>
      <c r="CQ258" s="2275"/>
      <c r="CR258" s="2275"/>
      <c r="CS258" s="276"/>
      <c r="CT258" s="276"/>
      <c r="CU258" s="276"/>
      <c r="CV258" s="188"/>
      <c r="CW258" s="188"/>
      <c r="CX258" s="188"/>
      <c r="CY258" s="188"/>
      <c r="CZ258" s="188"/>
      <c r="DA258" s="188"/>
      <c r="DB258" s="85"/>
      <c r="DC258" s="85"/>
      <c r="DD258" s="85"/>
      <c r="DE258" s="555">
        <f t="shared" si="765"/>
        <v>0</v>
      </c>
      <c r="DF258" s="555"/>
      <c r="DG258" s="188"/>
      <c r="DH258" s="188"/>
      <c r="DI258" s="188"/>
      <c r="DJ258" s="188"/>
      <c r="DK258" s="555">
        <v>0</v>
      </c>
      <c r="DL258" s="188"/>
      <c r="DM258" s="188"/>
      <c r="DN258" s="188"/>
      <c r="DO258" s="188"/>
      <c r="DP258" s="555"/>
      <c r="DQ258" s="188"/>
      <c r="DR258" s="188"/>
      <c r="DS258" s="188"/>
      <c r="DT258" s="188"/>
      <c r="DU258" s="555">
        <f t="shared" si="831"/>
        <v>0</v>
      </c>
      <c r="DV258" s="188"/>
      <c r="DW258" s="188"/>
      <c r="DX258" s="188"/>
      <c r="DY258" s="188"/>
      <c r="DZ258" s="2275"/>
      <c r="EA258" s="276"/>
      <c r="EB258" s="188"/>
      <c r="EC258" s="188"/>
      <c r="ED258" s="324"/>
      <c r="EE258" s="23"/>
      <c r="EF258" s="329"/>
      <c r="EG258" s="324"/>
      <c r="EH258" s="2699"/>
    </row>
    <row r="259" spans="1:138" ht="15" hidden="1" customHeight="1" outlineLevel="1">
      <c r="A259" s="85"/>
      <c r="B259" s="67"/>
      <c r="C259" s="539"/>
      <c r="D259" s="1146"/>
      <c r="E259" s="67"/>
      <c r="F259" s="67"/>
      <c r="G259" s="558">
        <f t="shared" si="752"/>
        <v>0</v>
      </c>
      <c r="H259" s="408">
        <f>SUM(I259:L259)</f>
        <v>0</v>
      </c>
      <c r="I259" s="345"/>
      <c r="J259" s="345"/>
      <c r="K259" s="345"/>
      <c r="L259" s="345"/>
      <c r="M259" s="2214"/>
      <c r="N259" s="345"/>
      <c r="O259" s="345"/>
      <c r="P259" s="345"/>
      <c r="Q259" s="409">
        <f>SUM(R259:U259)</f>
        <v>0</v>
      </c>
      <c r="R259" s="67"/>
      <c r="S259" s="67"/>
      <c r="T259" s="67"/>
      <c r="U259" s="67"/>
      <c r="V259" s="408">
        <f>SUM(W259:Z259)</f>
        <v>0</v>
      </c>
      <c r="W259" s="345"/>
      <c r="X259" s="345"/>
      <c r="Y259" s="345"/>
      <c r="Z259" s="345"/>
      <c r="AA259" s="409">
        <f>SUM(AB259:AE259)</f>
        <v>0</v>
      </c>
      <c r="AB259" s="67"/>
      <c r="AC259" s="67"/>
      <c r="AD259" s="67"/>
      <c r="AE259" s="67"/>
      <c r="AF259" s="33"/>
      <c r="AG259" s="287">
        <f t="shared" si="813"/>
        <v>0</v>
      </c>
      <c r="AH259" s="197"/>
      <c r="AI259" s="197"/>
      <c r="AJ259" s="197"/>
      <c r="AK259" s="197"/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7"/>
      <c r="BB259" s="197"/>
      <c r="BC259" s="197"/>
      <c r="BD259" s="197"/>
      <c r="BE259" s="197"/>
      <c r="BF259" s="197"/>
      <c r="BG259" s="197"/>
      <c r="BH259" s="197"/>
      <c r="BI259" s="197"/>
      <c r="BJ259" s="197"/>
      <c r="BK259" s="197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2276"/>
      <c r="CQ259" s="2276"/>
      <c r="CR259" s="2276"/>
      <c r="CS259" s="279"/>
      <c r="CT259" s="279"/>
      <c r="CU259" s="279"/>
      <c r="CV259" s="197"/>
      <c r="CW259" s="197"/>
      <c r="CX259" s="197"/>
      <c r="CY259" s="197"/>
      <c r="CZ259" s="197"/>
      <c r="DA259" s="197"/>
      <c r="DB259" s="210"/>
      <c r="DC259" s="210"/>
      <c r="DD259" s="210"/>
      <c r="DE259" s="555">
        <f t="shared" si="765"/>
        <v>0</v>
      </c>
      <c r="DF259" s="555"/>
      <c r="DG259" s="197"/>
      <c r="DH259" s="197"/>
      <c r="DI259" s="197"/>
      <c r="DJ259" s="197"/>
      <c r="DK259" s="555">
        <v>0</v>
      </c>
      <c r="DL259" s="197"/>
      <c r="DM259" s="197"/>
      <c r="DN259" s="197"/>
      <c r="DO259" s="197"/>
      <c r="DP259" s="555"/>
      <c r="DQ259" s="197"/>
      <c r="DR259" s="197"/>
      <c r="DS259" s="197"/>
      <c r="DT259" s="197"/>
      <c r="DU259" s="555">
        <f t="shared" si="831"/>
        <v>0</v>
      </c>
      <c r="DV259" s="197"/>
      <c r="DW259" s="197"/>
      <c r="DX259" s="197"/>
      <c r="DY259" s="197"/>
      <c r="DZ259" s="2276"/>
      <c r="EA259" s="279"/>
      <c r="EB259" s="197"/>
      <c r="EC259" s="197"/>
      <c r="ED259" s="324"/>
      <c r="EE259" s="33"/>
      <c r="EF259" s="329"/>
      <c r="EG259" s="324"/>
      <c r="EH259" s="2699"/>
    </row>
    <row r="260" spans="1:138" ht="15" hidden="1" customHeight="1" outlineLevel="1">
      <c r="A260" s="85"/>
      <c r="B260" s="67"/>
      <c r="C260" s="539" t="s">
        <v>49</v>
      </c>
      <c r="D260" s="1146"/>
      <c r="E260" s="67"/>
      <c r="F260" s="67"/>
      <c r="G260" s="558">
        <f t="shared" si="752"/>
        <v>0</v>
      </c>
      <c r="H260" s="408">
        <f>SUM(I260:L260)</f>
        <v>0</v>
      </c>
      <c r="I260" s="345"/>
      <c r="J260" s="345"/>
      <c r="K260" s="345"/>
      <c r="L260" s="345"/>
      <c r="M260" s="2214"/>
      <c r="N260" s="345"/>
      <c r="O260" s="345"/>
      <c r="P260" s="345"/>
      <c r="Q260" s="409">
        <f>SUM(R260:U260)</f>
        <v>0</v>
      </c>
      <c r="R260" s="67"/>
      <c r="S260" s="67"/>
      <c r="T260" s="67"/>
      <c r="U260" s="67"/>
      <c r="V260" s="408">
        <f>SUM(W260:Z260)</f>
        <v>0</v>
      </c>
      <c r="W260" s="345"/>
      <c r="X260" s="345"/>
      <c r="Y260" s="345"/>
      <c r="Z260" s="345"/>
      <c r="AA260" s="409">
        <f>SUM(AB260:AE260)</f>
        <v>0</v>
      </c>
      <c r="AB260" s="67"/>
      <c r="AC260" s="67"/>
      <c r="AD260" s="67"/>
      <c r="AE260" s="67"/>
      <c r="AF260" s="33"/>
      <c r="AG260" s="287">
        <f t="shared" si="813"/>
        <v>0</v>
      </c>
      <c r="AH260" s="197"/>
      <c r="AI260" s="197"/>
      <c r="AJ260" s="197"/>
      <c r="AK260" s="197"/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197"/>
      <c r="BB260" s="197"/>
      <c r="BC260" s="197"/>
      <c r="BD260" s="197"/>
      <c r="BE260" s="197"/>
      <c r="BF260" s="197"/>
      <c r="BG260" s="197"/>
      <c r="BH260" s="197"/>
      <c r="BI260" s="197"/>
      <c r="BJ260" s="197"/>
      <c r="BK260" s="197"/>
      <c r="BL260" s="197"/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197"/>
      <c r="BW260" s="197"/>
      <c r="BX260" s="197"/>
      <c r="BY260" s="197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197"/>
      <c r="CM260" s="197"/>
      <c r="CN260" s="197"/>
      <c r="CO260" s="197"/>
      <c r="CP260" s="2276"/>
      <c r="CQ260" s="2276"/>
      <c r="CR260" s="2276"/>
      <c r="CS260" s="279"/>
      <c r="CT260" s="279"/>
      <c r="CU260" s="279"/>
      <c r="CV260" s="197"/>
      <c r="CW260" s="197"/>
      <c r="CX260" s="197"/>
      <c r="CY260" s="197"/>
      <c r="CZ260" s="197"/>
      <c r="DA260" s="197"/>
      <c r="DB260" s="210"/>
      <c r="DC260" s="210"/>
      <c r="DD260" s="210"/>
      <c r="DE260" s="555">
        <f t="shared" si="765"/>
        <v>0</v>
      </c>
      <c r="DF260" s="555"/>
      <c r="DG260" s="197"/>
      <c r="DH260" s="197"/>
      <c r="DI260" s="197"/>
      <c r="DJ260" s="197"/>
      <c r="DK260" s="555">
        <v>0</v>
      </c>
      <c r="DL260" s="197"/>
      <c r="DM260" s="197"/>
      <c r="DN260" s="197"/>
      <c r="DO260" s="197"/>
      <c r="DP260" s="555"/>
      <c r="DQ260" s="197"/>
      <c r="DR260" s="197"/>
      <c r="DS260" s="197"/>
      <c r="DT260" s="197"/>
      <c r="DU260" s="555">
        <f t="shared" si="831"/>
        <v>0</v>
      </c>
      <c r="DV260" s="197"/>
      <c r="DW260" s="197"/>
      <c r="DX260" s="197"/>
      <c r="DY260" s="197"/>
      <c r="DZ260" s="2276"/>
      <c r="EA260" s="279"/>
      <c r="EB260" s="197"/>
      <c r="EC260" s="197"/>
      <c r="ED260" s="324"/>
      <c r="EE260" s="33"/>
      <c r="EF260" s="329"/>
      <c r="EG260" s="324"/>
      <c r="EH260" s="2699"/>
    </row>
    <row r="261" spans="1:138" ht="15" hidden="1" customHeight="1" outlineLevel="1">
      <c r="A261" s="85"/>
      <c r="B261" s="67"/>
      <c r="C261" s="539"/>
      <c r="D261" s="1145" t="s">
        <v>52</v>
      </c>
      <c r="E261" s="84"/>
      <c r="F261" s="84"/>
      <c r="G261" s="558">
        <f t="shared" si="752"/>
        <v>0</v>
      </c>
      <c r="H261" s="169"/>
      <c r="I261" s="169"/>
      <c r="J261" s="169"/>
      <c r="K261" s="169"/>
      <c r="L261" s="169"/>
      <c r="M261" s="2213"/>
      <c r="N261" s="169"/>
      <c r="O261" s="169"/>
      <c r="P261" s="169"/>
      <c r="Q261" s="650"/>
      <c r="R261" s="84"/>
      <c r="S261" s="84"/>
      <c r="T261" s="84"/>
      <c r="U261" s="84"/>
      <c r="V261" s="169"/>
      <c r="W261" s="169"/>
      <c r="X261" s="169"/>
      <c r="Y261" s="169"/>
      <c r="Z261" s="169"/>
      <c r="AA261" s="650"/>
      <c r="AB261" s="84"/>
      <c r="AC261" s="84"/>
      <c r="AD261" s="84"/>
      <c r="AE261" s="84"/>
      <c r="AF261" s="105"/>
      <c r="AG261" s="287">
        <f t="shared" si="813"/>
        <v>0</v>
      </c>
      <c r="AH261" s="190"/>
      <c r="AI261" s="190">
        <v>0</v>
      </c>
      <c r="AJ261" s="190">
        <v>0</v>
      </c>
      <c r="AK261" s="190"/>
      <c r="AL261" s="190">
        <v>0</v>
      </c>
      <c r="AM261" s="190">
        <v>0</v>
      </c>
      <c r="AN261" s="190"/>
      <c r="AO261" s="190">
        <v>0</v>
      </c>
      <c r="AP261" s="190">
        <v>0</v>
      </c>
      <c r="AQ261" s="190"/>
      <c r="AR261" s="190">
        <v>0</v>
      </c>
      <c r="AS261" s="190">
        <v>0</v>
      </c>
      <c r="AT261" s="190"/>
      <c r="AU261" s="190">
        <v>0</v>
      </c>
      <c r="AV261" s="190">
        <v>0</v>
      </c>
      <c r="AW261" s="190"/>
      <c r="AX261" s="190">
        <v>0</v>
      </c>
      <c r="AY261" s="190">
        <v>0</v>
      </c>
      <c r="AZ261" s="190"/>
      <c r="BA261" s="190">
        <v>0</v>
      </c>
      <c r="BB261" s="190">
        <v>0</v>
      </c>
      <c r="BC261" s="190"/>
      <c r="BD261" s="190">
        <v>0</v>
      </c>
      <c r="BE261" s="190">
        <v>0</v>
      </c>
      <c r="BF261" s="190"/>
      <c r="BG261" s="190">
        <v>0</v>
      </c>
      <c r="BH261" s="190">
        <v>0</v>
      </c>
      <c r="BI261" s="190"/>
      <c r="BJ261" s="190">
        <v>0</v>
      </c>
      <c r="BK261" s="190">
        <v>0</v>
      </c>
      <c r="BL261" s="190"/>
      <c r="BM261" s="190">
        <f>SUM(BM258:BM260)</f>
        <v>0</v>
      </c>
      <c r="BN261" s="190">
        <f t="shared" ref="BN261" si="838">SUM(BN258:BN260)</f>
        <v>0</v>
      </c>
      <c r="BO261" s="190"/>
      <c r="BP261" s="190">
        <f t="shared" ref="BP261:BQ261" si="839">SUM(BP258:BP260)</f>
        <v>0</v>
      </c>
      <c r="BQ261" s="190">
        <f t="shared" si="839"/>
        <v>0</v>
      </c>
      <c r="BR261" s="190"/>
      <c r="BS261" s="190">
        <f t="shared" ref="BS261:BT261" si="840">SUM(BS258:BS260)</f>
        <v>0</v>
      </c>
      <c r="BT261" s="190">
        <f t="shared" si="840"/>
        <v>0</v>
      </c>
      <c r="BU261" s="190"/>
      <c r="BV261" s="190">
        <f t="shared" ref="BV261:BW261" si="841">SUM(BV258:BV260)</f>
        <v>0</v>
      </c>
      <c r="BW261" s="190">
        <f t="shared" si="841"/>
        <v>0</v>
      </c>
      <c r="BX261" s="190"/>
      <c r="BY261" s="190">
        <f t="shared" ref="BY261:BZ261" si="842">SUM(BY258:BY260)</f>
        <v>0</v>
      </c>
      <c r="BZ261" s="190">
        <f t="shared" si="842"/>
        <v>0</v>
      </c>
      <c r="CA261" s="190"/>
      <c r="CB261" s="190">
        <f>SUM(CB258:CB260)</f>
        <v>0</v>
      </c>
      <c r="CC261" s="190">
        <f t="shared" ref="CC261" si="843">SUM(CC258:CC260)</f>
        <v>0</v>
      </c>
      <c r="CD261" s="190"/>
      <c r="CE261" s="190">
        <f t="shared" ref="CE261:CF261" si="844">SUM(CE258:CE260)</f>
        <v>0</v>
      </c>
      <c r="CF261" s="190">
        <f t="shared" si="844"/>
        <v>0</v>
      </c>
      <c r="CG261" s="190"/>
      <c r="CH261" s="190">
        <f t="shared" ref="CH261:CI261" si="845">SUM(CH258:CH260)</f>
        <v>0</v>
      </c>
      <c r="CI261" s="190">
        <f t="shared" si="845"/>
        <v>0</v>
      </c>
      <c r="CJ261" s="190"/>
      <c r="CK261" s="190">
        <f t="shared" ref="CK261:CL261" si="846">SUM(CK258:CK260)</f>
        <v>0</v>
      </c>
      <c r="CL261" s="190">
        <f t="shared" si="846"/>
        <v>0</v>
      </c>
      <c r="CM261" s="190"/>
      <c r="CN261" s="190">
        <f t="shared" ref="CN261:CO261" si="847">SUM(CN258:CN260)</f>
        <v>0</v>
      </c>
      <c r="CO261" s="190">
        <f t="shared" si="847"/>
        <v>0</v>
      </c>
      <c r="CP261" s="2274"/>
      <c r="CQ261" s="2274">
        <f t="shared" ref="CQ261:CR261" si="848">SUM(CQ258:CQ260)</f>
        <v>0</v>
      </c>
      <c r="CR261" s="2274">
        <f t="shared" si="848"/>
        <v>0</v>
      </c>
      <c r="CS261" s="277"/>
      <c r="CT261" s="277">
        <f t="shared" ref="CT261:CU261" si="849">SUM(CT258:CT260)</f>
        <v>0</v>
      </c>
      <c r="CU261" s="277">
        <f t="shared" si="849"/>
        <v>0</v>
      </c>
      <c r="CV261" s="190"/>
      <c r="CW261" s="190">
        <f t="shared" ref="CW261:CX261" si="850">SUM(CW258:CW260)</f>
        <v>0</v>
      </c>
      <c r="CX261" s="190">
        <f t="shared" si="850"/>
        <v>0</v>
      </c>
      <c r="CY261" s="190"/>
      <c r="CZ261" s="190">
        <f t="shared" ref="CZ261:DA261" si="851">SUM(CZ258:CZ260)</f>
        <v>0</v>
      </c>
      <c r="DA261" s="190">
        <f t="shared" si="851"/>
        <v>0</v>
      </c>
      <c r="DB261" s="283"/>
      <c r="DC261" s="283"/>
      <c r="DD261" s="283"/>
      <c r="DE261" s="555">
        <f t="shared" si="765"/>
        <v>0</v>
      </c>
      <c r="DF261" s="555"/>
      <c r="DG261" s="190"/>
      <c r="DH261" s="190"/>
      <c r="DI261" s="190"/>
      <c r="DJ261" s="190"/>
      <c r="DK261" s="555">
        <v>0</v>
      </c>
      <c r="DL261" s="190"/>
      <c r="DM261" s="190"/>
      <c r="DN261" s="190"/>
      <c r="DO261" s="190"/>
      <c r="DP261" s="555"/>
      <c r="DQ261" s="190"/>
      <c r="DR261" s="190"/>
      <c r="DS261" s="190"/>
      <c r="DT261" s="190"/>
      <c r="DU261" s="555">
        <f t="shared" si="831"/>
        <v>0</v>
      </c>
      <c r="DV261" s="190"/>
      <c r="DW261" s="190"/>
      <c r="DX261" s="190"/>
      <c r="DY261" s="190"/>
      <c r="DZ261" s="2274">
        <f>SUM(DZ258:DZ260)</f>
        <v>0</v>
      </c>
      <c r="EA261" s="277">
        <f t="shared" ref="EA261:EB261" si="852">SUM(EA258:EA260)</f>
        <v>0</v>
      </c>
      <c r="EB261" s="190">
        <f t="shared" si="852"/>
        <v>0</v>
      </c>
      <c r="EC261" s="190">
        <f t="shared" ref="EC261" si="853">SUM(EC258:EC260)</f>
        <v>0</v>
      </c>
      <c r="ED261" s="324"/>
      <c r="EE261" s="185"/>
      <c r="EF261" s="329"/>
      <c r="EG261" s="324"/>
      <c r="EH261" s="2699"/>
    </row>
    <row r="262" spans="1:138" ht="15" hidden="1" customHeight="1" outlineLevel="1">
      <c r="A262" s="85"/>
      <c r="B262" s="67"/>
      <c r="C262" s="540" t="s">
        <v>73</v>
      </c>
      <c r="D262" s="1143" t="s">
        <v>15</v>
      </c>
      <c r="E262" s="84"/>
      <c r="F262" s="84"/>
      <c r="G262" s="558">
        <f t="shared" si="752"/>
        <v>0</v>
      </c>
      <c r="H262" s="169"/>
      <c r="I262" s="169"/>
      <c r="J262" s="169"/>
      <c r="K262" s="169"/>
      <c r="L262" s="169"/>
      <c r="M262" s="2213"/>
      <c r="N262" s="169"/>
      <c r="O262" s="169"/>
      <c r="P262" s="169"/>
      <c r="Q262" s="650"/>
      <c r="R262" s="84"/>
      <c r="S262" s="84"/>
      <c r="T262" s="84"/>
      <c r="U262" s="84"/>
      <c r="V262" s="169"/>
      <c r="W262" s="169"/>
      <c r="X262" s="169"/>
      <c r="Y262" s="169"/>
      <c r="Z262" s="169"/>
      <c r="AA262" s="650"/>
      <c r="AB262" s="84"/>
      <c r="AC262" s="84"/>
      <c r="AD262" s="84"/>
      <c r="AE262" s="84"/>
      <c r="AF262" s="23"/>
      <c r="AG262" s="287">
        <f t="shared" si="813"/>
        <v>0</v>
      </c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2274"/>
      <c r="CQ262" s="2274"/>
      <c r="CR262" s="2274"/>
      <c r="CS262" s="277"/>
      <c r="CT262" s="277"/>
      <c r="CU262" s="277"/>
      <c r="CV262" s="190"/>
      <c r="CW262" s="190"/>
      <c r="CX262" s="190"/>
      <c r="CY262" s="190"/>
      <c r="CZ262" s="190"/>
      <c r="DA262" s="190"/>
      <c r="DB262" s="283"/>
      <c r="DC262" s="283"/>
      <c r="DD262" s="283"/>
      <c r="DE262" s="555">
        <f t="shared" si="765"/>
        <v>0</v>
      </c>
      <c r="DF262" s="555"/>
      <c r="DG262" s="190"/>
      <c r="DH262" s="190"/>
      <c r="DI262" s="190"/>
      <c r="DJ262" s="190"/>
      <c r="DK262" s="555">
        <v>0</v>
      </c>
      <c r="DL262" s="190"/>
      <c r="DM262" s="190"/>
      <c r="DN262" s="190"/>
      <c r="DO262" s="190"/>
      <c r="DP262" s="555"/>
      <c r="DQ262" s="190"/>
      <c r="DR262" s="190"/>
      <c r="DS262" s="190"/>
      <c r="DT262" s="190"/>
      <c r="DU262" s="555">
        <f t="shared" si="831"/>
        <v>0</v>
      </c>
      <c r="DV262" s="190"/>
      <c r="DW262" s="190"/>
      <c r="DX262" s="190"/>
      <c r="DY262" s="190"/>
      <c r="DZ262" s="2274"/>
      <c r="EA262" s="277"/>
      <c r="EB262" s="190"/>
      <c r="EC262" s="190"/>
      <c r="ED262" s="324"/>
      <c r="EE262" s="185"/>
      <c r="EF262" s="329"/>
      <c r="EG262" s="324"/>
      <c r="EH262" s="2699"/>
    </row>
    <row r="263" spans="1:138" ht="28.5" hidden="1" customHeight="1" outlineLevel="1">
      <c r="A263" s="85"/>
      <c r="B263" s="67"/>
      <c r="C263" s="539"/>
      <c r="D263" s="1954" t="s">
        <v>253</v>
      </c>
      <c r="E263" s="67"/>
      <c r="F263" s="67"/>
      <c r="G263" s="558">
        <f t="shared" si="752"/>
        <v>0</v>
      </c>
      <c r="H263" s="408">
        <f>SUM(I263:L263)</f>
        <v>0</v>
      </c>
      <c r="I263" s="345"/>
      <c r="J263" s="345"/>
      <c r="K263" s="345"/>
      <c r="L263" s="345"/>
      <c r="M263" s="2214"/>
      <c r="N263" s="345"/>
      <c r="O263" s="345"/>
      <c r="P263" s="345"/>
      <c r="Q263" s="409">
        <f>SUM(R263:U263)</f>
        <v>0</v>
      </c>
      <c r="R263" s="67"/>
      <c r="S263" s="67"/>
      <c r="T263" s="67"/>
      <c r="U263" s="67"/>
      <c r="V263" s="408">
        <f>SUM(W263:Z263)</f>
        <v>0</v>
      </c>
      <c r="W263" s="345"/>
      <c r="X263" s="345"/>
      <c r="Y263" s="345"/>
      <c r="Z263" s="345"/>
      <c r="AA263" s="409">
        <f>SUM(AB263:AE263)</f>
        <v>0</v>
      </c>
      <c r="AB263" s="67"/>
      <c r="AC263" s="67"/>
      <c r="AD263" s="67"/>
      <c r="AE263" s="67"/>
      <c r="AF263" s="33"/>
      <c r="AG263" s="287">
        <f t="shared" si="813"/>
        <v>0</v>
      </c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>
        <v>0</v>
      </c>
      <c r="AX263" s="197">
        <v>0</v>
      </c>
      <c r="AY263" s="197">
        <v>0</v>
      </c>
      <c r="AZ263" s="197"/>
      <c r="BA263" s="197"/>
      <c r="BB263" s="197"/>
      <c r="BC263" s="197"/>
      <c r="BD263" s="197"/>
      <c r="BE263" s="197"/>
      <c r="BF263" s="197"/>
      <c r="BG263" s="197"/>
      <c r="BH263" s="197"/>
      <c r="BI263" s="197"/>
      <c r="BJ263" s="197"/>
      <c r="BK263" s="197"/>
      <c r="BL263" s="197"/>
      <c r="BM263" s="197"/>
      <c r="BN263" s="197"/>
      <c r="BO263" s="197"/>
      <c r="BP263" s="197"/>
      <c r="BQ263" s="197"/>
      <c r="BR263" s="197"/>
      <c r="BS263" s="197"/>
      <c r="BT263" s="197"/>
      <c r="BU263" s="197"/>
      <c r="BV263" s="197"/>
      <c r="BW263" s="197"/>
      <c r="BX263" s="197"/>
      <c r="BY263" s="197"/>
      <c r="BZ263" s="197"/>
      <c r="CA263" s="197">
        <f t="shared" ref="CA263:CA264" si="854">CD263+CG263+CJ263+CM263</f>
        <v>0</v>
      </c>
      <c r="CB263" s="197">
        <f t="shared" ref="CB263:CB264" si="855">CE263+CH263+CK263+CN263</f>
        <v>0</v>
      </c>
      <c r="CC263" s="197">
        <f t="shared" ref="CC263:CC264" si="856">CF263+CI263+CL263+CO263</f>
        <v>0</v>
      </c>
      <c r="CD263" s="197"/>
      <c r="CE263" s="197"/>
      <c r="CF263" s="197"/>
      <c r="CG263" s="197"/>
      <c r="CH263" s="197"/>
      <c r="CI263" s="197"/>
      <c r="CJ263" s="197"/>
      <c r="CK263" s="197"/>
      <c r="CL263" s="197"/>
      <c r="CM263" s="197"/>
      <c r="CN263" s="197"/>
      <c r="CO263" s="197"/>
      <c r="CP263" s="2276"/>
      <c r="CQ263" s="2276"/>
      <c r="CR263" s="2276"/>
      <c r="CS263" s="279"/>
      <c r="CT263" s="279"/>
      <c r="CU263" s="279"/>
      <c r="CV263" s="197"/>
      <c r="CW263" s="197"/>
      <c r="CX263" s="197"/>
      <c r="CY263" s="197"/>
      <c r="CZ263" s="197"/>
      <c r="DA263" s="197"/>
      <c r="DB263" s="210"/>
      <c r="DC263" s="210"/>
      <c r="DD263" s="210"/>
      <c r="DE263" s="555">
        <f t="shared" si="765"/>
        <v>0</v>
      </c>
      <c r="DF263" s="555"/>
      <c r="DG263" s="197"/>
      <c r="DH263" s="197"/>
      <c r="DI263" s="197"/>
      <c r="DJ263" s="197"/>
      <c r="DK263" s="555">
        <v>0</v>
      </c>
      <c r="DL263" s="197"/>
      <c r="DM263" s="197"/>
      <c r="DN263" s="197"/>
      <c r="DO263" s="197"/>
      <c r="DP263" s="555"/>
      <c r="DQ263" s="197"/>
      <c r="DR263" s="197"/>
      <c r="DS263" s="197"/>
      <c r="DT263" s="197"/>
      <c r="DU263" s="555">
        <f t="shared" si="831"/>
        <v>0</v>
      </c>
      <c r="DV263" s="197"/>
      <c r="DW263" s="197"/>
      <c r="DX263" s="197"/>
      <c r="DY263" s="197"/>
      <c r="DZ263" s="2276"/>
      <c r="EA263" s="279"/>
      <c r="EB263" s="197"/>
      <c r="EC263" s="197"/>
      <c r="ED263" s="324"/>
      <c r="EE263" s="33"/>
      <c r="EF263" s="329"/>
      <c r="EG263" s="324"/>
      <c r="EH263" s="2699"/>
    </row>
    <row r="264" spans="1:138" ht="15" hidden="1" customHeight="1" outlineLevel="1">
      <c r="A264" s="85"/>
      <c r="B264" s="67"/>
      <c r="C264" s="539" t="s">
        <v>49</v>
      </c>
      <c r="D264" s="1146"/>
      <c r="E264" s="67"/>
      <c r="F264" s="67"/>
      <c r="G264" s="558">
        <f t="shared" si="752"/>
        <v>0</v>
      </c>
      <c r="H264" s="408">
        <f>SUM(I264:L264)</f>
        <v>0</v>
      </c>
      <c r="I264" s="345"/>
      <c r="J264" s="345"/>
      <c r="K264" s="345"/>
      <c r="L264" s="345"/>
      <c r="M264" s="2214"/>
      <c r="N264" s="345"/>
      <c r="O264" s="345"/>
      <c r="P264" s="345"/>
      <c r="Q264" s="409">
        <f>SUM(R264:U264)</f>
        <v>0</v>
      </c>
      <c r="R264" s="67"/>
      <c r="S264" s="67"/>
      <c r="T264" s="67"/>
      <c r="U264" s="67"/>
      <c r="V264" s="408">
        <f>SUM(W264:Z264)</f>
        <v>0</v>
      </c>
      <c r="W264" s="345"/>
      <c r="X264" s="345"/>
      <c r="Y264" s="345"/>
      <c r="Z264" s="345"/>
      <c r="AA264" s="409">
        <f>SUM(AB264:AE264)</f>
        <v>0</v>
      </c>
      <c r="AB264" s="67"/>
      <c r="AC264" s="67"/>
      <c r="AD264" s="67"/>
      <c r="AE264" s="67"/>
      <c r="AF264" s="33"/>
      <c r="AG264" s="287">
        <f t="shared" si="813"/>
        <v>0</v>
      </c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>
        <v>0</v>
      </c>
      <c r="AX264" s="197">
        <v>0</v>
      </c>
      <c r="AY264" s="197">
        <v>0</v>
      </c>
      <c r="AZ264" s="197"/>
      <c r="BA264" s="197"/>
      <c r="BB264" s="197"/>
      <c r="BC264" s="197"/>
      <c r="BD264" s="197"/>
      <c r="BE264" s="197"/>
      <c r="BF264" s="197"/>
      <c r="BG264" s="197"/>
      <c r="BH264" s="197"/>
      <c r="BI264" s="197"/>
      <c r="BJ264" s="197"/>
      <c r="BK264" s="197"/>
      <c r="BL264" s="197"/>
      <c r="BM264" s="197"/>
      <c r="BN264" s="197"/>
      <c r="BO264" s="197"/>
      <c r="BP264" s="197"/>
      <c r="BQ264" s="197"/>
      <c r="BR264" s="197"/>
      <c r="BS264" s="197"/>
      <c r="BT264" s="197"/>
      <c r="BU264" s="197"/>
      <c r="BV264" s="197"/>
      <c r="BW264" s="197"/>
      <c r="BX264" s="197"/>
      <c r="BY264" s="197"/>
      <c r="BZ264" s="197"/>
      <c r="CA264" s="197">
        <f t="shared" si="854"/>
        <v>0</v>
      </c>
      <c r="CB264" s="197">
        <f t="shared" si="855"/>
        <v>0</v>
      </c>
      <c r="CC264" s="197">
        <f t="shared" si="856"/>
        <v>0</v>
      </c>
      <c r="CD264" s="197"/>
      <c r="CE264" s="197"/>
      <c r="CF264" s="197"/>
      <c r="CG264" s="197"/>
      <c r="CH264" s="197"/>
      <c r="CI264" s="197"/>
      <c r="CJ264" s="197"/>
      <c r="CK264" s="197"/>
      <c r="CL264" s="197"/>
      <c r="CM264" s="197"/>
      <c r="CN264" s="197"/>
      <c r="CO264" s="197"/>
      <c r="CP264" s="2276"/>
      <c r="CQ264" s="2276"/>
      <c r="CR264" s="2276"/>
      <c r="CS264" s="279"/>
      <c r="CT264" s="279"/>
      <c r="CU264" s="279"/>
      <c r="CV264" s="197"/>
      <c r="CW264" s="197"/>
      <c r="CX264" s="197"/>
      <c r="CY264" s="197"/>
      <c r="CZ264" s="197"/>
      <c r="DA264" s="197"/>
      <c r="DB264" s="210"/>
      <c r="DC264" s="210"/>
      <c r="DD264" s="210"/>
      <c r="DE264" s="555">
        <f t="shared" si="765"/>
        <v>0</v>
      </c>
      <c r="DF264" s="555"/>
      <c r="DG264" s="197"/>
      <c r="DH264" s="197"/>
      <c r="DI264" s="197"/>
      <c r="DJ264" s="197"/>
      <c r="DK264" s="555">
        <v>0</v>
      </c>
      <c r="DL264" s="197"/>
      <c r="DM264" s="197"/>
      <c r="DN264" s="197"/>
      <c r="DO264" s="197"/>
      <c r="DP264" s="555"/>
      <c r="DQ264" s="197"/>
      <c r="DR264" s="197"/>
      <c r="DS264" s="197"/>
      <c r="DT264" s="197"/>
      <c r="DU264" s="555">
        <f t="shared" si="831"/>
        <v>0</v>
      </c>
      <c r="DV264" s="197"/>
      <c r="DW264" s="197"/>
      <c r="DX264" s="197"/>
      <c r="DY264" s="197"/>
      <c r="DZ264" s="2276"/>
      <c r="EA264" s="279"/>
      <c r="EB264" s="197"/>
      <c r="EC264" s="197"/>
      <c r="ED264" s="324"/>
      <c r="EE264" s="33"/>
      <c r="EF264" s="329"/>
      <c r="EG264" s="324"/>
      <c r="EH264" s="2699"/>
    </row>
    <row r="265" spans="1:138" ht="15" hidden="1" customHeight="1" outlineLevel="1">
      <c r="A265" s="85"/>
      <c r="B265" s="67"/>
      <c r="C265" s="539"/>
      <c r="D265" s="1145" t="s">
        <v>52</v>
      </c>
      <c r="E265" s="84"/>
      <c r="F265" s="84"/>
      <c r="G265" s="558">
        <f t="shared" si="752"/>
        <v>0</v>
      </c>
      <c r="H265" s="169"/>
      <c r="I265" s="169"/>
      <c r="J265" s="169"/>
      <c r="K265" s="169"/>
      <c r="L265" s="169"/>
      <c r="M265" s="2213"/>
      <c r="N265" s="169"/>
      <c r="O265" s="169"/>
      <c r="P265" s="169"/>
      <c r="Q265" s="650"/>
      <c r="R265" s="84"/>
      <c r="S265" s="84"/>
      <c r="T265" s="84"/>
      <c r="U265" s="84"/>
      <c r="V265" s="169"/>
      <c r="W265" s="169"/>
      <c r="X265" s="169"/>
      <c r="Y265" s="169"/>
      <c r="Z265" s="169"/>
      <c r="AA265" s="650"/>
      <c r="AB265" s="84"/>
      <c r="AC265" s="84"/>
      <c r="AD265" s="84"/>
      <c r="AE265" s="84"/>
      <c r="AF265" s="135" t="s">
        <v>14</v>
      </c>
      <c r="AG265" s="287">
        <f t="shared" si="813"/>
        <v>0</v>
      </c>
      <c r="AH265" s="190">
        <v>0</v>
      </c>
      <c r="AI265" s="190">
        <v>0</v>
      </c>
      <c r="AJ265" s="190">
        <v>0</v>
      </c>
      <c r="AK265" s="190">
        <v>0</v>
      </c>
      <c r="AL265" s="190">
        <v>0</v>
      </c>
      <c r="AM265" s="190">
        <v>0</v>
      </c>
      <c r="AN265" s="190">
        <v>0</v>
      </c>
      <c r="AO265" s="190">
        <v>0</v>
      </c>
      <c r="AP265" s="190">
        <v>0</v>
      </c>
      <c r="AQ265" s="190">
        <v>0</v>
      </c>
      <c r="AR265" s="190">
        <v>0</v>
      </c>
      <c r="AS265" s="190">
        <v>0</v>
      </c>
      <c r="AT265" s="190">
        <v>0</v>
      </c>
      <c r="AU265" s="190">
        <v>0</v>
      </c>
      <c r="AV265" s="190">
        <v>0</v>
      </c>
      <c r="AW265" s="190">
        <v>0</v>
      </c>
      <c r="AX265" s="190">
        <v>0</v>
      </c>
      <c r="AY265" s="190">
        <v>0</v>
      </c>
      <c r="AZ265" s="190">
        <v>0</v>
      </c>
      <c r="BA265" s="190">
        <v>0</v>
      </c>
      <c r="BB265" s="190">
        <v>0</v>
      </c>
      <c r="BC265" s="190">
        <v>0</v>
      </c>
      <c r="BD265" s="190">
        <v>0</v>
      </c>
      <c r="BE265" s="190">
        <v>0</v>
      </c>
      <c r="BF265" s="190">
        <v>0</v>
      </c>
      <c r="BG265" s="190">
        <v>0</v>
      </c>
      <c r="BH265" s="190">
        <v>0</v>
      </c>
      <c r="BI265" s="190">
        <v>0</v>
      </c>
      <c r="BJ265" s="190">
        <v>0</v>
      </c>
      <c r="BK265" s="190">
        <v>0</v>
      </c>
      <c r="BL265" s="190">
        <f t="shared" ref="BL265:CO265" si="857">SUM(BL263:BL264)</f>
        <v>0</v>
      </c>
      <c r="BM265" s="190">
        <f t="shared" si="857"/>
        <v>0</v>
      </c>
      <c r="BN265" s="190">
        <f t="shared" si="857"/>
        <v>0</v>
      </c>
      <c r="BO265" s="190">
        <f t="shared" si="857"/>
        <v>0</v>
      </c>
      <c r="BP265" s="190">
        <f t="shared" si="857"/>
        <v>0</v>
      </c>
      <c r="BQ265" s="190">
        <f t="shared" si="857"/>
        <v>0</v>
      </c>
      <c r="BR265" s="190">
        <f t="shared" si="857"/>
        <v>0</v>
      </c>
      <c r="BS265" s="190">
        <f t="shared" si="857"/>
        <v>0</v>
      </c>
      <c r="BT265" s="190">
        <f t="shared" si="857"/>
        <v>0</v>
      </c>
      <c r="BU265" s="190">
        <f t="shared" si="857"/>
        <v>0</v>
      </c>
      <c r="BV265" s="190">
        <f t="shared" si="857"/>
        <v>0</v>
      </c>
      <c r="BW265" s="190">
        <f t="shared" si="857"/>
        <v>0</v>
      </c>
      <c r="BX265" s="190">
        <f t="shared" si="857"/>
        <v>0</v>
      </c>
      <c r="BY265" s="190">
        <f t="shared" si="857"/>
        <v>0</v>
      </c>
      <c r="BZ265" s="190">
        <f t="shared" si="857"/>
        <v>0</v>
      </c>
      <c r="CA265" s="190">
        <f t="shared" si="857"/>
        <v>0</v>
      </c>
      <c r="CB265" s="190">
        <f t="shared" si="857"/>
        <v>0</v>
      </c>
      <c r="CC265" s="190">
        <f t="shared" si="857"/>
        <v>0</v>
      </c>
      <c r="CD265" s="190">
        <f t="shared" si="857"/>
        <v>0</v>
      </c>
      <c r="CE265" s="190">
        <f t="shared" si="857"/>
        <v>0</v>
      </c>
      <c r="CF265" s="190">
        <f t="shared" si="857"/>
        <v>0</v>
      </c>
      <c r="CG265" s="190">
        <f t="shared" si="857"/>
        <v>0</v>
      </c>
      <c r="CH265" s="190">
        <f t="shared" si="857"/>
        <v>0</v>
      </c>
      <c r="CI265" s="190">
        <f t="shared" si="857"/>
        <v>0</v>
      </c>
      <c r="CJ265" s="190">
        <f t="shared" si="857"/>
        <v>0</v>
      </c>
      <c r="CK265" s="190">
        <f t="shared" si="857"/>
        <v>0</v>
      </c>
      <c r="CL265" s="190">
        <f t="shared" si="857"/>
        <v>0</v>
      </c>
      <c r="CM265" s="190">
        <f t="shared" si="857"/>
        <v>0</v>
      </c>
      <c r="CN265" s="190">
        <f t="shared" si="857"/>
        <v>0</v>
      </c>
      <c r="CO265" s="190">
        <f t="shared" si="857"/>
        <v>0</v>
      </c>
      <c r="CP265" s="2274">
        <f t="shared" ref="CP265:DA265" si="858">SUM(CP263:CP264)</f>
        <v>0</v>
      </c>
      <c r="CQ265" s="2274">
        <f t="shared" si="858"/>
        <v>0</v>
      </c>
      <c r="CR265" s="2274">
        <f t="shared" si="858"/>
        <v>0</v>
      </c>
      <c r="CS265" s="277">
        <f t="shared" si="858"/>
        <v>0</v>
      </c>
      <c r="CT265" s="277">
        <f t="shared" si="858"/>
        <v>0</v>
      </c>
      <c r="CU265" s="277">
        <f t="shared" si="858"/>
        <v>0</v>
      </c>
      <c r="CV265" s="190">
        <f t="shared" si="858"/>
        <v>0</v>
      </c>
      <c r="CW265" s="190">
        <f t="shared" si="858"/>
        <v>0</v>
      </c>
      <c r="CX265" s="190">
        <f t="shared" si="858"/>
        <v>0</v>
      </c>
      <c r="CY265" s="190">
        <f t="shared" si="858"/>
        <v>0</v>
      </c>
      <c r="CZ265" s="190">
        <f t="shared" si="858"/>
        <v>0</v>
      </c>
      <c r="DA265" s="190">
        <f t="shared" si="858"/>
        <v>0</v>
      </c>
      <c r="DB265" s="283"/>
      <c r="DC265" s="283"/>
      <c r="DD265" s="283"/>
      <c r="DE265" s="555">
        <f t="shared" si="765"/>
        <v>0</v>
      </c>
      <c r="DF265" s="555">
        <v>0</v>
      </c>
      <c r="DG265" s="190">
        <v>0</v>
      </c>
      <c r="DH265" s="190">
        <v>0</v>
      </c>
      <c r="DI265" s="190">
        <v>0</v>
      </c>
      <c r="DJ265" s="190">
        <v>0</v>
      </c>
      <c r="DK265" s="555">
        <v>0</v>
      </c>
      <c r="DL265" s="190">
        <v>0</v>
      </c>
      <c r="DM265" s="190">
        <v>0</v>
      </c>
      <c r="DN265" s="190">
        <v>0</v>
      </c>
      <c r="DO265" s="190">
        <v>0</v>
      </c>
      <c r="DP265" s="555">
        <f t="shared" ref="DP265:DT265" si="859">SUM(DP263:DP264)</f>
        <v>0</v>
      </c>
      <c r="DQ265" s="190">
        <f t="shared" si="859"/>
        <v>0</v>
      </c>
      <c r="DR265" s="190">
        <f t="shared" si="859"/>
        <v>0</v>
      </c>
      <c r="DS265" s="190">
        <f t="shared" si="859"/>
        <v>0</v>
      </c>
      <c r="DT265" s="190">
        <f t="shared" si="859"/>
        <v>0</v>
      </c>
      <c r="DU265" s="555">
        <f t="shared" si="831"/>
        <v>0</v>
      </c>
      <c r="DV265" s="190">
        <f t="shared" ref="DV265:DY265" si="860">SUM(DV263:DV264)</f>
        <v>0</v>
      </c>
      <c r="DW265" s="190">
        <f t="shared" si="860"/>
        <v>0</v>
      </c>
      <c r="DX265" s="190">
        <f t="shared" si="860"/>
        <v>0</v>
      </c>
      <c r="DY265" s="190">
        <f t="shared" si="860"/>
        <v>0</v>
      </c>
      <c r="DZ265" s="2274">
        <f t="shared" ref="DZ265:EC265" si="861">SUM(DZ263:DZ264)</f>
        <v>0</v>
      </c>
      <c r="EA265" s="277">
        <f t="shared" si="861"/>
        <v>0</v>
      </c>
      <c r="EB265" s="190">
        <f t="shared" si="861"/>
        <v>0</v>
      </c>
      <c r="EC265" s="190">
        <f t="shared" si="861"/>
        <v>0</v>
      </c>
      <c r="ED265" s="324"/>
      <c r="EE265" s="185"/>
      <c r="EF265" s="329"/>
      <c r="EG265" s="324"/>
      <c r="EH265" s="2699"/>
    </row>
    <row r="266" spans="1:138" ht="15" customHeight="1" outlineLevel="1">
      <c r="A266" s="85"/>
      <c r="B266" s="67"/>
      <c r="C266" s="557" t="s">
        <v>74</v>
      </c>
      <c r="D266" s="1143" t="s">
        <v>16</v>
      </c>
      <c r="E266" s="84"/>
      <c r="F266" s="84"/>
      <c r="G266" s="558">
        <f t="shared" si="752"/>
        <v>0</v>
      </c>
      <c r="H266" s="169"/>
      <c r="I266" s="169"/>
      <c r="J266" s="169"/>
      <c r="K266" s="169"/>
      <c r="L266" s="169"/>
      <c r="M266" s="2213"/>
      <c r="N266" s="169"/>
      <c r="O266" s="169"/>
      <c r="P266" s="169"/>
      <c r="Q266" s="84"/>
      <c r="R266" s="84"/>
      <c r="S266" s="84"/>
      <c r="T266" s="84"/>
      <c r="U266" s="84"/>
      <c r="V266" s="169"/>
      <c r="W266" s="169"/>
      <c r="X266" s="169"/>
      <c r="Y266" s="169"/>
      <c r="Z266" s="169"/>
      <c r="AA266" s="84"/>
      <c r="AB266" s="84"/>
      <c r="AC266" s="84"/>
      <c r="AD266" s="84"/>
      <c r="AE266" s="84"/>
      <c r="AF266" s="23"/>
      <c r="AG266" s="287">
        <f t="shared" si="813"/>
        <v>0</v>
      </c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2274"/>
      <c r="CQ266" s="2274"/>
      <c r="CR266" s="2274"/>
      <c r="CS266" s="277"/>
      <c r="CT266" s="277"/>
      <c r="CU266" s="277"/>
      <c r="CV266" s="190"/>
      <c r="CW266" s="190"/>
      <c r="CX266" s="190"/>
      <c r="CY266" s="190"/>
      <c r="CZ266" s="190"/>
      <c r="DA266" s="190"/>
      <c r="DB266" s="283"/>
      <c r="DC266" s="283"/>
      <c r="DD266" s="283"/>
      <c r="DE266" s="555">
        <f t="shared" si="765"/>
        <v>0</v>
      </c>
      <c r="DF266" s="555"/>
      <c r="DG266" s="190"/>
      <c r="DH266" s="190"/>
      <c r="DI266" s="190"/>
      <c r="DJ266" s="190"/>
      <c r="DK266" s="555">
        <v>0</v>
      </c>
      <c r="DL266" s="190"/>
      <c r="DM266" s="190"/>
      <c r="DN266" s="330"/>
      <c r="DO266" s="190"/>
      <c r="DP266" s="555"/>
      <c r="DQ266" s="190"/>
      <c r="DR266" s="190"/>
      <c r="DS266" s="190"/>
      <c r="DT266" s="190"/>
      <c r="DU266" s="555">
        <f t="shared" si="831"/>
        <v>0</v>
      </c>
      <c r="DV266" s="190"/>
      <c r="DW266" s="190"/>
      <c r="DX266" s="330"/>
      <c r="DY266" s="190"/>
      <c r="DZ266" s="2274"/>
      <c r="EA266" s="277"/>
      <c r="EB266" s="190"/>
      <c r="EC266" s="190"/>
      <c r="ED266" s="324"/>
      <c r="EE266" s="185"/>
      <c r="EF266" s="329"/>
      <c r="EG266" s="324"/>
      <c r="EH266" s="2699"/>
    </row>
    <row r="267" spans="1:138" s="248" customFormat="1" ht="17.25" customHeight="1" outlineLevel="1">
      <c r="A267" s="85"/>
      <c r="B267" s="85"/>
      <c r="C267" s="557" t="s">
        <v>183</v>
      </c>
      <c r="D267" s="712" t="s">
        <v>249</v>
      </c>
      <c r="E267" s="85"/>
      <c r="F267" s="128" t="s">
        <v>2</v>
      </c>
      <c r="G267" s="558">
        <f t="shared" si="752"/>
        <v>5</v>
      </c>
      <c r="H267" s="558">
        <f>SUM(I267:L267)</f>
        <v>1</v>
      </c>
      <c r="I267" s="1203"/>
      <c r="J267" s="1203"/>
      <c r="K267" s="1203"/>
      <c r="L267" s="557">
        <v>1</v>
      </c>
      <c r="M267" s="2210">
        <v>1</v>
      </c>
      <c r="N267" s="557">
        <v>1</v>
      </c>
      <c r="O267" s="557">
        <v>1</v>
      </c>
      <c r="P267" s="557">
        <v>1</v>
      </c>
      <c r="Q267" s="558">
        <f>SUM(R267:U267)</f>
        <v>1</v>
      </c>
      <c r="R267" s="270"/>
      <c r="S267" s="342"/>
      <c r="T267" s="342"/>
      <c r="U267" s="342">
        <v>1</v>
      </c>
      <c r="V267" s="558">
        <f>SUM(W267:Z267)</f>
        <v>1</v>
      </c>
      <c r="W267" s="1203"/>
      <c r="X267" s="1203"/>
      <c r="Y267" s="1203"/>
      <c r="Z267" s="557">
        <v>1</v>
      </c>
      <c r="AA267" s="558">
        <f>SUM(AB267:AE267)</f>
        <v>0</v>
      </c>
      <c r="AB267" s="270"/>
      <c r="AC267" s="342"/>
      <c r="AD267" s="342"/>
      <c r="AE267" s="342"/>
      <c r="AF267" s="566" t="s">
        <v>154</v>
      </c>
      <c r="AG267" s="555">
        <f t="shared" si="813"/>
        <v>0.05</v>
      </c>
      <c r="AH267" s="324">
        <v>0.01</v>
      </c>
      <c r="AI267" s="278">
        <v>0</v>
      </c>
      <c r="AJ267" s="567">
        <v>2.3296000000000002E-4</v>
      </c>
      <c r="AK267" s="336"/>
      <c r="AL267" s="276"/>
      <c r="AM267" s="278">
        <v>0</v>
      </c>
      <c r="AN267" s="336"/>
      <c r="AO267" s="276"/>
      <c r="AP267" s="195">
        <v>0</v>
      </c>
      <c r="AQ267" s="336"/>
      <c r="AR267" s="276"/>
      <c r="AS267" s="195">
        <v>0</v>
      </c>
      <c r="AT267" s="694">
        <v>0.01</v>
      </c>
      <c r="AU267" s="694"/>
      <c r="AV267" s="776">
        <v>2.3296000000000002E-4</v>
      </c>
      <c r="AW267" s="324">
        <v>0.01</v>
      </c>
      <c r="AX267" s="324">
        <v>0</v>
      </c>
      <c r="AY267" s="324">
        <v>2.3140000000000001E-4</v>
      </c>
      <c r="AZ267" s="336"/>
      <c r="BA267" s="276"/>
      <c r="BB267" s="278">
        <v>0</v>
      </c>
      <c r="BC267" s="211"/>
      <c r="BD267" s="276"/>
      <c r="BE267" s="195">
        <v>0</v>
      </c>
      <c r="BF267" s="324"/>
      <c r="BG267" s="276"/>
      <c r="BH267" s="567">
        <v>0</v>
      </c>
      <c r="BI267" s="324">
        <v>0.01</v>
      </c>
      <c r="BJ267" s="276"/>
      <c r="BK267" s="324">
        <v>2.3140000000000001E-4</v>
      </c>
      <c r="BL267" s="324">
        <f>BO267+BR267+BU267+BX267</f>
        <v>0.01</v>
      </c>
      <c r="BM267" s="278">
        <f t="shared" ref="BM267:BM268" si="862">BP267+BS267+BV267+BY267</f>
        <v>0</v>
      </c>
      <c r="BN267" s="567">
        <f t="shared" ref="BN267:BN268" si="863">BQ267+BT267+BW267+BZ267</f>
        <v>2.3296000000000002E-4</v>
      </c>
      <c r="BO267" s="336"/>
      <c r="BP267" s="276"/>
      <c r="BQ267" s="278">
        <f>BO267*$ER$34</f>
        <v>0</v>
      </c>
      <c r="BR267" s="336"/>
      <c r="BS267" s="276"/>
      <c r="BT267" s="195">
        <f>BR267*$ES$34</f>
        <v>0</v>
      </c>
      <c r="BU267" s="336"/>
      <c r="BV267" s="276"/>
      <c r="BW267" s="195">
        <f>BU267*$ET$34</f>
        <v>0</v>
      </c>
      <c r="BX267" s="694">
        <v>0.01</v>
      </c>
      <c r="BY267" s="694"/>
      <c r="BZ267" s="776">
        <f>BX267*$EU$34</f>
        <v>2.3296000000000002E-4</v>
      </c>
      <c r="CA267" s="324">
        <f t="shared" ref="CA267:CA268" si="864">CD267+CG267+CJ267+CM267</f>
        <v>0</v>
      </c>
      <c r="CB267" s="324">
        <f t="shared" ref="CB267:CB268" si="865">CE267+CH267+CK267+CN267</f>
        <v>0</v>
      </c>
      <c r="CC267" s="324">
        <f t="shared" ref="CC267:CC268" si="866">CF267+CI267+CL267+CO267</f>
        <v>0</v>
      </c>
      <c r="CD267" s="336"/>
      <c r="CE267" s="276"/>
      <c r="CF267" s="278">
        <f>CD267*$EW$34</f>
        <v>0</v>
      </c>
      <c r="CG267" s="211"/>
      <c r="CH267" s="276"/>
      <c r="CI267" s="195">
        <f>CG267*$EX$34</f>
        <v>0</v>
      </c>
      <c r="CJ267" s="324"/>
      <c r="CK267" s="276"/>
      <c r="CL267" s="567">
        <f>CJ267*$EX$34</f>
        <v>0</v>
      </c>
      <c r="CM267" s="324"/>
      <c r="CN267" s="276"/>
      <c r="CO267" s="324">
        <f>CM267*$EZ$34</f>
        <v>0</v>
      </c>
      <c r="CP267" s="2238">
        <v>0.01</v>
      </c>
      <c r="CQ267" s="2238"/>
      <c r="CR267" s="2273">
        <f>CP267*$EM$34</f>
        <v>2.4227840000000001E-4</v>
      </c>
      <c r="CS267" s="694">
        <v>0.01</v>
      </c>
      <c r="CT267" s="694"/>
      <c r="CU267" s="776">
        <f>CS267*$EN$34</f>
        <v>2.5196950000000001E-4</v>
      </c>
      <c r="CV267" s="694">
        <v>0.01</v>
      </c>
      <c r="CW267" s="694"/>
      <c r="CX267" s="776">
        <f>CV267*$EO$34</f>
        <v>2.6204800000000002E-4</v>
      </c>
      <c r="CY267" s="694">
        <v>0.01</v>
      </c>
      <c r="CZ267" s="694"/>
      <c r="DA267" s="776">
        <f>CY267*$EP$34</f>
        <v>2.7253025000000003E-4</v>
      </c>
      <c r="DB267" s="324" t="s">
        <v>447</v>
      </c>
      <c r="DC267" s="324">
        <v>-13.6</v>
      </c>
      <c r="DD267" s="324">
        <v>-0.109</v>
      </c>
      <c r="DE267" s="555">
        <f t="shared" si="765"/>
        <v>0.13696</v>
      </c>
      <c r="DF267" s="555">
        <v>0.03</v>
      </c>
      <c r="DG267" s="340"/>
      <c r="DH267" s="340"/>
      <c r="DI267" s="340"/>
      <c r="DJ267" s="324">
        <v>0.03</v>
      </c>
      <c r="DK267" s="555">
        <v>4.96E-3</v>
      </c>
      <c r="DL267" s="340"/>
      <c r="DM267" s="336"/>
      <c r="DN267" s="647"/>
      <c r="DO267" s="556">
        <v>4.96E-3</v>
      </c>
      <c r="DP267" s="555">
        <f t="shared" ref="DP267:DP268" si="867">DQ267+DR267+DS267+DT267</f>
        <v>3.1199999999999999E-2</v>
      </c>
      <c r="DQ267" s="340"/>
      <c r="DR267" s="340"/>
      <c r="DS267" s="340"/>
      <c r="DT267" s="324">
        <v>3.1199999999999999E-2</v>
      </c>
      <c r="DU267" s="555">
        <f t="shared" si="831"/>
        <v>0</v>
      </c>
      <c r="DV267" s="340"/>
      <c r="DW267" s="336"/>
      <c r="DX267" s="647"/>
      <c r="DY267" s="556"/>
      <c r="DZ267" s="2256">
        <f>0.03*1.04</f>
        <v>3.1199999999999999E-2</v>
      </c>
      <c r="EA267" s="555">
        <f>0.03*1.08</f>
        <v>3.2399999999999998E-2</v>
      </c>
      <c r="EB267" s="555">
        <f>0.03*1.12</f>
        <v>3.3600000000000005E-2</v>
      </c>
      <c r="EC267" s="555">
        <f>0.03*1.16</f>
        <v>3.4799999999999998E-2</v>
      </c>
      <c r="ED267" s="324" t="s">
        <v>243</v>
      </c>
      <c r="EE267" s="85"/>
      <c r="EF267" s="329" t="s">
        <v>235</v>
      </c>
      <c r="EG267" s="324" t="s">
        <v>230</v>
      </c>
      <c r="EH267" s="2699"/>
    </row>
    <row r="268" spans="1:138" ht="31.5" customHeight="1" outlineLevel="1">
      <c r="A268" s="85"/>
      <c r="B268" s="67"/>
      <c r="C268" s="557" t="s">
        <v>184</v>
      </c>
      <c r="D268" s="712" t="s">
        <v>368</v>
      </c>
      <c r="E268" s="67"/>
      <c r="F268" s="128" t="s">
        <v>2</v>
      </c>
      <c r="G268" s="558">
        <f t="shared" si="752"/>
        <v>9</v>
      </c>
      <c r="H268" s="558">
        <f>SUM(I268:L268)</f>
        <v>3</v>
      </c>
      <c r="I268" s="345"/>
      <c r="J268" s="557">
        <v>1</v>
      </c>
      <c r="K268" s="557">
        <v>1</v>
      </c>
      <c r="L268" s="557">
        <v>1</v>
      </c>
      <c r="M268" s="2210">
        <v>2</v>
      </c>
      <c r="N268" s="557">
        <v>2</v>
      </c>
      <c r="O268" s="557">
        <v>2</v>
      </c>
      <c r="P268" s="557">
        <v>2</v>
      </c>
      <c r="Q268" s="558">
        <f>SUM(R268:U268)</f>
        <v>1</v>
      </c>
      <c r="R268" s="67"/>
      <c r="S268" s="342">
        <v>1</v>
      </c>
      <c r="T268" s="67"/>
      <c r="U268" s="67"/>
      <c r="V268" s="558">
        <f>SUM(W268:Z268)</f>
        <v>2</v>
      </c>
      <c r="W268" s="345"/>
      <c r="X268" s="557"/>
      <c r="Y268" s="557">
        <v>2</v>
      </c>
      <c r="Z268" s="557"/>
      <c r="AA268" s="558">
        <f>SUM(AB268:AE268)</f>
        <v>0</v>
      </c>
      <c r="AB268" s="67"/>
      <c r="AC268" s="342"/>
      <c r="AD268" s="67"/>
      <c r="AE268" s="67"/>
      <c r="AF268" s="566" t="s">
        <v>154</v>
      </c>
      <c r="AG268" s="555">
        <f t="shared" ref="AG268" si="868">AH268+CP268+CS268+CV268+CY268</f>
        <v>0.24199999999999999</v>
      </c>
      <c r="AH268" s="324">
        <v>6.6000000000000003E-2</v>
      </c>
      <c r="AI268" s="278">
        <v>0</v>
      </c>
      <c r="AJ268" s="556">
        <v>1.4892878E-3</v>
      </c>
      <c r="AK268" s="197"/>
      <c r="AL268" s="197"/>
      <c r="AM268" s="197"/>
      <c r="AN268" s="324">
        <v>2.1999999999999999E-2</v>
      </c>
      <c r="AO268" s="197"/>
      <c r="AP268" s="567">
        <v>4.8397579999999993E-4</v>
      </c>
      <c r="AQ268" s="324">
        <v>2.1999999999999999E-2</v>
      </c>
      <c r="AR268" s="197"/>
      <c r="AS268" s="1223">
        <v>4.9279999999999994E-4</v>
      </c>
      <c r="AT268" s="324">
        <v>2.1999999999999999E-2</v>
      </c>
      <c r="AU268" s="197"/>
      <c r="AV268" s="556">
        <v>5.1251200000000002E-4</v>
      </c>
      <c r="AW268" s="324">
        <v>0.02</v>
      </c>
      <c r="AX268" s="324">
        <v>0</v>
      </c>
      <c r="AY268" s="324">
        <v>5.0000000000000001E-4</v>
      </c>
      <c r="AZ268" s="197"/>
      <c r="BA268" s="197"/>
      <c r="BB268" s="197"/>
      <c r="BC268" s="324">
        <v>0.02</v>
      </c>
      <c r="BD268" s="324"/>
      <c r="BE268" s="324">
        <v>5.0000000000000001E-4</v>
      </c>
      <c r="BF268" s="279"/>
      <c r="BG268" s="279"/>
      <c r="BH268" s="567"/>
      <c r="BI268" s="279"/>
      <c r="BJ268" s="279"/>
      <c r="BK268" s="279"/>
      <c r="BL268" s="324">
        <f>BO268+BR268+BU268+BX268</f>
        <v>4.3999999999999997E-2</v>
      </c>
      <c r="BM268" s="278">
        <f t="shared" si="862"/>
        <v>0</v>
      </c>
      <c r="BN268" s="556">
        <f t="shared" si="863"/>
        <v>9.8559999999999989E-4</v>
      </c>
      <c r="BO268" s="197"/>
      <c r="BP268" s="197"/>
      <c r="BQ268" s="197"/>
      <c r="BR268" s="324"/>
      <c r="BS268" s="197"/>
      <c r="BT268" s="567">
        <f>BR268*$ES$34</f>
        <v>0</v>
      </c>
      <c r="BU268" s="324">
        <v>4.3999999999999997E-2</v>
      </c>
      <c r="BV268" s="197"/>
      <c r="BW268" s="1223">
        <f>BU268*$ET$34</f>
        <v>9.8559999999999989E-4</v>
      </c>
      <c r="BX268" s="324"/>
      <c r="BY268" s="197"/>
      <c r="BZ268" s="556">
        <f>BX268*$EU$34</f>
        <v>0</v>
      </c>
      <c r="CA268" s="324">
        <f t="shared" si="864"/>
        <v>0</v>
      </c>
      <c r="CB268" s="324">
        <f t="shared" si="865"/>
        <v>0</v>
      </c>
      <c r="CC268" s="324">
        <f t="shared" si="866"/>
        <v>0</v>
      </c>
      <c r="CD268" s="197"/>
      <c r="CE268" s="197"/>
      <c r="CF268" s="197"/>
      <c r="CG268" s="324"/>
      <c r="CH268" s="324"/>
      <c r="CI268" s="324">
        <f>CG268*$EX$34</f>
        <v>0</v>
      </c>
      <c r="CJ268" s="279"/>
      <c r="CK268" s="279"/>
      <c r="CL268" s="567"/>
      <c r="CM268" s="279"/>
      <c r="CN268" s="279"/>
      <c r="CO268" s="279"/>
      <c r="CP268" s="2238">
        <v>4.3999999999999997E-2</v>
      </c>
      <c r="CQ268" s="2276"/>
      <c r="CR268" s="2258">
        <f>CP268*$EM$34</f>
        <v>1.0660249599999999E-3</v>
      </c>
      <c r="CS268" s="694">
        <v>4.3999999999999997E-2</v>
      </c>
      <c r="CT268" s="279"/>
      <c r="CU268" s="775">
        <f>CS268*$EN$34</f>
        <v>1.1086657999999998E-3</v>
      </c>
      <c r="CV268" s="694">
        <v>4.3999999999999997E-2</v>
      </c>
      <c r="CW268" s="279"/>
      <c r="CX268" s="775">
        <f>CV268*$EO$34</f>
        <v>1.1530111999999999E-3</v>
      </c>
      <c r="CY268" s="694">
        <v>4.3999999999999997E-2</v>
      </c>
      <c r="CZ268" s="279"/>
      <c r="DA268" s="775">
        <f>CY268*$EP$34</f>
        <v>1.1991330999999998E-3</v>
      </c>
      <c r="DB268" s="324">
        <v>9.9</v>
      </c>
      <c r="DC268" s="324">
        <v>19.3</v>
      </c>
      <c r="DD268" s="324">
        <v>1.4999999999999999E-2</v>
      </c>
      <c r="DE268" s="555">
        <f t="shared" si="765"/>
        <v>2.7895460000000004E-2</v>
      </c>
      <c r="DF268" s="555">
        <v>9.0000000000000011E-3</v>
      </c>
      <c r="DG268" s="163"/>
      <c r="DH268" s="556">
        <v>3.0000000000000001E-3</v>
      </c>
      <c r="DI268" s="556">
        <v>3.0000000000000001E-3</v>
      </c>
      <c r="DJ268" s="556">
        <v>3.0000000000000001E-3</v>
      </c>
      <c r="DK268" s="555">
        <v>1.4954600000000001E-3</v>
      </c>
      <c r="DL268" s="163"/>
      <c r="DM268" s="556">
        <v>1.4954600000000001E-3</v>
      </c>
      <c r="DN268" s="163"/>
      <c r="DO268" s="163"/>
      <c r="DP268" s="555">
        <f t="shared" si="867"/>
        <v>6.2400000000000008E-3</v>
      </c>
      <c r="DQ268" s="163"/>
      <c r="DR268" s="556"/>
      <c r="DS268" s="556">
        <v>6.2400000000000008E-3</v>
      </c>
      <c r="DT268" s="556"/>
      <c r="DU268" s="555">
        <f t="shared" si="831"/>
        <v>0</v>
      </c>
      <c r="DV268" s="163"/>
      <c r="DW268" s="556"/>
      <c r="DX268" s="163"/>
      <c r="DY268" s="163"/>
      <c r="DZ268" s="2256">
        <f>0.006*1.04</f>
        <v>6.2400000000000008E-3</v>
      </c>
      <c r="EA268" s="555">
        <f>0.006*1.08</f>
        <v>6.4800000000000005E-3</v>
      </c>
      <c r="EB268" s="555">
        <f>0.006*1.12</f>
        <v>6.7200000000000011E-3</v>
      </c>
      <c r="EC268" s="555">
        <f>0.006*1.16</f>
        <v>6.96E-3</v>
      </c>
      <c r="ED268" s="324" t="s">
        <v>243</v>
      </c>
      <c r="EE268" s="33"/>
      <c r="EF268" s="329" t="s">
        <v>235</v>
      </c>
      <c r="EG268" s="324"/>
      <c r="EH268" s="2700"/>
    </row>
    <row r="269" spans="1:138" ht="15" hidden="1" customHeight="1" outlineLevel="1">
      <c r="A269" s="85"/>
      <c r="B269" s="67"/>
      <c r="C269" s="95" t="s">
        <v>49</v>
      </c>
      <c r="D269" s="98"/>
      <c r="E269" s="67"/>
      <c r="F269" s="67"/>
      <c r="G269" s="166">
        <f>H269+M269+N269+O269+P269</f>
        <v>0</v>
      </c>
      <c r="H269" s="86">
        <f>SUM(I269:L269)</f>
        <v>0</v>
      </c>
      <c r="I269" s="67"/>
      <c r="J269" s="67"/>
      <c r="K269" s="67"/>
      <c r="L269" s="67"/>
      <c r="M269" s="2216"/>
      <c r="N269" s="67"/>
      <c r="O269" s="67"/>
      <c r="P269" s="67"/>
      <c r="Q269" s="86">
        <f>SUM(R269:U269)</f>
        <v>0</v>
      </c>
      <c r="R269" s="67"/>
      <c r="S269" s="67"/>
      <c r="T269" s="67"/>
      <c r="U269" s="67"/>
      <c r="V269" s="86">
        <f>SUM(W269:Z269)</f>
        <v>0</v>
      </c>
      <c r="W269" s="67"/>
      <c r="X269" s="67"/>
      <c r="Y269" s="67"/>
      <c r="Z269" s="67"/>
      <c r="AA269" s="86">
        <f>SUM(AB269:AE269)</f>
        <v>0</v>
      </c>
      <c r="AB269" s="67"/>
      <c r="AC269" s="67"/>
      <c r="AD269" s="67"/>
      <c r="AE269" s="67"/>
      <c r="AF269" s="33"/>
      <c r="AG269" s="555">
        <f t="shared" si="813"/>
        <v>0</v>
      </c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63"/>
      <c r="AW269" s="197"/>
      <c r="AX269" s="197"/>
      <c r="AY269" s="638"/>
      <c r="AZ269" s="197"/>
      <c r="BA269" s="197"/>
      <c r="BB269" s="197"/>
      <c r="BC269" s="197"/>
      <c r="BD269" s="197"/>
      <c r="BE269" s="197"/>
      <c r="BF269" s="279"/>
      <c r="BG269" s="279"/>
      <c r="BH269" s="720"/>
      <c r="BI269" s="279"/>
      <c r="BJ269" s="279"/>
      <c r="BK269" s="279"/>
      <c r="BL269" s="197"/>
      <c r="BM269" s="197"/>
      <c r="BN269" s="197"/>
      <c r="BO269" s="197"/>
      <c r="BP269" s="197"/>
      <c r="BQ269" s="197"/>
      <c r="BR269" s="197"/>
      <c r="BS269" s="197"/>
      <c r="BT269" s="197"/>
      <c r="BU269" s="197"/>
      <c r="BV269" s="197"/>
      <c r="BW269" s="197"/>
      <c r="BX269" s="197"/>
      <c r="BY269" s="197"/>
      <c r="BZ269" s="163"/>
      <c r="CA269" s="197"/>
      <c r="CB269" s="197"/>
      <c r="CC269" s="638"/>
      <c r="CD269" s="197"/>
      <c r="CE269" s="197"/>
      <c r="CF269" s="197"/>
      <c r="CG269" s="197"/>
      <c r="CH269" s="197"/>
      <c r="CI269" s="197"/>
      <c r="CJ269" s="279"/>
      <c r="CK269" s="279"/>
      <c r="CL269" s="720"/>
      <c r="CM269" s="279"/>
      <c r="CN269" s="279"/>
      <c r="CO269" s="279"/>
      <c r="CP269" s="2276"/>
      <c r="CQ269" s="2276"/>
      <c r="CR269" s="2276"/>
      <c r="CS269" s="279"/>
      <c r="CT269" s="279"/>
      <c r="CU269" s="279"/>
      <c r="CV269" s="694"/>
      <c r="CW269" s="279"/>
      <c r="CX269" s="404"/>
      <c r="CY269" s="279"/>
      <c r="CZ269" s="279"/>
      <c r="DA269" s="279"/>
      <c r="DB269" s="210"/>
      <c r="DC269" s="210"/>
      <c r="DD269" s="210"/>
      <c r="DE269" s="555">
        <f t="shared" si="765"/>
        <v>0</v>
      </c>
      <c r="DF269" s="555"/>
      <c r="DG269" s="163"/>
      <c r="DH269" s="163"/>
      <c r="DI269" s="163"/>
      <c r="DJ269" s="163"/>
      <c r="DK269" s="555">
        <v>0</v>
      </c>
      <c r="DL269" s="163"/>
      <c r="DM269" s="163"/>
      <c r="DN269" s="163"/>
      <c r="DO269" s="163"/>
      <c r="DP269" s="555"/>
      <c r="DQ269" s="163"/>
      <c r="DR269" s="163"/>
      <c r="DS269" s="163"/>
      <c r="DT269" s="163"/>
      <c r="DU269" s="555">
        <f t="shared" si="831"/>
        <v>0</v>
      </c>
      <c r="DV269" s="163"/>
      <c r="DW269" s="163"/>
      <c r="DX269" s="163"/>
      <c r="DY269" s="163"/>
      <c r="DZ269" s="2304"/>
      <c r="EA269" s="317"/>
      <c r="EB269" s="197"/>
      <c r="EC269" s="197"/>
      <c r="ED269" s="33"/>
      <c r="EE269" s="33"/>
      <c r="EF269" s="460"/>
      <c r="EG269" s="324"/>
      <c r="EH269" s="460"/>
    </row>
    <row r="270" spans="1:138" ht="15" customHeight="1" outlineLevel="1" thickBot="1">
      <c r="A270" s="818"/>
      <c r="B270" s="81"/>
      <c r="C270" s="100"/>
      <c r="D270" s="101" t="s">
        <v>52</v>
      </c>
      <c r="E270" s="84"/>
      <c r="F270" s="84"/>
      <c r="G270" s="84"/>
      <c r="H270" s="84"/>
      <c r="I270" s="84"/>
      <c r="J270" s="84"/>
      <c r="K270" s="84"/>
      <c r="L270" s="84"/>
      <c r="M270" s="2199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105"/>
      <c r="AG270" s="555">
        <f t="shared" si="813"/>
        <v>0.29199999999999998</v>
      </c>
      <c r="AH270" s="555">
        <v>7.5999999999999998E-2</v>
      </c>
      <c r="AI270" s="582">
        <v>0</v>
      </c>
      <c r="AJ270" s="606">
        <v>1.7222477999999999E-3</v>
      </c>
      <c r="AK270" s="555">
        <v>0</v>
      </c>
      <c r="AL270" s="555">
        <v>0</v>
      </c>
      <c r="AM270" s="555">
        <v>0</v>
      </c>
      <c r="AN270" s="555">
        <v>2.1999999999999999E-2</v>
      </c>
      <c r="AO270" s="555">
        <v>0</v>
      </c>
      <c r="AP270" s="555">
        <v>4.8397579999999993E-4</v>
      </c>
      <c r="AQ270" s="555">
        <v>2.1999999999999999E-2</v>
      </c>
      <c r="AR270" s="555">
        <v>0</v>
      </c>
      <c r="AS270" s="555">
        <v>4.9279999999999994E-4</v>
      </c>
      <c r="AT270" s="555">
        <v>3.2000000000000001E-2</v>
      </c>
      <c r="AU270" s="555">
        <v>0</v>
      </c>
      <c r="AV270" s="555">
        <v>7.4547200000000006E-4</v>
      </c>
      <c r="AW270" s="555">
        <v>0.03</v>
      </c>
      <c r="AX270" s="555">
        <v>0</v>
      </c>
      <c r="AY270" s="555">
        <v>7.314E-4</v>
      </c>
      <c r="AZ270" s="555">
        <v>0</v>
      </c>
      <c r="BA270" s="555">
        <v>0</v>
      </c>
      <c r="BB270" s="555">
        <v>0</v>
      </c>
      <c r="BC270" s="555">
        <v>0.02</v>
      </c>
      <c r="BD270" s="555">
        <v>0</v>
      </c>
      <c r="BE270" s="555">
        <v>5.0000000000000001E-4</v>
      </c>
      <c r="BF270" s="555">
        <v>0</v>
      </c>
      <c r="BG270" s="555">
        <v>0</v>
      </c>
      <c r="BH270" s="555">
        <v>0</v>
      </c>
      <c r="BI270" s="555">
        <v>0.01</v>
      </c>
      <c r="BJ270" s="555">
        <v>0</v>
      </c>
      <c r="BK270" s="555">
        <v>2.3140000000000001E-4</v>
      </c>
      <c r="BL270" s="555">
        <f>SUM(BL267:BL269)</f>
        <v>5.3999999999999999E-2</v>
      </c>
      <c r="BM270" s="582">
        <f>SUM(BM267:BM269)</f>
        <v>0</v>
      </c>
      <c r="BN270" s="606">
        <f t="shared" ref="BN270:CO270" si="869">SUM(BN267:BN269)</f>
        <v>1.2185599999999998E-3</v>
      </c>
      <c r="BO270" s="555">
        <f t="shared" si="869"/>
        <v>0</v>
      </c>
      <c r="BP270" s="555">
        <f t="shared" si="869"/>
        <v>0</v>
      </c>
      <c r="BQ270" s="555">
        <f t="shared" si="869"/>
        <v>0</v>
      </c>
      <c r="BR270" s="555">
        <f t="shared" si="869"/>
        <v>0</v>
      </c>
      <c r="BS270" s="555">
        <f t="shared" si="869"/>
        <v>0</v>
      </c>
      <c r="BT270" s="555">
        <f t="shared" si="869"/>
        <v>0</v>
      </c>
      <c r="BU270" s="555">
        <f t="shared" si="869"/>
        <v>4.3999999999999997E-2</v>
      </c>
      <c r="BV270" s="555">
        <f t="shared" si="869"/>
        <v>0</v>
      </c>
      <c r="BW270" s="555">
        <f t="shared" si="869"/>
        <v>9.8559999999999989E-4</v>
      </c>
      <c r="BX270" s="555">
        <f t="shared" si="869"/>
        <v>0.01</v>
      </c>
      <c r="BY270" s="555">
        <f t="shared" si="869"/>
        <v>0</v>
      </c>
      <c r="BZ270" s="555">
        <f t="shared" si="869"/>
        <v>2.3296000000000002E-4</v>
      </c>
      <c r="CA270" s="555">
        <f t="shared" si="869"/>
        <v>0</v>
      </c>
      <c r="CB270" s="555">
        <f t="shared" si="869"/>
        <v>0</v>
      </c>
      <c r="CC270" s="555">
        <f t="shared" si="869"/>
        <v>0</v>
      </c>
      <c r="CD270" s="555">
        <f t="shared" si="869"/>
        <v>0</v>
      </c>
      <c r="CE270" s="555">
        <f t="shared" si="869"/>
        <v>0</v>
      </c>
      <c r="CF270" s="555">
        <f t="shared" si="869"/>
        <v>0</v>
      </c>
      <c r="CG270" s="555">
        <f t="shared" si="869"/>
        <v>0</v>
      </c>
      <c r="CH270" s="555">
        <f t="shared" si="869"/>
        <v>0</v>
      </c>
      <c r="CI270" s="555">
        <f t="shared" si="869"/>
        <v>0</v>
      </c>
      <c r="CJ270" s="555">
        <f t="shared" si="869"/>
        <v>0</v>
      </c>
      <c r="CK270" s="555">
        <f t="shared" si="869"/>
        <v>0</v>
      </c>
      <c r="CL270" s="555">
        <f t="shared" si="869"/>
        <v>0</v>
      </c>
      <c r="CM270" s="555">
        <f t="shared" si="869"/>
        <v>0</v>
      </c>
      <c r="CN270" s="555">
        <f t="shared" si="869"/>
        <v>0</v>
      </c>
      <c r="CO270" s="555">
        <f t="shared" si="869"/>
        <v>0</v>
      </c>
      <c r="CP270" s="2256">
        <f t="shared" ref="CP270:DA270" si="870">SUM(CP267:CP269)</f>
        <v>5.3999999999999999E-2</v>
      </c>
      <c r="CQ270" s="2256">
        <f t="shared" si="870"/>
        <v>0</v>
      </c>
      <c r="CR270" s="2256">
        <f t="shared" si="870"/>
        <v>1.3083033599999999E-3</v>
      </c>
      <c r="CS270" s="555">
        <f t="shared" si="870"/>
        <v>5.3999999999999999E-2</v>
      </c>
      <c r="CT270" s="555">
        <f t="shared" si="870"/>
        <v>0</v>
      </c>
      <c r="CU270" s="555">
        <f t="shared" si="870"/>
        <v>1.3606352999999999E-3</v>
      </c>
      <c r="CV270" s="555">
        <f t="shared" si="870"/>
        <v>5.3999999999999999E-2</v>
      </c>
      <c r="CW270" s="555">
        <f t="shared" si="870"/>
        <v>0</v>
      </c>
      <c r="CX270" s="561">
        <f t="shared" si="870"/>
        <v>1.4150591999999998E-3</v>
      </c>
      <c r="CY270" s="555">
        <f t="shared" si="870"/>
        <v>5.3999999999999999E-2</v>
      </c>
      <c r="CZ270" s="555">
        <f t="shared" si="870"/>
        <v>0</v>
      </c>
      <c r="DA270" s="561">
        <f t="shared" si="870"/>
        <v>1.4716633499999999E-3</v>
      </c>
      <c r="DB270" s="586"/>
      <c r="DC270" s="586"/>
      <c r="DD270" s="586"/>
      <c r="DE270" s="555">
        <f t="shared" si="765"/>
        <v>0.16485546000000001</v>
      </c>
      <c r="DF270" s="572">
        <v>3.9E-2</v>
      </c>
      <c r="DG270" s="572">
        <v>0</v>
      </c>
      <c r="DH270" s="584">
        <v>3.0000000000000001E-3</v>
      </c>
      <c r="DI270" s="584">
        <v>3.0000000000000001E-3</v>
      </c>
      <c r="DJ270" s="572">
        <v>3.3000000000000002E-2</v>
      </c>
      <c r="DK270" s="572">
        <v>6.4554599999999997E-3</v>
      </c>
      <c r="DL270" s="572">
        <v>0</v>
      </c>
      <c r="DM270" s="572">
        <v>1.4954600000000001E-3</v>
      </c>
      <c r="DN270" s="572">
        <v>0</v>
      </c>
      <c r="DO270" s="572">
        <v>4.96E-3</v>
      </c>
      <c r="DP270" s="572">
        <f t="shared" ref="DP270:DY270" si="871">SUM(DP267:DP269)</f>
        <v>3.7440000000000001E-2</v>
      </c>
      <c r="DQ270" s="572">
        <f t="shared" si="871"/>
        <v>0</v>
      </c>
      <c r="DR270" s="584">
        <f t="shared" si="871"/>
        <v>0</v>
      </c>
      <c r="DS270" s="584">
        <f t="shared" si="871"/>
        <v>6.2400000000000008E-3</v>
      </c>
      <c r="DT270" s="572">
        <f t="shared" si="871"/>
        <v>3.1199999999999999E-2</v>
      </c>
      <c r="DU270" s="572">
        <f t="shared" si="871"/>
        <v>0</v>
      </c>
      <c r="DV270" s="572">
        <f t="shared" si="871"/>
        <v>0</v>
      </c>
      <c r="DW270" s="572">
        <f t="shared" si="871"/>
        <v>0</v>
      </c>
      <c r="DX270" s="572">
        <f t="shared" si="871"/>
        <v>0</v>
      </c>
      <c r="DY270" s="572">
        <f t="shared" si="871"/>
        <v>0</v>
      </c>
      <c r="DZ270" s="2299">
        <f>SUM(DZ267:DZ269)</f>
        <v>3.7440000000000001E-2</v>
      </c>
      <c r="EA270" s="786">
        <f t="shared" ref="EA270:EB270" si="872">SUM(EA267:EA269)</f>
        <v>3.8879999999999998E-2</v>
      </c>
      <c r="EB270" s="786">
        <f t="shared" si="872"/>
        <v>4.0320000000000009E-2</v>
      </c>
      <c r="EC270" s="786">
        <f t="shared" ref="EC270" si="873">SUM(EC267:EC269)</f>
        <v>4.1759999999999999E-2</v>
      </c>
      <c r="ED270" s="589"/>
      <c r="EE270" s="589"/>
      <c r="EF270" s="590"/>
      <c r="EG270" s="592"/>
      <c r="EH270" s="590"/>
    </row>
    <row r="271" spans="1:138" ht="63" hidden="1" customHeight="1" outlineLevel="1">
      <c r="A271" s="72"/>
      <c r="B271" s="72"/>
      <c r="C271" s="74">
        <v>3</v>
      </c>
      <c r="D271" s="75" t="s">
        <v>142</v>
      </c>
      <c r="E271" s="73"/>
      <c r="F271" s="73"/>
      <c r="G271" s="73"/>
      <c r="H271" s="73"/>
      <c r="I271" s="73"/>
      <c r="J271" s="73"/>
      <c r="K271" s="73"/>
      <c r="L271" s="73"/>
      <c r="M271" s="2199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185"/>
      <c r="AG271" s="190"/>
      <c r="AH271" s="190"/>
      <c r="AI271" s="191">
        <v>0</v>
      </c>
      <c r="AJ271" s="191">
        <v>0</v>
      </c>
      <c r="AK271" s="190"/>
      <c r="AL271" s="191">
        <v>0</v>
      </c>
      <c r="AM271" s="191">
        <v>0</v>
      </c>
      <c r="AN271" s="190"/>
      <c r="AO271" s="191">
        <v>0</v>
      </c>
      <c r="AP271" s="191">
        <v>0</v>
      </c>
      <c r="AQ271" s="190"/>
      <c r="AR271" s="191">
        <v>0</v>
      </c>
      <c r="AS271" s="191">
        <v>0</v>
      </c>
      <c r="AT271" s="190"/>
      <c r="AU271" s="191">
        <v>0</v>
      </c>
      <c r="AV271" s="191">
        <v>0</v>
      </c>
      <c r="AW271" s="190"/>
      <c r="AX271" s="191">
        <v>0</v>
      </c>
      <c r="AY271" s="191">
        <v>0</v>
      </c>
      <c r="AZ271" s="190"/>
      <c r="BA271" s="191">
        <v>0</v>
      </c>
      <c r="BB271" s="191">
        <v>0</v>
      </c>
      <c r="BC271" s="190"/>
      <c r="BD271" s="191">
        <v>0</v>
      </c>
      <c r="BE271" s="191">
        <v>0</v>
      </c>
      <c r="BF271" s="190"/>
      <c r="BG271" s="188">
        <v>0</v>
      </c>
      <c r="BH271" s="188">
        <v>0</v>
      </c>
      <c r="BI271" s="190"/>
      <c r="BJ271" s="188">
        <v>0</v>
      </c>
      <c r="BK271" s="188">
        <v>0</v>
      </c>
      <c r="BL271" s="190"/>
      <c r="BM271" s="191">
        <f>BM275+BM279+BM283+BM288+BM292+BM296</f>
        <v>0</v>
      </c>
      <c r="BN271" s="191">
        <f>BN275+BN279+BN283+BN288+BN292+BN296</f>
        <v>0</v>
      </c>
      <c r="BO271" s="190"/>
      <c r="BP271" s="191">
        <f>BP275+BP279+BP283+BP288+BP292+BP296</f>
        <v>0</v>
      </c>
      <c r="BQ271" s="191">
        <f>BQ275+BQ279+BQ283+BQ288+BQ292+BQ296</f>
        <v>0</v>
      </c>
      <c r="BR271" s="190"/>
      <c r="BS271" s="191">
        <f>BS275+BS279+BS283+BS288+BS292+BS296</f>
        <v>0</v>
      </c>
      <c r="BT271" s="191">
        <f>BT275+BT279+BT283+BT288+BT292+BT296</f>
        <v>0</v>
      </c>
      <c r="BU271" s="190"/>
      <c r="BV271" s="191">
        <f>BV275+BV279+BV283+BV288+BV292+BV296</f>
        <v>0</v>
      </c>
      <c r="BW271" s="191">
        <f>BW275+BW279+BW283+BW288+BW292+BW296</f>
        <v>0</v>
      </c>
      <c r="BX271" s="190"/>
      <c r="BY271" s="191">
        <f>BY275+BY279+BY283+BY288+BY292+BY296</f>
        <v>0</v>
      </c>
      <c r="BZ271" s="191">
        <f>BZ275+BZ279+BZ283+BZ288+BZ292+BZ296</f>
        <v>0</v>
      </c>
      <c r="CA271" s="190"/>
      <c r="CB271" s="191">
        <f>CB275+CB279+CB283+CB288+CB292+CB296</f>
        <v>0</v>
      </c>
      <c r="CC271" s="191">
        <f>CC275+CC279+CC283+CC288+CC292+CC296</f>
        <v>0</v>
      </c>
      <c r="CD271" s="190"/>
      <c r="CE271" s="191">
        <f>CE275+CE279+CE283+CE288+CE292+CE296</f>
        <v>0</v>
      </c>
      <c r="CF271" s="191">
        <f>CF275+CF279+CF283+CF288+CF292+CF296</f>
        <v>0</v>
      </c>
      <c r="CG271" s="190"/>
      <c r="CH271" s="191">
        <f>CH275+CH279+CH283+CH288+CH292+CH296</f>
        <v>0</v>
      </c>
      <c r="CI271" s="191">
        <f>CI275+CI279+CI283+CI288+CI292+CI296</f>
        <v>0</v>
      </c>
      <c r="CJ271" s="190"/>
      <c r="CK271" s="188">
        <f>CK275+CK279+CK283+CK288+CK292+CK296</f>
        <v>0</v>
      </c>
      <c r="CL271" s="188">
        <f>CL275+CL279+CL283+CL288+CL292+CL296</f>
        <v>0</v>
      </c>
      <c r="CM271" s="190"/>
      <c r="CN271" s="188">
        <f>CN275+CN279+CN283+CN288+CN292+CN296</f>
        <v>0</v>
      </c>
      <c r="CO271" s="188">
        <f>CO275+CO279+CO283+CO288+CO292+CO296</f>
        <v>0</v>
      </c>
      <c r="CP271" s="2274"/>
      <c r="CQ271" s="2287">
        <f>CQ275+CQ279+CQ283+CQ288+CQ292+CQ296</f>
        <v>0</v>
      </c>
      <c r="CR271" s="2287">
        <f>CR275+CR279+CR283+CR288+CR292+CR296</f>
        <v>0</v>
      </c>
      <c r="CS271" s="277"/>
      <c r="CT271" s="785">
        <f>CT275+CT279+CT283+CT288+CT292+CT296</f>
        <v>0</v>
      </c>
      <c r="CU271" s="785">
        <f>CU275+CU279+CU283+CU288+CU292+CU296</f>
        <v>0</v>
      </c>
      <c r="CV271" s="190"/>
      <c r="CW271" s="188">
        <f>CW275+CW279+CW283+CW288+CW292+CW296</f>
        <v>0</v>
      </c>
      <c r="CX271" s="188">
        <f>CX275+CX279+CX283+CX288+CX292+CX296</f>
        <v>0</v>
      </c>
      <c r="CY271" s="190"/>
      <c r="CZ271" s="188">
        <f>CZ275+CZ279+CZ283+CZ288+CZ292+CZ296</f>
        <v>0</v>
      </c>
      <c r="DA271" s="188">
        <f>DA275+DA279+DA283+DA288+DA292+DA296</f>
        <v>0</v>
      </c>
      <c r="DB271" s="585"/>
      <c r="DC271" s="585"/>
      <c r="DD271" s="585"/>
      <c r="DE271" s="354">
        <f>DF271+DZ271+EA271+EB271+EC271</f>
        <v>0</v>
      </c>
      <c r="DF271" s="354">
        <v>0</v>
      </c>
      <c r="DG271" s="354">
        <v>0</v>
      </c>
      <c r="DH271" s="354">
        <v>0</v>
      </c>
      <c r="DI271" s="354">
        <v>0</v>
      </c>
      <c r="DJ271" s="354">
        <v>0</v>
      </c>
      <c r="DK271" s="354">
        <v>0</v>
      </c>
      <c r="DL271" s="354">
        <v>0</v>
      </c>
      <c r="DM271" s="354">
        <v>0</v>
      </c>
      <c r="DN271" s="354">
        <v>0</v>
      </c>
      <c r="DO271" s="354">
        <v>0</v>
      </c>
      <c r="DP271" s="354">
        <f t="shared" ref="DP271:DT271" si="874">DP275+DP279+DP283+DP288+DP292+DP296</f>
        <v>0</v>
      </c>
      <c r="DQ271" s="354">
        <f t="shared" si="874"/>
        <v>0</v>
      </c>
      <c r="DR271" s="354">
        <f t="shared" si="874"/>
        <v>0</v>
      </c>
      <c r="DS271" s="354">
        <f t="shared" si="874"/>
        <v>0</v>
      </c>
      <c r="DT271" s="354">
        <f t="shared" si="874"/>
        <v>0</v>
      </c>
      <c r="DU271" s="354">
        <f t="shared" ref="DU271:DU275" si="875">DV271+DW271+DX271+DY271</f>
        <v>0</v>
      </c>
      <c r="DV271" s="354">
        <f t="shared" ref="DV271:DY271" si="876">DV275+DV279+DV283+DV288+DV292+DV296</f>
        <v>0</v>
      </c>
      <c r="DW271" s="354">
        <f t="shared" si="876"/>
        <v>0</v>
      </c>
      <c r="DX271" s="354">
        <f t="shared" si="876"/>
        <v>0</v>
      </c>
      <c r="DY271" s="354">
        <f t="shared" si="876"/>
        <v>0</v>
      </c>
      <c r="DZ271" s="2331">
        <f t="shared" ref="DZ271:EB271" si="877">DZ275+DZ279+DZ283+DZ288+DZ292+DZ296</f>
        <v>0</v>
      </c>
      <c r="EA271" s="798">
        <f t="shared" si="877"/>
        <v>0</v>
      </c>
      <c r="EB271" s="344">
        <f t="shared" si="877"/>
        <v>0</v>
      </c>
      <c r="EC271" s="344">
        <f t="shared" ref="EC271" si="878">EC275+EC279+EC283+EC288+EC292+EC296</f>
        <v>0</v>
      </c>
      <c r="ED271" s="587"/>
      <c r="EE271" s="587"/>
      <c r="EF271" s="588"/>
      <c r="EG271" s="588"/>
      <c r="EH271" s="588"/>
    </row>
    <row r="272" spans="1:138" ht="15" hidden="1" customHeight="1" outlineLevel="1">
      <c r="A272" s="102"/>
      <c r="B272" s="18"/>
      <c r="C272" s="103" t="s">
        <v>18</v>
      </c>
      <c r="D272" s="104" t="s">
        <v>47</v>
      </c>
      <c r="E272" s="84"/>
      <c r="F272" s="84"/>
      <c r="G272" s="84"/>
      <c r="H272" s="84"/>
      <c r="I272" s="84"/>
      <c r="J272" s="84"/>
      <c r="K272" s="84"/>
      <c r="L272" s="84"/>
      <c r="M272" s="2199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18"/>
      <c r="AG272" s="191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>
        <v>0</v>
      </c>
      <c r="AX272" s="190">
        <v>0</v>
      </c>
      <c r="AY272" s="190">
        <v>0</v>
      </c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>
        <f t="shared" ref="CA272:CA274" si="879">CD272+CG272+CJ272+CM272</f>
        <v>0</v>
      </c>
      <c r="CB272" s="190">
        <f t="shared" ref="CB272:CB274" si="880">CE272+CH272+CK272+CN272</f>
        <v>0</v>
      </c>
      <c r="CC272" s="190">
        <f t="shared" ref="CC272:CC274" si="881">CF272+CI272+CL272+CO272</f>
        <v>0</v>
      </c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2274"/>
      <c r="CQ272" s="2274"/>
      <c r="CR272" s="2274"/>
      <c r="CS272" s="277"/>
      <c r="CT272" s="277"/>
      <c r="CU272" s="277"/>
      <c r="CV272" s="190"/>
      <c r="CW272" s="190"/>
      <c r="CX272" s="190"/>
      <c r="CY272" s="190"/>
      <c r="CZ272" s="190"/>
      <c r="DA272" s="190"/>
      <c r="DB272" s="283"/>
      <c r="DC272" s="283"/>
      <c r="DD272" s="283"/>
      <c r="DE272" s="190"/>
      <c r="DF272" s="277"/>
      <c r="DG272" s="190"/>
      <c r="DH272" s="190"/>
      <c r="DI272" s="190"/>
      <c r="DJ272" s="190"/>
      <c r="DK272" s="277">
        <v>0</v>
      </c>
      <c r="DL272" s="190"/>
      <c r="DM272" s="190"/>
      <c r="DN272" s="190"/>
      <c r="DO272" s="190"/>
      <c r="DP272" s="277"/>
      <c r="DQ272" s="190"/>
      <c r="DR272" s="190"/>
      <c r="DS272" s="190"/>
      <c r="DT272" s="190"/>
      <c r="DU272" s="277">
        <f t="shared" si="875"/>
        <v>0</v>
      </c>
      <c r="DV272" s="190"/>
      <c r="DW272" s="190"/>
      <c r="DX272" s="190"/>
      <c r="DY272" s="190"/>
      <c r="DZ272" s="2274"/>
      <c r="EA272" s="277"/>
      <c r="EB272" s="190"/>
      <c r="EC272" s="190"/>
      <c r="ED272" s="185"/>
      <c r="EE272" s="185"/>
      <c r="EF272" s="459"/>
      <c r="EG272" s="459"/>
      <c r="EH272" s="459"/>
    </row>
    <row r="273" spans="1:138" ht="15" hidden="1" customHeight="1" outlineLevel="1">
      <c r="A273" s="67"/>
      <c r="B273" s="23"/>
      <c r="C273" s="95" t="s">
        <v>129</v>
      </c>
      <c r="D273" s="96" t="s">
        <v>130</v>
      </c>
      <c r="E273" s="84"/>
      <c r="F273" s="84"/>
      <c r="G273" s="84"/>
      <c r="H273" s="84"/>
      <c r="I273" s="84"/>
      <c r="J273" s="84"/>
      <c r="K273" s="84"/>
      <c r="L273" s="84"/>
      <c r="M273" s="2199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23"/>
      <c r="AG273" s="188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>
        <v>0</v>
      </c>
      <c r="AX273" s="190">
        <v>0</v>
      </c>
      <c r="AY273" s="190">
        <v>0</v>
      </c>
      <c r="AZ273" s="190"/>
      <c r="BA273" s="190"/>
      <c r="BB273" s="190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  <c r="BS273" s="190"/>
      <c r="BT273" s="190"/>
      <c r="BU273" s="190"/>
      <c r="BV273" s="190"/>
      <c r="BW273" s="190"/>
      <c r="BX273" s="190"/>
      <c r="BY273" s="190"/>
      <c r="BZ273" s="190"/>
      <c r="CA273" s="190">
        <f t="shared" si="879"/>
        <v>0</v>
      </c>
      <c r="CB273" s="190">
        <f t="shared" si="880"/>
        <v>0</v>
      </c>
      <c r="CC273" s="190">
        <f t="shared" si="881"/>
        <v>0</v>
      </c>
      <c r="CD273" s="190"/>
      <c r="CE273" s="190"/>
      <c r="CF273" s="190"/>
      <c r="CG273" s="190"/>
      <c r="CH273" s="190"/>
      <c r="CI273" s="190"/>
      <c r="CJ273" s="190"/>
      <c r="CK273" s="190"/>
      <c r="CL273" s="190"/>
      <c r="CM273" s="190"/>
      <c r="CN273" s="190"/>
      <c r="CO273" s="190"/>
      <c r="CP273" s="2274"/>
      <c r="CQ273" s="2274"/>
      <c r="CR273" s="2274"/>
      <c r="CS273" s="277"/>
      <c r="CT273" s="277"/>
      <c r="CU273" s="277"/>
      <c r="CV273" s="190"/>
      <c r="CW273" s="190"/>
      <c r="CX273" s="190"/>
      <c r="CY273" s="190"/>
      <c r="CZ273" s="190"/>
      <c r="DA273" s="190"/>
      <c r="DB273" s="283"/>
      <c r="DC273" s="283"/>
      <c r="DD273" s="283"/>
      <c r="DE273" s="190"/>
      <c r="DF273" s="277"/>
      <c r="DG273" s="190"/>
      <c r="DH273" s="190"/>
      <c r="DI273" s="190"/>
      <c r="DJ273" s="190"/>
      <c r="DK273" s="277">
        <v>0</v>
      </c>
      <c r="DL273" s="190"/>
      <c r="DM273" s="190"/>
      <c r="DN273" s="190"/>
      <c r="DO273" s="190"/>
      <c r="DP273" s="277"/>
      <c r="DQ273" s="190"/>
      <c r="DR273" s="190"/>
      <c r="DS273" s="190"/>
      <c r="DT273" s="190"/>
      <c r="DU273" s="277">
        <f t="shared" si="875"/>
        <v>0</v>
      </c>
      <c r="DV273" s="190"/>
      <c r="DW273" s="190"/>
      <c r="DX273" s="190"/>
      <c r="DY273" s="190"/>
      <c r="DZ273" s="2274"/>
      <c r="EA273" s="277"/>
      <c r="EB273" s="190"/>
      <c r="EC273" s="190"/>
      <c r="ED273" s="185"/>
      <c r="EE273" s="185"/>
      <c r="EF273" s="459"/>
      <c r="EG273" s="459"/>
      <c r="EH273" s="459"/>
    </row>
    <row r="274" spans="1:138" ht="30" hidden="1" customHeight="1" outlineLevel="1">
      <c r="A274" s="67"/>
      <c r="B274" s="23"/>
      <c r="C274" s="366" t="s">
        <v>254</v>
      </c>
      <c r="D274" s="1865"/>
      <c r="E274" s="67"/>
      <c r="F274" s="67"/>
      <c r="G274" s="166">
        <f>H274+M274+N274+O274+P274</f>
        <v>0</v>
      </c>
      <c r="H274" s="86">
        <f>SUM(I274:L274)</f>
        <v>0</v>
      </c>
      <c r="I274" s="67"/>
      <c r="J274" s="67"/>
      <c r="K274" s="67"/>
      <c r="L274" s="67"/>
      <c r="M274" s="2216"/>
      <c r="N274" s="67"/>
      <c r="O274" s="67"/>
      <c r="P274" s="67"/>
      <c r="Q274" s="86">
        <f>SUM(R274:U274)</f>
        <v>0</v>
      </c>
      <c r="R274" s="67"/>
      <c r="S274" s="67"/>
      <c r="T274" s="67"/>
      <c r="U274" s="67"/>
      <c r="V274" s="86">
        <f>SUM(W274:Z274)</f>
        <v>0</v>
      </c>
      <c r="W274" s="67"/>
      <c r="X274" s="67"/>
      <c r="Y274" s="67"/>
      <c r="Z274" s="67"/>
      <c r="AA274" s="86">
        <f>SUM(AB274:AE274)</f>
        <v>0</v>
      </c>
      <c r="AB274" s="67"/>
      <c r="AC274" s="67"/>
      <c r="AD274" s="67"/>
      <c r="AE274" s="67"/>
      <c r="AF274" s="33"/>
      <c r="AG274" s="287">
        <f>AH274+CP274+CS274+CV274+CY274</f>
        <v>0</v>
      </c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>
        <v>0</v>
      </c>
      <c r="AX274" s="197">
        <v>0</v>
      </c>
      <c r="AY274" s="197">
        <v>0</v>
      </c>
      <c r="AZ274" s="197"/>
      <c r="BA274" s="197"/>
      <c r="BB274" s="197"/>
      <c r="BC274" s="197"/>
      <c r="BD274" s="197"/>
      <c r="BE274" s="197"/>
      <c r="BF274" s="197"/>
      <c r="BG274" s="197"/>
      <c r="BH274" s="197"/>
      <c r="BI274" s="197"/>
      <c r="BJ274" s="197"/>
      <c r="BK274" s="197"/>
      <c r="BL274" s="197"/>
      <c r="BM274" s="197"/>
      <c r="BN274" s="197"/>
      <c r="BO274" s="197"/>
      <c r="BP274" s="197"/>
      <c r="BQ274" s="197"/>
      <c r="BR274" s="197"/>
      <c r="BS274" s="197"/>
      <c r="BT274" s="197"/>
      <c r="BU274" s="197"/>
      <c r="BV274" s="197"/>
      <c r="BW274" s="197"/>
      <c r="BX274" s="197"/>
      <c r="BY274" s="197"/>
      <c r="BZ274" s="197"/>
      <c r="CA274" s="197">
        <f t="shared" si="879"/>
        <v>0</v>
      </c>
      <c r="CB274" s="197">
        <f t="shared" si="880"/>
        <v>0</v>
      </c>
      <c r="CC274" s="197">
        <f t="shared" si="881"/>
        <v>0</v>
      </c>
      <c r="CD274" s="197"/>
      <c r="CE274" s="197"/>
      <c r="CF274" s="197"/>
      <c r="CG274" s="197"/>
      <c r="CH274" s="197"/>
      <c r="CI274" s="197"/>
      <c r="CJ274" s="197"/>
      <c r="CK274" s="197"/>
      <c r="CL274" s="197"/>
      <c r="CM274" s="197"/>
      <c r="CN274" s="197"/>
      <c r="CO274" s="197"/>
      <c r="CP274" s="2276"/>
      <c r="CQ274" s="2276"/>
      <c r="CR274" s="2276"/>
      <c r="CS274" s="279"/>
      <c r="CT274" s="279"/>
      <c r="CU274" s="279"/>
      <c r="CV274" s="197"/>
      <c r="CW274" s="197"/>
      <c r="CX274" s="197"/>
      <c r="CY274" s="197"/>
      <c r="CZ274" s="197"/>
      <c r="DA274" s="197"/>
      <c r="DB274" s="210"/>
      <c r="DC274" s="210"/>
      <c r="DD274" s="210"/>
      <c r="DE274" s="190"/>
      <c r="DF274" s="279"/>
      <c r="DG274" s="197"/>
      <c r="DH274" s="197"/>
      <c r="DI274" s="197"/>
      <c r="DJ274" s="197"/>
      <c r="DK274" s="279">
        <v>0</v>
      </c>
      <c r="DL274" s="197"/>
      <c r="DM274" s="197"/>
      <c r="DN274" s="197"/>
      <c r="DO274" s="197"/>
      <c r="DP274" s="279"/>
      <c r="DQ274" s="197"/>
      <c r="DR274" s="197"/>
      <c r="DS274" s="197"/>
      <c r="DT274" s="197"/>
      <c r="DU274" s="279">
        <f t="shared" si="875"/>
        <v>0</v>
      </c>
      <c r="DV274" s="197"/>
      <c r="DW274" s="197"/>
      <c r="DX274" s="197"/>
      <c r="DY274" s="197"/>
      <c r="DZ274" s="2276"/>
      <c r="EA274" s="279"/>
      <c r="EB274" s="197"/>
      <c r="EC274" s="197"/>
      <c r="ED274" s="33"/>
      <c r="EE274" s="33"/>
      <c r="EF274" s="460"/>
      <c r="EG274" s="460"/>
      <c r="EH274" s="460"/>
    </row>
    <row r="275" spans="1:138" ht="15" hidden="1" customHeight="1" outlineLevel="1">
      <c r="A275" s="67"/>
      <c r="B275" s="23"/>
      <c r="C275" s="95" t="s">
        <v>49</v>
      </c>
      <c r="D275" s="105" t="s">
        <v>1</v>
      </c>
      <c r="E275" s="84"/>
      <c r="F275" s="84"/>
      <c r="G275" s="84"/>
      <c r="H275" s="84"/>
      <c r="I275" s="84"/>
      <c r="J275" s="84"/>
      <c r="K275" s="84"/>
      <c r="L275" s="84"/>
      <c r="M275" s="2199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164"/>
      <c r="AG275" s="287">
        <f>AH275+CP275+CS275+CV275+CY275</f>
        <v>0</v>
      </c>
      <c r="AH275" s="190">
        <v>0</v>
      </c>
      <c r="AI275" s="190">
        <v>0</v>
      </c>
      <c r="AJ275" s="190">
        <v>0</v>
      </c>
      <c r="AK275" s="190">
        <v>0</v>
      </c>
      <c r="AL275" s="190">
        <v>0</v>
      </c>
      <c r="AM275" s="190">
        <v>0</v>
      </c>
      <c r="AN275" s="190">
        <v>0</v>
      </c>
      <c r="AO275" s="190">
        <v>0</v>
      </c>
      <c r="AP275" s="190">
        <v>0</v>
      </c>
      <c r="AQ275" s="190">
        <v>0</v>
      </c>
      <c r="AR275" s="190">
        <v>0</v>
      </c>
      <c r="AS275" s="190">
        <v>0</v>
      </c>
      <c r="AT275" s="190">
        <v>0</v>
      </c>
      <c r="AU275" s="190">
        <v>0</v>
      </c>
      <c r="AV275" s="190">
        <v>0</v>
      </c>
      <c r="AW275" s="190">
        <v>0</v>
      </c>
      <c r="AX275" s="190">
        <v>0</v>
      </c>
      <c r="AY275" s="190">
        <v>0</v>
      </c>
      <c r="AZ275" s="190">
        <v>0</v>
      </c>
      <c r="BA275" s="190">
        <v>0</v>
      </c>
      <c r="BB275" s="190">
        <v>0</v>
      </c>
      <c r="BC275" s="190">
        <v>0</v>
      </c>
      <c r="BD275" s="190">
        <v>0</v>
      </c>
      <c r="BE275" s="190">
        <v>0</v>
      </c>
      <c r="BF275" s="190">
        <v>0</v>
      </c>
      <c r="BG275" s="190">
        <v>0</v>
      </c>
      <c r="BH275" s="190">
        <v>0</v>
      </c>
      <c r="BI275" s="190">
        <v>0</v>
      </c>
      <c r="BJ275" s="190">
        <v>0</v>
      </c>
      <c r="BK275" s="190">
        <v>0</v>
      </c>
      <c r="BL275" s="190">
        <f t="shared" ref="BL275:CO275" si="882">SUM(BL274:BL274)</f>
        <v>0</v>
      </c>
      <c r="BM275" s="190">
        <f t="shared" si="882"/>
        <v>0</v>
      </c>
      <c r="BN275" s="190">
        <f t="shared" si="882"/>
        <v>0</v>
      </c>
      <c r="BO275" s="190">
        <f t="shared" si="882"/>
        <v>0</v>
      </c>
      <c r="BP275" s="190">
        <f t="shared" si="882"/>
        <v>0</v>
      </c>
      <c r="BQ275" s="190">
        <f t="shared" si="882"/>
        <v>0</v>
      </c>
      <c r="BR275" s="190">
        <f t="shared" si="882"/>
        <v>0</v>
      </c>
      <c r="BS275" s="190">
        <f t="shared" si="882"/>
        <v>0</v>
      </c>
      <c r="BT275" s="190">
        <f t="shared" si="882"/>
        <v>0</v>
      </c>
      <c r="BU275" s="190">
        <f t="shared" si="882"/>
        <v>0</v>
      </c>
      <c r="BV275" s="190">
        <f t="shared" si="882"/>
        <v>0</v>
      </c>
      <c r="BW275" s="190">
        <f t="shared" si="882"/>
        <v>0</v>
      </c>
      <c r="BX275" s="190">
        <f t="shared" si="882"/>
        <v>0</v>
      </c>
      <c r="BY275" s="190">
        <f t="shared" si="882"/>
        <v>0</v>
      </c>
      <c r="BZ275" s="190">
        <f t="shared" si="882"/>
        <v>0</v>
      </c>
      <c r="CA275" s="190">
        <f t="shared" si="882"/>
        <v>0</v>
      </c>
      <c r="CB275" s="190">
        <f t="shared" si="882"/>
        <v>0</v>
      </c>
      <c r="CC275" s="190">
        <f t="shared" si="882"/>
        <v>0</v>
      </c>
      <c r="CD275" s="190">
        <f t="shared" si="882"/>
        <v>0</v>
      </c>
      <c r="CE275" s="190">
        <f t="shared" si="882"/>
        <v>0</v>
      </c>
      <c r="CF275" s="190">
        <f t="shared" si="882"/>
        <v>0</v>
      </c>
      <c r="CG275" s="190">
        <f t="shared" si="882"/>
        <v>0</v>
      </c>
      <c r="CH275" s="190">
        <f t="shared" si="882"/>
        <v>0</v>
      </c>
      <c r="CI275" s="190">
        <f t="shared" si="882"/>
        <v>0</v>
      </c>
      <c r="CJ275" s="190">
        <f t="shared" si="882"/>
        <v>0</v>
      </c>
      <c r="CK275" s="190">
        <f t="shared" si="882"/>
        <v>0</v>
      </c>
      <c r="CL275" s="190">
        <f t="shared" si="882"/>
        <v>0</v>
      </c>
      <c r="CM275" s="190">
        <f t="shared" si="882"/>
        <v>0</v>
      </c>
      <c r="CN275" s="190">
        <f t="shared" si="882"/>
        <v>0</v>
      </c>
      <c r="CO275" s="190">
        <f t="shared" si="882"/>
        <v>0</v>
      </c>
      <c r="CP275" s="2274">
        <f t="shared" ref="CP275:DA275" si="883">SUM(CP274:CP274)</f>
        <v>0</v>
      </c>
      <c r="CQ275" s="2274">
        <f t="shared" si="883"/>
        <v>0</v>
      </c>
      <c r="CR275" s="2274">
        <f t="shared" si="883"/>
        <v>0</v>
      </c>
      <c r="CS275" s="277">
        <f t="shared" si="883"/>
        <v>0</v>
      </c>
      <c r="CT275" s="277">
        <f t="shared" si="883"/>
        <v>0</v>
      </c>
      <c r="CU275" s="277">
        <f t="shared" si="883"/>
        <v>0</v>
      </c>
      <c r="CV275" s="190">
        <f t="shared" si="883"/>
        <v>0</v>
      </c>
      <c r="CW275" s="190">
        <f t="shared" si="883"/>
        <v>0</v>
      </c>
      <c r="CX275" s="190">
        <f t="shared" si="883"/>
        <v>0</v>
      </c>
      <c r="CY275" s="190">
        <f t="shared" si="883"/>
        <v>0</v>
      </c>
      <c r="CZ275" s="190">
        <f t="shared" si="883"/>
        <v>0</v>
      </c>
      <c r="DA275" s="190">
        <f t="shared" si="883"/>
        <v>0</v>
      </c>
      <c r="DB275" s="283"/>
      <c r="DC275" s="283"/>
      <c r="DD275" s="283"/>
      <c r="DE275" s="190"/>
      <c r="DF275" s="190">
        <v>0</v>
      </c>
      <c r="DG275" s="190">
        <v>0</v>
      </c>
      <c r="DH275" s="190">
        <v>0</v>
      </c>
      <c r="DI275" s="190">
        <v>0</v>
      </c>
      <c r="DJ275" s="190">
        <v>0</v>
      </c>
      <c r="DK275" s="190">
        <v>0</v>
      </c>
      <c r="DL275" s="190">
        <v>0</v>
      </c>
      <c r="DM275" s="190">
        <v>0</v>
      </c>
      <c r="DN275" s="190">
        <v>0</v>
      </c>
      <c r="DO275" s="190">
        <v>0</v>
      </c>
      <c r="DP275" s="190">
        <f t="shared" ref="DP275:DT275" si="884">SUM(DP274:DP274)</f>
        <v>0</v>
      </c>
      <c r="DQ275" s="190">
        <f t="shared" si="884"/>
        <v>0</v>
      </c>
      <c r="DR275" s="190">
        <f t="shared" si="884"/>
        <v>0</v>
      </c>
      <c r="DS275" s="190">
        <f t="shared" si="884"/>
        <v>0</v>
      </c>
      <c r="DT275" s="190">
        <f t="shared" si="884"/>
        <v>0</v>
      </c>
      <c r="DU275" s="190">
        <f t="shared" si="875"/>
        <v>0</v>
      </c>
      <c r="DV275" s="190">
        <f t="shared" ref="DV275:DY275" si="885">SUM(DV274:DV274)</f>
        <v>0</v>
      </c>
      <c r="DW275" s="190">
        <f t="shared" si="885"/>
        <v>0</v>
      </c>
      <c r="DX275" s="190">
        <f t="shared" si="885"/>
        <v>0</v>
      </c>
      <c r="DY275" s="190">
        <f t="shared" si="885"/>
        <v>0</v>
      </c>
      <c r="DZ275" s="2274">
        <f t="shared" ref="DZ275:EC275" si="886">SUM(DZ274:DZ274)</f>
        <v>0</v>
      </c>
      <c r="EA275" s="277">
        <f t="shared" si="886"/>
        <v>0</v>
      </c>
      <c r="EB275" s="190">
        <f t="shared" si="886"/>
        <v>0</v>
      </c>
      <c r="EC275" s="190">
        <f t="shared" si="886"/>
        <v>0</v>
      </c>
      <c r="ED275" s="185"/>
      <c r="EE275" s="185"/>
      <c r="EF275" s="459"/>
      <c r="EG275" s="459"/>
      <c r="EH275" s="459"/>
    </row>
    <row r="276" spans="1:138" ht="15" hidden="1" customHeight="1" outlineLevel="1">
      <c r="A276" s="67"/>
      <c r="B276" s="23"/>
      <c r="C276" s="95" t="s">
        <v>131</v>
      </c>
      <c r="D276" s="96" t="s">
        <v>133</v>
      </c>
      <c r="E276" s="84"/>
      <c r="F276" s="84"/>
      <c r="G276" s="84"/>
      <c r="H276" s="84"/>
      <c r="I276" s="84"/>
      <c r="J276" s="84"/>
      <c r="K276" s="84"/>
      <c r="L276" s="84"/>
      <c r="M276" s="2199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23"/>
      <c r="AG276" s="188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2274"/>
      <c r="CQ276" s="2274"/>
      <c r="CR276" s="2274"/>
      <c r="CS276" s="277"/>
      <c r="CT276" s="277"/>
      <c r="CU276" s="277"/>
      <c r="CV276" s="190"/>
      <c r="CW276" s="190"/>
      <c r="CX276" s="190"/>
      <c r="CY276" s="190"/>
      <c r="CZ276" s="190"/>
      <c r="DA276" s="190"/>
      <c r="DB276" s="283"/>
      <c r="DC276" s="283"/>
      <c r="DD276" s="283"/>
      <c r="DE276" s="190"/>
      <c r="DF276" s="277"/>
      <c r="DG276" s="190"/>
      <c r="DH276" s="190"/>
      <c r="DI276" s="190"/>
      <c r="DJ276" s="190"/>
      <c r="DK276" s="277"/>
      <c r="DL276" s="190"/>
      <c r="DM276" s="190"/>
      <c r="DN276" s="190"/>
      <c r="DO276" s="190"/>
      <c r="DP276" s="277"/>
      <c r="DQ276" s="190"/>
      <c r="DR276" s="190"/>
      <c r="DS276" s="190"/>
      <c r="DT276" s="190"/>
      <c r="DU276" s="277"/>
      <c r="DV276" s="190"/>
      <c r="DW276" s="190"/>
      <c r="DX276" s="190"/>
      <c r="DY276" s="190"/>
      <c r="DZ276" s="2274"/>
      <c r="EA276" s="277"/>
      <c r="EB276" s="190"/>
      <c r="EC276" s="190"/>
      <c r="ED276" s="185"/>
      <c r="EE276" s="185"/>
      <c r="EF276" s="459"/>
      <c r="EG276" s="459"/>
      <c r="EH276" s="459"/>
    </row>
    <row r="277" spans="1:138" ht="15" hidden="1" customHeight="1" outlineLevel="1">
      <c r="A277" s="67"/>
      <c r="B277" s="23"/>
      <c r="C277" s="95"/>
      <c r="D277" s="96"/>
      <c r="E277" s="67"/>
      <c r="F277" s="67"/>
      <c r="G277" s="166">
        <f>H277+M277+N277+O277+P277</f>
        <v>0</v>
      </c>
      <c r="H277" s="86">
        <f>SUM(I277:L277)</f>
        <v>0</v>
      </c>
      <c r="I277" s="67"/>
      <c r="J277" s="67"/>
      <c r="K277" s="67"/>
      <c r="L277" s="67"/>
      <c r="M277" s="2216"/>
      <c r="N277" s="67"/>
      <c r="O277" s="67"/>
      <c r="P277" s="67"/>
      <c r="Q277" s="86">
        <f>SUM(R277:U277)</f>
        <v>0</v>
      </c>
      <c r="R277" s="67"/>
      <c r="S277" s="67"/>
      <c r="T277" s="67"/>
      <c r="U277" s="67"/>
      <c r="V277" s="86">
        <f>SUM(W277:Z277)</f>
        <v>0</v>
      </c>
      <c r="W277" s="67"/>
      <c r="X277" s="67"/>
      <c r="Y277" s="67"/>
      <c r="Z277" s="67"/>
      <c r="AA277" s="86">
        <f>SUM(AB277:AE277)</f>
        <v>0</v>
      </c>
      <c r="AB277" s="67"/>
      <c r="AC277" s="67"/>
      <c r="AD277" s="67"/>
      <c r="AE277" s="67"/>
      <c r="AF277" s="33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197"/>
      <c r="BC277" s="197"/>
      <c r="BD277" s="197"/>
      <c r="BE277" s="197"/>
      <c r="BF277" s="197"/>
      <c r="BG277" s="197"/>
      <c r="BH277" s="197"/>
      <c r="BI277" s="197"/>
      <c r="BJ277" s="197"/>
      <c r="BK277" s="197"/>
      <c r="BL277" s="197"/>
      <c r="BM277" s="197"/>
      <c r="BN277" s="197"/>
      <c r="BO277" s="197"/>
      <c r="BP277" s="197"/>
      <c r="BQ277" s="197"/>
      <c r="BR277" s="197"/>
      <c r="BS277" s="197"/>
      <c r="BT277" s="197"/>
      <c r="BU277" s="197"/>
      <c r="BV277" s="197"/>
      <c r="BW277" s="197"/>
      <c r="BX277" s="197"/>
      <c r="BY277" s="197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197"/>
      <c r="CM277" s="197"/>
      <c r="CN277" s="197"/>
      <c r="CO277" s="197"/>
      <c r="CP277" s="2276"/>
      <c r="CQ277" s="2276"/>
      <c r="CR277" s="2276"/>
      <c r="CS277" s="279"/>
      <c r="CT277" s="279"/>
      <c r="CU277" s="279"/>
      <c r="CV277" s="197"/>
      <c r="CW277" s="197"/>
      <c r="CX277" s="197"/>
      <c r="CY277" s="197"/>
      <c r="CZ277" s="197"/>
      <c r="DA277" s="197"/>
      <c r="DB277" s="210"/>
      <c r="DC277" s="210"/>
      <c r="DD277" s="210"/>
      <c r="DE277" s="190"/>
      <c r="DF277" s="279"/>
      <c r="DG277" s="197"/>
      <c r="DH277" s="197"/>
      <c r="DI277" s="197"/>
      <c r="DJ277" s="197"/>
      <c r="DK277" s="279"/>
      <c r="DL277" s="197"/>
      <c r="DM277" s="197"/>
      <c r="DN277" s="197"/>
      <c r="DO277" s="197"/>
      <c r="DP277" s="279"/>
      <c r="DQ277" s="197"/>
      <c r="DR277" s="197"/>
      <c r="DS277" s="197"/>
      <c r="DT277" s="197"/>
      <c r="DU277" s="279"/>
      <c r="DV277" s="197"/>
      <c r="DW277" s="197"/>
      <c r="DX277" s="197"/>
      <c r="DY277" s="197"/>
      <c r="DZ277" s="2276"/>
      <c r="EA277" s="279"/>
      <c r="EB277" s="197"/>
      <c r="EC277" s="197"/>
      <c r="ED277" s="33"/>
      <c r="EE277" s="33"/>
      <c r="EF277" s="460"/>
      <c r="EG277" s="460"/>
      <c r="EH277" s="460"/>
    </row>
    <row r="278" spans="1:138" ht="15" hidden="1" customHeight="1" outlineLevel="1">
      <c r="A278" s="67"/>
      <c r="B278" s="23"/>
      <c r="C278" s="95"/>
      <c r="D278" s="23"/>
      <c r="E278" s="67"/>
      <c r="F278" s="67"/>
      <c r="G278" s="166">
        <f>H278+M278+N278+O278+P278</f>
        <v>0</v>
      </c>
      <c r="H278" s="86">
        <f>SUM(I278:L278)</f>
        <v>0</v>
      </c>
      <c r="I278" s="67"/>
      <c r="J278" s="67"/>
      <c r="K278" s="67"/>
      <c r="L278" s="67"/>
      <c r="M278" s="2216"/>
      <c r="N278" s="67"/>
      <c r="O278" s="67"/>
      <c r="P278" s="67"/>
      <c r="Q278" s="86">
        <f>SUM(R278:U278)</f>
        <v>0</v>
      </c>
      <c r="R278" s="67"/>
      <c r="S278" s="67"/>
      <c r="T278" s="67"/>
      <c r="U278" s="67"/>
      <c r="V278" s="86">
        <f>SUM(W278:Z278)</f>
        <v>0</v>
      </c>
      <c r="W278" s="67"/>
      <c r="X278" s="67"/>
      <c r="Y278" s="67"/>
      <c r="Z278" s="67"/>
      <c r="AA278" s="86">
        <f>SUM(AB278:AE278)</f>
        <v>0</v>
      </c>
      <c r="AB278" s="67"/>
      <c r="AC278" s="67"/>
      <c r="AD278" s="67"/>
      <c r="AE278" s="67"/>
      <c r="AF278" s="33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7"/>
      <c r="BA278" s="197"/>
      <c r="BB278" s="197"/>
      <c r="BC278" s="197"/>
      <c r="BD278" s="197"/>
      <c r="BE278" s="197"/>
      <c r="BF278" s="197"/>
      <c r="BG278" s="197"/>
      <c r="BH278" s="197"/>
      <c r="BI278" s="197"/>
      <c r="BJ278" s="197"/>
      <c r="BK278" s="197"/>
      <c r="BL278" s="197"/>
      <c r="BM278" s="197"/>
      <c r="BN278" s="197"/>
      <c r="BO278" s="197"/>
      <c r="BP278" s="197"/>
      <c r="BQ278" s="197"/>
      <c r="BR278" s="197"/>
      <c r="BS278" s="197"/>
      <c r="BT278" s="197"/>
      <c r="BU278" s="197"/>
      <c r="BV278" s="197"/>
      <c r="BW278" s="197"/>
      <c r="BX278" s="197"/>
      <c r="BY278" s="197"/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97"/>
      <c r="CJ278" s="197"/>
      <c r="CK278" s="197"/>
      <c r="CL278" s="197"/>
      <c r="CM278" s="197"/>
      <c r="CN278" s="197"/>
      <c r="CO278" s="197"/>
      <c r="CP278" s="2276"/>
      <c r="CQ278" s="2276"/>
      <c r="CR278" s="2276"/>
      <c r="CS278" s="279"/>
      <c r="CT278" s="279"/>
      <c r="CU278" s="279"/>
      <c r="CV278" s="197"/>
      <c r="CW278" s="197"/>
      <c r="CX278" s="197"/>
      <c r="CY278" s="197"/>
      <c r="CZ278" s="197"/>
      <c r="DA278" s="197"/>
      <c r="DB278" s="210"/>
      <c r="DC278" s="210"/>
      <c r="DD278" s="210"/>
      <c r="DE278" s="190"/>
      <c r="DF278" s="279"/>
      <c r="DG278" s="197"/>
      <c r="DH278" s="197"/>
      <c r="DI278" s="197"/>
      <c r="DJ278" s="197"/>
      <c r="DK278" s="279"/>
      <c r="DL278" s="197"/>
      <c r="DM278" s="197"/>
      <c r="DN278" s="197"/>
      <c r="DO278" s="197"/>
      <c r="DP278" s="279"/>
      <c r="DQ278" s="197"/>
      <c r="DR278" s="197"/>
      <c r="DS278" s="197"/>
      <c r="DT278" s="197"/>
      <c r="DU278" s="279"/>
      <c r="DV278" s="197"/>
      <c r="DW278" s="197"/>
      <c r="DX278" s="197"/>
      <c r="DY278" s="197"/>
      <c r="DZ278" s="2276"/>
      <c r="EA278" s="279"/>
      <c r="EB278" s="197"/>
      <c r="EC278" s="197"/>
      <c r="ED278" s="33"/>
      <c r="EE278" s="33"/>
      <c r="EF278" s="460"/>
      <c r="EG278" s="460"/>
      <c r="EH278" s="460"/>
    </row>
    <row r="279" spans="1:138" ht="15" hidden="1" customHeight="1" outlineLevel="1">
      <c r="A279" s="67"/>
      <c r="B279" s="23"/>
      <c r="C279" s="95" t="s">
        <v>49</v>
      </c>
      <c r="D279" s="105" t="s">
        <v>1</v>
      </c>
      <c r="E279" s="84"/>
      <c r="F279" s="84"/>
      <c r="G279" s="84"/>
      <c r="H279" s="84"/>
      <c r="I279" s="84"/>
      <c r="J279" s="84"/>
      <c r="K279" s="84"/>
      <c r="L279" s="84"/>
      <c r="M279" s="2199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105"/>
      <c r="AG279" s="190"/>
      <c r="AH279" s="190">
        <v>0</v>
      </c>
      <c r="AI279" s="190">
        <v>0</v>
      </c>
      <c r="AJ279" s="190">
        <v>0</v>
      </c>
      <c r="AK279" s="190">
        <v>0</v>
      </c>
      <c r="AL279" s="190">
        <v>0</v>
      </c>
      <c r="AM279" s="190">
        <v>0</v>
      </c>
      <c r="AN279" s="190">
        <v>0</v>
      </c>
      <c r="AO279" s="190">
        <v>0</v>
      </c>
      <c r="AP279" s="190">
        <v>0</v>
      </c>
      <c r="AQ279" s="190">
        <v>0</v>
      </c>
      <c r="AR279" s="190">
        <v>0</v>
      </c>
      <c r="AS279" s="190">
        <v>0</v>
      </c>
      <c r="AT279" s="190">
        <v>0</v>
      </c>
      <c r="AU279" s="190">
        <v>0</v>
      </c>
      <c r="AV279" s="190">
        <v>0</v>
      </c>
      <c r="AW279" s="190">
        <v>0</v>
      </c>
      <c r="AX279" s="190">
        <v>0</v>
      </c>
      <c r="AY279" s="190">
        <v>0</v>
      </c>
      <c r="AZ279" s="190">
        <v>0</v>
      </c>
      <c r="BA279" s="190">
        <v>0</v>
      </c>
      <c r="BB279" s="190">
        <v>0</v>
      </c>
      <c r="BC279" s="190">
        <v>0</v>
      </c>
      <c r="BD279" s="190">
        <v>0</v>
      </c>
      <c r="BE279" s="190">
        <v>0</v>
      </c>
      <c r="BF279" s="190">
        <v>0</v>
      </c>
      <c r="BG279" s="190">
        <v>0</v>
      </c>
      <c r="BH279" s="190">
        <v>0</v>
      </c>
      <c r="BI279" s="190">
        <v>0</v>
      </c>
      <c r="BJ279" s="190">
        <v>0</v>
      </c>
      <c r="BK279" s="190">
        <v>0</v>
      </c>
      <c r="BL279" s="190">
        <f>SUM(BL277:BL278)</f>
        <v>0</v>
      </c>
      <c r="BM279" s="190">
        <f>SUM(BM277:BM278)</f>
        <v>0</v>
      </c>
      <c r="BN279" s="190">
        <f t="shared" ref="BN279:BZ279" si="887">SUM(BN277:BN278)</f>
        <v>0</v>
      </c>
      <c r="BO279" s="190">
        <f t="shared" si="887"/>
        <v>0</v>
      </c>
      <c r="BP279" s="190">
        <f t="shared" si="887"/>
        <v>0</v>
      </c>
      <c r="BQ279" s="190">
        <f t="shared" si="887"/>
        <v>0</v>
      </c>
      <c r="BR279" s="190">
        <f t="shared" si="887"/>
        <v>0</v>
      </c>
      <c r="BS279" s="190">
        <f t="shared" si="887"/>
        <v>0</v>
      </c>
      <c r="BT279" s="190">
        <f t="shared" si="887"/>
        <v>0</v>
      </c>
      <c r="BU279" s="190">
        <f t="shared" si="887"/>
        <v>0</v>
      </c>
      <c r="BV279" s="190">
        <f t="shared" si="887"/>
        <v>0</v>
      </c>
      <c r="BW279" s="190">
        <f t="shared" si="887"/>
        <v>0</v>
      </c>
      <c r="BX279" s="190">
        <f t="shared" si="887"/>
        <v>0</v>
      </c>
      <c r="BY279" s="190">
        <f t="shared" si="887"/>
        <v>0</v>
      </c>
      <c r="BZ279" s="190">
        <f t="shared" si="887"/>
        <v>0</v>
      </c>
      <c r="CA279" s="190">
        <f>SUM(CA277:CA278)</f>
        <v>0</v>
      </c>
      <c r="CB279" s="190">
        <f>SUM(CB277:CB278)</f>
        <v>0</v>
      </c>
      <c r="CC279" s="190">
        <f t="shared" ref="CC279:CO279" si="888">SUM(CC277:CC278)</f>
        <v>0</v>
      </c>
      <c r="CD279" s="190">
        <f t="shared" si="888"/>
        <v>0</v>
      </c>
      <c r="CE279" s="190">
        <f t="shared" si="888"/>
        <v>0</v>
      </c>
      <c r="CF279" s="190">
        <f t="shared" si="888"/>
        <v>0</v>
      </c>
      <c r="CG279" s="190">
        <f t="shared" si="888"/>
        <v>0</v>
      </c>
      <c r="CH279" s="190">
        <f t="shared" si="888"/>
        <v>0</v>
      </c>
      <c r="CI279" s="190">
        <f t="shared" si="888"/>
        <v>0</v>
      </c>
      <c r="CJ279" s="190">
        <f t="shared" si="888"/>
        <v>0</v>
      </c>
      <c r="CK279" s="190">
        <f t="shared" si="888"/>
        <v>0</v>
      </c>
      <c r="CL279" s="190">
        <f t="shared" si="888"/>
        <v>0</v>
      </c>
      <c r="CM279" s="190">
        <f t="shared" si="888"/>
        <v>0</v>
      </c>
      <c r="CN279" s="190">
        <f t="shared" si="888"/>
        <v>0</v>
      </c>
      <c r="CO279" s="190">
        <f t="shared" si="888"/>
        <v>0</v>
      </c>
      <c r="CP279" s="2274">
        <f t="shared" ref="CP279:CX279" si="889">SUM(CP277:CP278)</f>
        <v>0</v>
      </c>
      <c r="CQ279" s="2274">
        <f t="shared" si="889"/>
        <v>0</v>
      </c>
      <c r="CR279" s="2274">
        <f t="shared" si="889"/>
        <v>0</v>
      </c>
      <c r="CS279" s="277">
        <f t="shared" si="889"/>
        <v>0</v>
      </c>
      <c r="CT279" s="277">
        <f t="shared" si="889"/>
        <v>0</v>
      </c>
      <c r="CU279" s="277">
        <f t="shared" si="889"/>
        <v>0</v>
      </c>
      <c r="CV279" s="190">
        <f t="shared" si="889"/>
        <v>0</v>
      </c>
      <c r="CW279" s="190">
        <f t="shared" si="889"/>
        <v>0</v>
      </c>
      <c r="CX279" s="190">
        <f t="shared" si="889"/>
        <v>0</v>
      </c>
      <c r="CY279" s="190">
        <f t="shared" ref="CY279:DA279" si="890">SUM(CY277:CY278)</f>
        <v>0</v>
      </c>
      <c r="CZ279" s="190">
        <f t="shared" si="890"/>
        <v>0</v>
      </c>
      <c r="DA279" s="190">
        <f t="shared" si="890"/>
        <v>0</v>
      </c>
      <c r="DB279" s="283"/>
      <c r="DC279" s="283"/>
      <c r="DD279" s="283"/>
      <c r="DE279" s="190"/>
      <c r="DF279" s="277"/>
      <c r="DG279" s="190"/>
      <c r="DH279" s="190"/>
      <c r="DI279" s="190"/>
      <c r="DJ279" s="190"/>
      <c r="DK279" s="277"/>
      <c r="DL279" s="190"/>
      <c r="DM279" s="190"/>
      <c r="DN279" s="190"/>
      <c r="DO279" s="190"/>
      <c r="DP279" s="277"/>
      <c r="DQ279" s="190"/>
      <c r="DR279" s="190"/>
      <c r="DS279" s="190"/>
      <c r="DT279" s="190"/>
      <c r="DU279" s="277"/>
      <c r="DV279" s="190"/>
      <c r="DW279" s="190"/>
      <c r="DX279" s="190"/>
      <c r="DY279" s="190"/>
      <c r="DZ279" s="2274">
        <f>SUM(DZ277:DZ278)</f>
        <v>0</v>
      </c>
      <c r="EA279" s="277">
        <f t="shared" ref="EA279:EB279" si="891">SUM(EA277:EA278)</f>
        <v>0</v>
      </c>
      <c r="EB279" s="190">
        <f t="shared" si="891"/>
        <v>0</v>
      </c>
      <c r="EC279" s="190">
        <f t="shared" ref="EC279" si="892">SUM(EC277:EC278)</f>
        <v>0</v>
      </c>
      <c r="ED279" s="185"/>
      <c r="EE279" s="185"/>
      <c r="EF279" s="459"/>
      <c r="EG279" s="459"/>
      <c r="EH279" s="459"/>
    </row>
    <row r="280" spans="1:138" ht="15" hidden="1" customHeight="1" outlineLevel="1">
      <c r="A280" s="67"/>
      <c r="B280" s="23"/>
      <c r="C280" s="95" t="s">
        <v>132</v>
      </c>
      <c r="D280" s="96" t="s">
        <v>134</v>
      </c>
      <c r="E280" s="84"/>
      <c r="F280" s="84"/>
      <c r="G280" s="84"/>
      <c r="H280" s="84"/>
      <c r="I280" s="84"/>
      <c r="J280" s="84"/>
      <c r="K280" s="84"/>
      <c r="L280" s="84"/>
      <c r="M280" s="2199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23"/>
      <c r="AG280" s="188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2274"/>
      <c r="CQ280" s="2274"/>
      <c r="CR280" s="2274"/>
      <c r="CS280" s="277"/>
      <c r="CT280" s="277"/>
      <c r="CU280" s="277"/>
      <c r="CV280" s="190"/>
      <c r="CW280" s="190"/>
      <c r="CX280" s="190"/>
      <c r="CY280" s="190"/>
      <c r="CZ280" s="190"/>
      <c r="DA280" s="190"/>
      <c r="DB280" s="283"/>
      <c r="DC280" s="283"/>
      <c r="DD280" s="283"/>
      <c r="DE280" s="190"/>
      <c r="DF280" s="277"/>
      <c r="DG280" s="190"/>
      <c r="DH280" s="190"/>
      <c r="DI280" s="190"/>
      <c r="DJ280" s="190"/>
      <c r="DK280" s="277"/>
      <c r="DL280" s="190"/>
      <c r="DM280" s="190"/>
      <c r="DN280" s="190"/>
      <c r="DO280" s="190"/>
      <c r="DP280" s="277"/>
      <c r="DQ280" s="190"/>
      <c r="DR280" s="190"/>
      <c r="DS280" s="190"/>
      <c r="DT280" s="190"/>
      <c r="DU280" s="277"/>
      <c r="DV280" s="190"/>
      <c r="DW280" s="190"/>
      <c r="DX280" s="190"/>
      <c r="DY280" s="190"/>
      <c r="DZ280" s="2274"/>
      <c r="EA280" s="277"/>
      <c r="EB280" s="190"/>
      <c r="EC280" s="190"/>
      <c r="ED280" s="185"/>
      <c r="EE280" s="185"/>
      <c r="EF280" s="459"/>
      <c r="EG280" s="459"/>
      <c r="EH280" s="459"/>
    </row>
    <row r="281" spans="1:138" ht="15" hidden="1" customHeight="1" outlineLevel="1">
      <c r="A281" s="67"/>
      <c r="B281" s="23"/>
      <c r="C281" s="95"/>
      <c r="D281" s="96"/>
      <c r="E281" s="67"/>
      <c r="F281" s="67"/>
      <c r="G281" s="67"/>
      <c r="H281" s="86">
        <f>SUM(I281:L281)</f>
        <v>0</v>
      </c>
      <c r="I281" s="67"/>
      <c r="J281" s="67"/>
      <c r="K281" s="67"/>
      <c r="L281" s="67"/>
      <c r="M281" s="2216"/>
      <c r="N281" s="67"/>
      <c r="O281" s="67"/>
      <c r="P281" s="67"/>
      <c r="Q281" s="86">
        <f>SUM(R281:U281)</f>
        <v>0</v>
      </c>
      <c r="R281" s="67"/>
      <c r="S281" s="67"/>
      <c r="T281" s="67"/>
      <c r="U281" s="67"/>
      <c r="V281" s="86">
        <f>SUM(W281:Z281)</f>
        <v>0</v>
      </c>
      <c r="W281" s="67"/>
      <c r="X281" s="67"/>
      <c r="Y281" s="67"/>
      <c r="Z281" s="67"/>
      <c r="AA281" s="86">
        <f>SUM(AB281:AE281)</f>
        <v>0</v>
      </c>
      <c r="AB281" s="67"/>
      <c r="AC281" s="67"/>
      <c r="AD281" s="67"/>
      <c r="AE281" s="67"/>
      <c r="AF281" s="33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197"/>
      <c r="BB281" s="197"/>
      <c r="BC281" s="197"/>
      <c r="BD281" s="197"/>
      <c r="BE281" s="197"/>
      <c r="BF281" s="197"/>
      <c r="BG281" s="197"/>
      <c r="BH281" s="197"/>
      <c r="BI281" s="197"/>
      <c r="BJ281" s="197"/>
      <c r="BK281" s="197"/>
      <c r="BL281" s="197"/>
      <c r="BM281" s="197"/>
      <c r="BN281" s="197"/>
      <c r="BO281" s="197"/>
      <c r="BP281" s="197"/>
      <c r="BQ281" s="197"/>
      <c r="BR281" s="197"/>
      <c r="BS281" s="197"/>
      <c r="BT281" s="197"/>
      <c r="BU281" s="197"/>
      <c r="BV281" s="197"/>
      <c r="BW281" s="197"/>
      <c r="BX281" s="197"/>
      <c r="BY281" s="197"/>
      <c r="BZ281" s="197"/>
      <c r="CA281" s="197"/>
      <c r="CB281" s="197"/>
      <c r="CC281" s="197"/>
      <c r="CD281" s="197"/>
      <c r="CE281" s="197"/>
      <c r="CF281" s="197"/>
      <c r="CG281" s="197"/>
      <c r="CH281" s="197"/>
      <c r="CI281" s="197"/>
      <c r="CJ281" s="197"/>
      <c r="CK281" s="197"/>
      <c r="CL281" s="197"/>
      <c r="CM281" s="197"/>
      <c r="CN281" s="197"/>
      <c r="CO281" s="197"/>
      <c r="CP281" s="2276"/>
      <c r="CQ281" s="2276"/>
      <c r="CR281" s="2276"/>
      <c r="CS281" s="279"/>
      <c r="CT281" s="279"/>
      <c r="CU281" s="279"/>
      <c r="CV281" s="197"/>
      <c r="CW281" s="197"/>
      <c r="CX281" s="197"/>
      <c r="CY281" s="197"/>
      <c r="CZ281" s="197"/>
      <c r="DA281" s="197"/>
      <c r="DB281" s="210"/>
      <c r="DC281" s="210"/>
      <c r="DD281" s="210"/>
      <c r="DE281" s="190"/>
      <c r="DF281" s="279"/>
      <c r="DG281" s="197"/>
      <c r="DH281" s="197"/>
      <c r="DI281" s="197"/>
      <c r="DJ281" s="197"/>
      <c r="DK281" s="279"/>
      <c r="DL281" s="197"/>
      <c r="DM281" s="197"/>
      <c r="DN281" s="197"/>
      <c r="DO281" s="197"/>
      <c r="DP281" s="279"/>
      <c r="DQ281" s="197"/>
      <c r="DR281" s="197"/>
      <c r="DS281" s="197"/>
      <c r="DT281" s="197"/>
      <c r="DU281" s="279"/>
      <c r="DV281" s="197"/>
      <c r="DW281" s="197"/>
      <c r="DX281" s="197"/>
      <c r="DY281" s="197"/>
      <c r="DZ281" s="2276"/>
      <c r="EA281" s="279"/>
      <c r="EB281" s="197"/>
      <c r="EC281" s="197"/>
      <c r="ED281" s="33"/>
      <c r="EE281" s="33"/>
      <c r="EF281" s="460"/>
      <c r="EG281" s="460"/>
      <c r="EH281" s="460"/>
    </row>
    <row r="282" spans="1:138" ht="15" hidden="1" customHeight="1" outlineLevel="1">
      <c r="A282" s="67"/>
      <c r="B282" s="23"/>
      <c r="C282" s="95"/>
      <c r="D282" s="23"/>
      <c r="E282" s="67"/>
      <c r="F282" s="67"/>
      <c r="G282" s="67"/>
      <c r="H282" s="86">
        <f>SUM(I282:L282)</f>
        <v>0</v>
      </c>
      <c r="I282" s="67"/>
      <c r="J282" s="67"/>
      <c r="K282" s="67"/>
      <c r="L282" s="67"/>
      <c r="M282" s="2216"/>
      <c r="N282" s="67"/>
      <c r="O282" s="67"/>
      <c r="P282" s="67"/>
      <c r="Q282" s="86">
        <f>SUM(R282:U282)</f>
        <v>0</v>
      </c>
      <c r="R282" s="67"/>
      <c r="S282" s="67"/>
      <c r="T282" s="67"/>
      <c r="U282" s="67"/>
      <c r="V282" s="86">
        <f>SUM(W282:Z282)</f>
        <v>0</v>
      </c>
      <c r="W282" s="67"/>
      <c r="X282" s="67"/>
      <c r="Y282" s="67"/>
      <c r="Z282" s="67"/>
      <c r="AA282" s="86">
        <f>SUM(AB282:AE282)</f>
        <v>0</v>
      </c>
      <c r="AB282" s="67"/>
      <c r="AC282" s="67"/>
      <c r="AD282" s="67"/>
      <c r="AE282" s="67"/>
      <c r="AF282" s="33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  <c r="BD282" s="197"/>
      <c r="BE282" s="197"/>
      <c r="BF282" s="197"/>
      <c r="BG282" s="197"/>
      <c r="BH282" s="197"/>
      <c r="BI282" s="197"/>
      <c r="BJ282" s="197"/>
      <c r="BK282" s="197"/>
      <c r="BL282" s="197"/>
      <c r="BM282" s="197"/>
      <c r="BN282" s="197"/>
      <c r="BO282" s="197"/>
      <c r="BP282" s="197"/>
      <c r="BQ282" s="197"/>
      <c r="BR282" s="197"/>
      <c r="BS282" s="197"/>
      <c r="BT282" s="197"/>
      <c r="BU282" s="197"/>
      <c r="BV282" s="197"/>
      <c r="BW282" s="197"/>
      <c r="BX282" s="197"/>
      <c r="BY282" s="197"/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97"/>
      <c r="CJ282" s="197"/>
      <c r="CK282" s="197"/>
      <c r="CL282" s="197"/>
      <c r="CM282" s="197"/>
      <c r="CN282" s="197"/>
      <c r="CO282" s="197"/>
      <c r="CP282" s="2276"/>
      <c r="CQ282" s="2276"/>
      <c r="CR282" s="2276"/>
      <c r="CS282" s="279"/>
      <c r="CT282" s="279"/>
      <c r="CU282" s="279"/>
      <c r="CV282" s="197"/>
      <c r="CW282" s="197"/>
      <c r="CX282" s="197"/>
      <c r="CY282" s="197"/>
      <c r="CZ282" s="197"/>
      <c r="DA282" s="197"/>
      <c r="DB282" s="210"/>
      <c r="DC282" s="210"/>
      <c r="DD282" s="210"/>
      <c r="DE282" s="190"/>
      <c r="DF282" s="279"/>
      <c r="DG282" s="197"/>
      <c r="DH282" s="197"/>
      <c r="DI282" s="197"/>
      <c r="DJ282" s="197"/>
      <c r="DK282" s="279"/>
      <c r="DL282" s="197"/>
      <c r="DM282" s="197"/>
      <c r="DN282" s="197"/>
      <c r="DO282" s="197"/>
      <c r="DP282" s="279"/>
      <c r="DQ282" s="197"/>
      <c r="DR282" s="197"/>
      <c r="DS282" s="197"/>
      <c r="DT282" s="197"/>
      <c r="DU282" s="279"/>
      <c r="DV282" s="197"/>
      <c r="DW282" s="197"/>
      <c r="DX282" s="197"/>
      <c r="DY282" s="197"/>
      <c r="DZ282" s="2276"/>
      <c r="EA282" s="279"/>
      <c r="EB282" s="197"/>
      <c r="EC282" s="197"/>
      <c r="ED282" s="33"/>
      <c r="EE282" s="33"/>
      <c r="EF282" s="460"/>
      <c r="EG282" s="460"/>
      <c r="EH282" s="460"/>
    </row>
    <row r="283" spans="1:138" ht="15" hidden="1" customHeight="1" outlineLevel="1">
      <c r="A283" s="67"/>
      <c r="B283" s="23"/>
      <c r="C283" s="95" t="s">
        <v>49</v>
      </c>
      <c r="D283" s="105" t="s">
        <v>1</v>
      </c>
      <c r="E283" s="84"/>
      <c r="F283" s="84"/>
      <c r="G283" s="84"/>
      <c r="H283" s="84"/>
      <c r="I283" s="84"/>
      <c r="J283" s="84"/>
      <c r="K283" s="84"/>
      <c r="L283" s="84"/>
      <c r="M283" s="2199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105"/>
      <c r="AG283" s="190"/>
      <c r="AH283" s="190"/>
      <c r="AI283" s="190">
        <v>0</v>
      </c>
      <c r="AJ283" s="190">
        <v>0</v>
      </c>
      <c r="AK283" s="190"/>
      <c r="AL283" s="190">
        <v>0</v>
      </c>
      <c r="AM283" s="190">
        <v>0</v>
      </c>
      <c r="AN283" s="190"/>
      <c r="AO283" s="190">
        <v>0</v>
      </c>
      <c r="AP283" s="190">
        <v>0</v>
      </c>
      <c r="AQ283" s="190"/>
      <c r="AR283" s="190">
        <v>0</v>
      </c>
      <c r="AS283" s="190">
        <v>0</v>
      </c>
      <c r="AT283" s="190"/>
      <c r="AU283" s="190">
        <v>0</v>
      </c>
      <c r="AV283" s="190">
        <v>0</v>
      </c>
      <c r="AW283" s="190"/>
      <c r="AX283" s="190">
        <v>0</v>
      </c>
      <c r="AY283" s="190">
        <v>0</v>
      </c>
      <c r="AZ283" s="190"/>
      <c r="BA283" s="190">
        <v>0</v>
      </c>
      <c r="BB283" s="190">
        <v>0</v>
      </c>
      <c r="BC283" s="190"/>
      <c r="BD283" s="190">
        <v>0</v>
      </c>
      <c r="BE283" s="190">
        <v>0</v>
      </c>
      <c r="BF283" s="190"/>
      <c r="BG283" s="190">
        <v>0</v>
      </c>
      <c r="BH283" s="190">
        <v>0</v>
      </c>
      <c r="BI283" s="190"/>
      <c r="BJ283" s="190">
        <v>0</v>
      </c>
      <c r="BK283" s="190">
        <v>0</v>
      </c>
      <c r="BL283" s="190"/>
      <c r="BM283" s="190">
        <f>SUM(BM281:BM282)</f>
        <v>0</v>
      </c>
      <c r="BN283" s="190">
        <f t="shared" ref="BN283" si="893">SUM(BN281:BN282)</f>
        <v>0</v>
      </c>
      <c r="BO283" s="190"/>
      <c r="BP283" s="190">
        <f t="shared" ref="BP283:BQ283" si="894">SUM(BP281:BP282)</f>
        <v>0</v>
      </c>
      <c r="BQ283" s="190">
        <f t="shared" si="894"/>
        <v>0</v>
      </c>
      <c r="BR283" s="190"/>
      <c r="BS283" s="190">
        <f t="shared" ref="BS283:BT283" si="895">SUM(BS281:BS282)</f>
        <v>0</v>
      </c>
      <c r="BT283" s="190">
        <f t="shared" si="895"/>
        <v>0</v>
      </c>
      <c r="BU283" s="190"/>
      <c r="BV283" s="190">
        <f t="shared" ref="BV283:BW283" si="896">SUM(BV281:BV282)</f>
        <v>0</v>
      </c>
      <c r="BW283" s="190">
        <f t="shared" si="896"/>
        <v>0</v>
      </c>
      <c r="BX283" s="190"/>
      <c r="BY283" s="190">
        <f t="shared" ref="BY283:BZ283" si="897">SUM(BY281:BY282)</f>
        <v>0</v>
      </c>
      <c r="BZ283" s="190">
        <f t="shared" si="897"/>
        <v>0</v>
      </c>
      <c r="CA283" s="190"/>
      <c r="CB283" s="190">
        <f>SUM(CB281:CB282)</f>
        <v>0</v>
      </c>
      <c r="CC283" s="190">
        <f t="shared" ref="CC283" si="898">SUM(CC281:CC282)</f>
        <v>0</v>
      </c>
      <c r="CD283" s="190"/>
      <c r="CE283" s="190">
        <f t="shared" ref="CE283:CF283" si="899">SUM(CE281:CE282)</f>
        <v>0</v>
      </c>
      <c r="CF283" s="190">
        <f t="shared" si="899"/>
        <v>0</v>
      </c>
      <c r="CG283" s="190"/>
      <c r="CH283" s="190">
        <f t="shared" ref="CH283:CI283" si="900">SUM(CH281:CH282)</f>
        <v>0</v>
      </c>
      <c r="CI283" s="190">
        <f t="shared" si="900"/>
        <v>0</v>
      </c>
      <c r="CJ283" s="190"/>
      <c r="CK283" s="190">
        <f t="shared" ref="CK283:CL283" si="901">SUM(CK281:CK282)</f>
        <v>0</v>
      </c>
      <c r="CL283" s="190">
        <f t="shared" si="901"/>
        <v>0</v>
      </c>
      <c r="CM283" s="190"/>
      <c r="CN283" s="190">
        <f t="shared" ref="CN283:CO283" si="902">SUM(CN281:CN282)</f>
        <v>0</v>
      </c>
      <c r="CO283" s="190">
        <f t="shared" si="902"/>
        <v>0</v>
      </c>
      <c r="CP283" s="2274"/>
      <c r="CQ283" s="2274">
        <f t="shared" ref="CQ283:CR283" si="903">SUM(CQ281:CQ282)</f>
        <v>0</v>
      </c>
      <c r="CR283" s="2274">
        <f t="shared" si="903"/>
        <v>0</v>
      </c>
      <c r="CS283" s="277"/>
      <c r="CT283" s="277">
        <f t="shared" ref="CT283:CU283" si="904">SUM(CT281:CT282)</f>
        <v>0</v>
      </c>
      <c r="CU283" s="277">
        <f t="shared" si="904"/>
        <v>0</v>
      </c>
      <c r="CV283" s="190"/>
      <c r="CW283" s="190">
        <f t="shared" ref="CW283:CX283" si="905">SUM(CW281:CW282)</f>
        <v>0</v>
      </c>
      <c r="CX283" s="190">
        <f t="shared" si="905"/>
        <v>0</v>
      </c>
      <c r="CY283" s="190"/>
      <c r="CZ283" s="190">
        <f t="shared" ref="CZ283:DA283" si="906">SUM(CZ281:CZ282)</f>
        <v>0</v>
      </c>
      <c r="DA283" s="190">
        <f t="shared" si="906"/>
        <v>0</v>
      </c>
      <c r="DB283" s="283"/>
      <c r="DC283" s="283"/>
      <c r="DD283" s="283"/>
      <c r="DE283" s="190"/>
      <c r="DF283" s="277"/>
      <c r="DG283" s="190"/>
      <c r="DH283" s="190"/>
      <c r="DI283" s="190"/>
      <c r="DJ283" s="190"/>
      <c r="DK283" s="277"/>
      <c r="DL283" s="190"/>
      <c r="DM283" s="190"/>
      <c r="DN283" s="190"/>
      <c r="DO283" s="190"/>
      <c r="DP283" s="277"/>
      <c r="DQ283" s="190"/>
      <c r="DR283" s="190"/>
      <c r="DS283" s="190"/>
      <c r="DT283" s="190"/>
      <c r="DU283" s="277"/>
      <c r="DV283" s="190"/>
      <c r="DW283" s="190"/>
      <c r="DX283" s="190"/>
      <c r="DY283" s="190"/>
      <c r="DZ283" s="2274">
        <f>SUM(DZ281:DZ282)</f>
        <v>0</v>
      </c>
      <c r="EA283" s="277">
        <f t="shared" ref="EA283:EB283" si="907">SUM(EA281:EA282)</f>
        <v>0</v>
      </c>
      <c r="EB283" s="190">
        <f t="shared" si="907"/>
        <v>0</v>
      </c>
      <c r="EC283" s="190">
        <f t="shared" ref="EC283" si="908">SUM(EC281:EC282)</f>
        <v>0</v>
      </c>
      <c r="ED283" s="185"/>
      <c r="EE283" s="185"/>
      <c r="EF283" s="459"/>
      <c r="EG283" s="459"/>
      <c r="EH283" s="459"/>
    </row>
    <row r="284" spans="1:138" ht="15" hidden="1" customHeight="1" outlineLevel="1">
      <c r="A284" s="67"/>
      <c r="B284" s="23"/>
      <c r="C284" s="106" t="s">
        <v>35</v>
      </c>
      <c r="D284" s="27" t="s">
        <v>50</v>
      </c>
      <c r="E284" s="84"/>
      <c r="F284" s="84"/>
      <c r="G284" s="84"/>
      <c r="H284" s="84"/>
      <c r="I284" s="84"/>
      <c r="J284" s="84"/>
      <c r="K284" s="84"/>
      <c r="L284" s="84"/>
      <c r="M284" s="2199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23"/>
      <c r="AG284" s="188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2274"/>
      <c r="CQ284" s="2274"/>
      <c r="CR284" s="2274"/>
      <c r="CS284" s="277"/>
      <c r="CT284" s="277"/>
      <c r="CU284" s="277"/>
      <c r="CV284" s="190"/>
      <c r="CW284" s="190"/>
      <c r="CX284" s="190"/>
      <c r="CY284" s="190"/>
      <c r="CZ284" s="190"/>
      <c r="DA284" s="190"/>
      <c r="DB284" s="283"/>
      <c r="DC284" s="283"/>
      <c r="DD284" s="283"/>
      <c r="DE284" s="190"/>
      <c r="DF284" s="277"/>
      <c r="DG284" s="190"/>
      <c r="DH284" s="190"/>
      <c r="DI284" s="190"/>
      <c r="DJ284" s="190"/>
      <c r="DK284" s="277"/>
      <c r="DL284" s="190"/>
      <c r="DM284" s="190"/>
      <c r="DN284" s="190"/>
      <c r="DO284" s="190"/>
      <c r="DP284" s="277"/>
      <c r="DQ284" s="190"/>
      <c r="DR284" s="190"/>
      <c r="DS284" s="190"/>
      <c r="DT284" s="190"/>
      <c r="DU284" s="277"/>
      <c r="DV284" s="190"/>
      <c r="DW284" s="190"/>
      <c r="DX284" s="190"/>
      <c r="DY284" s="190"/>
      <c r="DZ284" s="2274"/>
      <c r="EA284" s="277"/>
      <c r="EB284" s="190"/>
      <c r="EC284" s="190"/>
      <c r="ED284" s="185"/>
      <c r="EE284" s="185"/>
      <c r="EF284" s="459"/>
      <c r="EG284" s="459"/>
      <c r="EH284" s="459"/>
    </row>
    <row r="285" spans="1:138" ht="15" hidden="1" customHeight="1" outlineLevel="1">
      <c r="A285" s="67"/>
      <c r="B285" s="23"/>
      <c r="C285" s="95" t="s">
        <v>135</v>
      </c>
      <c r="D285" s="96" t="s">
        <v>130</v>
      </c>
      <c r="E285" s="84"/>
      <c r="F285" s="84"/>
      <c r="G285" s="84"/>
      <c r="H285" s="84"/>
      <c r="I285" s="84"/>
      <c r="J285" s="84"/>
      <c r="K285" s="84"/>
      <c r="L285" s="84"/>
      <c r="M285" s="2199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23"/>
      <c r="AG285" s="188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2274"/>
      <c r="CQ285" s="2274"/>
      <c r="CR285" s="2274"/>
      <c r="CS285" s="277"/>
      <c r="CT285" s="277"/>
      <c r="CU285" s="277"/>
      <c r="CV285" s="190"/>
      <c r="CW285" s="190"/>
      <c r="CX285" s="190"/>
      <c r="CY285" s="190"/>
      <c r="CZ285" s="190"/>
      <c r="DA285" s="190"/>
      <c r="DB285" s="283"/>
      <c r="DC285" s="283"/>
      <c r="DD285" s="283"/>
      <c r="DE285" s="190"/>
      <c r="DF285" s="277"/>
      <c r="DG285" s="190"/>
      <c r="DH285" s="190"/>
      <c r="DI285" s="190"/>
      <c r="DJ285" s="190"/>
      <c r="DK285" s="277"/>
      <c r="DL285" s="190"/>
      <c r="DM285" s="190"/>
      <c r="DN285" s="190"/>
      <c r="DO285" s="190"/>
      <c r="DP285" s="277"/>
      <c r="DQ285" s="190"/>
      <c r="DR285" s="190"/>
      <c r="DS285" s="190"/>
      <c r="DT285" s="190"/>
      <c r="DU285" s="277"/>
      <c r="DV285" s="190"/>
      <c r="DW285" s="190"/>
      <c r="DX285" s="190"/>
      <c r="DY285" s="190"/>
      <c r="DZ285" s="2274"/>
      <c r="EA285" s="277"/>
      <c r="EB285" s="190"/>
      <c r="EC285" s="190"/>
      <c r="ED285" s="185"/>
      <c r="EE285" s="185"/>
      <c r="EF285" s="459"/>
      <c r="EG285" s="459"/>
      <c r="EH285" s="459"/>
    </row>
    <row r="286" spans="1:138" s="248" customFormat="1" ht="15" hidden="1" customHeight="1" outlineLevel="1">
      <c r="A286" s="85"/>
      <c r="B286" s="85"/>
      <c r="C286" s="77" t="s">
        <v>212</v>
      </c>
      <c r="D286" s="338"/>
      <c r="E286" s="85"/>
      <c r="F286" s="85" t="s">
        <v>152</v>
      </c>
      <c r="G286" s="166">
        <f>H286+M286+N286+O286+P286</f>
        <v>0</v>
      </c>
      <c r="H286" s="283">
        <f>SUM(I286:L286)</f>
        <v>0</v>
      </c>
      <c r="I286" s="270"/>
      <c r="J286" s="270"/>
      <c r="K286" s="270"/>
      <c r="L286" s="270"/>
      <c r="M286" s="2216"/>
      <c r="N286" s="85"/>
      <c r="O286" s="85"/>
      <c r="P286" s="85"/>
      <c r="Q286" s="283">
        <f>SUM(R286:U286)</f>
        <v>0</v>
      </c>
      <c r="R286" s="270"/>
      <c r="S286" s="270"/>
      <c r="T286" s="270"/>
      <c r="U286" s="270"/>
      <c r="V286" s="283">
        <f>SUM(W286:Z286)</f>
        <v>0</v>
      </c>
      <c r="W286" s="270"/>
      <c r="X286" s="270"/>
      <c r="Y286" s="270"/>
      <c r="Z286" s="270"/>
      <c r="AA286" s="283">
        <f>SUM(AB286:AE286)</f>
        <v>0</v>
      </c>
      <c r="AB286" s="270"/>
      <c r="AC286" s="270"/>
      <c r="AD286" s="270"/>
      <c r="AE286" s="270"/>
      <c r="AF286" s="341" t="s">
        <v>155</v>
      </c>
      <c r="AG286" s="289">
        <f>AH286+CP286+CS286+CV286+CY286</f>
        <v>0</v>
      </c>
      <c r="AH286" s="279"/>
      <c r="AI286" s="279"/>
      <c r="AJ286" s="279"/>
      <c r="AK286" s="279"/>
      <c r="AL286" s="279"/>
      <c r="AM286" s="279"/>
      <c r="AN286" s="279"/>
      <c r="AO286" s="279"/>
      <c r="AP286" s="279"/>
      <c r="AQ286" s="279"/>
      <c r="AR286" s="279"/>
      <c r="AS286" s="279"/>
      <c r="AT286" s="279"/>
      <c r="AU286" s="279"/>
      <c r="AV286" s="279"/>
      <c r="AW286" s="279"/>
      <c r="AX286" s="279"/>
      <c r="AY286" s="279"/>
      <c r="AZ286" s="279"/>
      <c r="BA286" s="279"/>
      <c r="BB286" s="279"/>
      <c r="BC286" s="279"/>
      <c r="BD286" s="279"/>
      <c r="BE286" s="279"/>
      <c r="BF286" s="279"/>
      <c r="BG286" s="279"/>
      <c r="BH286" s="279"/>
      <c r="BI286" s="279"/>
      <c r="BJ286" s="279"/>
      <c r="BK286" s="279"/>
      <c r="BL286" s="279"/>
      <c r="BM286" s="279"/>
      <c r="BN286" s="279"/>
      <c r="BO286" s="279"/>
      <c r="BP286" s="279"/>
      <c r="BQ286" s="279"/>
      <c r="BR286" s="279"/>
      <c r="BS286" s="279"/>
      <c r="BT286" s="279"/>
      <c r="BU286" s="279"/>
      <c r="BV286" s="279"/>
      <c r="BW286" s="279"/>
      <c r="BX286" s="279"/>
      <c r="BY286" s="279"/>
      <c r="BZ286" s="279"/>
      <c r="CA286" s="279"/>
      <c r="CB286" s="279"/>
      <c r="CC286" s="279"/>
      <c r="CD286" s="279"/>
      <c r="CE286" s="279"/>
      <c r="CF286" s="279"/>
      <c r="CG286" s="279"/>
      <c r="CH286" s="279"/>
      <c r="CI286" s="279"/>
      <c r="CJ286" s="279"/>
      <c r="CK286" s="279"/>
      <c r="CL286" s="279"/>
      <c r="CM286" s="279"/>
      <c r="CN286" s="279"/>
      <c r="CO286" s="279"/>
      <c r="CP286" s="2276"/>
      <c r="CQ286" s="2276">
        <f t="shared" ref="CQ286" si="909">CP286*0.76*1.49</f>
        <v>0</v>
      </c>
      <c r="CR286" s="2278">
        <f>CP286*$EM$26</f>
        <v>0</v>
      </c>
      <c r="CS286" s="279"/>
      <c r="CT286" s="279">
        <f t="shared" ref="CT286" si="910">CS286*0.76*1.49</f>
        <v>0</v>
      </c>
      <c r="CU286" s="279">
        <f>CS286*EN26</f>
        <v>0</v>
      </c>
      <c r="CV286" s="279"/>
      <c r="CW286" s="279">
        <f t="shared" ref="CW286" si="911">CV286*0.76*1.49</f>
        <v>0</v>
      </c>
      <c r="CX286" s="279">
        <f>CV286*EO26</f>
        <v>0</v>
      </c>
      <c r="CY286" s="279"/>
      <c r="CZ286" s="279">
        <f t="shared" ref="CZ286" si="912">CY286*0.76*1.49</f>
        <v>0</v>
      </c>
      <c r="DA286" s="279">
        <f>CY286*EP26</f>
        <v>0</v>
      </c>
      <c r="DB286" s="210"/>
      <c r="DC286" s="210"/>
      <c r="DD286" s="210"/>
      <c r="DE286" s="347">
        <f>DF286+DZ286+EA286+EB286+EC286</f>
        <v>0</v>
      </c>
      <c r="DF286" s="279"/>
      <c r="DG286" s="279"/>
      <c r="DH286" s="279"/>
      <c r="DI286" s="279"/>
      <c r="DJ286" s="279"/>
      <c r="DK286" s="279"/>
      <c r="DL286" s="279"/>
      <c r="DM286" s="279"/>
      <c r="DN286" s="279"/>
      <c r="DO286" s="279"/>
      <c r="DP286" s="279"/>
      <c r="DQ286" s="279"/>
      <c r="DR286" s="279"/>
      <c r="DS286" s="279"/>
      <c r="DT286" s="279"/>
      <c r="DU286" s="279"/>
      <c r="DV286" s="279"/>
      <c r="DW286" s="279"/>
      <c r="DX286" s="279"/>
      <c r="DY286" s="279"/>
      <c r="DZ286" s="2276"/>
      <c r="EA286" s="279"/>
      <c r="EB286" s="279"/>
      <c r="EC286" s="279"/>
      <c r="ED286" s="341"/>
      <c r="EE286" s="210"/>
      <c r="EF286" s="312"/>
      <c r="EG286" s="312"/>
      <c r="EH286" s="312"/>
    </row>
    <row r="287" spans="1:138" ht="15" hidden="1" customHeight="1" outlineLevel="1">
      <c r="A287" s="67"/>
      <c r="B287" s="23"/>
      <c r="C287" s="95"/>
      <c r="D287" s="23"/>
      <c r="E287" s="67"/>
      <c r="F287" s="67"/>
      <c r="G287" s="166">
        <f>H287+M287+N287+O287+P287</f>
        <v>0</v>
      </c>
      <c r="H287" s="86">
        <f>SUM(I287:L287)</f>
        <v>0</v>
      </c>
      <c r="I287" s="67"/>
      <c r="J287" s="67"/>
      <c r="K287" s="67"/>
      <c r="L287" s="67"/>
      <c r="M287" s="2216"/>
      <c r="N287" s="67"/>
      <c r="O287" s="67"/>
      <c r="P287" s="67"/>
      <c r="Q287" s="86">
        <f>SUM(R287:U287)</f>
        <v>0</v>
      </c>
      <c r="R287" s="67"/>
      <c r="S287" s="67"/>
      <c r="T287" s="67"/>
      <c r="U287" s="67"/>
      <c r="V287" s="86">
        <f>SUM(W287:Z287)</f>
        <v>0</v>
      </c>
      <c r="W287" s="67"/>
      <c r="X287" s="67"/>
      <c r="Y287" s="67"/>
      <c r="Z287" s="67"/>
      <c r="AA287" s="86">
        <f>SUM(AB287:AE287)</f>
        <v>0</v>
      </c>
      <c r="AB287" s="67"/>
      <c r="AC287" s="67"/>
      <c r="AD287" s="67"/>
      <c r="AE287" s="67"/>
      <c r="AF287" s="33"/>
      <c r="AG287" s="287">
        <f>AH287+CP287+CS287+CV287+CY287</f>
        <v>0</v>
      </c>
      <c r="AH287" s="197"/>
      <c r="AI287" s="197"/>
      <c r="AJ287" s="197"/>
      <c r="AK287" s="197"/>
      <c r="AL287" s="197"/>
      <c r="AM287" s="197"/>
      <c r="AN287" s="197"/>
      <c r="AO287" s="197"/>
      <c r="AP287" s="197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  <c r="BD287" s="197"/>
      <c r="BE287" s="197"/>
      <c r="BF287" s="197"/>
      <c r="BG287" s="197"/>
      <c r="BH287" s="197"/>
      <c r="BI287" s="197"/>
      <c r="BJ287" s="197"/>
      <c r="BK287" s="197"/>
      <c r="BL287" s="197"/>
      <c r="BM287" s="197"/>
      <c r="BN287" s="197"/>
      <c r="BO287" s="197"/>
      <c r="BP287" s="197"/>
      <c r="BQ287" s="197"/>
      <c r="BR287" s="197"/>
      <c r="BS287" s="197"/>
      <c r="BT287" s="197"/>
      <c r="BU287" s="197"/>
      <c r="BV287" s="197"/>
      <c r="BW287" s="197"/>
      <c r="BX287" s="197"/>
      <c r="BY287" s="197"/>
      <c r="BZ287" s="197"/>
      <c r="CA287" s="197"/>
      <c r="CB287" s="197"/>
      <c r="CC287" s="197"/>
      <c r="CD287" s="197"/>
      <c r="CE287" s="197"/>
      <c r="CF287" s="197"/>
      <c r="CG287" s="197"/>
      <c r="CH287" s="197"/>
      <c r="CI287" s="197"/>
      <c r="CJ287" s="197"/>
      <c r="CK287" s="197"/>
      <c r="CL287" s="197"/>
      <c r="CM287" s="197"/>
      <c r="CN287" s="197"/>
      <c r="CO287" s="197"/>
      <c r="CP287" s="2276"/>
      <c r="CQ287" s="2276"/>
      <c r="CR287" s="2276"/>
      <c r="CS287" s="279"/>
      <c r="CT287" s="279"/>
      <c r="CU287" s="279"/>
      <c r="CV287" s="197"/>
      <c r="CW287" s="197"/>
      <c r="CX287" s="197"/>
      <c r="CY287" s="197"/>
      <c r="CZ287" s="197"/>
      <c r="DA287" s="197"/>
      <c r="DB287" s="210"/>
      <c r="DC287" s="210"/>
      <c r="DD287" s="210"/>
      <c r="DE287" s="344"/>
      <c r="DF287" s="279"/>
      <c r="DG287" s="197"/>
      <c r="DH287" s="197"/>
      <c r="DI287" s="197"/>
      <c r="DJ287" s="197"/>
      <c r="DK287" s="279"/>
      <c r="DL287" s="197"/>
      <c r="DM287" s="197"/>
      <c r="DN287" s="197"/>
      <c r="DO287" s="197"/>
      <c r="DP287" s="279"/>
      <c r="DQ287" s="197"/>
      <c r="DR287" s="197"/>
      <c r="DS287" s="197"/>
      <c r="DT287" s="197"/>
      <c r="DU287" s="279"/>
      <c r="DV287" s="197"/>
      <c r="DW287" s="197"/>
      <c r="DX287" s="197"/>
      <c r="DY287" s="197"/>
      <c r="DZ287" s="2276"/>
      <c r="EA287" s="279"/>
      <c r="EB287" s="197"/>
      <c r="EC287" s="197"/>
      <c r="ED287" s="33"/>
      <c r="EE287" s="33"/>
      <c r="EF287" s="460"/>
      <c r="EG287" s="460"/>
      <c r="EH287" s="460"/>
    </row>
    <row r="288" spans="1:138" ht="15" hidden="1" customHeight="1" outlineLevel="1">
      <c r="A288" s="67"/>
      <c r="B288" s="23"/>
      <c r="C288" s="95" t="s">
        <v>49</v>
      </c>
      <c r="D288" s="105" t="s">
        <v>1</v>
      </c>
      <c r="E288" s="84"/>
      <c r="F288" s="84"/>
      <c r="G288" s="84"/>
      <c r="H288" s="84"/>
      <c r="I288" s="84"/>
      <c r="J288" s="84"/>
      <c r="K288" s="84"/>
      <c r="L288" s="84"/>
      <c r="M288" s="2199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164"/>
      <c r="AG288" s="287">
        <f>AH288+CP288+CS288+CV288+CY288</f>
        <v>0</v>
      </c>
      <c r="AH288" s="344">
        <v>0</v>
      </c>
      <c r="AI288" s="344">
        <v>0</v>
      </c>
      <c r="AJ288" s="344">
        <v>0</v>
      </c>
      <c r="AK288" s="344">
        <v>0</v>
      </c>
      <c r="AL288" s="344">
        <v>0</v>
      </c>
      <c r="AM288" s="344">
        <v>0</v>
      </c>
      <c r="AN288" s="344">
        <v>0</v>
      </c>
      <c r="AO288" s="344">
        <v>0</v>
      </c>
      <c r="AP288" s="344">
        <v>0</v>
      </c>
      <c r="AQ288" s="344">
        <v>0</v>
      </c>
      <c r="AR288" s="344">
        <v>0</v>
      </c>
      <c r="AS288" s="344">
        <v>0</v>
      </c>
      <c r="AT288" s="344">
        <v>0</v>
      </c>
      <c r="AU288" s="344">
        <v>0</v>
      </c>
      <c r="AV288" s="344">
        <v>0</v>
      </c>
      <c r="AW288" s="344">
        <v>0</v>
      </c>
      <c r="AX288" s="344">
        <v>0</v>
      </c>
      <c r="AY288" s="344">
        <v>0</v>
      </c>
      <c r="AZ288" s="344">
        <v>0</v>
      </c>
      <c r="BA288" s="344">
        <v>0</v>
      </c>
      <c r="BB288" s="344">
        <v>0</v>
      </c>
      <c r="BC288" s="344">
        <v>0</v>
      </c>
      <c r="BD288" s="344">
        <v>0</v>
      </c>
      <c r="BE288" s="344">
        <v>0</v>
      </c>
      <c r="BF288" s="344">
        <v>0</v>
      </c>
      <c r="BG288" s="344">
        <v>0</v>
      </c>
      <c r="BH288" s="344">
        <v>0</v>
      </c>
      <c r="BI288" s="344">
        <v>0</v>
      </c>
      <c r="BJ288" s="344">
        <v>0</v>
      </c>
      <c r="BK288" s="344">
        <v>0</v>
      </c>
      <c r="BL288" s="344">
        <f>SUM(BL286:BL287)</f>
        <v>0</v>
      </c>
      <c r="BM288" s="344">
        <f>SUM(BM286:BM287)</f>
        <v>0</v>
      </c>
      <c r="BN288" s="344">
        <f t="shared" ref="BN288:BZ288" si="913">SUM(BN286:BN287)</f>
        <v>0</v>
      </c>
      <c r="BO288" s="344">
        <f t="shared" si="913"/>
        <v>0</v>
      </c>
      <c r="BP288" s="344">
        <f t="shared" si="913"/>
        <v>0</v>
      </c>
      <c r="BQ288" s="344">
        <f t="shared" si="913"/>
        <v>0</v>
      </c>
      <c r="BR288" s="344">
        <f t="shared" si="913"/>
        <v>0</v>
      </c>
      <c r="BS288" s="344">
        <f t="shared" si="913"/>
        <v>0</v>
      </c>
      <c r="BT288" s="344">
        <f t="shared" si="913"/>
        <v>0</v>
      </c>
      <c r="BU288" s="344">
        <f t="shared" si="913"/>
        <v>0</v>
      </c>
      <c r="BV288" s="344">
        <f t="shared" si="913"/>
        <v>0</v>
      </c>
      <c r="BW288" s="344">
        <f t="shared" si="913"/>
        <v>0</v>
      </c>
      <c r="BX288" s="344">
        <f t="shared" si="913"/>
        <v>0</v>
      </c>
      <c r="BY288" s="344">
        <f t="shared" si="913"/>
        <v>0</v>
      </c>
      <c r="BZ288" s="344">
        <f t="shared" si="913"/>
        <v>0</v>
      </c>
      <c r="CA288" s="344">
        <f>SUM(CA286:CA287)</f>
        <v>0</v>
      </c>
      <c r="CB288" s="344">
        <f>SUM(CB286:CB287)</f>
        <v>0</v>
      </c>
      <c r="CC288" s="344">
        <f t="shared" ref="CC288:CO288" si="914">SUM(CC286:CC287)</f>
        <v>0</v>
      </c>
      <c r="CD288" s="344">
        <f t="shared" si="914"/>
        <v>0</v>
      </c>
      <c r="CE288" s="344">
        <f t="shared" si="914"/>
        <v>0</v>
      </c>
      <c r="CF288" s="344">
        <f t="shared" si="914"/>
        <v>0</v>
      </c>
      <c r="CG288" s="344">
        <f t="shared" si="914"/>
        <v>0</v>
      </c>
      <c r="CH288" s="344">
        <f t="shared" si="914"/>
        <v>0</v>
      </c>
      <c r="CI288" s="344">
        <f t="shared" si="914"/>
        <v>0</v>
      </c>
      <c r="CJ288" s="344">
        <f t="shared" si="914"/>
        <v>0</v>
      </c>
      <c r="CK288" s="344">
        <f t="shared" si="914"/>
        <v>0</v>
      </c>
      <c r="CL288" s="344">
        <f t="shared" si="914"/>
        <v>0</v>
      </c>
      <c r="CM288" s="344">
        <f t="shared" si="914"/>
        <v>0</v>
      </c>
      <c r="CN288" s="344">
        <f t="shared" si="914"/>
        <v>0</v>
      </c>
      <c r="CO288" s="344">
        <f t="shared" si="914"/>
        <v>0</v>
      </c>
      <c r="CP288" s="2288">
        <f t="shared" ref="CP288:CX288" si="915">SUM(CP286:CP287)</f>
        <v>0</v>
      </c>
      <c r="CQ288" s="2288">
        <f t="shared" si="915"/>
        <v>0</v>
      </c>
      <c r="CR288" s="2288">
        <f t="shared" si="915"/>
        <v>0</v>
      </c>
      <c r="CS288" s="347">
        <f t="shared" si="915"/>
        <v>0</v>
      </c>
      <c r="CT288" s="347">
        <f t="shared" si="915"/>
        <v>0</v>
      </c>
      <c r="CU288" s="347">
        <f t="shared" si="915"/>
        <v>0</v>
      </c>
      <c r="CV288" s="344">
        <f t="shared" si="915"/>
        <v>0</v>
      </c>
      <c r="CW288" s="344">
        <f t="shared" si="915"/>
        <v>0</v>
      </c>
      <c r="CX288" s="344">
        <f t="shared" si="915"/>
        <v>0</v>
      </c>
      <c r="CY288" s="344">
        <f t="shared" ref="CY288:DA288" si="916">SUM(CY286:CY287)</f>
        <v>0</v>
      </c>
      <c r="CZ288" s="344">
        <f t="shared" si="916"/>
        <v>0</v>
      </c>
      <c r="DA288" s="344">
        <f t="shared" si="916"/>
        <v>0</v>
      </c>
      <c r="DB288" s="283"/>
      <c r="DC288" s="283"/>
      <c r="DD288" s="283"/>
      <c r="DE288" s="344">
        <f t="shared" ref="DE288:DE296" si="917">SUM(DE285:DE287)</f>
        <v>0</v>
      </c>
      <c r="DF288" s="277"/>
      <c r="DG288" s="190"/>
      <c r="DH288" s="190"/>
      <c r="DI288" s="190"/>
      <c r="DJ288" s="190"/>
      <c r="DK288" s="277"/>
      <c r="DL288" s="190"/>
      <c r="DM288" s="190"/>
      <c r="DN288" s="190"/>
      <c r="DO288" s="190"/>
      <c r="DP288" s="277"/>
      <c r="DQ288" s="190"/>
      <c r="DR288" s="190"/>
      <c r="DS288" s="190"/>
      <c r="DT288" s="190"/>
      <c r="DU288" s="277"/>
      <c r="DV288" s="190"/>
      <c r="DW288" s="190"/>
      <c r="DX288" s="190"/>
      <c r="DY288" s="190"/>
      <c r="DZ288" s="2288">
        <f>SUM(DZ286:DZ287)</f>
        <v>0</v>
      </c>
      <c r="EA288" s="277">
        <f t="shared" ref="EA288:EB288" si="918">SUM(EA286:EA287)</f>
        <v>0</v>
      </c>
      <c r="EB288" s="190">
        <f t="shared" si="918"/>
        <v>0</v>
      </c>
      <c r="EC288" s="190">
        <f t="shared" ref="EC288" si="919">SUM(EC286:EC287)</f>
        <v>0</v>
      </c>
      <c r="ED288" s="185"/>
      <c r="EE288" s="185"/>
      <c r="EF288" s="459"/>
      <c r="EG288" s="459"/>
      <c r="EH288" s="459"/>
    </row>
    <row r="289" spans="1:138" ht="15" hidden="1" customHeight="1" outlineLevel="1">
      <c r="A289" s="67"/>
      <c r="B289" s="23"/>
      <c r="C289" s="95" t="s">
        <v>136</v>
      </c>
      <c r="D289" s="96" t="s">
        <v>133</v>
      </c>
      <c r="E289" s="84"/>
      <c r="F289" s="84"/>
      <c r="G289" s="84"/>
      <c r="H289" s="84"/>
      <c r="I289" s="84"/>
      <c r="J289" s="84"/>
      <c r="K289" s="84"/>
      <c r="L289" s="84"/>
      <c r="M289" s="2199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23"/>
      <c r="AG289" s="188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2274"/>
      <c r="CQ289" s="2274"/>
      <c r="CR289" s="2274"/>
      <c r="CS289" s="277"/>
      <c r="CT289" s="277"/>
      <c r="CU289" s="277"/>
      <c r="CV289" s="190"/>
      <c r="CW289" s="190"/>
      <c r="CX289" s="190"/>
      <c r="CY289" s="190"/>
      <c r="CZ289" s="190"/>
      <c r="DA289" s="190"/>
      <c r="DB289" s="283"/>
      <c r="DC289" s="283"/>
      <c r="DD289" s="283"/>
      <c r="DE289" s="190"/>
      <c r="DF289" s="277"/>
      <c r="DG289" s="190"/>
      <c r="DH289" s="190"/>
      <c r="DI289" s="190"/>
      <c r="DJ289" s="190"/>
      <c r="DK289" s="277"/>
      <c r="DL289" s="190"/>
      <c r="DM289" s="190"/>
      <c r="DN289" s="190"/>
      <c r="DO289" s="190"/>
      <c r="DP289" s="277"/>
      <c r="DQ289" s="190"/>
      <c r="DR289" s="190"/>
      <c r="DS289" s="190"/>
      <c r="DT289" s="190"/>
      <c r="DU289" s="277"/>
      <c r="DV289" s="190"/>
      <c r="DW289" s="190"/>
      <c r="DX289" s="190"/>
      <c r="DY289" s="190"/>
      <c r="DZ289" s="2274"/>
      <c r="EA289" s="277"/>
      <c r="EB289" s="190"/>
      <c r="EC289" s="190"/>
      <c r="ED289" s="185"/>
      <c r="EE289" s="185"/>
      <c r="EF289" s="459"/>
      <c r="EG289" s="459"/>
      <c r="EH289" s="459"/>
    </row>
    <row r="290" spans="1:138" ht="15" hidden="1" customHeight="1" outlineLevel="1">
      <c r="A290" s="67"/>
      <c r="B290" s="23"/>
      <c r="C290" s="95"/>
      <c r="D290" s="96"/>
      <c r="E290" s="67"/>
      <c r="F290" s="67"/>
      <c r="G290" s="166">
        <f>H290+M290+N290+O290+P290</f>
        <v>0</v>
      </c>
      <c r="H290" s="86">
        <f>SUM(I290:L290)</f>
        <v>0</v>
      </c>
      <c r="I290" s="67"/>
      <c r="J290" s="67"/>
      <c r="K290" s="67"/>
      <c r="L290" s="67"/>
      <c r="M290" s="2216"/>
      <c r="N290" s="67"/>
      <c r="O290" s="67"/>
      <c r="P290" s="67"/>
      <c r="Q290" s="86">
        <f>SUM(R290:U290)</f>
        <v>0</v>
      </c>
      <c r="R290" s="67"/>
      <c r="S290" s="67"/>
      <c r="T290" s="67"/>
      <c r="U290" s="67"/>
      <c r="V290" s="86">
        <f>SUM(W290:Z290)</f>
        <v>0</v>
      </c>
      <c r="W290" s="67"/>
      <c r="X290" s="67"/>
      <c r="Y290" s="67"/>
      <c r="Z290" s="67"/>
      <c r="AA290" s="86">
        <f>SUM(AB290:AE290)</f>
        <v>0</v>
      </c>
      <c r="AB290" s="67"/>
      <c r="AC290" s="67"/>
      <c r="AD290" s="67"/>
      <c r="AE290" s="67"/>
      <c r="AF290" s="33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7"/>
      <c r="BA290" s="197"/>
      <c r="BB290" s="197"/>
      <c r="BC290" s="197"/>
      <c r="BD290" s="197"/>
      <c r="BE290" s="197"/>
      <c r="BF290" s="197"/>
      <c r="BG290" s="197"/>
      <c r="BH290" s="197"/>
      <c r="BI290" s="197"/>
      <c r="BJ290" s="197"/>
      <c r="BK290" s="197"/>
      <c r="BL290" s="197"/>
      <c r="BM290" s="197"/>
      <c r="BN290" s="197"/>
      <c r="BO290" s="197"/>
      <c r="BP290" s="197"/>
      <c r="BQ290" s="197"/>
      <c r="BR290" s="197"/>
      <c r="BS290" s="197"/>
      <c r="BT290" s="197"/>
      <c r="BU290" s="197"/>
      <c r="BV290" s="197"/>
      <c r="BW290" s="197"/>
      <c r="BX290" s="197"/>
      <c r="BY290" s="197"/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97"/>
      <c r="CJ290" s="197"/>
      <c r="CK290" s="197"/>
      <c r="CL290" s="197"/>
      <c r="CM290" s="197"/>
      <c r="CN290" s="197"/>
      <c r="CO290" s="197"/>
      <c r="CP290" s="2276"/>
      <c r="CQ290" s="2276"/>
      <c r="CR290" s="2276"/>
      <c r="CS290" s="279"/>
      <c r="CT290" s="279"/>
      <c r="CU290" s="279"/>
      <c r="CV290" s="197"/>
      <c r="CW290" s="197"/>
      <c r="CX290" s="197"/>
      <c r="CY290" s="197"/>
      <c r="CZ290" s="197"/>
      <c r="DA290" s="197"/>
      <c r="DB290" s="210"/>
      <c r="DC290" s="210"/>
      <c r="DD290" s="210"/>
      <c r="DE290" s="190"/>
      <c r="DF290" s="279"/>
      <c r="DG290" s="197"/>
      <c r="DH290" s="197"/>
      <c r="DI290" s="197"/>
      <c r="DJ290" s="197"/>
      <c r="DK290" s="279"/>
      <c r="DL290" s="197"/>
      <c r="DM290" s="197"/>
      <c r="DN290" s="197"/>
      <c r="DO290" s="197"/>
      <c r="DP290" s="279"/>
      <c r="DQ290" s="197"/>
      <c r="DR290" s="197"/>
      <c r="DS290" s="197"/>
      <c r="DT290" s="197"/>
      <c r="DU290" s="279"/>
      <c r="DV290" s="197"/>
      <c r="DW290" s="197"/>
      <c r="DX290" s="197"/>
      <c r="DY290" s="197"/>
      <c r="DZ290" s="2276"/>
      <c r="EA290" s="279"/>
      <c r="EB290" s="197"/>
      <c r="EC290" s="197"/>
      <c r="ED290" s="33"/>
      <c r="EE290" s="33"/>
      <c r="EF290" s="460"/>
      <c r="EG290" s="460"/>
      <c r="EH290" s="460"/>
    </row>
    <row r="291" spans="1:138" ht="15" hidden="1" customHeight="1" outlineLevel="1">
      <c r="A291" s="67"/>
      <c r="B291" s="23"/>
      <c r="C291" s="95"/>
      <c r="D291" s="23"/>
      <c r="E291" s="67"/>
      <c r="F291" s="67"/>
      <c r="G291" s="166">
        <f>H291+M291+N291+O291+P291</f>
        <v>0</v>
      </c>
      <c r="H291" s="86">
        <f>SUM(I291:L291)</f>
        <v>0</v>
      </c>
      <c r="I291" s="67"/>
      <c r="J291" s="67"/>
      <c r="K291" s="67"/>
      <c r="L291" s="67"/>
      <c r="M291" s="2216"/>
      <c r="N291" s="67"/>
      <c r="O291" s="67"/>
      <c r="P291" s="67"/>
      <c r="Q291" s="86">
        <f>SUM(R291:U291)</f>
        <v>0</v>
      </c>
      <c r="R291" s="67"/>
      <c r="S291" s="67"/>
      <c r="T291" s="67"/>
      <c r="U291" s="67"/>
      <c r="V291" s="86">
        <f>SUM(W291:Z291)</f>
        <v>0</v>
      </c>
      <c r="W291" s="67"/>
      <c r="X291" s="67"/>
      <c r="Y291" s="67"/>
      <c r="Z291" s="67"/>
      <c r="AA291" s="86">
        <f>SUM(AB291:AE291)</f>
        <v>0</v>
      </c>
      <c r="AB291" s="67"/>
      <c r="AC291" s="67"/>
      <c r="AD291" s="67"/>
      <c r="AE291" s="67"/>
      <c r="AF291" s="33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7"/>
      <c r="BA291" s="197"/>
      <c r="BB291" s="197"/>
      <c r="BC291" s="197"/>
      <c r="BD291" s="197"/>
      <c r="BE291" s="197"/>
      <c r="BF291" s="197"/>
      <c r="BG291" s="197"/>
      <c r="BH291" s="197"/>
      <c r="BI291" s="197"/>
      <c r="BJ291" s="197"/>
      <c r="BK291" s="197"/>
      <c r="BL291" s="197"/>
      <c r="BM291" s="197"/>
      <c r="BN291" s="197"/>
      <c r="BO291" s="197"/>
      <c r="BP291" s="197"/>
      <c r="BQ291" s="197"/>
      <c r="BR291" s="197"/>
      <c r="BS291" s="197"/>
      <c r="BT291" s="197"/>
      <c r="BU291" s="197"/>
      <c r="BV291" s="197"/>
      <c r="BW291" s="197"/>
      <c r="BX291" s="197"/>
      <c r="BY291" s="197"/>
      <c r="BZ291" s="197"/>
      <c r="CA291" s="197"/>
      <c r="CB291" s="197"/>
      <c r="CC291" s="197"/>
      <c r="CD291" s="197"/>
      <c r="CE291" s="197"/>
      <c r="CF291" s="197"/>
      <c r="CG291" s="197"/>
      <c r="CH291" s="197"/>
      <c r="CI291" s="197"/>
      <c r="CJ291" s="197"/>
      <c r="CK291" s="197"/>
      <c r="CL291" s="197"/>
      <c r="CM291" s="197"/>
      <c r="CN291" s="197"/>
      <c r="CO291" s="197"/>
      <c r="CP291" s="2276"/>
      <c r="CQ291" s="2276"/>
      <c r="CR291" s="2276"/>
      <c r="CS291" s="279"/>
      <c r="CT291" s="279"/>
      <c r="CU291" s="279"/>
      <c r="CV291" s="197"/>
      <c r="CW291" s="197"/>
      <c r="CX291" s="197"/>
      <c r="CY291" s="197"/>
      <c r="CZ291" s="197"/>
      <c r="DA291" s="197"/>
      <c r="DB291" s="210"/>
      <c r="DC291" s="210"/>
      <c r="DD291" s="210"/>
      <c r="DE291" s="190"/>
      <c r="DF291" s="279"/>
      <c r="DG291" s="197"/>
      <c r="DH291" s="197"/>
      <c r="DI291" s="197"/>
      <c r="DJ291" s="197"/>
      <c r="DK291" s="279"/>
      <c r="DL291" s="197"/>
      <c r="DM291" s="197"/>
      <c r="DN291" s="197"/>
      <c r="DO291" s="197"/>
      <c r="DP291" s="279"/>
      <c r="DQ291" s="197"/>
      <c r="DR291" s="197"/>
      <c r="DS291" s="197"/>
      <c r="DT291" s="197"/>
      <c r="DU291" s="279"/>
      <c r="DV291" s="197"/>
      <c r="DW291" s="197"/>
      <c r="DX291" s="197"/>
      <c r="DY291" s="197"/>
      <c r="DZ291" s="2276"/>
      <c r="EA291" s="279"/>
      <c r="EB291" s="197"/>
      <c r="EC291" s="197"/>
      <c r="ED291" s="33"/>
      <c r="EE291" s="33"/>
      <c r="EF291" s="460"/>
      <c r="EG291" s="460"/>
      <c r="EH291" s="460"/>
    </row>
    <row r="292" spans="1:138" ht="15" hidden="1" customHeight="1" outlineLevel="1">
      <c r="A292" s="67"/>
      <c r="B292" s="23"/>
      <c r="C292" s="95" t="s">
        <v>49</v>
      </c>
      <c r="D292" s="105" t="s">
        <v>1</v>
      </c>
      <c r="E292" s="84"/>
      <c r="F292" s="84"/>
      <c r="G292" s="84"/>
      <c r="H292" s="84"/>
      <c r="I292" s="84"/>
      <c r="J292" s="84"/>
      <c r="K292" s="84"/>
      <c r="L292" s="84"/>
      <c r="M292" s="2199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105"/>
      <c r="AG292" s="190"/>
      <c r="AH292" s="190">
        <v>0</v>
      </c>
      <c r="AI292" s="190">
        <v>0</v>
      </c>
      <c r="AJ292" s="190">
        <v>0</v>
      </c>
      <c r="AK292" s="190">
        <v>0</v>
      </c>
      <c r="AL292" s="190">
        <v>0</v>
      </c>
      <c r="AM292" s="190">
        <v>0</v>
      </c>
      <c r="AN292" s="190">
        <v>0</v>
      </c>
      <c r="AO292" s="190">
        <v>0</v>
      </c>
      <c r="AP292" s="190">
        <v>0</v>
      </c>
      <c r="AQ292" s="190">
        <v>0</v>
      </c>
      <c r="AR292" s="190">
        <v>0</v>
      </c>
      <c r="AS292" s="190">
        <v>0</v>
      </c>
      <c r="AT292" s="190">
        <v>0</v>
      </c>
      <c r="AU292" s="190">
        <v>0</v>
      </c>
      <c r="AV292" s="190">
        <v>0</v>
      </c>
      <c r="AW292" s="190">
        <v>0</v>
      </c>
      <c r="AX292" s="190">
        <v>0</v>
      </c>
      <c r="AY292" s="190">
        <v>0</v>
      </c>
      <c r="AZ292" s="190">
        <v>0</v>
      </c>
      <c r="BA292" s="190">
        <v>0</v>
      </c>
      <c r="BB292" s="190">
        <v>0</v>
      </c>
      <c r="BC292" s="190">
        <v>0</v>
      </c>
      <c r="BD292" s="190">
        <v>0</v>
      </c>
      <c r="BE292" s="190">
        <v>0</v>
      </c>
      <c r="BF292" s="190">
        <v>0</v>
      </c>
      <c r="BG292" s="190">
        <v>0</v>
      </c>
      <c r="BH292" s="190">
        <v>0</v>
      </c>
      <c r="BI292" s="190">
        <v>0</v>
      </c>
      <c r="BJ292" s="190">
        <v>0</v>
      </c>
      <c r="BK292" s="190">
        <v>0</v>
      </c>
      <c r="BL292" s="190">
        <f>SUM(BL290:BL291)</f>
        <v>0</v>
      </c>
      <c r="BM292" s="190">
        <f>SUM(BM290:BM291)</f>
        <v>0</v>
      </c>
      <c r="BN292" s="190">
        <f t="shared" ref="BN292:BZ292" si="920">SUM(BN290:BN291)</f>
        <v>0</v>
      </c>
      <c r="BO292" s="190">
        <f t="shared" si="920"/>
        <v>0</v>
      </c>
      <c r="BP292" s="190">
        <f t="shared" si="920"/>
        <v>0</v>
      </c>
      <c r="BQ292" s="190">
        <f t="shared" si="920"/>
        <v>0</v>
      </c>
      <c r="BR292" s="190">
        <f t="shared" si="920"/>
        <v>0</v>
      </c>
      <c r="BS292" s="190">
        <f t="shared" si="920"/>
        <v>0</v>
      </c>
      <c r="BT292" s="190">
        <f t="shared" si="920"/>
        <v>0</v>
      </c>
      <c r="BU292" s="190">
        <f t="shared" si="920"/>
        <v>0</v>
      </c>
      <c r="BV292" s="190">
        <f t="shared" si="920"/>
        <v>0</v>
      </c>
      <c r="BW292" s="190">
        <f t="shared" si="920"/>
        <v>0</v>
      </c>
      <c r="BX292" s="190">
        <f t="shared" si="920"/>
        <v>0</v>
      </c>
      <c r="BY292" s="190">
        <f t="shared" si="920"/>
        <v>0</v>
      </c>
      <c r="BZ292" s="190">
        <f t="shared" si="920"/>
        <v>0</v>
      </c>
      <c r="CA292" s="190">
        <f>SUM(CA290:CA291)</f>
        <v>0</v>
      </c>
      <c r="CB292" s="190">
        <f>SUM(CB290:CB291)</f>
        <v>0</v>
      </c>
      <c r="CC292" s="190">
        <f t="shared" ref="CC292:CO292" si="921">SUM(CC290:CC291)</f>
        <v>0</v>
      </c>
      <c r="CD292" s="190">
        <f t="shared" si="921"/>
        <v>0</v>
      </c>
      <c r="CE292" s="190">
        <f t="shared" si="921"/>
        <v>0</v>
      </c>
      <c r="CF292" s="190">
        <f t="shared" si="921"/>
        <v>0</v>
      </c>
      <c r="CG292" s="190">
        <f t="shared" si="921"/>
        <v>0</v>
      </c>
      <c r="CH292" s="190">
        <f t="shared" si="921"/>
        <v>0</v>
      </c>
      <c r="CI292" s="190">
        <f t="shared" si="921"/>
        <v>0</v>
      </c>
      <c r="CJ292" s="190">
        <f t="shared" si="921"/>
        <v>0</v>
      </c>
      <c r="CK292" s="190">
        <f t="shared" si="921"/>
        <v>0</v>
      </c>
      <c r="CL292" s="190">
        <f t="shared" si="921"/>
        <v>0</v>
      </c>
      <c r="CM292" s="190">
        <f t="shared" si="921"/>
        <v>0</v>
      </c>
      <c r="CN292" s="190">
        <f t="shared" si="921"/>
        <v>0</v>
      </c>
      <c r="CO292" s="190">
        <f t="shared" si="921"/>
        <v>0</v>
      </c>
      <c r="CP292" s="2274">
        <f t="shared" ref="CP292:CX292" si="922">SUM(CP290:CP291)</f>
        <v>0</v>
      </c>
      <c r="CQ292" s="2274">
        <f t="shared" si="922"/>
        <v>0</v>
      </c>
      <c r="CR292" s="2274">
        <f t="shared" si="922"/>
        <v>0</v>
      </c>
      <c r="CS292" s="277">
        <f t="shared" si="922"/>
        <v>0</v>
      </c>
      <c r="CT292" s="277">
        <f t="shared" si="922"/>
        <v>0</v>
      </c>
      <c r="CU292" s="277">
        <f t="shared" si="922"/>
        <v>0</v>
      </c>
      <c r="CV292" s="190">
        <f t="shared" si="922"/>
        <v>0</v>
      </c>
      <c r="CW292" s="190">
        <f t="shared" si="922"/>
        <v>0</v>
      </c>
      <c r="CX292" s="190">
        <f t="shared" si="922"/>
        <v>0</v>
      </c>
      <c r="CY292" s="190">
        <f t="shared" ref="CY292:DA292" si="923">SUM(CY290:CY291)</f>
        <v>0</v>
      </c>
      <c r="CZ292" s="190">
        <f t="shared" si="923"/>
        <v>0</v>
      </c>
      <c r="DA292" s="190">
        <f t="shared" si="923"/>
        <v>0</v>
      </c>
      <c r="DB292" s="283"/>
      <c r="DC292" s="283"/>
      <c r="DD292" s="283"/>
      <c r="DE292" s="190"/>
      <c r="DF292" s="277"/>
      <c r="DG292" s="190"/>
      <c r="DH292" s="190"/>
      <c r="DI292" s="190"/>
      <c r="DJ292" s="190"/>
      <c r="DK292" s="277"/>
      <c r="DL292" s="190"/>
      <c r="DM292" s="190"/>
      <c r="DN292" s="190"/>
      <c r="DO292" s="190"/>
      <c r="DP292" s="277"/>
      <c r="DQ292" s="190"/>
      <c r="DR292" s="190"/>
      <c r="DS292" s="190"/>
      <c r="DT292" s="190"/>
      <c r="DU292" s="277"/>
      <c r="DV292" s="190"/>
      <c r="DW292" s="190"/>
      <c r="DX292" s="190"/>
      <c r="DY292" s="190"/>
      <c r="DZ292" s="2274">
        <f>SUM(DZ290:DZ291)</f>
        <v>0</v>
      </c>
      <c r="EA292" s="277">
        <f t="shared" ref="EA292:EB292" si="924">SUM(EA290:EA291)</f>
        <v>0</v>
      </c>
      <c r="EB292" s="190">
        <f t="shared" si="924"/>
        <v>0</v>
      </c>
      <c r="EC292" s="190">
        <f t="shared" ref="EC292" si="925">SUM(EC290:EC291)</f>
        <v>0</v>
      </c>
      <c r="ED292" s="185"/>
      <c r="EE292" s="185"/>
      <c r="EF292" s="459"/>
      <c r="EG292" s="459"/>
      <c r="EH292" s="459"/>
    </row>
    <row r="293" spans="1:138" ht="15" hidden="1" customHeight="1" outlineLevel="1">
      <c r="A293" s="67"/>
      <c r="B293" s="23"/>
      <c r="C293" s="95" t="s">
        <v>137</v>
      </c>
      <c r="D293" s="96" t="s">
        <v>134</v>
      </c>
      <c r="E293" s="84"/>
      <c r="F293" s="84"/>
      <c r="G293" s="84"/>
      <c r="H293" s="84"/>
      <c r="I293" s="84"/>
      <c r="J293" s="84"/>
      <c r="K293" s="84"/>
      <c r="L293" s="84"/>
      <c r="M293" s="2199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23"/>
      <c r="AG293" s="188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2274"/>
      <c r="CQ293" s="2274"/>
      <c r="CR293" s="2274"/>
      <c r="CS293" s="277"/>
      <c r="CT293" s="277"/>
      <c r="CU293" s="277"/>
      <c r="CV293" s="190"/>
      <c r="CW293" s="190"/>
      <c r="CX293" s="190"/>
      <c r="CY293" s="190"/>
      <c r="CZ293" s="190"/>
      <c r="DA293" s="190"/>
      <c r="DB293" s="283"/>
      <c r="DC293" s="283"/>
      <c r="DD293" s="283"/>
      <c r="DE293" s="190"/>
      <c r="DF293" s="277"/>
      <c r="DG293" s="190"/>
      <c r="DH293" s="190"/>
      <c r="DI293" s="190"/>
      <c r="DJ293" s="190"/>
      <c r="DK293" s="277"/>
      <c r="DL293" s="190"/>
      <c r="DM293" s="190"/>
      <c r="DN293" s="190"/>
      <c r="DO293" s="190"/>
      <c r="DP293" s="277"/>
      <c r="DQ293" s="190"/>
      <c r="DR293" s="190"/>
      <c r="DS293" s="190"/>
      <c r="DT293" s="190"/>
      <c r="DU293" s="277"/>
      <c r="DV293" s="190"/>
      <c r="DW293" s="190"/>
      <c r="DX293" s="190"/>
      <c r="DY293" s="190"/>
      <c r="DZ293" s="2274"/>
      <c r="EA293" s="277"/>
      <c r="EB293" s="190"/>
      <c r="EC293" s="190"/>
      <c r="ED293" s="185"/>
      <c r="EE293" s="185"/>
      <c r="EF293" s="459"/>
      <c r="EG293" s="459"/>
      <c r="EH293" s="459"/>
    </row>
    <row r="294" spans="1:138" ht="15" hidden="1" customHeight="1" outlineLevel="1">
      <c r="A294" s="67"/>
      <c r="B294" s="23"/>
      <c r="C294" s="95"/>
      <c r="D294" s="96"/>
      <c r="E294" s="67"/>
      <c r="F294" s="67"/>
      <c r="G294" s="67"/>
      <c r="H294" s="86">
        <f>SUM(I294:L294)</f>
        <v>0</v>
      </c>
      <c r="I294" s="67"/>
      <c r="J294" s="67"/>
      <c r="K294" s="67"/>
      <c r="L294" s="67"/>
      <c r="M294" s="2216"/>
      <c r="N294" s="67"/>
      <c r="O294" s="67"/>
      <c r="P294" s="67"/>
      <c r="Q294" s="86">
        <f>SUM(R294:U294)</f>
        <v>0</v>
      </c>
      <c r="R294" s="67"/>
      <c r="S294" s="67"/>
      <c r="T294" s="67"/>
      <c r="U294" s="67"/>
      <c r="V294" s="86">
        <f>SUM(W294:Z294)</f>
        <v>0</v>
      </c>
      <c r="W294" s="67"/>
      <c r="X294" s="67"/>
      <c r="Y294" s="67"/>
      <c r="Z294" s="67"/>
      <c r="AA294" s="86">
        <f>SUM(AB294:AE294)</f>
        <v>0</v>
      </c>
      <c r="AB294" s="67"/>
      <c r="AC294" s="67"/>
      <c r="AD294" s="67"/>
      <c r="AE294" s="67"/>
      <c r="AF294" s="33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  <c r="BD294" s="197"/>
      <c r="BE294" s="197"/>
      <c r="BF294" s="197"/>
      <c r="BG294" s="197"/>
      <c r="BH294" s="197"/>
      <c r="BI294" s="197"/>
      <c r="BJ294" s="197"/>
      <c r="BK294" s="197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2276"/>
      <c r="CQ294" s="2276"/>
      <c r="CR294" s="2276"/>
      <c r="CS294" s="279"/>
      <c r="CT294" s="279"/>
      <c r="CU294" s="279"/>
      <c r="CV294" s="197"/>
      <c r="CW294" s="197"/>
      <c r="CX294" s="197"/>
      <c r="CY294" s="197"/>
      <c r="CZ294" s="197"/>
      <c r="DA294" s="197"/>
      <c r="DB294" s="210"/>
      <c r="DC294" s="210"/>
      <c r="DD294" s="210"/>
      <c r="DE294" s="190">
        <f t="shared" si="917"/>
        <v>0</v>
      </c>
      <c r="DF294" s="279"/>
      <c r="DG294" s="197"/>
      <c r="DH294" s="197"/>
      <c r="DI294" s="197"/>
      <c r="DJ294" s="197"/>
      <c r="DK294" s="279"/>
      <c r="DL294" s="197"/>
      <c r="DM294" s="197"/>
      <c r="DN294" s="197"/>
      <c r="DO294" s="197"/>
      <c r="DP294" s="279"/>
      <c r="DQ294" s="197"/>
      <c r="DR294" s="197"/>
      <c r="DS294" s="197"/>
      <c r="DT294" s="197"/>
      <c r="DU294" s="279"/>
      <c r="DV294" s="197"/>
      <c r="DW294" s="197"/>
      <c r="DX294" s="197"/>
      <c r="DY294" s="197"/>
      <c r="DZ294" s="2276"/>
      <c r="EA294" s="279"/>
      <c r="EB294" s="197"/>
      <c r="EC294" s="197"/>
      <c r="ED294" s="33"/>
      <c r="EE294" s="33"/>
      <c r="EF294" s="460"/>
      <c r="EG294" s="460"/>
      <c r="EH294" s="460"/>
    </row>
    <row r="295" spans="1:138" ht="15" hidden="1" customHeight="1" outlineLevel="1">
      <c r="A295" s="67"/>
      <c r="B295" s="23"/>
      <c r="C295" s="95"/>
      <c r="D295" s="23"/>
      <c r="E295" s="67"/>
      <c r="F295" s="67"/>
      <c r="G295" s="67"/>
      <c r="H295" s="86">
        <f>SUM(I295:L295)</f>
        <v>0</v>
      </c>
      <c r="I295" s="67"/>
      <c r="J295" s="67"/>
      <c r="K295" s="67"/>
      <c r="L295" s="67"/>
      <c r="M295" s="2216"/>
      <c r="N295" s="67"/>
      <c r="O295" s="67"/>
      <c r="P295" s="67"/>
      <c r="Q295" s="86">
        <f>SUM(R295:U295)</f>
        <v>0</v>
      </c>
      <c r="R295" s="67"/>
      <c r="S295" s="67"/>
      <c r="T295" s="67"/>
      <c r="U295" s="67"/>
      <c r="V295" s="86">
        <f>SUM(W295:Z295)</f>
        <v>0</v>
      </c>
      <c r="W295" s="67"/>
      <c r="X295" s="67"/>
      <c r="Y295" s="67"/>
      <c r="Z295" s="67"/>
      <c r="AA295" s="86">
        <f>SUM(AB295:AE295)</f>
        <v>0</v>
      </c>
      <c r="AB295" s="67"/>
      <c r="AC295" s="67"/>
      <c r="AD295" s="67"/>
      <c r="AE295" s="67"/>
      <c r="AF295" s="33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  <c r="BD295" s="197"/>
      <c r="BE295" s="197"/>
      <c r="BF295" s="197"/>
      <c r="BG295" s="197"/>
      <c r="BH295" s="197"/>
      <c r="BI295" s="197"/>
      <c r="BJ295" s="197"/>
      <c r="BK295" s="197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2276"/>
      <c r="CQ295" s="2276"/>
      <c r="CR295" s="2276"/>
      <c r="CS295" s="279"/>
      <c r="CT295" s="279"/>
      <c r="CU295" s="279"/>
      <c r="CV295" s="197"/>
      <c r="CW295" s="197"/>
      <c r="CX295" s="197"/>
      <c r="CY295" s="197"/>
      <c r="CZ295" s="197"/>
      <c r="DA295" s="197"/>
      <c r="DB295" s="210"/>
      <c r="DC295" s="210"/>
      <c r="DD295" s="210"/>
      <c r="DE295" s="190">
        <f t="shared" si="917"/>
        <v>0</v>
      </c>
      <c r="DF295" s="279"/>
      <c r="DG295" s="197"/>
      <c r="DH295" s="197"/>
      <c r="DI295" s="197"/>
      <c r="DJ295" s="197"/>
      <c r="DK295" s="279"/>
      <c r="DL295" s="197"/>
      <c r="DM295" s="197"/>
      <c r="DN295" s="197"/>
      <c r="DO295" s="197"/>
      <c r="DP295" s="279"/>
      <c r="DQ295" s="197"/>
      <c r="DR295" s="197"/>
      <c r="DS295" s="197"/>
      <c r="DT295" s="197"/>
      <c r="DU295" s="279"/>
      <c r="DV295" s="197"/>
      <c r="DW295" s="197"/>
      <c r="DX295" s="197"/>
      <c r="DY295" s="197"/>
      <c r="DZ295" s="2276"/>
      <c r="EA295" s="279"/>
      <c r="EB295" s="197"/>
      <c r="EC295" s="197"/>
      <c r="ED295" s="33"/>
      <c r="EE295" s="33"/>
      <c r="EF295" s="460"/>
      <c r="EG295" s="460"/>
      <c r="EH295" s="460"/>
    </row>
    <row r="296" spans="1:138" ht="15" hidden="1" customHeight="1" outlineLevel="1" thickBot="1">
      <c r="A296" s="81"/>
      <c r="B296" s="50"/>
      <c r="C296" s="100" t="s">
        <v>49</v>
      </c>
      <c r="D296" s="107" t="s">
        <v>1</v>
      </c>
      <c r="E296" s="108"/>
      <c r="F296" s="108"/>
      <c r="G296" s="108"/>
      <c r="H296" s="108"/>
      <c r="I296" s="108"/>
      <c r="J296" s="108"/>
      <c r="K296" s="108"/>
      <c r="L296" s="108"/>
      <c r="M296" s="2200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7"/>
      <c r="AG296" s="193"/>
      <c r="AH296" s="193"/>
      <c r="AI296" s="193">
        <v>0</v>
      </c>
      <c r="AJ296" s="193">
        <v>0</v>
      </c>
      <c r="AK296" s="193"/>
      <c r="AL296" s="193">
        <v>0</v>
      </c>
      <c r="AM296" s="193">
        <v>0</v>
      </c>
      <c r="AN296" s="193"/>
      <c r="AO296" s="193">
        <v>0</v>
      </c>
      <c r="AP296" s="193">
        <v>0</v>
      </c>
      <c r="AQ296" s="193"/>
      <c r="AR296" s="193">
        <v>0</v>
      </c>
      <c r="AS296" s="193">
        <v>0</v>
      </c>
      <c r="AT296" s="193"/>
      <c r="AU296" s="193">
        <v>0</v>
      </c>
      <c r="AV296" s="193">
        <v>0</v>
      </c>
      <c r="AW296" s="193"/>
      <c r="AX296" s="193">
        <v>0</v>
      </c>
      <c r="AY296" s="193">
        <v>0</v>
      </c>
      <c r="AZ296" s="193"/>
      <c r="BA296" s="193">
        <v>0</v>
      </c>
      <c r="BB296" s="193">
        <v>0</v>
      </c>
      <c r="BC296" s="193"/>
      <c r="BD296" s="193">
        <v>0</v>
      </c>
      <c r="BE296" s="193">
        <v>0</v>
      </c>
      <c r="BF296" s="193"/>
      <c r="BG296" s="193">
        <v>0</v>
      </c>
      <c r="BH296" s="193">
        <v>0</v>
      </c>
      <c r="BI296" s="193"/>
      <c r="BJ296" s="193">
        <v>0</v>
      </c>
      <c r="BK296" s="193">
        <v>0</v>
      </c>
      <c r="BL296" s="193"/>
      <c r="BM296" s="193">
        <f>SUM(BM294:BM295)</f>
        <v>0</v>
      </c>
      <c r="BN296" s="193">
        <f t="shared" ref="BN296" si="926">SUM(BN294:BN295)</f>
        <v>0</v>
      </c>
      <c r="BO296" s="193"/>
      <c r="BP296" s="193">
        <f t="shared" ref="BP296:BQ296" si="927">SUM(BP294:BP295)</f>
        <v>0</v>
      </c>
      <c r="BQ296" s="193">
        <f t="shared" si="927"/>
        <v>0</v>
      </c>
      <c r="BR296" s="193"/>
      <c r="BS296" s="193">
        <f t="shared" ref="BS296:BT296" si="928">SUM(BS294:BS295)</f>
        <v>0</v>
      </c>
      <c r="BT296" s="193">
        <f t="shared" si="928"/>
        <v>0</v>
      </c>
      <c r="BU296" s="193"/>
      <c r="BV296" s="193">
        <f t="shared" ref="BV296:BW296" si="929">SUM(BV294:BV295)</f>
        <v>0</v>
      </c>
      <c r="BW296" s="193">
        <f t="shared" si="929"/>
        <v>0</v>
      </c>
      <c r="BX296" s="193"/>
      <c r="BY296" s="193">
        <f t="shared" ref="BY296:BZ296" si="930">SUM(BY294:BY295)</f>
        <v>0</v>
      </c>
      <c r="BZ296" s="193">
        <f t="shared" si="930"/>
        <v>0</v>
      </c>
      <c r="CA296" s="193"/>
      <c r="CB296" s="193">
        <f>SUM(CB294:CB295)</f>
        <v>0</v>
      </c>
      <c r="CC296" s="193">
        <f t="shared" ref="CC296" si="931">SUM(CC294:CC295)</f>
        <v>0</v>
      </c>
      <c r="CD296" s="193"/>
      <c r="CE296" s="193">
        <f t="shared" ref="CE296:CF296" si="932">SUM(CE294:CE295)</f>
        <v>0</v>
      </c>
      <c r="CF296" s="193">
        <f t="shared" si="932"/>
        <v>0</v>
      </c>
      <c r="CG296" s="193"/>
      <c r="CH296" s="193">
        <f t="shared" ref="CH296:CI296" si="933">SUM(CH294:CH295)</f>
        <v>0</v>
      </c>
      <c r="CI296" s="193">
        <f t="shared" si="933"/>
        <v>0</v>
      </c>
      <c r="CJ296" s="193"/>
      <c r="CK296" s="193">
        <f t="shared" ref="CK296:CL296" si="934">SUM(CK294:CK295)</f>
        <v>0</v>
      </c>
      <c r="CL296" s="193">
        <f t="shared" si="934"/>
        <v>0</v>
      </c>
      <c r="CM296" s="193"/>
      <c r="CN296" s="193">
        <f t="shared" ref="CN296:CO296" si="935">SUM(CN294:CN295)</f>
        <v>0</v>
      </c>
      <c r="CO296" s="193">
        <f t="shared" si="935"/>
        <v>0</v>
      </c>
      <c r="CP296" s="2289"/>
      <c r="CQ296" s="2289">
        <f t="shared" ref="CQ296:CR296" si="936">SUM(CQ294:CQ295)</f>
        <v>0</v>
      </c>
      <c r="CR296" s="2289">
        <f t="shared" si="936"/>
        <v>0</v>
      </c>
      <c r="CS296" s="280"/>
      <c r="CT296" s="280">
        <f t="shared" ref="CT296:CU296" si="937">SUM(CT294:CT295)</f>
        <v>0</v>
      </c>
      <c r="CU296" s="280">
        <f t="shared" si="937"/>
        <v>0</v>
      </c>
      <c r="CV296" s="193"/>
      <c r="CW296" s="193">
        <f t="shared" ref="CW296:CX296" si="938">SUM(CW294:CW295)</f>
        <v>0</v>
      </c>
      <c r="CX296" s="193">
        <f t="shared" si="938"/>
        <v>0</v>
      </c>
      <c r="CY296" s="193"/>
      <c r="CZ296" s="193">
        <f t="shared" ref="CZ296:DA296" si="939">SUM(CZ294:CZ295)</f>
        <v>0</v>
      </c>
      <c r="DA296" s="193">
        <f t="shared" si="939"/>
        <v>0</v>
      </c>
      <c r="DB296" s="285"/>
      <c r="DC296" s="285"/>
      <c r="DD296" s="285"/>
      <c r="DE296" s="193">
        <f t="shared" si="917"/>
        <v>0</v>
      </c>
      <c r="DF296" s="280"/>
      <c r="DG296" s="193"/>
      <c r="DH296" s="193"/>
      <c r="DI296" s="193"/>
      <c r="DJ296" s="193"/>
      <c r="DK296" s="280"/>
      <c r="DL296" s="193"/>
      <c r="DM296" s="193"/>
      <c r="DN296" s="193"/>
      <c r="DO296" s="193"/>
      <c r="DP296" s="280"/>
      <c r="DQ296" s="193"/>
      <c r="DR296" s="193"/>
      <c r="DS296" s="193"/>
      <c r="DT296" s="193"/>
      <c r="DU296" s="280"/>
      <c r="DV296" s="193"/>
      <c r="DW296" s="193"/>
      <c r="DX296" s="193"/>
      <c r="DY296" s="193"/>
      <c r="DZ296" s="2289">
        <f>SUM(DZ294:DZ295)</f>
        <v>0</v>
      </c>
      <c r="EA296" s="280">
        <f t="shared" ref="EA296:EB296" si="940">SUM(EA294:EA295)</f>
        <v>0</v>
      </c>
      <c r="EB296" s="193">
        <f t="shared" si="940"/>
        <v>0</v>
      </c>
      <c r="EC296" s="193">
        <f t="shared" ref="EC296" si="941">SUM(EC294:EC295)</f>
        <v>0</v>
      </c>
      <c r="ED296" s="192"/>
      <c r="EE296" s="192"/>
      <c r="EF296" s="874"/>
      <c r="EG296" s="874"/>
      <c r="EH296" s="874"/>
    </row>
    <row r="297" spans="1:138" ht="21.75" customHeight="1" outlineLevel="1" thickBot="1">
      <c r="A297" s="1102"/>
      <c r="B297" s="1103"/>
      <c r="C297" s="1104"/>
      <c r="D297" s="1105" t="s">
        <v>1</v>
      </c>
      <c r="E297" s="1106"/>
      <c r="F297" s="1106"/>
      <c r="G297" s="1106"/>
      <c r="H297" s="1106"/>
      <c r="I297" s="1106"/>
      <c r="J297" s="1106"/>
      <c r="K297" s="1106"/>
      <c r="L297" s="1106"/>
      <c r="M297" s="2217"/>
      <c r="N297" s="1106"/>
      <c r="O297" s="1106"/>
      <c r="P297" s="1106"/>
      <c r="Q297" s="1106"/>
      <c r="R297" s="1106"/>
      <c r="S297" s="1106"/>
      <c r="T297" s="1106"/>
      <c r="U297" s="1106"/>
      <c r="V297" s="1106"/>
      <c r="W297" s="1106"/>
      <c r="X297" s="1106"/>
      <c r="Y297" s="1106"/>
      <c r="Z297" s="1106"/>
      <c r="AA297" s="1106"/>
      <c r="AB297" s="1106"/>
      <c r="AC297" s="1106"/>
      <c r="AD297" s="1106"/>
      <c r="AE297" s="1106"/>
      <c r="AF297" s="1114"/>
      <c r="AG297" s="1115"/>
      <c r="AH297" s="1116"/>
      <c r="AI297" s="1109">
        <v>57.022343159999998</v>
      </c>
      <c r="AJ297" s="1109">
        <v>1.8207758200269819</v>
      </c>
      <c r="AK297" s="1116"/>
      <c r="AL297" s="1109">
        <v>3.0063413845915319</v>
      </c>
      <c r="AM297" s="1109">
        <v>9.8120894171848078E-2</v>
      </c>
      <c r="AN297" s="1116"/>
      <c r="AO297" s="1109">
        <v>14.349693971375347</v>
      </c>
      <c r="AP297" s="1109">
        <v>0.43763852006782672</v>
      </c>
      <c r="AQ297" s="1116"/>
      <c r="AR297" s="1109">
        <v>13.236402604031715</v>
      </c>
      <c r="AS297" s="1109">
        <v>0.42359771133254936</v>
      </c>
      <c r="AT297" s="1116"/>
      <c r="AU297" s="1109">
        <v>26.429905200001404</v>
      </c>
      <c r="AV297" s="1109">
        <v>0.86141869445475783</v>
      </c>
      <c r="AW297" s="1116"/>
      <c r="AX297" s="1109">
        <v>137.04324881999997</v>
      </c>
      <c r="AY297" s="1109">
        <v>4.7594188596347875</v>
      </c>
      <c r="AZ297" s="1116"/>
      <c r="BA297" s="1109">
        <v>6.0572160000000004</v>
      </c>
      <c r="BB297" s="1109">
        <v>0.21045804442375682</v>
      </c>
      <c r="BC297" s="1116"/>
      <c r="BD297" s="1109">
        <v>17.652335999999998</v>
      </c>
      <c r="BE297" s="1109">
        <v>0.60696569013730517</v>
      </c>
      <c r="BF297" s="1116"/>
      <c r="BG297" s="1116">
        <v>51.712522829999983</v>
      </c>
      <c r="BH297" s="1116">
        <v>1.7958024414720146</v>
      </c>
      <c r="BI297" s="1116"/>
      <c r="BJ297" s="1116">
        <v>61.621173989999981</v>
      </c>
      <c r="BK297" s="1116">
        <v>2.14619268360171</v>
      </c>
      <c r="BL297" s="1116"/>
      <c r="BM297" s="1109">
        <f>BM189+BM196+BM202+BM207+BM213+BM218+BM223+BM228+BM233+BM237+BM244+BM251+BM256+BM261+BM265+BM270+BM275+BM279+BM283+BM288+BM292+BM296</f>
        <v>20.024036879999993</v>
      </c>
      <c r="BN297" s="1109">
        <f>BN189+BN196+BN202+BN207+BN213+BN218+BN223+BN228+BN233+BN237+BN244+BN251+BN256+BN261+BN265+BN270+BN275+BN279+BN283+BN288+BN292+BN296</f>
        <v>0.96726039982595702</v>
      </c>
      <c r="BO297" s="1116"/>
      <c r="BP297" s="1109">
        <f>BP189+BP196+BP202+BP207+BP213+BP218+BP223+BP228+BP233+BP237+BP244+BP251+BP256+BP261+BP265+BP270+BP275+BP279+BP283+BP288+BP292+BP296</f>
        <v>4.5259793353355198</v>
      </c>
      <c r="BQ297" s="1109">
        <f>BQ189+BQ196+BQ202+BQ207+BQ213+BQ218+BQ223+BQ228+BQ233+BQ237+BQ244+BQ251+BQ256+BQ261+BQ265+BQ270+BQ275+BQ279+BQ283+BQ288+BQ292+BQ296</f>
        <v>0.16620074486712749</v>
      </c>
      <c r="BR297" s="1116"/>
      <c r="BS297" s="1109">
        <f>BS189+BS196+BS202+BS207+BS213+BS218+BS223+BS228+BS233+BS237+BS244+BS251+BS256+BS261+BS265+BS270+BS275+BS279+BS283+BS288+BS292+BS296</f>
        <v>0.20399999999999915</v>
      </c>
      <c r="BT297" s="1109">
        <f>BT189+BT196+BT202+BT207+BT213+BT218+BT223+BT228+BT233+BT237+BT244+BT251+BT256+BT261+BT265+BT270+BT275+BT279+BT283+BT288+BT292+BT296</f>
        <v>7.4854040463939696E-3</v>
      </c>
      <c r="BU297" s="1116"/>
      <c r="BV297" s="1109">
        <f>BV189+BV196+BV202+BV207+BV213+BV218+BV223+BV228+BV233+BV237+BV244+BV251+BV256+BV261+BV265+BV270+BV275+BV279+BV283+BV288+BV292+BV296</f>
        <v>4.0542376587610489</v>
      </c>
      <c r="BW297" s="1109">
        <f>BW189+BW196+BW202+BW207+BW213+BW218+BW223+BW228+BW233+BW237+BW244+BW251+BW256+BW261+BW265+BW270+BW275+BW279+BW283+BW288+BW292+BW296</f>
        <v>0.20559137349784917</v>
      </c>
      <c r="BX297" s="1116"/>
      <c r="BY297" s="1109">
        <f>BY189+BY196+BY202+BY207+BY213+BY218+BY223+BY228+BY233+BY237+BY244+BY251+BY256+BY261+BY265+BY270+BY275+BY279+BY283+BY288+BY292+BY296</f>
        <v>11.239819885903424</v>
      </c>
      <c r="BZ297" s="1109">
        <f>BZ189+BZ196+BZ202+BZ207+BZ213+BZ218+BZ223+BZ228+BZ233+BZ237+BZ244+BZ251+BZ256+BZ261+BZ265+BZ270+BZ275+BZ279+BZ283+BZ288+BZ292+BZ296</f>
        <v>0.58798287741458644</v>
      </c>
      <c r="CA297" s="1116"/>
      <c r="CB297" s="1109">
        <f>CB189+CB196+CB202+CB207+CB213+CB218+CB223+CB228+CB233+CB237+CB244+CB251+CB256+CB261+CB265+CB270+CB275+CB279+CB283+CB288+CB292+CB296</f>
        <v>30.778638300132396</v>
      </c>
      <c r="CC297" s="1109">
        <f>CC189+CC196+CC202+CC207+CC213+CC218+CC223+CC228+CC233+CC237+CC244+CC251+CC256+CC261+CC265+CC270+CC275+CC279+CC283+CC288+CC292+CC296</f>
        <v>0</v>
      </c>
      <c r="CD297" s="1116"/>
      <c r="CE297" s="1109">
        <f>CE189+CE196+CE202+CE207+CE213+CE218+CE223+CE228+CE233+CE237+CE244+CE251+CE256+CE261+CE265+CE270+CE275+CE279+CE283+CE288+CE292+CE296</f>
        <v>30.778519181999989</v>
      </c>
      <c r="CF297" s="1109">
        <f>CF189+CF196+CF202+CF207+CF213+CF218+CF223+CF228+CF233+CF237+CF244+CF251+CF256+CF261+CF265+CF270+CF275+CF279+CF283+CF288+CF292+CF296</f>
        <v>0</v>
      </c>
      <c r="CG297" s="1116"/>
      <c r="CH297" s="1109">
        <f>CH189+CH196+CH202+CH207+CH213+CH218+CH223+CH228+CH233+CH237+CH244+CH251+CH256+CH261+CH265+CH270+CH275+CH279+CH283+CH288+CH292+CH296</f>
        <v>1.1911813240872962E-4</v>
      </c>
      <c r="CI297" s="1109">
        <f>CI189+CI196+CI202+CI207+CI213+CI218+CI223+CI228+CI233+CI237+CI244+CI251+CI256+CI261+CI265+CI270+CI275+CI279+CI283+CI288+CI292+CI296</f>
        <v>0</v>
      </c>
      <c r="CJ297" s="1116"/>
      <c r="CK297" s="1116">
        <f>CK189+CK196+CK202+CK207+CK213+CK218+CK223+CK228+CK233+CK237+CK244+CK251+CK256+CK261+CK265+CK270+CK275+CK279+CK283+CK288+CK292+CK296</f>
        <v>0</v>
      </c>
      <c r="CL297" s="1116">
        <f>CL189+CL196+CL202+CL207+CL213+CL218+CL223+CL228+CL233+CL237+CL244+CL251+CL256+CL261+CL265+CL270+CL275+CL279+CL283+CL288+CL292+CL296</f>
        <v>0</v>
      </c>
      <c r="CM297" s="1116"/>
      <c r="CN297" s="1116">
        <f>CN189+CN196+CN202+CN207+CN213+CN218+CN223+CN228+CN233+CN237+CN244+CN251+CN256+CN261+CN265+CN270+CN275+CN279+CN283+CN288+CN292+CN296</f>
        <v>0</v>
      </c>
      <c r="CO297" s="1116">
        <f>CO189+CO196+CO202+CO207+CO213+CO218+CO223+CO228+CO233+CO237+CO244+CO251+CO256+CO261+CO265+CO270+CO275+CO279+CO283+CO288+CO292+CO296</f>
        <v>0</v>
      </c>
      <c r="CP297" s="2290"/>
      <c r="CQ297" s="2291">
        <f>CQ189+CQ196+CQ202+CQ207+CQ213+CQ218+CQ223+CQ228+CQ233+CQ237+CQ244+CQ251+CQ256+CQ261+CQ265+CQ270+CQ275+CQ279+CQ283+CQ288+CQ292+CQ296</f>
        <v>2.7488368800000003</v>
      </c>
      <c r="CR297" s="2291">
        <f>CR189+CR196+CR202+CR207+CR213+CR218+CR223+CR228+CR233+CR237+CR244+CR251+CR256+CR261+CR265+CR270+CR275+CR279+CR283+CR288+CR292+CR296</f>
        <v>1.3083033599999999E-3</v>
      </c>
      <c r="CS297" s="1116"/>
      <c r="CT297" s="1109">
        <f>CT189+CT196+CT202+CT207+CT213+CT218+CT223+CT228+CT233+CT237+CT244+CT251+CT256+CT261+CT265+CT270+CT275+CT279+CT283+CT288+CT292+CT296</f>
        <v>18.108263999999995</v>
      </c>
      <c r="CU297" s="1109">
        <f>CU189+CU196+CU202+CU207+CU213+CU218+CU223+CU228+CU233+CU237+CU244+CU251+CU256+CU261+CU265+CU270+CU275+CU279+CU283+CU288+CU292+CU296</f>
        <v>0.84466920071047713</v>
      </c>
      <c r="CV297" s="1116"/>
      <c r="CW297" s="1109">
        <f>CW189+CW196+CW202+CW207+CW213+CW218+CW223+CW228+CW233+CW237+CW244+CW251+CW256+CW261+CW265+CW270+CW275+CW279+CW283+CW288+CW292+CW296</f>
        <v>18.487463999999996</v>
      </c>
      <c r="CX297" s="1109">
        <f>CX189+CX196+CX202+CX207+CX213+CX218+CX223+CX228+CX233+CX237+CX244+CX251+CX256+CX261+CX265+CX270+CX275+CX279+CX283+CX288+CX292+CX296</f>
        <v>0.89086918653958602</v>
      </c>
      <c r="CY297" s="1116"/>
      <c r="CZ297" s="1109">
        <f>CZ189+CZ196+CZ202+CZ207+CZ213+CZ218+CZ223+CZ228+CZ233+CZ237+CZ244+CZ251+CZ256+CZ261+CZ265+CZ270+CZ275+CZ279+CZ283+CZ288+CZ292+CZ296</f>
        <v>17.994797999999992</v>
      </c>
      <c r="DA297" s="1109">
        <f>DA189+DA196+DA202+DA207+DA213+DA218+DA223+DA228+DA233+DA237+DA244+DA251+DA256+DA261+DA265+DA270+DA275+DA279+DA283+DA288+DA292+DA296</f>
        <v>0.90771733899270846</v>
      </c>
      <c r="DB297" s="1114"/>
      <c r="DC297" s="1117"/>
      <c r="DD297" s="1118"/>
      <c r="DE297" s="1109">
        <f t="shared" ref="DE297" si="942">DK297+DP297+EA297+EB297+EC297</f>
        <v>40.26580377117071</v>
      </c>
      <c r="DF297" s="1109">
        <v>8.8917200000000012</v>
      </c>
      <c r="DG297" s="1109">
        <v>0.63696000000000008</v>
      </c>
      <c r="DH297" s="1109">
        <v>2.7708899999999996</v>
      </c>
      <c r="DI297" s="1109">
        <v>4.6517500000000016</v>
      </c>
      <c r="DJ297" s="1109">
        <v>0.83212000000000008</v>
      </c>
      <c r="DK297" s="1109">
        <v>14.265014260000001</v>
      </c>
      <c r="DL297" s="1109">
        <v>1.5560555000000003</v>
      </c>
      <c r="DM297" s="1109">
        <v>4.7382817599999996</v>
      </c>
      <c r="DN297" s="1109">
        <v>4.3291360000000001</v>
      </c>
      <c r="DO297" s="1109">
        <v>3.6164410000000009</v>
      </c>
      <c r="DP297" s="1109">
        <f t="shared" ref="DP297:DY297" si="943">DP189+DP196+DP202+DP207+DP213+DP218+DP223+DP228+DP233+DP237+DP244+DP251+DP256+DP261+DP265+DP270+DP275+DP279+DP283+DP288+DP292+DP296</f>
        <v>6.3057055502474819</v>
      </c>
      <c r="DQ297" s="1109">
        <f t="shared" si="943"/>
        <v>1.303108440048417</v>
      </c>
      <c r="DR297" s="1109">
        <f t="shared" si="943"/>
        <v>6.0618887395459731E-2</v>
      </c>
      <c r="DS297" s="1109">
        <f t="shared" si="943"/>
        <v>1.0956863085855133</v>
      </c>
      <c r="DT297" s="1109">
        <f t="shared" si="943"/>
        <v>3.8462919142180909</v>
      </c>
      <c r="DU297" s="1109">
        <f t="shared" si="943"/>
        <v>3.28538</v>
      </c>
      <c r="DV297" s="1109">
        <f t="shared" si="943"/>
        <v>3.2613799999999999</v>
      </c>
      <c r="DW297" s="1109">
        <f t="shared" si="943"/>
        <v>0</v>
      </c>
      <c r="DX297" s="1109">
        <f t="shared" si="943"/>
        <v>0</v>
      </c>
      <c r="DY297" s="1109">
        <f t="shared" si="943"/>
        <v>0</v>
      </c>
      <c r="DZ297" s="2291">
        <f t="shared" ref="DZ297:EC297" si="944">DZ189+DZ196+DZ202+DZ207+DZ213+DZ218+DZ223+DZ228+DZ233+DZ237+DZ244+DZ251+DZ256+DZ261+DZ265+DZ270+DZ275+DZ279+DZ283+DZ288+DZ292+DZ296</f>
        <v>0.30065359999999997</v>
      </c>
      <c r="EA297" s="1109">
        <f t="shared" si="944"/>
        <v>6.1415034236561796</v>
      </c>
      <c r="EB297" s="1109">
        <f t="shared" si="944"/>
        <v>6.5306458510837322</v>
      </c>
      <c r="EC297" s="1109">
        <f t="shared" si="944"/>
        <v>7.0229346861833211</v>
      </c>
      <c r="ED297" s="1114"/>
      <c r="EE297" s="1114"/>
      <c r="EF297" s="1119"/>
      <c r="EG297" s="1119"/>
      <c r="EH297" s="1120"/>
    </row>
    <row r="298" spans="1:138" ht="30.75" customHeight="1" thickBot="1">
      <c r="A298" s="904" t="s">
        <v>328</v>
      </c>
      <c r="B298" s="370"/>
      <c r="C298" s="370"/>
      <c r="D298" s="370"/>
      <c r="E298" s="370"/>
      <c r="F298" s="370"/>
      <c r="G298" s="370"/>
      <c r="H298" s="370"/>
      <c r="I298" s="370"/>
      <c r="J298" s="370"/>
      <c r="K298" s="370"/>
      <c r="L298" s="370"/>
      <c r="M298" s="2202"/>
      <c r="N298" s="370"/>
      <c r="O298" s="370"/>
      <c r="P298" s="370"/>
      <c r="Q298" s="905"/>
      <c r="R298" s="905"/>
      <c r="S298" s="905"/>
      <c r="T298" s="905"/>
      <c r="U298" s="905"/>
      <c r="V298" s="370"/>
      <c r="W298" s="370"/>
      <c r="X298" s="370"/>
      <c r="Y298" s="370"/>
      <c r="Z298" s="370"/>
      <c r="AA298" s="905"/>
      <c r="AB298" s="905"/>
      <c r="AC298" s="905"/>
      <c r="AD298" s="905"/>
      <c r="AE298" s="905"/>
      <c r="AF298" s="905"/>
      <c r="AG298" s="905"/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  <c r="AS298" s="905"/>
      <c r="AT298" s="905"/>
      <c r="AU298" s="905"/>
      <c r="AV298" s="905"/>
      <c r="AW298" s="905"/>
      <c r="AX298" s="905"/>
      <c r="AY298" s="905"/>
      <c r="AZ298" s="905"/>
      <c r="BA298" s="905"/>
      <c r="BB298" s="905"/>
      <c r="BC298" s="905"/>
      <c r="BD298" s="905"/>
      <c r="BE298" s="905"/>
      <c r="BF298" s="905"/>
      <c r="BG298" s="905"/>
      <c r="BH298" s="905"/>
      <c r="BI298" s="905"/>
      <c r="BJ298" s="905"/>
      <c r="BK298" s="905"/>
      <c r="BL298" s="905"/>
      <c r="BM298" s="905"/>
      <c r="BN298" s="905"/>
      <c r="BO298" s="905"/>
      <c r="BP298" s="905"/>
      <c r="BQ298" s="905"/>
      <c r="BR298" s="905"/>
      <c r="BS298" s="905"/>
      <c r="BT298" s="905"/>
      <c r="BU298" s="905"/>
      <c r="BV298" s="905"/>
      <c r="BW298" s="905"/>
      <c r="BX298" s="905"/>
      <c r="BY298" s="905"/>
      <c r="BZ298" s="905"/>
      <c r="CA298" s="905"/>
      <c r="CB298" s="905"/>
      <c r="CC298" s="905"/>
      <c r="CD298" s="905"/>
      <c r="CE298" s="905"/>
      <c r="CF298" s="905"/>
      <c r="CG298" s="905"/>
      <c r="CH298" s="905"/>
      <c r="CI298" s="905"/>
      <c r="CJ298" s="905"/>
      <c r="CK298" s="905"/>
      <c r="CL298" s="905"/>
      <c r="CM298" s="905"/>
      <c r="CN298" s="905"/>
      <c r="CO298" s="905"/>
      <c r="CP298" s="2270"/>
      <c r="CQ298" s="2270"/>
      <c r="CR298" s="2270"/>
      <c r="CS298" s="905"/>
      <c r="CT298" s="905"/>
      <c r="CU298" s="905"/>
      <c r="CV298" s="905"/>
      <c r="CW298" s="905"/>
      <c r="CX298" s="905"/>
      <c r="CY298" s="905"/>
      <c r="CZ298" s="905"/>
      <c r="DA298" s="905"/>
      <c r="DB298" s="905"/>
      <c r="DC298" s="905"/>
      <c r="DD298" s="905"/>
      <c r="DE298" s="905"/>
      <c r="DF298" s="905"/>
      <c r="DG298" s="905"/>
      <c r="DH298" s="905"/>
      <c r="DI298" s="905"/>
      <c r="DJ298" s="905"/>
      <c r="DK298" s="905"/>
      <c r="DL298" s="905"/>
      <c r="DM298" s="905"/>
      <c r="DN298" s="905"/>
      <c r="DO298" s="905"/>
      <c r="DP298" s="905"/>
      <c r="DQ298" s="905"/>
      <c r="DR298" s="905"/>
      <c r="DS298" s="905"/>
      <c r="DT298" s="905"/>
      <c r="DU298" s="905"/>
      <c r="DV298" s="905"/>
      <c r="DW298" s="905"/>
      <c r="DX298" s="905"/>
      <c r="DY298" s="905"/>
      <c r="DZ298" s="2270"/>
      <c r="EA298" s="905"/>
      <c r="EB298" s="905"/>
      <c r="EC298" s="905"/>
      <c r="ED298" s="905"/>
      <c r="EE298" s="905"/>
      <c r="EF298" s="905"/>
      <c r="EG298" s="905"/>
      <c r="EH298" s="1010"/>
    </row>
    <row r="299" spans="1:138" ht="21.6" customHeight="1" outlineLevel="1">
      <c r="A299" s="58"/>
      <c r="B299" s="58"/>
      <c r="C299" s="1173">
        <v>1</v>
      </c>
      <c r="D299" s="428" t="s">
        <v>167</v>
      </c>
      <c r="E299" s="59"/>
      <c r="F299" s="59"/>
      <c r="G299" s="59"/>
      <c r="H299" s="59"/>
      <c r="I299" s="59"/>
      <c r="J299" s="59"/>
      <c r="K299" s="59"/>
      <c r="L299" s="59"/>
      <c r="M299" s="2198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66" t="s">
        <v>311</v>
      </c>
      <c r="AG299" s="555">
        <f>AH299+CP299+CS299+CV299+CY299</f>
        <v>1.2456940000000003</v>
      </c>
      <c r="AH299" s="555">
        <v>0.80842800000000048</v>
      </c>
      <c r="AI299" s="555">
        <v>97.011360000000039</v>
      </c>
      <c r="AJ299" s="555">
        <v>3.1344485922431899</v>
      </c>
      <c r="AK299" s="555">
        <v>8.5866433652872304E-2</v>
      </c>
      <c r="AL299" s="555">
        <v>10.303972038344675</v>
      </c>
      <c r="AM299" s="555">
        <v>0.33660801310158128</v>
      </c>
      <c r="AN299" s="555">
        <v>0.19841436607526602</v>
      </c>
      <c r="AO299" s="555">
        <v>23.809723929031922</v>
      </c>
      <c r="AP299" s="555">
        <v>0.75695219120165047</v>
      </c>
      <c r="AQ299" s="555">
        <v>0.10538310154203111</v>
      </c>
      <c r="AR299" s="555">
        <v>12.645972185043732</v>
      </c>
      <c r="AS299" s="555">
        <v>0.40424918608853888</v>
      </c>
      <c r="AT299" s="555">
        <v>0.418764098729831</v>
      </c>
      <c r="AU299" s="555">
        <v>50.251691847579714</v>
      </c>
      <c r="AV299" s="555">
        <v>1.63663920185142</v>
      </c>
      <c r="AW299" s="555">
        <v>1.3528147400000001</v>
      </c>
      <c r="AX299" s="555">
        <v>162.33776879999999</v>
      </c>
      <c r="AY299" s="555">
        <v>5.622458852981663</v>
      </c>
      <c r="AZ299" s="555">
        <v>8.2003899999999991E-2</v>
      </c>
      <c r="BA299" s="555">
        <v>9.8404679999999995</v>
      </c>
      <c r="BB299" s="555">
        <v>0.34190718169775641</v>
      </c>
      <c r="BC299" s="555">
        <v>0.42350248380639238</v>
      </c>
      <c r="BD299" s="555">
        <v>50.820298056767086</v>
      </c>
      <c r="BE299" s="555">
        <v>1.7455300325981009</v>
      </c>
      <c r="BF299" s="555">
        <v>0.50583823999999999</v>
      </c>
      <c r="BG299" s="555">
        <v>60.700588800000006</v>
      </c>
      <c r="BH299" s="555">
        <v>2.1079101589574711</v>
      </c>
      <c r="BI299" s="555">
        <v>0.34335100000000002</v>
      </c>
      <c r="BJ299" s="555">
        <v>41.202120000000001</v>
      </c>
      <c r="BK299" s="555">
        <v>1.4348638290000002</v>
      </c>
      <c r="BL299" s="555">
        <f t="shared" ref="BL299:CO299" si="945">BL307+BL314+BL320+BL330</f>
        <v>0.15268100000000001</v>
      </c>
      <c r="BM299" s="555">
        <f t="shared" si="945"/>
        <v>18.321719999999999</v>
      </c>
      <c r="BN299" s="555">
        <f t="shared" si="945"/>
        <v>0.84950781252618679</v>
      </c>
      <c r="BO299" s="555">
        <f t="shared" si="945"/>
        <v>2.4782612440647653E-2</v>
      </c>
      <c r="BP299" s="555">
        <f t="shared" si="945"/>
        <v>2.9739134928777178</v>
      </c>
      <c r="BQ299" s="555">
        <f t="shared" si="945"/>
        <v>0.10920656084923035</v>
      </c>
      <c r="BR299" s="555">
        <f t="shared" si="945"/>
        <v>3.0103927067438981E-2</v>
      </c>
      <c r="BS299" s="555">
        <f t="shared" si="945"/>
        <v>3.6124712480926777</v>
      </c>
      <c r="BT299" s="555">
        <f t="shared" si="945"/>
        <v>0.13255297498997506</v>
      </c>
      <c r="BU299" s="555">
        <f t="shared" si="945"/>
        <v>4.5872351124914168E-2</v>
      </c>
      <c r="BV299" s="555">
        <f t="shared" si="945"/>
        <v>5.5046821349896993</v>
      </c>
      <c r="BW299" s="555">
        <f t="shared" si="945"/>
        <v>0.28067342353829766</v>
      </c>
      <c r="BX299" s="555">
        <f t="shared" si="945"/>
        <v>5.1922109366999217E-2</v>
      </c>
      <c r="BY299" s="555">
        <f t="shared" si="945"/>
        <v>6.2306531240399057</v>
      </c>
      <c r="BZ299" s="555">
        <f t="shared" si="945"/>
        <v>0.32707485314868373</v>
      </c>
      <c r="CA299" s="555">
        <f t="shared" si="945"/>
        <v>2.5122399810033356</v>
      </c>
      <c r="CB299" s="555">
        <f t="shared" si="945"/>
        <v>301.46879772040023</v>
      </c>
      <c r="CC299" s="555">
        <f t="shared" si="945"/>
        <v>0</v>
      </c>
      <c r="CD299" s="555">
        <f t="shared" si="945"/>
        <v>2.51139</v>
      </c>
      <c r="CE299" s="555">
        <f t="shared" si="945"/>
        <v>301.36679999999996</v>
      </c>
      <c r="CF299" s="555">
        <f t="shared" si="945"/>
        <v>0</v>
      </c>
      <c r="CG299" s="555">
        <f t="shared" si="945"/>
        <v>3.2021003335680003E-5</v>
      </c>
      <c r="CH299" s="555">
        <f t="shared" si="945"/>
        <v>3.8425204002816003E-3</v>
      </c>
      <c r="CI299" s="555">
        <f t="shared" si="945"/>
        <v>0</v>
      </c>
      <c r="CJ299" s="555">
        <f t="shared" si="945"/>
        <v>6.7599999999999997E-6</v>
      </c>
      <c r="CK299" s="555">
        <f t="shared" si="945"/>
        <v>8.1119999999999988E-4</v>
      </c>
      <c r="CL299" s="555">
        <f t="shared" si="945"/>
        <v>0</v>
      </c>
      <c r="CM299" s="555">
        <f t="shared" si="945"/>
        <v>8.1119999999999999E-4</v>
      </c>
      <c r="CN299" s="555">
        <f t="shared" si="945"/>
        <v>9.7344E-2</v>
      </c>
      <c r="CO299" s="555">
        <f t="shared" si="945"/>
        <v>0</v>
      </c>
      <c r="CP299" s="2256">
        <f t="shared" ref="CP299:DA299" si="946">CP307+CP314+CP320+CP330</f>
        <v>2.5426000000000001E-2</v>
      </c>
      <c r="CQ299" s="2256">
        <f t="shared" si="946"/>
        <v>3.0511200000000001</v>
      </c>
      <c r="CR299" s="2256">
        <f t="shared" si="946"/>
        <v>0</v>
      </c>
      <c r="CS299" s="770">
        <f t="shared" si="946"/>
        <v>0.15400799999999989</v>
      </c>
      <c r="CT299" s="787">
        <f t="shared" si="946"/>
        <v>18.480959999999985</v>
      </c>
      <c r="CU299" s="787">
        <f t="shared" si="946"/>
        <v>0.86278738309527636</v>
      </c>
      <c r="CV299" s="770">
        <f t="shared" si="946"/>
        <v>0.12888299999999989</v>
      </c>
      <c r="CW299" s="770">
        <f t="shared" si="946"/>
        <v>15.465959999999985</v>
      </c>
      <c r="CX299" s="770">
        <f t="shared" si="946"/>
        <v>0.75045496009322143</v>
      </c>
      <c r="CY299" s="770">
        <f t="shared" si="946"/>
        <v>0.1289489999999999</v>
      </c>
      <c r="CZ299" s="770">
        <f t="shared" si="946"/>
        <v>15.473879999999985</v>
      </c>
      <c r="DA299" s="770">
        <f t="shared" si="946"/>
        <v>0.78053911324082736</v>
      </c>
      <c r="DB299" s="597"/>
      <c r="DC299" s="597"/>
      <c r="DD299" s="324"/>
      <c r="DE299" s="555">
        <f t="shared" ref="DE299" si="947">DK299+DP299+EA299+EB299+EC299</f>
        <v>5.0080166364498551</v>
      </c>
      <c r="DF299" s="595">
        <v>7.6933680000000004</v>
      </c>
      <c r="DG299" s="598">
        <v>1.12E-2</v>
      </c>
      <c r="DH299" s="598">
        <v>2.5377940000000003</v>
      </c>
      <c r="DI299" s="598">
        <v>3.6790000000000003</v>
      </c>
      <c r="DJ299" s="598">
        <v>1.4653740000000002</v>
      </c>
      <c r="DK299" s="595">
        <v>1.2833550399999998</v>
      </c>
      <c r="DL299" s="598">
        <v>0.30016700000000002</v>
      </c>
      <c r="DM299" s="598">
        <v>0.77199999999999991</v>
      </c>
      <c r="DN299" s="598">
        <v>4.8660000000000002E-2</v>
      </c>
      <c r="DO299" s="598">
        <v>0.16252803999999998</v>
      </c>
      <c r="DP299" s="595">
        <f>DP307+DP314+DP320+DP330</f>
        <v>1.6243876970878097</v>
      </c>
      <c r="DQ299" s="598">
        <f>DQ307+DQ314+DQ320+DQ330</f>
        <v>7.3955042622461276E-2</v>
      </c>
      <c r="DR299" s="598">
        <f>DR307+DR314+DR320+DR330</f>
        <v>0.12124385504778466</v>
      </c>
      <c r="DS299" s="598">
        <f>DS307+DS314+DS320+DS330</f>
        <v>0.19316986520310644</v>
      </c>
      <c r="DT299" s="598">
        <f>DT307+DT314+DT320+DT330</f>
        <v>1.2360189342144574</v>
      </c>
      <c r="DU299" s="595">
        <f t="shared" ref="DU299" si="948">DV299+DW299+DX299+DY299</f>
        <v>0.90126647767857127</v>
      </c>
      <c r="DV299" s="598">
        <f t="shared" ref="DV299:DY299" si="949">DV307+DV314+DV320+DV330</f>
        <v>0.90126647767857127</v>
      </c>
      <c r="DW299" s="598">
        <f t="shared" si="949"/>
        <v>0</v>
      </c>
      <c r="DX299" s="598">
        <f t="shared" si="949"/>
        <v>0</v>
      </c>
      <c r="DY299" s="598">
        <f t="shared" si="949"/>
        <v>0</v>
      </c>
      <c r="DZ299" s="2332">
        <f t="shared" ref="DZ299:EC299" si="950">DZ307+DZ314+DZ320+DZ330</f>
        <v>1.0714080000000001</v>
      </c>
      <c r="EA299" s="799">
        <f t="shared" si="950"/>
        <v>0.68703927250627017</v>
      </c>
      <c r="EB299" s="799">
        <f t="shared" si="950"/>
        <v>0.67169112046851731</v>
      </c>
      <c r="EC299" s="799">
        <f t="shared" si="950"/>
        <v>0.74154350638725808</v>
      </c>
      <c r="ED299" s="324"/>
      <c r="EE299" s="184"/>
      <c r="EF299" s="329"/>
      <c r="EG299" s="591"/>
      <c r="EH299" s="329"/>
    </row>
    <row r="300" spans="1:138" ht="15" customHeight="1" outlineLevel="1">
      <c r="A300" s="67"/>
      <c r="B300" s="67"/>
      <c r="C300" s="1174" t="s">
        <v>8</v>
      </c>
      <c r="D300" s="1175" t="s">
        <v>47</v>
      </c>
      <c r="E300" s="84"/>
      <c r="F300" s="84"/>
      <c r="G300" s="84"/>
      <c r="H300" s="84"/>
      <c r="I300" s="84"/>
      <c r="J300" s="84"/>
      <c r="K300" s="84"/>
      <c r="L300" s="84"/>
      <c r="M300" s="2199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566"/>
      <c r="AG300" s="555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2274"/>
      <c r="CQ300" s="2274"/>
      <c r="CR300" s="2274"/>
      <c r="CS300" s="277"/>
      <c r="CT300" s="277"/>
      <c r="CU300" s="277"/>
      <c r="CV300" s="190"/>
      <c r="CW300" s="190"/>
      <c r="CX300" s="190"/>
      <c r="CY300" s="190"/>
      <c r="CZ300" s="190"/>
      <c r="DA300" s="190"/>
      <c r="DB300" s="324"/>
      <c r="DC300" s="324"/>
      <c r="DD300" s="324"/>
      <c r="DE300" s="596"/>
      <c r="DF300" s="595"/>
      <c r="DG300" s="190"/>
      <c r="DH300" s="190"/>
      <c r="DI300" s="190"/>
      <c r="DJ300" s="190"/>
      <c r="DK300" s="595"/>
      <c r="DL300" s="190"/>
      <c r="DM300" s="190"/>
      <c r="DN300" s="190"/>
      <c r="DO300" s="324"/>
      <c r="DP300" s="595"/>
      <c r="DQ300" s="190"/>
      <c r="DR300" s="190"/>
      <c r="DS300" s="190"/>
      <c r="DT300" s="190"/>
      <c r="DU300" s="595"/>
      <c r="DV300" s="190"/>
      <c r="DW300" s="190"/>
      <c r="DX300" s="190"/>
      <c r="DY300" s="324"/>
      <c r="DZ300" s="2274"/>
      <c r="EA300" s="277"/>
      <c r="EB300" s="190"/>
      <c r="EC300" s="190"/>
      <c r="ED300" s="324"/>
      <c r="EE300" s="185"/>
      <c r="EF300" s="329"/>
      <c r="EG300" s="459"/>
      <c r="EH300" s="329"/>
    </row>
    <row r="301" spans="1:138" ht="44.25" customHeight="1" outlineLevel="1">
      <c r="A301" s="67"/>
      <c r="B301" s="67"/>
      <c r="C301" s="1176" t="s">
        <v>91</v>
      </c>
      <c r="D301" s="1177" t="s">
        <v>486</v>
      </c>
      <c r="E301" s="128" t="s">
        <v>189</v>
      </c>
      <c r="F301" s="128" t="s">
        <v>2</v>
      </c>
      <c r="G301" s="558">
        <f t="shared" ref="G301:G302" si="951">Q301+V301+N301+O301+P301</f>
        <v>31213</v>
      </c>
      <c r="H301" s="574">
        <f t="shared" ref="H301" si="952">SUM(I301:L301)</f>
        <v>868</v>
      </c>
      <c r="I301" s="557">
        <v>108</v>
      </c>
      <c r="J301" s="738">
        <v>182</v>
      </c>
      <c r="K301" s="738">
        <v>31</v>
      </c>
      <c r="L301" s="738">
        <v>547</v>
      </c>
      <c r="M301" s="2223"/>
      <c r="N301" s="738">
        <v>1046</v>
      </c>
      <c r="O301" s="738">
        <v>1046</v>
      </c>
      <c r="P301" s="738">
        <v>1046</v>
      </c>
      <c r="Q301" s="574">
        <f>SUM(R301:U301)</f>
        <v>27029</v>
      </c>
      <c r="R301" s="269">
        <v>4992</v>
      </c>
      <c r="S301" s="269">
        <v>5489</v>
      </c>
      <c r="T301" s="269">
        <v>12231</v>
      </c>
      <c r="U301" s="269">
        <v>4317</v>
      </c>
      <c r="V301" s="574">
        <f t="shared" ref="V301" si="953">SUM(W301:Z301)</f>
        <v>1046</v>
      </c>
      <c r="W301" s="557">
        <v>139</v>
      </c>
      <c r="X301" s="738">
        <v>68</v>
      </c>
      <c r="Y301" s="738">
        <v>810</v>
      </c>
      <c r="Z301" s="738">
        <v>29</v>
      </c>
      <c r="AA301" s="574">
        <f>SUM(AB301:AE301)</f>
        <v>0</v>
      </c>
      <c r="AB301" s="269"/>
      <c r="AC301" s="269"/>
      <c r="AD301" s="269"/>
      <c r="AE301" s="269"/>
      <c r="AF301" s="566" t="s">
        <v>311</v>
      </c>
      <c r="AG301" s="555">
        <f t="shared" ref="AG301:AG314" si="954">AH301+CP301+CS301+CV301+CY301</f>
        <v>0.92989800000000045</v>
      </c>
      <c r="AH301" s="324">
        <v>0.62905800000000034</v>
      </c>
      <c r="AI301" s="324">
        <v>75.486960000000039</v>
      </c>
      <c r="AJ301" s="324">
        <v>2.4443401610396416</v>
      </c>
      <c r="AK301" s="324">
        <v>8.5558433652872301E-2</v>
      </c>
      <c r="AL301" s="324">
        <v>10.267012038344674</v>
      </c>
      <c r="AM301" s="324">
        <v>0.3354006115172275</v>
      </c>
      <c r="AN301" s="324">
        <v>0.143882366075266</v>
      </c>
      <c r="AO301" s="324">
        <v>17.265883929031919</v>
      </c>
      <c r="AP301" s="324">
        <v>0.5489122306528762</v>
      </c>
      <c r="AQ301" s="324">
        <v>2.4643101542031101E-2</v>
      </c>
      <c r="AR301" s="324">
        <v>2.9571721850437318</v>
      </c>
      <c r="AS301" s="324">
        <v>9.4530845982835829E-2</v>
      </c>
      <c r="AT301" s="324">
        <v>0.37497409872983101</v>
      </c>
      <c r="AU301" s="324">
        <v>44.996891847579718</v>
      </c>
      <c r="AV301" s="324">
        <v>1.4654964728867024</v>
      </c>
      <c r="AW301" s="324">
        <v>1.251428</v>
      </c>
      <c r="AX301" s="324">
        <v>150.17135999999999</v>
      </c>
      <c r="AY301" s="324">
        <v>5.2013277587966709</v>
      </c>
      <c r="AZ301" s="324">
        <v>7.4139999999999998E-2</v>
      </c>
      <c r="BA301" s="324">
        <v>8.8967999999999989</v>
      </c>
      <c r="BB301" s="324">
        <v>0.30911942543063997</v>
      </c>
      <c r="BC301" s="325">
        <v>0.38067000000000001</v>
      </c>
      <c r="BD301" s="324">
        <v>45.680399999999999</v>
      </c>
      <c r="BE301" s="324">
        <v>1.5689894225340302</v>
      </c>
      <c r="BF301" s="324">
        <v>0.49399999999999999</v>
      </c>
      <c r="BG301" s="324">
        <v>59.28</v>
      </c>
      <c r="BH301" s="324">
        <v>2.0585782888320003</v>
      </c>
      <c r="BI301" s="556">
        <v>0.302618</v>
      </c>
      <c r="BJ301" s="324">
        <v>36.314160000000001</v>
      </c>
      <c r="BK301" s="324">
        <v>1.2646406220000002</v>
      </c>
      <c r="BL301" s="324">
        <f t="shared" ref="BL301:BL306" si="955">BO301+BR301+BU301+BX301</f>
        <v>0.10028000000000013</v>
      </c>
      <c r="BM301" s="324">
        <f t="shared" ref="BM301:BM306" si="956">BP301+BS301+BV301+BY301</f>
        <v>12.033600000000014</v>
      </c>
      <c r="BN301" s="324">
        <f t="shared" ref="BN301:BN306" si="957">BQ301+BT301+BW301+BZ301</f>
        <v>0.54639905824224499</v>
      </c>
      <c r="BO301" s="324">
        <v>2.270861244064765E-2</v>
      </c>
      <c r="BP301" s="324">
        <f>BO301*1000*0.12</f>
        <v>2.7250334928777176</v>
      </c>
      <c r="BQ301" s="324">
        <f t="shared" ref="BQ301:BQ302" si="958">BO301*$ER$8</f>
        <v>0.10006731422041994</v>
      </c>
      <c r="BR301" s="324">
        <v>1.8693927067439123E-2</v>
      </c>
      <c r="BS301" s="324">
        <f>BR301*1000*0.12</f>
        <v>2.2432712480926948</v>
      </c>
      <c r="BT301" s="324">
        <f t="shared" ref="BT301:BT305" si="959">BR301*$ES$8</f>
        <v>8.2312704302119483E-2</v>
      </c>
      <c r="BU301" s="324">
        <v>3.8005351124914162E-2</v>
      </c>
      <c r="BV301" s="324">
        <f>BU301*1000*0.12</f>
        <v>4.5606421349896991</v>
      </c>
      <c r="BW301" s="324">
        <f t="shared" ref="BW301:BW306" si="960">BU301*$ET$8</f>
        <v>0.23253859354096296</v>
      </c>
      <c r="BX301" s="324">
        <v>2.0872109366999191E-2</v>
      </c>
      <c r="BY301" s="324">
        <f>BX301*1000*0.12</f>
        <v>2.5046531240399026</v>
      </c>
      <c r="BZ301" s="324">
        <f t="shared" ref="BZ301:BZ306" si="961">BX301*$EU$8</f>
        <v>0.13148044617874258</v>
      </c>
      <c r="CA301" s="324">
        <f t="shared" ref="CA301:CA304" si="962">CD301+CG301+CJ301+CM301</f>
        <v>2.51139</v>
      </c>
      <c r="CB301" s="324">
        <f t="shared" ref="CB301:CB304" si="963">CE301+CH301+CK301+CN301</f>
        <v>301.36679999999996</v>
      </c>
      <c r="CC301" s="324">
        <f t="shared" ref="CC301:CC304" si="964">CF301+CI301+CL301+CO301</f>
        <v>0</v>
      </c>
      <c r="CD301" s="324">
        <v>2.51139</v>
      </c>
      <c r="CE301" s="324">
        <f>CD301*1000*0.12</f>
        <v>301.36679999999996</v>
      </c>
      <c r="CF301" s="324">
        <f>CD301*$EW$8</f>
        <v>0</v>
      </c>
      <c r="CG301" s="325"/>
      <c r="CH301" s="324">
        <f>CG301*1000*0.12</f>
        <v>0</v>
      </c>
      <c r="CI301" s="324">
        <f>CG301*$EX$8</f>
        <v>0</v>
      </c>
      <c r="CJ301" s="324"/>
      <c r="CK301" s="324">
        <f>CJ301*1000*0.12</f>
        <v>0</v>
      </c>
      <c r="CL301" s="324">
        <f>CJ301*$EY$8</f>
        <v>0</v>
      </c>
      <c r="CM301" s="556"/>
      <c r="CN301" s="324">
        <f>CM301*1000*0.12</f>
        <v>0</v>
      </c>
      <c r="CO301" s="324">
        <f>CM301*$EZ$8</f>
        <v>0</v>
      </c>
      <c r="CP301" s="2238"/>
      <c r="CQ301" s="2238"/>
      <c r="CR301" s="2238"/>
      <c r="CS301" s="694">
        <v>0.10027999999999999</v>
      </c>
      <c r="CT301" s="324">
        <f t="shared" ref="CT301:CT306" si="965">CS301*1000*0.12</f>
        <v>12.0336</v>
      </c>
      <c r="CU301" s="324">
        <f t="shared" ref="CU301:CU306" si="966">CS301*$EN$8</f>
        <v>0.56179106784578969</v>
      </c>
      <c r="CV301" s="208">
        <v>0.10027999999999999</v>
      </c>
      <c r="CW301" s="324">
        <f t="shared" ref="CW301:CW306" si="967">CV301*1000*0.12</f>
        <v>12.0336</v>
      </c>
      <c r="CX301" s="324">
        <f t="shared" ref="CX301:CX306" si="968">CV301*$EO$8</f>
        <v>0.58390651519710368</v>
      </c>
      <c r="CY301" s="643">
        <v>0.10027999999999999</v>
      </c>
      <c r="CZ301" s="324">
        <f t="shared" ref="CZ301:CZ306" si="969">CY301*1000*0.12</f>
        <v>12.0336</v>
      </c>
      <c r="DA301" s="324">
        <f t="shared" ref="DA301:DA306" si="970">CY301*$EP$8</f>
        <v>0.60700325148539525</v>
      </c>
      <c r="DB301" s="324"/>
      <c r="DC301" s="324"/>
      <c r="DD301" s="324"/>
      <c r="DE301" s="595">
        <f t="shared" ref="DE301" si="971">DF301+DZ301+EA301+EB301+EC301</f>
        <v>0</v>
      </c>
      <c r="DF301" s="595">
        <v>0</v>
      </c>
      <c r="DG301" s="324"/>
      <c r="DH301" s="324"/>
      <c r="DI301" s="324"/>
      <c r="DJ301" s="324"/>
      <c r="DK301" s="595"/>
      <c r="DL301" s="324"/>
      <c r="DM301" s="324"/>
      <c r="DN301" s="324"/>
      <c r="DO301" s="324"/>
      <c r="DP301" s="595">
        <f t="shared" ref="DP301:DP306" si="972">DQ301+DR301+DS301+DT301</f>
        <v>0</v>
      </c>
      <c r="DQ301" s="324"/>
      <c r="DR301" s="324"/>
      <c r="DS301" s="324"/>
      <c r="DT301" s="324"/>
      <c r="DU301" s="595"/>
      <c r="DV301" s="324"/>
      <c r="DW301" s="324"/>
      <c r="DX301" s="324"/>
      <c r="DY301" s="324"/>
      <c r="DZ301" s="2255"/>
      <c r="EA301" s="787"/>
      <c r="EB301" s="195"/>
      <c r="EC301" s="195"/>
      <c r="ED301" s="324" t="s">
        <v>243</v>
      </c>
      <c r="EE301" s="23"/>
      <c r="EF301" s="329" t="s">
        <v>228</v>
      </c>
      <c r="EG301" s="324"/>
      <c r="EH301" s="2684" t="s">
        <v>462</v>
      </c>
    </row>
    <row r="302" spans="1:138" ht="16.5" customHeight="1" outlineLevel="1">
      <c r="A302" s="24"/>
      <c r="B302" s="24"/>
      <c r="C302" s="1176" t="s">
        <v>92</v>
      </c>
      <c r="D302" s="1177" t="s">
        <v>190</v>
      </c>
      <c r="E302" s="128" t="s">
        <v>24</v>
      </c>
      <c r="F302" s="128" t="s">
        <v>2</v>
      </c>
      <c r="G302" s="558">
        <f t="shared" si="951"/>
        <v>16</v>
      </c>
      <c r="H302" s="558">
        <f t="shared" ref="H302:H304" si="973">SUM(I302:L302)</f>
        <v>3</v>
      </c>
      <c r="I302" s="557">
        <v>0</v>
      </c>
      <c r="J302" s="738">
        <v>2</v>
      </c>
      <c r="K302" s="738">
        <v>1</v>
      </c>
      <c r="L302" s="738">
        <v>0</v>
      </c>
      <c r="M302" s="2219"/>
      <c r="N302" s="1069">
        <v>4</v>
      </c>
      <c r="O302" s="1069">
        <v>4</v>
      </c>
      <c r="P302" s="1069">
        <v>4</v>
      </c>
      <c r="Q302" s="558">
        <f>SUM(R302:U302)</f>
        <v>0</v>
      </c>
      <c r="R302" s="269"/>
      <c r="S302" s="269"/>
      <c r="T302" s="269"/>
      <c r="U302" s="269"/>
      <c r="V302" s="558">
        <f t="shared" ref="V302:V304" si="974">SUM(W302:Z302)</f>
        <v>4</v>
      </c>
      <c r="W302" s="557">
        <v>0</v>
      </c>
      <c r="X302" s="738">
        <v>4</v>
      </c>
      <c r="Y302" s="738">
        <v>0</v>
      </c>
      <c r="Z302" s="738">
        <v>0</v>
      </c>
      <c r="AA302" s="558">
        <f>SUM(AB302:AE302)</f>
        <v>0</v>
      </c>
      <c r="AB302" s="269"/>
      <c r="AC302" s="269"/>
      <c r="AD302" s="269"/>
      <c r="AE302" s="269"/>
      <c r="AF302" s="566" t="s">
        <v>311</v>
      </c>
      <c r="AG302" s="555">
        <f t="shared" si="954"/>
        <v>1.2749999999999999E-2</v>
      </c>
      <c r="AH302" s="324">
        <v>2.5499999999999997E-3</v>
      </c>
      <c r="AI302" s="324">
        <v>0.30599999999999999</v>
      </c>
      <c r="AJ302" s="324">
        <v>9.7461087061900421E-3</v>
      </c>
      <c r="AK302" s="324">
        <v>0</v>
      </c>
      <c r="AL302" s="324">
        <v>0</v>
      </c>
      <c r="AM302" s="324">
        <v>0</v>
      </c>
      <c r="AN302" s="556">
        <v>1.6999999999999999E-3</v>
      </c>
      <c r="AO302" s="324">
        <v>0.20399999999999999</v>
      </c>
      <c r="AP302" s="324">
        <v>6.4855118633630957E-3</v>
      </c>
      <c r="AQ302" s="324">
        <v>8.4999999999999995E-4</v>
      </c>
      <c r="AR302" s="324">
        <v>0.10199999999999999</v>
      </c>
      <c r="AS302" s="324">
        <v>3.260596842826946E-3</v>
      </c>
      <c r="AT302" s="324">
        <v>0</v>
      </c>
      <c r="AU302" s="324">
        <v>0</v>
      </c>
      <c r="AV302" s="324">
        <v>0</v>
      </c>
      <c r="AW302" s="324">
        <v>0</v>
      </c>
      <c r="AX302" s="324">
        <v>0</v>
      </c>
      <c r="AY302" s="324">
        <v>0</v>
      </c>
      <c r="AZ302" s="324">
        <v>0</v>
      </c>
      <c r="BA302" s="324">
        <v>0</v>
      </c>
      <c r="BB302" s="324">
        <v>0</v>
      </c>
      <c r="BC302" s="324">
        <v>0</v>
      </c>
      <c r="BD302" s="324">
        <v>0</v>
      </c>
      <c r="BE302" s="324">
        <v>0</v>
      </c>
      <c r="BF302" s="324">
        <v>0</v>
      </c>
      <c r="BG302" s="324">
        <v>0</v>
      </c>
      <c r="BH302" s="324">
        <v>0</v>
      </c>
      <c r="BI302" s="324">
        <v>0</v>
      </c>
      <c r="BJ302" s="324">
        <v>0</v>
      </c>
      <c r="BK302" s="324">
        <v>0</v>
      </c>
      <c r="BL302" s="556">
        <f t="shared" si="955"/>
        <v>3.3999999999999998E-3</v>
      </c>
      <c r="BM302" s="324">
        <f t="shared" si="956"/>
        <v>0.40799999999999997</v>
      </c>
      <c r="BN302" s="324">
        <f t="shared" si="957"/>
        <v>1.4970808092787998E-2</v>
      </c>
      <c r="BO302" s="324">
        <f>W302*0.85/1000</f>
        <v>0</v>
      </c>
      <c r="BP302" s="324">
        <f t="shared" ref="BP302" si="975">BO302*1000*0.12</f>
        <v>0</v>
      </c>
      <c r="BQ302" s="324">
        <f t="shared" si="958"/>
        <v>0</v>
      </c>
      <c r="BR302" s="556">
        <f>X302*0.85/1000</f>
        <v>3.3999999999999998E-3</v>
      </c>
      <c r="BS302" s="324">
        <f>BR302*1000*0.12</f>
        <v>0.40799999999999997</v>
      </c>
      <c r="BT302" s="324">
        <f t="shared" si="959"/>
        <v>1.4970808092787998E-2</v>
      </c>
      <c r="BU302" s="324">
        <f>Y302*0.85/1000</f>
        <v>0</v>
      </c>
      <c r="BV302" s="324">
        <f>BU302*1000*0.12</f>
        <v>0</v>
      </c>
      <c r="BW302" s="324">
        <f t="shared" si="960"/>
        <v>0</v>
      </c>
      <c r="BX302" s="324">
        <f>Z302*0.85/1000</f>
        <v>0</v>
      </c>
      <c r="BY302" s="324">
        <f>BX302*1000*0.12</f>
        <v>0</v>
      </c>
      <c r="BZ302" s="324">
        <f t="shared" si="961"/>
        <v>0</v>
      </c>
      <c r="CA302" s="324">
        <f t="shared" si="962"/>
        <v>0</v>
      </c>
      <c r="CB302" s="324">
        <f t="shared" si="963"/>
        <v>0</v>
      </c>
      <c r="CC302" s="324">
        <f t="shared" si="964"/>
        <v>0</v>
      </c>
      <c r="CD302" s="324">
        <f>BA302*0.85/1000</f>
        <v>0</v>
      </c>
      <c r="CE302" s="324">
        <f>CD302*1000*0.12</f>
        <v>0</v>
      </c>
      <c r="CF302" s="324">
        <f>CD302*$EW$8</f>
        <v>0</v>
      </c>
      <c r="CG302" s="324">
        <f>BB302*0.85/1000</f>
        <v>0</v>
      </c>
      <c r="CH302" s="324">
        <f>CG302*1000*0.12</f>
        <v>0</v>
      </c>
      <c r="CI302" s="324">
        <f>CG302*$EX$8</f>
        <v>0</v>
      </c>
      <c r="CJ302" s="324">
        <v>0</v>
      </c>
      <c r="CK302" s="324">
        <f>CJ302*1000*0.12</f>
        <v>0</v>
      </c>
      <c r="CL302" s="324">
        <f>CJ302*$EY$8</f>
        <v>0</v>
      </c>
      <c r="CM302" s="324">
        <f>BD302*0.85/1000</f>
        <v>0</v>
      </c>
      <c r="CN302" s="324">
        <f>CM302*1000*0.12</f>
        <v>0</v>
      </c>
      <c r="CO302" s="324">
        <f>CM302*$EZ$8</f>
        <v>0</v>
      </c>
      <c r="CP302" s="2258">
        <f>M302*0.85/1000</f>
        <v>0</v>
      </c>
      <c r="CQ302" s="2238">
        <f t="shared" ref="CQ302:CQ306" si="976">CP302*1000*0.12</f>
        <v>0</v>
      </c>
      <c r="CR302" s="2238">
        <f t="shared" ref="CR302:CR306" si="977">CP302*$EM$8</f>
        <v>0</v>
      </c>
      <c r="CS302" s="775">
        <f>N302*0.85/1000</f>
        <v>3.3999999999999998E-3</v>
      </c>
      <c r="CT302" s="324">
        <f t="shared" si="965"/>
        <v>0.40799999999999997</v>
      </c>
      <c r="CU302" s="324">
        <f t="shared" si="966"/>
        <v>1.9047563129992867E-2</v>
      </c>
      <c r="CV302" s="775">
        <f>O302*0.85/1000</f>
        <v>3.3999999999999998E-3</v>
      </c>
      <c r="CW302" s="324">
        <f t="shared" si="967"/>
        <v>0.40799999999999997</v>
      </c>
      <c r="CX302" s="324">
        <f t="shared" si="968"/>
        <v>1.9797388827983171E-2</v>
      </c>
      <c r="CY302" s="775">
        <f>P302*0.85/1000</f>
        <v>3.3999999999999998E-3</v>
      </c>
      <c r="CZ302" s="324">
        <f t="shared" si="969"/>
        <v>0.40799999999999997</v>
      </c>
      <c r="DA302" s="324">
        <f t="shared" si="970"/>
        <v>2.0580485191965932E-2</v>
      </c>
      <c r="DB302" s="324"/>
      <c r="DC302" s="324"/>
      <c r="DD302" s="324"/>
      <c r="DE302" s="555">
        <f t="shared" ref="DE302:DE307" si="978">DK302+DP302+EA302+EB302+EC302</f>
        <v>0</v>
      </c>
      <c r="DF302" s="595">
        <v>0</v>
      </c>
      <c r="DG302" s="324"/>
      <c r="DH302" s="324"/>
      <c r="DI302" s="324"/>
      <c r="DJ302" s="324"/>
      <c r="DK302" s="595"/>
      <c r="DL302" s="324"/>
      <c r="DM302" s="324"/>
      <c r="DN302" s="324"/>
      <c r="DO302" s="324"/>
      <c r="DP302" s="595">
        <f t="shared" si="972"/>
        <v>0</v>
      </c>
      <c r="DQ302" s="324"/>
      <c r="DR302" s="324"/>
      <c r="DS302" s="324"/>
      <c r="DT302" s="324"/>
      <c r="DU302" s="595"/>
      <c r="DV302" s="324"/>
      <c r="DW302" s="324"/>
      <c r="DX302" s="324"/>
      <c r="DY302" s="324"/>
      <c r="DZ302" s="2255"/>
      <c r="EA302" s="787"/>
      <c r="EB302" s="195"/>
      <c r="EC302" s="195"/>
      <c r="ED302" s="324" t="s">
        <v>243</v>
      </c>
      <c r="EE302" s="33"/>
      <c r="EF302" s="329" t="s">
        <v>235</v>
      </c>
      <c r="EG302" s="324" t="s">
        <v>240</v>
      </c>
      <c r="EH302" s="2685"/>
    </row>
    <row r="303" spans="1:138" ht="33" hidden="1" customHeight="1" outlineLevel="1">
      <c r="A303" s="24"/>
      <c r="B303" s="24"/>
      <c r="C303" s="1176"/>
      <c r="D303" s="734" t="s">
        <v>316</v>
      </c>
      <c r="E303" s="128" t="s">
        <v>189</v>
      </c>
      <c r="F303" s="128" t="s">
        <v>2</v>
      </c>
      <c r="G303" s="558">
        <f>H303+M303+N303+O303+P303</f>
        <v>0</v>
      </c>
      <c r="H303" s="558">
        <f t="shared" si="973"/>
        <v>0</v>
      </c>
      <c r="I303" s="618"/>
      <c r="J303" s="1213"/>
      <c r="K303" s="1213"/>
      <c r="L303" s="1213"/>
      <c r="M303" s="2224"/>
      <c r="N303" s="618"/>
      <c r="O303" s="618"/>
      <c r="P303" s="1214"/>
      <c r="Q303" s="574">
        <f>SUM(R303:U303)</f>
        <v>0</v>
      </c>
      <c r="R303" s="24"/>
      <c r="S303" s="649"/>
      <c r="T303" s="649"/>
      <c r="U303" s="649"/>
      <c r="V303" s="558">
        <f t="shared" si="974"/>
        <v>0</v>
      </c>
      <c r="W303" s="618"/>
      <c r="X303" s="1213"/>
      <c r="Y303" s="1213"/>
      <c r="Z303" s="1213"/>
      <c r="AA303" s="574">
        <f>SUM(AB303:AE303)</f>
        <v>0</v>
      </c>
      <c r="AB303" s="24"/>
      <c r="AC303" s="649"/>
      <c r="AD303" s="649"/>
      <c r="AE303" s="649"/>
      <c r="AF303" s="566" t="s">
        <v>311</v>
      </c>
      <c r="AG303" s="555">
        <f t="shared" si="954"/>
        <v>0</v>
      </c>
      <c r="AH303" s="324">
        <v>0</v>
      </c>
      <c r="AI303" s="324">
        <v>0</v>
      </c>
      <c r="AJ303" s="324">
        <v>0</v>
      </c>
      <c r="AK303" s="197"/>
      <c r="AL303" s="324">
        <v>0</v>
      </c>
      <c r="AM303" s="324">
        <v>0</v>
      </c>
      <c r="AN303" s="197"/>
      <c r="AO303" s="324">
        <v>0</v>
      </c>
      <c r="AP303" s="324">
        <v>0</v>
      </c>
      <c r="AQ303" s="197"/>
      <c r="AR303" s="324">
        <v>0</v>
      </c>
      <c r="AS303" s="324">
        <v>0</v>
      </c>
      <c r="AT303" s="197"/>
      <c r="AU303" s="324">
        <v>0</v>
      </c>
      <c r="AV303" s="324">
        <v>0</v>
      </c>
      <c r="AW303" s="324">
        <v>0</v>
      </c>
      <c r="AX303" s="324">
        <v>0</v>
      </c>
      <c r="AY303" s="324">
        <v>0</v>
      </c>
      <c r="AZ303" s="324"/>
      <c r="BA303" s="324">
        <v>0</v>
      </c>
      <c r="BB303" s="324">
        <v>0</v>
      </c>
      <c r="BC303" s="324"/>
      <c r="BD303" s="324">
        <v>0</v>
      </c>
      <c r="BE303" s="324">
        <v>0</v>
      </c>
      <c r="BF303" s="324"/>
      <c r="BG303" s="324">
        <v>0</v>
      </c>
      <c r="BH303" s="324">
        <v>0</v>
      </c>
      <c r="BI303" s="324"/>
      <c r="BJ303" s="324">
        <v>0</v>
      </c>
      <c r="BK303" s="324">
        <v>0</v>
      </c>
      <c r="BL303" s="324">
        <f t="shared" si="955"/>
        <v>0</v>
      </c>
      <c r="BM303" s="324">
        <f t="shared" si="956"/>
        <v>0</v>
      </c>
      <c r="BN303" s="324">
        <f t="shared" si="957"/>
        <v>0</v>
      </c>
      <c r="BO303" s="197"/>
      <c r="BP303" s="324">
        <f>BO303*1000*0.12</f>
        <v>0</v>
      </c>
      <c r="BQ303" s="324">
        <f t="shared" ref="BQ303:BQ306" si="979">BO303*$ER$8</f>
        <v>0</v>
      </c>
      <c r="BR303" s="197"/>
      <c r="BS303" s="324">
        <f>BR303*1000*0.12</f>
        <v>0</v>
      </c>
      <c r="BT303" s="324">
        <f t="shared" si="959"/>
        <v>0</v>
      </c>
      <c r="BU303" s="197"/>
      <c r="BV303" s="324">
        <f>BU303*1000*0.12</f>
        <v>0</v>
      </c>
      <c r="BW303" s="324">
        <f t="shared" si="960"/>
        <v>0</v>
      </c>
      <c r="BX303" s="197"/>
      <c r="BY303" s="324">
        <f>BX303*1000*0.12</f>
        <v>0</v>
      </c>
      <c r="BZ303" s="324">
        <f t="shared" si="961"/>
        <v>0</v>
      </c>
      <c r="CA303" s="324">
        <f t="shared" si="962"/>
        <v>0</v>
      </c>
      <c r="CB303" s="324">
        <f t="shared" si="963"/>
        <v>0</v>
      </c>
      <c r="CC303" s="324">
        <f t="shared" si="964"/>
        <v>0</v>
      </c>
      <c r="CD303" s="324"/>
      <c r="CE303" s="324">
        <f>CD303*1000*0.12</f>
        <v>0</v>
      </c>
      <c r="CF303" s="324">
        <f>CD303*$EW$8</f>
        <v>0</v>
      </c>
      <c r="CG303" s="324"/>
      <c r="CH303" s="324">
        <f>CG303*1000*0.12</f>
        <v>0</v>
      </c>
      <c r="CI303" s="324">
        <f>CG303*$EX$8</f>
        <v>0</v>
      </c>
      <c r="CJ303" s="324"/>
      <c r="CK303" s="324">
        <f>CJ303*1000*0.12</f>
        <v>0</v>
      </c>
      <c r="CL303" s="324">
        <f>CJ303*$EY$8</f>
        <v>0</v>
      </c>
      <c r="CM303" s="324"/>
      <c r="CN303" s="324">
        <f>CM303*1000*0.12</f>
        <v>0</v>
      </c>
      <c r="CO303" s="324">
        <f>CM303*$EZ$8</f>
        <v>0</v>
      </c>
      <c r="CP303" s="2276"/>
      <c r="CQ303" s="2238">
        <f t="shared" si="976"/>
        <v>0</v>
      </c>
      <c r="CR303" s="2238">
        <f t="shared" si="977"/>
        <v>0</v>
      </c>
      <c r="CS303" s="279"/>
      <c r="CT303" s="324">
        <f t="shared" si="965"/>
        <v>0</v>
      </c>
      <c r="CU303" s="324">
        <f t="shared" si="966"/>
        <v>0</v>
      </c>
      <c r="CV303" s="197"/>
      <c r="CW303" s="324">
        <f t="shared" si="967"/>
        <v>0</v>
      </c>
      <c r="CX303" s="324">
        <f t="shared" si="968"/>
        <v>0</v>
      </c>
      <c r="CY303" s="197"/>
      <c r="CZ303" s="324">
        <f t="shared" si="969"/>
        <v>0</v>
      </c>
      <c r="DA303" s="324">
        <f t="shared" si="970"/>
        <v>0</v>
      </c>
      <c r="DB303" s="324"/>
      <c r="DC303" s="324"/>
      <c r="DD303" s="324"/>
      <c r="DE303" s="555">
        <f t="shared" si="978"/>
        <v>0</v>
      </c>
      <c r="DF303" s="595">
        <v>0</v>
      </c>
      <c r="DG303" s="197"/>
      <c r="DH303" s="197"/>
      <c r="DI303" s="197"/>
      <c r="DJ303" s="197"/>
      <c r="DK303" s="595"/>
      <c r="DL303" s="197"/>
      <c r="DM303" s="197"/>
      <c r="DN303" s="197"/>
      <c r="DO303" s="197"/>
      <c r="DP303" s="595">
        <f t="shared" si="972"/>
        <v>0</v>
      </c>
      <c r="DQ303" s="197"/>
      <c r="DR303" s="197"/>
      <c r="DS303" s="197"/>
      <c r="DT303" s="197"/>
      <c r="DU303" s="595"/>
      <c r="DV303" s="197"/>
      <c r="DW303" s="197"/>
      <c r="DX303" s="197"/>
      <c r="DY303" s="197"/>
      <c r="DZ303" s="2255"/>
      <c r="EA303" s="787"/>
      <c r="EB303" s="197"/>
      <c r="EC303" s="197"/>
      <c r="ED303" s="324"/>
      <c r="EE303" s="33"/>
      <c r="EF303" s="329"/>
      <c r="EG303" s="324"/>
      <c r="EH303" s="2685"/>
    </row>
    <row r="304" spans="1:138" ht="42.75" hidden="1" customHeight="1" outlineLevel="1">
      <c r="A304" s="24"/>
      <c r="B304" s="24"/>
      <c r="C304" s="1178"/>
      <c r="D304" s="733" t="s">
        <v>319</v>
      </c>
      <c r="E304" s="128" t="s">
        <v>189</v>
      </c>
      <c r="F304" s="128" t="s">
        <v>2</v>
      </c>
      <c r="G304" s="558"/>
      <c r="H304" s="558">
        <f t="shared" si="973"/>
        <v>0</v>
      </c>
      <c r="I304" s="618"/>
      <c r="J304" s="1213"/>
      <c r="K304" s="1213"/>
      <c r="L304" s="1213"/>
      <c r="M304" s="2224"/>
      <c r="N304" s="618"/>
      <c r="O304" s="618"/>
      <c r="P304" s="1214"/>
      <c r="Q304" s="574">
        <f>SUM(R304:U304)</f>
        <v>0</v>
      </c>
      <c r="R304" s="24"/>
      <c r="S304" s="649"/>
      <c r="T304" s="649"/>
      <c r="U304" s="649"/>
      <c r="V304" s="558">
        <f t="shared" si="974"/>
        <v>0</v>
      </c>
      <c r="W304" s="618"/>
      <c r="X304" s="1213"/>
      <c r="Y304" s="1213"/>
      <c r="Z304" s="1213"/>
      <c r="AA304" s="574">
        <f>SUM(AB304:AE304)</f>
        <v>0</v>
      </c>
      <c r="AB304" s="24"/>
      <c r="AC304" s="649"/>
      <c r="AD304" s="649"/>
      <c r="AE304" s="649"/>
      <c r="AF304" s="566" t="s">
        <v>311</v>
      </c>
      <c r="AG304" s="555">
        <f t="shared" si="954"/>
        <v>0</v>
      </c>
      <c r="AH304" s="324">
        <v>0</v>
      </c>
      <c r="AI304" s="324">
        <v>0</v>
      </c>
      <c r="AJ304" s="324">
        <v>0</v>
      </c>
      <c r="AK304" s="197"/>
      <c r="AL304" s="324"/>
      <c r="AM304" s="324">
        <v>0</v>
      </c>
      <c r="AN304" s="197"/>
      <c r="AO304" s="324"/>
      <c r="AP304" s="324">
        <v>0</v>
      </c>
      <c r="AQ304" s="197"/>
      <c r="AR304" s="324"/>
      <c r="AS304" s="324">
        <v>0</v>
      </c>
      <c r="AT304" s="197"/>
      <c r="AU304" s="324"/>
      <c r="AV304" s="324">
        <v>0</v>
      </c>
      <c r="AW304" s="324">
        <v>0</v>
      </c>
      <c r="AX304" s="324">
        <v>0</v>
      </c>
      <c r="AY304" s="324">
        <v>0</v>
      </c>
      <c r="AZ304" s="324"/>
      <c r="BA304" s="324"/>
      <c r="BB304" s="324"/>
      <c r="BC304" s="324"/>
      <c r="BD304" s="324"/>
      <c r="BE304" s="324"/>
      <c r="BF304" s="324"/>
      <c r="BG304" s="324">
        <v>0</v>
      </c>
      <c r="BH304" s="324">
        <v>0</v>
      </c>
      <c r="BI304" s="324"/>
      <c r="BJ304" s="324">
        <v>0</v>
      </c>
      <c r="BK304" s="324">
        <v>0</v>
      </c>
      <c r="BL304" s="324">
        <f t="shared" si="955"/>
        <v>0</v>
      </c>
      <c r="BM304" s="324">
        <f t="shared" si="956"/>
        <v>0</v>
      </c>
      <c r="BN304" s="324">
        <f t="shared" si="957"/>
        <v>0</v>
      </c>
      <c r="BO304" s="197"/>
      <c r="BP304" s="324"/>
      <c r="BQ304" s="324">
        <f t="shared" si="979"/>
        <v>0</v>
      </c>
      <c r="BR304" s="197"/>
      <c r="BS304" s="324"/>
      <c r="BT304" s="324">
        <f t="shared" si="959"/>
        <v>0</v>
      </c>
      <c r="BU304" s="197"/>
      <c r="BV304" s="324"/>
      <c r="BW304" s="324">
        <f t="shared" si="960"/>
        <v>0</v>
      </c>
      <c r="BX304" s="197"/>
      <c r="BY304" s="324"/>
      <c r="BZ304" s="324">
        <f t="shared" si="961"/>
        <v>0</v>
      </c>
      <c r="CA304" s="324">
        <f t="shared" si="962"/>
        <v>0</v>
      </c>
      <c r="CB304" s="324">
        <f t="shared" si="963"/>
        <v>0</v>
      </c>
      <c r="CC304" s="324">
        <f t="shared" si="964"/>
        <v>0</v>
      </c>
      <c r="CD304" s="324"/>
      <c r="CE304" s="324"/>
      <c r="CF304" s="324"/>
      <c r="CG304" s="324"/>
      <c r="CH304" s="324"/>
      <c r="CI304" s="324"/>
      <c r="CJ304" s="324"/>
      <c r="CK304" s="324">
        <f>CJ304*1000*0.12</f>
        <v>0</v>
      </c>
      <c r="CL304" s="324">
        <f>CJ304*$EY$8</f>
        <v>0</v>
      </c>
      <c r="CM304" s="324"/>
      <c r="CN304" s="324">
        <f>CM304*1000*0.12</f>
        <v>0</v>
      </c>
      <c r="CO304" s="324">
        <f>CM304*$EZ$8</f>
        <v>0</v>
      </c>
      <c r="CP304" s="2276"/>
      <c r="CQ304" s="2238">
        <f t="shared" si="976"/>
        <v>0</v>
      </c>
      <c r="CR304" s="2238">
        <f t="shared" si="977"/>
        <v>0</v>
      </c>
      <c r="CS304" s="279"/>
      <c r="CT304" s="324">
        <f t="shared" si="965"/>
        <v>0</v>
      </c>
      <c r="CU304" s="324">
        <f t="shared" si="966"/>
        <v>0</v>
      </c>
      <c r="CV304" s="197"/>
      <c r="CW304" s="324">
        <f t="shared" si="967"/>
        <v>0</v>
      </c>
      <c r="CX304" s="324">
        <f t="shared" si="968"/>
        <v>0</v>
      </c>
      <c r="CY304" s="197"/>
      <c r="CZ304" s="324">
        <f t="shared" si="969"/>
        <v>0</v>
      </c>
      <c r="DA304" s="324">
        <f t="shared" si="970"/>
        <v>0</v>
      </c>
      <c r="DB304" s="324"/>
      <c r="DC304" s="324"/>
      <c r="DD304" s="324"/>
      <c r="DE304" s="555">
        <f t="shared" si="978"/>
        <v>0</v>
      </c>
      <c r="DF304" s="595">
        <v>0</v>
      </c>
      <c r="DG304" s="665"/>
      <c r="DH304" s="665"/>
      <c r="DI304" s="665"/>
      <c r="DJ304" s="665"/>
      <c r="DK304" s="595"/>
      <c r="DL304" s="665"/>
      <c r="DM304" s="665"/>
      <c r="DN304" s="665"/>
      <c r="DO304" s="665"/>
      <c r="DP304" s="595">
        <f t="shared" si="972"/>
        <v>0</v>
      </c>
      <c r="DQ304" s="665"/>
      <c r="DR304" s="665"/>
      <c r="DS304" s="665"/>
      <c r="DT304" s="665"/>
      <c r="DU304" s="595"/>
      <c r="DV304" s="665"/>
      <c r="DW304" s="665"/>
      <c r="DX304" s="665"/>
      <c r="DY304" s="665"/>
      <c r="DZ304" s="2255"/>
      <c r="EA304" s="787"/>
      <c r="EB304" s="197"/>
      <c r="EC304" s="197"/>
      <c r="ED304" s="324"/>
      <c r="EE304" s="33"/>
      <c r="EF304" s="329"/>
      <c r="EG304" s="324"/>
      <c r="EH304" s="2685"/>
    </row>
    <row r="305" spans="1:138" ht="19.5" hidden="1" customHeight="1" outlineLevel="1">
      <c r="A305" s="24"/>
      <c r="B305" s="24"/>
      <c r="C305" s="1179" t="s">
        <v>93</v>
      </c>
      <c r="D305" s="733"/>
      <c r="E305" s="128" t="s">
        <v>189</v>
      </c>
      <c r="F305" s="128" t="s">
        <v>2</v>
      </c>
      <c r="G305" s="574">
        <f>H305+M305+N305+O305+P305</f>
        <v>0</v>
      </c>
      <c r="H305" s="574">
        <f t="shared" ref="H305:H306" si="980">SUM(I305:L305)</f>
        <v>0</v>
      </c>
      <c r="I305" s="649"/>
      <c r="J305" s="649"/>
      <c r="K305" s="649"/>
      <c r="L305" s="649"/>
      <c r="M305" s="2206"/>
      <c r="N305" s="649"/>
      <c r="O305" s="649"/>
      <c r="P305" s="649"/>
      <c r="Q305" s="574"/>
      <c r="R305" s="269"/>
      <c r="S305" s="579"/>
      <c r="T305" s="579"/>
      <c r="U305" s="234"/>
      <c r="V305" s="574">
        <f t="shared" ref="V305:V306" si="981">SUM(W305:Z305)</f>
        <v>0</v>
      </c>
      <c r="W305" s="649"/>
      <c r="X305" s="649"/>
      <c r="Y305" s="649"/>
      <c r="Z305" s="649"/>
      <c r="AA305" s="574"/>
      <c r="AB305" s="269"/>
      <c r="AC305" s="579"/>
      <c r="AD305" s="579"/>
      <c r="AE305" s="234"/>
      <c r="AF305" s="566" t="s">
        <v>311</v>
      </c>
      <c r="AG305" s="555">
        <f t="shared" si="954"/>
        <v>0</v>
      </c>
      <c r="AH305" s="324">
        <v>0</v>
      </c>
      <c r="AI305" s="324">
        <v>0</v>
      </c>
      <c r="AJ305" s="324">
        <v>0</v>
      </c>
      <c r="AK305" s="324"/>
      <c r="AL305" s="324">
        <v>0</v>
      </c>
      <c r="AM305" s="324">
        <v>0</v>
      </c>
      <c r="AN305" s="324"/>
      <c r="AO305" s="324">
        <v>0</v>
      </c>
      <c r="AP305" s="324">
        <v>0</v>
      </c>
      <c r="AQ305" s="324"/>
      <c r="AR305" s="324">
        <v>0</v>
      </c>
      <c r="AS305" s="324">
        <v>0</v>
      </c>
      <c r="AT305" s="324"/>
      <c r="AU305" s="324">
        <v>0</v>
      </c>
      <c r="AV305" s="324">
        <v>0</v>
      </c>
      <c r="AW305" s="324"/>
      <c r="AX305" s="324"/>
      <c r="AY305" s="324"/>
      <c r="AZ305" s="324"/>
      <c r="BA305" s="324"/>
      <c r="BB305" s="324"/>
      <c r="BC305" s="324"/>
      <c r="BD305" s="324"/>
      <c r="BE305" s="324"/>
      <c r="BF305" s="324"/>
      <c r="BG305" s="324"/>
      <c r="BH305" s="324"/>
      <c r="BI305" s="324"/>
      <c r="BJ305" s="324"/>
      <c r="BK305" s="324"/>
      <c r="BL305" s="324">
        <f t="shared" si="955"/>
        <v>0</v>
      </c>
      <c r="BM305" s="324">
        <f t="shared" si="956"/>
        <v>0</v>
      </c>
      <c r="BN305" s="324">
        <f t="shared" si="957"/>
        <v>0</v>
      </c>
      <c r="BO305" s="324"/>
      <c r="BP305" s="324">
        <f>BO305*1000*0.12</f>
        <v>0</v>
      </c>
      <c r="BQ305" s="324">
        <f t="shared" si="979"/>
        <v>0</v>
      </c>
      <c r="BR305" s="324"/>
      <c r="BS305" s="324">
        <f>BR305*1000*0.12</f>
        <v>0</v>
      </c>
      <c r="BT305" s="324">
        <f t="shared" si="959"/>
        <v>0</v>
      </c>
      <c r="BU305" s="324"/>
      <c r="BV305" s="324">
        <f>BU305*1000*0.12</f>
        <v>0</v>
      </c>
      <c r="BW305" s="324">
        <f t="shared" si="960"/>
        <v>0</v>
      </c>
      <c r="BX305" s="324"/>
      <c r="BY305" s="324">
        <f t="shared" ref="BY305:BY306" si="982">BX305*1000*0.12</f>
        <v>0</v>
      </c>
      <c r="BZ305" s="324">
        <f t="shared" si="961"/>
        <v>0</v>
      </c>
      <c r="CA305" s="324"/>
      <c r="CB305" s="324"/>
      <c r="CC305" s="324"/>
      <c r="CD305" s="324"/>
      <c r="CE305" s="324"/>
      <c r="CF305" s="324"/>
      <c r="CG305" s="324"/>
      <c r="CH305" s="324"/>
      <c r="CI305" s="324"/>
      <c r="CJ305" s="324"/>
      <c r="CK305" s="324"/>
      <c r="CL305" s="324"/>
      <c r="CM305" s="324"/>
      <c r="CN305" s="324"/>
      <c r="CO305" s="324"/>
      <c r="CP305" s="2238"/>
      <c r="CQ305" s="2238">
        <f t="shared" si="976"/>
        <v>0</v>
      </c>
      <c r="CR305" s="2238">
        <f>CP305*$EM$8</f>
        <v>0</v>
      </c>
      <c r="CS305" s="694"/>
      <c r="CT305" s="324">
        <f t="shared" si="965"/>
        <v>0</v>
      </c>
      <c r="CU305" s="324">
        <f t="shared" si="966"/>
        <v>0</v>
      </c>
      <c r="CV305" s="694"/>
      <c r="CW305" s="324">
        <f t="shared" si="967"/>
        <v>0</v>
      </c>
      <c r="CX305" s="324">
        <f t="shared" si="968"/>
        <v>0</v>
      </c>
      <c r="CY305" s="694"/>
      <c r="CZ305" s="324">
        <f t="shared" si="969"/>
        <v>0</v>
      </c>
      <c r="DA305" s="324">
        <f t="shared" si="970"/>
        <v>0</v>
      </c>
      <c r="DB305" s="524"/>
      <c r="DC305" s="524"/>
      <c r="DD305" s="524"/>
      <c r="DE305" s="555">
        <f t="shared" si="978"/>
        <v>0</v>
      </c>
      <c r="DF305" s="595">
        <v>0</v>
      </c>
      <c r="DG305" s="529"/>
      <c r="DH305" s="529"/>
      <c r="DI305" s="529"/>
      <c r="DJ305" s="529"/>
      <c r="DK305" s="595"/>
      <c r="DL305" s="529"/>
      <c r="DM305" s="529"/>
      <c r="DN305" s="529"/>
      <c r="DO305" s="529"/>
      <c r="DP305" s="595">
        <f t="shared" si="972"/>
        <v>0</v>
      </c>
      <c r="DQ305" s="529"/>
      <c r="DR305" s="529"/>
      <c r="DS305" s="529"/>
      <c r="DT305" s="529"/>
      <c r="DU305" s="595"/>
      <c r="DV305" s="529"/>
      <c r="DW305" s="529"/>
      <c r="DX305" s="529"/>
      <c r="DY305" s="529"/>
      <c r="DZ305" s="2322"/>
      <c r="EA305" s="794"/>
      <c r="EB305" s="307"/>
      <c r="EC305" s="307"/>
      <c r="ED305" s="324" t="s">
        <v>243</v>
      </c>
      <c r="EE305" s="33"/>
      <c r="EF305" s="329" t="s">
        <v>235</v>
      </c>
      <c r="EG305" s="324"/>
      <c r="EH305" s="2685"/>
    </row>
    <row r="306" spans="1:138" ht="16.5" hidden="1" customHeight="1" outlineLevel="1">
      <c r="A306" s="24"/>
      <c r="B306" s="24"/>
      <c r="C306" s="1179" t="s">
        <v>94</v>
      </c>
      <c r="D306" s="733"/>
      <c r="E306" s="128" t="s">
        <v>189</v>
      </c>
      <c r="F306" s="128" t="s">
        <v>2</v>
      </c>
      <c r="G306" s="574">
        <f>H306+M306+N306+O306+P306</f>
        <v>0</v>
      </c>
      <c r="H306" s="574">
        <f t="shared" si="980"/>
        <v>0</v>
      </c>
      <c r="I306" s="269"/>
      <c r="J306" s="736"/>
      <c r="K306" s="736"/>
      <c r="L306" s="736"/>
      <c r="M306" s="2206"/>
      <c r="N306" s="649"/>
      <c r="O306" s="649"/>
      <c r="P306" s="649"/>
      <c r="Q306" s="574"/>
      <c r="R306" s="269"/>
      <c r="S306" s="579"/>
      <c r="T306" s="579"/>
      <c r="U306" s="234"/>
      <c r="V306" s="574">
        <f t="shared" si="981"/>
        <v>0</v>
      </c>
      <c r="W306" s="269"/>
      <c r="X306" s="736"/>
      <c r="Y306" s="736"/>
      <c r="Z306" s="736"/>
      <c r="AA306" s="574"/>
      <c r="AB306" s="269"/>
      <c r="AC306" s="579"/>
      <c r="AD306" s="579"/>
      <c r="AE306" s="234"/>
      <c r="AF306" s="566" t="s">
        <v>311</v>
      </c>
      <c r="AG306" s="555">
        <f t="shared" si="954"/>
        <v>0</v>
      </c>
      <c r="AH306" s="324">
        <v>0</v>
      </c>
      <c r="AI306" s="324">
        <v>0</v>
      </c>
      <c r="AJ306" s="324">
        <v>0</v>
      </c>
      <c r="AK306" s="324"/>
      <c r="AL306" s="324">
        <v>0</v>
      </c>
      <c r="AM306" s="324">
        <v>0</v>
      </c>
      <c r="AN306" s="324"/>
      <c r="AO306" s="324">
        <v>0</v>
      </c>
      <c r="AP306" s="324">
        <v>0</v>
      </c>
      <c r="AQ306" s="324"/>
      <c r="AR306" s="324">
        <v>0</v>
      </c>
      <c r="AS306" s="324">
        <v>0</v>
      </c>
      <c r="AT306" s="324"/>
      <c r="AU306" s="324">
        <v>0</v>
      </c>
      <c r="AV306" s="324">
        <v>0</v>
      </c>
      <c r="AW306" s="324">
        <v>0</v>
      </c>
      <c r="AX306" s="324">
        <v>0</v>
      </c>
      <c r="AY306" s="324">
        <v>0</v>
      </c>
      <c r="AZ306" s="324"/>
      <c r="BA306" s="324"/>
      <c r="BB306" s="324"/>
      <c r="BC306" s="324"/>
      <c r="BD306" s="324"/>
      <c r="BE306" s="324"/>
      <c r="BF306" s="324"/>
      <c r="BG306" s="324"/>
      <c r="BH306" s="324"/>
      <c r="BI306" s="324"/>
      <c r="BJ306" s="324"/>
      <c r="BK306" s="324"/>
      <c r="BL306" s="324">
        <f t="shared" si="955"/>
        <v>0</v>
      </c>
      <c r="BM306" s="324">
        <f t="shared" si="956"/>
        <v>0</v>
      </c>
      <c r="BN306" s="324">
        <f t="shared" si="957"/>
        <v>0</v>
      </c>
      <c r="BO306" s="324"/>
      <c r="BP306" s="324">
        <f>BO306*1000*0.12</f>
        <v>0</v>
      </c>
      <c r="BQ306" s="324">
        <f t="shared" si="979"/>
        <v>0</v>
      </c>
      <c r="BR306" s="324"/>
      <c r="BS306" s="324">
        <f>BR306*1000*0.12</f>
        <v>0</v>
      </c>
      <c r="BT306" s="324">
        <f>BR306*$ES$8</f>
        <v>0</v>
      </c>
      <c r="BU306" s="324"/>
      <c r="BV306" s="324">
        <f>BU306*1000*0.12</f>
        <v>0</v>
      </c>
      <c r="BW306" s="324">
        <f t="shared" si="960"/>
        <v>0</v>
      </c>
      <c r="BX306" s="324"/>
      <c r="BY306" s="324">
        <f t="shared" si="982"/>
        <v>0</v>
      </c>
      <c r="BZ306" s="324">
        <f t="shared" si="961"/>
        <v>0</v>
      </c>
      <c r="CA306" s="324">
        <f t="shared" ref="CA306" si="983">CD306+CG306+CJ306+CM306</f>
        <v>0</v>
      </c>
      <c r="CB306" s="324">
        <f t="shared" ref="CB306" si="984">CE306+CH306+CK306+CN306</f>
        <v>0</v>
      </c>
      <c r="CC306" s="324">
        <f t="shared" ref="CC306" si="985">CF306+CI306+CL306+CO306</f>
        <v>0</v>
      </c>
      <c r="CD306" s="324"/>
      <c r="CE306" s="324"/>
      <c r="CF306" s="324"/>
      <c r="CG306" s="324"/>
      <c r="CH306" s="324"/>
      <c r="CI306" s="324"/>
      <c r="CJ306" s="324"/>
      <c r="CK306" s="324"/>
      <c r="CL306" s="324"/>
      <c r="CM306" s="324"/>
      <c r="CN306" s="324"/>
      <c r="CO306" s="324"/>
      <c r="CP306" s="2238"/>
      <c r="CQ306" s="2238">
        <f t="shared" si="976"/>
        <v>0</v>
      </c>
      <c r="CR306" s="2238">
        <f t="shared" si="977"/>
        <v>0</v>
      </c>
      <c r="CS306" s="694"/>
      <c r="CT306" s="324">
        <f t="shared" si="965"/>
        <v>0</v>
      </c>
      <c r="CU306" s="324">
        <f t="shared" si="966"/>
        <v>0</v>
      </c>
      <c r="CV306" s="324"/>
      <c r="CW306" s="324">
        <f t="shared" si="967"/>
        <v>0</v>
      </c>
      <c r="CX306" s="324">
        <f t="shared" si="968"/>
        <v>0</v>
      </c>
      <c r="CY306" s="694"/>
      <c r="CZ306" s="324">
        <f t="shared" si="969"/>
        <v>0</v>
      </c>
      <c r="DA306" s="324">
        <f t="shared" si="970"/>
        <v>0</v>
      </c>
      <c r="DB306" s="524"/>
      <c r="DC306" s="524"/>
      <c r="DD306" s="524"/>
      <c r="DE306" s="555">
        <f t="shared" si="978"/>
        <v>0</v>
      </c>
      <c r="DF306" s="595">
        <v>0</v>
      </c>
      <c r="DG306" s="529"/>
      <c r="DH306" s="529"/>
      <c r="DI306" s="529"/>
      <c r="DJ306" s="529"/>
      <c r="DK306" s="595">
        <v>0</v>
      </c>
      <c r="DL306" s="529"/>
      <c r="DM306" s="529"/>
      <c r="DN306" s="529"/>
      <c r="DO306" s="529"/>
      <c r="DP306" s="595">
        <f t="shared" si="972"/>
        <v>0</v>
      </c>
      <c r="DQ306" s="529"/>
      <c r="DR306" s="529"/>
      <c r="DS306" s="529"/>
      <c r="DT306" s="529"/>
      <c r="DU306" s="595">
        <f t="shared" ref="DU306" si="986">DV306+DW306+DX306+DY306</f>
        <v>0</v>
      </c>
      <c r="DV306" s="529"/>
      <c r="DW306" s="529"/>
      <c r="DX306" s="529"/>
      <c r="DY306" s="529"/>
      <c r="DZ306" s="2322"/>
      <c r="EA306" s="794"/>
      <c r="EB306" s="307"/>
      <c r="EC306" s="307"/>
      <c r="ED306" s="324" t="s">
        <v>243</v>
      </c>
      <c r="EE306" s="33"/>
      <c r="EF306" s="329" t="s">
        <v>235</v>
      </c>
      <c r="EG306" s="324"/>
      <c r="EH306" s="2686"/>
    </row>
    <row r="307" spans="1:138" ht="15" customHeight="1" outlineLevel="1">
      <c r="A307" s="67"/>
      <c r="B307" s="67"/>
      <c r="C307" s="534"/>
      <c r="D307" s="954" t="s">
        <v>1</v>
      </c>
      <c r="E307" s="84"/>
      <c r="F307" s="84"/>
      <c r="G307" s="169"/>
      <c r="H307" s="1205"/>
      <c r="I307" s="169"/>
      <c r="J307" s="1211"/>
      <c r="K307" s="1211"/>
      <c r="L307" s="1211"/>
      <c r="M307" s="2213"/>
      <c r="N307" s="169"/>
      <c r="O307" s="169"/>
      <c r="P307" s="169"/>
      <c r="Q307" s="167"/>
      <c r="R307" s="84"/>
      <c r="S307" s="84"/>
      <c r="T307" s="84"/>
      <c r="U307" s="84"/>
      <c r="V307" s="1205"/>
      <c r="W307" s="169"/>
      <c r="X307" s="1211"/>
      <c r="Y307" s="1211"/>
      <c r="Z307" s="1211"/>
      <c r="AA307" s="167"/>
      <c r="AB307" s="84"/>
      <c r="AC307" s="84"/>
      <c r="AD307" s="84"/>
      <c r="AE307" s="84"/>
      <c r="AF307" s="566" t="s">
        <v>306</v>
      </c>
      <c r="AG307" s="555">
        <f t="shared" si="954"/>
        <v>0.94264800000000037</v>
      </c>
      <c r="AH307" s="555">
        <v>0.63160800000000039</v>
      </c>
      <c r="AI307" s="555">
        <v>75.792960000000036</v>
      </c>
      <c r="AJ307" s="555">
        <v>2.4540862697458317</v>
      </c>
      <c r="AK307" s="555">
        <v>8.5558433652872301E-2</v>
      </c>
      <c r="AL307" s="555">
        <v>10.267012038344674</v>
      </c>
      <c r="AM307" s="555">
        <v>0.3354006115172275</v>
      </c>
      <c r="AN307" s="555">
        <v>0.14558236607526601</v>
      </c>
      <c r="AO307" s="555">
        <v>17.469883929031919</v>
      </c>
      <c r="AP307" s="555">
        <v>0.5553977425162393</v>
      </c>
      <c r="AQ307" s="555">
        <v>2.5493101542031101E-2</v>
      </c>
      <c r="AR307" s="555">
        <v>3.0591721850437317</v>
      </c>
      <c r="AS307" s="555">
        <v>9.779144282566278E-2</v>
      </c>
      <c r="AT307" s="555">
        <v>0.37497409872983101</v>
      </c>
      <c r="AU307" s="555">
        <v>44.996891847579718</v>
      </c>
      <c r="AV307" s="555">
        <v>1.4654964728867024</v>
      </c>
      <c r="AW307" s="555">
        <v>1.251428</v>
      </c>
      <c r="AX307" s="555">
        <v>150.17135999999999</v>
      </c>
      <c r="AY307" s="555">
        <v>5.2013277587966709</v>
      </c>
      <c r="AZ307" s="555">
        <v>7.4139999999999998E-2</v>
      </c>
      <c r="BA307" s="555">
        <v>8.8967999999999989</v>
      </c>
      <c r="BB307" s="555">
        <v>0.30911942543063997</v>
      </c>
      <c r="BC307" s="555">
        <v>0.38067000000000001</v>
      </c>
      <c r="BD307" s="555">
        <v>45.680399999999999</v>
      </c>
      <c r="BE307" s="555">
        <v>1.5689894225340302</v>
      </c>
      <c r="BF307" s="555">
        <v>0.49399999999999999</v>
      </c>
      <c r="BG307" s="555">
        <v>59.28</v>
      </c>
      <c r="BH307" s="555">
        <v>2.0585782888320003</v>
      </c>
      <c r="BI307" s="555">
        <v>0.302618</v>
      </c>
      <c r="BJ307" s="555">
        <v>36.314160000000001</v>
      </c>
      <c r="BK307" s="555">
        <v>1.2646406220000002</v>
      </c>
      <c r="BL307" s="555">
        <f t="shared" ref="BL307:DA307" si="987">SUM(BL301:BL306)</f>
        <v>0.10368000000000013</v>
      </c>
      <c r="BM307" s="555">
        <f t="shared" si="987"/>
        <v>12.441600000000014</v>
      </c>
      <c r="BN307" s="555">
        <f t="shared" si="987"/>
        <v>0.56136986633503294</v>
      </c>
      <c r="BO307" s="555">
        <f t="shared" si="987"/>
        <v>2.270861244064765E-2</v>
      </c>
      <c r="BP307" s="555">
        <f t="shared" si="987"/>
        <v>2.7250334928777176</v>
      </c>
      <c r="BQ307" s="555">
        <f t="shared" si="987"/>
        <v>0.10006731422041994</v>
      </c>
      <c r="BR307" s="555">
        <f t="shared" si="987"/>
        <v>2.2093927067439123E-2</v>
      </c>
      <c r="BS307" s="555">
        <f t="shared" si="987"/>
        <v>2.6512712480926948</v>
      </c>
      <c r="BT307" s="555">
        <f t="shared" si="987"/>
        <v>9.7283512394907484E-2</v>
      </c>
      <c r="BU307" s="555">
        <f t="shared" si="987"/>
        <v>3.8005351124914162E-2</v>
      </c>
      <c r="BV307" s="555">
        <f t="shared" si="987"/>
        <v>4.5606421349896991</v>
      </c>
      <c r="BW307" s="555">
        <f t="shared" si="987"/>
        <v>0.23253859354096296</v>
      </c>
      <c r="BX307" s="555">
        <f t="shared" si="987"/>
        <v>2.0872109366999191E-2</v>
      </c>
      <c r="BY307" s="555">
        <f t="shared" si="987"/>
        <v>2.5046531240399026</v>
      </c>
      <c r="BZ307" s="555">
        <f t="shared" ref="BZ307:CO307" si="988">SUM(BZ301:BZ306)</f>
        <v>0.13148044617874258</v>
      </c>
      <c r="CA307" s="555">
        <f t="shared" si="988"/>
        <v>2.51139</v>
      </c>
      <c r="CB307" s="555">
        <f t="shared" si="988"/>
        <v>301.36679999999996</v>
      </c>
      <c r="CC307" s="555">
        <f t="shared" si="988"/>
        <v>0</v>
      </c>
      <c r="CD307" s="555">
        <f t="shared" si="988"/>
        <v>2.51139</v>
      </c>
      <c r="CE307" s="555">
        <f t="shared" si="988"/>
        <v>301.36679999999996</v>
      </c>
      <c r="CF307" s="555">
        <f t="shared" si="988"/>
        <v>0</v>
      </c>
      <c r="CG307" s="555">
        <f t="shared" si="988"/>
        <v>0</v>
      </c>
      <c r="CH307" s="555">
        <f t="shared" si="988"/>
        <v>0</v>
      </c>
      <c r="CI307" s="555">
        <f t="shared" si="988"/>
        <v>0</v>
      </c>
      <c r="CJ307" s="555">
        <f t="shared" si="988"/>
        <v>0</v>
      </c>
      <c r="CK307" s="555">
        <f t="shared" si="988"/>
        <v>0</v>
      </c>
      <c r="CL307" s="555">
        <f t="shared" si="988"/>
        <v>0</v>
      </c>
      <c r="CM307" s="555">
        <f t="shared" si="988"/>
        <v>0</v>
      </c>
      <c r="CN307" s="555">
        <f t="shared" si="988"/>
        <v>0</v>
      </c>
      <c r="CO307" s="555">
        <f t="shared" si="988"/>
        <v>0</v>
      </c>
      <c r="CP307" s="2256">
        <f t="shared" si="987"/>
        <v>0</v>
      </c>
      <c r="CQ307" s="2256">
        <f t="shared" si="987"/>
        <v>0</v>
      </c>
      <c r="CR307" s="2256">
        <f t="shared" si="987"/>
        <v>0</v>
      </c>
      <c r="CS307" s="555">
        <f t="shared" si="987"/>
        <v>0.10367999999999999</v>
      </c>
      <c r="CT307" s="555">
        <f t="shared" si="987"/>
        <v>12.441599999999999</v>
      </c>
      <c r="CU307" s="555">
        <f t="shared" si="987"/>
        <v>0.58083863097578259</v>
      </c>
      <c r="CV307" s="555">
        <f t="shared" si="987"/>
        <v>0.10367999999999999</v>
      </c>
      <c r="CW307" s="555">
        <f t="shared" si="987"/>
        <v>12.441599999999999</v>
      </c>
      <c r="CX307" s="555">
        <f t="shared" si="987"/>
        <v>0.60370390402508689</v>
      </c>
      <c r="CY307" s="555">
        <f t="shared" si="987"/>
        <v>0.10367999999999999</v>
      </c>
      <c r="CZ307" s="555">
        <f t="shared" si="987"/>
        <v>12.441599999999999</v>
      </c>
      <c r="DA307" s="555">
        <f t="shared" si="987"/>
        <v>0.62758373667736123</v>
      </c>
      <c r="DB307" s="555"/>
      <c r="DC307" s="555"/>
      <c r="DD307" s="555"/>
      <c r="DE307" s="555">
        <f t="shared" si="978"/>
        <v>0</v>
      </c>
      <c r="DF307" s="555">
        <v>0</v>
      </c>
      <c r="DG307" s="555">
        <v>0</v>
      </c>
      <c r="DH307" s="555">
        <v>0</v>
      </c>
      <c r="DI307" s="555">
        <v>0</v>
      </c>
      <c r="DJ307" s="555">
        <v>0</v>
      </c>
      <c r="DK307" s="555">
        <v>0</v>
      </c>
      <c r="DL307" s="555">
        <v>0</v>
      </c>
      <c r="DM307" s="555">
        <v>0</v>
      </c>
      <c r="DN307" s="555">
        <v>0</v>
      </c>
      <c r="DO307" s="555">
        <v>0</v>
      </c>
      <c r="DP307" s="555">
        <f t="shared" ref="DP307:DX307" si="989">SUM(DP301:DP306)</f>
        <v>0</v>
      </c>
      <c r="DQ307" s="555">
        <f t="shared" si="989"/>
        <v>0</v>
      </c>
      <c r="DR307" s="555">
        <f t="shared" si="989"/>
        <v>0</v>
      </c>
      <c r="DS307" s="555">
        <f t="shared" si="989"/>
        <v>0</v>
      </c>
      <c r="DT307" s="555">
        <f t="shared" si="989"/>
        <v>0</v>
      </c>
      <c r="DU307" s="555">
        <f t="shared" si="989"/>
        <v>0</v>
      </c>
      <c r="DV307" s="555">
        <f t="shared" si="989"/>
        <v>0</v>
      </c>
      <c r="DW307" s="555">
        <f t="shared" si="989"/>
        <v>0</v>
      </c>
      <c r="DX307" s="555">
        <f t="shared" si="989"/>
        <v>0</v>
      </c>
      <c r="DY307" s="555">
        <f t="shared" ref="DY307" si="990">SUM(DY301:DY306)</f>
        <v>0</v>
      </c>
      <c r="DZ307" s="2256">
        <f t="shared" ref="DZ307" si="991">SUM(DZ301:DZ306)</f>
        <v>0</v>
      </c>
      <c r="EA307" s="555">
        <f t="shared" ref="EA307" si="992">SUM(EA301:EA306)</f>
        <v>0</v>
      </c>
      <c r="EB307" s="555">
        <f t="shared" ref="EB307" si="993">SUM(EB301:EB306)</f>
        <v>0</v>
      </c>
      <c r="EC307" s="555">
        <f t="shared" ref="EC307" si="994">SUM(EC301:EC306)</f>
        <v>0</v>
      </c>
      <c r="ED307" s="324"/>
      <c r="EE307" s="185"/>
      <c r="EF307" s="329"/>
      <c r="EG307" s="324"/>
      <c r="EH307" s="329"/>
    </row>
    <row r="308" spans="1:138" ht="15" customHeight="1" outlineLevel="1">
      <c r="A308" s="67"/>
      <c r="B308" s="67"/>
      <c r="C308" s="1174" t="s">
        <v>9</v>
      </c>
      <c r="D308" s="1175" t="s">
        <v>50</v>
      </c>
      <c r="E308" s="84"/>
      <c r="F308" s="84"/>
      <c r="G308" s="169"/>
      <c r="H308" s="1205"/>
      <c r="I308" s="169"/>
      <c r="J308" s="1211"/>
      <c r="K308" s="1211"/>
      <c r="L308" s="1211"/>
      <c r="M308" s="2213"/>
      <c r="N308" s="169"/>
      <c r="O308" s="169"/>
      <c r="P308" s="169"/>
      <c r="Q308" s="167"/>
      <c r="R308" s="84"/>
      <c r="S308" s="84"/>
      <c r="T308" s="84"/>
      <c r="U308" s="84"/>
      <c r="V308" s="1205"/>
      <c r="W308" s="169"/>
      <c r="X308" s="1211"/>
      <c r="Y308" s="1211"/>
      <c r="Z308" s="1211"/>
      <c r="AA308" s="167"/>
      <c r="AB308" s="84"/>
      <c r="AC308" s="84"/>
      <c r="AD308" s="84"/>
      <c r="AE308" s="84"/>
      <c r="AF308" s="185"/>
      <c r="AG308" s="555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 t="s">
        <v>89</v>
      </c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 t="s">
        <v>89</v>
      </c>
      <c r="CM308" s="190"/>
      <c r="CN308" s="190"/>
      <c r="CO308" s="190"/>
      <c r="CP308" s="2274"/>
      <c r="CQ308" s="2274"/>
      <c r="CR308" s="2274"/>
      <c r="CS308" s="277"/>
      <c r="CT308" s="277"/>
      <c r="CU308" s="277"/>
      <c r="CV308" s="190"/>
      <c r="CW308" s="190"/>
      <c r="CX308" s="190"/>
      <c r="CY308" s="190"/>
      <c r="CZ308" s="190"/>
      <c r="DA308" s="190"/>
      <c r="DB308" s="324"/>
      <c r="DC308" s="324"/>
      <c r="DD308" s="324"/>
      <c r="DE308" s="595"/>
      <c r="DF308" s="595"/>
      <c r="DG308" s="190"/>
      <c r="DH308" s="190"/>
      <c r="DI308" s="190"/>
      <c r="DJ308" s="190"/>
      <c r="DK308" s="595"/>
      <c r="DL308" s="190"/>
      <c r="DM308" s="190"/>
      <c r="DN308" s="330"/>
      <c r="DO308" s="190"/>
      <c r="DP308" s="595"/>
      <c r="DQ308" s="190"/>
      <c r="DR308" s="190"/>
      <c r="DS308" s="190"/>
      <c r="DT308" s="190"/>
      <c r="DU308" s="595"/>
      <c r="DV308" s="190"/>
      <c r="DW308" s="190"/>
      <c r="DX308" s="330"/>
      <c r="DY308" s="190"/>
      <c r="DZ308" s="2255"/>
      <c r="EA308" s="787"/>
      <c r="EB308" s="190"/>
      <c r="EC308" s="190"/>
      <c r="ED308" s="324"/>
      <c r="EE308" s="185"/>
      <c r="EF308" s="329"/>
      <c r="EG308" s="324"/>
      <c r="EH308" s="329"/>
    </row>
    <row r="309" spans="1:138" ht="15.75" customHeight="1" outlineLevel="1">
      <c r="A309" s="67"/>
      <c r="B309" s="67"/>
      <c r="C309" s="1176" t="s">
        <v>175</v>
      </c>
      <c r="D309" s="1176" t="s">
        <v>451</v>
      </c>
      <c r="E309" s="128" t="s">
        <v>24</v>
      </c>
      <c r="F309" s="128" t="s">
        <v>2</v>
      </c>
      <c r="G309" s="558">
        <f t="shared" ref="G309:G311" si="995">Q309+V309+N309+O309+P309</f>
        <v>44</v>
      </c>
      <c r="H309" s="558">
        <f t="shared" ref="H309:H311" si="996">SUM(I309:L309)</f>
        <v>6</v>
      </c>
      <c r="I309" s="557">
        <v>0</v>
      </c>
      <c r="J309" s="738">
        <v>3</v>
      </c>
      <c r="K309" s="738">
        <v>0</v>
      </c>
      <c r="L309" s="738">
        <v>3</v>
      </c>
      <c r="M309" s="2219"/>
      <c r="N309" s="1069">
        <v>7</v>
      </c>
      <c r="O309" s="1069">
        <v>7</v>
      </c>
      <c r="P309" s="119">
        <v>7</v>
      </c>
      <c r="Q309" s="558">
        <f>SUM(R309:U309)</f>
        <v>16</v>
      </c>
      <c r="R309" s="269"/>
      <c r="S309" s="269">
        <v>4</v>
      </c>
      <c r="T309" s="269">
        <v>3</v>
      </c>
      <c r="U309" s="269">
        <v>9</v>
      </c>
      <c r="V309" s="558">
        <f t="shared" ref="V309:V311" si="997">SUM(W309:Z309)</f>
        <v>7</v>
      </c>
      <c r="W309" s="557">
        <v>0</v>
      </c>
      <c r="X309" s="738">
        <v>4</v>
      </c>
      <c r="Y309" s="738">
        <v>0</v>
      </c>
      <c r="Z309" s="738">
        <v>3</v>
      </c>
      <c r="AA309" s="558">
        <f>SUM(AB309:AE309)</f>
        <v>0</v>
      </c>
      <c r="AB309" s="269"/>
      <c r="AC309" s="269"/>
      <c r="AD309" s="269"/>
      <c r="AE309" s="269"/>
      <c r="AF309" s="566" t="s">
        <v>311</v>
      </c>
      <c r="AG309" s="555">
        <f t="shared" si="954"/>
        <v>3.5100000000000006E-2</v>
      </c>
      <c r="AH309" s="324">
        <v>7.8000000000000005E-3</v>
      </c>
      <c r="AI309" s="324">
        <v>0.93600000000000005</v>
      </c>
      <c r="AJ309" s="324">
        <v>3.0120743314658062E-2</v>
      </c>
      <c r="AK309" s="324">
        <v>0</v>
      </c>
      <c r="AL309" s="324">
        <v>0</v>
      </c>
      <c r="AM309" s="324">
        <v>0</v>
      </c>
      <c r="AN309" s="556">
        <v>3.9000000000000003E-3</v>
      </c>
      <c r="AO309" s="324">
        <v>0.46800000000000003</v>
      </c>
      <c r="AP309" s="324">
        <v>1.4878527215950633E-2</v>
      </c>
      <c r="AQ309" s="556">
        <v>0</v>
      </c>
      <c r="AR309" s="324">
        <v>0</v>
      </c>
      <c r="AS309" s="324">
        <v>0</v>
      </c>
      <c r="AT309" s="324">
        <v>3.9000000000000003E-3</v>
      </c>
      <c r="AU309" s="324">
        <v>0.46800000000000003</v>
      </c>
      <c r="AV309" s="324">
        <v>1.5242216098707431E-2</v>
      </c>
      <c r="AW309" s="324">
        <v>2.0799999999999999E-2</v>
      </c>
      <c r="AX309" s="324">
        <v>2.4960000000000004</v>
      </c>
      <c r="AY309" s="324">
        <v>8.6578826386000007E-2</v>
      </c>
      <c r="AZ309" s="324">
        <v>0</v>
      </c>
      <c r="BA309" s="324">
        <v>0</v>
      </c>
      <c r="BB309" s="324">
        <v>0</v>
      </c>
      <c r="BC309" s="324">
        <v>5.1999999999999998E-3</v>
      </c>
      <c r="BD309" s="324">
        <v>0.624</v>
      </c>
      <c r="BE309" s="324">
        <v>2.14325925268E-2</v>
      </c>
      <c r="BF309" s="556">
        <v>3.9000000000000003E-3</v>
      </c>
      <c r="BG309" s="324">
        <v>0.46800000000000003</v>
      </c>
      <c r="BH309" s="324">
        <v>1.6251933859200002E-2</v>
      </c>
      <c r="BI309" s="324">
        <v>1.17E-2</v>
      </c>
      <c r="BJ309" s="324">
        <v>1.4040000000000001</v>
      </c>
      <c r="BK309" s="324">
        <v>4.8894300000000002E-2</v>
      </c>
      <c r="BL309" s="324">
        <f>BO309+BR309+BU309+BX309</f>
        <v>9.1000000000000004E-3</v>
      </c>
      <c r="BM309" s="324">
        <f t="shared" ref="BM309:BM313" si="998">BP309+BS309+BV309+BY309</f>
        <v>1.0920000000000001</v>
      </c>
      <c r="BN309" s="324">
        <f t="shared" ref="BN309:BN313" si="999">BQ309+BT309+BW309+BZ309</f>
        <v>4.7463943460102E-2</v>
      </c>
      <c r="BO309" s="556">
        <f>W309*1.3/1000</f>
        <v>0</v>
      </c>
      <c r="BP309" s="324">
        <f>BO309*1000*0.12</f>
        <v>0</v>
      </c>
      <c r="BQ309" s="556">
        <f t="shared" ref="BQ309:BQ311" si="1000">BO309*$ER$8</f>
        <v>0</v>
      </c>
      <c r="BR309" s="324">
        <f>X309*1.3/1000</f>
        <v>5.1999999999999998E-3</v>
      </c>
      <c r="BS309" s="324">
        <f>BR309*1000*0.12</f>
        <v>0.624</v>
      </c>
      <c r="BT309" s="324">
        <f t="shared" ref="BT309:BT311" si="1001">BR309*$ES$8</f>
        <v>2.2896530024263999E-2</v>
      </c>
      <c r="BU309" s="324">
        <f>Y309*1.3/1000</f>
        <v>0</v>
      </c>
      <c r="BV309" s="324">
        <f>BU309*1000*0.12</f>
        <v>0</v>
      </c>
      <c r="BW309" s="324">
        <f t="shared" ref="BW309:BW311" si="1002">BU309*$ET$8</f>
        <v>0</v>
      </c>
      <c r="BX309" s="324">
        <f>Z309*1.3/1000</f>
        <v>3.9000000000000003E-3</v>
      </c>
      <c r="BY309" s="324">
        <f>BX309*1000*0.12</f>
        <v>0.46800000000000003</v>
      </c>
      <c r="BZ309" s="324">
        <f t="shared" ref="BZ309:BZ311" si="1003">BX309*$EU$8</f>
        <v>2.4567413435838001E-2</v>
      </c>
      <c r="CA309" s="324">
        <f t="shared" ref="CA309:CA312" si="1004">CD309+CG309+CJ309+CM309</f>
        <v>8.1795999999999995E-4</v>
      </c>
      <c r="CB309" s="324">
        <f t="shared" ref="CB309:CB312" si="1005">CE309+CH309+CK309+CN309</f>
        <v>9.8155199999999998E-2</v>
      </c>
      <c r="CC309" s="324">
        <f t="shared" ref="CC309:CC312" si="1006">CF309+CI309+CL309+CO309</f>
        <v>0</v>
      </c>
      <c r="CD309" s="556">
        <f>AB309*1.3/1000</f>
        <v>0</v>
      </c>
      <c r="CE309" s="324">
        <f>CD309*1000*0.12</f>
        <v>0</v>
      </c>
      <c r="CF309" s="324">
        <f>CD309*$EW$8</f>
        <v>0</v>
      </c>
      <c r="CG309" s="324">
        <f>BB309*1.3/1000</f>
        <v>0</v>
      </c>
      <c r="CH309" s="324">
        <f>CG309*1000*0.12</f>
        <v>0</v>
      </c>
      <c r="CI309" s="324">
        <f>CG309*$EX$8</f>
        <v>0</v>
      </c>
      <c r="CJ309" s="556">
        <f>BC309*1.3/1000</f>
        <v>6.7599999999999997E-6</v>
      </c>
      <c r="CK309" s="324">
        <f>CJ309*1000*0.12</f>
        <v>8.1119999999999988E-4</v>
      </c>
      <c r="CL309" s="324">
        <f>CJ309*$EY$8</f>
        <v>0</v>
      </c>
      <c r="CM309" s="324">
        <f>BD309*1.3/1000</f>
        <v>8.1119999999999999E-4</v>
      </c>
      <c r="CN309" s="324">
        <f>CM309*1000*0.12</f>
        <v>9.7344E-2</v>
      </c>
      <c r="CO309" s="324">
        <f>CM309*$EZ$8</f>
        <v>0</v>
      </c>
      <c r="CP309" s="2238">
        <f>M309*1.3/1000</f>
        <v>0</v>
      </c>
      <c r="CQ309" s="2238">
        <f>CP309*1000*0.12</f>
        <v>0</v>
      </c>
      <c r="CR309" s="2238">
        <f t="shared" ref="CR309:CR313" si="1007">CP309*$EM$8</f>
        <v>0</v>
      </c>
      <c r="CS309" s="324">
        <f>N309*1.3/1000</f>
        <v>9.1000000000000004E-3</v>
      </c>
      <c r="CT309" s="324">
        <f>CS309*1000*0.12</f>
        <v>1.0919999999999999</v>
      </c>
      <c r="CU309" s="324">
        <f t="shared" ref="CU309:CU313" si="1008">CS309*$EN$8</f>
        <v>5.0980242494980919E-2</v>
      </c>
      <c r="CV309" s="324">
        <f>O309*1.3/1000</f>
        <v>9.1000000000000004E-3</v>
      </c>
      <c r="CW309" s="643">
        <f>CV309*1000*0.12</f>
        <v>1.0919999999999999</v>
      </c>
      <c r="CX309" s="324">
        <f t="shared" ref="CX309:CX313" si="1009">CV309*$EO$8</f>
        <v>5.2987128921954965E-2</v>
      </c>
      <c r="CY309" s="694">
        <f>P309*1.3/1000</f>
        <v>9.1000000000000004E-3</v>
      </c>
      <c r="CZ309" s="324">
        <f>CY309*1000*0.12</f>
        <v>1.0919999999999999</v>
      </c>
      <c r="DA309" s="324">
        <f t="shared" ref="DA309:DA313" si="1010">CY309*$EP$8</f>
        <v>5.5083063307908825E-2</v>
      </c>
      <c r="DB309" s="324">
        <v>0.2</v>
      </c>
      <c r="DC309" s="324">
        <v>777</v>
      </c>
      <c r="DD309" s="324">
        <v>1.2110000000000001</v>
      </c>
      <c r="DE309" s="555">
        <f t="shared" ref="DE309:DE314" si="1011">DK309+DP309+EA309+EB309+EC309</f>
        <v>0.21439107203677826</v>
      </c>
      <c r="DF309" s="595">
        <v>3.2747999999999999E-2</v>
      </c>
      <c r="DG309" s="324">
        <v>0</v>
      </c>
      <c r="DH309" s="324">
        <v>1.6374E-2</v>
      </c>
      <c r="DI309" s="324">
        <v>0</v>
      </c>
      <c r="DJ309" s="324">
        <v>1.6374E-2</v>
      </c>
      <c r="DK309" s="595">
        <v>6.7900000000000002E-2</v>
      </c>
      <c r="DL309" s="324"/>
      <c r="DM309" s="324"/>
      <c r="DN309" s="324"/>
      <c r="DO309" s="324"/>
      <c r="DP309" s="595">
        <f t="shared" ref="DP309:DP313" si="1012">DQ309+DR309+DS309+DT309</f>
        <v>3.6827700000000005E-2</v>
      </c>
      <c r="DQ309" s="324">
        <v>0</v>
      </c>
      <c r="DR309" s="324">
        <v>2.1044400000000001E-2</v>
      </c>
      <c r="DS309" s="324">
        <v>0</v>
      </c>
      <c r="DT309" s="324">
        <v>1.57833E-2</v>
      </c>
      <c r="DU309" s="595">
        <f t="shared" ref="DU309:DU311" si="1013">DV309+DW309+DX309+DY309</f>
        <v>2.6430571428571428E-2</v>
      </c>
      <c r="DV309" s="324">
        <v>2.6430571428571428E-2</v>
      </c>
      <c r="DW309" s="324"/>
      <c r="DX309" s="324"/>
      <c r="DY309" s="324"/>
      <c r="DZ309" s="2255"/>
      <c r="EA309" s="787">
        <v>3.8254637743794333E-2</v>
      </c>
      <c r="EB309" s="787">
        <v>3.9538805805986295E-2</v>
      </c>
      <c r="EC309" s="787">
        <v>3.1869928486997642E-2</v>
      </c>
      <c r="ED309" s="324" t="s">
        <v>243</v>
      </c>
      <c r="EE309" s="23"/>
      <c r="EF309" s="329" t="s">
        <v>235</v>
      </c>
      <c r="EG309" s="324" t="s">
        <v>240</v>
      </c>
      <c r="EH309" s="2684" t="s">
        <v>462</v>
      </c>
    </row>
    <row r="310" spans="1:138" ht="12.75" customHeight="1" outlineLevel="1">
      <c r="A310" s="67"/>
      <c r="B310" s="67"/>
      <c r="C310" s="1176" t="s">
        <v>191</v>
      </c>
      <c r="D310" s="1177" t="s">
        <v>452</v>
      </c>
      <c r="E310" s="128" t="s">
        <v>24</v>
      </c>
      <c r="F310" s="128" t="s">
        <v>0</v>
      </c>
      <c r="G310" s="558">
        <f t="shared" si="995"/>
        <v>11.063111111111072</v>
      </c>
      <c r="H310" s="559">
        <f t="shared" si="996"/>
        <v>12.49</v>
      </c>
      <c r="I310" s="324">
        <v>0</v>
      </c>
      <c r="J310" s="729">
        <v>4.49</v>
      </c>
      <c r="K310" s="729">
        <v>6.5</v>
      </c>
      <c r="L310" s="729">
        <v>1.5</v>
      </c>
      <c r="M310" s="2220"/>
      <c r="N310" s="208">
        <v>1.3402777777777675</v>
      </c>
      <c r="O310" s="208">
        <v>1.3402777777777675</v>
      </c>
      <c r="P310" s="208">
        <v>1.3402777777777675</v>
      </c>
      <c r="Q310" s="559">
        <f>SUM(R310:U310)</f>
        <v>5.702</v>
      </c>
      <c r="R310" s="274"/>
      <c r="S310" s="274">
        <v>3.1269999999999998</v>
      </c>
      <c r="T310" s="274">
        <v>0.45</v>
      </c>
      <c r="U310" s="274">
        <v>2.125</v>
      </c>
      <c r="V310" s="559">
        <f t="shared" si="997"/>
        <v>1.3402777777777675</v>
      </c>
      <c r="W310" s="694">
        <v>0.19203703703703731</v>
      </c>
      <c r="X310" s="729">
        <v>0.26018518518517203</v>
      </c>
      <c r="Y310" s="729">
        <v>0.29203703703703732</v>
      </c>
      <c r="Z310" s="729">
        <v>0.59601851851852072</v>
      </c>
      <c r="AA310" s="559">
        <f>SUM(AB310:AE310)</f>
        <v>0</v>
      </c>
      <c r="AB310" s="274"/>
      <c r="AC310" s="274"/>
      <c r="AD310" s="274"/>
      <c r="AE310" s="274"/>
      <c r="AF310" s="566" t="s">
        <v>311</v>
      </c>
      <c r="AG310" s="555">
        <f t="shared" si="954"/>
        <v>0.17831699999999964</v>
      </c>
      <c r="AH310" s="324">
        <v>0.13489200000000001</v>
      </c>
      <c r="AI310" s="324">
        <v>16.18704</v>
      </c>
      <c r="AJ310" s="324">
        <v>0.51759807837129979</v>
      </c>
      <c r="AK310" s="324">
        <v>0</v>
      </c>
      <c r="AL310" s="324">
        <v>0</v>
      </c>
      <c r="AM310" s="324">
        <v>0</v>
      </c>
      <c r="AN310" s="324">
        <v>4.8492000000000007E-2</v>
      </c>
      <c r="AO310" s="324">
        <v>5.8190400000000002</v>
      </c>
      <c r="AP310" s="324">
        <v>0.18499731839894312</v>
      </c>
      <c r="AQ310" s="324">
        <v>7.0199999999999999E-2</v>
      </c>
      <c r="AR310" s="324">
        <v>8.4239999999999995</v>
      </c>
      <c r="AS310" s="324">
        <v>0.26928693925464892</v>
      </c>
      <c r="AT310" s="324">
        <v>1.6199999999999999E-2</v>
      </c>
      <c r="AU310" s="324">
        <v>1.944</v>
      </c>
      <c r="AV310" s="324">
        <v>6.3313820717707775E-2</v>
      </c>
      <c r="AW310" s="324">
        <v>6.15816E-2</v>
      </c>
      <c r="AX310" s="324">
        <v>7.3897919999999999</v>
      </c>
      <c r="AY310" s="324">
        <v>0.2553552563818644</v>
      </c>
      <c r="AZ310" s="324">
        <v>0</v>
      </c>
      <c r="BA310" s="324">
        <v>0</v>
      </c>
      <c r="BB310" s="324">
        <v>0</v>
      </c>
      <c r="BC310" s="556">
        <v>3.3771599999999999E-2</v>
      </c>
      <c r="BD310" s="324">
        <v>4.0525919999999998</v>
      </c>
      <c r="BE310" s="324">
        <v>0.1391947964957844</v>
      </c>
      <c r="BF310" s="556">
        <v>4.8600000000000006E-3</v>
      </c>
      <c r="BG310" s="324">
        <v>0.58320000000000005</v>
      </c>
      <c r="BH310" s="324">
        <v>2.0252409886080004E-2</v>
      </c>
      <c r="BI310" s="324">
        <v>2.2950000000000002E-2</v>
      </c>
      <c r="BJ310" s="324">
        <v>2.7540000000000004</v>
      </c>
      <c r="BK310" s="324">
        <v>9.5908050000000009E-2</v>
      </c>
      <c r="BL310" s="324">
        <f t="shared" ref="BL310:BL313" si="1014">BO310+BR310+BU310+BX310</f>
        <v>1.4474999999999887E-2</v>
      </c>
      <c r="BM310" s="324">
        <f t="shared" si="998"/>
        <v>1.7369999999999866</v>
      </c>
      <c r="BN310" s="324">
        <f t="shared" si="999"/>
        <v>8.1358995781669857E-2</v>
      </c>
      <c r="BO310" s="556">
        <f>(W310*3.6)/1000*3</f>
        <v>2.0740000000000029E-3</v>
      </c>
      <c r="BP310" s="324">
        <f>BO310*1000*0.12</f>
        <v>0.24888000000000035</v>
      </c>
      <c r="BQ310" s="324">
        <f t="shared" si="1000"/>
        <v>9.1392466288104119E-3</v>
      </c>
      <c r="BR310" s="324">
        <f>(X310*3.6)/1000*3</f>
        <v>2.8099999999998578E-3</v>
      </c>
      <c r="BS310" s="324">
        <f>BR310*1000*0.12</f>
        <v>0.33719999999998296</v>
      </c>
      <c r="BT310" s="324">
        <f t="shared" si="1001"/>
        <v>1.2372932570803572E-2</v>
      </c>
      <c r="BU310" s="324">
        <f>(Y310*3.6)/1000*3</f>
        <v>3.1540000000000027E-3</v>
      </c>
      <c r="BV310" s="324">
        <f>BU310*1000*0.12</f>
        <v>0.37848000000000032</v>
      </c>
      <c r="BW310" s="324">
        <f t="shared" si="1002"/>
        <v>1.929798573936618E-2</v>
      </c>
      <c r="BX310" s="324">
        <f>(Z310*3.6)/1000*3</f>
        <v>6.4370000000000243E-3</v>
      </c>
      <c r="BY310" s="324">
        <f>BX310*1000*0.12</f>
        <v>0.7724400000000029</v>
      </c>
      <c r="BZ310" s="324">
        <f t="shared" si="1003"/>
        <v>4.054883084268969E-2</v>
      </c>
      <c r="CA310" s="324">
        <f t="shared" si="1004"/>
        <v>0</v>
      </c>
      <c r="CB310" s="324">
        <f t="shared" si="1005"/>
        <v>0</v>
      </c>
      <c r="CC310" s="324">
        <f t="shared" si="1006"/>
        <v>0</v>
      </c>
      <c r="CD310" s="556">
        <f>AB310*3.6*3/1000</f>
        <v>0</v>
      </c>
      <c r="CE310" s="324">
        <f>CD310*1000*0.12</f>
        <v>0</v>
      </c>
      <c r="CF310" s="324">
        <f>CD310*$EW$8</f>
        <v>0</v>
      </c>
      <c r="CG310" s="556">
        <f>BB310*3.6*3/1000</f>
        <v>0</v>
      </c>
      <c r="CH310" s="324">
        <f>CG310*1000*0.12</f>
        <v>0</v>
      </c>
      <c r="CI310" s="324">
        <f>CG310*$EX$8</f>
        <v>0</v>
      </c>
      <c r="CJ310" s="556"/>
      <c r="CK310" s="324">
        <f>CJ310*1000*0.12</f>
        <v>0</v>
      </c>
      <c r="CL310" s="324">
        <f>CJ310*$EY$8</f>
        <v>0</v>
      </c>
      <c r="CM310" s="324"/>
      <c r="CN310" s="324">
        <f>CM310*1000*0.12</f>
        <v>0</v>
      </c>
      <c r="CO310" s="324">
        <f>CM310*$EZ$8</f>
        <v>0</v>
      </c>
      <c r="CP310" s="2238">
        <f>M310*3.6/1000*3</f>
        <v>0</v>
      </c>
      <c r="CQ310" s="2238">
        <f>CP310*1000*0.12</f>
        <v>0</v>
      </c>
      <c r="CR310" s="2238">
        <f t="shared" si="1007"/>
        <v>0</v>
      </c>
      <c r="CS310" s="324">
        <f>N310*3.6/1000*3</f>
        <v>1.4474999999999889E-2</v>
      </c>
      <c r="CT310" s="324">
        <f>CS310*1000*0.12</f>
        <v>1.7369999999999868</v>
      </c>
      <c r="CU310" s="324">
        <f t="shared" si="1008"/>
        <v>8.1092198913719021E-2</v>
      </c>
      <c r="CV310" s="324">
        <f>O310*3.6/1000*3</f>
        <v>1.4474999999999889E-2</v>
      </c>
      <c r="CW310" s="643">
        <f>CV310*1000*0.12</f>
        <v>1.7369999999999868</v>
      </c>
      <c r="CX310" s="324">
        <f t="shared" si="1009"/>
        <v>8.4284471554427712E-2</v>
      </c>
      <c r="CY310" s="694">
        <f>P310*3.6/1000*3</f>
        <v>1.4474999999999889E-2</v>
      </c>
      <c r="CZ310" s="324">
        <f>CY310*1000*0.12</f>
        <v>1.7369999999999868</v>
      </c>
      <c r="DA310" s="324">
        <f t="shared" si="1010"/>
        <v>8.761838916285429E-2</v>
      </c>
      <c r="DB310" s="324">
        <v>3.9</v>
      </c>
      <c r="DC310" s="324">
        <v>61</v>
      </c>
      <c r="DD310" s="324">
        <v>15.462999999999999</v>
      </c>
      <c r="DE310" s="555">
        <f t="shared" si="1011"/>
        <v>2.6805065244130768</v>
      </c>
      <c r="DF310" s="555">
        <v>6.9694200000000004</v>
      </c>
      <c r="DG310" s="324">
        <v>0</v>
      </c>
      <c r="DH310" s="324">
        <v>2.5054200000000004</v>
      </c>
      <c r="DI310" s="718">
        <v>3.6270000000000002</v>
      </c>
      <c r="DJ310" s="718">
        <v>0.83700000000000008</v>
      </c>
      <c r="DK310" s="595">
        <v>0.43699999999999994</v>
      </c>
      <c r="DL310" s="324"/>
      <c r="DM310" s="324">
        <v>0.28199999999999997</v>
      </c>
      <c r="DN310" s="324">
        <v>0.03</v>
      </c>
      <c r="DO310" s="324">
        <v>0.125</v>
      </c>
      <c r="DP310" s="555">
        <f t="shared" si="1012"/>
        <v>0.51615199708780957</v>
      </c>
      <c r="DQ310" s="324">
        <v>7.3955042622461276E-2</v>
      </c>
      <c r="DR310" s="324">
        <v>0.10019945504778466</v>
      </c>
      <c r="DS310" s="718">
        <v>0.11246586520310643</v>
      </c>
      <c r="DT310" s="718">
        <v>0.22953163421445724</v>
      </c>
      <c r="DU310" s="595">
        <f t="shared" si="1013"/>
        <v>0.82325890624999987</v>
      </c>
      <c r="DV310" s="324">
        <v>0.82325890624999987</v>
      </c>
      <c r="DW310" s="324"/>
      <c r="DX310" s="324"/>
      <c r="DY310" s="324"/>
      <c r="DZ310" s="2255"/>
      <c r="EA310" s="787">
        <v>0.52328863476247589</v>
      </c>
      <c r="EB310" s="787">
        <v>0.56584831466253094</v>
      </c>
      <c r="EC310" s="787">
        <v>0.63821757790026046</v>
      </c>
      <c r="ED310" s="324" t="s">
        <v>243</v>
      </c>
      <c r="EE310" s="23"/>
      <c r="EF310" s="329" t="s">
        <v>235</v>
      </c>
      <c r="EG310" s="324" t="s">
        <v>240</v>
      </c>
      <c r="EH310" s="2686"/>
    </row>
    <row r="311" spans="1:138" ht="15" customHeight="1" outlineLevel="1">
      <c r="A311" s="67"/>
      <c r="B311" s="67"/>
      <c r="C311" s="1176" t="s">
        <v>192</v>
      </c>
      <c r="D311" s="1177" t="s">
        <v>193</v>
      </c>
      <c r="E311" s="128" t="s">
        <v>23</v>
      </c>
      <c r="F311" s="128" t="s">
        <v>3</v>
      </c>
      <c r="G311" s="558">
        <f t="shared" si="995"/>
        <v>3</v>
      </c>
      <c r="H311" s="559">
        <f t="shared" si="996"/>
        <v>0</v>
      </c>
      <c r="I311" s="324"/>
      <c r="J311" s="729"/>
      <c r="K311" s="729"/>
      <c r="L311" s="729"/>
      <c r="M311" s="2219"/>
      <c r="N311" s="1069"/>
      <c r="O311" s="1069"/>
      <c r="P311" s="1069"/>
      <c r="Q311" s="559">
        <f>SUM(R311:U311)</f>
        <v>3</v>
      </c>
      <c r="R311" s="337">
        <v>3</v>
      </c>
      <c r="S311" s="337"/>
      <c r="T311" s="269"/>
      <c r="U311" s="337"/>
      <c r="V311" s="559">
        <f t="shared" si="997"/>
        <v>0</v>
      </c>
      <c r="W311" s="324">
        <v>0</v>
      </c>
      <c r="X311" s="729"/>
      <c r="Y311" s="729"/>
      <c r="Z311" s="729"/>
      <c r="AA311" s="559">
        <f>SUM(AB311:AE311)</f>
        <v>0</v>
      </c>
      <c r="AB311" s="337"/>
      <c r="AC311" s="337"/>
      <c r="AD311" s="269"/>
      <c r="AE311" s="337"/>
      <c r="AF311" s="566" t="s">
        <v>311</v>
      </c>
      <c r="AG311" s="555">
        <f t="shared" si="954"/>
        <v>0</v>
      </c>
      <c r="AH311" s="567">
        <v>0</v>
      </c>
      <c r="AI311" s="324">
        <v>0</v>
      </c>
      <c r="AJ311" s="556">
        <v>0</v>
      </c>
      <c r="AK311" s="188">
        <v>0</v>
      </c>
      <c r="AL311" s="195">
        <v>0</v>
      </c>
      <c r="AM311" s="324">
        <v>0</v>
      </c>
      <c r="AN311" s="188">
        <v>0</v>
      </c>
      <c r="AO311" s="195">
        <v>0</v>
      </c>
      <c r="AP311" s="324">
        <v>0</v>
      </c>
      <c r="AQ311" s="567">
        <v>0</v>
      </c>
      <c r="AR311" s="324">
        <v>0</v>
      </c>
      <c r="AS311" s="324">
        <v>0</v>
      </c>
      <c r="AT311" s="188">
        <v>0</v>
      </c>
      <c r="AU311" s="195">
        <v>0</v>
      </c>
      <c r="AV311" s="324">
        <v>0</v>
      </c>
      <c r="AW311" s="567">
        <v>4.8000000000000004E-3</v>
      </c>
      <c r="AX311" s="324">
        <v>0.57600000000000007</v>
      </c>
      <c r="AY311" s="556">
        <v>2.0013127084800002E-2</v>
      </c>
      <c r="AZ311" s="556">
        <v>4.8000000000000004E-3</v>
      </c>
      <c r="BA311" s="324">
        <v>0.57600000000000007</v>
      </c>
      <c r="BB311" s="556">
        <v>2.0013127084800002E-2</v>
      </c>
      <c r="BC311" s="556">
        <v>0</v>
      </c>
      <c r="BD311" s="324">
        <v>0</v>
      </c>
      <c r="BE311" s="324">
        <v>0</v>
      </c>
      <c r="BF311" s="556">
        <v>0</v>
      </c>
      <c r="BG311" s="324">
        <v>0</v>
      </c>
      <c r="BH311" s="556">
        <v>0</v>
      </c>
      <c r="BI311" s="556">
        <v>0</v>
      </c>
      <c r="BJ311" s="324">
        <v>0</v>
      </c>
      <c r="BK311" s="556">
        <v>0</v>
      </c>
      <c r="BL311" s="567">
        <f t="shared" si="1014"/>
        <v>0</v>
      </c>
      <c r="BM311" s="324">
        <f t="shared" si="998"/>
        <v>0</v>
      </c>
      <c r="BN311" s="556">
        <f t="shared" si="999"/>
        <v>0</v>
      </c>
      <c r="BO311" s="324">
        <f>W311*1.6/1000</f>
        <v>0</v>
      </c>
      <c r="BP311" s="324">
        <f t="shared" ref="BP311" si="1015">BO311*1000*0.12</f>
        <v>0</v>
      </c>
      <c r="BQ311" s="324">
        <f t="shared" si="1000"/>
        <v>0</v>
      </c>
      <c r="BR311" s="556">
        <f>X311*1.6/1000</f>
        <v>0</v>
      </c>
      <c r="BS311" s="324">
        <f>BR311*1000*0.12</f>
        <v>0</v>
      </c>
      <c r="BT311" s="324">
        <f t="shared" si="1001"/>
        <v>0</v>
      </c>
      <c r="BU311" s="556">
        <f>Y311*1.6/1000</f>
        <v>0</v>
      </c>
      <c r="BV311" s="324">
        <f>BU311*1000*0.12</f>
        <v>0</v>
      </c>
      <c r="BW311" s="324">
        <f t="shared" si="1002"/>
        <v>0</v>
      </c>
      <c r="BX311" s="324">
        <f>Z311*1.6/1000</f>
        <v>0</v>
      </c>
      <c r="BY311" s="324">
        <f t="shared" ref="BY311" si="1016">BX311*1000*0.12</f>
        <v>0</v>
      </c>
      <c r="BZ311" s="324">
        <f t="shared" si="1003"/>
        <v>0</v>
      </c>
      <c r="CA311" s="567">
        <f t="shared" si="1004"/>
        <v>3.2021003335680003E-5</v>
      </c>
      <c r="CB311" s="324">
        <f t="shared" si="1005"/>
        <v>3.8425204002816003E-3</v>
      </c>
      <c r="CC311" s="556">
        <f t="shared" si="1006"/>
        <v>0</v>
      </c>
      <c r="CD311" s="324">
        <f>AB311*1.6/1000</f>
        <v>0</v>
      </c>
      <c r="CE311" s="324">
        <f t="shared" ref="CE311:CE312" si="1017">CD311*1000*0.12</f>
        <v>0</v>
      </c>
      <c r="CF311" s="556">
        <f>CD311*$EW$8</f>
        <v>0</v>
      </c>
      <c r="CG311" s="556">
        <f>BB311*1.6/1000</f>
        <v>3.2021003335680003E-5</v>
      </c>
      <c r="CH311" s="324">
        <f t="shared" ref="CH311:CH312" si="1018">CG311*1000*0.12</f>
        <v>3.8425204002816003E-3</v>
      </c>
      <c r="CI311" s="324">
        <f>CG311*$EX$8</f>
        <v>0</v>
      </c>
      <c r="CJ311" s="556">
        <v>0</v>
      </c>
      <c r="CK311" s="324">
        <f t="shared" ref="CK311:CK312" si="1019">CJ311*1000*0.12</f>
        <v>0</v>
      </c>
      <c r="CL311" s="556">
        <f>CJ311*$EY$8</f>
        <v>0</v>
      </c>
      <c r="CM311" s="556">
        <f>BD311*1.6/1000</f>
        <v>0</v>
      </c>
      <c r="CN311" s="324">
        <f t="shared" ref="CN311:CN312" si="1020">CM311*1000*0.12</f>
        <v>0</v>
      </c>
      <c r="CO311" s="556">
        <f>CM311*$EZ$8</f>
        <v>0</v>
      </c>
      <c r="CP311" s="2273"/>
      <c r="CQ311" s="2238"/>
      <c r="CR311" s="2238">
        <f t="shared" si="1007"/>
        <v>0</v>
      </c>
      <c r="CS311" s="776"/>
      <c r="CT311" s="694"/>
      <c r="CU311" s="324">
        <f t="shared" si="1008"/>
        <v>0</v>
      </c>
      <c r="CV311" s="188">
        <f>O311*1.6/1000</f>
        <v>0</v>
      </c>
      <c r="CW311" s="195">
        <f>CV311*1000*0.12</f>
        <v>0</v>
      </c>
      <c r="CX311" s="324">
        <f t="shared" si="1009"/>
        <v>0</v>
      </c>
      <c r="CY311" s="188">
        <f>P311*1.6/1000</f>
        <v>0</v>
      </c>
      <c r="CZ311" s="195">
        <f>CY311*1000*0.12</f>
        <v>0</v>
      </c>
      <c r="DA311" s="324">
        <f t="shared" si="1010"/>
        <v>0</v>
      </c>
      <c r="DB311" s="2773"/>
      <c r="DC311" s="2774"/>
      <c r="DD311" s="2775"/>
      <c r="DE311" s="555">
        <f t="shared" si="1011"/>
        <v>2.8470000000000002E-2</v>
      </c>
      <c r="DF311" s="595">
        <v>0</v>
      </c>
      <c r="DG311" s="306"/>
      <c r="DH311" s="306"/>
      <c r="DI311" s="718"/>
      <c r="DJ311" s="718"/>
      <c r="DK311" s="595">
        <v>2.8470000000000002E-2</v>
      </c>
      <c r="DL311" s="324">
        <v>2.8470000000000002E-2</v>
      </c>
      <c r="DM311" s="324"/>
      <c r="DN311" s="324"/>
      <c r="DO311" s="324"/>
      <c r="DP311" s="595">
        <f t="shared" si="1012"/>
        <v>0</v>
      </c>
      <c r="DQ311" s="306">
        <v>0</v>
      </c>
      <c r="DR311" s="306"/>
      <c r="DS311" s="718"/>
      <c r="DT311" s="718"/>
      <c r="DU311" s="595">
        <f t="shared" si="1013"/>
        <v>4.4139999999999999E-2</v>
      </c>
      <c r="DV311" s="324">
        <v>4.4139999999999999E-2</v>
      </c>
      <c r="DW311" s="324"/>
      <c r="DX311" s="324"/>
      <c r="DY311" s="324"/>
      <c r="DZ311" s="2255"/>
      <c r="EA311" s="787"/>
      <c r="EB311" s="188"/>
      <c r="EC311" s="188"/>
      <c r="ED311" s="324" t="s">
        <v>243</v>
      </c>
      <c r="EE311" s="23"/>
      <c r="EF311" s="329" t="s">
        <v>235</v>
      </c>
      <c r="EG311" s="324" t="s">
        <v>240</v>
      </c>
      <c r="EH311" s="329"/>
    </row>
    <row r="312" spans="1:138" ht="31.5" customHeight="1" outlineLevel="1">
      <c r="A312" s="67"/>
      <c r="B312" s="67"/>
      <c r="C312" s="1176" t="s">
        <v>194</v>
      </c>
      <c r="D312" s="1177" t="s">
        <v>619</v>
      </c>
      <c r="E312" s="128" t="s">
        <v>23</v>
      </c>
      <c r="F312" s="128" t="s">
        <v>3</v>
      </c>
      <c r="G312" s="559">
        <f>H312+M312+N312+O312+P312</f>
        <v>0</v>
      </c>
      <c r="H312" s="559">
        <f t="shared" ref="H312" si="1021">SUM(I312:L312)</f>
        <v>0</v>
      </c>
      <c r="I312" s="324"/>
      <c r="J312" s="729"/>
      <c r="K312" s="729"/>
      <c r="L312" s="729"/>
      <c r="M312" s="2219"/>
      <c r="N312" s="1069"/>
      <c r="O312" s="1069"/>
      <c r="P312" s="1069"/>
      <c r="Q312" s="559">
        <f>SUM(R312:U312)</f>
        <v>0</v>
      </c>
      <c r="R312" s="337"/>
      <c r="S312" s="407"/>
      <c r="T312" s="269"/>
      <c r="U312" s="337"/>
      <c r="V312" s="559">
        <f t="shared" ref="V312:V313" si="1022">SUM(W312:Z312)</f>
        <v>0</v>
      </c>
      <c r="W312" s="324"/>
      <c r="X312" s="729"/>
      <c r="Y312" s="729"/>
      <c r="Z312" s="729"/>
      <c r="AA312" s="559">
        <f>SUM(AB312:AE312)</f>
        <v>0</v>
      </c>
      <c r="AB312" s="269"/>
      <c r="AC312" s="407"/>
      <c r="AD312" s="269"/>
      <c r="AE312" s="337"/>
      <c r="AF312" s="566" t="s">
        <v>311</v>
      </c>
      <c r="AG312" s="555">
        <f t="shared" si="954"/>
        <v>0</v>
      </c>
      <c r="AH312" s="567">
        <v>0</v>
      </c>
      <c r="AI312" s="324">
        <v>0</v>
      </c>
      <c r="AJ312" s="567">
        <v>0</v>
      </c>
      <c r="AK312" s="188">
        <v>0</v>
      </c>
      <c r="AL312" s="195">
        <v>0</v>
      </c>
      <c r="AM312" s="324">
        <v>0</v>
      </c>
      <c r="AN312" s="188">
        <v>0</v>
      </c>
      <c r="AO312" s="195">
        <v>0</v>
      </c>
      <c r="AP312" s="324">
        <v>0</v>
      </c>
      <c r="AQ312" s="188">
        <v>0</v>
      </c>
      <c r="AR312" s="195">
        <v>0</v>
      </c>
      <c r="AS312" s="324">
        <v>0</v>
      </c>
      <c r="AT312" s="567">
        <v>0</v>
      </c>
      <c r="AU312" s="556">
        <v>0</v>
      </c>
      <c r="AV312" s="324">
        <v>0</v>
      </c>
      <c r="AW312" s="567">
        <v>0</v>
      </c>
      <c r="AX312" s="324">
        <v>0</v>
      </c>
      <c r="AY312" s="567">
        <v>0</v>
      </c>
      <c r="AZ312" s="567">
        <v>0</v>
      </c>
      <c r="BA312" s="324">
        <v>0</v>
      </c>
      <c r="BB312" s="556">
        <v>0</v>
      </c>
      <c r="BC312" s="567">
        <v>0</v>
      </c>
      <c r="BD312" s="324">
        <v>0</v>
      </c>
      <c r="BE312" s="567">
        <v>0</v>
      </c>
      <c r="BF312" s="556">
        <v>0</v>
      </c>
      <c r="BG312" s="557">
        <v>0</v>
      </c>
      <c r="BH312" s="557">
        <v>0</v>
      </c>
      <c r="BI312" s="567">
        <v>0</v>
      </c>
      <c r="BJ312" s="324">
        <v>0</v>
      </c>
      <c r="BK312" s="556">
        <v>0</v>
      </c>
      <c r="BL312" s="567">
        <f t="shared" si="1014"/>
        <v>0</v>
      </c>
      <c r="BM312" s="324">
        <f t="shared" si="998"/>
        <v>0</v>
      </c>
      <c r="BN312" s="567">
        <f t="shared" si="999"/>
        <v>0</v>
      </c>
      <c r="BO312" s="188">
        <f>AM312*1.2/1000</f>
        <v>0</v>
      </c>
      <c r="BP312" s="195">
        <f t="shared" ref="BP312" si="1023">BO312*1000*0.12</f>
        <v>0</v>
      </c>
      <c r="BQ312" s="324">
        <f t="shared" ref="BQ312:BQ313" si="1024">BO312*$ER$8</f>
        <v>0</v>
      </c>
      <c r="BR312" s="188">
        <f>AN312*1.2/1000</f>
        <v>0</v>
      </c>
      <c r="BS312" s="195">
        <f t="shared" ref="BS312" si="1025">BR312*1000*0.12</f>
        <v>0</v>
      </c>
      <c r="BT312" s="324">
        <f t="shared" ref="BT312:BT313" si="1026">BR312*$ES$8</f>
        <v>0</v>
      </c>
      <c r="BU312" s="188">
        <f>AO312*1.2/1000</f>
        <v>0</v>
      </c>
      <c r="BV312" s="195">
        <f t="shared" ref="BV312:BV313" si="1027">BU312*1000*0.12</f>
        <v>0</v>
      </c>
      <c r="BW312" s="324">
        <f t="shared" ref="BW312:BW313" si="1028">BU312*$ET$8</f>
        <v>0</v>
      </c>
      <c r="BX312" s="567">
        <f>AP312*1.2/1000</f>
        <v>0</v>
      </c>
      <c r="BY312" s="556">
        <f t="shared" ref="BY312" si="1029">BX312*1000*0.12</f>
        <v>0</v>
      </c>
      <c r="BZ312" s="324">
        <f t="shared" ref="BZ312:BZ313" si="1030">BX312*$EU$8</f>
        <v>0</v>
      </c>
      <c r="CA312" s="567">
        <f t="shared" si="1004"/>
        <v>0</v>
      </c>
      <c r="CB312" s="324">
        <f t="shared" si="1005"/>
        <v>0</v>
      </c>
      <c r="CC312" s="567">
        <f t="shared" si="1006"/>
        <v>0</v>
      </c>
      <c r="CD312" s="556">
        <f>AB312*1.2/1000</f>
        <v>0</v>
      </c>
      <c r="CE312" s="324">
        <f t="shared" si="1017"/>
        <v>0</v>
      </c>
      <c r="CF312" s="556">
        <f>CD312*$EW$8</f>
        <v>0</v>
      </c>
      <c r="CG312" s="567">
        <f>BB312*1.2/1000</f>
        <v>0</v>
      </c>
      <c r="CH312" s="324">
        <f t="shared" si="1018"/>
        <v>0</v>
      </c>
      <c r="CI312" s="567">
        <f>CG312*$EX$8</f>
        <v>0</v>
      </c>
      <c r="CJ312" s="556">
        <f>BC312*1.2/1000</f>
        <v>0</v>
      </c>
      <c r="CK312" s="557">
        <f t="shared" si="1019"/>
        <v>0</v>
      </c>
      <c r="CL312" s="557">
        <f>CJ312*$EY$8</f>
        <v>0</v>
      </c>
      <c r="CM312" s="567">
        <f>BD312*1.2/1000</f>
        <v>0</v>
      </c>
      <c r="CN312" s="324">
        <f t="shared" si="1020"/>
        <v>0</v>
      </c>
      <c r="CO312" s="556">
        <f>CM312*$EZ$8</f>
        <v>0</v>
      </c>
      <c r="CP312" s="2273"/>
      <c r="CQ312" s="2238"/>
      <c r="CR312" s="2238">
        <f t="shared" si="1007"/>
        <v>0</v>
      </c>
      <c r="CS312" s="776"/>
      <c r="CT312" s="694"/>
      <c r="CU312" s="324">
        <f t="shared" si="1008"/>
        <v>0</v>
      </c>
      <c r="CV312" s="188">
        <f>O312*1.2/1000</f>
        <v>0</v>
      </c>
      <c r="CW312" s="195">
        <f>CV312*1000*0.12</f>
        <v>0</v>
      </c>
      <c r="CX312" s="324">
        <f t="shared" si="1009"/>
        <v>0</v>
      </c>
      <c r="CY312" s="188">
        <f>P312*1.2/1000</f>
        <v>0</v>
      </c>
      <c r="CZ312" s="195">
        <f>CY312*1000*0.12</f>
        <v>0</v>
      </c>
      <c r="DA312" s="324">
        <f t="shared" si="1010"/>
        <v>0</v>
      </c>
      <c r="DB312" s="2773"/>
      <c r="DC312" s="2774"/>
      <c r="DD312" s="2775"/>
      <c r="DE312" s="555">
        <f t="shared" si="1011"/>
        <v>0</v>
      </c>
      <c r="DF312" s="595">
        <v>0</v>
      </c>
      <c r="DG312" s="306"/>
      <c r="DH312" s="306"/>
      <c r="DI312" s="718"/>
      <c r="DJ312" s="718"/>
      <c r="DK312" s="595"/>
      <c r="DL312" s="324"/>
      <c r="DM312" s="324"/>
      <c r="DN312" s="324"/>
      <c r="DO312" s="324"/>
      <c r="DP312" s="595">
        <f t="shared" si="1012"/>
        <v>0</v>
      </c>
      <c r="DQ312" s="306">
        <v>0</v>
      </c>
      <c r="DR312" s="306"/>
      <c r="DS312" s="718"/>
      <c r="DT312" s="718"/>
      <c r="DU312" s="595"/>
      <c r="DV312" s="324">
        <v>7.437E-3</v>
      </c>
      <c r="DW312" s="324"/>
      <c r="DX312" s="324"/>
      <c r="DY312" s="324"/>
      <c r="DZ312" s="2255"/>
      <c r="EA312" s="787"/>
      <c r="EB312" s="188"/>
      <c r="EC312" s="188"/>
      <c r="ED312" s="324" t="s">
        <v>243</v>
      </c>
      <c r="EE312" s="23"/>
      <c r="EF312" s="329" t="s">
        <v>235</v>
      </c>
      <c r="EG312" s="324" t="s">
        <v>240</v>
      </c>
      <c r="EH312" s="329"/>
    </row>
    <row r="313" spans="1:138" ht="15" hidden="1" customHeight="1" outlineLevel="1">
      <c r="A313" s="67"/>
      <c r="B313" s="67"/>
      <c r="C313" s="1176" t="s">
        <v>197</v>
      </c>
      <c r="D313" s="1180" t="s">
        <v>321</v>
      </c>
      <c r="E313" s="128" t="s">
        <v>23</v>
      </c>
      <c r="F313" s="128" t="s">
        <v>3</v>
      </c>
      <c r="G313" s="559">
        <f>H313+M313+N313+O313+P313</f>
        <v>0</v>
      </c>
      <c r="H313" s="559">
        <f t="shared" ref="H313" si="1031">SUM(I313:L313)</f>
        <v>0</v>
      </c>
      <c r="I313" s="269"/>
      <c r="J313" s="736"/>
      <c r="K313" s="739"/>
      <c r="L313" s="739"/>
      <c r="M313" s="2219"/>
      <c r="N313" s="1069"/>
      <c r="O313" s="1069"/>
      <c r="P313" s="1069"/>
      <c r="Q313" s="559">
        <f>SUM(R313:U313)</f>
        <v>0</v>
      </c>
      <c r="R313" s="337"/>
      <c r="S313" s="337"/>
      <c r="T313" s="269"/>
      <c r="U313" s="337"/>
      <c r="V313" s="559">
        <f t="shared" si="1022"/>
        <v>0</v>
      </c>
      <c r="W313" s="269"/>
      <c r="X313" s="736"/>
      <c r="Y313" s="739"/>
      <c r="Z313" s="739"/>
      <c r="AA313" s="559">
        <f>SUM(AB313:AE313)</f>
        <v>0</v>
      </c>
      <c r="AB313" s="337"/>
      <c r="AC313" s="337"/>
      <c r="AD313" s="269"/>
      <c r="AE313" s="337"/>
      <c r="AF313" s="566" t="s">
        <v>311</v>
      </c>
      <c r="AG313" s="555">
        <f t="shared" si="954"/>
        <v>0</v>
      </c>
      <c r="AH313" s="324">
        <v>0</v>
      </c>
      <c r="AI313" s="324">
        <v>0</v>
      </c>
      <c r="AJ313" s="324">
        <v>0</v>
      </c>
      <c r="AK313" s="188"/>
      <c r="AL313" s="195"/>
      <c r="AM313" s="324">
        <v>0</v>
      </c>
      <c r="AN313" s="188"/>
      <c r="AO313" s="195"/>
      <c r="AP313" s="324">
        <v>0</v>
      </c>
      <c r="AQ313" s="324"/>
      <c r="AR313" s="324">
        <v>0</v>
      </c>
      <c r="AS313" s="324">
        <v>0</v>
      </c>
      <c r="AT313" s="324"/>
      <c r="AU313" s="324">
        <v>0</v>
      </c>
      <c r="AV313" s="324">
        <v>0</v>
      </c>
      <c r="AW313" s="195"/>
      <c r="AX313" s="195"/>
      <c r="AY313" s="195"/>
      <c r="AZ313" s="188"/>
      <c r="BA313" s="195"/>
      <c r="BB313" s="195"/>
      <c r="BC313" s="188"/>
      <c r="BD313" s="195"/>
      <c r="BE313" s="195"/>
      <c r="BF313" s="188"/>
      <c r="BG313" s="195"/>
      <c r="BH313" s="195"/>
      <c r="BI313" s="188"/>
      <c r="BJ313" s="195"/>
      <c r="BK313" s="195"/>
      <c r="BL313" s="324">
        <f t="shared" si="1014"/>
        <v>0</v>
      </c>
      <c r="BM313" s="324">
        <f t="shared" si="998"/>
        <v>0</v>
      </c>
      <c r="BN313" s="324">
        <f t="shared" si="999"/>
        <v>0</v>
      </c>
      <c r="BO313" s="188"/>
      <c r="BP313" s="195"/>
      <c r="BQ313" s="324">
        <f t="shared" si="1024"/>
        <v>0</v>
      </c>
      <c r="BR313" s="188"/>
      <c r="BS313" s="195"/>
      <c r="BT313" s="324">
        <f t="shared" si="1026"/>
        <v>0</v>
      </c>
      <c r="BU313" s="324"/>
      <c r="BV313" s="324">
        <f t="shared" si="1027"/>
        <v>0</v>
      </c>
      <c r="BW313" s="324">
        <f t="shared" si="1028"/>
        <v>0</v>
      </c>
      <c r="BX313" s="324"/>
      <c r="BY313" s="324">
        <f>BX313*1000*0.12</f>
        <v>0</v>
      </c>
      <c r="BZ313" s="324">
        <f t="shared" si="1030"/>
        <v>0</v>
      </c>
      <c r="CA313" s="195"/>
      <c r="CB313" s="195"/>
      <c r="CC313" s="195"/>
      <c r="CD313" s="188"/>
      <c r="CE313" s="195"/>
      <c r="CF313" s="195"/>
      <c r="CG313" s="188"/>
      <c r="CH313" s="195"/>
      <c r="CI313" s="195"/>
      <c r="CJ313" s="188"/>
      <c r="CK313" s="195"/>
      <c r="CL313" s="195"/>
      <c r="CM313" s="188"/>
      <c r="CN313" s="195"/>
      <c r="CO313" s="195"/>
      <c r="CP313" s="2275"/>
      <c r="CQ313" s="2278"/>
      <c r="CR313" s="2238">
        <f t="shared" si="1007"/>
        <v>0</v>
      </c>
      <c r="CS313" s="276"/>
      <c r="CT313" s="278"/>
      <c r="CU313" s="324">
        <f t="shared" si="1008"/>
        <v>0</v>
      </c>
      <c r="CV313" s="188"/>
      <c r="CW313" s="195"/>
      <c r="CX313" s="324">
        <f t="shared" si="1009"/>
        <v>0</v>
      </c>
      <c r="CY313" s="188"/>
      <c r="CZ313" s="195"/>
      <c r="DA313" s="324">
        <f t="shared" si="1010"/>
        <v>0</v>
      </c>
      <c r="DB313" s="85"/>
      <c r="DC313" s="85"/>
      <c r="DD313" s="85"/>
      <c r="DE313" s="555">
        <f t="shared" si="1011"/>
        <v>0</v>
      </c>
      <c r="DF313" s="595">
        <v>0</v>
      </c>
      <c r="DG313" s="306"/>
      <c r="DH313" s="306"/>
      <c r="DI313" s="718"/>
      <c r="DJ313" s="718"/>
      <c r="DK313" s="595"/>
      <c r="DL313" s="306"/>
      <c r="DM313" s="306"/>
      <c r="DN313" s="306"/>
      <c r="DO313" s="306"/>
      <c r="DP313" s="595">
        <f t="shared" si="1012"/>
        <v>0</v>
      </c>
      <c r="DQ313" s="306"/>
      <c r="DR313" s="306"/>
      <c r="DS313" s="718"/>
      <c r="DT313" s="718"/>
      <c r="DU313" s="595"/>
      <c r="DV313" s="306"/>
      <c r="DW313" s="306"/>
      <c r="DX313" s="306"/>
      <c r="DY313" s="306"/>
      <c r="DZ313" s="2255"/>
      <c r="EA313" s="787"/>
      <c r="EB313" s="188"/>
      <c r="EC313" s="188"/>
      <c r="ED313" s="324"/>
      <c r="EE313" s="23"/>
      <c r="EF313" s="329"/>
      <c r="EG313" s="324"/>
      <c r="EH313" s="329"/>
    </row>
    <row r="314" spans="1:138" ht="15" customHeight="1" outlineLevel="1">
      <c r="A314" s="67"/>
      <c r="B314" s="67"/>
      <c r="C314" s="534"/>
      <c r="D314" s="954" t="s">
        <v>1</v>
      </c>
      <c r="E314" s="84"/>
      <c r="F314" s="84"/>
      <c r="G314" s="169"/>
      <c r="H314" s="1205"/>
      <c r="I314" s="169"/>
      <c r="J314" s="169"/>
      <c r="K314" s="169"/>
      <c r="L314" s="169"/>
      <c r="M314" s="2213"/>
      <c r="N314" s="169"/>
      <c r="O314" s="169"/>
      <c r="P314" s="169"/>
      <c r="Q314" s="167"/>
      <c r="R314" s="84"/>
      <c r="S314" s="84"/>
      <c r="T314" s="84"/>
      <c r="U314" s="84"/>
      <c r="V314" s="1205"/>
      <c r="W314" s="169"/>
      <c r="X314" s="169"/>
      <c r="Y314" s="169"/>
      <c r="Z314" s="169"/>
      <c r="AA314" s="167"/>
      <c r="AB314" s="84"/>
      <c r="AC314" s="84"/>
      <c r="AD314" s="84"/>
      <c r="AE314" s="84"/>
      <c r="AF314" s="566" t="s">
        <v>311</v>
      </c>
      <c r="AG314" s="555">
        <f t="shared" si="954"/>
        <v>0.21341699999999969</v>
      </c>
      <c r="AH314" s="555">
        <v>0.14269200000000001</v>
      </c>
      <c r="AI314" s="555">
        <v>17.12304</v>
      </c>
      <c r="AJ314" s="555">
        <v>0.54771882168595787</v>
      </c>
      <c r="AK314" s="555">
        <v>0</v>
      </c>
      <c r="AL314" s="555">
        <v>0</v>
      </c>
      <c r="AM314" s="555">
        <v>0</v>
      </c>
      <c r="AN314" s="555">
        <v>5.2392000000000008E-2</v>
      </c>
      <c r="AO314" s="555">
        <v>6.2870400000000002</v>
      </c>
      <c r="AP314" s="555">
        <v>0.19987584561489374</v>
      </c>
      <c r="AQ314" s="555">
        <v>7.0199999999999999E-2</v>
      </c>
      <c r="AR314" s="555">
        <v>8.4239999999999995</v>
      </c>
      <c r="AS314" s="555">
        <v>0.26928693925464892</v>
      </c>
      <c r="AT314" s="555">
        <v>2.01E-2</v>
      </c>
      <c r="AU314" s="555">
        <v>2.4119999999999999</v>
      </c>
      <c r="AV314" s="555">
        <v>7.8556036816415209E-2</v>
      </c>
      <c r="AW314" s="561">
        <v>8.7181599999999998E-2</v>
      </c>
      <c r="AX314" s="555">
        <v>10.461792000000001</v>
      </c>
      <c r="AY314" s="555">
        <v>0.36194720985266443</v>
      </c>
      <c r="AZ314" s="561">
        <v>4.8000000000000004E-3</v>
      </c>
      <c r="BA314" s="555">
        <v>0.57600000000000007</v>
      </c>
      <c r="BB314" s="555">
        <v>2.0013127084800002E-2</v>
      </c>
      <c r="BC314" s="555">
        <v>3.8971599999999995E-2</v>
      </c>
      <c r="BD314" s="555">
        <v>4.6765919999999994</v>
      </c>
      <c r="BE314" s="555">
        <v>0.16062738902258439</v>
      </c>
      <c r="BF314" s="555">
        <v>8.7600000000000004E-3</v>
      </c>
      <c r="BG314" s="555">
        <v>1.0512000000000001</v>
      </c>
      <c r="BH314" s="555">
        <v>3.6504343745280006E-2</v>
      </c>
      <c r="BI314" s="555">
        <v>3.465E-2</v>
      </c>
      <c r="BJ314" s="555">
        <v>4.1580000000000004</v>
      </c>
      <c r="BK314" s="555">
        <v>0.14480235000000002</v>
      </c>
      <c r="BL314" s="555">
        <f>SUM(BL309:BL313)</f>
        <v>2.3574999999999888E-2</v>
      </c>
      <c r="BM314" s="555">
        <f t="shared" ref="BM314:CO314" si="1032">SUM(BM309:BM313)</f>
        <v>2.8289999999999864</v>
      </c>
      <c r="BN314" s="555">
        <f t="shared" si="1032"/>
        <v>0.12882293924177185</v>
      </c>
      <c r="BO314" s="555">
        <f t="shared" si="1032"/>
        <v>2.0740000000000029E-3</v>
      </c>
      <c r="BP314" s="555">
        <f t="shared" si="1032"/>
        <v>0.24888000000000035</v>
      </c>
      <c r="BQ314" s="555">
        <f t="shared" si="1032"/>
        <v>9.1392466288104119E-3</v>
      </c>
      <c r="BR314" s="555">
        <f t="shared" si="1032"/>
        <v>8.0099999999998575E-3</v>
      </c>
      <c r="BS314" s="555">
        <f t="shared" si="1032"/>
        <v>0.96119999999998296</v>
      </c>
      <c r="BT314" s="555">
        <f t="shared" si="1032"/>
        <v>3.5269462595067573E-2</v>
      </c>
      <c r="BU314" s="555">
        <f t="shared" si="1032"/>
        <v>3.1540000000000027E-3</v>
      </c>
      <c r="BV314" s="555">
        <f t="shared" si="1032"/>
        <v>0.37848000000000032</v>
      </c>
      <c r="BW314" s="555">
        <f t="shared" si="1032"/>
        <v>1.929798573936618E-2</v>
      </c>
      <c r="BX314" s="555">
        <f t="shared" si="1032"/>
        <v>1.0337000000000025E-2</v>
      </c>
      <c r="BY314" s="555">
        <f t="shared" si="1032"/>
        <v>1.2404400000000029</v>
      </c>
      <c r="BZ314" s="555">
        <f t="shared" si="1032"/>
        <v>6.5116244278527691E-2</v>
      </c>
      <c r="CA314" s="561">
        <f t="shared" si="1032"/>
        <v>8.4998100333567991E-4</v>
      </c>
      <c r="CB314" s="555">
        <f t="shared" si="1032"/>
        <v>0.1019977204002816</v>
      </c>
      <c r="CC314" s="555">
        <f t="shared" si="1032"/>
        <v>0</v>
      </c>
      <c r="CD314" s="561">
        <f t="shared" si="1032"/>
        <v>0</v>
      </c>
      <c r="CE314" s="555">
        <f t="shared" si="1032"/>
        <v>0</v>
      </c>
      <c r="CF314" s="555">
        <f t="shared" si="1032"/>
        <v>0</v>
      </c>
      <c r="CG314" s="555">
        <f t="shared" si="1032"/>
        <v>3.2021003335680003E-5</v>
      </c>
      <c r="CH314" s="555">
        <f t="shared" si="1032"/>
        <v>3.8425204002816003E-3</v>
      </c>
      <c r="CI314" s="555">
        <f t="shared" si="1032"/>
        <v>0</v>
      </c>
      <c r="CJ314" s="555">
        <f t="shared" si="1032"/>
        <v>6.7599999999999997E-6</v>
      </c>
      <c r="CK314" s="555">
        <f t="shared" si="1032"/>
        <v>8.1119999999999988E-4</v>
      </c>
      <c r="CL314" s="555">
        <f t="shared" si="1032"/>
        <v>0</v>
      </c>
      <c r="CM314" s="555">
        <f t="shared" si="1032"/>
        <v>8.1119999999999999E-4</v>
      </c>
      <c r="CN314" s="555">
        <f t="shared" si="1032"/>
        <v>9.7344E-2</v>
      </c>
      <c r="CO314" s="555">
        <f t="shared" si="1032"/>
        <v>0</v>
      </c>
      <c r="CP314" s="2256">
        <f t="shared" ref="CP314:DA314" si="1033">SUM(CP309:CP313)</f>
        <v>0</v>
      </c>
      <c r="CQ314" s="2256">
        <f t="shared" si="1033"/>
        <v>0</v>
      </c>
      <c r="CR314" s="2256">
        <f t="shared" si="1033"/>
        <v>0</v>
      </c>
      <c r="CS314" s="555">
        <f t="shared" si="1033"/>
        <v>2.3574999999999888E-2</v>
      </c>
      <c r="CT314" s="555">
        <f t="shared" si="1033"/>
        <v>2.8289999999999864</v>
      </c>
      <c r="CU314" s="555">
        <f t="shared" si="1033"/>
        <v>0.13207244140869995</v>
      </c>
      <c r="CV314" s="555">
        <f t="shared" si="1033"/>
        <v>2.3574999999999888E-2</v>
      </c>
      <c r="CW314" s="555">
        <f t="shared" si="1033"/>
        <v>2.8289999999999864</v>
      </c>
      <c r="CX314" s="555">
        <f t="shared" si="1033"/>
        <v>0.13727160047638268</v>
      </c>
      <c r="CY314" s="555">
        <f t="shared" si="1033"/>
        <v>2.3574999999999888E-2</v>
      </c>
      <c r="CZ314" s="555">
        <f t="shared" si="1033"/>
        <v>2.8289999999999864</v>
      </c>
      <c r="DA314" s="555">
        <f t="shared" si="1033"/>
        <v>0.1427014524707631</v>
      </c>
      <c r="DB314" s="283"/>
      <c r="DC314" s="283"/>
      <c r="DD314" s="283"/>
      <c r="DE314" s="555">
        <f t="shared" si="1011"/>
        <v>2.9233675964498551</v>
      </c>
      <c r="DF314" s="555">
        <v>7.0021680000000002</v>
      </c>
      <c r="DG314" s="555">
        <v>0</v>
      </c>
      <c r="DH314" s="555">
        <v>2.5217940000000003</v>
      </c>
      <c r="DI314" s="555">
        <v>3.6270000000000002</v>
      </c>
      <c r="DJ314" s="555">
        <v>0.85337400000000008</v>
      </c>
      <c r="DK314" s="555">
        <v>0.5333699999999999</v>
      </c>
      <c r="DL314" s="555">
        <v>2.8470000000000002E-2</v>
      </c>
      <c r="DM314" s="555">
        <v>0.31399999999999995</v>
      </c>
      <c r="DN314" s="555">
        <v>4.2900000000000001E-2</v>
      </c>
      <c r="DO314" s="555">
        <v>0.14799999999999999</v>
      </c>
      <c r="DP314" s="555">
        <f t="shared" ref="DP314:DY314" si="1034">SUM(DP309:DP313)</f>
        <v>0.55297969708780959</v>
      </c>
      <c r="DQ314" s="555">
        <f t="shared" si="1034"/>
        <v>7.3955042622461276E-2</v>
      </c>
      <c r="DR314" s="555">
        <f t="shared" si="1034"/>
        <v>0.12124385504778466</v>
      </c>
      <c r="DS314" s="555">
        <f t="shared" si="1034"/>
        <v>0.11246586520310643</v>
      </c>
      <c r="DT314" s="555">
        <f t="shared" si="1034"/>
        <v>0.24531493421445724</v>
      </c>
      <c r="DU314" s="555">
        <f t="shared" si="1034"/>
        <v>0.89382947767857124</v>
      </c>
      <c r="DV314" s="555">
        <f t="shared" si="1034"/>
        <v>0.90126647767857127</v>
      </c>
      <c r="DW314" s="555">
        <f t="shared" si="1034"/>
        <v>0</v>
      </c>
      <c r="DX314" s="555">
        <f t="shared" si="1034"/>
        <v>0</v>
      </c>
      <c r="DY314" s="555">
        <f t="shared" si="1034"/>
        <v>0</v>
      </c>
      <c r="DZ314" s="2256">
        <f t="shared" ref="DZ314:EC314" si="1035">SUM(DZ309:DZ313)</f>
        <v>0</v>
      </c>
      <c r="EA314" s="555">
        <f t="shared" si="1035"/>
        <v>0.56154327250627023</v>
      </c>
      <c r="EB314" s="555">
        <f t="shared" si="1035"/>
        <v>0.60538712046851728</v>
      </c>
      <c r="EC314" s="555">
        <f t="shared" si="1035"/>
        <v>0.67008750638725811</v>
      </c>
      <c r="ED314" s="324"/>
      <c r="EE314" s="185"/>
      <c r="EF314" s="329"/>
      <c r="EG314" s="324"/>
      <c r="EH314" s="329"/>
    </row>
    <row r="315" spans="1:138" ht="29.25" customHeight="1" outlineLevel="1">
      <c r="A315" s="85"/>
      <c r="B315" s="67"/>
      <c r="C315" s="1174" t="s">
        <v>10</v>
      </c>
      <c r="D315" s="90" t="s">
        <v>168</v>
      </c>
      <c r="E315" s="84"/>
      <c r="F315" s="84"/>
      <c r="G315" s="169"/>
      <c r="H315" s="1205"/>
      <c r="I315" s="169"/>
      <c r="J315" s="169"/>
      <c r="K315" s="169"/>
      <c r="L315" s="169"/>
      <c r="M315" s="2213"/>
      <c r="N315" s="169"/>
      <c r="O315" s="169"/>
      <c r="P315" s="169"/>
      <c r="Q315" s="167"/>
      <c r="R315" s="84"/>
      <c r="S315" s="84"/>
      <c r="T315" s="84"/>
      <c r="U315" s="84"/>
      <c r="V315" s="1205"/>
      <c r="W315" s="169"/>
      <c r="X315" s="169"/>
      <c r="Y315" s="169"/>
      <c r="Z315" s="169"/>
      <c r="AA315" s="167"/>
      <c r="AB315" s="84"/>
      <c r="AC315" s="84"/>
      <c r="AD315" s="84"/>
      <c r="AE315" s="84"/>
      <c r="AF315" s="185"/>
      <c r="AG315" s="555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  <c r="BS315" s="190"/>
      <c r="BT315" s="190"/>
      <c r="BU315" s="190"/>
      <c r="BV315" s="190"/>
      <c r="BW315" s="190"/>
      <c r="BX315" s="190"/>
      <c r="BY315" s="190"/>
      <c r="BZ315" s="190"/>
      <c r="CA315" s="190"/>
      <c r="CB315" s="190"/>
      <c r="CC315" s="190"/>
      <c r="CD315" s="190"/>
      <c r="CE315" s="190"/>
      <c r="CF315" s="190"/>
      <c r="CG315" s="190"/>
      <c r="CH315" s="190"/>
      <c r="CI315" s="190"/>
      <c r="CJ315" s="190"/>
      <c r="CK315" s="190"/>
      <c r="CL315" s="190"/>
      <c r="CM315" s="190"/>
      <c r="CN315" s="190"/>
      <c r="CO315" s="190"/>
      <c r="CP315" s="2274"/>
      <c r="CQ315" s="2274"/>
      <c r="CR315" s="2274"/>
      <c r="CS315" s="277"/>
      <c r="CT315" s="277"/>
      <c r="CU315" s="277"/>
      <c r="CV315" s="190"/>
      <c r="CW315" s="190"/>
      <c r="CX315" s="190"/>
      <c r="CY315" s="190"/>
      <c r="CZ315" s="190"/>
      <c r="DA315" s="190"/>
      <c r="DB315" s="283"/>
      <c r="DC315" s="283"/>
      <c r="DD315" s="283"/>
      <c r="DE315" s="595"/>
      <c r="DF315" s="595"/>
      <c r="DG315" s="190"/>
      <c r="DH315" s="190"/>
      <c r="DI315" s="190"/>
      <c r="DJ315" s="190"/>
      <c r="DK315" s="595">
        <v>0</v>
      </c>
      <c r="DL315" s="190"/>
      <c r="DM315" s="190"/>
      <c r="DN315" s="190"/>
      <c r="DO315" s="190"/>
      <c r="DP315" s="595"/>
      <c r="DQ315" s="190"/>
      <c r="DR315" s="190"/>
      <c r="DS315" s="190"/>
      <c r="DT315" s="190"/>
      <c r="DU315" s="595">
        <f t="shared" ref="DU315:DU329" si="1036">DV315+DW315+DX315+DY315</f>
        <v>0</v>
      </c>
      <c r="DV315" s="190"/>
      <c r="DW315" s="190"/>
      <c r="DX315" s="190"/>
      <c r="DY315" s="190"/>
      <c r="DZ315" s="2255"/>
      <c r="EA315" s="787"/>
      <c r="EB315" s="190"/>
      <c r="EC315" s="190"/>
      <c r="ED315" s="324"/>
      <c r="EE315" s="185"/>
      <c r="EF315" s="787"/>
      <c r="EG315" s="324"/>
      <c r="EH315" s="329"/>
    </row>
    <row r="316" spans="1:138" ht="15" hidden="1" customHeight="1" outlineLevel="1">
      <c r="A316" s="85"/>
      <c r="B316" s="67"/>
      <c r="C316" s="1181" t="s">
        <v>61</v>
      </c>
      <c r="D316" s="814" t="s">
        <v>47</v>
      </c>
      <c r="E316" s="84"/>
      <c r="F316" s="84"/>
      <c r="G316" s="169"/>
      <c r="H316" s="1205"/>
      <c r="I316" s="169"/>
      <c r="J316" s="169"/>
      <c r="K316" s="169"/>
      <c r="L316" s="169"/>
      <c r="M316" s="2213"/>
      <c r="N316" s="169"/>
      <c r="O316" s="169"/>
      <c r="P316" s="169"/>
      <c r="Q316" s="167"/>
      <c r="R316" s="84"/>
      <c r="S316" s="84"/>
      <c r="T316" s="84"/>
      <c r="U316" s="84"/>
      <c r="V316" s="1205"/>
      <c r="W316" s="169"/>
      <c r="X316" s="169"/>
      <c r="Y316" s="169"/>
      <c r="Z316" s="169"/>
      <c r="AA316" s="167"/>
      <c r="AB316" s="84"/>
      <c r="AC316" s="84"/>
      <c r="AD316" s="84"/>
      <c r="AE316" s="84"/>
      <c r="AF316" s="185"/>
      <c r="AG316" s="555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2274"/>
      <c r="CQ316" s="2274"/>
      <c r="CR316" s="2274"/>
      <c r="CS316" s="277"/>
      <c r="CT316" s="277"/>
      <c r="CU316" s="277"/>
      <c r="CV316" s="190"/>
      <c r="CW316" s="190"/>
      <c r="CX316" s="190"/>
      <c r="CY316" s="190"/>
      <c r="CZ316" s="190"/>
      <c r="DA316" s="190"/>
      <c r="DB316" s="283"/>
      <c r="DC316" s="283"/>
      <c r="DD316" s="283"/>
      <c r="DE316" s="595"/>
      <c r="DF316" s="595"/>
      <c r="DG316" s="190"/>
      <c r="DH316" s="190"/>
      <c r="DI316" s="190"/>
      <c r="DJ316" s="190"/>
      <c r="DK316" s="595">
        <v>0</v>
      </c>
      <c r="DL316" s="190"/>
      <c r="DM316" s="190"/>
      <c r="DN316" s="190"/>
      <c r="DO316" s="190"/>
      <c r="DP316" s="595"/>
      <c r="DQ316" s="190"/>
      <c r="DR316" s="190"/>
      <c r="DS316" s="190"/>
      <c r="DT316" s="190"/>
      <c r="DU316" s="595">
        <f t="shared" si="1036"/>
        <v>0</v>
      </c>
      <c r="DV316" s="190"/>
      <c r="DW316" s="190"/>
      <c r="DX316" s="190"/>
      <c r="DY316" s="190"/>
      <c r="DZ316" s="2255"/>
      <c r="EA316" s="787"/>
      <c r="EB316" s="190"/>
      <c r="EC316" s="190"/>
      <c r="ED316" s="324"/>
      <c r="EE316" s="185"/>
      <c r="EF316" s="329"/>
      <c r="EG316" s="324"/>
      <c r="EH316" s="329"/>
    </row>
    <row r="317" spans="1:138" ht="15" hidden="1" customHeight="1" outlineLevel="1">
      <c r="A317" s="85"/>
      <c r="B317" s="67"/>
      <c r="C317" s="1168"/>
      <c r="D317" s="1167"/>
      <c r="E317" s="71"/>
      <c r="F317" s="71"/>
      <c r="G317" s="166">
        <f>H317+M317+N317+O317+P317</f>
        <v>0</v>
      </c>
      <c r="H317" s="1206">
        <f>SUM(I317:L317)</f>
        <v>0</v>
      </c>
      <c r="I317" s="531"/>
      <c r="J317" s="531"/>
      <c r="K317" s="531"/>
      <c r="L317" s="531"/>
      <c r="M317" s="2225"/>
      <c r="N317" s="531"/>
      <c r="O317" s="531"/>
      <c r="P317" s="531"/>
      <c r="Q317" s="165">
        <f>SUM(R317:U317)</f>
        <v>0</v>
      </c>
      <c r="R317" s="71"/>
      <c r="S317" s="71"/>
      <c r="T317" s="71"/>
      <c r="U317" s="71"/>
      <c r="V317" s="1206">
        <f>SUM(W317:Z317)</f>
        <v>0</v>
      </c>
      <c r="W317" s="531"/>
      <c r="X317" s="531"/>
      <c r="Y317" s="531"/>
      <c r="Z317" s="531"/>
      <c r="AA317" s="165">
        <f>SUM(AB317:AE317)</f>
        <v>0</v>
      </c>
      <c r="AB317" s="71"/>
      <c r="AC317" s="71"/>
      <c r="AD317" s="71"/>
      <c r="AE317" s="71"/>
      <c r="AF317" s="105"/>
      <c r="AG317" s="555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2275"/>
      <c r="CQ317" s="2275"/>
      <c r="CR317" s="2275"/>
      <c r="CS317" s="276"/>
      <c r="CT317" s="276"/>
      <c r="CU317" s="276"/>
      <c r="CV317" s="188"/>
      <c r="CW317" s="188"/>
      <c r="CX317" s="188"/>
      <c r="CY317" s="188"/>
      <c r="CZ317" s="188"/>
      <c r="DA317" s="188"/>
      <c r="DB317" s="85"/>
      <c r="DC317" s="85"/>
      <c r="DD317" s="85"/>
      <c r="DE317" s="595"/>
      <c r="DF317" s="595"/>
      <c r="DG317" s="188"/>
      <c r="DH317" s="188"/>
      <c r="DI317" s="188"/>
      <c r="DJ317" s="188"/>
      <c r="DK317" s="595">
        <v>0</v>
      </c>
      <c r="DL317" s="188"/>
      <c r="DM317" s="188"/>
      <c r="DN317" s="188"/>
      <c r="DO317" s="188"/>
      <c r="DP317" s="595"/>
      <c r="DQ317" s="188"/>
      <c r="DR317" s="188"/>
      <c r="DS317" s="188"/>
      <c r="DT317" s="188"/>
      <c r="DU317" s="595">
        <f t="shared" si="1036"/>
        <v>0</v>
      </c>
      <c r="DV317" s="188"/>
      <c r="DW317" s="188"/>
      <c r="DX317" s="188"/>
      <c r="DY317" s="188"/>
      <c r="DZ317" s="2255"/>
      <c r="EA317" s="787"/>
      <c r="EB317" s="188"/>
      <c r="EC317" s="188"/>
      <c r="ED317" s="324"/>
      <c r="EE317" s="23"/>
      <c r="EF317" s="329"/>
      <c r="EG317" s="324"/>
      <c r="EH317" s="329"/>
    </row>
    <row r="318" spans="1:138" ht="15" hidden="1" customHeight="1" outlineLevel="1">
      <c r="A318" s="85"/>
      <c r="B318" s="67"/>
      <c r="C318" s="1168"/>
      <c r="D318" s="1167"/>
      <c r="E318" s="71"/>
      <c r="F318" s="71"/>
      <c r="G318" s="166">
        <f>H318+M318+N318+O318+P318</f>
        <v>0</v>
      </c>
      <c r="H318" s="1206">
        <f>SUM(I318:L318)</f>
        <v>0</v>
      </c>
      <c r="I318" s="531"/>
      <c r="J318" s="531"/>
      <c r="K318" s="531"/>
      <c r="L318" s="531"/>
      <c r="M318" s="2225"/>
      <c r="N318" s="531"/>
      <c r="O318" s="531"/>
      <c r="P318" s="531"/>
      <c r="Q318" s="165">
        <f>SUM(R318:U318)</f>
        <v>0</v>
      </c>
      <c r="R318" s="71"/>
      <c r="S318" s="71"/>
      <c r="T318" s="71"/>
      <c r="U318" s="71"/>
      <c r="V318" s="1206">
        <f>SUM(W318:Z318)</f>
        <v>0</v>
      </c>
      <c r="W318" s="531"/>
      <c r="X318" s="531"/>
      <c r="Y318" s="531"/>
      <c r="Z318" s="531"/>
      <c r="AA318" s="165">
        <f>SUM(AB318:AE318)</f>
        <v>0</v>
      </c>
      <c r="AB318" s="71"/>
      <c r="AC318" s="71"/>
      <c r="AD318" s="71"/>
      <c r="AE318" s="71"/>
      <c r="AF318" s="105"/>
      <c r="AG318" s="555"/>
      <c r="AH318" s="197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97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97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97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2275"/>
      <c r="CQ318" s="2275"/>
      <c r="CR318" s="2275"/>
      <c r="CS318" s="276"/>
      <c r="CT318" s="276"/>
      <c r="CU318" s="276"/>
      <c r="CV318" s="188"/>
      <c r="CW318" s="188"/>
      <c r="CX318" s="188"/>
      <c r="CY318" s="188"/>
      <c r="CZ318" s="188"/>
      <c r="DA318" s="188"/>
      <c r="DB318" s="85"/>
      <c r="DC318" s="85"/>
      <c r="DD318" s="85"/>
      <c r="DE318" s="595"/>
      <c r="DF318" s="595"/>
      <c r="DG318" s="188"/>
      <c r="DH318" s="188"/>
      <c r="DI318" s="188"/>
      <c r="DJ318" s="188"/>
      <c r="DK318" s="595">
        <v>0</v>
      </c>
      <c r="DL318" s="188"/>
      <c r="DM318" s="188"/>
      <c r="DN318" s="188"/>
      <c r="DO318" s="188"/>
      <c r="DP318" s="595"/>
      <c r="DQ318" s="188"/>
      <c r="DR318" s="188"/>
      <c r="DS318" s="188"/>
      <c r="DT318" s="188"/>
      <c r="DU318" s="595">
        <f t="shared" si="1036"/>
        <v>0</v>
      </c>
      <c r="DV318" s="188"/>
      <c r="DW318" s="188"/>
      <c r="DX318" s="188"/>
      <c r="DY318" s="188"/>
      <c r="DZ318" s="2255"/>
      <c r="EA318" s="787"/>
      <c r="EB318" s="188"/>
      <c r="EC318" s="188"/>
      <c r="ED318" s="324"/>
      <c r="EE318" s="23"/>
      <c r="EF318" s="329"/>
      <c r="EG318" s="324"/>
      <c r="EH318" s="329"/>
    </row>
    <row r="319" spans="1:138" ht="15" hidden="1" customHeight="1" outlineLevel="1">
      <c r="A319" s="85"/>
      <c r="B319" s="67"/>
      <c r="C319" s="1168" t="s">
        <v>49</v>
      </c>
      <c r="D319" s="1167"/>
      <c r="E319" s="71"/>
      <c r="F319" s="71"/>
      <c r="G319" s="166">
        <f>H319+M319+N319+O319+P319</f>
        <v>0</v>
      </c>
      <c r="H319" s="1206">
        <f>SUM(I319:L319)</f>
        <v>0</v>
      </c>
      <c r="I319" s="531"/>
      <c r="J319" s="531"/>
      <c r="K319" s="531"/>
      <c r="L319" s="531"/>
      <c r="M319" s="2225"/>
      <c r="N319" s="531"/>
      <c r="O319" s="531"/>
      <c r="P319" s="531"/>
      <c r="Q319" s="165">
        <f>SUM(R319:U319)</f>
        <v>0</v>
      </c>
      <c r="R319" s="71"/>
      <c r="S319" s="71"/>
      <c r="T319" s="71"/>
      <c r="U319" s="71"/>
      <c r="V319" s="1206">
        <f>SUM(W319:Z319)</f>
        <v>0</v>
      </c>
      <c r="W319" s="531"/>
      <c r="X319" s="531"/>
      <c r="Y319" s="531"/>
      <c r="Z319" s="531"/>
      <c r="AA319" s="165">
        <f>SUM(AB319:AE319)</f>
        <v>0</v>
      </c>
      <c r="AB319" s="71"/>
      <c r="AC319" s="71"/>
      <c r="AD319" s="71"/>
      <c r="AE319" s="71"/>
      <c r="AF319" s="105"/>
      <c r="AG319" s="555"/>
      <c r="AH319" s="197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97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97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97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2275"/>
      <c r="CQ319" s="2275"/>
      <c r="CR319" s="2275"/>
      <c r="CS319" s="276"/>
      <c r="CT319" s="276"/>
      <c r="CU319" s="276"/>
      <c r="CV319" s="188"/>
      <c r="CW319" s="188"/>
      <c r="CX319" s="188"/>
      <c r="CY319" s="188"/>
      <c r="CZ319" s="188"/>
      <c r="DA319" s="188"/>
      <c r="DB319" s="85"/>
      <c r="DC319" s="85"/>
      <c r="DD319" s="85"/>
      <c r="DE319" s="595"/>
      <c r="DF319" s="595"/>
      <c r="DG319" s="188"/>
      <c r="DH319" s="188"/>
      <c r="DI319" s="188"/>
      <c r="DJ319" s="188"/>
      <c r="DK319" s="595">
        <v>0</v>
      </c>
      <c r="DL319" s="188"/>
      <c r="DM319" s="188"/>
      <c r="DN319" s="188"/>
      <c r="DO319" s="188"/>
      <c r="DP319" s="595"/>
      <c r="DQ319" s="188"/>
      <c r="DR319" s="188"/>
      <c r="DS319" s="188"/>
      <c r="DT319" s="188"/>
      <c r="DU319" s="595">
        <f t="shared" si="1036"/>
        <v>0</v>
      </c>
      <c r="DV319" s="188"/>
      <c r="DW319" s="188"/>
      <c r="DX319" s="188"/>
      <c r="DY319" s="188"/>
      <c r="DZ319" s="2255"/>
      <c r="EA319" s="787"/>
      <c r="EB319" s="188"/>
      <c r="EC319" s="188"/>
      <c r="ED319" s="324"/>
      <c r="EE319" s="23"/>
      <c r="EF319" s="329"/>
      <c r="EG319" s="324"/>
      <c r="EH319" s="329"/>
    </row>
    <row r="320" spans="1:138" ht="15" hidden="1" customHeight="1" outlineLevel="1">
      <c r="A320" s="85"/>
      <c r="B320" s="67"/>
      <c r="C320" s="534"/>
      <c r="D320" s="954" t="s">
        <v>1</v>
      </c>
      <c r="E320" s="84"/>
      <c r="F320" s="84"/>
      <c r="G320" s="169"/>
      <c r="H320" s="1205"/>
      <c r="I320" s="169"/>
      <c r="J320" s="169"/>
      <c r="K320" s="169"/>
      <c r="L320" s="169"/>
      <c r="M320" s="2213"/>
      <c r="N320" s="169"/>
      <c r="O320" s="169"/>
      <c r="P320" s="169"/>
      <c r="Q320" s="167"/>
      <c r="R320" s="84"/>
      <c r="S320" s="84"/>
      <c r="T320" s="84"/>
      <c r="U320" s="84"/>
      <c r="V320" s="1205"/>
      <c r="W320" s="169"/>
      <c r="X320" s="169"/>
      <c r="Y320" s="169"/>
      <c r="Z320" s="169"/>
      <c r="AA320" s="167"/>
      <c r="AB320" s="84"/>
      <c r="AC320" s="84"/>
      <c r="AD320" s="84"/>
      <c r="AE320" s="84"/>
      <c r="AF320" s="185"/>
      <c r="AG320" s="555"/>
      <c r="AH320" s="190">
        <v>0</v>
      </c>
      <c r="AI320" s="190">
        <v>0</v>
      </c>
      <c r="AJ320" s="190">
        <v>0</v>
      </c>
      <c r="AK320" s="190">
        <v>0</v>
      </c>
      <c r="AL320" s="190">
        <v>0</v>
      </c>
      <c r="AM320" s="190">
        <v>0</v>
      </c>
      <c r="AN320" s="190">
        <v>0</v>
      </c>
      <c r="AO320" s="190">
        <v>0</v>
      </c>
      <c r="AP320" s="190">
        <v>0</v>
      </c>
      <c r="AQ320" s="190">
        <v>0</v>
      </c>
      <c r="AR320" s="190">
        <v>0</v>
      </c>
      <c r="AS320" s="190">
        <v>0</v>
      </c>
      <c r="AT320" s="190">
        <v>0</v>
      </c>
      <c r="AU320" s="190">
        <v>0</v>
      </c>
      <c r="AV320" s="190">
        <v>0</v>
      </c>
      <c r="AW320" s="190">
        <v>0</v>
      </c>
      <c r="AX320" s="190">
        <v>0</v>
      </c>
      <c r="AY320" s="190">
        <v>0</v>
      </c>
      <c r="AZ320" s="190">
        <v>0</v>
      </c>
      <c r="BA320" s="190">
        <v>0</v>
      </c>
      <c r="BB320" s="190">
        <v>0</v>
      </c>
      <c r="BC320" s="190">
        <v>0</v>
      </c>
      <c r="BD320" s="190">
        <v>0</v>
      </c>
      <c r="BE320" s="190">
        <v>0</v>
      </c>
      <c r="BF320" s="190">
        <v>0</v>
      </c>
      <c r="BG320" s="190">
        <v>0</v>
      </c>
      <c r="BH320" s="190">
        <v>0</v>
      </c>
      <c r="BI320" s="190">
        <v>0</v>
      </c>
      <c r="BJ320" s="190">
        <v>0</v>
      </c>
      <c r="BK320" s="190">
        <v>0</v>
      </c>
      <c r="BL320" s="190">
        <f>SUM(BL317:BL319)</f>
        <v>0</v>
      </c>
      <c r="BM320" s="190">
        <f>SUM(BM317:BM319)</f>
        <v>0</v>
      </c>
      <c r="BN320" s="190">
        <f t="shared" ref="BN320:BZ320" si="1037">SUM(BN317:BN319)</f>
        <v>0</v>
      </c>
      <c r="BO320" s="190">
        <f t="shared" si="1037"/>
        <v>0</v>
      </c>
      <c r="BP320" s="190">
        <f t="shared" si="1037"/>
        <v>0</v>
      </c>
      <c r="BQ320" s="190">
        <f t="shared" si="1037"/>
        <v>0</v>
      </c>
      <c r="BR320" s="190">
        <f t="shared" si="1037"/>
        <v>0</v>
      </c>
      <c r="BS320" s="190">
        <f t="shared" si="1037"/>
        <v>0</v>
      </c>
      <c r="BT320" s="190">
        <f t="shared" si="1037"/>
        <v>0</v>
      </c>
      <c r="BU320" s="190">
        <f t="shared" si="1037"/>
        <v>0</v>
      </c>
      <c r="BV320" s="190">
        <f t="shared" si="1037"/>
        <v>0</v>
      </c>
      <c r="BW320" s="190">
        <f t="shared" si="1037"/>
        <v>0</v>
      </c>
      <c r="BX320" s="190">
        <f t="shared" si="1037"/>
        <v>0</v>
      </c>
      <c r="BY320" s="190">
        <f t="shared" si="1037"/>
        <v>0</v>
      </c>
      <c r="BZ320" s="190">
        <f t="shared" si="1037"/>
        <v>0</v>
      </c>
      <c r="CA320" s="190">
        <f>SUM(CA317:CA319)</f>
        <v>0</v>
      </c>
      <c r="CB320" s="190">
        <f>SUM(CB317:CB319)</f>
        <v>0</v>
      </c>
      <c r="CC320" s="190">
        <f t="shared" ref="CC320:CO320" si="1038">SUM(CC317:CC319)</f>
        <v>0</v>
      </c>
      <c r="CD320" s="190">
        <f t="shared" si="1038"/>
        <v>0</v>
      </c>
      <c r="CE320" s="190">
        <f t="shared" si="1038"/>
        <v>0</v>
      </c>
      <c r="CF320" s="190">
        <f t="shared" si="1038"/>
        <v>0</v>
      </c>
      <c r="CG320" s="190">
        <f t="shared" si="1038"/>
        <v>0</v>
      </c>
      <c r="CH320" s="190">
        <f t="shared" si="1038"/>
        <v>0</v>
      </c>
      <c r="CI320" s="190">
        <f t="shared" si="1038"/>
        <v>0</v>
      </c>
      <c r="CJ320" s="190">
        <f t="shared" si="1038"/>
        <v>0</v>
      </c>
      <c r="CK320" s="190">
        <f t="shared" si="1038"/>
        <v>0</v>
      </c>
      <c r="CL320" s="190">
        <f t="shared" si="1038"/>
        <v>0</v>
      </c>
      <c r="CM320" s="190">
        <f t="shared" si="1038"/>
        <v>0</v>
      </c>
      <c r="CN320" s="190">
        <f t="shared" si="1038"/>
        <v>0</v>
      </c>
      <c r="CO320" s="190">
        <f t="shared" si="1038"/>
        <v>0</v>
      </c>
      <c r="CP320" s="2274">
        <f t="shared" ref="CP320:CX320" si="1039">SUM(CP317:CP319)</f>
        <v>0</v>
      </c>
      <c r="CQ320" s="2274">
        <f t="shared" si="1039"/>
        <v>0</v>
      </c>
      <c r="CR320" s="2274">
        <f t="shared" si="1039"/>
        <v>0</v>
      </c>
      <c r="CS320" s="277">
        <f t="shared" si="1039"/>
        <v>0</v>
      </c>
      <c r="CT320" s="277">
        <f t="shared" si="1039"/>
        <v>0</v>
      </c>
      <c r="CU320" s="277">
        <f t="shared" si="1039"/>
        <v>0</v>
      </c>
      <c r="CV320" s="190">
        <f t="shared" si="1039"/>
        <v>0</v>
      </c>
      <c r="CW320" s="190">
        <f t="shared" si="1039"/>
        <v>0</v>
      </c>
      <c r="CX320" s="190">
        <f t="shared" si="1039"/>
        <v>0</v>
      </c>
      <c r="CY320" s="190">
        <f t="shared" ref="CY320:DA320" si="1040">SUM(CY317:CY319)</f>
        <v>0</v>
      </c>
      <c r="CZ320" s="190">
        <f t="shared" si="1040"/>
        <v>0</v>
      </c>
      <c r="DA320" s="190">
        <f t="shared" si="1040"/>
        <v>0</v>
      </c>
      <c r="DB320" s="283"/>
      <c r="DC320" s="283"/>
      <c r="DD320" s="283"/>
      <c r="DE320" s="595"/>
      <c r="DF320" s="595"/>
      <c r="DG320" s="190"/>
      <c r="DH320" s="190"/>
      <c r="DI320" s="190"/>
      <c r="DJ320" s="190"/>
      <c r="DK320" s="595">
        <v>0</v>
      </c>
      <c r="DL320" s="190"/>
      <c r="DM320" s="190"/>
      <c r="DN320" s="190"/>
      <c r="DO320" s="190"/>
      <c r="DP320" s="595"/>
      <c r="DQ320" s="190"/>
      <c r="DR320" s="190"/>
      <c r="DS320" s="190"/>
      <c r="DT320" s="190"/>
      <c r="DU320" s="595">
        <f t="shared" si="1036"/>
        <v>0</v>
      </c>
      <c r="DV320" s="190"/>
      <c r="DW320" s="190"/>
      <c r="DX320" s="190"/>
      <c r="DY320" s="190"/>
      <c r="DZ320" s="2255">
        <f>SUM(DZ317:DZ319)</f>
        <v>0</v>
      </c>
      <c r="EA320" s="787">
        <f t="shared" ref="EA320:EB320" si="1041">SUM(EA317:EA319)</f>
        <v>0</v>
      </c>
      <c r="EB320" s="190">
        <f t="shared" si="1041"/>
        <v>0</v>
      </c>
      <c r="EC320" s="190">
        <f t="shared" ref="EC320" si="1042">SUM(EC317:EC319)</f>
        <v>0</v>
      </c>
      <c r="ED320" s="324"/>
      <c r="EE320" s="185"/>
      <c r="EF320" s="329"/>
      <c r="EG320" s="324"/>
      <c r="EH320" s="329"/>
    </row>
    <row r="321" spans="1:138" ht="15" customHeight="1" outlineLevel="1">
      <c r="A321" s="85"/>
      <c r="B321" s="67"/>
      <c r="C321" s="1181" t="s">
        <v>62</v>
      </c>
      <c r="D321" s="814" t="s">
        <v>50</v>
      </c>
      <c r="E321" s="84"/>
      <c r="F321" s="84"/>
      <c r="G321" s="169"/>
      <c r="H321" s="1205"/>
      <c r="I321" s="169"/>
      <c r="J321" s="169"/>
      <c r="K321" s="169"/>
      <c r="L321" s="169"/>
      <c r="M321" s="2213"/>
      <c r="N321" s="169"/>
      <c r="O321" s="169"/>
      <c r="P321" s="169"/>
      <c r="Q321" s="167"/>
      <c r="R321" s="84"/>
      <c r="S321" s="84"/>
      <c r="T321" s="84"/>
      <c r="U321" s="84"/>
      <c r="V321" s="1205"/>
      <c r="W321" s="169"/>
      <c r="X321" s="169"/>
      <c r="Y321" s="169"/>
      <c r="Z321" s="169"/>
      <c r="AA321" s="167"/>
      <c r="AB321" s="84"/>
      <c r="AC321" s="84"/>
      <c r="AD321" s="84"/>
      <c r="AE321" s="84"/>
      <c r="AF321" s="185"/>
      <c r="AG321" s="555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2274"/>
      <c r="CQ321" s="2274"/>
      <c r="CR321" s="2274"/>
      <c r="CS321" s="277"/>
      <c r="CT321" s="277"/>
      <c r="CU321" s="277"/>
      <c r="CV321" s="190"/>
      <c r="CW321" s="190"/>
      <c r="CX321" s="190"/>
      <c r="CY321" s="190"/>
      <c r="CZ321" s="190"/>
      <c r="DA321" s="190"/>
      <c r="DB321" s="283"/>
      <c r="DC321" s="283"/>
      <c r="DD321" s="283"/>
      <c r="DE321" s="595"/>
      <c r="DF321" s="595"/>
      <c r="DG321" s="190"/>
      <c r="DH321" s="190"/>
      <c r="DI321" s="190"/>
      <c r="DJ321" s="190"/>
      <c r="DK321" s="595">
        <v>0</v>
      </c>
      <c r="DL321" s="190"/>
      <c r="DM321" s="190"/>
      <c r="DN321" s="190"/>
      <c r="DO321" s="190"/>
      <c r="DP321" s="595"/>
      <c r="DQ321" s="190"/>
      <c r="DR321" s="190"/>
      <c r="DS321" s="190"/>
      <c r="DT321" s="190"/>
      <c r="DU321" s="595">
        <f t="shared" si="1036"/>
        <v>0</v>
      </c>
      <c r="DV321" s="190"/>
      <c r="DW321" s="190"/>
      <c r="DX321" s="190"/>
      <c r="DY321" s="190"/>
      <c r="DZ321" s="2255"/>
      <c r="EA321" s="787"/>
      <c r="EB321" s="190"/>
      <c r="EC321" s="190"/>
      <c r="ED321" s="324"/>
      <c r="EE321" s="185"/>
      <c r="EF321" s="329"/>
      <c r="EG321" s="324"/>
      <c r="EH321" s="329"/>
    </row>
    <row r="322" spans="1:138" ht="69" customHeight="1" outlineLevel="1">
      <c r="A322" s="85"/>
      <c r="B322" s="67"/>
      <c r="C322" s="1176" t="s">
        <v>281</v>
      </c>
      <c r="D322" s="1182" t="s">
        <v>185</v>
      </c>
      <c r="E322" s="128" t="s">
        <v>24</v>
      </c>
      <c r="F322" s="128" t="s">
        <v>2</v>
      </c>
      <c r="G322" s="558">
        <f t="shared" ref="G322:G329" si="1043">Q322+V322+N322+O322+P322</f>
        <v>340</v>
      </c>
      <c r="H322" s="574">
        <f t="shared" ref="H322:H324" si="1044">SUM(I322:L322)</f>
        <v>74</v>
      </c>
      <c r="I322" s="557">
        <v>14</v>
      </c>
      <c r="J322" s="557">
        <v>20</v>
      </c>
      <c r="K322" s="557">
        <v>20</v>
      </c>
      <c r="L322" s="557">
        <v>20</v>
      </c>
      <c r="M322" s="2210">
        <v>74</v>
      </c>
      <c r="N322" s="557">
        <v>74</v>
      </c>
      <c r="O322" s="557">
        <v>74</v>
      </c>
      <c r="P322" s="557">
        <v>77</v>
      </c>
      <c r="Q322" s="558">
        <f>SUM(R322:U322)</f>
        <v>41</v>
      </c>
      <c r="R322" s="557"/>
      <c r="S322" s="269">
        <v>20</v>
      </c>
      <c r="T322" s="269">
        <v>9</v>
      </c>
      <c r="U322" s="269">
        <v>12</v>
      </c>
      <c r="V322" s="574">
        <f t="shared" ref="V322:V324" si="1045">SUM(W322:Z322)</f>
        <v>74</v>
      </c>
      <c r="W322" s="557"/>
      <c r="X322" s="557"/>
      <c r="Y322" s="557">
        <v>37</v>
      </c>
      <c r="Z322" s="557">
        <v>37</v>
      </c>
      <c r="AA322" s="558">
        <f>SUM(AB322:AE322)</f>
        <v>0</v>
      </c>
      <c r="AB322" s="557"/>
      <c r="AC322" s="269"/>
      <c r="AD322" s="269"/>
      <c r="AE322" s="269"/>
      <c r="AF322" s="566" t="s">
        <v>311</v>
      </c>
      <c r="AG322" s="555">
        <f>AH322+CP322+CS322+CV322+CY322</f>
        <v>8.2059999999999998E-3</v>
      </c>
      <c r="AH322" s="556">
        <v>1.6279999999999997E-3</v>
      </c>
      <c r="AI322" s="324">
        <v>0.19535999999999998</v>
      </c>
      <c r="AJ322" s="324">
        <v>6.2934776573471927E-3</v>
      </c>
      <c r="AK322" s="567">
        <v>3.0800000000000001E-4</v>
      </c>
      <c r="AL322" s="324">
        <v>3.696E-2</v>
      </c>
      <c r="AM322" s="324">
        <v>1.2074015843537833E-3</v>
      </c>
      <c r="AN322" s="567">
        <v>4.3999999999999996E-4</v>
      </c>
      <c r="AO322" s="324">
        <v>5.2799999999999993E-2</v>
      </c>
      <c r="AP322" s="556">
        <v>1.6786030705175071E-3</v>
      </c>
      <c r="AQ322" s="567">
        <v>4.3999999999999996E-4</v>
      </c>
      <c r="AR322" s="324">
        <v>5.2799999999999993E-2</v>
      </c>
      <c r="AS322" s="556">
        <v>1.6878383656986542E-3</v>
      </c>
      <c r="AT322" s="567">
        <v>4.3999999999999996E-4</v>
      </c>
      <c r="AU322" s="324">
        <v>5.2799999999999993E-2</v>
      </c>
      <c r="AV322" s="556">
        <v>1.7196346367772484E-3</v>
      </c>
      <c r="AW322" s="556">
        <v>1.114124E-2</v>
      </c>
      <c r="AX322" s="324">
        <v>1.3369488</v>
      </c>
      <c r="AY322" s="324">
        <v>4.6409255150010723E-2</v>
      </c>
      <c r="AZ322" s="556"/>
      <c r="BA322" s="324">
        <v>0</v>
      </c>
      <c r="BB322" s="324">
        <v>0</v>
      </c>
      <c r="BC322" s="647">
        <v>1.98E-3</v>
      </c>
      <c r="BD322" s="324">
        <v>0.23759999999999998</v>
      </c>
      <c r="BE322" s="324">
        <v>8.1608717698199995E-3</v>
      </c>
      <c r="BF322" s="647">
        <v>3.0782400000000003E-3</v>
      </c>
      <c r="BG322" s="324">
        <v>0.36938880000000007</v>
      </c>
      <c r="BH322" s="324">
        <v>1.2827526380190723E-2</v>
      </c>
      <c r="BI322" s="567">
        <v>6.0829999999999999E-3</v>
      </c>
      <c r="BJ322" s="324">
        <v>0.72995999999999994</v>
      </c>
      <c r="BK322" s="567">
        <v>2.5420857000000002E-2</v>
      </c>
      <c r="BL322" s="556">
        <f>BO322+BR322+BU322+BX322</f>
        <v>1.6279999999999999E-3</v>
      </c>
      <c r="BM322" s="324">
        <f t="shared" ref="BM322:BM329" si="1046">BP322+BS322+BV322+BY322</f>
        <v>0.19535999999999998</v>
      </c>
      <c r="BN322" s="324">
        <f t="shared" ref="BN322:BN329" si="1047">BQ322+BT322+BW322+BZ322</f>
        <v>1.0108180236506439E-2</v>
      </c>
      <c r="BO322" s="567"/>
      <c r="BP322" s="324">
        <f>BO322*1000*0.12</f>
        <v>0</v>
      </c>
      <c r="BQ322" s="324">
        <f>BO322*$ER$8</f>
        <v>0</v>
      </c>
      <c r="BR322" s="567"/>
      <c r="BS322" s="324">
        <f>BR322*1000*0.12</f>
        <v>0</v>
      </c>
      <c r="BT322" s="556">
        <f>BR322*$ES$8</f>
        <v>0</v>
      </c>
      <c r="BU322" s="567">
        <v>8.1399999999999994E-4</v>
      </c>
      <c r="BV322" s="324">
        <f>BU322*1000*0.12</f>
        <v>9.7679999999999989E-2</v>
      </c>
      <c r="BW322" s="556">
        <f>BU322*$ET$8</f>
        <v>4.9805200988725599E-3</v>
      </c>
      <c r="BX322" s="567">
        <v>8.1399999999999994E-4</v>
      </c>
      <c r="BY322" s="324">
        <f>BX322*1000*0.12</f>
        <v>9.7679999999999989E-2</v>
      </c>
      <c r="BZ322" s="556">
        <f>BX322*$EU$8</f>
        <v>5.1276601376338792E-3</v>
      </c>
      <c r="CA322" s="556">
        <f t="shared" ref="CA322:CA326" si="1048">CD322+CG322+CJ322+CM322</f>
        <v>0</v>
      </c>
      <c r="CB322" s="324">
        <f t="shared" ref="CB322:CB326" si="1049">CE322+CH322+CK322+CN322</f>
        <v>0</v>
      </c>
      <c r="CC322" s="324">
        <f t="shared" ref="CC322:CC326" si="1050">CF322+CI322+CL322+CO322</f>
        <v>0</v>
      </c>
      <c r="CD322" s="556"/>
      <c r="CE322" s="324">
        <f>CD322*1000*0.12</f>
        <v>0</v>
      </c>
      <c r="CF322" s="324">
        <f>CD322*$EW$8</f>
        <v>0</v>
      </c>
      <c r="CG322" s="647"/>
      <c r="CH322" s="324">
        <f>CG322*1000*0.12</f>
        <v>0</v>
      </c>
      <c r="CI322" s="324">
        <f>CG322*$EX$8</f>
        <v>0</v>
      </c>
      <c r="CJ322" s="647"/>
      <c r="CK322" s="324">
        <f>CJ322*1000*0.12</f>
        <v>0</v>
      </c>
      <c r="CL322" s="324">
        <f>CJ322*$EY$8</f>
        <v>0</v>
      </c>
      <c r="CM322" s="567"/>
      <c r="CN322" s="324">
        <f>CM322*1000*0.12</f>
        <v>0</v>
      </c>
      <c r="CO322" s="567">
        <f>CM322*$EZ$8</f>
        <v>0</v>
      </c>
      <c r="CP322" s="2258">
        <f>0.000022*M322</f>
        <v>1.6279999999999999E-3</v>
      </c>
      <c r="CQ322" s="2238">
        <f t="shared" ref="CQ322:CQ324" si="1051">CP322*1000*0.12</f>
        <v>0.19535999999999998</v>
      </c>
      <c r="CR322" s="2238">
        <f>CP322*$EM$8</f>
        <v>0</v>
      </c>
      <c r="CS322" s="775">
        <f>0.000022*N322</f>
        <v>1.6279999999999999E-3</v>
      </c>
      <c r="CT322" s="324">
        <f t="shared" ref="CT322:CT324" si="1052">CS322*1000*0.12</f>
        <v>0.19535999999999998</v>
      </c>
      <c r="CU322" s="324">
        <f>CS322*$EN$8</f>
        <v>9.1204214045965855E-3</v>
      </c>
      <c r="CV322" s="775">
        <f>0.000022*O322</f>
        <v>1.6279999999999999E-3</v>
      </c>
      <c r="CW322" s="324">
        <f t="shared" ref="CW322:CW324" si="1053">CV322*1000*0.12</f>
        <v>0.19535999999999998</v>
      </c>
      <c r="CX322" s="324">
        <f>CV322*$EO$8</f>
        <v>9.4794555917519421E-3</v>
      </c>
      <c r="CY322" s="775">
        <f>0.000022*P322</f>
        <v>1.694E-3</v>
      </c>
      <c r="CZ322" s="324">
        <f t="shared" ref="CZ322:CZ324" si="1054">CY322*1000*0.12</f>
        <v>0.20327999999999999</v>
      </c>
      <c r="DA322" s="324">
        <f>CY322*$EP$8</f>
        <v>1.0253924092703027E-2</v>
      </c>
      <c r="DB322" s="324" t="s">
        <v>474</v>
      </c>
      <c r="DC322" s="324">
        <v>13.9</v>
      </c>
      <c r="DD322" s="324">
        <v>4.3999999999999997E-2</v>
      </c>
      <c r="DE322" s="555">
        <f t="shared" ref="DE322:DE331" si="1055">DK322+DP322+EA322+EB322+EC322</f>
        <v>0.29555204000000002</v>
      </c>
      <c r="DF322" s="595">
        <v>5.9200000000000003E-2</v>
      </c>
      <c r="DG322" s="556">
        <v>1.12E-2</v>
      </c>
      <c r="DH322" s="556">
        <v>1.6E-2</v>
      </c>
      <c r="DI322" s="556">
        <v>1.6E-2</v>
      </c>
      <c r="DJ322" s="556">
        <v>1.6E-2</v>
      </c>
      <c r="DK322" s="595">
        <v>3.2288040000000004E-2</v>
      </c>
      <c r="DL322" s="324"/>
      <c r="DM322" s="324">
        <v>1.2E-2</v>
      </c>
      <c r="DN322" s="324">
        <v>5.7600000000000004E-3</v>
      </c>
      <c r="DO322" s="324">
        <v>1.4528040000000001E-2</v>
      </c>
      <c r="DP322" s="595">
        <f t="shared" ref="DP322:DP323" si="1056">DQ322+DR322+DS322+DT322</f>
        <v>6.1568000000000005E-2</v>
      </c>
      <c r="DQ322" s="556"/>
      <c r="DR322" s="556"/>
      <c r="DS322" s="556">
        <v>3.0784000000000002E-2</v>
      </c>
      <c r="DT322" s="556">
        <v>3.0784000000000002E-2</v>
      </c>
      <c r="DU322" s="595">
        <f t="shared" si="1036"/>
        <v>0</v>
      </c>
      <c r="DV322" s="324"/>
      <c r="DW322" s="324"/>
      <c r="DX322" s="324"/>
      <c r="DY322" s="324"/>
      <c r="DZ322" s="2255">
        <f>0.0592*1.04</f>
        <v>6.1568000000000005E-2</v>
      </c>
      <c r="EA322" s="787">
        <f>0.0592*1.08</f>
        <v>6.3936000000000007E-2</v>
      </c>
      <c r="EB322" s="787">
        <f>0.0592*1.12</f>
        <v>6.6304000000000016E-2</v>
      </c>
      <c r="EC322" s="787">
        <f>0.0616*1.16</f>
        <v>7.1455999999999992E-2</v>
      </c>
      <c r="ED322" s="324" t="s">
        <v>243</v>
      </c>
      <c r="EE322" s="23"/>
      <c r="EF322" s="329" t="s">
        <v>235</v>
      </c>
      <c r="EG322" s="324" t="s">
        <v>241</v>
      </c>
      <c r="EH322" s="2780" t="s">
        <v>673</v>
      </c>
    </row>
    <row r="323" spans="1:138" ht="51" customHeight="1" outlineLevel="1">
      <c r="A323" s="85"/>
      <c r="B323" s="67"/>
      <c r="C323" s="1176" t="s">
        <v>288</v>
      </c>
      <c r="D323" s="1182" t="s">
        <v>427</v>
      </c>
      <c r="E323" s="128" t="s">
        <v>24</v>
      </c>
      <c r="F323" s="128" t="s">
        <v>2</v>
      </c>
      <c r="G323" s="558">
        <f t="shared" si="1043"/>
        <v>51</v>
      </c>
      <c r="H323" s="558">
        <f t="shared" si="1044"/>
        <v>24</v>
      </c>
      <c r="I323" s="557"/>
      <c r="J323" s="557"/>
      <c r="K323" s="557">
        <v>12</v>
      </c>
      <c r="L323" s="557">
        <v>12</v>
      </c>
      <c r="M323" s="2204">
        <v>32</v>
      </c>
      <c r="N323" s="269">
        <v>19</v>
      </c>
      <c r="O323" s="269"/>
      <c r="P323" s="269"/>
      <c r="Q323" s="558">
        <f>SUM(R323:U323)</f>
        <v>0</v>
      </c>
      <c r="R323" s="269"/>
      <c r="S323" s="269"/>
      <c r="T323" s="269">
        <v>0</v>
      </c>
      <c r="U323" s="269">
        <v>0</v>
      </c>
      <c r="V323" s="558">
        <f t="shared" si="1045"/>
        <v>32</v>
      </c>
      <c r="W323" s="557"/>
      <c r="X323" s="557"/>
      <c r="Y323" s="557">
        <v>16</v>
      </c>
      <c r="Z323" s="557">
        <v>16</v>
      </c>
      <c r="AA323" s="558">
        <f>SUM(AB323:AE323)</f>
        <v>0</v>
      </c>
      <c r="AB323" s="269"/>
      <c r="AC323" s="269"/>
      <c r="AD323" s="269"/>
      <c r="AE323" s="269"/>
      <c r="AF323" s="566" t="s">
        <v>311</v>
      </c>
      <c r="AG323" s="561">
        <f>AH323+CP323+CS323+CV323+CY323</f>
        <v>5.1422999999999996E-2</v>
      </c>
      <c r="AH323" s="324">
        <v>1.8499999999999999E-2</v>
      </c>
      <c r="AI323" s="324">
        <v>2.2199999999999998</v>
      </c>
      <c r="AJ323" s="324">
        <v>7.1634375620232046E-2</v>
      </c>
      <c r="AK323" s="324"/>
      <c r="AL323" s="195">
        <v>0</v>
      </c>
      <c r="AM323" s="195">
        <v>0</v>
      </c>
      <c r="AN323" s="324"/>
      <c r="AO323" s="195">
        <v>0</v>
      </c>
      <c r="AP323" s="195">
        <v>0</v>
      </c>
      <c r="AQ323" s="432">
        <v>9.2499999999999995E-3</v>
      </c>
      <c r="AR323" s="324">
        <v>1.1099999999999999</v>
      </c>
      <c r="AS323" s="324">
        <v>3.5482965642528529E-2</v>
      </c>
      <c r="AT323" s="432">
        <v>9.2499999999999995E-3</v>
      </c>
      <c r="AU323" s="324">
        <v>1.1099999999999999</v>
      </c>
      <c r="AV323" s="324">
        <v>3.6151409977703518E-2</v>
      </c>
      <c r="AW323" s="324">
        <v>0</v>
      </c>
      <c r="AX323" s="324">
        <v>0</v>
      </c>
      <c r="AY323" s="324">
        <v>0</v>
      </c>
      <c r="AZ323" s="305">
        <v>0</v>
      </c>
      <c r="BA323" s="195">
        <v>0</v>
      </c>
      <c r="BB323" s="195">
        <v>0</v>
      </c>
      <c r="BC323" s="325"/>
      <c r="BD323" s="324">
        <v>0</v>
      </c>
      <c r="BE323" s="324">
        <v>0</v>
      </c>
      <c r="BF323" s="325"/>
      <c r="BG323" s="324">
        <v>0</v>
      </c>
      <c r="BH323" s="324">
        <v>0</v>
      </c>
      <c r="BI323" s="324"/>
      <c r="BJ323" s="324">
        <v>0</v>
      </c>
      <c r="BK323" s="324">
        <v>0</v>
      </c>
      <c r="BL323" s="324">
        <f t="shared" ref="BL323:BL329" si="1057">BO323+BR323+BU323+BX323</f>
        <v>7.7980000000000002E-3</v>
      </c>
      <c r="BM323" s="324">
        <f t="shared" si="1046"/>
        <v>0.93575999999999993</v>
      </c>
      <c r="BN323" s="324">
        <f t="shared" si="1047"/>
        <v>4.8417438258155546E-2</v>
      </c>
      <c r="BO323" s="324"/>
      <c r="BP323" s="195">
        <f t="shared" ref="BP323:BP324" si="1058">BO323*1000*0.12</f>
        <v>0</v>
      </c>
      <c r="BQ323" s="195">
        <f>BO323*$ER$8</f>
        <v>0</v>
      </c>
      <c r="BR323" s="324"/>
      <c r="BS323" s="195">
        <f>BR323*1000*0.12</f>
        <v>0</v>
      </c>
      <c r="BT323" s="195">
        <f t="shared" ref="BT323:BT324" si="1059">BR323*$ES$8</f>
        <v>0</v>
      </c>
      <c r="BU323" s="875">
        <v>3.8990000000000001E-3</v>
      </c>
      <c r="BV323" s="324">
        <f>BU323*1000*0.12</f>
        <v>0.46787999999999996</v>
      </c>
      <c r="BW323" s="324">
        <f t="shared" ref="BW323:BW324" si="1060">BU323*$ET$8</f>
        <v>2.3856324159095964E-2</v>
      </c>
      <c r="BX323" s="875">
        <v>3.8990000000000001E-3</v>
      </c>
      <c r="BY323" s="324">
        <f>BX323*1000*0.12</f>
        <v>0.46787999999999996</v>
      </c>
      <c r="BZ323" s="324">
        <f t="shared" ref="BZ323:BZ324" si="1061">BX323*$EU$8</f>
        <v>2.4561114099059578E-2</v>
      </c>
      <c r="CA323" s="324">
        <f t="shared" si="1048"/>
        <v>0</v>
      </c>
      <c r="CB323" s="324">
        <f t="shared" si="1049"/>
        <v>0</v>
      </c>
      <c r="CC323" s="324">
        <f t="shared" si="1050"/>
        <v>0</v>
      </c>
      <c r="CD323" s="305">
        <v>0</v>
      </c>
      <c r="CE323" s="195">
        <f>CD323*1000*0.12</f>
        <v>0</v>
      </c>
      <c r="CF323" s="195">
        <f>CD323*$EW$8</f>
        <v>0</v>
      </c>
      <c r="CG323" s="325"/>
      <c r="CH323" s="324">
        <f>CG323*1000*0.12</f>
        <v>0</v>
      </c>
      <c r="CI323" s="324">
        <f>CG323*$EX$8</f>
        <v>0</v>
      </c>
      <c r="CJ323" s="325"/>
      <c r="CK323" s="324">
        <f>CJ323*1000*0.12</f>
        <v>0</v>
      </c>
      <c r="CL323" s="324">
        <f>CJ323*$EY$8</f>
        <v>0</v>
      </c>
      <c r="CM323" s="324"/>
      <c r="CN323" s="324">
        <f>CM323*1000*0.12</f>
        <v>0</v>
      </c>
      <c r="CO323" s="324">
        <f>CM323*$EZ$8</f>
        <v>0</v>
      </c>
      <c r="CP323" s="2238">
        <v>7.7980000000000002E-3</v>
      </c>
      <c r="CQ323" s="2238">
        <f t="shared" si="1051"/>
        <v>0.93575999999999993</v>
      </c>
      <c r="CR323" s="2238">
        <f t="shared" ref="CR323:CR324" si="1062">CP323*$EM$8</f>
        <v>0</v>
      </c>
      <c r="CS323" s="694">
        <v>2.5125000000000001E-2</v>
      </c>
      <c r="CT323" s="324">
        <f t="shared" si="1052"/>
        <v>3.0149999999999997</v>
      </c>
      <c r="CU323" s="324">
        <f t="shared" ref="CU323:CU324" si="1063">CS323*$EN$8</f>
        <v>0.14075588930619731</v>
      </c>
      <c r="CV323" s="195"/>
      <c r="CW323" s="324">
        <f t="shared" si="1053"/>
        <v>0</v>
      </c>
      <c r="CX323" s="324">
        <f t="shared" ref="CX323:CX324" si="1064">CV323*$EO$8</f>
        <v>0</v>
      </c>
      <c r="CY323" s="195"/>
      <c r="CZ323" s="324">
        <f t="shared" si="1054"/>
        <v>0</v>
      </c>
      <c r="DA323" s="324">
        <f t="shared" ref="DA323:DA324" si="1065">CY323*$EP$8</f>
        <v>0</v>
      </c>
      <c r="DB323" s="324"/>
      <c r="DC323" s="324"/>
      <c r="DD323" s="324">
        <v>1.7250000000000001</v>
      </c>
      <c r="DE323" s="555">
        <f t="shared" si="1055"/>
        <v>0.16140000000000002</v>
      </c>
      <c r="DF323" s="595">
        <v>7.2000000000000008E-2</v>
      </c>
      <c r="DG323" s="305"/>
      <c r="DH323" s="324"/>
      <c r="DI323" s="324">
        <v>3.6000000000000004E-2</v>
      </c>
      <c r="DJ323" s="324">
        <v>3.6000000000000004E-2</v>
      </c>
      <c r="DK323" s="595">
        <v>0</v>
      </c>
      <c r="DL323" s="305"/>
      <c r="DM323" s="324"/>
      <c r="DN323" s="324"/>
      <c r="DO323" s="324"/>
      <c r="DP323" s="595">
        <f t="shared" si="1056"/>
        <v>9.9840000000000012E-2</v>
      </c>
      <c r="DQ323" s="305"/>
      <c r="DR323" s="324"/>
      <c r="DS323" s="324">
        <v>4.9920000000000006E-2</v>
      </c>
      <c r="DT323" s="324">
        <v>4.9920000000000006E-2</v>
      </c>
      <c r="DU323" s="595">
        <f t="shared" si="1036"/>
        <v>0</v>
      </c>
      <c r="DV323" s="305"/>
      <c r="DW323" s="324"/>
      <c r="DX323" s="324"/>
      <c r="DY323" s="324"/>
      <c r="DZ323" s="2255">
        <f>0.003*32*1.04</f>
        <v>9.9840000000000012E-2</v>
      </c>
      <c r="EA323" s="787">
        <f>0.003*19*1.08</f>
        <v>6.1560000000000004E-2</v>
      </c>
      <c r="EB323" s="195"/>
      <c r="EC323" s="195"/>
      <c r="ED323" s="324" t="s">
        <v>243</v>
      </c>
      <c r="EE323" s="23"/>
      <c r="EF323" s="329" t="s">
        <v>235</v>
      </c>
      <c r="EG323" s="324" t="s">
        <v>241</v>
      </c>
      <c r="EH323" s="2781"/>
    </row>
    <row r="324" spans="1:138" ht="37.5" customHeight="1" outlineLevel="1">
      <c r="A324" s="85"/>
      <c r="B324" s="67"/>
      <c r="C324" s="1176" t="s">
        <v>314</v>
      </c>
      <c r="D324" s="1182" t="s">
        <v>428</v>
      </c>
      <c r="E324" s="128" t="s">
        <v>24</v>
      </c>
      <c r="F324" s="128" t="s">
        <v>2</v>
      </c>
      <c r="G324" s="558">
        <f t="shared" si="1043"/>
        <v>13</v>
      </c>
      <c r="H324" s="558">
        <f t="shared" si="1044"/>
        <v>8</v>
      </c>
      <c r="I324" s="269"/>
      <c r="J324" s="269"/>
      <c r="K324" s="269"/>
      <c r="L324" s="269">
        <v>8</v>
      </c>
      <c r="M324" s="2204">
        <v>13</v>
      </c>
      <c r="N324" s="269"/>
      <c r="O324" s="269"/>
      <c r="P324" s="269"/>
      <c r="Q324" s="558">
        <f>SUM(R324:U324)</f>
        <v>0</v>
      </c>
      <c r="R324" s="269"/>
      <c r="S324" s="269"/>
      <c r="T324" s="269"/>
      <c r="U324" s="269">
        <v>0</v>
      </c>
      <c r="V324" s="558">
        <f t="shared" si="1045"/>
        <v>13</v>
      </c>
      <c r="W324" s="269"/>
      <c r="X324" s="269"/>
      <c r="Y324" s="269"/>
      <c r="Z324" s="269">
        <v>13</v>
      </c>
      <c r="AA324" s="558">
        <f>SUM(AB324:AE324)</f>
        <v>0</v>
      </c>
      <c r="AB324" s="269"/>
      <c r="AC324" s="269"/>
      <c r="AD324" s="269"/>
      <c r="AE324" s="269"/>
      <c r="AF324" s="566" t="s">
        <v>311</v>
      </c>
      <c r="AG324" s="555">
        <f>AH324+CP324+CS324+CV324+CY324</f>
        <v>0.03</v>
      </c>
      <c r="AH324" s="324">
        <v>1.4E-2</v>
      </c>
      <c r="AI324" s="324">
        <v>1.68</v>
      </c>
      <c r="AJ324" s="324">
        <v>5.4715647533821542E-2</v>
      </c>
      <c r="AK324" s="324"/>
      <c r="AL324" s="195">
        <v>0</v>
      </c>
      <c r="AM324" s="195">
        <v>0</v>
      </c>
      <c r="AN324" s="305"/>
      <c r="AO324" s="195">
        <v>0</v>
      </c>
      <c r="AP324" s="195">
        <v>0</v>
      </c>
      <c r="AQ324" s="875"/>
      <c r="AR324" s="195">
        <v>0</v>
      </c>
      <c r="AS324" s="195">
        <v>0</v>
      </c>
      <c r="AT324" s="875">
        <v>1.4E-2</v>
      </c>
      <c r="AU324" s="324">
        <v>1.68</v>
      </c>
      <c r="AV324" s="324">
        <v>5.4715647533821542E-2</v>
      </c>
      <c r="AW324" s="324">
        <v>0</v>
      </c>
      <c r="AX324" s="324">
        <v>0</v>
      </c>
      <c r="AY324" s="324">
        <v>0</v>
      </c>
      <c r="AZ324" s="583"/>
      <c r="BA324" s="324">
        <v>0</v>
      </c>
      <c r="BB324" s="324">
        <v>0</v>
      </c>
      <c r="BC324" s="715"/>
      <c r="BD324" s="714">
        <v>0</v>
      </c>
      <c r="BE324" s="716">
        <v>0</v>
      </c>
      <c r="BF324" s="305"/>
      <c r="BG324" s="324">
        <v>0</v>
      </c>
      <c r="BH324" s="324">
        <v>0</v>
      </c>
      <c r="BI324" s="305"/>
      <c r="BJ324" s="324">
        <v>0</v>
      </c>
      <c r="BK324" s="324">
        <v>0</v>
      </c>
      <c r="BL324" s="324">
        <f t="shared" si="1057"/>
        <v>1.6E-2</v>
      </c>
      <c r="BM324" s="324">
        <f t="shared" si="1046"/>
        <v>1.92</v>
      </c>
      <c r="BN324" s="324">
        <f t="shared" si="1047"/>
        <v>0.10078938845472001</v>
      </c>
      <c r="BO324" s="324"/>
      <c r="BP324" s="195">
        <f t="shared" si="1058"/>
        <v>0</v>
      </c>
      <c r="BQ324" s="195">
        <f>BO324*$ER$8</f>
        <v>0</v>
      </c>
      <c r="BR324" s="305"/>
      <c r="BS324" s="195">
        <f>BR324*1000*0.12</f>
        <v>0</v>
      </c>
      <c r="BT324" s="195">
        <f t="shared" si="1059"/>
        <v>0</v>
      </c>
      <c r="BU324" s="875"/>
      <c r="BV324" s="195">
        <f>BU324*1000*0.12</f>
        <v>0</v>
      </c>
      <c r="BW324" s="195">
        <f t="shared" si="1060"/>
        <v>0</v>
      </c>
      <c r="BX324" s="875">
        <v>1.6E-2</v>
      </c>
      <c r="BY324" s="324">
        <f>BX324*1000*0.12</f>
        <v>1.92</v>
      </c>
      <c r="BZ324" s="324">
        <f t="shared" si="1061"/>
        <v>0.10078938845472001</v>
      </c>
      <c r="CA324" s="324">
        <f t="shared" si="1048"/>
        <v>0</v>
      </c>
      <c r="CB324" s="324">
        <f t="shared" si="1049"/>
        <v>0</v>
      </c>
      <c r="CC324" s="324">
        <f t="shared" si="1050"/>
        <v>0</v>
      </c>
      <c r="CD324" s="583"/>
      <c r="CE324" s="324">
        <f>CD324*1000*0.12</f>
        <v>0</v>
      </c>
      <c r="CF324" s="324">
        <f>CD324*$EW$8</f>
        <v>0</v>
      </c>
      <c r="CG324" s="715"/>
      <c r="CH324" s="714">
        <f>CG324*1000*0.12</f>
        <v>0</v>
      </c>
      <c r="CI324" s="716">
        <f>CG324*$EX$8</f>
        <v>0</v>
      </c>
      <c r="CJ324" s="305"/>
      <c r="CK324" s="324">
        <f>CJ324*1000*0.12</f>
        <v>0</v>
      </c>
      <c r="CL324" s="324">
        <f>CJ324*$EY$8</f>
        <v>0</v>
      </c>
      <c r="CM324" s="305"/>
      <c r="CN324" s="324">
        <f>CM324*1000*0.12</f>
        <v>0</v>
      </c>
      <c r="CO324" s="324">
        <f>CM324*$EZ$8</f>
        <v>0</v>
      </c>
      <c r="CP324" s="2258">
        <v>1.6E-2</v>
      </c>
      <c r="CQ324" s="2238">
        <f t="shared" si="1051"/>
        <v>1.92</v>
      </c>
      <c r="CR324" s="2238">
        <f t="shared" si="1062"/>
        <v>0</v>
      </c>
      <c r="CS324" s="875"/>
      <c r="CT324" s="324">
        <f t="shared" si="1052"/>
        <v>0</v>
      </c>
      <c r="CU324" s="324">
        <f t="shared" si="1063"/>
        <v>0</v>
      </c>
      <c r="CV324" s="875"/>
      <c r="CW324" s="324">
        <f t="shared" si="1053"/>
        <v>0</v>
      </c>
      <c r="CX324" s="324">
        <f t="shared" si="1064"/>
        <v>0</v>
      </c>
      <c r="CY324" s="875"/>
      <c r="CZ324" s="324">
        <f t="shared" si="1054"/>
        <v>0</v>
      </c>
      <c r="DA324" s="324">
        <f t="shared" si="1065"/>
        <v>0</v>
      </c>
      <c r="DB324" s="324" t="s">
        <v>447</v>
      </c>
      <c r="DC324" s="324">
        <v>10.199999999999999</v>
      </c>
      <c r="DD324" s="324">
        <v>-55.6</v>
      </c>
      <c r="DE324" s="555">
        <f t="shared" si="1055"/>
        <v>0.91000000000000014</v>
      </c>
      <c r="DF324" s="595">
        <v>0.56000000000000005</v>
      </c>
      <c r="DG324" s="359"/>
      <c r="DH324" s="359"/>
      <c r="DI324" s="324"/>
      <c r="DJ324" s="324">
        <v>0.56000000000000005</v>
      </c>
      <c r="DK324" s="595">
        <v>0</v>
      </c>
      <c r="DL324" s="359"/>
      <c r="DM324" s="324"/>
      <c r="DN324" s="359"/>
      <c r="DO324" s="359"/>
      <c r="DP324" s="595">
        <f>DQ324+DR324+DS324+DT324</f>
        <v>0.91000000000000014</v>
      </c>
      <c r="DQ324" s="359"/>
      <c r="DR324" s="359"/>
      <c r="DS324" s="324"/>
      <c r="DT324" s="324">
        <v>0.91000000000000014</v>
      </c>
      <c r="DU324" s="595">
        <f t="shared" si="1036"/>
        <v>0</v>
      </c>
      <c r="DV324" s="359"/>
      <c r="DW324" s="324"/>
      <c r="DX324" s="359"/>
      <c r="DY324" s="359"/>
      <c r="DZ324" s="2255">
        <f>0.07*13</f>
        <v>0.91000000000000014</v>
      </c>
      <c r="EA324" s="556"/>
      <c r="EB324" s="556"/>
      <c r="EC324" s="556"/>
      <c r="ED324" s="324" t="s">
        <v>243</v>
      </c>
      <c r="EE324" s="23"/>
      <c r="EF324" s="329" t="s">
        <v>235</v>
      </c>
      <c r="EG324" s="324"/>
      <c r="EH324" s="2782"/>
    </row>
    <row r="325" spans="1:138" ht="15" customHeight="1" outlineLevel="1">
      <c r="A325" s="85"/>
      <c r="B325" s="67"/>
      <c r="C325" s="1176" t="s">
        <v>257</v>
      </c>
      <c r="D325" s="1167" t="s">
        <v>488</v>
      </c>
      <c r="E325" s="1222" t="s">
        <v>24</v>
      </c>
      <c r="F325" s="1222" t="s">
        <v>2</v>
      </c>
      <c r="G325" s="558">
        <f t="shared" si="1043"/>
        <v>14</v>
      </c>
      <c r="H325" s="86">
        <f>SUM(I325:L325)</f>
        <v>0</v>
      </c>
      <c r="I325" s="71"/>
      <c r="J325" s="71"/>
      <c r="K325" s="71"/>
      <c r="L325" s="71"/>
      <c r="M325" s="2221"/>
      <c r="N325" s="71"/>
      <c r="O325" s="71"/>
      <c r="P325" s="71"/>
      <c r="Q325" s="558">
        <f>SUM(R325:U325)</f>
        <v>14</v>
      </c>
      <c r="R325" s="557">
        <v>14</v>
      </c>
      <c r="S325" s="71"/>
      <c r="T325" s="71"/>
      <c r="U325" s="71"/>
      <c r="V325" s="86">
        <f>SUM(W325:Z325)</f>
        <v>0</v>
      </c>
      <c r="W325" s="71"/>
      <c r="X325" s="71"/>
      <c r="Y325" s="71"/>
      <c r="Z325" s="71"/>
      <c r="AA325" s="558">
        <f>SUM(AB325:AE325)</f>
        <v>0</v>
      </c>
      <c r="AB325" s="557"/>
      <c r="AC325" s="71"/>
      <c r="AD325" s="71"/>
      <c r="AE325" s="71"/>
      <c r="AF325" s="566" t="s">
        <v>311</v>
      </c>
      <c r="AG325" s="555">
        <f t="shared" ref="AG325:AG328" si="1066">AH325+CP325+CS325+CV325+CY325</f>
        <v>0</v>
      </c>
      <c r="AH325" s="324">
        <v>0</v>
      </c>
      <c r="AI325" s="324">
        <v>0</v>
      </c>
      <c r="AJ325" s="324">
        <v>0</v>
      </c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324">
        <v>2.0976999999999997E-3</v>
      </c>
      <c r="AX325" s="324">
        <v>0.25172399999999995</v>
      </c>
      <c r="AY325" s="324">
        <v>8.7461534762051981E-3</v>
      </c>
      <c r="AZ325" s="556">
        <v>2.0976999999999997E-3</v>
      </c>
      <c r="BA325" s="556">
        <v>0.25172399999999995</v>
      </c>
      <c r="BB325" s="324">
        <v>8.7461534762051981E-3</v>
      </c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324">
        <f t="shared" si="1057"/>
        <v>0</v>
      </c>
      <c r="BM325" s="324">
        <f t="shared" si="1046"/>
        <v>0</v>
      </c>
      <c r="BN325" s="324">
        <f t="shared" si="1047"/>
        <v>0</v>
      </c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324">
        <f t="shared" si="1048"/>
        <v>0</v>
      </c>
      <c r="CB325" s="324">
        <f t="shared" si="1049"/>
        <v>0</v>
      </c>
      <c r="CC325" s="324">
        <f t="shared" si="1050"/>
        <v>0</v>
      </c>
      <c r="CD325" s="556"/>
      <c r="CE325" s="556">
        <f t="shared" ref="CE325:CE326" si="1067">CD325*1000*0.12</f>
        <v>0</v>
      </c>
      <c r="CF325" s="324">
        <f t="shared" ref="CF325:CF326" si="1068">CD325*$EW$8</f>
        <v>0</v>
      </c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2275"/>
      <c r="CQ325" s="2275"/>
      <c r="CR325" s="2275"/>
      <c r="CS325" s="276"/>
      <c r="CT325" s="276"/>
      <c r="CU325" s="276"/>
      <c r="CV325" s="188"/>
      <c r="CW325" s="188"/>
      <c r="CX325" s="188"/>
      <c r="CY325" s="188"/>
      <c r="CZ325" s="188"/>
      <c r="DA325" s="188"/>
      <c r="DB325" s="85"/>
      <c r="DC325" s="85"/>
      <c r="DD325" s="85"/>
      <c r="DE325" s="555">
        <f t="shared" si="1055"/>
        <v>0.2</v>
      </c>
      <c r="DF325" s="595">
        <v>0</v>
      </c>
      <c r="DG325" s="188"/>
      <c r="DH325" s="188"/>
      <c r="DI325" s="188"/>
      <c r="DJ325" s="188"/>
      <c r="DK325" s="595">
        <v>0.2</v>
      </c>
      <c r="DL325" s="556">
        <v>0.2</v>
      </c>
      <c r="DM325" s="188"/>
      <c r="DN325" s="188"/>
      <c r="DO325" s="188"/>
      <c r="DP325" s="595">
        <f t="shared" ref="DP325:DP329" si="1069">DQ325+DR325+DS325+DT325</f>
        <v>0</v>
      </c>
      <c r="DQ325" s="188"/>
      <c r="DR325" s="188"/>
      <c r="DS325" s="188"/>
      <c r="DT325" s="188"/>
      <c r="DU325" s="595">
        <f t="shared" si="1036"/>
        <v>0</v>
      </c>
      <c r="DV325" s="556"/>
      <c r="DW325" s="188"/>
      <c r="DX325" s="188"/>
      <c r="DY325" s="188"/>
      <c r="DZ325" s="2255"/>
      <c r="EA325" s="787"/>
      <c r="EB325" s="188"/>
      <c r="EC325" s="188"/>
      <c r="ED325" s="324"/>
      <c r="EE325" s="23"/>
      <c r="EF325" s="329"/>
      <c r="EG325" s="324"/>
      <c r="EH325" s="329"/>
    </row>
    <row r="326" spans="1:138" ht="15" customHeight="1" outlineLevel="1">
      <c r="A326" s="1496"/>
      <c r="B326" s="1367"/>
      <c r="C326" s="1631" t="s">
        <v>487</v>
      </c>
      <c r="D326" s="1632" t="s">
        <v>489</v>
      </c>
      <c r="E326" s="1222" t="s">
        <v>24</v>
      </c>
      <c r="F326" s="1222" t="s">
        <v>2</v>
      </c>
      <c r="G326" s="558">
        <f t="shared" si="1043"/>
        <v>3</v>
      </c>
      <c r="H326" s="1634"/>
      <c r="I326" s="1633"/>
      <c r="J326" s="1633"/>
      <c r="K326" s="1633"/>
      <c r="L326" s="1633"/>
      <c r="M326" s="2226"/>
      <c r="N326" s="1633"/>
      <c r="O326" s="1633"/>
      <c r="P326" s="1633"/>
      <c r="Q326" s="558">
        <f t="shared" ref="Q326:Q329" si="1070">SUM(R326:U326)</f>
        <v>3</v>
      </c>
      <c r="R326" s="557">
        <v>3</v>
      </c>
      <c r="S326" s="1633"/>
      <c r="T326" s="1633"/>
      <c r="U326" s="1633"/>
      <c r="V326" s="1634"/>
      <c r="W326" s="1633"/>
      <c r="X326" s="1633"/>
      <c r="Y326" s="1633"/>
      <c r="Z326" s="1633"/>
      <c r="AA326" s="558">
        <f t="shared" ref="AA326:AA329" si="1071">SUM(AB326:AE326)</f>
        <v>0</v>
      </c>
      <c r="AB326" s="557"/>
      <c r="AC326" s="1633"/>
      <c r="AD326" s="1633"/>
      <c r="AE326" s="1633"/>
      <c r="AF326" s="566" t="s">
        <v>311</v>
      </c>
      <c r="AG326" s="555">
        <f t="shared" si="1066"/>
        <v>0</v>
      </c>
      <c r="AH326" s="324">
        <v>0</v>
      </c>
      <c r="AI326" s="324">
        <v>0</v>
      </c>
      <c r="AJ326" s="324">
        <v>0</v>
      </c>
      <c r="AK326" s="1636"/>
      <c r="AL326" s="1636"/>
      <c r="AM326" s="1636"/>
      <c r="AN326" s="1636"/>
      <c r="AO326" s="1636"/>
      <c r="AP326" s="1636"/>
      <c r="AQ326" s="1636"/>
      <c r="AR326" s="1636"/>
      <c r="AS326" s="1636"/>
      <c r="AT326" s="1636"/>
      <c r="AU326" s="1636"/>
      <c r="AV326" s="1636"/>
      <c r="AW326" s="324">
        <v>9.6620000000000007E-4</v>
      </c>
      <c r="AX326" s="324">
        <v>0.11594400000000001</v>
      </c>
      <c r="AY326" s="324">
        <v>4.0284757061112E-3</v>
      </c>
      <c r="AZ326" s="556">
        <v>9.6620000000000007E-4</v>
      </c>
      <c r="BA326" s="556">
        <v>0.11594400000000001</v>
      </c>
      <c r="BB326" s="324">
        <v>4.0284757061112E-3</v>
      </c>
      <c r="BC326" s="1636"/>
      <c r="BD326" s="1636"/>
      <c r="BE326" s="1636"/>
      <c r="BF326" s="1636"/>
      <c r="BG326" s="1636"/>
      <c r="BH326" s="1636"/>
      <c r="BI326" s="1636"/>
      <c r="BJ326" s="1636"/>
      <c r="BK326" s="1636"/>
      <c r="BL326" s="324">
        <f t="shared" si="1057"/>
        <v>0</v>
      </c>
      <c r="BM326" s="324">
        <f t="shared" si="1046"/>
        <v>0</v>
      </c>
      <c r="BN326" s="324">
        <f t="shared" si="1047"/>
        <v>0</v>
      </c>
      <c r="BO326" s="1636"/>
      <c r="BP326" s="1636"/>
      <c r="BQ326" s="1636"/>
      <c r="BR326" s="1636"/>
      <c r="BS326" s="1636"/>
      <c r="BT326" s="1636"/>
      <c r="BU326" s="1636"/>
      <c r="BV326" s="1636"/>
      <c r="BW326" s="1636"/>
      <c r="BX326" s="1636"/>
      <c r="BY326" s="1636"/>
      <c r="BZ326" s="1636"/>
      <c r="CA326" s="324">
        <f t="shared" si="1048"/>
        <v>0</v>
      </c>
      <c r="CB326" s="324">
        <f t="shared" si="1049"/>
        <v>0</v>
      </c>
      <c r="CC326" s="324">
        <f t="shared" si="1050"/>
        <v>0</v>
      </c>
      <c r="CD326" s="556"/>
      <c r="CE326" s="556">
        <f t="shared" si="1067"/>
        <v>0</v>
      </c>
      <c r="CF326" s="324">
        <f t="shared" si="1068"/>
        <v>0</v>
      </c>
      <c r="CG326" s="1636"/>
      <c r="CH326" s="1636"/>
      <c r="CI326" s="1636"/>
      <c r="CJ326" s="1636"/>
      <c r="CK326" s="1636"/>
      <c r="CL326" s="1636"/>
      <c r="CM326" s="1636"/>
      <c r="CN326" s="1636"/>
      <c r="CO326" s="1636"/>
      <c r="CP326" s="2292"/>
      <c r="CQ326" s="2292"/>
      <c r="CR326" s="2292"/>
      <c r="CS326" s="1637"/>
      <c r="CT326" s="1637"/>
      <c r="CU326" s="1637"/>
      <c r="CV326" s="1636"/>
      <c r="CW326" s="1636"/>
      <c r="CX326" s="1636"/>
      <c r="CY326" s="1636"/>
      <c r="CZ326" s="1636"/>
      <c r="DA326" s="1636"/>
      <c r="DB326" s="1496"/>
      <c r="DC326" s="1496"/>
      <c r="DD326" s="1496"/>
      <c r="DE326" s="555">
        <f t="shared" si="1055"/>
        <v>7.1696999999999997E-2</v>
      </c>
      <c r="DF326" s="595">
        <v>0</v>
      </c>
      <c r="DG326" s="191"/>
      <c r="DH326" s="191"/>
      <c r="DI326" s="191"/>
      <c r="DJ326" s="191"/>
      <c r="DK326" s="595">
        <v>7.1696999999999997E-2</v>
      </c>
      <c r="DL326" s="324">
        <v>7.1696999999999997E-2</v>
      </c>
      <c r="DM326" s="324"/>
      <c r="DN326" s="191"/>
      <c r="DO326" s="191"/>
      <c r="DP326" s="595">
        <f t="shared" si="1069"/>
        <v>0</v>
      </c>
      <c r="DQ326" s="191"/>
      <c r="DR326" s="191"/>
      <c r="DS326" s="191"/>
      <c r="DT326" s="191"/>
      <c r="DU326" s="595">
        <f t="shared" si="1036"/>
        <v>0</v>
      </c>
      <c r="DV326" s="324"/>
      <c r="DW326" s="324"/>
      <c r="DX326" s="191"/>
      <c r="DY326" s="191"/>
      <c r="DZ326" s="2255"/>
      <c r="EA326" s="787"/>
      <c r="EB326" s="191"/>
      <c r="EC326" s="191"/>
      <c r="ED326" s="1638"/>
      <c r="EE326" s="1291"/>
      <c r="EF326" s="1639"/>
      <c r="EG326" s="1638"/>
      <c r="EH326" s="1639"/>
    </row>
    <row r="327" spans="1:138" ht="15" customHeight="1" outlineLevel="1">
      <c r="A327" s="1496"/>
      <c r="B327" s="1367"/>
      <c r="C327" s="1631" t="s">
        <v>498</v>
      </c>
      <c r="D327" s="1167" t="s">
        <v>500</v>
      </c>
      <c r="E327" s="1222" t="s">
        <v>24</v>
      </c>
      <c r="F327" s="1222" t="s">
        <v>2</v>
      </c>
      <c r="G327" s="558">
        <f t="shared" si="1043"/>
        <v>2</v>
      </c>
      <c r="H327" s="1634"/>
      <c r="I327" s="1633"/>
      <c r="J327" s="1633"/>
      <c r="K327" s="1633"/>
      <c r="L327" s="1633"/>
      <c r="M327" s="2226"/>
      <c r="N327" s="1633"/>
      <c r="O327" s="1633"/>
      <c r="P327" s="1633"/>
      <c r="Q327" s="558">
        <f t="shared" si="1070"/>
        <v>2</v>
      </c>
      <c r="R327" s="1809"/>
      <c r="S327" s="557">
        <v>2</v>
      </c>
      <c r="T327" s="1633"/>
      <c r="U327" s="1633"/>
      <c r="V327" s="1634"/>
      <c r="W327" s="1633"/>
      <c r="X327" s="1633"/>
      <c r="Y327" s="1633"/>
      <c r="Z327" s="1633"/>
      <c r="AA327" s="558">
        <f t="shared" si="1071"/>
        <v>0</v>
      </c>
      <c r="AB327" s="1809"/>
      <c r="AC327" s="557"/>
      <c r="AD327" s="1633"/>
      <c r="AE327" s="1633"/>
      <c r="AF327" s="566" t="s">
        <v>311</v>
      </c>
      <c r="AG327" s="555">
        <f t="shared" si="1066"/>
        <v>0</v>
      </c>
      <c r="AH327" s="324">
        <v>0</v>
      </c>
      <c r="AI327" s="324">
        <v>0</v>
      </c>
      <c r="AJ327" s="324">
        <v>0</v>
      </c>
      <c r="AK327" s="1636"/>
      <c r="AL327" s="1636"/>
      <c r="AM327" s="1636"/>
      <c r="AN327" s="1636"/>
      <c r="AO327" s="1636"/>
      <c r="AP327" s="1636"/>
      <c r="AQ327" s="1636"/>
      <c r="AR327" s="1636"/>
      <c r="AS327" s="1636"/>
      <c r="AT327" s="1636"/>
      <c r="AU327" s="1636"/>
      <c r="AV327" s="1636"/>
      <c r="AW327" s="324">
        <v>9.6620000000000007E-4</v>
      </c>
      <c r="AX327" s="324">
        <v>0.11594400000000001</v>
      </c>
      <c r="AY327" s="324">
        <v>4.0284757061112E-3</v>
      </c>
      <c r="AZ327" s="1811"/>
      <c r="BA327" s="1811"/>
      <c r="BB327" s="1818"/>
      <c r="BC327" s="1819">
        <v>3.0489800000000001E-4</v>
      </c>
      <c r="BD327" s="324">
        <v>3.6587759999999997E-2</v>
      </c>
      <c r="BE327" s="556">
        <v>1.2566835761992821E-3</v>
      </c>
      <c r="BF327" s="1636"/>
      <c r="BG327" s="1636"/>
      <c r="BH327" s="1636"/>
      <c r="BI327" s="1636"/>
      <c r="BJ327" s="1636"/>
      <c r="BK327" s="1636"/>
      <c r="BL327" s="324">
        <f t="shared" si="1057"/>
        <v>0</v>
      </c>
      <c r="BM327" s="324">
        <f t="shared" si="1046"/>
        <v>0</v>
      </c>
      <c r="BN327" s="324">
        <f t="shared" si="1047"/>
        <v>0</v>
      </c>
      <c r="BO327" s="1636"/>
      <c r="BP327" s="1636"/>
      <c r="BQ327" s="1636"/>
      <c r="BR327" s="1636"/>
      <c r="BS327" s="1636"/>
      <c r="BT327" s="1636"/>
      <c r="BU327" s="1636"/>
      <c r="BV327" s="1636"/>
      <c r="BW327" s="1636"/>
      <c r="BX327" s="1636"/>
      <c r="BY327" s="1636"/>
      <c r="BZ327" s="1636"/>
      <c r="CA327" s="1638"/>
      <c r="CB327" s="1638"/>
      <c r="CC327" s="1638"/>
      <c r="CD327" s="1811"/>
      <c r="CE327" s="1811"/>
      <c r="CF327" s="1818"/>
      <c r="CG327" s="1819"/>
      <c r="CH327" s="324">
        <f t="shared" ref="CH327:CH329" si="1072">CG327*1000*0.12</f>
        <v>0</v>
      </c>
      <c r="CI327" s="556">
        <f t="shared" ref="CI327:CI329" si="1073">CG327*$EX$8</f>
        <v>0</v>
      </c>
      <c r="CJ327" s="1636"/>
      <c r="CK327" s="1636"/>
      <c r="CL327" s="1636"/>
      <c r="CM327" s="1636"/>
      <c r="CN327" s="1636"/>
      <c r="CO327" s="1636"/>
      <c r="CP327" s="2292"/>
      <c r="CQ327" s="2292"/>
      <c r="CR327" s="2292"/>
      <c r="CS327" s="1637"/>
      <c r="CT327" s="1637"/>
      <c r="CU327" s="1637"/>
      <c r="CV327" s="1636"/>
      <c r="CW327" s="1636"/>
      <c r="CX327" s="1636"/>
      <c r="CY327" s="1636"/>
      <c r="CZ327" s="1636"/>
      <c r="DA327" s="1636"/>
      <c r="DB327" s="1496"/>
      <c r="DC327" s="1496"/>
      <c r="DD327" s="1496"/>
      <c r="DE327" s="555">
        <f t="shared" si="1055"/>
        <v>0.193</v>
      </c>
      <c r="DF327" s="595">
        <v>0</v>
      </c>
      <c r="DG327" s="191"/>
      <c r="DH327" s="191"/>
      <c r="DI327" s="191"/>
      <c r="DJ327" s="191"/>
      <c r="DK327" s="595">
        <v>0.193</v>
      </c>
      <c r="DL327" s="1811"/>
      <c r="DM327" s="324">
        <v>0.193</v>
      </c>
      <c r="DN327" s="191"/>
      <c r="DO327" s="191"/>
      <c r="DP327" s="595">
        <f t="shared" si="1069"/>
        <v>0</v>
      </c>
      <c r="DQ327" s="191"/>
      <c r="DR327" s="191"/>
      <c r="DS327" s="191"/>
      <c r="DT327" s="191"/>
      <c r="DU327" s="595">
        <f t="shared" si="1036"/>
        <v>0</v>
      </c>
      <c r="DV327" s="1811"/>
      <c r="DW327" s="324"/>
      <c r="DX327" s="191"/>
      <c r="DY327" s="191"/>
      <c r="DZ327" s="2255"/>
      <c r="EA327" s="787"/>
      <c r="EB327" s="191"/>
      <c r="EC327" s="191"/>
      <c r="ED327" s="1638"/>
      <c r="EE327" s="1291"/>
      <c r="EF327" s="1639"/>
      <c r="EG327" s="1638"/>
      <c r="EH327" s="1639"/>
    </row>
    <row r="328" spans="1:138" ht="15" customHeight="1" outlineLevel="1">
      <c r="A328" s="1496"/>
      <c r="B328" s="1367"/>
      <c r="C328" s="1631" t="s">
        <v>499</v>
      </c>
      <c r="D328" s="1632" t="s">
        <v>501</v>
      </c>
      <c r="E328" s="1222" t="s">
        <v>24</v>
      </c>
      <c r="F328" s="1222" t="s">
        <v>2</v>
      </c>
      <c r="G328" s="558">
        <f t="shared" si="1043"/>
        <v>3</v>
      </c>
      <c r="H328" s="1634"/>
      <c r="I328" s="1633"/>
      <c r="J328" s="1633"/>
      <c r="K328" s="1633"/>
      <c r="L328" s="1633"/>
      <c r="M328" s="2226"/>
      <c r="N328" s="1633"/>
      <c r="O328" s="1633"/>
      <c r="P328" s="1633"/>
      <c r="Q328" s="558">
        <f t="shared" si="1070"/>
        <v>3</v>
      </c>
      <c r="R328" s="1809"/>
      <c r="S328" s="557">
        <v>3</v>
      </c>
      <c r="T328" s="1633"/>
      <c r="U328" s="1633"/>
      <c r="V328" s="1634"/>
      <c r="W328" s="1633"/>
      <c r="X328" s="1633"/>
      <c r="Y328" s="1633"/>
      <c r="Z328" s="1633"/>
      <c r="AA328" s="558">
        <f t="shared" si="1071"/>
        <v>0</v>
      </c>
      <c r="AB328" s="1809"/>
      <c r="AC328" s="557"/>
      <c r="AD328" s="1633"/>
      <c r="AE328" s="1633"/>
      <c r="AF328" s="566" t="s">
        <v>311</v>
      </c>
      <c r="AG328" s="555">
        <f t="shared" si="1066"/>
        <v>0</v>
      </c>
      <c r="AH328" s="324">
        <v>0</v>
      </c>
      <c r="AI328" s="324">
        <v>0</v>
      </c>
      <c r="AJ328" s="324">
        <v>0</v>
      </c>
      <c r="AK328" s="1636"/>
      <c r="AL328" s="1636"/>
      <c r="AM328" s="1636"/>
      <c r="AN328" s="1636"/>
      <c r="AO328" s="1636"/>
      <c r="AP328" s="1636"/>
      <c r="AQ328" s="1636"/>
      <c r="AR328" s="1636"/>
      <c r="AS328" s="1636"/>
      <c r="AT328" s="1636"/>
      <c r="AU328" s="1636"/>
      <c r="AV328" s="1636"/>
      <c r="AW328" s="324">
        <v>9.6620000000000007E-4</v>
      </c>
      <c r="AX328" s="324">
        <v>0.11594400000000001</v>
      </c>
      <c r="AY328" s="324">
        <v>4.0284757061112E-3</v>
      </c>
      <c r="AZ328" s="1811"/>
      <c r="BA328" s="1811"/>
      <c r="BB328" s="1818"/>
      <c r="BC328" s="1819">
        <v>9.1469511549000003E-4</v>
      </c>
      <c r="BD328" s="324">
        <v>0.10976341385880001</v>
      </c>
      <c r="BE328" s="556">
        <v>3.770055326259892E-3</v>
      </c>
      <c r="BF328" s="1636"/>
      <c r="BG328" s="1636"/>
      <c r="BH328" s="1636"/>
      <c r="BI328" s="1636"/>
      <c r="BJ328" s="1636"/>
      <c r="BK328" s="1636"/>
      <c r="BL328" s="324">
        <f t="shared" si="1057"/>
        <v>0</v>
      </c>
      <c r="BM328" s="324">
        <f t="shared" si="1046"/>
        <v>0</v>
      </c>
      <c r="BN328" s="324">
        <f t="shared" si="1047"/>
        <v>0</v>
      </c>
      <c r="BO328" s="1636"/>
      <c r="BP328" s="1636"/>
      <c r="BQ328" s="1636"/>
      <c r="BR328" s="1636"/>
      <c r="BS328" s="1636"/>
      <c r="BT328" s="1636"/>
      <c r="BU328" s="1636"/>
      <c r="BV328" s="1636"/>
      <c r="BW328" s="1636"/>
      <c r="BX328" s="1636"/>
      <c r="BY328" s="1636"/>
      <c r="BZ328" s="1636"/>
      <c r="CA328" s="1638"/>
      <c r="CB328" s="1638"/>
      <c r="CC328" s="1638"/>
      <c r="CD328" s="1811"/>
      <c r="CE328" s="1811"/>
      <c r="CF328" s="1818"/>
      <c r="CG328" s="1819"/>
      <c r="CH328" s="324">
        <f t="shared" si="1072"/>
        <v>0</v>
      </c>
      <c r="CI328" s="556">
        <f t="shared" si="1073"/>
        <v>0</v>
      </c>
      <c r="CJ328" s="1636"/>
      <c r="CK328" s="1636"/>
      <c r="CL328" s="1636"/>
      <c r="CM328" s="1636"/>
      <c r="CN328" s="1636"/>
      <c r="CO328" s="1636"/>
      <c r="CP328" s="2292"/>
      <c r="CQ328" s="2292"/>
      <c r="CR328" s="2292"/>
      <c r="CS328" s="1637"/>
      <c r="CT328" s="1637"/>
      <c r="CU328" s="1637"/>
      <c r="CV328" s="1636"/>
      <c r="CW328" s="1636"/>
      <c r="CX328" s="1636"/>
      <c r="CY328" s="1636"/>
      <c r="CZ328" s="1636"/>
      <c r="DA328" s="1636"/>
      <c r="DB328" s="1496"/>
      <c r="DC328" s="1496"/>
      <c r="DD328" s="1496"/>
      <c r="DE328" s="555">
        <f t="shared" si="1055"/>
        <v>0.104</v>
      </c>
      <c r="DF328" s="595">
        <v>0</v>
      </c>
      <c r="DG328" s="191"/>
      <c r="DH328" s="191"/>
      <c r="DI328" s="191"/>
      <c r="DJ328" s="191"/>
      <c r="DK328" s="595">
        <v>0.104</v>
      </c>
      <c r="DL328" s="1811"/>
      <c r="DM328" s="324">
        <v>0.104</v>
      </c>
      <c r="DN328" s="191"/>
      <c r="DO328" s="191"/>
      <c r="DP328" s="595">
        <f t="shared" si="1069"/>
        <v>0</v>
      </c>
      <c r="DQ328" s="191"/>
      <c r="DR328" s="191"/>
      <c r="DS328" s="191"/>
      <c r="DT328" s="191"/>
      <c r="DU328" s="595">
        <f t="shared" si="1036"/>
        <v>0</v>
      </c>
      <c r="DV328" s="1811"/>
      <c r="DW328" s="324"/>
      <c r="DX328" s="191"/>
      <c r="DY328" s="191"/>
      <c r="DZ328" s="2255"/>
      <c r="EA328" s="787"/>
      <c r="EB328" s="191"/>
      <c r="EC328" s="191"/>
      <c r="ED328" s="1638"/>
      <c r="EE328" s="1291"/>
      <c r="EF328" s="1639"/>
      <c r="EG328" s="1638"/>
      <c r="EH328" s="1639"/>
    </row>
    <row r="329" spans="1:138" ht="15" customHeight="1" outlineLevel="1">
      <c r="A329" s="1496"/>
      <c r="B329" s="1367"/>
      <c r="C329" s="1631" t="s">
        <v>502</v>
      </c>
      <c r="D329" s="1167" t="s">
        <v>503</v>
      </c>
      <c r="E329" s="1222" t="s">
        <v>24</v>
      </c>
      <c r="F329" s="1222" t="s">
        <v>2</v>
      </c>
      <c r="G329" s="558">
        <f t="shared" si="1043"/>
        <v>6</v>
      </c>
      <c r="H329" s="1634"/>
      <c r="I329" s="1633"/>
      <c r="J329" s="1633"/>
      <c r="K329" s="1633"/>
      <c r="L329" s="1633"/>
      <c r="M329" s="2226"/>
      <c r="N329" s="1633"/>
      <c r="O329" s="1633"/>
      <c r="P329" s="1633"/>
      <c r="Q329" s="558">
        <f t="shared" si="1070"/>
        <v>6</v>
      </c>
      <c r="R329" s="1809"/>
      <c r="S329" s="1809">
        <v>6</v>
      </c>
      <c r="T329" s="1633"/>
      <c r="U329" s="1633"/>
      <c r="V329" s="1634"/>
      <c r="W329" s="1633"/>
      <c r="X329" s="1633"/>
      <c r="Y329" s="1633"/>
      <c r="Z329" s="1633"/>
      <c r="AA329" s="558">
        <f t="shared" si="1071"/>
        <v>0</v>
      </c>
      <c r="AB329" s="1809"/>
      <c r="AC329" s="1809"/>
      <c r="AD329" s="1633"/>
      <c r="AE329" s="1633"/>
      <c r="AF329" s="566" t="s">
        <v>311</v>
      </c>
      <c r="AG329" s="555">
        <f t="shared" ref="AG329" si="1074">AH329+CP329+CS329+CV329+CY329</f>
        <v>0</v>
      </c>
      <c r="AH329" s="324">
        <v>0</v>
      </c>
      <c r="AI329" s="324">
        <v>0</v>
      </c>
      <c r="AJ329" s="324">
        <v>0</v>
      </c>
      <c r="AK329" s="1636"/>
      <c r="AL329" s="1636"/>
      <c r="AM329" s="1636"/>
      <c r="AN329" s="1636"/>
      <c r="AO329" s="1636"/>
      <c r="AP329" s="1636"/>
      <c r="AQ329" s="1636"/>
      <c r="AR329" s="1636"/>
      <c r="AS329" s="1636"/>
      <c r="AT329" s="1636"/>
      <c r="AU329" s="1636"/>
      <c r="AV329" s="1636"/>
      <c r="AW329" s="324">
        <v>9.6620000000000007E-4</v>
      </c>
      <c r="AX329" s="324">
        <v>0.11594400000000001</v>
      </c>
      <c r="AY329" s="324">
        <v>4.0284757061112E-3</v>
      </c>
      <c r="AZ329" s="1811"/>
      <c r="BA329" s="1811"/>
      <c r="BB329" s="1818"/>
      <c r="BC329" s="1819">
        <v>6.6129069090239999E-4</v>
      </c>
      <c r="BD329" s="324">
        <v>7.9354882908288002E-2</v>
      </c>
      <c r="BE329" s="556">
        <v>2.7256103692071512E-3</v>
      </c>
      <c r="BF329" s="1636"/>
      <c r="BG329" s="1636"/>
      <c r="BH329" s="1636"/>
      <c r="BI329" s="1636"/>
      <c r="BJ329" s="1636"/>
      <c r="BK329" s="1636"/>
      <c r="BL329" s="324">
        <f t="shared" si="1057"/>
        <v>0</v>
      </c>
      <c r="BM329" s="324">
        <f t="shared" si="1046"/>
        <v>0</v>
      </c>
      <c r="BN329" s="324">
        <f t="shared" si="1047"/>
        <v>0</v>
      </c>
      <c r="BO329" s="1636"/>
      <c r="BP329" s="1636"/>
      <c r="BQ329" s="1636"/>
      <c r="BR329" s="1636"/>
      <c r="BS329" s="1636"/>
      <c r="BT329" s="1636"/>
      <c r="BU329" s="1636"/>
      <c r="BV329" s="1636"/>
      <c r="BW329" s="1636"/>
      <c r="BX329" s="1636"/>
      <c r="BY329" s="1636"/>
      <c r="BZ329" s="1636"/>
      <c r="CA329" s="1638"/>
      <c r="CB329" s="1638"/>
      <c r="CC329" s="1638"/>
      <c r="CD329" s="1811"/>
      <c r="CE329" s="1811"/>
      <c r="CF329" s="1818"/>
      <c r="CG329" s="1819"/>
      <c r="CH329" s="324">
        <f t="shared" si="1072"/>
        <v>0</v>
      </c>
      <c r="CI329" s="556">
        <f t="shared" si="1073"/>
        <v>0</v>
      </c>
      <c r="CJ329" s="1636"/>
      <c r="CK329" s="1636"/>
      <c r="CL329" s="1636"/>
      <c r="CM329" s="1636"/>
      <c r="CN329" s="1636"/>
      <c r="CO329" s="1636"/>
      <c r="CP329" s="2292"/>
      <c r="CQ329" s="2292"/>
      <c r="CR329" s="2292"/>
      <c r="CS329" s="1637"/>
      <c r="CT329" s="1637"/>
      <c r="CU329" s="1637"/>
      <c r="CV329" s="1636"/>
      <c r="CW329" s="1636"/>
      <c r="CX329" s="1636"/>
      <c r="CY329" s="1636"/>
      <c r="CZ329" s="1636"/>
      <c r="DA329" s="1636"/>
      <c r="DB329" s="1496"/>
      <c r="DC329" s="1496"/>
      <c r="DD329" s="1496"/>
      <c r="DE329" s="555">
        <f t="shared" si="1055"/>
        <v>0.14899999999999999</v>
      </c>
      <c r="DF329" s="595">
        <v>0</v>
      </c>
      <c r="DG329" s="191"/>
      <c r="DH329" s="191"/>
      <c r="DI329" s="191"/>
      <c r="DJ329" s="191"/>
      <c r="DK329" s="595">
        <v>0.14899999999999999</v>
      </c>
      <c r="DL329" s="1811"/>
      <c r="DM329" s="324">
        <v>0.14899999999999999</v>
      </c>
      <c r="DN329" s="191"/>
      <c r="DO329" s="191"/>
      <c r="DP329" s="595">
        <f t="shared" si="1069"/>
        <v>0</v>
      </c>
      <c r="DQ329" s="191"/>
      <c r="DR329" s="191"/>
      <c r="DS329" s="191"/>
      <c r="DT329" s="191"/>
      <c r="DU329" s="595">
        <f t="shared" si="1036"/>
        <v>0</v>
      </c>
      <c r="DV329" s="1811"/>
      <c r="DW329" s="324"/>
      <c r="DX329" s="191"/>
      <c r="DY329" s="191"/>
      <c r="DZ329" s="2255"/>
      <c r="EA329" s="787"/>
      <c r="EB329" s="191"/>
      <c r="EC329" s="191"/>
      <c r="ED329" s="1638"/>
      <c r="EE329" s="1291"/>
      <c r="EF329" s="1639"/>
      <c r="EG329" s="1638"/>
      <c r="EH329" s="1639"/>
    </row>
    <row r="330" spans="1:138" ht="15" customHeight="1" outlineLevel="1">
      <c r="A330" s="85"/>
      <c r="B330" s="67"/>
      <c r="C330" s="534"/>
      <c r="D330" s="954" t="s">
        <v>1</v>
      </c>
      <c r="E330" s="84"/>
      <c r="F330" s="84"/>
      <c r="G330" s="84"/>
      <c r="H330" s="84"/>
      <c r="I330" s="84"/>
      <c r="J330" s="84"/>
      <c r="K330" s="84"/>
      <c r="L330" s="84"/>
      <c r="M330" s="2199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566" t="s">
        <v>311</v>
      </c>
      <c r="AG330" s="555">
        <f>AH330+CP330+CS330+CV330+CY330</f>
        <v>8.9629E-2</v>
      </c>
      <c r="AH330" s="555">
        <v>3.4127999999999999E-2</v>
      </c>
      <c r="AI330" s="555">
        <v>4.0953599999999994</v>
      </c>
      <c r="AJ330" s="555">
        <v>0.13264350081140078</v>
      </c>
      <c r="AK330" s="555">
        <v>3.0800000000000001E-4</v>
      </c>
      <c r="AL330" s="555">
        <v>3.696E-2</v>
      </c>
      <c r="AM330" s="555">
        <v>1.2074015843537833E-3</v>
      </c>
      <c r="AN330" s="555">
        <v>4.3999999999999996E-4</v>
      </c>
      <c r="AO330" s="555">
        <v>5.2799999999999993E-2</v>
      </c>
      <c r="AP330" s="555">
        <v>1.6786030705175071E-3</v>
      </c>
      <c r="AQ330" s="555">
        <v>9.689999999999999E-3</v>
      </c>
      <c r="AR330" s="555">
        <v>1.1627999999999998</v>
      </c>
      <c r="AS330" s="555">
        <v>3.7170804008227185E-2</v>
      </c>
      <c r="AT330" s="555">
        <v>2.3689999999999999E-2</v>
      </c>
      <c r="AU330" s="555">
        <v>2.8427999999999995</v>
      </c>
      <c r="AV330" s="555">
        <v>9.2586692148302313E-2</v>
      </c>
      <c r="AW330" s="555">
        <v>1.420514E-2</v>
      </c>
      <c r="AX330" s="555">
        <v>1.7046167999999999</v>
      </c>
      <c r="AY330" s="555">
        <v>5.9183884332327123E-2</v>
      </c>
      <c r="AZ330" s="555">
        <v>3.0638999999999996E-3</v>
      </c>
      <c r="BA330" s="555">
        <v>0.36766799999999994</v>
      </c>
      <c r="BB330" s="555">
        <v>1.2774629182316397E-2</v>
      </c>
      <c r="BC330" s="555">
        <v>3.8608838063924002E-3</v>
      </c>
      <c r="BD330" s="555">
        <v>0.46330605676708803</v>
      </c>
      <c r="BE330" s="555">
        <v>1.5913221041486326E-2</v>
      </c>
      <c r="BF330" s="555">
        <v>3.0782400000000003E-3</v>
      </c>
      <c r="BG330" s="555">
        <v>0.36938880000000007</v>
      </c>
      <c r="BH330" s="555">
        <v>1.2827526380190723E-2</v>
      </c>
      <c r="BI330" s="555">
        <v>6.0829999999999999E-3</v>
      </c>
      <c r="BJ330" s="555">
        <v>0.72995999999999994</v>
      </c>
      <c r="BK330" s="555">
        <v>2.5420857000000002E-2</v>
      </c>
      <c r="BL330" s="555">
        <f>SUM(BL322:BL329)</f>
        <v>2.5426000000000001E-2</v>
      </c>
      <c r="BM330" s="555">
        <f t="shared" ref="BM330:CO330" si="1075">SUM(BM322:BM329)</f>
        <v>3.0511200000000001</v>
      </c>
      <c r="BN330" s="555">
        <f t="shared" si="1075"/>
        <v>0.159315006949382</v>
      </c>
      <c r="BO330" s="555">
        <f t="shared" si="1075"/>
        <v>0</v>
      </c>
      <c r="BP330" s="555">
        <f t="shared" si="1075"/>
        <v>0</v>
      </c>
      <c r="BQ330" s="555">
        <f t="shared" si="1075"/>
        <v>0</v>
      </c>
      <c r="BR330" s="555">
        <f t="shared" si="1075"/>
        <v>0</v>
      </c>
      <c r="BS330" s="555">
        <f t="shared" si="1075"/>
        <v>0</v>
      </c>
      <c r="BT330" s="555">
        <f t="shared" si="1075"/>
        <v>0</v>
      </c>
      <c r="BU330" s="555">
        <f t="shared" si="1075"/>
        <v>4.7130000000000002E-3</v>
      </c>
      <c r="BV330" s="555">
        <f t="shared" si="1075"/>
        <v>0.56555999999999995</v>
      </c>
      <c r="BW330" s="555">
        <f t="shared" si="1075"/>
        <v>2.8836844257968522E-2</v>
      </c>
      <c r="BX330" s="555">
        <f t="shared" si="1075"/>
        <v>2.0713000000000002E-2</v>
      </c>
      <c r="BY330" s="555">
        <f t="shared" si="1075"/>
        <v>2.48556</v>
      </c>
      <c r="BZ330" s="555">
        <f t="shared" si="1075"/>
        <v>0.13047816269141346</v>
      </c>
      <c r="CA330" s="555">
        <f t="shared" si="1075"/>
        <v>0</v>
      </c>
      <c r="CB330" s="555">
        <f t="shared" si="1075"/>
        <v>0</v>
      </c>
      <c r="CC330" s="555">
        <f t="shared" si="1075"/>
        <v>0</v>
      </c>
      <c r="CD330" s="555">
        <f t="shared" si="1075"/>
        <v>0</v>
      </c>
      <c r="CE330" s="555">
        <f t="shared" si="1075"/>
        <v>0</v>
      </c>
      <c r="CF330" s="555">
        <f t="shared" si="1075"/>
        <v>0</v>
      </c>
      <c r="CG330" s="555">
        <f t="shared" si="1075"/>
        <v>0</v>
      </c>
      <c r="CH330" s="555">
        <f t="shared" si="1075"/>
        <v>0</v>
      </c>
      <c r="CI330" s="555">
        <f t="shared" si="1075"/>
        <v>0</v>
      </c>
      <c r="CJ330" s="555">
        <f t="shared" si="1075"/>
        <v>0</v>
      </c>
      <c r="CK330" s="555">
        <f t="shared" si="1075"/>
        <v>0</v>
      </c>
      <c r="CL330" s="555">
        <f t="shared" si="1075"/>
        <v>0</v>
      </c>
      <c r="CM330" s="555">
        <f t="shared" si="1075"/>
        <v>0</v>
      </c>
      <c r="CN330" s="555">
        <f t="shared" si="1075"/>
        <v>0</v>
      </c>
      <c r="CO330" s="555">
        <f t="shared" si="1075"/>
        <v>0</v>
      </c>
      <c r="CP330" s="2256">
        <f t="shared" ref="CP330:DD330" si="1076">SUM(CP322:CP329)</f>
        <v>2.5426000000000001E-2</v>
      </c>
      <c r="CQ330" s="2256">
        <f t="shared" si="1076"/>
        <v>3.0511200000000001</v>
      </c>
      <c r="CR330" s="2256">
        <f t="shared" si="1076"/>
        <v>0</v>
      </c>
      <c r="CS330" s="555">
        <f t="shared" si="1076"/>
        <v>2.6753000000000002E-2</v>
      </c>
      <c r="CT330" s="555">
        <f t="shared" si="1076"/>
        <v>3.2103599999999997</v>
      </c>
      <c r="CU330" s="555">
        <f t="shared" si="1076"/>
        <v>0.14987631071079391</v>
      </c>
      <c r="CV330" s="555">
        <f t="shared" si="1076"/>
        <v>1.6279999999999999E-3</v>
      </c>
      <c r="CW330" s="555">
        <f t="shared" si="1076"/>
        <v>0.19535999999999998</v>
      </c>
      <c r="CX330" s="555">
        <f t="shared" si="1076"/>
        <v>9.4794555917519421E-3</v>
      </c>
      <c r="CY330" s="555">
        <f t="shared" si="1076"/>
        <v>1.694E-3</v>
      </c>
      <c r="CZ330" s="555">
        <f t="shared" si="1076"/>
        <v>0.20327999999999999</v>
      </c>
      <c r="DA330" s="555">
        <f t="shared" si="1076"/>
        <v>1.0253924092703027E-2</v>
      </c>
      <c r="DB330" s="555">
        <f t="shared" si="1076"/>
        <v>0</v>
      </c>
      <c r="DC330" s="555">
        <f t="shared" si="1076"/>
        <v>24.1</v>
      </c>
      <c r="DD330" s="555">
        <f t="shared" si="1076"/>
        <v>-53.831000000000003</v>
      </c>
      <c r="DE330" s="555">
        <f t="shared" si="1055"/>
        <v>2.0846490400000004</v>
      </c>
      <c r="DF330" s="555">
        <v>0.69120000000000004</v>
      </c>
      <c r="DG330" s="555">
        <v>1.12E-2</v>
      </c>
      <c r="DH330" s="555">
        <v>1.6E-2</v>
      </c>
      <c r="DI330" s="555">
        <v>5.2000000000000005E-2</v>
      </c>
      <c r="DJ330" s="555">
        <v>0.6120000000000001</v>
      </c>
      <c r="DK330" s="555">
        <v>0.7499850400000001</v>
      </c>
      <c r="DL330" s="555">
        <v>0.27169700000000002</v>
      </c>
      <c r="DM330" s="555">
        <v>0.45799999999999996</v>
      </c>
      <c r="DN330" s="555">
        <v>5.7600000000000004E-3</v>
      </c>
      <c r="DO330" s="555">
        <v>1.4528040000000001E-2</v>
      </c>
      <c r="DP330" s="555">
        <f t="shared" ref="DP330:DY330" si="1077">SUM(DP322:DP329)</f>
        <v>1.0714080000000001</v>
      </c>
      <c r="DQ330" s="555">
        <f t="shared" si="1077"/>
        <v>0</v>
      </c>
      <c r="DR330" s="555">
        <f t="shared" si="1077"/>
        <v>0</v>
      </c>
      <c r="DS330" s="555">
        <f t="shared" si="1077"/>
        <v>8.0704000000000012E-2</v>
      </c>
      <c r="DT330" s="555">
        <f t="shared" si="1077"/>
        <v>0.99070400000000014</v>
      </c>
      <c r="DU330" s="555">
        <f t="shared" si="1077"/>
        <v>0</v>
      </c>
      <c r="DV330" s="555">
        <f t="shared" si="1077"/>
        <v>0</v>
      </c>
      <c r="DW330" s="555">
        <f t="shared" si="1077"/>
        <v>0</v>
      </c>
      <c r="DX330" s="555">
        <f t="shared" si="1077"/>
        <v>0</v>
      </c>
      <c r="DY330" s="555">
        <f t="shared" si="1077"/>
        <v>0</v>
      </c>
      <c r="DZ330" s="2255">
        <f>SUM(DZ322:DZ325)</f>
        <v>1.0714080000000001</v>
      </c>
      <c r="EA330" s="787">
        <f t="shared" ref="EA330:EB330" si="1078">SUM(EA322:EA325)</f>
        <v>0.125496</v>
      </c>
      <c r="EB330" s="787">
        <f t="shared" si="1078"/>
        <v>6.6304000000000016E-2</v>
      </c>
      <c r="EC330" s="787">
        <f t="shared" ref="EC330" si="1079">SUM(EC322:EC325)</f>
        <v>7.1455999999999992E-2</v>
      </c>
      <c r="ED330" s="324"/>
      <c r="EE330" s="185"/>
      <c r="EF330" s="329"/>
      <c r="EG330" s="324"/>
      <c r="EH330" s="329"/>
    </row>
    <row r="331" spans="1:138" ht="52.15" customHeight="1" outlineLevel="1">
      <c r="A331" s="72"/>
      <c r="B331" s="72"/>
      <c r="C331" s="1183">
        <v>2</v>
      </c>
      <c r="D331" s="75" t="s">
        <v>141</v>
      </c>
      <c r="E331" s="73"/>
      <c r="F331" s="73"/>
      <c r="G331" s="73"/>
      <c r="H331" s="73"/>
      <c r="I331" s="73"/>
      <c r="J331" s="73"/>
      <c r="K331" s="73"/>
      <c r="L331" s="73"/>
      <c r="M331" s="2199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185"/>
      <c r="AG331" s="555"/>
      <c r="AH331" s="344"/>
      <c r="AI331" s="555">
        <v>9.1810087199999995</v>
      </c>
      <c r="AJ331" s="555">
        <v>0.20234506228109517</v>
      </c>
      <c r="AK331" s="555"/>
      <c r="AL331" s="555">
        <v>1.666311018</v>
      </c>
      <c r="AM331" s="555">
        <v>3.0039461977010799E-2</v>
      </c>
      <c r="AN331" s="555"/>
      <c r="AO331" s="555">
        <v>2.029724028</v>
      </c>
      <c r="AP331" s="195">
        <v>4.1617278801817814E-2</v>
      </c>
      <c r="AQ331" s="195"/>
      <c r="AR331" s="555">
        <v>1.784105646</v>
      </c>
      <c r="AS331" s="555">
        <v>3.4981651374821225E-2</v>
      </c>
      <c r="AT331" s="555"/>
      <c r="AU331" s="555">
        <v>3.7008680279999995</v>
      </c>
      <c r="AV331" s="555">
        <v>9.5706670127445326E-2</v>
      </c>
      <c r="AW331" s="344"/>
      <c r="AX331" s="555">
        <v>1.1625242402</v>
      </c>
      <c r="AY331" s="555">
        <v>3.9899937598000007E-2</v>
      </c>
      <c r="AZ331" s="555"/>
      <c r="BA331" s="555">
        <v>0.87524500000000005</v>
      </c>
      <c r="BB331" s="555">
        <v>3.0026453840000005E-2</v>
      </c>
      <c r="BC331" s="555"/>
      <c r="BD331" s="555">
        <v>0.21582924019999999</v>
      </c>
      <c r="BE331" s="555">
        <v>8.211583758000001E-3</v>
      </c>
      <c r="BF331" s="555"/>
      <c r="BG331" s="555">
        <v>3.5725E-2</v>
      </c>
      <c r="BH331" s="555">
        <v>1.0681499999999999E-3</v>
      </c>
      <c r="BI331" s="555"/>
      <c r="BJ331" s="555">
        <v>3.5725E-2</v>
      </c>
      <c r="BK331" s="555">
        <v>5.9374999999999999E-4</v>
      </c>
      <c r="BL331" s="344"/>
      <c r="BM331" s="555">
        <f>BM337+BM341+BM346+BM351+BM356+BM361+BM370+BM377+BM382+BM387+BM392+BM396</f>
        <v>8.4671840920000001</v>
      </c>
      <c r="BN331" s="555">
        <f>BN337+BN341+BN346+BN351+BN356+BN361+BN370+BN377+BN382+BN387+BN392+BN396</f>
        <v>0.19434771552661367</v>
      </c>
      <c r="BO331" s="555"/>
      <c r="BP331" s="555">
        <f>BP337+BP341+BP346+BP351+BP356+BP361+BP370+BP377+BP382+BP387+BP392+BP396</f>
        <v>3.5725E-2</v>
      </c>
      <c r="BQ331" s="555">
        <f>BQ337+BQ341+BQ346+BQ351+BQ356+BQ361+BQ370+BQ377+BQ382+BQ387+BQ392+BQ396</f>
        <v>5.4724781129968753E-4</v>
      </c>
      <c r="BR331" s="555"/>
      <c r="BS331" s="555">
        <f>BS337+BS341+BS346+BS351+BS356+BS361+BS370+BS377+BS382+BS387+BS392+BS396</f>
        <v>2.893785018</v>
      </c>
      <c r="BT331" s="195">
        <f>BT337+BT341+BT346+BT351+BT356+BT361+BT370+BT377+BT382+BT387+BT392+BT396</f>
        <v>4.470197339159767E-2</v>
      </c>
      <c r="BU331" s="195"/>
      <c r="BV331" s="555">
        <f>BV337+BV341+BV346+BV351+BV356+BV361+BV370+BV377+BV382+BV387+BV392+BV396</f>
        <v>2.7637430180000004</v>
      </c>
      <c r="BW331" s="555">
        <f>BW337+BW341+BW346+BW351+BW356+BW361+BW370+BW377+BW382+BW387+BW392+BW396</f>
        <v>6.1301520847704627E-2</v>
      </c>
      <c r="BX331" s="555"/>
      <c r="BY331" s="555">
        <f>BY337+BY341+BY346+BY351+BY356+BY361+BY370+BY377+BY382+BY387+BY392+BY396</f>
        <v>2.7739310559999999</v>
      </c>
      <c r="BZ331" s="555">
        <f>BZ337+BZ341+BZ346+BZ351+BZ356+BZ361+BZ370+BZ377+BZ382+BZ387+BZ392+BZ396</f>
        <v>8.7796973476011689E-2</v>
      </c>
      <c r="CA331" s="344"/>
      <c r="CB331" s="555">
        <f>CB337+CB341+CB346+CB351+CB356+CB361+CB370+CB377+CB382+CB387+CB392+CB396</f>
        <v>0.87524500000000005</v>
      </c>
      <c r="CC331" s="555">
        <f>CC337+CC341+CC346+CC351+CC356+CC361+CC370+CC377+CC382+CC387+CC392+CC396</f>
        <v>3.00534168E-2</v>
      </c>
      <c r="CD331" s="555"/>
      <c r="CE331" s="555">
        <f>CE337+CE341+CE346+CE351+CE356+CE361+CE370+CE377+CE382+CE387+CE392+CE396</f>
        <v>0.87524500000000005</v>
      </c>
      <c r="CF331" s="555">
        <f>CF337+CF341+CF346+CF351+CF356+CF361+CF370+CF377+CF382+CF387+CF392+CF396</f>
        <v>3.00534168E-2</v>
      </c>
      <c r="CG331" s="555"/>
      <c r="CH331" s="555">
        <f>CH337+CH341+CH346+CH351+CH356+CH361+CH370+CH377+CH382+CH387+CH392+CH396</f>
        <v>0</v>
      </c>
      <c r="CI331" s="555">
        <f>CI337+CI341+CI346+CI351+CI356+CI361+CI370+CI377+CI382+CI387+CI392+CI396</f>
        <v>0</v>
      </c>
      <c r="CJ331" s="555"/>
      <c r="CK331" s="555">
        <f>CK337+CK341+CK346+CK351+CK356+CK361+CK370+CK377+CK382+CK387+CK392+CK396</f>
        <v>0</v>
      </c>
      <c r="CL331" s="555">
        <f>CL337+CL341+CL346+CL351+CL356+CL361+CL370+CL377+CL382+CL387+CL392+CL396</f>
        <v>0</v>
      </c>
      <c r="CM331" s="555"/>
      <c r="CN331" s="555">
        <f>CN337+CN341+CN346+CN351+CN356+CN361+CN370+CN377+CN382+CN387+CN392+CN396</f>
        <v>0</v>
      </c>
      <c r="CO331" s="555">
        <f>CO337+CO341+CO346+CO351+CO356+CO361+CO370+CO377+CO382+CO387+CO392+CO396</f>
        <v>0</v>
      </c>
      <c r="CP331" s="2256"/>
      <c r="CQ331" s="2256">
        <f>CQ337+CQ341+CQ346+CQ351+CQ356+CQ361+CQ370+CQ377+CQ382+CQ387+CQ392+CQ396</f>
        <v>7.1023040920000007</v>
      </c>
      <c r="CR331" s="2256">
        <f>CR337+CR341+CR346+CR351+CR356+CR361+CR370+CR377+CR382+CR387+CR392+CR396</f>
        <v>7.2699937375167209E-2</v>
      </c>
      <c r="CS331" s="770"/>
      <c r="CT331" s="770">
        <f>CT337+CT341+CT346+CT351+CT356+CT361+CT370+CT377+CT382+CT387+CT392+CT396</f>
        <v>3.9869900360000003</v>
      </c>
      <c r="CU331" s="770">
        <f>CU337+CU341+CU346+CU351+CU356+CU361+CU370+CU377+CU382+CU387+CU392+CU396</f>
        <v>6.6060654584969097E-2</v>
      </c>
      <c r="CV331" s="344"/>
      <c r="CW331" s="770">
        <f>CW337+CW341+CW346+CW351+CW356+CW361+CW370+CW377+CW382+CW387+CW392+CW396</f>
        <v>3.3405800360000004</v>
      </c>
      <c r="CX331" s="770">
        <f>CX337+CX341+CX346+CX351+CX356+CX361+CX370+CX377+CX382+CX387+CX392+CX396</f>
        <v>5.770920806909937E-2</v>
      </c>
      <c r="CY331" s="344"/>
      <c r="CZ331" s="770">
        <f>CZ337+CZ341+CZ346+CZ351+CZ356+CZ361+CZ370+CZ377+CZ382+CZ387+CZ392+CZ396</f>
        <v>3.3405800360000004</v>
      </c>
      <c r="DA331" s="770">
        <f>DA337+DA341+DA346+DA351+DA356+DA361+DA370+DA377+DA382+DA387+DA392+DA396</f>
        <v>5.9943483227863331E-2</v>
      </c>
      <c r="DB331" s="487"/>
      <c r="DC331" s="487"/>
      <c r="DD331" s="487"/>
      <c r="DE331" s="555">
        <f t="shared" si="1055"/>
        <v>3.9976513400000004</v>
      </c>
      <c r="DF331" s="595">
        <v>8.7753999999999994</v>
      </c>
      <c r="DG331" s="595">
        <v>0.39</v>
      </c>
      <c r="DH331" s="595">
        <v>0.48</v>
      </c>
      <c r="DI331" s="595">
        <v>0.45500000000000002</v>
      </c>
      <c r="DJ331" s="595">
        <v>7.4504000000000001</v>
      </c>
      <c r="DK331" s="595">
        <v>0.48459533999999999</v>
      </c>
      <c r="DL331" s="595">
        <v>0.41589599999999999</v>
      </c>
      <c r="DM331" s="595">
        <v>8.8699339999999988E-2</v>
      </c>
      <c r="DN331" s="595">
        <v>0</v>
      </c>
      <c r="DO331" s="595">
        <v>0</v>
      </c>
      <c r="DP331" s="595">
        <f t="shared" ref="DP331:EC331" si="1080">DP337+DP341+DP346+DP351+DP356+DP361+DP370+DP377+DP382+DP387+DP392+DP396</f>
        <v>1.3888160000000003</v>
      </c>
      <c r="DQ331" s="595">
        <f t="shared" si="1080"/>
        <v>0</v>
      </c>
      <c r="DR331" s="595">
        <f t="shared" si="1080"/>
        <v>0.45240000000000002</v>
      </c>
      <c r="DS331" s="595">
        <f t="shared" si="1080"/>
        <v>0.68847999999999998</v>
      </c>
      <c r="DT331" s="595">
        <f t="shared" si="1080"/>
        <v>0.24793600000000002</v>
      </c>
      <c r="DU331" s="595">
        <f t="shared" ref="DU331:DU340" si="1081">DV331+DW331+DX331+DY331</f>
        <v>0</v>
      </c>
      <c r="DV331" s="595">
        <f t="shared" ref="DV331:DY331" si="1082">DV337+DV341+DV346+DV351+DV356+DV361+DV370+DV377+DV382+DV387+DV392+DV396</f>
        <v>0</v>
      </c>
      <c r="DW331" s="595">
        <f t="shared" si="1082"/>
        <v>0</v>
      </c>
      <c r="DX331" s="595">
        <f t="shared" si="1082"/>
        <v>0</v>
      </c>
      <c r="DY331" s="595">
        <f t="shared" si="1082"/>
        <v>0</v>
      </c>
      <c r="DZ331" s="2255">
        <f t="shared" si="1080"/>
        <v>1.3888160000000003</v>
      </c>
      <c r="EA331" s="787">
        <f t="shared" si="1080"/>
        <v>0.81583200000000011</v>
      </c>
      <c r="EB331" s="787">
        <f t="shared" si="1080"/>
        <v>0.64310400000000012</v>
      </c>
      <c r="EC331" s="787">
        <f t="shared" si="1080"/>
        <v>0.6653039999999999</v>
      </c>
      <c r="ED331" s="324"/>
      <c r="EE331" s="186"/>
      <c r="EF331" s="329"/>
      <c r="EG331" s="324"/>
      <c r="EH331" s="329"/>
    </row>
    <row r="332" spans="1:138" ht="15" customHeight="1" outlineLevel="1">
      <c r="A332" s="85"/>
      <c r="B332" s="67"/>
      <c r="C332" s="1181" t="s">
        <v>12</v>
      </c>
      <c r="D332" s="814" t="s">
        <v>47</v>
      </c>
      <c r="E332" s="84"/>
      <c r="F332" s="84"/>
      <c r="G332" s="84"/>
      <c r="H332" s="84"/>
      <c r="I332" s="84"/>
      <c r="J332" s="84"/>
      <c r="K332" s="84"/>
      <c r="L332" s="84"/>
      <c r="M332" s="2199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23"/>
      <c r="AG332" s="555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2274"/>
      <c r="CQ332" s="2274"/>
      <c r="CR332" s="2274"/>
      <c r="CS332" s="277"/>
      <c r="CT332" s="277"/>
      <c r="CU332" s="277"/>
      <c r="CV332" s="190"/>
      <c r="CW332" s="190"/>
      <c r="CX332" s="190"/>
      <c r="CY332" s="190"/>
      <c r="CZ332" s="190"/>
      <c r="DA332" s="190"/>
      <c r="DB332" s="283"/>
      <c r="DC332" s="283"/>
      <c r="DD332" s="283"/>
      <c r="DE332" s="595"/>
      <c r="DF332" s="595"/>
      <c r="DG332" s="190"/>
      <c r="DH332" s="190"/>
      <c r="DI332" s="190"/>
      <c r="DJ332" s="190"/>
      <c r="DK332" s="595">
        <v>0</v>
      </c>
      <c r="DL332" s="190"/>
      <c r="DM332" s="190"/>
      <c r="DN332" s="190"/>
      <c r="DO332" s="190"/>
      <c r="DP332" s="595"/>
      <c r="DQ332" s="190"/>
      <c r="DR332" s="190"/>
      <c r="DS332" s="190"/>
      <c r="DT332" s="190"/>
      <c r="DU332" s="595">
        <f t="shared" si="1081"/>
        <v>0</v>
      </c>
      <c r="DV332" s="190"/>
      <c r="DW332" s="190"/>
      <c r="DX332" s="190"/>
      <c r="DY332" s="190"/>
      <c r="DZ332" s="2255"/>
      <c r="EA332" s="787"/>
      <c r="EB332" s="190"/>
      <c r="EC332" s="190"/>
      <c r="ED332" s="324"/>
      <c r="EE332" s="185"/>
      <c r="EF332" s="329"/>
      <c r="EG332" s="324"/>
      <c r="EH332" s="329"/>
    </row>
    <row r="333" spans="1:138" ht="15" hidden="1" customHeight="1" outlineLevel="1">
      <c r="A333" s="85"/>
      <c r="B333" s="67"/>
      <c r="C333" s="1157" t="s">
        <v>63</v>
      </c>
      <c r="D333" s="1184" t="s">
        <v>51</v>
      </c>
      <c r="E333" s="84"/>
      <c r="F333" s="84"/>
      <c r="G333" s="84"/>
      <c r="H333" s="84"/>
      <c r="I333" s="84"/>
      <c r="J333" s="84"/>
      <c r="K333" s="84"/>
      <c r="L333" s="84"/>
      <c r="M333" s="2199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23"/>
      <c r="AG333" s="555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2274"/>
      <c r="CQ333" s="2274"/>
      <c r="CR333" s="2274"/>
      <c r="CS333" s="277"/>
      <c r="CT333" s="277"/>
      <c r="CU333" s="277"/>
      <c r="CV333" s="190"/>
      <c r="CW333" s="190"/>
      <c r="CX333" s="190"/>
      <c r="CY333" s="190"/>
      <c r="CZ333" s="190"/>
      <c r="DA333" s="190"/>
      <c r="DB333" s="283"/>
      <c r="DC333" s="283"/>
      <c r="DD333" s="283"/>
      <c r="DE333" s="595"/>
      <c r="DF333" s="595"/>
      <c r="DG333" s="190"/>
      <c r="DH333" s="190"/>
      <c r="DI333" s="190"/>
      <c r="DJ333" s="190"/>
      <c r="DK333" s="595">
        <v>0</v>
      </c>
      <c r="DL333" s="190"/>
      <c r="DM333" s="190"/>
      <c r="DN333" s="190"/>
      <c r="DO333" s="190"/>
      <c r="DP333" s="595"/>
      <c r="DQ333" s="190"/>
      <c r="DR333" s="190"/>
      <c r="DS333" s="190"/>
      <c r="DT333" s="190"/>
      <c r="DU333" s="595">
        <f t="shared" si="1081"/>
        <v>0</v>
      </c>
      <c r="DV333" s="190"/>
      <c r="DW333" s="190"/>
      <c r="DX333" s="190"/>
      <c r="DY333" s="190"/>
      <c r="DZ333" s="2255"/>
      <c r="EA333" s="787"/>
      <c r="EB333" s="190"/>
      <c r="EC333" s="190"/>
      <c r="ED333" s="324"/>
      <c r="EE333" s="185"/>
      <c r="EF333" s="329"/>
      <c r="EG333" s="324"/>
      <c r="EH333" s="329"/>
    </row>
    <row r="334" spans="1:138" ht="15" hidden="1" customHeight="1" outlineLevel="1">
      <c r="A334" s="85"/>
      <c r="B334" s="67"/>
      <c r="C334" s="1154"/>
      <c r="D334" s="1185"/>
      <c r="E334" s="67"/>
      <c r="F334" s="67"/>
      <c r="G334" s="166">
        <f>H334+M334+N334+O334+P334</f>
        <v>0</v>
      </c>
      <c r="H334" s="86">
        <f>SUM(I334:L334)</f>
        <v>0</v>
      </c>
      <c r="I334" s="67"/>
      <c r="J334" s="67"/>
      <c r="K334" s="67"/>
      <c r="L334" s="67"/>
      <c r="M334" s="2216"/>
      <c r="N334" s="67"/>
      <c r="O334" s="67"/>
      <c r="P334" s="67"/>
      <c r="Q334" s="86">
        <f>SUM(R334:U334)</f>
        <v>0</v>
      </c>
      <c r="R334" s="67"/>
      <c r="S334" s="67"/>
      <c r="T334" s="67"/>
      <c r="U334" s="67"/>
      <c r="V334" s="86">
        <f>SUM(W334:Z334)</f>
        <v>0</v>
      </c>
      <c r="W334" s="67"/>
      <c r="X334" s="67"/>
      <c r="Y334" s="67"/>
      <c r="Z334" s="67"/>
      <c r="AA334" s="86">
        <f>SUM(AB334:AE334)</f>
        <v>0</v>
      </c>
      <c r="AB334" s="67"/>
      <c r="AC334" s="67"/>
      <c r="AD334" s="67"/>
      <c r="AE334" s="67"/>
      <c r="AF334" s="23"/>
      <c r="AG334" s="555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2275"/>
      <c r="CQ334" s="2275"/>
      <c r="CR334" s="2275"/>
      <c r="CS334" s="276"/>
      <c r="CT334" s="276"/>
      <c r="CU334" s="276"/>
      <c r="CV334" s="188"/>
      <c r="CW334" s="188"/>
      <c r="CX334" s="188"/>
      <c r="CY334" s="188"/>
      <c r="CZ334" s="188"/>
      <c r="DA334" s="188"/>
      <c r="DB334" s="85"/>
      <c r="DC334" s="85"/>
      <c r="DD334" s="85"/>
      <c r="DE334" s="595"/>
      <c r="DF334" s="595"/>
      <c r="DG334" s="188"/>
      <c r="DH334" s="188"/>
      <c r="DI334" s="188"/>
      <c r="DJ334" s="188"/>
      <c r="DK334" s="595">
        <v>0</v>
      </c>
      <c r="DL334" s="188"/>
      <c r="DM334" s="188"/>
      <c r="DN334" s="188"/>
      <c r="DO334" s="188"/>
      <c r="DP334" s="595"/>
      <c r="DQ334" s="188"/>
      <c r="DR334" s="188"/>
      <c r="DS334" s="188"/>
      <c r="DT334" s="188"/>
      <c r="DU334" s="595">
        <f t="shared" si="1081"/>
        <v>0</v>
      </c>
      <c r="DV334" s="188"/>
      <c r="DW334" s="188"/>
      <c r="DX334" s="188"/>
      <c r="DY334" s="188"/>
      <c r="DZ334" s="2255"/>
      <c r="EA334" s="787"/>
      <c r="EB334" s="188"/>
      <c r="EC334" s="188"/>
      <c r="ED334" s="324"/>
      <c r="EE334" s="23"/>
      <c r="EF334" s="329"/>
      <c r="EG334" s="324"/>
      <c r="EH334" s="329"/>
    </row>
    <row r="335" spans="1:138" ht="15" hidden="1" customHeight="1" outlineLevel="1">
      <c r="A335" s="85"/>
      <c r="B335" s="67"/>
      <c r="C335" s="1154"/>
      <c r="D335" s="1185"/>
      <c r="E335" s="67"/>
      <c r="F335" s="67"/>
      <c r="G335" s="166">
        <f>H335+M335+N335+O335+P335</f>
        <v>0</v>
      </c>
      <c r="H335" s="86">
        <f>SUM(I335:L335)</f>
        <v>0</v>
      </c>
      <c r="I335" s="67"/>
      <c r="J335" s="67"/>
      <c r="K335" s="67"/>
      <c r="L335" s="67"/>
      <c r="M335" s="2216"/>
      <c r="N335" s="67"/>
      <c r="O335" s="67"/>
      <c r="P335" s="67"/>
      <c r="Q335" s="86">
        <f>SUM(R335:U335)</f>
        <v>0</v>
      </c>
      <c r="R335" s="67"/>
      <c r="S335" s="67"/>
      <c r="T335" s="67"/>
      <c r="U335" s="67"/>
      <c r="V335" s="86">
        <f>SUM(W335:Z335)</f>
        <v>0</v>
      </c>
      <c r="W335" s="67"/>
      <c r="X335" s="67"/>
      <c r="Y335" s="67"/>
      <c r="Z335" s="67"/>
      <c r="AA335" s="86">
        <f>SUM(AB335:AE335)</f>
        <v>0</v>
      </c>
      <c r="AB335" s="67"/>
      <c r="AC335" s="67"/>
      <c r="AD335" s="67"/>
      <c r="AE335" s="67"/>
      <c r="AF335" s="33"/>
      <c r="AG335" s="555"/>
      <c r="AH335" s="197"/>
      <c r="AI335" s="197"/>
      <c r="AJ335" s="197"/>
      <c r="AK335" s="197"/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  <c r="BD335" s="197"/>
      <c r="BE335" s="197"/>
      <c r="BF335" s="197"/>
      <c r="BG335" s="197"/>
      <c r="BH335" s="197"/>
      <c r="BI335" s="197"/>
      <c r="BJ335" s="197"/>
      <c r="BK335" s="197"/>
      <c r="BL335" s="197"/>
      <c r="BM335" s="197"/>
      <c r="BN335" s="197"/>
      <c r="BO335" s="197"/>
      <c r="BP335" s="197"/>
      <c r="BQ335" s="197"/>
      <c r="BR335" s="197"/>
      <c r="BS335" s="197"/>
      <c r="BT335" s="197"/>
      <c r="BU335" s="197"/>
      <c r="BV335" s="197"/>
      <c r="BW335" s="197"/>
      <c r="BX335" s="197"/>
      <c r="BY335" s="197"/>
      <c r="BZ335" s="197"/>
      <c r="CA335" s="197"/>
      <c r="CB335" s="197"/>
      <c r="CC335" s="197"/>
      <c r="CD335" s="197"/>
      <c r="CE335" s="197"/>
      <c r="CF335" s="197"/>
      <c r="CG335" s="197"/>
      <c r="CH335" s="197"/>
      <c r="CI335" s="197"/>
      <c r="CJ335" s="197"/>
      <c r="CK335" s="197"/>
      <c r="CL335" s="197"/>
      <c r="CM335" s="197"/>
      <c r="CN335" s="197"/>
      <c r="CO335" s="197"/>
      <c r="CP335" s="2276"/>
      <c r="CQ335" s="2276"/>
      <c r="CR335" s="2276"/>
      <c r="CS335" s="279"/>
      <c r="CT335" s="279"/>
      <c r="CU335" s="279"/>
      <c r="CV335" s="197"/>
      <c r="CW335" s="197"/>
      <c r="CX335" s="197"/>
      <c r="CY335" s="197"/>
      <c r="CZ335" s="197"/>
      <c r="DA335" s="197"/>
      <c r="DB335" s="210"/>
      <c r="DC335" s="210"/>
      <c r="DD335" s="210"/>
      <c r="DE335" s="595"/>
      <c r="DF335" s="595"/>
      <c r="DG335" s="197"/>
      <c r="DH335" s="197"/>
      <c r="DI335" s="197"/>
      <c r="DJ335" s="197"/>
      <c r="DK335" s="595">
        <v>0</v>
      </c>
      <c r="DL335" s="197"/>
      <c r="DM335" s="197"/>
      <c r="DN335" s="197"/>
      <c r="DO335" s="197"/>
      <c r="DP335" s="595"/>
      <c r="DQ335" s="197"/>
      <c r="DR335" s="197"/>
      <c r="DS335" s="197"/>
      <c r="DT335" s="197"/>
      <c r="DU335" s="595">
        <f t="shared" si="1081"/>
        <v>0</v>
      </c>
      <c r="DV335" s="197"/>
      <c r="DW335" s="197"/>
      <c r="DX335" s="197"/>
      <c r="DY335" s="197"/>
      <c r="DZ335" s="2255"/>
      <c r="EA335" s="787"/>
      <c r="EB335" s="197"/>
      <c r="EC335" s="197"/>
      <c r="ED335" s="324"/>
      <c r="EE335" s="33"/>
      <c r="EF335" s="329"/>
      <c r="EG335" s="324"/>
      <c r="EH335" s="329"/>
    </row>
    <row r="336" spans="1:138" ht="15" hidden="1" customHeight="1" outlineLevel="1">
      <c r="A336" s="85"/>
      <c r="B336" s="67"/>
      <c r="C336" s="1154"/>
      <c r="D336" s="1185"/>
      <c r="E336" s="67"/>
      <c r="F336" s="67"/>
      <c r="G336" s="166">
        <f>H336+M336+N336+O336+P336</f>
        <v>0</v>
      </c>
      <c r="H336" s="86">
        <f>SUM(I336:L336)</f>
        <v>0</v>
      </c>
      <c r="I336" s="67"/>
      <c r="J336" s="67"/>
      <c r="K336" s="67"/>
      <c r="L336" s="67"/>
      <c r="M336" s="2216"/>
      <c r="N336" s="67"/>
      <c r="O336" s="67"/>
      <c r="P336" s="67"/>
      <c r="Q336" s="86">
        <f>SUM(R336:U336)</f>
        <v>0</v>
      </c>
      <c r="R336" s="67"/>
      <c r="S336" s="67"/>
      <c r="T336" s="67"/>
      <c r="U336" s="67"/>
      <c r="V336" s="86">
        <f>SUM(W336:Z336)</f>
        <v>0</v>
      </c>
      <c r="W336" s="67"/>
      <c r="X336" s="67"/>
      <c r="Y336" s="67"/>
      <c r="Z336" s="67"/>
      <c r="AA336" s="86">
        <f>SUM(AB336:AE336)</f>
        <v>0</v>
      </c>
      <c r="AB336" s="67"/>
      <c r="AC336" s="67"/>
      <c r="AD336" s="67"/>
      <c r="AE336" s="67"/>
      <c r="AF336" s="33"/>
      <c r="AG336" s="555"/>
      <c r="AH336" s="197"/>
      <c r="AI336" s="197"/>
      <c r="AJ336" s="197"/>
      <c r="AK336" s="197"/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  <c r="BD336" s="197"/>
      <c r="BE336" s="197"/>
      <c r="BF336" s="197"/>
      <c r="BG336" s="197"/>
      <c r="BH336" s="197"/>
      <c r="BI336" s="197"/>
      <c r="BJ336" s="197"/>
      <c r="BK336" s="197"/>
      <c r="BL336" s="197"/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197"/>
      <c r="BW336" s="197"/>
      <c r="BX336" s="197"/>
      <c r="BY336" s="197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197"/>
      <c r="CM336" s="197"/>
      <c r="CN336" s="197"/>
      <c r="CO336" s="197"/>
      <c r="CP336" s="2276"/>
      <c r="CQ336" s="2276"/>
      <c r="CR336" s="2276"/>
      <c r="CS336" s="279"/>
      <c r="CT336" s="279"/>
      <c r="CU336" s="279"/>
      <c r="CV336" s="197"/>
      <c r="CW336" s="197"/>
      <c r="CX336" s="197"/>
      <c r="CY336" s="197"/>
      <c r="CZ336" s="197"/>
      <c r="DA336" s="197"/>
      <c r="DB336" s="210"/>
      <c r="DC336" s="210"/>
      <c r="DD336" s="210"/>
      <c r="DE336" s="595"/>
      <c r="DF336" s="595"/>
      <c r="DG336" s="197"/>
      <c r="DH336" s="197"/>
      <c r="DI336" s="197"/>
      <c r="DJ336" s="197"/>
      <c r="DK336" s="595">
        <v>0</v>
      </c>
      <c r="DL336" s="197"/>
      <c r="DM336" s="197"/>
      <c r="DN336" s="197"/>
      <c r="DO336" s="197"/>
      <c r="DP336" s="595"/>
      <c r="DQ336" s="197"/>
      <c r="DR336" s="197"/>
      <c r="DS336" s="197"/>
      <c r="DT336" s="197"/>
      <c r="DU336" s="595">
        <f t="shared" si="1081"/>
        <v>0</v>
      </c>
      <c r="DV336" s="197"/>
      <c r="DW336" s="197"/>
      <c r="DX336" s="197"/>
      <c r="DY336" s="197"/>
      <c r="DZ336" s="2255"/>
      <c r="EA336" s="787"/>
      <c r="EB336" s="197"/>
      <c r="EC336" s="197"/>
      <c r="ED336" s="324"/>
      <c r="EE336" s="33"/>
      <c r="EF336" s="329"/>
      <c r="EG336" s="324"/>
      <c r="EH336" s="329"/>
    </row>
    <row r="337" spans="1:138" ht="15" hidden="1" customHeight="1" outlineLevel="1">
      <c r="A337" s="85"/>
      <c r="B337" s="67"/>
      <c r="C337" s="1154"/>
      <c r="D337" s="98" t="s">
        <v>52</v>
      </c>
      <c r="E337" s="84"/>
      <c r="F337" s="84"/>
      <c r="G337" s="84"/>
      <c r="H337" s="84"/>
      <c r="I337" s="84"/>
      <c r="J337" s="84"/>
      <c r="K337" s="84"/>
      <c r="L337" s="84"/>
      <c r="M337" s="2199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105"/>
      <c r="AG337" s="555"/>
      <c r="AH337" s="190">
        <v>0</v>
      </c>
      <c r="AI337" s="190">
        <v>0</v>
      </c>
      <c r="AJ337" s="190">
        <v>0</v>
      </c>
      <c r="AK337" s="190">
        <v>0</v>
      </c>
      <c r="AL337" s="190">
        <v>0</v>
      </c>
      <c r="AM337" s="190">
        <v>0</v>
      </c>
      <c r="AN337" s="190">
        <v>0</v>
      </c>
      <c r="AO337" s="190">
        <v>0</v>
      </c>
      <c r="AP337" s="190">
        <v>0</v>
      </c>
      <c r="AQ337" s="190">
        <v>0</v>
      </c>
      <c r="AR337" s="190">
        <v>0</v>
      </c>
      <c r="AS337" s="190">
        <v>0</v>
      </c>
      <c r="AT337" s="190">
        <v>0</v>
      </c>
      <c r="AU337" s="190">
        <v>0</v>
      </c>
      <c r="AV337" s="190">
        <v>0</v>
      </c>
      <c r="AW337" s="190">
        <v>0</v>
      </c>
      <c r="AX337" s="190">
        <v>0</v>
      </c>
      <c r="AY337" s="190">
        <v>0</v>
      </c>
      <c r="AZ337" s="190">
        <v>0</v>
      </c>
      <c r="BA337" s="190">
        <v>0</v>
      </c>
      <c r="BB337" s="190">
        <v>0</v>
      </c>
      <c r="BC337" s="190">
        <v>0</v>
      </c>
      <c r="BD337" s="190">
        <v>0</v>
      </c>
      <c r="BE337" s="190">
        <v>0</v>
      </c>
      <c r="BF337" s="190">
        <v>0</v>
      </c>
      <c r="BG337" s="190">
        <v>0</v>
      </c>
      <c r="BH337" s="190">
        <v>0</v>
      </c>
      <c r="BI337" s="190">
        <v>0</v>
      </c>
      <c r="BJ337" s="190">
        <v>0</v>
      </c>
      <c r="BK337" s="190">
        <v>0</v>
      </c>
      <c r="BL337" s="190">
        <f>SUM(BL334:BL336)</f>
        <v>0</v>
      </c>
      <c r="BM337" s="190">
        <f>SUM(BM334:BM336)</f>
        <v>0</v>
      </c>
      <c r="BN337" s="190">
        <f t="shared" ref="BN337:BZ337" si="1083">SUM(BN334:BN336)</f>
        <v>0</v>
      </c>
      <c r="BO337" s="190">
        <f t="shared" si="1083"/>
        <v>0</v>
      </c>
      <c r="BP337" s="190">
        <f t="shared" si="1083"/>
        <v>0</v>
      </c>
      <c r="BQ337" s="190">
        <f t="shared" si="1083"/>
        <v>0</v>
      </c>
      <c r="BR337" s="190">
        <f t="shared" si="1083"/>
        <v>0</v>
      </c>
      <c r="BS337" s="190">
        <f t="shared" si="1083"/>
        <v>0</v>
      </c>
      <c r="BT337" s="190">
        <f t="shared" si="1083"/>
        <v>0</v>
      </c>
      <c r="BU337" s="190">
        <f t="shared" si="1083"/>
        <v>0</v>
      </c>
      <c r="BV337" s="190">
        <f t="shared" si="1083"/>
        <v>0</v>
      </c>
      <c r="BW337" s="190">
        <f t="shared" si="1083"/>
        <v>0</v>
      </c>
      <c r="BX337" s="190">
        <f t="shared" si="1083"/>
        <v>0</v>
      </c>
      <c r="BY337" s="190">
        <f t="shared" si="1083"/>
        <v>0</v>
      </c>
      <c r="BZ337" s="190">
        <f t="shared" si="1083"/>
        <v>0</v>
      </c>
      <c r="CA337" s="190">
        <f>SUM(CA334:CA336)</f>
        <v>0</v>
      </c>
      <c r="CB337" s="190">
        <f>SUM(CB334:CB336)</f>
        <v>0</v>
      </c>
      <c r="CC337" s="190">
        <f t="shared" ref="CC337:CO337" si="1084">SUM(CC334:CC336)</f>
        <v>0</v>
      </c>
      <c r="CD337" s="190">
        <f t="shared" si="1084"/>
        <v>0</v>
      </c>
      <c r="CE337" s="190">
        <f t="shared" si="1084"/>
        <v>0</v>
      </c>
      <c r="CF337" s="190">
        <f t="shared" si="1084"/>
        <v>0</v>
      </c>
      <c r="CG337" s="190">
        <f t="shared" si="1084"/>
        <v>0</v>
      </c>
      <c r="CH337" s="190">
        <f t="shared" si="1084"/>
        <v>0</v>
      </c>
      <c r="CI337" s="190">
        <f t="shared" si="1084"/>
        <v>0</v>
      </c>
      <c r="CJ337" s="190">
        <f t="shared" si="1084"/>
        <v>0</v>
      </c>
      <c r="CK337" s="190">
        <f t="shared" si="1084"/>
        <v>0</v>
      </c>
      <c r="CL337" s="190">
        <f t="shared" si="1084"/>
        <v>0</v>
      </c>
      <c r="CM337" s="190">
        <f t="shared" si="1084"/>
        <v>0</v>
      </c>
      <c r="CN337" s="190">
        <f t="shared" si="1084"/>
        <v>0</v>
      </c>
      <c r="CO337" s="190">
        <f t="shared" si="1084"/>
        <v>0</v>
      </c>
      <c r="CP337" s="2274">
        <f t="shared" ref="CP337:CX337" si="1085">SUM(CP334:CP336)</f>
        <v>0</v>
      </c>
      <c r="CQ337" s="2274">
        <f t="shared" si="1085"/>
        <v>0</v>
      </c>
      <c r="CR337" s="2274">
        <f t="shared" si="1085"/>
        <v>0</v>
      </c>
      <c r="CS337" s="277">
        <f t="shared" si="1085"/>
        <v>0</v>
      </c>
      <c r="CT337" s="277">
        <f t="shared" si="1085"/>
        <v>0</v>
      </c>
      <c r="CU337" s="277">
        <f t="shared" si="1085"/>
        <v>0</v>
      </c>
      <c r="CV337" s="190">
        <f t="shared" si="1085"/>
        <v>0</v>
      </c>
      <c r="CW337" s="190">
        <f t="shared" si="1085"/>
        <v>0</v>
      </c>
      <c r="CX337" s="190">
        <f t="shared" si="1085"/>
        <v>0</v>
      </c>
      <c r="CY337" s="190">
        <f t="shared" ref="CY337:DA337" si="1086">SUM(CY334:CY336)</f>
        <v>0</v>
      </c>
      <c r="CZ337" s="190">
        <f t="shared" si="1086"/>
        <v>0</v>
      </c>
      <c r="DA337" s="190">
        <f t="shared" si="1086"/>
        <v>0</v>
      </c>
      <c r="DB337" s="283"/>
      <c r="DC337" s="283"/>
      <c r="DD337" s="283"/>
      <c r="DE337" s="595">
        <f>SUM(DE334:DE336)</f>
        <v>0</v>
      </c>
      <c r="DF337" s="595"/>
      <c r="DG337" s="190"/>
      <c r="DH337" s="190"/>
      <c r="DI337" s="190"/>
      <c r="DJ337" s="190"/>
      <c r="DK337" s="595">
        <v>0</v>
      </c>
      <c r="DL337" s="190"/>
      <c r="DM337" s="190"/>
      <c r="DN337" s="190"/>
      <c r="DO337" s="190"/>
      <c r="DP337" s="595"/>
      <c r="DQ337" s="190"/>
      <c r="DR337" s="190"/>
      <c r="DS337" s="190"/>
      <c r="DT337" s="190"/>
      <c r="DU337" s="595">
        <f t="shared" si="1081"/>
        <v>0</v>
      </c>
      <c r="DV337" s="190"/>
      <c r="DW337" s="190"/>
      <c r="DX337" s="190"/>
      <c r="DY337" s="190"/>
      <c r="DZ337" s="2255">
        <f>SUM(DZ334:DZ336)</f>
        <v>0</v>
      </c>
      <c r="EA337" s="787">
        <f t="shared" ref="EA337:EB337" si="1087">SUM(EA334:EA336)</f>
        <v>0</v>
      </c>
      <c r="EB337" s="190">
        <f t="shared" si="1087"/>
        <v>0</v>
      </c>
      <c r="EC337" s="190">
        <f t="shared" ref="EC337" si="1088">SUM(EC334:EC336)</f>
        <v>0</v>
      </c>
      <c r="ED337" s="324"/>
      <c r="EE337" s="185"/>
      <c r="EF337" s="329"/>
      <c r="EG337" s="324"/>
      <c r="EH337" s="329"/>
    </row>
    <row r="338" spans="1:138" ht="15" customHeight="1" outlineLevel="1">
      <c r="A338" s="85"/>
      <c r="B338" s="67"/>
      <c r="C338" s="1157" t="s">
        <v>64</v>
      </c>
      <c r="D338" s="1184" t="s">
        <v>127</v>
      </c>
      <c r="E338" s="84"/>
      <c r="F338" s="84"/>
      <c r="G338" s="84"/>
      <c r="H338" s="84"/>
      <c r="I338" s="84"/>
      <c r="J338" s="84"/>
      <c r="K338" s="84"/>
      <c r="L338" s="84"/>
      <c r="M338" s="2199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23"/>
      <c r="AG338" s="555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2274"/>
      <c r="CQ338" s="2274"/>
      <c r="CR338" s="2274"/>
      <c r="CS338" s="277"/>
      <c r="CT338" s="277"/>
      <c r="CU338" s="277"/>
      <c r="CV338" s="190"/>
      <c r="CW338" s="190"/>
      <c r="CX338" s="190"/>
      <c r="CY338" s="190"/>
      <c r="CZ338" s="190"/>
      <c r="DA338" s="190"/>
      <c r="DB338" s="283"/>
      <c r="DC338" s="283"/>
      <c r="DD338" s="283"/>
      <c r="DE338" s="595"/>
      <c r="DF338" s="595"/>
      <c r="DG338" s="190"/>
      <c r="DH338" s="190"/>
      <c r="DI338" s="190"/>
      <c r="DJ338" s="190"/>
      <c r="DK338" s="595">
        <v>0</v>
      </c>
      <c r="DL338" s="190"/>
      <c r="DM338" s="190"/>
      <c r="DN338" s="190"/>
      <c r="DO338" s="190"/>
      <c r="DP338" s="595"/>
      <c r="DQ338" s="190"/>
      <c r="DR338" s="190"/>
      <c r="DS338" s="190"/>
      <c r="DT338" s="190"/>
      <c r="DU338" s="595">
        <f t="shared" si="1081"/>
        <v>0</v>
      </c>
      <c r="DV338" s="190"/>
      <c r="DW338" s="190"/>
      <c r="DX338" s="190"/>
      <c r="DY338" s="190"/>
      <c r="DZ338" s="2255"/>
      <c r="EA338" s="787"/>
      <c r="EB338" s="190"/>
      <c r="EC338" s="190"/>
      <c r="ED338" s="324"/>
      <c r="EE338" s="185"/>
      <c r="EF338" s="329"/>
      <c r="EG338" s="324"/>
      <c r="EH338" s="329"/>
    </row>
    <row r="339" spans="1:138" ht="32.25" customHeight="1" outlineLevel="1">
      <c r="A339" s="85"/>
      <c r="B339" s="67"/>
      <c r="C339" s="1176" t="s">
        <v>349</v>
      </c>
      <c r="D339" s="1176" t="s">
        <v>370</v>
      </c>
      <c r="E339" s="67"/>
      <c r="F339" s="67"/>
      <c r="G339" s="166">
        <f>H339+M339+N339+O339+P339</f>
        <v>8</v>
      </c>
      <c r="H339" s="166">
        <f>SUM(I339:L339)</f>
        <v>4</v>
      </c>
      <c r="I339" s="557">
        <v>1</v>
      </c>
      <c r="J339" s="557">
        <v>1</v>
      </c>
      <c r="K339" s="557">
        <v>1</v>
      </c>
      <c r="L339" s="557">
        <v>1</v>
      </c>
      <c r="M339" s="2210">
        <v>1</v>
      </c>
      <c r="N339" s="557">
        <v>1</v>
      </c>
      <c r="O339" s="557">
        <v>1</v>
      </c>
      <c r="P339" s="557">
        <v>1</v>
      </c>
      <c r="Q339" s="558">
        <f>SUM(R339:U339)</f>
        <v>4</v>
      </c>
      <c r="R339" s="557">
        <v>1</v>
      </c>
      <c r="S339" s="557">
        <v>1</v>
      </c>
      <c r="T339" s="557">
        <v>1</v>
      </c>
      <c r="U339" s="557">
        <v>1</v>
      </c>
      <c r="V339" s="166">
        <f>SUM(W339:Z339)</f>
        <v>4</v>
      </c>
      <c r="W339" s="557">
        <v>1</v>
      </c>
      <c r="X339" s="557">
        <v>1</v>
      </c>
      <c r="Y339" s="557">
        <v>1</v>
      </c>
      <c r="Z339" s="557">
        <v>1</v>
      </c>
      <c r="AA339" s="558">
        <f>SUM(AB339:AE339)</f>
        <v>4</v>
      </c>
      <c r="AB339" s="557">
        <v>1</v>
      </c>
      <c r="AC339" s="557">
        <v>1</v>
      </c>
      <c r="AD339" s="557">
        <v>1</v>
      </c>
      <c r="AE339" s="557">
        <v>1</v>
      </c>
      <c r="AF339" s="566" t="s">
        <v>14</v>
      </c>
      <c r="AG339" s="555">
        <f t="shared" ref="AG339" si="1089">AH339+CP339+CS339+CV339+CY339</f>
        <v>5</v>
      </c>
      <c r="AH339" s="324">
        <v>1</v>
      </c>
      <c r="AI339" s="324">
        <v>0.1429</v>
      </c>
      <c r="AJ339" s="556">
        <v>2.232771070102725E-3</v>
      </c>
      <c r="AK339" s="324">
        <v>0.25</v>
      </c>
      <c r="AL339" s="324">
        <v>3.5725E-2</v>
      </c>
      <c r="AM339" s="556">
        <v>5.4724781129968753E-4</v>
      </c>
      <c r="AN339" s="324">
        <v>0.25</v>
      </c>
      <c r="AO339" s="324">
        <v>3.5725E-2</v>
      </c>
      <c r="AP339" s="324">
        <v>5.4724781129968753E-4</v>
      </c>
      <c r="AQ339" s="324">
        <v>0.25</v>
      </c>
      <c r="AR339" s="324">
        <v>3.5725E-2</v>
      </c>
      <c r="AS339" s="556">
        <v>5.6913772375167496E-4</v>
      </c>
      <c r="AT339" s="324">
        <v>0.25</v>
      </c>
      <c r="AU339" s="324">
        <v>3.5725E-2</v>
      </c>
      <c r="AV339" s="556">
        <v>5.6913772375167496E-4</v>
      </c>
      <c r="AW339" s="324">
        <v>1</v>
      </c>
      <c r="AX339" s="324">
        <v>0.1429</v>
      </c>
      <c r="AY339" s="556">
        <v>2.38675E-3</v>
      </c>
      <c r="AZ339" s="1780">
        <v>0.25</v>
      </c>
      <c r="BA339" s="1867">
        <v>3.5725E-2</v>
      </c>
      <c r="BB339" s="205">
        <v>5.9750000000000005E-4</v>
      </c>
      <c r="BC339" s="1780">
        <v>0.25</v>
      </c>
      <c r="BD339" s="991">
        <v>3.5725E-2</v>
      </c>
      <c r="BE339" s="556">
        <v>5.9774999999999997E-4</v>
      </c>
      <c r="BF339" s="1780">
        <v>0.25</v>
      </c>
      <c r="BG339" s="1267">
        <v>3.5725E-2</v>
      </c>
      <c r="BH339" s="556">
        <v>5.9774999999999997E-4</v>
      </c>
      <c r="BI339" s="1267">
        <v>0.25</v>
      </c>
      <c r="BJ339" s="1267">
        <v>3.5725E-2</v>
      </c>
      <c r="BK339" s="556">
        <v>5.9374999999999999E-4</v>
      </c>
      <c r="BL339" s="324">
        <f t="shared" ref="BL339" si="1090">BO339+BR339+BU339+BX339</f>
        <v>1</v>
      </c>
      <c r="BM339" s="324">
        <f t="shared" ref="BM339" si="1091">BP339+BS339+BV339+BY339</f>
        <v>0.1429</v>
      </c>
      <c r="BN339" s="556">
        <f t="shared" ref="BN339" si="1092">BQ339+BT339+BW339+BZ339</f>
        <v>2.232771070102725E-3</v>
      </c>
      <c r="BO339" s="324">
        <v>0.25</v>
      </c>
      <c r="BP339" s="324">
        <f t="shared" ref="BP339" si="1093">BO339*0.1429</f>
        <v>3.5725E-2</v>
      </c>
      <c r="BQ339" s="556">
        <f>BO339*$ER$20</f>
        <v>5.4724781129968753E-4</v>
      </c>
      <c r="BR339" s="324">
        <v>0.25</v>
      </c>
      <c r="BS339" s="324">
        <f t="shared" ref="BS339" si="1094">BR339*0.1429</f>
        <v>3.5725E-2</v>
      </c>
      <c r="BT339" s="324">
        <f>BR339*$ES$20</f>
        <v>5.4724781129968753E-4</v>
      </c>
      <c r="BU339" s="324">
        <v>0.25</v>
      </c>
      <c r="BV339" s="324">
        <f t="shared" ref="BV339" si="1095">BU339*0.1429</f>
        <v>3.5725E-2</v>
      </c>
      <c r="BW339" s="556">
        <f>BU339*$ET$20</f>
        <v>5.6913772375167496E-4</v>
      </c>
      <c r="BX339" s="324">
        <v>0.25</v>
      </c>
      <c r="BY339" s="324">
        <f t="shared" ref="BY339" si="1096">BX339*0.1429</f>
        <v>3.5725E-2</v>
      </c>
      <c r="BZ339" s="556">
        <f>BX339*$EU$20</f>
        <v>5.6913772375167496E-4</v>
      </c>
      <c r="CA339" s="324">
        <f t="shared" ref="CA339" si="1097">CD339+CG339+CJ339+CM339</f>
        <v>0.25</v>
      </c>
      <c r="CB339" s="324">
        <f t="shared" ref="CB339" si="1098">CE339+CH339+CK339+CN339</f>
        <v>3.5725E-2</v>
      </c>
      <c r="CC339" s="556">
        <f t="shared" ref="CC339" si="1099">CF339+CI339+CL339+CO339</f>
        <v>0</v>
      </c>
      <c r="CD339" s="1780">
        <v>0.25</v>
      </c>
      <c r="CE339" s="1867">
        <f>CD339*0.1429</f>
        <v>3.5725E-2</v>
      </c>
      <c r="CF339" s="205">
        <f>CD339*GA20</f>
        <v>0</v>
      </c>
      <c r="CG339" s="1780"/>
      <c r="CH339" s="991">
        <f>CG339*0.1429</f>
        <v>0</v>
      </c>
      <c r="CI339" s="556">
        <f>CG339*$EX$20</f>
        <v>0</v>
      </c>
      <c r="CJ339" s="1780"/>
      <c r="CK339" s="1267">
        <f>CJ339*0.1429</f>
        <v>0</v>
      </c>
      <c r="CL339" s="556">
        <f>CJ339*$EY$20</f>
        <v>0</v>
      </c>
      <c r="CM339" s="1267"/>
      <c r="CN339" s="1267"/>
      <c r="CO339" s="556">
        <f>CM339*$EZ$20</f>
        <v>0</v>
      </c>
      <c r="CP339" s="2238">
        <v>1</v>
      </c>
      <c r="CQ339" s="2238">
        <f t="shared" ref="CQ339" si="1100">CP339*0.1429</f>
        <v>0.1429</v>
      </c>
      <c r="CR339" s="2258">
        <f>CP339*$EM$20</f>
        <v>2.2241906392317001E-3</v>
      </c>
      <c r="CS339" s="324">
        <v>1</v>
      </c>
      <c r="CT339" s="324">
        <f t="shared" ref="CT339" si="1101">CS339*0.1429</f>
        <v>0.1429</v>
      </c>
      <c r="CU339" s="556">
        <f>CS339*$EN$20</f>
        <v>2.3131582648009698E-3</v>
      </c>
      <c r="CV339" s="324">
        <v>1</v>
      </c>
      <c r="CW339" s="324">
        <f t="shared" ref="CW339" si="1102">CV339*0.1429</f>
        <v>0.1429</v>
      </c>
      <c r="CX339" s="556">
        <f>CV339*$EO$20</f>
        <v>2.40568459539301E-3</v>
      </c>
      <c r="CY339" s="324">
        <v>1</v>
      </c>
      <c r="CZ339" s="324">
        <f t="shared" ref="CZ339" si="1103">CY339*0.1429</f>
        <v>0.1429</v>
      </c>
      <c r="DA339" s="556">
        <f>CY339*$EP$20</f>
        <v>2.5019119792087301E-3</v>
      </c>
      <c r="DB339" s="85"/>
      <c r="DC339" s="85"/>
      <c r="DD339" s="85"/>
      <c r="DE339" s="595"/>
      <c r="DF339" s="595"/>
      <c r="DG339" s="188"/>
      <c r="DH339" s="188"/>
      <c r="DI339" s="188"/>
      <c r="DJ339" s="188"/>
      <c r="DK339" s="595">
        <v>0</v>
      </c>
      <c r="DL339" s="188"/>
      <c r="DM339" s="188"/>
      <c r="DN339" s="188"/>
      <c r="DO339" s="188"/>
      <c r="DP339" s="595"/>
      <c r="DQ339" s="188"/>
      <c r="DR339" s="188"/>
      <c r="DS339" s="188"/>
      <c r="DT339" s="188"/>
      <c r="DU339" s="595">
        <f t="shared" si="1081"/>
        <v>0</v>
      </c>
      <c r="DV339" s="188"/>
      <c r="DW339" s="188"/>
      <c r="DX339" s="188"/>
      <c r="DY339" s="188"/>
      <c r="DZ339" s="2255"/>
      <c r="EA339" s="787"/>
      <c r="EB339" s="188"/>
      <c r="EC339" s="188"/>
      <c r="ED339" s="324"/>
      <c r="EE339" s="23"/>
      <c r="EF339" s="329" t="s">
        <v>235</v>
      </c>
      <c r="EG339" s="324"/>
      <c r="EH339" s="878" t="s">
        <v>383</v>
      </c>
    </row>
    <row r="340" spans="1:138" ht="15" hidden="1" customHeight="1" outlineLevel="1">
      <c r="A340" s="85"/>
      <c r="B340" s="67"/>
      <c r="C340" s="1154" t="s">
        <v>49</v>
      </c>
      <c r="D340" s="98"/>
      <c r="E340" s="67"/>
      <c r="F340" s="67"/>
      <c r="G340" s="166">
        <f>H340+M340+N340+O340+P340</f>
        <v>0</v>
      </c>
      <c r="H340" s="86">
        <f>SUM(I340:L340)</f>
        <v>0</v>
      </c>
      <c r="I340" s="67"/>
      <c r="J340" s="67"/>
      <c r="K340" s="67"/>
      <c r="L340" s="67"/>
      <c r="M340" s="2216"/>
      <c r="N340" s="67"/>
      <c r="O340" s="67"/>
      <c r="P340" s="67"/>
      <c r="Q340" s="86">
        <f>SUM(R340:U340)</f>
        <v>0</v>
      </c>
      <c r="R340" s="67"/>
      <c r="S340" s="67"/>
      <c r="T340" s="67"/>
      <c r="U340" s="67"/>
      <c r="V340" s="86">
        <f>SUM(W340:Z340)</f>
        <v>0</v>
      </c>
      <c r="W340" s="67"/>
      <c r="X340" s="67"/>
      <c r="Y340" s="67"/>
      <c r="Z340" s="67"/>
      <c r="AA340" s="86">
        <f>SUM(AB340:AE340)</f>
        <v>0</v>
      </c>
      <c r="AB340" s="67"/>
      <c r="AC340" s="67"/>
      <c r="AD340" s="67"/>
      <c r="AE340" s="67"/>
      <c r="AF340" s="33"/>
      <c r="AG340" s="555"/>
      <c r="AH340" s="197"/>
      <c r="AI340" s="197"/>
      <c r="AJ340" s="197"/>
      <c r="AK340" s="197"/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7"/>
      <c r="BA340" s="197"/>
      <c r="BB340" s="197"/>
      <c r="BC340" s="197"/>
      <c r="BD340" s="197"/>
      <c r="BE340" s="197"/>
      <c r="BF340" s="197"/>
      <c r="BG340" s="197"/>
      <c r="BH340" s="197"/>
      <c r="BI340" s="197"/>
      <c r="BJ340" s="197"/>
      <c r="BK340" s="197"/>
      <c r="BL340" s="197"/>
      <c r="BM340" s="197"/>
      <c r="BN340" s="197"/>
      <c r="BO340" s="197"/>
      <c r="BP340" s="197"/>
      <c r="BQ340" s="197"/>
      <c r="BR340" s="197"/>
      <c r="BS340" s="197"/>
      <c r="BT340" s="197"/>
      <c r="BU340" s="197"/>
      <c r="BV340" s="197"/>
      <c r="BW340" s="197"/>
      <c r="BX340" s="197"/>
      <c r="BY340" s="197"/>
      <c r="BZ340" s="197"/>
      <c r="CA340" s="197"/>
      <c r="CB340" s="197"/>
      <c r="CC340" s="197"/>
      <c r="CD340" s="197"/>
      <c r="CE340" s="197"/>
      <c r="CF340" s="197"/>
      <c r="CG340" s="197"/>
      <c r="CH340" s="197"/>
      <c r="CI340" s="197"/>
      <c r="CJ340" s="197"/>
      <c r="CK340" s="197"/>
      <c r="CL340" s="197"/>
      <c r="CM340" s="197"/>
      <c r="CN340" s="197"/>
      <c r="CO340" s="197"/>
      <c r="CP340" s="2276"/>
      <c r="CQ340" s="2276"/>
      <c r="CR340" s="2276"/>
      <c r="CS340" s="279"/>
      <c r="CT340" s="279"/>
      <c r="CU340" s="279"/>
      <c r="CV340" s="197"/>
      <c r="CW340" s="197"/>
      <c r="CX340" s="197"/>
      <c r="CY340" s="197"/>
      <c r="CZ340" s="197"/>
      <c r="DA340" s="197"/>
      <c r="DB340" s="210"/>
      <c r="DC340" s="210"/>
      <c r="DD340" s="210"/>
      <c r="DE340" s="595"/>
      <c r="DF340" s="595"/>
      <c r="DG340" s="197"/>
      <c r="DH340" s="197"/>
      <c r="DI340" s="197"/>
      <c r="DJ340" s="197"/>
      <c r="DK340" s="595">
        <v>0</v>
      </c>
      <c r="DL340" s="197"/>
      <c r="DM340" s="197"/>
      <c r="DN340" s="197"/>
      <c r="DO340" s="197"/>
      <c r="DP340" s="595"/>
      <c r="DQ340" s="197"/>
      <c r="DR340" s="197"/>
      <c r="DS340" s="197"/>
      <c r="DT340" s="197"/>
      <c r="DU340" s="595">
        <f t="shared" si="1081"/>
        <v>0</v>
      </c>
      <c r="DV340" s="197"/>
      <c r="DW340" s="197"/>
      <c r="DX340" s="197"/>
      <c r="DY340" s="197"/>
      <c r="DZ340" s="2255"/>
      <c r="EA340" s="787"/>
      <c r="EB340" s="197"/>
      <c r="EC340" s="197"/>
      <c r="ED340" s="324"/>
      <c r="EE340" s="33"/>
      <c r="EF340" s="329"/>
      <c r="EG340" s="324"/>
      <c r="EH340" s="329"/>
    </row>
    <row r="341" spans="1:138" ht="15" customHeight="1" outlineLevel="1">
      <c r="A341" s="85"/>
      <c r="B341" s="67"/>
      <c r="C341" s="1154"/>
      <c r="D341" s="98" t="s">
        <v>52</v>
      </c>
      <c r="E341" s="84"/>
      <c r="F341" s="84"/>
      <c r="G341" s="84"/>
      <c r="H341" s="84"/>
      <c r="I341" s="84"/>
      <c r="J341" s="84"/>
      <c r="K341" s="84"/>
      <c r="L341" s="84"/>
      <c r="M341" s="2199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105"/>
      <c r="AG341" s="555">
        <f>AH341+CP341+CS341+CV341+CY341</f>
        <v>5</v>
      </c>
      <c r="AH341" s="555">
        <v>1</v>
      </c>
      <c r="AI341" s="555">
        <v>0.1429</v>
      </c>
      <c r="AJ341" s="555">
        <v>2.232771070102725E-3</v>
      </c>
      <c r="AK341" s="555">
        <v>0.25</v>
      </c>
      <c r="AL341" s="555">
        <v>3.5725E-2</v>
      </c>
      <c r="AM341" s="555">
        <v>5.4724781129968753E-4</v>
      </c>
      <c r="AN341" s="555">
        <v>0.25</v>
      </c>
      <c r="AO341" s="555">
        <v>3.5725E-2</v>
      </c>
      <c r="AP341" s="555">
        <v>5.4724781129968753E-4</v>
      </c>
      <c r="AQ341" s="555">
        <v>0.25</v>
      </c>
      <c r="AR341" s="555">
        <v>3.5725E-2</v>
      </c>
      <c r="AS341" s="555">
        <v>5.6913772375167496E-4</v>
      </c>
      <c r="AT341" s="555">
        <v>0.25</v>
      </c>
      <c r="AU341" s="555">
        <v>3.5725E-2</v>
      </c>
      <c r="AV341" s="555">
        <v>5.6913772375167496E-4</v>
      </c>
      <c r="AW341" s="555">
        <v>1</v>
      </c>
      <c r="AX341" s="555">
        <v>0.1429</v>
      </c>
      <c r="AY341" s="555">
        <v>2.38675E-3</v>
      </c>
      <c r="AZ341" s="555">
        <v>0.25</v>
      </c>
      <c r="BA341" s="555">
        <v>3.5725E-2</v>
      </c>
      <c r="BB341" s="555">
        <v>5.9750000000000005E-4</v>
      </c>
      <c r="BC341" s="555">
        <v>0.25</v>
      </c>
      <c r="BD341" s="555">
        <v>3.5725E-2</v>
      </c>
      <c r="BE341" s="555">
        <v>5.9774999999999997E-4</v>
      </c>
      <c r="BF341" s="555">
        <v>0.25</v>
      </c>
      <c r="BG341" s="555">
        <v>3.5725E-2</v>
      </c>
      <c r="BH341" s="555">
        <v>5.9774999999999997E-4</v>
      </c>
      <c r="BI341" s="555">
        <v>0.25</v>
      </c>
      <c r="BJ341" s="555">
        <v>3.5725E-2</v>
      </c>
      <c r="BK341" s="555">
        <v>5.9374999999999999E-4</v>
      </c>
      <c r="BL341" s="555">
        <f t="shared" ref="BL341:CO341" si="1104">SUM(BL339:BL340)</f>
        <v>1</v>
      </c>
      <c r="BM341" s="555">
        <f t="shared" si="1104"/>
        <v>0.1429</v>
      </c>
      <c r="BN341" s="555">
        <f t="shared" si="1104"/>
        <v>2.232771070102725E-3</v>
      </c>
      <c r="BO341" s="555">
        <f t="shared" si="1104"/>
        <v>0.25</v>
      </c>
      <c r="BP341" s="555">
        <f t="shared" si="1104"/>
        <v>3.5725E-2</v>
      </c>
      <c r="BQ341" s="555">
        <f t="shared" si="1104"/>
        <v>5.4724781129968753E-4</v>
      </c>
      <c r="BR341" s="555">
        <f t="shared" si="1104"/>
        <v>0.25</v>
      </c>
      <c r="BS341" s="555">
        <f t="shared" si="1104"/>
        <v>3.5725E-2</v>
      </c>
      <c r="BT341" s="555">
        <f t="shared" si="1104"/>
        <v>5.4724781129968753E-4</v>
      </c>
      <c r="BU341" s="555">
        <f t="shared" si="1104"/>
        <v>0.25</v>
      </c>
      <c r="BV341" s="555">
        <f t="shared" si="1104"/>
        <v>3.5725E-2</v>
      </c>
      <c r="BW341" s="555">
        <f t="shared" si="1104"/>
        <v>5.6913772375167496E-4</v>
      </c>
      <c r="BX341" s="555">
        <f t="shared" si="1104"/>
        <v>0.25</v>
      </c>
      <c r="BY341" s="555">
        <f t="shared" si="1104"/>
        <v>3.5725E-2</v>
      </c>
      <c r="BZ341" s="555">
        <f t="shared" si="1104"/>
        <v>5.6913772375167496E-4</v>
      </c>
      <c r="CA341" s="555">
        <f t="shared" si="1104"/>
        <v>0.25</v>
      </c>
      <c r="CB341" s="555">
        <f t="shared" si="1104"/>
        <v>3.5725E-2</v>
      </c>
      <c r="CC341" s="555">
        <f t="shared" si="1104"/>
        <v>0</v>
      </c>
      <c r="CD341" s="555">
        <f t="shared" si="1104"/>
        <v>0.25</v>
      </c>
      <c r="CE341" s="555">
        <f t="shared" si="1104"/>
        <v>3.5725E-2</v>
      </c>
      <c r="CF341" s="555">
        <f t="shared" si="1104"/>
        <v>0</v>
      </c>
      <c r="CG341" s="555">
        <f t="shared" si="1104"/>
        <v>0</v>
      </c>
      <c r="CH341" s="555">
        <f t="shared" si="1104"/>
        <v>0</v>
      </c>
      <c r="CI341" s="555">
        <f t="shared" si="1104"/>
        <v>0</v>
      </c>
      <c r="CJ341" s="555">
        <f t="shared" si="1104"/>
        <v>0</v>
      </c>
      <c r="CK341" s="555">
        <f t="shared" si="1104"/>
        <v>0</v>
      </c>
      <c r="CL341" s="555">
        <f t="shared" si="1104"/>
        <v>0</v>
      </c>
      <c r="CM341" s="555">
        <f t="shared" si="1104"/>
        <v>0</v>
      </c>
      <c r="CN341" s="555">
        <f t="shared" si="1104"/>
        <v>0</v>
      </c>
      <c r="CO341" s="555">
        <f t="shared" si="1104"/>
        <v>0</v>
      </c>
      <c r="CP341" s="2256">
        <f t="shared" ref="CP341:DA341" si="1105">SUM(CP339:CP340)</f>
        <v>1</v>
      </c>
      <c r="CQ341" s="2256">
        <f t="shared" si="1105"/>
        <v>0.1429</v>
      </c>
      <c r="CR341" s="2256">
        <f t="shared" si="1105"/>
        <v>2.2241906392317001E-3</v>
      </c>
      <c r="CS341" s="555">
        <f t="shared" si="1105"/>
        <v>1</v>
      </c>
      <c r="CT341" s="555">
        <f t="shared" si="1105"/>
        <v>0.1429</v>
      </c>
      <c r="CU341" s="555">
        <f t="shared" si="1105"/>
        <v>2.3131582648009698E-3</v>
      </c>
      <c r="CV341" s="555">
        <f t="shared" si="1105"/>
        <v>1</v>
      </c>
      <c r="CW341" s="555">
        <f t="shared" si="1105"/>
        <v>0.1429</v>
      </c>
      <c r="CX341" s="555">
        <f t="shared" si="1105"/>
        <v>2.40568459539301E-3</v>
      </c>
      <c r="CY341" s="555">
        <f t="shared" si="1105"/>
        <v>1</v>
      </c>
      <c r="CZ341" s="555">
        <f t="shared" si="1105"/>
        <v>0.1429</v>
      </c>
      <c r="DA341" s="561">
        <f t="shared" si="1105"/>
        <v>2.5019119792087301E-3</v>
      </c>
      <c r="DB341" s="283"/>
      <c r="DC341" s="283"/>
      <c r="DD341" s="283"/>
      <c r="DE341" s="595">
        <f t="shared" ref="DE341:EC341" si="1106">SUM(DE339:DE340)</f>
        <v>0</v>
      </c>
      <c r="DF341" s="595">
        <v>0</v>
      </c>
      <c r="DG341" s="595">
        <v>0</v>
      </c>
      <c r="DH341" s="595">
        <v>0</v>
      </c>
      <c r="DI341" s="595">
        <v>0</v>
      </c>
      <c r="DJ341" s="595">
        <v>0</v>
      </c>
      <c r="DK341" s="595">
        <v>0</v>
      </c>
      <c r="DL341" s="595">
        <v>0</v>
      </c>
      <c r="DM341" s="595">
        <v>0</v>
      </c>
      <c r="DN341" s="595">
        <v>0</v>
      </c>
      <c r="DO341" s="595">
        <v>0</v>
      </c>
      <c r="DP341" s="595">
        <f t="shared" ref="DP341:DY341" si="1107">SUM(DP339:DP340)</f>
        <v>0</v>
      </c>
      <c r="DQ341" s="595">
        <f t="shared" si="1107"/>
        <v>0</v>
      </c>
      <c r="DR341" s="595">
        <f t="shared" si="1107"/>
        <v>0</v>
      </c>
      <c r="DS341" s="595">
        <f t="shared" si="1107"/>
        <v>0</v>
      </c>
      <c r="DT341" s="595">
        <f t="shared" si="1107"/>
        <v>0</v>
      </c>
      <c r="DU341" s="595">
        <f t="shared" si="1107"/>
        <v>0</v>
      </c>
      <c r="DV341" s="595">
        <f t="shared" si="1107"/>
        <v>0</v>
      </c>
      <c r="DW341" s="595">
        <f t="shared" si="1107"/>
        <v>0</v>
      </c>
      <c r="DX341" s="595">
        <f t="shared" si="1107"/>
        <v>0</v>
      </c>
      <c r="DY341" s="595">
        <f t="shared" si="1107"/>
        <v>0</v>
      </c>
      <c r="DZ341" s="2255">
        <f t="shared" si="1106"/>
        <v>0</v>
      </c>
      <c r="EA341" s="595">
        <f t="shared" si="1106"/>
        <v>0</v>
      </c>
      <c r="EB341" s="595">
        <f t="shared" si="1106"/>
        <v>0</v>
      </c>
      <c r="EC341" s="595">
        <f t="shared" si="1106"/>
        <v>0</v>
      </c>
      <c r="ED341" s="324"/>
      <c r="EE341" s="185"/>
      <c r="EF341" s="329"/>
      <c r="EG341" s="324"/>
      <c r="EH341" s="329"/>
    </row>
    <row r="342" spans="1:138" ht="15" hidden="1" customHeight="1" outlineLevel="1">
      <c r="A342" s="85"/>
      <c r="B342" s="67"/>
      <c r="C342" s="1157" t="s">
        <v>65</v>
      </c>
      <c r="D342" s="1184" t="s">
        <v>128</v>
      </c>
      <c r="E342" s="84"/>
      <c r="F342" s="84"/>
      <c r="G342" s="84"/>
      <c r="H342" s="84"/>
      <c r="I342" s="84"/>
      <c r="J342" s="84"/>
      <c r="K342" s="84"/>
      <c r="L342" s="84"/>
      <c r="M342" s="2199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23"/>
      <c r="AG342" s="555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2274"/>
      <c r="CQ342" s="2274"/>
      <c r="CR342" s="2274"/>
      <c r="CS342" s="277"/>
      <c r="CT342" s="277"/>
      <c r="CU342" s="277"/>
      <c r="CV342" s="190"/>
      <c r="CW342" s="190"/>
      <c r="CX342" s="190"/>
      <c r="CY342" s="190"/>
      <c r="CZ342" s="190"/>
      <c r="DA342" s="190"/>
      <c r="DB342" s="283"/>
      <c r="DC342" s="283"/>
      <c r="DD342" s="283"/>
      <c r="DE342" s="595"/>
      <c r="DF342" s="595"/>
      <c r="DG342" s="190"/>
      <c r="DH342" s="190"/>
      <c r="DI342" s="190"/>
      <c r="DJ342" s="190"/>
      <c r="DK342" s="595">
        <v>0</v>
      </c>
      <c r="DL342" s="190"/>
      <c r="DM342" s="190"/>
      <c r="DN342" s="190"/>
      <c r="DO342" s="190"/>
      <c r="DP342" s="595"/>
      <c r="DQ342" s="190"/>
      <c r="DR342" s="190"/>
      <c r="DS342" s="190"/>
      <c r="DT342" s="190"/>
      <c r="DU342" s="595">
        <f t="shared" ref="DU342:DU361" si="1108">DV342+DW342+DX342+DY342</f>
        <v>0</v>
      </c>
      <c r="DV342" s="190"/>
      <c r="DW342" s="190"/>
      <c r="DX342" s="190"/>
      <c r="DY342" s="190"/>
      <c r="DZ342" s="2255"/>
      <c r="EA342" s="787"/>
      <c r="EB342" s="190"/>
      <c r="EC342" s="190"/>
      <c r="ED342" s="324"/>
      <c r="EE342" s="185"/>
      <c r="EF342" s="329"/>
      <c r="EG342" s="324"/>
      <c r="EH342" s="329"/>
    </row>
    <row r="343" spans="1:138" ht="15" hidden="1" customHeight="1" outlineLevel="1">
      <c r="A343" s="85"/>
      <c r="B343" s="67"/>
      <c r="C343" s="1154"/>
      <c r="D343" s="98"/>
      <c r="E343" s="67"/>
      <c r="F343" s="67"/>
      <c r="G343" s="67"/>
      <c r="H343" s="86">
        <f>SUM(I343:L343)</f>
        <v>0</v>
      </c>
      <c r="I343" s="67"/>
      <c r="J343" s="67"/>
      <c r="K343" s="67"/>
      <c r="L343" s="67"/>
      <c r="M343" s="2216"/>
      <c r="N343" s="67"/>
      <c r="O343" s="67"/>
      <c r="P343" s="67"/>
      <c r="Q343" s="86">
        <f>SUM(R343:U343)</f>
        <v>0</v>
      </c>
      <c r="R343" s="67"/>
      <c r="S343" s="67"/>
      <c r="T343" s="67"/>
      <c r="U343" s="67"/>
      <c r="V343" s="86">
        <f>SUM(W343:Z343)</f>
        <v>0</v>
      </c>
      <c r="W343" s="67"/>
      <c r="X343" s="67"/>
      <c r="Y343" s="67"/>
      <c r="Z343" s="67"/>
      <c r="AA343" s="86">
        <f>SUM(AB343:AE343)</f>
        <v>0</v>
      </c>
      <c r="AB343" s="67"/>
      <c r="AC343" s="67"/>
      <c r="AD343" s="67"/>
      <c r="AE343" s="67"/>
      <c r="AF343" s="23"/>
      <c r="AG343" s="555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2275"/>
      <c r="CQ343" s="2275"/>
      <c r="CR343" s="2275"/>
      <c r="CS343" s="276"/>
      <c r="CT343" s="276"/>
      <c r="CU343" s="276"/>
      <c r="CV343" s="188"/>
      <c r="CW343" s="188"/>
      <c r="CX343" s="188"/>
      <c r="CY343" s="188"/>
      <c r="CZ343" s="188"/>
      <c r="DA343" s="188"/>
      <c r="DB343" s="85"/>
      <c r="DC343" s="85"/>
      <c r="DD343" s="85"/>
      <c r="DE343" s="595"/>
      <c r="DF343" s="595"/>
      <c r="DG343" s="188"/>
      <c r="DH343" s="188"/>
      <c r="DI343" s="188"/>
      <c r="DJ343" s="188"/>
      <c r="DK343" s="595">
        <v>0</v>
      </c>
      <c r="DL343" s="188"/>
      <c r="DM343" s="188"/>
      <c r="DN343" s="188"/>
      <c r="DO343" s="188"/>
      <c r="DP343" s="595"/>
      <c r="DQ343" s="188"/>
      <c r="DR343" s="188"/>
      <c r="DS343" s="188"/>
      <c r="DT343" s="188"/>
      <c r="DU343" s="595">
        <f t="shared" si="1108"/>
        <v>0</v>
      </c>
      <c r="DV343" s="188"/>
      <c r="DW343" s="188"/>
      <c r="DX343" s="188"/>
      <c r="DY343" s="188"/>
      <c r="DZ343" s="2255"/>
      <c r="EA343" s="787"/>
      <c r="EB343" s="188"/>
      <c r="EC343" s="188"/>
      <c r="ED343" s="324"/>
      <c r="EE343" s="23"/>
      <c r="EF343" s="329"/>
      <c r="EG343" s="324"/>
      <c r="EH343" s="329"/>
    </row>
    <row r="344" spans="1:138" ht="15" hidden="1" customHeight="1" outlineLevel="1">
      <c r="A344" s="85"/>
      <c r="B344" s="67"/>
      <c r="C344" s="1154"/>
      <c r="D344" s="98"/>
      <c r="E344" s="67"/>
      <c r="F344" s="67"/>
      <c r="G344" s="67"/>
      <c r="H344" s="86">
        <f>SUM(I344:L344)</f>
        <v>0</v>
      </c>
      <c r="I344" s="67"/>
      <c r="J344" s="67"/>
      <c r="K344" s="67"/>
      <c r="L344" s="67"/>
      <c r="M344" s="2216"/>
      <c r="N344" s="67"/>
      <c r="O344" s="67"/>
      <c r="P344" s="67"/>
      <c r="Q344" s="86">
        <f>SUM(R344:U344)</f>
        <v>0</v>
      </c>
      <c r="R344" s="67"/>
      <c r="S344" s="67"/>
      <c r="T344" s="67"/>
      <c r="U344" s="67"/>
      <c r="V344" s="86">
        <f>SUM(W344:Z344)</f>
        <v>0</v>
      </c>
      <c r="W344" s="67"/>
      <c r="X344" s="67"/>
      <c r="Y344" s="67"/>
      <c r="Z344" s="67"/>
      <c r="AA344" s="86">
        <f>SUM(AB344:AE344)</f>
        <v>0</v>
      </c>
      <c r="AB344" s="67"/>
      <c r="AC344" s="67"/>
      <c r="AD344" s="67"/>
      <c r="AE344" s="67"/>
      <c r="AF344" s="33"/>
      <c r="AG344" s="555"/>
      <c r="AH344" s="197"/>
      <c r="AI344" s="197"/>
      <c r="AJ344" s="197"/>
      <c r="AK344" s="197"/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7"/>
      <c r="BA344" s="197"/>
      <c r="BB344" s="197"/>
      <c r="BC344" s="197"/>
      <c r="BD344" s="197"/>
      <c r="BE344" s="197"/>
      <c r="BF344" s="197"/>
      <c r="BG344" s="197"/>
      <c r="BH344" s="197"/>
      <c r="BI344" s="197"/>
      <c r="BJ344" s="197"/>
      <c r="BK344" s="197"/>
      <c r="BL344" s="197"/>
      <c r="BM344" s="197"/>
      <c r="BN344" s="197"/>
      <c r="BO344" s="197"/>
      <c r="BP344" s="197"/>
      <c r="BQ344" s="197"/>
      <c r="BR344" s="197"/>
      <c r="BS344" s="197"/>
      <c r="BT344" s="197"/>
      <c r="BU344" s="197"/>
      <c r="BV344" s="197"/>
      <c r="BW344" s="197"/>
      <c r="BX344" s="197"/>
      <c r="BY344" s="197"/>
      <c r="BZ344" s="197"/>
      <c r="CA344" s="197"/>
      <c r="CB344" s="197"/>
      <c r="CC344" s="197"/>
      <c r="CD344" s="197"/>
      <c r="CE344" s="197"/>
      <c r="CF344" s="197"/>
      <c r="CG344" s="197"/>
      <c r="CH344" s="197"/>
      <c r="CI344" s="197"/>
      <c r="CJ344" s="197"/>
      <c r="CK344" s="197"/>
      <c r="CL344" s="197"/>
      <c r="CM344" s="197"/>
      <c r="CN344" s="197"/>
      <c r="CO344" s="197"/>
      <c r="CP344" s="2276"/>
      <c r="CQ344" s="2276"/>
      <c r="CR344" s="2276"/>
      <c r="CS344" s="279"/>
      <c r="CT344" s="279"/>
      <c r="CU344" s="279"/>
      <c r="CV344" s="197"/>
      <c r="CW344" s="197"/>
      <c r="CX344" s="197"/>
      <c r="CY344" s="197"/>
      <c r="CZ344" s="197"/>
      <c r="DA344" s="197"/>
      <c r="DB344" s="210"/>
      <c r="DC344" s="210"/>
      <c r="DD344" s="210"/>
      <c r="DE344" s="595"/>
      <c r="DF344" s="595"/>
      <c r="DG344" s="197"/>
      <c r="DH344" s="197"/>
      <c r="DI344" s="197"/>
      <c r="DJ344" s="197"/>
      <c r="DK344" s="595">
        <v>0</v>
      </c>
      <c r="DL344" s="197"/>
      <c r="DM344" s="197"/>
      <c r="DN344" s="197"/>
      <c r="DO344" s="197"/>
      <c r="DP344" s="595"/>
      <c r="DQ344" s="197"/>
      <c r="DR344" s="197"/>
      <c r="DS344" s="197"/>
      <c r="DT344" s="197"/>
      <c r="DU344" s="595">
        <f t="shared" si="1108"/>
        <v>0</v>
      </c>
      <c r="DV344" s="197"/>
      <c r="DW344" s="197"/>
      <c r="DX344" s="197"/>
      <c r="DY344" s="197"/>
      <c r="DZ344" s="2255"/>
      <c r="EA344" s="787"/>
      <c r="EB344" s="197"/>
      <c r="EC344" s="197"/>
      <c r="ED344" s="324"/>
      <c r="EE344" s="33"/>
      <c r="EF344" s="329"/>
      <c r="EG344" s="324"/>
      <c r="EH344" s="329"/>
    </row>
    <row r="345" spans="1:138" ht="15" hidden="1" customHeight="1" outlineLevel="1">
      <c r="A345" s="85"/>
      <c r="B345" s="67"/>
      <c r="C345" s="1154" t="s">
        <v>49</v>
      </c>
      <c r="D345" s="98"/>
      <c r="E345" s="67"/>
      <c r="F345" s="67"/>
      <c r="G345" s="67"/>
      <c r="H345" s="86">
        <f>SUM(I345:L345)</f>
        <v>0</v>
      </c>
      <c r="I345" s="67"/>
      <c r="J345" s="67"/>
      <c r="K345" s="67"/>
      <c r="L345" s="67"/>
      <c r="M345" s="2216"/>
      <c r="N345" s="67"/>
      <c r="O345" s="67"/>
      <c r="P345" s="67"/>
      <c r="Q345" s="86">
        <f>SUM(R345:U345)</f>
        <v>0</v>
      </c>
      <c r="R345" s="67"/>
      <c r="S345" s="67"/>
      <c r="T345" s="67"/>
      <c r="U345" s="67"/>
      <c r="V345" s="86">
        <f>SUM(W345:Z345)</f>
        <v>0</v>
      </c>
      <c r="W345" s="67"/>
      <c r="X345" s="67"/>
      <c r="Y345" s="67"/>
      <c r="Z345" s="67"/>
      <c r="AA345" s="86">
        <f>SUM(AB345:AE345)</f>
        <v>0</v>
      </c>
      <c r="AB345" s="67"/>
      <c r="AC345" s="67"/>
      <c r="AD345" s="67"/>
      <c r="AE345" s="67"/>
      <c r="AF345" s="33"/>
      <c r="AG345" s="555"/>
      <c r="AH345" s="197"/>
      <c r="AI345" s="197"/>
      <c r="AJ345" s="197"/>
      <c r="AK345" s="197"/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7"/>
      <c r="BA345" s="197"/>
      <c r="BB345" s="197"/>
      <c r="BC345" s="197"/>
      <c r="BD345" s="197"/>
      <c r="BE345" s="197"/>
      <c r="BF345" s="197"/>
      <c r="BG345" s="197"/>
      <c r="BH345" s="197"/>
      <c r="BI345" s="197"/>
      <c r="BJ345" s="197"/>
      <c r="BK345" s="197"/>
      <c r="BL345" s="197"/>
      <c r="BM345" s="197"/>
      <c r="BN345" s="197"/>
      <c r="BO345" s="197"/>
      <c r="BP345" s="197"/>
      <c r="BQ345" s="197"/>
      <c r="BR345" s="197"/>
      <c r="BS345" s="197"/>
      <c r="BT345" s="197"/>
      <c r="BU345" s="197"/>
      <c r="BV345" s="197"/>
      <c r="BW345" s="197"/>
      <c r="BX345" s="197"/>
      <c r="BY345" s="197"/>
      <c r="BZ345" s="197"/>
      <c r="CA345" s="197"/>
      <c r="CB345" s="197"/>
      <c r="CC345" s="197"/>
      <c r="CD345" s="197"/>
      <c r="CE345" s="197"/>
      <c r="CF345" s="197"/>
      <c r="CG345" s="197"/>
      <c r="CH345" s="197"/>
      <c r="CI345" s="197"/>
      <c r="CJ345" s="197"/>
      <c r="CK345" s="197"/>
      <c r="CL345" s="197"/>
      <c r="CM345" s="197"/>
      <c r="CN345" s="197"/>
      <c r="CO345" s="197"/>
      <c r="CP345" s="2276"/>
      <c r="CQ345" s="2276"/>
      <c r="CR345" s="2276"/>
      <c r="CS345" s="279"/>
      <c r="CT345" s="279"/>
      <c r="CU345" s="279"/>
      <c r="CV345" s="197"/>
      <c r="CW345" s="197"/>
      <c r="CX345" s="197"/>
      <c r="CY345" s="197"/>
      <c r="CZ345" s="197"/>
      <c r="DA345" s="197"/>
      <c r="DB345" s="210"/>
      <c r="DC345" s="210"/>
      <c r="DD345" s="210"/>
      <c r="DE345" s="595"/>
      <c r="DF345" s="595"/>
      <c r="DG345" s="197"/>
      <c r="DH345" s="197"/>
      <c r="DI345" s="197"/>
      <c r="DJ345" s="197"/>
      <c r="DK345" s="595">
        <v>0</v>
      </c>
      <c r="DL345" s="197"/>
      <c r="DM345" s="197"/>
      <c r="DN345" s="197"/>
      <c r="DO345" s="197"/>
      <c r="DP345" s="595"/>
      <c r="DQ345" s="197"/>
      <c r="DR345" s="197"/>
      <c r="DS345" s="197"/>
      <c r="DT345" s="197"/>
      <c r="DU345" s="595">
        <f t="shared" si="1108"/>
        <v>0</v>
      </c>
      <c r="DV345" s="197"/>
      <c r="DW345" s="197"/>
      <c r="DX345" s="197"/>
      <c r="DY345" s="197"/>
      <c r="DZ345" s="2255"/>
      <c r="EA345" s="787"/>
      <c r="EB345" s="197"/>
      <c r="EC345" s="197"/>
      <c r="ED345" s="324"/>
      <c r="EE345" s="33"/>
      <c r="EF345" s="329"/>
      <c r="EG345" s="324"/>
      <c r="EH345" s="329"/>
    </row>
    <row r="346" spans="1:138" ht="15" hidden="1" customHeight="1" outlineLevel="1">
      <c r="A346" s="85"/>
      <c r="B346" s="67"/>
      <c r="C346" s="1154"/>
      <c r="D346" s="98" t="s">
        <v>52</v>
      </c>
      <c r="E346" s="84"/>
      <c r="F346" s="84"/>
      <c r="G346" s="84"/>
      <c r="H346" s="84"/>
      <c r="I346" s="84"/>
      <c r="J346" s="84"/>
      <c r="K346" s="84"/>
      <c r="L346" s="84"/>
      <c r="M346" s="2199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105"/>
      <c r="AG346" s="555"/>
      <c r="AH346" s="190">
        <v>0</v>
      </c>
      <c r="AI346" s="190">
        <v>0</v>
      </c>
      <c r="AJ346" s="190">
        <v>0</v>
      </c>
      <c r="AK346" s="190">
        <v>0</v>
      </c>
      <c r="AL346" s="190">
        <v>0</v>
      </c>
      <c r="AM346" s="190">
        <v>0</v>
      </c>
      <c r="AN346" s="190">
        <v>0</v>
      </c>
      <c r="AO346" s="190">
        <v>0</v>
      </c>
      <c r="AP346" s="190">
        <v>0</v>
      </c>
      <c r="AQ346" s="190">
        <v>0</v>
      </c>
      <c r="AR346" s="190">
        <v>0</v>
      </c>
      <c r="AS346" s="190">
        <v>0</v>
      </c>
      <c r="AT346" s="190">
        <v>0</v>
      </c>
      <c r="AU346" s="190">
        <v>0</v>
      </c>
      <c r="AV346" s="190">
        <v>0</v>
      </c>
      <c r="AW346" s="190">
        <v>0</v>
      </c>
      <c r="AX346" s="190">
        <v>0</v>
      </c>
      <c r="AY346" s="190">
        <v>0</v>
      </c>
      <c r="AZ346" s="190">
        <v>0</v>
      </c>
      <c r="BA346" s="190">
        <v>0</v>
      </c>
      <c r="BB346" s="190">
        <v>0</v>
      </c>
      <c r="BC346" s="190">
        <v>0</v>
      </c>
      <c r="BD346" s="190">
        <v>0</v>
      </c>
      <c r="BE346" s="190">
        <v>0</v>
      </c>
      <c r="BF346" s="190">
        <v>0</v>
      </c>
      <c r="BG346" s="190">
        <v>0</v>
      </c>
      <c r="BH346" s="190">
        <v>0</v>
      </c>
      <c r="BI346" s="190">
        <v>0</v>
      </c>
      <c r="BJ346" s="190">
        <v>0</v>
      </c>
      <c r="BK346" s="190">
        <v>0</v>
      </c>
      <c r="BL346" s="190">
        <f>SUM(BL343:BL345)</f>
        <v>0</v>
      </c>
      <c r="BM346" s="190">
        <f>SUM(BM343:BM345)</f>
        <v>0</v>
      </c>
      <c r="BN346" s="190">
        <f t="shared" ref="BN346:BZ346" si="1109">SUM(BN343:BN345)</f>
        <v>0</v>
      </c>
      <c r="BO346" s="190">
        <f t="shared" si="1109"/>
        <v>0</v>
      </c>
      <c r="BP346" s="190">
        <f t="shared" si="1109"/>
        <v>0</v>
      </c>
      <c r="BQ346" s="190">
        <f t="shared" si="1109"/>
        <v>0</v>
      </c>
      <c r="BR346" s="190">
        <f t="shared" si="1109"/>
        <v>0</v>
      </c>
      <c r="BS346" s="190">
        <f t="shared" si="1109"/>
        <v>0</v>
      </c>
      <c r="BT346" s="190">
        <f t="shared" si="1109"/>
        <v>0</v>
      </c>
      <c r="BU346" s="190">
        <f t="shared" si="1109"/>
        <v>0</v>
      </c>
      <c r="BV346" s="190">
        <f t="shared" si="1109"/>
        <v>0</v>
      </c>
      <c r="BW346" s="190">
        <f t="shared" si="1109"/>
        <v>0</v>
      </c>
      <c r="BX346" s="190">
        <f t="shared" si="1109"/>
        <v>0</v>
      </c>
      <c r="BY346" s="190">
        <f t="shared" si="1109"/>
        <v>0</v>
      </c>
      <c r="BZ346" s="190">
        <f t="shared" si="1109"/>
        <v>0</v>
      </c>
      <c r="CA346" s="190">
        <f>SUM(CA343:CA345)</f>
        <v>0</v>
      </c>
      <c r="CB346" s="190">
        <f>SUM(CB343:CB345)</f>
        <v>0</v>
      </c>
      <c r="CC346" s="190">
        <f t="shared" ref="CC346:CO346" si="1110">SUM(CC343:CC345)</f>
        <v>0</v>
      </c>
      <c r="CD346" s="190">
        <f t="shared" si="1110"/>
        <v>0</v>
      </c>
      <c r="CE346" s="190">
        <f t="shared" si="1110"/>
        <v>0</v>
      </c>
      <c r="CF346" s="190">
        <f t="shared" si="1110"/>
        <v>0</v>
      </c>
      <c r="CG346" s="190">
        <f t="shared" si="1110"/>
        <v>0</v>
      </c>
      <c r="CH346" s="190">
        <f t="shared" si="1110"/>
        <v>0</v>
      </c>
      <c r="CI346" s="190">
        <f t="shared" si="1110"/>
        <v>0</v>
      </c>
      <c r="CJ346" s="190">
        <f t="shared" si="1110"/>
        <v>0</v>
      </c>
      <c r="CK346" s="190">
        <f t="shared" si="1110"/>
        <v>0</v>
      </c>
      <c r="CL346" s="190">
        <f t="shared" si="1110"/>
        <v>0</v>
      </c>
      <c r="CM346" s="190">
        <f t="shared" si="1110"/>
        <v>0</v>
      </c>
      <c r="CN346" s="190">
        <f t="shared" si="1110"/>
        <v>0</v>
      </c>
      <c r="CO346" s="190">
        <f t="shared" si="1110"/>
        <v>0</v>
      </c>
      <c r="CP346" s="2274">
        <f t="shared" ref="CP346:CX346" si="1111">SUM(CP343:CP345)</f>
        <v>0</v>
      </c>
      <c r="CQ346" s="2274">
        <f t="shared" si="1111"/>
        <v>0</v>
      </c>
      <c r="CR346" s="2274">
        <f t="shared" si="1111"/>
        <v>0</v>
      </c>
      <c r="CS346" s="277">
        <f t="shared" si="1111"/>
        <v>0</v>
      </c>
      <c r="CT346" s="277">
        <f t="shared" si="1111"/>
        <v>0</v>
      </c>
      <c r="CU346" s="277">
        <f t="shared" si="1111"/>
        <v>0</v>
      </c>
      <c r="CV346" s="190">
        <f t="shared" si="1111"/>
        <v>0</v>
      </c>
      <c r="CW346" s="190">
        <f t="shared" si="1111"/>
        <v>0</v>
      </c>
      <c r="CX346" s="190">
        <f t="shared" si="1111"/>
        <v>0</v>
      </c>
      <c r="CY346" s="190">
        <f t="shared" ref="CY346:DA346" si="1112">SUM(CY343:CY345)</f>
        <v>0</v>
      </c>
      <c r="CZ346" s="190">
        <f t="shared" si="1112"/>
        <v>0</v>
      </c>
      <c r="DA346" s="190">
        <f t="shared" si="1112"/>
        <v>0</v>
      </c>
      <c r="DB346" s="283"/>
      <c r="DC346" s="283"/>
      <c r="DD346" s="283"/>
      <c r="DE346" s="595">
        <f>SUM(DE343:DE345)</f>
        <v>0</v>
      </c>
      <c r="DF346" s="595"/>
      <c r="DG346" s="190"/>
      <c r="DH346" s="190"/>
      <c r="DI346" s="190"/>
      <c r="DJ346" s="190"/>
      <c r="DK346" s="595">
        <v>0</v>
      </c>
      <c r="DL346" s="190"/>
      <c r="DM346" s="190"/>
      <c r="DN346" s="190"/>
      <c r="DO346" s="190"/>
      <c r="DP346" s="595"/>
      <c r="DQ346" s="190"/>
      <c r="DR346" s="190"/>
      <c r="DS346" s="190"/>
      <c r="DT346" s="190"/>
      <c r="DU346" s="595">
        <f t="shared" si="1108"/>
        <v>0</v>
      </c>
      <c r="DV346" s="190"/>
      <c r="DW346" s="190"/>
      <c r="DX346" s="190"/>
      <c r="DY346" s="190"/>
      <c r="DZ346" s="2255">
        <f>SUM(DZ343:DZ345)</f>
        <v>0</v>
      </c>
      <c r="EA346" s="787">
        <f t="shared" ref="EA346:EB346" si="1113">SUM(EA343:EA345)</f>
        <v>0</v>
      </c>
      <c r="EB346" s="190">
        <f t="shared" si="1113"/>
        <v>0</v>
      </c>
      <c r="EC346" s="190">
        <f t="shared" ref="EC346" si="1114">SUM(EC343:EC345)</f>
        <v>0</v>
      </c>
      <c r="ED346" s="324"/>
      <c r="EE346" s="185"/>
      <c r="EF346" s="329"/>
      <c r="EG346" s="324"/>
      <c r="EH346" s="329"/>
    </row>
    <row r="347" spans="1:138" ht="15" hidden="1" customHeight="1" outlineLevel="1">
      <c r="A347" s="85"/>
      <c r="B347" s="67"/>
      <c r="C347" s="1157" t="s">
        <v>66</v>
      </c>
      <c r="D347" s="1184" t="s">
        <v>95</v>
      </c>
      <c r="E347" s="84"/>
      <c r="F347" s="84"/>
      <c r="G347" s="84"/>
      <c r="H347" s="84"/>
      <c r="I347" s="84"/>
      <c r="J347" s="84"/>
      <c r="K347" s="84"/>
      <c r="L347" s="84"/>
      <c r="M347" s="2199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23"/>
      <c r="AG347" s="555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2274"/>
      <c r="CQ347" s="2274"/>
      <c r="CR347" s="2274"/>
      <c r="CS347" s="277"/>
      <c r="CT347" s="277"/>
      <c r="CU347" s="277"/>
      <c r="CV347" s="190"/>
      <c r="CW347" s="190"/>
      <c r="CX347" s="190"/>
      <c r="CY347" s="190"/>
      <c r="CZ347" s="190"/>
      <c r="DA347" s="190"/>
      <c r="DB347" s="283"/>
      <c r="DC347" s="283"/>
      <c r="DD347" s="283"/>
      <c r="DE347" s="595"/>
      <c r="DF347" s="595"/>
      <c r="DG347" s="190"/>
      <c r="DH347" s="190"/>
      <c r="DI347" s="190"/>
      <c r="DJ347" s="190"/>
      <c r="DK347" s="595">
        <v>0</v>
      </c>
      <c r="DL347" s="190"/>
      <c r="DM347" s="190"/>
      <c r="DN347" s="190"/>
      <c r="DO347" s="190"/>
      <c r="DP347" s="595"/>
      <c r="DQ347" s="190"/>
      <c r="DR347" s="190"/>
      <c r="DS347" s="190"/>
      <c r="DT347" s="190"/>
      <c r="DU347" s="595">
        <f t="shared" si="1108"/>
        <v>0</v>
      </c>
      <c r="DV347" s="190"/>
      <c r="DW347" s="190"/>
      <c r="DX347" s="190"/>
      <c r="DY347" s="190"/>
      <c r="DZ347" s="2255"/>
      <c r="EA347" s="787"/>
      <c r="EB347" s="190"/>
      <c r="EC347" s="190"/>
      <c r="ED347" s="324"/>
      <c r="EE347" s="185"/>
      <c r="EF347" s="329"/>
      <c r="EG347" s="324"/>
      <c r="EH347" s="329"/>
    </row>
    <row r="348" spans="1:138" ht="15" hidden="1" customHeight="1" outlineLevel="1">
      <c r="A348" s="85"/>
      <c r="B348" s="67"/>
      <c r="C348" s="1154"/>
      <c r="D348" s="98"/>
      <c r="E348" s="67"/>
      <c r="F348" s="67"/>
      <c r="G348" s="67"/>
      <c r="H348" s="86">
        <f>SUM(I348:L348)</f>
        <v>0</v>
      </c>
      <c r="I348" s="67"/>
      <c r="J348" s="67"/>
      <c r="K348" s="67"/>
      <c r="L348" s="67"/>
      <c r="M348" s="2216"/>
      <c r="N348" s="67"/>
      <c r="O348" s="67"/>
      <c r="P348" s="67"/>
      <c r="Q348" s="86">
        <f>SUM(R348:U348)</f>
        <v>0</v>
      </c>
      <c r="R348" s="67"/>
      <c r="S348" s="67"/>
      <c r="T348" s="67"/>
      <c r="U348" s="67"/>
      <c r="V348" s="86">
        <f>SUM(W348:Z348)</f>
        <v>0</v>
      </c>
      <c r="W348" s="67"/>
      <c r="X348" s="67"/>
      <c r="Y348" s="67"/>
      <c r="Z348" s="67"/>
      <c r="AA348" s="86">
        <f>SUM(AB348:AE348)</f>
        <v>0</v>
      </c>
      <c r="AB348" s="67"/>
      <c r="AC348" s="67"/>
      <c r="AD348" s="67"/>
      <c r="AE348" s="67"/>
      <c r="AF348" s="23"/>
      <c r="AG348" s="555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2275"/>
      <c r="CQ348" s="2275"/>
      <c r="CR348" s="2275"/>
      <c r="CS348" s="276"/>
      <c r="CT348" s="276"/>
      <c r="CU348" s="276"/>
      <c r="CV348" s="188"/>
      <c r="CW348" s="188"/>
      <c r="CX348" s="188"/>
      <c r="CY348" s="188"/>
      <c r="CZ348" s="188"/>
      <c r="DA348" s="188"/>
      <c r="DB348" s="85"/>
      <c r="DC348" s="85"/>
      <c r="DD348" s="85"/>
      <c r="DE348" s="595"/>
      <c r="DF348" s="595"/>
      <c r="DG348" s="188"/>
      <c r="DH348" s="188"/>
      <c r="DI348" s="188"/>
      <c r="DJ348" s="188"/>
      <c r="DK348" s="595">
        <v>0</v>
      </c>
      <c r="DL348" s="188"/>
      <c r="DM348" s="188"/>
      <c r="DN348" s="188"/>
      <c r="DO348" s="188"/>
      <c r="DP348" s="595"/>
      <c r="DQ348" s="188"/>
      <c r="DR348" s="188"/>
      <c r="DS348" s="188"/>
      <c r="DT348" s="188"/>
      <c r="DU348" s="595">
        <f t="shared" si="1108"/>
        <v>0</v>
      </c>
      <c r="DV348" s="188"/>
      <c r="DW348" s="188"/>
      <c r="DX348" s="188"/>
      <c r="DY348" s="188"/>
      <c r="DZ348" s="2255"/>
      <c r="EA348" s="787"/>
      <c r="EB348" s="188"/>
      <c r="EC348" s="188"/>
      <c r="ED348" s="324"/>
      <c r="EE348" s="23"/>
      <c r="EF348" s="329"/>
      <c r="EG348" s="324"/>
      <c r="EH348" s="329"/>
    </row>
    <row r="349" spans="1:138" ht="15" hidden="1" customHeight="1" outlineLevel="1">
      <c r="A349" s="85"/>
      <c r="B349" s="67"/>
      <c r="C349" s="1154"/>
      <c r="D349" s="98"/>
      <c r="E349" s="67"/>
      <c r="F349" s="67"/>
      <c r="G349" s="67"/>
      <c r="H349" s="86">
        <f>SUM(I349:L349)</f>
        <v>0</v>
      </c>
      <c r="I349" s="67"/>
      <c r="J349" s="67"/>
      <c r="K349" s="67"/>
      <c r="L349" s="67"/>
      <c r="M349" s="2216"/>
      <c r="N349" s="67"/>
      <c r="O349" s="67"/>
      <c r="P349" s="67"/>
      <c r="Q349" s="86">
        <f>SUM(R349:U349)</f>
        <v>0</v>
      </c>
      <c r="R349" s="67"/>
      <c r="S349" s="67"/>
      <c r="T349" s="67"/>
      <c r="U349" s="67"/>
      <c r="V349" s="86">
        <f>SUM(W349:Z349)</f>
        <v>0</v>
      </c>
      <c r="W349" s="67"/>
      <c r="X349" s="67"/>
      <c r="Y349" s="67"/>
      <c r="Z349" s="67"/>
      <c r="AA349" s="86">
        <f>SUM(AB349:AE349)</f>
        <v>0</v>
      </c>
      <c r="AB349" s="67"/>
      <c r="AC349" s="67"/>
      <c r="AD349" s="67"/>
      <c r="AE349" s="67"/>
      <c r="AF349" s="33"/>
      <c r="AG349" s="555"/>
      <c r="AH349" s="197"/>
      <c r="AI349" s="197"/>
      <c r="AJ349" s="197"/>
      <c r="AK349" s="197"/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  <c r="BD349" s="197"/>
      <c r="BE349" s="197"/>
      <c r="BF349" s="197"/>
      <c r="BG349" s="197"/>
      <c r="BH349" s="197"/>
      <c r="BI349" s="197"/>
      <c r="BJ349" s="197"/>
      <c r="BK349" s="197"/>
      <c r="BL349" s="197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197"/>
      <c r="BW349" s="197"/>
      <c r="BX349" s="197"/>
      <c r="BY349" s="197"/>
      <c r="BZ349" s="197"/>
      <c r="CA349" s="197"/>
      <c r="CB349" s="197"/>
      <c r="CC349" s="197"/>
      <c r="CD349" s="197"/>
      <c r="CE349" s="197"/>
      <c r="CF349" s="197"/>
      <c r="CG349" s="197"/>
      <c r="CH349" s="197"/>
      <c r="CI349" s="197"/>
      <c r="CJ349" s="197"/>
      <c r="CK349" s="197"/>
      <c r="CL349" s="197"/>
      <c r="CM349" s="197"/>
      <c r="CN349" s="197"/>
      <c r="CO349" s="197"/>
      <c r="CP349" s="2276"/>
      <c r="CQ349" s="2276"/>
      <c r="CR349" s="2276"/>
      <c r="CS349" s="279"/>
      <c r="CT349" s="279"/>
      <c r="CU349" s="279"/>
      <c r="CV349" s="197"/>
      <c r="CW349" s="197"/>
      <c r="CX349" s="197"/>
      <c r="CY349" s="197"/>
      <c r="CZ349" s="197"/>
      <c r="DA349" s="197"/>
      <c r="DB349" s="210"/>
      <c r="DC349" s="210"/>
      <c r="DD349" s="210"/>
      <c r="DE349" s="595"/>
      <c r="DF349" s="595"/>
      <c r="DG349" s="197"/>
      <c r="DH349" s="197"/>
      <c r="DI349" s="197"/>
      <c r="DJ349" s="197"/>
      <c r="DK349" s="595">
        <v>0</v>
      </c>
      <c r="DL349" s="197"/>
      <c r="DM349" s="197"/>
      <c r="DN349" s="197"/>
      <c r="DO349" s="197"/>
      <c r="DP349" s="595"/>
      <c r="DQ349" s="197"/>
      <c r="DR349" s="197"/>
      <c r="DS349" s="197"/>
      <c r="DT349" s="197"/>
      <c r="DU349" s="595">
        <f t="shared" si="1108"/>
        <v>0</v>
      </c>
      <c r="DV349" s="197"/>
      <c r="DW349" s="197"/>
      <c r="DX349" s="197"/>
      <c r="DY349" s="197"/>
      <c r="DZ349" s="2255"/>
      <c r="EA349" s="787"/>
      <c r="EB349" s="197"/>
      <c r="EC349" s="197"/>
      <c r="ED349" s="324"/>
      <c r="EE349" s="33"/>
      <c r="EF349" s="329"/>
      <c r="EG349" s="324"/>
      <c r="EH349" s="329"/>
    </row>
    <row r="350" spans="1:138" ht="15" hidden="1" customHeight="1" outlineLevel="1">
      <c r="A350" s="85"/>
      <c r="B350" s="67"/>
      <c r="C350" s="1154" t="s">
        <v>49</v>
      </c>
      <c r="D350" s="98"/>
      <c r="E350" s="67"/>
      <c r="F350" s="67"/>
      <c r="G350" s="67"/>
      <c r="H350" s="86">
        <f>SUM(I350:L350)</f>
        <v>0</v>
      </c>
      <c r="I350" s="67"/>
      <c r="J350" s="67"/>
      <c r="K350" s="67"/>
      <c r="L350" s="67"/>
      <c r="M350" s="2216"/>
      <c r="N350" s="67"/>
      <c r="O350" s="67"/>
      <c r="P350" s="67"/>
      <c r="Q350" s="86">
        <f>SUM(R350:U350)</f>
        <v>0</v>
      </c>
      <c r="R350" s="67"/>
      <c r="S350" s="67"/>
      <c r="T350" s="67"/>
      <c r="U350" s="67"/>
      <c r="V350" s="86">
        <f>SUM(W350:Z350)</f>
        <v>0</v>
      </c>
      <c r="W350" s="67"/>
      <c r="X350" s="67"/>
      <c r="Y350" s="67"/>
      <c r="Z350" s="67"/>
      <c r="AA350" s="86">
        <f>SUM(AB350:AE350)</f>
        <v>0</v>
      </c>
      <c r="AB350" s="67"/>
      <c r="AC350" s="67"/>
      <c r="AD350" s="67"/>
      <c r="AE350" s="67"/>
      <c r="AF350" s="33"/>
      <c r="AG350" s="555"/>
      <c r="AH350" s="197"/>
      <c r="AI350" s="197"/>
      <c r="AJ350" s="197"/>
      <c r="AK350" s="197"/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7"/>
      <c r="BA350" s="197"/>
      <c r="BB350" s="197"/>
      <c r="BC350" s="197"/>
      <c r="BD350" s="197"/>
      <c r="BE350" s="197"/>
      <c r="BF350" s="197"/>
      <c r="BG350" s="197"/>
      <c r="BH350" s="197"/>
      <c r="BI350" s="197"/>
      <c r="BJ350" s="197"/>
      <c r="BK350" s="197"/>
      <c r="BL350" s="197"/>
      <c r="BM350" s="197"/>
      <c r="BN350" s="197"/>
      <c r="BO350" s="197"/>
      <c r="BP350" s="197"/>
      <c r="BQ350" s="197"/>
      <c r="BR350" s="197"/>
      <c r="BS350" s="197"/>
      <c r="BT350" s="197"/>
      <c r="BU350" s="197"/>
      <c r="BV350" s="197"/>
      <c r="BW350" s="197"/>
      <c r="BX350" s="197"/>
      <c r="BY350" s="197"/>
      <c r="BZ350" s="197"/>
      <c r="CA350" s="197"/>
      <c r="CB350" s="197"/>
      <c r="CC350" s="197"/>
      <c r="CD350" s="197"/>
      <c r="CE350" s="197"/>
      <c r="CF350" s="197"/>
      <c r="CG350" s="197"/>
      <c r="CH350" s="197"/>
      <c r="CI350" s="197"/>
      <c r="CJ350" s="197"/>
      <c r="CK350" s="197"/>
      <c r="CL350" s="197"/>
      <c r="CM350" s="197"/>
      <c r="CN350" s="197"/>
      <c r="CO350" s="197"/>
      <c r="CP350" s="2276"/>
      <c r="CQ350" s="2276"/>
      <c r="CR350" s="2276"/>
      <c r="CS350" s="279"/>
      <c r="CT350" s="279"/>
      <c r="CU350" s="279"/>
      <c r="CV350" s="197"/>
      <c r="CW350" s="197"/>
      <c r="CX350" s="197"/>
      <c r="CY350" s="197"/>
      <c r="CZ350" s="197"/>
      <c r="DA350" s="197"/>
      <c r="DB350" s="210"/>
      <c r="DC350" s="210"/>
      <c r="DD350" s="210"/>
      <c r="DE350" s="595"/>
      <c r="DF350" s="595"/>
      <c r="DG350" s="197"/>
      <c r="DH350" s="197"/>
      <c r="DI350" s="197"/>
      <c r="DJ350" s="197"/>
      <c r="DK350" s="595">
        <v>0</v>
      </c>
      <c r="DL350" s="197"/>
      <c r="DM350" s="197"/>
      <c r="DN350" s="197"/>
      <c r="DO350" s="197"/>
      <c r="DP350" s="595"/>
      <c r="DQ350" s="197"/>
      <c r="DR350" s="197"/>
      <c r="DS350" s="197"/>
      <c r="DT350" s="197"/>
      <c r="DU350" s="595">
        <f t="shared" si="1108"/>
        <v>0</v>
      </c>
      <c r="DV350" s="197"/>
      <c r="DW350" s="197"/>
      <c r="DX350" s="197"/>
      <c r="DY350" s="197"/>
      <c r="DZ350" s="2255"/>
      <c r="EA350" s="787"/>
      <c r="EB350" s="197"/>
      <c r="EC350" s="197"/>
      <c r="ED350" s="324"/>
      <c r="EE350" s="33"/>
      <c r="EF350" s="329"/>
      <c r="EG350" s="324"/>
      <c r="EH350" s="329"/>
    </row>
    <row r="351" spans="1:138" ht="15" hidden="1" customHeight="1" outlineLevel="1">
      <c r="A351" s="85"/>
      <c r="B351" s="67"/>
      <c r="C351" s="1154"/>
      <c r="D351" s="98" t="s">
        <v>52</v>
      </c>
      <c r="E351" s="84"/>
      <c r="F351" s="84"/>
      <c r="G351" s="84"/>
      <c r="H351" s="84"/>
      <c r="I351" s="84"/>
      <c r="J351" s="84"/>
      <c r="K351" s="84"/>
      <c r="L351" s="84"/>
      <c r="M351" s="2199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105"/>
      <c r="AG351" s="555"/>
      <c r="AH351" s="190"/>
      <c r="AI351" s="190">
        <v>0</v>
      </c>
      <c r="AJ351" s="190">
        <v>0</v>
      </c>
      <c r="AK351" s="190"/>
      <c r="AL351" s="190">
        <v>0</v>
      </c>
      <c r="AM351" s="190">
        <v>0</v>
      </c>
      <c r="AN351" s="190"/>
      <c r="AO351" s="190">
        <v>0</v>
      </c>
      <c r="AP351" s="190">
        <v>0</v>
      </c>
      <c r="AQ351" s="190"/>
      <c r="AR351" s="190">
        <v>0</v>
      </c>
      <c r="AS351" s="190">
        <v>0</v>
      </c>
      <c r="AT351" s="190"/>
      <c r="AU351" s="190">
        <v>0</v>
      </c>
      <c r="AV351" s="190">
        <v>0</v>
      </c>
      <c r="AW351" s="190"/>
      <c r="AX351" s="190">
        <v>0</v>
      </c>
      <c r="AY351" s="190">
        <v>0</v>
      </c>
      <c r="AZ351" s="190"/>
      <c r="BA351" s="190">
        <v>0</v>
      </c>
      <c r="BB351" s="190">
        <v>0</v>
      </c>
      <c r="BC351" s="190"/>
      <c r="BD351" s="190">
        <v>0</v>
      </c>
      <c r="BE351" s="190">
        <v>0</v>
      </c>
      <c r="BF351" s="190"/>
      <c r="BG351" s="190">
        <v>0</v>
      </c>
      <c r="BH351" s="190">
        <v>0</v>
      </c>
      <c r="BI351" s="190"/>
      <c r="BJ351" s="190">
        <v>0</v>
      </c>
      <c r="BK351" s="190">
        <v>0</v>
      </c>
      <c r="BL351" s="190"/>
      <c r="BM351" s="190">
        <f>SUM(BM348:BM350)</f>
        <v>0</v>
      </c>
      <c r="BN351" s="190">
        <f t="shared" ref="BN351" si="1115">SUM(BN348:BN350)</f>
        <v>0</v>
      </c>
      <c r="BO351" s="190"/>
      <c r="BP351" s="190">
        <f t="shared" ref="BP351:BQ351" si="1116">SUM(BP348:BP350)</f>
        <v>0</v>
      </c>
      <c r="BQ351" s="190">
        <f t="shared" si="1116"/>
        <v>0</v>
      </c>
      <c r="BR351" s="190"/>
      <c r="BS351" s="190">
        <f t="shared" ref="BS351:BT351" si="1117">SUM(BS348:BS350)</f>
        <v>0</v>
      </c>
      <c r="BT351" s="190">
        <f t="shared" si="1117"/>
        <v>0</v>
      </c>
      <c r="BU351" s="190"/>
      <c r="BV351" s="190">
        <f t="shared" ref="BV351:BW351" si="1118">SUM(BV348:BV350)</f>
        <v>0</v>
      </c>
      <c r="BW351" s="190">
        <f t="shared" si="1118"/>
        <v>0</v>
      </c>
      <c r="BX351" s="190"/>
      <c r="BY351" s="190">
        <f t="shared" ref="BY351:BZ351" si="1119">SUM(BY348:BY350)</f>
        <v>0</v>
      </c>
      <c r="BZ351" s="190">
        <f t="shared" si="1119"/>
        <v>0</v>
      </c>
      <c r="CA351" s="190"/>
      <c r="CB351" s="190">
        <f>SUM(CB348:CB350)</f>
        <v>0</v>
      </c>
      <c r="CC351" s="190">
        <f t="shared" ref="CC351" si="1120">SUM(CC348:CC350)</f>
        <v>0</v>
      </c>
      <c r="CD351" s="190"/>
      <c r="CE351" s="190">
        <f t="shared" ref="CE351:CF351" si="1121">SUM(CE348:CE350)</f>
        <v>0</v>
      </c>
      <c r="CF351" s="190">
        <f t="shared" si="1121"/>
        <v>0</v>
      </c>
      <c r="CG351" s="190"/>
      <c r="CH351" s="190">
        <f t="shared" ref="CH351:CI351" si="1122">SUM(CH348:CH350)</f>
        <v>0</v>
      </c>
      <c r="CI351" s="190">
        <f t="shared" si="1122"/>
        <v>0</v>
      </c>
      <c r="CJ351" s="190"/>
      <c r="CK351" s="190">
        <f t="shared" ref="CK351:CL351" si="1123">SUM(CK348:CK350)</f>
        <v>0</v>
      </c>
      <c r="CL351" s="190">
        <f t="shared" si="1123"/>
        <v>0</v>
      </c>
      <c r="CM351" s="190"/>
      <c r="CN351" s="190">
        <f t="shared" ref="CN351:CO351" si="1124">SUM(CN348:CN350)</f>
        <v>0</v>
      </c>
      <c r="CO351" s="190">
        <f t="shared" si="1124"/>
        <v>0</v>
      </c>
      <c r="CP351" s="2274"/>
      <c r="CQ351" s="2274">
        <f t="shared" ref="CQ351:CR351" si="1125">SUM(CQ348:CQ350)</f>
        <v>0</v>
      </c>
      <c r="CR351" s="2274">
        <f t="shared" si="1125"/>
        <v>0</v>
      </c>
      <c r="CS351" s="277"/>
      <c r="CT351" s="277">
        <f t="shared" ref="CT351:CU351" si="1126">SUM(CT348:CT350)</f>
        <v>0</v>
      </c>
      <c r="CU351" s="277">
        <f t="shared" si="1126"/>
        <v>0</v>
      </c>
      <c r="CV351" s="190"/>
      <c r="CW351" s="190">
        <f t="shared" ref="CW351:CX351" si="1127">SUM(CW348:CW350)</f>
        <v>0</v>
      </c>
      <c r="CX351" s="190">
        <f t="shared" si="1127"/>
        <v>0</v>
      </c>
      <c r="CY351" s="190"/>
      <c r="CZ351" s="190">
        <f t="shared" ref="CZ351:DA351" si="1128">SUM(CZ348:CZ350)</f>
        <v>0</v>
      </c>
      <c r="DA351" s="190">
        <f t="shared" si="1128"/>
        <v>0</v>
      </c>
      <c r="DB351" s="283"/>
      <c r="DC351" s="283"/>
      <c r="DD351" s="283"/>
      <c r="DE351" s="595">
        <f>SUM(DE348:DE350)</f>
        <v>0</v>
      </c>
      <c r="DF351" s="595"/>
      <c r="DG351" s="190"/>
      <c r="DH351" s="190"/>
      <c r="DI351" s="190"/>
      <c r="DJ351" s="190"/>
      <c r="DK351" s="595">
        <v>0</v>
      </c>
      <c r="DL351" s="190"/>
      <c r="DM351" s="190"/>
      <c r="DN351" s="190"/>
      <c r="DO351" s="190"/>
      <c r="DP351" s="595"/>
      <c r="DQ351" s="190"/>
      <c r="DR351" s="190"/>
      <c r="DS351" s="190"/>
      <c r="DT351" s="190"/>
      <c r="DU351" s="595">
        <f t="shared" si="1108"/>
        <v>0</v>
      </c>
      <c r="DV351" s="190"/>
      <c r="DW351" s="190"/>
      <c r="DX351" s="190"/>
      <c r="DY351" s="190"/>
      <c r="DZ351" s="2255">
        <f>SUM(DZ348:DZ350)</f>
        <v>0</v>
      </c>
      <c r="EA351" s="787">
        <f t="shared" ref="EA351:EB351" si="1129">SUM(EA348:EA350)</f>
        <v>0</v>
      </c>
      <c r="EB351" s="190">
        <f t="shared" si="1129"/>
        <v>0</v>
      </c>
      <c r="EC351" s="190">
        <f t="shared" ref="EC351" si="1130">SUM(EC348:EC350)</f>
        <v>0</v>
      </c>
      <c r="ED351" s="324"/>
      <c r="EE351" s="185"/>
      <c r="EF351" s="329"/>
      <c r="EG351" s="324"/>
      <c r="EH351" s="329"/>
    </row>
    <row r="352" spans="1:138" ht="15" hidden="1" customHeight="1" outlineLevel="1">
      <c r="A352" s="85"/>
      <c r="B352" s="67"/>
      <c r="C352" s="1157" t="s">
        <v>67</v>
      </c>
      <c r="D352" s="1184" t="s">
        <v>15</v>
      </c>
      <c r="E352" s="84"/>
      <c r="F352" s="84"/>
      <c r="G352" s="84"/>
      <c r="H352" s="84"/>
      <c r="I352" s="84"/>
      <c r="J352" s="84"/>
      <c r="K352" s="84"/>
      <c r="L352" s="84"/>
      <c r="M352" s="2199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23"/>
      <c r="AG352" s="555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2274"/>
      <c r="CQ352" s="2274"/>
      <c r="CR352" s="2274"/>
      <c r="CS352" s="277"/>
      <c r="CT352" s="277"/>
      <c r="CU352" s="277"/>
      <c r="CV352" s="190"/>
      <c r="CW352" s="190"/>
      <c r="CX352" s="190"/>
      <c r="CY352" s="190"/>
      <c r="CZ352" s="190"/>
      <c r="DA352" s="190"/>
      <c r="DB352" s="283"/>
      <c r="DC352" s="283"/>
      <c r="DD352" s="283"/>
      <c r="DE352" s="595"/>
      <c r="DF352" s="595"/>
      <c r="DG352" s="190"/>
      <c r="DH352" s="190"/>
      <c r="DI352" s="190"/>
      <c r="DJ352" s="190"/>
      <c r="DK352" s="595">
        <v>0</v>
      </c>
      <c r="DL352" s="190"/>
      <c r="DM352" s="190"/>
      <c r="DN352" s="190"/>
      <c r="DO352" s="190"/>
      <c r="DP352" s="595"/>
      <c r="DQ352" s="190"/>
      <c r="DR352" s="190"/>
      <c r="DS352" s="190"/>
      <c r="DT352" s="190"/>
      <c r="DU352" s="595">
        <f t="shared" si="1108"/>
        <v>0</v>
      </c>
      <c r="DV352" s="190"/>
      <c r="DW352" s="190"/>
      <c r="DX352" s="190"/>
      <c r="DY352" s="190"/>
      <c r="DZ352" s="2255"/>
      <c r="EA352" s="787"/>
      <c r="EB352" s="190"/>
      <c r="EC352" s="190"/>
      <c r="ED352" s="324"/>
      <c r="EE352" s="185"/>
      <c r="EF352" s="329"/>
      <c r="EG352" s="324"/>
      <c r="EH352" s="329"/>
    </row>
    <row r="353" spans="1:138" ht="15" hidden="1" customHeight="1" outlineLevel="1">
      <c r="A353" s="85"/>
      <c r="B353" s="67"/>
      <c r="C353" s="1154"/>
      <c r="D353" s="98"/>
      <c r="E353" s="67"/>
      <c r="F353" s="67"/>
      <c r="G353" s="166">
        <f>H353+M353+N353+O353+P353</f>
        <v>0</v>
      </c>
      <c r="H353" s="86">
        <f>SUM(I353:L353)</f>
        <v>0</v>
      </c>
      <c r="I353" s="67"/>
      <c r="J353" s="67"/>
      <c r="K353" s="67"/>
      <c r="L353" s="67"/>
      <c r="M353" s="2216"/>
      <c r="N353" s="67"/>
      <c r="O353" s="67"/>
      <c r="P353" s="67"/>
      <c r="Q353" s="86">
        <f>SUM(R353:U353)</f>
        <v>0</v>
      </c>
      <c r="R353" s="67"/>
      <c r="S353" s="67"/>
      <c r="T353" s="67"/>
      <c r="U353" s="67"/>
      <c r="V353" s="86">
        <f>SUM(W353:Z353)</f>
        <v>0</v>
      </c>
      <c r="W353" s="67"/>
      <c r="X353" s="67"/>
      <c r="Y353" s="67"/>
      <c r="Z353" s="67"/>
      <c r="AA353" s="86">
        <f>SUM(AB353:AE353)</f>
        <v>0</v>
      </c>
      <c r="AB353" s="67"/>
      <c r="AC353" s="67"/>
      <c r="AD353" s="67"/>
      <c r="AE353" s="67"/>
      <c r="AF353" s="23"/>
      <c r="AG353" s="555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2275"/>
      <c r="CQ353" s="2275"/>
      <c r="CR353" s="2275"/>
      <c r="CS353" s="276"/>
      <c r="CT353" s="276"/>
      <c r="CU353" s="276"/>
      <c r="CV353" s="188"/>
      <c r="CW353" s="188"/>
      <c r="CX353" s="188"/>
      <c r="CY353" s="188"/>
      <c r="CZ353" s="188"/>
      <c r="DA353" s="188"/>
      <c r="DB353" s="85"/>
      <c r="DC353" s="85"/>
      <c r="DD353" s="85"/>
      <c r="DE353" s="595"/>
      <c r="DF353" s="595"/>
      <c r="DG353" s="188"/>
      <c r="DH353" s="188"/>
      <c r="DI353" s="188"/>
      <c r="DJ353" s="188"/>
      <c r="DK353" s="595">
        <v>0</v>
      </c>
      <c r="DL353" s="188"/>
      <c r="DM353" s="188"/>
      <c r="DN353" s="188"/>
      <c r="DO353" s="188"/>
      <c r="DP353" s="595"/>
      <c r="DQ353" s="188"/>
      <c r="DR353" s="188"/>
      <c r="DS353" s="188"/>
      <c r="DT353" s="188"/>
      <c r="DU353" s="595">
        <f t="shared" si="1108"/>
        <v>0</v>
      </c>
      <c r="DV353" s="188"/>
      <c r="DW353" s="188"/>
      <c r="DX353" s="188"/>
      <c r="DY353" s="188"/>
      <c r="DZ353" s="2255"/>
      <c r="EA353" s="787"/>
      <c r="EB353" s="188"/>
      <c r="EC353" s="188"/>
      <c r="ED353" s="324"/>
      <c r="EE353" s="23"/>
      <c r="EF353" s="329"/>
      <c r="EG353" s="324"/>
      <c r="EH353" s="329"/>
    </row>
    <row r="354" spans="1:138" ht="15" hidden="1" customHeight="1" outlineLevel="1">
      <c r="A354" s="85"/>
      <c r="B354" s="67"/>
      <c r="C354" s="1154"/>
      <c r="D354" s="98"/>
      <c r="E354" s="67"/>
      <c r="F354" s="67"/>
      <c r="G354" s="166">
        <f>H354+M354+N354+O354+P354</f>
        <v>0</v>
      </c>
      <c r="H354" s="86">
        <f>SUM(I354:L354)</f>
        <v>0</v>
      </c>
      <c r="I354" s="67"/>
      <c r="J354" s="67"/>
      <c r="K354" s="67"/>
      <c r="L354" s="67"/>
      <c r="M354" s="2216"/>
      <c r="N354" s="67"/>
      <c r="O354" s="67"/>
      <c r="P354" s="67"/>
      <c r="Q354" s="86">
        <f>SUM(R354:U354)</f>
        <v>0</v>
      </c>
      <c r="R354" s="67"/>
      <c r="S354" s="67"/>
      <c r="T354" s="67"/>
      <c r="U354" s="67"/>
      <c r="V354" s="86">
        <f>SUM(W354:Z354)</f>
        <v>0</v>
      </c>
      <c r="W354" s="67"/>
      <c r="X354" s="67"/>
      <c r="Y354" s="67"/>
      <c r="Z354" s="67"/>
      <c r="AA354" s="86">
        <f>SUM(AB354:AE354)</f>
        <v>0</v>
      </c>
      <c r="AB354" s="67"/>
      <c r="AC354" s="67"/>
      <c r="AD354" s="67"/>
      <c r="AE354" s="67"/>
      <c r="AF354" s="33"/>
      <c r="AG354" s="555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2276"/>
      <c r="CQ354" s="2276"/>
      <c r="CR354" s="2276"/>
      <c r="CS354" s="279"/>
      <c r="CT354" s="279"/>
      <c r="CU354" s="279"/>
      <c r="CV354" s="197"/>
      <c r="CW354" s="197"/>
      <c r="CX354" s="197"/>
      <c r="CY354" s="197"/>
      <c r="CZ354" s="197"/>
      <c r="DA354" s="197"/>
      <c r="DB354" s="210"/>
      <c r="DC354" s="210"/>
      <c r="DD354" s="210"/>
      <c r="DE354" s="595"/>
      <c r="DF354" s="595"/>
      <c r="DG354" s="197"/>
      <c r="DH354" s="197"/>
      <c r="DI354" s="197"/>
      <c r="DJ354" s="197"/>
      <c r="DK354" s="595">
        <v>0</v>
      </c>
      <c r="DL354" s="197"/>
      <c r="DM354" s="197"/>
      <c r="DN354" s="197"/>
      <c r="DO354" s="197"/>
      <c r="DP354" s="595"/>
      <c r="DQ354" s="197"/>
      <c r="DR354" s="197"/>
      <c r="DS354" s="197"/>
      <c r="DT354" s="197"/>
      <c r="DU354" s="595">
        <f t="shared" si="1108"/>
        <v>0</v>
      </c>
      <c r="DV354" s="197"/>
      <c r="DW354" s="197"/>
      <c r="DX354" s="197"/>
      <c r="DY354" s="197"/>
      <c r="DZ354" s="2255"/>
      <c r="EA354" s="787"/>
      <c r="EB354" s="197"/>
      <c r="EC354" s="197"/>
      <c r="ED354" s="324"/>
      <c r="EE354" s="33"/>
      <c r="EF354" s="329"/>
      <c r="EG354" s="324"/>
      <c r="EH354" s="329"/>
    </row>
    <row r="355" spans="1:138" ht="15" hidden="1" customHeight="1" outlineLevel="1">
      <c r="A355" s="85"/>
      <c r="B355" s="67"/>
      <c r="C355" s="1154" t="s">
        <v>49</v>
      </c>
      <c r="D355" s="98"/>
      <c r="E355" s="67"/>
      <c r="F355" s="67"/>
      <c r="G355" s="166">
        <f>H355+M355+N355+O355+P355</f>
        <v>0</v>
      </c>
      <c r="H355" s="86">
        <f>SUM(I355:L355)</f>
        <v>0</v>
      </c>
      <c r="I355" s="67"/>
      <c r="J355" s="67"/>
      <c r="K355" s="67"/>
      <c r="L355" s="67"/>
      <c r="M355" s="2216"/>
      <c r="N355" s="67"/>
      <c r="O355" s="67"/>
      <c r="P355" s="67"/>
      <c r="Q355" s="86">
        <f>SUM(R355:U355)</f>
        <v>0</v>
      </c>
      <c r="R355" s="67"/>
      <c r="S355" s="67"/>
      <c r="T355" s="67"/>
      <c r="U355" s="67"/>
      <c r="V355" s="86">
        <f>SUM(W355:Z355)</f>
        <v>0</v>
      </c>
      <c r="W355" s="67"/>
      <c r="X355" s="67"/>
      <c r="Y355" s="67"/>
      <c r="Z355" s="67"/>
      <c r="AA355" s="86">
        <f>SUM(AB355:AE355)</f>
        <v>0</v>
      </c>
      <c r="AB355" s="67"/>
      <c r="AC355" s="67"/>
      <c r="AD355" s="67"/>
      <c r="AE355" s="67"/>
      <c r="AF355" s="33"/>
      <c r="AG355" s="555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7"/>
      <c r="AS355" s="197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  <c r="BD355" s="197"/>
      <c r="BE355" s="197"/>
      <c r="BF355" s="197"/>
      <c r="BG355" s="197"/>
      <c r="BH355" s="197"/>
      <c r="BI355" s="197"/>
      <c r="BJ355" s="197"/>
      <c r="BK355" s="197"/>
      <c r="BL355" s="197"/>
      <c r="BM355" s="197"/>
      <c r="BN355" s="197"/>
      <c r="BO355" s="197"/>
      <c r="BP355" s="197"/>
      <c r="BQ355" s="197"/>
      <c r="BR355" s="197"/>
      <c r="BS355" s="197"/>
      <c r="BT355" s="197"/>
      <c r="BU355" s="197"/>
      <c r="BV355" s="197"/>
      <c r="BW355" s="197"/>
      <c r="BX355" s="197"/>
      <c r="BY355" s="197"/>
      <c r="BZ355" s="197"/>
      <c r="CA355" s="197"/>
      <c r="CB355" s="197"/>
      <c r="CC355" s="197"/>
      <c r="CD355" s="197"/>
      <c r="CE355" s="197"/>
      <c r="CF355" s="197"/>
      <c r="CG355" s="197"/>
      <c r="CH355" s="197"/>
      <c r="CI355" s="197"/>
      <c r="CJ355" s="197"/>
      <c r="CK355" s="197"/>
      <c r="CL355" s="197"/>
      <c r="CM355" s="197"/>
      <c r="CN355" s="197"/>
      <c r="CO355" s="197"/>
      <c r="CP355" s="2276"/>
      <c r="CQ355" s="2276"/>
      <c r="CR355" s="2276"/>
      <c r="CS355" s="279"/>
      <c r="CT355" s="279"/>
      <c r="CU355" s="279"/>
      <c r="CV355" s="197"/>
      <c r="CW355" s="197"/>
      <c r="CX355" s="197"/>
      <c r="CY355" s="197"/>
      <c r="CZ355" s="197"/>
      <c r="DA355" s="197"/>
      <c r="DB355" s="210"/>
      <c r="DC355" s="210"/>
      <c r="DD355" s="210"/>
      <c r="DE355" s="595"/>
      <c r="DF355" s="595"/>
      <c r="DG355" s="197"/>
      <c r="DH355" s="197"/>
      <c r="DI355" s="197"/>
      <c r="DJ355" s="197"/>
      <c r="DK355" s="595">
        <v>0</v>
      </c>
      <c r="DL355" s="197"/>
      <c r="DM355" s="197"/>
      <c r="DN355" s="197"/>
      <c r="DO355" s="197"/>
      <c r="DP355" s="595"/>
      <c r="DQ355" s="197"/>
      <c r="DR355" s="197"/>
      <c r="DS355" s="197"/>
      <c r="DT355" s="197"/>
      <c r="DU355" s="595">
        <f t="shared" si="1108"/>
        <v>0</v>
      </c>
      <c r="DV355" s="197"/>
      <c r="DW355" s="197"/>
      <c r="DX355" s="197"/>
      <c r="DY355" s="197"/>
      <c r="DZ355" s="2255"/>
      <c r="EA355" s="787"/>
      <c r="EB355" s="197"/>
      <c r="EC355" s="197"/>
      <c r="ED355" s="324"/>
      <c r="EE355" s="33"/>
      <c r="EF355" s="329"/>
      <c r="EG355" s="324"/>
      <c r="EH355" s="329"/>
    </row>
    <row r="356" spans="1:138" ht="15" hidden="1" customHeight="1" outlineLevel="1">
      <c r="A356" s="85"/>
      <c r="B356" s="67"/>
      <c r="C356" s="1154"/>
      <c r="D356" s="98" t="s">
        <v>52</v>
      </c>
      <c r="E356" s="84"/>
      <c r="F356" s="84"/>
      <c r="G356" s="84"/>
      <c r="H356" s="84"/>
      <c r="I356" s="84"/>
      <c r="J356" s="84"/>
      <c r="K356" s="84"/>
      <c r="L356" s="84"/>
      <c r="M356" s="2199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105"/>
      <c r="AG356" s="555"/>
      <c r="AH356" s="190">
        <v>0</v>
      </c>
      <c r="AI356" s="190">
        <v>0</v>
      </c>
      <c r="AJ356" s="190">
        <v>0</v>
      </c>
      <c r="AK356" s="190">
        <v>0</v>
      </c>
      <c r="AL356" s="190">
        <v>0</v>
      </c>
      <c r="AM356" s="190">
        <v>0</v>
      </c>
      <c r="AN356" s="190">
        <v>0</v>
      </c>
      <c r="AO356" s="190">
        <v>0</v>
      </c>
      <c r="AP356" s="190">
        <v>0</v>
      </c>
      <c r="AQ356" s="190">
        <v>0</v>
      </c>
      <c r="AR356" s="190">
        <v>0</v>
      </c>
      <c r="AS356" s="190">
        <v>0</v>
      </c>
      <c r="AT356" s="190">
        <v>0</v>
      </c>
      <c r="AU356" s="190">
        <v>0</v>
      </c>
      <c r="AV356" s="190">
        <v>0</v>
      </c>
      <c r="AW356" s="190">
        <v>0</v>
      </c>
      <c r="AX356" s="190">
        <v>0</v>
      </c>
      <c r="AY356" s="190">
        <v>0</v>
      </c>
      <c r="AZ356" s="190">
        <v>0</v>
      </c>
      <c r="BA356" s="190">
        <v>0</v>
      </c>
      <c r="BB356" s="190">
        <v>0</v>
      </c>
      <c r="BC356" s="190">
        <v>0</v>
      </c>
      <c r="BD356" s="190">
        <v>0</v>
      </c>
      <c r="BE356" s="190">
        <v>0</v>
      </c>
      <c r="BF356" s="190">
        <v>0</v>
      </c>
      <c r="BG356" s="190">
        <v>0</v>
      </c>
      <c r="BH356" s="190">
        <v>0</v>
      </c>
      <c r="BI356" s="190">
        <v>0</v>
      </c>
      <c r="BJ356" s="190">
        <v>0</v>
      </c>
      <c r="BK356" s="190">
        <v>0</v>
      </c>
      <c r="BL356" s="190">
        <f>SUM(BL353:BL355)</f>
        <v>0</v>
      </c>
      <c r="BM356" s="190">
        <f>SUM(BM353:BM355)</f>
        <v>0</v>
      </c>
      <c r="BN356" s="190">
        <f>SUM(BN353:BN355)</f>
        <v>0</v>
      </c>
      <c r="BO356" s="190">
        <f>SUM(BO353:BO355)</f>
        <v>0</v>
      </c>
      <c r="BP356" s="190">
        <f t="shared" ref="BP356:BZ356" si="1131">SUM(BP353:BP355)</f>
        <v>0</v>
      </c>
      <c r="BQ356" s="190">
        <f t="shared" si="1131"/>
        <v>0</v>
      </c>
      <c r="BR356" s="190">
        <f t="shared" si="1131"/>
        <v>0</v>
      </c>
      <c r="BS356" s="190">
        <f t="shared" si="1131"/>
        <v>0</v>
      </c>
      <c r="BT356" s="190">
        <f t="shared" si="1131"/>
        <v>0</v>
      </c>
      <c r="BU356" s="190">
        <f t="shared" si="1131"/>
        <v>0</v>
      </c>
      <c r="BV356" s="190">
        <f t="shared" si="1131"/>
        <v>0</v>
      </c>
      <c r="BW356" s="190">
        <f t="shared" si="1131"/>
        <v>0</v>
      </c>
      <c r="BX356" s="190">
        <f t="shared" si="1131"/>
        <v>0</v>
      </c>
      <c r="BY356" s="190">
        <f t="shared" si="1131"/>
        <v>0</v>
      </c>
      <c r="BZ356" s="190">
        <f t="shared" si="1131"/>
        <v>0</v>
      </c>
      <c r="CA356" s="190">
        <f>SUM(CA353:CA355)</f>
        <v>0</v>
      </c>
      <c r="CB356" s="190">
        <f>SUM(CB353:CB355)</f>
        <v>0</v>
      </c>
      <c r="CC356" s="190">
        <f>SUM(CC353:CC355)</f>
        <v>0</v>
      </c>
      <c r="CD356" s="190">
        <f>SUM(CD353:CD355)</f>
        <v>0</v>
      </c>
      <c r="CE356" s="190">
        <f t="shared" ref="CE356:CO356" si="1132">SUM(CE353:CE355)</f>
        <v>0</v>
      </c>
      <c r="CF356" s="190">
        <f t="shared" si="1132"/>
        <v>0</v>
      </c>
      <c r="CG356" s="190">
        <f t="shared" si="1132"/>
        <v>0</v>
      </c>
      <c r="CH356" s="190">
        <f t="shared" si="1132"/>
        <v>0</v>
      </c>
      <c r="CI356" s="190">
        <f t="shared" si="1132"/>
        <v>0</v>
      </c>
      <c r="CJ356" s="190">
        <f t="shared" si="1132"/>
        <v>0</v>
      </c>
      <c r="CK356" s="190">
        <f t="shared" si="1132"/>
        <v>0</v>
      </c>
      <c r="CL356" s="190">
        <f t="shared" si="1132"/>
        <v>0</v>
      </c>
      <c r="CM356" s="190">
        <f t="shared" si="1132"/>
        <v>0</v>
      </c>
      <c r="CN356" s="190">
        <f t="shared" si="1132"/>
        <v>0</v>
      </c>
      <c r="CO356" s="190">
        <f t="shared" si="1132"/>
        <v>0</v>
      </c>
      <c r="CP356" s="2274">
        <f t="shared" ref="CP356:CX356" si="1133">SUM(CP353:CP355)</f>
        <v>0</v>
      </c>
      <c r="CQ356" s="2274">
        <f t="shared" si="1133"/>
        <v>0</v>
      </c>
      <c r="CR356" s="2274">
        <f t="shared" si="1133"/>
        <v>0</v>
      </c>
      <c r="CS356" s="277">
        <f t="shared" si="1133"/>
        <v>0</v>
      </c>
      <c r="CT356" s="277">
        <f t="shared" si="1133"/>
        <v>0</v>
      </c>
      <c r="CU356" s="277">
        <f t="shared" si="1133"/>
        <v>0</v>
      </c>
      <c r="CV356" s="190">
        <f t="shared" si="1133"/>
        <v>0</v>
      </c>
      <c r="CW356" s="190">
        <f t="shared" si="1133"/>
        <v>0</v>
      </c>
      <c r="CX356" s="190">
        <f t="shared" si="1133"/>
        <v>0</v>
      </c>
      <c r="CY356" s="190">
        <f t="shared" ref="CY356:DA356" si="1134">SUM(CY353:CY355)</f>
        <v>0</v>
      </c>
      <c r="CZ356" s="190">
        <f t="shared" si="1134"/>
        <v>0</v>
      </c>
      <c r="DA356" s="190">
        <f t="shared" si="1134"/>
        <v>0</v>
      </c>
      <c r="DB356" s="283"/>
      <c r="DC356" s="283"/>
      <c r="DD356" s="283"/>
      <c r="DE356" s="595">
        <f>SUM(DE353:DE355)</f>
        <v>0</v>
      </c>
      <c r="DF356" s="595"/>
      <c r="DG356" s="190"/>
      <c r="DH356" s="190"/>
      <c r="DI356" s="190"/>
      <c r="DJ356" s="190"/>
      <c r="DK356" s="595">
        <v>0</v>
      </c>
      <c r="DL356" s="190"/>
      <c r="DM356" s="190"/>
      <c r="DN356" s="190"/>
      <c r="DO356" s="190"/>
      <c r="DP356" s="595"/>
      <c r="DQ356" s="190"/>
      <c r="DR356" s="190"/>
      <c r="DS356" s="190"/>
      <c r="DT356" s="190"/>
      <c r="DU356" s="595">
        <f t="shared" si="1108"/>
        <v>0</v>
      </c>
      <c r="DV356" s="190"/>
      <c r="DW356" s="190"/>
      <c r="DX356" s="190"/>
      <c r="DY356" s="190"/>
      <c r="DZ356" s="2255">
        <f>SUM(DZ353:DZ355)</f>
        <v>0</v>
      </c>
      <c r="EA356" s="787">
        <f>SUM(EA353:EA355)</f>
        <v>0</v>
      </c>
      <c r="EB356" s="190">
        <f t="shared" ref="EB356:EC356" si="1135">SUM(EB353:EB355)</f>
        <v>0</v>
      </c>
      <c r="EC356" s="190">
        <f t="shared" si="1135"/>
        <v>0</v>
      </c>
      <c r="ED356" s="324"/>
      <c r="EE356" s="185"/>
      <c r="EF356" s="329"/>
      <c r="EG356" s="324"/>
      <c r="EH356" s="329"/>
    </row>
    <row r="357" spans="1:138" ht="15" hidden="1" customHeight="1" outlineLevel="1">
      <c r="A357" s="85"/>
      <c r="B357" s="67"/>
      <c r="C357" s="1157" t="s">
        <v>68</v>
      </c>
      <c r="D357" s="1184" t="s">
        <v>16</v>
      </c>
      <c r="E357" s="84"/>
      <c r="F357" s="84"/>
      <c r="G357" s="84"/>
      <c r="H357" s="84"/>
      <c r="I357" s="84"/>
      <c r="J357" s="84"/>
      <c r="K357" s="84"/>
      <c r="L357" s="84"/>
      <c r="M357" s="2199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23"/>
      <c r="AG357" s="555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2274"/>
      <c r="CQ357" s="2274"/>
      <c r="CR357" s="2274"/>
      <c r="CS357" s="277"/>
      <c r="CT357" s="277"/>
      <c r="CU357" s="277"/>
      <c r="CV357" s="190"/>
      <c r="CW357" s="190"/>
      <c r="CX357" s="190"/>
      <c r="CY357" s="190"/>
      <c r="CZ357" s="190"/>
      <c r="DA357" s="190"/>
      <c r="DB357" s="283"/>
      <c r="DC357" s="283"/>
      <c r="DD357" s="283"/>
      <c r="DE357" s="595"/>
      <c r="DF357" s="595"/>
      <c r="DG357" s="190"/>
      <c r="DH357" s="190"/>
      <c r="DI357" s="190"/>
      <c r="DJ357" s="190"/>
      <c r="DK357" s="595">
        <v>0</v>
      </c>
      <c r="DL357" s="190"/>
      <c r="DM357" s="190"/>
      <c r="DN357" s="190"/>
      <c r="DO357" s="190"/>
      <c r="DP357" s="595"/>
      <c r="DQ357" s="190"/>
      <c r="DR357" s="190"/>
      <c r="DS357" s="190"/>
      <c r="DT357" s="190"/>
      <c r="DU357" s="595">
        <f t="shared" si="1108"/>
        <v>0</v>
      </c>
      <c r="DV357" s="190"/>
      <c r="DW357" s="190"/>
      <c r="DX357" s="190"/>
      <c r="DY357" s="190"/>
      <c r="DZ357" s="2255"/>
      <c r="EA357" s="787"/>
      <c r="EB357" s="190"/>
      <c r="EC357" s="190"/>
      <c r="ED357" s="324"/>
      <c r="EE357" s="185"/>
      <c r="EF357" s="329"/>
      <c r="EG357" s="324"/>
      <c r="EH357" s="329"/>
    </row>
    <row r="358" spans="1:138" ht="15" hidden="1" customHeight="1" outlineLevel="1">
      <c r="A358" s="85"/>
      <c r="B358" s="67"/>
      <c r="C358" s="1154"/>
      <c r="D358" s="98"/>
      <c r="E358" s="67"/>
      <c r="F358" s="67"/>
      <c r="G358" s="166">
        <f>H358+M358+N358+O358+P358</f>
        <v>0</v>
      </c>
      <c r="H358" s="86">
        <f>SUM(I358:L358)</f>
        <v>0</v>
      </c>
      <c r="I358" s="67"/>
      <c r="J358" s="67"/>
      <c r="K358" s="67"/>
      <c r="L358" s="67"/>
      <c r="M358" s="2216"/>
      <c r="N358" s="67"/>
      <c r="O358" s="67"/>
      <c r="P358" s="67"/>
      <c r="Q358" s="86">
        <f>SUM(R358:U358)</f>
        <v>0</v>
      </c>
      <c r="R358" s="67"/>
      <c r="S358" s="67"/>
      <c r="T358" s="67"/>
      <c r="U358" s="67"/>
      <c r="V358" s="86">
        <f>SUM(W358:Z358)</f>
        <v>0</v>
      </c>
      <c r="W358" s="67"/>
      <c r="X358" s="67"/>
      <c r="Y358" s="67"/>
      <c r="Z358" s="67"/>
      <c r="AA358" s="86">
        <f>SUM(AB358:AE358)</f>
        <v>0</v>
      </c>
      <c r="AB358" s="67"/>
      <c r="AC358" s="67"/>
      <c r="AD358" s="67"/>
      <c r="AE358" s="67"/>
      <c r="AF358" s="23"/>
      <c r="AG358" s="555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2275"/>
      <c r="CQ358" s="2275"/>
      <c r="CR358" s="2275"/>
      <c r="CS358" s="276"/>
      <c r="CT358" s="276"/>
      <c r="CU358" s="276"/>
      <c r="CV358" s="188"/>
      <c r="CW358" s="188"/>
      <c r="CX358" s="188"/>
      <c r="CY358" s="188"/>
      <c r="CZ358" s="188"/>
      <c r="DA358" s="188"/>
      <c r="DB358" s="85"/>
      <c r="DC358" s="85"/>
      <c r="DD358" s="85"/>
      <c r="DE358" s="595"/>
      <c r="DF358" s="595"/>
      <c r="DG358" s="188"/>
      <c r="DH358" s="188"/>
      <c r="DI358" s="188"/>
      <c r="DJ358" s="188"/>
      <c r="DK358" s="595">
        <v>0</v>
      </c>
      <c r="DL358" s="188"/>
      <c r="DM358" s="188"/>
      <c r="DN358" s="188"/>
      <c r="DO358" s="188"/>
      <c r="DP358" s="595"/>
      <c r="DQ358" s="188"/>
      <c r="DR358" s="188"/>
      <c r="DS358" s="188"/>
      <c r="DT358" s="188"/>
      <c r="DU358" s="595">
        <f t="shared" si="1108"/>
        <v>0</v>
      </c>
      <c r="DV358" s="188"/>
      <c r="DW358" s="188"/>
      <c r="DX358" s="188"/>
      <c r="DY358" s="188"/>
      <c r="DZ358" s="2255"/>
      <c r="EA358" s="787"/>
      <c r="EB358" s="188"/>
      <c r="EC358" s="188"/>
      <c r="ED358" s="324"/>
      <c r="EE358" s="23"/>
      <c r="EF358" s="329"/>
      <c r="EG358" s="324"/>
      <c r="EH358" s="329"/>
    </row>
    <row r="359" spans="1:138" ht="15" hidden="1" customHeight="1" outlineLevel="1">
      <c r="A359" s="85"/>
      <c r="B359" s="67"/>
      <c r="C359" s="1154"/>
      <c r="D359" s="98"/>
      <c r="E359" s="67"/>
      <c r="F359" s="67"/>
      <c r="G359" s="166">
        <f>H359+M359+N359+O359+P359</f>
        <v>0</v>
      </c>
      <c r="H359" s="86">
        <f>SUM(I359:L359)</f>
        <v>0</v>
      </c>
      <c r="I359" s="67"/>
      <c r="J359" s="67"/>
      <c r="K359" s="67"/>
      <c r="L359" s="67"/>
      <c r="M359" s="2216"/>
      <c r="N359" s="67"/>
      <c r="O359" s="67"/>
      <c r="P359" s="67"/>
      <c r="Q359" s="86">
        <f>SUM(R359:U359)</f>
        <v>0</v>
      </c>
      <c r="R359" s="67"/>
      <c r="S359" s="67"/>
      <c r="T359" s="67"/>
      <c r="U359" s="67"/>
      <c r="V359" s="86">
        <f>SUM(W359:Z359)</f>
        <v>0</v>
      </c>
      <c r="W359" s="67"/>
      <c r="X359" s="67"/>
      <c r="Y359" s="67"/>
      <c r="Z359" s="67"/>
      <c r="AA359" s="86">
        <f>SUM(AB359:AE359)</f>
        <v>0</v>
      </c>
      <c r="AB359" s="67"/>
      <c r="AC359" s="67"/>
      <c r="AD359" s="67"/>
      <c r="AE359" s="67"/>
      <c r="AF359" s="33"/>
      <c r="AG359" s="555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  <c r="BD359" s="197"/>
      <c r="BE359" s="197"/>
      <c r="BF359" s="197"/>
      <c r="BG359" s="197"/>
      <c r="BH359" s="197"/>
      <c r="BI359" s="197"/>
      <c r="BJ359" s="197"/>
      <c r="BK359" s="197"/>
      <c r="BL359" s="197"/>
      <c r="BM359" s="197"/>
      <c r="BN359" s="197"/>
      <c r="BO359" s="197"/>
      <c r="BP359" s="197"/>
      <c r="BQ359" s="197"/>
      <c r="BR359" s="197"/>
      <c r="BS359" s="197"/>
      <c r="BT359" s="197"/>
      <c r="BU359" s="197"/>
      <c r="BV359" s="197"/>
      <c r="BW359" s="197"/>
      <c r="BX359" s="197"/>
      <c r="BY359" s="197"/>
      <c r="BZ359" s="197"/>
      <c r="CA359" s="197"/>
      <c r="CB359" s="197"/>
      <c r="CC359" s="197"/>
      <c r="CD359" s="197"/>
      <c r="CE359" s="197"/>
      <c r="CF359" s="197"/>
      <c r="CG359" s="197"/>
      <c r="CH359" s="197"/>
      <c r="CI359" s="197"/>
      <c r="CJ359" s="197"/>
      <c r="CK359" s="197"/>
      <c r="CL359" s="197"/>
      <c r="CM359" s="197"/>
      <c r="CN359" s="197"/>
      <c r="CO359" s="197"/>
      <c r="CP359" s="2276"/>
      <c r="CQ359" s="2276"/>
      <c r="CR359" s="2276"/>
      <c r="CS359" s="279"/>
      <c r="CT359" s="279"/>
      <c r="CU359" s="279"/>
      <c r="CV359" s="197"/>
      <c r="CW359" s="197"/>
      <c r="CX359" s="197"/>
      <c r="CY359" s="197"/>
      <c r="CZ359" s="197"/>
      <c r="DA359" s="197"/>
      <c r="DB359" s="210"/>
      <c r="DC359" s="210"/>
      <c r="DD359" s="210"/>
      <c r="DE359" s="595"/>
      <c r="DF359" s="595"/>
      <c r="DG359" s="197"/>
      <c r="DH359" s="197"/>
      <c r="DI359" s="197"/>
      <c r="DJ359" s="197"/>
      <c r="DK359" s="595">
        <v>0</v>
      </c>
      <c r="DL359" s="197"/>
      <c r="DM359" s="197"/>
      <c r="DN359" s="197"/>
      <c r="DO359" s="197"/>
      <c r="DP359" s="595"/>
      <c r="DQ359" s="197"/>
      <c r="DR359" s="197"/>
      <c r="DS359" s="197"/>
      <c r="DT359" s="197"/>
      <c r="DU359" s="595">
        <f t="shared" si="1108"/>
        <v>0</v>
      </c>
      <c r="DV359" s="197"/>
      <c r="DW359" s="197"/>
      <c r="DX359" s="197"/>
      <c r="DY359" s="197"/>
      <c r="DZ359" s="2255"/>
      <c r="EA359" s="787"/>
      <c r="EB359" s="197"/>
      <c r="EC359" s="197"/>
      <c r="ED359" s="324"/>
      <c r="EE359" s="33"/>
      <c r="EF359" s="329"/>
      <c r="EG359" s="324"/>
      <c r="EH359" s="329"/>
    </row>
    <row r="360" spans="1:138" ht="15" hidden="1" customHeight="1" outlineLevel="1">
      <c r="A360" s="85"/>
      <c r="B360" s="67"/>
      <c r="C360" s="1154" t="s">
        <v>49</v>
      </c>
      <c r="D360" s="98"/>
      <c r="E360" s="67"/>
      <c r="F360" s="67"/>
      <c r="G360" s="166">
        <f>H360+M360+N360+O360+P360</f>
        <v>0</v>
      </c>
      <c r="H360" s="86">
        <f>SUM(I360:L360)</f>
        <v>0</v>
      </c>
      <c r="I360" s="67"/>
      <c r="J360" s="67"/>
      <c r="K360" s="67"/>
      <c r="L360" s="67"/>
      <c r="M360" s="2216"/>
      <c r="N360" s="67"/>
      <c r="O360" s="67"/>
      <c r="P360" s="67"/>
      <c r="Q360" s="86">
        <f>SUM(R360:U360)</f>
        <v>0</v>
      </c>
      <c r="R360" s="67"/>
      <c r="S360" s="67"/>
      <c r="T360" s="67"/>
      <c r="U360" s="67"/>
      <c r="V360" s="86">
        <f>SUM(W360:Z360)</f>
        <v>0</v>
      </c>
      <c r="W360" s="67"/>
      <c r="X360" s="67"/>
      <c r="Y360" s="67"/>
      <c r="Z360" s="67"/>
      <c r="AA360" s="86">
        <f>SUM(AB360:AE360)</f>
        <v>0</v>
      </c>
      <c r="AB360" s="67"/>
      <c r="AC360" s="67"/>
      <c r="AD360" s="67"/>
      <c r="AE360" s="67"/>
      <c r="AF360" s="33"/>
      <c r="AG360" s="555"/>
      <c r="AH360" s="197"/>
      <c r="AI360" s="197"/>
      <c r="AJ360" s="197"/>
      <c r="AK360" s="197"/>
      <c r="AL360" s="197"/>
      <c r="AM360" s="197"/>
      <c r="AN360" s="197"/>
      <c r="AO360" s="197"/>
      <c r="AP360" s="197"/>
      <c r="AQ360" s="197"/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197"/>
      <c r="BB360" s="197"/>
      <c r="BC360" s="197"/>
      <c r="BD360" s="197"/>
      <c r="BE360" s="197"/>
      <c r="BF360" s="197"/>
      <c r="BG360" s="197"/>
      <c r="BH360" s="197"/>
      <c r="BI360" s="197"/>
      <c r="BJ360" s="197"/>
      <c r="BK360" s="197"/>
      <c r="BL360" s="197"/>
      <c r="BM360" s="197"/>
      <c r="BN360" s="197"/>
      <c r="BO360" s="197"/>
      <c r="BP360" s="197"/>
      <c r="BQ360" s="197"/>
      <c r="BR360" s="197"/>
      <c r="BS360" s="197"/>
      <c r="BT360" s="197"/>
      <c r="BU360" s="197"/>
      <c r="BV360" s="197"/>
      <c r="BW360" s="197"/>
      <c r="BX360" s="197"/>
      <c r="BY360" s="197"/>
      <c r="BZ360" s="197"/>
      <c r="CA360" s="197"/>
      <c r="CB360" s="197"/>
      <c r="CC360" s="197"/>
      <c r="CD360" s="197"/>
      <c r="CE360" s="197"/>
      <c r="CF360" s="197"/>
      <c r="CG360" s="197"/>
      <c r="CH360" s="197"/>
      <c r="CI360" s="197"/>
      <c r="CJ360" s="197"/>
      <c r="CK360" s="197"/>
      <c r="CL360" s="197"/>
      <c r="CM360" s="197"/>
      <c r="CN360" s="197"/>
      <c r="CO360" s="197"/>
      <c r="CP360" s="2276"/>
      <c r="CQ360" s="2276"/>
      <c r="CR360" s="2276"/>
      <c r="CS360" s="279"/>
      <c r="CT360" s="279"/>
      <c r="CU360" s="279"/>
      <c r="CV360" s="197"/>
      <c r="CW360" s="197"/>
      <c r="CX360" s="197"/>
      <c r="CY360" s="197"/>
      <c r="CZ360" s="197"/>
      <c r="DA360" s="197"/>
      <c r="DB360" s="210"/>
      <c r="DC360" s="210"/>
      <c r="DD360" s="210"/>
      <c r="DE360" s="595"/>
      <c r="DF360" s="595"/>
      <c r="DG360" s="197"/>
      <c r="DH360" s="197"/>
      <c r="DI360" s="197"/>
      <c r="DJ360" s="197"/>
      <c r="DK360" s="595">
        <v>0</v>
      </c>
      <c r="DL360" s="197"/>
      <c r="DM360" s="197"/>
      <c r="DN360" s="197"/>
      <c r="DO360" s="197"/>
      <c r="DP360" s="595"/>
      <c r="DQ360" s="197"/>
      <c r="DR360" s="197"/>
      <c r="DS360" s="197"/>
      <c r="DT360" s="197"/>
      <c r="DU360" s="595">
        <f t="shared" si="1108"/>
        <v>0</v>
      </c>
      <c r="DV360" s="197"/>
      <c r="DW360" s="197"/>
      <c r="DX360" s="197"/>
      <c r="DY360" s="197"/>
      <c r="DZ360" s="2255"/>
      <c r="EA360" s="787"/>
      <c r="EB360" s="197"/>
      <c r="EC360" s="197"/>
      <c r="ED360" s="324"/>
      <c r="EE360" s="33"/>
      <c r="EF360" s="329"/>
      <c r="EG360" s="324"/>
      <c r="EH360" s="329"/>
    </row>
    <row r="361" spans="1:138" ht="15" hidden="1" customHeight="1" outlineLevel="1">
      <c r="A361" s="85"/>
      <c r="B361" s="67"/>
      <c r="C361" s="1154"/>
      <c r="D361" s="98" t="s">
        <v>52</v>
      </c>
      <c r="E361" s="84"/>
      <c r="F361" s="84"/>
      <c r="G361" s="84"/>
      <c r="H361" s="84"/>
      <c r="I361" s="84"/>
      <c r="J361" s="84"/>
      <c r="K361" s="84"/>
      <c r="L361" s="84"/>
      <c r="M361" s="2199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105"/>
      <c r="AG361" s="555"/>
      <c r="AH361" s="190">
        <v>0</v>
      </c>
      <c r="AI361" s="190">
        <v>0</v>
      </c>
      <c r="AJ361" s="190">
        <v>0</v>
      </c>
      <c r="AK361" s="190">
        <v>0</v>
      </c>
      <c r="AL361" s="190">
        <v>0</v>
      </c>
      <c r="AM361" s="190">
        <v>0</v>
      </c>
      <c r="AN361" s="190">
        <v>0</v>
      </c>
      <c r="AO361" s="190">
        <v>0</v>
      </c>
      <c r="AP361" s="190">
        <v>0</v>
      </c>
      <c r="AQ361" s="190">
        <v>0</v>
      </c>
      <c r="AR361" s="190">
        <v>0</v>
      </c>
      <c r="AS361" s="190">
        <v>0</v>
      </c>
      <c r="AT361" s="190">
        <v>0</v>
      </c>
      <c r="AU361" s="190">
        <v>0</v>
      </c>
      <c r="AV361" s="190">
        <v>0</v>
      </c>
      <c r="AW361" s="190">
        <v>0</v>
      </c>
      <c r="AX361" s="190">
        <v>0</v>
      </c>
      <c r="AY361" s="190">
        <v>0</v>
      </c>
      <c r="AZ361" s="190">
        <v>0</v>
      </c>
      <c r="BA361" s="190">
        <v>0</v>
      </c>
      <c r="BB361" s="190">
        <v>0</v>
      </c>
      <c r="BC361" s="190">
        <v>0</v>
      </c>
      <c r="BD361" s="190">
        <v>0</v>
      </c>
      <c r="BE361" s="190">
        <v>0</v>
      </c>
      <c r="BF361" s="190">
        <v>0</v>
      </c>
      <c r="BG361" s="190">
        <v>0</v>
      </c>
      <c r="BH361" s="190">
        <v>0</v>
      </c>
      <c r="BI361" s="190">
        <v>0</v>
      </c>
      <c r="BJ361" s="190">
        <v>0</v>
      </c>
      <c r="BK361" s="190">
        <v>0</v>
      </c>
      <c r="BL361" s="190">
        <f>SUM(BL358:BL360)</f>
        <v>0</v>
      </c>
      <c r="BM361" s="190">
        <f>SUM(BM358:BM360)</f>
        <v>0</v>
      </c>
      <c r="BN361" s="190">
        <f t="shared" ref="BN361:BZ361" si="1136">SUM(BN358:BN360)</f>
        <v>0</v>
      </c>
      <c r="BO361" s="190">
        <f t="shared" si="1136"/>
        <v>0</v>
      </c>
      <c r="BP361" s="190">
        <f t="shared" si="1136"/>
        <v>0</v>
      </c>
      <c r="BQ361" s="190">
        <f t="shared" si="1136"/>
        <v>0</v>
      </c>
      <c r="BR361" s="190">
        <f t="shared" si="1136"/>
        <v>0</v>
      </c>
      <c r="BS361" s="190">
        <f t="shared" si="1136"/>
        <v>0</v>
      </c>
      <c r="BT361" s="190">
        <f t="shared" si="1136"/>
        <v>0</v>
      </c>
      <c r="BU361" s="190">
        <f t="shared" si="1136"/>
        <v>0</v>
      </c>
      <c r="BV361" s="190">
        <f t="shared" si="1136"/>
        <v>0</v>
      </c>
      <c r="BW361" s="190">
        <f t="shared" si="1136"/>
        <v>0</v>
      </c>
      <c r="BX361" s="190">
        <f t="shared" si="1136"/>
        <v>0</v>
      </c>
      <c r="BY361" s="190">
        <f t="shared" si="1136"/>
        <v>0</v>
      </c>
      <c r="BZ361" s="190">
        <f t="shared" si="1136"/>
        <v>0</v>
      </c>
      <c r="CA361" s="190">
        <f>SUM(CA358:CA360)</f>
        <v>0</v>
      </c>
      <c r="CB361" s="190">
        <f>SUM(CB358:CB360)</f>
        <v>0</v>
      </c>
      <c r="CC361" s="190">
        <f t="shared" ref="CC361:CO361" si="1137">SUM(CC358:CC360)</f>
        <v>0</v>
      </c>
      <c r="CD361" s="190">
        <f t="shared" si="1137"/>
        <v>0</v>
      </c>
      <c r="CE361" s="190">
        <f t="shared" si="1137"/>
        <v>0</v>
      </c>
      <c r="CF361" s="190">
        <f t="shared" si="1137"/>
        <v>0</v>
      </c>
      <c r="CG361" s="190">
        <f t="shared" si="1137"/>
        <v>0</v>
      </c>
      <c r="CH361" s="190">
        <f t="shared" si="1137"/>
        <v>0</v>
      </c>
      <c r="CI361" s="190">
        <f t="shared" si="1137"/>
        <v>0</v>
      </c>
      <c r="CJ361" s="190">
        <f t="shared" si="1137"/>
        <v>0</v>
      </c>
      <c r="CK361" s="190">
        <f t="shared" si="1137"/>
        <v>0</v>
      </c>
      <c r="CL361" s="190">
        <f t="shared" si="1137"/>
        <v>0</v>
      </c>
      <c r="CM361" s="190">
        <f t="shared" si="1137"/>
        <v>0</v>
      </c>
      <c r="CN361" s="190">
        <f t="shared" si="1137"/>
        <v>0</v>
      </c>
      <c r="CO361" s="190">
        <f t="shared" si="1137"/>
        <v>0</v>
      </c>
      <c r="CP361" s="2274">
        <f t="shared" ref="CP361:CX361" si="1138">SUM(CP358:CP360)</f>
        <v>0</v>
      </c>
      <c r="CQ361" s="2274">
        <f t="shared" si="1138"/>
        <v>0</v>
      </c>
      <c r="CR361" s="2274">
        <f t="shared" si="1138"/>
        <v>0</v>
      </c>
      <c r="CS361" s="277">
        <f t="shared" si="1138"/>
        <v>0</v>
      </c>
      <c r="CT361" s="277">
        <f t="shared" si="1138"/>
        <v>0</v>
      </c>
      <c r="CU361" s="277">
        <f t="shared" si="1138"/>
        <v>0</v>
      </c>
      <c r="CV361" s="190">
        <f t="shared" si="1138"/>
        <v>0</v>
      </c>
      <c r="CW361" s="190">
        <f t="shared" si="1138"/>
        <v>0</v>
      </c>
      <c r="CX361" s="190">
        <f t="shared" si="1138"/>
        <v>0</v>
      </c>
      <c r="CY361" s="190">
        <f t="shared" ref="CY361:DA361" si="1139">SUM(CY358:CY360)</f>
        <v>0</v>
      </c>
      <c r="CZ361" s="190">
        <f t="shared" si="1139"/>
        <v>0</v>
      </c>
      <c r="DA361" s="190">
        <f t="shared" si="1139"/>
        <v>0</v>
      </c>
      <c r="DB361" s="283"/>
      <c r="DC361" s="283"/>
      <c r="DD361" s="283"/>
      <c r="DE361" s="595">
        <f>SUM(DE358:DE360)</f>
        <v>0</v>
      </c>
      <c r="DF361" s="595"/>
      <c r="DG361" s="190"/>
      <c r="DH361" s="190"/>
      <c r="DI361" s="190"/>
      <c r="DJ361" s="190"/>
      <c r="DK361" s="595">
        <v>0</v>
      </c>
      <c r="DL361" s="190"/>
      <c r="DM361" s="190"/>
      <c r="DN361" s="190"/>
      <c r="DO361" s="190"/>
      <c r="DP361" s="595"/>
      <c r="DQ361" s="190"/>
      <c r="DR361" s="190"/>
      <c r="DS361" s="190"/>
      <c r="DT361" s="190"/>
      <c r="DU361" s="595">
        <f t="shared" si="1108"/>
        <v>0</v>
      </c>
      <c r="DV361" s="190"/>
      <c r="DW361" s="190"/>
      <c r="DX361" s="190"/>
      <c r="DY361" s="190"/>
      <c r="DZ361" s="2255">
        <f>SUM(DZ358:DZ360)</f>
        <v>0</v>
      </c>
      <c r="EA361" s="787">
        <f t="shared" ref="EA361:EB361" si="1140">SUM(EA358:EA360)</f>
        <v>0</v>
      </c>
      <c r="EB361" s="190">
        <f t="shared" si="1140"/>
        <v>0</v>
      </c>
      <c r="EC361" s="190">
        <f t="shared" ref="EC361" si="1141">SUM(EC358:EC360)</f>
        <v>0</v>
      </c>
      <c r="ED361" s="324"/>
      <c r="EE361" s="185"/>
      <c r="EF361" s="329"/>
      <c r="EG361" s="324"/>
      <c r="EH361" s="329"/>
    </row>
    <row r="362" spans="1:138" ht="15" customHeight="1" outlineLevel="1">
      <c r="A362" s="85"/>
      <c r="B362" s="67"/>
      <c r="C362" s="1181" t="s">
        <v>13</v>
      </c>
      <c r="D362" s="814" t="s">
        <v>50</v>
      </c>
      <c r="E362" s="84"/>
      <c r="F362" s="84"/>
      <c r="G362" s="84"/>
      <c r="H362" s="84"/>
      <c r="I362" s="84"/>
      <c r="J362" s="84"/>
      <c r="K362" s="84"/>
      <c r="L362" s="84"/>
      <c r="M362" s="2199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185"/>
      <c r="AG362" s="555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2274"/>
      <c r="CQ362" s="2274"/>
      <c r="CR362" s="2274"/>
      <c r="CS362" s="277"/>
      <c r="CT362" s="277"/>
      <c r="CU362" s="277"/>
      <c r="CV362" s="190"/>
      <c r="CW362" s="190"/>
      <c r="CX362" s="190"/>
      <c r="CY362" s="190"/>
      <c r="CZ362" s="190"/>
      <c r="DA362" s="190"/>
      <c r="DB362" s="283"/>
      <c r="DC362" s="283"/>
      <c r="DD362" s="283"/>
      <c r="DE362" s="595"/>
      <c r="DF362" s="595"/>
      <c r="DG362" s="190"/>
      <c r="DH362" s="190"/>
      <c r="DI362" s="190"/>
      <c r="DJ362" s="190"/>
      <c r="DK362" s="595"/>
      <c r="DL362" s="190"/>
      <c r="DM362" s="190"/>
      <c r="DN362" s="330"/>
      <c r="DO362" s="190"/>
      <c r="DP362" s="595"/>
      <c r="DQ362" s="190"/>
      <c r="DR362" s="190"/>
      <c r="DS362" s="190"/>
      <c r="DT362" s="190"/>
      <c r="DU362" s="595"/>
      <c r="DV362" s="190"/>
      <c r="DW362" s="190"/>
      <c r="DX362" s="330"/>
      <c r="DY362" s="190"/>
      <c r="DZ362" s="2255"/>
      <c r="EA362" s="787"/>
      <c r="EB362" s="190"/>
      <c r="EC362" s="190"/>
      <c r="ED362" s="324"/>
      <c r="EE362" s="185"/>
      <c r="EF362" s="329"/>
      <c r="EG362" s="324"/>
      <c r="EH362" s="329"/>
    </row>
    <row r="363" spans="1:138" ht="15" customHeight="1" outlineLevel="1">
      <c r="A363" s="85"/>
      <c r="B363" s="67"/>
      <c r="C363" s="1174" t="s">
        <v>69</v>
      </c>
      <c r="D363" s="1184" t="s">
        <v>51</v>
      </c>
      <c r="E363" s="84"/>
      <c r="F363" s="84"/>
      <c r="G363" s="84"/>
      <c r="H363" s="84"/>
      <c r="I363" s="84"/>
      <c r="J363" s="84"/>
      <c r="K363" s="84"/>
      <c r="L363" s="84"/>
      <c r="M363" s="2199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185"/>
      <c r="AG363" s="555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2274"/>
      <c r="CQ363" s="2274"/>
      <c r="CR363" s="2274"/>
      <c r="CS363" s="277"/>
      <c r="CT363" s="277"/>
      <c r="CU363" s="277"/>
      <c r="CV363" s="190"/>
      <c r="CW363" s="190"/>
      <c r="CX363" s="190"/>
      <c r="CY363" s="190"/>
      <c r="CZ363" s="190"/>
      <c r="DA363" s="190"/>
      <c r="DB363" s="283"/>
      <c r="DC363" s="283"/>
      <c r="DD363" s="283"/>
      <c r="DE363" s="595"/>
      <c r="DF363" s="595"/>
      <c r="DG363" s="190"/>
      <c r="DH363" s="190"/>
      <c r="DI363" s="190"/>
      <c r="DJ363" s="190"/>
      <c r="DK363" s="595"/>
      <c r="DL363" s="190"/>
      <c r="DM363" s="190"/>
      <c r="DN363" s="330"/>
      <c r="DO363" s="190"/>
      <c r="DP363" s="595"/>
      <c r="DQ363" s="190"/>
      <c r="DR363" s="190"/>
      <c r="DS363" s="190"/>
      <c r="DT363" s="190"/>
      <c r="DU363" s="595"/>
      <c r="DV363" s="190"/>
      <c r="DW363" s="190"/>
      <c r="DX363" s="330"/>
      <c r="DY363" s="190"/>
      <c r="DZ363" s="2255"/>
      <c r="EA363" s="787"/>
      <c r="EB363" s="190"/>
      <c r="EC363" s="190"/>
      <c r="ED363" s="324"/>
      <c r="EE363" s="185"/>
      <c r="EF363" s="329"/>
      <c r="EG363" s="324"/>
      <c r="EH363" s="329"/>
    </row>
    <row r="364" spans="1:138" ht="34.5" customHeight="1" outlineLevel="1">
      <c r="A364" s="85"/>
      <c r="B364" s="67"/>
      <c r="C364" s="1176" t="s">
        <v>186</v>
      </c>
      <c r="D364" s="1182" t="s">
        <v>431</v>
      </c>
      <c r="E364" s="128" t="s">
        <v>24</v>
      </c>
      <c r="F364" s="128" t="s">
        <v>2</v>
      </c>
      <c r="G364" s="558">
        <f t="shared" ref="G364:G369" si="1142">Q364+V364+N364+O364+P364</f>
        <v>20</v>
      </c>
      <c r="H364" s="558">
        <f t="shared" ref="H364:H369" si="1143">SUM(I364:L364)</f>
        <v>10</v>
      </c>
      <c r="I364" s="557"/>
      <c r="J364" s="557"/>
      <c r="K364" s="557">
        <v>10</v>
      </c>
      <c r="L364" s="557"/>
      <c r="M364" s="2219">
        <v>20</v>
      </c>
      <c r="N364" s="1068"/>
      <c r="O364" s="1068"/>
      <c r="P364" s="119"/>
      <c r="Q364" s="558">
        <f t="shared" ref="Q364:Q369" si="1144">SUM(R364:U364)</f>
        <v>0</v>
      </c>
      <c r="R364" s="234"/>
      <c r="S364" s="234"/>
      <c r="T364" s="234"/>
      <c r="U364" s="234"/>
      <c r="V364" s="558">
        <f t="shared" ref="V364:V369" si="1145">SUM(W364:Z364)</f>
        <v>20</v>
      </c>
      <c r="W364" s="557"/>
      <c r="X364" s="557"/>
      <c r="Y364" s="557">
        <v>10</v>
      </c>
      <c r="Z364" s="557">
        <v>10</v>
      </c>
      <c r="AA364" s="558">
        <f t="shared" ref="AA364:AA369" si="1146">SUM(AB364:AE364)</f>
        <v>0</v>
      </c>
      <c r="AB364" s="234"/>
      <c r="AC364" s="234"/>
      <c r="AD364" s="234"/>
      <c r="AE364" s="234"/>
      <c r="AF364" s="566" t="s">
        <v>311</v>
      </c>
      <c r="AG364" s="555">
        <f t="shared" ref="AG364" si="1147">AH364+CP364+CS364+CV364+CY364</f>
        <v>1.060848E-2</v>
      </c>
      <c r="AH364" s="567">
        <v>2.2748000000000001E-4</v>
      </c>
      <c r="AI364" s="324">
        <v>2.7297600000000002E-2</v>
      </c>
      <c r="AJ364" s="556">
        <v>8.6958779600000008E-4</v>
      </c>
      <c r="AK364" s="305"/>
      <c r="AL364" s="195">
        <v>0</v>
      </c>
      <c r="AM364" s="195">
        <v>0</v>
      </c>
      <c r="AN364" s="305"/>
      <c r="AO364" s="195">
        <v>0</v>
      </c>
      <c r="AP364" s="195">
        <v>0</v>
      </c>
      <c r="AQ364" s="567">
        <v>2.2748000000000001E-4</v>
      </c>
      <c r="AR364" s="324">
        <v>2.7297600000000002E-2</v>
      </c>
      <c r="AS364" s="556">
        <v>8.6958779600000008E-4</v>
      </c>
      <c r="AT364" s="466"/>
      <c r="AU364" s="195">
        <v>0</v>
      </c>
      <c r="AV364" s="195"/>
      <c r="AW364" s="195">
        <v>0</v>
      </c>
      <c r="AX364" s="195">
        <v>0</v>
      </c>
      <c r="AY364" s="195">
        <v>0</v>
      </c>
      <c r="AZ364" s="305"/>
      <c r="BA364" s="195">
        <v>0</v>
      </c>
      <c r="BB364" s="195">
        <v>0</v>
      </c>
      <c r="BC364" s="305"/>
      <c r="BD364" s="195">
        <v>0</v>
      </c>
      <c r="BE364" s="195">
        <v>0</v>
      </c>
      <c r="BF364" s="305"/>
      <c r="BG364" s="195">
        <v>0</v>
      </c>
      <c r="BH364" s="195">
        <v>0</v>
      </c>
      <c r="BI364" s="305"/>
      <c r="BJ364" s="195">
        <v>0</v>
      </c>
      <c r="BK364" s="195">
        <v>0</v>
      </c>
      <c r="BL364" s="567">
        <f t="shared" ref="BL364:BL369" si="1148">BO364+BR364+BU364+BX364</f>
        <v>1.0381E-2</v>
      </c>
      <c r="BM364" s="324">
        <f t="shared" ref="BM364:BM369" si="1149">BP364+BS364+BV364+BY364</f>
        <v>1.2457199999999999</v>
      </c>
      <c r="BN364" s="556">
        <f>BQ364+BT364+BW364+BZ364</f>
        <v>3.9683448699999999E-2</v>
      </c>
      <c r="BO364" s="305"/>
      <c r="BP364" s="195">
        <f>BO364*1000*0.12</f>
        <v>0</v>
      </c>
      <c r="BQ364" s="195">
        <f>BO364*$ER$14</f>
        <v>0</v>
      </c>
      <c r="BR364" s="305"/>
      <c r="BS364" s="195">
        <f>BR364*1000*0.12</f>
        <v>0</v>
      </c>
      <c r="BT364" s="195">
        <f t="shared" ref="BT364:BT367" si="1150">BR364*$ES$14</f>
        <v>0</v>
      </c>
      <c r="BU364" s="556">
        <v>5.1904999999999998E-3</v>
      </c>
      <c r="BV364" s="324">
        <f>BU364*1000*0.12</f>
        <v>0.62285999999999997</v>
      </c>
      <c r="BW364" s="324">
        <f t="shared" ref="BW364:BW369" si="1151">BU364*$ET$14</f>
        <v>1.9841724349999999E-2</v>
      </c>
      <c r="BX364" s="556">
        <v>5.1904999999999998E-3</v>
      </c>
      <c r="BY364" s="324">
        <f t="shared" ref="BY364:BY369" si="1152">BX364*1000*0.12</f>
        <v>0.62285999999999997</v>
      </c>
      <c r="BZ364" s="324">
        <f t="shared" ref="BZ364:BZ369" si="1153">BX364*$EU$14</f>
        <v>1.9841724349999999E-2</v>
      </c>
      <c r="CA364" s="195">
        <f t="shared" ref="CA364:CA369" si="1154">CD364+CG364+CJ364+CM364</f>
        <v>0</v>
      </c>
      <c r="CB364" s="195">
        <f t="shared" ref="CB364:CB369" si="1155">CE364+CH364+CK364+CN364</f>
        <v>0</v>
      </c>
      <c r="CC364" s="195">
        <f t="shared" ref="CC364:CC369" si="1156">CF364+CI364+CL364+CO364</f>
        <v>0</v>
      </c>
      <c r="CD364" s="305"/>
      <c r="CE364" s="195">
        <f>CD364*1000*0.12</f>
        <v>0</v>
      </c>
      <c r="CF364" s="195">
        <f>CD364*$EW$14</f>
        <v>0</v>
      </c>
      <c r="CG364" s="305"/>
      <c r="CH364" s="195">
        <f>CG364*1000*0.12</f>
        <v>0</v>
      </c>
      <c r="CI364" s="195">
        <f>CG364*$EX$14</f>
        <v>0</v>
      </c>
      <c r="CJ364" s="305"/>
      <c r="CK364" s="195">
        <f>CJ364*1000*0.12</f>
        <v>0</v>
      </c>
      <c r="CL364" s="195">
        <f t="shared" ref="CL364:CL369" si="1157">CJ364*$EY$14</f>
        <v>0</v>
      </c>
      <c r="CM364" s="305"/>
      <c r="CN364" s="195">
        <f>CM364*1000*0.12</f>
        <v>0</v>
      </c>
      <c r="CO364" s="195">
        <f>CM364*$EZ$14</f>
        <v>0</v>
      </c>
      <c r="CP364" s="2238">
        <v>1.0381E-2</v>
      </c>
      <c r="CQ364" s="2220">
        <f t="shared" ref="CQ364:CQ368" si="1158">CP364*1000*0.12</f>
        <v>1.2457199999999999</v>
      </c>
      <c r="CR364" s="2220">
        <f t="shared" ref="CR364:CR368" si="1159">CP364*$EM$14</f>
        <v>0</v>
      </c>
      <c r="CS364" s="335"/>
      <c r="CT364" s="278">
        <f>CS364*1000*0.12</f>
        <v>0</v>
      </c>
      <c r="CU364" s="278">
        <f>CS364*$EN$14</f>
        <v>0</v>
      </c>
      <c r="CV364" s="199">
        <v>0</v>
      </c>
      <c r="CW364" s="195">
        <f>CV364*1000*0.12</f>
        <v>0</v>
      </c>
      <c r="CX364" s="278">
        <f>CV364*$EO$14</f>
        <v>0</v>
      </c>
      <c r="CY364" s="197">
        <v>0</v>
      </c>
      <c r="CZ364" s="197"/>
      <c r="DA364" s="197"/>
      <c r="DB364" s="324">
        <v>2.2999999999999998</v>
      </c>
      <c r="DC364" s="324">
        <v>67.7</v>
      </c>
      <c r="DD364" s="324">
        <v>0.309</v>
      </c>
      <c r="DE364" s="555">
        <f t="shared" ref="DE364:DE370" si="1160">DK364+DP364+EA364+EB364+EC364</f>
        <v>6.2399999999999997E-2</v>
      </c>
      <c r="DF364" s="595">
        <v>0.03</v>
      </c>
      <c r="DG364" s="195">
        <v>0</v>
      </c>
      <c r="DH364" s="195">
        <v>0</v>
      </c>
      <c r="DI364" s="324">
        <v>0.03</v>
      </c>
      <c r="DJ364" s="306"/>
      <c r="DK364" s="595">
        <v>0</v>
      </c>
      <c r="DL364" s="306">
        <v>0</v>
      </c>
      <c r="DM364" s="308">
        <v>0</v>
      </c>
      <c r="DN364" s="308"/>
      <c r="DO364" s="308"/>
      <c r="DP364" s="595">
        <f t="shared" ref="DP364:DP370" si="1161">DQ364+DR364+DS364+DT364</f>
        <v>6.2399999999999997E-2</v>
      </c>
      <c r="DQ364" s="195">
        <v>0</v>
      </c>
      <c r="DR364" s="195">
        <v>0</v>
      </c>
      <c r="DS364" s="324">
        <v>3.1199999999999999E-2</v>
      </c>
      <c r="DT364" s="324">
        <v>3.1199999999999999E-2</v>
      </c>
      <c r="DU364" s="595">
        <f t="shared" ref="DU364:DU369" si="1162">DV364+DW364+DX364+DY364</f>
        <v>0</v>
      </c>
      <c r="DV364" s="306">
        <v>0</v>
      </c>
      <c r="DW364" s="308">
        <v>0</v>
      </c>
      <c r="DX364" s="308"/>
      <c r="DY364" s="308"/>
      <c r="DZ364" s="2255">
        <f>0.06*1.04</f>
        <v>6.2399999999999997E-2</v>
      </c>
      <c r="EA364" s="787"/>
      <c r="EB364" s="195"/>
      <c r="EC364" s="195"/>
      <c r="ED364" s="324" t="s">
        <v>243</v>
      </c>
      <c r="EE364" s="33"/>
      <c r="EF364" s="329" t="s">
        <v>235</v>
      </c>
      <c r="EG364" s="324" t="s">
        <v>242</v>
      </c>
      <c r="EH364" s="878" t="s">
        <v>382</v>
      </c>
    </row>
    <row r="365" spans="1:138" ht="27.75" customHeight="1" outlineLevel="1">
      <c r="A365" s="85"/>
      <c r="B365" s="67"/>
      <c r="C365" s="1176" t="s">
        <v>247</v>
      </c>
      <c r="D365" s="1182" t="s">
        <v>371</v>
      </c>
      <c r="E365" s="128" t="s">
        <v>24</v>
      </c>
      <c r="F365" s="128" t="s">
        <v>2</v>
      </c>
      <c r="G365" s="558">
        <f t="shared" si="1142"/>
        <v>2</v>
      </c>
      <c r="H365" s="558">
        <f t="shared" si="1143"/>
        <v>3</v>
      </c>
      <c r="I365" s="557"/>
      <c r="J365" s="557">
        <v>1</v>
      </c>
      <c r="K365" s="557">
        <v>1</v>
      </c>
      <c r="L365" s="557">
        <v>1</v>
      </c>
      <c r="M365" s="2219">
        <v>2</v>
      </c>
      <c r="N365" s="1068"/>
      <c r="O365" s="1068"/>
      <c r="P365" s="119"/>
      <c r="Q365" s="558">
        <f t="shared" si="1144"/>
        <v>0</v>
      </c>
      <c r="R365" s="234"/>
      <c r="S365" s="234"/>
      <c r="T365" s="234"/>
      <c r="U365" s="234"/>
      <c r="V365" s="558">
        <f t="shared" si="1145"/>
        <v>2</v>
      </c>
      <c r="W365" s="557"/>
      <c r="X365" s="557"/>
      <c r="Y365" s="557"/>
      <c r="Z365" s="557">
        <v>2</v>
      </c>
      <c r="AA365" s="558">
        <f t="shared" si="1146"/>
        <v>0</v>
      </c>
      <c r="AB365" s="234"/>
      <c r="AC365" s="234"/>
      <c r="AD365" s="234"/>
      <c r="AE365" s="234"/>
      <c r="AF365" s="566" t="s">
        <v>311</v>
      </c>
      <c r="AG365" s="555">
        <f t="shared" ref="AG365:AG369" si="1163">AH365+CP365+CS365+CV365+CY365</f>
        <v>1.5144709499999999E-2</v>
      </c>
      <c r="AH365" s="556">
        <v>9.0868256999999987E-3</v>
      </c>
      <c r="AI365" s="556">
        <v>1.0904190839999996</v>
      </c>
      <c r="AJ365" s="556">
        <v>3.4736208603389995E-2</v>
      </c>
      <c r="AK365" s="307"/>
      <c r="AL365" s="197"/>
      <c r="AM365" s="197"/>
      <c r="AN365" s="556">
        <v>3.0289418999999997E-3</v>
      </c>
      <c r="AO365" s="324">
        <v>0.36347302799999992</v>
      </c>
      <c r="AP365" s="324">
        <v>1.1578736201129999E-2</v>
      </c>
      <c r="AQ365" s="556">
        <v>3.0289418999999997E-3</v>
      </c>
      <c r="AR365" s="324">
        <v>0.36347302799999992</v>
      </c>
      <c r="AS365" s="324">
        <v>1.1578736201129999E-2</v>
      </c>
      <c r="AT365" s="556">
        <v>3.0289418999999997E-3</v>
      </c>
      <c r="AU365" s="324">
        <v>0.36347302799999992</v>
      </c>
      <c r="AV365" s="324">
        <v>1.1578736201129999E-2</v>
      </c>
      <c r="AW365" s="195">
        <v>0</v>
      </c>
      <c r="AX365" s="195">
        <v>0</v>
      </c>
      <c r="AY365" s="195">
        <v>0</v>
      </c>
      <c r="AZ365" s="307"/>
      <c r="BA365" s="197"/>
      <c r="BB365" s="197"/>
      <c r="BC365" s="308"/>
      <c r="BD365" s="195"/>
      <c r="BE365" s="195"/>
      <c r="BF365" s="197"/>
      <c r="BG365" s="195">
        <v>0</v>
      </c>
      <c r="BH365" s="195">
        <v>0</v>
      </c>
      <c r="BI365" s="197"/>
      <c r="BJ365" s="197"/>
      <c r="BK365" s="197"/>
      <c r="BL365" s="556">
        <f t="shared" si="1148"/>
        <v>6.0578838000000003E-3</v>
      </c>
      <c r="BM365" s="556">
        <f t="shared" si="1149"/>
        <v>0.72694605599999995</v>
      </c>
      <c r="BN365" s="556">
        <f t="shared" ref="BN365:BN369" si="1164">BQ365+BT365+BW365+BZ365</f>
        <v>2.3157472402260001E-2</v>
      </c>
      <c r="BO365" s="307"/>
      <c r="BP365" s="197"/>
      <c r="BQ365" s="197"/>
      <c r="BR365" s="556"/>
      <c r="BS365" s="324">
        <f>BR365*1000*0.12</f>
        <v>0</v>
      </c>
      <c r="BT365" s="324">
        <f t="shared" si="1150"/>
        <v>0</v>
      </c>
      <c r="BU365" s="556"/>
      <c r="BV365" s="324">
        <f>BU365*1000*0.12</f>
        <v>0</v>
      </c>
      <c r="BW365" s="324">
        <f t="shared" si="1151"/>
        <v>0</v>
      </c>
      <c r="BX365" s="556">
        <v>6.0578838000000003E-3</v>
      </c>
      <c r="BY365" s="324">
        <f t="shared" si="1152"/>
        <v>0.72694605599999995</v>
      </c>
      <c r="BZ365" s="324">
        <f t="shared" si="1153"/>
        <v>2.3157472402260001E-2</v>
      </c>
      <c r="CA365" s="195">
        <f t="shared" si="1154"/>
        <v>0</v>
      </c>
      <c r="CB365" s="195">
        <f t="shared" si="1155"/>
        <v>0</v>
      </c>
      <c r="CC365" s="195">
        <f t="shared" si="1156"/>
        <v>0</v>
      </c>
      <c r="CD365" s="307"/>
      <c r="CE365" s="197"/>
      <c r="CF365" s="197"/>
      <c r="CG365" s="308"/>
      <c r="CH365" s="195"/>
      <c r="CI365" s="195"/>
      <c r="CJ365" s="197"/>
      <c r="CK365" s="195">
        <f t="shared" ref="CK365:CK369" si="1165">CJ365*1000*0.12</f>
        <v>0</v>
      </c>
      <c r="CL365" s="195">
        <f t="shared" si="1157"/>
        <v>0</v>
      </c>
      <c r="CM365" s="197"/>
      <c r="CN365" s="197"/>
      <c r="CO365" s="197"/>
      <c r="CP365" s="2238">
        <f>0.0030289419*2</f>
        <v>6.0578838000000003E-3</v>
      </c>
      <c r="CQ365" s="2220">
        <f t="shared" si="1158"/>
        <v>0.72694605599999995</v>
      </c>
      <c r="CR365" s="2220">
        <f t="shared" si="1159"/>
        <v>0</v>
      </c>
      <c r="CS365" s="339"/>
      <c r="CT365" s="278"/>
      <c r="CU365" s="278"/>
      <c r="CV365" s="199"/>
      <c r="CW365" s="195"/>
      <c r="CX365" s="278"/>
      <c r="CY365" s="197"/>
      <c r="CZ365" s="197"/>
      <c r="DA365" s="197"/>
      <c r="DB365" s="324" t="s">
        <v>449</v>
      </c>
      <c r="DC365" s="324">
        <v>15.7</v>
      </c>
      <c r="DD365" s="324">
        <v>0.14599999999999999</v>
      </c>
      <c r="DE365" s="555">
        <f t="shared" si="1160"/>
        <v>0.20800000000000002</v>
      </c>
      <c r="DF365" s="600">
        <v>0.30000000000000004</v>
      </c>
      <c r="DG365" s="306"/>
      <c r="DH365" s="324">
        <v>0.1</v>
      </c>
      <c r="DI365" s="324">
        <v>0.1</v>
      </c>
      <c r="DJ365" s="324">
        <v>0.1</v>
      </c>
      <c r="DK365" s="595">
        <v>0</v>
      </c>
      <c r="DL365" s="306">
        <v>0</v>
      </c>
      <c r="DM365" s="308">
        <v>0</v>
      </c>
      <c r="DN365" s="308"/>
      <c r="DO365" s="308">
        <v>0</v>
      </c>
      <c r="DP365" s="600">
        <f t="shared" si="1161"/>
        <v>0.20800000000000002</v>
      </c>
      <c r="DQ365" s="306"/>
      <c r="DR365" s="324"/>
      <c r="DS365" s="324"/>
      <c r="DT365" s="324">
        <v>0.20800000000000002</v>
      </c>
      <c r="DU365" s="595">
        <f t="shared" si="1162"/>
        <v>0</v>
      </c>
      <c r="DV365" s="306">
        <v>0</v>
      </c>
      <c r="DW365" s="308">
        <v>0</v>
      </c>
      <c r="DX365" s="308"/>
      <c r="DY365" s="308">
        <v>0</v>
      </c>
      <c r="DZ365" s="2255">
        <f>0.1*1.04*2</f>
        <v>0.20800000000000002</v>
      </c>
      <c r="EA365" s="787"/>
      <c r="EB365" s="195"/>
      <c r="EC365" s="197"/>
      <c r="ED365" s="324" t="s">
        <v>243</v>
      </c>
      <c r="EE365" s="33"/>
      <c r="EF365" s="329" t="s">
        <v>235</v>
      </c>
      <c r="EG365" s="324" t="s">
        <v>242</v>
      </c>
      <c r="EH365" s="878" t="s">
        <v>383</v>
      </c>
    </row>
    <row r="366" spans="1:138" ht="70.5" customHeight="1" outlineLevel="1">
      <c r="A366" s="85"/>
      <c r="B366" s="67"/>
      <c r="C366" s="1176" t="s">
        <v>258</v>
      </c>
      <c r="D366" s="1182" t="s">
        <v>429</v>
      </c>
      <c r="E366" s="128" t="s">
        <v>24</v>
      </c>
      <c r="F366" s="128" t="s">
        <v>317</v>
      </c>
      <c r="G366" s="558">
        <f t="shared" si="1142"/>
        <v>0</v>
      </c>
      <c r="H366" s="574">
        <f t="shared" si="1143"/>
        <v>1211.3499999999999</v>
      </c>
      <c r="I366" s="557"/>
      <c r="J366" s="557"/>
      <c r="K366" s="557"/>
      <c r="L366" s="579">
        <f>143.51+122.5+257.8+213.59+174.95+299</f>
        <v>1211.3499999999999</v>
      </c>
      <c r="M366" s="2219"/>
      <c r="N366" s="1068"/>
      <c r="O366" s="1068"/>
      <c r="P366" s="119"/>
      <c r="Q366" s="558">
        <f t="shared" si="1144"/>
        <v>0</v>
      </c>
      <c r="R366" s="234"/>
      <c r="S366" s="234"/>
      <c r="T366" s="234"/>
      <c r="U366" s="234"/>
      <c r="V366" s="574">
        <f t="shared" si="1145"/>
        <v>0</v>
      </c>
      <c r="W366" s="557"/>
      <c r="X366" s="557"/>
      <c r="Y366" s="557"/>
      <c r="Z366" s="579"/>
      <c r="AA366" s="558">
        <f t="shared" si="1146"/>
        <v>0</v>
      </c>
      <c r="AB366" s="234"/>
      <c r="AC366" s="234"/>
      <c r="AD366" s="234"/>
      <c r="AE366" s="234"/>
      <c r="AF366" s="566" t="s">
        <v>311</v>
      </c>
      <c r="AG366" s="561">
        <f t="shared" si="1163"/>
        <v>4.3509999999999998E-3</v>
      </c>
      <c r="AH366" s="556">
        <v>4.3509999999999998E-3</v>
      </c>
      <c r="AI366" s="324">
        <v>0.52212000000000003</v>
      </c>
      <c r="AJ366" s="324">
        <v>1.66325677E-2</v>
      </c>
      <c r="AK366" s="305"/>
      <c r="AL366" s="195">
        <v>0</v>
      </c>
      <c r="AM366" s="195">
        <v>0</v>
      </c>
      <c r="AN366" s="556"/>
      <c r="AO366" s="195">
        <v>0</v>
      </c>
      <c r="AP366" s="195">
        <v>0</v>
      </c>
      <c r="AQ366" s="305"/>
      <c r="AR366" s="195">
        <v>0</v>
      </c>
      <c r="AS366" s="195">
        <v>0</v>
      </c>
      <c r="AT366" s="556">
        <v>4.3509999999999998E-3</v>
      </c>
      <c r="AU366" s="195">
        <v>0.52212000000000003</v>
      </c>
      <c r="AV366" s="195">
        <v>1.66325677E-2</v>
      </c>
      <c r="AW366" s="195">
        <v>0</v>
      </c>
      <c r="AX366" s="195">
        <v>0</v>
      </c>
      <c r="AY366" s="195">
        <v>0</v>
      </c>
      <c r="AZ366" s="305"/>
      <c r="BA366" s="195">
        <v>0</v>
      </c>
      <c r="BB366" s="195">
        <v>0</v>
      </c>
      <c r="BC366" s="305"/>
      <c r="BD366" s="195">
        <v>0</v>
      </c>
      <c r="BE366" s="195">
        <v>0</v>
      </c>
      <c r="BF366" s="305"/>
      <c r="BG366" s="195">
        <v>0</v>
      </c>
      <c r="BH366" s="195">
        <v>0</v>
      </c>
      <c r="BI366" s="305"/>
      <c r="BJ366" s="195">
        <v>0</v>
      </c>
      <c r="BK366" s="195">
        <v>0</v>
      </c>
      <c r="BL366" s="556">
        <f t="shared" si="1148"/>
        <v>0</v>
      </c>
      <c r="BM366" s="324">
        <f t="shared" si="1149"/>
        <v>0</v>
      </c>
      <c r="BN366" s="324">
        <f t="shared" si="1164"/>
        <v>0</v>
      </c>
      <c r="BO366" s="305"/>
      <c r="BP366" s="195">
        <f t="shared" ref="BP366:BP369" si="1166">BO366*1000*0.12</f>
        <v>0</v>
      </c>
      <c r="BQ366" s="195">
        <f t="shared" ref="BQ366:BQ369" si="1167">BO366*$ER$14</f>
        <v>0</v>
      </c>
      <c r="BR366" s="556"/>
      <c r="BS366" s="195">
        <f t="shared" ref="BS366:BS369" si="1168">BR366*1000*0.12</f>
        <v>0</v>
      </c>
      <c r="BT366" s="195">
        <f t="shared" si="1150"/>
        <v>0</v>
      </c>
      <c r="BU366" s="305"/>
      <c r="BV366" s="195">
        <f t="shared" ref="BV366:BV369" si="1169">BU366*1000*0.12</f>
        <v>0</v>
      </c>
      <c r="BW366" s="195">
        <f t="shared" si="1151"/>
        <v>0</v>
      </c>
      <c r="BX366" s="556"/>
      <c r="BY366" s="195">
        <f t="shared" si="1152"/>
        <v>0</v>
      </c>
      <c r="BZ366" s="195">
        <f t="shared" si="1153"/>
        <v>0</v>
      </c>
      <c r="CA366" s="195">
        <f t="shared" si="1154"/>
        <v>0</v>
      </c>
      <c r="CB366" s="195">
        <f t="shared" si="1155"/>
        <v>0</v>
      </c>
      <c r="CC366" s="195">
        <f t="shared" si="1156"/>
        <v>0</v>
      </c>
      <c r="CD366" s="305"/>
      <c r="CE366" s="195">
        <f t="shared" ref="CE366:CE369" si="1170">CD366*1000*0.12</f>
        <v>0</v>
      </c>
      <c r="CF366" s="195">
        <f t="shared" ref="CF366:CF369" si="1171">CD366*$EW$14</f>
        <v>0</v>
      </c>
      <c r="CG366" s="305"/>
      <c r="CH366" s="195">
        <f t="shared" ref="CH366:CH369" si="1172">CG366*1000*0.12</f>
        <v>0</v>
      </c>
      <c r="CI366" s="195">
        <f t="shared" ref="CI366:CI369" si="1173">CG366*$EX$14</f>
        <v>0</v>
      </c>
      <c r="CJ366" s="305"/>
      <c r="CK366" s="195">
        <f t="shared" si="1165"/>
        <v>0</v>
      </c>
      <c r="CL366" s="195">
        <f t="shared" si="1157"/>
        <v>0</v>
      </c>
      <c r="CM366" s="305"/>
      <c r="CN366" s="195">
        <f t="shared" ref="CN366:CN369" si="1174">CM366*1000*0.12</f>
        <v>0</v>
      </c>
      <c r="CO366" s="195">
        <f t="shared" ref="CO366:CO369" si="1175">CM366*$EZ$14</f>
        <v>0</v>
      </c>
      <c r="CP366" s="2258"/>
      <c r="CQ366" s="2278">
        <f t="shared" si="1158"/>
        <v>0</v>
      </c>
      <c r="CR366" s="2278">
        <f t="shared" si="1159"/>
        <v>0</v>
      </c>
      <c r="CS366" s="335"/>
      <c r="CT366" s="278">
        <f t="shared" ref="CT366:CT368" si="1176">CS366*1000*0.12</f>
        <v>0</v>
      </c>
      <c r="CU366" s="278">
        <f>CS366*$EN$14</f>
        <v>0</v>
      </c>
      <c r="CV366" s="199"/>
      <c r="CW366" s="195"/>
      <c r="CX366" s="278"/>
      <c r="CY366" s="197"/>
      <c r="CZ366" s="197"/>
      <c r="DA366" s="197"/>
      <c r="DB366" s="324" t="s">
        <v>447</v>
      </c>
      <c r="DC366" s="324">
        <v>-14.6</v>
      </c>
      <c r="DD366" s="324">
        <v>-3.2589999999999999</v>
      </c>
      <c r="DE366" s="555">
        <f t="shared" si="1160"/>
        <v>0</v>
      </c>
      <c r="DF366" s="595">
        <v>3.8099999999999996</v>
      </c>
      <c r="DG366" s="306"/>
      <c r="DH366" s="306"/>
      <c r="DI366" s="324"/>
      <c r="DJ366" s="324">
        <v>3.8099999999999996</v>
      </c>
      <c r="DK366" s="595">
        <v>0</v>
      </c>
      <c r="DL366" s="306">
        <v>0</v>
      </c>
      <c r="DM366" s="308">
        <v>0</v>
      </c>
      <c r="DN366" s="308"/>
      <c r="DO366" s="308"/>
      <c r="DP366" s="595">
        <f t="shared" si="1161"/>
        <v>0</v>
      </c>
      <c r="DQ366" s="306"/>
      <c r="DR366" s="306"/>
      <c r="DS366" s="324"/>
      <c r="DT366" s="324"/>
      <c r="DU366" s="595">
        <f t="shared" si="1162"/>
        <v>0</v>
      </c>
      <c r="DV366" s="306">
        <v>0</v>
      </c>
      <c r="DW366" s="308">
        <v>0</v>
      </c>
      <c r="DX366" s="308"/>
      <c r="DY366" s="308"/>
      <c r="DZ366" s="2238"/>
      <c r="EA366" s="787"/>
      <c r="EB366" s="195"/>
      <c r="EC366" s="197"/>
      <c r="ED366" s="324" t="s">
        <v>243</v>
      </c>
      <c r="EE366" s="33"/>
      <c r="EF366" s="329" t="s">
        <v>235</v>
      </c>
      <c r="EG366" s="324" t="s">
        <v>242</v>
      </c>
      <c r="EH366" s="878" t="s">
        <v>438</v>
      </c>
    </row>
    <row r="367" spans="1:138" ht="28.5" customHeight="1" outlineLevel="1">
      <c r="A367" s="85"/>
      <c r="B367" s="67"/>
      <c r="C367" s="1176" t="s">
        <v>182</v>
      </c>
      <c r="D367" s="1182" t="s">
        <v>372</v>
      </c>
      <c r="E367" s="128" t="s">
        <v>24</v>
      </c>
      <c r="F367" s="128" t="s">
        <v>2</v>
      </c>
      <c r="G367" s="558">
        <f t="shared" si="1142"/>
        <v>3</v>
      </c>
      <c r="H367" s="558">
        <f t="shared" si="1143"/>
        <v>4</v>
      </c>
      <c r="I367" s="557">
        <v>2</v>
      </c>
      <c r="J367" s="557">
        <v>2</v>
      </c>
      <c r="K367" s="557"/>
      <c r="L367" s="557"/>
      <c r="M367" s="2219">
        <v>3</v>
      </c>
      <c r="N367" s="1068"/>
      <c r="O367" s="1068"/>
      <c r="P367" s="119"/>
      <c r="Q367" s="558">
        <f t="shared" si="1144"/>
        <v>0</v>
      </c>
      <c r="R367" s="234"/>
      <c r="S367" s="234"/>
      <c r="T367" s="234"/>
      <c r="U367" s="234"/>
      <c r="V367" s="558">
        <f t="shared" si="1145"/>
        <v>3</v>
      </c>
      <c r="W367" s="557"/>
      <c r="X367" s="557"/>
      <c r="Y367" s="557">
        <v>3</v>
      </c>
      <c r="Z367" s="557"/>
      <c r="AA367" s="558">
        <f t="shared" si="1146"/>
        <v>0</v>
      </c>
      <c r="AB367" s="234"/>
      <c r="AC367" s="234"/>
      <c r="AD367" s="234"/>
      <c r="AE367" s="234"/>
      <c r="AF367" s="566" t="s">
        <v>311</v>
      </c>
      <c r="AG367" s="555">
        <f t="shared" si="1163"/>
        <v>8.1174999999999997E-3</v>
      </c>
      <c r="AH367" s="556">
        <v>4.5496E-3</v>
      </c>
      <c r="AI367" s="324">
        <v>0.54595199999999999</v>
      </c>
      <c r="AJ367" s="324">
        <v>1.7391755920000002E-2</v>
      </c>
      <c r="AK367" s="556">
        <v>2.2748E-3</v>
      </c>
      <c r="AL367" s="324">
        <v>0.272976</v>
      </c>
      <c r="AM367" s="324">
        <v>8.6958779600000008E-3</v>
      </c>
      <c r="AN367" s="556">
        <v>2.2748E-3</v>
      </c>
      <c r="AO367" s="324">
        <v>0.272976</v>
      </c>
      <c r="AP367" s="324">
        <v>8.6958779600000008E-3</v>
      </c>
      <c r="AQ367" s="305"/>
      <c r="AR367" s="195">
        <v>0</v>
      </c>
      <c r="AS367" s="195">
        <v>0</v>
      </c>
      <c r="AT367" s="305"/>
      <c r="AU367" s="195">
        <v>0</v>
      </c>
      <c r="AV367" s="195">
        <v>0</v>
      </c>
      <c r="AW367" s="195">
        <v>0</v>
      </c>
      <c r="AX367" s="195">
        <v>0</v>
      </c>
      <c r="AY367" s="195">
        <v>0</v>
      </c>
      <c r="AZ367" s="305"/>
      <c r="BA367" s="195">
        <v>0</v>
      </c>
      <c r="BB367" s="195">
        <v>0</v>
      </c>
      <c r="BC367" s="305"/>
      <c r="BD367" s="195">
        <v>0</v>
      </c>
      <c r="BE367" s="195">
        <v>0</v>
      </c>
      <c r="BF367" s="305"/>
      <c r="BG367" s="195">
        <v>0</v>
      </c>
      <c r="BH367" s="195">
        <v>0</v>
      </c>
      <c r="BI367" s="305"/>
      <c r="BJ367" s="195">
        <v>0</v>
      </c>
      <c r="BK367" s="195">
        <v>0</v>
      </c>
      <c r="BL367" s="556">
        <f t="shared" si="1148"/>
        <v>3.5678999999999997E-3</v>
      </c>
      <c r="BM367" s="324">
        <f t="shared" si="1149"/>
        <v>0.42814799999999997</v>
      </c>
      <c r="BN367" s="324">
        <f t="shared" si="1164"/>
        <v>1.3639011329999999E-2</v>
      </c>
      <c r="BO367" s="556"/>
      <c r="BP367" s="324">
        <f t="shared" si="1166"/>
        <v>0</v>
      </c>
      <c r="BQ367" s="324">
        <f t="shared" si="1167"/>
        <v>0</v>
      </c>
      <c r="BR367" s="556"/>
      <c r="BS367" s="324">
        <f t="shared" si="1168"/>
        <v>0</v>
      </c>
      <c r="BT367" s="324">
        <f t="shared" si="1150"/>
        <v>0</v>
      </c>
      <c r="BU367" s="305">
        <v>3.5678999999999997E-3</v>
      </c>
      <c r="BV367" s="195">
        <f t="shared" si="1169"/>
        <v>0.42814799999999997</v>
      </c>
      <c r="BW367" s="195">
        <f t="shared" si="1151"/>
        <v>1.3639011329999999E-2</v>
      </c>
      <c r="BX367" s="305"/>
      <c r="BY367" s="195">
        <f t="shared" si="1152"/>
        <v>0</v>
      </c>
      <c r="BZ367" s="195">
        <f t="shared" si="1153"/>
        <v>0</v>
      </c>
      <c r="CA367" s="195">
        <f t="shared" si="1154"/>
        <v>0</v>
      </c>
      <c r="CB367" s="195">
        <f t="shared" si="1155"/>
        <v>0</v>
      </c>
      <c r="CC367" s="195">
        <f t="shared" si="1156"/>
        <v>0</v>
      </c>
      <c r="CD367" s="305"/>
      <c r="CE367" s="195">
        <f t="shared" si="1170"/>
        <v>0</v>
      </c>
      <c r="CF367" s="195">
        <f t="shared" si="1171"/>
        <v>0</v>
      </c>
      <c r="CG367" s="305"/>
      <c r="CH367" s="195">
        <f t="shared" si="1172"/>
        <v>0</v>
      </c>
      <c r="CI367" s="195">
        <f t="shared" si="1173"/>
        <v>0</v>
      </c>
      <c r="CJ367" s="305"/>
      <c r="CK367" s="195">
        <f t="shared" si="1165"/>
        <v>0</v>
      </c>
      <c r="CL367" s="195">
        <f t="shared" si="1157"/>
        <v>0</v>
      </c>
      <c r="CM367" s="305"/>
      <c r="CN367" s="195">
        <f t="shared" si="1174"/>
        <v>0</v>
      </c>
      <c r="CO367" s="195">
        <f t="shared" si="1175"/>
        <v>0</v>
      </c>
      <c r="CP367" s="2258">
        <f>0.0011893*3</f>
        <v>3.5678999999999997E-3</v>
      </c>
      <c r="CQ367" s="2220">
        <f t="shared" si="1158"/>
        <v>0.42814799999999997</v>
      </c>
      <c r="CR367" s="2220">
        <f t="shared" si="1159"/>
        <v>0</v>
      </c>
      <c r="CS367" s="335"/>
      <c r="CT367" s="278">
        <f t="shared" si="1176"/>
        <v>0</v>
      </c>
      <c r="CU367" s="278">
        <f>CS367*$EN$14</f>
        <v>0</v>
      </c>
      <c r="CV367" s="197">
        <v>0</v>
      </c>
      <c r="CW367" s="197"/>
      <c r="CX367" s="278">
        <f>CV367*$EO$14</f>
        <v>0</v>
      </c>
      <c r="CY367" s="197">
        <v>0</v>
      </c>
      <c r="CZ367" s="197"/>
      <c r="DA367" s="197"/>
      <c r="DB367" s="324" t="s">
        <v>475</v>
      </c>
      <c r="DC367" s="324">
        <v>14.5</v>
      </c>
      <c r="DD367" s="324">
        <v>0.06</v>
      </c>
      <c r="DE367" s="555">
        <f t="shared" si="1160"/>
        <v>0.12479999999999999</v>
      </c>
      <c r="DF367" s="595">
        <v>0.16</v>
      </c>
      <c r="DG367" s="324">
        <v>0.08</v>
      </c>
      <c r="DH367" s="324">
        <v>0.08</v>
      </c>
      <c r="DI367" s="324"/>
      <c r="DJ367" s="324"/>
      <c r="DK367" s="554">
        <v>0</v>
      </c>
      <c r="DL367" s="324">
        <v>0</v>
      </c>
      <c r="DM367" s="324">
        <v>0</v>
      </c>
      <c r="DN367" s="324"/>
      <c r="DO367" s="324">
        <v>0</v>
      </c>
      <c r="DP367" s="595">
        <f t="shared" si="1161"/>
        <v>0.12479999999999999</v>
      </c>
      <c r="DQ367" s="324"/>
      <c r="DR367" s="324"/>
      <c r="DS367" s="324">
        <v>0.12479999999999999</v>
      </c>
      <c r="DT367" s="324"/>
      <c r="DU367" s="554">
        <f t="shared" si="1162"/>
        <v>0</v>
      </c>
      <c r="DV367" s="324"/>
      <c r="DW367" s="324"/>
      <c r="DX367" s="324"/>
      <c r="DY367" s="324"/>
      <c r="DZ367" s="2255">
        <f>0.12*1.04</f>
        <v>0.12479999999999999</v>
      </c>
      <c r="EA367" s="324"/>
      <c r="EB367" s="324"/>
      <c r="EC367" s="197"/>
      <c r="ED367" s="324" t="s">
        <v>243</v>
      </c>
      <c r="EE367" s="33"/>
      <c r="EF367" s="329" t="s">
        <v>235</v>
      </c>
      <c r="EG367" s="324" t="s">
        <v>242</v>
      </c>
      <c r="EH367" s="878" t="s">
        <v>383</v>
      </c>
    </row>
    <row r="368" spans="1:138" ht="28.5" customHeight="1" outlineLevel="1">
      <c r="A368" s="85"/>
      <c r="B368" s="67"/>
      <c r="C368" s="1176" t="s">
        <v>250</v>
      </c>
      <c r="D368" s="1182" t="s">
        <v>185</v>
      </c>
      <c r="E368" s="128" t="s">
        <v>24</v>
      </c>
      <c r="F368" s="128" t="s">
        <v>2</v>
      </c>
      <c r="G368" s="558">
        <f t="shared" si="1142"/>
        <v>69</v>
      </c>
      <c r="H368" s="558">
        <f t="shared" si="1143"/>
        <v>17</v>
      </c>
      <c r="I368" s="557"/>
      <c r="J368" s="557"/>
      <c r="K368" s="557"/>
      <c r="L368" s="557">
        <v>17</v>
      </c>
      <c r="M368" s="2219">
        <v>17</v>
      </c>
      <c r="N368" s="1068">
        <v>17</v>
      </c>
      <c r="O368" s="1068">
        <v>16</v>
      </c>
      <c r="P368" s="119">
        <v>16</v>
      </c>
      <c r="Q368" s="558">
        <f t="shared" si="1144"/>
        <v>3</v>
      </c>
      <c r="R368" s="313"/>
      <c r="S368" s="234">
        <v>3</v>
      </c>
      <c r="T368" s="269"/>
      <c r="U368" s="234"/>
      <c r="V368" s="558">
        <f t="shared" si="1145"/>
        <v>17</v>
      </c>
      <c r="W368" s="557"/>
      <c r="X368" s="557"/>
      <c r="Y368" s="557">
        <v>10</v>
      </c>
      <c r="Z368" s="557">
        <v>7</v>
      </c>
      <c r="AA368" s="558">
        <f t="shared" si="1146"/>
        <v>0</v>
      </c>
      <c r="AB368" s="313"/>
      <c r="AC368" s="234"/>
      <c r="AD368" s="269"/>
      <c r="AE368" s="234"/>
      <c r="AF368" s="566" t="s">
        <v>311</v>
      </c>
      <c r="AG368" s="561">
        <f t="shared" si="1163"/>
        <v>2.3240000000000001E-3</v>
      </c>
      <c r="AH368" s="567">
        <v>4.7599999999999997E-4</v>
      </c>
      <c r="AI368" s="324">
        <v>5.7119999999999997E-2</v>
      </c>
      <c r="AJ368" s="556">
        <v>1.8196052E-3</v>
      </c>
      <c r="AK368" s="324"/>
      <c r="AL368" s="195">
        <v>0</v>
      </c>
      <c r="AM368" s="195">
        <v>0</v>
      </c>
      <c r="AN368" s="324"/>
      <c r="AO368" s="195">
        <v>0</v>
      </c>
      <c r="AP368" s="195">
        <v>0</v>
      </c>
      <c r="AQ368" s="324"/>
      <c r="AR368" s="195">
        <v>0</v>
      </c>
      <c r="AS368" s="195">
        <v>0</v>
      </c>
      <c r="AT368" s="567">
        <v>4.7599999999999997E-4</v>
      </c>
      <c r="AU368" s="324">
        <v>5.7119999999999997E-2</v>
      </c>
      <c r="AV368" s="556">
        <v>1.8196052E-3</v>
      </c>
      <c r="AW368" s="567">
        <v>7.3999999999999999E-4</v>
      </c>
      <c r="AX368" s="324">
        <v>8.879999999999999E-2</v>
      </c>
      <c r="AY368" s="556">
        <v>3.0861329999999996E-3</v>
      </c>
      <c r="AZ368" s="305"/>
      <c r="BA368" s="195">
        <v>0</v>
      </c>
      <c r="BB368" s="195">
        <v>0</v>
      </c>
      <c r="BC368" s="1841">
        <v>7.3999999999999999E-4</v>
      </c>
      <c r="BD368" s="195">
        <v>8.879999999999999E-2</v>
      </c>
      <c r="BE368" s="205">
        <v>3.0861329999999996E-3</v>
      </c>
      <c r="BF368" s="305"/>
      <c r="BG368" s="195">
        <v>0</v>
      </c>
      <c r="BH368" s="195">
        <v>0</v>
      </c>
      <c r="BI368" s="305"/>
      <c r="BJ368" s="195">
        <v>0</v>
      </c>
      <c r="BK368" s="195">
        <v>0</v>
      </c>
      <c r="BL368" s="567">
        <f t="shared" si="1148"/>
        <v>4.7599999999999997E-4</v>
      </c>
      <c r="BM368" s="324">
        <f t="shared" si="1149"/>
        <v>5.7119999999999997E-2</v>
      </c>
      <c r="BN368" s="556">
        <f t="shared" si="1164"/>
        <v>1.8196051999999998E-3</v>
      </c>
      <c r="BO368" s="324"/>
      <c r="BP368" s="195">
        <f t="shared" si="1166"/>
        <v>0</v>
      </c>
      <c r="BQ368" s="195">
        <f t="shared" si="1167"/>
        <v>0</v>
      </c>
      <c r="BR368" s="324"/>
      <c r="BS368" s="195">
        <f t="shared" si="1168"/>
        <v>0</v>
      </c>
      <c r="BT368" s="195">
        <f t="shared" ref="BT368" si="1177">BR368*$ER$14</f>
        <v>0</v>
      </c>
      <c r="BU368" s="567">
        <v>2.7999999999999998E-4</v>
      </c>
      <c r="BV368" s="195">
        <f t="shared" si="1169"/>
        <v>3.3599999999999998E-2</v>
      </c>
      <c r="BW368" s="195">
        <f t="shared" si="1151"/>
        <v>1.070356E-3</v>
      </c>
      <c r="BX368" s="567">
        <v>1.9599999999999999E-4</v>
      </c>
      <c r="BY368" s="324">
        <f t="shared" si="1152"/>
        <v>2.3519999999999999E-2</v>
      </c>
      <c r="BZ368" s="556">
        <f t="shared" si="1153"/>
        <v>7.4924919999999997E-4</v>
      </c>
      <c r="CA368" s="567">
        <f t="shared" si="1154"/>
        <v>0</v>
      </c>
      <c r="CB368" s="324">
        <f t="shared" si="1155"/>
        <v>0</v>
      </c>
      <c r="CC368" s="556">
        <f t="shared" si="1156"/>
        <v>0</v>
      </c>
      <c r="CD368" s="305"/>
      <c r="CE368" s="195">
        <f t="shared" si="1170"/>
        <v>0</v>
      </c>
      <c r="CF368" s="195">
        <f t="shared" si="1171"/>
        <v>0</v>
      </c>
      <c r="CG368" s="1841"/>
      <c r="CH368" s="195">
        <f t="shared" si="1172"/>
        <v>0</v>
      </c>
      <c r="CI368" s="205">
        <f t="shared" si="1173"/>
        <v>0</v>
      </c>
      <c r="CJ368" s="305"/>
      <c r="CK368" s="195">
        <f t="shared" si="1165"/>
        <v>0</v>
      </c>
      <c r="CL368" s="195">
        <f t="shared" si="1157"/>
        <v>0</v>
      </c>
      <c r="CM368" s="305"/>
      <c r="CN368" s="195">
        <f t="shared" si="1174"/>
        <v>0</v>
      </c>
      <c r="CO368" s="195">
        <f t="shared" si="1175"/>
        <v>0</v>
      </c>
      <c r="CP368" s="2273">
        <f>0.000028*17</f>
        <v>4.7599999999999997E-4</v>
      </c>
      <c r="CQ368" s="2220">
        <f t="shared" si="1158"/>
        <v>5.7119999999999997E-2</v>
      </c>
      <c r="CR368" s="849">
        <f t="shared" si="1159"/>
        <v>0</v>
      </c>
      <c r="CS368" s="567">
        <f>0.000028*17</f>
        <v>4.7599999999999997E-4</v>
      </c>
      <c r="CT368" s="854">
        <f t="shared" si="1176"/>
        <v>5.7119999999999997E-2</v>
      </c>
      <c r="CU368" s="130">
        <f>CS368*$EN$14</f>
        <v>1.9681171999999998E-3</v>
      </c>
      <c r="CV368" s="567">
        <f>0.000028*16</f>
        <v>4.4799999999999999E-4</v>
      </c>
      <c r="CW368" s="854">
        <f t="shared" ref="CW368" si="1178">CV368*1000*0.12</f>
        <v>5.3760000000000002E-2</v>
      </c>
      <c r="CX368" s="130">
        <f>CV368*$EN$14</f>
        <v>1.8523455999999998E-3</v>
      </c>
      <c r="CY368" s="567">
        <f>0.000028*16</f>
        <v>4.4799999999999999E-4</v>
      </c>
      <c r="CZ368" s="854">
        <f t="shared" ref="CZ368" si="1179">CY368*1000*0.12</f>
        <v>5.3760000000000002E-2</v>
      </c>
      <c r="DA368" s="130">
        <f>CY368*$EN$14</f>
        <v>1.8523455999999998E-3</v>
      </c>
      <c r="DB368" s="324" t="s">
        <v>447</v>
      </c>
      <c r="DC368" s="324">
        <v>11.4</v>
      </c>
      <c r="DD368" s="556">
        <v>2E-3</v>
      </c>
      <c r="DE368" s="555">
        <f t="shared" si="1160"/>
        <v>8.9955999999999994E-2</v>
      </c>
      <c r="DF368" s="595">
        <v>2.0399999999999998E-2</v>
      </c>
      <c r="DG368" s="324"/>
      <c r="DH368" s="324"/>
      <c r="DI368" s="324"/>
      <c r="DJ368" s="324">
        <v>2.0399999999999998E-2</v>
      </c>
      <c r="DK368" s="600">
        <v>3.7000000000000002E-3</v>
      </c>
      <c r="DL368" s="324">
        <v>0</v>
      </c>
      <c r="DM368" s="556">
        <v>3.7000000000000002E-3</v>
      </c>
      <c r="DN368" s="324">
        <v>0</v>
      </c>
      <c r="DO368" s="262"/>
      <c r="DP368" s="595">
        <f t="shared" si="1161"/>
        <v>2.1215999999999999E-2</v>
      </c>
      <c r="DQ368" s="324"/>
      <c r="DR368" s="324"/>
      <c r="DS368" s="324">
        <v>1.248E-2</v>
      </c>
      <c r="DT368" s="324">
        <v>8.7360000000000007E-3</v>
      </c>
      <c r="DU368" s="600">
        <f t="shared" si="1162"/>
        <v>0</v>
      </c>
      <c r="DV368" s="324"/>
      <c r="DW368" s="556"/>
      <c r="DX368" s="324"/>
      <c r="DY368" s="262"/>
      <c r="DZ368" s="2255">
        <f>0.0012*17*1.04</f>
        <v>2.1215999999999999E-2</v>
      </c>
      <c r="EA368" s="787">
        <f>0.0012*17*1.08</f>
        <v>2.2032E-2</v>
      </c>
      <c r="EB368" s="787">
        <f>0.0012*16*1.12</f>
        <v>2.1503999999999999E-2</v>
      </c>
      <c r="EC368" s="787">
        <f>0.0012*16*1.12</f>
        <v>2.1503999999999999E-2</v>
      </c>
      <c r="ED368" s="324" t="s">
        <v>243</v>
      </c>
      <c r="EE368" s="33"/>
      <c r="EF368" s="329" t="s">
        <v>235</v>
      </c>
      <c r="EG368" s="324" t="s">
        <v>242</v>
      </c>
      <c r="EH368" s="878" t="s">
        <v>424</v>
      </c>
    </row>
    <row r="369" spans="1:138" ht="32.25" customHeight="1" outlineLevel="1">
      <c r="A369" s="85"/>
      <c r="B369" s="67"/>
      <c r="C369" s="1176" t="s">
        <v>495</v>
      </c>
      <c r="D369" s="1182" t="s">
        <v>423</v>
      </c>
      <c r="E369" s="128" t="s">
        <v>24</v>
      </c>
      <c r="F369" s="128" t="s">
        <v>2</v>
      </c>
      <c r="G369" s="558">
        <f t="shared" si="1142"/>
        <v>1</v>
      </c>
      <c r="H369" s="558">
        <f t="shared" si="1143"/>
        <v>1</v>
      </c>
      <c r="I369" s="557"/>
      <c r="J369" s="557"/>
      <c r="K369" s="557"/>
      <c r="L369" s="557">
        <v>1</v>
      </c>
      <c r="M369" s="2219"/>
      <c r="N369" s="1068"/>
      <c r="O369" s="1068"/>
      <c r="P369" s="119"/>
      <c r="Q369" s="558">
        <f t="shared" si="1144"/>
        <v>1</v>
      </c>
      <c r="R369" s="557">
        <v>1</v>
      </c>
      <c r="S369" s="234"/>
      <c r="T369" s="234"/>
      <c r="U369" s="273"/>
      <c r="V369" s="558">
        <f t="shared" si="1145"/>
        <v>0</v>
      </c>
      <c r="W369" s="557"/>
      <c r="X369" s="557"/>
      <c r="Y369" s="557"/>
      <c r="Z369" s="557"/>
      <c r="AA369" s="558">
        <f t="shared" si="1146"/>
        <v>0</v>
      </c>
      <c r="AB369" s="557"/>
      <c r="AC369" s="234"/>
      <c r="AD369" s="234"/>
      <c r="AE369" s="273"/>
      <c r="AF369" s="566" t="s">
        <v>311</v>
      </c>
      <c r="AG369" s="555">
        <f t="shared" si="1163"/>
        <v>1.1374E-2</v>
      </c>
      <c r="AH369" s="324">
        <v>1.1374E-2</v>
      </c>
      <c r="AI369" s="324">
        <v>1.3648800000000001</v>
      </c>
      <c r="AJ369" s="556">
        <v>4.3479389800000004E-2</v>
      </c>
      <c r="AK369" s="305"/>
      <c r="AL369" s="195">
        <v>0</v>
      </c>
      <c r="AM369" s="195">
        <v>0</v>
      </c>
      <c r="AN369" s="305"/>
      <c r="AO369" s="195">
        <v>0</v>
      </c>
      <c r="AP369" s="195">
        <v>0</v>
      </c>
      <c r="AQ369" s="305"/>
      <c r="AR369" s="195">
        <v>0</v>
      </c>
      <c r="AS369" s="195">
        <v>0</v>
      </c>
      <c r="AT369" s="556">
        <v>1.1374E-2</v>
      </c>
      <c r="AU369" s="324">
        <v>1.3648800000000001</v>
      </c>
      <c r="AV369" s="324">
        <v>4.3479389800000004E-2</v>
      </c>
      <c r="AW369" s="195">
        <v>6.9960000000000005E-3</v>
      </c>
      <c r="AX369" s="195">
        <v>0.83952000000000004</v>
      </c>
      <c r="AY369" s="195">
        <v>2.9428953840000004E-2</v>
      </c>
      <c r="AZ369" s="324">
        <v>6.9960000000000005E-3</v>
      </c>
      <c r="BA369" s="324">
        <v>0.83952000000000004</v>
      </c>
      <c r="BB369" s="195">
        <v>2.9428953840000004E-2</v>
      </c>
      <c r="BC369" s="305"/>
      <c r="BD369" s="195">
        <v>0</v>
      </c>
      <c r="BE369" s="195">
        <v>0</v>
      </c>
      <c r="BF369" s="305"/>
      <c r="BG369" s="195">
        <v>0</v>
      </c>
      <c r="BH369" s="195">
        <v>0</v>
      </c>
      <c r="BI369" s="305"/>
      <c r="BJ369" s="195">
        <v>0</v>
      </c>
      <c r="BK369" s="195">
        <v>0</v>
      </c>
      <c r="BL369" s="324">
        <f t="shared" si="1148"/>
        <v>1.1374E-2</v>
      </c>
      <c r="BM369" s="324">
        <f t="shared" si="1149"/>
        <v>1.3648800000000001</v>
      </c>
      <c r="BN369" s="556">
        <f t="shared" si="1164"/>
        <v>4.3479389800000004E-2</v>
      </c>
      <c r="BO369" s="305"/>
      <c r="BP369" s="195">
        <f t="shared" si="1166"/>
        <v>0</v>
      </c>
      <c r="BQ369" s="195">
        <f t="shared" si="1167"/>
        <v>0</v>
      </c>
      <c r="BR369" s="305"/>
      <c r="BS369" s="195">
        <f t="shared" si="1168"/>
        <v>0</v>
      </c>
      <c r="BT369" s="195">
        <f t="shared" ref="BT369" si="1180">BR369*$ES$14</f>
        <v>0</v>
      </c>
      <c r="BU369" s="305"/>
      <c r="BV369" s="195">
        <f t="shared" si="1169"/>
        <v>0</v>
      </c>
      <c r="BW369" s="195">
        <f t="shared" si="1151"/>
        <v>0</v>
      </c>
      <c r="BX369" s="556">
        <v>1.1374E-2</v>
      </c>
      <c r="BY369" s="324">
        <f t="shared" si="1152"/>
        <v>1.3648800000000001</v>
      </c>
      <c r="BZ369" s="324">
        <f t="shared" si="1153"/>
        <v>4.3479389800000004E-2</v>
      </c>
      <c r="CA369" s="195">
        <f t="shared" si="1154"/>
        <v>6.9960000000000005E-3</v>
      </c>
      <c r="CB369" s="195">
        <f t="shared" si="1155"/>
        <v>0.83952000000000004</v>
      </c>
      <c r="CC369" s="195">
        <f t="shared" si="1156"/>
        <v>3.00534168E-2</v>
      </c>
      <c r="CD369" s="324">
        <f>6.996/1000</f>
        <v>6.9960000000000005E-3</v>
      </c>
      <c r="CE369" s="324">
        <f t="shared" si="1170"/>
        <v>0.83952000000000004</v>
      </c>
      <c r="CF369" s="195">
        <f t="shared" si="1171"/>
        <v>3.00534168E-2</v>
      </c>
      <c r="CG369" s="305"/>
      <c r="CH369" s="195">
        <f t="shared" si="1172"/>
        <v>0</v>
      </c>
      <c r="CI369" s="195">
        <f t="shared" si="1173"/>
        <v>0</v>
      </c>
      <c r="CJ369" s="305"/>
      <c r="CK369" s="195">
        <f t="shared" si="1165"/>
        <v>0</v>
      </c>
      <c r="CL369" s="195">
        <f t="shared" si="1157"/>
        <v>0</v>
      </c>
      <c r="CM369" s="305"/>
      <c r="CN369" s="195">
        <f t="shared" si="1174"/>
        <v>0</v>
      </c>
      <c r="CO369" s="195">
        <f t="shared" si="1175"/>
        <v>0</v>
      </c>
      <c r="CP369" s="2293"/>
      <c r="CQ369" s="2278">
        <f t="shared" ref="CQ369" si="1181">CP369*1000*0.12</f>
        <v>0</v>
      </c>
      <c r="CR369" s="2278">
        <f>CP369*$EM$14</f>
        <v>0</v>
      </c>
      <c r="CS369" s="694"/>
      <c r="CT369" s="694"/>
      <c r="CU369" s="694"/>
      <c r="CV369" s="199"/>
      <c r="CW369" s="195">
        <f t="shared" ref="CW369" si="1182">CV369*1000*0.12</f>
        <v>0</v>
      </c>
      <c r="CX369" s="278">
        <f>CV369*$EO$14</f>
        <v>0</v>
      </c>
      <c r="CY369" s="197"/>
      <c r="CZ369" s="197"/>
      <c r="DA369" s="197"/>
      <c r="DB369" s="324" t="s">
        <v>446</v>
      </c>
      <c r="DC369" s="324">
        <v>-7.6</v>
      </c>
      <c r="DD369" s="324">
        <v>-2.4820000000000002</v>
      </c>
      <c r="DE369" s="555">
        <f t="shared" si="1160"/>
        <v>0.41589599999999999</v>
      </c>
      <c r="DF369" s="595">
        <v>3.25</v>
      </c>
      <c r="DG369" s="306"/>
      <c r="DH369" s="306"/>
      <c r="DI369" s="306"/>
      <c r="DJ369" s="324">
        <v>3.25</v>
      </c>
      <c r="DK369" s="595">
        <v>0.41589599999999999</v>
      </c>
      <c r="DL369" s="324">
        <v>0.41589599999999999</v>
      </c>
      <c r="DM369" s="307"/>
      <c r="DN369" s="307"/>
      <c r="DO369" s="307"/>
      <c r="DP369" s="595">
        <f t="shared" si="1161"/>
        <v>0</v>
      </c>
      <c r="DQ369" s="306"/>
      <c r="DR369" s="306"/>
      <c r="DS369" s="306"/>
      <c r="DT369" s="324"/>
      <c r="DU369" s="595">
        <f t="shared" si="1162"/>
        <v>0</v>
      </c>
      <c r="DV369" s="324"/>
      <c r="DW369" s="307"/>
      <c r="DX369" s="307"/>
      <c r="DY369" s="307"/>
      <c r="DZ369" s="2255"/>
      <c r="EA369" s="787"/>
      <c r="EB369" s="199"/>
      <c r="EC369" s="199"/>
      <c r="ED369" s="324" t="s">
        <v>243</v>
      </c>
      <c r="EE369" s="33"/>
      <c r="EF369" s="329" t="s">
        <v>235</v>
      </c>
      <c r="EG369" s="324" t="s">
        <v>242</v>
      </c>
      <c r="EH369" s="878" t="s">
        <v>383</v>
      </c>
    </row>
    <row r="370" spans="1:138" ht="15" customHeight="1" outlineLevel="1">
      <c r="A370" s="85"/>
      <c r="B370" s="67"/>
      <c r="C370" s="1176"/>
      <c r="D370" s="98" t="s">
        <v>52</v>
      </c>
      <c r="E370" s="84"/>
      <c r="F370" s="84"/>
      <c r="G370" s="169"/>
      <c r="H370" s="169"/>
      <c r="I370" s="169"/>
      <c r="J370" s="169"/>
      <c r="K370" s="169"/>
      <c r="L370" s="169"/>
      <c r="M370" s="2213"/>
      <c r="N370" s="169"/>
      <c r="O370" s="169"/>
      <c r="P370" s="169"/>
      <c r="Q370" s="84"/>
      <c r="R370" s="84"/>
      <c r="S370" s="84"/>
      <c r="T370" s="84"/>
      <c r="U370" s="84"/>
      <c r="V370" s="169"/>
      <c r="W370" s="169"/>
      <c r="X370" s="169"/>
      <c r="Y370" s="169"/>
      <c r="Z370" s="169"/>
      <c r="AA370" s="84"/>
      <c r="AB370" s="84"/>
      <c r="AC370" s="84"/>
      <c r="AD370" s="84"/>
      <c r="AE370" s="84"/>
      <c r="AF370" s="566" t="s">
        <v>311</v>
      </c>
      <c r="AG370" s="555">
        <f>AH370+CP370+CS370+CV370+CY370</f>
        <v>5.1919689499999984E-2</v>
      </c>
      <c r="AH370" s="555">
        <v>3.0064905699999998E-2</v>
      </c>
      <c r="AI370" s="555">
        <v>3.6077886839999991</v>
      </c>
      <c r="AJ370" s="555">
        <v>0.11492911501939</v>
      </c>
      <c r="AK370" s="555">
        <v>2.2748E-3</v>
      </c>
      <c r="AL370" s="555">
        <v>0.272976</v>
      </c>
      <c r="AM370" s="555">
        <v>8.6958779600000008E-3</v>
      </c>
      <c r="AN370" s="555">
        <v>5.3037418999999997E-3</v>
      </c>
      <c r="AO370" s="555">
        <v>0.63644902799999992</v>
      </c>
      <c r="AP370" s="555">
        <v>2.0274614161130002E-2</v>
      </c>
      <c r="AQ370" s="555">
        <v>3.2564218999999997E-3</v>
      </c>
      <c r="AR370" s="555">
        <v>0.3907706279999999</v>
      </c>
      <c r="AS370" s="555">
        <v>1.2448323997129999E-2</v>
      </c>
      <c r="AT370" s="555">
        <v>1.9229941899999999E-2</v>
      </c>
      <c r="AU370" s="555">
        <v>2.3075930279999999</v>
      </c>
      <c r="AV370" s="555">
        <v>7.3510298901130006E-2</v>
      </c>
      <c r="AW370" s="555">
        <v>7.7360000000000007E-3</v>
      </c>
      <c r="AX370" s="555">
        <v>0.92832000000000003</v>
      </c>
      <c r="AY370" s="555">
        <v>0.11492911501939</v>
      </c>
      <c r="AZ370" s="555">
        <v>6.9960000000000005E-3</v>
      </c>
      <c r="BA370" s="555">
        <v>0.83952000000000004</v>
      </c>
      <c r="BB370" s="555">
        <v>2.9428953840000004E-2</v>
      </c>
      <c r="BC370" s="555">
        <v>7.3999999999999999E-4</v>
      </c>
      <c r="BD370" s="555">
        <v>8.879999999999999E-2</v>
      </c>
      <c r="BE370" s="555">
        <v>3.0861329999999996E-3</v>
      </c>
      <c r="BF370" s="555">
        <v>0</v>
      </c>
      <c r="BG370" s="555">
        <v>0</v>
      </c>
      <c r="BH370" s="555">
        <v>0</v>
      </c>
      <c r="BI370" s="555">
        <v>0</v>
      </c>
      <c r="BJ370" s="555">
        <v>0</v>
      </c>
      <c r="BK370" s="555">
        <v>0</v>
      </c>
      <c r="BL370" s="555">
        <f t="shared" ref="BL370:CO370" si="1183">SUM(BL364:BL369)</f>
        <v>3.1856783799999996E-2</v>
      </c>
      <c r="BM370" s="555">
        <f t="shared" si="1183"/>
        <v>3.8228140559999995</v>
      </c>
      <c r="BN370" s="555">
        <f t="shared" si="1183"/>
        <v>0.12177892743226001</v>
      </c>
      <c r="BO370" s="555">
        <f t="shared" si="1183"/>
        <v>0</v>
      </c>
      <c r="BP370" s="555">
        <f t="shared" si="1183"/>
        <v>0</v>
      </c>
      <c r="BQ370" s="555">
        <f t="shared" si="1183"/>
        <v>0</v>
      </c>
      <c r="BR370" s="555">
        <f t="shared" si="1183"/>
        <v>0</v>
      </c>
      <c r="BS370" s="555">
        <f t="shared" si="1183"/>
        <v>0</v>
      </c>
      <c r="BT370" s="555">
        <f t="shared" si="1183"/>
        <v>0</v>
      </c>
      <c r="BU370" s="555">
        <f t="shared" si="1183"/>
        <v>9.0384000000000003E-3</v>
      </c>
      <c r="BV370" s="555">
        <f t="shared" si="1183"/>
        <v>1.084608</v>
      </c>
      <c r="BW370" s="555">
        <f t="shared" si="1183"/>
        <v>3.455109168E-2</v>
      </c>
      <c r="BX370" s="555">
        <f t="shared" si="1183"/>
        <v>2.2818383800000001E-2</v>
      </c>
      <c r="BY370" s="555">
        <f t="shared" si="1183"/>
        <v>2.7382060560000001</v>
      </c>
      <c r="BZ370" s="555">
        <f t="shared" si="1183"/>
        <v>8.7227835752260008E-2</v>
      </c>
      <c r="CA370" s="555">
        <f t="shared" si="1183"/>
        <v>6.9960000000000005E-3</v>
      </c>
      <c r="CB370" s="555">
        <f t="shared" si="1183"/>
        <v>0.83952000000000004</v>
      </c>
      <c r="CC370" s="555">
        <f t="shared" si="1183"/>
        <v>3.00534168E-2</v>
      </c>
      <c r="CD370" s="555">
        <f t="shared" si="1183"/>
        <v>6.9960000000000005E-3</v>
      </c>
      <c r="CE370" s="555">
        <f t="shared" si="1183"/>
        <v>0.83952000000000004</v>
      </c>
      <c r="CF370" s="555">
        <f t="shared" si="1183"/>
        <v>3.00534168E-2</v>
      </c>
      <c r="CG370" s="555">
        <f t="shared" si="1183"/>
        <v>0</v>
      </c>
      <c r="CH370" s="555">
        <f t="shared" si="1183"/>
        <v>0</v>
      </c>
      <c r="CI370" s="555">
        <f t="shared" si="1183"/>
        <v>0</v>
      </c>
      <c r="CJ370" s="555">
        <f t="shared" si="1183"/>
        <v>0</v>
      </c>
      <c r="CK370" s="555">
        <f t="shared" si="1183"/>
        <v>0</v>
      </c>
      <c r="CL370" s="555">
        <f t="shared" si="1183"/>
        <v>0</v>
      </c>
      <c r="CM370" s="555">
        <f t="shared" si="1183"/>
        <v>0</v>
      </c>
      <c r="CN370" s="555">
        <f t="shared" si="1183"/>
        <v>0</v>
      </c>
      <c r="CO370" s="555">
        <f t="shared" si="1183"/>
        <v>0</v>
      </c>
      <c r="CP370" s="2256">
        <f t="shared" ref="CP370:DA370" si="1184">SUM(CP364:CP369)</f>
        <v>2.0482783799999998E-2</v>
      </c>
      <c r="CQ370" s="2256">
        <f t="shared" si="1184"/>
        <v>2.4579340559999996</v>
      </c>
      <c r="CR370" s="2256">
        <f t="shared" si="1184"/>
        <v>0</v>
      </c>
      <c r="CS370" s="1226">
        <f t="shared" si="1184"/>
        <v>4.7599999999999997E-4</v>
      </c>
      <c r="CT370" s="770">
        <f t="shared" si="1184"/>
        <v>5.7119999999999997E-2</v>
      </c>
      <c r="CU370" s="555">
        <f t="shared" si="1184"/>
        <v>1.9681171999999998E-3</v>
      </c>
      <c r="CV370" s="555">
        <f t="shared" si="1184"/>
        <v>4.4799999999999999E-4</v>
      </c>
      <c r="CW370" s="555">
        <f t="shared" si="1184"/>
        <v>5.3760000000000002E-2</v>
      </c>
      <c r="CX370" s="561">
        <f t="shared" si="1184"/>
        <v>1.8523455999999998E-3</v>
      </c>
      <c r="CY370" s="562">
        <f t="shared" si="1184"/>
        <v>4.4799999999999999E-4</v>
      </c>
      <c r="CZ370" s="555">
        <f t="shared" si="1184"/>
        <v>5.3760000000000002E-2</v>
      </c>
      <c r="DA370" s="561">
        <f t="shared" si="1184"/>
        <v>1.8523455999999998E-3</v>
      </c>
      <c r="DB370" s="283"/>
      <c r="DC370" s="283"/>
      <c r="DD370" s="283"/>
      <c r="DE370" s="555">
        <f t="shared" si="1160"/>
        <v>0.90105199999999996</v>
      </c>
      <c r="DF370" s="595">
        <v>7.5703999999999994</v>
      </c>
      <c r="DG370" s="595">
        <v>0.08</v>
      </c>
      <c r="DH370" s="595">
        <v>0.18</v>
      </c>
      <c r="DI370" s="595">
        <v>0.13</v>
      </c>
      <c r="DJ370" s="595">
        <v>7.1803999999999997</v>
      </c>
      <c r="DK370" s="595">
        <v>0.41959599999999997</v>
      </c>
      <c r="DL370" s="595">
        <v>0.41589599999999999</v>
      </c>
      <c r="DM370" s="595">
        <v>3.7000000000000002E-3</v>
      </c>
      <c r="DN370" s="595">
        <v>0</v>
      </c>
      <c r="DO370" s="595">
        <v>0</v>
      </c>
      <c r="DP370" s="595">
        <f t="shared" si="1161"/>
        <v>0.41641600000000001</v>
      </c>
      <c r="DQ370" s="595">
        <f t="shared" ref="DQ370:DY370" si="1185">SUM(DQ364:DQ369)</f>
        <v>0</v>
      </c>
      <c r="DR370" s="595">
        <f t="shared" si="1185"/>
        <v>0</v>
      </c>
      <c r="DS370" s="595">
        <f t="shared" si="1185"/>
        <v>0.16847999999999999</v>
      </c>
      <c r="DT370" s="595">
        <f t="shared" si="1185"/>
        <v>0.24793600000000002</v>
      </c>
      <c r="DU370" s="595">
        <f t="shared" si="1185"/>
        <v>0</v>
      </c>
      <c r="DV370" s="595">
        <f t="shared" si="1185"/>
        <v>0</v>
      </c>
      <c r="DW370" s="595">
        <f t="shared" si="1185"/>
        <v>0</v>
      </c>
      <c r="DX370" s="595">
        <f t="shared" si="1185"/>
        <v>0</v>
      </c>
      <c r="DY370" s="595">
        <f t="shared" si="1185"/>
        <v>0</v>
      </c>
      <c r="DZ370" s="2255">
        <f t="shared" ref="DZ370:EC370" si="1186">SUM(DZ364:DZ369)</f>
        <v>0.41641600000000001</v>
      </c>
      <c r="EA370" s="595">
        <f t="shared" si="1186"/>
        <v>2.2032E-2</v>
      </c>
      <c r="EB370" s="595">
        <f t="shared" si="1186"/>
        <v>2.1503999999999999E-2</v>
      </c>
      <c r="EC370" s="595">
        <f t="shared" si="1186"/>
        <v>2.1503999999999999E-2</v>
      </c>
      <c r="ED370" s="324"/>
      <c r="EE370" s="185"/>
      <c r="EF370" s="329"/>
      <c r="EG370" s="324"/>
      <c r="EH370" s="329"/>
    </row>
    <row r="371" spans="1:138" ht="15" customHeight="1" outlineLevel="1">
      <c r="A371" s="85"/>
      <c r="B371" s="67"/>
      <c r="C371" s="1174" t="s">
        <v>70</v>
      </c>
      <c r="D371" s="1184" t="s">
        <v>127</v>
      </c>
      <c r="E371" s="84"/>
      <c r="F371" s="84"/>
      <c r="G371" s="84"/>
      <c r="H371" s="84"/>
      <c r="I371" s="84"/>
      <c r="J371" s="84"/>
      <c r="K371" s="84"/>
      <c r="L371" s="84"/>
      <c r="M371" s="2199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185"/>
      <c r="AG371" s="555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2274"/>
      <c r="CQ371" s="2274"/>
      <c r="CR371" s="2274"/>
      <c r="CS371" s="277"/>
      <c r="CT371" s="277"/>
      <c r="CU371" s="277"/>
      <c r="CV371" s="190"/>
      <c r="CW371" s="190"/>
      <c r="CX371" s="190"/>
      <c r="CY371" s="190"/>
      <c r="CZ371" s="190"/>
      <c r="DA371" s="190"/>
      <c r="DB371" s="283"/>
      <c r="DC371" s="283"/>
      <c r="DD371" s="283"/>
      <c r="DE371" s="595"/>
      <c r="DF371" s="595"/>
      <c r="DG371" s="190"/>
      <c r="DH371" s="190"/>
      <c r="DI371" s="190"/>
      <c r="DJ371" s="190"/>
      <c r="DK371" s="595">
        <v>0</v>
      </c>
      <c r="DL371" s="190"/>
      <c r="DM371" s="190"/>
      <c r="DN371" s="190"/>
      <c r="DO371" s="190"/>
      <c r="DP371" s="595"/>
      <c r="DQ371" s="190"/>
      <c r="DR371" s="190"/>
      <c r="DS371" s="190"/>
      <c r="DT371" s="190"/>
      <c r="DU371" s="595">
        <f t="shared" ref="DU371:DU376" si="1187">DV371+DW371+DX371+DY371</f>
        <v>0</v>
      </c>
      <c r="DV371" s="190"/>
      <c r="DW371" s="190"/>
      <c r="DX371" s="190"/>
      <c r="DY371" s="190"/>
      <c r="DZ371" s="2255"/>
      <c r="EA371" s="787"/>
      <c r="EB371" s="190"/>
      <c r="EC371" s="190"/>
      <c r="ED371" s="324"/>
      <c r="EE371" s="185"/>
      <c r="EF371" s="329"/>
      <c r="EG371" s="324"/>
      <c r="EH371" s="329"/>
    </row>
    <row r="372" spans="1:138" ht="36" customHeight="1" outlineLevel="1">
      <c r="A372" s="85"/>
      <c r="B372" s="67"/>
      <c r="C372" s="1176" t="s">
        <v>208</v>
      </c>
      <c r="D372" s="1182" t="s">
        <v>374</v>
      </c>
      <c r="E372" s="67"/>
      <c r="F372" s="128" t="s">
        <v>2</v>
      </c>
      <c r="G372" s="558">
        <f t="shared" ref="G372:G376" si="1188">Q372+V372+N372+O372+P372</f>
        <v>17</v>
      </c>
      <c r="H372" s="574">
        <f t="shared" ref="H372" si="1189">SUM(I372:L372)</f>
        <v>8</v>
      </c>
      <c r="I372" s="234">
        <v>2</v>
      </c>
      <c r="J372" s="234">
        <v>2</v>
      </c>
      <c r="K372" s="234">
        <v>2</v>
      </c>
      <c r="L372" s="234">
        <v>2</v>
      </c>
      <c r="M372" s="2219">
        <v>9</v>
      </c>
      <c r="N372" s="1068">
        <v>4</v>
      </c>
      <c r="O372" s="1068">
        <v>2</v>
      </c>
      <c r="P372" s="1068">
        <v>2</v>
      </c>
      <c r="Q372" s="574">
        <f t="shared" ref="Q372:Q376" si="1190">SUM(R372:U372)</f>
        <v>0</v>
      </c>
      <c r="R372" s="234"/>
      <c r="S372" s="234"/>
      <c r="T372" s="234"/>
      <c r="U372" s="234"/>
      <c r="V372" s="574">
        <f t="shared" ref="V372" si="1191">SUM(W372:Z372)</f>
        <v>9</v>
      </c>
      <c r="W372" s="234"/>
      <c r="X372" s="234"/>
      <c r="Y372" s="234">
        <v>9</v>
      </c>
      <c r="Z372" s="234"/>
      <c r="AA372" s="574">
        <f t="shared" ref="AA372:AA376" si="1192">SUM(AB372:AE372)</f>
        <v>0</v>
      </c>
      <c r="AB372" s="234"/>
      <c r="AC372" s="234"/>
      <c r="AD372" s="234"/>
      <c r="AE372" s="234"/>
      <c r="AF372" s="566" t="s">
        <v>14</v>
      </c>
      <c r="AG372" s="555">
        <f t="shared" ref="AG372:AG377" si="1193">AH372+CP372+CS372+CV372+CY372</f>
        <v>25</v>
      </c>
      <c r="AH372" s="324">
        <v>8</v>
      </c>
      <c r="AI372" s="324">
        <v>1.1432</v>
      </c>
      <c r="AJ372" s="324">
        <v>1.78621685608218E-2</v>
      </c>
      <c r="AK372" s="324">
        <v>2</v>
      </c>
      <c r="AL372" s="324">
        <v>0.2858</v>
      </c>
      <c r="AM372" s="556">
        <v>4.3779824903975003E-3</v>
      </c>
      <c r="AN372" s="324">
        <v>2</v>
      </c>
      <c r="AO372" s="324">
        <v>0.2858</v>
      </c>
      <c r="AP372" s="556">
        <v>4.3779824903975003E-3</v>
      </c>
      <c r="AQ372" s="324">
        <v>2</v>
      </c>
      <c r="AR372" s="324">
        <v>0.2858</v>
      </c>
      <c r="AS372" s="324">
        <v>4.5531017900133997E-3</v>
      </c>
      <c r="AT372" s="324">
        <v>2</v>
      </c>
      <c r="AU372" s="324">
        <v>0.2858</v>
      </c>
      <c r="AV372" s="556">
        <v>4.5531017900133997E-3</v>
      </c>
      <c r="AW372" s="324">
        <v>0</v>
      </c>
      <c r="AX372" s="324">
        <v>0</v>
      </c>
      <c r="AY372" s="324">
        <v>0</v>
      </c>
      <c r="AZ372" s="306">
        <v>0</v>
      </c>
      <c r="BA372" s="278">
        <v>0</v>
      </c>
      <c r="BB372" s="195">
        <v>0</v>
      </c>
      <c r="BC372" s="324"/>
      <c r="BD372" s="278">
        <v>0</v>
      </c>
      <c r="BE372" s="324">
        <v>0</v>
      </c>
      <c r="BF372" s="306"/>
      <c r="BG372" s="278">
        <v>0</v>
      </c>
      <c r="BH372" s="195">
        <v>0</v>
      </c>
      <c r="BI372" s="188"/>
      <c r="BJ372" s="278">
        <v>0</v>
      </c>
      <c r="BK372" s="195">
        <v>0</v>
      </c>
      <c r="BL372" s="324">
        <f t="shared" ref="BL372:BL376" si="1194">BO372+BR372+BU372+BX372</f>
        <v>9</v>
      </c>
      <c r="BM372" s="324">
        <f t="shared" ref="BM372:BM376" si="1195">BP372+BS372+BV372+BY372</f>
        <v>1.2861</v>
      </c>
      <c r="BN372" s="324">
        <f t="shared" ref="BN372:BN376" si="1196">BQ372+BT372+BW372+BZ372</f>
        <v>2.0488958055060298E-2</v>
      </c>
      <c r="BO372" s="324"/>
      <c r="BP372" s="324">
        <f t="shared" ref="BP372:BP375" si="1197">BO372*0.1429</f>
        <v>0</v>
      </c>
      <c r="BQ372" s="556">
        <f>BO372*$ER$20</f>
        <v>0</v>
      </c>
      <c r="BR372" s="324"/>
      <c r="BS372" s="324">
        <f t="shared" ref="BS372:BS374" si="1198">BR372*0.1429</f>
        <v>0</v>
      </c>
      <c r="BT372" s="556">
        <f>BR372*$ES$20</f>
        <v>0</v>
      </c>
      <c r="BU372" s="324">
        <v>9</v>
      </c>
      <c r="BV372" s="324">
        <f t="shared" ref="BV372:BV375" si="1199">BU372*0.1429</f>
        <v>1.2861</v>
      </c>
      <c r="BW372" s="324">
        <f>BU372*$ET$20</f>
        <v>2.0488958055060298E-2</v>
      </c>
      <c r="BX372" s="324"/>
      <c r="BY372" s="324">
        <f t="shared" ref="BY372:BY374" si="1200">BX372*0.1429</f>
        <v>0</v>
      </c>
      <c r="BZ372" s="556">
        <f>BX372*$EU$20</f>
        <v>0</v>
      </c>
      <c r="CA372" s="324">
        <f t="shared" ref="CA372:CA375" si="1201">CD372+CG372+CJ372+CM372</f>
        <v>0</v>
      </c>
      <c r="CB372" s="324">
        <f t="shared" ref="CB372:CB375" si="1202">CE372+CH372+CK372+CN372</f>
        <v>0</v>
      </c>
      <c r="CC372" s="324">
        <f t="shared" ref="CC372:CC375" si="1203">CF372+CI372+CL372+CO372</f>
        <v>0</v>
      </c>
      <c r="CD372" s="306">
        <v>0</v>
      </c>
      <c r="CE372" s="278">
        <f t="shared" ref="CE372" si="1204">CD372*0.1429</f>
        <v>0</v>
      </c>
      <c r="CF372" s="195">
        <f>CD372*$EW$20</f>
        <v>0</v>
      </c>
      <c r="CG372" s="324"/>
      <c r="CH372" s="278">
        <f t="shared" ref="CH372" si="1205">CG372*0.1429</f>
        <v>0</v>
      </c>
      <c r="CI372" s="324">
        <f>CG372*$EX$20</f>
        <v>0</v>
      </c>
      <c r="CJ372" s="306"/>
      <c r="CK372" s="278">
        <f t="shared" ref="CK372" si="1206">CJ372*0.1429</f>
        <v>0</v>
      </c>
      <c r="CL372" s="195">
        <f>CJ372*$EY$20</f>
        <v>0</v>
      </c>
      <c r="CM372" s="188"/>
      <c r="CN372" s="278">
        <f t="shared" ref="CN372" si="1207">CM372*0.1429</f>
        <v>0</v>
      </c>
      <c r="CO372" s="195">
        <f>CM372*$EZ$20</f>
        <v>0</v>
      </c>
      <c r="CP372" s="2238">
        <v>9</v>
      </c>
      <c r="CQ372" s="2238">
        <f t="shared" ref="CQ372" si="1208">CP372*0.1429</f>
        <v>1.2861</v>
      </c>
      <c r="CR372" s="2238">
        <f>CP372*$EM$20</f>
        <v>2.0017715753085301E-2</v>
      </c>
      <c r="CS372" s="694">
        <v>4</v>
      </c>
      <c r="CT372" s="324">
        <f t="shared" ref="CT372:CT375" si="1209">CS372*0.1429</f>
        <v>0.5716</v>
      </c>
      <c r="CU372" s="324">
        <f t="shared" ref="CU372:CU375" si="1210">CS372*$EN$20</f>
        <v>9.2526330592038793E-3</v>
      </c>
      <c r="CV372" s="694">
        <v>2</v>
      </c>
      <c r="CW372" s="694">
        <f t="shared" ref="CW372" si="1211">CV372*0.1429</f>
        <v>0.2858</v>
      </c>
      <c r="CX372" s="775">
        <f>CV372*$EO$20</f>
        <v>4.81136919078602E-3</v>
      </c>
      <c r="CY372" s="694">
        <v>2</v>
      </c>
      <c r="CZ372" s="694">
        <f t="shared" ref="CZ372" si="1212">CY372*0.1429</f>
        <v>0.2858</v>
      </c>
      <c r="DA372" s="775">
        <f>CY372*$EP$20</f>
        <v>5.0038239584174601E-3</v>
      </c>
      <c r="DB372" s="324" t="s">
        <v>447</v>
      </c>
      <c r="DC372" s="324">
        <v>4.0999999999999996</v>
      </c>
      <c r="DD372" s="324">
        <v>-0.32500000000000001</v>
      </c>
      <c r="DE372" s="555">
        <f t="shared" ref="DE372:DE377" si="1213">DK372+DP372+EA372+EB372+EC372</f>
        <v>0.72960000000000003</v>
      </c>
      <c r="DF372" s="595">
        <v>0.32</v>
      </c>
      <c r="DG372" s="324">
        <v>0.08</v>
      </c>
      <c r="DH372" s="324">
        <v>0.08</v>
      </c>
      <c r="DI372" s="324">
        <v>0.08</v>
      </c>
      <c r="DJ372" s="324">
        <v>0.08</v>
      </c>
      <c r="DK372" s="595">
        <v>0</v>
      </c>
      <c r="DL372" s="306"/>
      <c r="DM372" s="307"/>
      <c r="DN372" s="307"/>
      <c r="DO372" s="307"/>
      <c r="DP372" s="595">
        <f t="shared" ref="DP372:DP375" si="1214">DQ372+DR372+DS372+DT372</f>
        <v>0.37440000000000001</v>
      </c>
      <c r="DQ372" s="324"/>
      <c r="DR372" s="324"/>
      <c r="DS372" s="324">
        <v>0.37440000000000001</v>
      </c>
      <c r="DT372" s="324"/>
      <c r="DU372" s="595">
        <f t="shared" si="1187"/>
        <v>0</v>
      </c>
      <c r="DV372" s="306"/>
      <c r="DW372" s="307"/>
      <c r="DX372" s="307"/>
      <c r="DY372" s="307"/>
      <c r="DZ372" s="2255">
        <f>0.36*1.04</f>
        <v>0.37440000000000001</v>
      </c>
      <c r="EA372" s="787">
        <f>0.16*1.08</f>
        <v>0.17280000000000001</v>
      </c>
      <c r="EB372" s="787">
        <f>0.08*1.12</f>
        <v>8.9600000000000013E-2</v>
      </c>
      <c r="EC372" s="787">
        <f>0.08*1.16</f>
        <v>9.2799999999999994E-2</v>
      </c>
      <c r="ED372" s="324" t="s">
        <v>243</v>
      </c>
      <c r="EE372" s="33"/>
      <c r="EF372" s="329" t="s">
        <v>235</v>
      </c>
      <c r="EG372" s="324"/>
      <c r="EH372" s="878" t="s">
        <v>383</v>
      </c>
    </row>
    <row r="373" spans="1:138" ht="29.25" customHeight="1" outlineLevel="1">
      <c r="A373" s="85"/>
      <c r="B373" s="67"/>
      <c r="C373" s="1176" t="s">
        <v>209</v>
      </c>
      <c r="D373" s="1182" t="s">
        <v>430</v>
      </c>
      <c r="E373" s="67"/>
      <c r="F373" s="132" t="s">
        <v>152</v>
      </c>
      <c r="G373" s="558">
        <f t="shared" si="1188"/>
        <v>2</v>
      </c>
      <c r="H373" s="574">
        <f t="shared" ref="H373:H375" si="1215">SUM(I373:L373)</f>
        <v>4</v>
      </c>
      <c r="I373" s="557">
        <v>1</v>
      </c>
      <c r="J373" s="557">
        <v>1</v>
      </c>
      <c r="K373" s="557">
        <v>1</v>
      </c>
      <c r="L373" s="557">
        <v>1</v>
      </c>
      <c r="M373" s="2210">
        <v>1</v>
      </c>
      <c r="N373" s="557">
        <v>1</v>
      </c>
      <c r="O373" s="345"/>
      <c r="P373" s="1068"/>
      <c r="Q373" s="574">
        <f t="shared" si="1190"/>
        <v>0</v>
      </c>
      <c r="R373" s="234"/>
      <c r="S373" s="273"/>
      <c r="T373" s="273"/>
      <c r="U373" s="234"/>
      <c r="V373" s="574">
        <f t="shared" ref="V373:V375" si="1216">SUM(W373:Z373)</f>
        <v>1</v>
      </c>
      <c r="W373" s="557"/>
      <c r="X373" s="557"/>
      <c r="Y373" s="557">
        <v>1</v>
      </c>
      <c r="Z373" s="557"/>
      <c r="AA373" s="574">
        <f t="shared" si="1192"/>
        <v>0</v>
      </c>
      <c r="AB373" s="234"/>
      <c r="AC373" s="273"/>
      <c r="AD373" s="273"/>
      <c r="AE373" s="234"/>
      <c r="AF373" s="566" t="s">
        <v>14</v>
      </c>
      <c r="AG373" s="555">
        <f t="shared" si="1193"/>
        <v>15</v>
      </c>
      <c r="AH373" s="324">
        <v>10</v>
      </c>
      <c r="AI373" s="324">
        <v>1.429</v>
      </c>
      <c r="AJ373" s="324">
        <v>2.2327710701027251E-2</v>
      </c>
      <c r="AK373" s="324">
        <v>2.5</v>
      </c>
      <c r="AL373" s="324">
        <v>0.35725000000000001</v>
      </c>
      <c r="AM373" s="324">
        <v>5.4724781129968751E-3</v>
      </c>
      <c r="AN373" s="324">
        <v>2.5</v>
      </c>
      <c r="AO373" s="324">
        <v>0.35725000000000001</v>
      </c>
      <c r="AP373" s="324">
        <v>5.4724781129968751E-3</v>
      </c>
      <c r="AQ373" s="324">
        <v>2.5</v>
      </c>
      <c r="AR373" s="324">
        <v>0.35725000000000001</v>
      </c>
      <c r="AS373" s="324">
        <v>5.6913772375167494E-3</v>
      </c>
      <c r="AT373" s="324">
        <v>2.5</v>
      </c>
      <c r="AU373" s="324">
        <v>0.35725000000000001</v>
      </c>
      <c r="AV373" s="324">
        <v>5.6913772375167494E-3</v>
      </c>
      <c r="AW373" s="324">
        <v>0</v>
      </c>
      <c r="AX373" s="324">
        <v>0</v>
      </c>
      <c r="AY373" s="324">
        <v>0</v>
      </c>
      <c r="AZ373" s="307">
        <v>0</v>
      </c>
      <c r="BA373" s="197"/>
      <c r="BB373" s="197"/>
      <c r="BC373" s="307"/>
      <c r="BD373" s="197"/>
      <c r="BE373" s="197"/>
      <c r="BF373" s="197"/>
      <c r="BG373" s="197"/>
      <c r="BH373" s="197"/>
      <c r="BI373" s="197"/>
      <c r="BJ373" s="197"/>
      <c r="BK373" s="197"/>
      <c r="BL373" s="324">
        <f t="shared" si="1194"/>
        <v>2.5</v>
      </c>
      <c r="BM373" s="324">
        <f t="shared" si="1195"/>
        <v>0.35725000000000001</v>
      </c>
      <c r="BN373" s="324">
        <f t="shared" si="1196"/>
        <v>5.6913772375167494E-3</v>
      </c>
      <c r="BO373" s="324"/>
      <c r="BP373" s="324">
        <f t="shared" si="1197"/>
        <v>0</v>
      </c>
      <c r="BQ373" s="324">
        <f>BO373*$ER$20</f>
        <v>0</v>
      </c>
      <c r="BR373" s="324"/>
      <c r="BS373" s="324">
        <f t="shared" si="1198"/>
        <v>0</v>
      </c>
      <c r="BT373" s="324">
        <f>BR373*$ES$20</f>
        <v>0</v>
      </c>
      <c r="BU373" s="324">
        <v>2.5</v>
      </c>
      <c r="BV373" s="324">
        <f t="shared" si="1199"/>
        <v>0.35725000000000001</v>
      </c>
      <c r="BW373" s="324">
        <f>BU373*$ET$20</f>
        <v>5.6913772375167494E-3</v>
      </c>
      <c r="BX373" s="324"/>
      <c r="BY373" s="324">
        <f t="shared" si="1200"/>
        <v>0</v>
      </c>
      <c r="BZ373" s="324">
        <f>BX373*$EU$20</f>
        <v>0</v>
      </c>
      <c r="CA373" s="324">
        <f t="shared" si="1201"/>
        <v>0</v>
      </c>
      <c r="CB373" s="324">
        <f t="shared" si="1202"/>
        <v>0</v>
      </c>
      <c r="CC373" s="324">
        <f t="shared" si="1203"/>
        <v>0</v>
      </c>
      <c r="CD373" s="307">
        <v>0</v>
      </c>
      <c r="CE373" s="197"/>
      <c r="CF373" s="197"/>
      <c r="CG373" s="307"/>
      <c r="CH373" s="197"/>
      <c r="CI373" s="197"/>
      <c r="CJ373" s="197"/>
      <c r="CK373" s="197"/>
      <c r="CL373" s="197"/>
      <c r="CM373" s="197"/>
      <c r="CN373" s="197"/>
      <c r="CO373" s="197"/>
      <c r="CP373" s="2258">
        <v>2.5</v>
      </c>
      <c r="CQ373" s="2258">
        <f>CP373*0.1429</f>
        <v>0.35725000000000001</v>
      </c>
      <c r="CR373" s="2258">
        <f>CP373*$EM$20</f>
        <v>5.5604765980792501E-3</v>
      </c>
      <c r="CS373" s="324">
        <v>2.5</v>
      </c>
      <c r="CT373" s="324">
        <f t="shared" si="1209"/>
        <v>0.35725000000000001</v>
      </c>
      <c r="CU373" s="324">
        <f t="shared" si="1210"/>
        <v>5.7828956620024248E-3</v>
      </c>
      <c r="CV373" s="195"/>
      <c r="CW373" s="195"/>
      <c r="CX373" s="197"/>
      <c r="CY373" s="195"/>
      <c r="CZ373" s="195"/>
      <c r="DA373" s="205"/>
      <c r="DB373" s="324" t="s">
        <v>447</v>
      </c>
      <c r="DC373" s="324">
        <v>4.8</v>
      </c>
      <c r="DD373" s="324">
        <v>-0.192</v>
      </c>
      <c r="DE373" s="555">
        <f t="shared" si="1213"/>
        <v>0.21200000000000002</v>
      </c>
      <c r="DF373" s="595">
        <v>0.4</v>
      </c>
      <c r="DG373" s="324">
        <v>0.1</v>
      </c>
      <c r="DH373" s="324">
        <v>0.1</v>
      </c>
      <c r="DI373" s="324">
        <v>0.1</v>
      </c>
      <c r="DJ373" s="324">
        <v>0.1</v>
      </c>
      <c r="DK373" s="595">
        <v>0</v>
      </c>
      <c r="DL373" s="306"/>
      <c r="DM373" s="307"/>
      <c r="DN373" s="307"/>
      <c r="DO373" s="307"/>
      <c r="DP373" s="595">
        <f t="shared" si="1214"/>
        <v>0.10400000000000001</v>
      </c>
      <c r="DQ373" s="324"/>
      <c r="DR373" s="324"/>
      <c r="DS373" s="324">
        <v>0.10400000000000001</v>
      </c>
      <c r="DT373" s="324"/>
      <c r="DU373" s="595">
        <f t="shared" si="1187"/>
        <v>0</v>
      </c>
      <c r="DV373" s="306"/>
      <c r="DW373" s="307"/>
      <c r="DX373" s="307"/>
      <c r="DY373" s="307"/>
      <c r="DZ373" s="2255">
        <f>0.1+(0.1*0.04)</f>
        <v>0.10400000000000001</v>
      </c>
      <c r="EA373" s="787">
        <f>0.1*1.08</f>
        <v>0.10800000000000001</v>
      </c>
      <c r="EB373" s="197"/>
      <c r="EC373" s="199"/>
      <c r="ED373" s="324" t="s">
        <v>243</v>
      </c>
      <c r="EE373" s="33"/>
      <c r="EF373" s="329" t="s">
        <v>235</v>
      </c>
      <c r="EG373" s="324"/>
      <c r="EH373" s="878" t="s">
        <v>383</v>
      </c>
    </row>
    <row r="374" spans="1:138" ht="63.75" customHeight="1" outlineLevel="1">
      <c r="A374" s="85"/>
      <c r="B374" s="67"/>
      <c r="C374" s="1176" t="s">
        <v>222</v>
      </c>
      <c r="D374" s="1182" t="s">
        <v>375</v>
      </c>
      <c r="E374" s="67"/>
      <c r="F374" s="1222" t="s">
        <v>317</v>
      </c>
      <c r="G374" s="558">
        <f t="shared" si="1188"/>
        <v>1040</v>
      </c>
      <c r="H374" s="574">
        <f t="shared" si="1215"/>
        <v>266</v>
      </c>
      <c r="I374" s="557">
        <v>60</v>
      </c>
      <c r="J374" s="557">
        <v>80</v>
      </c>
      <c r="K374" s="557">
        <v>66</v>
      </c>
      <c r="L374" s="557">
        <v>60</v>
      </c>
      <c r="M374" s="2210">
        <v>260</v>
      </c>
      <c r="N374" s="557">
        <v>260</v>
      </c>
      <c r="O374" s="557">
        <v>260</v>
      </c>
      <c r="P374" s="557">
        <v>260</v>
      </c>
      <c r="Q374" s="574">
        <f t="shared" si="1190"/>
        <v>0</v>
      </c>
      <c r="R374" s="234"/>
      <c r="S374" s="273"/>
      <c r="T374" s="273"/>
      <c r="U374" s="234"/>
      <c r="V374" s="574">
        <f t="shared" si="1216"/>
        <v>260</v>
      </c>
      <c r="W374" s="557"/>
      <c r="X374" s="557">
        <v>260</v>
      </c>
      <c r="Y374" s="557"/>
      <c r="Z374" s="557"/>
      <c r="AA374" s="574">
        <f t="shared" si="1192"/>
        <v>0</v>
      </c>
      <c r="AB374" s="234"/>
      <c r="AC374" s="273"/>
      <c r="AD374" s="273"/>
      <c r="AE374" s="234"/>
      <c r="AF374" s="566" t="s">
        <v>14</v>
      </c>
      <c r="AG374" s="555">
        <f t="shared" si="1193"/>
        <v>100</v>
      </c>
      <c r="AH374" s="324">
        <v>20</v>
      </c>
      <c r="AI374" s="324">
        <v>2.8580000000000001</v>
      </c>
      <c r="AJ374" s="324">
        <v>4.4655421402054502E-2</v>
      </c>
      <c r="AK374" s="324">
        <v>5</v>
      </c>
      <c r="AL374" s="324">
        <v>0.71450000000000002</v>
      </c>
      <c r="AM374" s="324">
        <v>1.094495622599375E-2</v>
      </c>
      <c r="AN374" s="324">
        <v>5</v>
      </c>
      <c r="AO374" s="324">
        <v>0.71450000000000002</v>
      </c>
      <c r="AP374" s="324">
        <v>1.094495622599375E-2</v>
      </c>
      <c r="AQ374" s="324">
        <v>5</v>
      </c>
      <c r="AR374" s="324">
        <v>0.71450000000000002</v>
      </c>
      <c r="AS374" s="324">
        <v>1.1382754475033499E-2</v>
      </c>
      <c r="AT374" s="324">
        <v>5</v>
      </c>
      <c r="AU374" s="324">
        <v>0.71450000000000002</v>
      </c>
      <c r="AV374" s="324">
        <v>1.1382754475033499E-2</v>
      </c>
      <c r="AW374" s="324">
        <v>0</v>
      </c>
      <c r="AX374" s="324">
        <v>0</v>
      </c>
      <c r="AY374" s="324">
        <v>0</v>
      </c>
      <c r="AZ374" s="307">
        <v>0</v>
      </c>
      <c r="BA374" s="197"/>
      <c r="BB374" s="197"/>
      <c r="BC374" s="307"/>
      <c r="BD374" s="197"/>
      <c r="BE374" s="197"/>
      <c r="BF374" s="197"/>
      <c r="BG374" s="197"/>
      <c r="BH374" s="197"/>
      <c r="BI374" s="197"/>
      <c r="BJ374" s="197"/>
      <c r="BK374" s="197"/>
      <c r="BL374" s="324">
        <f t="shared" si="1194"/>
        <v>20</v>
      </c>
      <c r="BM374" s="324">
        <f t="shared" si="1195"/>
        <v>2.8580000000000001</v>
      </c>
      <c r="BN374" s="324">
        <f t="shared" si="1196"/>
        <v>4.3779824903975001E-2</v>
      </c>
      <c r="BO374" s="324"/>
      <c r="BP374" s="324">
        <f t="shared" si="1197"/>
        <v>0</v>
      </c>
      <c r="BQ374" s="324">
        <f>BO374*$ER$20</f>
        <v>0</v>
      </c>
      <c r="BR374" s="324">
        <v>20</v>
      </c>
      <c r="BS374" s="324">
        <f t="shared" si="1198"/>
        <v>2.8580000000000001</v>
      </c>
      <c r="BT374" s="324">
        <f>BR374*$ES$20</f>
        <v>4.3779824903975001E-2</v>
      </c>
      <c r="BU374" s="324"/>
      <c r="BV374" s="324">
        <f t="shared" si="1199"/>
        <v>0</v>
      </c>
      <c r="BW374" s="324">
        <f>BU374*$ET$20</f>
        <v>0</v>
      </c>
      <c r="BX374" s="324"/>
      <c r="BY374" s="324">
        <f t="shared" si="1200"/>
        <v>0</v>
      </c>
      <c r="BZ374" s="324">
        <f>BX374*$EU$20</f>
        <v>0</v>
      </c>
      <c r="CA374" s="324">
        <f t="shared" si="1201"/>
        <v>0</v>
      </c>
      <c r="CB374" s="324">
        <f t="shared" si="1202"/>
        <v>0</v>
      </c>
      <c r="CC374" s="324">
        <f t="shared" si="1203"/>
        <v>0</v>
      </c>
      <c r="CD374" s="307">
        <v>0</v>
      </c>
      <c r="CE374" s="197"/>
      <c r="CF374" s="197"/>
      <c r="CG374" s="307"/>
      <c r="CH374" s="197"/>
      <c r="CI374" s="197"/>
      <c r="CJ374" s="197"/>
      <c r="CK374" s="197"/>
      <c r="CL374" s="197"/>
      <c r="CM374" s="197"/>
      <c r="CN374" s="197"/>
      <c r="CO374" s="197"/>
      <c r="CP374" s="2238">
        <v>20</v>
      </c>
      <c r="CQ374" s="2258">
        <f t="shared" ref="CQ374" si="1217">CP374*0.1429</f>
        <v>2.8580000000000001</v>
      </c>
      <c r="CR374" s="2258">
        <f>CP374*$EM$20</f>
        <v>4.4483812784634001E-2</v>
      </c>
      <c r="CS374" s="324">
        <v>20</v>
      </c>
      <c r="CT374" s="556">
        <f t="shared" si="1209"/>
        <v>2.8580000000000001</v>
      </c>
      <c r="CU374" s="556">
        <f t="shared" si="1210"/>
        <v>4.6263165296019398E-2</v>
      </c>
      <c r="CV374" s="694">
        <v>20</v>
      </c>
      <c r="CW374" s="694">
        <f t="shared" ref="CW374" si="1218">CV374*0.1429</f>
        <v>2.8580000000000001</v>
      </c>
      <c r="CX374" s="694">
        <f>CV374*$EO$20</f>
        <v>4.8113691907860204E-2</v>
      </c>
      <c r="CY374" s="694">
        <v>20</v>
      </c>
      <c r="CZ374" s="694">
        <f>CY374*0.1429</f>
        <v>2.8580000000000001</v>
      </c>
      <c r="DA374" s="694">
        <f>CY374*$EP$20</f>
        <v>5.0038239584174603E-2</v>
      </c>
      <c r="DB374" s="324" t="s">
        <v>476</v>
      </c>
      <c r="DC374" s="324">
        <v>14.7</v>
      </c>
      <c r="DD374" s="324">
        <v>0.36799999999999999</v>
      </c>
      <c r="DE374" s="555">
        <f t="shared" si="1213"/>
        <v>1.6720000000000002</v>
      </c>
      <c r="DF374" s="595">
        <v>0.39</v>
      </c>
      <c r="DG374" s="324">
        <v>0.09</v>
      </c>
      <c r="DH374" s="324">
        <v>0.12</v>
      </c>
      <c r="DI374" s="324">
        <v>0.09</v>
      </c>
      <c r="DJ374" s="324">
        <v>0.09</v>
      </c>
      <c r="DK374" s="595">
        <v>0</v>
      </c>
      <c r="DL374" s="324"/>
      <c r="DM374" s="324"/>
      <c r="DN374" s="324"/>
      <c r="DO374" s="324"/>
      <c r="DP374" s="595">
        <f t="shared" si="1214"/>
        <v>0.3952</v>
      </c>
      <c r="DQ374" s="324"/>
      <c r="DR374" s="324">
        <v>0.3952</v>
      </c>
      <c r="DS374" s="324"/>
      <c r="DT374" s="324"/>
      <c r="DU374" s="595">
        <f t="shared" si="1187"/>
        <v>0</v>
      </c>
      <c r="DV374" s="324"/>
      <c r="DW374" s="324"/>
      <c r="DX374" s="324"/>
      <c r="DY374" s="324"/>
      <c r="DZ374" s="2238">
        <f>0.38+(0.38*0.04)</f>
        <v>0.3952</v>
      </c>
      <c r="EA374" s="787">
        <f>0.38*1.08</f>
        <v>0.41040000000000004</v>
      </c>
      <c r="EB374" s="787">
        <f>0.38*1.12</f>
        <v>0.42560000000000003</v>
      </c>
      <c r="EC374" s="787">
        <f>0.38*1.16</f>
        <v>0.44079999999999997</v>
      </c>
      <c r="ED374" s="324" t="s">
        <v>243</v>
      </c>
      <c r="EE374" s="33"/>
      <c r="EF374" s="329" t="s">
        <v>235</v>
      </c>
      <c r="EG374" s="324"/>
      <c r="EH374" s="878" t="s">
        <v>438</v>
      </c>
    </row>
    <row r="375" spans="1:138" ht="29.25" customHeight="1" outlineLevel="1">
      <c r="A375" s="85"/>
      <c r="B375" s="67"/>
      <c r="C375" s="1177" t="s">
        <v>223</v>
      </c>
      <c r="D375" s="1186" t="s">
        <v>373</v>
      </c>
      <c r="E375" s="67"/>
      <c r="F375" s="128" t="s">
        <v>2</v>
      </c>
      <c r="G375" s="558">
        <f t="shared" si="1188"/>
        <v>3360</v>
      </c>
      <c r="H375" s="574">
        <f t="shared" si="1215"/>
        <v>840</v>
      </c>
      <c r="I375" s="234">
        <f>367+53</f>
        <v>420</v>
      </c>
      <c r="J375" s="234"/>
      <c r="K375" s="234">
        <f>367+53</f>
        <v>420</v>
      </c>
      <c r="L375" s="234"/>
      <c r="M375" s="2204">
        <f>734+106</f>
        <v>840</v>
      </c>
      <c r="N375" s="234">
        <f t="shared" ref="N375:P375" si="1219">734+106</f>
        <v>840</v>
      </c>
      <c r="O375" s="234">
        <f t="shared" si="1219"/>
        <v>840</v>
      </c>
      <c r="P375" s="234">
        <f t="shared" si="1219"/>
        <v>840</v>
      </c>
      <c r="Q375" s="574">
        <f t="shared" si="1190"/>
        <v>0</v>
      </c>
      <c r="R375" s="234"/>
      <c r="S375" s="234"/>
      <c r="T375" s="273"/>
      <c r="U375" s="234"/>
      <c r="V375" s="574">
        <f t="shared" si="1216"/>
        <v>840</v>
      </c>
      <c r="W375" s="234"/>
      <c r="X375" s="234">
        <v>420</v>
      </c>
      <c r="Y375" s="234">
        <v>420</v>
      </c>
      <c r="Z375" s="234"/>
      <c r="AA375" s="574">
        <f t="shared" si="1192"/>
        <v>0</v>
      </c>
      <c r="AB375" s="234"/>
      <c r="AC375" s="234"/>
      <c r="AD375" s="273"/>
      <c r="AE375" s="234"/>
      <c r="AF375" s="566" t="s">
        <v>14</v>
      </c>
      <c r="AG375" s="561">
        <f t="shared" si="1193"/>
        <v>4.1999999999999997E-3</v>
      </c>
      <c r="AH375" s="556">
        <v>8.3999999999999993E-4</v>
      </c>
      <c r="AI375" s="567">
        <v>1.2003599999999999E-4</v>
      </c>
      <c r="AJ375" s="583">
        <v>1.8755276988862887E-6</v>
      </c>
      <c r="AK375" s="567">
        <v>4.1999999999999996E-4</v>
      </c>
      <c r="AL375" s="567">
        <v>6.0017999999999994E-5</v>
      </c>
      <c r="AM375" s="583">
        <v>9.1937632298347494E-7</v>
      </c>
      <c r="AN375" s="307"/>
      <c r="AO375" s="197"/>
      <c r="AP375" s="197"/>
      <c r="AQ375" s="567">
        <v>4.1999999999999996E-4</v>
      </c>
      <c r="AR375" s="567">
        <v>6.0017999999999994E-5</v>
      </c>
      <c r="AS375" s="583">
        <v>9.5615137590281383E-7</v>
      </c>
      <c r="AT375" s="307"/>
      <c r="AU375" s="197"/>
      <c r="AV375" s="197"/>
      <c r="AW375" s="324">
        <v>0</v>
      </c>
      <c r="AX375" s="324">
        <v>0</v>
      </c>
      <c r="AY375" s="324">
        <v>0</v>
      </c>
      <c r="AZ375" s="307">
        <v>0</v>
      </c>
      <c r="BA375" s="197"/>
      <c r="BB375" s="197"/>
      <c r="BC375" s="324"/>
      <c r="BD375" s="278">
        <v>0</v>
      </c>
      <c r="BE375" s="195">
        <v>0</v>
      </c>
      <c r="BF375" s="197"/>
      <c r="BG375" s="197"/>
      <c r="BH375" s="197"/>
      <c r="BI375" s="197"/>
      <c r="BJ375" s="197"/>
      <c r="BK375" s="197"/>
      <c r="BL375" s="556">
        <f t="shared" si="1194"/>
        <v>8.3999999999999993E-4</v>
      </c>
      <c r="BM375" s="567">
        <f t="shared" si="1195"/>
        <v>1.2003599999999999E-4</v>
      </c>
      <c r="BN375" s="583">
        <f t="shared" si="1196"/>
        <v>1.8755276988862887E-6</v>
      </c>
      <c r="BO375" s="567"/>
      <c r="BP375" s="567">
        <f t="shared" si="1197"/>
        <v>0</v>
      </c>
      <c r="BQ375" s="583">
        <f>BO375*$ER$20</f>
        <v>0</v>
      </c>
      <c r="BR375" s="567">
        <v>4.1999999999999996E-4</v>
      </c>
      <c r="BS375" s="567">
        <f t="shared" ref="BS375" si="1220">BR375*0.1429</f>
        <v>6.0017999999999994E-5</v>
      </c>
      <c r="BT375" s="583">
        <f>BR375*$ES$20</f>
        <v>9.1937632298347494E-7</v>
      </c>
      <c r="BU375" s="567">
        <v>4.1999999999999996E-4</v>
      </c>
      <c r="BV375" s="567">
        <f t="shared" si="1199"/>
        <v>6.0017999999999994E-5</v>
      </c>
      <c r="BW375" s="583">
        <f>BU375*$ET$20</f>
        <v>9.5615137590281383E-7</v>
      </c>
      <c r="BX375" s="307"/>
      <c r="BY375" s="197"/>
      <c r="BZ375" s="197"/>
      <c r="CA375" s="324">
        <f t="shared" si="1201"/>
        <v>0</v>
      </c>
      <c r="CB375" s="324">
        <f t="shared" si="1202"/>
        <v>0</v>
      </c>
      <c r="CC375" s="324">
        <f t="shared" si="1203"/>
        <v>0</v>
      </c>
      <c r="CD375" s="307">
        <v>0</v>
      </c>
      <c r="CE375" s="197"/>
      <c r="CF375" s="197"/>
      <c r="CG375" s="324"/>
      <c r="CH375" s="278">
        <f t="shared" ref="CH375" si="1221">CG375*0.1429</f>
        <v>0</v>
      </c>
      <c r="CI375" s="195">
        <f>CG375*$EX$20</f>
        <v>0</v>
      </c>
      <c r="CJ375" s="197"/>
      <c r="CK375" s="197"/>
      <c r="CL375" s="197"/>
      <c r="CM375" s="197"/>
      <c r="CN375" s="197"/>
      <c r="CO375" s="197"/>
      <c r="CP375" s="2258">
        <f>0.000001*M375</f>
        <v>8.3999999999999993E-4</v>
      </c>
      <c r="CQ375" s="2273">
        <f t="shared" ref="CQ375" si="1222">CP375*0.1429</f>
        <v>1.2003599999999999E-4</v>
      </c>
      <c r="CR375" s="2294">
        <f>CP375*$EM$20</f>
        <v>1.8683201369546279E-6</v>
      </c>
      <c r="CS375" s="556">
        <f>0.000001*840</f>
        <v>8.3999999999999993E-4</v>
      </c>
      <c r="CT375" s="567">
        <f t="shared" si="1209"/>
        <v>1.2003599999999999E-4</v>
      </c>
      <c r="CU375" s="583">
        <f t="shared" si="1210"/>
        <v>1.9430529424328146E-6</v>
      </c>
      <c r="CV375" s="775">
        <f>0.000001*840</f>
        <v>8.3999999999999993E-4</v>
      </c>
      <c r="CW375" s="776">
        <f t="shared" ref="CW375" si="1223">CV375*0.1429</f>
        <v>1.2003599999999999E-4</v>
      </c>
      <c r="CX375" s="791">
        <f>CV375*$EO$20</f>
        <v>2.0207750601301283E-6</v>
      </c>
      <c r="CY375" s="775">
        <f>0.000001*840</f>
        <v>8.3999999999999993E-4</v>
      </c>
      <c r="CZ375" s="776">
        <f t="shared" ref="CZ375" si="1224">CY375*0.1429</f>
        <v>1.2003599999999999E-4</v>
      </c>
      <c r="DA375" s="791">
        <f>CY375*$EP$20</f>
        <v>2.101606062535333E-6</v>
      </c>
      <c r="DB375" s="210"/>
      <c r="DC375" s="210"/>
      <c r="DD375" s="210"/>
      <c r="DE375" s="555">
        <f t="shared" si="1213"/>
        <v>0.35200000000000004</v>
      </c>
      <c r="DF375" s="595">
        <v>0.08</v>
      </c>
      <c r="DG375" s="324">
        <v>0.04</v>
      </c>
      <c r="DH375" s="306"/>
      <c r="DI375" s="324">
        <v>0.04</v>
      </c>
      <c r="DJ375" s="324"/>
      <c r="DK375" s="595">
        <v>0</v>
      </c>
      <c r="DL375" s="306"/>
      <c r="DM375" s="324"/>
      <c r="DN375" s="307"/>
      <c r="DO375" s="307"/>
      <c r="DP375" s="595">
        <f t="shared" si="1214"/>
        <v>8.320000000000001E-2</v>
      </c>
      <c r="DQ375" s="324"/>
      <c r="DR375" s="324">
        <v>4.1600000000000005E-2</v>
      </c>
      <c r="DS375" s="324">
        <v>4.1600000000000005E-2</v>
      </c>
      <c r="DT375" s="324"/>
      <c r="DU375" s="595">
        <f t="shared" si="1187"/>
        <v>0</v>
      </c>
      <c r="DV375" s="306"/>
      <c r="DW375" s="324"/>
      <c r="DX375" s="307"/>
      <c r="DY375" s="307"/>
      <c r="DZ375" s="2238">
        <f>(0.06+0.02)*1.04</f>
        <v>8.320000000000001E-2</v>
      </c>
      <c r="EA375" s="787">
        <f>(0.06+0.02)*1.08</f>
        <v>8.6400000000000005E-2</v>
      </c>
      <c r="EB375" s="787">
        <f>(0.06+0.02)*1.12</f>
        <v>8.9600000000000013E-2</v>
      </c>
      <c r="EC375" s="787">
        <f>(0.06+0.02)*1.16</f>
        <v>9.2799999999999994E-2</v>
      </c>
      <c r="ED375" s="324" t="s">
        <v>243</v>
      </c>
      <c r="EE375" s="33"/>
      <c r="EF375" s="329" t="s">
        <v>235</v>
      </c>
      <c r="EG375" s="324"/>
      <c r="EH375" s="878" t="s">
        <v>383</v>
      </c>
    </row>
    <row r="376" spans="1:138" ht="33" customHeight="1" outlineLevel="1">
      <c r="A376" s="1496"/>
      <c r="B376" s="1367"/>
      <c r="C376" s="1631" t="s">
        <v>505</v>
      </c>
      <c r="D376" s="1631" t="s">
        <v>497</v>
      </c>
      <c r="E376" s="1367"/>
      <c r="F376" s="1222" t="s">
        <v>2</v>
      </c>
      <c r="G376" s="558">
        <f t="shared" si="1188"/>
        <v>3</v>
      </c>
      <c r="H376" s="1844"/>
      <c r="I376" s="1830"/>
      <c r="J376" s="1830"/>
      <c r="K376" s="1830"/>
      <c r="L376" s="1830"/>
      <c r="M376" s="2227"/>
      <c r="N376" s="1845"/>
      <c r="O376" s="1845"/>
      <c r="P376" s="1842"/>
      <c r="Q376" s="574">
        <f t="shared" si="1190"/>
        <v>3</v>
      </c>
      <c r="R376" s="1454"/>
      <c r="S376" s="1842">
        <v>3</v>
      </c>
      <c r="T376" s="1846"/>
      <c r="U376" s="1454"/>
      <c r="V376" s="1844"/>
      <c r="W376" s="1830"/>
      <c r="X376" s="1830"/>
      <c r="Y376" s="1830"/>
      <c r="Z376" s="1830"/>
      <c r="AA376" s="574">
        <f t="shared" si="1192"/>
        <v>0</v>
      </c>
      <c r="AB376" s="1454"/>
      <c r="AC376" s="2140"/>
      <c r="AD376" s="1846"/>
      <c r="AE376" s="1454"/>
      <c r="AF376" s="566" t="s">
        <v>14</v>
      </c>
      <c r="AG376" s="561">
        <f t="shared" si="1193"/>
        <v>0</v>
      </c>
      <c r="AH376" s="556">
        <v>0</v>
      </c>
      <c r="AI376" s="567">
        <v>0</v>
      </c>
      <c r="AJ376" s="583">
        <v>0</v>
      </c>
      <c r="AK376" s="1847"/>
      <c r="AL376" s="1635"/>
      <c r="AM376" s="1635"/>
      <c r="AN376" s="1847"/>
      <c r="AO376" s="1635"/>
      <c r="AP376" s="1635"/>
      <c r="AQ376" s="1847"/>
      <c r="AR376" s="1635"/>
      <c r="AS376" s="1635"/>
      <c r="AT376" s="1847"/>
      <c r="AU376" s="1635"/>
      <c r="AV376" s="1635"/>
      <c r="AW376" s="1267">
        <v>0.63893800000000001</v>
      </c>
      <c r="AX376" s="1818">
        <v>9.1304240199999998E-2</v>
      </c>
      <c r="AY376" s="556">
        <v>1.5277007579999999E-3</v>
      </c>
      <c r="AZ376" s="1847"/>
      <c r="BA376" s="1635"/>
      <c r="BB376" s="1635"/>
      <c r="BC376" s="1267">
        <v>0.63893800000000001</v>
      </c>
      <c r="BD376" s="1818">
        <v>9.1304240199999998E-2</v>
      </c>
      <c r="BE376" s="556">
        <v>1.5277007579999999E-3</v>
      </c>
      <c r="BF376" s="1635"/>
      <c r="BG376" s="1635"/>
      <c r="BH376" s="1635"/>
      <c r="BI376" s="1638"/>
      <c r="BJ376" s="1638"/>
      <c r="BK376" s="1638"/>
      <c r="BL376" s="556">
        <f t="shared" si="1194"/>
        <v>0</v>
      </c>
      <c r="BM376" s="567">
        <f t="shared" si="1195"/>
        <v>0</v>
      </c>
      <c r="BN376" s="583">
        <f t="shared" si="1196"/>
        <v>0</v>
      </c>
      <c r="BO376" s="1847"/>
      <c r="BP376" s="1635"/>
      <c r="BQ376" s="1635"/>
      <c r="BR376" s="1847"/>
      <c r="BS376" s="1635"/>
      <c r="BT376" s="1635"/>
      <c r="BU376" s="1847"/>
      <c r="BV376" s="1635"/>
      <c r="BW376" s="1635"/>
      <c r="BX376" s="1847"/>
      <c r="BY376" s="1635"/>
      <c r="BZ376" s="1635"/>
      <c r="CA376" s="1638"/>
      <c r="CB376" s="1638"/>
      <c r="CC376" s="1638"/>
      <c r="CD376" s="1847"/>
      <c r="CE376" s="1635"/>
      <c r="CF376" s="1635"/>
      <c r="CG376" s="1267"/>
      <c r="CH376" s="1818">
        <f>CG376*0.1429</f>
        <v>0</v>
      </c>
      <c r="CI376" s="556">
        <f>CG376*$EX$20</f>
        <v>0</v>
      </c>
      <c r="CJ376" s="1635"/>
      <c r="CK376" s="1635"/>
      <c r="CL376" s="1635"/>
      <c r="CM376" s="1638"/>
      <c r="CN376" s="1638"/>
      <c r="CO376" s="1638"/>
      <c r="CP376" s="2295"/>
      <c r="CQ376" s="2295"/>
      <c r="CR376" s="2295"/>
      <c r="CS376" s="1848"/>
      <c r="CT376" s="1848"/>
      <c r="CU376" s="1848"/>
      <c r="CV376" s="1818"/>
      <c r="CW376" s="1818"/>
      <c r="CX376" s="1635"/>
      <c r="CY376" s="1818"/>
      <c r="CZ376" s="1818"/>
      <c r="DA376" s="1849"/>
      <c r="DB376" s="956"/>
      <c r="DC376" s="1850"/>
      <c r="DD376" s="1851"/>
      <c r="DE376" s="555">
        <f t="shared" si="1213"/>
        <v>5.7469339999999994E-2</v>
      </c>
      <c r="DF376" s="595"/>
      <c r="DG376" s="1812"/>
      <c r="DH376" s="1812"/>
      <c r="DI376" s="1812"/>
      <c r="DJ376" s="1812"/>
      <c r="DK376" s="595">
        <v>5.7469339999999994E-2</v>
      </c>
      <c r="DL376" s="1812"/>
      <c r="DM376" s="324">
        <v>5.7469339999999994E-2</v>
      </c>
      <c r="DN376" s="1847"/>
      <c r="DO376" s="1638"/>
      <c r="DP376" s="595"/>
      <c r="DQ376" s="1812"/>
      <c r="DR376" s="1812"/>
      <c r="DS376" s="1812"/>
      <c r="DT376" s="1812"/>
      <c r="DU376" s="595">
        <f t="shared" si="1187"/>
        <v>0</v>
      </c>
      <c r="DV376" s="1812"/>
      <c r="DW376" s="324"/>
      <c r="DX376" s="1847"/>
      <c r="DY376" s="1638"/>
      <c r="DZ376" s="2255"/>
      <c r="EA376" s="787"/>
      <c r="EB376" s="1635"/>
      <c r="EC376" s="1852"/>
      <c r="ED376" s="1638"/>
      <c r="EE376" s="1581"/>
      <c r="EF376" s="1639"/>
      <c r="EG376" s="1638"/>
      <c r="EH376" s="1639"/>
    </row>
    <row r="377" spans="1:138" ht="15" customHeight="1" outlineLevel="1">
      <c r="A377" s="85"/>
      <c r="B377" s="67"/>
      <c r="C377" s="1154"/>
      <c r="D377" s="98" t="s">
        <v>52</v>
      </c>
      <c r="E377" s="84"/>
      <c r="F377" s="84"/>
      <c r="G377" s="169"/>
      <c r="H377" s="169"/>
      <c r="I377" s="169"/>
      <c r="J377" s="169"/>
      <c r="K377" s="169"/>
      <c r="L377" s="169"/>
      <c r="M377" s="2213"/>
      <c r="N377" s="169"/>
      <c r="O377" s="169"/>
      <c r="P377" s="169"/>
      <c r="Q377" s="84"/>
      <c r="R377" s="6"/>
      <c r="S377" s="84"/>
      <c r="T377" s="84"/>
      <c r="U377" s="84"/>
      <c r="V377" s="169"/>
      <c r="W377" s="169"/>
      <c r="X377" s="169"/>
      <c r="Y377" s="169"/>
      <c r="Z377" s="169"/>
      <c r="AA377" s="84"/>
      <c r="AB377" s="6"/>
      <c r="AC377" s="84"/>
      <c r="AD377" s="84"/>
      <c r="AE377" s="84"/>
      <c r="AF377" s="566" t="s">
        <v>14</v>
      </c>
      <c r="AG377" s="555">
        <f t="shared" si="1193"/>
        <v>140.0042</v>
      </c>
      <c r="AH377" s="555">
        <v>38.000839999999997</v>
      </c>
      <c r="AI377" s="555">
        <v>5.4303200360000003</v>
      </c>
      <c r="AJ377" s="555">
        <v>8.4847176191602439E-2</v>
      </c>
      <c r="AK377" s="555">
        <v>9.5004200000000001</v>
      </c>
      <c r="AL377" s="555">
        <v>1.3576100180000001</v>
      </c>
      <c r="AM377" s="555">
        <v>2.079633620571111E-2</v>
      </c>
      <c r="AN377" s="555">
        <v>9.5</v>
      </c>
      <c r="AO377" s="555">
        <v>1.35755</v>
      </c>
      <c r="AP377" s="555">
        <v>2.0795416829388125E-2</v>
      </c>
      <c r="AQ377" s="555">
        <v>9.5004200000000001</v>
      </c>
      <c r="AR377" s="555">
        <v>1.3576100180000001</v>
      </c>
      <c r="AS377" s="555">
        <v>2.1628189653939547E-2</v>
      </c>
      <c r="AT377" s="555">
        <v>9.5</v>
      </c>
      <c r="AU377" s="555">
        <v>1.35755</v>
      </c>
      <c r="AV377" s="555">
        <v>2.1627233502563646E-2</v>
      </c>
      <c r="AW377" s="555">
        <v>0.63893800000000001</v>
      </c>
      <c r="AX377" s="555">
        <v>9.1304240199999998E-2</v>
      </c>
      <c r="AY377" s="555">
        <v>1.5277007579999999E-3</v>
      </c>
      <c r="AZ377" s="555">
        <v>0</v>
      </c>
      <c r="BA377" s="555">
        <v>0</v>
      </c>
      <c r="BB377" s="555">
        <v>0</v>
      </c>
      <c r="BC377" s="555">
        <v>0.63893800000000001</v>
      </c>
      <c r="BD377" s="555">
        <v>9.1304240199999998E-2</v>
      </c>
      <c r="BE377" s="555">
        <v>1.5277007579999999E-3</v>
      </c>
      <c r="BF377" s="555">
        <v>0</v>
      </c>
      <c r="BG377" s="555">
        <v>0</v>
      </c>
      <c r="BH377" s="555">
        <v>0</v>
      </c>
      <c r="BI377" s="555">
        <v>0</v>
      </c>
      <c r="BJ377" s="555">
        <v>0</v>
      </c>
      <c r="BK377" s="555">
        <v>0</v>
      </c>
      <c r="BL377" s="555">
        <f t="shared" ref="BL377:CO377" si="1225">SUM(BL372:BL376)</f>
        <v>31.50084</v>
      </c>
      <c r="BM377" s="555">
        <f t="shared" si="1225"/>
        <v>4.5014700360000006</v>
      </c>
      <c r="BN377" s="555">
        <f t="shared" si="1225"/>
        <v>6.9962035724250929E-2</v>
      </c>
      <c r="BO377" s="555">
        <f t="shared" si="1225"/>
        <v>0</v>
      </c>
      <c r="BP377" s="555">
        <f t="shared" si="1225"/>
        <v>0</v>
      </c>
      <c r="BQ377" s="555">
        <f t="shared" si="1225"/>
        <v>0</v>
      </c>
      <c r="BR377" s="555">
        <f t="shared" si="1225"/>
        <v>20.000419999999998</v>
      </c>
      <c r="BS377" s="555">
        <f t="shared" si="1225"/>
        <v>2.8580600180000002</v>
      </c>
      <c r="BT377" s="555">
        <f t="shared" si="1225"/>
        <v>4.3780744280297983E-2</v>
      </c>
      <c r="BU377" s="555">
        <f t="shared" si="1225"/>
        <v>11.50042</v>
      </c>
      <c r="BV377" s="555">
        <f t="shared" si="1225"/>
        <v>1.6434100180000002</v>
      </c>
      <c r="BW377" s="555">
        <f t="shared" si="1225"/>
        <v>2.618129144395295E-2</v>
      </c>
      <c r="BX377" s="555">
        <f t="shared" si="1225"/>
        <v>0</v>
      </c>
      <c r="BY377" s="555">
        <f t="shared" si="1225"/>
        <v>0</v>
      </c>
      <c r="BZ377" s="555">
        <f t="shared" si="1225"/>
        <v>0</v>
      </c>
      <c r="CA377" s="555">
        <f t="shared" si="1225"/>
        <v>0</v>
      </c>
      <c r="CB377" s="555">
        <f t="shared" si="1225"/>
        <v>0</v>
      </c>
      <c r="CC377" s="555">
        <f t="shared" si="1225"/>
        <v>0</v>
      </c>
      <c r="CD377" s="555">
        <f t="shared" si="1225"/>
        <v>0</v>
      </c>
      <c r="CE377" s="555">
        <f t="shared" si="1225"/>
        <v>0</v>
      </c>
      <c r="CF377" s="555">
        <f t="shared" si="1225"/>
        <v>0</v>
      </c>
      <c r="CG377" s="555">
        <f t="shared" si="1225"/>
        <v>0</v>
      </c>
      <c r="CH377" s="555">
        <f t="shared" si="1225"/>
        <v>0</v>
      </c>
      <c r="CI377" s="555">
        <f t="shared" si="1225"/>
        <v>0</v>
      </c>
      <c r="CJ377" s="555">
        <f t="shared" si="1225"/>
        <v>0</v>
      </c>
      <c r="CK377" s="555">
        <f t="shared" si="1225"/>
        <v>0</v>
      </c>
      <c r="CL377" s="555">
        <f t="shared" si="1225"/>
        <v>0</v>
      </c>
      <c r="CM377" s="555">
        <f t="shared" si="1225"/>
        <v>0</v>
      </c>
      <c r="CN377" s="555">
        <f t="shared" si="1225"/>
        <v>0</v>
      </c>
      <c r="CO377" s="555">
        <f t="shared" si="1225"/>
        <v>0</v>
      </c>
      <c r="CP377" s="2256">
        <f t="shared" ref="CP377:CQ377" si="1226">SUM(CP372:CP376)</f>
        <v>31.50084</v>
      </c>
      <c r="CQ377" s="2256">
        <f t="shared" si="1226"/>
        <v>4.5014700360000006</v>
      </c>
      <c r="CR377" s="2256">
        <f t="shared" ref="CR377:DD377" si="1227">SUM(CR372:CR376)</f>
        <v>7.006387345593551E-2</v>
      </c>
      <c r="CS377" s="555">
        <f t="shared" si="1227"/>
        <v>26.50084</v>
      </c>
      <c r="CT377" s="555">
        <f t="shared" si="1227"/>
        <v>3.7869700360000005</v>
      </c>
      <c r="CU377" s="555">
        <f t="shared" si="1227"/>
        <v>6.1300637070168133E-2</v>
      </c>
      <c r="CV377" s="555">
        <f t="shared" si="1227"/>
        <v>22.00084</v>
      </c>
      <c r="CW377" s="555">
        <f t="shared" si="1227"/>
        <v>3.1439200360000004</v>
      </c>
      <c r="CX377" s="555">
        <f t="shared" si="1227"/>
        <v>5.2927081873706358E-2</v>
      </c>
      <c r="CY377" s="555">
        <f t="shared" si="1227"/>
        <v>22.00084</v>
      </c>
      <c r="CZ377" s="555">
        <f t="shared" si="1227"/>
        <v>3.1439200360000004</v>
      </c>
      <c r="DA377" s="555">
        <f t="shared" si="1227"/>
        <v>5.5044165148654602E-2</v>
      </c>
      <c r="DB377" s="555">
        <f t="shared" si="1227"/>
        <v>0</v>
      </c>
      <c r="DC377" s="555">
        <f t="shared" si="1227"/>
        <v>23.599999999999998</v>
      </c>
      <c r="DD377" s="555">
        <f t="shared" si="1227"/>
        <v>-0.14900000000000002</v>
      </c>
      <c r="DE377" s="555">
        <f t="shared" si="1213"/>
        <v>3.0230693400000002</v>
      </c>
      <c r="DF377" s="555">
        <v>1.19</v>
      </c>
      <c r="DG377" s="555">
        <v>0.31</v>
      </c>
      <c r="DH377" s="555">
        <v>0.3</v>
      </c>
      <c r="DI377" s="555">
        <v>0.31</v>
      </c>
      <c r="DJ377" s="555">
        <v>0.27</v>
      </c>
      <c r="DK377" s="555">
        <f t="shared" ref="DK377" si="1228">SUM(DK372:DK376)</f>
        <v>5.7469339999999994E-2</v>
      </c>
      <c r="DL377" s="555">
        <v>0</v>
      </c>
      <c r="DM377" s="555">
        <v>5.7469339999999994E-2</v>
      </c>
      <c r="DN377" s="555">
        <v>0</v>
      </c>
      <c r="DO377" s="555">
        <v>0</v>
      </c>
      <c r="DP377" s="555">
        <f t="shared" ref="DP377:DY377" si="1229">SUM(DP372:DP376)</f>
        <v>0.95680000000000009</v>
      </c>
      <c r="DQ377" s="555">
        <f t="shared" si="1229"/>
        <v>0</v>
      </c>
      <c r="DR377" s="555">
        <f t="shared" si="1229"/>
        <v>0.43680000000000002</v>
      </c>
      <c r="DS377" s="555">
        <f t="shared" si="1229"/>
        <v>0.52</v>
      </c>
      <c r="DT377" s="555">
        <f t="shared" si="1229"/>
        <v>0</v>
      </c>
      <c r="DU377" s="555">
        <f t="shared" si="1229"/>
        <v>0</v>
      </c>
      <c r="DV377" s="555">
        <f t="shared" si="1229"/>
        <v>0</v>
      </c>
      <c r="DW377" s="555">
        <f t="shared" si="1229"/>
        <v>0</v>
      </c>
      <c r="DX377" s="555">
        <f t="shared" si="1229"/>
        <v>0</v>
      </c>
      <c r="DY377" s="555">
        <f t="shared" si="1229"/>
        <v>0</v>
      </c>
      <c r="DZ377" s="2256">
        <f>SUM(DZ372:DZ375)</f>
        <v>0.95680000000000009</v>
      </c>
      <c r="EA377" s="555">
        <f>SUM(EA372:EA375)</f>
        <v>0.77760000000000007</v>
      </c>
      <c r="EB377" s="555">
        <f>SUM(EB372:EB375)</f>
        <v>0.60480000000000012</v>
      </c>
      <c r="EC377" s="555">
        <f>SUM(EC372:EC375)</f>
        <v>0.62639999999999996</v>
      </c>
      <c r="ED377" s="324"/>
      <c r="EE377" s="185"/>
      <c r="EF377" s="329"/>
      <c r="EG377" s="324"/>
      <c r="EH377" s="329"/>
    </row>
    <row r="378" spans="1:138" ht="15" hidden="1" customHeight="1" outlineLevel="1">
      <c r="A378" s="85"/>
      <c r="B378" s="67"/>
      <c r="C378" s="1157" t="s">
        <v>71</v>
      </c>
      <c r="D378" s="1184" t="s">
        <v>128</v>
      </c>
      <c r="E378" s="84"/>
      <c r="F378" s="84"/>
      <c r="G378" s="169"/>
      <c r="H378" s="169"/>
      <c r="I378" s="169"/>
      <c r="J378" s="169"/>
      <c r="K378" s="169"/>
      <c r="L378" s="169"/>
      <c r="M378" s="2213"/>
      <c r="N378" s="169"/>
      <c r="O378" s="169"/>
      <c r="P378" s="169"/>
      <c r="Q378" s="84"/>
      <c r="R378" s="6"/>
      <c r="S378" s="84"/>
      <c r="T378" s="84"/>
      <c r="U378" s="84"/>
      <c r="V378" s="169"/>
      <c r="W378" s="169"/>
      <c r="X378" s="169"/>
      <c r="Y378" s="169"/>
      <c r="Z378" s="169"/>
      <c r="AA378" s="84"/>
      <c r="AB378" s="6"/>
      <c r="AC378" s="84"/>
      <c r="AD378" s="84"/>
      <c r="AE378" s="84"/>
      <c r="AF378" s="566"/>
      <c r="AG378" s="555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2274"/>
      <c r="CQ378" s="2274"/>
      <c r="CR378" s="2274"/>
      <c r="CS378" s="277"/>
      <c r="CT378" s="277"/>
      <c r="CU378" s="277"/>
      <c r="CV378" s="190"/>
      <c r="CW378" s="190"/>
      <c r="CX378" s="190"/>
      <c r="CY378" s="190"/>
      <c r="CZ378" s="190"/>
      <c r="DA378" s="190"/>
      <c r="DB378" s="283"/>
      <c r="DC378" s="283"/>
      <c r="DD378" s="283"/>
      <c r="DE378" s="595"/>
      <c r="DF378" s="595"/>
      <c r="DG378" s="190"/>
      <c r="DH378" s="190"/>
      <c r="DI378" s="190"/>
      <c r="DJ378" s="190"/>
      <c r="DK378" s="595">
        <v>0</v>
      </c>
      <c r="DL378" s="190"/>
      <c r="DM378" s="190"/>
      <c r="DN378" s="190"/>
      <c r="DO378" s="190"/>
      <c r="DP378" s="595"/>
      <c r="DQ378" s="190"/>
      <c r="DR378" s="190"/>
      <c r="DS378" s="190"/>
      <c r="DT378" s="190"/>
      <c r="DU378" s="595">
        <f t="shared" ref="DU378:DU395" si="1230">DV378+DW378+DX378+DY378</f>
        <v>0</v>
      </c>
      <c r="DV378" s="190"/>
      <c r="DW378" s="190"/>
      <c r="DX378" s="190"/>
      <c r="DY378" s="190"/>
      <c r="DZ378" s="2255"/>
      <c r="EA378" s="787"/>
      <c r="EB378" s="190"/>
      <c r="EC378" s="190"/>
      <c r="ED378" s="324"/>
      <c r="EE378" s="185"/>
      <c r="EF378" s="329"/>
      <c r="EG378" s="324"/>
      <c r="EH378" s="329"/>
    </row>
    <row r="379" spans="1:138" ht="15" hidden="1" customHeight="1" outlineLevel="1">
      <c r="A379" s="85"/>
      <c r="B379" s="67"/>
      <c r="C379" s="1154"/>
      <c r="D379" s="98"/>
      <c r="E379" s="67"/>
      <c r="F379" s="67"/>
      <c r="G379" s="345"/>
      <c r="H379" s="408">
        <f>SUM(I379:L379)</f>
        <v>0</v>
      </c>
      <c r="I379" s="345"/>
      <c r="J379" s="345"/>
      <c r="K379" s="345"/>
      <c r="L379" s="345"/>
      <c r="M379" s="2214"/>
      <c r="N379" s="345"/>
      <c r="O379" s="345"/>
      <c r="P379" s="345"/>
      <c r="Q379" s="86">
        <f>SUM(R379:U379)</f>
        <v>0</v>
      </c>
      <c r="R379" s="388"/>
      <c r="S379" s="67"/>
      <c r="T379" s="67"/>
      <c r="U379" s="67"/>
      <c r="V379" s="408">
        <f>SUM(W379:Z379)</f>
        <v>0</v>
      </c>
      <c r="W379" s="345"/>
      <c r="X379" s="345"/>
      <c r="Y379" s="345"/>
      <c r="Z379" s="345"/>
      <c r="AA379" s="86">
        <f>SUM(AB379:AE379)</f>
        <v>0</v>
      </c>
      <c r="AB379" s="2139"/>
      <c r="AC379" s="67"/>
      <c r="AD379" s="67"/>
      <c r="AE379" s="67"/>
      <c r="AF379" s="566"/>
      <c r="AG379" s="555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2275"/>
      <c r="CQ379" s="2275"/>
      <c r="CR379" s="2275"/>
      <c r="CS379" s="276"/>
      <c r="CT379" s="276"/>
      <c r="CU379" s="276"/>
      <c r="CV379" s="188"/>
      <c r="CW379" s="188"/>
      <c r="CX379" s="188"/>
      <c r="CY379" s="188"/>
      <c r="CZ379" s="188"/>
      <c r="DA379" s="188"/>
      <c r="DB379" s="85"/>
      <c r="DC379" s="85"/>
      <c r="DD379" s="85"/>
      <c r="DE379" s="595"/>
      <c r="DF379" s="595"/>
      <c r="DG379" s="188"/>
      <c r="DH379" s="188"/>
      <c r="DI379" s="188"/>
      <c r="DJ379" s="188"/>
      <c r="DK379" s="595">
        <v>0</v>
      </c>
      <c r="DL379" s="188"/>
      <c r="DM379" s="188"/>
      <c r="DN379" s="188"/>
      <c r="DO379" s="188"/>
      <c r="DP379" s="595"/>
      <c r="DQ379" s="188"/>
      <c r="DR379" s="188"/>
      <c r="DS379" s="188"/>
      <c r="DT379" s="188"/>
      <c r="DU379" s="595">
        <f t="shared" si="1230"/>
        <v>0</v>
      </c>
      <c r="DV379" s="188"/>
      <c r="DW379" s="188"/>
      <c r="DX379" s="188"/>
      <c r="DY379" s="188"/>
      <c r="DZ379" s="2255"/>
      <c r="EA379" s="787"/>
      <c r="EB379" s="188"/>
      <c r="EC379" s="188"/>
      <c r="ED379" s="324"/>
      <c r="EE379" s="23"/>
      <c r="EF379" s="329"/>
      <c r="EG379" s="324"/>
      <c r="EH379" s="329"/>
    </row>
    <row r="380" spans="1:138" ht="15" hidden="1" customHeight="1" outlineLevel="1">
      <c r="A380" s="85"/>
      <c r="B380" s="67"/>
      <c r="C380" s="1154"/>
      <c r="D380" s="98"/>
      <c r="E380" s="67"/>
      <c r="F380" s="67"/>
      <c r="G380" s="345"/>
      <c r="H380" s="408">
        <f>SUM(I380:L380)</f>
        <v>0</v>
      </c>
      <c r="I380" s="345"/>
      <c r="J380" s="345"/>
      <c r="K380" s="345"/>
      <c r="L380" s="345"/>
      <c r="M380" s="2214"/>
      <c r="N380" s="345"/>
      <c r="O380" s="345"/>
      <c r="P380" s="345"/>
      <c r="Q380" s="86">
        <f>SUM(R380:U380)</f>
        <v>0</v>
      </c>
      <c r="R380" s="388"/>
      <c r="S380" s="67"/>
      <c r="T380" s="67"/>
      <c r="U380" s="67"/>
      <c r="V380" s="408">
        <f>SUM(W380:Z380)</f>
        <v>0</v>
      </c>
      <c r="W380" s="345"/>
      <c r="X380" s="345"/>
      <c r="Y380" s="345"/>
      <c r="Z380" s="345"/>
      <c r="AA380" s="86">
        <f>SUM(AB380:AE380)</f>
        <v>0</v>
      </c>
      <c r="AB380" s="2139"/>
      <c r="AC380" s="67"/>
      <c r="AD380" s="67"/>
      <c r="AE380" s="67"/>
      <c r="AF380" s="566"/>
      <c r="AG380" s="555"/>
      <c r="AH380" s="197"/>
      <c r="AI380" s="197"/>
      <c r="AJ380" s="197"/>
      <c r="AK380" s="197"/>
      <c r="AL380" s="197"/>
      <c r="AM380" s="197"/>
      <c r="AN380" s="197"/>
      <c r="AO380" s="197"/>
      <c r="AP380" s="197"/>
      <c r="AQ380" s="197"/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  <c r="BD380" s="197"/>
      <c r="BE380" s="197"/>
      <c r="BF380" s="197"/>
      <c r="BG380" s="197"/>
      <c r="BH380" s="197"/>
      <c r="BI380" s="197"/>
      <c r="BJ380" s="197"/>
      <c r="BK380" s="197"/>
      <c r="BL380" s="197"/>
      <c r="BM380" s="197"/>
      <c r="BN380" s="197"/>
      <c r="BO380" s="197"/>
      <c r="BP380" s="197"/>
      <c r="BQ380" s="197"/>
      <c r="BR380" s="197"/>
      <c r="BS380" s="197"/>
      <c r="BT380" s="197"/>
      <c r="BU380" s="197"/>
      <c r="BV380" s="197"/>
      <c r="BW380" s="197"/>
      <c r="BX380" s="197"/>
      <c r="BY380" s="197"/>
      <c r="BZ380" s="197"/>
      <c r="CA380" s="197"/>
      <c r="CB380" s="197"/>
      <c r="CC380" s="197"/>
      <c r="CD380" s="197"/>
      <c r="CE380" s="197"/>
      <c r="CF380" s="197"/>
      <c r="CG380" s="197"/>
      <c r="CH380" s="197"/>
      <c r="CI380" s="197"/>
      <c r="CJ380" s="197"/>
      <c r="CK380" s="197"/>
      <c r="CL380" s="197"/>
      <c r="CM380" s="197"/>
      <c r="CN380" s="197"/>
      <c r="CO380" s="197"/>
      <c r="CP380" s="2276"/>
      <c r="CQ380" s="2276"/>
      <c r="CR380" s="2276"/>
      <c r="CS380" s="279"/>
      <c r="CT380" s="279"/>
      <c r="CU380" s="279"/>
      <c r="CV380" s="197"/>
      <c r="CW380" s="197"/>
      <c r="CX380" s="197"/>
      <c r="CY380" s="197"/>
      <c r="CZ380" s="197"/>
      <c r="DA380" s="197"/>
      <c r="DB380" s="210"/>
      <c r="DC380" s="210"/>
      <c r="DD380" s="210"/>
      <c r="DE380" s="595"/>
      <c r="DF380" s="595"/>
      <c r="DG380" s="197"/>
      <c r="DH380" s="197"/>
      <c r="DI380" s="197"/>
      <c r="DJ380" s="197"/>
      <c r="DK380" s="595">
        <v>0</v>
      </c>
      <c r="DL380" s="197"/>
      <c r="DM380" s="197"/>
      <c r="DN380" s="197"/>
      <c r="DO380" s="197"/>
      <c r="DP380" s="595"/>
      <c r="DQ380" s="197"/>
      <c r="DR380" s="197"/>
      <c r="DS380" s="197"/>
      <c r="DT380" s="197"/>
      <c r="DU380" s="595">
        <f t="shared" si="1230"/>
        <v>0</v>
      </c>
      <c r="DV380" s="197"/>
      <c r="DW380" s="197"/>
      <c r="DX380" s="197"/>
      <c r="DY380" s="197"/>
      <c r="DZ380" s="2255"/>
      <c r="EA380" s="787"/>
      <c r="EB380" s="197"/>
      <c r="EC380" s="197"/>
      <c r="ED380" s="324"/>
      <c r="EE380" s="33"/>
      <c r="EF380" s="329"/>
      <c r="EG380" s="324"/>
      <c r="EH380" s="329"/>
    </row>
    <row r="381" spans="1:138" ht="15" hidden="1" customHeight="1" outlineLevel="1">
      <c r="A381" s="85"/>
      <c r="B381" s="67"/>
      <c r="C381" s="1154" t="s">
        <v>49</v>
      </c>
      <c r="D381" s="98"/>
      <c r="E381" s="67"/>
      <c r="F381" s="67"/>
      <c r="G381" s="345"/>
      <c r="H381" s="408">
        <f>SUM(I381:L381)</f>
        <v>0</v>
      </c>
      <c r="I381" s="345"/>
      <c r="J381" s="345"/>
      <c r="K381" s="345"/>
      <c r="L381" s="345"/>
      <c r="M381" s="2214"/>
      <c r="N381" s="345"/>
      <c r="O381" s="345"/>
      <c r="P381" s="345"/>
      <c r="Q381" s="86">
        <f>SUM(R381:U381)</f>
        <v>0</v>
      </c>
      <c r="R381" s="388"/>
      <c r="S381" s="67"/>
      <c r="T381" s="67"/>
      <c r="U381" s="67"/>
      <c r="V381" s="408">
        <f>SUM(W381:Z381)</f>
        <v>0</v>
      </c>
      <c r="W381" s="345"/>
      <c r="X381" s="345"/>
      <c r="Y381" s="345"/>
      <c r="Z381" s="345"/>
      <c r="AA381" s="86">
        <f>SUM(AB381:AE381)</f>
        <v>0</v>
      </c>
      <c r="AB381" s="2139"/>
      <c r="AC381" s="67"/>
      <c r="AD381" s="67"/>
      <c r="AE381" s="67"/>
      <c r="AF381" s="566"/>
      <c r="AG381" s="555"/>
      <c r="AH381" s="197"/>
      <c r="AI381" s="197"/>
      <c r="AJ381" s="197"/>
      <c r="AK381" s="197"/>
      <c r="AL381" s="197"/>
      <c r="AM381" s="197"/>
      <c r="AN381" s="197"/>
      <c r="AO381" s="197"/>
      <c r="AP381" s="197"/>
      <c r="AQ381" s="197"/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  <c r="BD381" s="197"/>
      <c r="BE381" s="197"/>
      <c r="BF381" s="197"/>
      <c r="BG381" s="197"/>
      <c r="BH381" s="197"/>
      <c r="BI381" s="197"/>
      <c r="BJ381" s="197"/>
      <c r="BK381" s="197"/>
      <c r="BL381" s="197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7"/>
      <c r="BW381" s="197"/>
      <c r="BX381" s="197"/>
      <c r="BY381" s="197"/>
      <c r="BZ381" s="197"/>
      <c r="CA381" s="197"/>
      <c r="CB381" s="197"/>
      <c r="CC381" s="197"/>
      <c r="CD381" s="197"/>
      <c r="CE381" s="197"/>
      <c r="CF381" s="197"/>
      <c r="CG381" s="197"/>
      <c r="CH381" s="197"/>
      <c r="CI381" s="197"/>
      <c r="CJ381" s="197"/>
      <c r="CK381" s="197"/>
      <c r="CL381" s="197"/>
      <c r="CM381" s="197"/>
      <c r="CN381" s="197"/>
      <c r="CO381" s="197"/>
      <c r="CP381" s="2276"/>
      <c r="CQ381" s="2276"/>
      <c r="CR381" s="2276"/>
      <c r="CS381" s="279"/>
      <c r="CT381" s="279"/>
      <c r="CU381" s="279"/>
      <c r="CV381" s="197"/>
      <c r="CW381" s="197"/>
      <c r="CX381" s="197"/>
      <c r="CY381" s="197"/>
      <c r="CZ381" s="197"/>
      <c r="DA381" s="197"/>
      <c r="DB381" s="210"/>
      <c r="DC381" s="210"/>
      <c r="DD381" s="210"/>
      <c r="DE381" s="595"/>
      <c r="DF381" s="595"/>
      <c r="DG381" s="197"/>
      <c r="DH381" s="197"/>
      <c r="DI381" s="197"/>
      <c r="DJ381" s="197"/>
      <c r="DK381" s="595">
        <v>0</v>
      </c>
      <c r="DL381" s="197"/>
      <c r="DM381" s="197"/>
      <c r="DN381" s="197"/>
      <c r="DO381" s="197"/>
      <c r="DP381" s="595"/>
      <c r="DQ381" s="197"/>
      <c r="DR381" s="197"/>
      <c r="DS381" s="197"/>
      <c r="DT381" s="197"/>
      <c r="DU381" s="595">
        <f t="shared" si="1230"/>
        <v>0</v>
      </c>
      <c r="DV381" s="197"/>
      <c r="DW381" s="197"/>
      <c r="DX381" s="197"/>
      <c r="DY381" s="197"/>
      <c r="DZ381" s="2255"/>
      <c r="EA381" s="787"/>
      <c r="EB381" s="197"/>
      <c r="EC381" s="197"/>
      <c r="ED381" s="324"/>
      <c r="EE381" s="33"/>
      <c r="EF381" s="329"/>
      <c r="EG381" s="324"/>
      <c r="EH381" s="329"/>
    </row>
    <row r="382" spans="1:138" ht="15" hidden="1" customHeight="1" outlineLevel="1">
      <c r="A382" s="85"/>
      <c r="B382" s="67"/>
      <c r="C382" s="1154"/>
      <c r="D382" s="98" t="s">
        <v>52</v>
      </c>
      <c r="E382" s="84"/>
      <c r="F382" s="84"/>
      <c r="G382" s="169"/>
      <c r="H382" s="169"/>
      <c r="I382" s="169"/>
      <c r="J382" s="169"/>
      <c r="K382" s="169"/>
      <c r="L382" s="169"/>
      <c r="M382" s="2213"/>
      <c r="N382" s="169"/>
      <c r="O382" s="169"/>
      <c r="P382" s="169"/>
      <c r="Q382" s="84"/>
      <c r="R382" s="6"/>
      <c r="S382" s="84"/>
      <c r="T382" s="84"/>
      <c r="U382" s="84"/>
      <c r="V382" s="169"/>
      <c r="W382" s="169"/>
      <c r="X382" s="169"/>
      <c r="Y382" s="169"/>
      <c r="Z382" s="169"/>
      <c r="AA382" s="84"/>
      <c r="AB382" s="6"/>
      <c r="AC382" s="84"/>
      <c r="AD382" s="84"/>
      <c r="AE382" s="84"/>
      <c r="AF382" s="566"/>
      <c r="AG382" s="555"/>
      <c r="AH382" s="190">
        <v>0</v>
      </c>
      <c r="AI382" s="190">
        <v>0</v>
      </c>
      <c r="AJ382" s="190">
        <v>0</v>
      </c>
      <c r="AK382" s="190">
        <v>0</v>
      </c>
      <c r="AL382" s="190">
        <v>0</v>
      </c>
      <c r="AM382" s="190">
        <v>0</v>
      </c>
      <c r="AN382" s="190">
        <v>0</v>
      </c>
      <c r="AO382" s="190">
        <v>0</v>
      </c>
      <c r="AP382" s="190">
        <v>0</v>
      </c>
      <c r="AQ382" s="190">
        <v>0</v>
      </c>
      <c r="AR382" s="190">
        <v>0</v>
      </c>
      <c r="AS382" s="190">
        <v>0</v>
      </c>
      <c r="AT382" s="190">
        <v>0</v>
      </c>
      <c r="AU382" s="190">
        <v>0</v>
      </c>
      <c r="AV382" s="190">
        <v>0</v>
      </c>
      <c r="AW382" s="190">
        <v>0</v>
      </c>
      <c r="AX382" s="190">
        <v>0</v>
      </c>
      <c r="AY382" s="190">
        <v>0</v>
      </c>
      <c r="AZ382" s="190">
        <v>0</v>
      </c>
      <c r="BA382" s="190">
        <v>0</v>
      </c>
      <c r="BB382" s="190">
        <v>0</v>
      </c>
      <c r="BC382" s="190">
        <v>0</v>
      </c>
      <c r="BD382" s="190">
        <v>0</v>
      </c>
      <c r="BE382" s="190">
        <v>0</v>
      </c>
      <c r="BF382" s="190">
        <v>0</v>
      </c>
      <c r="BG382" s="190">
        <v>0</v>
      </c>
      <c r="BH382" s="190">
        <v>0</v>
      </c>
      <c r="BI382" s="190">
        <v>0</v>
      </c>
      <c r="BJ382" s="190">
        <v>0</v>
      </c>
      <c r="BK382" s="190">
        <v>0</v>
      </c>
      <c r="BL382" s="190">
        <f>SUM(BL379:BL381)</f>
        <v>0</v>
      </c>
      <c r="BM382" s="190">
        <f>SUM(BM379:BM381)</f>
        <v>0</v>
      </c>
      <c r="BN382" s="190">
        <f t="shared" ref="BN382:BZ382" si="1231">SUM(BN379:BN381)</f>
        <v>0</v>
      </c>
      <c r="BO382" s="190">
        <f t="shared" si="1231"/>
        <v>0</v>
      </c>
      <c r="BP382" s="190">
        <f t="shared" si="1231"/>
        <v>0</v>
      </c>
      <c r="BQ382" s="190">
        <f t="shared" si="1231"/>
        <v>0</v>
      </c>
      <c r="BR382" s="190">
        <f t="shared" si="1231"/>
        <v>0</v>
      </c>
      <c r="BS382" s="190">
        <f t="shared" si="1231"/>
        <v>0</v>
      </c>
      <c r="BT382" s="190">
        <f t="shared" si="1231"/>
        <v>0</v>
      </c>
      <c r="BU382" s="190">
        <f t="shared" si="1231"/>
        <v>0</v>
      </c>
      <c r="BV382" s="190">
        <f t="shared" si="1231"/>
        <v>0</v>
      </c>
      <c r="BW382" s="190">
        <f t="shared" si="1231"/>
        <v>0</v>
      </c>
      <c r="BX382" s="190">
        <f t="shared" si="1231"/>
        <v>0</v>
      </c>
      <c r="BY382" s="190">
        <f t="shared" si="1231"/>
        <v>0</v>
      </c>
      <c r="BZ382" s="190">
        <f t="shared" si="1231"/>
        <v>0</v>
      </c>
      <c r="CA382" s="190">
        <f>SUM(CA379:CA381)</f>
        <v>0</v>
      </c>
      <c r="CB382" s="190">
        <f>SUM(CB379:CB381)</f>
        <v>0</v>
      </c>
      <c r="CC382" s="190">
        <f t="shared" ref="CC382:CO382" si="1232">SUM(CC379:CC381)</f>
        <v>0</v>
      </c>
      <c r="CD382" s="190">
        <f t="shared" si="1232"/>
        <v>0</v>
      </c>
      <c r="CE382" s="190">
        <f t="shared" si="1232"/>
        <v>0</v>
      </c>
      <c r="CF382" s="190">
        <f t="shared" si="1232"/>
        <v>0</v>
      </c>
      <c r="CG382" s="190">
        <f t="shared" si="1232"/>
        <v>0</v>
      </c>
      <c r="CH382" s="190">
        <f t="shared" si="1232"/>
        <v>0</v>
      </c>
      <c r="CI382" s="190">
        <f t="shared" si="1232"/>
        <v>0</v>
      </c>
      <c r="CJ382" s="190">
        <f t="shared" si="1232"/>
        <v>0</v>
      </c>
      <c r="CK382" s="190">
        <f t="shared" si="1232"/>
        <v>0</v>
      </c>
      <c r="CL382" s="190">
        <f t="shared" si="1232"/>
        <v>0</v>
      </c>
      <c r="CM382" s="190">
        <f t="shared" si="1232"/>
        <v>0</v>
      </c>
      <c r="CN382" s="190">
        <f t="shared" si="1232"/>
        <v>0</v>
      </c>
      <c r="CO382" s="190">
        <f t="shared" si="1232"/>
        <v>0</v>
      </c>
      <c r="CP382" s="2274">
        <f t="shared" ref="CP382:CX382" si="1233">SUM(CP379:CP381)</f>
        <v>0</v>
      </c>
      <c r="CQ382" s="2274">
        <f t="shared" si="1233"/>
        <v>0</v>
      </c>
      <c r="CR382" s="2274">
        <f t="shared" si="1233"/>
        <v>0</v>
      </c>
      <c r="CS382" s="277">
        <f t="shared" si="1233"/>
        <v>0</v>
      </c>
      <c r="CT382" s="277">
        <f t="shared" si="1233"/>
        <v>0</v>
      </c>
      <c r="CU382" s="277">
        <f t="shared" si="1233"/>
        <v>0</v>
      </c>
      <c r="CV382" s="190">
        <f t="shared" si="1233"/>
        <v>0</v>
      </c>
      <c r="CW382" s="190">
        <f t="shared" si="1233"/>
        <v>0</v>
      </c>
      <c r="CX382" s="190">
        <f t="shared" si="1233"/>
        <v>0</v>
      </c>
      <c r="CY382" s="190">
        <f t="shared" ref="CY382:DA382" si="1234">SUM(CY379:CY381)</f>
        <v>0</v>
      </c>
      <c r="CZ382" s="190">
        <f t="shared" si="1234"/>
        <v>0</v>
      </c>
      <c r="DA382" s="190">
        <f t="shared" si="1234"/>
        <v>0</v>
      </c>
      <c r="DB382" s="283"/>
      <c r="DC382" s="283"/>
      <c r="DD382" s="283"/>
      <c r="DE382" s="595">
        <f>SUM(DE379:DE381)</f>
        <v>0</v>
      </c>
      <c r="DF382" s="595"/>
      <c r="DG382" s="190"/>
      <c r="DH382" s="190"/>
      <c r="DI382" s="190"/>
      <c r="DJ382" s="190"/>
      <c r="DK382" s="595">
        <v>0</v>
      </c>
      <c r="DL382" s="190"/>
      <c r="DM382" s="190"/>
      <c r="DN382" s="190"/>
      <c r="DO382" s="190"/>
      <c r="DP382" s="595"/>
      <c r="DQ382" s="190"/>
      <c r="DR382" s="190"/>
      <c r="DS382" s="190"/>
      <c r="DT382" s="190"/>
      <c r="DU382" s="595">
        <f t="shared" si="1230"/>
        <v>0</v>
      </c>
      <c r="DV382" s="190"/>
      <c r="DW382" s="190"/>
      <c r="DX382" s="190"/>
      <c r="DY382" s="190"/>
      <c r="DZ382" s="2255">
        <f>SUM(DZ379:DZ381)</f>
        <v>0</v>
      </c>
      <c r="EA382" s="787">
        <f t="shared" ref="EA382:EB382" si="1235">SUM(EA379:EA381)</f>
        <v>0</v>
      </c>
      <c r="EB382" s="190">
        <f t="shared" si="1235"/>
        <v>0</v>
      </c>
      <c r="EC382" s="190">
        <f t="shared" ref="EC382" si="1236">SUM(EC379:EC381)</f>
        <v>0</v>
      </c>
      <c r="ED382" s="324"/>
      <c r="EE382" s="185"/>
      <c r="EF382" s="329"/>
      <c r="EG382" s="324"/>
      <c r="EH382" s="329"/>
    </row>
    <row r="383" spans="1:138" ht="15" hidden="1" customHeight="1" outlineLevel="1">
      <c r="A383" s="85"/>
      <c r="B383" s="67"/>
      <c r="C383" s="1157" t="s">
        <v>72</v>
      </c>
      <c r="D383" s="1184" t="s">
        <v>95</v>
      </c>
      <c r="E383" s="84"/>
      <c r="F383" s="84"/>
      <c r="G383" s="169"/>
      <c r="H383" s="169"/>
      <c r="I383" s="169"/>
      <c r="J383" s="169"/>
      <c r="K383" s="169"/>
      <c r="L383" s="169"/>
      <c r="M383" s="2213"/>
      <c r="N383" s="169"/>
      <c r="O383" s="169"/>
      <c r="P383" s="169"/>
      <c r="Q383" s="84"/>
      <c r="R383" s="6"/>
      <c r="S383" s="84"/>
      <c r="T383" s="84"/>
      <c r="U383" s="84"/>
      <c r="V383" s="169"/>
      <c r="W383" s="169"/>
      <c r="X383" s="169"/>
      <c r="Y383" s="169"/>
      <c r="Z383" s="169"/>
      <c r="AA383" s="84"/>
      <c r="AB383" s="6"/>
      <c r="AC383" s="84"/>
      <c r="AD383" s="84"/>
      <c r="AE383" s="84"/>
      <c r="AF383" s="566"/>
      <c r="AG383" s="555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2274"/>
      <c r="CQ383" s="2274"/>
      <c r="CR383" s="2274"/>
      <c r="CS383" s="277"/>
      <c r="CT383" s="277"/>
      <c r="CU383" s="277"/>
      <c r="CV383" s="190"/>
      <c r="CW383" s="190"/>
      <c r="CX383" s="190"/>
      <c r="CY383" s="190"/>
      <c r="CZ383" s="190"/>
      <c r="DA383" s="190"/>
      <c r="DB383" s="283"/>
      <c r="DC383" s="283"/>
      <c r="DD383" s="283"/>
      <c r="DE383" s="595"/>
      <c r="DF383" s="595"/>
      <c r="DG383" s="190"/>
      <c r="DH383" s="190"/>
      <c r="DI383" s="190"/>
      <c r="DJ383" s="190"/>
      <c r="DK383" s="595">
        <v>0</v>
      </c>
      <c r="DL383" s="190"/>
      <c r="DM383" s="190"/>
      <c r="DN383" s="190"/>
      <c r="DO383" s="190"/>
      <c r="DP383" s="595"/>
      <c r="DQ383" s="190"/>
      <c r="DR383" s="190"/>
      <c r="DS383" s="190"/>
      <c r="DT383" s="190"/>
      <c r="DU383" s="595">
        <f t="shared" si="1230"/>
        <v>0</v>
      </c>
      <c r="DV383" s="190"/>
      <c r="DW383" s="190"/>
      <c r="DX383" s="190"/>
      <c r="DY383" s="190"/>
      <c r="DZ383" s="2255"/>
      <c r="EA383" s="787"/>
      <c r="EB383" s="190"/>
      <c r="EC383" s="190"/>
      <c r="ED383" s="324"/>
      <c r="EE383" s="185"/>
      <c r="EF383" s="329"/>
      <c r="EG383" s="324"/>
      <c r="EH383" s="329"/>
    </row>
    <row r="384" spans="1:138" ht="15" hidden="1" customHeight="1" outlineLevel="1">
      <c r="A384" s="85"/>
      <c r="B384" s="67"/>
      <c r="C384" s="1154"/>
      <c r="D384" s="98"/>
      <c r="E384" s="67"/>
      <c r="F384" s="67"/>
      <c r="G384" s="345"/>
      <c r="H384" s="408">
        <f>SUM(I384:L384)</f>
        <v>0</v>
      </c>
      <c r="I384" s="345"/>
      <c r="J384" s="345"/>
      <c r="K384" s="345"/>
      <c r="L384" s="345"/>
      <c r="M384" s="2214"/>
      <c r="N384" s="345"/>
      <c r="O384" s="345"/>
      <c r="P384" s="345"/>
      <c r="Q384" s="86">
        <f>SUM(R384:U384)</f>
        <v>0</v>
      </c>
      <c r="R384" s="388"/>
      <c r="S384" s="67"/>
      <c r="T384" s="67"/>
      <c r="U384" s="67"/>
      <c r="V384" s="408">
        <f>SUM(W384:Z384)</f>
        <v>0</v>
      </c>
      <c r="W384" s="345"/>
      <c r="X384" s="345"/>
      <c r="Y384" s="345"/>
      <c r="Z384" s="345"/>
      <c r="AA384" s="86">
        <f>SUM(AB384:AE384)</f>
        <v>0</v>
      </c>
      <c r="AB384" s="2139"/>
      <c r="AC384" s="67"/>
      <c r="AD384" s="67"/>
      <c r="AE384" s="67"/>
      <c r="AF384" s="566"/>
      <c r="AG384" s="555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2275"/>
      <c r="CQ384" s="2275"/>
      <c r="CR384" s="2275"/>
      <c r="CS384" s="276"/>
      <c r="CT384" s="276"/>
      <c r="CU384" s="276"/>
      <c r="CV384" s="188"/>
      <c r="CW384" s="188"/>
      <c r="CX384" s="188"/>
      <c r="CY384" s="188"/>
      <c r="CZ384" s="188"/>
      <c r="DA384" s="188"/>
      <c r="DB384" s="85"/>
      <c r="DC384" s="85"/>
      <c r="DD384" s="85"/>
      <c r="DE384" s="595"/>
      <c r="DF384" s="595"/>
      <c r="DG384" s="188"/>
      <c r="DH384" s="188"/>
      <c r="DI384" s="188"/>
      <c r="DJ384" s="188"/>
      <c r="DK384" s="595">
        <v>0</v>
      </c>
      <c r="DL384" s="188"/>
      <c r="DM384" s="188"/>
      <c r="DN384" s="188"/>
      <c r="DO384" s="188"/>
      <c r="DP384" s="595"/>
      <c r="DQ384" s="188"/>
      <c r="DR384" s="188"/>
      <c r="DS384" s="188"/>
      <c r="DT384" s="188"/>
      <c r="DU384" s="595">
        <f t="shared" si="1230"/>
        <v>0</v>
      </c>
      <c r="DV384" s="188"/>
      <c r="DW384" s="188"/>
      <c r="DX384" s="188"/>
      <c r="DY384" s="188"/>
      <c r="DZ384" s="2255"/>
      <c r="EA384" s="787"/>
      <c r="EB384" s="188"/>
      <c r="EC384" s="188"/>
      <c r="ED384" s="324"/>
      <c r="EE384" s="23"/>
      <c r="EF384" s="329"/>
      <c r="EG384" s="324"/>
      <c r="EH384" s="329"/>
    </row>
    <row r="385" spans="1:138" ht="15" hidden="1" customHeight="1" outlineLevel="1">
      <c r="A385" s="85"/>
      <c r="B385" s="67"/>
      <c r="C385" s="1154"/>
      <c r="D385" s="98"/>
      <c r="E385" s="67"/>
      <c r="F385" s="67"/>
      <c r="G385" s="345"/>
      <c r="H385" s="408">
        <f>SUM(I385:L385)</f>
        <v>0</v>
      </c>
      <c r="I385" s="345"/>
      <c r="J385" s="345"/>
      <c r="K385" s="345"/>
      <c r="L385" s="345"/>
      <c r="M385" s="2214"/>
      <c r="N385" s="345"/>
      <c r="O385" s="345"/>
      <c r="P385" s="345"/>
      <c r="Q385" s="86">
        <f>SUM(R385:U385)</f>
        <v>0</v>
      </c>
      <c r="R385" s="388"/>
      <c r="S385" s="67"/>
      <c r="T385" s="67"/>
      <c r="U385" s="67"/>
      <c r="V385" s="408">
        <f>SUM(W385:Z385)</f>
        <v>0</v>
      </c>
      <c r="W385" s="345"/>
      <c r="X385" s="345"/>
      <c r="Y385" s="345"/>
      <c r="Z385" s="345"/>
      <c r="AA385" s="86">
        <f>SUM(AB385:AE385)</f>
        <v>0</v>
      </c>
      <c r="AB385" s="2139"/>
      <c r="AC385" s="67"/>
      <c r="AD385" s="67"/>
      <c r="AE385" s="67"/>
      <c r="AF385" s="566"/>
      <c r="AG385" s="555"/>
      <c r="AH385" s="197"/>
      <c r="AI385" s="197"/>
      <c r="AJ385" s="197"/>
      <c r="AK385" s="197"/>
      <c r="AL385" s="197"/>
      <c r="AM385" s="197"/>
      <c r="AN385" s="197"/>
      <c r="AO385" s="197"/>
      <c r="AP385" s="197"/>
      <c r="AQ385" s="197"/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  <c r="BD385" s="197"/>
      <c r="BE385" s="197"/>
      <c r="BF385" s="197"/>
      <c r="BG385" s="197"/>
      <c r="BH385" s="197"/>
      <c r="BI385" s="197"/>
      <c r="BJ385" s="197"/>
      <c r="BK385" s="197"/>
      <c r="BL385" s="197"/>
      <c r="BM385" s="197"/>
      <c r="BN385" s="197"/>
      <c r="BO385" s="197"/>
      <c r="BP385" s="197"/>
      <c r="BQ385" s="197"/>
      <c r="BR385" s="197"/>
      <c r="BS385" s="197"/>
      <c r="BT385" s="197"/>
      <c r="BU385" s="197"/>
      <c r="BV385" s="197"/>
      <c r="BW385" s="197"/>
      <c r="BX385" s="197"/>
      <c r="BY385" s="197"/>
      <c r="BZ385" s="197"/>
      <c r="CA385" s="197"/>
      <c r="CB385" s="197"/>
      <c r="CC385" s="197"/>
      <c r="CD385" s="197"/>
      <c r="CE385" s="197"/>
      <c r="CF385" s="197"/>
      <c r="CG385" s="197"/>
      <c r="CH385" s="197"/>
      <c r="CI385" s="197"/>
      <c r="CJ385" s="197"/>
      <c r="CK385" s="197"/>
      <c r="CL385" s="197"/>
      <c r="CM385" s="197"/>
      <c r="CN385" s="197"/>
      <c r="CO385" s="197"/>
      <c r="CP385" s="2276"/>
      <c r="CQ385" s="2276"/>
      <c r="CR385" s="2276"/>
      <c r="CS385" s="279"/>
      <c r="CT385" s="279"/>
      <c r="CU385" s="279"/>
      <c r="CV385" s="197"/>
      <c r="CW385" s="197"/>
      <c r="CX385" s="197"/>
      <c r="CY385" s="197"/>
      <c r="CZ385" s="197"/>
      <c r="DA385" s="197"/>
      <c r="DB385" s="210"/>
      <c r="DC385" s="210"/>
      <c r="DD385" s="210"/>
      <c r="DE385" s="595"/>
      <c r="DF385" s="595"/>
      <c r="DG385" s="197"/>
      <c r="DH385" s="197"/>
      <c r="DI385" s="197"/>
      <c r="DJ385" s="197"/>
      <c r="DK385" s="595">
        <v>0</v>
      </c>
      <c r="DL385" s="197"/>
      <c r="DM385" s="197"/>
      <c r="DN385" s="197"/>
      <c r="DO385" s="197"/>
      <c r="DP385" s="595"/>
      <c r="DQ385" s="197"/>
      <c r="DR385" s="197"/>
      <c r="DS385" s="197"/>
      <c r="DT385" s="197"/>
      <c r="DU385" s="595">
        <f t="shared" si="1230"/>
        <v>0</v>
      </c>
      <c r="DV385" s="197"/>
      <c r="DW385" s="197"/>
      <c r="DX385" s="197"/>
      <c r="DY385" s="197"/>
      <c r="DZ385" s="2255"/>
      <c r="EA385" s="787"/>
      <c r="EB385" s="197"/>
      <c r="EC385" s="197"/>
      <c r="ED385" s="324"/>
      <c r="EE385" s="33"/>
      <c r="EF385" s="329"/>
      <c r="EG385" s="324"/>
      <c r="EH385" s="329"/>
    </row>
    <row r="386" spans="1:138" ht="15" hidden="1" customHeight="1" outlineLevel="1">
      <c r="A386" s="85"/>
      <c r="B386" s="67"/>
      <c r="C386" s="1154" t="s">
        <v>49</v>
      </c>
      <c r="D386" s="98"/>
      <c r="E386" s="67"/>
      <c r="F386" s="67"/>
      <c r="G386" s="345"/>
      <c r="H386" s="408">
        <f>SUM(I386:L386)</f>
        <v>0</v>
      </c>
      <c r="I386" s="345"/>
      <c r="J386" s="345"/>
      <c r="K386" s="345"/>
      <c r="L386" s="345"/>
      <c r="M386" s="2214"/>
      <c r="N386" s="345"/>
      <c r="O386" s="345"/>
      <c r="P386" s="345"/>
      <c r="Q386" s="86">
        <f>SUM(R386:U386)</f>
        <v>0</v>
      </c>
      <c r="R386" s="388"/>
      <c r="S386" s="67"/>
      <c r="T386" s="67"/>
      <c r="U386" s="67"/>
      <c r="V386" s="408">
        <f>SUM(W386:Z386)</f>
        <v>0</v>
      </c>
      <c r="W386" s="345"/>
      <c r="X386" s="345"/>
      <c r="Y386" s="345"/>
      <c r="Z386" s="345"/>
      <c r="AA386" s="86">
        <f>SUM(AB386:AE386)</f>
        <v>0</v>
      </c>
      <c r="AB386" s="2139"/>
      <c r="AC386" s="67"/>
      <c r="AD386" s="67"/>
      <c r="AE386" s="67"/>
      <c r="AF386" s="566"/>
      <c r="AG386" s="555"/>
      <c r="AH386" s="197"/>
      <c r="AI386" s="197"/>
      <c r="AJ386" s="197"/>
      <c r="AK386" s="197"/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  <c r="BD386" s="197"/>
      <c r="BE386" s="197"/>
      <c r="BF386" s="197"/>
      <c r="BG386" s="197"/>
      <c r="BH386" s="197"/>
      <c r="BI386" s="197"/>
      <c r="BJ386" s="197"/>
      <c r="BK386" s="197"/>
      <c r="BL386" s="197"/>
      <c r="BM386" s="197"/>
      <c r="BN386" s="197"/>
      <c r="BO386" s="197"/>
      <c r="BP386" s="197"/>
      <c r="BQ386" s="197"/>
      <c r="BR386" s="197"/>
      <c r="BS386" s="197"/>
      <c r="BT386" s="197"/>
      <c r="BU386" s="197"/>
      <c r="BV386" s="197"/>
      <c r="BW386" s="197"/>
      <c r="BX386" s="197"/>
      <c r="BY386" s="197"/>
      <c r="BZ386" s="197"/>
      <c r="CA386" s="197"/>
      <c r="CB386" s="197"/>
      <c r="CC386" s="197"/>
      <c r="CD386" s="197"/>
      <c r="CE386" s="197"/>
      <c r="CF386" s="197"/>
      <c r="CG386" s="197"/>
      <c r="CH386" s="197"/>
      <c r="CI386" s="197"/>
      <c r="CJ386" s="197"/>
      <c r="CK386" s="197"/>
      <c r="CL386" s="197"/>
      <c r="CM386" s="197"/>
      <c r="CN386" s="197"/>
      <c r="CO386" s="197"/>
      <c r="CP386" s="2276"/>
      <c r="CQ386" s="2276"/>
      <c r="CR386" s="2276"/>
      <c r="CS386" s="279"/>
      <c r="CT386" s="279"/>
      <c r="CU386" s="279"/>
      <c r="CV386" s="197"/>
      <c r="CW386" s="197"/>
      <c r="CX386" s="197"/>
      <c r="CY386" s="197"/>
      <c r="CZ386" s="197"/>
      <c r="DA386" s="197"/>
      <c r="DB386" s="210"/>
      <c r="DC386" s="210"/>
      <c r="DD386" s="210"/>
      <c r="DE386" s="595"/>
      <c r="DF386" s="595"/>
      <c r="DG386" s="197"/>
      <c r="DH386" s="197"/>
      <c r="DI386" s="197"/>
      <c r="DJ386" s="197"/>
      <c r="DK386" s="595">
        <v>0</v>
      </c>
      <c r="DL386" s="197"/>
      <c r="DM386" s="197"/>
      <c r="DN386" s="197"/>
      <c r="DO386" s="197"/>
      <c r="DP386" s="595"/>
      <c r="DQ386" s="197"/>
      <c r="DR386" s="197"/>
      <c r="DS386" s="197"/>
      <c r="DT386" s="197"/>
      <c r="DU386" s="595">
        <f t="shared" si="1230"/>
        <v>0</v>
      </c>
      <c r="DV386" s="197"/>
      <c r="DW386" s="197"/>
      <c r="DX386" s="197"/>
      <c r="DY386" s="197"/>
      <c r="DZ386" s="2255"/>
      <c r="EA386" s="787"/>
      <c r="EB386" s="197"/>
      <c r="EC386" s="197"/>
      <c r="ED386" s="324"/>
      <c r="EE386" s="33"/>
      <c r="EF386" s="329"/>
      <c r="EG386" s="324"/>
      <c r="EH386" s="329"/>
    </row>
    <row r="387" spans="1:138" ht="15" hidden="1" customHeight="1" outlineLevel="1">
      <c r="A387" s="85"/>
      <c r="B387" s="67"/>
      <c r="C387" s="1154"/>
      <c r="D387" s="98" t="s">
        <v>52</v>
      </c>
      <c r="E387" s="84"/>
      <c r="F387" s="84"/>
      <c r="G387" s="169"/>
      <c r="H387" s="169"/>
      <c r="I387" s="169"/>
      <c r="J387" s="169"/>
      <c r="K387" s="169"/>
      <c r="L387" s="169"/>
      <c r="M387" s="2213"/>
      <c r="N387" s="169"/>
      <c r="O387" s="169"/>
      <c r="P387" s="169"/>
      <c r="Q387" s="84"/>
      <c r="R387" s="6"/>
      <c r="S387" s="84"/>
      <c r="T387" s="84"/>
      <c r="U387" s="84"/>
      <c r="V387" s="169"/>
      <c r="W387" s="169"/>
      <c r="X387" s="169"/>
      <c r="Y387" s="169"/>
      <c r="Z387" s="169"/>
      <c r="AA387" s="84"/>
      <c r="AB387" s="6"/>
      <c r="AC387" s="84"/>
      <c r="AD387" s="84"/>
      <c r="AE387" s="84"/>
      <c r="AF387" s="566"/>
      <c r="AG387" s="555"/>
      <c r="AH387" s="190"/>
      <c r="AI387" s="190">
        <v>0</v>
      </c>
      <c r="AJ387" s="190">
        <v>0</v>
      </c>
      <c r="AK387" s="190"/>
      <c r="AL387" s="190">
        <v>0</v>
      </c>
      <c r="AM387" s="190">
        <v>0</v>
      </c>
      <c r="AN387" s="190"/>
      <c r="AO387" s="190">
        <v>0</v>
      </c>
      <c r="AP387" s="190">
        <v>0</v>
      </c>
      <c r="AQ387" s="190"/>
      <c r="AR387" s="190">
        <v>0</v>
      </c>
      <c r="AS387" s="190">
        <v>0</v>
      </c>
      <c r="AT387" s="190"/>
      <c r="AU387" s="190">
        <v>0</v>
      </c>
      <c r="AV387" s="190">
        <v>0</v>
      </c>
      <c r="AW387" s="190"/>
      <c r="AX387" s="190">
        <v>0</v>
      </c>
      <c r="AY387" s="190">
        <v>0</v>
      </c>
      <c r="AZ387" s="190"/>
      <c r="BA387" s="190">
        <v>0</v>
      </c>
      <c r="BB387" s="190">
        <v>0</v>
      </c>
      <c r="BC387" s="190"/>
      <c r="BD387" s="190">
        <v>0</v>
      </c>
      <c r="BE387" s="190">
        <v>0</v>
      </c>
      <c r="BF387" s="190"/>
      <c r="BG387" s="190">
        <v>0</v>
      </c>
      <c r="BH387" s="190">
        <v>0</v>
      </c>
      <c r="BI387" s="190"/>
      <c r="BJ387" s="190">
        <v>0</v>
      </c>
      <c r="BK387" s="190">
        <v>0</v>
      </c>
      <c r="BL387" s="190"/>
      <c r="BM387" s="190">
        <f>SUM(BM384:BM386)</f>
        <v>0</v>
      </c>
      <c r="BN387" s="190">
        <f t="shared" ref="BN387" si="1237">SUM(BN384:BN386)</f>
        <v>0</v>
      </c>
      <c r="BO387" s="190"/>
      <c r="BP387" s="190">
        <f t="shared" ref="BP387:BQ387" si="1238">SUM(BP384:BP386)</f>
        <v>0</v>
      </c>
      <c r="BQ387" s="190">
        <f t="shared" si="1238"/>
        <v>0</v>
      </c>
      <c r="BR387" s="190"/>
      <c r="BS387" s="190">
        <f t="shared" ref="BS387:BT387" si="1239">SUM(BS384:BS386)</f>
        <v>0</v>
      </c>
      <c r="BT387" s="190">
        <f t="shared" si="1239"/>
        <v>0</v>
      </c>
      <c r="BU387" s="190"/>
      <c r="BV387" s="190">
        <f t="shared" ref="BV387:BW387" si="1240">SUM(BV384:BV386)</f>
        <v>0</v>
      </c>
      <c r="BW387" s="190">
        <f t="shared" si="1240"/>
        <v>0</v>
      </c>
      <c r="BX387" s="190"/>
      <c r="BY387" s="190">
        <f t="shared" ref="BY387:BZ387" si="1241">SUM(BY384:BY386)</f>
        <v>0</v>
      </c>
      <c r="BZ387" s="190">
        <f t="shared" si="1241"/>
        <v>0</v>
      </c>
      <c r="CA387" s="190"/>
      <c r="CB387" s="190">
        <f>SUM(CB384:CB386)</f>
        <v>0</v>
      </c>
      <c r="CC387" s="190">
        <f t="shared" ref="CC387" si="1242">SUM(CC384:CC386)</f>
        <v>0</v>
      </c>
      <c r="CD387" s="190"/>
      <c r="CE387" s="190">
        <f t="shared" ref="CE387:CF387" si="1243">SUM(CE384:CE386)</f>
        <v>0</v>
      </c>
      <c r="CF387" s="190">
        <f t="shared" si="1243"/>
        <v>0</v>
      </c>
      <c r="CG387" s="190"/>
      <c r="CH387" s="190">
        <f t="shared" ref="CH387:CI387" si="1244">SUM(CH384:CH386)</f>
        <v>0</v>
      </c>
      <c r="CI387" s="190">
        <f t="shared" si="1244"/>
        <v>0</v>
      </c>
      <c r="CJ387" s="190"/>
      <c r="CK387" s="190">
        <f t="shared" ref="CK387:CL387" si="1245">SUM(CK384:CK386)</f>
        <v>0</v>
      </c>
      <c r="CL387" s="190">
        <f t="shared" si="1245"/>
        <v>0</v>
      </c>
      <c r="CM387" s="190"/>
      <c r="CN387" s="190">
        <f t="shared" ref="CN387:CO387" si="1246">SUM(CN384:CN386)</f>
        <v>0</v>
      </c>
      <c r="CO387" s="190">
        <f t="shared" si="1246"/>
        <v>0</v>
      </c>
      <c r="CP387" s="2274"/>
      <c r="CQ387" s="2274">
        <f t="shared" ref="CQ387:CR387" si="1247">SUM(CQ384:CQ386)</f>
        <v>0</v>
      </c>
      <c r="CR387" s="2274">
        <f t="shared" si="1247"/>
        <v>0</v>
      </c>
      <c r="CS387" s="277"/>
      <c r="CT387" s="277">
        <f t="shared" ref="CT387:CU387" si="1248">SUM(CT384:CT386)</f>
        <v>0</v>
      </c>
      <c r="CU387" s="277">
        <f t="shared" si="1248"/>
        <v>0</v>
      </c>
      <c r="CV387" s="190"/>
      <c r="CW387" s="190">
        <f t="shared" ref="CW387:CX387" si="1249">SUM(CW384:CW386)</f>
        <v>0</v>
      </c>
      <c r="CX387" s="190">
        <f t="shared" si="1249"/>
        <v>0</v>
      </c>
      <c r="CY387" s="190"/>
      <c r="CZ387" s="190">
        <f t="shared" ref="CZ387:DA387" si="1250">SUM(CZ384:CZ386)</f>
        <v>0</v>
      </c>
      <c r="DA387" s="190">
        <f t="shared" si="1250"/>
        <v>0</v>
      </c>
      <c r="DB387" s="283"/>
      <c r="DC387" s="283"/>
      <c r="DD387" s="283"/>
      <c r="DE387" s="595">
        <f>SUM(DE384:DE386)</f>
        <v>0</v>
      </c>
      <c r="DF387" s="595"/>
      <c r="DG387" s="190"/>
      <c r="DH387" s="190"/>
      <c r="DI387" s="190"/>
      <c r="DJ387" s="190"/>
      <c r="DK387" s="595">
        <v>0</v>
      </c>
      <c r="DL387" s="190"/>
      <c r="DM387" s="190"/>
      <c r="DN387" s="190"/>
      <c r="DO387" s="190"/>
      <c r="DP387" s="595"/>
      <c r="DQ387" s="190"/>
      <c r="DR387" s="190"/>
      <c r="DS387" s="190"/>
      <c r="DT387" s="190"/>
      <c r="DU387" s="595">
        <f t="shared" si="1230"/>
        <v>0</v>
      </c>
      <c r="DV387" s="190"/>
      <c r="DW387" s="190"/>
      <c r="DX387" s="190"/>
      <c r="DY387" s="190"/>
      <c r="DZ387" s="2255">
        <f>SUM(DZ384:DZ386)</f>
        <v>0</v>
      </c>
      <c r="EA387" s="787">
        <f t="shared" ref="EA387:EB387" si="1251">SUM(EA384:EA386)</f>
        <v>0</v>
      </c>
      <c r="EB387" s="190">
        <f t="shared" si="1251"/>
        <v>0</v>
      </c>
      <c r="EC387" s="190">
        <f t="shared" ref="EC387" si="1252">SUM(EC384:EC386)</f>
        <v>0</v>
      </c>
      <c r="ED387" s="324"/>
      <c r="EE387" s="185"/>
      <c r="EF387" s="329"/>
      <c r="EG387" s="324"/>
      <c r="EH387" s="329"/>
    </row>
    <row r="388" spans="1:138" ht="15" hidden="1" customHeight="1" outlineLevel="1">
      <c r="A388" s="85"/>
      <c r="B388" s="67"/>
      <c r="C388" s="1157" t="s">
        <v>73</v>
      </c>
      <c r="D388" s="1184" t="s">
        <v>15</v>
      </c>
      <c r="E388" s="84"/>
      <c r="F388" s="84"/>
      <c r="G388" s="169"/>
      <c r="H388" s="169"/>
      <c r="I388" s="169"/>
      <c r="J388" s="169"/>
      <c r="K388" s="169"/>
      <c r="L388" s="169"/>
      <c r="M388" s="2213"/>
      <c r="N388" s="169"/>
      <c r="O388" s="169"/>
      <c r="P388" s="169"/>
      <c r="Q388" s="84"/>
      <c r="R388" s="6"/>
      <c r="S388" s="84"/>
      <c r="T388" s="84"/>
      <c r="U388" s="84"/>
      <c r="V388" s="169"/>
      <c r="W388" s="169"/>
      <c r="X388" s="169"/>
      <c r="Y388" s="169"/>
      <c r="Z388" s="169"/>
      <c r="AA388" s="84"/>
      <c r="AB388" s="6"/>
      <c r="AC388" s="84"/>
      <c r="AD388" s="84"/>
      <c r="AE388" s="84"/>
      <c r="AF388" s="566"/>
      <c r="AG388" s="555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0"/>
      <c r="BN388" s="190"/>
      <c r="BO388" s="190"/>
      <c r="BP388" s="190"/>
      <c r="BQ388" s="190"/>
      <c r="BR388" s="190"/>
      <c r="BS388" s="190"/>
      <c r="BT388" s="190"/>
      <c r="BU388" s="190"/>
      <c r="BV388" s="190"/>
      <c r="BW388" s="190"/>
      <c r="BX388" s="190"/>
      <c r="BY388" s="190"/>
      <c r="BZ388" s="190"/>
      <c r="CA388" s="190"/>
      <c r="CB388" s="190"/>
      <c r="CC388" s="190"/>
      <c r="CD388" s="190"/>
      <c r="CE388" s="190"/>
      <c r="CF388" s="190"/>
      <c r="CG388" s="190"/>
      <c r="CH388" s="190"/>
      <c r="CI388" s="190"/>
      <c r="CJ388" s="190"/>
      <c r="CK388" s="190"/>
      <c r="CL388" s="190"/>
      <c r="CM388" s="190"/>
      <c r="CN388" s="190"/>
      <c r="CO388" s="190"/>
      <c r="CP388" s="2274"/>
      <c r="CQ388" s="2274"/>
      <c r="CR388" s="2274"/>
      <c r="CS388" s="277"/>
      <c r="CT388" s="277"/>
      <c r="CU388" s="277"/>
      <c r="CV388" s="190"/>
      <c r="CW388" s="190"/>
      <c r="CX388" s="190"/>
      <c r="CY388" s="190"/>
      <c r="CZ388" s="190"/>
      <c r="DA388" s="190"/>
      <c r="DB388" s="283"/>
      <c r="DC388" s="283"/>
      <c r="DD388" s="283"/>
      <c r="DE388" s="595"/>
      <c r="DF388" s="595"/>
      <c r="DG388" s="190"/>
      <c r="DH388" s="190"/>
      <c r="DI388" s="190"/>
      <c r="DJ388" s="190"/>
      <c r="DK388" s="595">
        <v>0</v>
      </c>
      <c r="DL388" s="190"/>
      <c r="DM388" s="190"/>
      <c r="DN388" s="190"/>
      <c r="DO388" s="190"/>
      <c r="DP388" s="595"/>
      <c r="DQ388" s="190"/>
      <c r="DR388" s="190"/>
      <c r="DS388" s="190"/>
      <c r="DT388" s="190"/>
      <c r="DU388" s="595">
        <f t="shared" si="1230"/>
        <v>0</v>
      </c>
      <c r="DV388" s="190"/>
      <c r="DW388" s="190"/>
      <c r="DX388" s="190"/>
      <c r="DY388" s="190"/>
      <c r="DZ388" s="2255"/>
      <c r="EA388" s="787"/>
      <c r="EB388" s="190"/>
      <c r="EC388" s="190"/>
      <c r="ED388" s="324"/>
      <c r="EE388" s="185"/>
      <c r="EF388" s="329"/>
      <c r="EG388" s="324"/>
      <c r="EH388" s="329"/>
    </row>
    <row r="389" spans="1:138" ht="15" hidden="1" customHeight="1" outlineLevel="1">
      <c r="A389" s="85"/>
      <c r="B389" s="67"/>
      <c r="C389" s="1154"/>
      <c r="D389" s="98"/>
      <c r="E389" s="67"/>
      <c r="F389" s="67"/>
      <c r="G389" s="408">
        <f t="shared" ref="G389:H391" si="1253">SUM(H389:K389)</f>
        <v>0</v>
      </c>
      <c r="H389" s="408">
        <f t="shared" si="1253"/>
        <v>0</v>
      </c>
      <c r="I389" s="345"/>
      <c r="J389" s="345"/>
      <c r="K389" s="345"/>
      <c r="L389" s="1215"/>
      <c r="M389" s="2214"/>
      <c r="N389" s="345"/>
      <c r="O389" s="345"/>
      <c r="P389" s="345"/>
      <c r="Q389" s="86">
        <f>SUM(R389:U389)</f>
        <v>0</v>
      </c>
      <c r="R389" s="388"/>
      <c r="S389" s="67"/>
      <c r="T389" s="67"/>
      <c r="U389" s="67"/>
      <c r="V389" s="408">
        <f t="shared" ref="V389:V391" si="1254">SUM(W389:Z389)</f>
        <v>0</v>
      </c>
      <c r="W389" s="345"/>
      <c r="X389" s="345"/>
      <c r="Y389" s="345"/>
      <c r="Z389" s="1215"/>
      <c r="AA389" s="86">
        <f>SUM(AB389:AE389)</f>
        <v>0</v>
      </c>
      <c r="AB389" s="2139"/>
      <c r="AC389" s="67"/>
      <c r="AD389" s="67"/>
      <c r="AE389" s="67"/>
      <c r="AF389" s="566"/>
      <c r="AG389" s="555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2275"/>
      <c r="CQ389" s="2275"/>
      <c r="CR389" s="2275"/>
      <c r="CS389" s="276"/>
      <c r="CT389" s="276"/>
      <c r="CU389" s="276"/>
      <c r="CV389" s="188"/>
      <c r="CW389" s="188"/>
      <c r="CX389" s="188"/>
      <c r="CY389" s="188"/>
      <c r="CZ389" s="188"/>
      <c r="DA389" s="188"/>
      <c r="DB389" s="85"/>
      <c r="DC389" s="85"/>
      <c r="DD389" s="85"/>
      <c r="DE389" s="595"/>
      <c r="DF389" s="595"/>
      <c r="DG389" s="188"/>
      <c r="DH389" s="188"/>
      <c r="DI389" s="188"/>
      <c r="DJ389" s="188"/>
      <c r="DK389" s="595">
        <v>0</v>
      </c>
      <c r="DL389" s="188"/>
      <c r="DM389" s="188"/>
      <c r="DN389" s="188"/>
      <c r="DO389" s="188"/>
      <c r="DP389" s="595"/>
      <c r="DQ389" s="188"/>
      <c r="DR389" s="188"/>
      <c r="DS389" s="188"/>
      <c r="DT389" s="188"/>
      <c r="DU389" s="595">
        <f t="shared" si="1230"/>
        <v>0</v>
      </c>
      <c r="DV389" s="188"/>
      <c r="DW389" s="188"/>
      <c r="DX389" s="188"/>
      <c r="DY389" s="188"/>
      <c r="DZ389" s="2255"/>
      <c r="EA389" s="787"/>
      <c r="EB389" s="188"/>
      <c r="EC389" s="188"/>
      <c r="ED389" s="324"/>
      <c r="EE389" s="23"/>
      <c r="EF389" s="329"/>
      <c r="EG389" s="324"/>
      <c r="EH389" s="329"/>
    </row>
    <row r="390" spans="1:138" ht="15" hidden="1" customHeight="1" outlineLevel="1">
      <c r="A390" s="85"/>
      <c r="B390" s="67"/>
      <c r="C390" s="1154"/>
      <c r="D390" s="98"/>
      <c r="E390" s="67"/>
      <c r="F390" s="67"/>
      <c r="G390" s="408">
        <f t="shared" si="1253"/>
        <v>0</v>
      </c>
      <c r="H390" s="408">
        <f t="shared" si="1253"/>
        <v>0</v>
      </c>
      <c r="I390" s="345"/>
      <c r="J390" s="345"/>
      <c r="K390" s="345"/>
      <c r="L390" s="345"/>
      <c r="M390" s="2214"/>
      <c r="N390" s="345"/>
      <c r="O390" s="345"/>
      <c r="P390" s="345"/>
      <c r="Q390" s="86">
        <f>SUM(R390:U390)</f>
        <v>0</v>
      </c>
      <c r="R390" s="388"/>
      <c r="S390" s="67"/>
      <c r="T390" s="67"/>
      <c r="U390" s="67"/>
      <c r="V390" s="408">
        <f t="shared" si="1254"/>
        <v>0</v>
      </c>
      <c r="W390" s="345"/>
      <c r="X390" s="345"/>
      <c r="Y390" s="345"/>
      <c r="Z390" s="345"/>
      <c r="AA390" s="86">
        <f>SUM(AB390:AE390)</f>
        <v>0</v>
      </c>
      <c r="AB390" s="2139"/>
      <c r="AC390" s="67"/>
      <c r="AD390" s="67"/>
      <c r="AE390" s="67"/>
      <c r="AF390" s="566"/>
      <c r="AG390" s="555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  <c r="BD390" s="197"/>
      <c r="BE390" s="197"/>
      <c r="BF390" s="197"/>
      <c r="BG390" s="197"/>
      <c r="BH390" s="197"/>
      <c r="BI390" s="197"/>
      <c r="BJ390" s="197"/>
      <c r="BK390" s="197"/>
      <c r="BL390" s="197"/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197"/>
      <c r="BW390" s="197"/>
      <c r="BX390" s="197"/>
      <c r="BY390" s="197"/>
      <c r="BZ390" s="197"/>
      <c r="CA390" s="197"/>
      <c r="CB390" s="197"/>
      <c r="CC390" s="197"/>
      <c r="CD390" s="197"/>
      <c r="CE390" s="197"/>
      <c r="CF390" s="197"/>
      <c r="CG390" s="197"/>
      <c r="CH390" s="197"/>
      <c r="CI390" s="197"/>
      <c r="CJ390" s="197"/>
      <c r="CK390" s="197"/>
      <c r="CL390" s="197"/>
      <c r="CM390" s="197"/>
      <c r="CN390" s="197"/>
      <c r="CO390" s="197"/>
      <c r="CP390" s="2276"/>
      <c r="CQ390" s="2276"/>
      <c r="CR390" s="2276"/>
      <c r="CS390" s="279"/>
      <c r="CT390" s="279"/>
      <c r="CU390" s="279"/>
      <c r="CV390" s="197"/>
      <c r="CW390" s="197"/>
      <c r="CX390" s="197"/>
      <c r="CY390" s="197"/>
      <c r="CZ390" s="197"/>
      <c r="DA390" s="197"/>
      <c r="DB390" s="210"/>
      <c r="DC390" s="210"/>
      <c r="DD390" s="210"/>
      <c r="DE390" s="595"/>
      <c r="DF390" s="595"/>
      <c r="DG390" s="197"/>
      <c r="DH390" s="197"/>
      <c r="DI390" s="197"/>
      <c r="DJ390" s="197"/>
      <c r="DK390" s="595">
        <v>0</v>
      </c>
      <c r="DL390" s="197"/>
      <c r="DM390" s="197"/>
      <c r="DN390" s="197"/>
      <c r="DO390" s="197"/>
      <c r="DP390" s="595"/>
      <c r="DQ390" s="197"/>
      <c r="DR390" s="197"/>
      <c r="DS390" s="197"/>
      <c r="DT390" s="197"/>
      <c r="DU390" s="595">
        <f t="shared" si="1230"/>
        <v>0</v>
      </c>
      <c r="DV390" s="197"/>
      <c r="DW390" s="197"/>
      <c r="DX390" s="197"/>
      <c r="DY390" s="197"/>
      <c r="DZ390" s="2255"/>
      <c r="EA390" s="787"/>
      <c r="EB390" s="197"/>
      <c r="EC390" s="197"/>
      <c r="ED390" s="324"/>
      <c r="EE390" s="33"/>
      <c r="EF390" s="329"/>
      <c r="EG390" s="324"/>
      <c r="EH390" s="329"/>
    </row>
    <row r="391" spans="1:138" ht="15" hidden="1" customHeight="1" outlineLevel="1">
      <c r="A391" s="85"/>
      <c r="B391" s="67"/>
      <c r="C391" s="1154" t="s">
        <v>49</v>
      </c>
      <c r="D391" s="98"/>
      <c r="E391" s="67"/>
      <c r="F391" s="67"/>
      <c r="G391" s="408">
        <f t="shared" si="1253"/>
        <v>0</v>
      </c>
      <c r="H391" s="408">
        <f t="shared" si="1253"/>
        <v>0</v>
      </c>
      <c r="I391" s="345"/>
      <c r="J391" s="345"/>
      <c r="K391" s="345"/>
      <c r="L391" s="345"/>
      <c r="M391" s="2214"/>
      <c r="N391" s="345"/>
      <c r="O391" s="345"/>
      <c r="P391" s="345"/>
      <c r="Q391" s="86">
        <f>SUM(R391:U391)</f>
        <v>0</v>
      </c>
      <c r="R391" s="388"/>
      <c r="S391" s="67"/>
      <c r="T391" s="67"/>
      <c r="U391" s="67"/>
      <c r="V391" s="408">
        <f t="shared" si="1254"/>
        <v>0</v>
      </c>
      <c r="W391" s="345"/>
      <c r="X391" s="345"/>
      <c r="Y391" s="345"/>
      <c r="Z391" s="345"/>
      <c r="AA391" s="86">
        <f>SUM(AB391:AE391)</f>
        <v>0</v>
      </c>
      <c r="AB391" s="2139"/>
      <c r="AC391" s="67"/>
      <c r="AD391" s="67"/>
      <c r="AE391" s="67"/>
      <c r="AF391" s="566"/>
      <c r="AG391" s="555"/>
      <c r="AH391" s="197"/>
      <c r="AI391" s="197"/>
      <c r="AJ391" s="197"/>
      <c r="AK391" s="197"/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  <c r="BD391" s="197"/>
      <c r="BE391" s="197"/>
      <c r="BF391" s="197"/>
      <c r="BG391" s="197"/>
      <c r="BH391" s="197"/>
      <c r="BI391" s="197"/>
      <c r="BJ391" s="197"/>
      <c r="BK391" s="197"/>
      <c r="BL391" s="197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197"/>
      <c r="BW391" s="197"/>
      <c r="BX391" s="197"/>
      <c r="BY391" s="197"/>
      <c r="BZ391" s="197"/>
      <c r="CA391" s="197"/>
      <c r="CB391" s="197"/>
      <c r="CC391" s="197"/>
      <c r="CD391" s="197"/>
      <c r="CE391" s="197"/>
      <c r="CF391" s="197"/>
      <c r="CG391" s="197"/>
      <c r="CH391" s="197"/>
      <c r="CI391" s="197"/>
      <c r="CJ391" s="197"/>
      <c r="CK391" s="197"/>
      <c r="CL391" s="197"/>
      <c r="CM391" s="197"/>
      <c r="CN391" s="197"/>
      <c r="CO391" s="197"/>
      <c r="CP391" s="2276"/>
      <c r="CQ391" s="2276"/>
      <c r="CR391" s="2276"/>
      <c r="CS391" s="279"/>
      <c r="CT391" s="279"/>
      <c r="CU391" s="279"/>
      <c r="CV391" s="197"/>
      <c r="CW391" s="197"/>
      <c r="CX391" s="197"/>
      <c r="CY391" s="197"/>
      <c r="CZ391" s="197"/>
      <c r="DA391" s="197"/>
      <c r="DB391" s="210"/>
      <c r="DC391" s="210"/>
      <c r="DD391" s="210"/>
      <c r="DE391" s="595"/>
      <c r="DF391" s="595"/>
      <c r="DG391" s="197"/>
      <c r="DH391" s="197"/>
      <c r="DI391" s="197"/>
      <c r="DJ391" s="197"/>
      <c r="DK391" s="595">
        <v>0</v>
      </c>
      <c r="DL391" s="197"/>
      <c r="DM391" s="197"/>
      <c r="DN391" s="197"/>
      <c r="DO391" s="197"/>
      <c r="DP391" s="595"/>
      <c r="DQ391" s="197"/>
      <c r="DR391" s="197"/>
      <c r="DS391" s="197"/>
      <c r="DT391" s="197"/>
      <c r="DU391" s="595">
        <f t="shared" si="1230"/>
        <v>0</v>
      </c>
      <c r="DV391" s="197"/>
      <c r="DW391" s="197"/>
      <c r="DX391" s="197"/>
      <c r="DY391" s="197"/>
      <c r="DZ391" s="2255"/>
      <c r="EA391" s="787"/>
      <c r="EB391" s="197"/>
      <c r="EC391" s="197"/>
      <c r="ED391" s="324"/>
      <c r="EE391" s="33"/>
      <c r="EF391" s="329"/>
      <c r="EG391" s="324"/>
      <c r="EH391" s="329"/>
    </row>
    <row r="392" spans="1:138" ht="15" hidden="1" customHeight="1" outlineLevel="1">
      <c r="A392" s="85"/>
      <c r="B392" s="67"/>
      <c r="C392" s="1154"/>
      <c r="D392" s="98" t="s">
        <v>52</v>
      </c>
      <c r="E392" s="84"/>
      <c r="F392" s="84"/>
      <c r="G392" s="169"/>
      <c r="H392" s="169"/>
      <c r="I392" s="169"/>
      <c r="J392" s="169"/>
      <c r="K392" s="169"/>
      <c r="L392" s="169"/>
      <c r="M392" s="2213"/>
      <c r="N392" s="169"/>
      <c r="O392" s="169"/>
      <c r="P392" s="169"/>
      <c r="Q392" s="84"/>
      <c r="R392" s="6"/>
      <c r="S392" s="84"/>
      <c r="T392" s="84"/>
      <c r="U392" s="84"/>
      <c r="V392" s="169"/>
      <c r="W392" s="169"/>
      <c r="X392" s="169"/>
      <c r="Y392" s="169"/>
      <c r="Z392" s="169"/>
      <c r="AA392" s="84"/>
      <c r="AB392" s="6"/>
      <c r="AC392" s="84"/>
      <c r="AD392" s="84"/>
      <c r="AE392" s="84"/>
      <c r="AF392" s="566"/>
      <c r="AG392" s="555"/>
      <c r="AH392" s="190">
        <v>0</v>
      </c>
      <c r="AI392" s="190">
        <v>0</v>
      </c>
      <c r="AJ392" s="190">
        <v>0</v>
      </c>
      <c r="AK392" s="190">
        <v>0</v>
      </c>
      <c r="AL392" s="190">
        <v>0</v>
      </c>
      <c r="AM392" s="190">
        <v>0</v>
      </c>
      <c r="AN392" s="190">
        <v>0</v>
      </c>
      <c r="AO392" s="190">
        <v>0</v>
      </c>
      <c r="AP392" s="190">
        <v>0</v>
      </c>
      <c r="AQ392" s="190">
        <v>0</v>
      </c>
      <c r="AR392" s="190">
        <v>0</v>
      </c>
      <c r="AS392" s="190">
        <v>0</v>
      </c>
      <c r="AT392" s="190">
        <v>0</v>
      </c>
      <c r="AU392" s="190">
        <v>0</v>
      </c>
      <c r="AV392" s="190">
        <v>0</v>
      </c>
      <c r="AW392" s="190">
        <v>0</v>
      </c>
      <c r="AX392" s="190">
        <v>0</v>
      </c>
      <c r="AY392" s="190">
        <v>0</v>
      </c>
      <c r="AZ392" s="190">
        <v>0</v>
      </c>
      <c r="BA392" s="190">
        <v>0</v>
      </c>
      <c r="BB392" s="190">
        <v>0</v>
      </c>
      <c r="BC392" s="190">
        <v>0</v>
      </c>
      <c r="BD392" s="190">
        <v>0</v>
      </c>
      <c r="BE392" s="190">
        <v>0</v>
      </c>
      <c r="BF392" s="190">
        <v>0</v>
      </c>
      <c r="BG392" s="190">
        <v>0</v>
      </c>
      <c r="BH392" s="190">
        <v>0</v>
      </c>
      <c r="BI392" s="190">
        <v>0</v>
      </c>
      <c r="BJ392" s="190">
        <v>0</v>
      </c>
      <c r="BK392" s="190">
        <v>0</v>
      </c>
      <c r="BL392" s="190">
        <f>SUM(BL389:BL391)</f>
        <v>0</v>
      </c>
      <c r="BM392" s="190">
        <f>SUM(BM389:BM391)</f>
        <v>0</v>
      </c>
      <c r="BN392" s="190">
        <f t="shared" ref="BN392:BZ392" si="1255">SUM(BN389:BN391)</f>
        <v>0</v>
      </c>
      <c r="BO392" s="190">
        <f t="shared" si="1255"/>
        <v>0</v>
      </c>
      <c r="BP392" s="190">
        <f t="shared" si="1255"/>
        <v>0</v>
      </c>
      <c r="BQ392" s="190">
        <f t="shared" si="1255"/>
        <v>0</v>
      </c>
      <c r="BR392" s="190">
        <f t="shared" si="1255"/>
        <v>0</v>
      </c>
      <c r="BS392" s="190">
        <f t="shared" si="1255"/>
        <v>0</v>
      </c>
      <c r="BT392" s="190">
        <f t="shared" si="1255"/>
        <v>0</v>
      </c>
      <c r="BU392" s="190">
        <f t="shared" si="1255"/>
        <v>0</v>
      </c>
      <c r="BV392" s="190">
        <f t="shared" si="1255"/>
        <v>0</v>
      </c>
      <c r="BW392" s="190">
        <f t="shared" si="1255"/>
        <v>0</v>
      </c>
      <c r="BX392" s="190">
        <f t="shared" si="1255"/>
        <v>0</v>
      </c>
      <c r="BY392" s="190">
        <f t="shared" si="1255"/>
        <v>0</v>
      </c>
      <c r="BZ392" s="190">
        <f t="shared" si="1255"/>
        <v>0</v>
      </c>
      <c r="CA392" s="190">
        <f>SUM(CA389:CA391)</f>
        <v>0</v>
      </c>
      <c r="CB392" s="190">
        <f>SUM(CB389:CB391)</f>
        <v>0</v>
      </c>
      <c r="CC392" s="190">
        <f t="shared" ref="CC392:CO392" si="1256">SUM(CC389:CC391)</f>
        <v>0</v>
      </c>
      <c r="CD392" s="190">
        <f t="shared" si="1256"/>
        <v>0</v>
      </c>
      <c r="CE392" s="190">
        <f t="shared" si="1256"/>
        <v>0</v>
      </c>
      <c r="CF392" s="190">
        <f t="shared" si="1256"/>
        <v>0</v>
      </c>
      <c r="CG392" s="190">
        <f t="shared" si="1256"/>
        <v>0</v>
      </c>
      <c r="CH392" s="190">
        <f t="shared" si="1256"/>
        <v>0</v>
      </c>
      <c r="CI392" s="190">
        <f t="shared" si="1256"/>
        <v>0</v>
      </c>
      <c r="CJ392" s="190">
        <f t="shared" si="1256"/>
        <v>0</v>
      </c>
      <c r="CK392" s="190">
        <f t="shared" si="1256"/>
        <v>0</v>
      </c>
      <c r="CL392" s="190">
        <f t="shared" si="1256"/>
        <v>0</v>
      </c>
      <c r="CM392" s="190">
        <f t="shared" si="1256"/>
        <v>0</v>
      </c>
      <c r="CN392" s="190">
        <f t="shared" si="1256"/>
        <v>0</v>
      </c>
      <c r="CO392" s="190">
        <f t="shared" si="1256"/>
        <v>0</v>
      </c>
      <c r="CP392" s="2274">
        <f t="shared" ref="CP392:CX392" si="1257">SUM(CP389:CP391)</f>
        <v>0</v>
      </c>
      <c r="CQ392" s="2274">
        <f t="shared" si="1257"/>
        <v>0</v>
      </c>
      <c r="CR392" s="2274">
        <f t="shared" si="1257"/>
        <v>0</v>
      </c>
      <c r="CS392" s="277">
        <f t="shared" si="1257"/>
        <v>0</v>
      </c>
      <c r="CT392" s="277">
        <f t="shared" si="1257"/>
        <v>0</v>
      </c>
      <c r="CU392" s="277">
        <f t="shared" si="1257"/>
        <v>0</v>
      </c>
      <c r="CV392" s="190">
        <f t="shared" si="1257"/>
        <v>0</v>
      </c>
      <c r="CW392" s="190">
        <f t="shared" si="1257"/>
        <v>0</v>
      </c>
      <c r="CX392" s="190">
        <f t="shared" si="1257"/>
        <v>0</v>
      </c>
      <c r="CY392" s="190">
        <f t="shared" ref="CY392:DA392" si="1258">SUM(CY389:CY391)</f>
        <v>0</v>
      </c>
      <c r="CZ392" s="190">
        <f t="shared" si="1258"/>
        <v>0</v>
      </c>
      <c r="DA392" s="190">
        <f t="shared" si="1258"/>
        <v>0</v>
      </c>
      <c r="DB392" s="283"/>
      <c r="DC392" s="283"/>
      <c r="DD392" s="283"/>
      <c r="DE392" s="595">
        <f>SUM(DE389:DE391)</f>
        <v>0</v>
      </c>
      <c r="DF392" s="595"/>
      <c r="DG392" s="190"/>
      <c r="DH392" s="190"/>
      <c r="DI392" s="190"/>
      <c r="DJ392" s="190"/>
      <c r="DK392" s="595">
        <v>0</v>
      </c>
      <c r="DL392" s="190"/>
      <c r="DM392" s="190"/>
      <c r="DN392" s="190"/>
      <c r="DO392" s="190"/>
      <c r="DP392" s="595"/>
      <c r="DQ392" s="190"/>
      <c r="DR392" s="190"/>
      <c r="DS392" s="190"/>
      <c r="DT392" s="190"/>
      <c r="DU392" s="595">
        <f t="shared" si="1230"/>
        <v>0</v>
      </c>
      <c r="DV392" s="190"/>
      <c r="DW392" s="190"/>
      <c r="DX392" s="190"/>
      <c r="DY392" s="190"/>
      <c r="DZ392" s="2255">
        <f>SUM(DZ389:DZ391)</f>
        <v>0</v>
      </c>
      <c r="EA392" s="787">
        <f t="shared" ref="EA392:EB392" si="1259">SUM(EA389:EA391)</f>
        <v>0</v>
      </c>
      <c r="EB392" s="190">
        <f t="shared" si="1259"/>
        <v>0</v>
      </c>
      <c r="EC392" s="190">
        <f t="shared" ref="EC392" si="1260">SUM(EC389:EC391)</f>
        <v>0</v>
      </c>
      <c r="ED392" s="324"/>
      <c r="EE392" s="185"/>
      <c r="EF392" s="329"/>
      <c r="EG392" s="324"/>
      <c r="EH392" s="329"/>
    </row>
    <row r="393" spans="1:138" ht="15" customHeight="1" outlineLevel="1">
      <c r="A393" s="85"/>
      <c r="B393" s="67"/>
      <c r="C393" s="1174" t="s">
        <v>74</v>
      </c>
      <c r="D393" s="1184" t="s">
        <v>16</v>
      </c>
      <c r="E393" s="84"/>
      <c r="F393" s="84"/>
      <c r="G393" s="169"/>
      <c r="H393" s="169"/>
      <c r="I393" s="169"/>
      <c r="J393" s="169"/>
      <c r="K393" s="169"/>
      <c r="L393" s="169"/>
      <c r="M393" s="2213"/>
      <c r="N393" s="169"/>
      <c r="O393" s="169"/>
      <c r="P393" s="169"/>
      <c r="Q393" s="84"/>
      <c r="R393" s="6"/>
      <c r="S393" s="84"/>
      <c r="T393" s="84"/>
      <c r="U393" s="84"/>
      <c r="V393" s="169"/>
      <c r="W393" s="169"/>
      <c r="X393" s="169"/>
      <c r="Y393" s="169"/>
      <c r="Z393" s="169"/>
      <c r="AA393" s="84"/>
      <c r="AB393" s="6"/>
      <c r="AC393" s="84"/>
      <c r="AD393" s="84"/>
      <c r="AE393" s="84"/>
      <c r="AF393" s="566"/>
      <c r="AG393" s="555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190"/>
      <c r="BC393" s="190"/>
      <c r="BD393" s="190"/>
      <c r="BE393" s="190"/>
      <c r="BF393" s="190"/>
      <c r="BG393" s="190"/>
      <c r="BH393" s="190"/>
      <c r="BI393" s="190"/>
      <c r="BJ393" s="190"/>
      <c r="BK393" s="190"/>
      <c r="BL393" s="190"/>
      <c r="BM393" s="190"/>
      <c r="BN393" s="190"/>
      <c r="BO393" s="190"/>
      <c r="BP393" s="190"/>
      <c r="BQ393" s="190"/>
      <c r="BR393" s="190"/>
      <c r="BS393" s="190"/>
      <c r="BT393" s="190"/>
      <c r="BU393" s="190"/>
      <c r="BV393" s="190"/>
      <c r="BW393" s="190"/>
      <c r="BX393" s="190"/>
      <c r="BY393" s="190"/>
      <c r="BZ393" s="190"/>
      <c r="CA393" s="190"/>
      <c r="CB393" s="190"/>
      <c r="CC393" s="190"/>
      <c r="CD393" s="190"/>
      <c r="CE393" s="190"/>
      <c r="CF393" s="190"/>
      <c r="CG393" s="190"/>
      <c r="CH393" s="190"/>
      <c r="CI393" s="190"/>
      <c r="CJ393" s="190"/>
      <c r="CK393" s="190"/>
      <c r="CL393" s="190"/>
      <c r="CM393" s="190"/>
      <c r="CN393" s="190"/>
      <c r="CO393" s="190"/>
      <c r="CP393" s="2274"/>
      <c r="CQ393" s="2274"/>
      <c r="CR393" s="2274"/>
      <c r="CS393" s="277"/>
      <c r="CT393" s="277"/>
      <c r="CU393" s="277"/>
      <c r="CV393" s="190"/>
      <c r="CW393" s="190"/>
      <c r="CX393" s="190"/>
      <c r="CY393" s="190"/>
      <c r="CZ393" s="190"/>
      <c r="DA393" s="190"/>
      <c r="DB393" s="283"/>
      <c r="DC393" s="283"/>
      <c r="DD393" s="283"/>
      <c r="DE393" s="595"/>
      <c r="DF393" s="595"/>
      <c r="DG393" s="190"/>
      <c r="DH393" s="190"/>
      <c r="DI393" s="190"/>
      <c r="DJ393" s="190"/>
      <c r="DK393" s="595">
        <v>0</v>
      </c>
      <c r="DL393" s="190"/>
      <c r="DM393" s="190"/>
      <c r="DN393" s="190"/>
      <c r="DO393" s="190"/>
      <c r="DP393" s="595"/>
      <c r="DQ393" s="190"/>
      <c r="DR393" s="190"/>
      <c r="DS393" s="190"/>
      <c r="DT393" s="190"/>
      <c r="DU393" s="595">
        <f t="shared" si="1230"/>
        <v>0</v>
      </c>
      <c r="DV393" s="190"/>
      <c r="DW393" s="190"/>
      <c r="DX393" s="190"/>
      <c r="DY393" s="190"/>
      <c r="DZ393" s="2255"/>
      <c r="EA393" s="787"/>
      <c r="EB393" s="190"/>
      <c r="EC393" s="190"/>
      <c r="ED393" s="324"/>
      <c r="EE393" s="185"/>
      <c r="EF393" s="329"/>
      <c r="EG393" s="324"/>
      <c r="EH393" s="329"/>
    </row>
    <row r="394" spans="1:138" ht="29.25" customHeight="1" outlineLevel="1">
      <c r="A394" s="85"/>
      <c r="B394" s="67"/>
      <c r="C394" s="1176" t="s">
        <v>183</v>
      </c>
      <c r="D394" s="1182" t="s">
        <v>262</v>
      </c>
      <c r="E394" s="67"/>
      <c r="F394" s="128" t="s">
        <v>2</v>
      </c>
      <c r="G394" s="558">
        <f t="shared" ref="G394:G395" si="1261">Q394+V394+N394+O394+P394</f>
        <v>10</v>
      </c>
      <c r="H394" s="558">
        <f>SUM(I394:L394)</f>
        <v>2</v>
      </c>
      <c r="I394" s="1215"/>
      <c r="J394" s="1215"/>
      <c r="K394" s="557">
        <v>2</v>
      </c>
      <c r="L394" s="557"/>
      <c r="M394" s="2210">
        <v>2</v>
      </c>
      <c r="N394" s="557">
        <v>2</v>
      </c>
      <c r="O394" s="557">
        <v>2</v>
      </c>
      <c r="P394" s="557">
        <v>2</v>
      </c>
      <c r="Q394" s="558">
        <v>2</v>
      </c>
      <c r="R394" s="636"/>
      <c r="S394" s="636">
        <v>2</v>
      </c>
      <c r="T394" s="234"/>
      <c r="U394" s="234"/>
      <c r="V394" s="558">
        <f>SUM(W394:Z394)</f>
        <v>2</v>
      </c>
      <c r="W394" s="1215"/>
      <c r="X394" s="234">
        <v>2</v>
      </c>
      <c r="Y394" s="557"/>
      <c r="Z394" s="557"/>
      <c r="AA394" s="558">
        <f>SUM(AB394:AE394)</f>
        <v>0</v>
      </c>
      <c r="AB394" s="2139"/>
      <c r="AC394" s="2139"/>
      <c r="AD394" s="234"/>
      <c r="AE394" s="234"/>
      <c r="AF394" s="566" t="s">
        <v>154</v>
      </c>
      <c r="AG394" s="555">
        <f>AH394+CP394+CS394+CV394+CY394</f>
        <v>9.1000000000000011E-2</v>
      </c>
      <c r="AH394" s="324">
        <v>1.4999999999999999E-2</v>
      </c>
      <c r="AI394" s="195">
        <v>0</v>
      </c>
      <c r="AJ394" s="567">
        <v>3.3599999999999998E-4</v>
      </c>
      <c r="AK394" s="457"/>
      <c r="AL394" s="197"/>
      <c r="AM394" s="278">
        <v>0</v>
      </c>
      <c r="AN394" s="307"/>
      <c r="AO394" s="197"/>
      <c r="AP394" s="195">
        <v>0</v>
      </c>
      <c r="AQ394" s="324">
        <v>1.4999999999999999E-2</v>
      </c>
      <c r="AR394" s="197"/>
      <c r="AS394" s="567">
        <v>3.3599999999999998E-4</v>
      </c>
      <c r="AT394" s="324"/>
      <c r="AU394" s="197"/>
      <c r="AV394" s="556">
        <v>0</v>
      </c>
      <c r="AW394" s="324">
        <v>0.02</v>
      </c>
      <c r="AX394" s="324">
        <v>0</v>
      </c>
      <c r="AY394" s="556">
        <v>4.704E-4</v>
      </c>
      <c r="AZ394" s="457">
        <v>0</v>
      </c>
      <c r="BA394" s="197"/>
      <c r="BB394" s="278"/>
      <c r="BC394" s="307"/>
      <c r="BD394" s="197"/>
      <c r="BE394" s="305"/>
      <c r="BF394" s="324">
        <v>0.02</v>
      </c>
      <c r="BG394" s="307"/>
      <c r="BH394" s="556">
        <v>4.704E-4</v>
      </c>
      <c r="BI394" s="324"/>
      <c r="BJ394" s="197"/>
      <c r="BK394" s="556">
        <v>0</v>
      </c>
      <c r="BL394" s="324">
        <f t="shared" ref="BL394:BL395" si="1262">BO394+BR394+BU394+BX394</f>
        <v>1.7000000000000001E-2</v>
      </c>
      <c r="BM394" s="195">
        <f t="shared" ref="BM394:BM395" si="1263">BP394+BS394+BV394+BY394</f>
        <v>0</v>
      </c>
      <c r="BN394" s="567">
        <f t="shared" ref="BN394:BN395" si="1264">BQ394+BT394+BW394+BZ394</f>
        <v>3.739813E-4</v>
      </c>
      <c r="BO394" s="457"/>
      <c r="BP394" s="197"/>
      <c r="BQ394" s="278">
        <f>BO394*$ER$34</f>
        <v>0</v>
      </c>
      <c r="BR394" s="324">
        <v>1.7000000000000001E-2</v>
      </c>
      <c r="BS394" s="197"/>
      <c r="BT394" s="195">
        <f>BR394*$ES$34</f>
        <v>3.739813E-4</v>
      </c>
      <c r="BU394" s="324"/>
      <c r="BV394" s="197"/>
      <c r="BW394" s="567">
        <f>BU394*$ET$34</f>
        <v>0</v>
      </c>
      <c r="BX394" s="324"/>
      <c r="BY394" s="197"/>
      <c r="BZ394" s="556">
        <f>BX394*$EU$34</f>
        <v>0</v>
      </c>
      <c r="CA394" s="324">
        <f t="shared" ref="CA394:CA395" si="1265">CD394+CG394+CJ394+CM394</f>
        <v>0</v>
      </c>
      <c r="CB394" s="324">
        <f t="shared" ref="CB394:CB395" si="1266">CE394+CH394+CK394+CN394</f>
        <v>0</v>
      </c>
      <c r="CC394" s="556">
        <f t="shared" ref="CC394:CC395" si="1267">CF394+CI394+CL394+CO394</f>
        <v>0</v>
      </c>
      <c r="CD394" s="457">
        <v>0</v>
      </c>
      <c r="CE394" s="197"/>
      <c r="CF394" s="278"/>
      <c r="CG394" s="307"/>
      <c r="CH394" s="197"/>
      <c r="CI394" s="305"/>
      <c r="CJ394" s="324"/>
      <c r="CK394" s="307"/>
      <c r="CL394" s="556">
        <f>CJ394*$EY$34</f>
        <v>0</v>
      </c>
      <c r="CM394" s="324"/>
      <c r="CN394" s="197"/>
      <c r="CO394" s="556">
        <f>CM394*$EZ$34</f>
        <v>0</v>
      </c>
      <c r="CP394" s="2238">
        <v>1.7000000000000001E-2</v>
      </c>
      <c r="CQ394" s="2276"/>
      <c r="CR394" s="2258">
        <f t="shared" ref="CR394" si="1268">CP394*$EM$34</f>
        <v>4.1187328000000001E-4</v>
      </c>
      <c r="CS394" s="694">
        <v>1.9E-2</v>
      </c>
      <c r="CT394" s="279"/>
      <c r="CU394" s="567">
        <f>CS394*$EN$34</f>
        <v>4.7874204999999995E-4</v>
      </c>
      <c r="CV394" s="694">
        <v>0.02</v>
      </c>
      <c r="CW394" s="197"/>
      <c r="CX394" s="556">
        <f>CV394*$EO$34</f>
        <v>5.2409600000000005E-4</v>
      </c>
      <c r="CY394" s="694">
        <v>0.02</v>
      </c>
      <c r="CZ394" s="197"/>
      <c r="DA394" s="556">
        <f>CY394*$EP$34</f>
        <v>5.4506050000000005E-4</v>
      </c>
      <c r="DB394" s="324" t="s">
        <v>447</v>
      </c>
      <c r="DC394" s="324">
        <v>-0.5</v>
      </c>
      <c r="DD394" s="324">
        <v>-3.5999999999999997E-2</v>
      </c>
      <c r="DE394" s="555">
        <f t="shared" ref="DE394" si="1269">DK394+DP394+EA394+EB394+EC394</f>
        <v>6.6000000000000003E-2</v>
      </c>
      <c r="DF394" s="595">
        <v>1.4999999999999999E-2</v>
      </c>
      <c r="DG394" s="307"/>
      <c r="DH394" s="307"/>
      <c r="DI394" s="324">
        <v>1.4999999999999999E-2</v>
      </c>
      <c r="DJ394" s="324"/>
      <c r="DK394" s="595">
        <v>0</v>
      </c>
      <c r="DL394" s="307"/>
      <c r="DM394" s="324">
        <v>0.02</v>
      </c>
      <c r="DN394" s="324"/>
      <c r="DO394" s="324"/>
      <c r="DP394" s="595">
        <f t="shared" ref="DP394" si="1270">DQ394+DR394+DS394+DT394</f>
        <v>1.5599999999999999E-2</v>
      </c>
      <c r="DQ394" s="307"/>
      <c r="DR394" s="324">
        <v>1.5599999999999999E-2</v>
      </c>
      <c r="DS394" s="324"/>
      <c r="DT394" s="324"/>
      <c r="DU394" s="595">
        <f t="shared" si="1230"/>
        <v>0</v>
      </c>
      <c r="DV394" s="307"/>
      <c r="DW394" s="307"/>
      <c r="DX394" s="324"/>
      <c r="DY394" s="324"/>
      <c r="DZ394" s="2238">
        <f>0.015*1.04</f>
        <v>1.5599999999999999E-2</v>
      </c>
      <c r="EA394" s="787">
        <f>0.015*1.08</f>
        <v>1.6199999999999999E-2</v>
      </c>
      <c r="EB394" s="787">
        <f>0.015*1.12</f>
        <v>1.6800000000000002E-2</v>
      </c>
      <c r="EC394" s="787">
        <f>0.015*1.16</f>
        <v>1.7399999999999999E-2</v>
      </c>
      <c r="ED394" s="324" t="s">
        <v>243</v>
      </c>
      <c r="EE394" s="33"/>
      <c r="EF394" s="329" t="s">
        <v>235</v>
      </c>
      <c r="EG394" s="324" t="s">
        <v>265</v>
      </c>
      <c r="EH394" s="878" t="s">
        <v>383</v>
      </c>
    </row>
    <row r="395" spans="1:138" ht="29.25" customHeight="1" outlineLevel="1">
      <c r="A395" s="818"/>
      <c r="B395" s="81"/>
      <c r="C395" s="1176" t="s">
        <v>221</v>
      </c>
      <c r="D395" s="1828" t="s">
        <v>504</v>
      </c>
      <c r="E395" s="1367"/>
      <c r="F395" s="1222" t="s">
        <v>2</v>
      </c>
      <c r="G395" s="558">
        <f t="shared" si="1261"/>
        <v>5</v>
      </c>
      <c r="H395" s="1829"/>
      <c r="I395" s="1830"/>
      <c r="J395" s="1830"/>
      <c r="K395" s="1809"/>
      <c r="L395" s="1809"/>
      <c r="M395" s="2228"/>
      <c r="N395" s="1809"/>
      <c r="O395" s="1809"/>
      <c r="P395" s="1809"/>
      <c r="Q395" s="558">
        <f>SUM(R395:U395)</f>
        <v>5</v>
      </c>
      <c r="R395" s="1827"/>
      <c r="S395" s="1827">
        <v>5</v>
      </c>
      <c r="T395" s="1454"/>
      <c r="U395" s="1827"/>
      <c r="V395" s="1829"/>
      <c r="W395" s="1830"/>
      <c r="X395" s="1830"/>
      <c r="Y395" s="1809"/>
      <c r="Z395" s="1809"/>
      <c r="AA395" s="558">
        <f>SUM(AB395:AE395)</f>
        <v>0</v>
      </c>
      <c r="AB395" s="2140"/>
      <c r="AC395" s="2140"/>
      <c r="AD395" s="1454"/>
      <c r="AE395" s="2140"/>
      <c r="AF395" s="566" t="s">
        <v>154</v>
      </c>
      <c r="AG395" s="555">
        <f>AH395+CP395+CS395+CV395+CY395</f>
        <v>0</v>
      </c>
      <c r="AH395" s="324">
        <v>0</v>
      </c>
      <c r="AI395" s="195">
        <v>0</v>
      </c>
      <c r="AJ395" s="567">
        <v>0</v>
      </c>
      <c r="AK395" s="1832"/>
      <c r="AL395" s="640"/>
      <c r="AM395" s="492"/>
      <c r="AN395" s="1833"/>
      <c r="AO395" s="640"/>
      <c r="AP395" s="991"/>
      <c r="AQ395" s="1029"/>
      <c r="AR395" s="640"/>
      <c r="AS395" s="1831"/>
      <c r="AT395" s="1029"/>
      <c r="AU395" s="640"/>
      <c r="AV395" s="1834"/>
      <c r="AW395" s="324">
        <v>0.12</v>
      </c>
      <c r="AX395" s="324">
        <v>0</v>
      </c>
      <c r="AY395" s="556">
        <v>3.0000000000000001E-3</v>
      </c>
      <c r="AZ395" s="1832"/>
      <c r="BA395" s="640"/>
      <c r="BB395" s="492"/>
      <c r="BC395" s="556">
        <v>0.12</v>
      </c>
      <c r="BD395" s="640"/>
      <c r="BE395" s="556">
        <v>3.0000000000000001E-3</v>
      </c>
      <c r="BF395" s="1029"/>
      <c r="BG395" s="1835"/>
      <c r="BH395" s="1834"/>
      <c r="BI395" s="1029"/>
      <c r="BJ395" s="1836"/>
      <c r="BK395" s="1834"/>
      <c r="BL395" s="324">
        <f t="shared" si="1262"/>
        <v>0</v>
      </c>
      <c r="BM395" s="195">
        <f t="shared" si="1263"/>
        <v>0</v>
      </c>
      <c r="BN395" s="567">
        <f t="shared" si="1264"/>
        <v>0</v>
      </c>
      <c r="BO395" s="1832"/>
      <c r="BP395" s="640"/>
      <c r="BQ395" s="492"/>
      <c r="BR395" s="1833"/>
      <c r="BS395" s="640"/>
      <c r="BT395" s="991"/>
      <c r="BU395" s="1029"/>
      <c r="BV395" s="640"/>
      <c r="BW395" s="1831"/>
      <c r="BX395" s="1029"/>
      <c r="BY395" s="640"/>
      <c r="BZ395" s="1834"/>
      <c r="CA395" s="324">
        <f t="shared" si="1265"/>
        <v>0</v>
      </c>
      <c r="CB395" s="324">
        <f t="shared" si="1266"/>
        <v>0</v>
      </c>
      <c r="CC395" s="556">
        <f t="shared" si="1267"/>
        <v>0</v>
      </c>
      <c r="CD395" s="1832"/>
      <c r="CE395" s="640"/>
      <c r="CF395" s="492"/>
      <c r="CG395" s="556"/>
      <c r="CH395" s="640"/>
      <c r="CI395" s="556">
        <f>CG395*$EX$34</f>
        <v>0</v>
      </c>
      <c r="CJ395" s="1029"/>
      <c r="CK395" s="1835"/>
      <c r="CL395" s="1834"/>
      <c r="CM395" s="1029"/>
      <c r="CN395" s="1836"/>
      <c r="CO395" s="1834"/>
      <c r="CP395" s="2296"/>
      <c r="CQ395" s="2297"/>
      <c r="CR395" s="2298"/>
      <c r="CS395" s="1030"/>
      <c r="CT395" s="1837"/>
      <c r="CU395" s="1831"/>
      <c r="CV395" s="1030"/>
      <c r="CW395" s="1635"/>
      <c r="CX395" s="1834"/>
      <c r="CY395" s="1030"/>
      <c r="CZ395" s="1635"/>
      <c r="DA395" s="1834"/>
      <c r="DB395" s="1029"/>
      <c r="DC395" s="1029"/>
      <c r="DD395" s="1029"/>
      <c r="DE395" s="657"/>
      <c r="DF395" s="657"/>
      <c r="DG395" s="1833"/>
      <c r="DH395" s="1833"/>
      <c r="DI395" s="1029"/>
      <c r="DJ395" s="1029"/>
      <c r="DK395" s="595">
        <v>7.5300000000000002E-3</v>
      </c>
      <c r="DL395" s="1833"/>
      <c r="DM395" s="324">
        <v>7.5300000000000002E-3</v>
      </c>
      <c r="DN395" s="1029"/>
      <c r="DO395" s="1029"/>
      <c r="DP395" s="657"/>
      <c r="DQ395" s="1833"/>
      <c r="DR395" s="1833"/>
      <c r="DS395" s="1029"/>
      <c r="DT395" s="1029"/>
      <c r="DU395" s="595">
        <f t="shared" si="1230"/>
        <v>0</v>
      </c>
      <c r="DV395" s="1833"/>
      <c r="DW395" s="324"/>
      <c r="DX395" s="1029"/>
      <c r="DY395" s="1029"/>
      <c r="DZ395" s="2296"/>
      <c r="EA395" s="882"/>
      <c r="EB395" s="882"/>
      <c r="EC395" s="882"/>
      <c r="ED395" s="1029"/>
      <c r="EE395" s="658"/>
      <c r="EF395" s="1838"/>
      <c r="EG395" s="1029"/>
      <c r="EH395" s="1839"/>
    </row>
    <row r="396" spans="1:138" ht="15" customHeight="1" outlineLevel="1" thickBot="1">
      <c r="A396" s="818"/>
      <c r="B396" s="81"/>
      <c r="C396" s="1176"/>
      <c r="D396" s="1828" t="s">
        <v>52</v>
      </c>
      <c r="E396" s="84"/>
      <c r="F396" s="84"/>
      <c r="G396" s="84"/>
      <c r="H396" s="84"/>
      <c r="I396" s="84"/>
      <c r="J396" s="84"/>
      <c r="K396" s="84"/>
      <c r="L396" s="84"/>
      <c r="M396" s="2199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105"/>
      <c r="AG396" s="572">
        <f>AH396+CP396+CS396+CV396+CY396</f>
        <v>9.1000000000000011E-2</v>
      </c>
      <c r="AH396" s="572">
        <v>1.4999999999999999E-2</v>
      </c>
      <c r="AI396" s="572">
        <v>0</v>
      </c>
      <c r="AJ396" s="572">
        <v>3.3599999999999998E-4</v>
      </c>
      <c r="AK396" s="572">
        <v>0</v>
      </c>
      <c r="AL396" s="572">
        <v>0</v>
      </c>
      <c r="AM396" s="572">
        <v>0</v>
      </c>
      <c r="AN396" s="572">
        <v>0</v>
      </c>
      <c r="AO396" s="572">
        <v>0</v>
      </c>
      <c r="AP396" s="572">
        <v>0</v>
      </c>
      <c r="AQ396" s="572">
        <v>1.4999999999999999E-2</v>
      </c>
      <c r="AR396" s="572">
        <v>0</v>
      </c>
      <c r="AS396" s="572">
        <v>3.3599999999999998E-4</v>
      </c>
      <c r="AT396" s="572">
        <v>0</v>
      </c>
      <c r="AU396" s="572">
        <v>0</v>
      </c>
      <c r="AV396" s="572">
        <v>0</v>
      </c>
      <c r="AW396" s="572">
        <v>0.13999999999999999</v>
      </c>
      <c r="AX396" s="572">
        <v>0</v>
      </c>
      <c r="AY396" s="572">
        <v>3.4704000000000002E-3</v>
      </c>
      <c r="AZ396" s="572">
        <v>0</v>
      </c>
      <c r="BA396" s="572">
        <v>0</v>
      </c>
      <c r="BB396" s="572">
        <v>0</v>
      </c>
      <c r="BC396" s="572">
        <v>0.12</v>
      </c>
      <c r="BD396" s="572">
        <v>0</v>
      </c>
      <c r="BE396" s="572">
        <v>3.0000000000000001E-3</v>
      </c>
      <c r="BF396" s="572">
        <v>0.02</v>
      </c>
      <c r="BG396" s="572">
        <v>0</v>
      </c>
      <c r="BH396" s="572">
        <v>4.704E-4</v>
      </c>
      <c r="BI396" s="572">
        <v>0</v>
      </c>
      <c r="BJ396" s="572">
        <v>0</v>
      </c>
      <c r="BK396" s="572">
        <v>0</v>
      </c>
      <c r="BL396" s="572">
        <f>SUM(BL394:BL395)</f>
        <v>1.7000000000000001E-2</v>
      </c>
      <c r="BM396" s="572">
        <f t="shared" ref="BM396:CO396" si="1271">SUM(BM394:BM395)</f>
        <v>0</v>
      </c>
      <c r="BN396" s="572">
        <f t="shared" si="1271"/>
        <v>3.739813E-4</v>
      </c>
      <c r="BO396" s="572">
        <f t="shared" si="1271"/>
        <v>0</v>
      </c>
      <c r="BP396" s="572">
        <f t="shared" si="1271"/>
        <v>0</v>
      </c>
      <c r="BQ396" s="572">
        <f t="shared" si="1271"/>
        <v>0</v>
      </c>
      <c r="BR396" s="572">
        <f t="shared" si="1271"/>
        <v>1.7000000000000001E-2</v>
      </c>
      <c r="BS396" s="572">
        <f t="shared" si="1271"/>
        <v>0</v>
      </c>
      <c r="BT396" s="572">
        <f t="shared" si="1271"/>
        <v>3.739813E-4</v>
      </c>
      <c r="BU396" s="572">
        <f t="shared" si="1271"/>
        <v>0</v>
      </c>
      <c r="BV396" s="572">
        <f t="shared" si="1271"/>
        <v>0</v>
      </c>
      <c r="BW396" s="572">
        <f t="shared" si="1271"/>
        <v>0</v>
      </c>
      <c r="BX396" s="572">
        <f t="shared" si="1271"/>
        <v>0</v>
      </c>
      <c r="BY396" s="572">
        <f t="shared" si="1271"/>
        <v>0</v>
      </c>
      <c r="BZ396" s="572">
        <f t="shared" si="1271"/>
        <v>0</v>
      </c>
      <c r="CA396" s="572">
        <f t="shared" si="1271"/>
        <v>0</v>
      </c>
      <c r="CB396" s="572">
        <f t="shared" si="1271"/>
        <v>0</v>
      </c>
      <c r="CC396" s="572">
        <f t="shared" si="1271"/>
        <v>0</v>
      </c>
      <c r="CD396" s="572">
        <f t="shared" si="1271"/>
        <v>0</v>
      </c>
      <c r="CE396" s="572">
        <f t="shared" si="1271"/>
        <v>0</v>
      </c>
      <c r="CF396" s="572">
        <f t="shared" si="1271"/>
        <v>0</v>
      </c>
      <c r="CG396" s="572">
        <f t="shared" si="1271"/>
        <v>0</v>
      </c>
      <c r="CH396" s="572">
        <f t="shared" si="1271"/>
        <v>0</v>
      </c>
      <c r="CI396" s="572">
        <f t="shared" si="1271"/>
        <v>0</v>
      </c>
      <c r="CJ396" s="572">
        <f t="shared" si="1271"/>
        <v>0</v>
      </c>
      <c r="CK396" s="572">
        <f t="shared" si="1271"/>
        <v>0</v>
      </c>
      <c r="CL396" s="572">
        <f t="shared" si="1271"/>
        <v>0</v>
      </c>
      <c r="CM396" s="572">
        <f t="shared" si="1271"/>
        <v>0</v>
      </c>
      <c r="CN396" s="572">
        <f t="shared" si="1271"/>
        <v>0</v>
      </c>
      <c r="CO396" s="572">
        <f t="shared" si="1271"/>
        <v>0</v>
      </c>
      <c r="CP396" s="2299">
        <f t="shared" ref="CP396:DD396" si="1272">SUM(CP394:CP395)</f>
        <v>1.7000000000000001E-2</v>
      </c>
      <c r="CQ396" s="2299">
        <f t="shared" si="1272"/>
        <v>0</v>
      </c>
      <c r="CR396" s="2299">
        <f t="shared" si="1272"/>
        <v>4.1187328000000001E-4</v>
      </c>
      <c r="CS396" s="572">
        <f t="shared" si="1272"/>
        <v>1.9E-2</v>
      </c>
      <c r="CT396" s="572">
        <f t="shared" si="1272"/>
        <v>0</v>
      </c>
      <c r="CU396" s="572">
        <f t="shared" si="1272"/>
        <v>4.7874204999999995E-4</v>
      </c>
      <c r="CV396" s="572">
        <f t="shared" si="1272"/>
        <v>0.02</v>
      </c>
      <c r="CW396" s="572">
        <f t="shared" si="1272"/>
        <v>0</v>
      </c>
      <c r="CX396" s="572">
        <f t="shared" si="1272"/>
        <v>5.2409600000000005E-4</v>
      </c>
      <c r="CY396" s="572">
        <f t="shared" si="1272"/>
        <v>0.02</v>
      </c>
      <c r="CZ396" s="572">
        <f t="shared" si="1272"/>
        <v>0</v>
      </c>
      <c r="DA396" s="572">
        <f t="shared" si="1272"/>
        <v>5.4506050000000005E-4</v>
      </c>
      <c r="DB396" s="572">
        <f t="shared" si="1272"/>
        <v>0</v>
      </c>
      <c r="DC396" s="572">
        <f t="shared" si="1272"/>
        <v>-0.5</v>
      </c>
      <c r="DD396" s="572">
        <f t="shared" si="1272"/>
        <v>-3.5999999999999997E-2</v>
      </c>
      <c r="DE396" s="555">
        <f t="shared" ref="DE396" si="1273">DK396+DP396+EA396+EB396+EC396</f>
        <v>7.3529999999999998E-2</v>
      </c>
      <c r="DF396" s="572">
        <v>1.4999999999999999E-2</v>
      </c>
      <c r="DG396" s="572">
        <v>0</v>
      </c>
      <c r="DH396" s="572">
        <v>0</v>
      </c>
      <c r="DI396" s="572">
        <v>1.4999999999999999E-2</v>
      </c>
      <c r="DJ396" s="572">
        <v>0</v>
      </c>
      <c r="DK396" s="572">
        <v>7.5300000000000002E-3</v>
      </c>
      <c r="DL396" s="572">
        <v>0</v>
      </c>
      <c r="DM396" s="572">
        <v>2.7529999999999999E-2</v>
      </c>
      <c r="DN396" s="572">
        <v>0</v>
      </c>
      <c r="DO396" s="572">
        <v>0</v>
      </c>
      <c r="DP396" s="572">
        <f t="shared" ref="DP396:DY396" si="1274">SUM(DP394:DP395)</f>
        <v>1.5599999999999999E-2</v>
      </c>
      <c r="DQ396" s="572">
        <f t="shared" si="1274"/>
        <v>0</v>
      </c>
      <c r="DR396" s="572">
        <f t="shared" si="1274"/>
        <v>1.5599999999999999E-2</v>
      </c>
      <c r="DS396" s="572">
        <f t="shared" si="1274"/>
        <v>0</v>
      </c>
      <c r="DT396" s="572">
        <f t="shared" si="1274"/>
        <v>0</v>
      </c>
      <c r="DU396" s="572">
        <f t="shared" si="1274"/>
        <v>0</v>
      </c>
      <c r="DV396" s="572">
        <f t="shared" si="1274"/>
        <v>0</v>
      </c>
      <c r="DW396" s="572">
        <f t="shared" si="1274"/>
        <v>0</v>
      </c>
      <c r="DX396" s="572">
        <f t="shared" si="1274"/>
        <v>0</v>
      </c>
      <c r="DY396" s="572">
        <f t="shared" si="1274"/>
        <v>0</v>
      </c>
      <c r="DZ396" s="2299">
        <f t="shared" ref="DZ396:EC396" si="1275">SUM(DZ394:DZ394)</f>
        <v>1.5599999999999999E-2</v>
      </c>
      <c r="EA396" s="786">
        <f t="shared" si="1275"/>
        <v>1.6199999999999999E-2</v>
      </c>
      <c r="EB396" s="786">
        <f t="shared" si="1275"/>
        <v>1.6800000000000002E-2</v>
      </c>
      <c r="EC396" s="786">
        <f t="shared" si="1275"/>
        <v>1.7399999999999999E-2</v>
      </c>
      <c r="ED396" s="592"/>
      <c r="EE396" s="589"/>
      <c r="EF396" s="590"/>
      <c r="EG396" s="590"/>
      <c r="EH396" s="590"/>
    </row>
    <row r="397" spans="1:138" ht="54" hidden="1" customHeight="1" outlineLevel="1">
      <c r="A397" s="72"/>
      <c r="B397" s="72"/>
      <c r="C397" s="74">
        <v>3</v>
      </c>
      <c r="D397" s="75" t="s">
        <v>142</v>
      </c>
      <c r="E397" s="73"/>
      <c r="F397" s="73"/>
      <c r="G397" s="73"/>
      <c r="H397" s="73"/>
      <c r="I397" s="73"/>
      <c r="J397" s="73"/>
      <c r="K397" s="73"/>
      <c r="L397" s="73"/>
      <c r="M397" s="2199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185"/>
      <c r="AG397" s="595"/>
      <c r="AH397" s="190"/>
      <c r="AI397" s="191">
        <v>0</v>
      </c>
      <c r="AJ397" s="191">
        <v>0</v>
      </c>
      <c r="AK397" s="207"/>
      <c r="AL397" s="191">
        <v>0</v>
      </c>
      <c r="AM397" s="191">
        <v>0</v>
      </c>
      <c r="AN397" s="207"/>
      <c r="AO397" s="191">
        <v>0</v>
      </c>
      <c r="AP397" s="191">
        <v>0</v>
      </c>
      <c r="AQ397" s="190"/>
      <c r="AR397" s="191">
        <v>0</v>
      </c>
      <c r="AS397" s="188">
        <v>0</v>
      </c>
      <c r="AT397" s="190"/>
      <c r="AU397" s="191">
        <v>0</v>
      </c>
      <c r="AV397" s="188">
        <v>0</v>
      </c>
      <c r="AW397" s="190"/>
      <c r="AX397" s="191">
        <v>0</v>
      </c>
      <c r="AY397" s="191">
        <v>0</v>
      </c>
      <c r="AZ397" s="207"/>
      <c r="BA397" s="191">
        <v>0</v>
      </c>
      <c r="BB397" s="191">
        <v>0</v>
      </c>
      <c r="BC397" s="207"/>
      <c r="BD397" s="191">
        <v>0</v>
      </c>
      <c r="BE397" s="191">
        <v>0</v>
      </c>
      <c r="BF397" s="207"/>
      <c r="BG397" s="191">
        <v>0</v>
      </c>
      <c r="BH397" s="191">
        <v>0</v>
      </c>
      <c r="BI397" s="207"/>
      <c r="BJ397" s="191">
        <v>0</v>
      </c>
      <c r="BK397" s="191">
        <v>0</v>
      </c>
      <c r="BL397" s="190"/>
      <c r="BM397" s="191">
        <f>BM402+BM406+BM410+BM415+BM419+BM423</f>
        <v>0</v>
      </c>
      <c r="BN397" s="191">
        <f>BN402+BN406+BN410+BN415+BN419+BN423</f>
        <v>0</v>
      </c>
      <c r="BO397" s="207"/>
      <c r="BP397" s="191">
        <f>BP402+BP406+BP410+BP415+BP419+BP423</f>
        <v>0</v>
      </c>
      <c r="BQ397" s="191">
        <f>BQ402+BQ406+BQ410+BQ415+BQ419+BQ423</f>
        <v>0</v>
      </c>
      <c r="BR397" s="207"/>
      <c r="BS397" s="191">
        <f>BS402+BS406+BS410+BS415+BS419+BS423</f>
        <v>0</v>
      </c>
      <c r="BT397" s="191">
        <f>BT402+BT406+BT410+BT415+BT419+BT423</f>
        <v>0</v>
      </c>
      <c r="BU397" s="190"/>
      <c r="BV397" s="191">
        <f>BV402+BV406+BV410+BV415+BV419+BV423</f>
        <v>0</v>
      </c>
      <c r="BW397" s="188">
        <f>BW402+BW406+BW410+BW415+BW419+BW423</f>
        <v>0</v>
      </c>
      <c r="BX397" s="190"/>
      <c r="BY397" s="191">
        <f>BY402+BY406+BY410+BY415+BY419+BY423</f>
        <v>0</v>
      </c>
      <c r="BZ397" s="188">
        <f>BZ402+BZ406+BZ410+BZ415+BZ419+BZ423</f>
        <v>0</v>
      </c>
      <c r="CA397" s="190"/>
      <c r="CB397" s="191">
        <f>CB402+CB406+CB410+CB415+CB419+CB423</f>
        <v>0</v>
      </c>
      <c r="CC397" s="191">
        <f>CC402+CC406+CC410+CC415+CC419+CC423</f>
        <v>0</v>
      </c>
      <c r="CD397" s="207"/>
      <c r="CE397" s="191">
        <f>CE402+CE406+CE410+CE415+CE419+CE423</f>
        <v>0</v>
      </c>
      <c r="CF397" s="191">
        <f>CF402+CF406+CF410+CF415+CF419+CF423</f>
        <v>0</v>
      </c>
      <c r="CG397" s="207"/>
      <c r="CH397" s="191">
        <f>CH402+CH406+CH410+CH415+CH419+CH423</f>
        <v>0</v>
      </c>
      <c r="CI397" s="191">
        <f>CI402+CI406+CI410+CI415+CI419+CI423</f>
        <v>0</v>
      </c>
      <c r="CJ397" s="207"/>
      <c r="CK397" s="191">
        <f>CK402+CK406+CK410+CK415+CK419+CK423</f>
        <v>0</v>
      </c>
      <c r="CL397" s="191">
        <f>CL402+CL406+CL410+CL415+CL419+CL423</f>
        <v>0</v>
      </c>
      <c r="CM397" s="207"/>
      <c r="CN397" s="191">
        <f>CN402+CN406+CN410+CN415+CN419+CN423</f>
        <v>0</v>
      </c>
      <c r="CO397" s="191">
        <f>CO402+CO406+CO410+CO415+CO419+CO423</f>
        <v>0</v>
      </c>
      <c r="CP397" s="2274"/>
      <c r="CQ397" s="2287">
        <f>CQ402+CQ406+CQ410+CQ415+CQ419+CQ423</f>
        <v>0</v>
      </c>
      <c r="CR397" s="2275">
        <f>CR402+CR406+CR410+CR415+CR419+CR423</f>
        <v>0</v>
      </c>
      <c r="CS397" s="277"/>
      <c r="CT397" s="785">
        <f>CT402+CT406+CT410+CT415+CT419+CT423</f>
        <v>0</v>
      </c>
      <c r="CU397" s="276">
        <f>CU402+CU406+CU410+CU415+CU419+CU423</f>
        <v>0</v>
      </c>
      <c r="CV397" s="190"/>
      <c r="CW397" s="188">
        <f>CW402+CW406+CW410+CW415+CW419+CW423</f>
        <v>0</v>
      </c>
      <c r="CX397" s="188">
        <f>CX402+CX406+CX410+CX415+CX419+CX423</f>
        <v>0</v>
      </c>
      <c r="CY397" s="190"/>
      <c r="CZ397" s="188">
        <f>CZ402+CZ406+CZ410+CZ415+CZ419+CZ423</f>
        <v>0</v>
      </c>
      <c r="DA397" s="188">
        <f>DA402+DA406+DA410+DA415+DA419+DA423</f>
        <v>0</v>
      </c>
      <c r="DB397" s="585"/>
      <c r="DC397" s="585"/>
      <c r="DD397" s="585"/>
      <c r="DE397" s="595">
        <f t="shared" ref="DE397:DE423" si="1276">DF397+DZ397+EA397+EB397+EC397</f>
        <v>0</v>
      </c>
      <c r="DF397" s="595">
        <v>0</v>
      </c>
      <c r="DG397" s="191">
        <v>0</v>
      </c>
      <c r="DH397" s="191">
        <v>0</v>
      </c>
      <c r="DI397" s="188">
        <v>0</v>
      </c>
      <c r="DJ397" s="188">
        <v>0</v>
      </c>
      <c r="DK397" s="595">
        <v>0</v>
      </c>
      <c r="DL397" s="191"/>
      <c r="DM397" s="188"/>
      <c r="DN397" s="344"/>
      <c r="DO397" s="191"/>
      <c r="DP397" s="595">
        <f t="shared" ref="DP397:DP424" si="1277">DQ397+DR397+DS397+DT397</f>
        <v>0</v>
      </c>
      <c r="DQ397" s="191">
        <f t="shared" ref="DQ397:DT397" si="1278">DQ402+DQ406+DQ410+DQ415+DQ419+DQ423</f>
        <v>0</v>
      </c>
      <c r="DR397" s="191">
        <f t="shared" si="1278"/>
        <v>0</v>
      </c>
      <c r="DS397" s="188">
        <f t="shared" si="1278"/>
        <v>0</v>
      </c>
      <c r="DT397" s="188">
        <f t="shared" si="1278"/>
        <v>0</v>
      </c>
      <c r="DU397" s="595">
        <f>DV397+DW397+DX397+DY397</f>
        <v>0</v>
      </c>
      <c r="DV397" s="191"/>
      <c r="DW397" s="188"/>
      <c r="DX397" s="344"/>
      <c r="DY397" s="191"/>
      <c r="DZ397" s="2255">
        <f t="shared" ref="DZ397:EB397" si="1279">DZ402+DZ406+DZ410+DZ415+DZ419+DZ423</f>
        <v>0</v>
      </c>
      <c r="EA397" s="787">
        <f t="shared" si="1279"/>
        <v>0</v>
      </c>
      <c r="EB397" s="188">
        <f t="shared" si="1279"/>
        <v>0</v>
      </c>
      <c r="EC397" s="188">
        <f t="shared" ref="EC397" si="1280">EC402+EC406+EC410+EC415+EC419+EC423</f>
        <v>0</v>
      </c>
      <c r="ED397" s="597"/>
      <c r="EE397" s="587"/>
      <c r="EF397" s="588"/>
      <c r="EG397" s="588"/>
      <c r="EH397" s="588"/>
    </row>
    <row r="398" spans="1:138" ht="15" hidden="1" customHeight="1" outlineLevel="1">
      <c r="A398" s="102"/>
      <c r="B398" s="18"/>
      <c r="C398" s="103" t="s">
        <v>18</v>
      </c>
      <c r="D398" s="104" t="s">
        <v>47</v>
      </c>
      <c r="E398" s="84"/>
      <c r="F398" s="84"/>
      <c r="G398" s="84"/>
      <c r="H398" s="84"/>
      <c r="I398" s="84"/>
      <c r="J398" s="84"/>
      <c r="K398" s="84"/>
      <c r="L398" s="84"/>
      <c r="M398" s="2199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18"/>
      <c r="AG398" s="555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2274"/>
      <c r="CQ398" s="2274"/>
      <c r="CR398" s="2274"/>
      <c r="CS398" s="277"/>
      <c r="CT398" s="277"/>
      <c r="CU398" s="277"/>
      <c r="CV398" s="190"/>
      <c r="CW398" s="190"/>
      <c r="CX398" s="190"/>
      <c r="CY398" s="190"/>
      <c r="CZ398" s="190"/>
      <c r="DA398" s="190"/>
      <c r="DB398" s="283"/>
      <c r="DC398" s="283"/>
      <c r="DD398" s="283"/>
      <c r="DE398" s="595">
        <f t="shared" si="1276"/>
        <v>0</v>
      </c>
      <c r="DF398" s="595">
        <v>0</v>
      </c>
      <c r="DG398" s="306"/>
      <c r="DH398" s="306"/>
      <c r="DI398" s="306"/>
      <c r="DJ398" s="306"/>
      <c r="DK398" s="595">
        <v>0</v>
      </c>
      <c r="DL398" s="306"/>
      <c r="DM398" s="190"/>
      <c r="DN398" s="188"/>
      <c r="DO398" s="190"/>
      <c r="DP398" s="595">
        <f t="shared" si="1277"/>
        <v>0</v>
      </c>
      <c r="DQ398" s="306"/>
      <c r="DR398" s="306"/>
      <c r="DS398" s="306"/>
      <c r="DT398" s="306"/>
      <c r="DU398" s="595">
        <f t="shared" ref="DU398:DU410" si="1281">DV398+DW398+DX399+DY398</f>
        <v>0</v>
      </c>
      <c r="DV398" s="306"/>
      <c r="DW398" s="190"/>
      <c r="DX398" s="188"/>
      <c r="DY398" s="190"/>
      <c r="DZ398" s="2255"/>
      <c r="EA398" s="787"/>
      <c r="EB398" s="190"/>
      <c r="EC398" s="190"/>
      <c r="ED398" s="324"/>
      <c r="EE398" s="185"/>
      <c r="EF398" s="459"/>
      <c r="EG398" s="459"/>
      <c r="EH398" s="459"/>
    </row>
    <row r="399" spans="1:138" ht="15" hidden="1" customHeight="1" outlineLevel="1">
      <c r="A399" s="67"/>
      <c r="B399" s="23"/>
      <c r="C399" s="95" t="s">
        <v>129</v>
      </c>
      <c r="D399" s="96" t="s">
        <v>130</v>
      </c>
      <c r="E399" s="84"/>
      <c r="F399" s="84"/>
      <c r="G399" s="84"/>
      <c r="H399" s="84"/>
      <c r="I399" s="84"/>
      <c r="J399" s="84"/>
      <c r="K399" s="84"/>
      <c r="L399" s="84"/>
      <c r="M399" s="2199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23"/>
      <c r="AG399" s="555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2274"/>
      <c r="CQ399" s="2274"/>
      <c r="CR399" s="2274"/>
      <c r="CS399" s="277"/>
      <c r="CT399" s="277"/>
      <c r="CU399" s="277"/>
      <c r="CV399" s="190"/>
      <c r="CW399" s="190"/>
      <c r="CX399" s="190"/>
      <c r="CY399" s="190"/>
      <c r="CZ399" s="190"/>
      <c r="DA399" s="190"/>
      <c r="DB399" s="283"/>
      <c r="DC399" s="283"/>
      <c r="DD399" s="283"/>
      <c r="DE399" s="595">
        <f t="shared" si="1276"/>
        <v>0</v>
      </c>
      <c r="DF399" s="595">
        <v>0</v>
      </c>
      <c r="DG399" s="306"/>
      <c r="DH399" s="306"/>
      <c r="DI399" s="306"/>
      <c r="DJ399" s="306"/>
      <c r="DK399" s="595">
        <v>0</v>
      </c>
      <c r="DL399" s="306"/>
      <c r="DM399" s="190"/>
      <c r="DN399" s="190"/>
      <c r="DO399" s="190"/>
      <c r="DP399" s="595">
        <f t="shared" si="1277"/>
        <v>0</v>
      </c>
      <c r="DQ399" s="306"/>
      <c r="DR399" s="306"/>
      <c r="DS399" s="306"/>
      <c r="DT399" s="306"/>
      <c r="DU399" s="595">
        <f t="shared" si="1281"/>
        <v>0</v>
      </c>
      <c r="DV399" s="306"/>
      <c r="DW399" s="190"/>
      <c r="DX399" s="190"/>
      <c r="DY399" s="190"/>
      <c r="DZ399" s="2255"/>
      <c r="EA399" s="787"/>
      <c r="EB399" s="190"/>
      <c r="EC399" s="190"/>
      <c r="ED399" s="324"/>
      <c r="EE399" s="185"/>
      <c r="EF399" s="459"/>
      <c r="EG399" s="459"/>
      <c r="EH399" s="459"/>
    </row>
    <row r="400" spans="1:138" ht="15" hidden="1" customHeight="1" outlineLevel="1">
      <c r="A400" s="67"/>
      <c r="B400" s="23"/>
      <c r="C400" s="95"/>
      <c r="D400" s="96"/>
      <c r="E400" s="67"/>
      <c r="F400" s="67"/>
      <c r="G400" s="166">
        <f>H400+M400+N400+O400+P400</f>
        <v>0</v>
      </c>
      <c r="H400" s="86">
        <f>SUM(I400:L400)</f>
        <v>0</v>
      </c>
      <c r="I400" s="67"/>
      <c r="J400" s="67"/>
      <c r="K400" s="67"/>
      <c r="L400" s="67"/>
      <c r="M400" s="2216"/>
      <c r="N400" s="67"/>
      <c r="O400" s="67"/>
      <c r="P400" s="67"/>
      <c r="Q400" s="86">
        <f>SUM(R400:U400)</f>
        <v>0</v>
      </c>
      <c r="R400" s="67"/>
      <c r="S400" s="67"/>
      <c r="T400" s="67"/>
      <c r="U400" s="67"/>
      <c r="V400" s="86">
        <f>SUM(W400:Z400)</f>
        <v>0</v>
      </c>
      <c r="W400" s="67"/>
      <c r="X400" s="67"/>
      <c r="Y400" s="67"/>
      <c r="Z400" s="67"/>
      <c r="AA400" s="86">
        <f>SUM(AB400:AE400)</f>
        <v>0</v>
      </c>
      <c r="AB400" s="67"/>
      <c r="AC400" s="67"/>
      <c r="AD400" s="67"/>
      <c r="AE400" s="67"/>
      <c r="AF400" s="33"/>
      <c r="AG400" s="555"/>
      <c r="AH400" s="197"/>
      <c r="AI400" s="197"/>
      <c r="AJ400" s="197"/>
      <c r="AK400" s="197"/>
      <c r="AL400" s="197"/>
      <c r="AM400" s="197"/>
      <c r="AN400" s="197"/>
      <c r="AO400" s="197"/>
      <c r="AP400" s="197"/>
      <c r="AQ400" s="197"/>
      <c r="AR400" s="197"/>
      <c r="AS400" s="197"/>
      <c r="AT400" s="197"/>
      <c r="AU400" s="197"/>
      <c r="AV400" s="197"/>
      <c r="AW400" s="197"/>
      <c r="AX400" s="197"/>
      <c r="AY400" s="197"/>
      <c r="AZ400" s="197"/>
      <c r="BA400" s="197"/>
      <c r="BB400" s="197"/>
      <c r="BC400" s="197"/>
      <c r="BD400" s="197"/>
      <c r="BE400" s="197"/>
      <c r="BF400" s="197"/>
      <c r="BG400" s="197"/>
      <c r="BH400" s="197"/>
      <c r="BI400" s="197"/>
      <c r="BJ400" s="197"/>
      <c r="BK400" s="197"/>
      <c r="BL400" s="197"/>
      <c r="BM400" s="197"/>
      <c r="BN400" s="197"/>
      <c r="BO400" s="197"/>
      <c r="BP400" s="197"/>
      <c r="BQ400" s="197"/>
      <c r="BR400" s="197"/>
      <c r="BS400" s="197"/>
      <c r="BT400" s="197"/>
      <c r="BU400" s="197"/>
      <c r="BV400" s="197"/>
      <c r="BW400" s="197"/>
      <c r="BX400" s="197"/>
      <c r="BY400" s="197"/>
      <c r="BZ400" s="197"/>
      <c r="CA400" s="197"/>
      <c r="CB400" s="197"/>
      <c r="CC400" s="197"/>
      <c r="CD400" s="197"/>
      <c r="CE400" s="197"/>
      <c r="CF400" s="197"/>
      <c r="CG400" s="197"/>
      <c r="CH400" s="197"/>
      <c r="CI400" s="197"/>
      <c r="CJ400" s="197"/>
      <c r="CK400" s="197"/>
      <c r="CL400" s="197"/>
      <c r="CM400" s="197"/>
      <c r="CN400" s="197"/>
      <c r="CO400" s="197"/>
      <c r="CP400" s="2276"/>
      <c r="CQ400" s="2276"/>
      <c r="CR400" s="2276"/>
      <c r="CS400" s="279"/>
      <c r="CT400" s="279"/>
      <c r="CU400" s="279"/>
      <c r="CV400" s="197"/>
      <c r="CW400" s="197"/>
      <c r="CX400" s="197"/>
      <c r="CY400" s="197"/>
      <c r="CZ400" s="197"/>
      <c r="DA400" s="197"/>
      <c r="DB400" s="210"/>
      <c r="DC400" s="210"/>
      <c r="DD400" s="210"/>
      <c r="DE400" s="595">
        <f t="shared" si="1276"/>
        <v>0</v>
      </c>
      <c r="DF400" s="595">
        <v>0</v>
      </c>
      <c r="DG400" s="306"/>
      <c r="DH400" s="306"/>
      <c r="DI400" s="306"/>
      <c r="DJ400" s="306"/>
      <c r="DK400" s="595">
        <v>0</v>
      </c>
      <c r="DL400" s="306"/>
      <c r="DM400" s="197"/>
      <c r="DN400" s="190"/>
      <c r="DO400" s="197"/>
      <c r="DP400" s="595">
        <f t="shared" si="1277"/>
        <v>0</v>
      </c>
      <c r="DQ400" s="306"/>
      <c r="DR400" s="306"/>
      <c r="DS400" s="306"/>
      <c r="DT400" s="306"/>
      <c r="DU400" s="595">
        <f t="shared" si="1281"/>
        <v>0</v>
      </c>
      <c r="DV400" s="306"/>
      <c r="DW400" s="197"/>
      <c r="DX400" s="190"/>
      <c r="DY400" s="197"/>
      <c r="DZ400" s="2255"/>
      <c r="EA400" s="787"/>
      <c r="EB400" s="197"/>
      <c r="EC400" s="197"/>
      <c r="ED400" s="324"/>
      <c r="EE400" s="33"/>
      <c r="EF400" s="460"/>
      <c r="EG400" s="460"/>
      <c r="EH400" s="460"/>
    </row>
    <row r="401" spans="1:138" ht="15" hidden="1" customHeight="1" outlineLevel="1">
      <c r="A401" s="67"/>
      <c r="B401" s="23"/>
      <c r="C401" s="95"/>
      <c r="D401" s="23"/>
      <c r="E401" s="67"/>
      <c r="F401" s="67"/>
      <c r="G401" s="166">
        <f>H401+M401+N401+O401+P401</f>
        <v>0</v>
      </c>
      <c r="H401" s="86">
        <f>SUM(I401:L401)</f>
        <v>0</v>
      </c>
      <c r="I401" s="67"/>
      <c r="J401" s="67"/>
      <c r="K401" s="67"/>
      <c r="L401" s="67"/>
      <c r="M401" s="2216"/>
      <c r="N401" s="67"/>
      <c r="O401" s="67"/>
      <c r="P401" s="67"/>
      <c r="Q401" s="86">
        <f>SUM(R401:U401)</f>
        <v>0</v>
      </c>
      <c r="R401" s="67"/>
      <c r="S401" s="67"/>
      <c r="T401" s="67"/>
      <c r="U401" s="67"/>
      <c r="V401" s="86">
        <f>SUM(W401:Z401)</f>
        <v>0</v>
      </c>
      <c r="W401" s="67"/>
      <c r="X401" s="67"/>
      <c r="Y401" s="67"/>
      <c r="Z401" s="67"/>
      <c r="AA401" s="86">
        <f>SUM(AB401:AE401)</f>
        <v>0</v>
      </c>
      <c r="AB401" s="67"/>
      <c r="AC401" s="67"/>
      <c r="AD401" s="67"/>
      <c r="AE401" s="67"/>
      <c r="AF401" s="33"/>
      <c r="AG401" s="555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  <c r="BD401" s="197"/>
      <c r="BE401" s="197"/>
      <c r="BF401" s="197"/>
      <c r="BG401" s="197"/>
      <c r="BH401" s="197"/>
      <c r="BI401" s="197"/>
      <c r="BJ401" s="197"/>
      <c r="BK401" s="197"/>
      <c r="BL401" s="197"/>
      <c r="BM401" s="197"/>
      <c r="BN401" s="197"/>
      <c r="BO401" s="197"/>
      <c r="BP401" s="197"/>
      <c r="BQ401" s="197"/>
      <c r="BR401" s="197"/>
      <c r="BS401" s="197"/>
      <c r="BT401" s="197"/>
      <c r="BU401" s="197"/>
      <c r="BV401" s="197"/>
      <c r="BW401" s="197"/>
      <c r="BX401" s="197"/>
      <c r="BY401" s="197"/>
      <c r="BZ401" s="197"/>
      <c r="CA401" s="197"/>
      <c r="CB401" s="197"/>
      <c r="CC401" s="197"/>
      <c r="CD401" s="197"/>
      <c r="CE401" s="197"/>
      <c r="CF401" s="197"/>
      <c r="CG401" s="197"/>
      <c r="CH401" s="197"/>
      <c r="CI401" s="197"/>
      <c r="CJ401" s="197"/>
      <c r="CK401" s="197"/>
      <c r="CL401" s="197"/>
      <c r="CM401" s="197"/>
      <c r="CN401" s="197"/>
      <c r="CO401" s="197"/>
      <c r="CP401" s="2276"/>
      <c r="CQ401" s="2276"/>
      <c r="CR401" s="2276"/>
      <c r="CS401" s="279"/>
      <c r="CT401" s="279"/>
      <c r="CU401" s="279"/>
      <c r="CV401" s="197"/>
      <c r="CW401" s="197"/>
      <c r="CX401" s="197"/>
      <c r="CY401" s="197"/>
      <c r="CZ401" s="197"/>
      <c r="DA401" s="197"/>
      <c r="DB401" s="210"/>
      <c r="DC401" s="210"/>
      <c r="DD401" s="210"/>
      <c r="DE401" s="595">
        <f t="shared" si="1276"/>
        <v>0</v>
      </c>
      <c r="DF401" s="595">
        <v>0</v>
      </c>
      <c r="DG401" s="306"/>
      <c r="DH401" s="306"/>
      <c r="DI401" s="306"/>
      <c r="DJ401" s="306"/>
      <c r="DK401" s="595">
        <v>0</v>
      </c>
      <c r="DL401" s="306"/>
      <c r="DM401" s="197"/>
      <c r="DN401" s="197"/>
      <c r="DO401" s="197"/>
      <c r="DP401" s="595">
        <f t="shared" si="1277"/>
        <v>0</v>
      </c>
      <c r="DQ401" s="306"/>
      <c r="DR401" s="306"/>
      <c r="DS401" s="306"/>
      <c r="DT401" s="306"/>
      <c r="DU401" s="595">
        <f t="shared" si="1281"/>
        <v>0</v>
      </c>
      <c r="DV401" s="306"/>
      <c r="DW401" s="197"/>
      <c r="DX401" s="197"/>
      <c r="DY401" s="197"/>
      <c r="DZ401" s="2255"/>
      <c r="EA401" s="787"/>
      <c r="EB401" s="197"/>
      <c r="EC401" s="197"/>
      <c r="ED401" s="324"/>
      <c r="EE401" s="33"/>
      <c r="EF401" s="460"/>
      <c r="EG401" s="460"/>
      <c r="EH401" s="460"/>
    </row>
    <row r="402" spans="1:138" ht="15" hidden="1" customHeight="1" outlineLevel="1">
      <c r="A402" s="67"/>
      <c r="B402" s="23"/>
      <c r="C402" s="95" t="s">
        <v>49</v>
      </c>
      <c r="D402" s="105" t="s">
        <v>1</v>
      </c>
      <c r="E402" s="84"/>
      <c r="F402" s="84"/>
      <c r="G402" s="84"/>
      <c r="H402" s="84"/>
      <c r="I402" s="84"/>
      <c r="J402" s="84"/>
      <c r="K402" s="84"/>
      <c r="L402" s="84"/>
      <c r="M402" s="2199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105"/>
      <c r="AG402" s="555"/>
      <c r="AH402" s="190">
        <v>0</v>
      </c>
      <c r="AI402" s="190">
        <v>0</v>
      </c>
      <c r="AJ402" s="190">
        <v>0</v>
      </c>
      <c r="AK402" s="190">
        <v>0</v>
      </c>
      <c r="AL402" s="190">
        <v>0</v>
      </c>
      <c r="AM402" s="190">
        <v>0</v>
      </c>
      <c r="AN402" s="190">
        <v>0</v>
      </c>
      <c r="AO402" s="190">
        <v>0</v>
      </c>
      <c r="AP402" s="190">
        <v>0</v>
      </c>
      <c r="AQ402" s="190">
        <v>0</v>
      </c>
      <c r="AR402" s="190">
        <v>0</v>
      </c>
      <c r="AS402" s="190">
        <v>0</v>
      </c>
      <c r="AT402" s="190">
        <v>0</v>
      </c>
      <c r="AU402" s="190">
        <v>0</v>
      </c>
      <c r="AV402" s="190">
        <v>0</v>
      </c>
      <c r="AW402" s="190">
        <v>0</v>
      </c>
      <c r="AX402" s="190">
        <v>0</v>
      </c>
      <c r="AY402" s="190">
        <v>0</v>
      </c>
      <c r="AZ402" s="190">
        <v>0</v>
      </c>
      <c r="BA402" s="190">
        <v>0</v>
      </c>
      <c r="BB402" s="190">
        <v>0</v>
      </c>
      <c r="BC402" s="190">
        <v>0</v>
      </c>
      <c r="BD402" s="190">
        <v>0</v>
      </c>
      <c r="BE402" s="190">
        <v>0</v>
      </c>
      <c r="BF402" s="190">
        <v>0</v>
      </c>
      <c r="BG402" s="190">
        <v>0</v>
      </c>
      <c r="BH402" s="190">
        <v>0</v>
      </c>
      <c r="BI402" s="190">
        <v>0</v>
      </c>
      <c r="BJ402" s="190">
        <v>0</v>
      </c>
      <c r="BK402" s="190">
        <v>0</v>
      </c>
      <c r="BL402" s="190">
        <f>SUM(BL400:BL401)</f>
        <v>0</v>
      </c>
      <c r="BM402" s="190">
        <f>SUM(BM400:BM401)</f>
        <v>0</v>
      </c>
      <c r="BN402" s="190">
        <f t="shared" ref="BN402:BZ402" si="1282">SUM(BN400:BN401)</f>
        <v>0</v>
      </c>
      <c r="BO402" s="190">
        <f t="shared" si="1282"/>
        <v>0</v>
      </c>
      <c r="BP402" s="190">
        <f t="shared" si="1282"/>
        <v>0</v>
      </c>
      <c r="BQ402" s="190">
        <f t="shared" si="1282"/>
        <v>0</v>
      </c>
      <c r="BR402" s="190">
        <f t="shared" si="1282"/>
        <v>0</v>
      </c>
      <c r="BS402" s="190">
        <f t="shared" si="1282"/>
        <v>0</v>
      </c>
      <c r="BT402" s="190">
        <f t="shared" si="1282"/>
        <v>0</v>
      </c>
      <c r="BU402" s="190">
        <f t="shared" si="1282"/>
        <v>0</v>
      </c>
      <c r="BV402" s="190">
        <f t="shared" si="1282"/>
        <v>0</v>
      </c>
      <c r="BW402" s="190">
        <f t="shared" si="1282"/>
        <v>0</v>
      </c>
      <c r="BX402" s="190">
        <f t="shared" si="1282"/>
        <v>0</v>
      </c>
      <c r="BY402" s="190">
        <f t="shared" si="1282"/>
        <v>0</v>
      </c>
      <c r="BZ402" s="190">
        <f t="shared" si="1282"/>
        <v>0</v>
      </c>
      <c r="CA402" s="190">
        <f>SUM(CA400:CA401)</f>
        <v>0</v>
      </c>
      <c r="CB402" s="190">
        <f>SUM(CB400:CB401)</f>
        <v>0</v>
      </c>
      <c r="CC402" s="190">
        <f t="shared" ref="CC402:CO402" si="1283">SUM(CC400:CC401)</f>
        <v>0</v>
      </c>
      <c r="CD402" s="190">
        <f t="shared" si="1283"/>
        <v>0</v>
      </c>
      <c r="CE402" s="190">
        <f t="shared" si="1283"/>
        <v>0</v>
      </c>
      <c r="CF402" s="190">
        <f t="shared" si="1283"/>
        <v>0</v>
      </c>
      <c r="CG402" s="190">
        <f t="shared" si="1283"/>
        <v>0</v>
      </c>
      <c r="CH402" s="190">
        <f t="shared" si="1283"/>
        <v>0</v>
      </c>
      <c r="CI402" s="190">
        <f t="shared" si="1283"/>
        <v>0</v>
      </c>
      <c r="CJ402" s="190">
        <f t="shared" si="1283"/>
        <v>0</v>
      </c>
      <c r="CK402" s="190">
        <f t="shared" si="1283"/>
        <v>0</v>
      </c>
      <c r="CL402" s="190">
        <f t="shared" si="1283"/>
        <v>0</v>
      </c>
      <c r="CM402" s="190">
        <f t="shared" si="1283"/>
        <v>0</v>
      </c>
      <c r="CN402" s="190">
        <f t="shared" si="1283"/>
        <v>0</v>
      </c>
      <c r="CO402" s="190">
        <f t="shared" si="1283"/>
        <v>0</v>
      </c>
      <c r="CP402" s="2274">
        <f t="shared" ref="CP402:CX402" si="1284">SUM(CP400:CP401)</f>
        <v>0</v>
      </c>
      <c r="CQ402" s="2274">
        <f t="shared" si="1284"/>
        <v>0</v>
      </c>
      <c r="CR402" s="2274">
        <f t="shared" si="1284"/>
        <v>0</v>
      </c>
      <c r="CS402" s="277">
        <f t="shared" si="1284"/>
        <v>0</v>
      </c>
      <c r="CT402" s="277">
        <f t="shared" si="1284"/>
        <v>0</v>
      </c>
      <c r="CU402" s="277">
        <f t="shared" si="1284"/>
        <v>0</v>
      </c>
      <c r="CV402" s="190">
        <f t="shared" si="1284"/>
        <v>0</v>
      </c>
      <c r="CW402" s="190">
        <f t="shared" si="1284"/>
        <v>0</v>
      </c>
      <c r="CX402" s="190">
        <f t="shared" si="1284"/>
        <v>0</v>
      </c>
      <c r="CY402" s="190">
        <f t="shared" ref="CY402:DA402" si="1285">SUM(CY400:CY401)</f>
        <v>0</v>
      </c>
      <c r="CZ402" s="190">
        <f t="shared" si="1285"/>
        <v>0</v>
      </c>
      <c r="DA402" s="190">
        <f t="shared" si="1285"/>
        <v>0</v>
      </c>
      <c r="DB402" s="283"/>
      <c r="DC402" s="283"/>
      <c r="DD402" s="283"/>
      <c r="DE402" s="595">
        <f t="shared" si="1276"/>
        <v>0</v>
      </c>
      <c r="DF402" s="595">
        <v>0</v>
      </c>
      <c r="DG402" s="306"/>
      <c r="DH402" s="306"/>
      <c r="DI402" s="306"/>
      <c r="DJ402" s="306"/>
      <c r="DK402" s="595">
        <v>0</v>
      </c>
      <c r="DL402" s="306"/>
      <c r="DM402" s="190"/>
      <c r="DN402" s="197"/>
      <c r="DO402" s="190"/>
      <c r="DP402" s="595">
        <f t="shared" si="1277"/>
        <v>0</v>
      </c>
      <c r="DQ402" s="306"/>
      <c r="DR402" s="306"/>
      <c r="DS402" s="306"/>
      <c r="DT402" s="306"/>
      <c r="DU402" s="595">
        <f t="shared" si="1281"/>
        <v>0</v>
      </c>
      <c r="DV402" s="306"/>
      <c r="DW402" s="190"/>
      <c r="DX402" s="197"/>
      <c r="DY402" s="190"/>
      <c r="DZ402" s="2255">
        <f>SUM(DZ400:DZ401)</f>
        <v>0</v>
      </c>
      <c r="EA402" s="787">
        <f t="shared" ref="EA402:EB402" si="1286">SUM(EA400:EA401)</f>
        <v>0</v>
      </c>
      <c r="EB402" s="190">
        <f t="shared" si="1286"/>
        <v>0</v>
      </c>
      <c r="EC402" s="190">
        <f t="shared" ref="EC402" si="1287">SUM(EC400:EC401)</f>
        <v>0</v>
      </c>
      <c r="ED402" s="324"/>
      <c r="EE402" s="185"/>
      <c r="EF402" s="459"/>
      <c r="EG402" s="459"/>
      <c r="EH402" s="459"/>
    </row>
    <row r="403" spans="1:138" ht="15" hidden="1" customHeight="1" outlineLevel="1">
      <c r="A403" s="67"/>
      <c r="B403" s="23"/>
      <c r="C403" s="95" t="s">
        <v>131</v>
      </c>
      <c r="D403" s="96" t="s">
        <v>133</v>
      </c>
      <c r="E403" s="84"/>
      <c r="F403" s="84"/>
      <c r="G403" s="84"/>
      <c r="H403" s="84"/>
      <c r="I403" s="84"/>
      <c r="J403" s="84"/>
      <c r="K403" s="84"/>
      <c r="L403" s="84"/>
      <c r="M403" s="2199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23"/>
      <c r="AG403" s="555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2274"/>
      <c r="CQ403" s="2274"/>
      <c r="CR403" s="2274"/>
      <c r="CS403" s="277"/>
      <c r="CT403" s="277"/>
      <c r="CU403" s="277"/>
      <c r="CV403" s="190"/>
      <c r="CW403" s="190"/>
      <c r="CX403" s="190"/>
      <c r="CY403" s="190"/>
      <c r="CZ403" s="190"/>
      <c r="DA403" s="190"/>
      <c r="DB403" s="283"/>
      <c r="DC403" s="283"/>
      <c r="DD403" s="283"/>
      <c r="DE403" s="595">
        <f t="shared" si="1276"/>
        <v>0</v>
      </c>
      <c r="DF403" s="595">
        <v>0</v>
      </c>
      <c r="DG403" s="306"/>
      <c r="DH403" s="306"/>
      <c r="DI403" s="306"/>
      <c r="DJ403" s="306"/>
      <c r="DK403" s="595">
        <v>0</v>
      </c>
      <c r="DL403" s="306"/>
      <c r="DM403" s="190"/>
      <c r="DN403" s="190"/>
      <c r="DO403" s="190"/>
      <c r="DP403" s="595">
        <f t="shared" si="1277"/>
        <v>0</v>
      </c>
      <c r="DQ403" s="306"/>
      <c r="DR403" s="306"/>
      <c r="DS403" s="306"/>
      <c r="DT403" s="306"/>
      <c r="DU403" s="595">
        <f t="shared" si="1281"/>
        <v>0</v>
      </c>
      <c r="DV403" s="306"/>
      <c r="DW403" s="190"/>
      <c r="DX403" s="190"/>
      <c r="DY403" s="190"/>
      <c r="DZ403" s="2255"/>
      <c r="EA403" s="787"/>
      <c r="EB403" s="190"/>
      <c r="EC403" s="190"/>
      <c r="ED403" s="324"/>
      <c r="EE403" s="185"/>
      <c r="EF403" s="459"/>
      <c r="EG403" s="459"/>
      <c r="EH403" s="459"/>
    </row>
    <row r="404" spans="1:138" ht="15" hidden="1" customHeight="1" outlineLevel="1">
      <c r="A404" s="67"/>
      <c r="B404" s="23"/>
      <c r="C404" s="95"/>
      <c r="D404" s="96"/>
      <c r="E404" s="67"/>
      <c r="F404" s="67"/>
      <c r="G404" s="166">
        <f>H404+M404+N404+O404+P404</f>
        <v>0</v>
      </c>
      <c r="H404" s="86">
        <f>SUM(I404:L404)</f>
        <v>0</v>
      </c>
      <c r="I404" s="67"/>
      <c r="J404" s="67"/>
      <c r="K404" s="67"/>
      <c r="L404" s="67"/>
      <c r="M404" s="2216"/>
      <c r="N404" s="67"/>
      <c r="O404" s="67"/>
      <c r="P404" s="67"/>
      <c r="Q404" s="86">
        <f>SUM(R404:U404)</f>
        <v>0</v>
      </c>
      <c r="R404" s="67"/>
      <c r="S404" s="67"/>
      <c r="T404" s="67"/>
      <c r="U404" s="67"/>
      <c r="V404" s="86">
        <f>SUM(W404:Z404)</f>
        <v>0</v>
      </c>
      <c r="W404" s="67"/>
      <c r="X404" s="67"/>
      <c r="Y404" s="67"/>
      <c r="Z404" s="67"/>
      <c r="AA404" s="86">
        <f>SUM(AB404:AE404)</f>
        <v>0</v>
      </c>
      <c r="AB404" s="67"/>
      <c r="AC404" s="67"/>
      <c r="AD404" s="67"/>
      <c r="AE404" s="67"/>
      <c r="AF404" s="33"/>
      <c r="AG404" s="555"/>
      <c r="AH404" s="197"/>
      <c r="AI404" s="197"/>
      <c r="AJ404" s="197"/>
      <c r="AK404" s="197"/>
      <c r="AL404" s="197"/>
      <c r="AM404" s="197"/>
      <c r="AN404" s="197"/>
      <c r="AO404" s="197"/>
      <c r="AP404" s="197"/>
      <c r="AQ404" s="197"/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  <c r="BD404" s="197"/>
      <c r="BE404" s="197"/>
      <c r="BF404" s="197"/>
      <c r="BG404" s="197"/>
      <c r="BH404" s="197"/>
      <c r="BI404" s="197"/>
      <c r="BJ404" s="197"/>
      <c r="BK404" s="197"/>
      <c r="BL404" s="197"/>
      <c r="BM404" s="197"/>
      <c r="BN404" s="197"/>
      <c r="BO404" s="197"/>
      <c r="BP404" s="197"/>
      <c r="BQ404" s="197"/>
      <c r="BR404" s="197"/>
      <c r="BS404" s="197"/>
      <c r="BT404" s="197"/>
      <c r="BU404" s="197"/>
      <c r="BV404" s="197"/>
      <c r="BW404" s="197"/>
      <c r="BX404" s="197"/>
      <c r="BY404" s="197"/>
      <c r="BZ404" s="197"/>
      <c r="CA404" s="197"/>
      <c r="CB404" s="197"/>
      <c r="CC404" s="197"/>
      <c r="CD404" s="197"/>
      <c r="CE404" s="197"/>
      <c r="CF404" s="197"/>
      <c r="CG404" s="197"/>
      <c r="CH404" s="197"/>
      <c r="CI404" s="197"/>
      <c r="CJ404" s="197"/>
      <c r="CK404" s="197"/>
      <c r="CL404" s="197"/>
      <c r="CM404" s="197"/>
      <c r="CN404" s="197"/>
      <c r="CO404" s="197"/>
      <c r="CP404" s="2276"/>
      <c r="CQ404" s="2276"/>
      <c r="CR404" s="2276"/>
      <c r="CS404" s="279"/>
      <c r="CT404" s="279"/>
      <c r="CU404" s="279"/>
      <c r="CV404" s="197"/>
      <c r="CW404" s="197"/>
      <c r="CX404" s="197"/>
      <c r="CY404" s="197"/>
      <c r="CZ404" s="197"/>
      <c r="DA404" s="197"/>
      <c r="DB404" s="210"/>
      <c r="DC404" s="210"/>
      <c r="DD404" s="210"/>
      <c r="DE404" s="595">
        <f t="shared" si="1276"/>
        <v>0</v>
      </c>
      <c r="DF404" s="595">
        <v>0</v>
      </c>
      <c r="DG404" s="306"/>
      <c r="DH404" s="306"/>
      <c r="DI404" s="306"/>
      <c r="DJ404" s="306"/>
      <c r="DK404" s="595">
        <v>0</v>
      </c>
      <c r="DL404" s="306"/>
      <c r="DM404" s="197"/>
      <c r="DN404" s="190"/>
      <c r="DO404" s="197"/>
      <c r="DP404" s="595">
        <f t="shared" si="1277"/>
        <v>0</v>
      </c>
      <c r="DQ404" s="306"/>
      <c r="DR404" s="306"/>
      <c r="DS404" s="306"/>
      <c r="DT404" s="306"/>
      <c r="DU404" s="595">
        <f t="shared" si="1281"/>
        <v>0</v>
      </c>
      <c r="DV404" s="306"/>
      <c r="DW404" s="197"/>
      <c r="DX404" s="190"/>
      <c r="DY404" s="197"/>
      <c r="DZ404" s="2255"/>
      <c r="EA404" s="787"/>
      <c r="EB404" s="197"/>
      <c r="EC404" s="197"/>
      <c r="ED404" s="324"/>
      <c r="EE404" s="33"/>
      <c r="EF404" s="460"/>
      <c r="EG404" s="460"/>
      <c r="EH404" s="460"/>
    </row>
    <row r="405" spans="1:138" ht="15" hidden="1" customHeight="1" outlineLevel="1">
      <c r="A405" s="67"/>
      <c r="B405" s="23"/>
      <c r="C405" s="95"/>
      <c r="D405" s="23"/>
      <c r="E405" s="67"/>
      <c r="F405" s="67"/>
      <c r="G405" s="166">
        <f>H405+M405+N405+O405+P405</f>
        <v>0</v>
      </c>
      <c r="H405" s="86">
        <f>SUM(I405:L405)</f>
        <v>0</v>
      </c>
      <c r="I405" s="67"/>
      <c r="J405" s="67"/>
      <c r="K405" s="67"/>
      <c r="L405" s="67"/>
      <c r="M405" s="2216"/>
      <c r="N405" s="67"/>
      <c r="O405" s="67"/>
      <c r="P405" s="67"/>
      <c r="Q405" s="86">
        <f>SUM(R405:U405)</f>
        <v>0</v>
      </c>
      <c r="R405" s="67"/>
      <c r="S405" s="67"/>
      <c r="T405" s="67"/>
      <c r="U405" s="67"/>
      <c r="V405" s="86">
        <f>SUM(W405:Z405)</f>
        <v>0</v>
      </c>
      <c r="W405" s="67"/>
      <c r="X405" s="67"/>
      <c r="Y405" s="67"/>
      <c r="Z405" s="67"/>
      <c r="AA405" s="86">
        <f>SUM(AB405:AE405)</f>
        <v>0</v>
      </c>
      <c r="AB405" s="67"/>
      <c r="AC405" s="67"/>
      <c r="AD405" s="67"/>
      <c r="AE405" s="67"/>
      <c r="AF405" s="33"/>
      <c r="AG405" s="555"/>
      <c r="AH405" s="197"/>
      <c r="AI405" s="197"/>
      <c r="AJ405" s="197"/>
      <c r="AK405" s="197"/>
      <c r="AL405" s="197"/>
      <c r="AM405" s="197"/>
      <c r="AN405" s="197"/>
      <c r="AO405" s="197"/>
      <c r="AP405" s="197"/>
      <c r="AQ405" s="197"/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  <c r="BD405" s="197"/>
      <c r="BE405" s="197"/>
      <c r="BF405" s="197"/>
      <c r="BG405" s="197"/>
      <c r="BH405" s="197"/>
      <c r="BI405" s="197"/>
      <c r="BJ405" s="197"/>
      <c r="BK405" s="197"/>
      <c r="BL405" s="197"/>
      <c r="BM405" s="197"/>
      <c r="BN405" s="197"/>
      <c r="BO405" s="197"/>
      <c r="BP405" s="197"/>
      <c r="BQ405" s="197"/>
      <c r="BR405" s="197"/>
      <c r="BS405" s="197"/>
      <c r="BT405" s="197"/>
      <c r="BU405" s="197"/>
      <c r="BV405" s="197"/>
      <c r="BW405" s="197"/>
      <c r="BX405" s="197"/>
      <c r="BY405" s="197"/>
      <c r="BZ405" s="197"/>
      <c r="CA405" s="197"/>
      <c r="CB405" s="197"/>
      <c r="CC405" s="197"/>
      <c r="CD405" s="197"/>
      <c r="CE405" s="197"/>
      <c r="CF405" s="197"/>
      <c r="CG405" s="197"/>
      <c r="CH405" s="197"/>
      <c r="CI405" s="197"/>
      <c r="CJ405" s="197"/>
      <c r="CK405" s="197"/>
      <c r="CL405" s="197"/>
      <c r="CM405" s="197"/>
      <c r="CN405" s="197"/>
      <c r="CO405" s="197"/>
      <c r="CP405" s="2276"/>
      <c r="CQ405" s="2276"/>
      <c r="CR405" s="2276"/>
      <c r="CS405" s="279"/>
      <c r="CT405" s="279"/>
      <c r="CU405" s="279"/>
      <c r="CV405" s="197"/>
      <c r="CW405" s="197"/>
      <c r="CX405" s="197"/>
      <c r="CY405" s="197"/>
      <c r="CZ405" s="197"/>
      <c r="DA405" s="197"/>
      <c r="DB405" s="210"/>
      <c r="DC405" s="210"/>
      <c r="DD405" s="210"/>
      <c r="DE405" s="595">
        <f t="shared" si="1276"/>
        <v>0</v>
      </c>
      <c r="DF405" s="595">
        <v>0</v>
      </c>
      <c r="DG405" s="306"/>
      <c r="DH405" s="306"/>
      <c r="DI405" s="306"/>
      <c r="DJ405" s="306"/>
      <c r="DK405" s="595">
        <v>0</v>
      </c>
      <c r="DL405" s="306"/>
      <c r="DM405" s="197"/>
      <c r="DN405" s="197"/>
      <c r="DO405" s="197"/>
      <c r="DP405" s="595">
        <f t="shared" si="1277"/>
        <v>0</v>
      </c>
      <c r="DQ405" s="306"/>
      <c r="DR405" s="306"/>
      <c r="DS405" s="306"/>
      <c r="DT405" s="306"/>
      <c r="DU405" s="595">
        <f t="shared" si="1281"/>
        <v>0</v>
      </c>
      <c r="DV405" s="306"/>
      <c r="DW405" s="197"/>
      <c r="DX405" s="197"/>
      <c r="DY405" s="197"/>
      <c r="DZ405" s="2255"/>
      <c r="EA405" s="787"/>
      <c r="EB405" s="197"/>
      <c r="EC405" s="197"/>
      <c r="ED405" s="324"/>
      <c r="EE405" s="33"/>
      <c r="EF405" s="460"/>
      <c r="EG405" s="460"/>
      <c r="EH405" s="460"/>
    </row>
    <row r="406" spans="1:138" ht="15" hidden="1" customHeight="1" outlineLevel="1">
      <c r="A406" s="67"/>
      <c r="B406" s="23"/>
      <c r="C406" s="95" t="s">
        <v>49</v>
      </c>
      <c r="D406" s="105" t="s">
        <v>1</v>
      </c>
      <c r="E406" s="84"/>
      <c r="F406" s="84"/>
      <c r="G406" s="84"/>
      <c r="H406" s="84"/>
      <c r="I406" s="84"/>
      <c r="J406" s="84"/>
      <c r="K406" s="84"/>
      <c r="L406" s="84"/>
      <c r="M406" s="2199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105"/>
      <c r="AG406" s="555"/>
      <c r="AH406" s="190">
        <v>0</v>
      </c>
      <c r="AI406" s="190">
        <v>0</v>
      </c>
      <c r="AJ406" s="190">
        <v>0</v>
      </c>
      <c r="AK406" s="190">
        <v>0</v>
      </c>
      <c r="AL406" s="190">
        <v>0</v>
      </c>
      <c r="AM406" s="190">
        <v>0</v>
      </c>
      <c r="AN406" s="190">
        <v>0</v>
      </c>
      <c r="AO406" s="190">
        <v>0</v>
      </c>
      <c r="AP406" s="190">
        <v>0</v>
      </c>
      <c r="AQ406" s="190">
        <v>0</v>
      </c>
      <c r="AR406" s="190">
        <v>0</v>
      </c>
      <c r="AS406" s="190">
        <v>0</v>
      </c>
      <c r="AT406" s="190">
        <v>0</v>
      </c>
      <c r="AU406" s="190">
        <v>0</v>
      </c>
      <c r="AV406" s="190">
        <v>0</v>
      </c>
      <c r="AW406" s="190">
        <v>0</v>
      </c>
      <c r="AX406" s="190">
        <v>0</v>
      </c>
      <c r="AY406" s="190">
        <v>0</v>
      </c>
      <c r="AZ406" s="190">
        <v>0</v>
      </c>
      <c r="BA406" s="190">
        <v>0</v>
      </c>
      <c r="BB406" s="190">
        <v>0</v>
      </c>
      <c r="BC406" s="190">
        <v>0</v>
      </c>
      <c r="BD406" s="190">
        <v>0</v>
      </c>
      <c r="BE406" s="190">
        <v>0</v>
      </c>
      <c r="BF406" s="190">
        <v>0</v>
      </c>
      <c r="BG406" s="190">
        <v>0</v>
      </c>
      <c r="BH406" s="190">
        <v>0</v>
      </c>
      <c r="BI406" s="190">
        <v>0</v>
      </c>
      <c r="BJ406" s="190">
        <v>0</v>
      </c>
      <c r="BK406" s="190">
        <v>0</v>
      </c>
      <c r="BL406" s="190">
        <f>SUM(BL404:BL405)</f>
        <v>0</v>
      </c>
      <c r="BM406" s="190">
        <f>SUM(BM404:BM405)</f>
        <v>0</v>
      </c>
      <c r="BN406" s="190">
        <f t="shared" ref="BN406:BZ406" si="1288">SUM(BN404:BN405)</f>
        <v>0</v>
      </c>
      <c r="BO406" s="190">
        <f t="shared" si="1288"/>
        <v>0</v>
      </c>
      <c r="BP406" s="190">
        <f t="shared" si="1288"/>
        <v>0</v>
      </c>
      <c r="BQ406" s="190">
        <f t="shared" si="1288"/>
        <v>0</v>
      </c>
      <c r="BR406" s="190">
        <f t="shared" si="1288"/>
        <v>0</v>
      </c>
      <c r="BS406" s="190">
        <f t="shared" si="1288"/>
        <v>0</v>
      </c>
      <c r="BT406" s="190">
        <f t="shared" si="1288"/>
        <v>0</v>
      </c>
      <c r="BU406" s="190">
        <f t="shared" si="1288"/>
        <v>0</v>
      </c>
      <c r="BV406" s="190">
        <f t="shared" si="1288"/>
        <v>0</v>
      </c>
      <c r="BW406" s="190">
        <f t="shared" si="1288"/>
        <v>0</v>
      </c>
      <c r="BX406" s="190">
        <f t="shared" si="1288"/>
        <v>0</v>
      </c>
      <c r="BY406" s="190">
        <f t="shared" si="1288"/>
        <v>0</v>
      </c>
      <c r="BZ406" s="190">
        <f t="shared" si="1288"/>
        <v>0</v>
      </c>
      <c r="CA406" s="190">
        <f>SUM(CA404:CA405)</f>
        <v>0</v>
      </c>
      <c r="CB406" s="190">
        <f>SUM(CB404:CB405)</f>
        <v>0</v>
      </c>
      <c r="CC406" s="190">
        <f t="shared" ref="CC406:CO406" si="1289">SUM(CC404:CC405)</f>
        <v>0</v>
      </c>
      <c r="CD406" s="190">
        <f t="shared" si="1289"/>
        <v>0</v>
      </c>
      <c r="CE406" s="190">
        <f t="shared" si="1289"/>
        <v>0</v>
      </c>
      <c r="CF406" s="190">
        <f t="shared" si="1289"/>
        <v>0</v>
      </c>
      <c r="CG406" s="190">
        <f t="shared" si="1289"/>
        <v>0</v>
      </c>
      <c r="CH406" s="190">
        <f t="shared" si="1289"/>
        <v>0</v>
      </c>
      <c r="CI406" s="190">
        <f t="shared" si="1289"/>
        <v>0</v>
      </c>
      <c r="CJ406" s="190">
        <f t="shared" si="1289"/>
        <v>0</v>
      </c>
      <c r="CK406" s="190">
        <f t="shared" si="1289"/>
        <v>0</v>
      </c>
      <c r="CL406" s="190">
        <f t="shared" si="1289"/>
        <v>0</v>
      </c>
      <c r="CM406" s="190">
        <f t="shared" si="1289"/>
        <v>0</v>
      </c>
      <c r="CN406" s="190">
        <f t="shared" si="1289"/>
        <v>0</v>
      </c>
      <c r="CO406" s="190">
        <f t="shared" si="1289"/>
        <v>0</v>
      </c>
      <c r="CP406" s="2274">
        <f t="shared" ref="CP406:CX406" si="1290">SUM(CP404:CP405)</f>
        <v>0</v>
      </c>
      <c r="CQ406" s="2274">
        <f t="shared" si="1290"/>
        <v>0</v>
      </c>
      <c r="CR406" s="2274">
        <f t="shared" si="1290"/>
        <v>0</v>
      </c>
      <c r="CS406" s="277">
        <f t="shared" si="1290"/>
        <v>0</v>
      </c>
      <c r="CT406" s="277">
        <f t="shared" si="1290"/>
        <v>0</v>
      </c>
      <c r="CU406" s="277">
        <f t="shared" si="1290"/>
        <v>0</v>
      </c>
      <c r="CV406" s="190">
        <f t="shared" si="1290"/>
        <v>0</v>
      </c>
      <c r="CW406" s="190">
        <f t="shared" si="1290"/>
        <v>0</v>
      </c>
      <c r="CX406" s="190">
        <f t="shared" si="1290"/>
        <v>0</v>
      </c>
      <c r="CY406" s="190">
        <f t="shared" ref="CY406:DA406" si="1291">SUM(CY404:CY405)</f>
        <v>0</v>
      </c>
      <c r="CZ406" s="190">
        <f t="shared" si="1291"/>
        <v>0</v>
      </c>
      <c r="DA406" s="190">
        <f t="shared" si="1291"/>
        <v>0</v>
      </c>
      <c r="DB406" s="283"/>
      <c r="DC406" s="283"/>
      <c r="DD406" s="283"/>
      <c r="DE406" s="595">
        <f t="shared" si="1276"/>
        <v>0</v>
      </c>
      <c r="DF406" s="595">
        <v>0</v>
      </c>
      <c r="DG406" s="306"/>
      <c r="DH406" s="306"/>
      <c r="DI406" s="306"/>
      <c r="DJ406" s="306"/>
      <c r="DK406" s="595">
        <v>0</v>
      </c>
      <c r="DL406" s="306"/>
      <c r="DM406" s="190"/>
      <c r="DN406" s="197"/>
      <c r="DO406" s="190"/>
      <c r="DP406" s="595">
        <f t="shared" si="1277"/>
        <v>0</v>
      </c>
      <c r="DQ406" s="306"/>
      <c r="DR406" s="306"/>
      <c r="DS406" s="306"/>
      <c r="DT406" s="306"/>
      <c r="DU406" s="595">
        <f t="shared" si="1281"/>
        <v>0</v>
      </c>
      <c r="DV406" s="306"/>
      <c r="DW406" s="190"/>
      <c r="DX406" s="197"/>
      <c r="DY406" s="190"/>
      <c r="DZ406" s="2255">
        <f>SUM(DZ404:DZ405)</f>
        <v>0</v>
      </c>
      <c r="EA406" s="787">
        <f t="shared" ref="EA406:EB406" si="1292">SUM(EA404:EA405)</f>
        <v>0</v>
      </c>
      <c r="EB406" s="190">
        <f t="shared" si="1292"/>
        <v>0</v>
      </c>
      <c r="EC406" s="190">
        <f t="shared" ref="EC406" si="1293">SUM(EC404:EC405)</f>
        <v>0</v>
      </c>
      <c r="ED406" s="324"/>
      <c r="EE406" s="185"/>
      <c r="EF406" s="459"/>
      <c r="EG406" s="459"/>
      <c r="EH406" s="459"/>
    </row>
    <row r="407" spans="1:138" ht="15" hidden="1" customHeight="1" outlineLevel="1">
      <c r="A407" s="67"/>
      <c r="B407" s="23"/>
      <c r="C407" s="95" t="s">
        <v>132</v>
      </c>
      <c r="D407" s="96" t="s">
        <v>134</v>
      </c>
      <c r="E407" s="84"/>
      <c r="F407" s="84"/>
      <c r="G407" s="84"/>
      <c r="H407" s="84"/>
      <c r="I407" s="84"/>
      <c r="J407" s="84"/>
      <c r="K407" s="84"/>
      <c r="L407" s="84"/>
      <c r="M407" s="2199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23"/>
      <c r="AG407" s="555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190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0"/>
      <c r="BN407" s="190"/>
      <c r="BO407" s="190"/>
      <c r="BP407" s="190"/>
      <c r="BQ407" s="190"/>
      <c r="BR407" s="190"/>
      <c r="BS407" s="190"/>
      <c r="BT407" s="190"/>
      <c r="BU407" s="190"/>
      <c r="BV407" s="190"/>
      <c r="BW407" s="190"/>
      <c r="BX407" s="190"/>
      <c r="BY407" s="190"/>
      <c r="BZ407" s="190"/>
      <c r="CA407" s="190"/>
      <c r="CB407" s="190"/>
      <c r="CC407" s="190"/>
      <c r="CD407" s="190"/>
      <c r="CE407" s="190"/>
      <c r="CF407" s="190"/>
      <c r="CG407" s="190"/>
      <c r="CH407" s="190"/>
      <c r="CI407" s="190"/>
      <c r="CJ407" s="190"/>
      <c r="CK407" s="190"/>
      <c r="CL407" s="190"/>
      <c r="CM407" s="190"/>
      <c r="CN407" s="190"/>
      <c r="CO407" s="190"/>
      <c r="CP407" s="2274"/>
      <c r="CQ407" s="2274"/>
      <c r="CR407" s="2274"/>
      <c r="CS407" s="277"/>
      <c r="CT407" s="277"/>
      <c r="CU407" s="277"/>
      <c r="CV407" s="190"/>
      <c r="CW407" s="190"/>
      <c r="CX407" s="190"/>
      <c r="CY407" s="190"/>
      <c r="CZ407" s="190"/>
      <c r="DA407" s="190"/>
      <c r="DB407" s="283"/>
      <c r="DC407" s="283"/>
      <c r="DD407" s="283"/>
      <c r="DE407" s="595">
        <f t="shared" si="1276"/>
        <v>0</v>
      </c>
      <c r="DF407" s="595">
        <v>0</v>
      </c>
      <c r="DG407" s="306"/>
      <c r="DH407" s="306"/>
      <c r="DI407" s="306"/>
      <c r="DJ407" s="306"/>
      <c r="DK407" s="595">
        <v>0</v>
      </c>
      <c r="DL407" s="306"/>
      <c r="DM407" s="190"/>
      <c r="DN407" s="190"/>
      <c r="DO407" s="190"/>
      <c r="DP407" s="595">
        <f t="shared" si="1277"/>
        <v>0</v>
      </c>
      <c r="DQ407" s="306"/>
      <c r="DR407" s="306"/>
      <c r="DS407" s="306"/>
      <c r="DT407" s="306"/>
      <c r="DU407" s="595">
        <f t="shared" si="1281"/>
        <v>0</v>
      </c>
      <c r="DV407" s="306"/>
      <c r="DW407" s="190"/>
      <c r="DX407" s="190"/>
      <c r="DY407" s="190"/>
      <c r="DZ407" s="2255"/>
      <c r="EA407" s="787"/>
      <c r="EB407" s="190"/>
      <c r="EC407" s="190"/>
      <c r="ED407" s="324"/>
      <c r="EE407" s="185"/>
      <c r="EF407" s="459"/>
      <c r="EG407" s="459"/>
      <c r="EH407" s="459"/>
    </row>
    <row r="408" spans="1:138" ht="15" hidden="1" customHeight="1" outlineLevel="1">
      <c r="A408" s="67"/>
      <c r="B408" s="23"/>
      <c r="C408" s="95"/>
      <c r="D408" s="96"/>
      <c r="E408" s="67"/>
      <c r="F408" s="67"/>
      <c r="G408" s="67"/>
      <c r="H408" s="86">
        <f>SUM(I408:L408)</f>
        <v>0</v>
      </c>
      <c r="I408" s="67"/>
      <c r="J408" s="67"/>
      <c r="K408" s="67"/>
      <c r="L408" s="67"/>
      <c r="M408" s="2216"/>
      <c r="N408" s="67"/>
      <c r="O408" s="67"/>
      <c r="P408" s="67"/>
      <c r="Q408" s="86">
        <f>SUM(R408:U408)</f>
        <v>0</v>
      </c>
      <c r="R408" s="67"/>
      <c r="S408" s="67"/>
      <c r="T408" s="67"/>
      <c r="U408" s="67"/>
      <c r="V408" s="86">
        <f>SUM(W408:Z408)</f>
        <v>0</v>
      </c>
      <c r="W408" s="67"/>
      <c r="X408" s="67"/>
      <c r="Y408" s="67"/>
      <c r="Z408" s="67"/>
      <c r="AA408" s="86">
        <f>SUM(AB408:AE408)</f>
        <v>0</v>
      </c>
      <c r="AB408" s="67"/>
      <c r="AC408" s="67"/>
      <c r="AD408" s="67"/>
      <c r="AE408" s="67"/>
      <c r="AF408" s="33"/>
      <c r="AG408" s="555"/>
      <c r="AH408" s="197"/>
      <c r="AI408" s="197"/>
      <c r="AJ408" s="197"/>
      <c r="AK408" s="197"/>
      <c r="AL408" s="197"/>
      <c r="AM408" s="197"/>
      <c r="AN408" s="197"/>
      <c r="AO408" s="197"/>
      <c r="AP408" s="197"/>
      <c r="AQ408" s="197"/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  <c r="BD408" s="197"/>
      <c r="BE408" s="197"/>
      <c r="BF408" s="197"/>
      <c r="BG408" s="197"/>
      <c r="BH408" s="197"/>
      <c r="BI408" s="197"/>
      <c r="BJ408" s="197"/>
      <c r="BK408" s="197"/>
      <c r="BL408" s="197"/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7"/>
      <c r="BW408" s="197"/>
      <c r="BX408" s="197"/>
      <c r="BY408" s="197"/>
      <c r="BZ408" s="197"/>
      <c r="CA408" s="197"/>
      <c r="CB408" s="197"/>
      <c r="CC408" s="197"/>
      <c r="CD408" s="197"/>
      <c r="CE408" s="197"/>
      <c r="CF408" s="197"/>
      <c r="CG408" s="197"/>
      <c r="CH408" s="197"/>
      <c r="CI408" s="197"/>
      <c r="CJ408" s="197"/>
      <c r="CK408" s="197"/>
      <c r="CL408" s="197"/>
      <c r="CM408" s="197"/>
      <c r="CN408" s="197"/>
      <c r="CO408" s="197"/>
      <c r="CP408" s="2276"/>
      <c r="CQ408" s="2276"/>
      <c r="CR408" s="2276"/>
      <c r="CS408" s="279"/>
      <c r="CT408" s="279"/>
      <c r="CU408" s="279"/>
      <c r="CV408" s="197"/>
      <c r="CW408" s="197"/>
      <c r="CX408" s="197"/>
      <c r="CY408" s="197"/>
      <c r="CZ408" s="197"/>
      <c r="DA408" s="197"/>
      <c r="DB408" s="210"/>
      <c r="DC408" s="210"/>
      <c r="DD408" s="210"/>
      <c r="DE408" s="595">
        <f t="shared" si="1276"/>
        <v>0</v>
      </c>
      <c r="DF408" s="595">
        <v>0</v>
      </c>
      <c r="DG408" s="306"/>
      <c r="DH408" s="306"/>
      <c r="DI408" s="306"/>
      <c r="DJ408" s="306"/>
      <c r="DK408" s="595">
        <v>0</v>
      </c>
      <c r="DL408" s="306"/>
      <c r="DM408" s="197"/>
      <c r="DN408" s="190"/>
      <c r="DO408" s="197"/>
      <c r="DP408" s="595">
        <f t="shared" si="1277"/>
        <v>0</v>
      </c>
      <c r="DQ408" s="306"/>
      <c r="DR408" s="306"/>
      <c r="DS408" s="306"/>
      <c r="DT408" s="306"/>
      <c r="DU408" s="595">
        <f t="shared" si="1281"/>
        <v>0</v>
      </c>
      <c r="DV408" s="306"/>
      <c r="DW408" s="197"/>
      <c r="DX408" s="190"/>
      <c r="DY408" s="197"/>
      <c r="DZ408" s="2255"/>
      <c r="EA408" s="787"/>
      <c r="EB408" s="197"/>
      <c r="EC408" s="197"/>
      <c r="ED408" s="324"/>
      <c r="EE408" s="33"/>
      <c r="EF408" s="460"/>
      <c r="EG408" s="460"/>
      <c r="EH408" s="460"/>
    </row>
    <row r="409" spans="1:138" ht="15" hidden="1" customHeight="1" outlineLevel="1">
      <c r="A409" s="67"/>
      <c r="B409" s="23"/>
      <c r="C409" s="95"/>
      <c r="D409" s="23"/>
      <c r="E409" s="67"/>
      <c r="F409" s="67"/>
      <c r="G409" s="67"/>
      <c r="H409" s="86">
        <f>SUM(I409:L409)</f>
        <v>0</v>
      </c>
      <c r="I409" s="67"/>
      <c r="J409" s="67"/>
      <c r="K409" s="67"/>
      <c r="L409" s="67"/>
      <c r="M409" s="2216"/>
      <c r="N409" s="67"/>
      <c r="O409" s="67"/>
      <c r="P409" s="67"/>
      <c r="Q409" s="86">
        <f>SUM(R409:U409)</f>
        <v>0</v>
      </c>
      <c r="R409" s="67"/>
      <c r="S409" s="67"/>
      <c r="T409" s="67"/>
      <c r="U409" s="67"/>
      <c r="V409" s="86">
        <f>SUM(W409:Z409)</f>
        <v>0</v>
      </c>
      <c r="W409" s="67"/>
      <c r="X409" s="67"/>
      <c r="Y409" s="67"/>
      <c r="Z409" s="67"/>
      <c r="AA409" s="86">
        <f>SUM(AB409:AE409)</f>
        <v>0</v>
      </c>
      <c r="AB409" s="67"/>
      <c r="AC409" s="67"/>
      <c r="AD409" s="67"/>
      <c r="AE409" s="67"/>
      <c r="AF409" s="33"/>
      <c r="AG409" s="555"/>
      <c r="AH409" s="197"/>
      <c r="AI409" s="197"/>
      <c r="AJ409" s="197"/>
      <c r="AK409" s="197"/>
      <c r="AL409" s="197"/>
      <c r="AM409" s="197"/>
      <c r="AN409" s="197"/>
      <c r="AO409" s="197"/>
      <c r="AP409" s="197"/>
      <c r="AQ409" s="197"/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  <c r="BD409" s="197"/>
      <c r="BE409" s="197"/>
      <c r="BF409" s="197"/>
      <c r="BG409" s="197"/>
      <c r="BH409" s="197"/>
      <c r="BI409" s="197"/>
      <c r="BJ409" s="197"/>
      <c r="BK409" s="197"/>
      <c r="BL409" s="197"/>
      <c r="BM409" s="197"/>
      <c r="BN409" s="197"/>
      <c r="BO409" s="197"/>
      <c r="BP409" s="197"/>
      <c r="BQ409" s="197"/>
      <c r="BR409" s="197"/>
      <c r="BS409" s="197"/>
      <c r="BT409" s="197"/>
      <c r="BU409" s="197"/>
      <c r="BV409" s="197"/>
      <c r="BW409" s="197"/>
      <c r="BX409" s="197"/>
      <c r="BY409" s="197"/>
      <c r="BZ409" s="197"/>
      <c r="CA409" s="197"/>
      <c r="CB409" s="197"/>
      <c r="CC409" s="197"/>
      <c r="CD409" s="197"/>
      <c r="CE409" s="197"/>
      <c r="CF409" s="197"/>
      <c r="CG409" s="197"/>
      <c r="CH409" s="197"/>
      <c r="CI409" s="197"/>
      <c r="CJ409" s="197"/>
      <c r="CK409" s="197"/>
      <c r="CL409" s="197"/>
      <c r="CM409" s="197"/>
      <c r="CN409" s="197"/>
      <c r="CO409" s="197"/>
      <c r="CP409" s="2276"/>
      <c r="CQ409" s="2276"/>
      <c r="CR409" s="2276"/>
      <c r="CS409" s="279"/>
      <c r="CT409" s="279"/>
      <c r="CU409" s="279"/>
      <c r="CV409" s="197"/>
      <c r="CW409" s="197"/>
      <c r="CX409" s="197"/>
      <c r="CY409" s="197"/>
      <c r="CZ409" s="197"/>
      <c r="DA409" s="197"/>
      <c r="DB409" s="210"/>
      <c r="DC409" s="210"/>
      <c r="DD409" s="210"/>
      <c r="DE409" s="595">
        <f t="shared" si="1276"/>
        <v>0</v>
      </c>
      <c r="DF409" s="595">
        <v>0</v>
      </c>
      <c r="DG409" s="306"/>
      <c r="DH409" s="306"/>
      <c r="DI409" s="306"/>
      <c r="DJ409" s="306"/>
      <c r="DK409" s="595">
        <v>0</v>
      </c>
      <c r="DL409" s="306"/>
      <c r="DM409" s="197"/>
      <c r="DN409" s="197"/>
      <c r="DO409" s="197"/>
      <c r="DP409" s="595">
        <f t="shared" si="1277"/>
        <v>0</v>
      </c>
      <c r="DQ409" s="306"/>
      <c r="DR409" s="306"/>
      <c r="DS409" s="306"/>
      <c r="DT409" s="306"/>
      <c r="DU409" s="595">
        <f t="shared" si="1281"/>
        <v>0</v>
      </c>
      <c r="DV409" s="306"/>
      <c r="DW409" s="197"/>
      <c r="DX409" s="197"/>
      <c r="DY409" s="197"/>
      <c r="DZ409" s="2255"/>
      <c r="EA409" s="787"/>
      <c r="EB409" s="197"/>
      <c r="EC409" s="197"/>
      <c r="ED409" s="324"/>
      <c r="EE409" s="33"/>
      <c r="EF409" s="460"/>
      <c r="EG409" s="460"/>
      <c r="EH409" s="460"/>
    </row>
    <row r="410" spans="1:138" ht="15" hidden="1" customHeight="1" outlineLevel="1">
      <c r="A410" s="67"/>
      <c r="B410" s="23"/>
      <c r="C410" s="95" t="s">
        <v>49</v>
      </c>
      <c r="D410" s="105" t="s">
        <v>1</v>
      </c>
      <c r="E410" s="84"/>
      <c r="F410" s="84"/>
      <c r="G410" s="84"/>
      <c r="H410" s="84"/>
      <c r="I410" s="84"/>
      <c r="J410" s="84"/>
      <c r="K410" s="84"/>
      <c r="L410" s="84"/>
      <c r="M410" s="2199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105"/>
      <c r="AG410" s="555"/>
      <c r="AH410" s="190"/>
      <c r="AI410" s="190">
        <v>0</v>
      </c>
      <c r="AJ410" s="190">
        <v>0</v>
      </c>
      <c r="AK410" s="190"/>
      <c r="AL410" s="190">
        <v>0</v>
      </c>
      <c r="AM410" s="190">
        <v>0</v>
      </c>
      <c r="AN410" s="190"/>
      <c r="AO410" s="190">
        <v>0</v>
      </c>
      <c r="AP410" s="190">
        <v>0</v>
      </c>
      <c r="AQ410" s="190"/>
      <c r="AR410" s="190">
        <v>0</v>
      </c>
      <c r="AS410" s="190">
        <v>0</v>
      </c>
      <c r="AT410" s="190"/>
      <c r="AU410" s="190">
        <v>0</v>
      </c>
      <c r="AV410" s="190">
        <v>0</v>
      </c>
      <c r="AW410" s="190"/>
      <c r="AX410" s="190">
        <v>0</v>
      </c>
      <c r="AY410" s="190">
        <v>0</v>
      </c>
      <c r="AZ410" s="190"/>
      <c r="BA410" s="190">
        <v>0</v>
      </c>
      <c r="BB410" s="190">
        <v>0</v>
      </c>
      <c r="BC410" s="190"/>
      <c r="BD410" s="190">
        <v>0</v>
      </c>
      <c r="BE410" s="190">
        <v>0</v>
      </c>
      <c r="BF410" s="190"/>
      <c r="BG410" s="190">
        <v>0</v>
      </c>
      <c r="BH410" s="190">
        <v>0</v>
      </c>
      <c r="BI410" s="190"/>
      <c r="BJ410" s="190">
        <v>0</v>
      </c>
      <c r="BK410" s="190">
        <v>0</v>
      </c>
      <c r="BL410" s="190"/>
      <c r="BM410" s="190">
        <f>SUM(BM408:BM409)</f>
        <v>0</v>
      </c>
      <c r="BN410" s="190">
        <f t="shared" ref="BN410" si="1294">SUM(BN408:BN409)</f>
        <v>0</v>
      </c>
      <c r="BO410" s="190"/>
      <c r="BP410" s="190">
        <f t="shared" ref="BP410:BQ410" si="1295">SUM(BP408:BP409)</f>
        <v>0</v>
      </c>
      <c r="BQ410" s="190">
        <f t="shared" si="1295"/>
        <v>0</v>
      </c>
      <c r="BR410" s="190"/>
      <c r="BS410" s="190">
        <f t="shared" ref="BS410:BT410" si="1296">SUM(BS408:BS409)</f>
        <v>0</v>
      </c>
      <c r="BT410" s="190">
        <f t="shared" si="1296"/>
        <v>0</v>
      </c>
      <c r="BU410" s="190"/>
      <c r="BV410" s="190">
        <f t="shared" ref="BV410:BW410" si="1297">SUM(BV408:BV409)</f>
        <v>0</v>
      </c>
      <c r="BW410" s="190">
        <f t="shared" si="1297"/>
        <v>0</v>
      </c>
      <c r="BX410" s="190"/>
      <c r="BY410" s="190">
        <f t="shared" ref="BY410:BZ410" si="1298">SUM(BY408:BY409)</f>
        <v>0</v>
      </c>
      <c r="BZ410" s="190">
        <f t="shared" si="1298"/>
        <v>0</v>
      </c>
      <c r="CA410" s="190"/>
      <c r="CB410" s="190">
        <f>SUM(CB408:CB409)</f>
        <v>0</v>
      </c>
      <c r="CC410" s="190">
        <f t="shared" ref="CC410" si="1299">SUM(CC408:CC409)</f>
        <v>0</v>
      </c>
      <c r="CD410" s="190"/>
      <c r="CE410" s="190">
        <f t="shared" ref="CE410:CF410" si="1300">SUM(CE408:CE409)</f>
        <v>0</v>
      </c>
      <c r="CF410" s="190">
        <f t="shared" si="1300"/>
        <v>0</v>
      </c>
      <c r="CG410" s="190"/>
      <c r="CH410" s="190">
        <f t="shared" ref="CH410:CI410" si="1301">SUM(CH408:CH409)</f>
        <v>0</v>
      </c>
      <c r="CI410" s="190">
        <f t="shared" si="1301"/>
        <v>0</v>
      </c>
      <c r="CJ410" s="190"/>
      <c r="CK410" s="190">
        <f t="shared" ref="CK410:CL410" si="1302">SUM(CK408:CK409)</f>
        <v>0</v>
      </c>
      <c r="CL410" s="190">
        <f t="shared" si="1302"/>
        <v>0</v>
      </c>
      <c r="CM410" s="190"/>
      <c r="CN410" s="190">
        <f t="shared" ref="CN410:CO410" si="1303">SUM(CN408:CN409)</f>
        <v>0</v>
      </c>
      <c r="CO410" s="190">
        <f t="shared" si="1303"/>
        <v>0</v>
      </c>
      <c r="CP410" s="2274"/>
      <c r="CQ410" s="2274">
        <f t="shared" ref="CQ410:CR410" si="1304">SUM(CQ408:CQ409)</f>
        <v>0</v>
      </c>
      <c r="CR410" s="2274">
        <f t="shared" si="1304"/>
        <v>0</v>
      </c>
      <c r="CS410" s="277"/>
      <c r="CT410" s="277">
        <f t="shared" ref="CT410:CU410" si="1305">SUM(CT408:CT409)</f>
        <v>0</v>
      </c>
      <c r="CU410" s="277">
        <f t="shared" si="1305"/>
        <v>0</v>
      </c>
      <c r="CV410" s="190"/>
      <c r="CW410" s="190">
        <f t="shared" ref="CW410:CX410" si="1306">SUM(CW408:CW409)</f>
        <v>0</v>
      </c>
      <c r="CX410" s="190">
        <f t="shared" si="1306"/>
        <v>0</v>
      </c>
      <c r="CY410" s="190"/>
      <c r="CZ410" s="190">
        <f t="shared" ref="CZ410:DA410" si="1307">SUM(CZ408:CZ409)</f>
        <v>0</v>
      </c>
      <c r="DA410" s="190">
        <f t="shared" si="1307"/>
        <v>0</v>
      </c>
      <c r="DB410" s="283"/>
      <c r="DC410" s="283"/>
      <c r="DD410" s="283"/>
      <c r="DE410" s="595">
        <f t="shared" si="1276"/>
        <v>0</v>
      </c>
      <c r="DF410" s="595">
        <v>0</v>
      </c>
      <c r="DG410" s="306"/>
      <c r="DH410" s="306"/>
      <c r="DI410" s="306"/>
      <c r="DJ410" s="306"/>
      <c r="DK410" s="595">
        <v>0</v>
      </c>
      <c r="DL410" s="306"/>
      <c r="DM410" s="190"/>
      <c r="DN410" s="197"/>
      <c r="DO410" s="190"/>
      <c r="DP410" s="595">
        <f t="shared" si="1277"/>
        <v>0</v>
      </c>
      <c r="DQ410" s="306"/>
      <c r="DR410" s="306"/>
      <c r="DS410" s="306"/>
      <c r="DT410" s="306"/>
      <c r="DU410" s="595">
        <f t="shared" si="1281"/>
        <v>0</v>
      </c>
      <c r="DV410" s="306"/>
      <c r="DW410" s="190"/>
      <c r="DX410" s="197"/>
      <c r="DY410" s="190"/>
      <c r="DZ410" s="2255">
        <f>SUM(DZ408:DZ409)</f>
        <v>0</v>
      </c>
      <c r="EA410" s="787">
        <f t="shared" ref="EA410:EB410" si="1308">SUM(EA408:EA409)</f>
        <v>0</v>
      </c>
      <c r="EB410" s="190">
        <f t="shared" si="1308"/>
        <v>0</v>
      </c>
      <c r="EC410" s="190">
        <f t="shared" ref="EC410" si="1309">SUM(EC408:EC409)</f>
        <v>0</v>
      </c>
      <c r="ED410" s="324"/>
      <c r="EE410" s="185"/>
      <c r="EF410" s="459"/>
      <c r="EG410" s="459"/>
      <c r="EH410" s="459"/>
    </row>
    <row r="411" spans="1:138" ht="15" hidden="1" customHeight="1" outlineLevel="1">
      <c r="A411" s="67"/>
      <c r="B411" s="23"/>
      <c r="C411" s="106" t="s">
        <v>35</v>
      </c>
      <c r="D411" s="27" t="s">
        <v>50</v>
      </c>
      <c r="E411" s="84"/>
      <c r="F411" s="84"/>
      <c r="G411" s="84"/>
      <c r="H411" s="84"/>
      <c r="I411" s="84"/>
      <c r="J411" s="84"/>
      <c r="K411" s="84"/>
      <c r="L411" s="84"/>
      <c r="M411" s="2199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23"/>
      <c r="AG411" s="555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2274"/>
      <c r="CQ411" s="2274"/>
      <c r="CR411" s="2274"/>
      <c r="CS411" s="277"/>
      <c r="CT411" s="277"/>
      <c r="CU411" s="277"/>
      <c r="CV411" s="190"/>
      <c r="CW411" s="190"/>
      <c r="CX411" s="190"/>
      <c r="CY411" s="190"/>
      <c r="CZ411" s="190"/>
      <c r="DA411" s="190"/>
      <c r="DB411" s="283"/>
      <c r="DC411" s="283"/>
      <c r="DD411" s="283"/>
      <c r="DE411" s="595">
        <f t="shared" si="1276"/>
        <v>0</v>
      </c>
      <c r="DF411" s="595">
        <v>0</v>
      </c>
      <c r="DG411" s="306"/>
      <c r="DH411" s="306"/>
      <c r="DI411" s="306"/>
      <c r="DJ411" s="306"/>
      <c r="DK411" s="595">
        <v>0</v>
      </c>
      <c r="DL411" s="306"/>
      <c r="DM411" s="190"/>
      <c r="DN411" s="190"/>
      <c r="DO411" s="190"/>
      <c r="DP411" s="595">
        <f t="shared" si="1277"/>
        <v>0</v>
      </c>
      <c r="DQ411" s="306"/>
      <c r="DR411" s="306"/>
      <c r="DS411" s="306"/>
      <c r="DT411" s="306"/>
      <c r="DU411" s="595">
        <f t="shared" ref="DU411:DU419" si="1310">DV411+DW411+DX411+DY411</f>
        <v>0</v>
      </c>
      <c r="DV411" s="306"/>
      <c r="DW411" s="190"/>
      <c r="DX411" s="190"/>
      <c r="DY411" s="190"/>
      <c r="DZ411" s="2255"/>
      <c r="EA411" s="787"/>
      <c r="EB411" s="190"/>
      <c r="EC411" s="190"/>
      <c r="ED411" s="324"/>
      <c r="EE411" s="185"/>
      <c r="EF411" s="459"/>
      <c r="EG411" s="459"/>
      <c r="EH411" s="459"/>
    </row>
    <row r="412" spans="1:138" ht="15" hidden="1" customHeight="1" outlineLevel="1">
      <c r="A412" s="67"/>
      <c r="B412" s="23"/>
      <c r="C412" s="95" t="s">
        <v>135</v>
      </c>
      <c r="D412" s="96" t="s">
        <v>130</v>
      </c>
      <c r="E412" s="84"/>
      <c r="F412" s="84"/>
      <c r="G412" s="84"/>
      <c r="H412" s="84"/>
      <c r="I412" s="84"/>
      <c r="J412" s="84"/>
      <c r="K412" s="84"/>
      <c r="L412" s="84"/>
      <c r="M412" s="2199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23"/>
      <c r="AG412" s="555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2274"/>
      <c r="CQ412" s="2274"/>
      <c r="CR412" s="2274"/>
      <c r="CS412" s="277"/>
      <c r="CT412" s="277"/>
      <c r="CU412" s="277"/>
      <c r="CV412" s="190"/>
      <c r="CW412" s="190"/>
      <c r="CX412" s="190"/>
      <c r="CY412" s="190"/>
      <c r="CZ412" s="190"/>
      <c r="DA412" s="190"/>
      <c r="DB412" s="283"/>
      <c r="DC412" s="283"/>
      <c r="DD412" s="283"/>
      <c r="DE412" s="595">
        <f t="shared" si="1276"/>
        <v>0</v>
      </c>
      <c r="DF412" s="595">
        <v>0</v>
      </c>
      <c r="DG412" s="306"/>
      <c r="DH412" s="306"/>
      <c r="DI412" s="306"/>
      <c r="DJ412" s="306"/>
      <c r="DK412" s="595">
        <v>0</v>
      </c>
      <c r="DL412" s="306"/>
      <c r="DM412" s="190"/>
      <c r="DN412" s="190"/>
      <c r="DO412" s="190"/>
      <c r="DP412" s="595">
        <f t="shared" si="1277"/>
        <v>0</v>
      </c>
      <c r="DQ412" s="306"/>
      <c r="DR412" s="306"/>
      <c r="DS412" s="306"/>
      <c r="DT412" s="306"/>
      <c r="DU412" s="595">
        <f t="shared" si="1310"/>
        <v>0</v>
      </c>
      <c r="DV412" s="306"/>
      <c r="DW412" s="190"/>
      <c r="DX412" s="190"/>
      <c r="DY412" s="190"/>
      <c r="DZ412" s="2255"/>
      <c r="EA412" s="787"/>
      <c r="EB412" s="190"/>
      <c r="EC412" s="190"/>
      <c r="ED412" s="324"/>
      <c r="EE412" s="185"/>
      <c r="EF412" s="459"/>
      <c r="EG412" s="459"/>
      <c r="EH412" s="459"/>
    </row>
    <row r="413" spans="1:138" ht="15" hidden="1" customHeight="1" outlineLevel="1">
      <c r="A413" s="67"/>
      <c r="B413" s="23"/>
      <c r="C413" s="95" t="s">
        <v>205</v>
      </c>
      <c r="D413" s="367"/>
      <c r="E413" s="67"/>
      <c r="F413" s="67"/>
      <c r="G413" s="166">
        <f>H413+M413+N413+O413+P413</f>
        <v>0</v>
      </c>
      <c r="H413" s="332">
        <f t="shared" ref="H413" si="1311">SUM(I413:L413)</f>
        <v>0</v>
      </c>
      <c r="I413" s="273"/>
      <c r="J413" s="273"/>
      <c r="K413" s="273"/>
      <c r="L413" s="273"/>
      <c r="M413" s="2216"/>
      <c r="N413" s="67"/>
      <c r="O413" s="67"/>
      <c r="P413" s="67"/>
      <c r="Q413" s="265">
        <f>SUM(R413:U413)</f>
        <v>0</v>
      </c>
      <c r="R413" s="273"/>
      <c r="S413" s="273"/>
      <c r="T413" s="273"/>
      <c r="U413" s="273"/>
      <c r="V413" s="332">
        <f t="shared" ref="V413" si="1312">SUM(W413:Z413)</f>
        <v>0</v>
      </c>
      <c r="W413" s="273"/>
      <c r="X413" s="273"/>
      <c r="Y413" s="273"/>
      <c r="Z413" s="273"/>
      <c r="AA413" s="265">
        <f>SUM(AB413:AE413)</f>
        <v>0</v>
      </c>
      <c r="AB413" s="273"/>
      <c r="AC413" s="273"/>
      <c r="AD413" s="273"/>
      <c r="AE413" s="273"/>
      <c r="AF413" s="217" t="s">
        <v>155</v>
      </c>
      <c r="AG413" s="555">
        <f>AH413+CP413+CS413+CV413+CY413</f>
        <v>0</v>
      </c>
      <c r="AH413" s="195">
        <v>0</v>
      </c>
      <c r="AI413" s="195">
        <v>0</v>
      </c>
      <c r="AJ413" s="195">
        <v>0</v>
      </c>
      <c r="AK413" s="307"/>
      <c r="AL413" s="279">
        <v>0</v>
      </c>
      <c r="AM413" s="195">
        <v>0</v>
      </c>
      <c r="AN413" s="307"/>
      <c r="AO413" s="279">
        <v>0</v>
      </c>
      <c r="AP413" s="195">
        <v>0</v>
      </c>
      <c r="AQ413" s="307"/>
      <c r="AR413" s="279">
        <v>0</v>
      </c>
      <c r="AS413" s="195">
        <v>0</v>
      </c>
      <c r="AT413" s="307"/>
      <c r="AU413" s="279">
        <v>0</v>
      </c>
      <c r="AV413" s="195">
        <v>0</v>
      </c>
      <c r="AW413" s="195">
        <v>0</v>
      </c>
      <c r="AX413" s="195">
        <v>0</v>
      </c>
      <c r="AY413" s="195">
        <v>0</v>
      </c>
      <c r="AZ413" s="307"/>
      <c r="BA413" s="279">
        <v>0</v>
      </c>
      <c r="BB413" s="195">
        <v>0</v>
      </c>
      <c r="BC413" s="307"/>
      <c r="BD413" s="279">
        <v>0</v>
      </c>
      <c r="BE413" s="195">
        <v>0</v>
      </c>
      <c r="BF413" s="307"/>
      <c r="BG413" s="279">
        <v>0</v>
      </c>
      <c r="BH413" s="195">
        <v>0</v>
      </c>
      <c r="BI413" s="307"/>
      <c r="BJ413" s="279">
        <v>0</v>
      </c>
      <c r="BK413" s="195">
        <v>0</v>
      </c>
      <c r="BL413" s="195">
        <f t="shared" ref="BL413" si="1313">BO413+BR413+BU413+BX413</f>
        <v>0</v>
      </c>
      <c r="BM413" s="195">
        <f t="shared" ref="BM413" si="1314">BP413+BS413+BV413+BY413</f>
        <v>0</v>
      </c>
      <c r="BN413" s="195">
        <f t="shared" ref="BN413" si="1315">BQ413+BT413+BW413+BZ413</f>
        <v>0</v>
      </c>
      <c r="BO413" s="307"/>
      <c r="BP413" s="279">
        <f>BO413*0.76*1.49</f>
        <v>0</v>
      </c>
      <c r="BQ413" s="195">
        <f>BO413*$ER$26</f>
        <v>0</v>
      </c>
      <c r="BR413" s="307"/>
      <c r="BS413" s="279">
        <f>BR413*0.76*1.49</f>
        <v>0</v>
      </c>
      <c r="BT413" s="195">
        <f>BR413*$ES$26</f>
        <v>0</v>
      </c>
      <c r="BU413" s="307"/>
      <c r="BV413" s="279">
        <f>BU413*0.76*1.49</f>
        <v>0</v>
      </c>
      <c r="BW413" s="195">
        <f>BU413*$ET$26</f>
        <v>0</v>
      </c>
      <c r="BX413" s="307"/>
      <c r="BY413" s="279">
        <f>BX413*0.76*1.49</f>
        <v>0</v>
      </c>
      <c r="BZ413" s="195">
        <f>BX413*$EU$26</f>
        <v>0</v>
      </c>
      <c r="CA413" s="195">
        <f t="shared" ref="CA413" si="1316">CD413+CG413+CJ413+CM413</f>
        <v>0</v>
      </c>
      <c r="CB413" s="195">
        <f t="shared" ref="CB413" si="1317">CE413+CH413+CK413+CN413</f>
        <v>0</v>
      </c>
      <c r="CC413" s="195">
        <f t="shared" ref="CC413" si="1318">CF413+CI413+CL413+CO413</f>
        <v>0</v>
      </c>
      <c r="CD413" s="307"/>
      <c r="CE413" s="279">
        <f>CD413*0.76*1.49</f>
        <v>0</v>
      </c>
      <c r="CF413" s="195">
        <f>CD413*$EW$26</f>
        <v>0</v>
      </c>
      <c r="CG413" s="307"/>
      <c r="CH413" s="279">
        <f>CG413*0.76*1.49</f>
        <v>0</v>
      </c>
      <c r="CI413" s="195">
        <f>CG413*$EX$26</f>
        <v>0</v>
      </c>
      <c r="CJ413" s="307"/>
      <c r="CK413" s="279">
        <f>CJ413*0.76*1.49</f>
        <v>0</v>
      </c>
      <c r="CL413" s="195">
        <f>CJ413*$EY$26</f>
        <v>0</v>
      </c>
      <c r="CM413" s="307"/>
      <c r="CN413" s="279">
        <f>CM413*0.76*1.49</f>
        <v>0</v>
      </c>
      <c r="CO413" s="195">
        <f>CM413*$EZ$26</f>
        <v>0</v>
      </c>
      <c r="CP413" s="2276"/>
      <c r="CQ413" s="2276">
        <f t="shared" ref="CQ413:CQ414" si="1319">CP413*0.76*1.49</f>
        <v>0</v>
      </c>
      <c r="CR413" s="2278">
        <f>CP413*$EM$26</f>
        <v>0</v>
      </c>
      <c r="CS413" s="279"/>
      <c r="CT413" s="279">
        <f t="shared" ref="CT413:CT414" si="1320">CS413*0.76*1.49</f>
        <v>0</v>
      </c>
      <c r="CU413" s="278">
        <f>CS413*$EN$26</f>
        <v>0</v>
      </c>
      <c r="CV413" s="197"/>
      <c r="CW413" s="197">
        <f t="shared" ref="CW413:CW414" si="1321">CV413*0.76*1.49</f>
        <v>0</v>
      </c>
      <c r="CX413" s="278">
        <f>CV413*$EO$26</f>
        <v>0</v>
      </c>
      <c r="CY413" s="197"/>
      <c r="CZ413" s="197">
        <f>CY413*0.85*1.45</f>
        <v>0</v>
      </c>
      <c r="DA413" s="195">
        <f>CY413*$EP$26</f>
        <v>0</v>
      </c>
      <c r="DB413" s="210"/>
      <c r="DC413" s="210"/>
      <c r="DD413" s="210"/>
      <c r="DE413" s="595">
        <f t="shared" si="1276"/>
        <v>0</v>
      </c>
      <c r="DF413" s="595">
        <v>0</v>
      </c>
      <c r="DG413" s="306">
        <v>0</v>
      </c>
      <c r="DH413" s="306"/>
      <c r="DI413" s="306"/>
      <c r="DJ413" s="306"/>
      <c r="DK413" s="595">
        <v>0</v>
      </c>
      <c r="DL413" s="306"/>
      <c r="DM413" s="197"/>
      <c r="DN413" s="190"/>
      <c r="DO413" s="197"/>
      <c r="DP413" s="595">
        <f t="shared" si="1277"/>
        <v>0</v>
      </c>
      <c r="DQ413" s="306">
        <v>0</v>
      </c>
      <c r="DR413" s="306"/>
      <c r="DS413" s="306"/>
      <c r="DT413" s="306"/>
      <c r="DU413" s="595">
        <f t="shared" si="1310"/>
        <v>0</v>
      </c>
      <c r="DV413" s="306"/>
      <c r="DW413" s="197"/>
      <c r="DX413" s="190"/>
      <c r="DY413" s="197"/>
      <c r="DZ413" s="2255"/>
      <c r="EA413" s="787"/>
      <c r="EB413" s="197"/>
      <c r="EC413" s="197"/>
      <c r="ED413" s="324"/>
      <c r="EE413" s="33"/>
      <c r="EF413" s="270"/>
      <c r="EG413" s="469" t="s">
        <v>264</v>
      </c>
      <c r="EH413" s="270"/>
    </row>
    <row r="414" spans="1:138" ht="15" hidden="1" customHeight="1" outlineLevel="1">
      <c r="A414" s="67"/>
      <c r="B414" s="23"/>
      <c r="C414" s="95"/>
      <c r="D414" s="23"/>
      <c r="E414" s="67"/>
      <c r="F414" s="67"/>
      <c r="G414" s="166">
        <f>H414+M414+N414+O414+P414</f>
        <v>0</v>
      </c>
      <c r="H414" s="86">
        <f>SUM(I414:L414)</f>
        <v>0</v>
      </c>
      <c r="I414" s="67"/>
      <c r="J414" s="67"/>
      <c r="K414" s="67"/>
      <c r="L414" s="67"/>
      <c r="M414" s="2216"/>
      <c r="N414" s="67"/>
      <c r="O414" s="67"/>
      <c r="P414" s="67"/>
      <c r="Q414" s="86">
        <f>SUM(R414:U414)</f>
        <v>0</v>
      </c>
      <c r="R414" s="67"/>
      <c r="S414" s="67"/>
      <c r="T414" s="67"/>
      <c r="U414" s="67"/>
      <c r="V414" s="86">
        <f>SUM(W414:Z414)</f>
        <v>0</v>
      </c>
      <c r="W414" s="67"/>
      <c r="X414" s="67"/>
      <c r="Y414" s="67"/>
      <c r="Z414" s="67"/>
      <c r="AA414" s="86">
        <f>SUM(AB414:AE414)</f>
        <v>0</v>
      </c>
      <c r="AB414" s="67"/>
      <c r="AC414" s="67"/>
      <c r="AD414" s="67"/>
      <c r="AE414" s="67"/>
      <c r="AF414" s="33"/>
      <c r="AG414" s="555">
        <f>AH414+CP414+CS414+CV414+CY414</f>
        <v>0</v>
      </c>
      <c r="AH414" s="197"/>
      <c r="AI414" s="197"/>
      <c r="AJ414" s="197"/>
      <c r="AK414" s="197"/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7"/>
      <c r="BB414" s="197"/>
      <c r="BC414" s="197"/>
      <c r="BD414" s="197"/>
      <c r="BE414" s="197"/>
      <c r="BF414" s="197"/>
      <c r="BG414" s="197"/>
      <c r="BH414" s="197"/>
      <c r="BI414" s="197"/>
      <c r="BJ414" s="197"/>
      <c r="BK414" s="197"/>
      <c r="BL414" s="197"/>
      <c r="BM414" s="197"/>
      <c r="BN414" s="197"/>
      <c r="BO414" s="197"/>
      <c r="BP414" s="197"/>
      <c r="BQ414" s="197"/>
      <c r="BR414" s="197"/>
      <c r="BS414" s="197"/>
      <c r="BT414" s="197"/>
      <c r="BU414" s="197"/>
      <c r="BV414" s="197"/>
      <c r="BW414" s="197"/>
      <c r="BX414" s="197"/>
      <c r="BY414" s="197"/>
      <c r="BZ414" s="197"/>
      <c r="CA414" s="197"/>
      <c r="CB414" s="197"/>
      <c r="CC414" s="197"/>
      <c r="CD414" s="197"/>
      <c r="CE414" s="197"/>
      <c r="CF414" s="197"/>
      <c r="CG414" s="197"/>
      <c r="CH414" s="197"/>
      <c r="CI414" s="197"/>
      <c r="CJ414" s="197"/>
      <c r="CK414" s="197"/>
      <c r="CL414" s="197"/>
      <c r="CM414" s="197"/>
      <c r="CN414" s="197"/>
      <c r="CO414" s="197"/>
      <c r="CP414" s="2276"/>
      <c r="CQ414" s="2276">
        <f t="shared" si="1319"/>
        <v>0</v>
      </c>
      <c r="CR414" s="2276"/>
      <c r="CS414" s="279"/>
      <c r="CT414" s="279">
        <f t="shared" si="1320"/>
        <v>0</v>
      </c>
      <c r="CU414" s="279"/>
      <c r="CV414" s="197"/>
      <c r="CW414" s="197">
        <f t="shared" si="1321"/>
        <v>0</v>
      </c>
      <c r="CX414" s="197"/>
      <c r="CY414" s="197"/>
      <c r="CZ414" s="197"/>
      <c r="DA414" s="197"/>
      <c r="DB414" s="210"/>
      <c r="DC414" s="210"/>
      <c r="DD414" s="210"/>
      <c r="DE414" s="595">
        <f t="shared" si="1276"/>
        <v>0</v>
      </c>
      <c r="DF414" s="595">
        <v>0</v>
      </c>
      <c r="DG414" s="306"/>
      <c r="DH414" s="306"/>
      <c r="DI414" s="306"/>
      <c r="DJ414" s="306"/>
      <c r="DK414" s="595">
        <v>0</v>
      </c>
      <c r="DL414" s="306"/>
      <c r="DM414" s="197"/>
      <c r="DN414" s="197"/>
      <c r="DO414" s="197"/>
      <c r="DP414" s="595">
        <f t="shared" si="1277"/>
        <v>0</v>
      </c>
      <c r="DQ414" s="306"/>
      <c r="DR414" s="306"/>
      <c r="DS414" s="306"/>
      <c r="DT414" s="306"/>
      <c r="DU414" s="595">
        <f t="shared" si="1310"/>
        <v>0</v>
      </c>
      <c r="DV414" s="306"/>
      <c r="DW414" s="197"/>
      <c r="DX414" s="197"/>
      <c r="DY414" s="197"/>
      <c r="DZ414" s="2255"/>
      <c r="EA414" s="787"/>
      <c r="EB414" s="197"/>
      <c r="EC414" s="197"/>
      <c r="ED414" s="324"/>
      <c r="EE414" s="33"/>
      <c r="EF414" s="460"/>
      <c r="EG414" s="460"/>
      <c r="EH414" s="460"/>
    </row>
    <row r="415" spans="1:138" ht="15" hidden="1" customHeight="1" outlineLevel="1">
      <c r="A415" s="67"/>
      <c r="B415" s="23"/>
      <c r="C415" s="95" t="s">
        <v>49</v>
      </c>
      <c r="D415" s="105" t="s">
        <v>1</v>
      </c>
      <c r="E415" s="84"/>
      <c r="F415" s="84"/>
      <c r="G415" s="84"/>
      <c r="H415" s="84"/>
      <c r="I415" s="84"/>
      <c r="J415" s="84"/>
      <c r="K415" s="84"/>
      <c r="L415" s="84"/>
      <c r="M415" s="2199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105"/>
      <c r="AG415" s="555">
        <f>AH415+CP415+CS415+CV415+CY415</f>
        <v>0</v>
      </c>
      <c r="AH415" s="190">
        <v>0</v>
      </c>
      <c r="AI415" s="190">
        <v>0</v>
      </c>
      <c r="AJ415" s="190">
        <v>0</v>
      </c>
      <c r="AK415" s="190">
        <v>0</v>
      </c>
      <c r="AL415" s="190">
        <v>0</v>
      </c>
      <c r="AM415" s="190">
        <v>0</v>
      </c>
      <c r="AN415" s="190">
        <v>0</v>
      </c>
      <c r="AO415" s="190">
        <v>0</v>
      </c>
      <c r="AP415" s="190">
        <v>0</v>
      </c>
      <c r="AQ415" s="190">
        <v>0</v>
      </c>
      <c r="AR415" s="190">
        <v>0</v>
      </c>
      <c r="AS415" s="190">
        <v>0</v>
      </c>
      <c r="AT415" s="190">
        <v>0</v>
      </c>
      <c r="AU415" s="190">
        <v>0</v>
      </c>
      <c r="AV415" s="190">
        <v>0</v>
      </c>
      <c r="AW415" s="190">
        <v>0</v>
      </c>
      <c r="AX415" s="190">
        <v>0</v>
      </c>
      <c r="AY415" s="190">
        <v>0</v>
      </c>
      <c r="AZ415" s="190">
        <v>0</v>
      </c>
      <c r="BA415" s="190">
        <v>0</v>
      </c>
      <c r="BB415" s="190">
        <v>0</v>
      </c>
      <c r="BC415" s="190">
        <v>0</v>
      </c>
      <c r="BD415" s="190">
        <v>0</v>
      </c>
      <c r="BE415" s="190">
        <v>0</v>
      </c>
      <c r="BF415" s="190">
        <v>0</v>
      </c>
      <c r="BG415" s="190">
        <v>0</v>
      </c>
      <c r="BH415" s="190">
        <v>0</v>
      </c>
      <c r="BI415" s="190">
        <v>0</v>
      </c>
      <c r="BJ415" s="190">
        <v>0</v>
      </c>
      <c r="BK415" s="190">
        <v>0</v>
      </c>
      <c r="BL415" s="190">
        <f>SUM(BL413:BL414)</f>
        <v>0</v>
      </c>
      <c r="BM415" s="190">
        <f>SUM(BM413:BM414)</f>
        <v>0</v>
      </c>
      <c r="BN415" s="190">
        <f t="shared" ref="BN415:BZ415" si="1322">SUM(BN413:BN414)</f>
        <v>0</v>
      </c>
      <c r="BO415" s="190">
        <f t="shared" si="1322"/>
        <v>0</v>
      </c>
      <c r="BP415" s="190">
        <f t="shared" si="1322"/>
        <v>0</v>
      </c>
      <c r="BQ415" s="190">
        <f t="shared" si="1322"/>
        <v>0</v>
      </c>
      <c r="BR415" s="190">
        <f t="shared" si="1322"/>
        <v>0</v>
      </c>
      <c r="BS415" s="190">
        <f t="shared" si="1322"/>
        <v>0</v>
      </c>
      <c r="BT415" s="190">
        <f t="shared" si="1322"/>
        <v>0</v>
      </c>
      <c r="BU415" s="190">
        <f t="shared" si="1322"/>
        <v>0</v>
      </c>
      <c r="BV415" s="190">
        <f t="shared" si="1322"/>
        <v>0</v>
      </c>
      <c r="BW415" s="190">
        <f t="shared" si="1322"/>
        <v>0</v>
      </c>
      <c r="BX415" s="190">
        <f t="shared" si="1322"/>
        <v>0</v>
      </c>
      <c r="BY415" s="190">
        <f t="shared" si="1322"/>
        <v>0</v>
      </c>
      <c r="BZ415" s="190">
        <f t="shared" si="1322"/>
        <v>0</v>
      </c>
      <c r="CA415" s="190">
        <f>SUM(CA413:CA414)</f>
        <v>0</v>
      </c>
      <c r="CB415" s="190">
        <f>SUM(CB413:CB414)</f>
        <v>0</v>
      </c>
      <c r="CC415" s="190">
        <f t="shared" ref="CC415:CO415" si="1323">SUM(CC413:CC414)</f>
        <v>0</v>
      </c>
      <c r="CD415" s="190">
        <f t="shared" si="1323"/>
        <v>0</v>
      </c>
      <c r="CE415" s="190">
        <f t="shared" si="1323"/>
        <v>0</v>
      </c>
      <c r="CF415" s="190">
        <f t="shared" si="1323"/>
        <v>0</v>
      </c>
      <c r="CG415" s="190">
        <f t="shared" si="1323"/>
        <v>0</v>
      </c>
      <c r="CH415" s="190">
        <f t="shared" si="1323"/>
        <v>0</v>
      </c>
      <c r="CI415" s="190">
        <f t="shared" si="1323"/>
        <v>0</v>
      </c>
      <c r="CJ415" s="190">
        <f t="shared" si="1323"/>
        <v>0</v>
      </c>
      <c r="CK415" s="190">
        <f t="shared" si="1323"/>
        <v>0</v>
      </c>
      <c r="CL415" s="190">
        <f t="shared" si="1323"/>
        <v>0</v>
      </c>
      <c r="CM415" s="190">
        <f t="shared" si="1323"/>
        <v>0</v>
      </c>
      <c r="CN415" s="190">
        <f t="shared" si="1323"/>
        <v>0</v>
      </c>
      <c r="CO415" s="190">
        <f t="shared" si="1323"/>
        <v>0</v>
      </c>
      <c r="CP415" s="2274">
        <f t="shared" ref="CP415:CX415" si="1324">SUM(CP413:CP414)</f>
        <v>0</v>
      </c>
      <c r="CQ415" s="2274">
        <f t="shared" si="1324"/>
        <v>0</v>
      </c>
      <c r="CR415" s="2274">
        <f t="shared" si="1324"/>
        <v>0</v>
      </c>
      <c r="CS415" s="277">
        <f t="shared" si="1324"/>
        <v>0</v>
      </c>
      <c r="CT415" s="277">
        <f t="shared" si="1324"/>
        <v>0</v>
      </c>
      <c r="CU415" s="277">
        <f t="shared" si="1324"/>
        <v>0</v>
      </c>
      <c r="CV415" s="190">
        <f t="shared" si="1324"/>
        <v>0</v>
      </c>
      <c r="CW415" s="190">
        <f t="shared" si="1324"/>
        <v>0</v>
      </c>
      <c r="CX415" s="190">
        <f t="shared" si="1324"/>
        <v>0</v>
      </c>
      <c r="CY415" s="190">
        <f t="shared" ref="CY415:DA415" si="1325">SUM(CY413:CY414)</f>
        <v>0</v>
      </c>
      <c r="CZ415" s="190">
        <f t="shared" si="1325"/>
        <v>0</v>
      </c>
      <c r="DA415" s="190">
        <f t="shared" si="1325"/>
        <v>0</v>
      </c>
      <c r="DB415" s="283"/>
      <c r="DC415" s="283"/>
      <c r="DD415" s="283"/>
      <c r="DE415" s="595">
        <f t="shared" si="1276"/>
        <v>0</v>
      </c>
      <c r="DF415" s="595">
        <v>0</v>
      </c>
      <c r="DG415" s="306"/>
      <c r="DH415" s="306"/>
      <c r="DI415" s="306"/>
      <c r="DJ415" s="306"/>
      <c r="DK415" s="595">
        <v>0</v>
      </c>
      <c r="DL415" s="306"/>
      <c r="DM415" s="190"/>
      <c r="DN415" s="197"/>
      <c r="DO415" s="190"/>
      <c r="DP415" s="595">
        <f t="shared" si="1277"/>
        <v>0</v>
      </c>
      <c r="DQ415" s="306"/>
      <c r="DR415" s="306"/>
      <c r="DS415" s="306"/>
      <c r="DT415" s="306"/>
      <c r="DU415" s="595">
        <f t="shared" si="1310"/>
        <v>0</v>
      </c>
      <c r="DV415" s="306"/>
      <c r="DW415" s="190"/>
      <c r="DX415" s="197"/>
      <c r="DY415" s="190"/>
      <c r="DZ415" s="2255"/>
      <c r="EA415" s="787"/>
      <c r="EB415" s="190"/>
      <c r="EC415" s="190"/>
      <c r="ED415" s="324"/>
      <c r="EE415" s="185"/>
      <c r="EF415" s="459"/>
      <c r="EG415" s="459"/>
      <c r="EH415" s="459"/>
    </row>
    <row r="416" spans="1:138" ht="15" hidden="1" customHeight="1" outlineLevel="1">
      <c r="A416" s="67"/>
      <c r="B416" s="23"/>
      <c r="C416" s="95" t="s">
        <v>136</v>
      </c>
      <c r="D416" s="96" t="s">
        <v>133</v>
      </c>
      <c r="E416" s="84"/>
      <c r="F416" s="84"/>
      <c r="G416" s="84"/>
      <c r="H416" s="84"/>
      <c r="I416" s="84"/>
      <c r="J416" s="84"/>
      <c r="K416" s="84"/>
      <c r="L416" s="84"/>
      <c r="M416" s="2199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23"/>
      <c r="AG416" s="555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2274"/>
      <c r="CQ416" s="2274"/>
      <c r="CR416" s="2274"/>
      <c r="CS416" s="277"/>
      <c r="CT416" s="277"/>
      <c r="CU416" s="277"/>
      <c r="CV416" s="190"/>
      <c r="CW416" s="190"/>
      <c r="CX416" s="190"/>
      <c r="CY416" s="190"/>
      <c r="CZ416" s="190"/>
      <c r="DA416" s="190"/>
      <c r="DB416" s="283"/>
      <c r="DC416" s="283"/>
      <c r="DD416" s="283"/>
      <c r="DE416" s="595">
        <f t="shared" si="1276"/>
        <v>0</v>
      </c>
      <c r="DF416" s="595">
        <v>0</v>
      </c>
      <c r="DG416" s="306"/>
      <c r="DH416" s="306"/>
      <c r="DI416" s="306"/>
      <c r="DJ416" s="306"/>
      <c r="DK416" s="595">
        <v>0</v>
      </c>
      <c r="DL416" s="306"/>
      <c r="DM416" s="190"/>
      <c r="DN416" s="190"/>
      <c r="DO416" s="190"/>
      <c r="DP416" s="595">
        <f t="shared" si="1277"/>
        <v>0</v>
      </c>
      <c r="DQ416" s="306"/>
      <c r="DR416" s="306"/>
      <c r="DS416" s="306"/>
      <c r="DT416" s="306"/>
      <c r="DU416" s="595">
        <f t="shared" si="1310"/>
        <v>0</v>
      </c>
      <c r="DV416" s="306"/>
      <c r="DW416" s="190"/>
      <c r="DX416" s="190"/>
      <c r="DY416" s="190"/>
      <c r="DZ416" s="2255"/>
      <c r="EA416" s="787"/>
      <c r="EB416" s="190"/>
      <c r="EC416" s="190"/>
      <c r="ED416" s="324"/>
      <c r="EE416" s="185"/>
      <c r="EF416" s="459"/>
      <c r="EG416" s="459"/>
      <c r="EH416" s="459"/>
    </row>
    <row r="417" spans="1:139" ht="15" hidden="1" customHeight="1" outlineLevel="1">
      <c r="A417" s="67"/>
      <c r="B417" s="23"/>
      <c r="C417" s="95" t="s">
        <v>210</v>
      </c>
      <c r="D417" s="367"/>
      <c r="E417" s="67"/>
      <c r="F417" s="67"/>
      <c r="G417" s="166">
        <f>H417+M417+N417+O417+P417</f>
        <v>0</v>
      </c>
      <c r="H417" s="332">
        <f t="shared" ref="H417" si="1326">SUM(I417:L417)</f>
        <v>0</v>
      </c>
      <c r="I417" s="273"/>
      <c r="J417" s="273"/>
      <c r="K417" s="273"/>
      <c r="L417" s="273"/>
      <c r="M417" s="2216"/>
      <c r="N417" s="67"/>
      <c r="O417" s="67"/>
      <c r="P417" s="67"/>
      <c r="Q417" s="265">
        <f>SUM(R417:U417)</f>
        <v>0</v>
      </c>
      <c r="R417" s="273"/>
      <c r="S417" s="273"/>
      <c r="T417" s="273"/>
      <c r="U417" s="273"/>
      <c r="V417" s="332">
        <f t="shared" ref="V417" si="1327">SUM(W417:Z417)</f>
        <v>0</v>
      </c>
      <c r="W417" s="273"/>
      <c r="X417" s="273"/>
      <c r="Y417" s="273"/>
      <c r="Z417" s="273"/>
      <c r="AA417" s="265">
        <f>SUM(AB417:AE417)</f>
        <v>0</v>
      </c>
      <c r="AB417" s="273"/>
      <c r="AC417" s="273"/>
      <c r="AD417" s="273"/>
      <c r="AE417" s="273"/>
      <c r="AF417" s="217" t="s">
        <v>155</v>
      </c>
      <c r="AG417" s="555">
        <f>AH417+CP417+CS417+CV417+CY417</f>
        <v>0</v>
      </c>
      <c r="AH417" s="195">
        <v>0</v>
      </c>
      <c r="AI417" s="195">
        <v>0</v>
      </c>
      <c r="AJ417" s="195">
        <v>0</v>
      </c>
      <c r="AK417" s="307"/>
      <c r="AL417" s="279">
        <v>0</v>
      </c>
      <c r="AM417" s="195">
        <v>0</v>
      </c>
      <c r="AN417" s="307"/>
      <c r="AO417" s="279">
        <v>0</v>
      </c>
      <c r="AP417" s="195">
        <v>0</v>
      </c>
      <c r="AQ417" s="307"/>
      <c r="AR417" s="279">
        <v>0</v>
      </c>
      <c r="AS417" s="195">
        <v>0</v>
      </c>
      <c r="AT417" s="307"/>
      <c r="AU417" s="279">
        <v>0</v>
      </c>
      <c r="AV417" s="195">
        <v>0</v>
      </c>
      <c r="AW417" s="195">
        <v>0</v>
      </c>
      <c r="AX417" s="195">
        <v>0</v>
      </c>
      <c r="AY417" s="195">
        <v>0</v>
      </c>
      <c r="AZ417" s="307"/>
      <c r="BA417" s="279">
        <v>0</v>
      </c>
      <c r="BB417" s="195">
        <v>0</v>
      </c>
      <c r="BC417" s="307"/>
      <c r="BD417" s="279">
        <v>0</v>
      </c>
      <c r="BE417" s="195">
        <v>0</v>
      </c>
      <c r="BF417" s="307"/>
      <c r="BG417" s="279">
        <v>0</v>
      </c>
      <c r="BH417" s="195">
        <v>0</v>
      </c>
      <c r="BI417" s="307"/>
      <c r="BJ417" s="279">
        <v>0</v>
      </c>
      <c r="BK417" s="195">
        <v>0</v>
      </c>
      <c r="BL417" s="195">
        <f t="shared" ref="BL417" si="1328">BO417+BR417+BU417+BX417</f>
        <v>0</v>
      </c>
      <c r="BM417" s="195">
        <f t="shared" ref="BM417" si="1329">BP417+BS417+BV417+BY417</f>
        <v>0</v>
      </c>
      <c r="BN417" s="195">
        <f t="shared" ref="BN417" si="1330">BQ417+BT417+BW417+BZ417</f>
        <v>0</v>
      </c>
      <c r="BO417" s="307"/>
      <c r="BP417" s="279">
        <f>BO417*0.85*1.45</f>
        <v>0</v>
      </c>
      <c r="BQ417" s="195">
        <f>BO417*$ER$27</f>
        <v>0</v>
      </c>
      <c r="BR417" s="307"/>
      <c r="BS417" s="279">
        <f>BR417*0.85*1.45</f>
        <v>0</v>
      </c>
      <c r="BT417" s="195">
        <f>BR417*$ES$27</f>
        <v>0</v>
      </c>
      <c r="BU417" s="307"/>
      <c r="BV417" s="279">
        <f>BU417*0.85*1.45</f>
        <v>0</v>
      </c>
      <c r="BW417" s="195">
        <f>BU417*$ET$27</f>
        <v>0</v>
      </c>
      <c r="BX417" s="307"/>
      <c r="BY417" s="279">
        <f>BX417*0.85*1.45</f>
        <v>0</v>
      </c>
      <c r="BZ417" s="195">
        <f>BX417*$EU$26</f>
        <v>0</v>
      </c>
      <c r="CA417" s="195">
        <f t="shared" ref="CA417" si="1331">CD417+CG417+CJ417+CM417</f>
        <v>0</v>
      </c>
      <c r="CB417" s="195">
        <f t="shared" ref="CB417" si="1332">CE417+CH417+CK417+CN417</f>
        <v>0</v>
      </c>
      <c r="CC417" s="195">
        <f t="shared" ref="CC417" si="1333">CF417+CI417+CL417+CO417</f>
        <v>0</v>
      </c>
      <c r="CD417" s="307"/>
      <c r="CE417" s="279">
        <f>CD417*0.85*1.45</f>
        <v>0</v>
      </c>
      <c r="CF417" s="195">
        <f>CD417*$EW$26</f>
        <v>0</v>
      </c>
      <c r="CG417" s="307"/>
      <c r="CH417" s="279">
        <f>CG417*0.85*1.45</f>
        <v>0</v>
      </c>
      <c r="CI417" s="195">
        <f>CG417*$EX$27</f>
        <v>0</v>
      </c>
      <c r="CJ417" s="307"/>
      <c r="CK417" s="279">
        <f>CJ417*0.85*1.45</f>
        <v>0</v>
      </c>
      <c r="CL417" s="195">
        <f>CJ417*$EY$27</f>
        <v>0</v>
      </c>
      <c r="CM417" s="307"/>
      <c r="CN417" s="279">
        <f>CM417*0.85*1.45</f>
        <v>0</v>
      </c>
      <c r="CO417" s="195">
        <f>CM417*$EZ$27</f>
        <v>0</v>
      </c>
      <c r="CP417" s="2276"/>
      <c r="CQ417" s="2276">
        <f>CP417*0.85*1.45</f>
        <v>0</v>
      </c>
      <c r="CR417" s="2278">
        <f>CP417*$EM$26</f>
        <v>0</v>
      </c>
      <c r="CS417" s="279"/>
      <c r="CT417" s="279">
        <f>CS417*0.85*1.45</f>
        <v>0</v>
      </c>
      <c r="CU417" s="278">
        <f>CS417*$EN$26</f>
        <v>0</v>
      </c>
      <c r="CV417" s="197"/>
      <c r="CW417" s="197">
        <f>CV417*0.85*1.45</f>
        <v>0</v>
      </c>
      <c r="CX417" s="278">
        <f>CV417*$EO$26</f>
        <v>0</v>
      </c>
      <c r="CY417" s="197"/>
      <c r="CZ417" s="197">
        <f>CY417*0.85*1.45</f>
        <v>0</v>
      </c>
      <c r="DA417" s="195">
        <f>CY417*$EP$26</f>
        <v>0</v>
      </c>
      <c r="DB417" s="210"/>
      <c r="DC417" s="210"/>
      <c r="DD417" s="210"/>
      <c r="DE417" s="595">
        <f t="shared" si="1276"/>
        <v>0</v>
      </c>
      <c r="DF417" s="595">
        <v>0</v>
      </c>
      <c r="DG417" s="306"/>
      <c r="DH417" s="306"/>
      <c r="DI417" s="306"/>
      <c r="DJ417" s="306"/>
      <c r="DK417" s="595">
        <v>0</v>
      </c>
      <c r="DL417" s="306"/>
      <c r="DM417" s="307"/>
      <c r="DN417" s="190"/>
      <c r="DO417" s="307"/>
      <c r="DP417" s="595">
        <f t="shared" si="1277"/>
        <v>0</v>
      </c>
      <c r="DQ417" s="306"/>
      <c r="DR417" s="306"/>
      <c r="DS417" s="306"/>
      <c r="DT417" s="306"/>
      <c r="DU417" s="595">
        <f t="shared" si="1310"/>
        <v>0</v>
      </c>
      <c r="DV417" s="306"/>
      <c r="DW417" s="307"/>
      <c r="DX417" s="190"/>
      <c r="DY417" s="307"/>
      <c r="DZ417" s="2255"/>
      <c r="EA417" s="787"/>
      <c r="EB417" s="197"/>
      <c r="EC417" s="197"/>
      <c r="ED417" s="324"/>
      <c r="EE417" s="33"/>
      <c r="EF417" s="270"/>
      <c r="EG417" s="469" t="s">
        <v>264</v>
      </c>
      <c r="EH417" s="270"/>
    </row>
    <row r="418" spans="1:139" ht="15" hidden="1" customHeight="1" outlineLevel="1">
      <c r="A418" s="67"/>
      <c r="B418" s="23"/>
      <c r="C418" s="95"/>
      <c r="D418" s="23"/>
      <c r="E418" s="67"/>
      <c r="F418" s="67"/>
      <c r="G418" s="166">
        <f>H418+M418+N418+O418+P418</f>
        <v>0</v>
      </c>
      <c r="H418" s="86">
        <f>SUM(I418:L418)</f>
        <v>0</v>
      </c>
      <c r="I418" s="67"/>
      <c r="J418" s="67"/>
      <c r="K418" s="67"/>
      <c r="L418" s="67"/>
      <c r="M418" s="2216"/>
      <c r="N418" s="67"/>
      <c r="O418" s="67"/>
      <c r="P418" s="67"/>
      <c r="Q418" s="86">
        <f>SUM(R418:U418)</f>
        <v>0</v>
      </c>
      <c r="R418" s="67"/>
      <c r="S418" s="67"/>
      <c r="T418" s="67"/>
      <c r="U418" s="67"/>
      <c r="V418" s="86">
        <f>SUM(W418:Z418)</f>
        <v>0</v>
      </c>
      <c r="W418" s="67"/>
      <c r="X418" s="67"/>
      <c r="Y418" s="67"/>
      <c r="Z418" s="67"/>
      <c r="AA418" s="86">
        <f>SUM(AB418:AE418)</f>
        <v>0</v>
      </c>
      <c r="AB418" s="67"/>
      <c r="AC418" s="67"/>
      <c r="AD418" s="67"/>
      <c r="AE418" s="67"/>
      <c r="AF418" s="33"/>
      <c r="AG418" s="555">
        <f>AH418+CP418+CS418+CV418+CY418</f>
        <v>0</v>
      </c>
      <c r="AH418" s="197"/>
      <c r="AI418" s="197"/>
      <c r="AJ418" s="197"/>
      <c r="AK418" s="197"/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7"/>
      <c r="BA418" s="197"/>
      <c r="BB418" s="197"/>
      <c r="BC418" s="197"/>
      <c r="BD418" s="197"/>
      <c r="BE418" s="197"/>
      <c r="BF418" s="197"/>
      <c r="BG418" s="197"/>
      <c r="BH418" s="197"/>
      <c r="BI418" s="197"/>
      <c r="BJ418" s="197"/>
      <c r="BK418" s="197"/>
      <c r="BL418" s="197"/>
      <c r="BM418" s="197"/>
      <c r="BN418" s="197"/>
      <c r="BO418" s="197"/>
      <c r="BP418" s="197"/>
      <c r="BQ418" s="197"/>
      <c r="BR418" s="197"/>
      <c r="BS418" s="197"/>
      <c r="BT418" s="197"/>
      <c r="BU418" s="197"/>
      <c r="BV418" s="197"/>
      <c r="BW418" s="197"/>
      <c r="BX418" s="197"/>
      <c r="BY418" s="197"/>
      <c r="BZ418" s="197"/>
      <c r="CA418" s="197"/>
      <c r="CB418" s="197"/>
      <c r="CC418" s="197"/>
      <c r="CD418" s="197"/>
      <c r="CE418" s="197"/>
      <c r="CF418" s="197"/>
      <c r="CG418" s="197"/>
      <c r="CH418" s="197"/>
      <c r="CI418" s="197"/>
      <c r="CJ418" s="197"/>
      <c r="CK418" s="197"/>
      <c r="CL418" s="197"/>
      <c r="CM418" s="197"/>
      <c r="CN418" s="197"/>
      <c r="CO418" s="197"/>
      <c r="CP418" s="2276"/>
      <c r="CQ418" s="2276">
        <f t="shared" ref="CQ418" si="1334">CP418*0.76*1.49</f>
        <v>0</v>
      </c>
      <c r="CR418" s="2276"/>
      <c r="CS418" s="279"/>
      <c r="CT418" s="279">
        <f t="shared" ref="CT418" si="1335">CS418*0.76*1.49</f>
        <v>0</v>
      </c>
      <c r="CU418" s="279"/>
      <c r="CV418" s="197"/>
      <c r="CW418" s="197">
        <f t="shared" ref="CW418" si="1336">CV418*0.76*1.49</f>
        <v>0</v>
      </c>
      <c r="CX418" s="197"/>
      <c r="CY418" s="197"/>
      <c r="CZ418" s="197"/>
      <c r="DA418" s="197"/>
      <c r="DB418" s="210"/>
      <c r="DC418" s="210"/>
      <c r="DD418" s="210"/>
      <c r="DE418" s="595">
        <f t="shared" si="1276"/>
        <v>0</v>
      </c>
      <c r="DF418" s="595">
        <v>0</v>
      </c>
      <c r="DG418" s="306"/>
      <c r="DH418" s="306"/>
      <c r="DI418" s="306"/>
      <c r="DJ418" s="306"/>
      <c r="DK418" s="595">
        <v>0</v>
      </c>
      <c r="DL418" s="306"/>
      <c r="DM418" s="197"/>
      <c r="DN418" s="307"/>
      <c r="DO418" s="197"/>
      <c r="DP418" s="595">
        <f t="shared" si="1277"/>
        <v>0</v>
      </c>
      <c r="DQ418" s="306"/>
      <c r="DR418" s="306"/>
      <c r="DS418" s="306"/>
      <c r="DT418" s="306"/>
      <c r="DU418" s="595">
        <f t="shared" si="1310"/>
        <v>0</v>
      </c>
      <c r="DV418" s="306"/>
      <c r="DW418" s="197"/>
      <c r="DX418" s="307"/>
      <c r="DY418" s="197"/>
      <c r="DZ418" s="2255"/>
      <c r="EA418" s="787"/>
      <c r="EB418" s="197"/>
      <c r="EC418" s="197"/>
      <c r="ED418" s="324"/>
      <c r="EE418" s="33"/>
      <c r="EF418" s="460"/>
      <c r="EG418" s="460"/>
      <c r="EH418" s="460"/>
    </row>
    <row r="419" spans="1:139" ht="15" hidden="1" customHeight="1" outlineLevel="1">
      <c r="A419" s="67"/>
      <c r="B419" s="23"/>
      <c r="C419" s="95" t="s">
        <v>49</v>
      </c>
      <c r="D419" s="105" t="s">
        <v>1</v>
      </c>
      <c r="E419" s="84"/>
      <c r="F419" s="84"/>
      <c r="G419" s="84"/>
      <c r="H419" s="84"/>
      <c r="I419" s="84"/>
      <c r="J419" s="84"/>
      <c r="K419" s="84"/>
      <c r="L419" s="84"/>
      <c r="M419" s="2199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105"/>
      <c r="AG419" s="555">
        <f>AH419+CP419+CS419+CV419+CY419</f>
        <v>0</v>
      </c>
      <c r="AH419" s="190">
        <v>0</v>
      </c>
      <c r="AI419" s="190">
        <v>0</v>
      </c>
      <c r="AJ419" s="190">
        <v>0</v>
      </c>
      <c r="AK419" s="190">
        <v>0</v>
      </c>
      <c r="AL419" s="190">
        <v>0</v>
      </c>
      <c r="AM419" s="190">
        <v>0</v>
      </c>
      <c r="AN419" s="190">
        <v>0</v>
      </c>
      <c r="AO419" s="190">
        <v>0</v>
      </c>
      <c r="AP419" s="190">
        <v>0</v>
      </c>
      <c r="AQ419" s="190">
        <v>0</v>
      </c>
      <c r="AR419" s="190">
        <v>0</v>
      </c>
      <c r="AS419" s="190">
        <v>0</v>
      </c>
      <c r="AT419" s="190">
        <v>0</v>
      </c>
      <c r="AU419" s="190">
        <v>0</v>
      </c>
      <c r="AV419" s="190">
        <v>0</v>
      </c>
      <c r="AW419" s="190">
        <v>0</v>
      </c>
      <c r="AX419" s="190">
        <v>0</v>
      </c>
      <c r="AY419" s="190">
        <v>0</v>
      </c>
      <c r="AZ419" s="190">
        <v>0</v>
      </c>
      <c r="BA419" s="190">
        <v>0</v>
      </c>
      <c r="BB419" s="190">
        <v>0</v>
      </c>
      <c r="BC419" s="190">
        <v>0</v>
      </c>
      <c r="BD419" s="190">
        <v>0</v>
      </c>
      <c r="BE419" s="190">
        <v>0</v>
      </c>
      <c r="BF419" s="190">
        <v>0</v>
      </c>
      <c r="BG419" s="190">
        <v>0</v>
      </c>
      <c r="BH419" s="190">
        <v>0</v>
      </c>
      <c r="BI419" s="190">
        <v>0</v>
      </c>
      <c r="BJ419" s="190">
        <v>0</v>
      </c>
      <c r="BK419" s="190">
        <v>0</v>
      </c>
      <c r="BL419" s="190">
        <f>SUM(BL417:BL418)</f>
        <v>0</v>
      </c>
      <c r="BM419" s="190">
        <f>SUM(BM417:BM418)</f>
        <v>0</v>
      </c>
      <c r="BN419" s="190">
        <f t="shared" ref="BN419:BZ419" si="1337">SUM(BN417:BN418)</f>
        <v>0</v>
      </c>
      <c r="BO419" s="190">
        <f t="shared" si="1337"/>
        <v>0</v>
      </c>
      <c r="BP419" s="190">
        <f t="shared" si="1337"/>
        <v>0</v>
      </c>
      <c r="BQ419" s="190">
        <f t="shared" si="1337"/>
        <v>0</v>
      </c>
      <c r="BR419" s="190">
        <f t="shared" si="1337"/>
        <v>0</v>
      </c>
      <c r="BS419" s="190">
        <f t="shared" si="1337"/>
        <v>0</v>
      </c>
      <c r="BT419" s="190">
        <f t="shared" si="1337"/>
        <v>0</v>
      </c>
      <c r="BU419" s="190">
        <f t="shared" si="1337"/>
        <v>0</v>
      </c>
      <c r="BV419" s="190">
        <f t="shared" si="1337"/>
        <v>0</v>
      </c>
      <c r="BW419" s="190">
        <f t="shared" si="1337"/>
        <v>0</v>
      </c>
      <c r="BX419" s="190">
        <f t="shared" si="1337"/>
        <v>0</v>
      </c>
      <c r="BY419" s="190">
        <f t="shared" si="1337"/>
        <v>0</v>
      </c>
      <c r="BZ419" s="190">
        <f t="shared" si="1337"/>
        <v>0</v>
      </c>
      <c r="CA419" s="190">
        <f>SUM(CA417:CA418)</f>
        <v>0</v>
      </c>
      <c r="CB419" s="190">
        <f>SUM(CB417:CB418)</f>
        <v>0</v>
      </c>
      <c r="CC419" s="190">
        <f t="shared" ref="CC419:CO419" si="1338">SUM(CC417:CC418)</f>
        <v>0</v>
      </c>
      <c r="CD419" s="190">
        <f t="shared" si="1338"/>
        <v>0</v>
      </c>
      <c r="CE419" s="190">
        <f t="shared" si="1338"/>
        <v>0</v>
      </c>
      <c r="CF419" s="190">
        <f t="shared" si="1338"/>
        <v>0</v>
      </c>
      <c r="CG419" s="190">
        <f t="shared" si="1338"/>
        <v>0</v>
      </c>
      <c r="CH419" s="190">
        <f t="shared" si="1338"/>
        <v>0</v>
      </c>
      <c r="CI419" s="190">
        <f t="shared" si="1338"/>
        <v>0</v>
      </c>
      <c r="CJ419" s="190">
        <f t="shared" si="1338"/>
        <v>0</v>
      </c>
      <c r="CK419" s="190">
        <f t="shared" si="1338"/>
        <v>0</v>
      </c>
      <c r="CL419" s="190">
        <f t="shared" si="1338"/>
        <v>0</v>
      </c>
      <c r="CM419" s="190">
        <f t="shared" si="1338"/>
        <v>0</v>
      </c>
      <c r="CN419" s="190">
        <f t="shared" si="1338"/>
        <v>0</v>
      </c>
      <c r="CO419" s="190">
        <f t="shared" si="1338"/>
        <v>0</v>
      </c>
      <c r="CP419" s="2274">
        <f t="shared" ref="CP419:CX419" si="1339">SUM(CP417:CP418)</f>
        <v>0</v>
      </c>
      <c r="CQ419" s="2274">
        <f t="shared" si="1339"/>
        <v>0</v>
      </c>
      <c r="CR419" s="2274">
        <f t="shared" si="1339"/>
        <v>0</v>
      </c>
      <c r="CS419" s="277">
        <f t="shared" si="1339"/>
        <v>0</v>
      </c>
      <c r="CT419" s="277">
        <f t="shared" si="1339"/>
        <v>0</v>
      </c>
      <c r="CU419" s="277">
        <f t="shared" si="1339"/>
        <v>0</v>
      </c>
      <c r="CV419" s="190">
        <f t="shared" si="1339"/>
        <v>0</v>
      </c>
      <c r="CW419" s="190">
        <f t="shared" si="1339"/>
        <v>0</v>
      </c>
      <c r="CX419" s="190">
        <f t="shared" si="1339"/>
        <v>0</v>
      </c>
      <c r="CY419" s="190">
        <f t="shared" ref="CY419:DA419" si="1340">SUM(CY417:CY418)</f>
        <v>0</v>
      </c>
      <c r="CZ419" s="190">
        <f t="shared" si="1340"/>
        <v>0</v>
      </c>
      <c r="DA419" s="190">
        <f t="shared" si="1340"/>
        <v>0</v>
      </c>
      <c r="DB419" s="283"/>
      <c r="DC419" s="283"/>
      <c r="DD419" s="283"/>
      <c r="DE419" s="595">
        <f t="shared" si="1276"/>
        <v>0</v>
      </c>
      <c r="DF419" s="595">
        <v>0</v>
      </c>
      <c r="DG419" s="306"/>
      <c r="DH419" s="306"/>
      <c r="DI419" s="306"/>
      <c r="DJ419" s="306"/>
      <c r="DK419" s="595">
        <v>0</v>
      </c>
      <c r="DL419" s="306"/>
      <c r="DM419" s="190"/>
      <c r="DN419" s="197"/>
      <c r="DO419" s="190"/>
      <c r="DP419" s="595">
        <f t="shared" si="1277"/>
        <v>0</v>
      </c>
      <c r="DQ419" s="306"/>
      <c r="DR419" s="306"/>
      <c r="DS419" s="306"/>
      <c r="DT419" s="306"/>
      <c r="DU419" s="595">
        <f t="shared" si="1310"/>
        <v>0</v>
      </c>
      <c r="DV419" s="306"/>
      <c r="DW419" s="190"/>
      <c r="DX419" s="197"/>
      <c r="DY419" s="190"/>
      <c r="DZ419" s="2255"/>
      <c r="EA419" s="787"/>
      <c r="EB419" s="190"/>
      <c r="EC419" s="190"/>
      <c r="ED419" s="324"/>
      <c r="EE419" s="185"/>
      <c r="EF419" s="459"/>
      <c r="EG419" s="459"/>
      <c r="EH419" s="459"/>
    </row>
    <row r="420" spans="1:139" ht="15" hidden="1" customHeight="1" outlineLevel="1">
      <c r="A420" s="67"/>
      <c r="B420" s="23"/>
      <c r="C420" s="95" t="s">
        <v>137</v>
      </c>
      <c r="D420" s="96" t="s">
        <v>134</v>
      </c>
      <c r="E420" s="84"/>
      <c r="F420" s="84"/>
      <c r="G420" s="84"/>
      <c r="H420" s="84"/>
      <c r="I420" s="84"/>
      <c r="J420" s="84"/>
      <c r="K420" s="84"/>
      <c r="L420" s="84"/>
      <c r="M420" s="2199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23"/>
      <c r="AG420" s="555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2274"/>
      <c r="CQ420" s="2274"/>
      <c r="CR420" s="2274"/>
      <c r="CS420" s="277"/>
      <c r="CT420" s="277"/>
      <c r="CU420" s="277"/>
      <c r="CV420" s="190"/>
      <c r="CW420" s="190"/>
      <c r="CX420" s="190"/>
      <c r="CY420" s="190"/>
      <c r="CZ420" s="190"/>
      <c r="DA420" s="190"/>
      <c r="DB420" s="283"/>
      <c r="DC420" s="283"/>
      <c r="DD420" s="283"/>
      <c r="DE420" s="595">
        <f t="shared" si="1276"/>
        <v>0</v>
      </c>
      <c r="DF420" s="595">
        <v>0</v>
      </c>
      <c r="DG420" s="306"/>
      <c r="DH420" s="306"/>
      <c r="DI420" s="306"/>
      <c r="DJ420" s="306"/>
      <c r="DK420" s="595">
        <v>0</v>
      </c>
      <c r="DL420" s="306"/>
      <c r="DM420" s="190"/>
      <c r="DN420" s="190"/>
      <c r="DO420" s="190"/>
      <c r="DP420" s="595">
        <f t="shared" si="1277"/>
        <v>0</v>
      </c>
      <c r="DQ420" s="306"/>
      <c r="DR420" s="306"/>
      <c r="DS420" s="306"/>
      <c r="DT420" s="306"/>
      <c r="DU420" s="595">
        <f>DV420+DW420+DX421+DY420</f>
        <v>0</v>
      </c>
      <c r="DV420" s="306"/>
      <c r="DW420" s="190"/>
      <c r="DX420" s="190"/>
      <c r="DY420" s="190"/>
      <c r="DZ420" s="2255"/>
      <c r="EA420" s="787"/>
      <c r="EB420" s="190"/>
      <c r="EC420" s="190"/>
      <c r="ED420" s="324"/>
      <c r="EE420" s="185"/>
      <c r="EF420" s="459"/>
      <c r="EG420" s="459"/>
      <c r="EH420" s="459"/>
    </row>
    <row r="421" spans="1:139" ht="15" hidden="1" customHeight="1" outlineLevel="1">
      <c r="A421" s="67"/>
      <c r="B421" s="23"/>
      <c r="C421" s="95"/>
      <c r="D421" s="96"/>
      <c r="E421" s="67"/>
      <c r="F421" s="67"/>
      <c r="G421" s="67"/>
      <c r="H421" s="86">
        <f>SUM(I421:L421)</f>
        <v>0</v>
      </c>
      <c r="I421" s="67"/>
      <c r="J421" s="67"/>
      <c r="K421" s="67"/>
      <c r="L421" s="67"/>
      <c r="M421" s="2216"/>
      <c r="N421" s="67"/>
      <c r="O421" s="67"/>
      <c r="P421" s="67"/>
      <c r="Q421" s="86">
        <f>SUM(R421:U421)</f>
        <v>0</v>
      </c>
      <c r="R421" s="67"/>
      <c r="S421" s="67"/>
      <c r="T421" s="67"/>
      <c r="U421" s="67"/>
      <c r="V421" s="86">
        <f>SUM(W421:Z421)</f>
        <v>0</v>
      </c>
      <c r="W421" s="67"/>
      <c r="X421" s="67"/>
      <c r="Y421" s="67"/>
      <c r="Z421" s="67"/>
      <c r="AA421" s="86">
        <f>SUM(AB421:AE421)</f>
        <v>0</v>
      </c>
      <c r="AB421" s="67"/>
      <c r="AC421" s="67"/>
      <c r="AD421" s="67"/>
      <c r="AE421" s="67"/>
      <c r="AF421" s="33"/>
      <c r="AG421" s="555"/>
      <c r="AH421" s="197"/>
      <c r="AI421" s="197"/>
      <c r="AJ421" s="197"/>
      <c r="AK421" s="197"/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7"/>
      <c r="BB421" s="197"/>
      <c r="BC421" s="197"/>
      <c r="BD421" s="197"/>
      <c r="BE421" s="197"/>
      <c r="BF421" s="197"/>
      <c r="BG421" s="197"/>
      <c r="BH421" s="197"/>
      <c r="BI421" s="197"/>
      <c r="BJ421" s="197"/>
      <c r="BK421" s="197"/>
      <c r="BL421" s="197"/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197"/>
      <c r="BW421" s="197"/>
      <c r="BX421" s="197"/>
      <c r="BY421" s="197"/>
      <c r="BZ421" s="197"/>
      <c r="CA421" s="197"/>
      <c r="CB421" s="197"/>
      <c r="CC421" s="197"/>
      <c r="CD421" s="197"/>
      <c r="CE421" s="197"/>
      <c r="CF421" s="197"/>
      <c r="CG421" s="197"/>
      <c r="CH421" s="197"/>
      <c r="CI421" s="197"/>
      <c r="CJ421" s="197"/>
      <c r="CK421" s="197"/>
      <c r="CL421" s="197"/>
      <c r="CM421" s="197"/>
      <c r="CN421" s="197"/>
      <c r="CO421" s="197"/>
      <c r="CP421" s="2276"/>
      <c r="CQ421" s="2276"/>
      <c r="CR421" s="2276"/>
      <c r="CS421" s="279"/>
      <c r="CT421" s="279"/>
      <c r="CU421" s="279"/>
      <c r="CV421" s="197"/>
      <c r="CW421" s="197"/>
      <c r="CX421" s="197"/>
      <c r="CY421" s="197"/>
      <c r="CZ421" s="197"/>
      <c r="DA421" s="197"/>
      <c r="DB421" s="210"/>
      <c r="DC421" s="210"/>
      <c r="DD421" s="210"/>
      <c r="DE421" s="595">
        <f t="shared" si="1276"/>
        <v>0</v>
      </c>
      <c r="DF421" s="595">
        <v>0</v>
      </c>
      <c r="DG421" s="197"/>
      <c r="DH421" s="197"/>
      <c r="DI421" s="197"/>
      <c r="DJ421" s="197"/>
      <c r="DK421" s="595"/>
      <c r="DL421" s="197"/>
      <c r="DM421" s="197"/>
      <c r="DN421" s="190"/>
      <c r="DO421" s="197"/>
      <c r="DP421" s="595">
        <f t="shared" si="1277"/>
        <v>0</v>
      </c>
      <c r="DQ421" s="197"/>
      <c r="DR421" s="197"/>
      <c r="DS421" s="197"/>
      <c r="DT421" s="197"/>
      <c r="DU421" s="595"/>
      <c r="DV421" s="197"/>
      <c r="DW421" s="197"/>
      <c r="DX421" s="190"/>
      <c r="DY421" s="197"/>
      <c r="DZ421" s="2255"/>
      <c r="EA421" s="787"/>
      <c r="EB421" s="197"/>
      <c r="EC421" s="197"/>
      <c r="ED421" s="324"/>
      <c r="EE421" s="33"/>
      <c r="EF421" s="460"/>
      <c r="EG421" s="460"/>
      <c r="EH421" s="460"/>
    </row>
    <row r="422" spans="1:139" ht="15" hidden="1" customHeight="1" outlineLevel="1">
      <c r="A422" s="67"/>
      <c r="B422" s="23"/>
      <c r="C422" s="95"/>
      <c r="D422" s="23"/>
      <c r="E422" s="67"/>
      <c r="F422" s="67"/>
      <c r="G422" s="67"/>
      <c r="H422" s="86">
        <f>SUM(I422:L422)</f>
        <v>0</v>
      </c>
      <c r="I422" s="67"/>
      <c r="J422" s="67"/>
      <c r="K422" s="67"/>
      <c r="L422" s="67"/>
      <c r="M422" s="2216"/>
      <c r="N422" s="67"/>
      <c r="O422" s="67"/>
      <c r="P422" s="67"/>
      <c r="Q422" s="86">
        <f>SUM(R422:U422)</f>
        <v>0</v>
      </c>
      <c r="R422" s="67"/>
      <c r="S422" s="67"/>
      <c r="T422" s="67"/>
      <c r="U422" s="67"/>
      <c r="V422" s="86">
        <f>SUM(W422:Z422)</f>
        <v>0</v>
      </c>
      <c r="W422" s="67"/>
      <c r="X422" s="67"/>
      <c r="Y422" s="67"/>
      <c r="Z422" s="67"/>
      <c r="AA422" s="86">
        <f>SUM(AB422:AE422)</f>
        <v>0</v>
      </c>
      <c r="AB422" s="67"/>
      <c r="AC422" s="67"/>
      <c r="AD422" s="67"/>
      <c r="AE422" s="67"/>
      <c r="AF422" s="33"/>
      <c r="AG422" s="555"/>
      <c r="AH422" s="197"/>
      <c r="AI422" s="197"/>
      <c r="AJ422" s="197"/>
      <c r="AK422" s="197"/>
      <c r="AL422" s="197"/>
      <c r="AM422" s="197"/>
      <c r="AN422" s="197"/>
      <c r="AO422" s="197"/>
      <c r="AP422" s="197"/>
      <c r="AQ422" s="197"/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  <c r="BD422" s="197"/>
      <c r="BE422" s="197"/>
      <c r="BF422" s="197"/>
      <c r="BG422" s="197"/>
      <c r="BH422" s="197"/>
      <c r="BI422" s="197"/>
      <c r="BJ422" s="197"/>
      <c r="BK422" s="197"/>
      <c r="BL422" s="197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197"/>
      <c r="BW422" s="197"/>
      <c r="BX422" s="197"/>
      <c r="BY422" s="197"/>
      <c r="BZ422" s="197"/>
      <c r="CA422" s="197"/>
      <c r="CB422" s="197"/>
      <c r="CC422" s="197"/>
      <c r="CD422" s="197"/>
      <c r="CE422" s="197"/>
      <c r="CF422" s="197"/>
      <c r="CG422" s="197"/>
      <c r="CH422" s="197"/>
      <c r="CI422" s="197"/>
      <c r="CJ422" s="197"/>
      <c r="CK422" s="197"/>
      <c r="CL422" s="197"/>
      <c r="CM422" s="197"/>
      <c r="CN422" s="197"/>
      <c r="CO422" s="197"/>
      <c r="CP422" s="2276"/>
      <c r="CQ422" s="2276"/>
      <c r="CR422" s="2276"/>
      <c r="CS422" s="279"/>
      <c r="CT422" s="279"/>
      <c r="CU422" s="279"/>
      <c r="CV422" s="197"/>
      <c r="CW422" s="197"/>
      <c r="CX422" s="197"/>
      <c r="CY422" s="197"/>
      <c r="CZ422" s="197"/>
      <c r="DA422" s="197"/>
      <c r="DB422" s="210"/>
      <c r="DC422" s="210"/>
      <c r="DD422" s="210"/>
      <c r="DE422" s="595">
        <f t="shared" si="1276"/>
        <v>0</v>
      </c>
      <c r="DF422" s="595">
        <v>0</v>
      </c>
      <c r="DG422" s="197"/>
      <c r="DH422" s="197"/>
      <c r="DI422" s="197"/>
      <c r="DJ422" s="197"/>
      <c r="DK422" s="595"/>
      <c r="DL422" s="197"/>
      <c r="DM422" s="197"/>
      <c r="DN422" s="197"/>
      <c r="DO422" s="197"/>
      <c r="DP422" s="595">
        <f t="shared" si="1277"/>
        <v>0</v>
      </c>
      <c r="DQ422" s="197"/>
      <c r="DR422" s="197"/>
      <c r="DS422" s="197"/>
      <c r="DT422" s="197"/>
      <c r="DU422" s="595"/>
      <c r="DV422" s="197"/>
      <c r="DW422" s="197"/>
      <c r="DX422" s="197"/>
      <c r="DY422" s="197"/>
      <c r="DZ422" s="2255"/>
      <c r="EA422" s="787"/>
      <c r="EB422" s="197"/>
      <c r="EC422" s="197"/>
      <c r="ED422" s="324"/>
      <c r="EE422" s="33"/>
      <c r="EF422" s="460"/>
      <c r="EG422" s="460"/>
      <c r="EH422" s="460"/>
    </row>
    <row r="423" spans="1:139" ht="15" hidden="1" customHeight="1" outlineLevel="1" thickBot="1">
      <c r="A423" s="81"/>
      <c r="B423" s="50"/>
      <c r="C423" s="100" t="s">
        <v>49</v>
      </c>
      <c r="D423" s="107" t="s">
        <v>1</v>
      </c>
      <c r="E423" s="108"/>
      <c r="F423" s="108"/>
      <c r="G423" s="108"/>
      <c r="H423" s="108"/>
      <c r="I423" s="108"/>
      <c r="J423" s="108"/>
      <c r="K423" s="108"/>
      <c r="L423" s="108"/>
      <c r="M423" s="2200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7"/>
      <c r="AG423" s="598"/>
      <c r="AH423" s="193"/>
      <c r="AI423" s="193">
        <v>0</v>
      </c>
      <c r="AJ423" s="193">
        <v>0</v>
      </c>
      <c r="AK423" s="193"/>
      <c r="AL423" s="193">
        <v>0</v>
      </c>
      <c r="AM423" s="193">
        <v>0</v>
      </c>
      <c r="AN423" s="193"/>
      <c r="AO423" s="193">
        <v>0</v>
      </c>
      <c r="AP423" s="193">
        <v>0</v>
      </c>
      <c r="AQ423" s="193"/>
      <c r="AR423" s="193">
        <v>0</v>
      </c>
      <c r="AS423" s="193">
        <v>0</v>
      </c>
      <c r="AT423" s="193"/>
      <c r="AU423" s="193">
        <v>0</v>
      </c>
      <c r="AV423" s="193">
        <v>0</v>
      </c>
      <c r="AW423" s="193"/>
      <c r="AX423" s="193">
        <v>0</v>
      </c>
      <c r="AY423" s="193">
        <v>0</v>
      </c>
      <c r="AZ423" s="193"/>
      <c r="BA423" s="193">
        <v>0</v>
      </c>
      <c r="BB423" s="193">
        <v>0</v>
      </c>
      <c r="BC423" s="193"/>
      <c r="BD423" s="193">
        <v>0</v>
      </c>
      <c r="BE423" s="193">
        <v>0</v>
      </c>
      <c r="BF423" s="193"/>
      <c r="BG423" s="193">
        <v>0</v>
      </c>
      <c r="BH423" s="193">
        <v>0</v>
      </c>
      <c r="BI423" s="193"/>
      <c r="BJ423" s="193">
        <v>0</v>
      </c>
      <c r="BK423" s="193">
        <v>0</v>
      </c>
      <c r="BL423" s="193"/>
      <c r="BM423" s="193">
        <f>SUM(BM421:BM422)</f>
        <v>0</v>
      </c>
      <c r="BN423" s="193">
        <f t="shared" ref="BN423" si="1341">SUM(BN421:BN422)</f>
        <v>0</v>
      </c>
      <c r="BO423" s="193"/>
      <c r="BP423" s="193">
        <f t="shared" ref="BP423:BQ423" si="1342">SUM(BP421:BP422)</f>
        <v>0</v>
      </c>
      <c r="BQ423" s="193">
        <f t="shared" si="1342"/>
        <v>0</v>
      </c>
      <c r="BR423" s="193"/>
      <c r="BS423" s="193">
        <f t="shared" ref="BS423:BT423" si="1343">SUM(BS421:BS422)</f>
        <v>0</v>
      </c>
      <c r="BT423" s="193">
        <f t="shared" si="1343"/>
        <v>0</v>
      </c>
      <c r="BU423" s="193"/>
      <c r="BV423" s="193">
        <f t="shared" ref="BV423:BW423" si="1344">SUM(BV421:BV422)</f>
        <v>0</v>
      </c>
      <c r="BW423" s="193">
        <f t="shared" si="1344"/>
        <v>0</v>
      </c>
      <c r="BX423" s="193"/>
      <c r="BY423" s="193">
        <f t="shared" ref="BY423:BZ423" si="1345">SUM(BY421:BY422)</f>
        <v>0</v>
      </c>
      <c r="BZ423" s="193">
        <f t="shared" si="1345"/>
        <v>0</v>
      </c>
      <c r="CA423" s="193"/>
      <c r="CB423" s="193">
        <f>SUM(CB421:CB422)</f>
        <v>0</v>
      </c>
      <c r="CC423" s="193">
        <f t="shared" ref="CC423" si="1346">SUM(CC421:CC422)</f>
        <v>0</v>
      </c>
      <c r="CD423" s="193"/>
      <c r="CE423" s="193">
        <f t="shared" ref="CE423:CF423" si="1347">SUM(CE421:CE422)</f>
        <v>0</v>
      </c>
      <c r="CF423" s="193">
        <f t="shared" si="1347"/>
        <v>0</v>
      </c>
      <c r="CG423" s="193"/>
      <c r="CH423" s="193">
        <f t="shared" ref="CH423:CI423" si="1348">SUM(CH421:CH422)</f>
        <v>0</v>
      </c>
      <c r="CI423" s="193">
        <f t="shared" si="1348"/>
        <v>0</v>
      </c>
      <c r="CJ423" s="193"/>
      <c r="CK423" s="193">
        <f t="shared" ref="CK423:CL423" si="1349">SUM(CK421:CK422)</f>
        <v>0</v>
      </c>
      <c r="CL423" s="193">
        <f t="shared" si="1349"/>
        <v>0</v>
      </c>
      <c r="CM423" s="193"/>
      <c r="CN423" s="193">
        <f t="shared" ref="CN423:CO423" si="1350">SUM(CN421:CN422)</f>
        <v>0</v>
      </c>
      <c r="CO423" s="193">
        <f t="shared" si="1350"/>
        <v>0</v>
      </c>
      <c r="CP423" s="2289"/>
      <c r="CQ423" s="2289">
        <f t="shared" ref="CQ423:CR423" si="1351">SUM(CQ421:CQ422)</f>
        <v>0</v>
      </c>
      <c r="CR423" s="2289">
        <f t="shared" si="1351"/>
        <v>0</v>
      </c>
      <c r="CS423" s="280"/>
      <c r="CT423" s="280">
        <f t="shared" ref="CT423:CU423" si="1352">SUM(CT421:CT422)</f>
        <v>0</v>
      </c>
      <c r="CU423" s="280">
        <f t="shared" si="1352"/>
        <v>0</v>
      </c>
      <c r="CV423" s="193"/>
      <c r="CW423" s="193">
        <f t="shared" ref="CW423:CX423" si="1353">SUM(CW421:CW422)</f>
        <v>0</v>
      </c>
      <c r="CX423" s="193">
        <f t="shared" si="1353"/>
        <v>0</v>
      </c>
      <c r="CY423" s="193"/>
      <c r="CZ423" s="193">
        <f t="shared" ref="CZ423:DA423" si="1354">SUM(CZ421:CZ422)</f>
        <v>0</v>
      </c>
      <c r="DA423" s="193">
        <f t="shared" si="1354"/>
        <v>0</v>
      </c>
      <c r="DB423" s="285"/>
      <c r="DC423" s="285"/>
      <c r="DD423" s="285"/>
      <c r="DE423" s="657">
        <f t="shared" si="1276"/>
        <v>0</v>
      </c>
      <c r="DF423" s="657">
        <v>0</v>
      </c>
      <c r="DG423" s="193">
        <v>0</v>
      </c>
      <c r="DH423" s="193">
        <v>0</v>
      </c>
      <c r="DI423" s="193">
        <v>0</v>
      </c>
      <c r="DJ423" s="193">
        <v>0</v>
      </c>
      <c r="DK423" s="657">
        <v>0</v>
      </c>
      <c r="DL423" s="193">
        <v>0</v>
      </c>
      <c r="DM423" s="193">
        <v>0</v>
      </c>
      <c r="DN423" s="640"/>
      <c r="DO423" s="193">
        <v>0</v>
      </c>
      <c r="DP423" s="657">
        <f t="shared" si="1277"/>
        <v>0</v>
      </c>
      <c r="DQ423" s="193">
        <f t="shared" ref="DQ423:DW423" si="1355">SUM(DQ421:DQ422)</f>
        <v>0</v>
      </c>
      <c r="DR423" s="193">
        <f t="shared" si="1355"/>
        <v>0</v>
      </c>
      <c r="DS423" s="193">
        <f t="shared" si="1355"/>
        <v>0</v>
      </c>
      <c r="DT423" s="193">
        <f t="shared" si="1355"/>
        <v>0</v>
      </c>
      <c r="DU423" s="657">
        <f t="shared" si="1355"/>
        <v>0</v>
      </c>
      <c r="DV423" s="193">
        <f t="shared" si="1355"/>
        <v>0</v>
      </c>
      <c r="DW423" s="193">
        <f t="shared" si="1355"/>
        <v>0</v>
      </c>
      <c r="DX423" s="640"/>
      <c r="DY423" s="193">
        <f t="shared" ref="DY423" si="1356">SUM(DY421:DY422)</f>
        <v>0</v>
      </c>
      <c r="DZ423" s="2333">
        <f>SUM(DZ421:DZ422)</f>
        <v>0</v>
      </c>
      <c r="EA423" s="882">
        <f t="shared" ref="EA423:EB423" si="1357">SUM(EA421:EA422)</f>
        <v>0</v>
      </c>
      <c r="EB423" s="193">
        <f t="shared" si="1357"/>
        <v>0</v>
      </c>
      <c r="EC423" s="193">
        <f t="shared" ref="EC423" si="1358">SUM(EC421:EC422)</f>
        <v>0</v>
      </c>
      <c r="ED423" s="1029"/>
      <c r="EE423" s="192"/>
      <c r="EF423" s="874"/>
      <c r="EG423" s="874"/>
      <c r="EH423" s="874"/>
    </row>
    <row r="424" spans="1:139" ht="21.75" customHeight="1" outlineLevel="1" thickBot="1">
      <c r="A424" s="1102"/>
      <c r="B424" s="1103"/>
      <c r="C424" s="1104"/>
      <c r="D424" s="1105" t="s">
        <v>1</v>
      </c>
      <c r="E424" s="1106"/>
      <c r="F424" s="1106"/>
      <c r="G424" s="1106"/>
      <c r="H424" s="1106"/>
      <c r="I424" s="1106"/>
      <c r="J424" s="1106"/>
      <c r="K424" s="1106"/>
      <c r="L424" s="1106"/>
      <c r="M424" s="2217"/>
      <c r="N424" s="1106"/>
      <c r="O424" s="1106"/>
      <c r="P424" s="1106"/>
      <c r="Q424" s="1106"/>
      <c r="R424" s="1106"/>
      <c r="S424" s="1106"/>
      <c r="T424" s="1106"/>
      <c r="U424" s="1106"/>
      <c r="V424" s="1106"/>
      <c r="W424" s="1106"/>
      <c r="X424" s="1106"/>
      <c r="Y424" s="1106"/>
      <c r="Z424" s="1106"/>
      <c r="AA424" s="1106"/>
      <c r="AB424" s="1106"/>
      <c r="AC424" s="1106"/>
      <c r="AD424" s="1106"/>
      <c r="AE424" s="1106"/>
      <c r="AF424" s="1114"/>
      <c r="AG424" s="1109">
        <f>AG307+AG314+AG320+AG330+AG337+AG341+AG346+AG351+AG356+AG361+AG370+AG377+AG382+AG387+AG392+AG396+AG402+AG406+AG410+AG415+AG419+AG423</f>
        <v>146.3928136895</v>
      </c>
      <c r="AH424" s="1109"/>
      <c r="AI424" s="1109">
        <v>106.19236872000003</v>
      </c>
      <c r="AJ424" s="1109">
        <v>3.3367936545242851</v>
      </c>
      <c r="AK424" s="1109"/>
      <c r="AL424" s="1109">
        <v>11.970283056344675</v>
      </c>
      <c r="AM424" s="1109">
        <v>0.36664747507859202</v>
      </c>
      <c r="AN424" s="1109"/>
      <c r="AO424" s="1109">
        <v>25.839447957031922</v>
      </c>
      <c r="AP424" s="1109">
        <v>0.79856947000346823</v>
      </c>
      <c r="AQ424" s="1109"/>
      <c r="AR424" s="1109">
        <v>14.430077831043732</v>
      </c>
      <c r="AS424" s="1109">
        <v>0.43923083746336006</v>
      </c>
      <c r="AT424" s="1109"/>
      <c r="AU424" s="1109">
        <v>53.952559875579716</v>
      </c>
      <c r="AV424" s="1109">
        <v>1.7323458719788654</v>
      </c>
      <c r="AW424" s="1109"/>
      <c r="AX424" s="1109">
        <v>163.4089888</v>
      </c>
      <c r="AY424" s="1109">
        <v>5.6608310898216638</v>
      </c>
      <c r="AZ424" s="1109"/>
      <c r="BA424" s="1109">
        <v>10.715712999999999</v>
      </c>
      <c r="BB424" s="1109">
        <v>0.37193363553775638</v>
      </c>
      <c r="BC424" s="1109"/>
      <c r="BD424" s="1109">
        <v>51.036127296967088</v>
      </c>
      <c r="BE424" s="1109">
        <v>1.7537416163561008</v>
      </c>
      <c r="BF424" s="1109"/>
      <c r="BG424" s="1109">
        <v>60.736313800000005</v>
      </c>
      <c r="BH424" s="1109">
        <v>2.1089783089574712</v>
      </c>
      <c r="BI424" s="1109"/>
      <c r="BJ424" s="1109">
        <v>41.237845</v>
      </c>
      <c r="BK424" s="1109">
        <v>1.4354575790000002</v>
      </c>
      <c r="BL424" s="1109"/>
      <c r="BM424" s="1109">
        <f>BM307+BM314+BM320+BM330+BM337+BM341+BM346+BM351+BM356+BM361+BM370+BM377+BM382+BM387+BM392+BM396+BM402+BM406+BM410+BM415+BM419+BM423</f>
        <v>26.788904091999999</v>
      </c>
      <c r="BN424" s="1109">
        <f>BN307+BN314+BN320+BN330+BN337+BN341+BN346+BN351+BN356+BN361+BN370+BN377+BN382+BN387+BN392+BN396+BN402+BN406+BN410+BN415+BN419+BN423</f>
        <v>1.0438555280528006</v>
      </c>
      <c r="BO424" s="1109"/>
      <c r="BP424" s="1109">
        <f>BP307+BP314+BP320+BP330+BP337+BP341+BP346+BP351+BP356+BP361+BP370+BP377+BP382+BP387+BP392+BP396+BP402+BP406+BP410+BP415+BP419+BP423</f>
        <v>3.0096384928777176</v>
      </c>
      <c r="BQ424" s="1109">
        <f>BQ307+BQ314+BQ320+BQ330+BQ337+BQ341+BQ346+BQ351+BQ356+BQ361+BQ370+BQ377+BQ382+BQ387+BQ392+BQ396+BQ402+BQ406+BQ410+BQ415+BQ419+BQ423</f>
        <v>0.10975380866053003</v>
      </c>
      <c r="BR424" s="1109"/>
      <c r="BS424" s="1109">
        <f>BS307+BS314+BS320+BS330+BS337+BS341+BS346+BS351+BS356+BS361+BS370+BS377+BS382+BS387+BS392+BS396+BS402+BS406+BS410+BS415+BS419+BS423</f>
        <v>6.5062562660926773</v>
      </c>
      <c r="BT424" s="1109">
        <f>BT307+BT314+BT320+BT330+BT337+BT341+BT346+BT351+BT356+BT361+BT370+BT377+BT382+BT387+BT392+BT396+BT402+BT406+BT410+BT415+BT419+BT423</f>
        <v>0.17725494838157274</v>
      </c>
      <c r="BU424" s="1109"/>
      <c r="BV424" s="1109">
        <f>BV307+BV314+BV320+BV330+BV337+BV341+BV346+BV351+BV356+BV361+BV370+BV377+BV382+BV387+BV392+BV396+BV402+BV406+BV410+BV415+BV419+BV423</f>
        <v>8.2684251529896997</v>
      </c>
      <c r="BW424" s="1109">
        <f>BW307+BW314+BW320+BW330+BW337+BW341+BW346+BW351+BW356+BW361+BW370+BW377+BW382+BW387+BW392+BW396+BW402+BW406+BW410+BW415+BW419+BW423</f>
        <v>0.34197494438600223</v>
      </c>
      <c r="BX424" s="1109"/>
      <c r="BY424" s="1109">
        <f>BY307+BY314+BY320+BY330+BY337+BY341+BY346+BY351+BY356+BY361+BY370+BY377+BY382+BY387+BY392+BY396+BY402+BY406+BY410+BY415+BY419+BY423</f>
        <v>9.004584180039906</v>
      </c>
      <c r="BZ424" s="1109">
        <f>BZ307+BZ314+BZ320+BZ330+BZ337+BZ341+BZ346+BZ351+BZ356+BZ361+BZ370+BZ377+BZ382+BZ387+BZ392+BZ396+BZ402+BZ406+BZ410+BZ415+BZ419+BZ423</f>
        <v>0.41487182662469541</v>
      </c>
      <c r="CA424" s="1109"/>
      <c r="CB424" s="1109">
        <f>CB307+CB314+CB320+CB330+CB337+CB341+CB346+CB351+CB356+CB361+CB370+CB377+CB382+CB387+CB392+CB396+CB402+CB406+CB410+CB415+CB419+CB423</f>
        <v>302.34404272040024</v>
      </c>
      <c r="CC424" s="1109">
        <f>CC307+CC314+CC320+CC330+CC337+CC341+CC346+CC351+CC356+CC361+CC370+CC377+CC382+CC387+CC392+CC396+CC402+CC406+CC410+CC415+CC419+CC423</f>
        <v>3.00534168E-2</v>
      </c>
      <c r="CD424" s="1109"/>
      <c r="CE424" s="1109">
        <f>CE307+CE314+CE320+CE330+CE337+CE341+CE346+CE351+CE356+CE361+CE370+CE377+CE382+CE387+CE392+CE396+CE402+CE406+CE410+CE415+CE419+CE423</f>
        <v>302.24204499999996</v>
      </c>
      <c r="CF424" s="1109">
        <f>CF307+CF314+CF320+CF330+CF337+CF341+CF346+CF351+CF356+CF361+CF370+CF377+CF382+CF387+CF392+CF396+CF402+CF406+CF410+CF415+CF419+CF423</f>
        <v>3.00534168E-2</v>
      </c>
      <c r="CG424" s="1109"/>
      <c r="CH424" s="1109">
        <f>CH307+CH314+CH320+CH330+CH337+CH341+CH346+CH351+CH356+CH361+CH370+CH377+CH382+CH387+CH392+CH396+CH402+CH406+CH410+CH415+CH419+CH423</f>
        <v>3.8425204002816003E-3</v>
      </c>
      <c r="CI424" s="1109">
        <f>CI307+CI314+CI320+CI330+CI337+CI341+CI346+CI351+CI356+CI361+CI370+CI377+CI382+CI387+CI392+CI396+CI402+CI406+CI410+CI415+CI419+CI423</f>
        <v>0</v>
      </c>
      <c r="CJ424" s="1109"/>
      <c r="CK424" s="1109">
        <f>CK307+CK314+CK320+CK330+CK337+CK341+CK346+CK351+CK356+CK361+CK370+CK377+CK382+CK387+CK392+CK396+CK402+CK406+CK410+CK415+CK419+CK423</f>
        <v>8.1119999999999988E-4</v>
      </c>
      <c r="CL424" s="1109">
        <f>CL307+CL314+CL320+CL330+CL337+CL341+CL346+CL351+CL356+CL361+CL370+CL377+CL382+CL387+CL392+CL396+CL402+CL406+CL410+CL415+CL419+CL423</f>
        <v>0</v>
      </c>
      <c r="CM424" s="1109"/>
      <c r="CN424" s="1109">
        <f>CN307+CN314+CN320+CN330+CN337+CN341+CN346+CN351+CN356+CN361+CN370+CN377+CN382+CN387+CN392+CN396+CN402+CN406+CN410+CN415+CN419+CN423</f>
        <v>9.7344E-2</v>
      </c>
      <c r="CO424" s="1109">
        <f>CO307+CO314+CO320+CO330+CO337+CO341+CO346+CO351+CO356+CO361+CO370+CO377+CO382+CO387+CO392+CO396+CO402+CO406+CO410+CO415+CO419+CO423</f>
        <v>0</v>
      </c>
      <c r="CP424" s="2291"/>
      <c r="CQ424" s="2291">
        <f>CQ307+CQ314+CQ320+CQ330+CQ337+CQ341+CQ346+CQ351+CQ356+CQ361+CQ370+CQ377+CQ382+CQ387+CQ392+CQ396+CQ402+CQ406+CQ410+CQ415+CQ419+CQ423</f>
        <v>10.153424092</v>
      </c>
      <c r="CR424" s="2291">
        <f>CR307+CR314+CR320+CR330+CR337+CR341+CR346+CR351+CR356+CR361+CR370+CR377+CR382+CR387+CR392+CR396+CR402+CR406+CR410+CR415+CR419+CR423</f>
        <v>7.2699937375167209E-2</v>
      </c>
      <c r="CS424" s="1109"/>
      <c r="CT424" s="1109">
        <f>CT307+CT314+CT320+CT330+CT337+CT341+CT346+CT351+CT356+CT361+CT370+CT377+CT382+CT387+CT392+CT396+CT402+CT406+CT410+CT415+CT419+CT423</f>
        <v>22.467950035999987</v>
      </c>
      <c r="CU424" s="1109">
        <f>CU307+CU314+CU320+CU330+CU337+CU341+CU346+CU351+CU356+CU361+CU370+CU377+CU382+CU387+CU392+CU396+CU402+CU406+CU410+CU415+CU419+CU423</f>
        <v>0.92884803768024538</v>
      </c>
      <c r="CV424" s="1116"/>
      <c r="CW424" s="1109">
        <f>CW307+CW314+CW320+CW330+CW337+CW341+CW346+CW351+CW356+CW361+CW370+CW377+CW382+CW387+CW392+CW396+CW402+CW406+CW410+CW415+CW419+CW423</f>
        <v>18.806540035999983</v>
      </c>
      <c r="CX424" s="1109">
        <f>CX307+CX314+CX320+CX330+CX337+CX341+CX346+CX351+CX356+CX361+CX370+CX377+CX382+CX387+CX392+CX396+CX402+CX406+CX410+CX415+CX419+CX423</f>
        <v>0.80816416816232084</v>
      </c>
      <c r="CY424" s="1116"/>
      <c r="CZ424" s="1109">
        <f>CZ307+CZ314+CZ320+CZ330+CZ337+CZ341+CZ346+CZ351+CZ356+CZ361+CZ370+CZ377+CZ382+CZ387+CZ392+CZ396+CZ402+CZ406+CZ410+CZ415+CZ419+CZ423</f>
        <v>18.814460035999986</v>
      </c>
      <c r="DA424" s="1109">
        <f>DA307+DA314+DA320+DA330+DA337+DA341+DA346+DA351+DA356+DA361+DA370+DA377+DA382+DA387+DA392+DA396+DA402+DA406+DA410+DA415+DA419+DA423</f>
        <v>0.84048259646869072</v>
      </c>
      <c r="DB424" s="1107"/>
      <c r="DC424" s="1107"/>
      <c r="DD424" s="1107"/>
      <c r="DE424" s="1109">
        <f t="shared" ref="DE424" si="1359">DK424+DP424+EA424+EB424+EC424</f>
        <v>9.0056679764498551</v>
      </c>
      <c r="DF424" s="1109">
        <v>16.468767999999997</v>
      </c>
      <c r="DG424" s="1109">
        <v>0.4012</v>
      </c>
      <c r="DH424" s="1109">
        <v>3.0177940000000003</v>
      </c>
      <c r="DI424" s="1109">
        <v>4.1339999999999995</v>
      </c>
      <c r="DJ424" s="1109">
        <v>8.915773999999999</v>
      </c>
      <c r="DK424" s="1109">
        <v>1.7679503799999998</v>
      </c>
      <c r="DL424" s="1109">
        <v>0.71606300000000001</v>
      </c>
      <c r="DM424" s="1109">
        <v>0.86069934000000003</v>
      </c>
      <c r="DN424" s="1109">
        <v>4.8660000000000002E-2</v>
      </c>
      <c r="DO424" s="1121">
        <v>0.16252803999999998</v>
      </c>
      <c r="DP424" s="1109">
        <f t="shared" si="1277"/>
        <v>3.0132036970878096</v>
      </c>
      <c r="DQ424" s="1109">
        <f t="shared" ref="DQ424:DY424" si="1360">DQ307+DQ314+DQ320+DQ330+DQ337+DQ341+DQ346+DQ351+DQ356+DQ361+DQ370+DQ377+DQ382+DQ387+DQ392+DQ396+DQ402+DQ406+DQ410+DQ415+DQ419+DQ423</f>
        <v>7.3955042622461276E-2</v>
      </c>
      <c r="DR424" s="1109">
        <f t="shared" si="1360"/>
        <v>0.57364385504778459</v>
      </c>
      <c r="DS424" s="1109">
        <f t="shared" si="1360"/>
        <v>0.8816498652031064</v>
      </c>
      <c r="DT424" s="1109">
        <f t="shared" si="1360"/>
        <v>1.4839549342144573</v>
      </c>
      <c r="DU424" s="1109">
        <f t="shared" si="1360"/>
        <v>0.89382947767857124</v>
      </c>
      <c r="DV424" s="1109">
        <f t="shared" si="1360"/>
        <v>0.90126647767857127</v>
      </c>
      <c r="DW424" s="1109">
        <f t="shared" si="1360"/>
        <v>0</v>
      </c>
      <c r="DX424" s="1109">
        <f t="shared" si="1360"/>
        <v>0</v>
      </c>
      <c r="DY424" s="1121">
        <f t="shared" si="1360"/>
        <v>0</v>
      </c>
      <c r="DZ424" s="2334">
        <f t="shared" ref="DZ424:EC424" si="1361">DZ307+DZ314+DZ320+DZ330+DZ337+DZ341+DZ346+DZ351+DZ356+DZ361+DZ370+DZ377+DZ382+DZ387+DZ392+DZ396+DZ402+DZ406+DZ410+DZ415+DZ419+DZ423</f>
        <v>2.4602240000000002</v>
      </c>
      <c r="EA424" s="1109">
        <f t="shared" si="1361"/>
        <v>1.5028712725062703</v>
      </c>
      <c r="EB424" s="1109">
        <f t="shared" si="1361"/>
        <v>1.3147951204685173</v>
      </c>
      <c r="EC424" s="1109">
        <f t="shared" si="1361"/>
        <v>1.4068475063872581</v>
      </c>
      <c r="ED424" s="1122"/>
      <c r="EE424" s="1114"/>
      <c r="EF424" s="1119"/>
      <c r="EG424" s="1119"/>
      <c r="EH424" s="1120"/>
    </row>
    <row r="425" spans="1:139" ht="34.5" customHeight="1" thickBot="1">
      <c r="A425" s="904" t="s">
        <v>329</v>
      </c>
      <c r="B425" s="904"/>
      <c r="C425" s="370"/>
      <c r="D425" s="370"/>
      <c r="E425" s="370"/>
      <c r="F425" s="370"/>
      <c r="G425" s="370"/>
      <c r="H425" s="370"/>
      <c r="I425" s="370"/>
      <c r="J425" s="370"/>
      <c r="K425" s="370"/>
      <c r="L425" s="370"/>
      <c r="M425" s="2202"/>
      <c r="N425" s="370"/>
      <c r="O425" s="370"/>
      <c r="P425" s="370"/>
      <c r="Q425" s="370"/>
      <c r="R425" s="905"/>
      <c r="S425" s="905"/>
      <c r="T425" s="905"/>
      <c r="U425" s="905"/>
      <c r="V425" s="370"/>
      <c r="W425" s="370"/>
      <c r="X425" s="370"/>
      <c r="Y425" s="370"/>
      <c r="Z425" s="370"/>
      <c r="AA425" s="370"/>
      <c r="AB425" s="905"/>
      <c r="AC425" s="905"/>
      <c r="AD425" s="905"/>
      <c r="AE425" s="905"/>
      <c r="AF425" s="905"/>
      <c r="AG425" s="905"/>
      <c r="AH425" s="905"/>
      <c r="AI425" s="905"/>
      <c r="AJ425" s="905"/>
      <c r="AK425" s="905"/>
      <c r="AL425" s="905"/>
      <c r="AM425" s="905"/>
      <c r="AN425" s="905"/>
      <c r="AO425" s="905"/>
      <c r="AP425" s="905"/>
      <c r="AQ425" s="905"/>
      <c r="AR425" s="905"/>
      <c r="AS425" s="905"/>
      <c r="AT425" s="905"/>
      <c r="AU425" s="905"/>
      <c r="AV425" s="905"/>
      <c r="AW425" s="905"/>
      <c r="AX425" s="905"/>
      <c r="AY425" s="905"/>
      <c r="AZ425" s="905"/>
      <c r="BA425" s="905"/>
      <c r="BB425" s="905"/>
      <c r="BC425" s="905"/>
      <c r="BD425" s="905"/>
      <c r="BE425" s="905"/>
      <c r="BF425" s="905"/>
      <c r="BG425" s="905"/>
      <c r="BH425" s="905"/>
      <c r="BI425" s="905"/>
      <c r="BJ425" s="905"/>
      <c r="BK425" s="905"/>
      <c r="BL425" s="905"/>
      <c r="BM425" s="905"/>
      <c r="BN425" s="905"/>
      <c r="BO425" s="905"/>
      <c r="BP425" s="905"/>
      <c r="BQ425" s="905"/>
      <c r="BR425" s="905"/>
      <c r="BS425" s="905"/>
      <c r="BT425" s="905"/>
      <c r="BU425" s="905"/>
      <c r="BV425" s="905"/>
      <c r="BW425" s="905"/>
      <c r="BX425" s="905"/>
      <c r="BY425" s="905"/>
      <c r="BZ425" s="905"/>
      <c r="CA425" s="905"/>
      <c r="CB425" s="905"/>
      <c r="CC425" s="905"/>
      <c r="CD425" s="905"/>
      <c r="CE425" s="905"/>
      <c r="CF425" s="905"/>
      <c r="CG425" s="905"/>
      <c r="CH425" s="905"/>
      <c r="CI425" s="905"/>
      <c r="CJ425" s="905"/>
      <c r="CK425" s="905"/>
      <c r="CL425" s="905"/>
      <c r="CM425" s="905"/>
      <c r="CN425" s="905"/>
      <c r="CO425" s="905"/>
      <c r="CP425" s="2270"/>
      <c r="CQ425" s="2270"/>
      <c r="CR425" s="2270"/>
      <c r="CS425" s="905"/>
      <c r="CT425" s="905"/>
      <c r="CU425" s="905"/>
      <c r="CV425" s="905"/>
      <c r="CW425" s="905"/>
      <c r="CX425" s="905"/>
      <c r="CY425" s="905"/>
      <c r="CZ425" s="905"/>
      <c r="DA425" s="905"/>
      <c r="DB425" s="905"/>
      <c r="DC425" s="905"/>
      <c r="DD425" s="905"/>
      <c r="DE425" s="2380"/>
      <c r="DF425" s="905"/>
      <c r="DG425" s="905"/>
      <c r="DH425" s="905"/>
      <c r="DI425" s="905"/>
      <c r="DJ425" s="905"/>
      <c r="DK425" s="905"/>
      <c r="DL425" s="905"/>
      <c r="DM425" s="905"/>
      <c r="DN425" s="905"/>
      <c r="DO425" s="905"/>
      <c r="DP425" s="905"/>
      <c r="DQ425" s="905"/>
      <c r="DR425" s="905"/>
      <c r="DS425" s="905"/>
      <c r="DT425" s="905"/>
      <c r="DU425" s="905"/>
      <c r="DV425" s="905"/>
      <c r="DW425" s="905"/>
      <c r="DX425" s="905"/>
      <c r="DY425" s="905"/>
      <c r="DZ425" s="2270"/>
      <c r="EA425" s="905"/>
      <c r="EB425" s="905"/>
      <c r="EC425" s="905"/>
      <c r="ED425" s="905"/>
      <c r="EE425" s="905"/>
      <c r="EF425" s="905"/>
      <c r="EG425" s="905"/>
      <c r="EH425" s="905"/>
      <c r="EI425" s="1123"/>
    </row>
    <row r="426" spans="1:139" ht="31.5" customHeight="1" outlineLevel="1">
      <c r="A426" s="58"/>
      <c r="B426" s="58"/>
      <c r="C426" s="60">
        <v>1</v>
      </c>
      <c r="D426" s="61" t="s">
        <v>167</v>
      </c>
      <c r="E426" s="59"/>
      <c r="F426" s="59"/>
      <c r="G426" s="59"/>
      <c r="H426" s="59"/>
      <c r="I426" s="59"/>
      <c r="J426" s="59"/>
      <c r="K426" s="59"/>
      <c r="L426" s="59"/>
      <c r="M426" s="2198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182"/>
      <c r="AG426" s="906">
        <f t="shared" ref="AG426:DA426" si="1362">AG432+AG439+AG445+AG450</f>
        <v>0.80720960000000008</v>
      </c>
      <c r="AH426" s="906">
        <v>0.4466</v>
      </c>
      <c r="AI426" s="906">
        <v>53.591999999999992</v>
      </c>
      <c r="AJ426" s="906">
        <v>1.7276143508726411</v>
      </c>
      <c r="AK426" s="906">
        <v>0.1475878930960805</v>
      </c>
      <c r="AL426" s="906">
        <v>17.710547171529658</v>
      </c>
      <c r="AM426" s="906">
        <v>0.57856446738845579</v>
      </c>
      <c r="AN426" s="906">
        <v>0.14522774077462919</v>
      </c>
      <c r="AO426" s="906">
        <v>17.427328892955501</v>
      </c>
      <c r="AP426" s="906">
        <v>0.55404484451957536</v>
      </c>
      <c r="AQ426" s="906">
        <v>8.3365292734517898E-2</v>
      </c>
      <c r="AR426" s="906">
        <v>10.00383512814215</v>
      </c>
      <c r="AS426" s="906">
        <v>0.3197889532841332</v>
      </c>
      <c r="AT426" s="906">
        <v>7.0419073394772408E-2</v>
      </c>
      <c r="AU426" s="906">
        <v>8.4502888073726883</v>
      </c>
      <c r="AV426" s="906">
        <v>0.2752160856804769</v>
      </c>
      <c r="AW426" s="906">
        <v>1.1603224000000001</v>
      </c>
      <c r="AX426" s="906">
        <v>139.238688</v>
      </c>
      <c r="AY426" s="906">
        <v>4.8299094725407423</v>
      </c>
      <c r="AZ426" s="906">
        <v>0.24317</v>
      </c>
      <c r="BA426" s="906">
        <v>29.180399999999999</v>
      </c>
      <c r="BB426" s="906">
        <v>1.01387335691892</v>
      </c>
      <c r="BC426" s="906">
        <v>0.228078</v>
      </c>
      <c r="BD426" s="906">
        <v>27.36936</v>
      </c>
      <c r="BE426" s="906">
        <v>0.94005823813990208</v>
      </c>
      <c r="BF426" s="906">
        <v>0.31572999999999996</v>
      </c>
      <c r="BG426" s="906">
        <v>37.887599999999999</v>
      </c>
      <c r="BH426" s="906">
        <v>1.3156982249654401</v>
      </c>
      <c r="BI426" s="906">
        <v>0.37462439999999997</v>
      </c>
      <c r="BJ426" s="906">
        <v>44.954927999999995</v>
      </c>
      <c r="BK426" s="906">
        <v>1.5655553676</v>
      </c>
      <c r="BL426" s="906">
        <f t="shared" ref="BL426:CO426" si="1363">BL432+BL439+BL445+BL450</f>
        <v>0.12055000000000002</v>
      </c>
      <c r="BM426" s="906">
        <f t="shared" si="1363"/>
        <v>14.465999999999999</v>
      </c>
      <c r="BN426" s="906">
        <f t="shared" si="1363"/>
        <v>0.70343542202254827</v>
      </c>
      <c r="BO426" s="906">
        <f t="shared" si="1363"/>
        <v>1.9485468574281621E-2</v>
      </c>
      <c r="BP426" s="906">
        <f t="shared" si="1363"/>
        <v>2.3382562289137945</v>
      </c>
      <c r="BQ426" s="906">
        <f t="shared" si="1363"/>
        <v>8.5864273374298111E-2</v>
      </c>
      <c r="BR426" s="906">
        <f t="shared" si="1363"/>
        <v>5.7198860806894031E-4</v>
      </c>
      <c r="BS426" s="906">
        <f t="shared" si="1363"/>
        <v>6.8638632968272828E-2</v>
      </c>
      <c r="BT426" s="906">
        <f t="shared" si="1363"/>
        <v>2.5185681419591277E-3</v>
      </c>
      <c r="BU426" s="906">
        <f t="shared" si="1363"/>
        <v>9.948893262935822E-2</v>
      </c>
      <c r="BV426" s="906">
        <f t="shared" si="1363"/>
        <v>11.938671915522985</v>
      </c>
      <c r="BW426" s="906">
        <f t="shared" si="1363"/>
        <v>0.60873050193599099</v>
      </c>
      <c r="BX426" s="906">
        <f t="shared" si="1363"/>
        <v>1.0036101882912349E-3</v>
      </c>
      <c r="BY426" s="906">
        <f t="shared" si="1363"/>
        <v>0.12043322259494818</v>
      </c>
      <c r="BZ426" s="906">
        <f t="shared" si="1363"/>
        <v>6.3220785702999974E-3</v>
      </c>
      <c r="CA426" s="906">
        <f t="shared" si="1363"/>
        <v>0.11538062252902744</v>
      </c>
      <c r="CB426" s="906">
        <f t="shared" si="1363"/>
        <v>13.845674703483292</v>
      </c>
      <c r="CC426" s="906">
        <f t="shared" si="1363"/>
        <v>0</v>
      </c>
      <c r="CD426" s="906">
        <f t="shared" si="1363"/>
        <v>0.114</v>
      </c>
      <c r="CE426" s="906">
        <f t="shared" si="1363"/>
        <v>13.68</v>
      </c>
      <c r="CF426" s="906">
        <f t="shared" si="1363"/>
        <v>0</v>
      </c>
      <c r="CG426" s="906">
        <f t="shared" si="1363"/>
        <v>6.9285029027429994E-5</v>
      </c>
      <c r="CH426" s="906">
        <f t="shared" si="1363"/>
        <v>8.3142034832916004E-3</v>
      </c>
      <c r="CI426" s="906">
        <f t="shared" si="1363"/>
        <v>0</v>
      </c>
      <c r="CJ426" s="906">
        <f t="shared" si="1363"/>
        <v>1.0837499999999997E-5</v>
      </c>
      <c r="CK426" s="906">
        <f t="shared" si="1363"/>
        <v>1.3004999999999998E-3</v>
      </c>
      <c r="CL426" s="906">
        <f t="shared" si="1363"/>
        <v>0</v>
      </c>
      <c r="CM426" s="906">
        <f t="shared" si="1363"/>
        <v>1.3005E-3</v>
      </c>
      <c r="CN426" s="906">
        <f t="shared" si="1363"/>
        <v>0.15606</v>
      </c>
      <c r="CO426" s="906">
        <f t="shared" si="1363"/>
        <v>0</v>
      </c>
      <c r="CP426" s="2300">
        <f t="shared" si="1362"/>
        <v>0</v>
      </c>
      <c r="CQ426" s="2300">
        <f t="shared" si="1362"/>
        <v>0</v>
      </c>
      <c r="CR426" s="2300">
        <f t="shared" si="1362"/>
        <v>0</v>
      </c>
      <c r="CS426" s="906">
        <f t="shared" si="1362"/>
        <v>0.12055000000000002</v>
      </c>
      <c r="CT426" s="906">
        <f t="shared" si="1362"/>
        <v>14.466000000000001</v>
      </c>
      <c r="CU426" s="906">
        <f t="shared" si="1362"/>
        <v>0.67534815744724708</v>
      </c>
      <c r="CV426" s="906">
        <f t="shared" si="1362"/>
        <v>0.12055000000000002</v>
      </c>
      <c r="CW426" s="906">
        <f t="shared" si="1362"/>
        <v>14.466000000000001</v>
      </c>
      <c r="CX426" s="906">
        <f t="shared" si="1362"/>
        <v>0.70193388918040334</v>
      </c>
      <c r="CY426" s="906">
        <f t="shared" si="1362"/>
        <v>0.12055000000000002</v>
      </c>
      <c r="CZ426" s="906">
        <f t="shared" si="1362"/>
        <v>14.466000000000001</v>
      </c>
      <c r="DA426" s="906">
        <f t="shared" si="1362"/>
        <v>0.7296992617327922</v>
      </c>
      <c r="DB426" s="282"/>
      <c r="DC426" s="282"/>
      <c r="DD426" s="282"/>
      <c r="DE426" s="595">
        <f>DE432+DE439+DE445+DE450</f>
        <v>11.626589585981613</v>
      </c>
      <c r="DF426" s="595">
        <v>14.075534000000001</v>
      </c>
      <c r="DG426" s="595">
        <v>5.6291219999999997</v>
      </c>
      <c r="DH426" s="595">
        <v>5.0656639999999999</v>
      </c>
      <c r="DI426" s="595">
        <v>3.3480000000000003</v>
      </c>
      <c r="DJ426" s="595">
        <v>3.2747999999999999E-2</v>
      </c>
      <c r="DK426" s="595">
        <v>7.7893571557696237</v>
      </c>
      <c r="DL426" s="595">
        <v>0.39661032758620685</v>
      </c>
      <c r="DM426" s="595"/>
      <c r="DN426" s="595"/>
      <c r="DO426" s="595"/>
      <c r="DP426" s="595">
        <f t="shared" ref="DP426:DV426" si="1364">DP432+DP439+DP445+DP450</f>
        <v>0.95597114004096273</v>
      </c>
      <c r="DQ426" s="595">
        <f t="shared" si="1364"/>
        <v>0</v>
      </c>
      <c r="DR426" s="595">
        <f t="shared" si="1364"/>
        <v>0.51746031746031751</v>
      </c>
      <c r="DS426" s="595">
        <f t="shared" si="1364"/>
        <v>0.23851082258064518</v>
      </c>
      <c r="DT426" s="595">
        <f t="shared" si="1364"/>
        <v>0.2</v>
      </c>
      <c r="DU426" s="595">
        <f t="shared" si="1364"/>
        <v>1.1869293735119046</v>
      </c>
      <c r="DV426" s="595">
        <f t="shared" si="1364"/>
        <v>1.1869293735119046</v>
      </c>
      <c r="DW426" s="595"/>
      <c r="DX426" s="595"/>
      <c r="DY426" s="595"/>
      <c r="DZ426" s="2255">
        <f>DZ432+DZ439+DZ445+DZ450</f>
        <v>0</v>
      </c>
      <c r="EA426" s="595">
        <f>EA432+EA439+EA445+EA450</f>
        <v>0.9565036145617668</v>
      </c>
      <c r="EB426" s="595">
        <f>EB432+EB439+EB445+EB450</f>
        <v>0.9596790518185585</v>
      </c>
      <c r="EC426" s="595">
        <f>EC432+EC439+EC445+EC450</f>
        <v>0.96507862379070009</v>
      </c>
      <c r="ED426" s="184"/>
      <c r="EE426" s="184"/>
      <c r="EF426" s="591"/>
      <c r="EG426" s="591"/>
      <c r="EH426" s="591"/>
    </row>
    <row r="427" spans="1:139" ht="15" customHeight="1" outlineLevel="1">
      <c r="A427" s="67"/>
      <c r="B427" s="67"/>
      <c r="C427" s="536" t="s">
        <v>8</v>
      </c>
      <c r="D427" s="532" t="s">
        <v>47</v>
      </c>
      <c r="E427" s="84"/>
      <c r="F427" s="84"/>
      <c r="G427" s="84"/>
      <c r="H427" s="84"/>
      <c r="I427" s="84"/>
      <c r="J427" s="84"/>
      <c r="K427" s="84"/>
      <c r="L427" s="84"/>
      <c r="M427" s="2199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23"/>
      <c r="AG427" s="188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2274"/>
      <c r="CQ427" s="2274"/>
      <c r="CR427" s="2274"/>
      <c r="CS427" s="277"/>
      <c r="CT427" s="277"/>
      <c r="CU427" s="277"/>
      <c r="CV427" s="190"/>
      <c r="CW427" s="190"/>
      <c r="CX427" s="190"/>
      <c r="CY427" s="190"/>
      <c r="CZ427" s="190"/>
      <c r="DA427" s="190"/>
      <c r="DB427" s="283"/>
      <c r="DC427" s="283"/>
      <c r="DD427" s="283"/>
      <c r="DE427" s="344"/>
      <c r="DF427" s="277"/>
      <c r="DG427" s="190"/>
      <c r="DH427" s="190"/>
      <c r="DI427" s="190"/>
      <c r="DJ427" s="190"/>
      <c r="DK427" s="190"/>
      <c r="DL427" s="190"/>
      <c r="DM427" s="190"/>
      <c r="DN427" s="183"/>
      <c r="DO427" s="190"/>
      <c r="DP427" s="277"/>
      <c r="DQ427" s="190"/>
      <c r="DR427" s="190"/>
      <c r="DS427" s="190"/>
      <c r="DT427" s="190"/>
      <c r="DU427" s="190"/>
      <c r="DV427" s="190"/>
      <c r="DW427" s="190"/>
      <c r="DX427" s="183"/>
      <c r="DY427" s="190"/>
      <c r="DZ427" s="2274"/>
      <c r="EA427" s="277"/>
      <c r="EB427" s="190"/>
      <c r="EC427" s="190"/>
      <c r="ED427" s="185"/>
      <c r="EE427" s="185"/>
      <c r="EF427" s="459"/>
      <c r="EG427" s="459"/>
      <c r="EH427" s="459"/>
    </row>
    <row r="428" spans="1:139" ht="42.75" customHeight="1" outlineLevel="1">
      <c r="A428" s="67"/>
      <c r="B428" s="67"/>
      <c r="C428" s="557" t="s">
        <v>91</v>
      </c>
      <c r="D428" s="1177" t="s">
        <v>486</v>
      </c>
      <c r="E428" s="994" t="s">
        <v>189</v>
      </c>
      <c r="F428" s="994" t="s">
        <v>2</v>
      </c>
      <c r="G428" s="558">
        <f t="shared" ref="G428:G429" si="1365">Q428+V428+N428+O428+P428</f>
        <v>21705</v>
      </c>
      <c r="H428" s="574">
        <f>SUM(I428:L428)</f>
        <v>5704</v>
      </c>
      <c r="I428" s="557">
        <v>711</v>
      </c>
      <c r="J428" s="557">
        <v>1197</v>
      </c>
      <c r="K428" s="557">
        <v>204</v>
      </c>
      <c r="L428" s="557">
        <v>3592</v>
      </c>
      <c r="M428" s="2210"/>
      <c r="N428" s="557">
        <v>1437</v>
      </c>
      <c r="O428" s="557">
        <v>1437</v>
      </c>
      <c r="P428" s="557">
        <v>1437</v>
      </c>
      <c r="Q428" s="574">
        <f>SUM(R428:U428)</f>
        <v>15957</v>
      </c>
      <c r="R428" s="557">
        <v>4600</v>
      </c>
      <c r="S428" s="557">
        <v>3788</v>
      </c>
      <c r="T428" s="557">
        <v>3112</v>
      </c>
      <c r="U428" s="557">
        <v>4457</v>
      </c>
      <c r="V428" s="574">
        <f>SUM(W428:Z428)</f>
        <v>1437</v>
      </c>
      <c r="W428" s="557">
        <v>162</v>
      </c>
      <c r="X428" s="557">
        <v>5</v>
      </c>
      <c r="Y428" s="557">
        <v>1258</v>
      </c>
      <c r="Z428" s="557">
        <v>12</v>
      </c>
      <c r="AA428" s="574">
        <f>SUM(AB428:AE428)</f>
        <v>0</v>
      </c>
      <c r="AB428" s="557"/>
      <c r="AC428" s="557"/>
      <c r="AD428" s="557"/>
      <c r="AE428" s="557"/>
      <c r="AF428" s="566" t="s">
        <v>311</v>
      </c>
      <c r="AG428" s="555">
        <f t="shared" ref="AG428:AG432" si="1366">AH428+CP428+CS428+CV428+CY428</f>
        <v>0.44201960000000007</v>
      </c>
      <c r="AH428" s="324">
        <v>0.10505000000000002</v>
      </c>
      <c r="AI428" s="324">
        <v>12.606000000000002</v>
      </c>
      <c r="AJ428" s="556">
        <v>0.40819436986289692</v>
      </c>
      <c r="AK428" s="324">
        <v>1.4287893096080501E-2</v>
      </c>
      <c r="AL428" s="324">
        <v>1.7145471715296601</v>
      </c>
      <c r="AM428" s="324">
        <v>5.6010470004172329E-2</v>
      </c>
      <c r="AN428" s="324">
        <v>2.40277407746292E-2</v>
      </c>
      <c r="AO428" s="324">
        <v>2.8833288929555039</v>
      </c>
      <c r="AP428" s="324">
        <v>9.1665998731571094E-2</v>
      </c>
      <c r="AQ428" s="556">
        <v>4.1152927345179096E-3</v>
      </c>
      <c r="AR428" s="324">
        <v>0.49383512814214914</v>
      </c>
      <c r="AS428" s="324">
        <v>1.5786247644091488E-2</v>
      </c>
      <c r="AT428" s="324">
        <v>6.2619073394772407E-2</v>
      </c>
      <c r="AU428" s="324">
        <v>7.5142888073726883</v>
      </c>
      <c r="AV428" s="324">
        <v>0.24473165348306206</v>
      </c>
      <c r="AW428" s="324">
        <v>0.79699999999999993</v>
      </c>
      <c r="AX428" s="324">
        <v>95.639999999999986</v>
      </c>
      <c r="AY428" s="324">
        <v>3.318782555096</v>
      </c>
      <c r="AZ428" s="324">
        <v>0.214</v>
      </c>
      <c r="BA428" s="324">
        <v>25.68</v>
      </c>
      <c r="BB428" s="324">
        <v>0.89225191586399999</v>
      </c>
      <c r="BC428" s="325">
        <v>0.128</v>
      </c>
      <c r="BD428" s="324">
        <v>15.36</v>
      </c>
      <c r="BE428" s="324">
        <v>0.52757150835200006</v>
      </c>
      <c r="BF428" s="324">
        <v>0.21</v>
      </c>
      <c r="BG428" s="324">
        <v>25.2</v>
      </c>
      <c r="BH428" s="324">
        <v>0.87510413088000005</v>
      </c>
      <c r="BI428" s="324">
        <v>0.245</v>
      </c>
      <c r="BJ428" s="324">
        <v>29.4</v>
      </c>
      <c r="BK428" s="324">
        <v>1.023855</v>
      </c>
      <c r="BL428" s="324">
        <f t="shared" ref="BL428:BL431" si="1367">BO428+BR428+BU428+BX428</f>
        <v>0.11232320000000001</v>
      </c>
      <c r="BM428" s="324">
        <f t="shared" ref="BM428:BM431" si="1368">BP428+BS428+BV428+BY428</f>
        <v>13.478783999999999</v>
      </c>
      <c r="BN428" s="556">
        <f t="shared" ref="BN428:BN431" si="1369">BQ428+BT428+BW428+BZ428</f>
        <v>0.66506256199421709</v>
      </c>
      <c r="BO428" s="324">
        <v>1.2685468574281621E-2</v>
      </c>
      <c r="BP428" s="324">
        <f>BO428*1000*0.12</f>
        <v>1.5222562289137944</v>
      </c>
      <c r="BQ428" s="324">
        <f t="shared" ref="BQ428:BQ429" si="1370">BO428*$ER$8</f>
        <v>5.5899530329018114E-2</v>
      </c>
      <c r="BR428" s="567">
        <v>3.7638860806894032E-4</v>
      </c>
      <c r="BS428" s="324">
        <f>BR428*1000*0.12</f>
        <v>4.5166632968272835E-2</v>
      </c>
      <c r="BT428" s="556">
        <f t="shared" ref="BT428:BT431" si="1371">BR428*$ES$8</f>
        <v>1.6573063587387359E-3</v>
      </c>
      <c r="BU428" s="556">
        <v>9.8333332629358214E-2</v>
      </c>
      <c r="BV428" s="324">
        <f>BU428*1000*0.12</f>
        <v>11.799999915522985</v>
      </c>
      <c r="BW428" s="324">
        <f t="shared" ref="BW428:BW431" si="1372">BU428*$ET$8</f>
        <v>0.6016598765966088</v>
      </c>
      <c r="BX428" s="556">
        <v>9.2801018829123498E-4</v>
      </c>
      <c r="BY428" s="324">
        <f>BX428*1000*0.12</f>
        <v>0.11136122259494818</v>
      </c>
      <c r="BZ428" s="324">
        <f t="shared" ref="BZ428:BZ431" si="1373">BX428*$EU$8</f>
        <v>5.8458487098514457E-3</v>
      </c>
      <c r="CA428" s="324">
        <f t="shared" ref="CA428:CA429" si="1374">CD428+CG428+CJ428+CM428</f>
        <v>0.114</v>
      </c>
      <c r="CB428" s="324">
        <f t="shared" ref="CB428:CB429" si="1375">CE428+CH428+CK428+CN428</f>
        <v>13.68</v>
      </c>
      <c r="CC428" s="324">
        <f t="shared" ref="CC428:CC429" si="1376">CF428+CI428+CL428+CO428</f>
        <v>0</v>
      </c>
      <c r="CD428" s="324">
        <v>0.114</v>
      </c>
      <c r="CE428" s="324">
        <f>CD428*1000*0.12</f>
        <v>13.68</v>
      </c>
      <c r="CF428" s="324">
        <f>CD428*$EW$8</f>
        <v>0</v>
      </c>
      <c r="CG428" s="325"/>
      <c r="CH428" s="324">
        <f>CG428*1000*0.12</f>
        <v>0</v>
      </c>
      <c r="CI428" s="324">
        <f>CG428*$EX$8</f>
        <v>0</v>
      </c>
      <c r="CJ428" s="324"/>
      <c r="CK428" s="324">
        <f>CJ428*1000*0.12</f>
        <v>0</v>
      </c>
      <c r="CL428" s="324">
        <f>CJ428*$EY$8</f>
        <v>0</v>
      </c>
      <c r="CM428" s="324"/>
      <c r="CN428" s="324">
        <f>CM428*1000*0.12</f>
        <v>0</v>
      </c>
      <c r="CO428" s="324">
        <f>CM428*$EZ$8</f>
        <v>0</v>
      </c>
      <c r="CP428" s="2238"/>
      <c r="CQ428" s="2238"/>
      <c r="CR428" s="2238">
        <f t="shared" ref="CR428:CR429" si="1377">CP428*$EM$8</f>
        <v>0</v>
      </c>
      <c r="CS428" s="694">
        <v>0.11232320000000001</v>
      </c>
      <c r="CT428" s="324">
        <f t="shared" ref="CT428:CT429" si="1378">CS428*1000*0.12</f>
        <v>13.478784000000001</v>
      </c>
      <c r="CU428" s="324">
        <f t="shared" ref="CU428:CU429" si="1379">CS428*$EN$8</f>
        <v>0.62925977734200444</v>
      </c>
      <c r="CV428" s="208">
        <v>0.11232320000000001</v>
      </c>
      <c r="CW428" s="324">
        <f t="shared" ref="CW428:CW429" si="1380">CV428*1000*0.12</f>
        <v>13.478784000000001</v>
      </c>
      <c r="CX428" s="324">
        <f t="shared" ref="CX428:CX429" si="1381">CV428*$EO$8</f>
        <v>0.65403119553038813</v>
      </c>
      <c r="CY428" s="643">
        <v>0.11232320000000001</v>
      </c>
      <c r="CZ428" s="324">
        <f t="shared" ref="CZ428:CZ429" si="1382">CY428*1000*0.12</f>
        <v>13.478784000000001</v>
      </c>
      <c r="DA428" s="324">
        <f t="shared" ref="DA428:DA429" si="1383">CY428*$EP$8</f>
        <v>0.67990175126889063</v>
      </c>
      <c r="DB428" s="283"/>
      <c r="DC428" s="283"/>
      <c r="DD428" s="283"/>
      <c r="DE428" s="344"/>
      <c r="DF428" s="277"/>
      <c r="DG428" s="190"/>
      <c r="DH428" s="190"/>
      <c r="DI428" s="190"/>
      <c r="DJ428" s="190"/>
      <c r="DK428" s="190"/>
      <c r="DL428" s="190"/>
      <c r="DM428" s="190"/>
      <c r="DN428" s="183"/>
      <c r="DO428" s="190"/>
      <c r="DP428" s="277"/>
      <c r="DQ428" s="190"/>
      <c r="DR428" s="190"/>
      <c r="DS428" s="190"/>
      <c r="DT428" s="190"/>
      <c r="DU428" s="190"/>
      <c r="DV428" s="190"/>
      <c r="DW428" s="190"/>
      <c r="DX428" s="183"/>
      <c r="DY428" s="190"/>
      <c r="DZ428" s="2274"/>
      <c r="EA428" s="277"/>
      <c r="EB428" s="190"/>
      <c r="EC428" s="190"/>
      <c r="ED428" s="185"/>
      <c r="EE428" s="185"/>
      <c r="EF428" s="329" t="s">
        <v>235</v>
      </c>
      <c r="EG428" s="459"/>
      <c r="EH428" s="2687" t="s">
        <v>463</v>
      </c>
    </row>
    <row r="429" spans="1:139" ht="15" customHeight="1" outlineLevel="1">
      <c r="A429" s="67"/>
      <c r="B429" s="67"/>
      <c r="C429" s="557" t="s">
        <v>92</v>
      </c>
      <c r="D429" s="732" t="s">
        <v>190</v>
      </c>
      <c r="E429" s="994" t="s">
        <v>24</v>
      </c>
      <c r="F429" s="994" t="s">
        <v>2</v>
      </c>
      <c r="G429" s="558">
        <f t="shared" si="1365"/>
        <v>122</v>
      </c>
      <c r="H429" s="1197">
        <f>SUM(I429:L429)</f>
        <v>49</v>
      </c>
      <c r="I429" s="557">
        <v>16</v>
      </c>
      <c r="J429" s="557">
        <v>16</v>
      </c>
      <c r="K429" s="557">
        <v>17</v>
      </c>
      <c r="L429" s="557">
        <v>0</v>
      </c>
      <c r="M429" s="2210"/>
      <c r="N429" s="557">
        <v>8</v>
      </c>
      <c r="O429" s="557">
        <v>8</v>
      </c>
      <c r="P429" s="557">
        <v>8</v>
      </c>
      <c r="Q429" s="86">
        <f>SUM(R429:U429)</f>
        <v>90</v>
      </c>
      <c r="R429" s="557">
        <v>23</v>
      </c>
      <c r="S429" s="557">
        <v>15</v>
      </c>
      <c r="T429" s="557">
        <v>33</v>
      </c>
      <c r="U429" s="1958">
        <v>19</v>
      </c>
      <c r="V429" s="1197">
        <f>SUM(W429:Z429)</f>
        <v>8</v>
      </c>
      <c r="W429" s="557">
        <v>8</v>
      </c>
      <c r="X429" s="557">
        <v>0</v>
      </c>
      <c r="Y429" s="557">
        <v>0</v>
      </c>
      <c r="Z429" s="557">
        <v>0</v>
      </c>
      <c r="AA429" s="574">
        <f>SUM(AB429:AE429)</f>
        <v>0</v>
      </c>
      <c r="AB429" s="557"/>
      <c r="AC429" s="557"/>
      <c r="AD429" s="557"/>
      <c r="AE429" s="1958"/>
      <c r="AF429" s="566" t="s">
        <v>311</v>
      </c>
      <c r="AG429" s="555">
        <f t="shared" si="1366"/>
        <v>6.2050000000000001E-2</v>
      </c>
      <c r="AH429" s="324">
        <v>4.165E-2</v>
      </c>
      <c r="AI429" s="324">
        <v>4.9979999999999993</v>
      </c>
      <c r="AJ429" s="556">
        <v>0.1606280774272078</v>
      </c>
      <c r="AK429" s="324">
        <v>1.3599999999999999E-2</v>
      </c>
      <c r="AL429" s="324">
        <v>1.6319999999999999</v>
      </c>
      <c r="AM429" s="324">
        <v>5.3313836192244973E-2</v>
      </c>
      <c r="AN429" s="324">
        <v>1.3599999999999999E-2</v>
      </c>
      <c r="AO429" s="324">
        <v>1.6319999999999999</v>
      </c>
      <c r="AP429" s="324">
        <v>5.1884094906904765E-2</v>
      </c>
      <c r="AQ429" s="324">
        <v>1.4449999999999999E-2</v>
      </c>
      <c r="AR429" s="324">
        <v>1.7339999999999998</v>
      </c>
      <c r="AS429" s="324">
        <v>5.543014632805808E-2</v>
      </c>
      <c r="AT429" s="324">
        <v>0</v>
      </c>
      <c r="AU429" s="324">
        <v>0</v>
      </c>
      <c r="AV429" s="324">
        <v>0</v>
      </c>
      <c r="AW429" s="324">
        <v>7.6499999999999999E-2</v>
      </c>
      <c r="AX429" s="324">
        <v>9.18</v>
      </c>
      <c r="AY429" s="324">
        <v>0.31844262598095002</v>
      </c>
      <c r="AZ429" s="324">
        <v>1.9550000000000001E-2</v>
      </c>
      <c r="BA429" s="324">
        <v>2.3460000000000001</v>
      </c>
      <c r="BB429" s="324">
        <v>8.1511798855800011E-2</v>
      </c>
      <c r="BC429" s="324">
        <v>1.2749999999999999E-2</v>
      </c>
      <c r="BD429" s="324">
        <v>1.53</v>
      </c>
      <c r="BE429" s="324">
        <v>5.2551068214750002E-2</v>
      </c>
      <c r="BF429" s="324">
        <v>2.8050000000000002E-2</v>
      </c>
      <c r="BG429" s="324">
        <v>3.3660000000000001</v>
      </c>
      <c r="BH429" s="324">
        <v>0.11688890891040002</v>
      </c>
      <c r="BI429" s="324">
        <v>1.6149999999999998E-2</v>
      </c>
      <c r="BJ429" s="324">
        <v>1.9379999999999997</v>
      </c>
      <c r="BK429" s="324">
        <v>6.7490849999999991E-2</v>
      </c>
      <c r="BL429" s="324">
        <f t="shared" si="1367"/>
        <v>6.7999999999999996E-3</v>
      </c>
      <c r="BM429" s="324">
        <f t="shared" si="1368"/>
        <v>0.81599999999999995</v>
      </c>
      <c r="BN429" s="556">
        <f t="shared" si="1369"/>
        <v>2.9964743045279997E-2</v>
      </c>
      <c r="BO429" s="324">
        <f>W429*0.85/1000</f>
        <v>6.7999999999999996E-3</v>
      </c>
      <c r="BP429" s="324">
        <f t="shared" ref="BP429" si="1384">BO429*1000*0.12</f>
        <v>0.81599999999999995</v>
      </c>
      <c r="BQ429" s="324">
        <f t="shared" si="1370"/>
        <v>2.9964743045279997E-2</v>
      </c>
      <c r="BR429" s="324">
        <f>X429*0.85/1000</f>
        <v>0</v>
      </c>
      <c r="BS429" s="324">
        <f>BR429*1000*0.12</f>
        <v>0</v>
      </c>
      <c r="BT429" s="324">
        <f t="shared" si="1371"/>
        <v>0</v>
      </c>
      <c r="BU429" s="324">
        <f>Y429*0.85/1000</f>
        <v>0</v>
      </c>
      <c r="BV429" s="324">
        <f>BU429*1000*0.12</f>
        <v>0</v>
      </c>
      <c r="BW429" s="324">
        <f t="shared" si="1372"/>
        <v>0</v>
      </c>
      <c r="BX429" s="324">
        <f>Z429*0.85/1000</f>
        <v>0</v>
      </c>
      <c r="BY429" s="324">
        <f>BX429*1000*0.12</f>
        <v>0</v>
      </c>
      <c r="BZ429" s="324">
        <f t="shared" si="1373"/>
        <v>0</v>
      </c>
      <c r="CA429" s="324">
        <f t="shared" si="1374"/>
        <v>1.3806225290274299E-3</v>
      </c>
      <c r="CB429" s="324">
        <f t="shared" si="1375"/>
        <v>0.16567470348329161</v>
      </c>
      <c r="CC429" s="324">
        <f t="shared" si="1376"/>
        <v>0</v>
      </c>
      <c r="CD429" s="324">
        <f>AB429*0.85/1000</f>
        <v>0</v>
      </c>
      <c r="CE429" s="324">
        <f>CD429*1000*0.12</f>
        <v>0</v>
      </c>
      <c r="CF429" s="324">
        <f>CD429*$EW$8</f>
        <v>0</v>
      </c>
      <c r="CG429" s="324">
        <f>BB429*0.85/1000</f>
        <v>6.9285029027429994E-5</v>
      </c>
      <c r="CH429" s="324">
        <f>CG429*1000*0.12</f>
        <v>8.3142034832916004E-3</v>
      </c>
      <c r="CI429" s="324">
        <f>CG429*$EX$8</f>
        <v>0</v>
      </c>
      <c r="CJ429" s="324">
        <f>BC429*0.85/1000</f>
        <v>1.0837499999999997E-5</v>
      </c>
      <c r="CK429" s="324">
        <f>CJ429*1000*0.12</f>
        <v>1.3004999999999998E-3</v>
      </c>
      <c r="CL429" s="324">
        <f>CJ429*$EY$8</f>
        <v>0</v>
      </c>
      <c r="CM429" s="324">
        <f>BD429*0.85/1000</f>
        <v>1.3005E-3</v>
      </c>
      <c r="CN429" s="324">
        <f>CM429*1000*0.12</f>
        <v>0.15606</v>
      </c>
      <c r="CO429" s="324">
        <f>CM429*$EZ$8</f>
        <v>0</v>
      </c>
      <c r="CP429" s="2238">
        <f>M429*0.85/1000</f>
        <v>0</v>
      </c>
      <c r="CQ429" s="2238">
        <f t="shared" ref="CQ429" si="1385">CP429*1000*0.12</f>
        <v>0</v>
      </c>
      <c r="CR429" s="2238">
        <f t="shared" si="1377"/>
        <v>0</v>
      </c>
      <c r="CS429" s="694">
        <f>N429*0.85/1000</f>
        <v>6.7999999999999996E-3</v>
      </c>
      <c r="CT429" s="324">
        <f t="shared" si="1378"/>
        <v>0.81599999999999995</v>
      </c>
      <c r="CU429" s="324">
        <f t="shared" si="1379"/>
        <v>3.8095126259985734E-2</v>
      </c>
      <c r="CV429" s="694">
        <f>O429*0.85/1000</f>
        <v>6.7999999999999996E-3</v>
      </c>
      <c r="CW429" s="324">
        <f t="shared" si="1380"/>
        <v>0.81599999999999995</v>
      </c>
      <c r="CX429" s="324">
        <f t="shared" si="1381"/>
        <v>3.9594777655966341E-2</v>
      </c>
      <c r="CY429" s="694">
        <f>P429*0.85/1000</f>
        <v>6.7999999999999996E-3</v>
      </c>
      <c r="CZ429" s="324">
        <f t="shared" si="1382"/>
        <v>0.81599999999999995</v>
      </c>
      <c r="DA429" s="324">
        <f t="shared" si="1383"/>
        <v>4.1160970383931864E-2</v>
      </c>
      <c r="DB429" s="85"/>
      <c r="DC429" s="85"/>
      <c r="DD429" s="85"/>
      <c r="DE429" s="344"/>
      <c r="DF429" s="276"/>
      <c r="DG429" s="188"/>
      <c r="DH429" s="188"/>
      <c r="DI429" s="188"/>
      <c r="DJ429" s="188"/>
      <c r="DK429" s="188"/>
      <c r="DL429" s="188"/>
      <c r="DM429" s="188"/>
      <c r="DN429" s="190"/>
      <c r="DO429" s="188"/>
      <c r="DP429" s="276"/>
      <c r="DQ429" s="188"/>
      <c r="DR429" s="188"/>
      <c r="DS429" s="188"/>
      <c r="DT429" s="188"/>
      <c r="DU429" s="188"/>
      <c r="DV429" s="188"/>
      <c r="DW429" s="188"/>
      <c r="DX429" s="190"/>
      <c r="DY429" s="188"/>
      <c r="DZ429" s="2275"/>
      <c r="EA429" s="276"/>
      <c r="EB429" s="188"/>
      <c r="EC429" s="188"/>
      <c r="ED429" s="23"/>
      <c r="EE429" s="23"/>
      <c r="EF429" s="329" t="s">
        <v>235</v>
      </c>
      <c r="EG429" s="328"/>
      <c r="EH429" s="2688"/>
    </row>
    <row r="430" spans="1:139" ht="15" hidden="1" customHeight="1" outlineLevel="1">
      <c r="A430" s="24"/>
      <c r="B430" s="24"/>
      <c r="C430" s="535" t="s">
        <v>93</v>
      </c>
      <c r="D430" s="733"/>
      <c r="E430" s="994" t="s">
        <v>189</v>
      </c>
      <c r="F430" s="994" t="s">
        <v>2</v>
      </c>
      <c r="G430" s="1198">
        <f>H430+M430+N430+O430+P430</f>
        <v>0</v>
      </c>
      <c r="H430" s="1198">
        <f>SUM(I430:L430)</f>
        <v>0</v>
      </c>
      <c r="I430" s="1199"/>
      <c r="J430" s="1199"/>
      <c r="K430" s="1199"/>
      <c r="L430" s="1199"/>
      <c r="M430" s="2229"/>
      <c r="N430" s="1199"/>
      <c r="O430" s="1199"/>
      <c r="P430" s="1199"/>
      <c r="Q430" s="86">
        <f>SUM(R430:U430)</f>
        <v>0</v>
      </c>
      <c r="R430" s="24"/>
      <c r="S430" s="24"/>
      <c r="T430" s="24"/>
      <c r="U430" s="24"/>
      <c r="V430" s="1198">
        <f>SUM(W430:Z430)</f>
        <v>0</v>
      </c>
      <c r="W430" s="1199"/>
      <c r="X430" s="1199"/>
      <c r="Y430" s="1199"/>
      <c r="Z430" s="1199"/>
      <c r="AA430" s="86">
        <f>SUM(AB430:AE430)</f>
        <v>0</v>
      </c>
      <c r="AB430" s="24"/>
      <c r="AC430" s="24"/>
      <c r="AD430" s="24"/>
      <c r="AE430" s="24"/>
      <c r="AF430" s="566" t="s">
        <v>311</v>
      </c>
      <c r="AG430" s="555">
        <f t="shared" si="1366"/>
        <v>0</v>
      </c>
      <c r="AH430" s="324">
        <v>0</v>
      </c>
      <c r="AI430" s="324">
        <v>0</v>
      </c>
      <c r="AJ430" s="556">
        <v>0</v>
      </c>
      <c r="AK430" s="324"/>
      <c r="AL430" s="324">
        <v>0</v>
      </c>
      <c r="AM430" s="324">
        <v>0</v>
      </c>
      <c r="AN430" s="324"/>
      <c r="AO430" s="324">
        <v>0</v>
      </c>
      <c r="AP430" s="324">
        <v>0</v>
      </c>
      <c r="AQ430" s="324"/>
      <c r="AR430" s="324">
        <v>0</v>
      </c>
      <c r="AS430" s="324">
        <v>0</v>
      </c>
      <c r="AT430" s="324"/>
      <c r="AU430" s="324">
        <v>0</v>
      </c>
      <c r="AV430" s="324">
        <v>0</v>
      </c>
      <c r="AW430" s="197"/>
      <c r="AX430" s="197"/>
      <c r="AY430" s="197"/>
      <c r="AZ430" s="197"/>
      <c r="BA430" s="197"/>
      <c r="BB430" s="197"/>
      <c r="BC430" s="197"/>
      <c r="BD430" s="197"/>
      <c r="BE430" s="197"/>
      <c r="BF430" s="197"/>
      <c r="BG430" s="197"/>
      <c r="BH430" s="197"/>
      <c r="BI430" s="197"/>
      <c r="BJ430" s="197"/>
      <c r="BK430" s="197"/>
      <c r="BL430" s="324">
        <f t="shared" si="1367"/>
        <v>0</v>
      </c>
      <c r="BM430" s="324">
        <f t="shared" si="1368"/>
        <v>0</v>
      </c>
      <c r="BN430" s="556">
        <f t="shared" si="1369"/>
        <v>0</v>
      </c>
      <c r="BO430" s="324"/>
      <c r="BP430" s="324">
        <f>BO430*1000*0.12</f>
        <v>0</v>
      </c>
      <c r="BQ430" s="324">
        <f>BO430*$ER$8</f>
        <v>0</v>
      </c>
      <c r="BR430" s="324"/>
      <c r="BS430" s="324">
        <f t="shared" ref="BS430:BS431" si="1386">BR430*1000*0.12</f>
        <v>0</v>
      </c>
      <c r="BT430" s="324">
        <f t="shared" si="1371"/>
        <v>0</v>
      </c>
      <c r="BU430" s="324"/>
      <c r="BV430" s="324">
        <f t="shared" ref="BV430:BV431" si="1387">BU430*1000*0.12</f>
        <v>0</v>
      </c>
      <c r="BW430" s="324">
        <f t="shared" si="1372"/>
        <v>0</v>
      </c>
      <c r="BX430" s="324"/>
      <c r="BY430" s="324">
        <f t="shared" ref="BY430:BY431" si="1388">BX430*1000*0.12</f>
        <v>0</v>
      </c>
      <c r="BZ430" s="324">
        <f t="shared" si="1373"/>
        <v>0</v>
      </c>
      <c r="CA430" s="197"/>
      <c r="CB430" s="197"/>
      <c r="CC430" s="197"/>
      <c r="CD430" s="197"/>
      <c r="CE430" s="197"/>
      <c r="CF430" s="197"/>
      <c r="CG430" s="197"/>
      <c r="CH430" s="197"/>
      <c r="CI430" s="197"/>
      <c r="CJ430" s="197"/>
      <c r="CK430" s="197"/>
      <c r="CL430" s="197"/>
      <c r="CM430" s="197"/>
      <c r="CN430" s="197"/>
      <c r="CO430" s="197"/>
      <c r="CP430" s="2238"/>
      <c r="CQ430" s="2238">
        <f t="shared" ref="CQ430:CQ431" si="1389">CP430*1000*0.12</f>
        <v>0</v>
      </c>
      <c r="CR430" s="2238">
        <f t="shared" ref="CR430:CR431" si="1390">CP430*$EM$8</f>
        <v>0</v>
      </c>
      <c r="CS430" s="694"/>
      <c r="CT430" s="324">
        <f t="shared" ref="CT430:CT431" si="1391">CS430*1000*0.12</f>
        <v>0</v>
      </c>
      <c r="CU430" s="324">
        <f t="shared" ref="CU430:CU431" si="1392">CS430*$EN$8</f>
        <v>0</v>
      </c>
      <c r="CV430" s="694"/>
      <c r="CW430" s="694">
        <f t="shared" ref="CW430:CW431" si="1393">CV430*1000*0.12</f>
        <v>0</v>
      </c>
      <c r="CX430" s="694">
        <f t="shared" ref="CX430:CX431" si="1394">CV430*$EO$8</f>
        <v>0</v>
      </c>
      <c r="CY430" s="694"/>
      <c r="CZ430" s="324">
        <f t="shared" ref="CZ430:CZ431" si="1395">CY430*1000*0.12</f>
        <v>0</v>
      </c>
      <c r="DA430" s="324">
        <f t="shared" ref="DA430:DA431" si="1396">CY430*$EP$8</f>
        <v>0</v>
      </c>
      <c r="DB430" s="210"/>
      <c r="DC430" s="210"/>
      <c r="DD430" s="210"/>
      <c r="DE430" s="350"/>
      <c r="DF430" s="279"/>
      <c r="DG430" s="197"/>
      <c r="DH430" s="197"/>
      <c r="DI430" s="197"/>
      <c r="DJ430" s="197"/>
      <c r="DK430" s="197"/>
      <c r="DL430" s="197"/>
      <c r="DM430" s="197"/>
      <c r="DN430" s="188"/>
      <c r="DO430" s="197"/>
      <c r="DP430" s="279"/>
      <c r="DQ430" s="197"/>
      <c r="DR430" s="197"/>
      <c r="DS430" s="197"/>
      <c r="DT430" s="197"/>
      <c r="DU430" s="197"/>
      <c r="DV430" s="197"/>
      <c r="DW430" s="197"/>
      <c r="DX430" s="188"/>
      <c r="DY430" s="197"/>
      <c r="DZ430" s="2276"/>
      <c r="EA430" s="279"/>
      <c r="EB430" s="197"/>
      <c r="EC430" s="197"/>
      <c r="ED430" s="33"/>
      <c r="EE430" s="33"/>
      <c r="EF430" s="329" t="s">
        <v>235</v>
      </c>
      <c r="EG430" s="460"/>
      <c r="EH430" s="2688"/>
    </row>
    <row r="431" spans="1:139" ht="15" hidden="1" customHeight="1" outlineLevel="1">
      <c r="A431" s="24"/>
      <c r="B431" s="24"/>
      <c r="C431" s="535" t="s">
        <v>94</v>
      </c>
      <c r="D431" s="733"/>
      <c r="E431" s="994" t="s">
        <v>189</v>
      </c>
      <c r="F431" s="994" t="s">
        <v>2</v>
      </c>
      <c r="G431" s="1198">
        <f>H431+M431+N431+O431+P431</f>
        <v>0</v>
      </c>
      <c r="H431" s="1198">
        <f>SUM(I431:L431)</f>
        <v>0</v>
      </c>
      <c r="I431" s="1199"/>
      <c r="J431" s="1199"/>
      <c r="K431" s="1199"/>
      <c r="L431" s="1199"/>
      <c r="M431" s="2229"/>
      <c r="N431" s="1199"/>
      <c r="O431" s="1199"/>
      <c r="P431" s="1199"/>
      <c r="Q431" s="86">
        <f>SUM(R431:U431)</f>
        <v>0</v>
      </c>
      <c r="R431" s="24"/>
      <c r="S431" s="24"/>
      <c r="T431" s="24"/>
      <c r="U431" s="24"/>
      <c r="V431" s="1198">
        <f>SUM(W431:Z431)</f>
        <v>0</v>
      </c>
      <c r="W431" s="1199"/>
      <c r="X431" s="1199"/>
      <c r="Y431" s="1199"/>
      <c r="Z431" s="1199"/>
      <c r="AA431" s="86">
        <f>SUM(AB431:AE431)</f>
        <v>0</v>
      </c>
      <c r="AB431" s="24"/>
      <c r="AC431" s="24"/>
      <c r="AD431" s="24"/>
      <c r="AE431" s="24"/>
      <c r="AF431" s="566" t="s">
        <v>311</v>
      </c>
      <c r="AG431" s="555">
        <f t="shared" si="1366"/>
        <v>0</v>
      </c>
      <c r="AH431" s="324">
        <v>0</v>
      </c>
      <c r="AI431" s="324">
        <v>0</v>
      </c>
      <c r="AJ431" s="556">
        <v>0</v>
      </c>
      <c r="AK431" s="324"/>
      <c r="AL431" s="324">
        <v>0</v>
      </c>
      <c r="AM431" s="324">
        <v>0</v>
      </c>
      <c r="AN431" s="324"/>
      <c r="AO431" s="324">
        <v>0</v>
      </c>
      <c r="AP431" s="324">
        <v>0</v>
      </c>
      <c r="AQ431" s="324"/>
      <c r="AR431" s="324">
        <v>0</v>
      </c>
      <c r="AS431" s="324">
        <v>0</v>
      </c>
      <c r="AT431" s="324"/>
      <c r="AU431" s="324">
        <v>0</v>
      </c>
      <c r="AV431" s="324">
        <v>0</v>
      </c>
      <c r="AW431" s="197"/>
      <c r="AX431" s="197"/>
      <c r="AY431" s="197"/>
      <c r="AZ431" s="197"/>
      <c r="BA431" s="197"/>
      <c r="BB431" s="197"/>
      <c r="BC431" s="197"/>
      <c r="BD431" s="197"/>
      <c r="BE431" s="197"/>
      <c r="BF431" s="197"/>
      <c r="BG431" s="197"/>
      <c r="BH431" s="197"/>
      <c r="BI431" s="197"/>
      <c r="BJ431" s="197"/>
      <c r="BK431" s="197"/>
      <c r="BL431" s="324">
        <f t="shared" si="1367"/>
        <v>0</v>
      </c>
      <c r="BM431" s="324">
        <f t="shared" si="1368"/>
        <v>0</v>
      </c>
      <c r="BN431" s="556">
        <f t="shared" si="1369"/>
        <v>0</v>
      </c>
      <c r="BO431" s="324"/>
      <c r="BP431" s="324">
        <f>BO431*1000*0.12</f>
        <v>0</v>
      </c>
      <c r="BQ431" s="324">
        <f>BO431*$ER$8</f>
        <v>0</v>
      </c>
      <c r="BR431" s="324"/>
      <c r="BS431" s="324">
        <f t="shared" si="1386"/>
        <v>0</v>
      </c>
      <c r="BT431" s="324">
        <f t="shared" si="1371"/>
        <v>0</v>
      </c>
      <c r="BU431" s="324"/>
      <c r="BV431" s="324">
        <f t="shared" si="1387"/>
        <v>0</v>
      </c>
      <c r="BW431" s="324">
        <f t="shared" si="1372"/>
        <v>0</v>
      </c>
      <c r="BX431" s="324"/>
      <c r="BY431" s="324">
        <f t="shared" si="1388"/>
        <v>0</v>
      </c>
      <c r="BZ431" s="324">
        <f t="shared" si="1373"/>
        <v>0</v>
      </c>
      <c r="CA431" s="197"/>
      <c r="CB431" s="197"/>
      <c r="CC431" s="197"/>
      <c r="CD431" s="197"/>
      <c r="CE431" s="197"/>
      <c r="CF431" s="197"/>
      <c r="CG431" s="197"/>
      <c r="CH431" s="197"/>
      <c r="CI431" s="197"/>
      <c r="CJ431" s="197"/>
      <c r="CK431" s="197"/>
      <c r="CL431" s="197"/>
      <c r="CM431" s="197"/>
      <c r="CN431" s="197"/>
      <c r="CO431" s="197"/>
      <c r="CP431" s="2238"/>
      <c r="CQ431" s="2238">
        <f t="shared" si="1389"/>
        <v>0</v>
      </c>
      <c r="CR431" s="2238">
        <f t="shared" si="1390"/>
        <v>0</v>
      </c>
      <c r="CS431" s="694"/>
      <c r="CT431" s="324">
        <f t="shared" si="1391"/>
        <v>0</v>
      </c>
      <c r="CU431" s="324">
        <f t="shared" si="1392"/>
        <v>0</v>
      </c>
      <c r="CV431" s="694"/>
      <c r="CW431" s="694">
        <f t="shared" si="1393"/>
        <v>0</v>
      </c>
      <c r="CX431" s="694">
        <f t="shared" si="1394"/>
        <v>0</v>
      </c>
      <c r="CY431" s="694"/>
      <c r="CZ431" s="324">
        <f t="shared" si="1395"/>
        <v>0</v>
      </c>
      <c r="DA431" s="324">
        <f t="shared" si="1396"/>
        <v>0</v>
      </c>
      <c r="DB431" s="210"/>
      <c r="DC431" s="210"/>
      <c r="DD431" s="210"/>
      <c r="DE431" s="350"/>
      <c r="DF431" s="279"/>
      <c r="DG431" s="197"/>
      <c r="DH431" s="197"/>
      <c r="DI431" s="197"/>
      <c r="DJ431" s="197"/>
      <c r="DK431" s="197"/>
      <c r="DL431" s="197"/>
      <c r="DM431" s="197"/>
      <c r="DN431" s="197"/>
      <c r="DO431" s="197"/>
      <c r="DP431" s="279"/>
      <c r="DQ431" s="197"/>
      <c r="DR431" s="197"/>
      <c r="DS431" s="197"/>
      <c r="DT431" s="197"/>
      <c r="DU431" s="197"/>
      <c r="DV431" s="197"/>
      <c r="DW431" s="197"/>
      <c r="DX431" s="197"/>
      <c r="DY431" s="197"/>
      <c r="DZ431" s="2276"/>
      <c r="EA431" s="279"/>
      <c r="EB431" s="197"/>
      <c r="EC431" s="197"/>
      <c r="ED431" s="33"/>
      <c r="EE431" s="33"/>
      <c r="EF431" s="329" t="s">
        <v>235</v>
      </c>
      <c r="EG431" s="460"/>
      <c r="EH431" s="2689"/>
    </row>
    <row r="432" spans="1:139" ht="15" customHeight="1" outlineLevel="1">
      <c r="A432" s="67"/>
      <c r="B432" s="67"/>
      <c r="C432" s="1169"/>
      <c r="D432" s="531" t="s">
        <v>1</v>
      </c>
      <c r="E432" s="84"/>
      <c r="F432" s="84"/>
      <c r="G432" s="1201"/>
      <c r="H432" s="1201"/>
      <c r="I432" s="1201"/>
      <c r="J432" s="1201"/>
      <c r="K432" s="1201"/>
      <c r="L432" s="1201"/>
      <c r="M432" s="2230"/>
      <c r="N432" s="1201"/>
      <c r="O432" s="1201"/>
      <c r="P432" s="1201"/>
      <c r="Q432" s="84"/>
      <c r="R432" s="84"/>
      <c r="S432" s="84"/>
      <c r="T432" s="84"/>
      <c r="U432" s="84"/>
      <c r="V432" s="1201"/>
      <c r="W432" s="1201"/>
      <c r="X432" s="1201"/>
      <c r="Y432" s="1201"/>
      <c r="Z432" s="1201"/>
      <c r="AA432" s="84"/>
      <c r="AB432" s="84"/>
      <c r="AC432" s="84"/>
      <c r="AD432" s="84"/>
      <c r="AE432" s="84"/>
      <c r="AF432" s="105"/>
      <c r="AG432" s="555">
        <f t="shared" si="1366"/>
        <v>0.50406960000000001</v>
      </c>
      <c r="AH432" s="555">
        <v>0.14670000000000002</v>
      </c>
      <c r="AI432" s="555">
        <v>17.603999999999999</v>
      </c>
      <c r="AJ432" s="555">
        <v>0.56882244729010467</v>
      </c>
      <c r="AK432" s="555">
        <v>2.7887893096080502E-2</v>
      </c>
      <c r="AL432" s="555">
        <v>3.34654717152966</v>
      </c>
      <c r="AM432" s="555">
        <v>0.10932430619641731</v>
      </c>
      <c r="AN432" s="555">
        <v>3.7627740774629201E-2</v>
      </c>
      <c r="AO432" s="555">
        <v>4.5153288929555035</v>
      </c>
      <c r="AP432" s="555">
        <v>0.14355009363847587</v>
      </c>
      <c r="AQ432" s="555">
        <v>1.8565292734517909E-2</v>
      </c>
      <c r="AR432" s="555">
        <v>2.2278351281421491</v>
      </c>
      <c r="AS432" s="555">
        <v>7.1216393972149572E-2</v>
      </c>
      <c r="AT432" s="555">
        <v>6.2619073394772407E-2</v>
      </c>
      <c r="AU432" s="555">
        <v>7.5142888073726883</v>
      </c>
      <c r="AV432" s="555">
        <v>0.24473165348306206</v>
      </c>
      <c r="AW432" s="555">
        <v>0.87349999999999994</v>
      </c>
      <c r="AX432" s="555">
        <v>104.82</v>
      </c>
      <c r="AY432" s="555">
        <v>3.6372251810769498</v>
      </c>
      <c r="AZ432" s="555">
        <v>0.23355000000000001</v>
      </c>
      <c r="BA432" s="555">
        <v>28.026</v>
      </c>
      <c r="BB432" s="555">
        <v>0.97376371471979994</v>
      </c>
      <c r="BC432" s="555">
        <v>0.14075000000000001</v>
      </c>
      <c r="BD432" s="555">
        <v>16.89</v>
      </c>
      <c r="BE432" s="555">
        <v>0.58012257656675004</v>
      </c>
      <c r="BF432" s="555">
        <v>0.23804999999999998</v>
      </c>
      <c r="BG432" s="555">
        <v>28.565999999999999</v>
      </c>
      <c r="BH432" s="555">
        <v>0.9919930397904001</v>
      </c>
      <c r="BI432" s="555">
        <v>0.26114999999999999</v>
      </c>
      <c r="BJ432" s="555">
        <v>31.337999999999997</v>
      </c>
      <c r="BK432" s="555">
        <v>1.09134585</v>
      </c>
      <c r="BL432" s="555">
        <f>SUM(BL428:BL431)</f>
        <v>0.11912320000000001</v>
      </c>
      <c r="BM432" s="555">
        <f t="shared" ref="BM432:CO432" si="1397">SUM(BM428:BM431)</f>
        <v>14.294784</v>
      </c>
      <c r="BN432" s="555">
        <f t="shared" si="1397"/>
        <v>0.69502730503949706</v>
      </c>
      <c r="BO432" s="555">
        <f t="shared" si="1397"/>
        <v>1.9485468574281621E-2</v>
      </c>
      <c r="BP432" s="555">
        <f t="shared" si="1397"/>
        <v>2.3382562289137945</v>
      </c>
      <c r="BQ432" s="555">
        <f t="shared" si="1397"/>
        <v>8.5864273374298111E-2</v>
      </c>
      <c r="BR432" s="555">
        <f t="shared" si="1397"/>
        <v>3.7638860806894032E-4</v>
      </c>
      <c r="BS432" s="555">
        <f t="shared" si="1397"/>
        <v>4.5166632968272835E-2</v>
      </c>
      <c r="BT432" s="555">
        <f t="shared" si="1397"/>
        <v>1.6573063587387359E-3</v>
      </c>
      <c r="BU432" s="555">
        <f t="shared" si="1397"/>
        <v>9.8333332629358214E-2</v>
      </c>
      <c r="BV432" s="555">
        <f t="shared" si="1397"/>
        <v>11.799999915522985</v>
      </c>
      <c r="BW432" s="555">
        <f t="shared" si="1397"/>
        <v>0.6016598765966088</v>
      </c>
      <c r="BX432" s="555">
        <f t="shared" si="1397"/>
        <v>9.2801018829123498E-4</v>
      </c>
      <c r="BY432" s="555">
        <f t="shared" si="1397"/>
        <v>0.11136122259494818</v>
      </c>
      <c r="BZ432" s="555">
        <f t="shared" si="1397"/>
        <v>5.8458487098514457E-3</v>
      </c>
      <c r="CA432" s="555">
        <f t="shared" si="1397"/>
        <v>0.11538062252902744</v>
      </c>
      <c r="CB432" s="555">
        <f t="shared" si="1397"/>
        <v>13.845674703483292</v>
      </c>
      <c r="CC432" s="555">
        <f t="shared" si="1397"/>
        <v>0</v>
      </c>
      <c r="CD432" s="555">
        <f t="shared" si="1397"/>
        <v>0.114</v>
      </c>
      <c r="CE432" s="555">
        <f t="shared" si="1397"/>
        <v>13.68</v>
      </c>
      <c r="CF432" s="555">
        <f t="shared" si="1397"/>
        <v>0</v>
      </c>
      <c r="CG432" s="555">
        <f t="shared" si="1397"/>
        <v>6.9285029027429994E-5</v>
      </c>
      <c r="CH432" s="555">
        <f t="shared" si="1397"/>
        <v>8.3142034832916004E-3</v>
      </c>
      <c r="CI432" s="555">
        <f t="shared" si="1397"/>
        <v>0</v>
      </c>
      <c r="CJ432" s="555">
        <f t="shared" si="1397"/>
        <v>1.0837499999999997E-5</v>
      </c>
      <c r="CK432" s="555">
        <f t="shared" si="1397"/>
        <v>1.3004999999999998E-3</v>
      </c>
      <c r="CL432" s="555">
        <f t="shared" si="1397"/>
        <v>0</v>
      </c>
      <c r="CM432" s="555">
        <f t="shared" si="1397"/>
        <v>1.3005E-3</v>
      </c>
      <c r="CN432" s="555">
        <f t="shared" si="1397"/>
        <v>0.15606</v>
      </c>
      <c r="CO432" s="555">
        <f t="shared" si="1397"/>
        <v>0</v>
      </c>
      <c r="CP432" s="2256">
        <f t="shared" ref="CP432:DA432" si="1398">SUM(CP428:CP431)</f>
        <v>0</v>
      </c>
      <c r="CQ432" s="2256">
        <f t="shared" si="1398"/>
        <v>0</v>
      </c>
      <c r="CR432" s="2256">
        <f t="shared" si="1398"/>
        <v>0</v>
      </c>
      <c r="CS432" s="555">
        <f t="shared" si="1398"/>
        <v>0.11912320000000001</v>
      </c>
      <c r="CT432" s="555">
        <f t="shared" si="1398"/>
        <v>14.294784000000002</v>
      </c>
      <c r="CU432" s="555">
        <f t="shared" si="1398"/>
        <v>0.66735490360199012</v>
      </c>
      <c r="CV432" s="555">
        <f t="shared" si="1398"/>
        <v>0.11912320000000001</v>
      </c>
      <c r="CW432" s="555">
        <f t="shared" si="1398"/>
        <v>14.294784000000002</v>
      </c>
      <c r="CX432" s="555">
        <f t="shared" si="1398"/>
        <v>0.69362597318635444</v>
      </c>
      <c r="CY432" s="555">
        <f t="shared" si="1398"/>
        <v>0.11912320000000001</v>
      </c>
      <c r="CZ432" s="555">
        <f t="shared" si="1398"/>
        <v>14.294784000000002</v>
      </c>
      <c r="DA432" s="555">
        <f t="shared" si="1398"/>
        <v>0.72106272165282248</v>
      </c>
      <c r="DB432" s="283"/>
      <c r="DC432" s="283"/>
      <c r="DD432" s="283"/>
      <c r="DE432" s="344"/>
      <c r="DF432" s="277"/>
      <c r="DG432" s="190"/>
      <c r="DH432" s="190"/>
      <c r="DI432" s="190"/>
      <c r="DJ432" s="190"/>
      <c r="DK432" s="190"/>
      <c r="DL432" s="190"/>
      <c r="DM432" s="190"/>
      <c r="DN432" s="197"/>
      <c r="DO432" s="190"/>
      <c r="DP432" s="277"/>
      <c r="DQ432" s="190"/>
      <c r="DR432" s="190"/>
      <c r="DS432" s="190"/>
      <c r="DT432" s="190"/>
      <c r="DU432" s="190"/>
      <c r="DV432" s="190"/>
      <c r="DW432" s="190"/>
      <c r="DX432" s="197"/>
      <c r="DY432" s="190"/>
      <c r="DZ432" s="2274"/>
      <c r="EA432" s="277"/>
      <c r="EB432" s="190"/>
      <c r="EC432" s="190"/>
      <c r="ED432" s="185"/>
      <c r="EE432" s="185"/>
      <c r="EF432" s="459"/>
      <c r="EG432" s="459"/>
      <c r="EH432" s="459"/>
    </row>
    <row r="433" spans="1:138" ht="15" customHeight="1" outlineLevel="1">
      <c r="A433" s="67"/>
      <c r="B433" s="67"/>
      <c r="C433" s="536" t="s">
        <v>9</v>
      </c>
      <c r="D433" s="532" t="s">
        <v>50</v>
      </c>
      <c r="E433" s="84"/>
      <c r="F433" s="84"/>
      <c r="G433" s="1201"/>
      <c r="H433" s="1201"/>
      <c r="I433" s="1201"/>
      <c r="J433" s="1201"/>
      <c r="K433" s="1201"/>
      <c r="L433" s="1201"/>
      <c r="M433" s="2230"/>
      <c r="N433" s="1201"/>
      <c r="O433" s="1201"/>
      <c r="P433" s="1201"/>
      <c r="Q433" s="84"/>
      <c r="R433" s="84"/>
      <c r="S433" s="84"/>
      <c r="T433" s="84"/>
      <c r="U433" s="84"/>
      <c r="V433" s="1201"/>
      <c r="W433" s="1201"/>
      <c r="X433" s="1201"/>
      <c r="Y433" s="1201"/>
      <c r="Z433" s="1201"/>
      <c r="AA433" s="84"/>
      <c r="AB433" s="84"/>
      <c r="AC433" s="84"/>
      <c r="AD433" s="84"/>
      <c r="AE433" s="84"/>
      <c r="AF433" s="23"/>
      <c r="AG433" s="188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2274"/>
      <c r="CQ433" s="2274"/>
      <c r="CR433" s="2274"/>
      <c r="CS433" s="277"/>
      <c r="CT433" s="277"/>
      <c r="CU433" s="277"/>
      <c r="CV433" s="190"/>
      <c r="CW433" s="190"/>
      <c r="CX433" s="190"/>
      <c r="CY433" s="190"/>
      <c r="CZ433" s="190"/>
      <c r="DA433" s="190"/>
      <c r="DB433" s="283"/>
      <c r="DC433" s="283"/>
      <c r="DD433" s="283"/>
      <c r="DE433" s="344"/>
      <c r="DF433" s="277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277"/>
      <c r="DQ433" s="190"/>
      <c r="DR433" s="190"/>
      <c r="DS433" s="190"/>
      <c r="DT433" s="190"/>
      <c r="DU433" s="190"/>
      <c r="DV433" s="190"/>
      <c r="DW433" s="190"/>
      <c r="DX433" s="190"/>
      <c r="DY433" s="190"/>
      <c r="DZ433" s="2274"/>
      <c r="EA433" s="277"/>
      <c r="EB433" s="190"/>
      <c r="EC433" s="190"/>
      <c r="ED433" s="185"/>
      <c r="EE433" s="185"/>
      <c r="EF433" s="459"/>
      <c r="EG433" s="459"/>
      <c r="EH433" s="459"/>
    </row>
    <row r="434" spans="1:138" ht="15" customHeight="1" outlineLevel="1">
      <c r="A434" s="67"/>
      <c r="B434" s="67"/>
      <c r="C434" s="557" t="s">
        <v>175</v>
      </c>
      <c r="D434" s="578" t="s">
        <v>451</v>
      </c>
      <c r="E434" s="994" t="s">
        <v>24</v>
      </c>
      <c r="F434" s="994" t="s">
        <v>2</v>
      </c>
      <c r="G434" s="558">
        <f t="shared" ref="G434:G438" si="1399">Q434+V434+N434+O434+P434</f>
        <v>108</v>
      </c>
      <c r="H434" s="1197">
        <f>SUM(I434:L434)</f>
        <v>23</v>
      </c>
      <c r="I434" s="1216">
        <v>9</v>
      </c>
      <c r="J434" s="1216">
        <v>8</v>
      </c>
      <c r="K434" s="1216">
        <v>0</v>
      </c>
      <c r="L434" s="1216">
        <v>6</v>
      </c>
      <c r="M434" s="2229"/>
      <c r="N434" s="1199">
        <v>0</v>
      </c>
      <c r="O434" s="1199">
        <v>0</v>
      </c>
      <c r="P434" s="1199">
        <v>0</v>
      </c>
      <c r="Q434" s="86">
        <f>SUM(R434:U434)</f>
        <v>108</v>
      </c>
      <c r="R434" s="85"/>
      <c r="S434" s="1216">
        <v>30</v>
      </c>
      <c r="T434" s="1216">
        <v>27</v>
      </c>
      <c r="U434" s="1959">
        <v>51</v>
      </c>
      <c r="V434" s="574">
        <f>SUM(W434:Z434)</f>
        <v>0</v>
      </c>
      <c r="W434" s="1216">
        <v>0</v>
      </c>
      <c r="X434" s="1216">
        <v>0</v>
      </c>
      <c r="Y434" s="1216">
        <v>0</v>
      </c>
      <c r="Z434" s="1216">
        <v>0</v>
      </c>
      <c r="AA434" s="574">
        <f t="shared" ref="AA434:AA438" si="1400">SUM(AB434:AE434)</f>
        <v>0</v>
      </c>
      <c r="AB434" s="1216"/>
      <c r="AC434" s="1216"/>
      <c r="AD434" s="1216"/>
      <c r="AE434" s="1959"/>
      <c r="AF434" s="566" t="s">
        <v>311</v>
      </c>
      <c r="AG434" s="555">
        <f t="shared" ref="AG434:AG436" si="1401">AH434+CP434+CS434+CV434+CY434</f>
        <v>2.9900000000000003E-2</v>
      </c>
      <c r="AH434" s="324">
        <v>2.9900000000000003E-2</v>
      </c>
      <c r="AI434" s="324">
        <v>3.5880000000000001</v>
      </c>
      <c r="AJ434" s="324">
        <v>0.11602608443867043</v>
      </c>
      <c r="AK434" s="324">
        <v>1.17E-2</v>
      </c>
      <c r="AL434" s="324">
        <v>1.4040000000000001</v>
      </c>
      <c r="AM434" s="324">
        <v>4.5865579665387221E-2</v>
      </c>
      <c r="AN434" s="324">
        <v>1.04E-2</v>
      </c>
      <c r="AO434" s="324">
        <v>1.248</v>
      </c>
      <c r="AP434" s="324">
        <v>3.9676072575868353E-2</v>
      </c>
      <c r="AQ434" s="324">
        <v>0</v>
      </c>
      <c r="AR434" s="324">
        <v>0</v>
      </c>
      <c r="AS434" s="324">
        <v>0</v>
      </c>
      <c r="AT434" s="324">
        <v>7.8000000000000005E-3</v>
      </c>
      <c r="AU434" s="324">
        <v>0.93600000000000005</v>
      </c>
      <c r="AV434" s="324">
        <v>3.0484432197414861E-2</v>
      </c>
      <c r="AW434" s="324">
        <v>0.1404</v>
      </c>
      <c r="AX434" s="324">
        <v>16.847999999999999</v>
      </c>
      <c r="AY434" s="324">
        <v>0.58407954868380008</v>
      </c>
      <c r="AZ434" s="324">
        <v>0</v>
      </c>
      <c r="BA434" s="324">
        <v>0</v>
      </c>
      <c r="BB434" s="324">
        <v>0</v>
      </c>
      <c r="BC434" s="324">
        <v>3.9E-2</v>
      </c>
      <c r="BD434" s="324">
        <v>4.68</v>
      </c>
      <c r="BE434" s="324">
        <v>0.16074444395100002</v>
      </c>
      <c r="BF434" s="324">
        <v>3.5099999999999999E-2</v>
      </c>
      <c r="BG434" s="324">
        <v>4.2119999999999997</v>
      </c>
      <c r="BH434" s="324">
        <v>0.1462674047328</v>
      </c>
      <c r="BI434" s="324">
        <v>6.6299999999999998E-2</v>
      </c>
      <c r="BJ434" s="324">
        <v>7.9559999999999995</v>
      </c>
      <c r="BK434" s="324">
        <v>0.27706770000000003</v>
      </c>
      <c r="BL434" s="324">
        <f t="shared" ref="BL434:BL437" si="1402">BO434+BR434+BU434+BX434</f>
        <v>0</v>
      </c>
      <c r="BM434" s="324">
        <f t="shared" ref="BM434:BM437" si="1403">BP434+BS434+BV434+BY434</f>
        <v>0</v>
      </c>
      <c r="BN434" s="324">
        <f t="shared" ref="BN434:BN437" si="1404">BQ434+BT434+BW434+BZ434</f>
        <v>0</v>
      </c>
      <c r="BO434" s="556">
        <f>W434*1.3/1000</f>
        <v>0</v>
      </c>
      <c r="BP434" s="324">
        <f>BO434*1000*0.12</f>
        <v>0</v>
      </c>
      <c r="BQ434" s="556">
        <f t="shared" ref="BQ434:BQ436" si="1405">BO434*$ER$8</f>
        <v>0</v>
      </c>
      <c r="BR434" s="324">
        <f>X434*1.3/1000</f>
        <v>0</v>
      </c>
      <c r="BS434" s="324">
        <f>BR434*1000*0.12</f>
        <v>0</v>
      </c>
      <c r="BT434" s="324">
        <f t="shared" ref="BT434:BT436" si="1406">BR434*$ES$8</f>
        <v>0</v>
      </c>
      <c r="BU434" s="324">
        <f>Y434*1.3/1000</f>
        <v>0</v>
      </c>
      <c r="BV434" s="324">
        <f>BU434*1000*0.12</f>
        <v>0</v>
      </c>
      <c r="BW434" s="324">
        <f t="shared" ref="BW434:BW436" si="1407">BU434*$ET$8</f>
        <v>0</v>
      </c>
      <c r="BX434" s="324">
        <f>Z434*1.3/1000</f>
        <v>0</v>
      </c>
      <c r="BY434" s="324">
        <f>BX434*1000*0.12</f>
        <v>0</v>
      </c>
      <c r="BZ434" s="324">
        <f t="shared" ref="BZ434:BZ436" si="1408">BX434*$EU$8</f>
        <v>0</v>
      </c>
      <c r="CA434" s="324">
        <f t="shared" ref="CA434:CA436" si="1409">CD434+CG434+CJ434+CM434</f>
        <v>0</v>
      </c>
      <c r="CB434" s="324">
        <f t="shared" ref="CB434:CB436" si="1410">CE434+CH434+CK434+CN434</f>
        <v>0</v>
      </c>
      <c r="CC434" s="324">
        <f t="shared" ref="CC434:CC436" si="1411">CF434+CI434+CL434+CO434</f>
        <v>0</v>
      </c>
      <c r="CD434" s="556">
        <f>AB434*1.3/1000</f>
        <v>0</v>
      </c>
      <c r="CE434" s="324">
        <f>CD434*1000*0.12</f>
        <v>0</v>
      </c>
      <c r="CF434" s="324">
        <f>CD434*$EW$8</f>
        <v>0</v>
      </c>
      <c r="CG434" s="324"/>
      <c r="CH434" s="324">
        <f>CG434*1000*0.12</f>
        <v>0</v>
      </c>
      <c r="CI434" s="324">
        <f>CG434*$EX$8</f>
        <v>0</v>
      </c>
      <c r="CJ434" s="324"/>
      <c r="CK434" s="324">
        <f>CJ434*1000*0.12</f>
        <v>0</v>
      </c>
      <c r="CL434" s="324">
        <f>CJ434*$EY$8</f>
        <v>0</v>
      </c>
      <c r="CM434" s="324"/>
      <c r="CN434" s="324">
        <f>CM434*1000*0.12</f>
        <v>0</v>
      </c>
      <c r="CO434" s="324">
        <f>CM434*$EZ$8</f>
        <v>0</v>
      </c>
      <c r="CP434" s="2238"/>
      <c r="CQ434" s="2238"/>
      <c r="CR434" s="2238"/>
      <c r="CS434" s="324">
        <f>N434*1.3/1000</f>
        <v>0</v>
      </c>
      <c r="CT434" s="324">
        <f>CS434*1000*0.12</f>
        <v>0</v>
      </c>
      <c r="CU434" s="324">
        <f t="shared" ref="CU434:CU435" si="1412">CS434*$EN$8</f>
        <v>0</v>
      </c>
      <c r="CV434" s="324">
        <f>O434*1.3/1000</f>
        <v>0</v>
      </c>
      <c r="CW434" s="324">
        <f>CV434*1000*0.12</f>
        <v>0</v>
      </c>
      <c r="CX434" s="324">
        <f t="shared" ref="CX434:CX435" si="1413">CV434*$EO$8</f>
        <v>0</v>
      </c>
      <c r="CY434" s="694">
        <f>P434*1.3/1000</f>
        <v>0</v>
      </c>
      <c r="CZ434" s="324">
        <f>CY434*1000*0.12</f>
        <v>0</v>
      </c>
      <c r="DA434" s="324">
        <f t="shared" ref="DA434:DA435" si="1414">CY434*$EP$8</f>
        <v>0</v>
      </c>
      <c r="DB434" s="324">
        <v>0.2</v>
      </c>
      <c r="DC434" s="324">
        <v>796</v>
      </c>
      <c r="DD434" s="324">
        <v>4.1429999999999998</v>
      </c>
      <c r="DE434" s="555">
        <f t="shared" ref="DE434:DE451" si="1415">DK434+DP434+EA434+EB434+EC434</f>
        <v>0.57296293050111746</v>
      </c>
      <c r="DF434" s="595">
        <v>0.12553400000000001</v>
      </c>
      <c r="DG434" s="324">
        <v>4.9121999999999999E-2</v>
      </c>
      <c r="DH434" s="324">
        <v>4.3664000000000001E-2</v>
      </c>
      <c r="DI434" s="324">
        <v>0</v>
      </c>
      <c r="DJ434" s="324">
        <v>3.2747999999999999E-2</v>
      </c>
      <c r="DK434" s="595">
        <v>0.57296293050111746</v>
      </c>
      <c r="DL434" s="324"/>
      <c r="DM434" s="324">
        <v>0.16470000000000001</v>
      </c>
      <c r="DN434" s="324">
        <v>0.14823</v>
      </c>
      <c r="DO434" s="324">
        <v>0.26003293050111742</v>
      </c>
      <c r="DP434" s="595">
        <f t="shared" ref="DP434:DP438" si="1416">DQ434+DR434+DS434+DT434</f>
        <v>0</v>
      </c>
      <c r="DQ434" s="324">
        <v>0</v>
      </c>
      <c r="DR434" s="324"/>
      <c r="DS434" s="324"/>
      <c r="DT434" s="324"/>
      <c r="DU434" s="595">
        <f t="shared" ref="DU434:DU438" si="1417">DV434+DW434+DX434+DY434</f>
        <v>8.810190476190477E-2</v>
      </c>
      <c r="DV434" s="324">
        <v>8.810190476190477E-2</v>
      </c>
      <c r="DW434" s="324"/>
      <c r="DX434" s="324"/>
      <c r="DY434" s="324"/>
      <c r="DZ434" s="2255"/>
      <c r="EA434" s="787"/>
      <c r="EB434" s="787"/>
      <c r="EC434" s="787"/>
      <c r="ED434" s="324" t="s">
        <v>243</v>
      </c>
      <c r="EE434" s="33"/>
      <c r="EF434" s="329" t="s">
        <v>235</v>
      </c>
      <c r="EG434" s="328"/>
      <c r="EH434" s="2684" t="s">
        <v>463</v>
      </c>
    </row>
    <row r="435" spans="1:138" ht="15" customHeight="1" outlineLevel="1">
      <c r="A435" s="67"/>
      <c r="B435" s="67"/>
      <c r="C435" s="557" t="s">
        <v>191</v>
      </c>
      <c r="D435" s="732" t="s">
        <v>452</v>
      </c>
      <c r="E435" s="994" t="s">
        <v>24</v>
      </c>
      <c r="F435" s="994" t="s">
        <v>0</v>
      </c>
      <c r="G435" s="558">
        <f t="shared" si="1399"/>
        <v>12.927999999999999</v>
      </c>
      <c r="H435" s="1202">
        <f>SUM(I435:L435)</f>
        <v>25</v>
      </c>
      <c r="I435" s="1199">
        <v>10</v>
      </c>
      <c r="J435" s="1216">
        <v>9</v>
      </c>
      <c r="K435" s="1216">
        <v>6</v>
      </c>
      <c r="L435" s="1216">
        <v>0</v>
      </c>
      <c r="M435" s="2231"/>
      <c r="N435" s="1216">
        <v>0.1</v>
      </c>
      <c r="O435" s="1216">
        <v>0.1</v>
      </c>
      <c r="P435" s="1216">
        <v>0.1</v>
      </c>
      <c r="Q435" s="86">
        <f>SUM(R435:U435)</f>
        <v>12.528</v>
      </c>
      <c r="R435" s="1216">
        <v>0.75</v>
      </c>
      <c r="S435" s="1216">
        <v>4.0599999999999996</v>
      </c>
      <c r="T435" s="1216">
        <v>3.35</v>
      </c>
      <c r="U435" s="1959">
        <v>4.3680000000000003</v>
      </c>
      <c r="V435" s="1971">
        <f>SUM(W435:Z435)</f>
        <v>0.1</v>
      </c>
      <c r="W435" s="1216">
        <v>0</v>
      </c>
      <c r="X435" s="1216">
        <v>0</v>
      </c>
      <c r="Y435" s="1216">
        <v>0.1</v>
      </c>
      <c r="Z435" s="1216">
        <v>0</v>
      </c>
      <c r="AA435" s="574">
        <f t="shared" si="1400"/>
        <v>0</v>
      </c>
      <c r="AB435" s="1216"/>
      <c r="AC435" s="1216"/>
      <c r="AD435" s="1216"/>
      <c r="AE435" s="1959"/>
      <c r="AF435" s="566" t="s">
        <v>311</v>
      </c>
      <c r="AG435" s="555">
        <f t="shared" si="1401"/>
        <v>0.27324000000000009</v>
      </c>
      <c r="AH435" s="324">
        <v>0.27</v>
      </c>
      <c r="AI435" s="324">
        <v>32.399999999999991</v>
      </c>
      <c r="AJ435" s="556">
        <v>1.042765819143866</v>
      </c>
      <c r="AK435" s="324">
        <v>0.10799999999999998</v>
      </c>
      <c r="AL435" s="324">
        <v>12.959999999999997</v>
      </c>
      <c r="AM435" s="324">
        <v>0.42337458152665119</v>
      </c>
      <c r="AN435" s="324">
        <v>9.7199999999999995E-2</v>
      </c>
      <c r="AO435" s="324">
        <v>11.663999999999998</v>
      </c>
      <c r="AP435" s="324">
        <v>0.37081867830523113</v>
      </c>
      <c r="AQ435" s="324">
        <v>6.4799999999999996E-2</v>
      </c>
      <c r="AR435" s="324">
        <v>7.7759999999999998</v>
      </c>
      <c r="AS435" s="324">
        <v>0.24857255931198363</v>
      </c>
      <c r="AT435" s="324">
        <v>0</v>
      </c>
      <c r="AU435" s="324">
        <v>0</v>
      </c>
      <c r="AV435" s="324">
        <v>0</v>
      </c>
      <c r="AW435" s="324">
        <v>0.13530239999999999</v>
      </c>
      <c r="AX435" s="324">
        <v>16.236288000000002</v>
      </c>
      <c r="AY435" s="324">
        <v>0.56240812464847201</v>
      </c>
      <c r="AZ435" s="324">
        <v>8.1000000000000013E-3</v>
      </c>
      <c r="BA435" s="324">
        <v>0.97200000000000009</v>
      </c>
      <c r="BB435" s="324">
        <v>3.3772151955600002E-2</v>
      </c>
      <c r="BC435" s="324">
        <v>4.3847999999999998E-2</v>
      </c>
      <c r="BD435" s="324">
        <v>5.2617599999999998</v>
      </c>
      <c r="BE435" s="324">
        <v>0.180726214829832</v>
      </c>
      <c r="BF435" s="324">
        <v>3.6179999999999997E-2</v>
      </c>
      <c r="BG435" s="324">
        <v>4.3415999999999997</v>
      </c>
      <c r="BH435" s="324">
        <v>0.15076794026304</v>
      </c>
      <c r="BI435" s="324">
        <v>4.7174400000000005E-2</v>
      </c>
      <c r="BJ435" s="324">
        <v>5.6609280000000002</v>
      </c>
      <c r="BK435" s="324">
        <v>0.19714181760000005</v>
      </c>
      <c r="BL435" s="556">
        <f t="shared" si="1402"/>
        <v>1.08E-3</v>
      </c>
      <c r="BM435" s="324">
        <f t="shared" si="1403"/>
        <v>0.12959999999999999</v>
      </c>
      <c r="BN435" s="556">
        <f t="shared" si="1404"/>
        <v>6.6080610648432004E-3</v>
      </c>
      <c r="BO435" s="324">
        <f>(W435*3.6)/1000*3</f>
        <v>0</v>
      </c>
      <c r="BP435" s="324">
        <f>BO435*1000*0.12</f>
        <v>0</v>
      </c>
      <c r="BQ435" s="324">
        <f t="shared" si="1405"/>
        <v>0</v>
      </c>
      <c r="BR435" s="324">
        <f>(X435*3.6)/1000*3</f>
        <v>0</v>
      </c>
      <c r="BS435" s="324">
        <f>BR435*1000*0.12</f>
        <v>0</v>
      </c>
      <c r="BT435" s="324">
        <f t="shared" si="1406"/>
        <v>0</v>
      </c>
      <c r="BU435" s="556">
        <f>(Y435*3.6)/1000*3</f>
        <v>1.08E-3</v>
      </c>
      <c r="BV435" s="324">
        <f>BU435*1000*0.12</f>
        <v>0.12959999999999999</v>
      </c>
      <c r="BW435" s="324">
        <f t="shared" si="1407"/>
        <v>6.6080610648432004E-3</v>
      </c>
      <c r="BX435" s="324">
        <f>(Z435*3.6)/1000*3</f>
        <v>0</v>
      </c>
      <c r="BY435" s="324">
        <f>BX435*1000*0.12</f>
        <v>0</v>
      </c>
      <c r="BZ435" s="324">
        <f t="shared" si="1408"/>
        <v>0</v>
      </c>
      <c r="CA435" s="324">
        <f t="shared" si="1409"/>
        <v>0</v>
      </c>
      <c r="CB435" s="324">
        <f t="shared" si="1410"/>
        <v>0</v>
      </c>
      <c r="CC435" s="324">
        <f t="shared" si="1411"/>
        <v>0</v>
      </c>
      <c r="CD435" s="324">
        <f>(AB435*3.6)/1000*3</f>
        <v>0</v>
      </c>
      <c r="CE435" s="324">
        <f>CD435*1000*0.12</f>
        <v>0</v>
      </c>
      <c r="CF435" s="324">
        <f>CD435*$EW$8</f>
        <v>0</v>
      </c>
      <c r="CG435" s="324"/>
      <c r="CH435" s="324">
        <f>CG435*1000*0.12</f>
        <v>0</v>
      </c>
      <c r="CI435" s="324">
        <f>CG435*$EX$8</f>
        <v>0</v>
      </c>
      <c r="CJ435" s="324"/>
      <c r="CK435" s="324">
        <f>CJ435*1000*0.12</f>
        <v>0</v>
      </c>
      <c r="CL435" s="324">
        <f>CJ435*$EY$8</f>
        <v>0</v>
      </c>
      <c r="CM435" s="324"/>
      <c r="CN435" s="324">
        <f>CM435*1000*0.12</f>
        <v>0</v>
      </c>
      <c r="CO435" s="324">
        <f>CM435*$EZ$8</f>
        <v>0</v>
      </c>
      <c r="CP435" s="2238"/>
      <c r="CQ435" s="2238"/>
      <c r="CR435" s="2238"/>
      <c r="CS435" s="556">
        <f>N435*3.6/1000*3</f>
        <v>1.08E-3</v>
      </c>
      <c r="CT435" s="324">
        <f>CS435*1000*0.12</f>
        <v>0.12959999999999999</v>
      </c>
      <c r="CU435" s="324">
        <f t="shared" si="1412"/>
        <v>6.0504024059977353E-3</v>
      </c>
      <c r="CV435" s="556">
        <f>O435*3.6/1000*3</f>
        <v>1.08E-3</v>
      </c>
      <c r="CW435" s="324">
        <f>CV435*1000*0.12</f>
        <v>0.12959999999999999</v>
      </c>
      <c r="CX435" s="556">
        <f t="shared" si="1413"/>
        <v>6.2885823335946554E-3</v>
      </c>
      <c r="CY435" s="694">
        <f>P435*3.6/1000*3</f>
        <v>1.08E-3</v>
      </c>
      <c r="CZ435" s="324">
        <f>CY435*1000*0.12</f>
        <v>0.12959999999999999</v>
      </c>
      <c r="DA435" s="324">
        <f t="shared" si="1414"/>
        <v>6.5373305903891786E-3</v>
      </c>
      <c r="DB435" s="324">
        <v>3.4</v>
      </c>
      <c r="DC435" s="324">
        <v>58.6</v>
      </c>
      <c r="DD435" s="324">
        <v>22.532</v>
      </c>
      <c r="DE435" s="555">
        <f t="shared" si="1415"/>
        <v>6.2507035173686898</v>
      </c>
      <c r="DF435" s="595">
        <v>13.950000000000001</v>
      </c>
      <c r="DG435" s="324">
        <v>5.58</v>
      </c>
      <c r="DH435" s="324">
        <v>5.0220000000000002</v>
      </c>
      <c r="DI435" s="718">
        <v>3.3480000000000003</v>
      </c>
      <c r="DJ435" s="718">
        <v>0</v>
      </c>
      <c r="DK435" s="595">
        <v>6.0833123569979719</v>
      </c>
      <c r="DL435" s="324">
        <v>0.38759482758620684</v>
      </c>
      <c r="DM435" s="324">
        <v>2.12338</v>
      </c>
      <c r="DN435" s="324">
        <v>1.7520500000000001</v>
      </c>
      <c r="DO435" s="324">
        <v>1.8202875294117651</v>
      </c>
      <c r="DP435" s="595">
        <f t="shared" si="1416"/>
        <v>3.8510822580645164E-2</v>
      </c>
      <c r="DQ435" s="556">
        <v>0</v>
      </c>
      <c r="DR435" s="556">
        <v>0</v>
      </c>
      <c r="DS435" s="324">
        <v>3.8510822580645164E-2</v>
      </c>
      <c r="DT435" s="556">
        <v>0</v>
      </c>
      <c r="DU435" s="595">
        <f t="shared" si="1417"/>
        <v>0.62069046875</v>
      </c>
      <c r="DV435" s="324">
        <v>0.62069046875</v>
      </c>
      <c r="DW435" s="324"/>
      <c r="DX435" s="324"/>
      <c r="DY435" s="324"/>
      <c r="DZ435" s="2255"/>
      <c r="EA435" s="787">
        <v>3.9043297101449277E-2</v>
      </c>
      <c r="EB435" s="787">
        <v>4.2218734358240972E-2</v>
      </c>
      <c r="EC435" s="787">
        <v>4.7618306330382498E-2</v>
      </c>
      <c r="ED435" s="324" t="s">
        <v>243</v>
      </c>
      <c r="EE435" s="33"/>
      <c r="EF435" s="329" t="s">
        <v>235</v>
      </c>
      <c r="EG435" s="328"/>
      <c r="EH435" s="2686"/>
    </row>
    <row r="436" spans="1:138" ht="15" customHeight="1" outlineLevel="1">
      <c r="A436" s="67"/>
      <c r="B436" s="67"/>
      <c r="C436" s="557" t="s">
        <v>493</v>
      </c>
      <c r="D436" s="1177" t="s">
        <v>193</v>
      </c>
      <c r="E436" s="1222" t="s">
        <v>23</v>
      </c>
      <c r="F436" s="1222" t="s">
        <v>3</v>
      </c>
      <c r="G436" s="558">
        <f t="shared" si="1399"/>
        <v>9.9499999999999993</v>
      </c>
      <c r="H436" s="1197">
        <f>SUM(I436:L436)</f>
        <v>0</v>
      </c>
      <c r="I436" s="1961">
        <v>0</v>
      </c>
      <c r="J436" s="1961">
        <v>0</v>
      </c>
      <c r="K436" s="1961">
        <v>0</v>
      </c>
      <c r="L436" s="1961">
        <v>0</v>
      </c>
      <c r="M436" s="2216"/>
      <c r="N436" s="1216">
        <v>0</v>
      </c>
      <c r="O436" s="1216">
        <v>0</v>
      </c>
      <c r="P436" s="1216">
        <v>0</v>
      </c>
      <c r="Q436" s="86">
        <f>SUM(R436:U436)</f>
        <v>9.9499999999999993</v>
      </c>
      <c r="R436" s="1216">
        <v>0.95</v>
      </c>
      <c r="S436" s="1216">
        <v>2</v>
      </c>
      <c r="T436" s="1216">
        <v>4</v>
      </c>
      <c r="U436" s="1959">
        <v>3</v>
      </c>
      <c r="V436" s="574">
        <f>SUM(W436:Z436)</f>
        <v>0</v>
      </c>
      <c r="W436" s="1959">
        <v>0</v>
      </c>
      <c r="X436" s="1959">
        <v>0</v>
      </c>
      <c r="Y436" s="1959">
        <v>0</v>
      </c>
      <c r="Z436" s="1959">
        <v>0</v>
      </c>
      <c r="AA436" s="574">
        <f t="shared" si="1400"/>
        <v>0</v>
      </c>
      <c r="AB436" s="1216"/>
      <c r="AC436" s="1216"/>
      <c r="AD436" s="1216"/>
      <c r="AE436" s="1959"/>
      <c r="AF436" s="566" t="s">
        <v>311</v>
      </c>
      <c r="AG436" s="555">
        <f t="shared" si="1401"/>
        <v>0</v>
      </c>
      <c r="AH436" s="556">
        <v>0</v>
      </c>
      <c r="AI436" s="324">
        <v>0</v>
      </c>
      <c r="AJ436" s="556">
        <v>0</v>
      </c>
      <c r="AK436" s="188"/>
      <c r="AL436" s="188"/>
      <c r="AM436" s="191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556">
        <v>1.1120000000000001E-2</v>
      </c>
      <c r="AX436" s="324">
        <v>1.3344</v>
      </c>
      <c r="AY436" s="324">
        <v>4.6196618131520005E-2</v>
      </c>
      <c r="AZ436" s="556">
        <v>1.5200000000000001E-3</v>
      </c>
      <c r="BA436" s="324">
        <v>0.18240000000000001</v>
      </c>
      <c r="BB436" s="324">
        <v>6.3374902435200005E-3</v>
      </c>
      <c r="BC436" s="556">
        <v>3.2000000000000002E-3</v>
      </c>
      <c r="BD436" s="324">
        <v>0.38400000000000001</v>
      </c>
      <c r="BE436" s="324">
        <v>1.3189287708800001E-2</v>
      </c>
      <c r="BF436" s="556">
        <v>6.4000000000000003E-3</v>
      </c>
      <c r="BG436" s="324">
        <v>0.76800000000000002</v>
      </c>
      <c r="BH436" s="324">
        <v>2.6669840179200002E-2</v>
      </c>
      <c r="BI436" s="188"/>
      <c r="BJ436" s="188"/>
      <c r="BK436" s="188"/>
      <c r="BL436" s="556">
        <f t="shared" si="1402"/>
        <v>0</v>
      </c>
      <c r="BM436" s="324">
        <f t="shared" si="1403"/>
        <v>0</v>
      </c>
      <c r="BN436" s="556">
        <f t="shared" si="1404"/>
        <v>0</v>
      </c>
      <c r="BO436" s="324">
        <f>W436*1.6/1000</f>
        <v>0</v>
      </c>
      <c r="BP436" s="324">
        <f t="shared" ref="BP436" si="1418">BO436*1000*0.12</f>
        <v>0</v>
      </c>
      <c r="BQ436" s="324">
        <f t="shared" si="1405"/>
        <v>0</v>
      </c>
      <c r="BR436" s="556">
        <f>X436*1.6/1000</f>
        <v>0</v>
      </c>
      <c r="BS436" s="324">
        <f>BR436*1000*0.12</f>
        <v>0</v>
      </c>
      <c r="BT436" s="324">
        <f t="shared" si="1406"/>
        <v>0</v>
      </c>
      <c r="BU436" s="556">
        <f>Y436*1.6/1000</f>
        <v>0</v>
      </c>
      <c r="BV436" s="324">
        <f>BU436*1000*0.12</f>
        <v>0</v>
      </c>
      <c r="BW436" s="324">
        <f t="shared" si="1407"/>
        <v>0</v>
      </c>
      <c r="BX436" s="324">
        <f>Z436*1.6/1000</f>
        <v>0</v>
      </c>
      <c r="BY436" s="324">
        <f t="shared" ref="BY436" si="1419">BX436*1000*0.12</f>
        <v>0</v>
      </c>
      <c r="BZ436" s="324">
        <f t="shared" si="1408"/>
        <v>0</v>
      </c>
      <c r="CA436" s="556">
        <f t="shared" si="1409"/>
        <v>0</v>
      </c>
      <c r="CB436" s="324">
        <f t="shared" si="1410"/>
        <v>0</v>
      </c>
      <c r="CC436" s="324">
        <f t="shared" si="1411"/>
        <v>0</v>
      </c>
      <c r="CD436" s="556"/>
      <c r="CE436" s="324">
        <f t="shared" ref="CE436" si="1420">CD436*1000*0.12</f>
        <v>0</v>
      </c>
      <c r="CF436" s="324">
        <f>CD436*$EW$8</f>
        <v>0</v>
      </c>
      <c r="CG436" s="556"/>
      <c r="CH436" s="324">
        <f t="shared" ref="CH436:CH437" si="1421">CG436*1000*0.12</f>
        <v>0</v>
      </c>
      <c r="CI436" s="324">
        <f>CG436*$EX$8</f>
        <v>0</v>
      </c>
      <c r="CJ436" s="556"/>
      <c r="CK436" s="324">
        <f>CJ436*1000*0.12</f>
        <v>0</v>
      </c>
      <c r="CL436" s="324">
        <f>CJ436*$EY$8</f>
        <v>0</v>
      </c>
      <c r="CM436" s="188"/>
      <c r="CN436" s="188"/>
      <c r="CO436" s="188"/>
      <c r="CP436" s="2275"/>
      <c r="CQ436" s="2275"/>
      <c r="CR436" s="2275"/>
      <c r="CS436" s="276"/>
      <c r="CT436" s="276"/>
      <c r="CU436" s="276"/>
      <c r="CV436" s="188"/>
      <c r="CW436" s="188"/>
      <c r="CX436" s="188"/>
      <c r="CY436" s="188"/>
      <c r="CZ436" s="188"/>
      <c r="DA436" s="188"/>
      <c r="DB436" s="85"/>
      <c r="DC436" s="85"/>
      <c r="DD436" s="85"/>
      <c r="DE436" s="555">
        <f t="shared" si="1415"/>
        <v>0.6834818682705337</v>
      </c>
      <c r="DF436" s="595">
        <v>0</v>
      </c>
      <c r="DG436" s="306"/>
      <c r="DH436" s="306"/>
      <c r="DI436" s="718"/>
      <c r="DJ436" s="718"/>
      <c r="DK436" s="595">
        <v>0.6834818682705337</v>
      </c>
      <c r="DL436" s="324">
        <v>9.0154999999999992E-3</v>
      </c>
      <c r="DM436" s="324">
        <v>1.7655999999999998E-2</v>
      </c>
      <c r="DN436" s="324">
        <v>3.5311999999999996E-2</v>
      </c>
      <c r="DO436" s="324">
        <v>0.62149836827053373</v>
      </c>
      <c r="DP436" s="595">
        <f t="shared" si="1416"/>
        <v>0</v>
      </c>
      <c r="DQ436" s="306"/>
      <c r="DR436" s="306"/>
      <c r="DS436" s="718"/>
      <c r="DT436" s="718"/>
      <c r="DU436" s="595">
        <f t="shared" si="1417"/>
        <v>0</v>
      </c>
      <c r="DV436" s="324"/>
      <c r="DW436" s="324"/>
      <c r="DX436" s="324"/>
      <c r="DY436" s="324"/>
      <c r="DZ436" s="2255"/>
      <c r="EA436" s="787"/>
      <c r="EB436" s="188"/>
      <c r="EC436" s="188"/>
      <c r="ED436" s="23"/>
      <c r="EE436" s="23"/>
      <c r="EF436" s="328"/>
      <c r="EG436" s="328"/>
      <c r="EH436" s="328"/>
    </row>
    <row r="437" spans="1:138" ht="15" customHeight="1" outlineLevel="1">
      <c r="A437" s="1367"/>
      <c r="B437" s="1367"/>
      <c r="C437" s="1809" t="s">
        <v>194</v>
      </c>
      <c r="D437" s="1810" t="s">
        <v>453</v>
      </c>
      <c r="E437" s="1222" t="s">
        <v>23</v>
      </c>
      <c r="F437" s="1222" t="s">
        <v>3</v>
      </c>
      <c r="G437" s="558">
        <f t="shared" si="1399"/>
        <v>0.8</v>
      </c>
      <c r="H437" s="1960">
        <f>SUM(I437:L437)</f>
        <v>0</v>
      </c>
      <c r="I437" s="1962">
        <v>0</v>
      </c>
      <c r="J437" s="1962">
        <v>0</v>
      </c>
      <c r="K437" s="1962">
        <v>0</v>
      </c>
      <c r="L437" s="1962">
        <v>0</v>
      </c>
      <c r="M437" s="2232"/>
      <c r="N437" s="1496"/>
      <c r="O437" s="1496"/>
      <c r="P437" s="1496"/>
      <c r="Q437" s="86">
        <f>SUM(R437:U437)</f>
        <v>0.8</v>
      </c>
      <c r="R437" s="1815"/>
      <c r="S437" s="1815">
        <v>0.8</v>
      </c>
      <c r="T437" s="1496"/>
      <c r="U437" s="1496"/>
      <c r="V437" s="574">
        <f>SUM(W437:Z437)</f>
        <v>0</v>
      </c>
      <c r="W437" s="2381">
        <v>0</v>
      </c>
      <c r="X437" s="2381">
        <v>0</v>
      </c>
      <c r="Y437" s="2381">
        <v>0</v>
      </c>
      <c r="Z437" s="2381">
        <v>0</v>
      </c>
      <c r="AA437" s="574">
        <f t="shared" si="1400"/>
        <v>0</v>
      </c>
      <c r="AB437" s="1815"/>
      <c r="AC437" s="1815"/>
      <c r="AD437" s="1496"/>
      <c r="AE437" s="1496"/>
      <c r="AF437" s="566" t="s">
        <v>311</v>
      </c>
      <c r="AG437" s="555">
        <f t="shared" ref="AG437:AG438" si="1422">AH437+CP437+CS437+CV437+CY437</f>
        <v>0</v>
      </c>
      <c r="AH437" s="556">
        <v>0</v>
      </c>
      <c r="AI437" s="324">
        <v>0</v>
      </c>
      <c r="AJ437" s="556">
        <v>0</v>
      </c>
      <c r="AK437" s="1636"/>
      <c r="AL437" s="1636"/>
      <c r="AM437" s="191"/>
      <c r="AN437" s="1636"/>
      <c r="AO437" s="1636"/>
      <c r="AP437" s="1636"/>
      <c r="AQ437" s="1636"/>
      <c r="AR437" s="1636"/>
      <c r="AS437" s="1636"/>
      <c r="AT437" s="1636"/>
      <c r="AU437" s="1636"/>
      <c r="AV437" s="1636"/>
      <c r="AW437" s="1811">
        <f>AZ437+BC437+BF437+BI437</f>
        <v>1.2800000000000003E-3</v>
      </c>
      <c r="AX437" s="1811">
        <f t="shared" ref="AX437:AY437" si="1423">BA437+BD437+BG437+BJ437</f>
        <v>0.15360000000000001</v>
      </c>
      <c r="AY437" s="1811">
        <f t="shared" si="1423"/>
        <v>5.2757150835200019E-3</v>
      </c>
      <c r="AZ437" s="1811"/>
      <c r="BA437" s="1638"/>
      <c r="BB437" s="1638"/>
      <c r="BC437" s="556">
        <v>1.2800000000000003E-3</v>
      </c>
      <c r="BD437" s="324">
        <v>0.15360000000000001</v>
      </c>
      <c r="BE437" s="324">
        <v>5.2757150835200019E-3</v>
      </c>
      <c r="BF437" s="1636"/>
      <c r="BG437" s="1636"/>
      <c r="BH437" s="1636"/>
      <c r="BI437" s="1636"/>
      <c r="BJ437" s="1636"/>
      <c r="BK437" s="1636"/>
      <c r="BL437" s="556">
        <f t="shared" si="1402"/>
        <v>0</v>
      </c>
      <c r="BM437" s="324">
        <f t="shared" si="1403"/>
        <v>0</v>
      </c>
      <c r="BN437" s="556">
        <f t="shared" si="1404"/>
        <v>0</v>
      </c>
      <c r="BO437" s="1636"/>
      <c r="BP437" s="1636"/>
      <c r="BQ437" s="191"/>
      <c r="BR437" s="1636"/>
      <c r="BS437" s="1636"/>
      <c r="BT437" s="1636"/>
      <c r="BU437" s="1636"/>
      <c r="BV437" s="1636"/>
      <c r="BW437" s="1636"/>
      <c r="BX437" s="1636"/>
      <c r="BY437" s="1636"/>
      <c r="BZ437" s="1636"/>
      <c r="CA437" s="556">
        <f t="shared" ref="CA437:CA438" si="1424">CD437+CG437+CJ437+CM437</f>
        <v>0</v>
      </c>
      <c r="CB437" s="324">
        <f t="shared" ref="CB437:CB438" si="1425">CE437+CH437+CK437+CN437</f>
        <v>0</v>
      </c>
      <c r="CC437" s="324">
        <f t="shared" ref="CC437:CC438" si="1426">CF437+CI437+CL437+CO437</f>
        <v>0</v>
      </c>
      <c r="CD437" s="324">
        <f>(AB437*4.6)*3/1000</f>
        <v>0</v>
      </c>
      <c r="CE437" s="324">
        <f>CD437*1000*0.12</f>
        <v>0</v>
      </c>
      <c r="CF437" s="324">
        <f>CD437*$EW$8</f>
        <v>0</v>
      </c>
      <c r="CG437" s="556"/>
      <c r="CH437" s="324">
        <f t="shared" si="1421"/>
        <v>0</v>
      </c>
      <c r="CI437" s="324">
        <f>CG437*$EX$8</f>
        <v>0</v>
      </c>
      <c r="CJ437" s="1636"/>
      <c r="CK437" s="1636"/>
      <c r="CL437" s="1636"/>
      <c r="CM437" s="1636"/>
      <c r="CN437" s="1636"/>
      <c r="CO437" s="1636"/>
      <c r="CP437" s="2292"/>
      <c r="CQ437" s="2292"/>
      <c r="CR437" s="2292"/>
      <c r="CS437" s="1637"/>
      <c r="CT437" s="1637"/>
      <c r="CU437" s="1637"/>
      <c r="CV437" s="1636"/>
      <c r="CW437" s="1636"/>
      <c r="CX437" s="1636"/>
      <c r="CY437" s="1636"/>
      <c r="CZ437" s="1636"/>
      <c r="DA437" s="1636"/>
      <c r="DB437" s="1496"/>
      <c r="DC437" s="1496"/>
      <c r="DD437" s="1496"/>
      <c r="DE437" s="555">
        <f t="shared" si="1415"/>
        <v>0.44960000000000006</v>
      </c>
      <c r="DF437" s="595">
        <v>0</v>
      </c>
      <c r="DG437" s="1812"/>
      <c r="DH437" s="1812"/>
      <c r="DI437" s="1813"/>
      <c r="DJ437" s="1813"/>
      <c r="DK437" s="595">
        <v>0.44960000000000006</v>
      </c>
      <c r="DL437" s="1638"/>
      <c r="DM437" s="1638">
        <v>0.44960000000000006</v>
      </c>
      <c r="DN437" s="1638"/>
      <c r="DO437" s="1638"/>
      <c r="DP437" s="595">
        <f t="shared" si="1416"/>
        <v>0</v>
      </c>
      <c r="DQ437" s="1812">
        <v>0</v>
      </c>
      <c r="DR437" s="1812"/>
      <c r="DS437" s="1813"/>
      <c r="DT437" s="1813"/>
      <c r="DU437" s="595">
        <f t="shared" si="1417"/>
        <v>0.47070000000000001</v>
      </c>
      <c r="DV437" s="1638">
        <v>0.47070000000000001</v>
      </c>
      <c r="DW437" s="1638"/>
      <c r="DX437" s="1638"/>
      <c r="DY437" s="1638"/>
      <c r="DZ437" s="2255"/>
      <c r="EA437" s="787"/>
      <c r="EB437" s="1636"/>
      <c r="EC437" s="1636"/>
      <c r="ED437" s="1291"/>
      <c r="EE437" s="1291"/>
      <c r="EF437" s="1814"/>
      <c r="EG437" s="1814"/>
      <c r="EH437" s="1814"/>
    </row>
    <row r="438" spans="1:138" ht="32.25" customHeight="1" outlineLevel="1">
      <c r="A438" s="1367"/>
      <c r="B438" s="1367"/>
      <c r="C438" s="1809" t="s">
        <v>197</v>
      </c>
      <c r="D438" s="1810" t="s">
        <v>619</v>
      </c>
      <c r="E438" s="1222" t="s">
        <v>23</v>
      </c>
      <c r="F438" s="1222" t="s">
        <v>3</v>
      </c>
      <c r="G438" s="558">
        <f t="shared" si="1399"/>
        <v>1.1560000000000001</v>
      </c>
      <c r="H438" s="1960"/>
      <c r="I438" s="1962"/>
      <c r="J438" s="1962"/>
      <c r="K438" s="1962"/>
      <c r="L438" s="1962"/>
      <c r="M438" s="2232"/>
      <c r="N438" s="324">
        <v>0.28900000000000003</v>
      </c>
      <c r="O438" s="324">
        <v>0.28900000000000003</v>
      </c>
      <c r="P438" s="324">
        <v>0.28900000000000003</v>
      </c>
      <c r="Q438" s="1634"/>
      <c r="R438" s="1815"/>
      <c r="S438" s="1815"/>
      <c r="T438" s="1496"/>
      <c r="U438" s="1496"/>
      <c r="V438" s="574">
        <f>SUM(W438:Z438)</f>
        <v>0.28900000000000003</v>
      </c>
      <c r="W438" s="324">
        <v>0</v>
      </c>
      <c r="X438" s="324">
        <v>0.16300000000000001</v>
      </c>
      <c r="Y438" s="324">
        <v>6.3E-2</v>
      </c>
      <c r="Z438" s="324">
        <v>6.3E-2</v>
      </c>
      <c r="AA438" s="574">
        <f t="shared" si="1400"/>
        <v>0</v>
      </c>
      <c r="AB438" s="324"/>
      <c r="AC438" s="324"/>
      <c r="AD438" s="324"/>
      <c r="AE438" s="324"/>
      <c r="AF438" s="566" t="s">
        <v>311</v>
      </c>
      <c r="AG438" s="555">
        <f t="shared" si="1422"/>
        <v>1.0404000000000001E-3</v>
      </c>
      <c r="AH438" s="1811"/>
      <c r="AI438" s="1638"/>
      <c r="AJ438" s="1811"/>
      <c r="AK438" s="1636"/>
      <c r="AL438" s="1636"/>
      <c r="AM438" s="191"/>
      <c r="AN438" s="1636"/>
      <c r="AO438" s="1636"/>
      <c r="AP438" s="1636"/>
      <c r="AQ438" s="1636"/>
      <c r="AR438" s="1636"/>
      <c r="AS438" s="1636"/>
      <c r="AT438" s="1636"/>
      <c r="AU438" s="1636"/>
      <c r="AV438" s="1636"/>
      <c r="AW438" s="1811"/>
      <c r="AX438" s="1638"/>
      <c r="AY438" s="1638"/>
      <c r="AZ438" s="1811"/>
      <c r="BA438" s="1638"/>
      <c r="BB438" s="1638"/>
      <c r="BC438" s="1811"/>
      <c r="BD438" s="1638"/>
      <c r="BE438" s="1638"/>
      <c r="BF438" s="1636"/>
      <c r="BG438" s="1636"/>
      <c r="BH438" s="1636"/>
      <c r="BI438" s="1636"/>
      <c r="BJ438" s="1636"/>
      <c r="BK438" s="1636"/>
      <c r="BL438" s="567">
        <f t="shared" ref="BL438" si="1427">BO438+BR438+BU438+BX438</f>
        <v>3.4679999999999997E-4</v>
      </c>
      <c r="BM438" s="324">
        <f t="shared" ref="BM438" si="1428">BP438+BS438+BV438+BY438</f>
        <v>4.1616E-2</v>
      </c>
      <c r="BN438" s="556">
        <f t="shared" ref="BN438" si="1429">BQ438+BT438+BW438+BZ438</f>
        <v>1.8000559182079678E-3</v>
      </c>
      <c r="BO438" s="324">
        <f>W438*1.2/1000</f>
        <v>0</v>
      </c>
      <c r="BP438" s="324">
        <f t="shared" ref="BP438" si="1430">BO438*1000*0.12</f>
        <v>0</v>
      </c>
      <c r="BQ438" s="324">
        <f t="shared" ref="BQ438" si="1431">BO438*$ER$8</f>
        <v>0</v>
      </c>
      <c r="BR438" s="567">
        <f>X438*1.2/1000</f>
        <v>1.9559999999999998E-4</v>
      </c>
      <c r="BS438" s="324">
        <f t="shared" ref="BS438" si="1432">BR438*1000*0.12</f>
        <v>2.3472E-2</v>
      </c>
      <c r="BT438" s="324">
        <f t="shared" ref="BT438" si="1433">BR438*$ES$8</f>
        <v>8.6126178322039186E-4</v>
      </c>
      <c r="BU438" s="567">
        <f>Y438*1.2/1000</f>
        <v>7.5599999999999994E-5</v>
      </c>
      <c r="BV438" s="324">
        <f>BU438*1000*0.12</f>
        <v>9.0720000000000002E-3</v>
      </c>
      <c r="BW438" s="324">
        <f t="shared" ref="BW438" si="1434">BU438*$ET$8</f>
        <v>4.62564274539024E-4</v>
      </c>
      <c r="BX438" s="567">
        <f>Z438*1.2/1000</f>
        <v>7.5599999999999994E-5</v>
      </c>
      <c r="BY438" s="324">
        <f>BX438*1000*0.12</f>
        <v>9.0720000000000002E-3</v>
      </c>
      <c r="BZ438" s="324">
        <f t="shared" ref="BZ438" si="1435">BX438*$EU$8</f>
        <v>4.7622986044855198E-4</v>
      </c>
      <c r="CA438" s="556">
        <f t="shared" si="1424"/>
        <v>0</v>
      </c>
      <c r="CB438" s="324">
        <f t="shared" si="1425"/>
        <v>0</v>
      </c>
      <c r="CC438" s="324">
        <f t="shared" si="1426"/>
        <v>0</v>
      </c>
      <c r="CD438" s="556">
        <f>AB438*1.2/1000</f>
        <v>0</v>
      </c>
      <c r="CE438" s="324">
        <f t="shared" ref="CE438" si="1436">CD438*1000*0.12</f>
        <v>0</v>
      </c>
      <c r="CF438" s="556">
        <f>CD438*$EW$8</f>
        <v>0</v>
      </c>
      <c r="CG438" s="1811"/>
      <c r="CH438" s="1638"/>
      <c r="CI438" s="1638"/>
      <c r="CJ438" s="1636"/>
      <c r="CK438" s="1636"/>
      <c r="CL438" s="1636"/>
      <c r="CM438" s="1636"/>
      <c r="CN438" s="1636"/>
      <c r="CO438" s="1636"/>
      <c r="CP438" s="2292"/>
      <c r="CQ438" s="2292"/>
      <c r="CR438" s="2292"/>
      <c r="CS438" s="567">
        <f>N438*1.2/1000</f>
        <v>3.4680000000000003E-4</v>
      </c>
      <c r="CT438" s="324">
        <f t="shared" ref="CT438" si="1437">CS438*1000*0.12</f>
        <v>4.1616000000000007E-2</v>
      </c>
      <c r="CU438" s="324">
        <f t="shared" ref="CU438" si="1438">CS438*$EN$8</f>
        <v>1.9428514392592728E-3</v>
      </c>
      <c r="CV438" s="567">
        <f>O438*1.2/1000</f>
        <v>3.4680000000000003E-4</v>
      </c>
      <c r="CW438" s="324">
        <f>CV438*1000*0.12</f>
        <v>4.1616000000000007E-2</v>
      </c>
      <c r="CX438" s="324">
        <f t="shared" ref="CX438" si="1439">CV438*$EO$8</f>
        <v>2.019333660454284E-3</v>
      </c>
      <c r="CY438" s="567">
        <f>P438*1.2/1000</f>
        <v>3.4680000000000003E-4</v>
      </c>
      <c r="CZ438" s="324">
        <f>CY438*1000*0.12</f>
        <v>4.1616000000000007E-2</v>
      </c>
      <c r="DA438" s="694">
        <f t="shared" ref="DA438" si="1440">CY438*$EP$8</f>
        <v>2.0992094895805253E-3</v>
      </c>
      <c r="DB438" s="1496"/>
      <c r="DC438" s="1496"/>
      <c r="DD438" s="1496"/>
      <c r="DE438" s="555">
        <f t="shared" si="1415"/>
        <v>3.6698412698412701</v>
      </c>
      <c r="DF438" s="595"/>
      <c r="DG438" s="1812"/>
      <c r="DH438" s="1812"/>
      <c r="DI438" s="1813"/>
      <c r="DJ438" s="1813"/>
      <c r="DK438" s="595"/>
      <c r="DL438" s="1638"/>
      <c r="DM438" s="1638"/>
      <c r="DN438" s="1638"/>
      <c r="DO438" s="1638"/>
      <c r="DP438" s="595">
        <f t="shared" si="1416"/>
        <v>0.91746031746031753</v>
      </c>
      <c r="DQ438" s="324">
        <v>0</v>
      </c>
      <c r="DR438" s="324">
        <v>0.51746031746031751</v>
      </c>
      <c r="DS438" s="324">
        <v>0.2</v>
      </c>
      <c r="DT438" s="324">
        <v>0.2</v>
      </c>
      <c r="DU438" s="595">
        <f t="shared" si="1417"/>
        <v>7.437E-3</v>
      </c>
      <c r="DV438" s="1638">
        <v>7.437E-3</v>
      </c>
      <c r="DW438" s="1638"/>
      <c r="DX438" s="1638"/>
      <c r="DY438" s="1638"/>
      <c r="DZ438" s="2255"/>
      <c r="EA438" s="787">
        <v>0.91746031746031753</v>
      </c>
      <c r="EB438" s="787">
        <v>0.91746031746031753</v>
      </c>
      <c r="EC438" s="787">
        <v>0.91746031746031753</v>
      </c>
      <c r="ED438" s="1291"/>
      <c r="EE438" s="1291"/>
      <c r="EF438" s="1814"/>
      <c r="EG438" s="1814"/>
      <c r="EH438" s="1814"/>
    </row>
    <row r="439" spans="1:138" ht="15" customHeight="1" outlineLevel="1">
      <c r="A439" s="67"/>
      <c r="B439" s="67"/>
      <c r="C439" s="1169"/>
      <c r="D439" s="531" t="s">
        <v>1</v>
      </c>
      <c r="E439" s="84"/>
      <c r="F439" s="84"/>
      <c r="G439" s="84"/>
      <c r="H439" s="84"/>
      <c r="I439" s="84"/>
      <c r="J439" s="84"/>
      <c r="K439" s="84"/>
      <c r="L439" s="84"/>
      <c r="M439" s="2199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105"/>
      <c r="AG439" s="555">
        <f>SUM(AG434:AG437)</f>
        <v>0.30314000000000008</v>
      </c>
      <c r="AH439" s="555">
        <v>0.2999</v>
      </c>
      <c r="AI439" s="555">
        <v>35.987999999999992</v>
      </c>
      <c r="AJ439" s="555">
        <v>1.1587919035825365</v>
      </c>
      <c r="AK439" s="555">
        <v>0.11969999999999999</v>
      </c>
      <c r="AL439" s="555">
        <v>14.363999999999997</v>
      </c>
      <c r="AM439" s="555">
        <v>0.46924016119203843</v>
      </c>
      <c r="AN439" s="555">
        <v>0.1076</v>
      </c>
      <c r="AO439" s="555">
        <v>12.911999999999997</v>
      </c>
      <c r="AP439" s="555">
        <v>0.41049475088109949</v>
      </c>
      <c r="AQ439" s="555">
        <v>6.4799999999999996E-2</v>
      </c>
      <c r="AR439" s="555">
        <v>7.7759999999999998</v>
      </c>
      <c r="AS439" s="555">
        <v>0.24857255931198363</v>
      </c>
      <c r="AT439" s="555">
        <v>7.8000000000000005E-3</v>
      </c>
      <c r="AU439" s="555">
        <v>0.93600000000000005</v>
      </c>
      <c r="AV439" s="555">
        <v>3.0484432197414861E-2</v>
      </c>
      <c r="AW439" s="555">
        <v>0.28682240000000003</v>
      </c>
      <c r="AX439" s="555">
        <v>34.418688000000003</v>
      </c>
      <c r="AY439" s="555">
        <v>1.1926842914637923</v>
      </c>
      <c r="AZ439" s="555">
        <v>9.6200000000000018E-3</v>
      </c>
      <c r="BA439" s="555">
        <v>1.1544000000000001</v>
      </c>
      <c r="BB439" s="555">
        <v>4.0109642199119999E-2</v>
      </c>
      <c r="BC439" s="555">
        <v>8.7328000000000003E-2</v>
      </c>
      <c r="BD439" s="555">
        <v>10.47936</v>
      </c>
      <c r="BE439" s="555">
        <v>0.35993566157315204</v>
      </c>
      <c r="BF439" s="555">
        <v>7.7679999999999999E-2</v>
      </c>
      <c r="BG439" s="555">
        <v>9.3216000000000001</v>
      </c>
      <c r="BH439" s="555">
        <v>0.32370518517503999</v>
      </c>
      <c r="BI439" s="555">
        <v>0.1134744</v>
      </c>
      <c r="BJ439" s="555">
        <v>13.616928</v>
      </c>
      <c r="BK439" s="555">
        <v>0.47420951760000007</v>
      </c>
      <c r="BL439" s="561">
        <f>SUM(BL434:BL438)</f>
        <v>1.4268E-3</v>
      </c>
      <c r="BM439" s="561">
        <f t="shared" ref="BM439:DX439" si="1441">SUM(BM434:BM438)</f>
        <v>0.17121599999999998</v>
      </c>
      <c r="BN439" s="555">
        <f t="shared" si="1441"/>
        <v>8.4081169830511684E-3</v>
      </c>
      <c r="BO439" s="561">
        <f t="shared" si="1441"/>
        <v>0</v>
      </c>
      <c r="BP439" s="561">
        <f t="shared" si="1441"/>
        <v>0</v>
      </c>
      <c r="BQ439" s="561">
        <f t="shared" si="1441"/>
        <v>0</v>
      </c>
      <c r="BR439" s="561">
        <f t="shared" si="1441"/>
        <v>1.9559999999999998E-4</v>
      </c>
      <c r="BS439" s="561">
        <f t="shared" si="1441"/>
        <v>2.3472E-2</v>
      </c>
      <c r="BT439" s="561">
        <f t="shared" si="1441"/>
        <v>8.6126178322039186E-4</v>
      </c>
      <c r="BU439" s="561">
        <f t="shared" si="1441"/>
        <v>1.1556000000000001E-3</v>
      </c>
      <c r="BV439" s="561">
        <f t="shared" si="1441"/>
        <v>0.13867199999999999</v>
      </c>
      <c r="BW439" s="561">
        <f t="shared" si="1441"/>
        <v>7.0706253393822242E-3</v>
      </c>
      <c r="BX439" s="561">
        <f t="shared" si="1441"/>
        <v>7.5599999999999994E-5</v>
      </c>
      <c r="BY439" s="561">
        <f t="shared" si="1441"/>
        <v>9.0720000000000002E-3</v>
      </c>
      <c r="BZ439" s="561">
        <f t="shared" si="1441"/>
        <v>4.7622986044855198E-4</v>
      </c>
      <c r="CA439" s="561">
        <f t="shared" si="1441"/>
        <v>0</v>
      </c>
      <c r="CB439" s="561">
        <f t="shared" si="1441"/>
        <v>0</v>
      </c>
      <c r="CC439" s="561">
        <f t="shared" si="1441"/>
        <v>0</v>
      </c>
      <c r="CD439" s="561">
        <f t="shared" si="1441"/>
        <v>0</v>
      </c>
      <c r="CE439" s="561">
        <f t="shared" si="1441"/>
        <v>0</v>
      </c>
      <c r="CF439" s="561">
        <f t="shared" si="1441"/>
        <v>0</v>
      </c>
      <c r="CG439" s="561">
        <f t="shared" si="1441"/>
        <v>0</v>
      </c>
      <c r="CH439" s="561">
        <f t="shared" si="1441"/>
        <v>0</v>
      </c>
      <c r="CI439" s="561">
        <f t="shared" si="1441"/>
        <v>0</v>
      </c>
      <c r="CJ439" s="561">
        <f t="shared" si="1441"/>
        <v>0</v>
      </c>
      <c r="CK439" s="561">
        <f t="shared" si="1441"/>
        <v>0</v>
      </c>
      <c r="CL439" s="561">
        <f t="shared" si="1441"/>
        <v>0</v>
      </c>
      <c r="CM439" s="561">
        <f t="shared" si="1441"/>
        <v>0</v>
      </c>
      <c r="CN439" s="561">
        <f t="shared" si="1441"/>
        <v>0</v>
      </c>
      <c r="CO439" s="561">
        <f t="shared" si="1441"/>
        <v>0</v>
      </c>
      <c r="CP439" s="561">
        <f t="shared" si="1441"/>
        <v>0</v>
      </c>
      <c r="CQ439" s="561">
        <f t="shared" si="1441"/>
        <v>0</v>
      </c>
      <c r="CR439" s="561">
        <f t="shared" si="1441"/>
        <v>0</v>
      </c>
      <c r="CS439" s="561">
        <f t="shared" si="1441"/>
        <v>1.4268E-3</v>
      </c>
      <c r="CT439" s="561">
        <f t="shared" si="1441"/>
        <v>0.17121600000000001</v>
      </c>
      <c r="CU439" s="555">
        <f t="shared" si="1441"/>
        <v>7.993253845257009E-3</v>
      </c>
      <c r="CV439" s="561">
        <f t="shared" si="1441"/>
        <v>1.4268E-3</v>
      </c>
      <c r="CW439" s="561">
        <f t="shared" si="1441"/>
        <v>0.17121600000000001</v>
      </c>
      <c r="CX439" s="555">
        <f t="shared" si="1441"/>
        <v>8.3079159940489394E-3</v>
      </c>
      <c r="CY439" s="561">
        <f t="shared" si="1441"/>
        <v>1.4268E-3</v>
      </c>
      <c r="CZ439" s="561">
        <f t="shared" si="1441"/>
        <v>0.17121600000000001</v>
      </c>
      <c r="DA439" s="555">
        <f t="shared" si="1441"/>
        <v>8.6365400799697043E-3</v>
      </c>
      <c r="DB439" s="561">
        <f t="shared" si="1441"/>
        <v>3.6</v>
      </c>
      <c r="DC439" s="561">
        <f t="shared" si="1441"/>
        <v>854.6</v>
      </c>
      <c r="DD439" s="561">
        <f t="shared" si="1441"/>
        <v>26.675000000000001</v>
      </c>
      <c r="DE439" s="561">
        <f t="shared" si="1441"/>
        <v>11.626589585981613</v>
      </c>
      <c r="DF439" s="561">
        <f t="shared" si="1441"/>
        <v>14.075534000000001</v>
      </c>
      <c r="DG439" s="561">
        <f t="shared" si="1441"/>
        <v>5.6291219999999997</v>
      </c>
      <c r="DH439" s="561">
        <f t="shared" si="1441"/>
        <v>5.0656639999999999</v>
      </c>
      <c r="DI439" s="561">
        <f t="shared" si="1441"/>
        <v>3.3480000000000003</v>
      </c>
      <c r="DJ439" s="561">
        <f t="shared" si="1441"/>
        <v>3.2747999999999999E-2</v>
      </c>
      <c r="DK439" s="561">
        <f t="shared" si="1441"/>
        <v>7.7893571557696237</v>
      </c>
      <c r="DL439" s="561">
        <f t="shared" si="1441"/>
        <v>0.39661032758620685</v>
      </c>
      <c r="DM439" s="561">
        <f t="shared" si="1441"/>
        <v>2.7553360000000002</v>
      </c>
      <c r="DN439" s="561">
        <f t="shared" si="1441"/>
        <v>1.9355920000000002</v>
      </c>
      <c r="DO439" s="561">
        <f t="shared" si="1441"/>
        <v>2.7018188281834163</v>
      </c>
      <c r="DP439" s="555">
        <f t="shared" si="1441"/>
        <v>0.95597114004096273</v>
      </c>
      <c r="DQ439" s="561">
        <f t="shared" si="1441"/>
        <v>0</v>
      </c>
      <c r="DR439" s="561">
        <f t="shared" si="1441"/>
        <v>0.51746031746031751</v>
      </c>
      <c r="DS439" s="561">
        <f t="shared" si="1441"/>
        <v>0.23851082258064518</v>
      </c>
      <c r="DT439" s="561">
        <f t="shared" si="1441"/>
        <v>0.2</v>
      </c>
      <c r="DU439" s="561">
        <f t="shared" si="1441"/>
        <v>1.1869293735119046</v>
      </c>
      <c r="DV439" s="561">
        <f t="shared" si="1441"/>
        <v>1.1869293735119046</v>
      </c>
      <c r="DW439" s="561">
        <f t="shared" si="1441"/>
        <v>0</v>
      </c>
      <c r="DX439" s="561">
        <f t="shared" si="1441"/>
        <v>0</v>
      </c>
      <c r="DY439" s="561">
        <f t="shared" ref="DY439:EC439" si="1442">SUM(DY434:DY438)</f>
        <v>0</v>
      </c>
      <c r="DZ439" s="561">
        <f t="shared" si="1442"/>
        <v>0</v>
      </c>
      <c r="EA439" s="555">
        <f t="shared" si="1442"/>
        <v>0.9565036145617668</v>
      </c>
      <c r="EB439" s="555">
        <f t="shared" si="1442"/>
        <v>0.9596790518185585</v>
      </c>
      <c r="EC439" s="555">
        <f t="shared" si="1442"/>
        <v>0.96507862379070009</v>
      </c>
      <c r="ED439" s="185"/>
      <c r="EE439" s="185"/>
      <c r="EF439" s="459"/>
      <c r="EG439" s="459"/>
      <c r="EH439" s="459"/>
    </row>
    <row r="440" spans="1:138" ht="45" hidden="1" customHeight="1" outlineLevel="1">
      <c r="A440" s="67"/>
      <c r="B440" s="67"/>
      <c r="C440" s="89" t="s">
        <v>10</v>
      </c>
      <c r="D440" s="533" t="s">
        <v>168</v>
      </c>
      <c r="E440" s="84"/>
      <c r="F440" s="84"/>
      <c r="G440" s="84"/>
      <c r="H440" s="84"/>
      <c r="I440" s="84"/>
      <c r="J440" s="84"/>
      <c r="K440" s="84"/>
      <c r="L440" s="84"/>
      <c r="M440" s="2199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23"/>
      <c r="AG440" s="188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2274"/>
      <c r="CQ440" s="2274"/>
      <c r="CR440" s="2274"/>
      <c r="CS440" s="277"/>
      <c r="CT440" s="277"/>
      <c r="CU440" s="277"/>
      <c r="CV440" s="190"/>
      <c r="CW440" s="190"/>
      <c r="CX440" s="190"/>
      <c r="CY440" s="190"/>
      <c r="CZ440" s="190"/>
      <c r="DA440" s="190"/>
      <c r="DB440" s="283"/>
      <c r="DC440" s="283"/>
      <c r="DD440" s="283"/>
      <c r="DE440" s="555">
        <f t="shared" si="1415"/>
        <v>0</v>
      </c>
      <c r="DF440" s="595">
        <v>0</v>
      </c>
      <c r="DG440" s="306"/>
      <c r="DH440" s="306"/>
      <c r="DI440" s="718"/>
      <c r="DJ440" s="718"/>
      <c r="DK440" s="595"/>
      <c r="DL440" s="306"/>
      <c r="DM440" s="306"/>
      <c r="DN440" s="306"/>
      <c r="DO440" s="306"/>
      <c r="DP440" s="595">
        <f t="shared" ref="DP440" si="1443">DQ440+DR440+DS440+DT440</f>
        <v>0</v>
      </c>
      <c r="DQ440" s="306"/>
      <c r="DR440" s="306"/>
      <c r="DS440" s="718"/>
      <c r="DT440" s="718"/>
      <c r="DU440" s="595"/>
      <c r="DV440" s="306"/>
      <c r="DW440" s="306"/>
      <c r="DX440" s="306"/>
      <c r="DY440" s="306"/>
      <c r="DZ440" s="2255"/>
      <c r="EA440" s="787"/>
      <c r="EB440" s="188"/>
      <c r="EC440" s="188"/>
      <c r="ED440" s="185"/>
      <c r="EE440" s="185"/>
      <c r="EF440" s="459"/>
      <c r="EG440" s="459"/>
      <c r="EH440" s="459"/>
    </row>
    <row r="441" spans="1:138" ht="15" hidden="1" customHeight="1" outlineLevel="1">
      <c r="A441" s="67"/>
      <c r="B441" s="67"/>
      <c r="C441" s="536" t="s">
        <v>61</v>
      </c>
      <c r="D441" s="532" t="s">
        <v>47</v>
      </c>
      <c r="E441" s="84"/>
      <c r="F441" s="84"/>
      <c r="G441" s="84"/>
      <c r="H441" s="84"/>
      <c r="I441" s="84"/>
      <c r="J441" s="84"/>
      <c r="K441" s="84"/>
      <c r="L441" s="84"/>
      <c r="M441" s="2199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105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2274"/>
      <c r="CQ441" s="2274"/>
      <c r="CR441" s="2274"/>
      <c r="CS441" s="277"/>
      <c r="CT441" s="277"/>
      <c r="CU441" s="277"/>
      <c r="CV441" s="190"/>
      <c r="CW441" s="190"/>
      <c r="CX441" s="190"/>
      <c r="CY441" s="190"/>
      <c r="CZ441" s="190"/>
      <c r="DA441" s="190"/>
      <c r="DB441" s="283"/>
      <c r="DC441" s="283"/>
      <c r="DD441" s="283"/>
      <c r="DE441" s="555">
        <f t="shared" si="1415"/>
        <v>23.253179171963225</v>
      </c>
      <c r="DF441" s="555">
        <v>28.151068000000002</v>
      </c>
      <c r="DG441" s="555">
        <v>11.258243999999999</v>
      </c>
      <c r="DH441" s="555">
        <v>10.131328</v>
      </c>
      <c r="DI441" s="555">
        <v>6.6960000000000006</v>
      </c>
      <c r="DJ441" s="555">
        <v>6.5495999999999999E-2</v>
      </c>
      <c r="DK441" s="555">
        <v>15.578714311539247</v>
      </c>
      <c r="DL441" s="555">
        <v>0.79322065517241369</v>
      </c>
      <c r="DM441" s="555">
        <v>5.5106720000000005</v>
      </c>
      <c r="DN441" s="555">
        <v>3.8711840000000004</v>
      </c>
      <c r="DO441" s="555">
        <v>5.4036376563668327</v>
      </c>
      <c r="DP441" s="555">
        <f t="shared" ref="DP441:DX441" si="1444">SUM(DP434:DP440)</f>
        <v>1.9119422800819255</v>
      </c>
      <c r="DQ441" s="555">
        <f t="shared" si="1444"/>
        <v>0</v>
      </c>
      <c r="DR441" s="555">
        <f t="shared" si="1444"/>
        <v>1.034920634920635</v>
      </c>
      <c r="DS441" s="555">
        <f t="shared" si="1444"/>
        <v>0.47702164516129036</v>
      </c>
      <c r="DT441" s="555">
        <f t="shared" si="1444"/>
        <v>0.4</v>
      </c>
      <c r="DU441" s="555">
        <f t="shared" si="1444"/>
        <v>2.3738587470238093</v>
      </c>
      <c r="DV441" s="555">
        <f t="shared" si="1444"/>
        <v>2.3738587470238093</v>
      </c>
      <c r="DW441" s="555">
        <f t="shared" si="1444"/>
        <v>0</v>
      </c>
      <c r="DX441" s="555">
        <f t="shared" si="1444"/>
        <v>0</v>
      </c>
      <c r="DY441" s="555">
        <f t="shared" ref="DY441" si="1445">SUM(DY434:DY440)</f>
        <v>0</v>
      </c>
      <c r="DZ441" s="2256">
        <f t="shared" ref="DZ441" si="1446">SUM(DZ434:DZ440)</f>
        <v>0</v>
      </c>
      <c r="EA441" s="555">
        <f t="shared" ref="EA441" si="1447">SUM(EA434:EA440)</f>
        <v>1.9130072291235336</v>
      </c>
      <c r="EB441" s="555">
        <f t="shared" ref="EB441" si="1448">SUM(EB434:EB440)</f>
        <v>1.919358103637117</v>
      </c>
      <c r="EC441" s="555">
        <f t="shared" ref="EC441" si="1449">SUM(EC434:EC440)</f>
        <v>1.9301572475814002</v>
      </c>
      <c r="ED441" s="185"/>
      <c r="EE441" s="185"/>
      <c r="EF441" s="459"/>
      <c r="EG441" s="459"/>
      <c r="EH441" s="459"/>
    </row>
    <row r="442" spans="1:138" ht="15" hidden="1" customHeight="1" outlineLevel="1">
      <c r="A442" s="67"/>
      <c r="B442" s="67"/>
      <c r="C442" s="538"/>
      <c r="D442" s="345"/>
      <c r="E442" s="71"/>
      <c r="F442" s="71"/>
      <c r="G442" s="71"/>
      <c r="H442" s="86">
        <f>SUM(I442:L442)</f>
        <v>0</v>
      </c>
      <c r="I442" s="71"/>
      <c r="J442" s="71"/>
      <c r="K442" s="71"/>
      <c r="L442" s="71"/>
      <c r="M442" s="2221"/>
      <c r="N442" s="71"/>
      <c r="O442" s="71"/>
      <c r="P442" s="71"/>
      <c r="Q442" s="86">
        <f>SUM(R442:U442)</f>
        <v>0</v>
      </c>
      <c r="R442" s="71"/>
      <c r="S442" s="71"/>
      <c r="T442" s="71"/>
      <c r="U442" s="71"/>
      <c r="V442" s="86">
        <f>SUM(W442:Z442)</f>
        <v>0</v>
      </c>
      <c r="W442" s="71"/>
      <c r="X442" s="71"/>
      <c r="Y442" s="71"/>
      <c r="Z442" s="71"/>
      <c r="AA442" s="86">
        <f>SUM(AB442:AE442)</f>
        <v>0</v>
      </c>
      <c r="AB442" s="71"/>
      <c r="AC442" s="71"/>
      <c r="AD442" s="71"/>
      <c r="AE442" s="71"/>
      <c r="AF442" s="105"/>
      <c r="AG442" s="190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2275"/>
      <c r="CQ442" s="2275"/>
      <c r="CR442" s="2275"/>
      <c r="CS442" s="276"/>
      <c r="CT442" s="276"/>
      <c r="CU442" s="276"/>
      <c r="CV442" s="188"/>
      <c r="CW442" s="188"/>
      <c r="CX442" s="188"/>
      <c r="CY442" s="188"/>
      <c r="CZ442" s="188"/>
      <c r="DA442" s="188"/>
      <c r="DB442" s="85"/>
      <c r="DC442" s="85"/>
      <c r="DD442" s="85"/>
      <c r="DE442" s="555">
        <f t="shared" si="1415"/>
        <v>0</v>
      </c>
      <c r="DF442" s="276"/>
      <c r="DG442" s="188"/>
      <c r="DH442" s="188"/>
      <c r="DI442" s="188"/>
      <c r="DJ442" s="188"/>
      <c r="DK442" s="188"/>
      <c r="DL442" s="188"/>
      <c r="DM442" s="188"/>
      <c r="DN442" s="190"/>
      <c r="DO442" s="188"/>
      <c r="DP442" s="276"/>
      <c r="DQ442" s="188"/>
      <c r="DR442" s="188"/>
      <c r="DS442" s="188"/>
      <c r="DT442" s="188"/>
      <c r="DU442" s="188"/>
      <c r="DV442" s="188"/>
      <c r="DW442" s="188"/>
      <c r="DX442" s="190"/>
      <c r="DY442" s="188"/>
      <c r="DZ442" s="2275"/>
      <c r="EA442" s="276"/>
      <c r="EB442" s="188"/>
      <c r="EC442" s="188"/>
      <c r="ED442" s="23"/>
      <c r="EE442" s="23"/>
      <c r="EF442" s="328"/>
      <c r="EG442" s="328"/>
      <c r="EH442" s="328"/>
    </row>
    <row r="443" spans="1:138" ht="15" hidden="1" customHeight="1" outlineLevel="1">
      <c r="A443" s="67"/>
      <c r="B443" s="67"/>
      <c r="C443" s="538"/>
      <c r="D443" s="345"/>
      <c r="E443" s="71"/>
      <c r="F443" s="71"/>
      <c r="G443" s="71"/>
      <c r="H443" s="86">
        <f>SUM(I443:L443)</f>
        <v>0</v>
      </c>
      <c r="I443" s="71"/>
      <c r="J443" s="71"/>
      <c r="K443" s="71"/>
      <c r="L443" s="71"/>
      <c r="M443" s="2221"/>
      <c r="N443" s="71"/>
      <c r="O443" s="71"/>
      <c r="P443" s="71"/>
      <c r="Q443" s="86">
        <f>SUM(R443:U443)</f>
        <v>0</v>
      </c>
      <c r="R443" s="71"/>
      <c r="S443" s="71"/>
      <c r="T443" s="71"/>
      <c r="U443" s="71"/>
      <c r="V443" s="86">
        <f>SUM(W443:Z443)</f>
        <v>0</v>
      </c>
      <c r="W443" s="71"/>
      <c r="X443" s="71"/>
      <c r="Y443" s="71"/>
      <c r="Z443" s="71"/>
      <c r="AA443" s="86">
        <f>SUM(AB443:AE443)</f>
        <v>0</v>
      </c>
      <c r="AB443" s="71"/>
      <c r="AC443" s="71"/>
      <c r="AD443" s="71"/>
      <c r="AE443" s="71"/>
      <c r="AF443" s="105"/>
      <c r="AG443" s="190"/>
      <c r="AH443" s="197"/>
      <c r="AI443" s="188"/>
      <c r="AJ443" s="188"/>
      <c r="AK443" s="188"/>
      <c r="AL443" s="188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97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97"/>
      <c r="BM443" s="188"/>
      <c r="BN443" s="188"/>
      <c r="BO443" s="188"/>
      <c r="BP443" s="188"/>
      <c r="BQ443" s="188"/>
      <c r="BR443" s="188"/>
      <c r="BS443" s="188"/>
      <c r="BT443" s="188"/>
      <c r="BU443" s="188"/>
      <c r="BV443" s="188"/>
      <c r="BW443" s="188"/>
      <c r="BX443" s="188"/>
      <c r="BY443" s="188"/>
      <c r="BZ443" s="188"/>
      <c r="CA443" s="197"/>
      <c r="CB443" s="188"/>
      <c r="CC443" s="188"/>
      <c r="CD443" s="188"/>
      <c r="CE443" s="188"/>
      <c r="CF443" s="188"/>
      <c r="CG443" s="188"/>
      <c r="CH443" s="188"/>
      <c r="CI443" s="188"/>
      <c r="CJ443" s="188"/>
      <c r="CK443" s="188"/>
      <c r="CL443" s="188"/>
      <c r="CM443" s="188"/>
      <c r="CN443" s="188"/>
      <c r="CO443" s="188"/>
      <c r="CP443" s="2275"/>
      <c r="CQ443" s="2275"/>
      <c r="CR443" s="2275"/>
      <c r="CS443" s="276"/>
      <c r="CT443" s="276"/>
      <c r="CU443" s="276"/>
      <c r="CV443" s="188"/>
      <c r="CW443" s="188"/>
      <c r="CX443" s="188"/>
      <c r="CY443" s="188"/>
      <c r="CZ443" s="188"/>
      <c r="DA443" s="188"/>
      <c r="DB443" s="85"/>
      <c r="DC443" s="85"/>
      <c r="DD443" s="85"/>
      <c r="DE443" s="555">
        <f t="shared" si="1415"/>
        <v>0</v>
      </c>
      <c r="DF443" s="276"/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276"/>
      <c r="DQ443" s="188"/>
      <c r="DR443" s="188"/>
      <c r="DS443" s="188"/>
      <c r="DT443" s="188"/>
      <c r="DU443" s="188"/>
      <c r="DV443" s="188"/>
      <c r="DW443" s="188"/>
      <c r="DX443" s="188"/>
      <c r="DY443" s="188"/>
      <c r="DZ443" s="2275"/>
      <c r="EA443" s="276"/>
      <c r="EB443" s="188"/>
      <c r="EC443" s="188"/>
      <c r="ED443" s="23"/>
      <c r="EE443" s="23"/>
      <c r="EF443" s="328"/>
      <c r="EG443" s="328"/>
      <c r="EH443" s="328"/>
    </row>
    <row r="444" spans="1:138" ht="15" hidden="1" customHeight="1" outlineLevel="1">
      <c r="A444" s="67"/>
      <c r="B444" s="67"/>
      <c r="C444" s="538" t="s">
        <v>49</v>
      </c>
      <c r="D444" s="345"/>
      <c r="E444" s="71"/>
      <c r="F444" s="71"/>
      <c r="G444" s="71"/>
      <c r="H444" s="86">
        <f>SUM(I444:L444)</f>
        <v>0</v>
      </c>
      <c r="I444" s="71"/>
      <c r="J444" s="71"/>
      <c r="K444" s="71"/>
      <c r="L444" s="71"/>
      <c r="M444" s="2221"/>
      <c r="N444" s="71"/>
      <c r="O444" s="71"/>
      <c r="P444" s="71"/>
      <c r="Q444" s="86">
        <f>SUM(R444:U444)</f>
        <v>0</v>
      </c>
      <c r="R444" s="71"/>
      <c r="S444" s="71"/>
      <c r="T444" s="71"/>
      <c r="U444" s="71"/>
      <c r="V444" s="86">
        <f>SUM(W444:Z444)</f>
        <v>0</v>
      </c>
      <c r="W444" s="71"/>
      <c r="X444" s="71"/>
      <c r="Y444" s="71"/>
      <c r="Z444" s="71"/>
      <c r="AA444" s="86">
        <f>SUM(AB444:AE444)</f>
        <v>0</v>
      </c>
      <c r="AB444" s="71"/>
      <c r="AC444" s="71"/>
      <c r="AD444" s="71"/>
      <c r="AE444" s="71"/>
      <c r="AF444" s="105"/>
      <c r="AG444" s="190"/>
      <c r="AH444" s="197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97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97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97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2275"/>
      <c r="CQ444" s="2275"/>
      <c r="CR444" s="2275"/>
      <c r="CS444" s="276"/>
      <c r="CT444" s="276"/>
      <c r="CU444" s="276"/>
      <c r="CV444" s="188"/>
      <c r="CW444" s="188"/>
      <c r="CX444" s="188"/>
      <c r="CY444" s="188"/>
      <c r="CZ444" s="188"/>
      <c r="DA444" s="188"/>
      <c r="DB444" s="85"/>
      <c r="DC444" s="85"/>
      <c r="DD444" s="85"/>
      <c r="DE444" s="555">
        <f t="shared" si="1415"/>
        <v>0</v>
      </c>
      <c r="DF444" s="276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276"/>
      <c r="DQ444" s="188"/>
      <c r="DR444" s="188"/>
      <c r="DS444" s="188"/>
      <c r="DT444" s="188"/>
      <c r="DU444" s="188"/>
      <c r="DV444" s="188"/>
      <c r="DW444" s="188"/>
      <c r="DX444" s="188"/>
      <c r="DY444" s="188"/>
      <c r="DZ444" s="2275"/>
      <c r="EA444" s="276"/>
      <c r="EB444" s="188"/>
      <c r="EC444" s="188"/>
      <c r="ED444" s="23"/>
      <c r="EE444" s="23"/>
      <c r="EF444" s="328"/>
      <c r="EG444" s="328"/>
      <c r="EH444" s="328"/>
    </row>
    <row r="445" spans="1:138" ht="15" hidden="1" customHeight="1" outlineLevel="1">
      <c r="A445" s="67"/>
      <c r="B445" s="67"/>
      <c r="C445" s="1169"/>
      <c r="D445" s="531" t="s">
        <v>1</v>
      </c>
      <c r="E445" s="84"/>
      <c r="F445" s="84"/>
      <c r="G445" s="84"/>
      <c r="H445" s="84"/>
      <c r="I445" s="84"/>
      <c r="J445" s="84"/>
      <c r="K445" s="84"/>
      <c r="L445" s="84"/>
      <c r="M445" s="2199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105"/>
      <c r="AG445" s="190"/>
      <c r="AH445" s="190">
        <v>0</v>
      </c>
      <c r="AI445" s="190">
        <v>0</v>
      </c>
      <c r="AJ445" s="190">
        <v>0</v>
      </c>
      <c r="AK445" s="190">
        <v>0</v>
      </c>
      <c r="AL445" s="190">
        <v>0</v>
      </c>
      <c r="AM445" s="190">
        <v>0</v>
      </c>
      <c r="AN445" s="190">
        <v>0</v>
      </c>
      <c r="AO445" s="190">
        <v>0</v>
      </c>
      <c r="AP445" s="190">
        <v>0</v>
      </c>
      <c r="AQ445" s="190">
        <v>0</v>
      </c>
      <c r="AR445" s="190">
        <v>0</v>
      </c>
      <c r="AS445" s="190">
        <v>0</v>
      </c>
      <c r="AT445" s="190">
        <v>0</v>
      </c>
      <c r="AU445" s="190">
        <v>0</v>
      </c>
      <c r="AV445" s="190">
        <v>0</v>
      </c>
      <c r="AW445" s="190">
        <v>0</v>
      </c>
      <c r="AX445" s="190">
        <v>0</v>
      </c>
      <c r="AY445" s="190">
        <v>0</v>
      </c>
      <c r="AZ445" s="190">
        <v>0</v>
      </c>
      <c r="BA445" s="190">
        <v>0</v>
      </c>
      <c r="BB445" s="190">
        <v>0</v>
      </c>
      <c r="BC445" s="190">
        <v>0</v>
      </c>
      <c r="BD445" s="190">
        <v>0</v>
      </c>
      <c r="BE445" s="190">
        <v>0</v>
      </c>
      <c r="BF445" s="190">
        <v>0</v>
      </c>
      <c r="BG445" s="190">
        <v>0</v>
      </c>
      <c r="BH445" s="190">
        <v>0</v>
      </c>
      <c r="BI445" s="190">
        <v>0</v>
      </c>
      <c r="BJ445" s="190">
        <v>0</v>
      </c>
      <c r="BK445" s="190">
        <v>0</v>
      </c>
      <c r="BL445" s="190">
        <f>SUM(BL442:BL444)</f>
        <v>0</v>
      </c>
      <c r="BM445" s="190">
        <f>SUM(BM442:BM444)</f>
        <v>0</v>
      </c>
      <c r="BN445" s="190">
        <f t="shared" ref="BN445:BZ445" si="1450">SUM(BN442:BN444)</f>
        <v>0</v>
      </c>
      <c r="BO445" s="190">
        <f t="shared" si="1450"/>
        <v>0</v>
      </c>
      <c r="BP445" s="190">
        <f t="shared" si="1450"/>
        <v>0</v>
      </c>
      <c r="BQ445" s="190">
        <f t="shared" si="1450"/>
        <v>0</v>
      </c>
      <c r="BR445" s="190">
        <f t="shared" si="1450"/>
        <v>0</v>
      </c>
      <c r="BS445" s="190">
        <f t="shared" si="1450"/>
        <v>0</v>
      </c>
      <c r="BT445" s="190">
        <f t="shared" si="1450"/>
        <v>0</v>
      </c>
      <c r="BU445" s="190">
        <f t="shared" si="1450"/>
        <v>0</v>
      </c>
      <c r="BV445" s="190">
        <f t="shared" si="1450"/>
        <v>0</v>
      </c>
      <c r="BW445" s="190">
        <f t="shared" si="1450"/>
        <v>0</v>
      </c>
      <c r="BX445" s="190">
        <f t="shared" si="1450"/>
        <v>0</v>
      </c>
      <c r="BY445" s="190">
        <f t="shared" si="1450"/>
        <v>0</v>
      </c>
      <c r="BZ445" s="190">
        <f t="shared" si="1450"/>
        <v>0</v>
      </c>
      <c r="CA445" s="190">
        <f>SUM(CA442:CA444)</f>
        <v>0</v>
      </c>
      <c r="CB445" s="190">
        <f>SUM(CB442:CB444)</f>
        <v>0</v>
      </c>
      <c r="CC445" s="190">
        <f t="shared" ref="CC445:CO445" si="1451">SUM(CC442:CC444)</f>
        <v>0</v>
      </c>
      <c r="CD445" s="190">
        <f t="shared" si="1451"/>
        <v>0</v>
      </c>
      <c r="CE445" s="190">
        <f t="shared" si="1451"/>
        <v>0</v>
      </c>
      <c r="CF445" s="190">
        <f t="shared" si="1451"/>
        <v>0</v>
      </c>
      <c r="CG445" s="190">
        <f t="shared" si="1451"/>
        <v>0</v>
      </c>
      <c r="CH445" s="190">
        <f t="shared" si="1451"/>
        <v>0</v>
      </c>
      <c r="CI445" s="190">
        <f t="shared" si="1451"/>
        <v>0</v>
      </c>
      <c r="CJ445" s="190">
        <f t="shared" si="1451"/>
        <v>0</v>
      </c>
      <c r="CK445" s="190">
        <f t="shared" si="1451"/>
        <v>0</v>
      </c>
      <c r="CL445" s="190">
        <f t="shared" si="1451"/>
        <v>0</v>
      </c>
      <c r="CM445" s="190">
        <f t="shared" si="1451"/>
        <v>0</v>
      </c>
      <c r="CN445" s="190">
        <f t="shared" si="1451"/>
        <v>0</v>
      </c>
      <c r="CO445" s="190">
        <f t="shared" si="1451"/>
        <v>0</v>
      </c>
      <c r="CP445" s="2274">
        <f t="shared" ref="CP445:CX445" si="1452">SUM(CP442:CP444)</f>
        <v>0</v>
      </c>
      <c r="CQ445" s="2274">
        <f t="shared" si="1452"/>
        <v>0</v>
      </c>
      <c r="CR445" s="2274">
        <f t="shared" si="1452"/>
        <v>0</v>
      </c>
      <c r="CS445" s="277">
        <f t="shared" si="1452"/>
        <v>0</v>
      </c>
      <c r="CT445" s="277">
        <f t="shared" si="1452"/>
        <v>0</v>
      </c>
      <c r="CU445" s="277">
        <f t="shared" si="1452"/>
        <v>0</v>
      </c>
      <c r="CV445" s="190">
        <f t="shared" si="1452"/>
        <v>0</v>
      </c>
      <c r="CW445" s="190">
        <f t="shared" si="1452"/>
        <v>0</v>
      </c>
      <c r="CX445" s="190">
        <f t="shared" si="1452"/>
        <v>0</v>
      </c>
      <c r="CY445" s="190">
        <f t="shared" ref="CY445:DA445" si="1453">SUM(CY442:CY444)</f>
        <v>0</v>
      </c>
      <c r="CZ445" s="190">
        <f t="shared" si="1453"/>
        <v>0</v>
      </c>
      <c r="DA445" s="190">
        <f t="shared" si="1453"/>
        <v>0</v>
      </c>
      <c r="DB445" s="283"/>
      <c r="DC445" s="283"/>
      <c r="DD445" s="283"/>
      <c r="DE445" s="555">
        <f t="shared" si="1415"/>
        <v>0</v>
      </c>
      <c r="DF445" s="277"/>
      <c r="DG445" s="190"/>
      <c r="DH445" s="190"/>
      <c r="DI445" s="190"/>
      <c r="DJ445" s="190"/>
      <c r="DK445" s="190"/>
      <c r="DL445" s="190"/>
      <c r="DM445" s="190"/>
      <c r="DN445" s="188"/>
      <c r="DO445" s="190"/>
      <c r="DP445" s="277"/>
      <c r="DQ445" s="190"/>
      <c r="DR445" s="190"/>
      <c r="DS445" s="190"/>
      <c r="DT445" s="190"/>
      <c r="DU445" s="190"/>
      <c r="DV445" s="190"/>
      <c r="DW445" s="190"/>
      <c r="DX445" s="188"/>
      <c r="DY445" s="190"/>
      <c r="DZ445" s="2274">
        <f>SUM(DZ442:DZ444)</f>
        <v>0</v>
      </c>
      <c r="EA445" s="277">
        <f t="shared" ref="EA445:EB445" si="1454">SUM(EA442:EA444)</f>
        <v>0</v>
      </c>
      <c r="EB445" s="190">
        <f t="shared" si="1454"/>
        <v>0</v>
      </c>
      <c r="EC445" s="190">
        <f t="shared" ref="EC445" si="1455">SUM(EC442:EC444)</f>
        <v>0</v>
      </c>
      <c r="ED445" s="185"/>
      <c r="EE445" s="185"/>
      <c r="EF445" s="459"/>
      <c r="EG445" s="459"/>
      <c r="EH445" s="459"/>
    </row>
    <row r="446" spans="1:138" ht="15" hidden="1" customHeight="1" outlineLevel="1">
      <c r="A446" s="67"/>
      <c r="B446" s="67"/>
      <c r="C446" s="536" t="s">
        <v>62</v>
      </c>
      <c r="D446" s="532" t="s">
        <v>50</v>
      </c>
      <c r="E446" s="84"/>
      <c r="F446" s="84"/>
      <c r="G446" s="84"/>
      <c r="H446" s="84"/>
      <c r="I446" s="84"/>
      <c r="J446" s="84"/>
      <c r="K446" s="84"/>
      <c r="L446" s="84"/>
      <c r="M446" s="2199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105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2274"/>
      <c r="CQ446" s="2274"/>
      <c r="CR446" s="2274"/>
      <c r="CS446" s="277"/>
      <c r="CT446" s="277"/>
      <c r="CU446" s="277"/>
      <c r="CV446" s="190"/>
      <c r="CW446" s="190"/>
      <c r="CX446" s="190"/>
      <c r="CY446" s="190"/>
      <c r="CZ446" s="190"/>
      <c r="DA446" s="190"/>
      <c r="DB446" s="283"/>
      <c r="DC446" s="283"/>
      <c r="DD446" s="283"/>
      <c r="DE446" s="555">
        <f t="shared" si="1415"/>
        <v>0</v>
      </c>
      <c r="DF446" s="277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277"/>
      <c r="DQ446" s="190"/>
      <c r="DR446" s="190"/>
      <c r="DS446" s="190"/>
      <c r="DT446" s="190"/>
      <c r="DU446" s="190"/>
      <c r="DV446" s="190"/>
      <c r="DW446" s="190"/>
      <c r="DX446" s="190"/>
      <c r="DY446" s="190"/>
      <c r="DZ446" s="2274"/>
      <c r="EA446" s="277"/>
      <c r="EB446" s="190"/>
      <c r="EC446" s="190"/>
      <c r="ED446" s="185"/>
      <c r="EE446" s="185"/>
      <c r="EF446" s="459"/>
      <c r="EG446" s="459"/>
      <c r="EH446" s="459"/>
    </row>
    <row r="447" spans="1:138" ht="15" hidden="1" customHeight="1" outlineLevel="1">
      <c r="A447" s="67"/>
      <c r="B447" s="67"/>
      <c r="C447" s="1170"/>
      <c r="D447" s="345"/>
      <c r="E447" s="71"/>
      <c r="F447" s="71"/>
      <c r="G447" s="71"/>
      <c r="H447" s="86">
        <f>SUM(I447:L447)</f>
        <v>0</v>
      </c>
      <c r="I447" s="71"/>
      <c r="J447" s="71"/>
      <c r="K447" s="71"/>
      <c r="L447" s="71"/>
      <c r="M447" s="2221"/>
      <c r="N447" s="71"/>
      <c r="O447" s="71"/>
      <c r="P447" s="71"/>
      <c r="Q447" s="86">
        <f>SUM(R447:U447)</f>
        <v>0</v>
      </c>
      <c r="R447" s="71"/>
      <c r="S447" s="71"/>
      <c r="T447" s="71"/>
      <c r="U447" s="71"/>
      <c r="V447" s="86">
        <f>SUM(W447:Z447)</f>
        <v>0</v>
      </c>
      <c r="W447" s="71"/>
      <c r="X447" s="71"/>
      <c r="Y447" s="71"/>
      <c r="Z447" s="71"/>
      <c r="AA447" s="86">
        <f>SUM(AB447:AE447)</f>
        <v>0</v>
      </c>
      <c r="AB447" s="71"/>
      <c r="AC447" s="71"/>
      <c r="AD447" s="71"/>
      <c r="AE447" s="71"/>
      <c r="AF447" s="105"/>
      <c r="AG447" s="190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2275"/>
      <c r="CQ447" s="2275"/>
      <c r="CR447" s="2275"/>
      <c r="CS447" s="276"/>
      <c r="CT447" s="276"/>
      <c r="CU447" s="276"/>
      <c r="CV447" s="188"/>
      <c r="CW447" s="188"/>
      <c r="CX447" s="188"/>
      <c r="CY447" s="188"/>
      <c r="CZ447" s="188"/>
      <c r="DA447" s="188"/>
      <c r="DB447" s="85"/>
      <c r="DC447" s="85"/>
      <c r="DD447" s="85"/>
      <c r="DE447" s="555">
        <f t="shared" si="1415"/>
        <v>0</v>
      </c>
      <c r="DF447" s="276"/>
      <c r="DG447" s="188"/>
      <c r="DH447" s="188"/>
      <c r="DI447" s="188"/>
      <c r="DJ447" s="188"/>
      <c r="DK447" s="188"/>
      <c r="DL447" s="188"/>
      <c r="DM447" s="188"/>
      <c r="DN447" s="190"/>
      <c r="DO447" s="188"/>
      <c r="DP447" s="276"/>
      <c r="DQ447" s="188"/>
      <c r="DR447" s="188"/>
      <c r="DS447" s="188"/>
      <c r="DT447" s="188"/>
      <c r="DU447" s="188"/>
      <c r="DV447" s="188"/>
      <c r="DW447" s="188"/>
      <c r="DX447" s="190"/>
      <c r="DY447" s="188"/>
      <c r="DZ447" s="2275"/>
      <c r="EA447" s="276"/>
      <c r="EB447" s="188"/>
      <c r="EC447" s="188"/>
      <c r="ED447" s="23"/>
      <c r="EE447" s="23"/>
      <c r="EF447" s="328"/>
      <c r="EG447" s="328"/>
      <c r="EH447" s="328"/>
    </row>
    <row r="448" spans="1:138" ht="15" hidden="1" customHeight="1" outlineLevel="1">
      <c r="A448" s="67"/>
      <c r="B448" s="67"/>
      <c r="C448" s="1170"/>
      <c r="D448" s="345"/>
      <c r="E448" s="71"/>
      <c r="F448" s="71"/>
      <c r="G448" s="71"/>
      <c r="H448" s="86">
        <f>SUM(I448:L448)</f>
        <v>0</v>
      </c>
      <c r="I448" s="71"/>
      <c r="J448" s="71"/>
      <c r="K448" s="71"/>
      <c r="L448" s="71"/>
      <c r="M448" s="2221"/>
      <c r="N448" s="71"/>
      <c r="O448" s="71"/>
      <c r="P448" s="71"/>
      <c r="Q448" s="86">
        <f>SUM(R448:U448)</f>
        <v>0</v>
      </c>
      <c r="R448" s="71"/>
      <c r="S448" s="71"/>
      <c r="T448" s="71"/>
      <c r="U448" s="71"/>
      <c r="V448" s="86">
        <f>SUM(W448:Z448)</f>
        <v>0</v>
      </c>
      <c r="W448" s="71"/>
      <c r="X448" s="71"/>
      <c r="Y448" s="71"/>
      <c r="Z448" s="71"/>
      <c r="AA448" s="86">
        <f>SUM(AB448:AE448)</f>
        <v>0</v>
      </c>
      <c r="AB448" s="71"/>
      <c r="AC448" s="71"/>
      <c r="AD448" s="71"/>
      <c r="AE448" s="71"/>
      <c r="AF448" s="105"/>
      <c r="AG448" s="190"/>
      <c r="AH448" s="197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97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97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97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2275"/>
      <c r="CQ448" s="2275"/>
      <c r="CR448" s="2275"/>
      <c r="CS448" s="276"/>
      <c r="CT448" s="276"/>
      <c r="CU448" s="276"/>
      <c r="CV448" s="188"/>
      <c r="CW448" s="188"/>
      <c r="CX448" s="188"/>
      <c r="CY448" s="188"/>
      <c r="CZ448" s="188"/>
      <c r="DA448" s="188"/>
      <c r="DB448" s="85"/>
      <c r="DC448" s="85"/>
      <c r="DD448" s="85"/>
      <c r="DE448" s="555">
        <f t="shared" si="1415"/>
        <v>0</v>
      </c>
      <c r="DF448" s="276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276"/>
      <c r="DQ448" s="188"/>
      <c r="DR448" s="188"/>
      <c r="DS448" s="188"/>
      <c r="DT448" s="188"/>
      <c r="DU448" s="188"/>
      <c r="DV448" s="188"/>
      <c r="DW448" s="188"/>
      <c r="DX448" s="188"/>
      <c r="DY448" s="188"/>
      <c r="DZ448" s="2275"/>
      <c r="EA448" s="276"/>
      <c r="EB448" s="188"/>
      <c r="EC448" s="188"/>
      <c r="ED448" s="23"/>
      <c r="EE448" s="23"/>
      <c r="EF448" s="328"/>
      <c r="EG448" s="328"/>
      <c r="EH448" s="328"/>
    </row>
    <row r="449" spans="1:138" ht="15" hidden="1" customHeight="1" outlineLevel="1">
      <c r="A449" s="67"/>
      <c r="B449" s="67"/>
      <c r="C449" s="1170" t="s">
        <v>49</v>
      </c>
      <c r="D449" s="345"/>
      <c r="E449" s="71"/>
      <c r="F449" s="71"/>
      <c r="G449" s="71"/>
      <c r="H449" s="86">
        <f>SUM(I449:L449)</f>
        <v>0</v>
      </c>
      <c r="I449" s="71"/>
      <c r="J449" s="71"/>
      <c r="K449" s="71"/>
      <c r="L449" s="71"/>
      <c r="M449" s="2221"/>
      <c r="N449" s="71"/>
      <c r="O449" s="71"/>
      <c r="P449" s="71"/>
      <c r="Q449" s="86">
        <f>SUM(R449:U449)</f>
        <v>0</v>
      </c>
      <c r="R449" s="71"/>
      <c r="S449" s="71"/>
      <c r="T449" s="71"/>
      <c r="U449" s="71"/>
      <c r="V449" s="86">
        <f>SUM(W449:Z449)</f>
        <v>0</v>
      </c>
      <c r="W449" s="71"/>
      <c r="X449" s="71"/>
      <c r="Y449" s="71"/>
      <c r="Z449" s="71"/>
      <c r="AA449" s="86">
        <f>SUM(AB449:AE449)</f>
        <v>0</v>
      </c>
      <c r="AB449" s="71"/>
      <c r="AC449" s="71"/>
      <c r="AD449" s="71"/>
      <c r="AE449" s="71"/>
      <c r="AF449" s="105"/>
      <c r="AG449" s="190"/>
      <c r="AH449" s="197"/>
      <c r="AI449" s="188"/>
      <c r="AJ449" s="188"/>
      <c r="AK449" s="188"/>
      <c r="AL449" s="188"/>
      <c r="AM449" s="188"/>
      <c r="AN449" s="188"/>
      <c r="AO449" s="188"/>
      <c r="AP449" s="188"/>
      <c r="AQ449" s="188"/>
      <c r="AR449" s="188"/>
      <c r="AS449" s="188"/>
      <c r="AT449" s="188"/>
      <c r="AU449" s="188"/>
      <c r="AV449" s="188"/>
      <c r="AW449" s="197"/>
      <c r="AX449" s="188"/>
      <c r="AY449" s="188"/>
      <c r="AZ449" s="188"/>
      <c r="BA449" s="188"/>
      <c r="BB449" s="188"/>
      <c r="BC449" s="188"/>
      <c r="BD449" s="188"/>
      <c r="BE449" s="188"/>
      <c r="BF449" s="188"/>
      <c r="BG449" s="188"/>
      <c r="BH449" s="188"/>
      <c r="BI449" s="188"/>
      <c r="BJ449" s="188"/>
      <c r="BK449" s="188"/>
      <c r="BL449" s="197"/>
      <c r="BM449" s="188"/>
      <c r="BN449" s="188"/>
      <c r="BO449" s="188"/>
      <c r="BP449" s="188"/>
      <c r="BQ449" s="188"/>
      <c r="BR449" s="188"/>
      <c r="BS449" s="188"/>
      <c r="BT449" s="188"/>
      <c r="BU449" s="188"/>
      <c r="BV449" s="188"/>
      <c r="BW449" s="188"/>
      <c r="BX449" s="188"/>
      <c r="BY449" s="188"/>
      <c r="BZ449" s="188"/>
      <c r="CA449" s="197"/>
      <c r="CB449" s="188"/>
      <c r="CC449" s="188"/>
      <c r="CD449" s="188"/>
      <c r="CE449" s="188"/>
      <c r="CF449" s="188"/>
      <c r="CG449" s="188"/>
      <c r="CH449" s="188"/>
      <c r="CI449" s="188"/>
      <c r="CJ449" s="188"/>
      <c r="CK449" s="188"/>
      <c r="CL449" s="188"/>
      <c r="CM449" s="188"/>
      <c r="CN449" s="188"/>
      <c r="CO449" s="188"/>
      <c r="CP449" s="2275"/>
      <c r="CQ449" s="2275"/>
      <c r="CR449" s="2275"/>
      <c r="CS449" s="276"/>
      <c r="CT449" s="276"/>
      <c r="CU449" s="276"/>
      <c r="CV449" s="188"/>
      <c r="CW449" s="188"/>
      <c r="CX449" s="188"/>
      <c r="CY449" s="188"/>
      <c r="CZ449" s="188"/>
      <c r="DA449" s="188"/>
      <c r="DB449" s="85"/>
      <c r="DC449" s="85"/>
      <c r="DD449" s="85"/>
      <c r="DE449" s="555">
        <f t="shared" si="1415"/>
        <v>0</v>
      </c>
      <c r="DF449" s="276"/>
      <c r="DG449" s="188"/>
      <c r="DH449" s="188"/>
      <c r="DI449" s="188"/>
      <c r="DJ449" s="188"/>
      <c r="DK449" s="188"/>
      <c r="DL449" s="188"/>
      <c r="DM449" s="188"/>
      <c r="DN449" s="188"/>
      <c r="DO449" s="188"/>
      <c r="DP449" s="276"/>
      <c r="DQ449" s="188"/>
      <c r="DR449" s="188"/>
      <c r="DS449" s="188"/>
      <c r="DT449" s="188"/>
      <c r="DU449" s="188"/>
      <c r="DV449" s="188"/>
      <c r="DW449" s="188"/>
      <c r="DX449" s="188"/>
      <c r="DY449" s="188"/>
      <c r="DZ449" s="2275"/>
      <c r="EA449" s="276"/>
      <c r="EB449" s="188"/>
      <c r="EC449" s="188"/>
      <c r="ED449" s="23"/>
      <c r="EE449" s="23"/>
      <c r="EF449" s="328"/>
      <c r="EG449" s="328"/>
      <c r="EH449" s="328"/>
    </row>
    <row r="450" spans="1:138" ht="15" hidden="1" customHeight="1" outlineLevel="1">
      <c r="A450" s="67"/>
      <c r="B450" s="67"/>
      <c r="C450" s="1169"/>
      <c r="D450" s="531" t="s">
        <v>1</v>
      </c>
      <c r="E450" s="84"/>
      <c r="F450" s="84"/>
      <c r="G450" s="84"/>
      <c r="H450" s="84"/>
      <c r="I450" s="84"/>
      <c r="J450" s="84"/>
      <c r="K450" s="84"/>
      <c r="L450" s="84"/>
      <c r="M450" s="2199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105"/>
      <c r="AG450" s="190"/>
      <c r="AH450" s="190">
        <v>0</v>
      </c>
      <c r="AI450" s="190">
        <v>0</v>
      </c>
      <c r="AJ450" s="190">
        <v>0</v>
      </c>
      <c r="AK450" s="190">
        <v>0</v>
      </c>
      <c r="AL450" s="190">
        <v>0</v>
      </c>
      <c r="AM450" s="190">
        <v>0</v>
      </c>
      <c r="AN450" s="190">
        <v>0</v>
      </c>
      <c r="AO450" s="190">
        <v>0</v>
      </c>
      <c r="AP450" s="190">
        <v>0</v>
      </c>
      <c r="AQ450" s="190">
        <v>0</v>
      </c>
      <c r="AR450" s="190">
        <v>0</v>
      </c>
      <c r="AS450" s="190">
        <v>0</v>
      </c>
      <c r="AT450" s="190">
        <v>0</v>
      </c>
      <c r="AU450" s="190">
        <v>0</v>
      </c>
      <c r="AV450" s="190">
        <v>0</v>
      </c>
      <c r="AW450" s="190">
        <v>0</v>
      </c>
      <c r="AX450" s="190">
        <v>0</v>
      </c>
      <c r="AY450" s="190">
        <v>0</v>
      </c>
      <c r="AZ450" s="190">
        <v>0</v>
      </c>
      <c r="BA450" s="190">
        <v>0</v>
      </c>
      <c r="BB450" s="190">
        <v>0</v>
      </c>
      <c r="BC450" s="190">
        <v>0</v>
      </c>
      <c r="BD450" s="190">
        <v>0</v>
      </c>
      <c r="BE450" s="190">
        <v>0</v>
      </c>
      <c r="BF450" s="190">
        <v>0</v>
      </c>
      <c r="BG450" s="193">
        <v>0</v>
      </c>
      <c r="BH450" s="190">
        <v>0</v>
      </c>
      <c r="BI450" s="190">
        <v>0</v>
      </c>
      <c r="BJ450" s="190">
        <v>0</v>
      </c>
      <c r="BK450" s="190">
        <v>0</v>
      </c>
      <c r="BL450" s="190">
        <f>SUM(BL447:BL449)</f>
        <v>0</v>
      </c>
      <c r="BM450" s="190">
        <f>SUM(BM447:BM449)</f>
        <v>0</v>
      </c>
      <c r="BN450" s="190">
        <f t="shared" ref="BN450:BZ450" si="1456">SUM(BN447:BN449)</f>
        <v>0</v>
      </c>
      <c r="BO450" s="190">
        <f t="shared" si="1456"/>
        <v>0</v>
      </c>
      <c r="BP450" s="190">
        <f t="shared" si="1456"/>
        <v>0</v>
      </c>
      <c r="BQ450" s="190">
        <f t="shared" si="1456"/>
        <v>0</v>
      </c>
      <c r="BR450" s="190">
        <f t="shared" si="1456"/>
        <v>0</v>
      </c>
      <c r="BS450" s="190">
        <f t="shared" si="1456"/>
        <v>0</v>
      </c>
      <c r="BT450" s="190">
        <f t="shared" si="1456"/>
        <v>0</v>
      </c>
      <c r="BU450" s="190">
        <f t="shared" si="1456"/>
        <v>0</v>
      </c>
      <c r="BV450" s="190">
        <f t="shared" si="1456"/>
        <v>0</v>
      </c>
      <c r="BW450" s="190">
        <f t="shared" si="1456"/>
        <v>0</v>
      </c>
      <c r="BX450" s="190">
        <f t="shared" si="1456"/>
        <v>0</v>
      </c>
      <c r="BY450" s="190">
        <f t="shared" si="1456"/>
        <v>0</v>
      </c>
      <c r="BZ450" s="190">
        <f t="shared" si="1456"/>
        <v>0</v>
      </c>
      <c r="CA450" s="190">
        <f>SUM(CA447:CA449)</f>
        <v>0</v>
      </c>
      <c r="CB450" s="190">
        <f>SUM(CB447:CB449)</f>
        <v>0</v>
      </c>
      <c r="CC450" s="190">
        <f t="shared" ref="CC450:CO450" si="1457">SUM(CC447:CC449)</f>
        <v>0</v>
      </c>
      <c r="CD450" s="190">
        <f t="shared" si="1457"/>
        <v>0</v>
      </c>
      <c r="CE450" s="190">
        <f t="shared" si="1457"/>
        <v>0</v>
      </c>
      <c r="CF450" s="190">
        <f t="shared" si="1457"/>
        <v>0</v>
      </c>
      <c r="CG450" s="190">
        <f t="shared" si="1457"/>
        <v>0</v>
      </c>
      <c r="CH450" s="190">
        <f t="shared" si="1457"/>
        <v>0</v>
      </c>
      <c r="CI450" s="190">
        <f t="shared" si="1457"/>
        <v>0</v>
      </c>
      <c r="CJ450" s="190">
        <f t="shared" si="1457"/>
        <v>0</v>
      </c>
      <c r="CK450" s="193">
        <f t="shared" si="1457"/>
        <v>0</v>
      </c>
      <c r="CL450" s="190">
        <f t="shared" si="1457"/>
        <v>0</v>
      </c>
      <c r="CM450" s="190">
        <f t="shared" si="1457"/>
        <v>0</v>
      </c>
      <c r="CN450" s="190">
        <f t="shared" si="1457"/>
        <v>0</v>
      </c>
      <c r="CO450" s="190">
        <f t="shared" si="1457"/>
        <v>0</v>
      </c>
      <c r="CP450" s="2274">
        <f t="shared" ref="CP450:CX450" si="1458">SUM(CP447:CP449)</f>
        <v>0</v>
      </c>
      <c r="CQ450" s="2274">
        <f t="shared" si="1458"/>
        <v>0</v>
      </c>
      <c r="CR450" s="2274">
        <f t="shared" si="1458"/>
        <v>0</v>
      </c>
      <c r="CS450" s="277">
        <f t="shared" si="1458"/>
        <v>0</v>
      </c>
      <c r="CT450" s="277">
        <f t="shared" si="1458"/>
        <v>0</v>
      </c>
      <c r="CU450" s="277">
        <f t="shared" si="1458"/>
        <v>0</v>
      </c>
      <c r="CV450" s="190">
        <f t="shared" si="1458"/>
        <v>0</v>
      </c>
      <c r="CW450" s="190">
        <f t="shared" si="1458"/>
        <v>0</v>
      </c>
      <c r="CX450" s="190">
        <f t="shared" si="1458"/>
        <v>0</v>
      </c>
      <c r="CY450" s="190">
        <f t="shared" ref="CY450:DA450" si="1459">SUM(CY447:CY449)</f>
        <v>0</v>
      </c>
      <c r="CZ450" s="190">
        <f t="shared" si="1459"/>
        <v>0</v>
      </c>
      <c r="DA450" s="190">
        <f t="shared" si="1459"/>
        <v>0</v>
      </c>
      <c r="DB450" s="283"/>
      <c r="DC450" s="283"/>
      <c r="DD450" s="283"/>
      <c r="DE450" s="555">
        <f t="shared" si="1415"/>
        <v>0</v>
      </c>
      <c r="DF450" s="277"/>
      <c r="DG450" s="190"/>
      <c r="DH450" s="190"/>
      <c r="DI450" s="190"/>
      <c r="DJ450" s="190"/>
      <c r="DK450" s="190"/>
      <c r="DL450" s="190"/>
      <c r="DM450" s="190"/>
      <c r="DN450" s="188"/>
      <c r="DO450" s="190"/>
      <c r="DP450" s="277"/>
      <c r="DQ450" s="190"/>
      <c r="DR450" s="190"/>
      <c r="DS450" s="190"/>
      <c r="DT450" s="190"/>
      <c r="DU450" s="190"/>
      <c r="DV450" s="190"/>
      <c r="DW450" s="190"/>
      <c r="DX450" s="188"/>
      <c r="DY450" s="190"/>
      <c r="DZ450" s="2274">
        <f>SUM(DZ447:DZ449)</f>
        <v>0</v>
      </c>
      <c r="EA450" s="277">
        <f t="shared" ref="EA450:EB450" si="1460">SUM(EA447:EA449)</f>
        <v>0</v>
      </c>
      <c r="EB450" s="190">
        <f t="shared" si="1460"/>
        <v>0</v>
      </c>
      <c r="EC450" s="190">
        <f t="shared" ref="EC450" si="1461">SUM(EC447:EC449)</f>
        <v>0</v>
      </c>
      <c r="ED450" s="185"/>
      <c r="EE450" s="185"/>
      <c r="EF450" s="459"/>
      <c r="EG450" s="459"/>
      <c r="EH450" s="459"/>
    </row>
    <row r="451" spans="1:138" ht="57" customHeight="1" outlineLevel="1" thickBot="1">
      <c r="A451" s="85"/>
      <c r="B451" s="72"/>
      <c r="C451" s="74">
        <v>2</v>
      </c>
      <c r="D451" s="75" t="s">
        <v>141</v>
      </c>
      <c r="E451" s="73"/>
      <c r="F451" s="73"/>
      <c r="G451" s="73"/>
      <c r="H451" s="73"/>
      <c r="I451" s="73"/>
      <c r="J451" s="73"/>
      <c r="K451" s="73"/>
      <c r="L451" s="73"/>
      <c r="M451" s="2199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566"/>
      <c r="AG451" s="344"/>
      <c r="AH451" s="555"/>
      <c r="AI451" s="555">
        <v>1.0587599999999999</v>
      </c>
      <c r="AJ451" s="555">
        <v>3.3892054968846862E-2</v>
      </c>
      <c r="AK451" s="555"/>
      <c r="AL451" s="555">
        <v>0.20244000000000001</v>
      </c>
      <c r="AM451" s="555">
        <v>6.6132677688468585E-3</v>
      </c>
      <c r="AN451" s="555"/>
      <c r="AO451" s="555">
        <v>0.20244000000000001</v>
      </c>
      <c r="AP451" s="555">
        <v>6.4488949000000009E-3</v>
      </c>
      <c r="AQ451" s="555"/>
      <c r="AR451" s="555">
        <v>0.45144000000000001</v>
      </c>
      <c r="AS451" s="555">
        <v>1.4380997400000001E-2</v>
      </c>
      <c r="AT451" s="555"/>
      <c r="AU451" s="555">
        <v>0.20244000000000001</v>
      </c>
      <c r="AV451" s="555">
        <v>6.4488949000000009E-3</v>
      </c>
      <c r="AW451" s="555"/>
      <c r="AX451" s="555">
        <v>0.53049024</v>
      </c>
      <c r="AY451" s="555">
        <v>1.8475366318400001E-2</v>
      </c>
      <c r="AZ451" s="555"/>
      <c r="BA451" s="555">
        <v>0</v>
      </c>
      <c r="BB451" s="555">
        <v>0</v>
      </c>
      <c r="BC451" s="555"/>
      <c r="BD451" s="555">
        <v>2.2809599999999996E-2</v>
      </c>
      <c r="BE451" s="555">
        <v>7.9271913599999978E-4</v>
      </c>
      <c r="BF451" s="555"/>
      <c r="BG451" s="641">
        <v>5.3840640000000002E-2</v>
      </c>
      <c r="BH451" s="555">
        <v>1.8711641423999998E-3</v>
      </c>
      <c r="BI451" s="555"/>
      <c r="BJ451" s="555">
        <v>0.45384000000000002</v>
      </c>
      <c r="BK451" s="555">
        <v>1.5811483040000001E-2</v>
      </c>
      <c r="BL451" s="555"/>
      <c r="BM451" s="555">
        <f>BM457+BM462+BM467+BM472+BM477+BM482+BM489+BM494+BM499+BM504+BM509+BM514</f>
        <v>2.7500399999999994</v>
      </c>
      <c r="BN451" s="555">
        <f>BN457+BN462+BN467+BN472+BN477+BN482+BN489+BN494+BN499+BN504+BN509+BN514</f>
        <v>8.8156931100000002E-2</v>
      </c>
      <c r="BO451" s="555"/>
      <c r="BP451" s="555">
        <f>BP457+BP462+BP467+BP472+BP477+BP482+BP489+BP494+BP499+BP504+BP509+BP514</f>
        <v>0</v>
      </c>
      <c r="BQ451" s="555">
        <f>BQ457+BQ462+BQ467+BQ472+BQ477+BQ482+BQ489+BQ494+BQ499+BQ504+BQ509+BQ514</f>
        <v>0</v>
      </c>
      <c r="BR451" s="555"/>
      <c r="BS451" s="555">
        <f>BS457+BS462+BS467+BS472+BS477+BS482+BS489+BS494+BS499+BS504+BS509+BS514</f>
        <v>0</v>
      </c>
      <c r="BT451" s="555">
        <f>BT457+BT462+BT467+BT472+BT477+BT482+BT489+BT494+BT499+BT504+BT509+BT514</f>
        <v>0</v>
      </c>
      <c r="BU451" s="555"/>
      <c r="BV451" s="555">
        <f>BV457+BV462+BV467+BV472+BV477+BV482+BV489+BV494+BV499+BV504+BV509+BV514</f>
        <v>2.3561999999999994</v>
      </c>
      <c r="BW451" s="555">
        <f>BW457+BW462+BW467+BW472+BW477+BW482+BW489+BW494+BW499+BW504+BW509+BW514</f>
        <v>7.5058714499999998E-2</v>
      </c>
      <c r="BX451" s="555"/>
      <c r="BY451" s="555">
        <f>BY457+BY462+BY467+BY472+BY477+BY482+BY489+BY494+BY499+BY504+BY509+BY514</f>
        <v>0.39383999999999997</v>
      </c>
      <c r="BZ451" s="555">
        <f>BZ457+BZ462+BZ467+BZ472+BZ477+BZ482+BZ489+BZ494+BZ499+BZ504+BZ509+BZ514</f>
        <v>1.30982166E-2</v>
      </c>
      <c r="CA451" s="555"/>
      <c r="CB451" s="555">
        <f>CB457+CB462+CB467+CB472+CB477+CB482+CB489+CB494+CB499+CB504+CB509+CB514</f>
        <v>0</v>
      </c>
      <c r="CC451" s="555">
        <f>CC457+CC462+CC467+CC472+CC477+CC482+CC489+CC494+CC499+CC504+CC509+CC514</f>
        <v>0</v>
      </c>
      <c r="CD451" s="555"/>
      <c r="CE451" s="555">
        <f>CE457+CE462+CE467+CE472+CE477+CE482+CE489+CE494+CE499+CE504+CE509+CE514</f>
        <v>0</v>
      </c>
      <c r="CF451" s="555">
        <f>CF457+CF462+CF467+CF472+CF477+CF482+CF489+CF494+CF499+CF504+CF509+CF514</f>
        <v>0</v>
      </c>
      <c r="CG451" s="555"/>
      <c r="CH451" s="555">
        <f>CH457+CH462+CH467+CH472+CH477+CH482+CH489+CH494+CH499+CH504+CH509+CH514</f>
        <v>0</v>
      </c>
      <c r="CI451" s="555">
        <f>CI457+CI462+CI467+CI472+CI477+CI482+CI489+CI494+CI499+CI504+CI509+CI514</f>
        <v>0</v>
      </c>
      <c r="CJ451" s="555"/>
      <c r="CK451" s="641">
        <f>CK457+CK462+CK467+CK472+CK477+CK482+CK489+CK494+CK499+CK504+CK509+CK514</f>
        <v>0</v>
      </c>
      <c r="CL451" s="555">
        <f>CL457+CL462+CL467+CL472+CL477+CL482+CL489+CL494+CL499+CL504+CL509+CL514</f>
        <v>0</v>
      </c>
      <c r="CM451" s="555"/>
      <c r="CN451" s="555">
        <f>CN457+CN462+CN467+CN472+CN477+CN482+CN489+CN494+CN499+CN504+CN509+CN514</f>
        <v>0</v>
      </c>
      <c r="CO451" s="555">
        <f>CO457+CO462+CO467+CO472+CO477+CO482+CO489+CO494+CO499+CO504+CO509+CO514</f>
        <v>0</v>
      </c>
      <c r="CP451" s="2256"/>
      <c r="CQ451" s="2256">
        <f>CQ457+CQ462+CQ467+CQ472+CQ477+CQ482+CQ489+CQ494+CQ499+CQ504+CQ509+CQ514</f>
        <v>2.7500399999999994</v>
      </c>
      <c r="CR451" s="2256">
        <f>CR457+CR462+CR467+CR472+CR477+CR482+CR489+CR494+CR499+CR504+CR509+CR514</f>
        <v>5.7419980799999998E-4</v>
      </c>
      <c r="CS451" s="770"/>
      <c r="CT451" s="770">
        <f>CT457+CT462+CT467+CT472+CT477+CT482+CT489+CT494+CT499+CT504+CT509+CT514</f>
        <v>1.3711199999999997</v>
      </c>
      <c r="CU451" s="770">
        <f>CU457+CU462+CU467+CU472+CU477+CU482+CU489+CU494+CU499+CU504+CU509+CU514</f>
        <v>4.7243082199999994E-2</v>
      </c>
      <c r="CV451" s="555"/>
      <c r="CW451" s="555">
        <f>CW457+CW462+CW467+CW472+CW477+CW482+CW489+CW494+CW499+CW504+CW509+CW514</f>
        <v>0.23928000000000002</v>
      </c>
      <c r="CX451" s="555">
        <f>CX457+CX462+CX467+CX472+CX477+CX482+CX489+CX494+CX499+CX504+CX509+CX514</f>
        <v>9.1954531600000004E-3</v>
      </c>
      <c r="CY451" s="555"/>
      <c r="CZ451" s="555">
        <f>CZ457+CZ462+CZ467+CZ472+CZ477+CZ482+CZ489+CZ494+CZ499+CZ504+CZ509+CZ514</f>
        <v>0.12516000000000002</v>
      </c>
      <c r="DA451" s="561">
        <f>DA457+DA462+DA467+DA472+DA477+DA482+DA489+DA494+DA499+DA504+DA509+DA514</f>
        <v>4.6644003000000005E-3</v>
      </c>
      <c r="DB451" s="555"/>
      <c r="DC451" s="555"/>
      <c r="DD451" s="555"/>
      <c r="DE451" s="555">
        <f t="shared" si="1415"/>
        <v>2.34626935</v>
      </c>
      <c r="DF451" s="555">
        <v>0.83600000000000008</v>
      </c>
      <c r="DG451" s="555">
        <v>8.9999999999999993E-3</v>
      </c>
      <c r="DH451" s="555">
        <v>8.9999999999999993E-3</v>
      </c>
      <c r="DI451" s="555">
        <v>0.80900000000000005</v>
      </c>
      <c r="DJ451" s="555">
        <v>8.9999999999999993E-3</v>
      </c>
      <c r="DK451" s="555">
        <v>0.56842134999999994</v>
      </c>
      <c r="DL451" s="555">
        <v>0</v>
      </c>
      <c r="DM451" s="555">
        <v>1.1999999999999999E-3</v>
      </c>
      <c r="DN451" s="555">
        <v>6.9673499999999998E-3</v>
      </c>
      <c r="DO451" s="555">
        <v>0.56025399999999992</v>
      </c>
      <c r="DP451" s="555">
        <f t="shared" ref="DP451:EC451" si="1462">DP457+DP462+DP467+DP472+DP477+DP482+DP489+DP494+DP499+DP504+DP509+DP514</f>
        <v>1.3478399999999999</v>
      </c>
      <c r="DQ451" s="555">
        <f t="shared" si="1462"/>
        <v>0</v>
      </c>
      <c r="DR451" s="555">
        <f t="shared" si="1462"/>
        <v>0</v>
      </c>
      <c r="DS451" s="555">
        <f t="shared" si="1462"/>
        <v>1.3187200000000001</v>
      </c>
      <c r="DT451" s="555">
        <f t="shared" si="1462"/>
        <v>2.912E-2</v>
      </c>
      <c r="DU451" s="555">
        <f t="shared" ref="DU451:DU482" si="1463">DV451+DW451+DX451+DY451</f>
        <v>0</v>
      </c>
      <c r="DV451" s="555">
        <f t="shared" ref="DV451:DY451" si="1464">DV457+DV462+DV467+DV472+DV477+DV482+DV489+DV494+DV499+DV504+DV509+DV514</f>
        <v>0</v>
      </c>
      <c r="DW451" s="555">
        <f t="shared" si="1464"/>
        <v>0</v>
      </c>
      <c r="DX451" s="555">
        <f t="shared" si="1464"/>
        <v>0</v>
      </c>
      <c r="DY451" s="555">
        <f t="shared" si="1464"/>
        <v>0</v>
      </c>
      <c r="DZ451" s="2256">
        <f t="shared" si="1462"/>
        <v>1.3478399999999999</v>
      </c>
      <c r="EA451" s="770">
        <f t="shared" si="1462"/>
        <v>0.40695520000000002</v>
      </c>
      <c r="EB451" s="555">
        <f t="shared" si="1462"/>
        <v>1.8412800000000003E-2</v>
      </c>
      <c r="EC451" s="555">
        <f t="shared" si="1462"/>
        <v>4.64E-3</v>
      </c>
      <c r="ED451" s="555"/>
      <c r="EE451" s="555"/>
      <c r="EF451" s="555"/>
      <c r="EG451" s="555"/>
      <c r="EH451" s="555"/>
    </row>
    <row r="452" spans="1:138" ht="15" hidden="1" customHeight="1" outlineLevel="1">
      <c r="A452" s="85"/>
      <c r="B452" s="67"/>
      <c r="C452" s="536" t="s">
        <v>12</v>
      </c>
      <c r="D452" s="532" t="s">
        <v>47</v>
      </c>
      <c r="E452" s="84"/>
      <c r="F452" s="84"/>
      <c r="G452" s="84"/>
      <c r="H452" s="84"/>
      <c r="I452" s="84"/>
      <c r="J452" s="84"/>
      <c r="K452" s="84"/>
      <c r="L452" s="84"/>
      <c r="M452" s="2199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566"/>
      <c r="AG452" s="188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207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207"/>
      <c r="CL452" s="190"/>
      <c r="CM452" s="190"/>
      <c r="CN452" s="190"/>
      <c r="CO452" s="190"/>
      <c r="CP452" s="2274"/>
      <c r="CQ452" s="2274"/>
      <c r="CR452" s="2274"/>
      <c r="CS452" s="277"/>
      <c r="CT452" s="277"/>
      <c r="CU452" s="277"/>
      <c r="CV452" s="190"/>
      <c r="CW452" s="190"/>
      <c r="CX452" s="190"/>
      <c r="CY452" s="190"/>
      <c r="CZ452" s="190"/>
      <c r="DA452" s="190"/>
      <c r="DB452" s="283"/>
      <c r="DC452" s="283"/>
      <c r="DD452" s="283"/>
      <c r="DE452" s="198">
        <f t="shared" ref="DE452:DE514" si="1465">DF452+DZ452+EA452+EB452+EC452</f>
        <v>0</v>
      </c>
      <c r="DF452" s="184">
        <v>0</v>
      </c>
      <c r="DG452" s="190"/>
      <c r="DH452" s="190"/>
      <c r="DI452" s="190"/>
      <c r="DJ452" s="190"/>
      <c r="DK452" s="184">
        <v>0</v>
      </c>
      <c r="DL452" s="190"/>
      <c r="DM452" s="190"/>
      <c r="DN452" s="195">
        <v>0</v>
      </c>
      <c r="DO452" s="190"/>
      <c r="DP452" s="184">
        <f t="shared" ref="DP452:DP488" si="1466">DQ452+DR452+DS452+DT452</f>
        <v>0</v>
      </c>
      <c r="DQ452" s="190"/>
      <c r="DR452" s="190"/>
      <c r="DS452" s="190"/>
      <c r="DT452" s="190"/>
      <c r="DU452" s="184">
        <f t="shared" si="1463"/>
        <v>0</v>
      </c>
      <c r="DV452" s="190"/>
      <c r="DW452" s="190"/>
      <c r="DX452" s="195">
        <f>DX458+DX463+DX468+DX473+DX478+DX483+DX490+DX495+DX500+DX505+DX510+DX515</f>
        <v>0</v>
      </c>
      <c r="DY452" s="190"/>
      <c r="DZ452" s="2274"/>
      <c r="EA452" s="277"/>
      <c r="EB452" s="190"/>
      <c r="EC452" s="190"/>
      <c r="ED452" s="185"/>
      <c r="EE452" s="185"/>
      <c r="EF452" s="329"/>
      <c r="EG452" s="459"/>
      <c r="EH452" s="329"/>
    </row>
    <row r="453" spans="1:138" ht="15" hidden="1" customHeight="1" outlineLevel="1">
      <c r="A453" s="85"/>
      <c r="B453" s="67"/>
      <c r="C453" s="540" t="s">
        <v>63</v>
      </c>
      <c r="D453" s="1143" t="s">
        <v>51</v>
      </c>
      <c r="E453" s="84"/>
      <c r="F453" s="84"/>
      <c r="G453" s="84"/>
      <c r="H453" s="84"/>
      <c r="I453" s="84"/>
      <c r="J453" s="84"/>
      <c r="K453" s="84"/>
      <c r="L453" s="84"/>
      <c r="M453" s="2199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566"/>
      <c r="AG453" s="188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2274"/>
      <c r="CQ453" s="2274"/>
      <c r="CR453" s="2274"/>
      <c r="CS453" s="277"/>
      <c r="CT453" s="277"/>
      <c r="CU453" s="277"/>
      <c r="CV453" s="190"/>
      <c r="CW453" s="190"/>
      <c r="CX453" s="190"/>
      <c r="CY453" s="190"/>
      <c r="CZ453" s="190"/>
      <c r="DA453" s="190"/>
      <c r="DB453" s="283"/>
      <c r="DC453" s="283"/>
      <c r="DD453" s="283"/>
      <c r="DE453" s="198">
        <f t="shared" si="1465"/>
        <v>0</v>
      </c>
      <c r="DF453" s="184">
        <v>0</v>
      </c>
      <c r="DG453" s="190"/>
      <c r="DH453" s="190"/>
      <c r="DI453" s="190"/>
      <c r="DJ453" s="190"/>
      <c r="DK453" s="184">
        <v>0</v>
      </c>
      <c r="DL453" s="190"/>
      <c r="DM453" s="190"/>
      <c r="DN453" s="190"/>
      <c r="DO453" s="190"/>
      <c r="DP453" s="184">
        <f t="shared" si="1466"/>
        <v>0</v>
      </c>
      <c r="DQ453" s="190"/>
      <c r="DR453" s="190"/>
      <c r="DS453" s="190"/>
      <c r="DT453" s="190"/>
      <c r="DU453" s="184">
        <f t="shared" si="1463"/>
        <v>0</v>
      </c>
      <c r="DV453" s="190"/>
      <c r="DW453" s="190"/>
      <c r="DX453" s="190"/>
      <c r="DY453" s="190"/>
      <c r="DZ453" s="2274"/>
      <c r="EA453" s="277"/>
      <c r="EB453" s="190"/>
      <c r="EC453" s="190"/>
      <c r="ED453" s="185"/>
      <c r="EE453" s="185"/>
      <c r="EF453" s="329"/>
      <c r="EG453" s="459"/>
      <c r="EH453" s="329"/>
    </row>
    <row r="454" spans="1:138" ht="15" hidden="1" customHeight="1" outlineLevel="1">
      <c r="A454" s="85"/>
      <c r="B454" s="67"/>
      <c r="C454" s="539"/>
      <c r="D454" s="1171"/>
      <c r="E454" s="67"/>
      <c r="F454" s="67"/>
      <c r="G454" s="166">
        <f>H454+M454+N454+O454+P454</f>
        <v>0</v>
      </c>
      <c r="H454" s="86">
        <f>SUM(I454:L454)</f>
        <v>0</v>
      </c>
      <c r="I454" s="67"/>
      <c r="J454" s="67"/>
      <c r="K454" s="67"/>
      <c r="L454" s="67"/>
      <c r="M454" s="2216"/>
      <c r="N454" s="67"/>
      <c r="O454" s="67"/>
      <c r="P454" s="67"/>
      <c r="Q454" s="86">
        <f>SUM(R454:U454)</f>
        <v>0</v>
      </c>
      <c r="R454" s="67"/>
      <c r="S454" s="67"/>
      <c r="T454" s="67"/>
      <c r="U454" s="67"/>
      <c r="V454" s="86">
        <f>SUM(W454:Z454)</f>
        <v>0</v>
      </c>
      <c r="W454" s="67"/>
      <c r="X454" s="67"/>
      <c r="Y454" s="67"/>
      <c r="Z454" s="67"/>
      <c r="AA454" s="86">
        <f>SUM(AB454:AE454)</f>
        <v>0</v>
      </c>
      <c r="AB454" s="67"/>
      <c r="AC454" s="67"/>
      <c r="AD454" s="67"/>
      <c r="AE454" s="67"/>
      <c r="AF454" s="566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2275"/>
      <c r="CQ454" s="2275"/>
      <c r="CR454" s="2275"/>
      <c r="CS454" s="276"/>
      <c r="CT454" s="276"/>
      <c r="CU454" s="276"/>
      <c r="CV454" s="188"/>
      <c r="CW454" s="188"/>
      <c r="CX454" s="188"/>
      <c r="CY454" s="188"/>
      <c r="CZ454" s="188"/>
      <c r="DA454" s="188"/>
      <c r="DB454" s="85"/>
      <c r="DC454" s="85"/>
      <c r="DD454" s="85"/>
      <c r="DE454" s="198">
        <f t="shared" si="1465"/>
        <v>0</v>
      </c>
      <c r="DF454" s="184">
        <v>0</v>
      </c>
      <c r="DG454" s="188"/>
      <c r="DH454" s="188"/>
      <c r="DI454" s="188"/>
      <c r="DJ454" s="188"/>
      <c r="DK454" s="184">
        <v>0</v>
      </c>
      <c r="DL454" s="188"/>
      <c r="DM454" s="188"/>
      <c r="DN454" s="190"/>
      <c r="DO454" s="188"/>
      <c r="DP454" s="184">
        <f t="shared" si="1466"/>
        <v>0</v>
      </c>
      <c r="DQ454" s="188"/>
      <c r="DR454" s="188"/>
      <c r="DS454" s="188"/>
      <c r="DT454" s="188"/>
      <c r="DU454" s="184">
        <f t="shared" si="1463"/>
        <v>0</v>
      </c>
      <c r="DV454" s="188"/>
      <c r="DW454" s="188"/>
      <c r="DX454" s="190"/>
      <c r="DY454" s="188"/>
      <c r="DZ454" s="2275"/>
      <c r="EA454" s="276"/>
      <c r="EB454" s="188"/>
      <c r="EC454" s="188"/>
      <c r="ED454" s="23"/>
      <c r="EE454" s="23"/>
      <c r="EF454" s="329"/>
      <c r="EG454" s="328"/>
      <c r="EH454" s="329"/>
    </row>
    <row r="455" spans="1:138" ht="15" hidden="1" customHeight="1" outlineLevel="1">
      <c r="A455" s="85"/>
      <c r="B455" s="67"/>
      <c r="C455" s="539"/>
      <c r="D455" s="1171"/>
      <c r="E455" s="67"/>
      <c r="F455" s="67"/>
      <c r="G455" s="166">
        <f>H455+M455+N455+O455+P455</f>
        <v>0</v>
      </c>
      <c r="H455" s="86">
        <f>SUM(I455:L455)</f>
        <v>0</v>
      </c>
      <c r="I455" s="67"/>
      <c r="J455" s="67"/>
      <c r="K455" s="67"/>
      <c r="L455" s="67"/>
      <c r="M455" s="2216"/>
      <c r="N455" s="67"/>
      <c r="O455" s="67"/>
      <c r="P455" s="67"/>
      <c r="Q455" s="86">
        <f>SUM(R455:U455)</f>
        <v>0</v>
      </c>
      <c r="R455" s="67"/>
      <c r="S455" s="67"/>
      <c r="T455" s="67"/>
      <c r="U455" s="67"/>
      <c r="V455" s="86">
        <f>SUM(W455:Z455)</f>
        <v>0</v>
      </c>
      <c r="W455" s="67"/>
      <c r="X455" s="67"/>
      <c r="Y455" s="67"/>
      <c r="Z455" s="67"/>
      <c r="AA455" s="86">
        <f>SUM(AB455:AE455)</f>
        <v>0</v>
      </c>
      <c r="AB455" s="67"/>
      <c r="AC455" s="67"/>
      <c r="AD455" s="67"/>
      <c r="AE455" s="67"/>
      <c r="AF455" s="566"/>
      <c r="AG455" s="197"/>
      <c r="AH455" s="197"/>
      <c r="AI455" s="197"/>
      <c r="AJ455" s="197"/>
      <c r="AK455" s="197"/>
      <c r="AL455" s="197"/>
      <c r="AM455" s="197"/>
      <c r="AN455" s="197"/>
      <c r="AO455" s="197"/>
      <c r="AP455" s="197"/>
      <c r="AQ455" s="197"/>
      <c r="AR455" s="197"/>
      <c r="AS455" s="197"/>
      <c r="AT455" s="197"/>
      <c r="AU455" s="197"/>
      <c r="AV455" s="197"/>
      <c r="AW455" s="197"/>
      <c r="AX455" s="197"/>
      <c r="AY455" s="197"/>
      <c r="AZ455" s="197"/>
      <c r="BA455" s="197"/>
      <c r="BB455" s="197"/>
      <c r="BC455" s="197"/>
      <c r="BD455" s="197"/>
      <c r="BE455" s="197"/>
      <c r="BF455" s="197"/>
      <c r="BG455" s="197"/>
      <c r="BH455" s="197"/>
      <c r="BI455" s="197"/>
      <c r="BJ455" s="197"/>
      <c r="BK455" s="197"/>
      <c r="BL455" s="197"/>
      <c r="BM455" s="197"/>
      <c r="BN455" s="197"/>
      <c r="BO455" s="197"/>
      <c r="BP455" s="197"/>
      <c r="BQ455" s="197"/>
      <c r="BR455" s="197"/>
      <c r="BS455" s="197"/>
      <c r="BT455" s="197"/>
      <c r="BU455" s="197"/>
      <c r="BV455" s="197"/>
      <c r="BW455" s="197"/>
      <c r="BX455" s="197"/>
      <c r="BY455" s="197"/>
      <c r="BZ455" s="197"/>
      <c r="CA455" s="197"/>
      <c r="CB455" s="197"/>
      <c r="CC455" s="197"/>
      <c r="CD455" s="197"/>
      <c r="CE455" s="197"/>
      <c r="CF455" s="197"/>
      <c r="CG455" s="197"/>
      <c r="CH455" s="197"/>
      <c r="CI455" s="197"/>
      <c r="CJ455" s="197"/>
      <c r="CK455" s="197"/>
      <c r="CL455" s="197"/>
      <c r="CM455" s="197"/>
      <c r="CN455" s="197"/>
      <c r="CO455" s="197"/>
      <c r="CP455" s="2276"/>
      <c r="CQ455" s="2276"/>
      <c r="CR455" s="2276"/>
      <c r="CS455" s="279"/>
      <c r="CT455" s="279"/>
      <c r="CU455" s="279"/>
      <c r="CV455" s="197"/>
      <c r="CW455" s="197"/>
      <c r="CX455" s="197"/>
      <c r="CY455" s="197"/>
      <c r="CZ455" s="197"/>
      <c r="DA455" s="197"/>
      <c r="DB455" s="210"/>
      <c r="DC455" s="210"/>
      <c r="DD455" s="210"/>
      <c r="DE455" s="198">
        <f t="shared" si="1465"/>
        <v>0</v>
      </c>
      <c r="DF455" s="184">
        <v>0</v>
      </c>
      <c r="DG455" s="197"/>
      <c r="DH455" s="197"/>
      <c r="DI455" s="197"/>
      <c r="DJ455" s="197"/>
      <c r="DK455" s="184">
        <v>0</v>
      </c>
      <c r="DL455" s="197"/>
      <c r="DM455" s="197"/>
      <c r="DN455" s="188"/>
      <c r="DO455" s="197"/>
      <c r="DP455" s="184">
        <f t="shared" si="1466"/>
        <v>0</v>
      </c>
      <c r="DQ455" s="197"/>
      <c r="DR455" s="197"/>
      <c r="DS455" s="197"/>
      <c r="DT455" s="197"/>
      <c r="DU455" s="184">
        <f t="shared" si="1463"/>
        <v>0</v>
      </c>
      <c r="DV455" s="197"/>
      <c r="DW455" s="197"/>
      <c r="DX455" s="188"/>
      <c r="DY455" s="197"/>
      <c r="DZ455" s="2276"/>
      <c r="EA455" s="279"/>
      <c r="EB455" s="197"/>
      <c r="EC455" s="197"/>
      <c r="ED455" s="33"/>
      <c r="EE455" s="33"/>
      <c r="EF455" s="329"/>
      <c r="EG455" s="460"/>
      <c r="EH455" s="329"/>
    </row>
    <row r="456" spans="1:138" ht="15" hidden="1" customHeight="1" outlineLevel="1">
      <c r="A456" s="85"/>
      <c r="B456" s="67"/>
      <c r="C456" s="539"/>
      <c r="D456" s="1171"/>
      <c r="E456" s="67"/>
      <c r="F456" s="67"/>
      <c r="G456" s="166">
        <f>H456+M456+N456+O456+P456</f>
        <v>0</v>
      </c>
      <c r="H456" s="86">
        <f>SUM(I456:L456)</f>
        <v>0</v>
      </c>
      <c r="I456" s="67"/>
      <c r="J456" s="67"/>
      <c r="K456" s="67"/>
      <c r="L456" s="67"/>
      <c r="M456" s="2216"/>
      <c r="N456" s="67"/>
      <c r="O456" s="67"/>
      <c r="P456" s="67"/>
      <c r="Q456" s="86">
        <f>SUM(R456:U456)</f>
        <v>0</v>
      </c>
      <c r="R456" s="67"/>
      <c r="S456" s="67"/>
      <c r="T456" s="67"/>
      <c r="U456" s="67"/>
      <c r="V456" s="86">
        <f>SUM(W456:Z456)</f>
        <v>0</v>
      </c>
      <c r="W456" s="67"/>
      <c r="X456" s="67"/>
      <c r="Y456" s="67"/>
      <c r="Z456" s="67"/>
      <c r="AA456" s="86">
        <f>SUM(AB456:AE456)</f>
        <v>0</v>
      </c>
      <c r="AB456" s="67"/>
      <c r="AC456" s="67"/>
      <c r="AD456" s="67"/>
      <c r="AE456" s="67"/>
      <c r="AF456" s="566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197"/>
      <c r="AQ456" s="197"/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  <c r="BD456" s="197"/>
      <c r="BE456" s="197"/>
      <c r="BF456" s="197"/>
      <c r="BG456" s="197"/>
      <c r="BH456" s="197"/>
      <c r="BI456" s="197"/>
      <c r="BJ456" s="197"/>
      <c r="BK456" s="197"/>
      <c r="BL456" s="197"/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197"/>
      <c r="BW456" s="197"/>
      <c r="BX456" s="197"/>
      <c r="BY456" s="197"/>
      <c r="BZ456" s="197"/>
      <c r="CA456" s="197"/>
      <c r="CB456" s="197"/>
      <c r="CC456" s="197"/>
      <c r="CD456" s="197"/>
      <c r="CE456" s="197"/>
      <c r="CF456" s="197"/>
      <c r="CG456" s="197"/>
      <c r="CH456" s="197"/>
      <c r="CI456" s="197"/>
      <c r="CJ456" s="197"/>
      <c r="CK456" s="197"/>
      <c r="CL456" s="197"/>
      <c r="CM456" s="197"/>
      <c r="CN456" s="197"/>
      <c r="CO456" s="197"/>
      <c r="CP456" s="2276"/>
      <c r="CQ456" s="2276"/>
      <c r="CR456" s="2276"/>
      <c r="CS456" s="279"/>
      <c r="CT456" s="279"/>
      <c r="CU456" s="279"/>
      <c r="CV456" s="197"/>
      <c r="CW456" s="197"/>
      <c r="CX456" s="197"/>
      <c r="CY456" s="197"/>
      <c r="CZ456" s="197"/>
      <c r="DA456" s="197"/>
      <c r="DB456" s="210"/>
      <c r="DC456" s="210"/>
      <c r="DD456" s="210"/>
      <c r="DE456" s="198">
        <f t="shared" si="1465"/>
        <v>0</v>
      </c>
      <c r="DF456" s="184">
        <v>0</v>
      </c>
      <c r="DG456" s="197"/>
      <c r="DH456" s="197"/>
      <c r="DI456" s="197"/>
      <c r="DJ456" s="197"/>
      <c r="DK456" s="184">
        <v>0</v>
      </c>
      <c r="DL456" s="197"/>
      <c r="DM456" s="197"/>
      <c r="DN456" s="197"/>
      <c r="DO456" s="197"/>
      <c r="DP456" s="184">
        <f t="shared" si="1466"/>
        <v>0</v>
      </c>
      <c r="DQ456" s="197"/>
      <c r="DR456" s="197"/>
      <c r="DS456" s="197"/>
      <c r="DT456" s="197"/>
      <c r="DU456" s="184">
        <f t="shared" si="1463"/>
        <v>0</v>
      </c>
      <c r="DV456" s="197"/>
      <c r="DW456" s="197"/>
      <c r="DX456" s="197"/>
      <c r="DY456" s="197"/>
      <c r="DZ456" s="2276"/>
      <c r="EA456" s="279"/>
      <c r="EB456" s="197"/>
      <c r="EC456" s="197"/>
      <c r="ED456" s="33"/>
      <c r="EE456" s="33"/>
      <c r="EF456" s="329"/>
      <c r="EG456" s="460"/>
      <c r="EH456" s="329"/>
    </row>
    <row r="457" spans="1:138" ht="15" hidden="1" customHeight="1" outlineLevel="1">
      <c r="A457" s="85"/>
      <c r="B457" s="67"/>
      <c r="C457" s="539"/>
      <c r="D457" s="1145" t="s">
        <v>52</v>
      </c>
      <c r="E457" s="84"/>
      <c r="F457" s="84"/>
      <c r="G457" s="84"/>
      <c r="H457" s="84"/>
      <c r="I457" s="84"/>
      <c r="J457" s="84"/>
      <c r="K457" s="84"/>
      <c r="L457" s="84"/>
      <c r="M457" s="2199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566"/>
      <c r="AG457" s="190"/>
      <c r="AH457" s="190">
        <v>0</v>
      </c>
      <c r="AI457" s="190">
        <v>0</v>
      </c>
      <c r="AJ457" s="190">
        <v>0</v>
      </c>
      <c r="AK457" s="190">
        <v>0</v>
      </c>
      <c r="AL457" s="190">
        <v>0</v>
      </c>
      <c r="AM457" s="190">
        <v>0</v>
      </c>
      <c r="AN457" s="190">
        <v>0</v>
      </c>
      <c r="AO457" s="190">
        <v>0</v>
      </c>
      <c r="AP457" s="190">
        <v>0</v>
      </c>
      <c r="AQ457" s="190">
        <v>0</v>
      </c>
      <c r="AR457" s="190">
        <v>0</v>
      </c>
      <c r="AS457" s="190">
        <v>0</v>
      </c>
      <c r="AT457" s="190">
        <v>0</v>
      </c>
      <c r="AU457" s="190">
        <v>0</v>
      </c>
      <c r="AV457" s="190">
        <v>0</v>
      </c>
      <c r="AW457" s="190">
        <v>0</v>
      </c>
      <c r="AX457" s="190">
        <v>0</v>
      </c>
      <c r="AY457" s="190">
        <v>0</v>
      </c>
      <c r="AZ457" s="190">
        <v>0</v>
      </c>
      <c r="BA457" s="190">
        <v>0</v>
      </c>
      <c r="BB457" s="190">
        <v>0</v>
      </c>
      <c r="BC457" s="190">
        <v>0</v>
      </c>
      <c r="BD457" s="190">
        <v>0</v>
      </c>
      <c r="BE457" s="190">
        <v>0</v>
      </c>
      <c r="BF457" s="190">
        <v>0</v>
      </c>
      <c r="BG457" s="190">
        <v>0</v>
      </c>
      <c r="BH457" s="190">
        <v>0</v>
      </c>
      <c r="BI457" s="190">
        <v>0</v>
      </c>
      <c r="BJ457" s="190">
        <v>0</v>
      </c>
      <c r="BK457" s="190">
        <v>0</v>
      </c>
      <c r="BL457" s="190">
        <f>SUM(BL454:BL456)</f>
        <v>0</v>
      </c>
      <c r="BM457" s="190">
        <f>SUM(BM454:BM456)</f>
        <v>0</v>
      </c>
      <c r="BN457" s="190">
        <f t="shared" ref="BN457:BZ457" si="1467">SUM(BN454:BN456)</f>
        <v>0</v>
      </c>
      <c r="BO457" s="190">
        <f t="shared" si="1467"/>
        <v>0</v>
      </c>
      <c r="BP457" s="190">
        <f t="shared" si="1467"/>
        <v>0</v>
      </c>
      <c r="BQ457" s="190">
        <f t="shared" si="1467"/>
        <v>0</v>
      </c>
      <c r="BR457" s="190">
        <f t="shared" si="1467"/>
        <v>0</v>
      </c>
      <c r="BS457" s="190">
        <f t="shared" si="1467"/>
        <v>0</v>
      </c>
      <c r="BT457" s="190">
        <f t="shared" si="1467"/>
        <v>0</v>
      </c>
      <c r="BU457" s="190">
        <f t="shared" si="1467"/>
        <v>0</v>
      </c>
      <c r="BV457" s="190">
        <f t="shared" si="1467"/>
        <v>0</v>
      </c>
      <c r="BW457" s="190">
        <f t="shared" si="1467"/>
        <v>0</v>
      </c>
      <c r="BX457" s="190">
        <f t="shared" si="1467"/>
        <v>0</v>
      </c>
      <c r="BY457" s="190">
        <f t="shared" si="1467"/>
        <v>0</v>
      </c>
      <c r="BZ457" s="190">
        <f t="shared" si="1467"/>
        <v>0</v>
      </c>
      <c r="CA457" s="190">
        <f>SUM(CA454:CA456)</f>
        <v>0</v>
      </c>
      <c r="CB457" s="190">
        <f>SUM(CB454:CB456)</f>
        <v>0</v>
      </c>
      <c r="CC457" s="190">
        <f t="shared" ref="CC457:CO457" si="1468">SUM(CC454:CC456)</f>
        <v>0</v>
      </c>
      <c r="CD457" s="190">
        <f t="shared" si="1468"/>
        <v>0</v>
      </c>
      <c r="CE457" s="190">
        <f t="shared" si="1468"/>
        <v>0</v>
      </c>
      <c r="CF457" s="190">
        <f t="shared" si="1468"/>
        <v>0</v>
      </c>
      <c r="CG457" s="190">
        <f t="shared" si="1468"/>
        <v>0</v>
      </c>
      <c r="CH457" s="190">
        <f t="shared" si="1468"/>
        <v>0</v>
      </c>
      <c r="CI457" s="190">
        <f t="shared" si="1468"/>
        <v>0</v>
      </c>
      <c r="CJ457" s="190">
        <f t="shared" si="1468"/>
        <v>0</v>
      </c>
      <c r="CK457" s="190">
        <f t="shared" si="1468"/>
        <v>0</v>
      </c>
      <c r="CL457" s="190">
        <f t="shared" si="1468"/>
        <v>0</v>
      </c>
      <c r="CM457" s="190">
        <f t="shared" si="1468"/>
        <v>0</v>
      </c>
      <c r="CN457" s="190">
        <f t="shared" si="1468"/>
        <v>0</v>
      </c>
      <c r="CO457" s="190">
        <f t="shared" si="1468"/>
        <v>0</v>
      </c>
      <c r="CP457" s="2274">
        <f t="shared" ref="CP457:CX457" si="1469">SUM(CP454:CP456)</f>
        <v>0</v>
      </c>
      <c r="CQ457" s="2274">
        <f t="shared" si="1469"/>
        <v>0</v>
      </c>
      <c r="CR457" s="2274">
        <f t="shared" si="1469"/>
        <v>0</v>
      </c>
      <c r="CS457" s="277">
        <f t="shared" si="1469"/>
        <v>0</v>
      </c>
      <c r="CT457" s="277">
        <f t="shared" si="1469"/>
        <v>0</v>
      </c>
      <c r="CU457" s="277">
        <f t="shared" si="1469"/>
        <v>0</v>
      </c>
      <c r="CV457" s="190">
        <f t="shared" si="1469"/>
        <v>0</v>
      </c>
      <c r="CW457" s="190">
        <f t="shared" si="1469"/>
        <v>0</v>
      </c>
      <c r="CX457" s="190">
        <f t="shared" si="1469"/>
        <v>0</v>
      </c>
      <c r="CY457" s="190">
        <f t="shared" ref="CY457:DA457" si="1470">SUM(CY454:CY456)</f>
        <v>0</v>
      </c>
      <c r="CZ457" s="190">
        <f t="shared" si="1470"/>
        <v>0</v>
      </c>
      <c r="DA457" s="190">
        <f t="shared" si="1470"/>
        <v>0</v>
      </c>
      <c r="DB457" s="283"/>
      <c r="DC457" s="283"/>
      <c r="DD457" s="283"/>
      <c r="DE457" s="198">
        <f t="shared" si="1465"/>
        <v>0</v>
      </c>
      <c r="DF457" s="184">
        <v>0</v>
      </c>
      <c r="DG457" s="190"/>
      <c r="DH457" s="190"/>
      <c r="DI457" s="190"/>
      <c r="DJ457" s="190"/>
      <c r="DK457" s="184">
        <v>0</v>
      </c>
      <c r="DL457" s="190"/>
      <c r="DM457" s="190"/>
      <c r="DN457" s="197"/>
      <c r="DO457" s="190"/>
      <c r="DP457" s="184">
        <f t="shared" si="1466"/>
        <v>0</v>
      </c>
      <c r="DQ457" s="190"/>
      <c r="DR457" s="190"/>
      <c r="DS457" s="190"/>
      <c r="DT457" s="190"/>
      <c r="DU457" s="184">
        <f t="shared" si="1463"/>
        <v>0</v>
      </c>
      <c r="DV457" s="190"/>
      <c r="DW457" s="190"/>
      <c r="DX457" s="197"/>
      <c r="DY457" s="190"/>
      <c r="DZ457" s="2274">
        <f>SUM(DZ454:DZ456)</f>
        <v>0</v>
      </c>
      <c r="EA457" s="277">
        <f t="shared" ref="EA457:EB457" si="1471">SUM(EA454:EA456)</f>
        <v>0</v>
      </c>
      <c r="EB457" s="190">
        <f t="shared" si="1471"/>
        <v>0</v>
      </c>
      <c r="EC457" s="190">
        <f t="shared" ref="EC457" si="1472">SUM(EC454:EC456)</f>
        <v>0</v>
      </c>
      <c r="ED457" s="185"/>
      <c r="EE457" s="185"/>
      <c r="EF457" s="329"/>
      <c r="EG457" s="459"/>
      <c r="EH457" s="329"/>
    </row>
    <row r="458" spans="1:138" ht="15" hidden="1" customHeight="1" outlineLevel="1">
      <c r="A458" s="85"/>
      <c r="B458" s="67"/>
      <c r="C458" s="540" t="s">
        <v>64</v>
      </c>
      <c r="D458" s="1143" t="s">
        <v>127</v>
      </c>
      <c r="E458" s="84"/>
      <c r="F458" s="84"/>
      <c r="G458" s="84"/>
      <c r="H458" s="84"/>
      <c r="I458" s="84"/>
      <c r="J458" s="84"/>
      <c r="K458" s="84"/>
      <c r="L458" s="84"/>
      <c r="M458" s="2199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566"/>
      <c r="AG458" s="188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2274"/>
      <c r="CQ458" s="2274"/>
      <c r="CR458" s="2274"/>
      <c r="CS458" s="277"/>
      <c r="CT458" s="277"/>
      <c r="CU458" s="277"/>
      <c r="CV458" s="190"/>
      <c r="CW458" s="190"/>
      <c r="CX458" s="190"/>
      <c r="CY458" s="190"/>
      <c r="CZ458" s="190"/>
      <c r="DA458" s="190"/>
      <c r="DB458" s="283"/>
      <c r="DC458" s="283"/>
      <c r="DD458" s="283"/>
      <c r="DE458" s="198">
        <f t="shared" si="1465"/>
        <v>0</v>
      </c>
      <c r="DF458" s="184">
        <v>0</v>
      </c>
      <c r="DG458" s="190"/>
      <c r="DH458" s="190"/>
      <c r="DI458" s="190"/>
      <c r="DJ458" s="190"/>
      <c r="DK458" s="184">
        <v>0</v>
      </c>
      <c r="DL458" s="190"/>
      <c r="DM458" s="190"/>
      <c r="DN458" s="190"/>
      <c r="DO458" s="190"/>
      <c r="DP458" s="184">
        <f t="shared" si="1466"/>
        <v>0</v>
      </c>
      <c r="DQ458" s="190"/>
      <c r="DR458" s="190"/>
      <c r="DS458" s="190"/>
      <c r="DT458" s="190"/>
      <c r="DU458" s="184">
        <f t="shared" si="1463"/>
        <v>0</v>
      </c>
      <c r="DV458" s="190"/>
      <c r="DW458" s="190"/>
      <c r="DX458" s="190"/>
      <c r="DY458" s="190"/>
      <c r="DZ458" s="2274"/>
      <c r="EA458" s="277"/>
      <c r="EB458" s="190"/>
      <c r="EC458" s="190"/>
      <c r="ED458" s="185"/>
      <c r="EE458" s="185"/>
      <c r="EF458" s="329"/>
      <c r="EG458" s="459"/>
      <c r="EH458" s="329"/>
    </row>
    <row r="459" spans="1:138" ht="15" hidden="1" customHeight="1" outlineLevel="1">
      <c r="A459" s="85"/>
      <c r="B459" s="67"/>
      <c r="C459" s="539"/>
      <c r="D459" s="1146"/>
      <c r="E459" s="67"/>
      <c r="F459" s="67"/>
      <c r="G459" s="166">
        <f>H459+M459+N459+O459+P459</f>
        <v>0</v>
      </c>
      <c r="H459" s="86">
        <f>SUM(I459:L459)</f>
        <v>0</v>
      </c>
      <c r="I459" s="67"/>
      <c r="J459" s="67"/>
      <c r="K459" s="67"/>
      <c r="L459" s="67"/>
      <c r="M459" s="2216"/>
      <c r="N459" s="67"/>
      <c r="O459" s="67"/>
      <c r="P459" s="67"/>
      <c r="Q459" s="86">
        <f>SUM(R459:U459)</f>
        <v>0</v>
      </c>
      <c r="R459" s="67"/>
      <c r="S459" s="67"/>
      <c r="T459" s="67"/>
      <c r="U459" s="67"/>
      <c r="V459" s="86">
        <f>SUM(W459:Z459)</f>
        <v>0</v>
      </c>
      <c r="W459" s="67"/>
      <c r="X459" s="67"/>
      <c r="Y459" s="67"/>
      <c r="Z459" s="67"/>
      <c r="AA459" s="86">
        <f>SUM(AB459:AE459)</f>
        <v>0</v>
      </c>
      <c r="AB459" s="67"/>
      <c r="AC459" s="67"/>
      <c r="AD459" s="67"/>
      <c r="AE459" s="67"/>
      <c r="AF459" s="566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2275"/>
      <c r="CQ459" s="2275"/>
      <c r="CR459" s="2275"/>
      <c r="CS459" s="276"/>
      <c r="CT459" s="276"/>
      <c r="CU459" s="276"/>
      <c r="CV459" s="188"/>
      <c r="CW459" s="188"/>
      <c r="CX459" s="188"/>
      <c r="CY459" s="188"/>
      <c r="CZ459" s="188"/>
      <c r="DA459" s="188"/>
      <c r="DB459" s="85"/>
      <c r="DC459" s="85"/>
      <c r="DD459" s="85"/>
      <c r="DE459" s="198">
        <f t="shared" si="1465"/>
        <v>0</v>
      </c>
      <c r="DF459" s="184">
        <v>0</v>
      </c>
      <c r="DG459" s="188"/>
      <c r="DH459" s="188"/>
      <c r="DI459" s="188"/>
      <c r="DJ459" s="188"/>
      <c r="DK459" s="184">
        <v>0</v>
      </c>
      <c r="DL459" s="188"/>
      <c r="DM459" s="188"/>
      <c r="DN459" s="190"/>
      <c r="DO459" s="188"/>
      <c r="DP459" s="184">
        <f t="shared" si="1466"/>
        <v>0</v>
      </c>
      <c r="DQ459" s="188"/>
      <c r="DR459" s="188"/>
      <c r="DS459" s="188"/>
      <c r="DT459" s="188"/>
      <c r="DU459" s="184">
        <f t="shared" si="1463"/>
        <v>0</v>
      </c>
      <c r="DV459" s="188"/>
      <c r="DW459" s="188"/>
      <c r="DX459" s="190"/>
      <c r="DY459" s="188"/>
      <c r="DZ459" s="2275"/>
      <c r="EA459" s="276"/>
      <c r="EB459" s="188"/>
      <c r="EC459" s="188"/>
      <c r="ED459" s="23"/>
      <c r="EE459" s="23"/>
      <c r="EF459" s="329"/>
      <c r="EG459" s="328"/>
      <c r="EH459" s="329"/>
    </row>
    <row r="460" spans="1:138" ht="15" hidden="1" customHeight="1" outlineLevel="1">
      <c r="A460" s="85"/>
      <c r="B460" s="67"/>
      <c r="C460" s="539"/>
      <c r="D460" s="1146"/>
      <c r="E460" s="67"/>
      <c r="F460" s="67"/>
      <c r="G460" s="166">
        <f>H460+M460+N460+O460+P460</f>
        <v>0</v>
      </c>
      <c r="H460" s="86">
        <f>SUM(I460:L460)</f>
        <v>0</v>
      </c>
      <c r="I460" s="67"/>
      <c r="J460" s="67"/>
      <c r="K460" s="67"/>
      <c r="L460" s="67"/>
      <c r="M460" s="2216"/>
      <c r="N460" s="67"/>
      <c r="O460" s="67"/>
      <c r="P460" s="67"/>
      <c r="Q460" s="86">
        <f>SUM(R460:U460)</f>
        <v>0</v>
      </c>
      <c r="R460" s="67"/>
      <c r="S460" s="67"/>
      <c r="T460" s="67"/>
      <c r="U460" s="67"/>
      <c r="V460" s="86">
        <f>SUM(W460:Z460)</f>
        <v>0</v>
      </c>
      <c r="W460" s="67"/>
      <c r="X460" s="67"/>
      <c r="Y460" s="67"/>
      <c r="Z460" s="67"/>
      <c r="AA460" s="86">
        <f>SUM(AB460:AE460)</f>
        <v>0</v>
      </c>
      <c r="AB460" s="67"/>
      <c r="AC460" s="67"/>
      <c r="AD460" s="67"/>
      <c r="AE460" s="67"/>
      <c r="AF460" s="566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7"/>
      <c r="BA460" s="197"/>
      <c r="BB460" s="197"/>
      <c r="BC460" s="197"/>
      <c r="BD460" s="197"/>
      <c r="BE460" s="197"/>
      <c r="BF460" s="197"/>
      <c r="BG460" s="197"/>
      <c r="BH460" s="197"/>
      <c r="BI460" s="197"/>
      <c r="BJ460" s="197"/>
      <c r="BK460" s="197"/>
      <c r="BL460" s="197"/>
      <c r="BM460" s="197"/>
      <c r="BN460" s="197"/>
      <c r="BO460" s="197"/>
      <c r="BP460" s="197"/>
      <c r="BQ460" s="197"/>
      <c r="BR460" s="197"/>
      <c r="BS460" s="197"/>
      <c r="BT460" s="197"/>
      <c r="BU460" s="197"/>
      <c r="BV460" s="197"/>
      <c r="BW460" s="197"/>
      <c r="BX460" s="197"/>
      <c r="BY460" s="197"/>
      <c r="BZ460" s="197"/>
      <c r="CA460" s="197"/>
      <c r="CB460" s="197"/>
      <c r="CC460" s="197"/>
      <c r="CD460" s="197"/>
      <c r="CE460" s="197"/>
      <c r="CF460" s="197"/>
      <c r="CG460" s="197"/>
      <c r="CH460" s="197"/>
      <c r="CI460" s="197"/>
      <c r="CJ460" s="197"/>
      <c r="CK460" s="197"/>
      <c r="CL460" s="197"/>
      <c r="CM460" s="197"/>
      <c r="CN460" s="197"/>
      <c r="CO460" s="197"/>
      <c r="CP460" s="2276"/>
      <c r="CQ460" s="2276"/>
      <c r="CR460" s="2276"/>
      <c r="CS460" s="279"/>
      <c r="CT460" s="279"/>
      <c r="CU460" s="279"/>
      <c r="CV460" s="197"/>
      <c r="CW460" s="197"/>
      <c r="CX460" s="197"/>
      <c r="CY460" s="197"/>
      <c r="CZ460" s="197"/>
      <c r="DA460" s="197"/>
      <c r="DB460" s="210"/>
      <c r="DC460" s="210"/>
      <c r="DD460" s="210"/>
      <c r="DE460" s="198">
        <f t="shared" si="1465"/>
        <v>0</v>
      </c>
      <c r="DF460" s="184">
        <v>0</v>
      </c>
      <c r="DG460" s="197"/>
      <c r="DH460" s="197"/>
      <c r="DI460" s="197"/>
      <c r="DJ460" s="197"/>
      <c r="DK460" s="184">
        <v>0</v>
      </c>
      <c r="DL460" s="197"/>
      <c r="DM460" s="197"/>
      <c r="DN460" s="188"/>
      <c r="DO460" s="197"/>
      <c r="DP460" s="184">
        <f t="shared" si="1466"/>
        <v>0</v>
      </c>
      <c r="DQ460" s="197"/>
      <c r="DR460" s="197"/>
      <c r="DS460" s="197"/>
      <c r="DT460" s="197"/>
      <c r="DU460" s="184">
        <f t="shared" si="1463"/>
        <v>0</v>
      </c>
      <c r="DV460" s="197"/>
      <c r="DW460" s="197"/>
      <c r="DX460" s="188"/>
      <c r="DY460" s="197"/>
      <c r="DZ460" s="2276"/>
      <c r="EA460" s="279"/>
      <c r="EB460" s="197"/>
      <c r="EC460" s="197"/>
      <c r="ED460" s="33"/>
      <c r="EE460" s="33"/>
      <c r="EF460" s="329"/>
      <c r="EG460" s="460"/>
      <c r="EH460" s="329"/>
    </row>
    <row r="461" spans="1:138" ht="15" hidden="1" customHeight="1" outlineLevel="1">
      <c r="A461" s="85"/>
      <c r="B461" s="67"/>
      <c r="C461" s="539" t="s">
        <v>49</v>
      </c>
      <c r="D461" s="1146"/>
      <c r="E461" s="67"/>
      <c r="F461" s="67"/>
      <c r="G461" s="166">
        <f>H461+M461+N461+O461+P461</f>
        <v>0</v>
      </c>
      <c r="H461" s="86">
        <f>SUM(I461:L461)</f>
        <v>0</v>
      </c>
      <c r="I461" s="67"/>
      <c r="J461" s="67"/>
      <c r="K461" s="67"/>
      <c r="L461" s="67"/>
      <c r="M461" s="2216"/>
      <c r="N461" s="67"/>
      <c r="O461" s="67"/>
      <c r="P461" s="67"/>
      <c r="Q461" s="86">
        <f>SUM(R461:U461)</f>
        <v>0</v>
      </c>
      <c r="R461" s="67"/>
      <c r="S461" s="67"/>
      <c r="T461" s="67"/>
      <c r="U461" s="67"/>
      <c r="V461" s="86">
        <f>SUM(W461:Z461)</f>
        <v>0</v>
      </c>
      <c r="W461" s="67"/>
      <c r="X461" s="67"/>
      <c r="Y461" s="67"/>
      <c r="Z461" s="67"/>
      <c r="AA461" s="86">
        <f>SUM(AB461:AE461)</f>
        <v>0</v>
      </c>
      <c r="AB461" s="67"/>
      <c r="AC461" s="67"/>
      <c r="AD461" s="67"/>
      <c r="AE461" s="67"/>
      <c r="AF461" s="566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7"/>
      <c r="BB461" s="197"/>
      <c r="BC461" s="197"/>
      <c r="BD461" s="197"/>
      <c r="BE461" s="197"/>
      <c r="BF461" s="197"/>
      <c r="BG461" s="197"/>
      <c r="BH461" s="197"/>
      <c r="BI461" s="197"/>
      <c r="BJ461" s="197"/>
      <c r="BK461" s="197"/>
      <c r="BL461" s="197"/>
      <c r="BM461" s="197"/>
      <c r="BN461" s="197"/>
      <c r="BO461" s="197"/>
      <c r="BP461" s="197"/>
      <c r="BQ461" s="197"/>
      <c r="BR461" s="197"/>
      <c r="BS461" s="197"/>
      <c r="BT461" s="197"/>
      <c r="BU461" s="197"/>
      <c r="BV461" s="197"/>
      <c r="BW461" s="197"/>
      <c r="BX461" s="197"/>
      <c r="BY461" s="197"/>
      <c r="BZ461" s="197"/>
      <c r="CA461" s="197"/>
      <c r="CB461" s="197"/>
      <c r="CC461" s="197"/>
      <c r="CD461" s="197"/>
      <c r="CE461" s="197"/>
      <c r="CF461" s="197"/>
      <c r="CG461" s="197"/>
      <c r="CH461" s="197"/>
      <c r="CI461" s="197"/>
      <c r="CJ461" s="197"/>
      <c r="CK461" s="197"/>
      <c r="CL461" s="197"/>
      <c r="CM461" s="197"/>
      <c r="CN461" s="197"/>
      <c r="CO461" s="197"/>
      <c r="CP461" s="2276"/>
      <c r="CQ461" s="2276"/>
      <c r="CR461" s="2276"/>
      <c r="CS461" s="279"/>
      <c r="CT461" s="279"/>
      <c r="CU461" s="279"/>
      <c r="CV461" s="197"/>
      <c r="CW461" s="197"/>
      <c r="CX461" s="197"/>
      <c r="CY461" s="197"/>
      <c r="CZ461" s="197"/>
      <c r="DA461" s="197"/>
      <c r="DB461" s="210"/>
      <c r="DC461" s="210"/>
      <c r="DD461" s="210"/>
      <c r="DE461" s="198">
        <f t="shared" si="1465"/>
        <v>0</v>
      </c>
      <c r="DF461" s="184">
        <v>0</v>
      </c>
      <c r="DG461" s="197"/>
      <c r="DH461" s="197"/>
      <c r="DI461" s="197"/>
      <c r="DJ461" s="197"/>
      <c r="DK461" s="184">
        <v>0</v>
      </c>
      <c r="DL461" s="197"/>
      <c r="DM461" s="197"/>
      <c r="DN461" s="197"/>
      <c r="DO461" s="197"/>
      <c r="DP461" s="184">
        <f t="shared" si="1466"/>
        <v>0</v>
      </c>
      <c r="DQ461" s="197"/>
      <c r="DR461" s="197"/>
      <c r="DS461" s="197"/>
      <c r="DT461" s="197"/>
      <c r="DU461" s="184">
        <f t="shared" si="1463"/>
        <v>0</v>
      </c>
      <c r="DV461" s="197"/>
      <c r="DW461" s="197"/>
      <c r="DX461" s="197"/>
      <c r="DY461" s="197"/>
      <c r="DZ461" s="2276"/>
      <c r="EA461" s="279"/>
      <c r="EB461" s="197"/>
      <c r="EC461" s="197"/>
      <c r="ED461" s="33"/>
      <c r="EE461" s="33"/>
      <c r="EF461" s="329"/>
      <c r="EG461" s="460"/>
      <c r="EH461" s="329"/>
    </row>
    <row r="462" spans="1:138" ht="15" hidden="1" customHeight="1" outlineLevel="1">
      <c r="A462" s="85"/>
      <c r="B462" s="67"/>
      <c r="C462" s="539"/>
      <c r="D462" s="1145" t="s">
        <v>52</v>
      </c>
      <c r="E462" s="84"/>
      <c r="F462" s="84"/>
      <c r="G462" s="84"/>
      <c r="H462" s="84"/>
      <c r="I462" s="84"/>
      <c r="J462" s="84"/>
      <c r="K462" s="84"/>
      <c r="L462" s="84"/>
      <c r="M462" s="2199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566"/>
      <c r="AG462" s="190"/>
      <c r="AH462" s="190">
        <v>0</v>
      </c>
      <c r="AI462" s="190">
        <v>0</v>
      </c>
      <c r="AJ462" s="190">
        <v>0</v>
      </c>
      <c r="AK462" s="190">
        <v>0</v>
      </c>
      <c r="AL462" s="190">
        <v>0</v>
      </c>
      <c r="AM462" s="190">
        <v>0</v>
      </c>
      <c r="AN462" s="190">
        <v>0</v>
      </c>
      <c r="AO462" s="190">
        <v>0</v>
      </c>
      <c r="AP462" s="190">
        <v>0</v>
      </c>
      <c r="AQ462" s="190">
        <v>0</v>
      </c>
      <c r="AR462" s="190">
        <v>0</v>
      </c>
      <c r="AS462" s="190">
        <v>0</v>
      </c>
      <c r="AT462" s="190">
        <v>0</v>
      </c>
      <c r="AU462" s="190">
        <v>0</v>
      </c>
      <c r="AV462" s="190">
        <v>0</v>
      </c>
      <c r="AW462" s="190">
        <v>0</v>
      </c>
      <c r="AX462" s="190">
        <v>0</v>
      </c>
      <c r="AY462" s="190">
        <v>0</v>
      </c>
      <c r="AZ462" s="190">
        <v>0</v>
      </c>
      <c r="BA462" s="190">
        <v>0</v>
      </c>
      <c r="BB462" s="190">
        <v>0</v>
      </c>
      <c r="BC462" s="190">
        <v>0</v>
      </c>
      <c r="BD462" s="190">
        <v>0</v>
      </c>
      <c r="BE462" s="190">
        <v>0</v>
      </c>
      <c r="BF462" s="190">
        <v>0</v>
      </c>
      <c r="BG462" s="190">
        <v>0</v>
      </c>
      <c r="BH462" s="190">
        <v>0</v>
      </c>
      <c r="BI462" s="190">
        <v>0</v>
      </c>
      <c r="BJ462" s="190">
        <v>0</v>
      </c>
      <c r="BK462" s="190">
        <v>0</v>
      </c>
      <c r="BL462" s="190">
        <f>SUM(BL459:BL461)</f>
        <v>0</v>
      </c>
      <c r="BM462" s="190">
        <f>SUM(BM459:BM461)</f>
        <v>0</v>
      </c>
      <c r="BN462" s="190">
        <f t="shared" ref="BN462:BZ462" si="1473">SUM(BN459:BN461)</f>
        <v>0</v>
      </c>
      <c r="BO462" s="190">
        <f t="shared" si="1473"/>
        <v>0</v>
      </c>
      <c r="BP462" s="190">
        <f t="shared" si="1473"/>
        <v>0</v>
      </c>
      <c r="BQ462" s="190">
        <f t="shared" si="1473"/>
        <v>0</v>
      </c>
      <c r="BR462" s="190">
        <f t="shared" si="1473"/>
        <v>0</v>
      </c>
      <c r="BS462" s="190">
        <f t="shared" si="1473"/>
        <v>0</v>
      </c>
      <c r="BT462" s="190">
        <f t="shared" si="1473"/>
        <v>0</v>
      </c>
      <c r="BU462" s="190">
        <f t="shared" si="1473"/>
        <v>0</v>
      </c>
      <c r="BV462" s="190">
        <f t="shared" si="1473"/>
        <v>0</v>
      </c>
      <c r="BW462" s="190">
        <f t="shared" si="1473"/>
        <v>0</v>
      </c>
      <c r="BX462" s="190">
        <f t="shared" si="1473"/>
        <v>0</v>
      </c>
      <c r="BY462" s="190">
        <f t="shared" si="1473"/>
        <v>0</v>
      </c>
      <c r="BZ462" s="190">
        <f t="shared" si="1473"/>
        <v>0</v>
      </c>
      <c r="CA462" s="190">
        <f>SUM(CA459:CA461)</f>
        <v>0</v>
      </c>
      <c r="CB462" s="190">
        <f>SUM(CB459:CB461)</f>
        <v>0</v>
      </c>
      <c r="CC462" s="190">
        <f t="shared" ref="CC462:CO462" si="1474">SUM(CC459:CC461)</f>
        <v>0</v>
      </c>
      <c r="CD462" s="190">
        <f t="shared" si="1474"/>
        <v>0</v>
      </c>
      <c r="CE462" s="190">
        <f t="shared" si="1474"/>
        <v>0</v>
      </c>
      <c r="CF462" s="190">
        <f t="shared" si="1474"/>
        <v>0</v>
      </c>
      <c r="CG462" s="190">
        <f t="shared" si="1474"/>
        <v>0</v>
      </c>
      <c r="CH462" s="190">
        <f t="shared" si="1474"/>
        <v>0</v>
      </c>
      <c r="CI462" s="190">
        <f t="shared" si="1474"/>
        <v>0</v>
      </c>
      <c r="CJ462" s="190">
        <f t="shared" si="1474"/>
        <v>0</v>
      </c>
      <c r="CK462" s="190">
        <f t="shared" si="1474"/>
        <v>0</v>
      </c>
      <c r="CL462" s="190">
        <f t="shared" si="1474"/>
        <v>0</v>
      </c>
      <c r="CM462" s="190">
        <f t="shared" si="1474"/>
        <v>0</v>
      </c>
      <c r="CN462" s="190">
        <f t="shared" si="1474"/>
        <v>0</v>
      </c>
      <c r="CO462" s="190">
        <f t="shared" si="1474"/>
        <v>0</v>
      </c>
      <c r="CP462" s="2274">
        <f t="shared" ref="CP462:CX462" si="1475">SUM(CP459:CP461)</f>
        <v>0</v>
      </c>
      <c r="CQ462" s="2274">
        <f t="shared" si="1475"/>
        <v>0</v>
      </c>
      <c r="CR462" s="2274">
        <f t="shared" si="1475"/>
        <v>0</v>
      </c>
      <c r="CS462" s="277">
        <f t="shared" si="1475"/>
        <v>0</v>
      </c>
      <c r="CT462" s="277">
        <f t="shared" si="1475"/>
        <v>0</v>
      </c>
      <c r="CU462" s="277">
        <f t="shared" si="1475"/>
        <v>0</v>
      </c>
      <c r="CV462" s="190">
        <f t="shared" si="1475"/>
        <v>0</v>
      </c>
      <c r="CW462" s="190">
        <f t="shared" si="1475"/>
        <v>0</v>
      </c>
      <c r="CX462" s="190">
        <f t="shared" si="1475"/>
        <v>0</v>
      </c>
      <c r="CY462" s="190">
        <f t="shared" ref="CY462:DA462" si="1476">SUM(CY459:CY461)</f>
        <v>0</v>
      </c>
      <c r="CZ462" s="190">
        <f t="shared" si="1476"/>
        <v>0</v>
      </c>
      <c r="DA462" s="190">
        <f t="shared" si="1476"/>
        <v>0</v>
      </c>
      <c r="DB462" s="283"/>
      <c r="DC462" s="283"/>
      <c r="DD462" s="283"/>
      <c r="DE462" s="198">
        <f t="shared" si="1465"/>
        <v>0</v>
      </c>
      <c r="DF462" s="184">
        <v>0</v>
      </c>
      <c r="DG462" s="190"/>
      <c r="DH462" s="190"/>
      <c r="DI462" s="190"/>
      <c r="DJ462" s="190"/>
      <c r="DK462" s="184">
        <v>0</v>
      </c>
      <c r="DL462" s="190"/>
      <c r="DM462" s="190"/>
      <c r="DN462" s="197"/>
      <c r="DO462" s="190"/>
      <c r="DP462" s="184">
        <f t="shared" si="1466"/>
        <v>0</v>
      </c>
      <c r="DQ462" s="190"/>
      <c r="DR462" s="190"/>
      <c r="DS462" s="190"/>
      <c r="DT462" s="190"/>
      <c r="DU462" s="184">
        <f t="shared" si="1463"/>
        <v>0</v>
      </c>
      <c r="DV462" s="190"/>
      <c r="DW462" s="190"/>
      <c r="DX462" s="197"/>
      <c r="DY462" s="190"/>
      <c r="DZ462" s="2274">
        <f>SUM(DZ459:DZ461)</f>
        <v>0</v>
      </c>
      <c r="EA462" s="277">
        <f t="shared" ref="EA462:EB462" si="1477">SUM(EA459:EA461)</f>
        <v>0</v>
      </c>
      <c r="EB462" s="190">
        <f t="shared" si="1477"/>
        <v>0</v>
      </c>
      <c r="EC462" s="190">
        <f t="shared" ref="EC462" si="1478">SUM(EC459:EC461)</f>
        <v>0</v>
      </c>
      <c r="ED462" s="185"/>
      <c r="EE462" s="185"/>
      <c r="EF462" s="329"/>
      <c r="EG462" s="459"/>
      <c r="EH462" s="329"/>
    </row>
    <row r="463" spans="1:138" ht="15" hidden="1" customHeight="1" outlineLevel="1">
      <c r="A463" s="85"/>
      <c r="B463" s="67"/>
      <c r="C463" s="540" t="s">
        <v>65</v>
      </c>
      <c r="D463" s="1143" t="s">
        <v>128</v>
      </c>
      <c r="E463" s="84"/>
      <c r="F463" s="84"/>
      <c r="G463" s="84"/>
      <c r="H463" s="84"/>
      <c r="I463" s="84"/>
      <c r="J463" s="84"/>
      <c r="K463" s="84"/>
      <c r="L463" s="84"/>
      <c r="M463" s="2199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566"/>
      <c r="AG463" s="188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2274"/>
      <c r="CQ463" s="2274"/>
      <c r="CR463" s="2274"/>
      <c r="CS463" s="277"/>
      <c r="CT463" s="277"/>
      <c r="CU463" s="277"/>
      <c r="CV463" s="190"/>
      <c r="CW463" s="190"/>
      <c r="CX463" s="190"/>
      <c r="CY463" s="190"/>
      <c r="CZ463" s="190"/>
      <c r="DA463" s="190"/>
      <c r="DB463" s="283"/>
      <c r="DC463" s="283"/>
      <c r="DD463" s="283"/>
      <c r="DE463" s="198">
        <f t="shared" si="1465"/>
        <v>0</v>
      </c>
      <c r="DF463" s="184">
        <v>0</v>
      </c>
      <c r="DG463" s="190"/>
      <c r="DH463" s="190"/>
      <c r="DI463" s="190"/>
      <c r="DJ463" s="190"/>
      <c r="DK463" s="184">
        <v>0</v>
      </c>
      <c r="DL463" s="190"/>
      <c r="DM463" s="190"/>
      <c r="DN463" s="190"/>
      <c r="DO463" s="190"/>
      <c r="DP463" s="184">
        <f t="shared" si="1466"/>
        <v>0</v>
      </c>
      <c r="DQ463" s="190"/>
      <c r="DR463" s="190"/>
      <c r="DS463" s="190"/>
      <c r="DT463" s="190"/>
      <c r="DU463" s="184">
        <f t="shared" si="1463"/>
        <v>0</v>
      </c>
      <c r="DV463" s="190"/>
      <c r="DW463" s="190"/>
      <c r="DX463" s="190"/>
      <c r="DY463" s="190"/>
      <c r="DZ463" s="2274"/>
      <c r="EA463" s="277"/>
      <c r="EB463" s="190"/>
      <c r="EC463" s="190"/>
      <c r="ED463" s="185"/>
      <c r="EE463" s="185"/>
      <c r="EF463" s="329"/>
      <c r="EG463" s="459"/>
      <c r="EH463" s="329"/>
    </row>
    <row r="464" spans="1:138" ht="15" hidden="1" customHeight="1" outlineLevel="1">
      <c r="A464" s="85"/>
      <c r="B464" s="67"/>
      <c r="C464" s="539"/>
      <c r="D464" s="1146"/>
      <c r="E464" s="67"/>
      <c r="F464" s="67"/>
      <c r="G464" s="67"/>
      <c r="H464" s="86">
        <f>SUM(I464:L464)</f>
        <v>0</v>
      </c>
      <c r="I464" s="67"/>
      <c r="J464" s="67"/>
      <c r="K464" s="67"/>
      <c r="L464" s="67"/>
      <c r="M464" s="2216"/>
      <c r="N464" s="67"/>
      <c r="O464" s="67"/>
      <c r="P464" s="67"/>
      <c r="Q464" s="86">
        <f>SUM(R464:U464)</f>
        <v>0</v>
      </c>
      <c r="R464" s="67"/>
      <c r="S464" s="67"/>
      <c r="T464" s="67"/>
      <c r="U464" s="67"/>
      <c r="V464" s="86">
        <f>SUM(W464:Z464)</f>
        <v>0</v>
      </c>
      <c r="W464" s="67"/>
      <c r="X464" s="67"/>
      <c r="Y464" s="67"/>
      <c r="Z464" s="67"/>
      <c r="AA464" s="86">
        <f>SUM(AB464:AE464)</f>
        <v>0</v>
      </c>
      <c r="AB464" s="67"/>
      <c r="AC464" s="67"/>
      <c r="AD464" s="67"/>
      <c r="AE464" s="67"/>
      <c r="AF464" s="566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2275"/>
      <c r="CQ464" s="2275"/>
      <c r="CR464" s="2275"/>
      <c r="CS464" s="276"/>
      <c r="CT464" s="276"/>
      <c r="CU464" s="276"/>
      <c r="CV464" s="188"/>
      <c r="CW464" s="188"/>
      <c r="CX464" s="188"/>
      <c r="CY464" s="188"/>
      <c r="CZ464" s="188"/>
      <c r="DA464" s="188"/>
      <c r="DB464" s="85"/>
      <c r="DC464" s="85"/>
      <c r="DD464" s="85"/>
      <c r="DE464" s="198">
        <f t="shared" si="1465"/>
        <v>0</v>
      </c>
      <c r="DF464" s="184">
        <v>0</v>
      </c>
      <c r="DG464" s="188"/>
      <c r="DH464" s="188"/>
      <c r="DI464" s="188"/>
      <c r="DJ464" s="188"/>
      <c r="DK464" s="184">
        <v>0</v>
      </c>
      <c r="DL464" s="188"/>
      <c r="DM464" s="188"/>
      <c r="DN464" s="190"/>
      <c r="DO464" s="188"/>
      <c r="DP464" s="184">
        <f t="shared" si="1466"/>
        <v>0</v>
      </c>
      <c r="DQ464" s="188"/>
      <c r="DR464" s="188"/>
      <c r="DS464" s="188"/>
      <c r="DT464" s="188"/>
      <c r="DU464" s="184">
        <f t="shared" si="1463"/>
        <v>0</v>
      </c>
      <c r="DV464" s="188"/>
      <c r="DW464" s="188"/>
      <c r="DX464" s="190"/>
      <c r="DY464" s="188"/>
      <c r="DZ464" s="2275"/>
      <c r="EA464" s="276"/>
      <c r="EB464" s="188"/>
      <c r="EC464" s="188"/>
      <c r="ED464" s="23"/>
      <c r="EE464" s="23"/>
      <c r="EF464" s="329"/>
      <c r="EG464" s="328"/>
      <c r="EH464" s="329"/>
    </row>
    <row r="465" spans="1:138" ht="15" hidden="1" customHeight="1" outlineLevel="1">
      <c r="A465" s="85"/>
      <c r="B465" s="67"/>
      <c r="C465" s="539"/>
      <c r="D465" s="1146"/>
      <c r="E465" s="67"/>
      <c r="F465" s="67"/>
      <c r="G465" s="67"/>
      <c r="H465" s="86">
        <f>SUM(I465:L465)</f>
        <v>0</v>
      </c>
      <c r="I465" s="67"/>
      <c r="J465" s="67"/>
      <c r="K465" s="67"/>
      <c r="L465" s="67"/>
      <c r="M465" s="2216"/>
      <c r="N465" s="67"/>
      <c r="O465" s="67"/>
      <c r="P465" s="67"/>
      <c r="Q465" s="86">
        <f>SUM(R465:U465)</f>
        <v>0</v>
      </c>
      <c r="R465" s="67"/>
      <c r="S465" s="67"/>
      <c r="T465" s="67"/>
      <c r="U465" s="67"/>
      <c r="V465" s="86">
        <f>SUM(W465:Z465)</f>
        <v>0</v>
      </c>
      <c r="W465" s="67"/>
      <c r="X465" s="67"/>
      <c r="Y465" s="67"/>
      <c r="Z465" s="67"/>
      <c r="AA465" s="86">
        <f>SUM(AB465:AE465)</f>
        <v>0</v>
      </c>
      <c r="AB465" s="67"/>
      <c r="AC465" s="67"/>
      <c r="AD465" s="67"/>
      <c r="AE465" s="67"/>
      <c r="AF465" s="566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197"/>
      <c r="BB465" s="197"/>
      <c r="BC465" s="197"/>
      <c r="BD465" s="197"/>
      <c r="BE465" s="197"/>
      <c r="BF465" s="197"/>
      <c r="BG465" s="197"/>
      <c r="BH465" s="197"/>
      <c r="BI465" s="197"/>
      <c r="BJ465" s="197"/>
      <c r="BK465" s="197"/>
      <c r="BL465" s="197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197"/>
      <c r="BW465" s="197"/>
      <c r="BX465" s="197"/>
      <c r="BY465" s="197"/>
      <c r="BZ465" s="197"/>
      <c r="CA465" s="197"/>
      <c r="CB465" s="197"/>
      <c r="CC465" s="197"/>
      <c r="CD465" s="197"/>
      <c r="CE465" s="197"/>
      <c r="CF465" s="197"/>
      <c r="CG465" s="197"/>
      <c r="CH465" s="197"/>
      <c r="CI465" s="197"/>
      <c r="CJ465" s="197"/>
      <c r="CK465" s="197"/>
      <c r="CL465" s="197"/>
      <c r="CM465" s="197"/>
      <c r="CN465" s="197"/>
      <c r="CO465" s="197"/>
      <c r="CP465" s="2276"/>
      <c r="CQ465" s="2276"/>
      <c r="CR465" s="2276"/>
      <c r="CS465" s="279"/>
      <c r="CT465" s="279"/>
      <c r="CU465" s="279"/>
      <c r="CV465" s="197"/>
      <c r="CW465" s="197"/>
      <c r="CX465" s="197"/>
      <c r="CY465" s="197"/>
      <c r="CZ465" s="197"/>
      <c r="DA465" s="197"/>
      <c r="DB465" s="210"/>
      <c r="DC465" s="210"/>
      <c r="DD465" s="210"/>
      <c r="DE465" s="198">
        <f t="shared" si="1465"/>
        <v>0</v>
      </c>
      <c r="DF465" s="184">
        <v>0</v>
      </c>
      <c r="DG465" s="197"/>
      <c r="DH465" s="197"/>
      <c r="DI465" s="197"/>
      <c r="DJ465" s="197"/>
      <c r="DK465" s="184">
        <v>0</v>
      </c>
      <c r="DL465" s="197"/>
      <c r="DM465" s="197"/>
      <c r="DN465" s="188"/>
      <c r="DO465" s="197"/>
      <c r="DP465" s="184">
        <f t="shared" si="1466"/>
        <v>0</v>
      </c>
      <c r="DQ465" s="197"/>
      <c r="DR465" s="197"/>
      <c r="DS465" s="197"/>
      <c r="DT465" s="197"/>
      <c r="DU465" s="184">
        <f t="shared" si="1463"/>
        <v>0</v>
      </c>
      <c r="DV465" s="197"/>
      <c r="DW465" s="197"/>
      <c r="DX465" s="188"/>
      <c r="DY465" s="197"/>
      <c r="DZ465" s="2276"/>
      <c r="EA465" s="279"/>
      <c r="EB465" s="197"/>
      <c r="EC465" s="197"/>
      <c r="ED465" s="33"/>
      <c r="EE465" s="33"/>
      <c r="EF465" s="329"/>
      <c r="EG465" s="460"/>
      <c r="EH465" s="329"/>
    </row>
    <row r="466" spans="1:138" ht="15" hidden="1" customHeight="1" outlineLevel="1">
      <c r="A466" s="85"/>
      <c r="B466" s="67"/>
      <c r="C466" s="539" t="s">
        <v>49</v>
      </c>
      <c r="D466" s="1146"/>
      <c r="E466" s="67"/>
      <c r="F466" s="67"/>
      <c r="G466" s="67"/>
      <c r="H466" s="86">
        <f>SUM(I466:L466)</f>
        <v>0</v>
      </c>
      <c r="I466" s="67"/>
      <c r="J466" s="67"/>
      <c r="K466" s="67"/>
      <c r="L466" s="67"/>
      <c r="M466" s="2216"/>
      <c r="N466" s="67"/>
      <c r="O466" s="67"/>
      <c r="P466" s="67"/>
      <c r="Q466" s="86">
        <f>SUM(R466:U466)</f>
        <v>0</v>
      </c>
      <c r="R466" s="67"/>
      <c r="S466" s="67"/>
      <c r="T466" s="67"/>
      <c r="U466" s="67"/>
      <c r="V466" s="86">
        <f>SUM(W466:Z466)</f>
        <v>0</v>
      </c>
      <c r="W466" s="67"/>
      <c r="X466" s="67"/>
      <c r="Y466" s="67"/>
      <c r="Z466" s="67"/>
      <c r="AA466" s="86">
        <f>SUM(AB466:AE466)</f>
        <v>0</v>
      </c>
      <c r="AB466" s="67"/>
      <c r="AC466" s="67"/>
      <c r="AD466" s="67"/>
      <c r="AE466" s="67"/>
      <c r="AF466" s="566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  <c r="BD466" s="197"/>
      <c r="BE466" s="197"/>
      <c r="BF466" s="197"/>
      <c r="BG466" s="197"/>
      <c r="BH466" s="197"/>
      <c r="BI466" s="197"/>
      <c r="BJ466" s="197"/>
      <c r="BK466" s="197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2276"/>
      <c r="CQ466" s="2276"/>
      <c r="CR466" s="2276"/>
      <c r="CS466" s="279"/>
      <c r="CT466" s="279"/>
      <c r="CU466" s="279"/>
      <c r="CV466" s="197"/>
      <c r="CW466" s="197"/>
      <c r="CX466" s="197"/>
      <c r="CY466" s="197"/>
      <c r="CZ466" s="197"/>
      <c r="DA466" s="197"/>
      <c r="DB466" s="210"/>
      <c r="DC466" s="210"/>
      <c r="DD466" s="210"/>
      <c r="DE466" s="198">
        <f t="shared" si="1465"/>
        <v>0</v>
      </c>
      <c r="DF466" s="184">
        <v>0</v>
      </c>
      <c r="DG466" s="197"/>
      <c r="DH466" s="197"/>
      <c r="DI466" s="197"/>
      <c r="DJ466" s="197"/>
      <c r="DK466" s="184">
        <v>0</v>
      </c>
      <c r="DL466" s="197"/>
      <c r="DM466" s="197"/>
      <c r="DN466" s="197"/>
      <c r="DO466" s="197"/>
      <c r="DP466" s="184">
        <f t="shared" si="1466"/>
        <v>0</v>
      </c>
      <c r="DQ466" s="197"/>
      <c r="DR466" s="197"/>
      <c r="DS466" s="197"/>
      <c r="DT466" s="197"/>
      <c r="DU466" s="184">
        <f t="shared" si="1463"/>
        <v>0</v>
      </c>
      <c r="DV466" s="197"/>
      <c r="DW466" s="197"/>
      <c r="DX466" s="197"/>
      <c r="DY466" s="197"/>
      <c r="DZ466" s="2276"/>
      <c r="EA466" s="279"/>
      <c r="EB466" s="197"/>
      <c r="EC466" s="197"/>
      <c r="ED466" s="33"/>
      <c r="EE466" s="33"/>
      <c r="EF466" s="329"/>
      <c r="EG466" s="460"/>
      <c r="EH466" s="329"/>
    </row>
    <row r="467" spans="1:138" ht="15" hidden="1" customHeight="1" outlineLevel="1">
      <c r="A467" s="85"/>
      <c r="B467" s="67"/>
      <c r="C467" s="539"/>
      <c r="D467" s="1145" t="s">
        <v>52</v>
      </c>
      <c r="E467" s="84"/>
      <c r="F467" s="84"/>
      <c r="G467" s="84"/>
      <c r="H467" s="84"/>
      <c r="I467" s="84"/>
      <c r="J467" s="84"/>
      <c r="K467" s="84"/>
      <c r="L467" s="84"/>
      <c r="M467" s="2199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566"/>
      <c r="AG467" s="190"/>
      <c r="AH467" s="190">
        <v>0</v>
      </c>
      <c r="AI467" s="190">
        <v>0</v>
      </c>
      <c r="AJ467" s="190">
        <v>0</v>
      </c>
      <c r="AK467" s="190">
        <v>0</v>
      </c>
      <c r="AL467" s="190">
        <v>0</v>
      </c>
      <c r="AM467" s="190">
        <v>0</v>
      </c>
      <c r="AN467" s="190">
        <v>0</v>
      </c>
      <c r="AO467" s="190">
        <v>0</v>
      </c>
      <c r="AP467" s="190">
        <v>0</v>
      </c>
      <c r="AQ467" s="190">
        <v>0</v>
      </c>
      <c r="AR467" s="190">
        <v>0</v>
      </c>
      <c r="AS467" s="190">
        <v>0</v>
      </c>
      <c r="AT467" s="190">
        <v>0</v>
      </c>
      <c r="AU467" s="190">
        <v>0</v>
      </c>
      <c r="AV467" s="190">
        <v>0</v>
      </c>
      <c r="AW467" s="190">
        <v>0</v>
      </c>
      <c r="AX467" s="190">
        <v>0</v>
      </c>
      <c r="AY467" s="190">
        <v>0</v>
      </c>
      <c r="AZ467" s="190">
        <v>0</v>
      </c>
      <c r="BA467" s="190">
        <v>0</v>
      </c>
      <c r="BB467" s="190">
        <v>0</v>
      </c>
      <c r="BC467" s="190">
        <v>0</v>
      </c>
      <c r="BD467" s="190">
        <v>0</v>
      </c>
      <c r="BE467" s="190">
        <v>0</v>
      </c>
      <c r="BF467" s="190">
        <v>0</v>
      </c>
      <c r="BG467" s="190">
        <v>0</v>
      </c>
      <c r="BH467" s="190">
        <v>0</v>
      </c>
      <c r="BI467" s="190">
        <v>0</v>
      </c>
      <c r="BJ467" s="190">
        <v>0</v>
      </c>
      <c r="BK467" s="190">
        <v>0</v>
      </c>
      <c r="BL467" s="190">
        <f>SUM(BL464:BL466)</f>
        <v>0</v>
      </c>
      <c r="BM467" s="190">
        <f>SUM(BM464:BM466)</f>
        <v>0</v>
      </c>
      <c r="BN467" s="190">
        <f t="shared" ref="BN467:BZ467" si="1479">SUM(BN464:BN466)</f>
        <v>0</v>
      </c>
      <c r="BO467" s="190">
        <f t="shared" si="1479"/>
        <v>0</v>
      </c>
      <c r="BP467" s="190">
        <f t="shared" si="1479"/>
        <v>0</v>
      </c>
      <c r="BQ467" s="190">
        <f t="shared" si="1479"/>
        <v>0</v>
      </c>
      <c r="BR467" s="190">
        <f t="shared" si="1479"/>
        <v>0</v>
      </c>
      <c r="BS467" s="190">
        <f t="shared" si="1479"/>
        <v>0</v>
      </c>
      <c r="BT467" s="190">
        <f t="shared" si="1479"/>
        <v>0</v>
      </c>
      <c r="BU467" s="190">
        <f t="shared" si="1479"/>
        <v>0</v>
      </c>
      <c r="BV467" s="190">
        <f t="shared" si="1479"/>
        <v>0</v>
      </c>
      <c r="BW467" s="190">
        <f t="shared" si="1479"/>
        <v>0</v>
      </c>
      <c r="BX467" s="190">
        <f t="shared" si="1479"/>
        <v>0</v>
      </c>
      <c r="BY467" s="190">
        <f t="shared" si="1479"/>
        <v>0</v>
      </c>
      <c r="BZ467" s="190">
        <f t="shared" si="1479"/>
        <v>0</v>
      </c>
      <c r="CA467" s="190">
        <f>SUM(CA464:CA466)</f>
        <v>0</v>
      </c>
      <c r="CB467" s="190">
        <f>SUM(CB464:CB466)</f>
        <v>0</v>
      </c>
      <c r="CC467" s="190">
        <f t="shared" ref="CC467:CO467" si="1480">SUM(CC464:CC466)</f>
        <v>0</v>
      </c>
      <c r="CD467" s="190">
        <f t="shared" si="1480"/>
        <v>0</v>
      </c>
      <c r="CE467" s="190">
        <f t="shared" si="1480"/>
        <v>0</v>
      </c>
      <c r="CF467" s="190">
        <f t="shared" si="1480"/>
        <v>0</v>
      </c>
      <c r="CG467" s="190">
        <f t="shared" si="1480"/>
        <v>0</v>
      </c>
      <c r="CH467" s="190">
        <f t="shared" si="1480"/>
        <v>0</v>
      </c>
      <c r="CI467" s="190">
        <f t="shared" si="1480"/>
        <v>0</v>
      </c>
      <c r="CJ467" s="190">
        <f t="shared" si="1480"/>
        <v>0</v>
      </c>
      <c r="CK467" s="190">
        <f t="shared" si="1480"/>
        <v>0</v>
      </c>
      <c r="CL467" s="190">
        <f t="shared" si="1480"/>
        <v>0</v>
      </c>
      <c r="CM467" s="190">
        <f t="shared" si="1480"/>
        <v>0</v>
      </c>
      <c r="CN467" s="190">
        <f t="shared" si="1480"/>
        <v>0</v>
      </c>
      <c r="CO467" s="190">
        <f t="shared" si="1480"/>
        <v>0</v>
      </c>
      <c r="CP467" s="2274">
        <f t="shared" ref="CP467:CX467" si="1481">SUM(CP464:CP466)</f>
        <v>0</v>
      </c>
      <c r="CQ467" s="2274">
        <f t="shared" si="1481"/>
        <v>0</v>
      </c>
      <c r="CR467" s="2274">
        <f t="shared" si="1481"/>
        <v>0</v>
      </c>
      <c r="CS467" s="277">
        <f t="shared" si="1481"/>
        <v>0</v>
      </c>
      <c r="CT467" s="277">
        <f t="shared" si="1481"/>
        <v>0</v>
      </c>
      <c r="CU467" s="277">
        <f t="shared" si="1481"/>
        <v>0</v>
      </c>
      <c r="CV467" s="190">
        <f t="shared" si="1481"/>
        <v>0</v>
      </c>
      <c r="CW467" s="190">
        <f t="shared" si="1481"/>
        <v>0</v>
      </c>
      <c r="CX467" s="190">
        <f t="shared" si="1481"/>
        <v>0</v>
      </c>
      <c r="CY467" s="190">
        <f t="shared" ref="CY467:DA467" si="1482">SUM(CY464:CY466)</f>
        <v>0</v>
      </c>
      <c r="CZ467" s="190">
        <f t="shared" si="1482"/>
        <v>0</v>
      </c>
      <c r="DA467" s="190">
        <f t="shared" si="1482"/>
        <v>0</v>
      </c>
      <c r="DB467" s="283"/>
      <c r="DC467" s="283"/>
      <c r="DD467" s="283"/>
      <c r="DE467" s="198">
        <f t="shared" si="1465"/>
        <v>0</v>
      </c>
      <c r="DF467" s="184">
        <v>0</v>
      </c>
      <c r="DG467" s="190"/>
      <c r="DH467" s="190"/>
      <c r="DI467" s="190"/>
      <c r="DJ467" s="190"/>
      <c r="DK467" s="184">
        <v>0</v>
      </c>
      <c r="DL467" s="190"/>
      <c r="DM467" s="190"/>
      <c r="DN467" s="197"/>
      <c r="DO467" s="190"/>
      <c r="DP467" s="184">
        <f t="shared" si="1466"/>
        <v>0</v>
      </c>
      <c r="DQ467" s="190"/>
      <c r="DR467" s="190"/>
      <c r="DS467" s="190"/>
      <c r="DT467" s="190"/>
      <c r="DU467" s="184">
        <f t="shared" si="1463"/>
        <v>0</v>
      </c>
      <c r="DV467" s="190"/>
      <c r="DW467" s="190"/>
      <c r="DX467" s="197"/>
      <c r="DY467" s="190"/>
      <c r="DZ467" s="2274">
        <f>SUM(DZ464:DZ466)</f>
        <v>0</v>
      </c>
      <c r="EA467" s="277">
        <f t="shared" ref="EA467:EB467" si="1483">SUM(EA464:EA466)</f>
        <v>0</v>
      </c>
      <c r="EB467" s="190">
        <f t="shared" si="1483"/>
        <v>0</v>
      </c>
      <c r="EC467" s="190">
        <f t="shared" ref="EC467" si="1484">SUM(EC464:EC466)</f>
        <v>0</v>
      </c>
      <c r="ED467" s="185"/>
      <c r="EE467" s="185"/>
      <c r="EF467" s="329"/>
      <c r="EG467" s="459"/>
      <c r="EH467" s="329"/>
    </row>
    <row r="468" spans="1:138" ht="15" hidden="1" customHeight="1" outlineLevel="1">
      <c r="A468" s="85"/>
      <c r="B468" s="67"/>
      <c r="C468" s="540" t="s">
        <v>66</v>
      </c>
      <c r="D468" s="1143" t="s">
        <v>95</v>
      </c>
      <c r="E468" s="84"/>
      <c r="F468" s="84"/>
      <c r="G468" s="84"/>
      <c r="H468" s="84"/>
      <c r="I468" s="84"/>
      <c r="J468" s="84"/>
      <c r="K468" s="84"/>
      <c r="L468" s="84"/>
      <c r="M468" s="2199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566"/>
      <c r="AG468" s="188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2274"/>
      <c r="CQ468" s="2274"/>
      <c r="CR468" s="2274"/>
      <c r="CS468" s="277"/>
      <c r="CT468" s="277"/>
      <c r="CU468" s="277"/>
      <c r="CV468" s="190"/>
      <c r="CW468" s="190"/>
      <c r="CX468" s="190"/>
      <c r="CY468" s="190"/>
      <c r="CZ468" s="190"/>
      <c r="DA468" s="190"/>
      <c r="DB468" s="283"/>
      <c r="DC468" s="283"/>
      <c r="DD468" s="283"/>
      <c r="DE468" s="198">
        <f t="shared" si="1465"/>
        <v>0</v>
      </c>
      <c r="DF468" s="184">
        <v>0</v>
      </c>
      <c r="DG468" s="190"/>
      <c r="DH468" s="190"/>
      <c r="DI468" s="190"/>
      <c r="DJ468" s="190"/>
      <c r="DK468" s="184">
        <v>0</v>
      </c>
      <c r="DL468" s="190"/>
      <c r="DM468" s="190"/>
      <c r="DN468" s="190"/>
      <c r="DO468" s="190"/>
      <c r="DP468" s="184">
        <f t="shared" si="1466"/>
        <v>0</v>
      </c>
      <c r="DQ468" s="190"/>
      <c r="DR468" s="190"/>
      <c r="DS468" s="190"/>
      <c r="DT468" s="190"/>
      <c r="DU468" s="184">
        <f t="shared" si="1463"/>
        <v>0</v>
      </c>
      <c r="DV468" s="190"/>
      <c r="DW468" s="190"/>
      <c r="DX468" s="190"/>
      <c r="DY468" s="190"/>
      <c r="DZ468" s="2274"/>
      <c r="EA468" s="277"/>
      <c r="EB468" s="190"/>
      <c r="EC468" s="190"/>
      <c r="ED468" s="185"/>
      <c r="EE468" s="185"/>
      <c r="EF468" s="329"/>
      <c r="EG468" s="459"/>
      <c r="EH468" s="329"/>
    </row>
    <row r="469" spans="1:138" ht="15" hidden="1" customHeight="1" outlineLevel="1">
      <c r="A469" s="85"/>
      <c r="B469" s="67"/>
      <c r="C469" s="539"/>
      <c r="D469" s="1146"/>
      <c r="E469" s="67"/>
      <c r="F469" s="67"/>
      <c r="G469" s="67"/>
      <c r="H469" s="86">
        <f>SUM(I469:L469)</f>
        <v>0</v>
      </c>
      <c r="I469" s="67"/>
      <c r="J469" s="67"/>
      <c r="K469" s="67"/>
      <c r="L469" s="67"/>
      <c r="M469" s="2216"/>
      <c r="N469" s="67"/>
      <c r="O469" s="67"/>
      <c r="P469" s="67"/>
      <c r="Q469" s="86">
        <f>SUM(R469:U469)</f>
        <v>0</v>
      </c>
      <c r="R469" s="67"/>
      <c r="S469" s="67"/>
      <c r="T469" s="67"/>
      <c r="U469" s="67"/>
      <c r="V469" s="86">
        <f>SUM(W469:Z469)</f>
        <v>0</v>
      </c>
      <c r="W469" s="67"/>
      <c r="X469" s="67"/>
      <c r="Y469" s="67"/>
      <c r="Z469" s="67"/>
      <c r="AA469" s="86">
        <f>SUM(AB469:AE469)</f>
        <v>0</v>
      </c>
      <c r="AB469" s="67"/>
      <c r="AC469" s="67"/>
      <c r="AD469" s="67"/>
      <c r="AE469" s="67"/>
      <c r="AF469" s="566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2275"/>
      <c r="CQ469" s="2275"/>
      <c r="CR469" s="2275"/>
      <c r="CS469" s="276"/>
      <c r="CT469" s="276"/>
      <c r="CU469" s="276"/>
      <c r="CV469" s="188"/>
      <c r="CW469" s="188"/>
      <c r="CX469" s="188"/>
      <c r="CY469" s="188"/>
      <c r="CZ469" s="188"/>
      <c r="DA469" s="188"/>
      <c r="DB469" s="85"/>
      <c r="DC469" s="85"/>
      <c r="DD469" s="85"/>
      <c r="DE469" s="198">
        <f t="shared" si="1465"/>
        <v>0</v>
      </c>
      <c r="DF469" s="184">
        <v>0</v>
      </c>
      <c r="DG469" s="188"/>
      <c r="DH469" s="188"/>
      <c r="DI469" s="188"/>
      <c r="DJ469" s="188"/>
      <c r="DK469" s="184">
        <v>0</v>
      </c>
      <c r="DL469" s="188"/>
      <c r="DM469" s="188"/>
      <c r="DN469" s="190"/>
      <c r="DO469" s="188"/>
      <c r="DP469" s="184">
        <f t="shared" si="1466"/>
        <v>0</v>
      </c>
      <c r="DQ469" s="188"/>
      <c r="DR469" s="188"/>
      <c r="DS469" s="188"/>
      <c r="DT469" s="188"/>
      <c r="DU469" s="184">
        <f t="shared" si="1463"/>
        <v>0</v>
      </c>
      <c r="DV469" s="188"/>
      <c r="DW469" s="188"/>
      <c r="DX469" s="190"/>
      <c r="DY469" s="188"/>
      <c r="DZ469" s="2275"/>
      <c r="EA469" s="276"/>
      <c r="EB469" s="188"/>
      <c r="EC469" s="188"/>
      <c r="ED469" s="23"/>
      <c r="EE469" s="23"/>
      <c r="EF469" s="329"/>
      <c r="EG469" s="328"/>
      <c r="EH469" s="329"/>
    </row>
    <row r="470" spans="1:138" ht="15" hidden="1" customHeight="1" outlineLevel="1">
      <c r="A470" s="85"/>
      <c r="B470" s="67"/>
      <c r="C470" s="539"/>
      <c r="D470" s="1146"/>
      <c r="E470" s="67"/>
      <c r="F470" s="67"/>
      <c r="G470" s="67"/>
      <c r="H470" s="86">
        <f>SUM(I470:L470)</f>
        <v>0</v>
      </c>
      <c r="I470" s="67"/>
      <c r="J470" s="67"/>
      <c r="K470" s="67"/>
      <c r="L470" s="67"/>
      <c r="M470" s="2216"/>
      <c r="N470" s="67"/>
      <c r="O470" s="67"/>
      <c r="P470" s="67"/>
      <c r="Q470" s="86">
        <f>SUM(R470:U470)</f>
        <v>0</v>
      </c>
      <c r="R470" s="67"/>
      <c r="S470" s="67"/>
      <c r="T470" s="67"/>
      <c r="U470" s="67"/>
      <c r="V470" s="86">
        <f>SUM(W470:Z470)</f>
        <v>0</v>
      </c>
      <c r="W470" s="67"/>
      <c r="X470" s="67"/>
      <c r="Y470" s="67"/>
      <c r="Z470" s="67"/>
      <c r="AA470" s="86">
        <f>SUM(AB470:AE470)</f>
        <v>0</v>
      </c>
      <c r="AB470" s="67"/>
      <c r="AC470" s="67"/>
      <c r="AD470" s="67"/>
      <c r="AE470" s="67"/>
      <c r="AF470" s="566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  <c r="BD470" s="197"/>
      <c r="BE470" s="197"/>
      <c r="BF470" s="197"/>
      <c r="BG470" s="197"/>
      <c r="BH470" s="197"/>
      <c r="BI470" s="197"/>
      <c r="BJ470" s="197"/>
      <c r="BK470" s="197"/>
      <c r="BL470" s="197"/>
      <c r="BM470" s="197"/>
      <c r="BN470" s="197"/>
      <c r="BO470" s="197"/>
      <c r="BP470" s="197"/>
      <c r="BQ470" s="197"/>
      <c r="BR470" s="197"/>
      <c r="BS470" s="197"/>
      <c r="BT470" s="197"/>
      <c r="BU470" s="197"/>
      <c r="BV470" s="197"/>
      <c r="BW470" s="197"/>
      <c r="BX470" s="197"/>
      <c r="BY470" s="197"/>
      <c r="BZ470" s="197"/>
      <c r="CA470" s="197"/>
      <c r="CB470" s="197"/>
      <c r="CC470" s="197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197"/>
      <c r="CP470" s="2276"/>
      <c r="CQ470" s="2276"/>
      <c r="CR470" s="2276"/>
      <c r="CS470" s="279"/>
      <c r="CT470" s="279"/>
      <c r="CU470" s="279"/>
      <c r="CV470" s="197"/>
      <c r="CW470" s="197"/>
      <c r="CX470" s="197"/>
      <c r="CY470" s="197"/>
      <c r="CZ470" s="197"/>
      <c r="DA470" s="197"/>
      <c r="DB470" s="210"/>
      <c r="DC470" s="210"/>
      <c r="DD470" s="210"/>
      <c r="DE470" s="198">
        <f t="shared" si="1465"/>
        <v>0</v>
      </c>
      <c r="DF470" s="184">
        <v>0</v>
      </c>
      <c r="DG470" s="197"/>
      <c r="DH470" s="197"/>
      <c r="DI470" s="197"/>
      <c r="DJ470" s="197"/>
      <c r="DK470" s="184">
        <v>0</v>
      </c>
      <c r="DL470" s="197"/>
      <c r="DM470" s="197"/>
      <c r="DN470" s="188"/>
      <c r="DO470" s="197"/>
      <c r="DP470" s="184">
        <f t="shared" si="1466"/>
        <v>0</v>
      </c>
      <c r="DQ470" s="197"/>
      <c r="DR470" s="197"/>
      <c r="DS470" s="197"/>
      <c r="DT470" s="197"/>
      <c r="DU470" s="184">
        <f t="shared" si="1463"/>
        <v>0</v>
      </c>
      <c r="DV470" s="197"/>
      <c r="DW470" s="197"/>
      <c r="DX470" s="188"/>
      <c r="DY470" s="197"/>
      <c r="DZ470" s="2276"/>
      <c r="EA470" s="279"/>
      <c r="EB470" s="197"/>
      <c r="EC470" s="197"/>
      <c r="ED470" s="33"/>
      <c r="EE470" s="33"/>
      <c r="EF470" s="329"/>
      <c r="EG470" s="460"/>
      <c r="EH470" s="329"/>
    </row>
    <row r="471" spans="1:138" ht="15" hidden="1" customHeight="1" outlineLevel="1">
      <c r="A471" s="85"/>
      <c r="B471" s="67"/>
      <c r="C471" s="539" t="s">
        <v>49</v>
      </c>
      <c r="D471" s="1146"/>
      <c r="E471" s="67"/>
      <c r="F471" s="67"/>
      <c r="G471" s="67"/>
      <c r="H471" s="86">
        <f>SUM(I471:L471)</f>
        <v>0</v>
      </c>
      <c r="I471" s="67"/>
      <c r="J471" s="67"/>
      <c r="K471" s="67"/>
      <c r="L471" s="67"/>
      <c r="M471" s="2216"/>
      <c r="N471" s="67"/>
      <c r="O471" s="67"/>
      <c r="P471" s="67"/>
      <c r="Q471" s="86">
        <f>SUM(R471:U471)</f>
        <v>0</v>
      </c>
      <c r="R471" s="67"/>
      <c r="S471" s="67"/>
      <c r="T471" s="67"/>
      <c r="U471" s="67"/>
      <c r="V471" s="86">
        <f>SUM(W471:Z471)</f>
        <v>0</v>
      </c>
      <c r="W471" s="67"/>
      <c r="X471" s="67"/>
      <c r="Y471" s="67"/>
      <c r="Z471" s="67"/>
      <c r="AA471" s="86">
        <f>SUM(AB471:AE471)</f>
        <v>0</v>
      </c>
      <c r="AB471" s="67"/>
      <c r="AC471" s="67"/>
      <c r="AD471" s="67"/>
      <c r="AE471" s="67"/>
      <c r="AF471" s="566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7"/>
      <c r="BA471" s="197"/>
      <c r="BB471" s="197"/>
      <c r="BC471" s="197"/>
      <c r="BD471" s="197"/>
      <c r="BE471" s="197"/>
      <c r="BF471" s="197"/>
      <c r="BG471" s="197"/>
      <c r="BH471" s="197"/>
      <c r="BI471" s="197"/>
      <c r="BJ471" s="197"/>
      <c r="BK471" s="197"/>
      <c r="BL471" s="197"/>
      <c r="BM471" s="197"/>
      <c r="BN471" s="197"/>
      <c r="BO471" s="197"/>
      <c r="BP471" s="197"/>
      <c r="BQ471" s="197"/>
      <c r="BR471" s="197"/>
      <c r="BS471" s="197"/>
      <c r="BT471" s="197"/>
      <c r="BU471" s="197"/>
      <c r="BV471" s="197"/>
      <c r="BW471" s="197"/>
      <c r="BX471" s="197"/>
      <c r="BY471" s="197"/>
      <c r="BZ471" s="197"/>
      <c r="CA471" s="197"/>
      <c r="CB471" s="197"/>
      <c r="CC471" s="197"/>
      <c r="CD471" s="197"/>
      <c r="CE471" s="197"/>
      <c r="CF471" s="197"/>
      <c r="CG471" s="197"/>
      <c r="CH471" s="197"/>
      <c r="CI471" s="197"/>
      <c r="CJ471" s="197"/>
      <c r="CK471" s="197"/>
      <c r="CL471" s="197"/>
      <c r="CM471" s="197"/>
      <c r="CN471" s="197"/>
      <c r="CO471" s="197"/>
      <c r="CP471" s="2276"/>
      <c r="CQ471" s="2276"/>
      <c r="CR471" s="2276"/>
      <c r="CS471" s="279"/>
      <c r="CT471" s="279"/>
      <c r="CU471" s="279"/>
      <c r="CV471" s="197"/>
      <c r="CW471" s="197"/>
      <c r="CX471" s="197"/>
      <c r="CY471" s="197"/>
      <c r="CZ471" s="197"/>
      <c r="DA471" s="197"/>
      <c r="DB471" s="210"/>
      <c r="DC471" s="210"/>
      <c r="DD471" s="210"/>
      <c r="DE471" s="198">
        <f t="shared" si="1465"/>
        <v>0</v>
      </c>
      <c r="DF471" s="184">
        <v>0</v>
      </c>
      <c r="DG471" s="197"/>
      <c r="DH471" s="197"/>
      <c r="DI471" s="197"/>
      <c r="DJ471" s="197"/>
      <c r="DK471" s="184">
        <v>0</v>
      </c>
      <c r="DL471" s="197"/>
      <c r="DM471" s="197"/>
      <c r="DN471" s="197"/>
      <c r="DO471" s="197"/>
      <c r="DP471" s="184">
        <f t="shared" si="1466"/>
        <v>0</v>
      </c>
      <c r="DQ471" s="197"/>
      <c r="DR471" s="197"/>
      <c r="DS471" s="197"/>
      <c r="DT471" s="197"/>
      <c r="DU471" s="184">
        <f t="shared" si="1463"/>
        <v>0</v>
      </c>
      <c r="DV471" s="197"/>
      <c r="DW471" s="197"/>
      <c r="DX471" s="197"/>
      <c r="DY471" s="197"/>
      <c r="DZ471" s="2276"/>
      <c r="EA471" s="279"/>
      <c r="EB471" s="197"/>
      <c r="EC471" s="197"/>
      <c r="ED471" s="33"/>
      <c r="EE471" s="33"/>
      <c r="EF471" s="329"/>
      <c r="EG471" s="460"/>
      <c r="EH471" s="329"/>
    </row>
    <row r="472" spans="1:138" ht="15" hidden="1" customHeight="1" outlineLevel="1">
      <c r="A472" s="85"/>
      <c r="B472" s="67"/>
      <c r="C472" s="539"/>
      <c r="D472" s="1145" t="s">
        <v>52</v>
      </c>
      <c r="E472" s="84"/>
      <c r="F472" s="84"/>
      <c r="G472" s="84"/>
      <c r="H472" s="84"/>
      <c r="I472" s="84"/>
      <c r="J472" s="84"/>
      <c r="K472" s="84"/>
      <c r="L472" s="84"/>
      <c r="M472" s="2199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566"/>
      <c r="AG472" s="190"/>
      <c r="AH472" s="190"/>
      <c r="AI472" s="190">
        <v>0</v>
      </c>
      <c r="AJ472" s="190">
        <v>0</v>
      </c>
      <c r="AK472" s="190"/>
      <c r="AL472" s="190">
        <v>0</v>
      </c>
      <c r="AM472" s="190">
        <v>0</v>
      </c>
      <c r="AN472" s="190"/>
      <c r="AO472" s="190">
        <v>0</v>
      </c>
      <c r="AP472" s="190">
        <v>0</v>
      </c>
      <c r="AQ472" s="190"/>
      <c r="AR472" s="190">
        <v>0</v>
      </c>
      <c r="AS472" s="190">
        <v>0</v>
      </c>
      <c r="AT472" s="190"/>
      <c r="AU472" s="190">
        <v>0</v>
      </c>
      <c r="AV472" s="190">
        <v>0</v>
      </c>
      <c r="AW472" s="190"/>
      <c r="AX472" s="190">
        <v>0</v>
      </c>
      <c r="AY472" s="190">
        <v>0</v>
      </c>
      <c r="AZ472" s="190"/>
      <c r="BA472" s="190">
        <v>0</v>
      </c>
      <c r="BB472" s="190">
        <v>0</v>
      </c>
      <c r="BC472" s="190"/>
      <c r="BD472" s="190">
        <v>0</v>
      </c>
      <c r="BE472" s="190">
        <v>0</v>
      </c>
      <c r="BF472" s="190"/>
      <c r="BG472" s="190">
        <v>0</v>
      </c>
      <c r="BH472" s="190">
        <v>0</v>
      </c>
      <c r="BI472" s="190"/>
      <c r="BJ472" s="190">
        <v>0</v>
      </c>
      <c r="BK472" s="190">
        <v>0</v>
      </c>
      <c r="BL472" s="190"/>
      <c r="BM472" s="190">
        <f>SUM(BM469:BM471)</f>
        <v>0</v>
      </c>
      <c r="BN472" s="190">
        <f t="shared" ref="BN472" si="1485">SUM(BN469:BN471)</f>
        <v>0</v>
      </c>
      <c r="BO472" s="190"/>
      <c r="BP472" s="190">
        <f t="shared" ref="BP472:BQ472" si="1486">SUM(BP469:BP471)</f>
        <v>0</v>
      </c>
      <c r="BQ472" s="190">
        <f t="shared" si="1486"/>
        <v>0</v>
      </c>
      <c r="BR472" s="190"/>
      <c r="BS472" s="190">
        <f t="shared" ref="BS472:BT472" si="1487">SUM(BS469:BS471)</f>
        <v>0</v>
      </c>
      <c r="BT472" s="190">
        <f t="shared" si="1487"/>
        <v>0</v>
      </c>
      <c r="BU472" s="190"/>
      <c r="BV472" s="190">
        <f t="shared" ref="BV472:BW472" si="1488">SUM(BV469:BV471)</f>
        <v>0</v>
      </c>
      <c r="BW472" s="190">
        <f t="shared" si="1488"/>
        <v>0</v>
      </c>
      <c r="BX472" s="190"/>
      <c r="BY472" s="190">
        <f t="shared" ref="BY472:BZ472" si="1489">SUM(BY469:BY471)</f>
        <v>0</v>
      </c>
      <c r="BZ472" s="190">
        <f t="shared" si="1489"/>
        <v>0</v>
      </c>
      <c r="CA472" s="190"/>
      <c r="CB472" s="190">
        <f>SUM(CB469:CB471)</f>
        <v>0</v>
      </c>
      <c r="CC472" s="190">
        <f t="shared" ref="CC472" si="1490">SUM(CC469:CC471)</f>
        <v>0</v>
      </c>
      <c r="CD472" s="190"/>
      <c r="CE472" s="190">
        <f t="shared" ref="CE472:CF472" si="1491">SUM(CE469:CE471)</f>
        <v>0</v>
      </c>
      <c r="CF472" s="190">
        <f t="shared" si="1491"/>
        <v>0</v>
      </c>
      <c r="CG472" s="190"/>
      <c r="CH472" s="190">
        <f t="shared" ref="CH472:CI472" si="1492">SUM(CH469:CH471)</f>
        <v>0</v>
      </c>
      <c r="CI472" s="190">
        <f t="shared" si="1492"/>
        <v>0</v>
      </c>
      <c r="CJ472" s="190"/>
      <c r="CK472" s="190">
        <f t="shared" ref="CK472:CL472" si="1493">SUM(CK469:CK471)</f>
        <v>0</v>
      </c>
      <c r="CL472" s="190">
        <f t="shared" si="1493"/>
        <v>0</v>
      </c>
      <c r="CM472" s="190"/>
      <c r="CN472" s="190">
        <f t="shared" ref="CN472:CO472" si="1494">SUM(CN469:CN471)</f>
        <v>0</v>
      </c>
      <c r="CO472" s="190">
        <f t="shared" si="1494"/>
        <v>0</v>
      </c>
      <c r="CP472" s="2274"/>
      <c r="CQ472" s="2274">
        <f t="shared" ref="CQ472:CR472" si="1495">SUM(CQ469:CQ471)</f>
        <v>0</v>
      </c>
      <c r="CR472" s="2274">
        <f t="shared" si="1495"/>
        <v>0</v>
      </c>
      <c r="CS472" s="277"/>
      <c r="CT472" s="277">
        <f t="shared" ref="CT472:CU472" si="1496">SUM(CT469:CT471)</f>
        <v>0</v>
      </c>
      <c r="CU472" s="277">
        <f t="shared" si="1496"/>
        <v>0</v>
      </c>
      <c r="CV472" s="190"/>
      <c r="CW472" s="190">
        <f t="shared" ref="CW472:CX472" si="1497">SUM(CW469:CW471)</f>
        <v>0</v>
      </c>
      <c r="CX472" s="190">
        <f t="shared" si="1497"/>
        <v>0</v>
      </c>
      <c r="CY472" s="190"/>
      <c r="CZ472" s="190">
        <f t="shared" ref="CZ472:DA472" si="1498">SUM(CZ469:CZ471)</f>
        <v>0</v>
      </c>
      <c r="DA472" s="190">
        <f t="shared" si="1498"/>
        <v>0</v>
      </c>
      <c r="DB472" s="283"/>
      <c r="DC472" s="283"/>
      <c r="DD472" s="283"/>
      <c r="DE472" s="198">
        <f t="shared" si="1465"/>
        <v>0</v>
      </c>
      <c r="DF472" s="184">
        <v>0</v>
      </c>
      <c r="DG472" s="190"/>
      <c r="DH472" s="190"/>
      <c r="DI472" s="190"/>
      <c r="DJ472" s="190"/>
      <c r="DK472" s="184">
        <v>0</v>
      </c>
      <c r="DL472" s="190"/>
      <c r="DM472" s="190"/>
      <c r="DN472" s="197"/>
      <c r="DO472" s="190"/>
      <c r="DP472" s="184">
        <f t="shared" si="1466"/>
        <v>0</v>
      </c>
      <c r="DQ472" s="190"/>
      <c r="DR472" s="190"/>
      <c r="DS472" s="190"/>
      <c r="DT472" s="190"/>
      <c r="DU472" s="184">
        <f t="shared" si="1463"/>
        <v>0</v>
      </c>
      <c r="DV472" s="190"/>
      <c r="DW472" s="190"/>
      <c r="DX472" s="197"/>
      <c r="DY472" s="190"/>
      <c r="DZ472" s="2274">
        <f>SUM(DZ469:DZ471)</f>
        <v>0</v>
      </c>
      <c r="EA472" s="277">
        <f t="shared" ref="EA472:EB472" si="1499">SUM(EA469:EA471)</f>
        <v>0</v>
      </c>
      <c r="EB472" s="190">
        <f t="shared" si="1499"/>
        <v>0</v>
      </c>
      <c r="EC472" s="190">
        <f t="shared" ref="EC472" si="1500">SUM(EC469:EC471)</f>
        <v>0</v>
      </c>
      <c r="ED472" s="185"/>
      <c r="EE472" s="185"/>
      <c r="EF472" s="329"/>
      <c r="EG472" s="459"/>
      <c r="EH472" s="329"/>
    </row>
    <row r="473" spans="1:138" ht="15" hidden="1" customHeight="1" outlineLevel="1">
      <c r="A473" s="85"/>
      <c r="B473" s="67"/>
      <c r="C473" s="540" t="s">
        <v>67</v>
      </c>
      <c r="D473" s="1143" t="s">
        <v>15</v>
      </c>
      <c r="E473" s="84"/>
      <c r="F473" s="84"/>
      <c r="G473" s="84"/>
      <c r="H473" s="84"/>
      <c r="I473" s="84"/>
      <c r="J473" s="84"/>
      <c r="K473" s="84"/>
      <c r="L473" s="84"/>
      <c r="M473" s="2199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566"/>
      <c r="AG473" s="188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2274"/>
      <c r="CQ473" s="2274"/>
      <c r="CR473" s="2274"/>
      <c r="CS473" s="277"/>
      <c r="CT473" s="277"/>
      <c r="CU473" s="277"/>
      <c r="CV473" s="190"/>
      <c r="CW473" s="190"/>
      <c r="CX473" s="190"/>
      <c r="CY473" s="190"/>
      <c r="CZ473" s="190"/>
      <c r="DA473" s="190"/>
      <c r="DB473" s="283"/>
      <c r="DC473" s="283"/>
      <c r="DD473" s="283"/>
      <c r="DE473" s="198">
        <f t="shared" si="1465"/>
        <v>0</v>
      </c>
      <c r="DF473" s="184">
        <v>0</v>
      </c>
      <c r="DG473" s="190"/>
      <c r="DH473" s="190"/>
      <c r="DI473" s="190"/>
      <c r="DJ473" s="190"/>
      <c r="DK473" s="184">
        <v>0</v>
      </c>
      <c r="DL473" s="190"/>
      <c r="DM473" s="190"/>
      <c r="DN473" s="190"/>
      <c r="DO473" s="190"/>
      <c r="DP473" s="184">
        <f t="shared" si="1466"/>
        <v>0</v>
      </c>
      <c r="DQ473" s="190"/>
      <c r="DR473" s="190"/>
      <c r="DS473" s="190"/>
      <c r="DT473" s="190"/>
      <c r="DU473" s="184">
        <f t="shared" si="1463"/>
        <v>0</v>
      </c>
      <c r="DV473" s="190"/>
      <c r="DW473" s="190"/>
      <c r="DX473" s="190"/>
      <c r="DY473" s="190"/>
      <c r="DZ473" s="2274"/>
      <c r="EA473" s="277"/>
      <c r="EB473" s="190"/>
      <c r="EC473" s="190"/>
      <c r="ED473" s="185"/>
      <c r="EE473" s="185"/>
      <c r="EF473" s="329"/>
      <c r="EG473" s="459"/>
      <c r="EH473" s="329"/>
    </row>
    <row r="474" spans="1:138" ht="15" hidden="1" customHeight="1" outlineLevel="1">
      <c r="A474" s="85"/>
      <c r="B474" s="67"/>
      <c r="C474" s="539"/>
      <c r="D474" s="1146"/>
      <c r="E474" s="67"/>
      <c r="F474" s="67"/>
      <c r="G474" s="166">
        <f>H474+M474+N474+O474+P474</f>
        <v>0</v>
      </c>
      <c r="H474" s="86">
        <f>SUM(I474:L474)</f>
        <v>0</v>
      </c>
      <c r="I474" s="67"/>
      <c r="J474" s="67"/>
      <c r="K474" s="67"/>
      <c r="L474" s="67"/>
      <c r="M474" s="2216"/>
      <c r="N474" s="67"/>
      <c r="O474" s="67"/>
      <c r="P474" s="67"/>
      <c r="Q474" s="86">
        <f>SUM(R474:U474)</f>
        <v>0</v>
      </c>
      <c r="R474" s="67"/>
      <c r="S474" s="67"/>
      <c r="T474" s="67"/>
      <c r="U474" s="67"/>
      <c r="V474" s="86">
        <f>SUM(W474:Z474)</f>
        <v>0</v>
      </c>
      <c r="W474" s="67"/>
      <c r="X474" s="67"/>
      <c r="Y474" s="67"/>
      <c r="Z474" s="67"/>
      <c r="AA474" s="86">
        <f>SUM(AB474:AE474)</f>
        <v>0</v>
      </c>
      <c r="AB474" s="67"/>
      <c r="AC474" s="67"/>
      <c r="AD474" s="67"/>
      <c r="AE474" s="67"/>
      <c r="AF474" s="566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2275"/>
      <c r="CQ474" s="2275"/>
      <c r="CR474" s="2275"/>
      <c r="CS474" s="276"/>
      <c r="CT474" s="276"/>
      <c r="CU474" s="276"/>
      <c r="CV474" s="188"/>
      <c r="CW474" s="188"/>
      <c r="CX474" s="188"/>
      <c r="CY474" s="188"/>
      <c r="CZ474" s="188"/>
      <c r="DA474" s="188"/>
      <c r="DB474" s="85"/>
      <c r="DC474" s="85"/>
      <c r="DD474" s="85"/>
      <c r="DE474" s="198">
        <f t="shared" si="1465"/>
        <v>0</v>
      </c>
      <c r="DF474" s="184">
        <v>0</v>
      </c>
      <c r="DG474" s="188"/>
      <c r="DH474" s="188"/>
      <c r="DI474" s="188"/>
      <c r="DJ474" s="188"/>
      <c r="DK474" s="184">
        <v>0</v>
      </c>
      <c r="DL474" s="188"/>
      <c r="DM474" s="188"/>
      <c r="DN474" s="190"/>
      <c r="DO474" s="188"/>
      <c r="DP474" s="184">
        <f t="shared" si="1466"/>
        <v>0</v>
      </c>
      <c r="DQ474" s="188"/>
      <c r="DR474" s="188"/>
      <c r="DS474" s="188"/>
      <c r="DT474" s="188"/>
      <c r="DU474" s="184">
        <f t="shared" si="1463"/>
        <v>0</v>
      </c>
      <c r="DV474" s="188"/>
      <c r="DW474" s="188"/>
      <c r="DX474" s="190"/>
      <c r="DY474" s="188"/>
      <c r="DZ474" s="2275"/>
      <c r="EA474" s="276"/>
      <c r="EB474" s="188"/>
      <c r="EC474" s="188"/>
      <c r="ED474" s="23"/>
      <c r="EE474" s="23"/>
      <c r="EF474" s="329"/>
      <c r="EG474" s="328"/>
      <c r="EH474" s="329"/>
    </row>
    <row r="475" spans="1:138" ht="15" hidden="1" customHeight="1" outlineLevel="1">
      <c r="A475" s="85"/>
      <c r="B475" s="67"/>
      <c r="C475" s="539"/>
      <c r="D475" s="1146"/>
      <c r="E475" s="67"/>
      <c r="F475" s="67"/>
      <c r="G475" s="166">
        <f>H475+M475+N475+O475+P475</f>
        <v>0</v>
      </c>
      <c r="H475" s="86">
        <f>SUM(I475:L475)</f>
        <v>0</v>
      </c>
      <c r="I475" s="67"/>
      <c r="J475" s="67"/>
      <c r="K475" s="67"/>
      <c r="L475" s="67"/>
      <c r="M475" s="2216"/>
      <c r="N475" s="67"/>
      <c r="O475" s="67"/>
      <c r="P475" s="67"/>
      <c r="Q475" s="86">
        <f>SUM(R475:U475)</f>
        <v>0</v>
      </c>
      <c r="R475" s="67"/>
      <c r="S475" s="67"/>
      <c r="T475" s="67"/>
      <c r="U475" s="67"/>
      <c r="V475" s="86">
        <f>SUM(W475:Z475)</f>
        <v>0</v>
      </c>
      <c r="W475" s="67"/>
      <c r="X475" s="67"/>
      <c r="Y475" s="67"/>
      <c r="Z475" s="67"/>
      <c r="AA475" s="86">
        <f>SUM(AB475:AE475)</f>
        <v>0</v>
      </c>
      <c r="AB475" s="67"/>
      <c r="AC475" s="67"/>
      <c r="AD475" s="67"/>
      <c r="AE475" s="67"/>
      <c r="AF475" s="566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197"/>
      <c r="AQ475" s="197"/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  <c r="BD475" s="197"/>
      <c r="BE475" s="197"/>
      <c r="BF475" s="197"/>
      <c r="BG475" s="197"/>
      <c r="BH475" s="197"/>
      <c r="BI475" s="197"/>
      <c r="BJ475" s="197"/>
      <c r="BK475" s="197"/>
      <c r="BL475" s="197"/>
      <c r="BM475" s="197"/>
      <c r="BN475" s="197"/>
      <c r="BO475" s="197"/>
      <c r="BP475" s="197"/>
      <c r="BQ475" s="197"/>
      <c r="BR475" s="197"/>
      <c r="BS475" s="197"/>
      <c r="BT475" s="197"/>
      <c r="BU475" s="197"/>
      <c r="BV475" s="197"/>
      <c r="BW475" s="197"/>
      <c r="BX475" s="197"/>
      <c r="BY475" s="197"/>
      <c r="BZ475" s="197"/>
      <c r="CA475" s="197"/>
      <c r="CB475" s="197"/>
      <c r="CC475" s="197"/>
      <c r="CD475" s="197"/>
      <c r="CE475" s="197"/>
      <c r="CF475" s="197"/>
      <c r="CG475" s="197"/>
      <c r="CH475" s="197"/>
      <c r="CI475" s="197"/>
      <c r="CJ475" s="197"/>
      <c r="CK475" s="197"/>
      <c r="CL475" s="197"/>
      <c r="CM475" s="197"/>
      <c r="CN475" s="197"/>
      <c r="CO475" s="197"/>
      <c r="CP475" s="2276"/>
      <c r="CQ475" s="2276"/>
      <c r="CR475" s="2276"/>
      <c r="CS475" s="279"/>
      <c r="CT475" s="279"/>
      <c r="CU475" s="279"/>
      <c r="CV475" s="197"/>
      <c r="CW475" s="197"/>
      <c r="CX475" s="197"/>
      <c r="CY475" s="197"/>
      <c r="CZ475" s="197"/>
      <c r="DA475" s="197"/>
      <c r="DB475" s="210"/>
      <c r="DC475" s="210"/>
      <c r="DD475" s="210"/>
      <c r="DE475" s="198">
        <f t="shared" si="1465"/>
        <v>0</v>
      </c>
      <c r="DF475" s="184">
        <v>0</v>
      </c>
      <c r="DG475" s="197"/>
      <c r="DH475" s="197"/>
      <c r="DI475" s="197"/>
      <c r="DJ475" s="197"/>
      <c r="DK475" s="184">
        <v>0</v>
      </c>
      <c r="DL475" s="197"/>
      <c r="DM475" s="197"/>
      <c r="DN475" s="188"/>
      <c r="DO475" s="197"/>
      <c r="DP475" s="184">
        <f t="shared" si="1466"/>
        <v>0</v>
      </c>
      <c r="DQ475" s="197"/>
      <c r="DR475" s="197"/>
      <c r="DS475" s="197"/>
      <c r="DT475" s="197"/>
      <c r="DU475" s="184">
        <f t="shared" si="1463"/>
        <v>0</v>
      </c>
      <c r="DV475" s="197"/>
      <c r="DW475" s="197"/>
      <c r="DX475" s="188"/>
      <c r="DY475" s="197"/>
      <c r="DZ475" s="2276"/>
      <c r="EA475" s="279"/>
      <c r="EB475" s="197"/>
      <c r="EC475" s="197"/>
      <c r="ED475" s="33"/>
      <c r="EE475" s="33"/>
      <c r="EF475" s="329"/>
      <c r="EG475" s="460"/>
      <c r="EH475" s="329"/>
    </row>
    <row r="476" spans="1:138" ht="15" hidden="1" customHeight="1" outlineLevel="1">
      <c r="A476" s="85"/>
      <c r="B476" s="67"/>
      <c r="C476" s="539" t="s">
        <v>49</v>
      </c>
      <c r="D476" s="1146"/>
      <c r="E476" s="67"/>
      <c r="F476" s="67"/>
      <c r="G476" s="166">
        <f>H476+M476+N476+O476+P476</f>
        <v>0</v>
      </c>
      <c r="H476" s="86">
        <f>SUM(I476:L476)</f>
        <v>0</v>
      </c>
      <c r="I476" s="67"/>
      <c r="J476" s="67"/>
      <c r="K476" s="67"/>
      <c r="L476" s="67"/>
      <c r="M476" s="2216"/>
      <c r="N476" s="67"/>
      <c r="O476" s="67"/>
      <c r="P476" s="67"/>
      <c r="Q476" s="86">
        <f>SUM(R476:U476)</f>
        <v>0</v>
      </c>
      <c r="R476" s="67"/>
      <c r="S476" s="67"/>
      <c r="T476" s="67"/>
      <c r="U476" s="67"/>
      <c r="V476" s="86">
        <f>SUM(W476:Z476)</f>
        <v>0</v>
      </c>
      <c r="W476" s="67"/>
      <c r="X476" s="67"/>
      <c r="Y476" s="67"/>
      <c r="Z476" s="67"/>
      <c r="AA476" s="86">
        <f>SUM(AB476:AE476)</f>
        <v>0</v>
      </c>
      <c r="AB476" s="67"/>
      <c r="AC476" s="67"/>
      <c r="AD476" s="67"/>
      <c r="AE476" s="67"/>
      <c r="AF476" s="566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  <c r="BD476" s="197"/>
      <c r="BE476" s="197"/>
      <c r="BF476" s="197"/>
      <c r="BG476" s="197"/>
      <c r="BH476" s="197"/>
      <c r="BI476" s="197"/>
      <c r="BJ476" s="197"/>
      <c r="BK476" s="197"/>
      <c r="BL476" s="197"/>
      <c r="BM476" s="197"/>
      <c r="BN476" s="197"/>
      <c r="BO476" s="197"/>
      <c r="BP476" s="197"/>
      <c r="BQ476" s="197"/>
      <c r="BR476" s="197"/>
      <c r="BS476" s="197"/>
      <c r="BT476" s="197"/>
      <c r="BU476" s="197"/>
      <c r="BV476" s="197"/>
      <c r="BW476" s="197"/>
      <c r="BX476" s="197"/>
      <c r="BY476" s="197"/>
      <c r="BZ476" s="197"/>
      <c r="CA476" s="197"/>
      <c r="CB476" s="197"/>
      <c r="CC476" s="197"/>
      <c r="CD476" s="197"/>
      <c r="CE476" s="197"/>
      <c r="CF476" s="197"/>
      <c r="CG476" s="197"/>
      <c r="CH476" s="197"/>
      <c r="CI476" s="197"/>
      <c r="CJ476" s="197"/>
      <c r="CK476" s="197"/>
      <c r="CL476" s="197"/>
      <c r="CM476" s="197"/>
      <c r="CN476" s="197"/>
      <c r="CO476" s="197"/>
      <c r="CP476" s="2276"/>
      <c r="CQ476" s="2276"/>
      <c r="CR476" s="2276"/>
      <c r="CS476" s="279"/>
      <c r="CT476" s="279"/>
      <c r="CU476" s="279"/>
      <c r="CV476" s="197"/>
      <c r="CW476" s="197"/>
      <c r="CX476" s="197"/>
      <c r="CY476" s="197"/>
      <c r="CZ476" s="197"/>
      <c r="DA476" s="197"/>
      <c r="DB476" s="210"/>
      <c r="DC476" s="210"/>
      <c r="DD476" s="210"/>
      <c r="DE476" s="198">
        <f t="shared" si="1465"/>
        <v>0</v>
      </c>
      <c r="DF476" s="184">
        <v>0</v>
      </c>
      <c r="DG476" s="197"/>
      <c r="DH476" s="197"/>
      <c r="DI476" s="197"/>
      <c r="DJ476" s="197"/>
      <c r="DK476" s="184">
        <v>0</v>
      </c>
      <c r="DL476" s="197"/>
      <c r="DM476" s="197"/>
      <c r="DN476" s="197"/>
      <c r="DO476" s="197"/>
      <c r="DP476" s="184">
        <f t="shared" si="1466"/>
        <v>0</v>
      </c>
      <c r="DQ476" s="197"/>
      <c r="DR476" s="197"/>
      <c r="DS476" s="197"/>
      <c r="DT476" s="197"/>
      <c r="DU476" s="184">
        <f t="shared" si="1463"/>
        <v>0</v>
      </c>
      <c r="DV476" s="197"/>
      <c r="DW476" s="197"/>
      <c r="DX476" s="197"/>
      <c r="DY476" s="197"/>
      <c r="DZ476" s="2276"/>
      <c r="EA476" s="279"/>
      <c r="EB476" s="197"/>
      <c r="EC476" s="197"/>
      <c r="ED476" s="33"/>
      <c r="EE476" s="33"/>
      <c r="EF476" s="329"/>
      <c r="EG476" s="460"/>
      <c r="EH476" s="329"/>
    </row>
    <row r="477" spans="1:138" ht="15" hidden="1" customHeight="1" outlineLevel="1">
      <c r="A477" s="85"/>
      <c r="B477" s="67"/>
      <c r="C477" s="539"/>
      <c r="D477" s="1145" t="s">
        <v>52</v>
      </c>
      <c r="E477" s="84"/>
      <c r="F477" s="84"/>
      <c r="G477" s="84"/>
      <c r="H477" s="84"/>
      <c r="I477" s="84"/>
      <c r="J477" s="84"/>
      <c r="K477" s="84"/>
      <c r="L477" s="84"/>
      <c r="M477" s="2199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566"/>
      <c r="AG477" s="190"/>
      <c r="AH477" s="190">
        <v>0</v>
      </c>
      <c r="AI477" s="190">
        <v>0</v>
      </c>
      <c r="AJ477" s="190">
        <v>0</v>
      </c>
      <c r="AK477" s="190">
        <v>0</v>
      </c>
      <c r="AL477" s="190">
        <v>0</v>
      </c>
      <c r="AM477" s="190">
        <v>0</v>
      </c>
      <c r="AN477" s="190">
        <v>0</v>
      </c>
      <c r="AO477" s="190">
        <v>0</v>
      </c>
      <c r="AP477" s="190">
        <v>0</v>
      </c>
      <c r="AQ477" s="190">
        <v>0</v>
      </c>
      <c r="AR477" s="190">
        <v>0</v>
      </c>
      <c r="AS477" s="190">
        <v>0</v>
      </c>
      <c r="AT477" s="190">
        <v>0</v>
      </c>
      <c r="AU477" s="190">
        <v>0</v>
      </c>
      <c r="AV477" s="190">
        <v>0</v>
      </c>
      <c r="AW477" s="190">
        <v>0</v>
      </c>
      <c r="AX477" s="190">
        <v>0</v>
      </c>
      <c r="AY477" s="190">
        <v>0</v>
      </c>
      <c r="AZ477" s="190">
        <v>0</v>
      </c>
      <c r="BA477" s="190">
        <v>0</v>
      </c>
      <c r="BB477" s="190">
        <v>0</v>
      </c>
      <c r="BC477" s="190">
        <v>0</v>
      </c>
      <c r="BD477" s="190">
        <v>0</v>
      </c>
      <c r="BE477" s="190">
        <v>0</v>
      </c>
      <c r="BF477" s="190">
        <v>0</v>
      </c>
      <c r="BG477" s="190">
        <v>0</v>
      </c>
      <c r="BH477" s="190">
        <v>0</v>
      </c>
      <c r="BI477" s="190">
        <v>0</v>
      </c>
      <c r="BJ477" s="190">
        <v>0</v>
      </c>
      <c r="BK477" s="190">
        <v>0</v>
      </c>
      <c r="BL477" s="190">
        <f>SUM(BL474:BL476)</f>
        <v>0</v>
      </c>
      <c r="BM477" s="190">
        <f>SUM(BM474:BM476)</f>
        <v>0</v>
      </c>
      <c r="BN477" s="190">
        <f>SUM(BN474:BN476)</f>
        <v>0</v>
      </c>
      <c r="BO477" s="190">
        <f>SUM(BO474:BO476)</f>
        <v>0</v>
      </c>
      <c r="BP477" s="190">
        <f t="shared" ref="BP477:BZ477" si="1501">SUM(BP474:BP476)</f>
        <v>0</v>
      </c>
      <c r="BQ477" s="190">
        <f t="shared" si="1501"/>
        <v>0</v>
      </c>
      <c r="BR477" s="190">
        <f t="shared" si="1501"/>
        <v>0</v>
      </c>
      <c r="BS477" s="190">
        <f t="shared" si="1501"/>
        <v>0</v>
      </c>
      <c r="BT477" s="190">
        <f t="shared" si="1501"/>
        <v>0</v>
      </c>
      <c r="BU477" s="190">
        <f t="shared" si="1501"/>
        <v>0</v>
      </c>
      <c r="BV477" s="190">
        <f t="shared" si="1501"/>
        <v>0</v>
      </c>
      <c r="BW477" s="190">
        <f t="shared" si="1501"/>
        <v>0</v>
      </c>
      <c r="BX477" s="190">
        <f t="shared" si="1501"/>
        <v>0</v>
      </c>
      <c r="BY477" s="190">
        <f t="shared" si="1501"/>
        <v>0</v>
      </c>
      <c r="BZ477" s="190">
        <f t="shared" si="1501"/>
        <v>0</v>
      </c>
      <c r="CA477" s="190">
        <f>SUM(CA474:CA476)</f>
        <v>0</v>
      </c>
      <c r="CB477" s="190">
        <f>SUM(CB474:CB476)</f>
        <v>0</v>
      </c>
      <c r="CC477" s="190">
        <f>SUM(CC474:CC476)</f>
        <v>0</v>
      </c>
      <c r="CD477" s="190">
        <f>SUM(CD474:CD476)</f>
        <v>0</v>
      </c>
      <c r="CE477" s="190">
        <f t="shared" ref="CE477:CO477" si="1502">SUM(CE474:CE476)</f>
        <v>0</v>
      </c>
      <c r="CF477" s="190">
        <f t="shared" si="1502"/>
        <v>0</v>
      </c>
      <c r="CG477" s="190">
        <f t="shared" si="1502"/>
        <v>0</v>
      </c>
      <c r="CH477" s="190">
        <f t="shared" si="1502"/>
        <v>0</v>
      </c>
      <c r="CI477" s="190">
        <f t="shared" si="1502"/>
        <v>0</v>
      </c>
      <c r="CJ477" s="190">
        <f t="shared" si="1502"/>
        <v>0</v>
      </c>
      <c r="CK477" s="190">
        <f t="shared" si="1502"/>
        <v>0</v>
      </c>
      <c r="CL477" s="190">
        <f t="shared" si="1502"/>
        <v>0</v>
      </c>
      <c r="CM477" s="190">
        <f t="shared" si="1502"/>
        <v>0</v>
      </c>
      <c r="CN477" s="190">
        <f t="shared" si="1502"/>
        <v>0</v>
      </c>
      <c r="CO477" s="190">
        <f t="shared" si="1502"/>
        <v>0</v>
      </c>
      <c r="CP477" s="2274">
        <f t="shared" ref="CP477:CX477" si="1503">SUM(CP474:CP476)</f>
        <v>0</v>
      </c>
      <c r="CQ477" s="2274">
        <f t="shared" si="1503"/>
        <v>0</v>
      </c>
      <c r="CR477" s="2274">
        <f t="shared" si="1503"/>
        <v>0</v>
      </c>
      <c r="CS477" s="277">
        <f t="shared" si="1503"/>
        <v>0</v>
      </c>
      <c r="CT477" s="277">
        <f t="shared" si="1503"/>
        <v>0</v>
      </c>
      <c r="CU477" s="277">
        <f t="shared" si="1503"/>
        <v>0</v>
      </c>
      <c r="CV477" s="190">
        <f t="shared" si="1503"/>
        <v>0</v>
      </c>
      <c r="CW477" s="190">
        <f t="shared" si="1503"/>
        <v>0</v>
      </c>
      <c r="CX477" s="190">
        <f t="shared" si="1503"/>
        <v>0</v>
      </c>
      <c r="CY477" s="190">
        <f t="shared" ref="CY477:DA477" si="1504">SUM(CY474:CY476)</f>
        <v>0</v>
      </c>
      <c r="CZ477" s="190">
        <f t="shared" si="1504"/>
        <v>0</v>
      </c>
      <c r="DA477" s="190">
        <f t="shared" si="1504"/>
        <v>0</v>
      </c>
      <c r="DB477" s="283"/>
      <c r="DC477" s="283"/>
      <c r="DD477" s="283"/>
      <c r="DE477" s="198">
        <f t="shared" si="1465"/>
        <v>0</v>
      </c>
      <c r="DF477" s="184">
        <v>0</v>
      </c>
      <c r="DG477" s="190"/>
      <c r="DH477" s="190"/>
      <c r="DI477" s="190"/>
      <c r="DJ477" s="190"/>
      <c r="DK477" s="184">
        <v>0</v>
      </c>
      <c r="DL477" s="190"/>
      <c r="DM477" s="190"/>
      <c r="DN477" s="197"/>
      <c r="DO477" s="190"/>
      <c r="DP477" s="184">
        <f t="shared" si="1466"/>
        <v>0</v>
      </c>
      <c r="DQ477" s="190"/>
      <c r="DR477" s="190"/>
      <c r="DS477" s="190"/>
      <c r="DT477" s="190"/>
      <c r="DU477" s="184">
        <f t="shared" si="1463"/>
        <v>0</v>
      </c>
      <c r="DV477" s="190"/>
      <c r="DW477" s="190"/>
      <c r="DX477" s="197"/>
      <c r="DY477" s="190"/>
      <c r="DZ477" s="2274">
        <f>SUM(DZ474:DZ476)</f>
        <v>0</v>
      </c>
      <c r="EA477" s="277">
        <f>SUM(EA474:EA476)</f>
        <v>0</v>
      </c>
      <c r="EB477" s="190">
        <f t="shared" ref="EB477:EC477" si="1505">SUM(EB474:EB476)</f>
        <v>0</v>
      </c>
      <c r="EC477" s="190">
        <f t="shared" si="1505"/>
        <v>0</v>
      </c>
      <c r="ED477" s="185"/>
      <c r="EE477" s="185"/>
      <c r="EF477" s="329"/>
      <c r="EG477" s="459"/>
      <c r="EH477" s="329"/>
    </row>
    <row r="478" spans="1:138" ht="15" hidden="1" customHeight="1" outlineLevel="1">
      <c r="A478" s="85"/>
      <c r="B478" s="67"/>
      <c r="C478" s="540" t="s">
        <v>68</v>
      </c>
      <c r="D478" s="1143" t="s">
        <v>16</v>
      </c>
      <c r="E478" s="84"/>
      <c r="F478" s="84"/>
      <c r="G478" s="84"/>
      <c r="H478" s="84"/>
      <c r="I478" s="84"/>
      <c r="J478" s="84"/>
      <c r="K478" s="84"/>
      <c r="L478" s="84"/>
      <c r="M478" s="2199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566"/>
      <c r="AG478" s="188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2274"/>
      <c r="CQ478" s="2274"/>
      <c r="CR478" s="2274"/>
      <c r="CS478" s="277"/>
      <c r="CT478" s="277"/>
      <c r="CU478" s="277"/>
      <c r="CV478" s="190"/>
      <c r="CW478" s="190"/>
      <c r="CX478" s="190"/>
      <c r="CY478" s="190"/>
      <c r="CZ478" s="190"/>
      <c r="DA478" s="190"/>
      <c r="DB478" s="283"/>
      <c r="DC478" s="283"/>
      <c r="DD478" s="283"/>
      <c r="DE478" s="198">
        <f t="shared" si="1465"/>
        <v>0</v>
      </c>
      <c r="DF478" s="184">
        <v>0</v>
      </c>
      <c r="DG478" s="190"/>
      <c r="DH478" s="190"/>
      <c r="DI478" s="190"/>
      <c r="DJ478" s="190"/>
      <c r="DK478" s="184">
        <v>0</v>
      </c>
      <c r="DL478" s="190"/>
      <c r="DM478" s="190"/>
      <c r="DN478" s="190"/>
      <c r="DO478" s="190"/>
      <c r="DP478" s="184">
        <f t="shared" si="1466"/>
        <v>0</v>
      </c>
      <c r="DQ478" s="190"/>
      <c r="DR478" s="190"/>
      <c r="DS478" s="190"/>
      <c r="DT478" s="190"/>
      <c r="DU478" s="184">
        <f t="shared" si="1463"/>
        <v>0</v>
      </c>
      <c r="DV478" s="190"/>
      <c r="DW478" s="190"/>
      <c r="DX478" s="190"/>
      <c r="DY478" s="190"/>
      <c r="DZ478" s="2274"/>
      <c r="EA478" s="277"/>
      <c r="EB478" s="190"/>
      <c r="EC478" s="190"/>
      <c r="ED478" s="185"/>
      <c r="EE478" s="185"/>
      <c r="EF478" s="329"/>
      <c r="EG478" s="459"/>
      <c r="EH478" s="329"/>
    </row>
    <row r="479" spans="1:138" ht="15" hidden="1" customHeight="1" outlineLevel="1">
      <c r="A479" s="85"/>
      <c r="B479" s="67"/>
      <c r="C479" s="539" t="s">
        <v>246</v>
      </c>
      <c r="D479" s="1172"/>
      <c r="E479" s="67"/>
      <c r="F479" s="67"/>
      <c r="G479" s="166">
        <f>H479+M479+N479+O479+P479</f>
        <v>0</v>
      </c>
      <c r="H479" s="86">
        <f>SUM(I479:L479)</f>
        <v>0</v>
      </c>
      <c r="I479" s="67"/>
      <c r="J479" s="67"/>
      <c r="K479" s="67"/>
      <c r="L479" s="67"/>
      <c r="M479" s="2216"/>
      <c r="N479" s="67"/>
      <c r="O479" s="67"/>
      <c r="P479" s="67"/>
      <c r="Q479" s="86">
        <f>SUM(R479:U479)</f>
        <v>0</v>
      </c>
      <c r="R479" s="67"/>
      <c r="S479" s="67"/>
      <c r="T479" s="67"/>
      <c r="U479" s="67"/>
      <c r="V479" s="86">
        <f>SUM(W479:Z479)</f>
        <v>0</v>
      </c>
      <c r="W479" s="67"/>
      <c r="X479" s="67"/>
      <c r="Y479" s="67"/>
      <c r="Z479" s="67"/>
      <c r="AA479" s="86">
        <f>SUM(AB479:AE479)</f>
        <v>0</v>
      </c>
      <c r="AB479" s="67"/>
      <c r="AC479" s="67"/>
      <c r="AD479" s="67"/>
      <c r="AE479" s="67"/>
      <c r="AF479" s="566" t="s">
        <v>154</v>
      </c>
      <c r="AG479" s="188"/>
      <c r="AH479" s="195">
        <v>0</v>
      </c>
      <c r="AI479" s="195">
        <v>0</v>
      </c>
      <c r="AJ479" s="195">
        <v>0</v>
      </c>
      <c r="AK479" s="188">
        <v>0</v>
      </c>
      <c r="AL479" s="188"/>
      <c r="AM479" s="188"/>
      <c r="AN479" s="188">
        <v>0</v>
      </c>
      <c r="AO479" s="188"/>
      <c r="AP479" s="188"/>
      <c r="AQ479" s="188">
        <v>0</v>
      </c>
      <c r="AR479" s="188"/>
      <c r="AS479" s="188"/>
      <c r="AT479" s="188"/>
      <c r="AU479" s="188"/>
      <c r="AV479" s="188"/>
      <c r="AW479" s="195"/>
      <c r="AX479" s="195"/>
      <c r="AY479" s="195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95">
        <f>BO479+BR479+BU479+BX479</f>
        <v>0</v>
      </c>
      <c r="BM479" s="195">
        <f t="shared" ref="BM479" si="1506">BP479+BS479+BV479+BY479</f>
        <v>0</v>
      </c>
      <c r="BN479" s="195">
        <f t="shared" ref="BN479" si="1507">BQ479+BT479+BW479+BZ479</f>
        <v>0</v>
      </c>
      <c r="BO479" s="188">
        <v>0</v>
      </c>
      <c r="BP479" s="188"/>
      <c r="BQ479" s="188"/>
      <c r="BR479" s="188">
        <v>0</v>
      </c>
      <c r="BS479" s="188"/>
      <c r="BT479" s="188"/>
      <c r="BU479" s="188">
        <v>0</v>
      </c>
      <c r="BV479" s="188"/>
      <c r="BW479" s="188"/>
      <c r="BX479" s="188"/>
      <c r="BY479" s="188"/>
      <c r="BZ479" s="188"/>
      <c r="CA479" s="195"/>
      <c r="CB479" s="195"/>
      <c r="CC479" s="195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2275"/>
      <c r="CQ479" s="2275"/>
      <c r="CR479" s="2275"/>
      <c r="CS479" s="276"/>
      <c r="CT479" s="276"/>
      <c r="CU479" s="276"/>
      <c r="CV479" s="188"/>
      <c r="CW479" s="188"/>
      <c r="CX479" s="188"/>
      <c r="CY479" s="188"/>
      <c r="CZ479" s="188"/>
      <c r="DA479" s="188"/>
      <c r="DB479" s="85"/>
      <c r="DC479" s="85"/>
      <c r="DD479" s="85"/>
      <c r="DE479" s="198">
        <f t="shared" si="1465"/>
        <v>0</v>
      </c>
      <c r="DF479" s="184">
        <v>0</v>
      </c>
      <c r="DG479" s="188"/>
      <c r="DH479" s="188"/>
      <c r="DI479" s="188"/>
      <c r="DJ479" s="188"/>
      <c r="DK479" s="184">
        <v>0</v>
      </c>
      <c r="DL479" s="188"/>
      <c r="DM479" s="188"/>
      <c r="DN479" s="190"/>
      <c r="DO479" s="188"/>
      <c r="DP479" s="184">
        <f t="shared" si="1466"/>
        <v>0</v>
      </c>
      <c r="DQ479" s="188"/>
      <c r="DR479" s="188"/>
      <c r="DS479" s="188"/>
      <c r="DT479" s="188"/>
      <c r="DU479" s="184">
        <f t="shared" si="1463"/>
        <v>0</v>
      </c>
      <c r="DV479" s="188"/>
      <c r="DW479" s="188"/>
      <c r="DX479" s="190"/>
      <c r="DY479" s="188"/>
      <c r="DZ479" s="2275"/>
      <c r="EA479" s="276"/>
      <c r="EB479" s="188"/>
      <c r="EC479" s="188"/>
      <c r="ED479" s="23"/>
      <c r="EE479" s="23"/>
      <c r="EF479" s="329"/>
      <c r="EG479" s="328"/>
      <c r="EH479" s="329"/>
    </row>
    <row r="480" spans="1:138" ht="15" hidden="1" customHeight="1" outlineLevel="1">
      <c r="A480" s="85"/>
      <c r="B480" s="67"/>
      <c r="C480" s="539"/>
      <c r="D480" s="1146"/>
      <c r="E480" s="67"/>
      <c r="F480" s="67"/>
      <c r="G480" s="166">
        <f>H480+M480+N480+O480+P480</f>
        <v>0</v>
      </c>
      <c r="H480" s="86">
        <f>SUM(I480:L480)</f>
        <v>0</v>
      </c>
      <c r="I480" s="67"/>
      <c r="J480" s="67"/>
      <c r="K480" s="67"/>
      <c r="L480" s="67"/>
      <c r="M480" s="2216"/>
      <c r="N480" s="67"/>
      <c r="O480" s="67"/>
      <c r="P480" s="67"/>
      <c r="Q480" s="86">
        <f>SUM(R480:U480)</f>
        <v>0</v>
      </c>
      <c r="R480" s="67"/>
      <c r="S480" s="67"/>
      <c r="T480" s="67"/>
      <c r="U480" s="67"/>
      <c r="V480" s="86">
        <f>SUM(W480:Z480)</f>
        <v>0</v>
      </c>
      <c r="W480" s="67"/>
      <c r="X480" s="67"/>
      <c r="Y480" s="67"/>
      <c r="Z480" s="67"/>
      <c r="AA480" s="86">
        <f>SUM(AB480:AE480)</f>
        <v>0</v>
      </c>
      <c r="AB480" s="67"/>
      <c r="AC480" s="67"/>
      <c r="AD480" s="67"/>
      <c r="AE480" s="67"/>
      <c r="AF480" s="566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  <c r="BD480" s="197"/>
      <c r="BE480" s="197"/>
      <c r="BF480" s="197"/>
      <c r="BG480" s="197"/>
      <c r="BH480" s="197"/>
      <c r="BI480" s="197"/>
      <c r="BJ480" s="197"/>
      <c r="BK480" s="197"/>
      <c r="BL480" s="197"/>
      <c r="BM480" s="197"/>
      <c r="BN480" s="197"/>
      <c r="BO480" s="197"/>
      <c r="BP480" s="197"/>
      <c r="BQ480" s="197"/>
      <c r="BR480" s="197"/>
      <c r="BS480" s="197"/>
      <c r="BT480" s="197"/>
      <c r="BU480" s="197"/>
      <c r="BV480" s="197"/>
      <c r="BW480" s="197"/>
      <c r="BX480" s="197"/>
      <c r="BY480" s="197"/>
      <c r="BZ480" s="197"/>
      <c r="CA480" s="197"/>
      <c r="CB480" s="197"/>
      <c r="CC480" s="197"/>
      <c r="CD480" s="197"/>
      <c r="CE480" s="197"/>
      <c r="CF480" s="197"/>
      <c r="CG480" s="197"/>
      <c r="CH480" s="197"/>
      <c r="CI480" s="197"/>
      <c r="CJ480" s="197"/>
      <c r="CK480" s="197"/>
      <c r="CL480" s="197"/>
      <c r="CM480" s="197"/>
      <c r="CN480" s="197"/>
      <c r="CO480" s="197"/>
      <c r="CP480" s="2276"/>
      <c r="CQ480" s="2276"/>
      <c r="CR480" s="2276"/>
      <c r="CS480" s="279"/>
      <c r="CT480" s="279"/>
      <c r="CU480" s="279"/>
      <c r="CV480" s="197"/>
      <c r="CW480" s="197"/>
      <c r="CX480" s="197"/>
      <c r="CY480" s="197"/>
      <c r="CZ480" s="197"/>
      <c r="DA480" s="197"/>
      <c r="DB480" s="210"/>
      <c r="DC480" s="210"/>
      <c r="DD480" s="210"/>
      <c r="DE480" s="198">
        <f t="shared" si="1465"/>
        <v>0</v>
      </c>
      <c r="DF480" s="184">
        <v>0</v>
      </c>
      <c r="DG480" s="197"/>
      <c r="DH480" s="197"/>
      <c r="DI480" s="197"/>
      <c r="DJ480" s="197"/>
      <c r="DK480" s="184">
        <v>0</v>
      </c>
      <c r="DL480" s="197"/>
      <c r="DM480" s="197"/>
      <c r="DN480" s="188"/>
      <c r="DO480" s="197"/>
      <c r="DP480" s="184">
        <f t="shared" si="1466"/>
        <v>0</v>
      </c>
      <c r="DQ480" s="197"/>
      <c r="DR480" s="197"/>
      <c r="DS480" s="197"/>
      <c r="DT480" s="197"/>
      <c r="DU480" s="184">
        <f t="shared" si="1463"/>
        <v>0</v>
      </c>
      <c r="DV480" s="197"/>
      <c r="DW480" s="197"/>
      <c r="DX480" s="188"/>
      <c r="DY480" s="197"/>
      <c r="DZ480" s="2276"/>
      <c r="EA480" s="279"/>
      <c r="EB480" s="197"/>
      <c r="EC480" s="197"/>
      <c r="ED480" s="33"/>
      <c r="EE480" s="33"/>
      <c r="EF480" s="329"/>
      <c r="EG480" s="460"/>
      <c r="EH480" s="329"/>
    </row>
    <row r="481" spans="1:143" ht="15" hidden="1" customHeight="1" outlineLevel="1">
      <c r="A481" s="85"/>
      <c r="B481" s="67"/>
      <c r="C481" s="539" t="s">
        <v>49</v>
      </c>
      <c r="D481" s="1146"/>
      <c r="E481" s="67"/>
      <c r="F481" s="67"/>
      <c r="G481" s="166">
        <f>H481+M481+N481+O481+P481</f>
        <v>0</v>
      </c>
      <c r="H481" s="86">
        <f>SUM(I481:L481)</f>
        <v>0</v>
      </c>
      <c r="I481" s="67"/>
      <c r="J481" s="67"/>
      <c r="K481" s="67"/>
      <c r="L481" s="67"/>
      <c r="M481" s="2216"/>
      <c r="N481" s="67"/>
      <c r="O481" s="67"/>
      <c r="P481" s="67"/>
      <c r="Q481" s="86">
        <f>SUM(R481:U481)</f>
        <v>0</v>
      </c>
      <c r="R481" s="67"/>
      <c r="S481" s="67"/>
      <c r="T481" s="67"/>
      <c r="U481" s="67"/>
      <c r="V481" s="86">
        <f>SUM(W481:Z481)</f>
        <v>0</v>
      </c>
      <c r="W481" s="67"/>
      <c r="X481" s="67"/>
      <c r="Y481" s="67"/>
      <c r="Z481" s="67"/>
      <c r="AA481" s="86">
        <f>SUM(AB481:AE481)</f>
        <v>0</v>
      </c>
      <c r="AB481" s="67"/>
      <c r="AC481" s="67"/>
      <c r="AD481" s="67"/>
      <c r="AE481" s="67"/>
      <c r="AF481" s="566"/>
      <c r="AG481" s="197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  <c r="BD481" s="197"/>
      <c r="BE481" s="197"/>
      <c r="BF481" s="197"/>
      <c r="BG481" s="197"/>
      <c r="BH481" s="197"/>
      <c r="BI481" s="197"/>
      <c r="BJ481" s="197"/>
      <c r="BK481" s="197"/>
      <c r="BL481" s="197"/>
      <c r="BM481" s="197"/>
      <c r="BN481" s="197"/>
      <c r="BO481" s="197"/>
      <c r="BP481" s="197"/>
      <c r="BQ481" s="197"/>
      <c r="BR481" s="197"/>
      <c r="BS481" s="197"/>
      <c r="BT481" s="197"/>
      <c r="BU481" s="197"/>
      <c r="BV481" s="197"/>
      <c r="BW481" s="197"/>
      <c r="BX481" s="197"/>
      <c r="BY481" s="197"/>
      <c r="BZ481" s="197"/>
      <c r="CA481" s="197"/>
      <c r="CB481" s="197"/>
      <c r="CC481" s="197"/>
      <c r="CD481" s="197"/>
      <c r="CE481" s="197"/>
      <c r="CF481" s="197"/>
      <c r="CG481" s="197"/>
      <c r="CH481" s="197"/>
      <c r="CI481" s="197"/>
      <c r="CJ481" s="197"/>
      <c r="CK481" s="197"/>
      <c r="CL481" s="197"/>
      <c r="CM481" s="197"/>
      <c r="CN481" s="197"/>
      <c r="CO481" s="197"/>
      <c r="CP481" s="2276"/>
      <c r="CQ481" s="2276"/>
      <c r="CR481" s="2276"/>
      <c r="CS481" s="279"/>
      <c r="CT481" s="279"/>
      <c r="CU481" s="279"/>
      <c r="CV481" s="197"/>
      <c r="CW481" s="197"/>
      <c r="CX481" s="197"/>
      <c r="CY481" s="197"/>
      <c r="CZ481" s="197"/>
      <c r="DA481" s="197"/>
      <c r="DB481" s="210"/>
      <c r="DC481" s="210"/>
      <c r="DD481" s="210"/>
      <c r="DE481" s="198">
        <f t="shared" si="1465"/>
        <v>0</v>
      </c>
      <c r="DF481" s="184">
        <v>0</v>
      </c>
      <c r="DG481" s="197"/>
      <c r="DH481" s="197"/>
      <c r="DI481" s="197"/>
      <c r="DJ481" s="197"/>
      <c r="DK481" s="184">
        <v>0</v>
      </c>
      <c r="DL481" s="197"/>
      <c r="DM481" s="197"/>
      <c r="DN481" s="197"/>
      <c r="DO481" s="197"/>
      <c r="DP481" s="184">
        <f t="shared" si="1466"/>
        <v>0</v>
      </c>
      <c r="DQ481" s="197"/>
      <c r="DR481" s="197"/>
      <c r="DS481" s="197"/>
      <c r="DT481" s="197"/>
      <c r="DU481" s="184">
        <f t="shared" si="1463"/>
        <v>0</v>
      </c>
      <c r="DV481" s="197"/>
      <c r="DW481" s="197"/>
      <c r="DX481" s="197"/>
      <c r="DY481" s="197"/>
      <c r="DZ481" s="2276"/>
      <c r="EA481" s="279"/>
      <c r="EB481" s="197"/>
      <c r="EC481" s="197"/>
      <c r="ED481" s="33"/>
      <c r="EE481" s="33"/>
      <c r="EF481" s="329"/>
      <c r="EG481" s="460"/>
      <c r="EH481" s="329"/>
    </row>
    <row r="482" spans="1:143" ht="15" hidden="1" customHeight="1" outlineLevel="1">
      <c r="A482" s="85"/>
      <c r="B482" s="67"/>
      <c r="C482" s="539"/>
      <c r="D482" s="1145" t="s">
        <v>52</v>
      </c>
      <c r="E482" s="84"/>
      <c r="F482" s="84"/>
      <c r="G482" s="84"/>
      <c r="H482" s="84"/>
      <c r="I482" s="84"/>
      <c r="J482" s="84"/>
      <c r="K482" s="84"/>
      <c r="L482" s="84"/>
      <c r="M482" s="2199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566"/>
      <c r="AG482" s="190"/>
      <c r="AH482" s="190">
        <v>0</v>
      </c>
      <c r="AI482" s="190">
        <v>0</v>
      </c>
      <c r="AJ482" s="190">
        <v>0</v>
      </c>
      <c r="AK482" s="190">
        <v>0</v>
      </c>
      <c r="AL482" s="190">
        <v>0</v>
      </c>
      <c r="AM482" s="190">
        <v>0</v>
      </c>
      <c r="AN482" s="190">
        <v>0</v>
      </c>
      <c r="AO482" s="190">
        <v>0</v>
      </c>
      <c r="AP482" s="190">
        <v>0</v>
      </c>
      <c r="AQ482" s="190">
        <v>0</v>
      </c>
      <c r="AR482" s="190">
        <v>0</v>
      </c>
      <c r="AS482" s="190">
        <v>0</v>
      </c>
      <c r="AT482" s="190">
        <v>0</v>
      </c>
      <c r="AU482" s="190">
        <v>0</v>
      </c>
      <c r="AV482" s="190">
        <v>0</v>
      </c>
      <c r="AW482" s="190">
        <v>0</v>
      </c>
      <c r="AX482" s="190">
        <v>0</v>
      </c>
      <c r="AY482" s="190">
        <v>0</v>
      </c>
      <c r="AZ482" s="190">
        <v>0</v>
      </c>
      <c r="BA482" s="190">
        <v>0</v>
      </c>
      <c r="BB482" s="190">
        <v>0</v>
      </c>
      <c r="BC482" s="190">
        <v>0</v>
      </c>
      <c r="BD482" s="190">
        <v>0</v>
      </c>
      <c r="BE482" s="190">
        <v>0</v>
      </c>
      <c r="BF482" s="190">
        <v>0</v>
      </c>
      <c r="BG482" s="190">
        <v>0</v>
      </c>
      <c r="BH482" s="190">
        <v>0</v>
      </c>
      <c r="BI482" s="190">
        <v>0</v>
      </c>
      <c r="BJ482" s="190">
        <v>0</v>
      </c>
      <c r="BK482" s="190">
        <v>0</v>
      </c>
      <c r="BL482" s="190">
        <f>SUM(BL479:BL481)</f>
        <v>0</v>
      </c>
      <c r="BM482" s="190">
        <f>SUM(BM479:BM481)</f>
        <v>0</v>
      </c>
      <c r="BN482" s="190">
        <f t="shared" ref="BN482:BZ482" si="1508">SUM(BN479:BN481)</f>
        <v>0</v>
      </c>
      <c r="BO482" s="190">
        <f t="shared" si="1508"/>
        <v>0</v>
      </c>
      <c r="BP482" s="190">
        <f t="shared" si="1508"/>
        <v>0</v>
      </c>
      <c r="BQ482" s="190">
        <f t="shared" si="1508"/>
        <v>0</v>
      </c>
      <c r="BR482" s="190">
        <f t="shared" si="1508"/>
        <v>0</v>
      </c>
      <c r="BS482" s="190">
        <f t="shared" si="1508"/>
        <v>0</v>
      </c>
      <c r="BT482" s="190">
        <f t="shared" si="1508"/>
        <v>0</v>
      </c>
      <c r="BU482" s="190">
        <f t="shared" si="1508"/>
        <v>0</v>
      </c>
      <c r="BV482" s="190">
        <f t="shared" si="1508"/>
        <v>0</v>
      </c>
      <c r="BW482" s="190">
        <f t="shared" si="1508"/>
        <v>0</v>
      </c>
      <c r="BX482" s="190">
        <f t="shared" si="1508"/>
        <v>0</v>
      </c>
      <c r="BY482" s="190">
        <f t="shared" si="1508"/>
        <v>0</v>
      </c>
      <c r="BZ482" s="190">
        <f t="shared" si="1508"/>
        <v>0</v>
      </c>
      <c r="CA482" s="190">
        <f>SUM(CA479:CA481)</f>
        <v>0</v>
      </c>
      <c r="CB482" s="190">
        <f>SUM(CB479:CB481)</f>
        <v>0</v>
      </c>
      <c r="CC482" s="190">
        <f t="shared" ref="CC482:CO482" si="1509">SUM(CC479:CC481)</f>
        <v>0</v>
      </c>
      <c r="CD482" s="190">
        <f t="shared" si="1509"/>
        <v>0</v>
      </c>
      <c r="CE482" s="190">
        <f t="shared" si="1509"/>
        <v>0</v>
      </c>
      <c r="CF482" s="190">
        <f t="shared" si="1509"/>
        <v>0</v>
      </c>
      <c r="CG482" s="190">
        <f t="shared" si="1509"/>
        <v>0</v>
      </c>
      <c r="CH482" s="190">
        <f t="shared" si="1509"/>
        <v>0</v>
      </c>
      <c r="CI482" s="190">
        <f t="shared" si="1509"/>
        <v>0</v>
      </c>
      <c r="CJ482" s="190">
        <f t="shared" si="1509"/>
        <v>0</v>
      </c>
      <c r="CK482" s="190">
        <f t="shared" si="1509"/>
        <v>0</v>
      </c>
      <c r="CL482" s="190">
        <f t="shared" si="1509"/>
        <v>0</v>
      </c>
      <c r="CM482" s="190">
        <f t="shared" si="1509"/>
        <v>0</v>
      </c>
      <c r="CN482" s="190">
        <f t="shared" si="1509"/>
        <v>0</v>
      </c>
      <c r="CO482" s="190">
        <f t="shared" si="1509"/>
        <v>0</v>
      </c>
      <c r="CP482" s="2274">
        <f t="shared" ref="CP482:CX482" si="1510">SUM(CP479:CP481)</f>
        <v>0</v>
      </c>
      <c r="CQ482" s="2274">
        <f t="shared" si="1510"/>
        <v>0</v>
      </c>
      <c r="CR482" s="2274">
        <f t="shared" si="1510"/>
        <v>0</v>
      </c>
      <c r="CS482" s="277">
        <f t="shared" si="1510"/>
        <v>0</v>
      </c>
      <c r="CT482" s="277">
        <f t="shared" si="1510"/>
        <v>0</v>
      </c>
      <c r="CU482" s="277">
        <f t="shared" si="1510"/>
        <v>0</v>
      </c>
      <c r="CV482" s="190">
        <f t="shared" si="1510"/>
        <v>0</v>
      </c>
      <c r="CW482" s="190">
        <f t="shared" si="1510"/>
        <v>0</v>
      </c>
      <c r="CX482" s="190">
        <f t="shared" si="1510"/>
        <v>0</v>
      </c>
      <c r="CY482" s="190">
        <f t="shared" ref="CY482:DA482" si="1511">SUM(CY479:CY481)</f>
        <v>0</v>
      </c>
      <c r="CZ482" s="190">
        <f t="shared" si="1511"/>
        <v>0</v>
      </c>
      <c r="DA482" s="190">
        <f t="shared" si="1511"/>
        <v>0</v>
      </c>
      <c r="DB482" s="283"/>
      <c r="DC482" s="283"/>
      <c r="DD482" s="283"/>
      <c r="DE482" s="198">
        <f t="shared" si="1465"/>
        <v>0</v>
      </c>
      <c r="DF482" s="184">
        <v>0</v>
      </c>
      <c r="DG482" s="190"/>
      <c r="DH482" s="190"/>
      <c r="DI482" s="190"/>
      <c r="DJ482" s="190"/>
      <c r="DK482" s="184">
        <v>0</v>
      </c>
      <c r="DL482" s="190"/>
      <c r="DM482" s="190"/>
      <c r="DN482" s="197"/>
      <c r="DO482" s="190"/>
      <c r="DP482" s="184">
        <f t="shared" si="1466"/>
        <v>0</v>
      </c>
      <c r="DQ482" s="190"/>
      <c r="DR482" s="190"/>
      <c r="DS482" s="190"/>
      <c r="DT482" s="190"/>
      <c r="DU482" s="184">
        <f t="shared" si="1463"/>
        <v>0</v>
      </c>
      <c r="DV482" s="190"/>
      <c r="DW482" s="190"/>
      <c r="DX482" s="197"/>
      <c r="DY482" s="190"/>
      <c r="DZ482" s="2274">
        <f>SUM(DZ479:DZ481)</f>
        <v>0</v>
      </c>
      <c r="EA482" s="277">
        <f t="shared" ref="EA482:EB482" si="1512">SUM(EA479:EA481)</f>
        <v>0</v>
      </c>
      <c r="EB482" s="190">
        <f t="shared" si="1512"/>
        <v>0</v>
      </c>
      <c r="EC482" s="190">
        <f t="shared" ref="EC482" si="1513">SUM(EC479:EC481)</f>
        <v>0</v>
      </c>
      <c r="ED482" s="185"/>
      <c r="EE482" s="185"/>
      <c r="EF482" s="329"/>
      <c r="EG482" s="459"/>
      <c r="EH482" s="329"/>
    </row>
    <row r="483" spans="1:143" ht="15" customHeight="1" outlineLevel="1">
      <c r="A483" s="85"/>
      <c r="B483" s="67"/>
      <c r="C483" s="536" t="s">
        <v>13</v>
      </c>
      <c r="D483" s="532" t="s">
        <v>50</v>
      </c>
      <c r="E483" s="84"/>
      <c r="F483" s="84"/>
      <c r="G483" s="84"/>
      <c r="H483" s="84"/>
      <c r="I483" s="84"/>
      <c r="J483" s="84"/>
      <c r="K483" s="84"/>
      <c r="L483" s="84"/>
      <c r="M483" s="2199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566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2274"/>
      <c r="CQ483" s="2274"/>
      <c r="CR483" s="2274"/>
      <c r="CS483" s="277"/>
      <c r="CT483" s="277"/>
      <c r="CU483" s="277"/>
      <c r="CV483" s="190"/>
      <c r="CW483" s="190"/>
      <c r="CX483" s="190"/>
      <c r="CY483" s="190"/>
      <c r="CZ483" s="190"/>
      <c r="DA483" s="190"/>
      <c r="DB483" s="283"/>
      <c r="DC483" s="283"/>
      <c r="DD483" s="283"/>
      <c r="DE483" s="198">
        <f t="shared" si="1465"/>
        <v>0</v>
      </c>
      <c r="DF483" s="184">
        <v>0</v>
      </c>
      <c r="DG483" s="190"/>
      <c r="DH483" s="190"/>
      <c r="DI483" s="190"/>
      <c r="DJ483" s="190"/>
      <c r="DK483" s="184"/>
      <c r="DL483" s="190"/>
      <c r="DM483" s="190"/>
      <c r="DN483" s="190"/>
      <c r="DO483" s="190"/>
      <c r="DP483" s="184">
        <f t="shared" si="1466"/>
        <v>0</v>
      </c>
      <c r="DQ483" s="190"/>
      <c r="DR483" s="190"/>
      <c r="DS483" s="190"/>
      <c r="DT483" s="190"/>
      <c r="DU483" s="184"/>
      <c r="DV483" s="190"/>
      <c r="DW483" s="190"/>
      <c r="DX483" s="190"/>
      <c r="DY483" s="190"/>
      <c r="DZ483" s="2274"/>
      <c r="EA483" s="277"/>
      <c r="EB483" s="190"/>
      <c r="EC483" s="190"/>
      <c r="ED483" s="185"/>
      <c r="EE483" s="185"/>
      <c r="EF483" s="329"/>
      <c r="EG483" s="459"/>
      <c r="EH483" s="329"/>
    </row>
    <row r="484" spans="1:143" ht="15" customHeight="1" outlineLevel="1">
      <c r="A484" s="85"/>
      <c r="B484" s="67"/>
      <c r="C484" s="575" t="s">
        <v>69</v>
      </c>
      <c r="D484" s="1143" t="s">
        <v>51</v>
      </c>
      <c r="E484" s="84"/>
      <c r="F484" s="84"/>
      <c r="G484" s="84"/>
      <c r="H484" s="84"/>
      <c r="I484" s="84"/>
      <c r="J484" s="84"/>
      <c r="K484" s="84"/>
      <c r="L484" s="84"/>
      <c r="M484" s="2199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566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2274"/>
      <c r="CQ484" s="2274"/>
      <c r="CR484" s="2274"/>
      <c r="CS484" s="277"/>
      <c r="CT484" s="277"/>
      <c r="CU484" s="277"/>
      <c r="CV484" s="190"/>
      <c r="CW484" s="190"/>
      <c r="CX484" s="195"/>
      <c r="CY484" s="195"/>
      <c r="CZ484" s="190"/>
      <c r="DA484" s="190"/>
      <c r="DB484" s="283"/>
      <c r="DC484" s="283"/>
      <c r="DD484" s="283"/>
      <c r="DE484" s="198">
        <f t="shared" si="1465"/>
        <v>0</v>
      </c>
      <c r="DF484" s="184">
        <v>0</v>
      </c>
      <c r="DG484" s="190"/>
      <c r="DH484" s="190"/>
      <c r="DI484" s="190"/>
      <c r="DJ484" s="190"/>
      <c r="DK484" s="184"/>
      <c r="DL484" s="190"/>
      <c r="DM484" s="190"/>
      <c r="DN484" s="190"/>
      <c r="DO484" s="190"/>
      <c r="DP484" s="184">
        <f t="shared" si="1466"/>
        <v>0</v>
      </c>
      <c r="DQ484" s="190"/>
      <c r="DR484" s="190"/>
      <c r="DS484" s="190"/>
      <c r="DT484" s="190"/>
      <c r="DU484" s="184"/>
      <c r="DV484" s="190"/>
      <c r="DW484" s="190"/>
      <c r="DX484" s="190"/>
      <c r="DY484" s="190"/>
      <c r="DZ484" s="2274"/>
      <c r="EA484" s="277"/>
      <c r="EB484" s="190"/>
      <c r="EC484" s="190"/>
      <c r="ED484" s="185"/>
      <c r="EE484" s="185"/>
      <c r="EF484" s="329"/>
      <c r="EG484" s="459"/>
      <c r="EH484" s="329"/>
    </row>
    <row r="485" spans="1:143" ht="31.5" customHeight="1" outlineLevel="1">
      <c r="A485" s="85"/>
      <c r="B485" s="67"/>
      <c r="C485" s="557" t="s">
        <v>186</v>
      </c>
      <c r="D485" s="712" t="s">
        <v>185</v>
      </c>
      <c r="E485" s="128" t="s">
        <v>24</v>
      </c>
      <c r="F485" s="128" t="s">
        <v>2</v>
      </c>
      <c r="G485" s="558">
        <f t="shared" ref="G485:G488" si="1514">Q485+V485+N485+O485+P485</f>
        <v>69</v>
      </c>
      <c r="H485" s="558">
        <f>SUM(I485:L485)</f>
        <v>44</v>
      </c>
      <c r="I485" s="557">
        <v>11</v>
      </c>
      <c r="J485" s="557">
        <v>11</v>
      </c>
      <c r="K485" s="557">
        <v>11</v>
      </c>
      <c r="L485" s="557">
        <v>11</v>
      </c>
      <c r="M485" s="2210">
        <v>40</v>
      </c>
      <c r="N485" s="557">
        <v>7</v>
      </c>
      <c r="O485" s="557">
        <v>7</v>
      </c>
      <c r="P485" s="557">
        <v>4</v>
      </c>
      <c r="Q485" s="558">
        <f>SUM(R485:U485)</f>
        <v>11</v>
      </c>
      <c r="R485" s="557"/>
      <c r="S485" s="234">
        <v>2</v>
      </c>
      <c r="T485" s="234">
        <v>5</v>
      </c>
      <c r="U485" s="234">
        <v>4</v>
      </c>
      <c r="V485" s="558">
        <f>SUM(W485:Z485)</f>
        <v>40</v>
      </c>
      <c r="W485" s="557"/>
      <c r="X485" s="557"/>
      <c r="Y485" s="557">
        <v>20</v>
      </c>
      <c r="Z485" s="557">
        <v>20</v>
      </c>
      <c r="AA485" s="558">
        <f>SUM(AB485:AE485)</f>
        <v>0</v>
      </c>
      <c r="AB485" s="557"/>
      <c r="AC485" s="234"/>
      <c r="AD485" s="234"/>
      <c r="AE485" s="234"/>
      <c r="AF485" s="566" t="s">
        <v>311</v>
      </c>
      <c r="AG485" s="555">
        <f>AH485+CP485+CS485+CV485+CY485</f>
        <v>1.8342999999999998E-2</v>
      </c>
      <c r="AH485" s="324">
        <v>6.7480000000000005E-3</v>
      </c>
      <c r="AI485" s="324">
        <v>0.80976000000000004</v>
      </c>
      <c r="AJ485" s="324">
        <v>2.5959952468846862E-2</v>
      </c>
      <c r="AK485" s="556">
        <v>1.6870000000000001E-3</v>
      </c>
      <c r="AL485" s="324">
        <v>0.20244000000000001</v>
      </c>
      <c r="AM485" s="556">
        <v>6.6132677688468585E-3</v>
      </c>
      <c r="AN485" s="556">
        <v>1.6870000000000001E-3</v>
      </c>
      <c r="AO485" s="324">
        <v>0.20244000000000001</v>
      </c>
      <c r="AP485" s="324">
        <v>6.4488949000000009E-3</v>
      </c>
      <c r="AQ485" s="556">
        <v>1.6870000000000001E-3</v>
      </c>
      <c r="AR485" s="324">
        <v>0.20244000000000001</v>
      </c>
      <c r="AS485" s="324">
        <v>6.4488949000000009E-3</v>
      </c>
      <c r="AT485" s="556">
        <v>1.6870000000000001E-3</v>
      </c>
      <c r="AU485" s="324">
        <v>0.20244000000000001</v>
      </c>
      <c r="AV485" s="324">
        <v>6.4488949000000009E-3</v>
      </c>
      <c r="AW485" s="324">
        <v>1.066752E-3</v>
      </c>
      <c r="AX485" s="324">
        <v>0.12801024</v>
      </c>
      <c r="AY485" s="324">
        <v>4.4532314383999997E-3</v>
      </c>
      <c r="AZ485" s="324"/>
      <c r="BA485" s="324">
        <v>0</v>
      </c>
      <c r="BB485" s="324">
        <v>0</v>
      </c>
      <c r="BC485" s="567">
        <v>1.9007999999999997E-4</v>
      </c>
      <c r="BD485" s="324">
        <v>2.2809599999999996E-2</v>
      </c>
      <c r="BE485" s="556">
        <v>7.9271913599999978E-4</v>
      </c>
      <c r="BF485" s="567">
        <v>4.48672E-4</v>
      </c>
      <c r="BG485" s="324">
        <v>5.3840640000000002E-2</v>
      </c>
      <c r="BH485" s="556">
        <v>1.8711641423999998E-3</v>
      </c>
      <c r="BI485" s="324">
        <v>4.28E-4</v>
      </c>
      <c r="BJ485" s="324">
        <v>5.1359999999999996E-2</v>
      </c>
      <c r="BK485" s="556">
        <v>1.7893481600000001E-3</v>
      </c>
      <c r="BL485" s="324">
        <f t="shared" ref="BL485:BL488" si="1515">BO485+BR485+BU485+BX485</f>
        <v>6.5640000000000004E-3</v>
      </c>
      <c r="BM485" s="324">
        <f t="shared" ref="BM485:BM488" si="1516">BP485+BS485+BV485+BY485</f>
        <v>0.78767999999999994</v>
      </c>
      <c r="BN485" s="324">
        <f>BQ485+BT485+BW485+BZ485</f>
        <v>2.5092202800000001E-2</v>
      </c>
      <c r="BO485" s="556"/>
      <c r="BP485" s="324">
        <f>BO485*1000*0.12</f>
        <v>0</v>
      </c>
      <c r="BQ485" s="556">
        <f>BO485*$ER$8</f>
        <v>0</v>
      </c>
      <c r="BR485" s="556"/>
      <c r="BS485" s="324">
        <f>BR485*1000*0.12</f>
        <v>0</v>
      </c>
      <c r="BT485" s="324">
        <f>BR485*$ES$14</f>
        <v>0</v>
      </c>
      <c r="BU485" s="556">
        <v>3.2820000000000002E-3</v>
      </c>
      <c r="BV485" s="324">
        <f>BU485*1000*0.12</f>
        <v>0.39383999999999997</v>
      </c>
      <c r="BW485" s="324">
        <f>BU485*$ET$14</f>
        <v>1.2546101400000001E-2</v>
      </c>
      <c r="BX485" s="556">
        <v>3.2820000000000002E-3</v>
      </c>
      <c r="BY485" s="324">
        <f>BX485*1000*0.12</f>
        <v>0.39383999999999997</v>
      </c>
      <c r="BZ485" s="324">
        <f>BX485*$EU$14</f>
        <v>1.2546101400000001E-2</v>
      </c>
      <c r="CA485" s="324">
        <f t="shared" ref="CA485:CA488" si="1517">CD485+CG485+CJ485+CM485</f>
        <v>0</v>
      </c>
      <c r="CB485" s="324">
        <f t="shared" ref="CB485:CB488" si="1518">CE485+CH485+CK485+CN485</f>
        <v>0</v>
      </c>
      <c r="CC485" s="324">
        <f t="shared" ref="CC485:CC488" si="1519">CF485+CI485+CL485+CO485</f>
        <v>0</v>
      </c>
      <c r="CD485" s="324"/>
      <c r="CE485" s="324">
        <f>CD485*1000*0.12</f>
        <v>0</v>
      </c>
      <c r="CF485" s="324">
        <f>CD485*$EW$14</f>
        <v>0</v>
      </c>
      <c r="CG485" s="567"/>
      <c r="CH485" s="324">
        <f>CG485*1000*0.12</f>
        <v>0</v>
      </c>
      <c r="CI485" s="556">
        <f>CG485*$EX$14</f>
        <v>0</v>
      </c>
      <c r="CJ485" s="567"/>
      <c r="CK485" s="324">
        <f>CJ485*1000*0.12</f>
        <v>0</v>
      </c>
      <c r="CL485" s="556">
        <f>CJ485*$EY$14</f>
        <v>0</v>
      </c>
      <c r="CM485" s="324"/>
      <c r="CN485" s="324">
        <f>CM485*1000*0.12</f>
        <v>0</v>
      </c>
      <c r="CO485" s="556">
        <f>CM485*$EZ$14</f>
        <v>0</v>
      </c>
      <c r="CP485" s="2238">
        <f>(0.000092*38)+(0.000767*4)</f>
        <v>6.5640000000000004E-3</v>
      </c>
      <c r="CQ485" s="2220">
        <f t="shared" ref="CQ485" si="1520">CP485*1000*0.12</f>
        <v>0.78767999999999994</v>
      </c>
      <c r="CR485" s="2220">
        <f t="shared" ref="CR485" si="1521">CP485*$EM$14</f>
        <v>0</v>
      </c>
      <c r="CS485" s="556">
        <f>(0.000092*5)+(0.000767*2)</f>
        <v>1.9940000000000001E-3</v>
      </c>
      <c r="CT485" s="854">
        <f t="shared" ref="CT485" si="1522">CS485*1000*0.12</f>
        <v>0.23928000000000002</v>
      </c>
      <c r="CU485" s="854">
        <f>CS485*$EN$14</f>
        <v>8.2445917999999993E-3</v>
      </c>
      <c r="CV485" s="556">
        <f>(0.000092*5)+(0.000767*2)</f>
        <v>1.9940000000000001E-3</v>
      </c>
      <c r="CW485" s="694">
        <f t="shared" ref="CW485" si="1523">CV485*1000*0.12</f>
        <v>0.23928000000000002</v>
      </c>
      <c r="CX485" s="324">
        <f>CV485*$EO$14</f>
        <v>8.5743994E-3</v>
      </c>
      <c r="CY485" s="556">
        <f>(0.000092*3)+0.000767</f>
        <v>1.0430000000000001E-3</v>
      </c>
      <c r="CZ485" s="694">
        <f t="shared" ref="CZ485" si="1524">CY485*1000*0.12</f>
        <v>0.12516000000000002</v>
      </c>
      <c r="DA485" s="775">
        <f>CY485*$EP$14</f>
        <v>4.6644003000000005E-3</v>
      </c>
      <c r="DB485" s="324">
        <v>1.2</v>
      </c>
      <c r="DC485" s="324">
        <v>157.30000000000001</v>
      </c>
      <c r="DD485" s="324">
        <v>0.52</v>
      </c>
      <c r="DE485" s="555">
        <f t="shared" ref="DE485:DE488" si="1525">DK485+DP485+EA485+EB485+EC485</f>
        <v>6.6815350000000009E-2</v>
      </c>
      <c r="DF485" s="595">
        <v>3.5999999999999997E-2</v>
      </c>
      <c r="DG485" s="324">
        <v>8.9999999999999993E-3</v>
      </c>
      <c r="DH485" s="324">
        <v>8.9999999999999993E-3</v>
      </c>
      <c r="DI485" s="324">
        <v>8.9999999999999993E-3</v>
      </c>
      <c r="DJ485" s="324">
        <v>8.9999999999999993E-3</v>
      </c>
      <c r="DK485" s="600">
        <v>1.056735E-2</v>
      </c>
      <c r="DL485" s="644"/>
      <c r="DM485" s="647">
        <v>1.1999999999999999E-3</v>
      </c>
      <c r="DN485" s="324">
        <v>6.9673499999999998E-3</v>
      </c>
      <c r="DO485" s="556">
        <v>2.3999999999999998E-3</v>
      </c>
      <c r="DP485" s="595">
        <f t="shared" si="1466"/>
        <v>3.7440000000000001E-2</v>
      </c>
      <c r="DQ485" s="324"/>
      <c r="DR485" s="324"/>
      <c r="DS485" s="324">
        <v>1.8720000000000001E-2</v>
      </c>
      <c r="DT485" s="324">
        <v>1.8720000000000001E-2</v>
      </c>
      <c r="DU485" s="600">
        <f>DV485+DW485+DX485+DY485</f>
        <v>0</v>
      </c>
      <c r="DV485" s="644"/>
      <c r="DW485" s="647"/>
      <c r="DX485" s="324"/>
      <c r="DY485" s="556"/>
      <c r="DZ485" s="2255">
        <f>0.036*1.04</f>
        <v>3.7440000000000001E-2</v>
      </c>
      <c r="EA485" s="595">
        <f>0.00644*1.08</f>
        <v>6.9552000000000008E-3</v>
      </c>
      <c r="EB485" s="595">
        <f>0.00644*1.12</f>
        <v>7.212800000000001E-3</v>
      </c>
      <c r="EC485" s="600">
        <f>0.004*1.16</f>
        <v>4.64E-3</v>
      </c>
      <c r="ED485" s="324" t="s">
        <v>243</v>
      </c>
      <c r="EE485" s="23"/>
      <c r="EF485" s="329" t="s">
        <v>235</v>
      </c>
      <c r="EG485" s="324" t="s">
        <v>234</v>
      </c>
      <c r="EH485" s="878" t="s">
        <v>378</v>
      </c>
      <c r="EI485" s="173"/>
      <c r="EM485" s="7"/>
    </row>
    <row r="486" spans="1:143" ht="41.25" customHeight="1" outlineLevel="1">
      <c r="A486" s="85"/>
      <c r="B486" s="880"/>
      <c r="C486" s="557" t="s">
        <v>247</v>
      </c>
      <c r="D486" s="712" t="s">
        <v>412</v>
      </c>
      <c r="E486" s="128" t="s">
        <v>24</v>
      </c>
      <c r="F486" s="128" t="s">
        <v>2</v>
      </c>
      <c r="G486" s="558">
        <f t="shared" si="1514"/>
        <v>1</v>
      </c>
      <c r="H486" s="558">
        <f>SUM(I486:L486)</f>
        <v>1</v>
      </c>
      <c r="I486" s="345"/>
      <c r="J486" s="557"/>
      <c r="K486" s="557">
        <v>1</v>
      </c>
      <c r="L486" s="557"/>
      <c r="M486" s="2214"/>
      <c r="N486" s="345"/>
      <c r="O486" s="345"/>
      <c r="P486" s="345"/>
      <c r="Q486" s="558">
        <f t="shared" ref="Q486:Q488" si="1526">SUM(R486:U486)</f>
        <v>1</v>
      </c>
      <c r="R486" s="67"/>
      <c r="S486" s="67"/>
      <c r="T486" s="67"/>
      <c r="U486" s="234">
        <v>1</v>
      </c>
      <c r="V486" s="558">
        <f>SUM(W486:Z486)</f>
        <v>0</v>
      </c>
      <c r="W486" s="345"/>
      <c r="X486" s="557"/>
      <c r="Y486" s="557"/>
      <c r="Z486" s="557"/>
      <c r="AA486" s="558">
        <f t="shared" ref="AA486:AA488" si="1527">SUM(AB486:AE486)</f>
        <v>0</v>
      </c>
      <c r="AB486" s="67"/>
      <c r="AC486" s="67"/>
      <c r="AD486" s="67"/>
      <c r="AE486" s="234"/>
      <c r="AF486" s="566" t="s">
        <v>311</v>
      </c>
      <c r="AG486" s="555">
        <f>AH486+CP486+CS486+CV486+CY486</f>
        <v>2.075E-3</v>
      </c>
      <c r="AH486" s="324">
        <v>2.075E-3</v>
      </c>
      <c r="AI486" s="324">
        <v>0.249</v>
      </c>
      <c r="AJ486" s="556">
        <v>7.9321025000000014E-3</v>
      </c>
      <c r="AK486" s="197"/>
      <c r="AL486" s="197"/>
      <c r="AM486" s="197"/>
      <c r="AN486" s="307"/>
      <c r="AO486" s="197"/>
      <c r="AP486" s="197"/>
      <c r="AQ486" s="556">
        <v>2.075E-3</v>
      </c>
      <c r="AR486" s="324">
        <v>0.249</v>
      </c>
      <c r="AS486" s="324">
        <v>7.9321025000000014E-3</v>
      </c>
      <c r="AT486" s="197"/>
      <c r="AU486" s="197"/>
      <c r="AV486" s="197"/>
      <c r="AW486" s="324">
        <v>3.3540000000000002E-3</v>
      </c>
      <c r="AX486" s="324">
        <v>0.40248</v>
      </c>
      <c r="AY486" s="324">
        <v>1.402213488E-2</v>
      </c>
      <c r="AZ486" s="197"/>
      <c r="BA486" s="197"/>
      <c r="BB486" s="197"/>
      <c r="BC486" s="307"/>
      <c r="BD486" s="197"/>
      <c r="BE486" s="197"/>
      <c r="BF486" s="218"/>
      <c r="BG486" s="197"/>
      <c r="BH486" s="163"/>
      <c r="BI486" s="556">
        <v>3.3540000000000002E-3</v>
      </c>
      <c r="BJ486" s="324">
        <v>0.40248</v>
      </c>
      <c r="BK486" s="556">
        <v>1.402213488E-2</v>
      </c>
      <c r="BL486" s="324">
        <f t="shared" si="1515"/>
        <v>0</v>
      </c>
      <c r="BM486" s="324">
        <f t="shared" si="1516"/>
        <v>0</v>
      </c>
      <c r="BN486" s="556">
        <f t="shared" ref="BN486:BN488" si="1528">BQ486+BT486+BW486+BZ486</f>
        <v>0</v>
      </c>
      <c r="BO486" s="197"/>
      <c r="BP486" s="197"/>
      <c r="BQ486" s="197"/>
      <c r="BR486" s="307"/>
      <c r="BS486" s="197"/>
      <c r="BT486" s="197"/>
      <c r="BU486" s="556"/>
      <c r="BV486" s="324"/>
      <c r="BW486" s="324"/>
      <c r="BX486" s="197"/>
      <c r="BY486" s="197"/>
      <c r="BZ486" s="197"/>
      <c r="CA486" s="324">
        <f t="shared" si="1517"/>
        <v>0</v>
      </c>
      <c r="CB486" s="324">
        <f t="shared" si="1518"/>
        <v>0</v>
      </c>
      <c r="CC486" s="324">
        <f t="shared" si="1519"/>
        <v>0</v>
      </c>
      <c r="CD486" s="197"/>
      <c r="CE486" s="197"/>
      <c r="CF486" s="197"/>
      <c r="CG486" s="307"/>
      <c r="CH486" s="197"/>
      <c r="CI486" s="197"/>
      <c r="CJ486" s="218"/>
      <c r="CK486" s="197"/>
      <c r="CL486" s="163"/>
      <c r="CM486" s="556"/>
      <c r="CN486" s="324"/>
      <c r="CO486" s="556"/>
      <c r="CP486" s="2276"/>
      <c r="CQ486" s="2276"/>
      <c r="CR486" s="2276"/>
      <c r="CS486" s="279"/>
      <c r="CT486" s="279"/>
      <c r="CU486" s="279"/>
      <c r="CV486" s="197"/>
      <c r="CW486" s="197"/>
      <c r="CX486" s="197"/>
      <c r="CY486" s="197"/>
      <c r="CZ486" s="197"/>
      <c r="DA486" s="197"/>
      <c r="DB486" s="324" t="s">
        <v>447</v>
      </c>
      <c r="DC486" s="324">
        <v>-9.6</v>
      </c>
      <c r="DD486" s="324">
        <v>-0.63800000000000001</v>
      </c>
      <c r="DE486" s="555">
        <f t="shared" si="1525"/>
        <v>0.55785399999999996</v>
      </c>
      <c r="DF486" s="595">
        <v>0.8</v>
      </c>
      <c r="DG486" s="197"/>
      <c r="DH486" s="324"/>
      <c r="DI486" s="324">
        <v>0.8</v>
      </c>
      <c r="DJ486" s="324"/>
      <c r="DK486" s="555">
        <v>0.55785399999999996</v>
      </c>
      <c r="DL486" s="324"/>
      <c r="DM486" s="324"/>
      <c r="DN486" s="324"/>
      <c r="DO486" s="324">
        <v>0.55785399999999996</v>
      </c>
      <c r="DP486" s="595">
        <f t="shared" si="1466"/>
        <v>0</v>
      </c>
      <c r="DQ486" s="197"/>
      <c r="DR486" s="324"/>
      <c r="DS486" s="324"/>
      <c r="DT486" s="324"/>
      <c r="DU486" s="555">
        <f t="shared" ref="DU486:DU488" si="1529">DV486+DW486+DX486+DY486</f>
        <v>0</v>
      </c>
      <c r="DV486" s="324"/>
      <c r="DW486" s="324"/>
      <c r="DX486" s="324"/>
      <c r="DY486" s="324"/>
      <c r="DZ486" s="2238"/>
      <c r="EA486" s="324"/>
      <c r="EB486" s="324"/>
      <c r="EC486" s="197"/>
      <c r="ED486" s="324" t="s">
        <v>243</v>
      </c>
      <c r="EE486" s="23"/>
      <c r="EF486" s="329" t="s">
        <v>235</v>
      </c>
      <c r="EG486" s="324"/>
      <c r="EH486" s="878" t="s">
        <v>377</v>
      </c>
      <c r="EM486" s="7"/>
    </row>
    <row r="487" spans="1:143" ht="55.5" hidden="1" customHeight="1" outlineLevel="1">
      <c r="A487" s="85"/>
      <c r="B487" s="67"/>
      <c r="C487" s="557" t="s">
        <v>258</v>
      </c>
      <c r="D487" s="712" t="s">
        <v>411</v>
      </c>
      <c r="E487" s="128" t="s">
        <v>24</v>
      </c>
      <c r="F487" s="128" t="s">
        <v>2</v>
      </c>
      <c r="G487" s="558">
        <f t="shared" si="1514"/>
        <v>1</v>
      </c>
      <c r="H487" s="558">
        <f>SUM(I487:L487)</f>
        <v>0</v>
      </c>
      <c r="I487" s="345"/>
      <c r="J487" s="557"/>
      <c r="K487" s="557"/>
      <c r="L487" s="557"/>
      <c r="M487" s="2214"/>
      <c r="N487" s="557">
        <v>1</v>
      </c>
      <c r="O487" s="345"/>
      <c r="P487" s="345"/>
      <c r="Q487" s="558">
        <f t="shared" si="1526"/>
        <v>0</v>
      </c>
      <c r="R487" s="67"/>
      <c r="S487" s="67"/>
      <c r="T487" s="67"/>
      <c r="U487" s="67"/>
      <c r="V487" s="558">
        <f>SUM(W487:Z487)</f>
        <v>0</v>
      </c>
      <c r="W487" s="345"/>
      <c r="X487" s="557"/>
      <c r="Y487" s="557"/>
      <c r="Z487" s="557"/>
      <c r="AA487" s="558">
        <f t="shared" si="1527"/>
        <v>0</v>
      </c>
      <c r="AB487" s="67"/>
      <c r="AC487" s="67"/>
      <c r="AD487" s="67"/>
      <c r="AE487" s="67"/>
      <c r="AF487" s="566" t="s">
        <v>311</v>
      </c>
      <c r="AG487" s="555">
        <f>AH487+CP487+CS487+CV487+CY487</f>
        <v>9.4319999999999994E-3</v>
      </c>
      <c r="AH487" s="324">
        <v>0</v>
      </c>
      <c r="AI487" s="324">
        <v>0</v>
      </c>
      <c r="AJ487" s="324">
        <v>0</v>
      </c>
      <c r="AK487" s="197"/>
      <c r="AL487" s="197"/>
      <c r="AM487" s="197"/>
      <c r="AN487" s="197"/>
      <c r="AO487" s="197"/>
      <c r="AP487" s="197"/>
      <c r="AQ487" s="197"/>
      <c r="AR487" s="556"/>
      <c r="AS487" s="197"/>
      <c r="AT487" s="197"/>
      <c r="AU487" s="197"/>
      <c r="AV487" s="197"/>
      <c r="AW487" s="324">
        <v>0</v>
      </c>
      <c r="AX487" s="324">
        <v>0</v>
      </c>
      <c r="AY487" s="324">
        <v>0</v>
      </c>
      <c r="AZ487" s="197"/>
      <c r="BA487" s="197"/>
      <c r="BB487" s="197"/>
      <c r="BC487" s="197"/>
      <c r="BD487" s="197"/>
      <c r="BE487" s="197"/>
      <c r="BF487" s="218">
        <v>0</v>
      </c>
      <c r="BG487" s="197"/>
      <c r="BH487" s="197"/>
      <c r="BI487" s="197"/>
      <c r="BJ487" s="197"/>
      <c r="BK487" s="197"/>
      <c r="BL487" s="324">
        <f t="shared" si="1515"/>
        <v>0</v>
      </c>
      <c r="BM487" s="324">
        <f t="shared" si="1516"/>
        <v>0</v>
      </c>
      <c r="BN487" s="324">
        <f t="shared" si="1528"/>
        <v>0</v>
      </c>
      <c r="BO487" s="197"/>
      <c r="BP487" s="197"/>
      <c r="BQ487" s="197"/>
      <c r="BR487" s="197"/>
      <c r="BS487" s="197"/>
      <c r="BT487" s="197"/>
      <c r="BU487" s="197"/>
      <c r="BV487" s="556"/>
      <c r="BW487" s="197"/>
      <c r="BX487" s="197"/>
      <c r="BY487" s="197"/>
      <c r="BZ487" s="197"/>
      <c r="CA487" s="324">
        <f t="shared" si="1517"/>
        <v>0</v>
      </c>
      <c r="CB487" s="324">
        <f t="shared" si="1518"/>
        <v>0</v>
      </c>
      <c r="CC487" s="324">
        <f t="shared" si="1519"/>
        <v>0</v>
      </c>
      <c r="CD487" s="197"/>
      <c r="CE487" s="197"/>
      <c r="CF487" s="197"/>
      <c r="CG487" s="197"/>
      <c r="CH487" s="197"/>
      <c r="CI487" s="197"/>
      <c r="CJ487" s="218">
        <v>0</v>
      </c>
      <c r="CK487" s="197"/>
      <c r="CL487" s="197"/>
      <c r="CM487" s="197"/>
      <c r="CN487" s="197"/>
      <c r="CO487" s="197"/>
      <c r="CP487" s="2276"/>
      <c r="CQ487" s="2276"/>
      <c r="CR487" s="2276"/>
      <c r="CS487" s="130">
        <v>9.4319999999999994E-3</v>
      </c>
      <c r="CT487" s="854">
        <f t="shared" ref="CT487" si="1530">CS487*1000*0.12</f>
        <v>1.1318399999999997</v>
      </c>
      <c r="CU487" s="854">
        <f>CS487*$EN$14</f>
        <v>3.8998490399999995E-2</v>
      </c>
      <c r="CV487" s="197"/>
      <c r="CW487" s="197"/>
      <c r="CX487" s="197"/>
      <c r="CY487" s="197"/>
      <c r="CZ487" s="197"/>
      <c r="DA487" s="197"/>
      <c r="DB487" s="324">
        <v>10.4</v>
      </c>
      <c r="DC487" s="324">
        <v>12</v>
      </c>
      <c r="DD487" s="324">
        <v>0.02</v>
      </c>
      <c r="DE487" s="555">
        <f t="shared" si="1525"/>
        <v>0.4</v>
      </c>
      <c r="DF487" s="595">
        <v>0</v>
      </c>
      <c r="DG487" s="197"/>
      <c r="DH487" s="324"/>
      <c r="DI487" s="324"/>
      <c r="DJ487" s="324"/>
      <c r="DK487" s="555">
        <v>0</v>
      </c>
      <c r="DL487" s="324"/>
      <c r="DM487" s="324"/>
      <c r="DN487" s="324"/>
      <c r="DO487" s="324"/>
      <c r="DP487" s="595">
        <f t="shared" si="1466"/>
        <v>0</v>
      </c>
      <c r="DQ487" s="197"/>
      <c r="DR487" s="324"/>
      <c r="DS487" s="324"/>
      <c r="DT487" s="324"/>
      <c r="DU487" s="555">
        <f t="shared" si="1529"/>
        <v>0</v>
      </c>
      <c r="DV487" s="324"/>
      <c r="DW487" s="324"/>
      <c r="DX487" s="324"/>
      <c r="DY487" s="324"/>
      <c r="DZ487" s="2238"/>
      <c r="EA487" s="595">
        <v>0.4</v>
      </c>
      <c r="EB487" s="324"/>
      <c r="EC487" s="197"/>
      <c r="ED487" s="324" t="s">
        <v>243</v>
      </c>
      <c r="EE487" s="23"/>
      <c r="EF487" s="329" t="s">
        <v>235</v>
      </c>
      <c r="EG487" s="324"/>
      <c r="EH487" s="878" t="s">
        <v>379</v>
      </c>
      <c r="EM487" s="7"/>
    </row>
    <row r="488" spans="1:143" ht="26.25" customHeight="1" outlineLevel="1">
      <c r="A488" s="85"/>
      <c r="B488" s="67"/>
      <c r="C488" s="557" t="s">
        <v>259</v>
      </c>
      <c r="D488" s="712" t="s">
        <v>376</v>
      </c>
      <c r="E488" s="128" t="s">
        <v>24</v>
      </c>
      <c r="F488" s="128" t="s">
        <v>2</v>
      </c>
      <c r="G488" s="558">
        <f t="shared" si="1514"/>
        <v>47</v>
      </c>
      <c r="H488" s="558">
        <f>SUM(I488:L488)</f>
        <v>0</v>
      </c>
      <c r="I488" s="345"/>
      <c r="J488" s="345"/>
      <c r="K488" s="345"/>
      <c r="L488" s="345"/>
      <c r="M488" s="2210">
        <f>39+8</f>
        <v>47</v>
      </c>
      <c r="N488" s="345"/>
      <c r="O488" s="345"/>
      <c r="P488" s="345"/>
      <c r="Q488" s="558">
        <f t="shared" si="1526"/>
        <v>0</v>
      </c>
      <c r="R488" s="67"/>
      <c r="S488" s="67"/>
      <c r="T488" s="67"/>
      <c r="U488" s="67"/>
      <c r="V488" s="558">
        <f>SUM(W488:Z488)</f>
        <v>47</v>
      </c>
      <c r="W488" s="345"/>
      <c r="X488" s="345"/>
      <c r="Y488" s="557">
        <v>47</v>
      </c>
      <c r="Z488" s="345"/>
      <c r="AA488" s="558">
        <f t="shared" si="1527"/>
        <v>0</v>
      </c>
      <c r="AB488" s="67"/>
      <c r="AC488" s="67"/>
      <c r="AD488" s="67"/>
      <c r="AE488" s="67"/>
      <c r="AF488" s="566" t="s">
        <v>311</v>
      </c>
      <c r="AG488" s="555">
        <f>AH488+CP488+CS488+CV488+CY488</f>
        <v>1.6352999999999999E-2</v>
      </c>
      <c r="AH488" s="324">
        <v>0</v>
      </c>
      <c r="AI488" s="324">
        <v>0</v>
      </c>
      <c r="AJ488" s="324">
        <v>0</v>
      </c>
      <c r="AK488" s="197"/>
      <c r="AL488" s="197"/>
      <c r="AM488" s="197"/>
      <c r="AN488" s="197"/>
      <c r="AO488" s="197"/>
      <c r="AP488" s="197"/>
      <c r="AQ488" s="324"/>
      <c r="AR488" s="324"/>
      <c r="AS488" s="324"/>
      <c r="AT488" s="197"/>
      <c r="AU488" s="197"/>
      <c r="AV488" s="197"/>
      <c r="AW488" s="324">
        <v>0</v>
      </c>
      <c r="AX488" s="324">
        <v>0</v>
      </c>
      <c r="AY488" s="324">
        <v>0</v>
      </c>
      <c r="AZ488" s="197"/>
      <c r="BA488" s="197"/>
      <c r="BB488" s="197"/>
      <c r="BC488" s="197"/>
      <c r="BD488" s="197"/>
      <c r="BE488" s="197"/>
      <c r="BF488" s="197"/>
      <c r="BG488" s="197"/>
      <c r="BH488" s="197"/>
      <c r="BI488" s="197"/>
      <c r="BJ488" s="197"/>
      <c r="BK488" s="197"/>
      <c r="BL488" s="324">
        <f t="shared" si="1515"/>
        <v>1.6352999999999999E-2</v>
      </c>
      <c r="BM488" s="324">
        <f t="shared" si="1516"/>
        <v>1.9623599999999997</v>
      </c>
      <c r="BN488" s="324">
        <f t="shared" si="1528"/>
        <v>6.2512613100000003E-2</v>
      </c>
      <c r="BO488" s="197"/>
      <c r="BP488" s="197"/>
      <c r="BQ488" s="197"/>
      <c r="BR488" s="197"/>
      <c r="BS488" s="197"/>
      <c r="BT488" s="197"/>
      <c r="BU488" s="324">
        <v>1.6352999999999999E-2</v>
      </c>
      <c r="BV488" s="324">
        <f>BU488*1000*0.12</f>
        <v>1.9623599999999997</v>
      </c>
      <c r="BW488" s="324">
        <f>BU488*$ET$14</f>
        <v>6.2512613100000003E-2</v>
      </c>
      <c r="BX488" s="197"/>
      <c r="BY488" s="197"/>
      <c r="BZ488" s="197"/>
      <c r="CA488" s="324">
        <f t="shared" si="1517"/>
        <v>0</v>
      </c>
      <c r="CB488" s="324">
        <f t="shared" si="1518"/>
        <v>0</v>
      </c>
      <c r="CC488" s="324">
        <f t="shared" si="1519"/>
        <v>0</v>
      </c>
      <c r="CD488" s="197"/>
      <c r="CE488" s="197"/>
      <c r="CF488" s="197"/>
      <c r="CG488" s="197"/>
      <c r="CH488" s="197"/>
      <c r="CI488" s="197"/>
      <c r="CJ488" s="197"/>
      <c r="CK488" s="197"/>
      <c r="CL488" s="197"/>
      <c r="CM488" s="197"/>
      <c r="CN488" s="197"/>
      <c r="CO488" s="197"/>
      <c r="CP488" s="2238">
        <v>1.6352999999999999E-2</v>
      </c>
      <c r="CQ488" s="2220">
        <f t="shared" ref="CQ488" si="1531">CP488*1000*0.12</f>
        <v>1.9623599999999997</v>
      </c>
      <c r="CR488" s="2220">
        <f>CP488*$EM$14</f>
        <v>0</v>
      </c>
      <c r="CS488" s="279"/>
      <c r="CT488" s="279"/>
      <c r="CU488" s="279"/>
      <c r="CV488" s="197"/>
      <c r="CW488" s="197"/>
      <c r="CX488" s="197"/>
      <c r="CY488" s="197"/>
      <c r="CZ488" s="197"/>
      <c r="DA488" s="197"/>
      <c r="DB488" s="324" t="s">
        <v>448</v>
      </c>
      <c r="DC488" s="324">
        <v>3.3</v>
      </c>
      <c r="DD488" s="324">
        <v>-0.46100000000000002</v>
      </c>
      <c r="DE488" s="555">
        <f t="shared" si="1525"/>
        <v>1.3</v>
      </c>
      <c r="DF488" s="595">
        <v>0</v>
      </c>
      <c r="DG488" s="665"/>
      <c r="DH488" s="665"/>
      <c r="DI488" s="665"/>
      <c r="DJ488" s="665"/>
      <c r="DK488" s="555">
        <v>0</v>
      </c>
      <c r="DL488" s="665"/>
      <c r="DM488" s="665"/>
      <c r="DN488" s="665"/>
      <c r="DO488" s="665"/>
      <c r="DP488" s="595">
        <f t="shared" si="1466"/>
        <v>1.3</v>
      </c>
      <c r="DQ488" s="665"/>
      <c r="DR488" s="665"/>
      <c r="DS488" s="324">
        <v>1.3</v>
      </c>
      <c r="DT488" s="665"/>
      <c r="DU488" s="555">
        <f t="shared" si="1529"/>
        <v>0</v>
      </c>
      <c r="DV488" s="665"/>
      <c r="DW488" s="665"/>
      <c r="DX488" s="665"/>
      <c r="DY488" s="665"/>
      <c r="DZ488" s="2255">
        <f>1.25*1.04</f>
        <v>1.3</v>
      </c>
      <c r="EA488" s="787"/>
      <c r="EB488" s="197"/>
      <c r="EC488" s="197"/>
      <c r="ED488" s="324" t="s">
        <v>243</v>
      </c>
      <c r="EE488" s="23"/>
      <c r="EF488" s="329" t="s">
        <v>235</v>
      </c>
      <c r="EG488" s="324"/>
      <c r="EH488" s="878" t="s">
        <v>380</v>
      </c>
      <c r="EM488" s="7"/>
    </row>
    <row r="489" spans="1:143" ht="12" customHeight="1" outlineLevel="1">
      <c r="A489" s="85"/>
      <c r="B489" s="67"/>
      <c r="C489" s="1144"/>
      <c r="D489" s="1145" t="s">
        <v>52</v>
      </c>
      <c r="E489" s="84"/>
      <c r="F489" s="84"/>
      <c r="G489" s="169"/>
      <c r="H489" s="169"/>
      <c r="I489" s="169"/>
      <c r="J489" s="169"/>
      <c r="K489" s="169"/>
      <c r="L489" s="169"/>
      <c r="M489" s="2213"/>
      <c r="N489" s="169"/>
      <c r="O489" s="169"/>
      <c r="P489" s="169"/>
      <c r="Q489" s="84"/>
      <c r="R489" s="84"/>
      <c r="S489" s="84"/>
      <c r="T489" s="84"/>
      <c r="U489" s="84"/>
      <c r="V489" s="169"/>
      <c r="W489" s="169"/>
      <c r="X489" s="169"/>
      <c r="Y489" s="169"/>
      <c r="Z489" s="169"/>
      <c r="AA489" s="84"/>
      <c r="AB489" s="84"/>
      <c r="AC489" s="84"/>
      <c r="AD489" s="84"/>
      <c r="AE489" s="84"/>
      <c r="AF489" s="566" t="s">
        <v>311</v>
      </c>
      <c r="AG489" s="555">
        <f>AH489+CP489+CS489+CV489+CY489</f>
        <v>4.6203000000000008E-2</v>
      </c>
      <c r="AH489" s="555">
        <v>8.823000000000001E-3</v>
      </c>
      <c r="AI489" s="555">
        <v>1.0587599999999999</v>
      </c>
      <c r="AJ489" s="555">
        <v>3.3892054968846862E-2</v>
      </c>
      <c r="AK489" s="555">
        <v>1.6870000000000001E-3</v>
      </c>
      <c r="AL489" s="555">
        <v>0.20244000000000001</v>
      </c>
      <c r="AM489" s="555">
        <v>6.6132677688468585E-3</v>
      </c>
      <c r="AN489" s="555">
        <v>1.6870000000000001E-3</v>
      </c>
      <c r="AO489" s="555">
        <v>0.20244000000000001</v>
      </c>
      <c r="AP489" s="555">
        <v>6.4488949000000009E-3</v>
      </c>
      <c r="AQ489" s="555">
        <v>3.7620000000000002E-3</v>
      </c>
      <c r="AR489" s="555">
        <v>0.45144000000000001</v>
      </c>
      <c r="AS489" s="555">
        <v>1.4380997400000001E-2</v>
      </c>
      <c r="AT489" s="555">
        <v>1.6870000000000001E-3</v>
      </c>
      <c r="AU489" s="555">
        <v>0.20244000000000001</v>
      </c>
      <c r="AV489" s="555">
        <v>6.4488949000000009E-3</v>
      </c>
      <c r="AW489" s="555">
        <v>4.420752E-3</v>
      </c>
      <c r="AX489" s="555">
        <v>0.53049024</v>
      </c>
      <c r="AY489" s="555">
        <v>1.8475366318400001E-2</v>
      </c>
      <c r="AZ489" s="555">
        <v>0</v>
      </c>
      <c r="BA489" s="555">
        <v>0</v>
      </c>
      <c r="BB489" s="555">
        <v>0</v>
      </c>
      <c r="BC489" s="555">
        <v>1.9007999999999997E-4</v>
      </c>
      <c r="BD489" s="555">
        <v>2.2809599999999996E-2</v>
      </c>
      <c r="BE489" s="555">
        <v>7.9271913599999978E-4</v>
      </c>
      <c r="BF489" s="555">
        <v>4.48672E-4</v>
      </c>
      <c r="BG489" s="555">
        <v>5.3840640000000002E-2</v>
      </c>
      <c r="BH489" s="555">
        <v>1.8711641423999998E-3</v>
      </c>
      <c r="BI489" s="555">
        <v>3.7820000000000002E-3</v>
      </c>
      <c r="BJ489" s="555">
        <v>0.45384000000000002</v>
      </c>
      <c r="BK489" s="555">
        <v>1.5811483040000001E-2</v>
      </c>
      <c r="BL489" s="555">
        <f>SUM(BL485:BL488)</f>
        <v>2.2917E-2</v>
      </c>
      <c r="BM489" s="555">
        <f t="shared" ref="BM489:CO489" si="1532">SUM(BM485:BM488)</f>
        <v>2.7500399999999994</v>
      </c>
      <c r="BN489" s="555">
        <f t="shared" si="1532"/>
        <v>8.7604815900000008E-2</v>
      </c>
      <c r="BO489" s="555">
        <f t="shared" si="1532"/>
        <v>0</v>
      </c>
      <c r="BP489" s="555">
        <f t="shared" si="1532"/>
        <v>0</v>
      </c>
      <c r="BQ489" s="555">
        <f t="shared" si="1532"/>
        <v>0</v>
      </c>
      <c r="BR489" s="555">
        <f t="shared" si="1532"/>
        <v>0</v>
      </c>
      <c r="BS489" s="555">
        <f t="shared" si="1532"/>
        <v>0</v>
      </c>
      <c r="BT489" s="555">
        <f t="shared" si="1532"/>
        <v>0</v>
      </c>
      <c r="BU489" s="555">
        <f t="shared" si="1532"/>
        <v>1.9635E-2</v>
      </c>
      <c r="BV489" s="555">
        <f t="shared" si="1532"/>
        <v>2.3561999999999994</v>
      </c>
      <c r="BW489" s="555">
        <f t="shared" si="1532"/>
        <v>7.5058714499999998E-2</v>
      </c>
      <c r="BX489" s="555">
        <f t="shared" si="1532"/>
        <v>3.2820000000000002E-3</v>
      </c>
      <c r="BY489" s="555">
        <f t="shared" si="1532"/>
        <v>0.39383999999999997</v>
      </c>
      <c r="BZ489" s="555">
        <f t="shared" si="1532"/>
        <v>1.2546101400000001E-2</v>
      </c>
      <c r="CA489" s="555">
        <f t="shared" si="1532"/>
        <v>0</v>
      </c>
      <c r="CB489" s="555">
        <f t="shared" si="1532"/>
        <v>0</v>
      </c>
      <c r="CC489" s="555">
        <f t="shared" si="1532"/>
        <v>0</v>
      </c>
      <c r="CD489" s="555">
        <f t="shared" si="1532"/>
        <v>0</v>
      </c>
      <c r="CE489" s="555">
        <f t="shared" si="1532"/>
        <v>0</v>
      </c>
      <c r="CF489" s="555">
        <f t="shared" si="1532"/>
        <v>0</v>
      </c>
      <c r="CG489" s="555">
        <f t="shared" si="1532"/>
        <v>0</v>
      </c>
      <c r="CH489" s="555">
        <f t="shared" si="1532"/>
        <v>0</v>
      </c>
      <c r="CI489" s="555">
        <f t="shared" si="1532"/>
        <v>0</v>
      </c>
      <c r="CJ489" s="555">
        <f t="shared" si="1532"/>
        <v>0</v>
      </c>
      <c r="CK489" s="555">
        <f t="shared" si="1532"/>
        <v>0</v>
      </c>
      <c r="CL489" s="555">
        <f t="shared" si="1532"/>
        <v>0</v>
      </c>
      <c r="CM489" s="555">
        <f t="shared" si="1532"/>
        <v>0</v>
      </c>
      <c r="CN489" s="555">
        <f t="shared" si="1532"/>
        <v>0</v>
      </c>
      <c r="CO489" s="555">
        <f t="shared" si="1532"/>
        <v>0</v>
      </c>
      <c r="CP489" s="2256">
        <f t="shared" ref="CP489:DA489" si="1533">SUM(CP485:CP488)</f>
        <v>2.2917E-2</v>
      </c>
      <c r="CQ489" s="2256">
        <f t="shared" si="1533"/>
        <v>2.7500399999999994</v>
      </c>
      <c r="CR489" s="2256">
        <f t="shared" si="1533"/>
        <v>0</v>
      </c>
      <c r="CS489" s="555">
        <f t="shared" si="1533"/>
        <v>1.1425999999999999E-2</v>
      </c>
      <c r="CT489" s="555">
        <f t="shared" si="1533"/>
        <v>1.3711199999999997</v>
      </c>
      <c r="CU489" s="555">
        <f t="shared" si="1533"/>
        <v>4.7243082199999994E-2</v>
      </c>
      <c r="CV489" s="555">
        <f t="shared" si="1533"/>
        <v>1.9940000000000001E-3</v>
      </c>
      <c r="CW489" s="555">
        <f t="shared" si="1533"/>
        <v>0.23928000000000002</v>
      </c>
      <c r="CX489" s="555">
        <f t="shared" si="1533"/>
        <v>8.5743994E-3</v>
      </c>
      <c r="CY489" s="561">
        <f t="shared" si="1533"/>
        <v>1.0430000000000001E-3</v>
      </c>
      <c r="CZ489" s="555">
        <f t="shared" si="1533"/>
        <v>0.12516000000000002</v>
      </c>
      <c r="DA489" s="561">
        <f t="shared" si="1533"/>
        <v>4.6644003000000005E-3</v>
      </c>
      <c r="DB489" s="324"/>
      <c r="DC489" s="324"/>
      <c r="DD489" s="324"/>
      <c r="DE489" s="555">
        <f t="shared" ref="DE489:EC489" si="1534">SUM(DE485:DE488)</f>
        <v>2.3246693499999997</v>
      </c>
      <c r="DF489" s="555">
        <v>0.83600000000000008</v>
      </c>
      <c r="DG489" s="555">
        <v>8.9999999999999993E-3</v>
      </c>
      <c r="DH489" s="555">
        <v>8.9999999999999993E-3</v>
      </c>
      <c r="DI489" s="555">
        <v>0.80900000000000005</v>
      </c>
      <c r="DJ489" s="555">
        <v>8.9999999999999993E-3</v>
      </c>
      <c r="DK489" s="555">
        <v>0.56842134999999994</v>
      </c>
      <c r="DL489" s="555">
        <v>0</v>
      </c>
      <c r="DM489" s="561">
        <v>1.1999999999999999E-3</v>
      </c>
      <c r="DN489" s="555">
        <v>6.9673499999999998E-3</v>
      </c>
      <c r="DO489" s="555">
        <v>0.56025399999999992</v>
      </c>
      <c r="DP489" s="555">
        <f t="shared" ref="DP489:DY489" si="1535">SUM(DP485:DP488)</f>
        <v>1.33744</v>
      </c>
      <c r="DQ489" s="555">
        <f t="shared" si="1535"/>
        <v>0</v>
      </c>
      <c r="DR489" s="555">
        <f t="shared" si="1535"/>
        <v>0</v>
      </c>
      <c r="DS489" s="555">
        <f t="shared" si="1535"/>
        <v>1.3187200000000001</v>
      </c>
      <c r="DT489" s="555">
        <f t="shared" si="1535"/>
        <v>1.8720000000000001E-2</v>
      </c>
      <c r="DU489" s="555">
        <f t="shared" si="1535"/>
        <v>0</v>
      </c>
      <c r="DV489" s="555">
        <f t="shared" si="1535"/>
        <v>0</v>
      </c>
      <c r="DW489" s="561">
        <f t="shared" si="1535"/>
        <v>0</v>
      </c>
      <c r="DX489" s="555">
        <f t="shared" si="1535"/>
        <v>0</v>
      </c>
      <c r="DY489" s="555">
        <f t="shared" si="1535"/>
        <v>0</v>
      </c>
      <c r="DZ489" s="2256">
        <f t="shared" si="1534"/>
        <v>1.33744</v>
      </c>
      <c r="EA489" s="555">
        <f t="shared" si="1534"/>
        <v>0.40695520000000002</v>
      </c>
      <c r="EB489" s="555">
        <f t="shared" si="1534"/>
        <v>7.212800000000001E-3</v>
      </c>
      <c r="EC489" s="561">
        <f t="shared" si="1534"/>
        <v>4.64E-3</v>
      </c>
      <c r="ED489" s="185"/>
      <c r="EE489" s="185"/>
      <c r="EF489" s="329"/>
      <c r="EG489" s="324"/>
      <c r="EH489" s="329"/>
      <c r="EM489" s="7"/>
    </row>
    <row r="490" spans="1:143" ht="15" hidden="1" customHeight="1" outlineLevel="1">
      <c r="A490" s="85"/>
      <c r="B490" s="67"/>
      <c r="C490" s="575" t="s">
        <v>70</v>
      </c>
      <c r="D490" s="1143" t="s">
        <v>127</v>
      </c>
      <c r="E490" s="84"/>
      <c r="F490" s="84"/>
      <c r="G490" s="169"/>
      <c r="H490" s="169"/>
      <c r="I490" s="169"/>
      <c r="J490" s="169"/>
      <c r="K490" s="169"/>
      <c r="L490" s="169"/>
      <c r="M490" s="2213"/>
      <c r="N490" s="169"/>
      <c r="O490" s="169"/>
      <c r="P490" s="169"/>
      <c r="Q490" s="84"/>
      <c r="R490" s="84"/>
      <c r="S490" s="84"/>
      <c r="T490" s="84"/>
      <c r="U490" s="84"/>
      <c r="V490" s="169"/>
      <c r="W490" s="169"/>
      <c r="X490" s="169"/>
      <c r="Y490" s="169"/>
      <c r="Z490" s="169"/>
      <c r="AA490" s="84"/>
      <c r="AB490" s="84"/>
      <c r="AC490" s="84"/>
      <c r="AD490" s="84"/>
      <c r="AE490" s="84"/>
      <c r="AF490" s="566"/>
      <c r="AG490" s="555"/>
      <c r="AH490" s="324"/>
      <c r="AI490" s="324"/>
      <c r="AJ490" s="324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324"/>
      <c r="AX490" s="324"/>
      <c r="AY490" s="324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324"/>
      <c r="BM490" s="324"/>
      <c r="BN490" s="324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324"/>
      <c r="CB490" s="324"/>
      <c r="CC490" s="324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2274"/>
      <c r="CQ490" s="2274"/>
      <c r="CR490" s="2274"/>
      <c r="CS490" s="277"/>
      <c r="CT490" s="277"/>
      <c r="CU490" s="277"/>
      <c r="CV490" s="190"/>
      <c r="CW490" s="190"/>
      <c r="CX490" s="190"/>
      <c r="CY490" s="190"/>
      <c r="CZ490" s="190"/>
      <c r="DA490" s="190"/>
      <c r="DB490" s="324"/>
      <c r="DC490" s="324"/>
      <c r="DD490" s="324"/>
      <c r="DE490" s="198"/>
      <c r="DF490" s="184"/>
      <c r="DG490" s="190"/>
      <c r="DH490" s="190"/>
      <c r="DI490" s="190"/>
      <c r="DJ490" s="190"/>
      <c r="DK490" s="184"/>
      <c r="DL490" s="190"/>
      <c r="DM490" s="190"/>
      <c r="DN490" s="324"/>
      <c r="DO490" s="190"/>
      <c r="DP490" s="184"/>
      <c r="DQ490" s="190"/>
      <c r="DR490" s="190"/>
      <c r="DS490" s="190"/>
      <c r="DT490" s="190"/>
      <c r="DU490" s="184"/>
      <c r="DV490" s="190"/>
      <c r="DW490" s="190"/>
      <c r="DX490" s="324"/>
      <c r="DY490" s="190"/>
      <c r="DZ490" s="2274"/>
      <c r="EA490" s="277"/>
      <c r="EB490" s="190"/>
      <c r="EC490" s="190"/>
      <c r="ED490" s="185"/>
      <c r="EE490" s="185"/>
      <c r="EF490" s="329"/>
      <c r="EG490" s="324"/>
      <c r="EH490" s="329"/>
    </row>
    <row r="491" spans="1:143" ht="18" hidden="1" customHeight="1" outlineLevel="1">
      <c r="A491" s="85"/>
      <c r="B491" s="67"/>
      <c r="C491" s="557" t="s">
        <v>208</v>
      </c>
      <c r="D491" s="578"/>
      <c r="E491" s="67"/>
      <c r="F491" s="128" t="s">
        <v>285</v>
      </c>
      <c r="G491" s="558">
        <f>H491+M491+N491+O491+P491</f>
        <v>0</v>
      </c>
      <c r="H491" s="558">
        <f>SUM(I491:L491)</f>
        <v>0</v>
      </c>
      <c r="I491" s="1215"/>
      <c r="J491" s="1215"/>
      <c r="K491" s="234"/>
      <c r="L491" s="557"/>
      <c r="M491" s="2214"/>
      <c r="N491" s="345"/>
      <c r="O491" s="345"/>
      <c r="P491" s="345"/>
      <c r="Q491" s="558">
        <f>SUM(R491:U491)</f>
        <v>0</v>
      </c>
      <c r="R491" s="234"/>
      <c r="S491" s="234"/>
      <c r="T491" s="273"/>
      <c r="U491" s="313"/>
      <c r="V491" s="558">
        <f>SUM(W491:Z491)</f>
        <v>0</v>
      </c>
      <c r="W491" s="1215"/>
      <c r="X491" s="1215"/>
      <c r="Y491" s="234"/>
      <c r="Z491" s="557"/>
      <c r="AA491" s="558">
        <f>SUM(AB491:AE491)</f>
        <v>0</v>
      </c>
      <c r="AB491" s="234"/>
      <c r="AC491" s="234"/>
      <c r="AD491" s="273"/>
      <c r="AE491" s="313"/>
      <c r="AF491" s="566" t="s">
        <v>14</v>
      </c>
      <c r="AG491" s="555">
        <f>AH491+CP491+CS491+CV491+CY491</f>
        <v>0</v>
      </c>
      <c r="AH491" s="324">
        <v>0</v>
      </c>
      <c r="AI491" s="324">
        <v>0</v>
      </c>
      <c r="AJ491" s="324">
        <v>0</v>
      </c>
      <c r="AK491" s="306"/>
      <c r="AL491" s="278">
        <v>0</v>
      </c>
      <c r="AM491" s="195">
        <v>0</v>
      </c>
      <c r="AN491" s="306"/>
      <c r="AO491" s="278">
        <v>0</v>
      </c>
      <c r="AP491" s="195">
        <v>0</v>
      </c>
      <c r="AQ491" s="306"/>
      <c r="AR491" s="278">
        <v>0</v>
      </c>
      <c r="AS491" s="195">
        <v>0</v>
      </c>
      <c r="AT491" s="324"/>
      <c r="AU491" s="324"/>
      <c r="AV491" s="324"/>
      <c r="AW491" s="324">
        <v>0</v>
      </c>
      <c r="AX491" s="324">
        <v>0</v>
      </c>
      <c r="AY491" s="324">
        <v>0</v>
      </c>
      <c r="AZ491" s="306"/>
      <c r="BA491" s="278">
        <v>0</v>
      </c>
      <c r="BB491" s="195">
        <v>0</v>
      </c>
      <c r="BC491" s="306"/>
      <c r="BD491" s="278">
        <v>0</v>
      </c>
      <c r="BE491" s="195">
        <v>0</v>
      </c>
      <c r="BF491" s="324"/>
      <c r="BG491" s="324"/>
      <c r="BH491" s="324"/>
      <c r="BI491" s="324"/>
      <c r="BJ491" s="324">
        <v>0</v>
      </c>
      <c r="BK491" s="324">
        <v>0</v>
      </c>
      <c r="BL491" s="324">
        <f t="shared" ref="BL491" si="1536">BO491+BR491+BU491+BX491</f>
        <v>0</v>
      </c>
      <c r="BM491" s="324">
        <f t="shared" ref="BM491:BM492" si="1537">BP491+BS491+BV491+BY491</f>
        <v>0</v>
      </c>
      <c r="BN491" s="324">
        <f t="shared" ref="BN491:BN492" si="1538">BQ491+BT491+BW491+BZ491</f>
        <v>0</v>
      </c>
      <c r="BO491" s="306"/>
      <c r="BP491" s="278">
        <f t="shared" ref="BP491:BP492" si="1539">BO491*0.1429</f>
        <v>0</v>
      </c>
      <c r="BQ491" s="195">
        <f>BO491*$ER$20</f>
        <v>0</v>
      </c>
      <c r="BR491" s="306"/>
      <c r="BS491" s="278">
        <f t="shared" ref="BS491:BS492" si="1540">BR491*0.1429</f>
        <v>0</v>
      </c>
      <c r="BT491" s="195">
        <f>BR491*$ES$20</f>
        <v>0</v>
      </c>
      <c r="BU491" s="306"/>
      <c r="BV491" s="278">
        <f t="shared" ref="BV491:BV492" si="1541">BU491*0.1429</f>
        <v>0</v>
      </c>
      <c r="BW491" s="195">
        <f>BU491*$ET$20</f>
        <v>0</v>
      </c>
      <c r="BX491" s="324"/>
      <c r="BY491" s="324"/>
      <c r="BZ491" s="324"/>
      <c r="CA491" s="324">
        <f t="shared" ref="CA491:CA493" si="1542">CD491+CG491+CJ491+CM491</f>
        <v>0</v>
      </c>
      <c r="CB491" s="324">
        <f t="shared" ref="CB491:CB493" si="1543">CE491+CH491+CK491+CN491</f>
        <v>0</v>
      </c>
      <c r="CC491" s="324">
        <f t="shared" ref="CC491:CC493" si="1544">CF491+CI491+CL491+CO491</f>
        <v>0</v>
      </c>
      <c r="CD491" s="306"/>
      <c r="CE491" s="278">
        <f t="shared" ref="CE491" si="1545">CD491*0.1429</f>
        <v>0</v>
      </c>
      <c r="CF491" s="195">
        <f>CD491*$EW$20</f>
        <v>0</v>
      </c>
      <c r="CG491" s="306"/>
      <c r="CH491" s="278">
        <f t="shared" ref="CH491:CH492" si="1546">CG491*0.1429</f>
        <v>0</v>
      </c>
      <c r="CI491" s="195">
        <f>CG491*$EX$20</f>
        <v>0</v>
      </c>
      <c r="CJ491" s="324"/>
      <c r="CK491" s="324"/>
      <c r="CL491" s="324"/>
      <c r="CM491" s="324"/>
      <c r="CN491" s="324">
        <f t="shared" ref="CN491" si="1547">CM491*0.1429</f>
        <v>0</v>
      </c>
      <c r="CO491" s="324">
        <f>CM491*$EZ$20</f>
        <v>0</v>
      </c>
      <c r="CP491" s="2238"/>
      <c r="CQ491" s="2238"/>
      <c r="CR491" s="2238"/>
      <c r="CS491" s="694"/>
      <c r="CT491" s="694"/>
      <c r="CU491" s="694"/>
      <c r="CV491" s="188"/>
      <c r="CW491" s="195">
        <f>CV491*0.1429</f>
        <v>0</v>
      </c>
      <c r="CX491" s="278">
        <f>CV491*$EO$20</f>
        <v>0</v>
      </c>
      <c r="CY491" s="188"/>
      <c r="CZ491" s="188"/>
      <c r="DA491" s="188"/>
      <c r="DB491" s="324"/>
      <c r="DC491" s="324"/>
      <c r="DD491" s="324"/>
      <c r="DE491" s="595">
        <f>DF491+DZ491+EA491+EB491+EC491</f>
        <v>0</v>
      </c>
      <c r="DF491" s="595">
        <v>0</v>
      </c>
      <c r="DG491" s="306"/>
      <c r="DH491" s="306"/>
      <c r="DI491" s="306"/>
      <c r="DJ491" s="324"/>
      <c r="DK491" s="595">
        <v>0</v>
      </c>
      <c r="DL491" s="306"/>
      <c r="DM491" s="306"/>
      <c r="DN491" s="330"/>
      <c r="DO491" s="306"/>
      <c r="DP491" s="595">
        <f t="shared" ref="DP491:DP492" si="1548">DQ491+DR491+DS491+DT491</f>
        <v>0</v>
      </c>
      <c r="DQ491" s="306"/>
      <c r="DR491" s="306"/>
      <c r="DS491" s="306"/>
      <c r="DT491" s="324"/>
      <c r="DU491" s="595">
        <f>DV491+DW491+DX491+DY491</f>
        <v>0</v>
      </c>
      <c r="DV491" s="306"/>
      <c r="DW491" s="306"/>
      <c r="DX491" s="330"/>
      <c r="DY491" s="306"/>
      <c r="DZ491" s="2255"/>
      <c r="EA491" s="787"/>
      <c r="EB491" s="188"/>
      <c r="EC491" s="188"/>
      <c r="ED491" s="135"/>
      <c r="EE491" s="23"/>
      <c r="EF491" s="329"/>
      <c r="EG491" s="324"/>
      <c r="EH491" s="329"/>
    </row>
    <row r="492" spans="1:143" ht="18.75" hidden="1" customHeight="1" outlineLevel="1">
      <c r="A492" s="85"/>
      <c r="B492" s="67"/>
      <c r="C492" s="557" t="s">
        <v>209</v>
      </c>
      <c r="D492" s="578"/>
      <c r="E492" s="67"/>
      <c r="F492" s="128" t="s">
        <v>2</v>
      </c>
      <c r="G492" s="558">
        <f>H492+M492+N492+O492+P492</f>
        <v>0</v>
      </c>
      <c r="H492" s="558">
        <f>SUM(I492:L492)</f>
        <v>0</v>
      </c>
      <c r="I492" s="1215"/>
      <c r="J492" s="1215"/>
      <c r="K492" s="557"/>
      <c r="L492" s="1215"/>
      <c r="M492" s="2214"/>
      <c r="N492" s="345"/>
      <c r="O492" s="345"/>
      <c r="P492" s="345"/>
      <c r="Q492" s="558">
        <f>SUM(R492:U492)</f>
        <v>0</v>
      </c>
      <c r="R492" s="234"/>
      <c r="S492" s="234"/>
      <c r="T492" s="234"/>
      <c r="U492" s="313"/>
      <c r="V492" s="558">
        <f>SUM(W492:Z492)</f>
        <v>0</v>
      </c>
      <c r="W492" s="1215"/>
      <c r="X492" s="1215"/>
      <c r="Y492" s="557"/>
      <c r="Z492" s="1215"/>
      <c r="AA492" s="558">
        <f>SUM(AB492:AE492)</f>
        <v>0</v>
      </c>
      <c r="AB492" s="234"/>
      <c r="AC492" s="234"/>
      <c r="AD492" s="234"/>
      <c r="AE492" s="313"/>
      <c r="AF492" s="566" t="s">
        <v>14</v>
      </c>
      <c r="AG492" s="555">
        <f>AH492+CP492+CS492+CV492+CY492</f>
        <v>0</v>
      </c>
      <c r="AH492" s="324">
        <v>0</v>
      </c>
      <c r="AI492" s="324">
        <v>0</v>
      </c>
      <c r="AJ492" s="324">
        <v>0</v>
      </c>
      <c r="AK492" s="306"/>
      <c r="AL492" s="278">
        <v>0</v>
      </c>
      <c r="AM492" s="195">
        <v>0</v>
      </c>
      <c r="AN492" s="306"/>
      <c r="AO492" s="278">
        <v>0</v>
      </c>
      <c r="AP492" s="195">
        <v>0</v>
      </c>
      <c r="AQ492" s="324"/>
      <c r="AR492" s="324">
        <v>0</v>
      </c>
      <c r="AS492" s="324">
        <v>0</v>
      </c>
      <c r="AT492" s="307"/>
      <c r="AU492" s="319">
        <v>0</v>
      </c>
      <c r="AV492" s="205">
        <v>0</v>
      </c>
      <c r="AW492" s="556">
        <v>0</v>
      </c>
      <c r="AX492" s="324">
        <v>0</v>
      </c>
      <c r="AY492" s="324">
        <v>0</v>
      </c>
      <c r="AZ492" s="306"/>
      <c r="BA492" s="278"/>
      <c r="BB492" s="195"/>
      <c r="BC492" s="324"/>
      <c r="BD492" s="278">
        <v>0</v>
      </c>
      <c r="BE492" s="195">
        <v>0</v>
      </c>
      <c r="BF492" s="324"/>
      <c r="BG492" s="324">
        <v>0</v>
      </c>
      <c r="BH492" s="324">
        <v>0</v>
      </c>
      <c r="BI492" s="197"/>
      <c r="BJ492" s="197"/>
      <c r="BK492" s="197"/>
      <c r="BL492" s="324">
        <f>BO492+BR492+BU492+BX492</f>
        <v>0</v>
      </c>
      <c r="BM492" s="324">
        <f t="shared" si="1537"/>
        <v>0</v>
      </c>
      <c r="BN492" s="324">
        <f t="shared" si="1538"/>
        <v>0</v>
      </c>
      <c r="BO492" s="306"/>
      <c r="BP492" s="278">
        <f t="shared" si="1539"/>
        <v>0</v>
      </c>
      <c r="BQ492" s="195">
        <f>BO492*$ER$20</f>
        <v>0</v>
      </c>
      <c r="BR492" s="306"/>
      <c r="BS492" s="278">
        <f t="shared" si="1540"/>
        <v>0</v>
      </c>
      <c r="BT492" s="195">
        <f>BR492*$ES$20</f>
        <v>0</v>
      </c>
      <c r="BU492" s="324"/>
      <c r="BV492" s="324">
        <f t="shared" si="1541"/>
        <v>0</v>
      </c>
      <c r="BW492" s="324">
        <f>BU492*$ET$20</f>
        <v>0</v>
      </c>
      <c r="BX492" s="307"/>
      <c r="BY492" s="319">
        <f t="shared" ref="BY492" si="1549">BX492*0.1429</f>
        <v>0</v>
      </c>
      <c r="BZ492" s="205">
        <f>BX492*$EU$20</f>
        <v>0</v>
      </c>
      <c r="CA492" s="556">
        <f t="shared" si="1542"/>
        <v>0</v>
      </c>
      <c r="CB492" s="324">
        <f t="shared" si="1543"/>
        <v>0</v>
      </c>
      <c r="CC492" s="324">
        <f t="shared" si="1544"/>
        <v>0</v>
      </c>
      <c r="CD492" s="306"/>
      <c r="CE492" s="278"/>
      <c r="CF492" s="195"/>
      <c r="CG492" s="324"/>
      <c r="CH492" s="278">
        <f t="shared" si="1546"/>
        <v>0</v>
      </c>
      <c r="CI492" s="195">
        <f>CG492*$EX$20</f>
        <v>0</v>
      </c>
      <c r="CJ492" s="324"/>
      <c r="CK492" s="324">
        <f t="shared" ref="CK492" si="1550">CJ492*0.1429</f>
        <v>0</v>
      </c>
      <c r="CL492" s="324">
        <f>CJ492*$EY$20</f>
        <v>0</v>
      </c>
      <c r="CM492" s="197"/>
      <c r="CN492" s="197"/>
      <c r="CO492" s="197"/>
      <c r="CP492" s="2301"/>
      <c r="CQ492" s="2278">
        <f>CP492*0.1429</f>
        <v>0</v>
      </c>
      <c r="CR492" s="2278">
        <f>CP492*$EM$20</f>
        <v>0</v>
      </c>
      <c r="CS492" s="339"/>
      <c r="CT492" s="279"/>
      <c r="CU492" s="279"/>
      <c r="CV492" s="197"/>
      <c r="CW492" s="197"/>
      <c r="CX492" s="197"/>
      <c r="CY492" s="197"/>
      <c r="CZ492" s="195">
        <f>CY492*0.1429</f>
        <v>0</v>
      </c>
      <c r="DA492" s="197">
        <f>CY492*EP20</f>
        <v>0</v>
      </c>
      <c r="DB492" s="2761"/>
      <c r="DC492" s="2762"/>
      <c r="DD492" s="2763"/>
      <c r="DE492" s="595">
        <f t="shared" si="1465"/>
        <v>0</v>
      </c>
      <c r="DF492" s="595">
        <v>0</v>
      </c>
      <c r="DG492" s="306"/>
      <c r="DH492" s="306"/>
      <c r="DI492" s="324"/>
      <c r="DJ492" s="306"/>
      <c r="DK492" s="595">
        <v>0</v>
      </c>
      <c r="DL492" s="306"/>
      <c r="DM492" s="324"/>
      <c r="DN492" s="324"/>
      <c r="DO492" s="307"/>
      <c r="DP492" s="595">
        <f t="shared" si="1548"/>
        <v>0</v>
      </c>
      <c r="DQ492" s="306"/>
      <c r="DR492" s="306"/>
      <c r="DS492" s="324"/>
      <c r="DT492" s="306"/>
      <c r="DU492" s="595">
        <f t="shared" ref="DU492:DU508" si="1551">DV492+DW492+DX492+DY492</f>
        <v>0</v>
      </c>
      <c r="DV492" s="306"/>
      <c r="DW492" s="324"/>
      <c r="DX492" s="324"/>
      <c r="DY492" s="307"/>
      <c r="DZ492" s="2255"/>
      <c r="EA492" s="787"/>
      <c r="EB492" s="197"/>
      <c r="EC492" s="197"/>
      <c r="ED492" s="135"/>
      <c r="EE492" s="33"/>
      <c r="EF492" s="329"/>
      <c r="EG492" s="324"/>
      <c r="EH492" s="329"/>
    </row>
    <row r="493" spans="1:143" ht="15" hidden="1" customHeight="1" outlineLevel="1">
      <c r="A493" s="85"/>
      <c r="B493" s="67"/>
      <c r="C493" s="1144" t="s">
        <v>222</v>
      </c>
      <c r="D493" s="578"/>
      <c r="E493" s="67"/>
      <c r="F493" s="128" t="s">
        <v>285</v>
      </c>
      <c r="G493" s="1206"/>
      <c r="H493" s="390"/>
      <c r="I493" s="1215"/>
      <c r="J493" s="1215"/>
      <c r="K493" s="1215"/>
      <c r="L493" s="1215"/>
      <c r="M493" s="2214"/>
      <c r="N493" s="345"/>
      <c r="O493" s="345"/>
      <c r="P493" s="345"/>
      <c r="Q493" s="558">
        <f>SUM(R493:U493)</f>
        <v>0</v>
      </c>
      <c r="R493" s="273"/>
      <c r="S493" s="234"/>
      <c r="T493" s="273"/>
      <c r="U493" s="234"/>
      <c r="V493" s="390"/>
      <c r="W493" s="1215"/>
      <c r="X493" s="1215"/>
      <c r="Y493" s="1215"/>
      <c r="Z493" s="1215"/>
      <c r="AA493" s="558">
        <f>SUM(AB493:AE493)</f>
        <v>0</v>
      </c>
      <c r="AB493" s="273"/>
      <c r="AC493" s="234"/>
      <c r="AD493" s="273"/>
      <c r="AE493" s="234"/>
      <c r="AF493" s="566" t="s">
        <v>14</v>
      </c>
      <c r="AG493" s="555"/>
      <c r="AH493" s="324"/>
      <c r="AI493" s="324"/>
      <c r="AJ493" s="324"/>
      <c r="AK493" s="306"/>
      <c r="AL493" s="278"/>
      <c r="AM493" s="195"/>
      <c r="AN493" s="306"/>
      <c r="AO493" s="278"/>
      <c r="AP493" s="195"/>
      <c r="AQ493" s="197"/>
      <c r="AR493" s="278"/>
      <c r="AS493" s="195"/>
      <c r="AT493" s="197"/>
      <c r="AU493" s="319"/>
      <c r="AV493" s="205"/>
      <c r="AW493" s="324">
        <v>0</v>
      </c>
      <c r="AX493" s="324">
        <v>0</v>
      </c>
      <c r="AY493" s="556">
        <v>0</v>
      </c>
      <c r="AZ493" s="306"/>
      <c r="BA493" s="278"/>
      <c r="BB493" s="195"/>
      <c r="BC493" s="306"/>
      <c r="BD493" s="278"/>
      <c r="BE493" s="195"/>
      <c r="BF493" s="197"/>
      <c r="BG493" s="278"/>
      <c r="BH493" s="195"/>
      <c r="BI493" s="324"/>
      <c r="BJ493" s="324">
        <v>0</v>
      </c>
      <c r="BK493" s="324">
        <v>0</v>
      </c>
      <c r="BL493" s="324"/>
      <c r="BM493" s="324"/>
      <c r="BN493" s="324"/>
      <c r="BO493" s="306"/>
      <c r="BP493" s="278"/>
      <c r="BQ493" s="195"/>
      <c r="BR493" s="306"/>
      <c r="BS493" s="278"/>
      <c r="BT493" s="195"/>
      <c r="BU493" s="197"/>
      <c r="BV493" s="278"/>
      <c r="BW493" s="195"/>
      <c r="BX493" s="197"/>
      <c r="BY493" s="319"/>
      <c r="BZ493" s="205"/>
      <c r="CA493" s="324">
        <f t="shared" si="1542"/>
        <v>0</v>
      </c>
      <c r="CB493" s="324">
        <f t="shared" si="1543"/>
        <v>0</v>
      </c>
      <c r="CC493" s="556">
        <f t="shared" si="1544"/>
        <v>0</v>
      </c>
      <c r="CD493" s="306"/>
      <c r="CE493" s="278"/>
      <c r="CF493" s="195"/>
      <c r="CG493" s="306"/>
      <c r="CH493" s="278"/>
      <c r="CI493" s="195"/>
      <c r="CJ493" s="197"/>
      <c r="CK493" s="278"/>
      <c r="CL493" s="195"/>
      <c r="CM493" s="324"/>
      <c r="CN493" s="324">
        <f>CM493*0.1429</f>
        <v>0</v>
      </c>
      <c r="CO493" s="324">
        <f>CM493*$EZ$20</f>
        <v>0</v>
      </c>
      <c r="CP493" s="2276"/>
      <c r="CQ493" s="2278"/>
      <c r="CR493" s="2278"/>
      <c r="CS493" s="279"/>
      <c r="CT493" s="279"/>
      <c r="CU493" s="279"/>
      <c r="CV493" s="197"/>
      <c r="CW493" s="197"/>
      <c r="CX493" s="197"/>
      <c r="CY493" s="197"/>
      <c r="CZ493" s="195"/>
      <c r="DA493" s="197"/>
      <c r="DB493" s="210"/>
      <c r="DC493" s="277"/>
      <c r="DD493" s="210"/>
      <c r="DE493" s="595"/>
      <c r="DF493" s="595"/>
      <c r="DG493" s="306"/>
      <c r="DH493" s="306"/>
      <c r="DI493" s="306"/>
      <c r="DJ493" s="306"/>
      <c r="DK493" s="595">
        <v>0</v>
      </c>
      <c r="DL493" s="306"/>
      <c r="DM493" s="324"/>
      <c r="DN493" s="197"/>
      <c r="DO493" s="324"/>
      <c r="DP493" s="595"/>
      <c r="DQ493" s="306"/>
      <c r="DR493" s="306"/>
      <c r="DS493" s="306"/>
      <c r="DT493" s="306"/>
      <c r="DU493" s="595">
        <f t="shared" si="1551"/>
        <v>0</v>
      </c>
      <c r="DV493" s="306"/>
      <c r="DW493" s="324"/>
      <c r="DX493" s="197"/>
      <c r="DY493" s="324"/>
      <c r="DZ493" s="2255"/>
      <c r="EA493" s="787"/>
      <c r="EB493" s="197"/>
      <c r="EC493" s="197"/>
      <c r="ED493" s="135"/>
      <c r="EE493" s="33"/>
      <c r="EF493" s="329"/>
      <c r="EG493" s="324"/>
      <c r="EH493" s="329"/>
    </row>
    <row r="494" spans="1:143" ht="15" hidden="1" customHeight="1" outlineLevel="1">
      <c r="A494" s="85"/>
      <c r="B494" s="67"/>
      <c r="C494" s="1144"/>
      <c r="D494" s="1145" t="s">
        <v>52</v>
      </c>
      <c r="E494" s="84"/>
      <c r="F494" s="84"/>
      <c r="G494" s="169"/>
      <c r="H494" s="169"/>
      <c r="I494" s="169"/>
      <c r="J494" s="169"/>
      <c r="K494" s="169"/>
      <c r="L494" s="169"/>
      <c r="M494" s="2213"/>
      <c r="N494" s="169"/>
      <c r="O494" s="169"/>
      <c r="P494" s="169"/>
      <c r="Q494" s="84"/>
      <c r="R494" s="84"/>
      <c r="S494" s="84"/>
      <c r="T494" s="84"/>
      <c r="U494" s="84"/>
      <c r="V494" s="169"/>
      <c r="W494" s="169"/>
      <c r="X494" s="169"/>
      <c r="Y494" s="169"/>
      <c r="Z494" s="169"/>
      <c r="AA494" s="84"/>
      <c r="AB494" s="84"/>
      <c r="AC494" s="84"/>
      <c r="AD494" s="84"/>
      <c r="AE494" s="84"/>
      <c r="AF494" s="566"/>
      <c r="AG494" s="555">
        <f t="shared" ref="AG494" si="1552">SUM(AG491:AG492)</f>
        <v>0</v>
      </c>
      <c r="AH494" s="555">
        <v>0</v>
      </c>
      <c r="AI494" s="555">
        <v>0</v>
      </c>
      <c r="AJ494" s="555">
        <v>0</v>
      </c>
      <c r="AK494" s="190">
        <v>0</v>
      </c>
      <c r="AL494" s="190">
        <v>0</v>
      </c>
      <c r="AM494" s="190">
        <v>0</v>
      </c>
      <c r="AN494" s="190">
        <v>0</v>
      </c>
      <c r="AO494" s="190">
        <v>0</v>
      </c>
      <c r="AP494" s="190">
        <v>0</v>
      </c>
      <c r="AQ494" s="555">
        <v>0</v>
      </c>
      <c r="AR494" s="555">
        <v>0</v>
      </c>
      <c r="AS494" s="555">
        <v>0</v>
      </c>
      <c r="AT494" s="555">
        <v>0</v>
      </c>
      <c r="AU494" s="555">
        <v>0</v>
      </c>
      <c r="AV494" s="555">
        <v>0</v>
      </c>
      <c r="AW494" s="555">
        <v>0</v>
      </c>
      <c r="AX494" s="555">
        <v>0</v>
      </c>
      <c r="AY494" s="555">
        <v>0</v>
      </c>
      <c r="AZ494" s="190">
        <v>0</v>
      </c>
      <c r="BA494" s="190">
        <v>0</v>
      </c>
      <c r="BB494" s="190">
        <v>0</v>
      </c>
      <c r="BC494" s="324">
        <v>0</v>
      </c>
      <c r="BD494" s="190">
        <v>0</v>
      </c>
      <c r="BE494" s="190">
        <v>0</v>
      </c>
      <c r="BF494" s="555">
        <v>0</v>
      </c>
      <c r="BG494" s="555">
        <v>0</v>
      </c>
      <c r="BH494" s="555">
        <v>0</v>
      </c>
      <c r="BI494" s="555">
        <v>0</v>
      </c>
      <c r="BJ494" s="555">
        <v>0</v>
      </c>
      <c r="BK494" s="555">
        <v>0</v>
      </c>
      <c r="BL494" s="555">
        <f t="shared" ref="BL494:CL494" si="1553">SUM(BL491:BL492)</f>
        <v>0</v>
      </c>
      <c r="BM494" s="555">
        <f t="shared" si="1553"/>
        <v>0</v>
      </c>
      <c r="BN494" s="555">
        <f t="shared" si="1553"/>
        <v>0</v>
      </c>
      <c r="BO494" s="190">
        <f t="shared" si="1553"/>
        <v>0</v>
      </c>
      <c r="BP494" s="190">
        <f t="shared" si="1553"/>
        <v>0</v>
      </c>
      <c r="BQ494" s="190">
        <f t="shared" si="1553"/>
        <v>0</v>
      </c>
      <c r="BR494" s="190">
        <f t="shared" si="1553"/>
        <v>0</v>
      </c>
      <c r="BS494" s="190">
        <f t="shared" si="1553"/>
        <v>0</v>
      </c>
      <c r="BT494" s="190">
        <f t="shared" si="1553"/>
        <v>0</v>
      </c>
      <c r="BU494" s="555">
        <f t="shared" si="1553"/>
        <v>0</v>
      </c>
      <c r="BV494" s="555">
        <f t="shared" si="1553"/>
        <v>0</v>
      </c>
      <c r="BW494" s="555">
        <f t="shared" si="1553"/>
        <v>0</v>
      </c>
      <c r="BX494" s="555">
        <f t="shared" si="1553"/>
        <v>0</v>
      </c>
      <c r="BY494" s="555">
        <f t="shared" si="1553"/>
        <v>0</v>
      </c>
      <c r="BZ494" s="555">
        <f t="shared" si="1553"/>
        <v>0</v>
      </c>
      <c r="CA494" s="555">
        <f t="shared" si="1553"/>
        <v>0</v>
      </c>
      <c r="CB494" s="555">
        <f t="shared" si="1553"/>
        <v>0</v>
      </c>
      <c r="CC494" s="555">
        <f t="shared" si="1553"/>
        <v>0</v>
      </c>
      <c r="CD494" s="190">
        <f t="shared" si="1553"/>
        <v>0</v>
      </c>
      <c r="CE494" s="190">
        <f t="shared" si="1553"/>
        <v>0</v>
      </c>
      <c r="CF494" s="190">
        <f t="shared" si="1553"/>
        <v>0</v>
      </c>
      <c r="CG494" s="324">
        <f t="shared" si="1553"/>
        <v>0</v>
      </c>
      <c r="CH494" s="190">
        <f t="shared" si="1553"/>
        <v>0</v>
      </c>
      <c r="CI494" s="190">
        <f t="shared" si="1553"/>
        <v>0</v>
      </c>
      <c r="CJ494" s="555">
        <f t="shared" si="1553"/>
        <v>0</v>
      </c>
      <c r="CK494" s="555">
        <f t="shared" si="1553"/>
        <v>0</v>
      </c>
      <c r="CL494" s="555">
        <f t="shared" si="1553"/>
        <v>0</v>
      </c>
      <c r="CM494" s="555">
        <f>SUM(CM491:CM493)</f>
        <v>0</v>
      </c>
      <c r="CN494" s="555">
        <f t="shared" ref="CN494:CO494" si="1554">SUM(CN491:CN493)</f>
        <v>0</v>
      </c>
      <c r="CO494" s="555">
        <f t="shared" si="1554"/>
        <v>0</v>
      </c>
      <c r="CP494" s="2256">
        <f t="shared" ref="CP494:DA494" si="1555">SUM(CP491:CP492)</f>
        <v>0</v>
      </c>
      <c r="CQ494" s="2256">
        <f t="shared" si="1555"/>
        <v>0</v>
      </c>
      <c r="CR494" s="2256">
        <f t="shared" si="1555"/>
        <v>0</v>
      </c>
      <c r="CS494" s="770">
        <f t="shared" si="1555"/>
        <v>0</v>
      </c>
      <c r="CT494" s="770">
        <f t="shared" si="1555"/>
        <v>0</v>
      </c>
      <c r="CU494" s="770">
        <f t="shared" si="1555"/>
        <v>0</v>
      </c>
      <c r="CV494" s="190">
        <f t="shared" si="1555"/>
        <v>0</v>
      </c>
      <c r="CW494" s="190">
        <f t="shared" si="1555"/>
        <v>0</v>
      </c>
      <c r="CX494" s="190">
        <f t="shared" si="1555"/>
        <v>0</v>
      </c>
      <c r="CY494" s="190">
        <f t="shared" si="1555"/>
        <v>0</v>
      </c>
      <c r="CZ494" s="190">
        <f t="shared" si="1555"/>
        <v>0</v>
      </c>
      <c r="DA494" s="190">
        <f t="shared" si="1555"/>
        <v>0</v>
      </c>
      <c r="DB494" s="283"/>
      <c r="DC494" s="276"/>
      <c r="DD494" s="283"/>
      <c r="DE494" s="595">
        <f t="shared" si="1465"/>
        <v>0</v>
      </c>
      <c r="DF494" s="595">
        <v>0</v>
      </c>
      <c r="DG494" s="190">
        <v>0</v>
      </c>
      <c r="DH494" s="190">
        <v>0</v>
      </c>
      <c r="DI494" s="595">
        <v>0</v>
      </c>
      <c r="DJ494" s="595">
        <v>0</v>
      </c>
      <c r="DK494" s="595">
        <v>0</v>
      </c>
      <c r="DL494" s="190">
        <v>0</v>
      </c>
      <c r="DM494" s="324">
        <v>0</v>
      </c>
      <c r="DN494" s="190">
        <v>0</v>
      </c>
      <c r="DO494" s="324">
        <v>0</v>
      </c>
      <c r="DP494" s="595">
        <f t="shared" ref="DP494:DP514" si="1556">DQ494+DR494+DS494+DT494</f>
        <v>0</v>
      </c>
      <c r="DQ494" s="190">
        <f>SUM(DQ491:DQ492)</f>
        <v>0</v>
      </c>
      <c r="DR494" s="190">
        <f>SUM(DR491:DR492)</f>
        <v>0</v>
      </c>
      <c r="DS494" s="595">
        <f>SUM(DS491:DS492)</f>
        <v>0</v>
      </c>
      <c r="DT494" s="595">
        <f>SUM(DT491:DT492)</f>
        <v>0</v>
      </c>
      <c r="DU494" s="595">
        <f t="shared" si="1551"/>
        <v>0</v>
      </c>
      <c r="DV494" s="190">
        <f>SUM(DV491:DV493)</f>
        <v>0</v>
      </c>
      <c r="DW494" s="324">
        <f t="shared" ref="DW494:DY494" si="1557">SUM(DW491:DW493)</f>
        <v>0</v>
      </c>
      <c r="DX494" s="190">
        <f t="shared" si="1557"/>
        <v>0</v>
      </c>
      <c r="DY494" s="324">
        <f t="shared" si="1557"/>
        <v>0</v>
      </c>
      <c r="DZ494" s="2255">
        <f>SUM(DZ491:DZ492)</f>
        <v>0</v>
      </c>
      <c r="EA494" s="787">
        <f>SUM(EA491:EA492)</f>
        <v>0</v>
      </c>
      <c r="EB494" s="190">
        <f>SUM(EB491:EB492)</f>
        <v>0</v>
      </c>
      <c r="EC494" s="190">
        <f>SUM(EC491:EC492)</f>
        <v>0</v>
      </c>
      <c r="ED494" s="135"/>
      <c r="EE494" s="185"/>
      <c r="EF494" s="329"/>
      <c r="EG494" s="324"/>
      <c r="EH494" s="329"/>
    </row>
    <row r="495" spans="1:143" ht="15" hidden="1" customHeight="1" outlineLevel="1">
      <c r="A495" s="85"/>
      <c r="B495" s="67"/>
      <c r="C495" s="1142" t="s">
        <v>71</v>
      </c>
      <c r="D495" s="1143" t="s">
        <v>128</v>
      </c>
      <c r="E495" s="84"/>
      <c r="F495" s="84"/>
      <c r="G495" s="169"/>
      <c r="H495" s="169"/>
      <c r="I495" s="169"/>
      <c r="J495" s="169"/>
      <c r="K495" s="169"/>
      <c r="L495" s="169"/>
      <c r="M495" s="2213"/>
      <c r="N495" s="169"/>
      <c r="O495" s="169"/>
      <c r="P495" s="169"/>
      <c r="Q495" s="84"/>
      <c r="R495" s="84"/>
      <c r="S495" s="84"/>
      <c r="T495" s="84"/>
      <c r="U495" s="84"/>
      <c r="V495" s="169"/>
      <c r="W495" s="169"/>
      <c r="X495" s="169"/>
      <c r="Y495" s="169"/>
      <c r="Z495" s="169"/>
      <c r="AA495" s="84"/>
      <c r="AB495" s="84"/>
      <c r="AC495" s="84"/>
      <c r="AD495" s="84"/>
      <c r="AE495" s="84"/>
      <c r="AF495" s="566"/>
      <c r="AG495" s="555"/>
      <c r="AH495" s="324"/>
      <c r="AI495" s="324"/>
      <c r="AJ495" s="324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324"/>
      <c r="AX495" s="324"/>
      <c r="AY495" s="324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324"/>
      <c r="BM495" s="324"/>
      <c r="BN495" s="324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324"/>
      <c r="CB495" s="324"/>
      <c r="CC495" s="324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2274"/>
      <c r="CQ495" s="2274"/>
      <c r="CR495" s="2274"/>
      <c r="CS495" s="277"/>
      <c r="CT495" s="277"/>
      <c r="CU495" s="277"/>
      <c r="CV495" s="190"/>
      <c r="CW495" s="190"/>
      <c r="CX495" s="190"/>
      <c r="CY495" s="190"/>
      <c r="CZ495" s="190"/>
      <c r="DA495" s="190"/>
      <c r="DB495" s="283"/>
      <c r="DC495" s="276"/>
      <c r="DD495" s="283"/>
      <c r="DE495" s="198">
        <f t="shared" si="1465"/>
        <v>0</v>
      </c>
      <c r="DF495" s="184">
        <v>0</v>
      </c>
      <c r="DG495" s="190"/>
      <c r="DH495" s="190"/>
      <c r="DI495" s="190"/>
      <c r="DJ495" s="190"/>
      <c r="DK495" s="184">
        <v>0</v>
      </c>
      <c r="DL495" s="190"/>
      <c r="DM495" s="190"/>
      <c r="DN495" s="190">
        <v>0</v>
      </c>
      <c r="DO495" s="190"/>
      <c r="DP495" s="184">
        <f t="shared" si="1556"/>
        <v>0</v>
      </c>
      <c r="DQ495" s="190"/>
      <c r="DR495" s="190"/>
      <c r="DS495" s="190"/>
      <c r="DT495" s="190"/>
      <c r="DU495" s="184">
        <f t="shared" si="1551"/>
        <v>0</v>
      </c>
      <c r="DV495" s="190"/>
      <c r="DW495" s="190"/>
      <c r="DX495" s="190">
        <f>SUM(DX492:DX494)</f>
        <v>0</v>
      </c>
      <c r="DY495" s="190"/>
      <c r="DZ495" s="2255"/>
      <c r="EA495" s="787"/>
      <c r="EB495" s="190"/>
      <c r="EC495" s="190"/>
      <c r="ED495" s="185"/>
      <c r="EE495" s="185"/>
      <c r="EF495" s="329"/>
      <c r="EG495" s="324"/>
      <c r="EH495" s="329"/>
    </row>
    <row r="496" spans="1:143" ht="15" hidden="1" customHeight="1" outlineLevel="1">
      <c r="A496" s="85"/>
      <c r="B496" s="67"/>
      <c r="C496" s="1144"/>
      <c r="D496" s="1146"/>
      <c r="E496" s="67"/>
      <c r="F496" s="67"/>
      <c r="G496" s="345"/>
      <c r="H496" s="408">
        <f>SUM(I496:L496)</f>
        <v>0</v>
      </c>
      <c r="I496" s="345"/>
      <c r="J496" s="345"/>
      <c r="K496" s="345"/>
      <c r="L496" s="345"/>
      <c r="M496" s="2214"/>
      <c r="N496" s="345"/>
      <c r="O496" s="345"/>
      <c r="P496" s="345"/>
      <c r="Q496" s="86">
        <f>SUM(R496:U496)</f>
        <v>0</v>
      </c>
      <c r="R496" s="67"/>
      <c r="S496" s="67"/>
      <c r="T496" s="67"/>
      <c r="U496" s="67"/>
      <c r="V496" s="408">
        <f>SUM(W496:Z496)</f>
        <v>0</v>
      </c>
      <c r="W496" s="345"/>
      <c r="X496" s="345"/>
      <c r="Y496" s="345"/>
      <c r="Z496" s="345"/>
      <c r="AA496" s="86">
        <f>SUM(AB496:AE496)</f>
        <v>0</v>
      </c>
      <c r="AB496" s="67"/>
      <c r="AC496" s="67"/>
      <c r="AD496" s="67"/>
      <c r="AE496" s="67"/>
      <c r="AF496" s="566"/>
      <c r="AG496" s="555"/>
      <c r="AH496" s="324"/>
      <c r="AI496" s="324"/>
      <c r="AJ496" s="324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324"/>
      <c r="AX496" s="324"/>
      <c r="AY496" s="324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324"/>
      <c r="BM496" s="324"/>
      <c r="BN496" s="324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324"/>
      <c r="CB496" s="324"/>
      <c r="CC496" s="324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2275"/>
      <c r="CQ496" s="2275"/>
      <c r="CR496" s="2275"/>
      <c r="CS496" s="276"/>
      <c r="CT496" s="276"/>
      <c r="CU496" s="276"/>
      <c r="CV496" s="188"/>
      <c r="CW496" s="188"/>
      <c r="CX496" s="188"/>
      <c r="CY496" s="188"/>
      <c r="CZ496" s="188"/>
      <c r="DA496" s="188"/>
      <c r="DB496" s="85"/>
      <c r="DC496" s="276"/>
      <c r="DD496" s="85"/>
      <c r="DE496" s="198">
        <f t="shared" si="1465"/>
        <v>0</v>
      </c>
      <c r="DF496" s="184">
        <v>0</v>
      </c>
      <c r="DG496" s="188"/>
      <c r="DH496" s="188"/>
      <c r="DI496" s="188"/>
      <c r="DJ496" s="188"/>
      <c r="DK496" s="184">
        <v>0</v>
      </c>
      <c r="DL496" s="188"/>
      <c r="DM496" s="188"/>
      <c r="DN496" s="190"/>
      <c r="DO496" s="188"/>
      <c r="DP496" s="184">
        <f t="shared" si="1556"/>
        <v>0</v>
      </c>
      <c r="DQ496" s="188"/>
      <c r="DR496" s="188"/>
      <c r="DS496" s="188"/>
      <c r="DT496" s="188"/>
      <c r="DU496" s="184">
        <f t="shared" si="1551"/>
        <v>0</v>
      </c>
      <c r="DV496" s="188"/>
      <c r="DW496" s="188"/>
      <c r="DX496" s="190"/>
      <c r="DY496" s="188"/>
      <c r="DZ496" s="2255"/>
      <c r="EA496" s="787"/>
      <c r="EB496" s="188"/>
      <c r="EC496" s="188"/>
      <c r="ED496" s="23"/>
      <c r="EE496" s="23"/>
      <c r="EF496" s="329"/>
      <c r="EG496" s="324"/>
      <c r="EH496" s="329"/>
    </row>
    <row r="497" spans="1:138" ht="15" hidden="1" customHeight="1" outlineLevel="1">
      <c r="A497" s="85"/>
      <c r="B497" s="67"/>
      <c r="C497" s="1144"/>
      <c r="D497" s="1146"/>
      <c r="E497" s="67"/>
      <c r="F497" s="67"/>
      <c r="G497" s="345"/>
      <c r="H497" s="408">
        <f>SUM(I497:L497)</f>
        <v>0</v>
      </c>
      <c r="I497" s="345"/>
      <c r="J497" s="345"/>
      <c r="K497" s="345"/>
      <c r="L497" s="345"/>
      <c r="M497" s="2214"/>
      <c r="N497" s="345"/>
      <c r="O497" s="345"/>
      <c r="P497" s="345"/>
      <c r="Q497" s="86">
        <f>SUM(R497:U497)</f>
        <v>0</v>
      </c>
      <c r="R497" s="67"/>
      <c r="S497" s="67"/>
      <c r="T497" s="67"/>
      <c r="U497" s="67"/>
      <c r="V497" s="408">
        <f>SUM(W497:Z497)</f>
        <v>0</v>
      </c>
      <c r="W497" s="345"/>
      <c r="X497" s="345"/>
      <c r="Y497" s="345"/>
      <c r="Z497" s="345"/>
      <c r="AA497" s="86">
        <f>SUM(AB497:AE497)</f>
        <v>0</v>
      </c>
      <c r="AB497" s="67"/>
      <c r="AC497" s="67"/>
      <c r="AD497" s="67"/>
      <c r="AE497" s="67"/>
      <c r="AF497" s="566"/>
      <c r="AG497" s="555"/>
      <c r="AH497" s="324"/>
      <c r="AI497" s="324"/>
      <c r="AJ497" s="324"/>
      <c r="AK497" s="197"/>
      <c r="AL497" s="197"/>
      <c r="AM497" s="197"/>
      <c r="AN497" s="197"/>
      <c r="AO497" s="197"/>
      <c r="AP497" s="197"/>
      <c r="AQ497" s="197"/>
      <c r="AR497" s="197"/>
      <c r="AS497" s="197"/>
      <c r="AT497" s="197"/>
      <c r="AU497" s="197"/>
      <c r="AV497" s="197"/>
      <c r="AW497" s="324"/>
      <c r="AX497" s="324"/>
      <c r="AY497" s="324"/>
      <c r="AZ497" s="197"/>
      <c r="BA497" s="197"/>
      <c r="BB497" s="197"/>
      <c r="BC497" s="197"/>
      <c r="BD497" s="197"/>
      <c r="BE497" s="197"/>
      <c r="BF497" s="197"/>
      <c r="BG497" s="197"/>
      <c r="BH497" s="197"/>
      <c r="BI497" s="197"/>
      <c r="BJ497" s="197"/>
      <c r="BK497" s="197"/>
      <c r="BL497" s="324"/>
      <c r="BM497" s="324"/>
      <c r="BN497" s="324"/>
      <c r="BO497" s="197"/>
      <c r="BP497" s="197"/>
      <c r="BQ497" s="197"/>
      <c r="BR497" s="197"/>
      <c r="BS497" s="197"/>
      <c r="BT497" s="197"/>
      <c r="BU497" s="197"/>
      <c r="BV497" s="197"/>
      <c r="BW497" s="197"/>
      <c r="BX497" s="197"/>
      <c r="BY497" s="197"/>
      <c r="BZ497" s="197"/>
      <c r="CA497" s="324"/>
      <c r="CB497" s="324"/>
      <c r="CC497" s="324"/>
      <c r="CD497" s="197"/>
      <c r="CE497" s="197"/>
      <c r="CF497" s="197"/>
      <c r="CG497" s="197"/>
      <c r="CH497" s="197"/>
      <c r="CI497" s="197"/>
      <c r="CJ497" s="197"/>
      <c r="CK497" s="197"/>
      <c r="CL497" s="197"/>
      <c r="CM497" s="197"/>
      <c r="CN497" s="197"/>
      <c r="CO497" s="197"/>
      <c r="CP497" s="2276"/>
      <c r="CQ497" s="2276"/>
      <c r="CR497" s="2276"/>
      <c r="CS497" s="279"/>
      <c r="CT497" s="279"/>
      <c r="CU497" s="279"/>
      <c r="CV497" s="197"/>
      <c r="CW497" s="197"/>
      <c r="CX497" s="197"/>
      <c r="CY497" s="197"/>
      <c r="CZ497" s="197"/>
      <c r="DA497" s="197"/>
      <c r="DB497" s="210"/>
      <c r="DC497" s="277"/>
      <c r="DD497" s="210"/>
      <c r="DE497" s="198">
        <f t="shared" si="1465"/>
        <v>0</v>
      </c>
      <c r="DF497" s="184">
        <v>0</v>
      </c>
      <c r="DG497" s="197"/>
      <c r="DH497" s="197"/>
      <c r="DI497" s="197"/>
      <c r="DJ497" s="197"/>
      <c r="DK497" s="184">
        <v>0</v>
      </c>
      <c r="DL497" s="197"/>
      <c r="DM497" s="197"/>
      <c r="DN497" s="188"/>
      <c r="DO497" s="197"/>
      <c r="DP497" s="184">
        <f t="shared" si="1556"/>
        <v>0</v>
      </c>
      <c r="DQ497" s="197"/>
      <c r="DR497" s="197"/>
      <c r="DS497" s="197"/>
      <c r="DT497" s="197"/>
      <c r="DU497" s="184">
        <f t="shared" si="1551"/>
        <v>0</v>
      </c>
      <c r="DV497" s="197"/>
      <c r="DW497" s="197"/>
      <c r="DX497" s="188"/>
      <c r="DY497" s="197"/>
      <c r="DZ497" s="2255"/>
      <c r="EA497" s="787"/>
      <c r="EB497" s="197"/>
      <c r="EC497" s="197"/>
      <c r="ED497" s="33"/>
      <c r="EE497" s="33"/>
      <c r="EF497" s="329"/>
      <c r="EG497" s="324"/>
      <c r="EH497" s="329"/>
    </row>
    <row r="498" spans="1:138" ht="15" hidden="1" customHeight="1" outlineLevel="1">
      <c r="A498" s="85"/>
      <c r="B498" s="67"/>
      <c r="C498" s="1144" t="s">
        <v>49</v>
      </c>
      <c r="D498" s="1146"/>
      <c r="E498" s="67"/>
      <c r="F498" s="67"/>
      <c r="G498" s="345"/>
      <c r="H498" s="408">
        <f>SUM(I498:L498)</f>
        <v>0</v>
      </c>
      <c r="I498" s="345"/>
      <c r="J498" s="345"/>
      <c r="K498" s="345"/>
      <c r="L498" s="345"/>
      <c r="M498" s="2214"/>
      <c r="N498" s="345"/>
      <c r="O498" s="345"/>
      <c r="P498" s="345"/>
      <c r="Q498" s="86">
        <f>SUM(R498:U498)</f>
        <v>0</v>
      </c>
      <c r="R498" s="67"/>
      <c r="S498" s="67"/>
      <c r="T498" s="67"/>
      <c r="U498" s="67"/>
      <c r="V498" s="408">
        <f>SUM(W498:Z498)</f>
        <v>0</v>
      </c>
      <c r="W498" s="345"/>
      <c r="X498" s="345"/>
      <c r="Y498" s="345"/>
      <c r="Z498" s="345"/>
      <c r="AA498" s="86">
        <f>SUM(AB498:AE498)</f>
        <v>0</v>
      </c>
      <c r="AB498" s="67"/>
      <c r="AC498" s="67"/>
      <c r="AD498" s="67"/>
      <c r="AE498" s="67"/>
      <c r="AF498" s="566"/>
      <c r="AG498" s="555"/>
      <c r="AH498" s="324"/>
      <c r="AI498" s="324"/>
      <c r="AJ498" s="324"/>
      <c r="AK498" s="197"/>
      <c r="AL498" s="197"/>
      <c r="AM498" s="197"/>
      <c r="AN498" s="197"/>
      <c r="AO498" s="197"/>
      <c r="AP498" s="197"/>
      <c r="AQ498" s="197"/>
      <c r="AR498" s="197"/>
      <c r="AS498" s="197"/>
      <c r="AT498" s="197"/>
      <c r="AU498" s="197"/>
      <c r="AV498" s="197"/>
      <c r="AW498" s="324"/>
      <c r="AX498" s="324"/>
      <c r="AY498" s="324"/>
      <c r="AZ498" s="197"/>
      <c r="BA498" s="197"/>
      <c r="BB498" s="197"/>
      <c r="BC498" s="197"/>
      <c r="BD498" s="197"/>
      <c r="BE498" s="197"/>
      <c r="BF498" s="197"/>
      <c r="BG498" s="197"/>
      <c r="BH498" s="197"/>
      <c r="BI498" s="197"/>
      <c r="BJ498" s="197"/>
      <c r="BK498" s="197"/>
      <c r="BL498" s="324"/>
      <c r="BM498" s="324"/>
      <c r="BN498" s="324"/>
      <c r="BO498" s="197"/>
      <c r="BP498" s="197"/>
      <c r="BQ498" s="197"/>
      <c r="BR498" s="197"/>
      <c r="BS498" s="197"/>
      <c r="BT498" s="197"/>
      <c r="BU498" s="197"/>
      <c r="BV498" s="197"/>
      <c r="BW498" s="197"/>
      <c r="BX498" s="197"/>
      <c r="BY498" s="197"/>
      <c r="BZ498" s="197"/>
      <c r="CA498" s="324"/>
      <c r="CB498" s="324"/>
      <c r="CC498" s="324"/>
      <c r="CD498" s="197"/>
      <c r="CE498" s="197"/>
      <c r="CF498" s="197"/>
      <c r="CG498" s="197"/>
      <c r="CH498" s="197"/>
      <c r="CI498" s="197"/>
      <c r="CJ498" s="197"/>
      <c r="CK498" s="197"/>
      <c r="CL498" s="197"/>
      <c r="CM498" s="197"/>
      <c r="CN498" s="197"/>
      <c r="CO498" s="197"/>
      <c r="CP498" s="2276"/>
      <c r="CQ498" s="2276"/>
      <c r="CR498" s="2276"/>
      <c r="CS498" s="279"/>
      <c r="CT498" s="279"/>
      <c r="CU498" s="279"/>
      <c r="CV498" s="197"/>
      <c r="CW498" s="197"/>
      <c r="CX498" s="197"/>
      <c r="CY498" s="197"/>
      <c r="CZ498" s="197"/>
      <c r="DA498" s="197"/>
      <c r="DB498" s="210"/>
      <c r="DC498" s="277"/>
      <c r="DD498" s="210"/>
      <c r="DE498" s="198">
        <f t="shared" si="1465"/>
        <v>0</v>
      </c>
      <c r="DF498" s="184">
        <v>0</v>
      </c>
      <c r="DG498" s="197"/>
      <c r="DH498" s="197"/>
      <c r="DI498" s="197"/>
      <c r="DJ498" s="197"/>
      <c r="DK498" s="184">
        <v>0</v>
      </c>
      <c r="DL498" s="197"/>
      <c r="DM498" s="197"/>
      <c r="DN498" s="197"/>
      <c r="DO498" s="197"/>
      <c r="DP498" s="184">
        <f t="shared" si="1556"/>
        <v>0</v>
      </c>
      <c r="DQ498" s="197"/>
      <c r="DR498" s="197"/>
      <c r="DS498" s="197"/>
      <c r="DT498" s="197"/>
      <c r="DU498" s="184">
        <f t="shared" si="1551"/>
        <v>0</v>
      </c>
      <c r="DV498" s="197"/>
      <c r="DW498" s="197"/>
      <c r="DX498" s="197"/>
      <c r="DY498" s="197"/>
      <c r="DZ498" s="2255"/>
      <c r="EA498" s="787"/>
      <c r="EB498" s="197"/>
      <c r="EC498" s="197"/>
      <c r="ED498" s="33"/>
      <c r="EE498" s="33"/>
      <c r="EF498" s="329"/>
      <c r="EG498" s="324"/>
      <c r="EH498" s="329"/>
    </row>
    <row r="499" spans="1:138" ht="15" hidden="1" customHeight="1" outlineLevel="1">
      <c r="A499" s="85"/>
      <c r="B499" s="67"/>
      <c r="C499" s="1144"/>
      <c r="D499" s="1145" t="s">
        <v>52</v>
      </c>
      <c r="E499" s="84"/>
      <c r="F499" s="84"/>
      <c r="G499" s="169"/>
      <c r="H499" s="169"/>
      <c r="I499" s="169"/>
      <c r="J499" s="169"/>
      <c r="K499" s="169"/>
      <c r="L499" s="169"/>
      <c r="M499" s="2213"/>
      <c r="N499" s="169"/>
      <c r="O499" s="169"/>
      <c r="P499" s="169"/>
      <c r="Q499" s="84"/>
      <c r="R499" s="84"/>
      <c r="S499" s="84"/>
      <c r="T499" s="84"/>
      <c r="U499" s="84"/>
      <c r="V499" s="169"/>
      <c r="W499" s="169"/>
      <c r="X499" s="169"/>
      <c r="Y499" s="169"/>
      <c r="Z499" s="169"/>
      <c r="AA499" s="84"/>
      <c r="AB499" s="84"/>
      <c r="AC499" s="84"/>
      <c r="AD499" s="84"/>
      <c r="AE499" s="84"/>
      <c r="AF499" s="566"/>
      <c r="AG499" s="555"/>
      <c r="AH499" s="324">
        <v>0</v>
      </c>
      <c r="AI499" s="324">
        <v>0</v>
      </c>
      <c r="AJ499" s="324">
        <v>0</v>
      </c>
      <c r="AK499" s="190">
        <v>0</v>
      </c>
      <c r="AL499" s="190">
        <v>0</v>
      </c>
      <c r="AM499" s="190">
        <v>0</v>
      </c>
      <c r="AN499" s="190">
        <v>0</v>
      </c>
      <c r="AO499" s="190">
        <v>0</v>
      </c>
      <c r="AP499" s="190">
        <v>0</v>
      </c>
      <c r="AQ499" s="190">
        <v>0</v>
      </c>
      <c r="AR499" s="190">
        <v>0</v>
      </c>
      <c r="AS499" s="190">
        <v>0</v>
      </c>
      <c r="AT499" s="190">
        <v>0</v>
      </c>
      <c r="AU499" s="190">
        <v>0</v>
      </c>
      <c r="AV499" s="190">
        <v>0</v>
      </c>
      <c r="AW499" s="324">
        <v>0</v>
      </c>
      <c r="AX499" s="324">
        <v>0</v>
      </c>
      <c r="AY499" s="324">
        <v>0</v>
      </c>
      <c r="AZ499" s="190">
        <v>0</v>
      </c>
      <c r="BA499" s="190">
        <v>0</v>
      </c>
      <c r="BB499" s="190">
        <v>0</v>
      </c>
      <c r="BC499" s="190">
        <v>0</v>
      </c>
      <c r="BD499" s="190">
        <v>0</v>
      </c>
      <c r="BE499" s="190">
        <v>0</v>
      </c>
      <c r="BF499" s="190">
        <v>0</v>
      </c>
      <c r="BG499" s="190">
        <v>0</v>
      </c>
      <c r="BH499" s="190">
        <v>0</v>
      </c>
      <c r="BI499" s="190">
        <v>0</v>
      </c>
      <c r="BJ499" s="190">
        <v>0</v>
      </c>
      <c r="BK499" s="190">
        <v>0</v>
      </c>
      <c r="BL499" s="324">
        <f>SUM(BL496:BL498)</f>
        <v>0</v>
      </c>
      <c r="BM499" s="324">
        <f>SUM(BM496:BM498)</f>
        <v>0</v>
      </c>
      <c r="BN499" s="324">
        <f t="shared" ref="BN499:BZ499" si="1558">SUM(BN496:BN498)</f>
        <v>0</v>
      </c>
      <c r="BO499" s="190">
        <f t="shared" si="1558"/>
        <v>0</v>
      </c>
      <c r="BP499" s="190">
        <f t="shared" si="1558"/>
        <v>0</v>
      </c>
      <c r="BQ499" s="190">
        <f t="shared" si="1558"/>
        <v>0</v>
      </c>
      <c r="BR499" s="190">
        <f t="shared" si="1558"/>
        <v>0</v>
      </c>
      <c r="BS499" s="190">
        <f t="shared" si="1558"/>
        <v>0</v>
      </c>
      <c r="BT499" s="190">
        <f t="shared" si="1558"/>
        <v>0</v>
      </c>
      <c r="BU499" s="190">
        <f t="shared" si="1558"/>
        <v>0</v>
      </c>
      <c r="BV499" s="190">
        <f t="shared" si="1558"/>
        <v>0</v>
      </c>
      <c r="BW499" s="190">
        <f t="shared" si="1558"/>
        <v>0</v>
      </c>
      <c r="BX499" s="190">
        <f t="shared" si="1558"/>
        <v>0</v>
      </c>
      <c r="BY499" s="190">
        <f t="shared" si="1558"/>
        <v>0</v>
      </c>
      <c r="BZ499" s="190">
        <f t="shared" si="1558"/>
        <v>0</v>
      </c>
      <c r="CA499" s="324">
        <f>SUM(CA496:CA498)</f>
        <v>0</v>
      </c>
      <c r="CB499" s="324">
        <f>SUM(CB496:CB498)</f>
        <v>0</v>
      </c>
      <c r="CC499" s="324">
        <f t="shared" ref="CC499:CO499" si="1559">SUM(CC496:CC498)</f>
        <v>0</v>
      </c>
      <c r="CD499" s="190">
        <f t="shared" si="1559"/>
        <v>0</v>
      </c>
      <c r="CE499" s="190">
        <f t="shared" si="1559"/>
        <v>0</v>
      </c>
      <c r="CF499" s="190">
        <f t="shared" si="1559"/>
        <v>0</v>
      </c>
      <c r="CG499" s="190">
        <f t="shared" si="1559"/>
        <v>0</v>
      </c>
      <c r="CH499" s="190">
        <f t="shared" si="1559"/>
        <v>0</v>
      </c>
      <c r="CI499" s="190">
        <f t="shared" si="1559"/>
        <v>0</v>
      </c>
      <c r="CJ499" s="190">
        <f t="shared" si="1559"/>
        <v>0</v>
      </c>
      <c r="CK499" s="190">
        <f t="shared" si="1559"/>
        <v>0</v>
      </c>
      <c r="CL499" s="190">
        <f t="shared" si="1559"/>
        <v>0</v>
      </c>
      <c r="CM499" s="190">
        <f t="shared" si="1559"/>
        <v>0</v>
      </c>
      <c r="CN499" s="190">
        <f t="shared" si="1559"/>
        <v>0</v>
      </c>
      <c r="CO499" s="190">
        <f t="shared" si="1559"/>
        <v>0</v>
      </c>
      <c r="CP499" s="2274">
        <f t="shared" ref="CP499:CX499" si="1560">SUM(CP496:CP498)</f>
        <v>0</v>
      </c>
      <c r="CQ499" s="2274">
        <f t="shared" si="1560"/>
        <v>0</v>
      </c>
      <c r="CR499" s="2274">
        <f t="shared" si="1560"/>
        <v>0</v>
      </c>
      <c r="CS499" s="277">
        <f t="shared" si="1560"/>
        <v>0</v>
      </c>
      <c r="CT499" s="277">
        <f t="shared" si="1560"/>
        <v>0</v>
      </c>
      <c r="CU499" s="277">
        <f t="shared" si="1560"/>
        <v>0</v>
      </c>
      <c r="CV499" s="190">
        <f t="shared" si="1560"/>
        <v>0</v>
      </c>
      <c r="CW499" s="190">
        <f t="shared" si="1560"/>
        <v>0</v>
      </c>
      <c r="CX499" s="190">
        <f t="shared" si="1560"/>
        <v>0</v>
      </c>
      <c r="CY499" s="190">
        <f t="shared" ref="CY499:DA499" si="1561">SUM(CY496:CY498)</f>
        <v>0</v>
      </c>
      <c r="CZ499" s="190">
        <f t="shared" si="1561"/>
        <v>0</v>
      </c>
      <c r="DA499" s="190">
        <f t="shared" si="1561"/>
        <v>0</v>
      </c>
      <c r="DB499" s="283"/>
      <c r="DC499" s="277"/>
      <c r="DD499" s="283"/>
      <c r="DE499" s="198">
        <f t="shared" si="1465"/>
        <v>0</v>
      </c>
      <c r="DF499" s="184">
        <v>0</v>
      </c>
      <c r="DG499" s="190"/>
      <c r="DH499" s="190"/>
      <c r="DI499" s="190"/>
      <c r="DJ499" s="190"/>
      <c r="DK499" s="184">
        <v>0</v>
      </c>
      <c r="DL499" s="190"/>
      <c r="DM499" s="190"/>
      <c r="DN499" s="197"/>
      <c r="DO499" s="190"/>
      <c r="DP499" s="184">
        <f t="shared" si="1556"/>
        <v>0</v>
      </c>
      <c r="DQ499" s="190"/>
      <c r="DR499" s="190"/>
      <c r="DS499" s="190"/>
      <c r="DT499" s="190"/>
      <c r="DU499" s="184">
        <f t="shared" si="1551"/>
        <v>0</v>
      </c>
      <c r="DV499" s="190"/>
      <c r="DW499" s="190"/>
      <c r="DX499" s="197"/>
      <c r="DY499" s="190"/>
      <c r="DZ499" s="2255">
        <f>SUM(DZ496:DZ498)</f>
        <v>0</v>
      </c>
      <c r="EA499" s="787">
        <f t="shared" ref="EA499:EB499" si="1562">SUM(EA496:EA498)</f>
        <v>0</v>
      </c>
      <c r="EB499" s="190">
        <f t="shared" si="1562"/>
        <v>0</v>
      </c>
      <c r="EC499" s="190">
        <f t="shared" ref="EC499" si="1563">SUM(EC496:EC498)</f>
        <v>0</v>
      </c>
      <c r="ED499" s="185"/>
      <c r="EE499" s="185"/>
      <c r="EF499" s="329"/>
      <c r="EG499" s="324"/>
      <c r="EH499" s="329"/>
    </row>
    <row r="500" spans="1:138" ht="15" hidden="1" customHeight="1" outlineLevel="1">
      <c r="A500" s="85"/>
      <c r="B500" s="67"/>
      <c r="C500" s="1142" t="s">
        <v>72</v>
      </c>
      <c r="D500" s="1143" t="s">
        <v>95</v>
      </c>
      <c r="E500" s="84"/>
      <c r="F500" s="84"/>
      <c r="G500" s="169"/>
      <c r="H500" s="169"/>
      <c r="I500" s="169"/>
      <c r="J500" s="169"/>
      <c r="K500" s="169"/>
      <c r="L500" s="169"/>
      <c r="M500" s="2213"/>
      <c r="N500" s="169"/>
      <c r="O500" s="169"/>
      <c r="P500" s="169"/>
      <c r="Q500" s="84"/>
      <c r="R500" s="84"/>
      <c r="S500" s="84"/>
      <c r="T500" s="84"/>
      <c r="U500" s="84"/>
      <c r="V500" s="169"/>
      <c r="W500" s="169"/>
      <c r="X500" s="169"/>
      <c r="Y500" s="169"/>
      <c r="Z500" s="169"/>
      <c r="AA500" s="84"/>
      <c r="AB500" s="84"/>
      <c r="AC500" s="84"/>
      <c r="AD500" s="84"/>
      <c r="AE500" s="84"/>
      <c r="AF500" s="566"/>
      <c r="AG500" s="555"/>
      <c r="AH500" s="324"/>
      <c r="AI500" s="324"/>
      <c r="AJ500" s="324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324"/>
      <c r="AX500" s="324"/>
      <c r="AY500" s="324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324"/>
      <c r="BM500" s="324"/>
      <c r="BN500" s="324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324"/>
      <c r="CB500" s="324"/>
      <c r="CC500" s="324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2274"/>
      <c r="CQ500" s="2274"/>
      <c r="CR500" s="2274"/>
      <c r="CS500" s="277"/>
      <c r="CT500" s="277"/>
      <c r="CU500" s="277"/>
      <c r="CV500" s="190"/>
      <c r="CW500" s="190"/>
      <c r="CX500" s="190"/>
      <c r="CY500" s="190"/>
      <c r="CZ500" s="190"/>
      <c r="DA500" s="190"/>
      <c r="DB500" s="283"/>
      <c r="DC500" s="276"/>
      <c r="DD500" s="283"/>
      <c r="DE500" s="198">
        <f t="shared" si="1465"/>
        <v>0</v>
      </c>
      <c r="DF500" s="184">
        <v>0</v>
      </c>
      <c r="DG500" s="190"/>
      <c r="DH500" s="190"/>
      <c r="DI500" s="190"/>
      <c r="DJ500" s="190"/>
      <c r="DK500" s="184">
        <v>0</v>
      </c>
      <c r="DL500" s="190"/>
      <c r="DM500" s="190"/>
      <c r="DN500" s="190"/>
      <c r="DO500" s="190"/>
      <c r="DP500" s="184">
        <f t="shared" si="1556"/>
        <v>0</v>
      </c>
      <c r="DQ500" s="190"/>
      <c r="DR500" s="190"/>
      <c r="DS500" s="190"/>
      <c r="DT500" s="190"/>
      <c r="DU500" s="184">
        <f t="shared" si="1551"/>
        <v>0</v>
      </c>
      <c r="DV500" s="190"/>
      <c r="DW500" s="190"/>
      <c r="DX500" s="190"/>
      <c r="DY500" s="190"/>
      <c r="DZ500" s="2255"/>
      <c r="EA500" s="787"/>
      <c r="EB500" s="190"/>
      <c r="EC500" s="190"/>
      <c r="ED500" s="185"/>
      <c r="EE500" s="185"/>
      <c r="EF500" s="329"/>
      <c r="EG500" s="324"/>
      <c r="EH500" s="329"/>
    </row>
    <row r="501" spans="1:138" ht="15" hidden="1" customHeight="1" outlineLevel="1">
      <c r="A501" s="85"/>
      <c r="B501" s="67"/>
      <c r="C501" s="1144"/>
      <c r="D501" s="1146"/>
      <c r="E501" s="67"/>
      <c r="F501" s="67"/>
      <c r="G501" s="345"/>
      <c r="H501" s="408">
        <f>SUM(I501:L501)</f>
        <v>0</v>
      </c>
      <c r="I501" s="345"/>
      <c r="J501" s="345"/>
      <c r="K501" s="345"/>
      <c r="L501" s="345"/>
      <c r="M501" s="2214"/>
      <c r="N501" s="345"/>
      <c r="O501" s="345"/>
      <c r="P501" s="345"/>
      <c r="Q501" s="86">
        <f>SUM(R501:U501)</f>
        <v>0</v>
      </c>
      <c r="R501" s="67"/>
      <c r="S501" s="67"/>
      <c r="T501" s="67"/>
      <c r="U501" s="67"/>
      <c r="V501" s="408">
        <f>SUM(W501:Z501)</f>
        <v>0</v>
      </c>
      <c r="W501" s="345"/>
      <c r="X501" s="345"/>
      <c r="Y501" s="345"/>
      <c r="Z501" s="345"/>
      <c r="AA501" s="86">
        <f>SUM(AB501:AE501)</f>
        <v>0</v>
      </c>
      <c r="AB501" s="67"/>
      <c r="AC501" s="67"/>
      <c r="AD501" s="67"/>
      <c r="AE501" s="67"/>
      <c r="AF501" s="566"/>
      <c r="AG501" s="555"/>
      <c r="AH501" s="324"/>
      <c r="AI501" s="324"/>
      <c r="AJ501" s="324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324"/>
      <c r="AX501" s="324"/>
      <c r="AY501" s="324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324"/>
      <c r="BM501" s="324"/>
      <c r="BN501" s="324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324"/>
      <c r="CB501" s="324"/>
      <c r="CC501" s="324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2275"/>
      <c r="CQ501" s="2275"/>
      <c r="CR501" s="2275"/>
      <c r="CS501" s="276"/>
      <c r="CT501" s="276"/>
      <c r="CU501" s="276"/>
      <c r="CV501" s="188"/>
      <c r="CW501" s="188"/>
      <c r="CX501" s="188"/>
      <c r="CY501" s="188"/>
      <c r="CZ501" s="188"/>
      <c r="DA501" s="188"/>
      <c r="DB501" s="85"/>
      <c r="DC501" s="276"/>
      <c r="DD501" s="85"/>
      <c r="DE501" s="198">
        <f t="shared" si="1465"/>
        <v>0</v>
      </c>
      <c r="DF501" s="184">
        <v>0</v>
      </c>
      <c r="DG501" s="188"/>
      <c r="DH501" s="188"/>
      <c r="DI501" s="188"/>
      <c r="DJ501" s="188"/>
      <c r="DK501" s="184">
        <v>0</v>
      </c>
      <c r="DL501" s="188"/>
      <c r="DM501" s="188"/>
      <c r="DN501" s="190"/>
      <c r="DO501" s="188"/>
      <c r="DP501" s="184">
        <f t="shared" si="1556"/>
        <v>0</v>
      </c>
      <c r="DQ501" s="188"/>
      <c r="DR501" s="188"/>
      <c r="DS501" s="188"/>
      <c r="DT501" s="188"/>
      <c r="DU501" s="184">
        <f t="shared" si="1551"/>
        <v>0</v>
      </c>
      <c r="DV501" s="188"/>
      <c r="DW501" s="188"/>
      <c r="DX501" s="190"/>
      <c r="DY501" s="188"/>
      <c r="DZ501" s="2255"/>
      <c r="EA501" s="787"/>
      <c r="EB501" s="188"/>
      <c r="EC501" s="188"/>
      <c r="ED501" s="23"/>
      <c r="EE501" s="23"/>
      <c r="EF501" s="329"/>
      <c r="EG501" s="324"/>
      <c r="EH501" s="329"/>
    </row>
    <row r="502" spans="1:138" ht="15" hidden="1" customHeight="1" outlineLevel="1">
      <c r="A502" s="85"/>
      <c r="B502" s="67"/>
      <c r="C502" s="1144"/>
      <c r="D502" s="1146"/>
      <c r="E502" s="67"/>
      <c r="F502" s="67"/>
      <c r="G502" s="345"/>
      <c r="H502" s="408">
        <f>SUM(I502:L502)</f>
        <v>0</v>
      </c>
      <c r="I502" s="345"/>
      <c r="J502" s="345"/>
      <c r="K502" s="345"/>
      <c r="L502" s="345"/>
      <c r="M502" s="2214"/>
      <c r="N502" s="345"/>
      <c r="O502" s="345"/>
      <c r="P502" s="345"/>
      <c r="Q502" s="86">
        <f>SUM(R502:U502)</f>
        <v>0</v>
      </c>
      <c r="R502" s="67"/>
      <c r="S502" s="67"/>
      <c r="T502" s="67"/>
      <c r="U502" s="67"/>
      <c r="V502" s="408">
        <f>SUM(W502:Z502)</f>
        <v>0</v>
      </c>
      <c r="W502" s="345"/>
      <c r="X502" s="345"/>
      <c r="Y502" s="345"/>
      <c r="Z502" s="345"/>
      <c r="AA502" s="86">
        <f>SUM(AB502:AE502)</f>
        <v>0</v>
      </c>
      <c r="AB502" s="67"/>
      <c r="AC502" s="67"/>
      <c r="AD502" s="67"/>
      <c r="AE502" s="67"/>
      <c r="AF502" s="566"/>
      <c r="AG502" s="555"/>
      <c r="AH502" s="324"/>
      <c r="AI502" s="324"/>
      <c r="AJ502" s="324"/>
      <c r="AK502" s="197"/>
      <c r="AL502" s="197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324"/>
      <c r="AX502" s="324"/>
      <c r="AY502" s="324"/>
      <c r="AZ502" s="197"/>
      <c r="BA502" s="197"/>
      <c r="BB502" s="197"/>
      <c r="BC502" s="197"/>
      <c r="BD502" s="197"/>
      <c r="BE502" s="197"/>
      <c r="BF502" s="197"/>
      <c r="BG502" s="197"/>
      <c r="BH502" s="197"/>
      <c r="BI502" s="197"/>
      <c r="BJ502" s="197"/>
      <c r="BK502" s="197"/>
      <c r="BL502" s="324"/>
      <c r="BM502" s="324"/>
      <c r="BN502" s="324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324"/>
      <c r="CB502" s="324"/>
      <c r="CC502" s="324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2276"/>
      <c r="CQ502" s="2276"/>
      <c r="CR502" s="2276"/>
      <c r="CS502" s="279"/>
      <c r="CT502" s="279"/>
      <c r="CU502" s="279"/>
      <c r="CV502" s="197"/>
      <c r="CW502" s="197"/>
      <c r="CX502" s="197"/>
      <c r="CY502" s="197"/>
      <c r="CZ502" s="197"/>
      <c r="DA502" s="197"/>
      <c r="DB502" s="210"/>
      <c r="DC502" s="276"/>
      <c r="DD502" s="210"/>
      <c r="DE502" s="198">
        <f t="shared" si="1465"/>
        <v>0</v>
      </c>
      <c r="DF502" s="184">
        <v>0</v>
      </c>
      <c r="DG502" s="197"/>
      <c r="DH502" s="197"/>
      <c r="DI502" s="197"/>
      <c r="DJ502" s="197"/>
      <c r="DK502" s="184">
        <v>0</v>
      </c>
      <c r="DL502" s="197"/>
      <c r="DM502" s="197"/>
      <c r="DN502" s="188"/>
      <c r="DO502" s="197"/>
      <c r="DP502" s="184">
        <f t="shared" si="1556"/>
        <v>0</v>
      </c>
      <c r="DQ502" s="197"/>
      <c r="DR502" s="197"/>
      <c r="DS502" s="197"/>
      <c r="DT502" s="197"/>
      <c r="DU502" s="184">
        <f t="shared" si="1551"/>
        <v>0</v>
      </c>
      <c r="DV502" s="197"/>
      <c r="DW502" s="197"/>
      <c r="DX502" s="188"/>
      <c r="DY502" s="197"/>
      <c r="DZ502" s="2255"/>
      <c r="EA502" s="787"/>
      <c r="EB502" s="197"/>
      <c r="EC502" s="197"/>
      <c r="ED502" s="33"/>
      <c r="EE502" s="33"/>
      <c r="EF502" s="329"/>
      <c r="EG502" s="324"/>
      <c r="EH502" s="329"/>
    </row>
    <row r="503" spans="1:138" ht="15" hidden="1" customHeight="1" outlineLevel="1">
      <c r="A503" s="85"/>
      <c r="B503" s="67"/>
      <c r="C503" s="1144" t="s">
        <v>49</v>
      </c>
      <c r="D503" s="1146"/>
      <c r="E503" s="67"/>
      <c r="F503" s="67"/>
      <c r="G503" s="345"/>
      <c r="H503" s="408">
        <f>SUM(I503:L503)</f>
        <v>0</v>
      </c>
      <c r="I503" s="345"/>
      <c r="J503" s="345"/>
      <c r="K503" s="345"/>
      <c r="L503" s="345"/>
      <c r="M503" s="2214"/>
      <c r="N503" s="345"/>
      <c r="O503" s="345"/>
      <c r="P503" s="345"/>
      <c r="Q503" s="86">
        <f>SUM(R503:U503)</f>
        <v>0</v>
      </c>
      <c r="R503" s="67"/>
      <c r="S503" s="67"/>
      <c r="T503" s="67"/>
      <c r="U503" s="67"/>
      <c r="V503" s="408">
        <f>SUM(W503:Z503)</f>
        <v>0</v>
      </c>
      <c r="W503" s="345"/>
      <c r="X503" s="345"/>
      <c r="Y503" s="345"/>
      <c r="Z503" s="345"/>
      <c r="AA503" s="86">
        <f>SUM(AB503:AE503)</f>
        <v>0</v>
      </c>
      <c r="AB503" s="67"/>
      <c r="AC503" s="67"/>
      <c r="AD503" s="67"/>
      <c r="AE503" s="67"/>
      <c r="AF503" s="566"/>
      <c r="AG503" s="555"/>
      <c r="AH503" s="324"/>
      <c r="AI503" s="324"/>
      <c r="AJ503" s="324"/>
      <c r="AK503" s="197"/>
      <c r="AL503" s="197"/>
      <c r="AM503" s="197"/>
      <c r="AN503" s="197"/>
      <c r="AO503" s="197"/>
      <c r="AP503" s="197"/>
      <c r="AQ503" s="197"/>
      <c r="AR503" s="197"/>
      <c r="AS503" s="197"/>
      <c r="AT503" s="197"/>
      <c r="AU503" s="197"/>
      <c r="AV503" s="197"/>
      <c r="AW503" s="324"/>
      <c r="AX503" s="324"/>
      <c r="AY503" s="324"/>
      <c r="AZ503" s="197"/>
      <c r="BA503" s="197"/>
      <c r="BB503" s="197"/>
      <c r="BC503" s="197"/>
      <c r="BD503" s="197"/>
      <c r="BE503" s="197"/>
      <c r="BF503" s="197"/>
      <c r="BG503" s="197"/>
      <c r="BH503" s="197"/>
      <c r="BI503" s="197"/>
      <c r="BJ503" s="197"/>
      <c r="BK503" s="197"/>
      <c r="BL503" s="324"/>
      <c r="BM503" s="324"/>
      <c r="BN503" s="324"/>
      <c r="BO503" s="197"/>
      <c r="BP503" s="197"/>
      <c r="BQ503" s="197"/>
      <c r="BR503" s="197"/>
      <c r="BS503" s="197"/>
      <c r="BT503" s="197"/>
      <c r="BU503" s="197"/>
      <c r="BV503" s="197"/>
      <c r="BW503" s="197"/>
      <c r="BX503" s="197"/>
      <c r="BY503" s="197"/>
      <c r="BZ503" s="197"/>
      <c r="CA503" s="324"/>
      <c r="CB503" s="324"/>
      <c r="CC503" s="324"/>
      <c r="CD503" s="197"/>
      <c r="CE503" s="197"/>
      <c r="CF503" s="197"/>
      <c r="CG503" s="197"/>
      <c r="CH503" s="197"/>
      <c r="CI503" s="197"/>
      <c r="CJ503" s="197"/>
      <c r="CK503" s="197"/>
      <c r="CL503" s="197"/>
      <c r="CM503" s="197"/>
      <c r="CN503" s="197"/>
      <c r="CO503" s="197"/>
      <c r="CP503" s="2276"/>
      <c r="CQ503" s="2276"/>
      <c r="CR503" s="2276"/>
      <c r="CS503" s="279"/>
      <c r="CT503" s="279"/>
      <c r="CU503" s="279"/>
      <c r="CV503" s="197"/>
      <c r="CW503" s="197"/>
      <c r="CX503" s="197"/>
      <c r="CY503" s="197"/>
      <c r="CZ503" s="197"/>
      <c r="DA503" s="197"/>
      <c r="DB503" s="210"/>
      <c r="DC503" s="277"/>
      <c r="DD503" s="210"/>
      <c r="DE503" s="198">
        <f t="shared" si="1465"/>
        <v>0</v>
      </c>
      <c r="DF503" s="184">
        <v>0</v>
      </c>
      <c r="DG503" s="197"/>
      <c r="DH503" s="197"/>
      <c r="DI503" s="197"/>
      <c r="DJ503" s="197"/>
      <c r="DK503" s="184">
        <v>0</v>
      </c>
      <c r="DL503" s="197"/>
      <c r="DM503" s="197"/>
      <c r="DN503" s="197"/>
      <c r="DO503" s="197"/>
      <c r="DP503" s="184">
        <f t="shared" si="1556"/>
        <v>0</v>
      </c>
      <c r="DQ503" s="197"/>
      <c r="DR503" s="197"/>
      <c r="DS503" s="197"/>
      <c r="DT503" s="197"/>
      <c r="DU503" s="184">
        <f t="shared" si="1551"/>
        <v>0</v>
      </c>
      <c r="DV503" s="197"/>
      <c r="DW503" s="197"/>
      <c r="DX503" s="197"/>
      <c r="DY503" s="197"/>
      <c r="DZ503" s="2255"/>
      <c r="EA503" s="787"/>
      <c r="EB503" s="197"/>
      <c r="EC503" s="197"/>
      <c r="ED503" s="33"/>
      <c r="EE503" s="33"/>
      <c r="EF503" s="329"/>
      <c r="EG503" s="324"/>
      <c r="EH503" s="329"/>
    </row>
    <row r="504" spans="1:138" ht="15" hidden="1" customHeight="1" outlineLevel="1">
      <c r="A504" s="85"/>
      <c r="B504" s="67"/>
      <c r="C504" s="1144"/>
      <c r="D504" s="1145" t="s">
        <v>52</v>
      </c>
      <c r="E504" s="84"/>
      <c r="F504" s="84"/>
      <c r="G504" s="169"/>
      <c r="H504" s="169"/>
      <c r="I504" s="169"/>
      <c r="J504" s="169"/>
      <c r="K504" s="169"/>
      <c r="L504" s="169"/>
      <c r="M504" s="2213"/>
      <c r="N504" s="169"/>
      <c r="O504" s="169"/>
      <c r="P504" s="169"/>
      <c r="Q504" s="84"/>
      <c r="R504" s="84"/>
      <c r="S504" s="84"/>
      <c r="T504" s="84"/>
      <c r="U504" s="84"/>
      <c r="V504" s="169"/>
      <c r="W504" s="169"/>
      <c r="X504" s="169"/>
      <c r="Y504" s="169"/>
      <c r="Z504" s="169"/>
      <c r="AA504" s="84"/>
      <c r="AB504" s="84"/>
      <c r="AC504" s="84"/>
      <c r="AD504" s="84"/>
      <c r="AE504" s="84"/>
      <c r="AF504" s="566"/>
      <c r="AG504" s="555"/>
      <c r="AH504" s="324"/>
      <c r="AI504" s="324">
        <v>0</v>
      </c>
      <c r="AJ504" s="324">
        <v>0</v>
      </c>
      <c r="AK504" s="190"/>
      <c r="AL504" s="190">
        <v>0</v>
      </c>
      <c r="AM504" s="190">
        <v>0</v>
      </c>
      <c r="AN504" s="190"/>
      <c r="AO504" s="190">
        <v>0</v>
      </c>
      <c r="AP504" s="190">
        <v>0</v>
      </c>
      <c r="AQ504" s="190"/>
      <c r="AR504" s="190">
        <v>0</v>
      </c>
      <c r="AS504" s="190">
        <v>0</v>
      </c>
      <c r="AT504" s="190"/>
      <c r="AU504" s="190">
        <v>0</v>
      </c>
      <c r="AV504" s="190">
        <v>0</v>
      </c>
      <c r="AW504" s="324"/>
      <c r="AX504" s="324">
        <v>0</v>
      </c>
      <c r="AY504" s="324">
        <v>0</v>
      </c>
      <c r="AZ504" s="190"/>
      <c r="BA504" s="190">
        <v>0</v>
      </c>
      <c r="BB504" s="190">
        <v>0</v>
      </c>
      <c r="BC504" s="190"/>
      <c r="BD504" s="190">
        <v>0</v>
      </c>
      <c r="BE504" s="190">
        <v>0</v>
      </c>
      <c r="BF504" s="190"/>
      <c r="BG504" s="190">
        <v>0</v>
      </c>
      <c r="BH504" s="190">
        <v>0</v>
      </c>
      <c r="BI504" s="190"/>
      <c r="BJ504" s="190">
        <v>0</v>
      </c>
      <c r="BK504" s="190">
        <v>0</v>
      </c>
      <c r="BL504" s="324"/>
      <c r="BM504" s="324">
        <f>SUM(BM501:BM503)</f>
        <v>0</v>
      </c>
      <c r="BN504" s="324">
        <f t="shared" ref="BN504" si="1564">SUM(BN501:BN503)</f>
        <v>0</v>
      </c>
      <c r="BO504" s="190"/>
      <c r="BP504" s="190">
        <f t="shared" ref="BP504:BQ504" si="1565">SUM(BP501:BP503)</f>
        <v>0</v>
      </c>
      <c r="BQ504" s="190">
        <f t="shared" si="1565"/>
        <v>0</v>
      </c>
      <c r="BR504" s="190"/>
      <c r="BS504" s="190">
        <f t="shared" ref="BS504:BT504" si="1566">SUM(BS501:BS503)</f>
        <v>0</v>
      </c>
      <c r="BT504" s="190">
        <f t="shared" si="1566"/>
        <v>0</v>
      </c>
      <c r="BU504" s="190"/>
      <c r="BV504" s="190">
        <f t="shared" ref="BV504:BW504" si="1567">SUM(BV501:BV503)</f>
        <v>0</v>
      </c>
      <c r="BW504" s="190">
        <f t="shared" si="1567"/>
        <v>0</v>
      </c>
      <c r="BX504" s="190"/>
      <c r="BY504" s="190">
        <f t="shared" ref="BY504:BZ504" si="1568">SUM(BY501:BY503)</f>
        <v>0</v>
      </c>
      <c r="BZ504" s="190">
        <f t="shared" si="1568"/>
        <v>0</v>
      </c>
      <c r="CA504" s="324"/>
      <c r="CB504" s="324">
        <f>SUM(CB501:CB503)</f>
        <v>0</v>
      </c>
      <c r="CC504" s="324">
        <f t="shared" ref="CC504" si="1569">SUM(CC501:CC503)</f>
        <v>0</v>
      </c>
      <c r="CD504" s="190"/>
      <c r="CE504" s="190">
        <f t="shared" ref="CE504:CF504" si="1570">SUM(CE501:CE503)</f>
        <v>0</v>
      </c>
      <c r="CF504" s="190">
        <f t="shared" si="1570"/>
        <v>0</v>
      </c>
      <c r="CG504" s="190"/>
      <c r="CH504" s="190">
        <f t="shared" ref="CH504:CI504" si="1571">SUM(CH501:CH503)</f>
        <v>0</v>
      </c>
      <c r="CI504" s="190">
        <f t="shared" si="1571"/>
        <v>0</v>
      </c>
      <c r="CJ504" s="190"/>
      <c r="CK504" s="190">
        <f t="shared" ref="CK504:CL504" si="1572">SUM(CK501:CK503)</f>
        <v>0</v>
      </c>
      <c r="CL504" s="190">
        <f t="shared" si="1572"/>
        <v>0</v>
      </c>
      <c r="CM504" s="190"/>
      <c r="CN504" s="190">
        <f t="shared" ref="CN504:CO504" si="1573">SUM(CN501:CN503)</f>
        <v>0</v>
      </c>
      <c r="CO504" s="190">
        <f t="shared" si="1573"/>
        <v>0</v>
      </c>
      <c r="CP504" s="2274"/>
      <c r="CQ504" s="2274">
        <f t="shared" ref="CQ504:CR504" si="1574">SUM(CQ501:CQ503)</f>
        <v>0</v>
      </c>
      <c r="CR504" s="2274">
        <f t="shared" si="1574"/>
        <v>0</v>
      </c>
      <c r="CS504" s="277"/>
      <c r="CT504" s="277">
        <f t="shared" ref="CT504:CU504" si="1575">SUM(CT501:CT503)</f>
        <v>0</v>
      </c>
      <c r="CU504" s="277">
        <f t="shared" si="1575"/>
        <v>0</v>
      </c>
      <c r="CV504" s="190"/>
      <c r="CW504" s="190">
        <f t="shared" ref="CW504:CX504" si="1576">SUM(CW501:CW503)</f>
        <v>0</v>
      </c>
      <c r="CX504" s="190">
        <f t="shared" si="1576"/>
        <v>0</v>
      </c>
      <c r="CY504" s="190"/>
      <c r="CZ504" s="190">
        <f t="shared" ref="CZ504:DA504" si="1577">SUM(CZ501:CZ503)</f>
        <v>0</v>
      </c>
      <c r="DA504" s="190">
        <f t="shared" si="1577"/>
        <v>0</v>
      </c>
      <c r="DB504" s="283"/>
      <c r="DC504" s="277"/>
      <c r="DD504" s="283"/>
      <c r="DE504" s="198">
        <f t="shared" si="1465"/>
        <v>0</v>
      </c>
      <c r="DF504" s="184">
        <v>0</v>
      </c>
      <c r="DG504" s="190"/>
      <c r="DH504" s="190"/>
      <c r="DI504" s="190"/>
      <c r="DJ504" s="190"/>
      <c r="DK504" s="184">
        <v>0</v>
      </c>
      <c r="DL504" s="190"/>
      <c r="DM504" s="190"/>
      <c r="DN504" s="197"/>
      <c r="DO504" s="190"/>
      <c r="DP504" s="184">
        <f t="shared" si="1556"/>
        <v>0</v>
      </c>
      <c r="DQ504" s="190"/>
      <c r="DR504" s="190"/>
      <c r="DS504" s="190"/>
      <c r="DT504" s="190"/>
      <c r="DU504" s="184">
        <f t="shared" si="1551"/>
        <v>0</v>
      </c>
      <c r="DV504" s="190"/>
      <c r="DW504" s="190"/>
      <c r="DX504" s="197"/>
      <c r="DY504" s="190"/>
      <c r="DZ504" s="2255">
        <f>SUM(DZ501:DZ503)</f>
        <v>0</v>
      </c>
      <c r="EA504" s="787">
        <f t="shared" ref="EA504:EB504" si="1578">SUM(EA501:EA503)</f>
        <v>0</v>
      </c>
      <c r="EB504" s="190">
        <f t="shared" si="1578"/>
        <v>0</v>
      </c>
      <c r="EC504" s="190">
        <f t="shared" ref="EC504" si="1579">SUM(EC501:EC503)</f>
        <v>0</v>
      </c>
      <c r="ED504" s="185"/>
      <c r="EE504" s="185"/>
      <c r="EF504" s="329"/>
      <c r="EG504" s="324"/>
      <c r="EH504" s="329"/>
    </row>
    <row r="505" spans="1:138" ht="15" hidden="1" customHeight="1" outlineLevel="1">
      <c r="A505" s="85"/>
      <c r="B505" s="67"/>
      <c r="C505" s="575" t="s">
        <v>73</v>
      </c>
      <c r="D505" s="1143" t="s">
        <v>15</v>
      </c>
      <c r="E505" s="84"/>
      <c r="F505" s="84"/>
      <c r="G505" s="169"/>
      <c r="H505" s="169"/>
      <c r="I505" s="169"/>
      <c r="J505" s="169"/>
      <c r="K505" s="169"/>
      <c r="L505" s="169"/>
      <c r="M505" s="2213"/>
      <c r="N505" s="169"/>
      <c r="O505" s="169"/>
      <c r="P505" s="169"/>
      <c r="Q505" s="84"/>
      <c r="R505" s="84"/>
      <c r="S505" s="84"/>
      <c r="T505" s="84"/>
      <c r="U505" s="84"/>
      <c r="V505" s="169"/>
      <c r="W505" s="169"/>
      <c r="X505" s="169"/>
      <c r="Y505" s="169"/>
      <c r="Z505" s="169"/>
      <c r="AA505" s="84"/>
      <c r="AB505" s="84"/>
      <c r="AC505" s="84"/>
      <c r="AD505" s="84"/>
      <c r="AE505" s="84"/>
      <c r="AF505" s="566"/>
      <c r="AG505" s="555"/>
      <c r="AH505" s="324"/>
      <c r="AI505" s="324"/>
      <c r="AJ505" s="324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324"/>
      <c r="AX505" s="324"/>
      <c r="AY505" s="324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324"/>
      <c r="BM505" s="324"/>
      <c r="BN505" s="324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324"/>
      <c r="CB505" s="324"/>
      <c r="CC505" s="324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2274"/>
      <c r="CQ505" s="2274"/>
      <c r="CR505" s="2274"/>
      <c r="CS505" s="277"/>
      <c r="CT505" s="277"/>
      <c r="CU505" s="277"/>
      <c r="CV505" s="190"/>
      <c r="CW505" s="190"/>
      <c r="CX505" s="190"/>
      <c r="CY505" s="190"/>
      <c r="CZ505" s="190"/>
      <c r="DA505" s="190"/>
      <c r="DB505" s="283"/>
      <c r="DC505" s="276"/>
      <c r="DD505" s="283"/>
      <c r="DE505" s="198">
        <f t="shared" si="1465"/>
        <v>0</v>
      </c>
      <c r="DF505" s="184">
        <v>0</v>
      </c>
      <c r="DG505" s="190"/>
      <c r="DH505" s="324"/>
      <c r="DI505" s="324"/>
      <c r="DJ505" s="190"/>
      <c r="DK505" s="184">
        <v>0</v>
      </c>
      <c r="DL505" s="190"/>
      <c r="DM505" s="324"/>
      <c r="DN505" s="330"/>
      <c r="DO505" s="190"/>
      <c r="DP505" s="184">
        <f t="shared" si="1556"/>
        <v>0</v>
      </c>
      <c r="DQ505" s="190"/>
      <c r="DR505" s="324"/>
      <c r="DS505" s="324"/>
      <c r="DT505" s="190"/>
      <c r="DU505" s="184">
        <f t="shared" si="1551"/>
        <v>0</v>
      </c>
      <c r="DV505" s="190"/>
      <c r="DW505" s="324"/>
      <c r="DX505" s="330"/>
      <c r="DY505" s="190"/>
      <c r="DZ505" s="2255"/>
      <c r="EA505" s="787"/>
      <c r="EB505" s="190"/>
      <c r="EC505" s="190"/>
      <c r="ED505" s="185"/>
      <c r="EE505" s="185"/>
      <c r="EF505" s="329"/>
      <c r="EG505" s="324"/>
      <c r="EH505" s="329"/>
    </row>
    <row r="506" spans="1:138" ht="25.5" hidden="1" customHeight="1" outlineLevel="1">
      <c r="A506" s="85"/>
      <c r="B506" s="67"/>
      <c r="C506" s="557" t="s">
        <v>290</v>
      </c>
      <c r="D506" s="578"/>
      <c r="E506" s="67"/>
      <c r="F506" s="128" t="s">
        <v>2</v>
      </c>
      <c r="G506" s="558">
        <f>H506+M506+N506+O506+P506</f>
        <v>0</v>
      </c>
      <c r="H506" s="558">
        <f>SUM(I506:L506)</f>
        <v>0</v>
      </c>
      <c r="I506" s="345"/>
      <c r="J506" s="345"/>
      <c r="K506" s="557"/>
      <c r="L506" s="345"/>
      <c r="M506" s="2214"/>
      <c r="N506" s="345"/>
      <c r="O506" s="345"/>
      <c r="P506" s="345"/>
      <c r="Q506" s="558">
        <f>SUM(R506:U506)</f>
        <v>0</v>
      </c>
      <c r="R506" s="67"/>
      <c r="S506" s="67"/>
      <c r="T506" s="234"/>
      <c r="U506" s="557"/>
      <c r="V506" s="558">
        <f>SUM(W506:Z506)</f>
        <v>0</v>
      </c>
      <c r="W506" s="345"/>
      <c r="X506" s="345"/>
      <c r="Y506" s="557"/>
      <c r="Z506" s="345"/>
      <c r="AA506" s="558">
        <f>SUM(AB506:AE506)</f>
        <v>0</v>
      </c>
      <c r="AB506" s="67"/>
      <c r="AC506" s="67"/>
      <c r="AD506" s="234"/>
      <c r="AE506" s="557"/>
      <c r="AF506" s="566" t="s">
        <v>14</v>
      </c>
      <c r="AG506" s="555">
        <f>AH506+CP506+CS506+CV506+CY506</f>
        <v>0</v>
      </c>
      <c r="AH506" s="324">
        <v>0</v>
      </c>
      <c r="AI506" s="324">
        <v>0</v>
      </c>
      <c r="AJ506" s="324">
        <v>0</v>
      </c>
      <c r="AK506" s="306"/>
      <c r="AL506" s="278">
        <v>0</v>
      </c>
      <c r="AM506" s="195">
        <v>0</v>
      </c>
      <c r="AN506" s="306"/>
      <c r="AO506" s="278">
        <v>0</v>
      </c>
      <c r="AP506" s="195">
        <v>0</v>
      </c>
      <c r="AQ506" s="324"/>
      <c r="AR506" s="324">
        <v>0</v>
      </c>
      <c r="AS506" s="324">
        <v>0</v>
      </c>
      <c r="AT506" s="307"/>
      <c r="AU506" s="319">
        <v>0</v>
      </c>
      <c r="AV506" s="205">
        <v>0</v>
      </c>
      <c r="AW506" s="324">
        <v>0</v>
      </c>
      <c r="AX506" s="324">
        <v>0</v>
      </c>
      <c r="AY506" s="324">
        <v>0</v>
      </c>
      <c r="AZ506" s="306"/>
      <c r="BA506" s="278"/>
      <c r="BB506" s="195"/>
      <c r="BC506" s="306"/>
      <c r="BD506" s="278"/>
      <c r="BE506" s="195"/>
      <c r="BF506" s="324"/>
      <c r="BG506" s="324">
        <v>0</v>
      </c>
      <c r="BH506" s="324">
        <v>0</v>
      </c>
      <c r="BI506" s="324"/>
      <c r="BJ506" s="324">
        <v>0</v>
      </c>
      <c r="BK506" s="324">
        <v>0</v>
      </c>
      <c r="BL506" s="324">
        <f>BO506+BR506+BU506+BX506</f>
        <v>0</v>
      </c>
      <c r="BM506" s="324">
        <f t="shared" ref="BM506" si="1580">BP506+BS506+BV506+BY506</f>
        <v>0</v>
      </c>
      <c r="BN506" s="324">
        <f t="shared" ref="BN506" si="1581">BQ506+BT506+BW506+BZ506</f>
        <v>0</v>
      </c>
      <c r="BO506" s="306"/>
      <c r="BP506" s="278">
        <f t="shared" ref="BP506" si="1582">BO506*0.1429</f>
        <v>0</v>
      </c>
      <c r="BQ506" s="195">
        <f>BO506*$ER$20</f>
        <v>0</v>
      </c>
      <c r="BR506" s="306"/>
      <c r="BS506" s="278">
        <f t="shared" ref="BS506" si="1583">BR506*0.1429</f>
        <v>0</v>
      </c>
      <c r="BT506" s="195">
        <f>BR506*$ES$20</f>
        <v>0</v>
      </c>
      <c r="BU506" s="324"/>
      <c r="BV506" s="324">
        <f t="shared" ref="BV506" si="1584">BU506*0.1429</f>
        <v>0</v>
      </c>
      <c r="BW506" s="324">
        <f>BU506*$ET$20</f>
        <v>0</v>
      </c>
      <c r="BX506" s="307"/>
      <c r="BY506" s="319">
        <f t="shared" ref="BY506" si="1585">BX506*0.1429</f>
        <v>0</v>
      </c>
      <c r="BZ506" s="205">
        <f>BX506*$EU$20</f>
        <v>0</v>
      </c>
      <c r="CA506" s="324">
        <f t="shared" ref="CA506" si="1586">CD506+CG506+CJ506+CM506</f>
        <v>0</v>
      </c>
      <c r="CB506" s="324">
        <f t="shared" ref="CB506" si="1587">CE506+CH506+CK506+CN506</f>
        <v>0</v>
      </c>
      <c r="CC506" s="324">
        <f t="shared" ref="CC506" si="1588">CF506+CI506+CL506+CO506</f>
        <v>0</v>
      </c>
      <c r="CD506" s="306"/>
      <c r="CE506" s="278"/>
      <c r="CF506" s="195"/>
      <c r="CG506" s="306"/>
      <c r="CH506" s="278"/>
      <c r="CI506" s="195"/>
      <c r="CJ506" s="324"/>
      <c r="CK506" s="324">
        <f t="shared" ref="CK506" si="1589">CJ506*0.1429</f>
        <v>0</v>
      </c>
      <c r="CL506" s="324">
        <f>CJ506*$EY$20</f>
        <v>0</v>
      </c>
      <c r="CM506" s="324"/>
      <c r="CN506" s="324">
        <f t="shared" ref="CN506" si="1590">CM506*0.1429</f>
        <v>0</v>
      </c>
      <c r="CO506" s="324">
        <f>CM506*$EZ$20</f>
        <v>0</v>
      </c>
      <c r="CP506" s="2301"/>
      <c r="CQ506" s="2278">
        <f>CP506*0.1429</f>
        <v>0</v>
      </c>
      <c r="CR506" s="2278">
        <f>CP506*$EM$20</f>
        <v>0</v>
      </c>
      <c r="CS506" s="336"/>
      <c r="CT506" s="278">
        <f>CS506*0.1429</f>
        <v>0</v>
      </c>
      <c r="CU506" s="278">
        <f>CS506*$EN$20</f>
        <v>0</v>
      </c>
      <c r="CV506" s="188"/>
      <c r="CW506" s="188"/>
      <c r="CX506" s="188"/>
      <c r="CY506" s="188"/>
      <c r="CZ506" s="188"/>
      <c r="DA506" s="188"/>
      <c r="DB506" s="324"/>
      <c r="DC506" s="324"/>
      <c r="DD506" s="324"/>
      <c r="DE506" s="595">
        <f t="shared" si="1465"/>
        <v>0</v>
      </c>
      <c r="DF506" s="595">
        <v>0</v>
      </c>
      <c r="DG506" s="190">
        <v>0</v>
      </c>
      <c r="DH506" s="188"/>
      <c r="DI506" s="324"/>
      <c r="DJ506" s="188"/>
      <c r="DK506" s="595">
        <v>0</v>
      </c>
      <c r="DL506" s="190"/>
      <c r="DM506" s="306"/>
      <c r="DN506" s="324"/>
      <c r="DO506" s="324"/>
      <c r="DP506" s="595">
        <f t="shared" si="1556"/>
        <v>0</v>
      </c>
      <c r="DQ506" s="190">
        <f>SUM(DQ503:DQ504)</f>
        <v>0</v>
      </c>
      <c r="DR506" s="188"/>
      <c r="DS506" s="324"/>
      <c r="DT506" s="188"/>
      <c r="DU506" s="595">
        <f t="shared" si="1551"/>
        <v>0</v>
      </c>
      <c r="DV506" s="190"/>
      <c r="DW506" s="306"/>
      <c r="DX506" s="324"/>
      <c r="DY506" s="324"/>
      <c r="DZ506" s="2255"/>
      <c r="EA506" s="787"/>
      <c r="EB506" s="188"/>
      <c r="EC506" s="188"/>
      <c r="ED506" s="135"/>
      <c r="EE506" s="23"/>
      <c r="EF506" s="329"/>
      <c r="EG506" s="324"/>
      <c r="EH506" s="329"/>
    </row>
    <row r="507" spans="1:138" ht="15" hidden="1" customHeight="1" outlineLevel="1">
      <c r="A507" s="85"/>
      <c r="B507" s="67"/>
      <c r="C507" s="1144"/>
      <c r="D507" s="1146"/>
      <c r="E507" s="67"/>
      <c r="F507" s="67"/>
      <c r="G507" s="166">
        <f>H507+M507+N507+O507+P507</f>
        <v>0</v>
      </c>
      <c r="H507" s="408">
        <f>SUM(I507:L507)</f>
        <v>0</v>
      </c>
      <c r="I507" s="345"/>
      <c r="J507" s="345"/>
      <c r="K507" s="345"/>
      <c r="L507" s="345"/>
      <c r="M507" s="2214"/>
      <c r="N507" s="345"/>
      <c r="O507" s="345"/>
      <c r="P507" s="345"/>
      <c r="Q507" s="86">
        <f>SUM(R507:U507)</f>
        <v>0</v>
      </c>
      <c r="R507" s="67"/>
      <c r="S507" s="67"/>
      <c r="T507" s="67"/>
      <c r="U507" s="67"/>
      <c r="V507" s="408">
        <f>SUM(W507:Z507)</f>
        <v>0</v>
      </c>
      <c r="W507" s="345"/>
      <c r="X507" s="345"/>
      <c r="Y507" s="345"/>
      <c r="Z507" s="345"/>
      <c r="AA507" s="86">
        <f>SUM(AB507:AE507)</f>
        <v>0</v>
      </c>
      <c r="AB507" s="67"/>
      <c r="AC507" s="67"/>
      <c r="AD507" s="67"/>
      <c r="AE507" s="67"/>
      <c r="AF507" s="185"/>
      <c r="AG507" s="190"/>
      <c r="AH507" s="324"/>
      <c r="AI507" s="324"/>
      <c r="AJ507" s="324"/>
      <c r="AK507" s="197"/>
      <c r="AL507" s="197"/>
      <c r="AM507" s="197"/>
      <c r="AN507" s="197"/>
      <c r="AO507" s="197"/>
      <c r="AP507" s="197"/>
      <c r="AQ507" s="324"/>
      <c r="AR507" s="324"/>
      <c r="AS507" s="324"/>
      <c r="AT507" s="197"/>
      <c r="AU507" s="197"/>
      <c r="AV507" s="197"/>
      <c r="AW507" s="324"/>
      <c r="AX507" s="324"/>
      <c r="AY507" s="324"/>
      <c r="AZ507" s="197"/>
      <c r="BA507" s="197"/>
      <c r="BB507" s="197"/>
      <c r="BC507" s="197"/>
      <c r="BD507" s="197"/>
      <c r="BE507" s="197"/>
      <c r="BF507" s="197"/>
      <c r="BG507" s="197"/>
      <c r="BH507" s="197"/>
      <c r="BI507" s="197"/>
      <c r="BJ507" s="197"/>
      <c r="BK507" s="197"/>
      <c r="BL507" s="324"/>
      <c r="BM507" s="324"/>
      <c r="BN507" s="324"/>
      <c r="BO507" s="197"/>
      <c r="BP507" s="197"/>
      <c r="BQ507" s="197"/>
      <c r="BR507" s="197"/>
      <c r="BS507" s="197"/>
      <c r="BT507" s="197"/>
      <c r="BU507" s="324"/>
      <c r="BV507" s="324"/>
      <c r="BW507" s="324"/>
      <c r="BX507" s="197"/>
      <c r="BY507" s="197"/>
      <c r="BZ507" s="197"/>
      <c r="CA507" s="324"/>
      <c r="CB507" s="324"/>
      <c r="CC507" s="324"/>
      <c r="CD507" s="197"/>
      <c r="CE507" s="197"/>
      <c r="CF507" s="197"/>
      <c r="CG507" s="197"/>
      <c r="CH507" s="197"/>
      <c r="CI507" s="197"/>
      <c r="CJ507" s="197"/>
      <c r="CK507" s="197"/>
      <c r="CL507" s="197"/>
      <c r="CM507" s="197"/>
      <c r="CN507" s="197"/>
      <c r="CO507" s="197"/>
      <c r="CP507" s="2276"/>
      <c r="CQ507" s="2276"/>
      <c r="CR507" s="2276"/>
      <c r="CS507" s="279"/>
      <c r="CT507" s="279"/>
      <c r="CU507" s="279"/>
      <c r="CV507" s="197"/>
      <c r="CW507" s="197"/>
      <c r="CX507" s="197"/>
      <c r="CY507" s="197"/>
      <c r="CZ507" s="197"/>
      <c r="DA507" s="197"/>
      <c r="DB507" s="210"/>
      <c r="DC507" s="276"/>
      <c r="DD507" s="210"/>
      <c r="DE507" s="595">
        <f t="shared" si="1465"/>
        <v>0</v>
      </c>
      <c r="DF507" s="595">
        <v>0</v>
      </c>
      <c r="DG507" s="197"/>
      <c r="DH507" s="197"/>
      <c r="DI507" s="197"/>
      <c r="DJ507" s="197"/>
      <c r="DK507" s="595">
        <v>0</v>
      </c>
      <c r="DL507" s="197"/>
      <c r="DM507" s="197"/>
      <c r="DN507" s="188"/>
      <c r="DO507" s="197"/>
      <c r="DP507" s="595">
        <f t="shared" si="1556"/>
        <v>0</v>
      </c>
      <c r="DQ507" s="197"/>
      <c r="DR507" s="197"/>
      <c r="DS507" s="197"/>
      <c r="DT507" s="197"/>
      <c r="DU507" s="595">
        <f t="shared" si="1551"/>
        <v>0</v>
      </c>
      <c r="DV507" s="197"/>
      <c r="DW507" s="197"/>
      <c r="DX507" s="188"/>
      <c r="DY507" s="197"/>
      <c r="DZ507" s="2255"/>
      <c r="EA507" s="787"/>
      <c r="EB507" s="197"/>
      <c r="EC507" s="197"/>
      <c r="ED507" s="33"/>
      <c r="EE507" s="33"/>
      <c r="EF507" s="460"/>
      <c r="EG507" s="460"/>
      <c r="EH507" s="460"/>
    </row>
    <row r="508" spans="1:138" ht="15" hidden="1" customHeight="1" outlineLevel="1">
      <c r="A508" s="85"/>
      <c r="B508" s="67"/>
      <c r="C508" s="1144" t="s">
        <v>49</v>
      </c>
      <c r="D508" s="1146"/>
      <c r="E508" s="67"/>
      <c r="F508" s="67"/>
      <c r="G508" s="166">
        <f>H508+M508+N508+O508+P508</f>
        <v>0</v>
      </c>
      <c r="H508" s="408">
        <f>SUM(I508:L508)</f>
        <v>0</v>
      </c>
      <c r="I508" s="345"/>
      <c r="J508" s="345"/>
      <c r="K508" s="345"/>
      <c r="L508" s="345"/>
      <c r="M508" s="2214"/>
      <c r="N508" s="345"/>
      <c r="O508" s="345"/>
      <c r="P508" s="345"/>
      <c r="Q508" s="86">
        <f>SUM(R508:U508)</f>
        <v>0</v>
      </c>
      <c r="R508" s="67"/>
      <c r="S508" s="67"/>
      <c r="T508" s="67"/>
      <c r="U508" s="67"/>
      <c r="V508" s="408">
        <f>SUM(W508:Z508)</f>
        <v>0</v>
      </c>
      <c r="W508" s="345"/>
      <c r="X508" s="345"/>
      <c r="Y508" s="345"/>
      <c r="Z508" s="345"/>
      <c r="AA508" s="86">
        <f>SUM(AB508:AE508)</f>
        <v>0</v>
      </c>
      <c r="AB508" s="67"/>
      <c r="AC508" s="67"/>
      <c r="AD508" s="67"/>
      <c r="AE508" s="67"/>
      <c r="AF508" s="185"/>
      <c r="AG508" s="190"/>
      <c r="AH508" s="324"/>
      <c r="AI508" s="324"/>
      <c r="AJ508" s="324"/>
      <c r="AK508" s="197"/>
      <c r="AL508" s="197"/>
      <c r="AM508" s="197"/>
      <c r="AN508" s="197"/>
      <c r="AO508" s="197"/>
      <c r="AP508" s="197"/>
      <c r="AQ508" s="324"/>
      <c r="AR508" s="324"/>
      <c r="AS508" s="324"/>
      <c r="AT508" s="197"/>
      <c r="AU508" s="197"/>
      <c r="AV508" s="197"/>
      <c r="AW508" s="324"/>
      <c r="AX508" s="324"/>
      <c r="AY508" s="324"/>
      <c r="AZ508" s="197"/>
      <c r="BA508" s="197"/>
      <c r="BB508" s="197"/>
      <c r="BC508" s="197"/>
      <c r="BD508" s="197"/>
      <c r="BE508" s="197"/>
      <c r="BF508" s="197"/>
      <c r="BG508" s="197"/>
      <c r="BH508" s="197"/>
      <c r="BI508" s="197"/>
      <c r="BJ508" s="197"/>
      <c r="BK508" s="197"/>
      <c r="BL508" s="324"/>
      <c r="BM508" s="324"/>
      <c r="BN508" s="324"/>
      <c r="BO508" s="197"/>
      <c r="BP508" s="197"/>
      <c r="BQ508" s="197"/>
      <c r="BR508" s="197"/>
      <c r="BS508" s="197"/>
      <c r="BT508" s="197"/>
      <c r="BU508" s="324"/>
      <c r="BV508" s="324"/>
      <c r="BW508" s="324"/>
      <c r="BX508" s="197"/>
      <c r="BY508" s="197"/>
      <c r="BZ508" s="197"/>
      <c r="CA508" s="324"/>
      <c r="CB508" s="324"/>
      <c r="CC508" s="324"/>
      <c r="CD508" s="197"/>
      <c r="CE508" s="197"/>
      <c r="CF508" s="197"/>
      <c r="CG508" s="197"/>
      <c r="CH508" s="197"/>
      <c r="CI508" s="197"/>
      <c r="CJ508" s="197"/>
      <c r="CK508" s="197"/>
      <c r="CL508" s="197"/>
      <c r="CM508" s="197"/>
      <c r="CN508" s="197"/>
      <c r="CO508" s="197"/>
      <c r="CP508" s="2276"/>
      <c r="CQ508" s="2276"/>
      <c r="CR508" s="2276"/>
      <c r="CS508" s="279"/>
      <c r="CT508" s="279"/>
      <c r="CU508" s="279"/>
      <c r="CV508" s="197"/>
      <c r="CW508" s="197"/>
      <c r="CX508" s="197"/>
      <c r="CY508" s="197"/>
      <c r="CZ508" s="197"/>
      <c r="DA508" s="197"/>
      <c r="DB508" s="210"/>
      <c r="DC508" s="277"/>
      <c r="DD508" s="210"/>
      <c r="DE508" s="595">
        <f t="shared" si="1465"/>
        <v>0</v>
      </c>
      <c r="DF508" s="595">
        <v>0</v>
      </c>
      <c r="DG508" s="197"/>
      <c r="DH508" s="197"/>
      <c r="DI508" s="197"/>
      <c r="DJ508" s="197"/>
      <c r="DK508" s="595">
        <v>0</v>
      </c>
      <c r="DL508" s="197"/>
      <c r="DM508" s="197"/>
      <c r="DN508" s="197"/>
      <c r="DO508" s="197"/>
      <c r="DP508" s="595">
        <f t="shared" si="1556"/>
        <v>0</v>
      </c>
      <c r="DQ508" s="197"/>
      <c r="DR508" s="197"/>
      <c r="DS508" s="197"/>
      <c r="DT508" s="197"/>
      <c r="DU508" s="595">
        <f t="shared" si="1551"/>
        <v>0</v>
      </c>
      <c r="DV508" s="197"/>
      <c r="DW508" s="197"/>
      <c r="DX508" s="197"/>
      <c r="DY508" s="197"/>
      <c r="DZ508" s="2255"/>
      <c r="EA508" s="787"/>
      <c r="EB508" s="197"/>
      <c r="EC508" s="197"/>
      <c r="ED508" s="33"/>
      <c r="EE508" s="33"/>
      <c r="EF508" s="460"/>
      <c r="EG508" s="460"/>
      <c r="EH508" s="460"/>
    </row>
    <row r="509" spans="1:138" ht="15" hidden="1" customHeight="1" outlineLevel="1" thickBot="1">
      <c r="A509" s="85"/>
      <c r="B509" s="67"/>
      <c r="C509" s="1144"/>
      <c r="D509" s="578" t="s">
        <v>52</v>
      </c>
      <c r="E509" s="84"/>
      <c r="F509" s="84"/>
      <c r="G509" s="169"/>
      <c r="H509" s="169"/>
      <c r="I509" s="169"/>
      <c r="J509" s="169"/>
      <c r="K509" s="169"/>
      <c r="L509" s="169"/>
      <c r="M509" s="2213"/>
      <c r="N509" s="169"/>
      <c r="O509" s="169"/>
      <c r="P509" s="169"/>
      <c r="Q509" s="84"/>
      <c r="R509" s="84"/>
      <c r="S509" s="84"/>
      <c r="T509" s="84"/>
      <c r="U509" s="84"/>
      <c r="V509" s="169"/>
      <c r="W509" s="169"/>
      <c r="X509" s="169"/>
      <c r="Y509" s="169"/>
      <c r="Z509" s="169"/>
      <c r="AA509" s="84"/>
      <c r="AB509" s="84"/>
      <c r="AC509" s="84"/>
      <c r="AD509" s="84"/>
      <c r="AE509" s="84"/>
      <c r="AF509" s="185"/>
      <c r="AG509" s="555">
        <f>SUM(AG506:AG508)</f>
        <v>0</v>
      </c>
      <c r="AH509" s="572">
        <v>0</v>
      </c>
      <c r="AI509" s="572">
        <v>0</v>
      </c>
      <c r="AJ509" s="572">
        <v>0</v>
      </c>
      <c r="AK509" s="599">
        <v>0</v>
      </c>
      <c r="AL509" s="599">
        <v>0</v>
      </c>
      <c r="AM509" s="599">
        <v>0</v>
      </c>
      <c r="AN509" s="599">
        <v>0</v>
      </c>
      <c r="AO509" s="599">
        <v>0</v>
      </c>
      <c r="AP509" s="599">
        <v>0</v>
      </c>
      <c r="AQ509" s="572">
        <v>0</v>
      </c>
      <c r="AR509" s="572">
        <v>0</v>
      </c>
      <c r="AS509" s="572">
        <v>0</v>
      </c>
      <c r="AT509" s="599">
        <v>0</v>
      </c>
      <c r="AU509" s="599">
        <v>0</v>
      </c>
      <c r="AV509" s="599">
        <v>0</v>
      </c>
      <c r="AW509" s="572">
        <v>0</v>
      </c>
      <c r="AX509" s="572">
        <v>0</v>
      </c>
      <c r="AY509" s="572">
        <v>0</v>
      </c>
      <c r="AZ509" s="599">
        <v>0</v>
      </c>
      <c r="BA509" s="599">
        <v>0</v>
      </c>
      <c r="BB509" s="599">
        <v>0</v>
      </c>
      <c r="BC509" s="599">
        <v>0</v>
      </c>
      <c r="BD509" s="599">
        <v>0</v>
      </c>
      <c r="BE509" s="599">
        <v>0</v>
      </c>
      <c r="BF509" s="572">
        <v>0</v>
      </c>
      <c r="BG509" s="572">
        <v>0</v>
      </c>
      <c r="BH509" s="572">
        <v>0</v>
      </c>
      <c r="BI509" s="572">
        <v>0</v>
      </c>
      <c r="BJ509" s="572">
        <v>0</v>
      </c>
      <c r="BK509" s="572">
        <v>0</v>
      </c>
      <c r="BL509" s="572">
        <f>SUM(BL506:BL508)</f>
        <v>0</v>
      </c>
      <c r="BM509" s="572">
        <f>SUM(BM506:BM508)</f>
        <v>0</v>
      </c>
      <c r="BN509" s="572">
        <f t="shared" ref="BN509:BZ509" si="1591">SUM(BN506:BN508)</f>
        <v>0</v>
      </c>
      <c r="BO509" s="599">
        <f t="shared" si="1591"/>
        <v>0</v>
      </c>
      <c r="BP509" s="599">
        <f t="shared" si="1591"/>
        <v>0</v>
      </c>
      <c r="BQ509" s="599">
        <f t="shared" si="1591"/>
        <v>0</v>
      </c>
      <c r="BR509" s="599">
        <f t="shared" si="1591"/>
        <v>0</v>
      </c>
      <c r="BS509" s="599">
        <f t="shared" si="1591"/>
        <v>0</v>
      </c>
      <c r="BT509" s="599">
        <f t="shared" si="1591"/>
        <v>0</v>
      </c>
      <c r="BU509" s="572">
        <f t="shared" si="1591"/>
        <v>0</v>
      </c>
      <c r="BV509" s="572">
        <f t="shared" si="1591"/>
        <v>0</v>
      </c>
      <c r="BW509" s="572">
        <f t="shared" si="1591"/>
        <v>0</v>
      </c>
      <c r="BX509" s="599">
        <f t="shared" si="1591"/>
        <v>0</v>
      </c>
      <c r="BY509" s="599">
        <f t="shared" si="1591"/>
        <v>0</v>
      </c>
      <c r="BZ509" s="599">
        <f t="shared" si="1591"/>
        <v>0</v>
      </c>
      <c r="CA509" s="572">
        <f>SUM(CA506:CA508)</f>
        <v>0</v>
      </c>
      <c r="CB509" s="572">
        <f>SUM(CB506:CB508)</f>
        <v>0</v>
      </c>
      <c r="CC509" s="572">
        <f t="shared" ref="CC509:CO509" si="1592">SUM(CC506:CC508)</f>
        <v>0</v>
      </c>
      <c r="CD509" s="599">
        <f t="shared" si="1592"/>
        <v>0</v>
      </c>
      <c r="CE509" s="599">
        <f t="shared" si="1592"/>
        <v>0</v>
      </c>
      <c r="CF509" s="599">
        <f t="shared" si="1592"/>
        <v>0</v>
      </c>
      <c r="CG509" s="599">
        <f t="shared" si="1592"/>
        <v>0</v>
      </c>
      <c r="CH509" s="599">
        <f t="shared" si="1592"/>
        <v>0</v>
      </c>
      <c r="CI509" s="599">
        <f t="shared" si="1592"/>
        <v>0</v>
      </c>
      <c r="CJ509" s="572">
        <f t="shared" si="1592"/>
        <v>0</v>
      </c>
      <c r="CK509" s="572">
        <f t="shared" si="1592"/>
        <v>0</v>
      </c>
      <c r="CL509" s="572">
        <f t="shared" si="1592"/>
        <v>0</v>
      </c>
      <c r="CM509" s="572">
        <f t="shared" si="1592"/>
        <v>0</v>
      </c>
      <c r="CN509" s="572">
        <f t="shared" si="1592"/>
        <v>0</v>
      </c>
      <c r="CO509" s="572">
        <f t="shared" si="1592"/>
        <v>0</v>
      </c>
      <c r="CP509" s="2302">
        <f t="shared" ref="CP509:CX509" si="1593">SUM(CP506:CP508)</f>
        <v>0</v>
      </c>
      <c r="CQ509" s="2302">
        <f t="shared" si="1593"/>
        <v>0</v>
      </c>
      <c r="CR509" s="2302">
        <f t="shared" si="1593"/>
        <v>0</v>
      </c>
      <c r="CS509" s="789">
        <f t="shared" si="1593"/>
        <v>0</v>
      </c>
      <c r="CT509" s="789">
        <f t="shared" si="1593"/>
        <v>0</v>
      </c>
      <c r="CU509" s="789">
        <f t="shared" si="1593"/>
        <v>0</v>
      </c>
      <c r="CV509" s="190">
        <f t="shared" si="1593"/>
        <v>0</v>
      </c>
      <c r="CW509" s="190">
        <f t="shared" si="1593"/>
        <v>0</v>
      </c>
      <c r="CX509" s="190">
        <f t="shared" si="1593"/>
        <v>0</v>
      </c>
      <c r="CY509" s="190">
        <f t="shared" ref="CY509:DA509" si="1594">SUM(CY506:CY508)</f>
        <v>0</v>
      </c>
      <c r="CZ509" s="190">
        <f t="shared" si="1594"/>
        <v>0</v>
      </c>
      <c r="DA509" s="190">
        <f t="shared" si="1594"/>
        <v>0</v>
      </c>
      <c r="DB509" s="283"/>
      <c r="DC509" s="278"/>
      <c r="DD509" s="586"/>
      <c r="DE509" s="572">
        <f t="shared" si="1465"/>
        <v>0</v>
      </c>
      <c r="DF509" s="572">
        <v>0</v>
      </c>
      <c r="DG509" s="599">
        <v>0</v>
      </c>
      <c r="DH509" s="599">
        <v>0</v>
      </c>
      <c r="DI509" s="572">
        <v>0</v>
      </c>
      <c r="DJ509" s="599">
        <v>0</v>
      </c>
      <c r="DK509" s="572">
        <v>0</v>
      </c>
      <c r="DL509" s="599">
        <v>0</v>
      </c>
      <c r="DM509" s="599">
        <v>0</v>
      </c>
      <c r="DN509" s="572">
        <v>0</v>
      </c>
      <c r="DO509" s="572">
        <v>0</v>
      </c>
      <c r="DP509" s="572">
        <f t="shared" si="1556"/>
        <v>0</v>
      </c>
      <c r="DQ509" s="599">
        <f>SUM(DQ506:DQ507)</f>
        <v>0</v>
      </c>
      <c r="DR509" s="599">
        <f t="shared" ref="DR509:DY509" si="1595">SUM(DR506:DR507)</f>
        <v>0</v>
      </c>
      <c r="DS509" s="572">
        <f t="shared" si="1595"/>
        <v>0</v>
      </c>
      <c r="DT509" s="599">
        <f t="shared" si="1595"/>
        <v>0</v>
      </c>
      <c r="DU509" s="572">
        <f t="shared" si="1595"/>
        <v>0</v>
      </c>
      <c r="DV509" s="599">
        <f t="shared" si="1595"/>
        <v>0</v>
      </c>
      <c r="DW509" s="599">
        <f t="shared" si="1595"/>
        <v>0</v>
      </c>
      <c r="DX509" s="572">
        <f t="shared" si="1595"/>
        <v>0</v>
      </c>
      <c r="DY509" s="572">
        <f t="shared" si="1595"/>
        <v>0</v>
      </c>
      <c r="DZ509" s="2299">
        <f t="shared" ref="DZ509:EA509" si="1596">SUM(DZ506:DZ507)</f>
        <v>0</v>
      </c>
      <c r="EA509" s="786">
        <f t="shared" si="1596"/>
        <v>0</v>
      </c>
      <c r="EB509" s="190">
        <f t="shared" ref="EB509" si="1597">SUM(EB506:EB508)</f>
        <v>0</v>
      </c>
      <c r="EC509" s="190">
        <f t="shared" ref="EC509" si="1598">SUM(EC506:EC508)</f>
        <v>0</v>
      </c>
      <c r="ED509" s="589"/>
      <c r="EE509" s="589"/>
      <c r="EF509" s="590"/>
      <c r="EG509" s="590"/>
      <c r="EH509" s="590"/>
    </row>
    <row r="510" spans="1:138" ht="15" customHeight="1" outlineLevel="1">
      <c r="A510" s="85"/>
      <c r="B510" s="67"/>
      <c r="C510" s="1142" t="s">
        <v>74</v>
      </c>
      <c r="D510" s="1143" t="s">
        <v>16</v>
      </c>
      <c r="E510" s="84"/>
      <c r="F510" s="84"/>
      <c r="G510" s="169"/>
      <c r="H510" s="169"/>
      <c r="I510" s="169"/>
      <c r="J510" s="169"/>
      <c r="K510" s="169"/>
      <c r="L510" s="169"/>
      <c r="M510" s="2213"/>
      <c r="N510" s="169"/>
      <c r="O510" s="169"/>
      <c r="P510" s="169"/>
      <c r="Q510" s="84"/>
      <c r="R510" s="84"/>
      <c r="S510" s="84"/>
      <c r="T510" s="84"/>
      <c r="U510" s="84"/>
      <c r="V510" s="169"/>
      <c r="W510" s="169"/>
      <c r="X510" s="169"/>
      <c r="Y510" s="169"/>
      <c r="Z510" s="169"/>
      <c r="AA510" s="84"/>
      <c r="AB510" s="84"/>
      <c r="AC510" s="84"/>
      <c r="AD510" s="84"/>
      <c r="AE510" s="84"/>
      <c r="AF510" s="185"/>
      <c r="AG510" s="190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7"/>
      <c r="BN510" s="207"/>
      <c r="BO510" s="207"/>
      <c r="BP510" s="207"/>
      <c r="BQ510" s="207"/>
      <c r="BR510" s="207"/>
      <c r="BS510" s="207"/>
      <c r="BT510" s="207"/>
      <c r="BU510" s="207"/>
      <c r="BV510" s="207"/>
      <c r="BW510" s="207"/>
      <c r="BX510" s="207"/>
      <c r="BY510" s="207"/>
      <c r="BZ510" s="207"/>
      <c r="CA510" s="207"/>
      <c r="CB510" s="207"/>
      <c r="CC510" s="207"/>
      <c r="CD510" s="207"/>
      <c r="CE510" s="207"/>
      <c r="CF510" s="207"/>
      <c r="CG510" s="207"/>
      <c r="CH510" s="207"/>
      <c r="CI510" s="207"/>
      <c r="CJ510" s="207"/>
      <c r="CK510" s="207"/>
      <c r="CL510" s="207"/>
      <c r="CM510" s="207"/>
      <c r="CN510" s="207"/>
      <c r="CO510" s="207"/>
      <c r="CP510" s="2303"/>
      <c r="CQ510" s="2303"/>
      <c r="CR510" s="2303"/>
      <c r="CS510" s="790"/>
      <c r="CT510" s="790"/>
      <c r="CU510" s="790"/>
      <c r="CV510" s="190"/>
      <c r="CW510" s="190"/>
      <c r="CX510" s="190"/>
      <c r="CY510" s="190"/>
      <c r="CZ510" s="190"/>
      <c r="DA510" s="190"/>
      <c r="DB510" s="283"/>
      <c r="DC510" s="278"/>
      <c r="DD510" s="601"/>
      <c r="DE510" s="596">
        <f t="shared" si="1465"/>
        <v>0</v>
      </c>
      <c r="DF510" s="184">
        <v>0</v>
      </c>
      <c r="DG510" s="207"/>
      <c r="DH510" s="207"/>
      <c r="DI510" s="207"/>
      <c r="DJ510" s="207"/>
      <c r="DK510" s="184">
        <v>0</v>
      </c>
      <c r="DL510" s="207"/>
      <c r="DM510" s="207"/>
      <c r="DN510" s="207"/>
      <c r="DO510" s="207"/>
      <c r="DP510" s="595">
        <f t="shared" si="1556"/>
        <v>0</v>
      </c>
      <c r="DQ510" s="207"/>
      <c r="DR510" s="207"/>
      <c r="DS510" s="207"/>
      <c r="DT510" s="207"/>
      <c r="DU510" s="555">
        <f t="shared" ref="DU510:DU533" si="1599">DV510+DW510+DX510+DY510</f>
        <v>0</v>
      </c>
      <c r="DV510" s="207"/>
      <c r="DW510" s="207"/>
      <c r="DX510" s="207"/>
      <c r="DY510" s="207"/>
      <c r="DZ510" s="2303"/>
      <c r="EA510" s="790"/>
      <c r="EB510" s="190"/>
      <c r="EC510" s="190"/>
      <c r="ED510" s="182"/>
      <c r="EE510" s="182"/>
      <c r="EF510" s="471"/>
      <c r="EG510" s="471"/>
      <c r="EH510" s="471"/>
    </row>
    <row r="511" spans="1:138" ht="33.75" customHeight="1" outlineLevel="1">
      <c r="A511" s="85"/>
      <c r="B511" s="67"/>
      <c r="C511" s="557" t="s">
        <v>183</v>
      </c>
      <c r="D511" s="712" t="s">
        <v>262</v>
      </c>
      <c r="E511" s="67"/>
      <c r="F511" s="128" t="s">
        <v>2</v>
      </c>
      <c r="G511" s="558">
        <f t="shared" ref="G511" si="1600">Q511+V511+N511+O511+P511</f>
        <v>2</v>
      </c>
      <c r="H511" s="558">
        <f>SUM(I511:L511)</f>
        <v>0</v>
      </c>
      <c r="I511" s="1215"/>
      <c r="J511" s="1215"/>
      <c r="K511" s="1215"/>
      <c r="L511" s="557"/>
      <c r="M511" s="2210">
        <v>1</v>
      </c>
      <c r="N511" s="557"/>
      <c r="O511" s="557">
        <v>1</v>
      </c>
      <c r="P511" s="557"/>
      <c r="Q511" s="265">
        <f>SUM(R511:U511)</f>
        <v>0</v>
      </c>
      <c r="R511" s="273"/>
      <c r="S511" s="273"/>
      <c r="T511" s="273"/>
      <c r="U511" s="273"/>
      <c r="V511" s="558">
        <f>SUM(W511:Z511)</f>
        <v>1</v>
      </c>
      <c r="W511" s="1215"/>
      <c r="X511" s="1215"/>
      <c r="Y511" s="1215"/>
      <c r="Z511" s="557">
        <v>1</v>
      </c>
      <c r="AA511" s="265">
        <f>SUM(AB511:AE511)</f>
        <v>0</v>
      </c>
      <c r="AB511" s="273"/>
      <c r="AC511" s="273"/>
      <c r="AD511" s="273"/>
      <c r="AE511" s="273"/>
      <c r="AF511" s="134" t="s">
        <v>154</v>
      </c>
      <c r="AG511" s="555">
        <f>AH511+CP511+CS511+CV511+CY511</f>
        <v>4.7399999999999998E-2</v>
      </c>
      <c r="AH511" s="195">
        <v>0</v>
      </c>
      <c r="AI511" s="195">
        <v>0</v>
      </c>
      <c r="AJ511" s="195">
        <v>0</v>
      </c>
      <c r="AK511" s="306"/>
      <c r="AL511" s="188"/>
      <c r="AM511" s="195">
        <v>0</v>
      </c>
      <c r="AN511" s="306"/>
      <c r="AO511" s="188"/>
      <c r="AP511" s="195">
        <v>0</v>
      </c>
      <c r="AQ511" s="306"/>
      <c r="AR511" s="188"/>
      <c r="AS511" s="195">
        <v>0</v>
      </c>
      <c r="AT511" s="306"/>
      <c r="AU511" s="188"/>
      <c r="AV511" s="195">
        <v>0</v>
      </c>
      <c r="AW511" s="195">
        <v>0</v>
      </c>
      <c r="AX511" s="195">
        <v>0</v>
      </c>
      <c r="AY511" s="195">
        <v>0</v>
      </c>
      <c r="AZ511" s="306"/>
      <c r="BA511" s="188"/>
      <c r="BB511" s="195">
        <v>0</v>
      </c>
      <c r="BC511" s="306"/>
      <c r="BD511" s="188"/>
      <c r="BE511" s="195">
        <v>0</v>
      </c>
      <c r="BF511" s="306"/>
      <c r="BG511" s="188"/>
      <c r="BH511" s="195">
        <v>0</v>
      </c>
      <c r="BI511" s="306"/>
      <c r="BJ511" s="188"/>
      <c r="BK511" s="195">
        <v>0</v>
      </c>
      <c r="BL511" s="195">
        <f t="shared" ref="BL511:BL512" si="1601">BO511+BR511+BU511+BX511</f>
        <v>2.3699999999999999E-2</v>
      </c>
      <c r="BM511" s="195">
        <f t="shared" ref="BM511:BM512" si="1602">BP511+BS511+BV511+BY511</f>
        <v>0</v>
      </c>
      <c r="BN511" s="195">
        <f t="shared" ref="BN511:BN512" si="1603">BQ511+BT511+BW511+BZ511</f>
        <v>5.5211520000000001E-4</v>
      </c>
      <c r="BO511" s="306"/>
      <c r="BP511" s="188"/>
      <c r="BQ511" s="195">
        <f>BO511*$ER$34</f>
        <v>0</v>
      </c>
      <c r="BR511" s="306"/>
      <c r="BS511" s="188"/>
      <c r="BT511" s="195">
        <f>BR511*$ES$34</f>
        <v>0</v>
      </c>
      <c r="BU511" s="306"/>
      <c r="BV511" s="188"/>
      <c r="BW511" s="195">
        <f>BU511*$ET$34</f>
        <v>0</v>
      </c>
      <c r="BX511" s="324">
        <v>2.3699999999999999E-2</v>
      </c>
      <c r="BY511" s="188"/>
      <c r="BZ511" s="205">
        <f>BX511*$EU$34</f>
        <v>5.5211520000000001E-4</v>
      </c>
      <c r="CA511" s="195">
        <f t="shared" ref="CA511:CA512" si="1604">CD511+CG511+CJ511+CM511</f>
        <v>0</v>
      </c>
      <c r="CB511" s="195">
        <f t="shared" ref="CB511:CB512" si="1605">CE511+CH511+CK511+CN511</f>
        <v>0</v>
      </c>
      <c r="CC511" s="195">
        <f t="shared" ref="CC511:CC512" si="1606">CF511+CI511+CL511+CO511</f>
        <v>0</v>
      </c>
      <c r="CD511" s="306"/>
      <c r="CE511" s="188"/>
      <c r="CF511" s="195">
        <f>CD511*$EW$34</f>
        <v>0</v>
      </c>
      <c r="CG511" s="306"/>
      <c r="CH511" s="188"/>
      <c r="CI511" s="195">
        <f>CG511*$EX$34</f>
        <v>0</v>
      </c>
      <c r="CJ511" s="306"/>
      <c r="CK511" s="188"/>
      <c r="CL511" s="195">
        <f>CJ511*$EY$34</f>
        <v>0</v>
      </c>
      <c r="CM511" s="306"/>
      <c r="CN511" s="188"/>
      <c r="CO511" s="195">
        <f>CM511*$EZ$34</f>
        <v>0</v>
      </c>
      <c r="CP511" s="2238">
        <v>2.3699999999999999E-2</v>
      </c>
      <c r="CQ511" s="2278"/>
      <c r="CR511" s="2258">
        <f>CP511*$EM$34</f>
        <v>5.7419980799999998E-4</v>
      </c>
      <c r="CS511" s="335"/>
      <c r="CT511" s="278"/>
      <c r="CU511" s="278"/>
      <c r="CV511" s="324">
        <v>2.3699999999999999E-2</v>
      </c>
      <c r="CW511" s="195"/>
      <c r="CX511" s="556">
        <f>CV511*$EO$34</f>
        <v>6.2105375999999999E-4</v>
      </c>
      <c r="CY511" s="195"/>
      <c r="CZ511" s="188"/>
      <c r="DA511" s="195"/>
      <c r="DB511" s="324" t="s">
        <v>477</v>
      </c>
      <c r="DC511" s="324">
        <v>11.7</v>
      </c>
      <c r="DD511" s="324">
        <v>8.0000000000000004E-4</v>
      </c>
      <c r="DE511" s="555">
        <f t="shared" ref="DE511" si="1607">DK511+DP511+EA511+EB511+EC511</f>
        <v>2.1600000000000001E-2</v>
      </c>
      <c r="DF511" s="595">
        <v>0</v>
      </c>
      <c r="DG511" s="306"/>
      <c r="DH511" s="306"/>
      <c r="DI511" s="306"/>
      <c r="DJ511" s="306"/>
      <c r="DK511" s="184">
        <v>0</v>
      </c>
      <c r="DL511" s="306"/>
      <c r="DM511" s="306"/>
      <c r="DN511" s="330"/>
      <c r="DO511" s="305"/>
      <c r="DP511" s="595">
        <f t="shared" si="1556"/>
        <v>1.0400000000000001E-2</v>
      </c>
      <c r="DQ511" s="306"/>
      <c r="DR511" s="306"/>
      <c r="DS511" s="306"/>
      <c r="DT511" s="324">
        <v>1.0400000000000001E-2</v>
      </c>
      <c r="DU511" s="555">
        <f t="shared" si="1599"/>
        <v>0</v>
      </c>
      <c r="DV511" s="306"/>
      <c r="DW511" s="306"/>
      <c r="DX511" s="330"/>
      <c r="DY511" s="305"/>
      <c r="DZ511" s="2238">
        <f>0.01*1.04</f>
        <v>1.0400000000000001E-2</v>
      </c>
      <c r="EA511" s="335"/>
      <c r="EB511" s="324">
        <f>0.01*1.12</f>
        <v>1.1200000000000002E-2</v>
      </c>
      <c r="EC511" s="195"/>
      <c r="ED511" s="324" t="s">
        <v>243</v>
      </c>
      <c r="EE511" s="23"/>
      <c r="EF511" s="329" t="s">
        <v>235</v>
      </c>
      <c r="EG511" s="328"/>
      <c r="EH511" s="878" t="s">
        <v>378</v>
      </c>
    </row>
    <row r="512" spans="1:138" ht="16.5" hidden="1" customHeight="1" outlineLevel="1">
      <c r="A512" s="85"/>
      <c r="B512" s="67"/>
      <c r="C512" s="138" t="s">
        <v>184</v>
      </c>
      <c r="D512" s="365"/>
      <c r="E512" s="67"/>
      <c r="F512" s="132"/>
      <c r="G512" s="166">
        <f>H512+M512+N512+O512+P512</f>
        <v>0</v>
      </c>
      <c r="H512" s="625">
        <f>SUM(I512:L512)</f>
        <v>0</v>
      </c>
      <c r="I512" s="1215"/>
      <c r="J512" s="1215"/>
      <c r="K512" s="1215"/>
      <c r="L512" s="1215"/>
      <c r="M512" s="2219"/>
      <c r="N512" s="1068"/>
      <c r="O512" s="1068"/>
      <c r="P512" s="119"/>
      <c r="Q512" s="265">
        <f>SUM(R512:U512)</f>
        <v>0</v>
      </c>
      <c r="R512" s="273"/>
      <c r="S512" s="273"/>
      <c r="T512" s="273"/>
      <c r="U512" s="273"/>
      <c r="V512" s="625">
        <f>SUM(W512:Z512)</f>
        <v>0</v>
      </c>
      <c r="W512" s="1215"/>
      <c r="X512" s="1215"/>
      <c r="Y512" s="1215"/>
      <c r="Z512" s="1215"/>
      <c r="AA512" s="265">
        <f>SUM(AB512:AE512)</f>
        <v>0</v>
      </c>
      <c r="AB512" s="273"/>
      <c r="AC512" s="273"/>
      <c r="AD512" s="273"/>
      <c r="AE512" s="273"/>
      <c r="AF512" s="134" t="s">
        <v>154</v>
      </c>
      <c r="AG512" s="555">
        <f>AH512+CP512+CS512+CV512+CY512</f>
        <v>0</v>
      </c>
      <c r="AH512" s="195">
        <v>0</v>
      </c>
      <c r="AI512" s="195">
        <v>0</v>
      </c>
      <c r="AJ512" s="195">
        <v>0</v>
      </c>
      <c r="AK512" s="307"/>
      <c r="AL512" s="197"/>
      <c r="AM512" s="195">
        <v>0</v>
      </c>
      <c r="AN512" s="307"/>
      <c r="AO512" s="197"/>
      <c r="AP512" s="195">
        <v>0</v>
      </c>
      <c r="AQ512" s="306"/>
      <c r="AR512" s="197"/>
      <c r="AS512" s="195">
        <v>0</v>
      </c>
      <c r="AT512" s="306"/>
      <c r="AU512" s="197"/>
      <c r="AV512" s="195">
        <v>0</v>
      </c>
      <c r="AW512" s="195">
        <v>0</v>
      </c>
      <c r="AX512" s="195">
        <v>0</v>
      </c>
      <c r="AY512" s="195">
        <v>0</v>
      </c>
      <c r="AZ512" s="307"/>
      <c r="BA512" s="197"/>
      <c r="BB512" s="195">
        <v>0</v>
      </c>
      <c r="BC512" s="307"/>
      <c r="BD512" s="197"/>
      <c r="BE512" s="195">
        <v>0</v>
      </c>
      <c r="BF512" s="307"/>
      <c r="BG512" s="197"/>
      <c r="BH512" s="195">
        <v>0</v>
      </c>
      <c r="BI512" s="307"/>
      <c r="BJ512" s="197"/>
      <c r="BK512" s="195">
        <v>0</v>
      </c>
      <c r="BL512" s="195">
        <f t="shared" si="1601"/>
        <v>0</v>
      </c>
      <c r="BM512" s="195">
        <f t="shared" si="1602"/>
        <v>0</v>
      </c>
      <c r="BN512" s="195">
        <f t="shared" si="1603"/>
        <v>0</v>
      </c>
      <c r="BO512" s="307"/>
      <c r="BP512" s="197"/>
      <c r="BQ512" s="195">
        <f>BO512*$ER$34</f>
        <v>0</v>
      </c>
      <c r="BR512" s="307"/>
      <c r="BS512" s="197"/>
      <c r="BT512" s="195">
        <f>BR512*$ES$34</f>
        <v>0</v>
      </c>
      <c r="BU512" s="306"/>
      <c r="BV512" s="197"/>
      <c r="BW512" s="195">
        <f>BU512*$ET$34</f>
        <v>0</v>
      </c>
      <c r="BX512" s="306"/>
      <c r="BY512" s="197"/>
      <c r="BZ512" s="195">
        <f>BX512*$EU$34</f>
        <v>0</v>
      </c>
      <c r="CA512" s="195">
        <f t="shared" si="1604"/>
        <v>0</v>
      </c>
      <c r="CB512" s="195">
        <f t="shared" si="1605"/>
        <v>0</v>
      </c>
      <c r="CC512" s="195">
        <f t="shared" si="1606"/>
        <v>0</v>
      </c>
      <c r="CD512" s="307"/>
      <c r="CE512" s="197"/>
      <c r="CF512" s="195">
        <f>CD512*$EW$34</f>
        <v>0</v>
      </c>
      <c r="CG512" s="307"/>
      <c r="CH512" s="197"/>
      <c r="CI512" s="195">
        <f>CG512*$EX$34</f>
        <v>0</v>
      </c>
      <c r="CJ512" s="307"/>
      <c r="CK512" s="197"/>
      <c r="CL512" s="195">
        <f>CJ512*$EY$34</f>
        <v>0</v>
      </c>
      <c r="CM512" s="307"/>
      <c r="CN512" s="197"/>
      <c r="CO512" s="195">
        <f>CM512*$EZ$34</f>
        <v>0</v>
      </c>
      <c r="CP512" s="2286"/>
      <c r="CQ512" s="2278"/>
      <c r="CR512" s="2278">
        <f>CP512*EM34</f>
        <v>0</v>
      </c>
      <c r="CS512" s="335"/>
      <c r="CT512" s="278"/>
      <c r="CU512" s="278">
        <f>CS512*EN34</f>
        <v>0</v>
      </c>
      <c r="CV512" s="195"/>
      <c r="CW512" s="195"/>
      <c r="CX512" s="195">
        <f>CV512*EO34</f>
        <v>0</v>
      </c>
      <c r="CY512" s="195"/>
      <c r="CZ512" s="197"/>
      <c r="DA512" s="195"/>
      <c r="DB512" s="210"/>
      <c r="DC512" s="278"/>
      <c r="DD512" s="210"/>
      <c r="DE512" s="195">
        <f t="shared" si="1465"/>
        <v>0</v>
      </c>
      <c r="DF512" s="184">
        <v>0</v>
      </c>
      <c r="DG512" s="306"/>
      <c r="DH512" s="306"/>
      <c r="DI512" s="306"/>
      <c r="DJ512" s="306"/>
      <c r="DK512" s="184">
        <v>0</v>
      </c>
      <c r="DL512" s="306"/>
      <c r="DM512" s="306"/>
      <c r="DN512" s="305"/>
      <c r="DO512" s="308"/>
      <c r="DP512" s="184">
        <f t="shared" si="1556"/>
        <v>0</v>
      </c>
      <c r="DQ512" s="306"/>
      <c r="DR512" s="306"/>
      <c r="DS512" s="306"/>
      <c r="DT512" s="306"/>
      <c r="DU512" s="184">
        <f t="shared" si="1599"/>
        <v>0</v>
      </c>
      <c r="DV512" s="306"/>
      <c r="DW512" s="306"/>
      <c r="DX512" s="305"/>
      <c r="DY512" s="308"/>
      <c r="DZ512" s="2293"/>
      <c r="EA512" s="788"/>
      <c r="EB512" s="199"/>
      <c r="EC512" s="199"/>
      <c r="ED512" s="33"/>
      <c r="EE512" s="33"/>
      <c r="EF512" s="460"/>
      <c r="EG512" s="460"/>
      <c r="EH512" s="460"/>
    </row>
    <row r="513" spans="1:138" ht="18.75" hidden="1" customHeight="1" outlineLevel="1">
      <c r="A513" s="85"/>
      <c r="B513" s="67"/>
      <c r="C513" s="158" t="s">
        <v>49</v>
      </c>
      <c r="D513" s="98"/>
      <c r="E513" s="67"/>
      <c r="F513" s="67"/>
      <c r="G513" s="166">
        <f>H513+M513+N513+O513+P513</f>
        <v>0</v>
      </c>
      <c r="H513" s="408">
        <f>SUM(I513:L513)</f>
        <v>0</v>
      </c>
      <c r="I513" s="345"/>
      <c r="J513" s="345"/>
      <c r="K513" s="345"/>
      <c r="L513" s="345"/>
      <c r="M513" s="2214"/>
      <c r="N513" s="345"/>
      <c r="O513" s="345"/>
      <c r="P513" s="502"/>
      <c r="Q513" s="86">
        <f>SUM(R513:U513)</f>
        <v>0</v>
      </c>
      <c r="R513" s="67"/>
      <c r="S513" s="67"/>
      <c r="T513" s="67"/>
      <c r="U513" s="67"/>
      <c r="V513" s="408">
        <f>SUM(W513:Z513)</f>
        <v>0</v>
      </c>
      <c r="W513" s="345"/>
      <c r="X513" s="345"/>
      <c r="Y513" s="345"/>
      <c r="Z513" s="345"/>
      <c r="AA513" s="86">
        <f>SUM(AB513:AE513)</f>
        <v>0</v>
      </c>
      <c r="AB513" s="67"/>
      <c r="AC513" s="67"/>
      <c r="AD513" s="67"/>
      <c r="AE513" s="67"/>
      <c r="AF513" s="33"/>
      <c r="AG513" s="555">
        <f>AH513+CP513+CS513+CV513+CY513</f>
        <v>0</v>
      </c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  <c r="BD513" s="197"/>
      <c r="BE513" s="197"/>
      <c r="BF513" s="197"/>
      <c r="BG513" s="197"/>
      <c r="BH513" s="197"/>
      <c r="BI513" s="197"/>
      <c r="BJ513" s="197"/>
      <c r="BK513" s="197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2276"/>
      <c r="CQ513" s="2276"/>
      <c r="CR513" s="2276"/>
      <c r="CS513" s="279"/>
      <c r="CT513" s="279"/>
      <c r="CU513" s="279"/>
      <c r="CV513" s="197"/>
      <c r="CW513" s="197"/>
      <c r="CX513" s="197"/>
      <c r="CY513" s="197"/>
      <c r="CZ513" s="197"/>
      <c r="DA513" s="197"/>
      <c r="DB513" s="210"/>
      <c r="DC513" s="278"/>
      <c r="DD513" s="210"/>
      <c r="DE513" s="195">
        <f t="shared" si="1465"/>
        <v>0</v>
      </c>
      <c r="DF513" s="184">
        <v>0</v>
      </c>
      <c r="DG513" s="197"/>
      <c r="DH513" s="197"/>
      <c r="DI513" s="197"/>
      <c r="DJ513" s="197"/>
      <c r="DK513" s="184">
        <v>0</v>
      </c>
      <c r="DL513" s="197"/>
      <c r="DM513" s="197"/>
      <c r="DN513" s="308"/>
      <c r="DO513" s="197"/>
      <c r="DP513" s="184">
        <f t="shared" si="1556"/>
        <v>0</v>
      </c>
      <c r="DQ513" s="197"/>
      <c r="DR513" s="197"/>
      <c r="DS513" s="197"/>
      <c r="DT513" s="197"/>
      <c r="DU513" s="184">
        <f t="shared" si="1599"/>
        <v>0</v>
      </c>
      <c r="DV513" s="197"/>
      <c r="DW513" s="197"/>
      <c r="DX513" s="308"/>
      <c r="DY513" s="197"/>
      <c r="DZ513" s="2276"/>
      <c r="EA513" s="279"/>
      <c r="EB513" s="197"/>
      <c r="EC513" s="197"/>
      <c r="ED513" s="33"/>
      <c r="EE513" s="33"/>
      <c r="EF513" s="460"/>
      <c r="EG513" s="460"/>
      <c r="EH513" s="460"/>
    </row>
    <row r="514" spans="1:138" ht="15" customHeight="1" outlineLevel="1" thickBot="1">
      <c r="A514" s="818"/>
      <c r="B514" s="81"/>
      <c r="C514" s="159"/>
      <c r="D514" s="101" t="s">
        <v>52</v>
      </c>
      <c r="E514" s="84"/>
      <c r="F514" s="84"/>
      <c r="G514" s="169"/>
      <c r="H514" s="169"/>
      <c r="I514" s="169"/>
      <c r="J514" s="169"/>
      <c r="K514" s="169"/>
      <c r="L514" s="169"/>
      <c r="M514" s="2213"/>
      <c r="N514" s="169"/>
      <c r="O514" s="169"/>
      <c r="P514" s="169"/>
      <c r="Q514" s="84"/>
      <c r="R514" s="84"/>
      <c r="S514" s="84"/>
      <c r="T514" s="84"/>
      <c r="U514" s="84"/>
      <c r="V514" s="169"/>
      <c r="W514" s="169"/>
      <c r="X514" s="169"/>
      <c r="Y514" s="169"/>
      <c r="Z514" s="169"/>
      <c r="AA514" s="84"/>
      <c r="AB514" s="84"/>
      <c r="AC514" s="84"/>
      <c r="AD514" s="84"/>
      <c r="AE514" s="84"/>
      <c r="AF514" s="134" t="s">
        <v>154</v>
      </c>
      <c r="AG514" s="555">
        <f>AH514+CP514+CS514+CV514+CY514</f>
        <v>4.7399999999999998E-2</v>
      </c>
      <c r="AH514" s="555">
        <v>0</v>
      </c>
      <c r="AI514" s="555">
        <v>0</v>
      </c>
      <c r="AJ514" s="555">
        <v>0</v>
      </c>
      <c r="AK514" s="555">
        <v>0</v>
      </c>
      <c r="AL514" s="555">
        <v>0</v>
      </c>
      <c r="AM514" s="555">
        <v>0</v>
      </c>
      <c r="AN514" s="555">
        <v>0</v>
      </c>
      <c r="AO514" s="555">
        <v>0</v>
      </c>
      <c r="AP514" s="555">
        <v>0</v>
      </c>
      <c r="AQ514" s="555">
        <v>0</v>
      </c>
      <c r="AR514" s="555">
        <v>0</v>
      </c>
      <c r="AS514" s="555">
        <v>0</v>
      </c>
      <c r="AT514" s="555">
        <v>0</v>
      </c>
      <c r="AU514" s="555">
        <v>0</v>
      </c>
      <c r="AV514" s="555">
        <v>0</v>
      </c>
      <c r="AW514" s="555">
        <v>0</v>
      </c>
      <c r="AX514" s="555">
        <v>0</v>
      </c>
      <c r="AY514" s="555">
        <v>0</v>
      </c>
      <c r="AZ514" s="555">
        <v>0</v>
      </c>
      <c r="BA514" s="555">
        <v>0</v>
      </c>
      <c r="BB514" s="555">
        <v>0</v>
      </c>
      <c r="BC514" s="555">
        <v>0</v>
      </c>
      <c r="BD514" s="555">
        <v>0</v>
      </c>
      <c r="BE514" s="555">
        <v>0</v>
      </c>
      <c r="BF514" s="555">
        <v>0</v>
      </c>
      <c r="BG514" s="555">
        <v>0</v>
      </c>
      <c r="BH514" s="555">
        <v>0</v>
      </c>
      <c r="BI514" s="555">
        <v>0</v>
      </c>
      <c r="BJ514" s="555">
        <v>0</v>
      </c>
      <c r="BK514" s="555">
        <v>0</v>
      </c>
      <c r="BL514" s="555">
        <f>SUM(BL511:BL513)</f>
        <v>2.3699999999999999E-2</v>
      </c>
      <c r="BM514" s="555">
        <f>SUM(BM511:BM513)</f>
        <v>0</v>
      </c>
      <c r="BN514" s="555">
        <f t="shared" ref="BN514:BT514" si="1608">SUM(BN511:BN513)</f>
        <v>5.5211520000000001E-4</v>
      </c>
      <c r="BO514" s="555">
        <f t="shared" si="1608"/>
        <v>0</v>
      </c>
      <c r="BP514" s="555">
        <f t="shared" si="1608"/>
        <v>0</v>
      </c>
      <c r="BQ514" s="555">
        <f t="shared" si="1608"/>
        <v>0</v>
      </c>
      <c r="BR514" s="555">
        <f t="shared" si="1608"/>
        <v>0</v>
      </c>
      <c r="BS514" s="555">
        <f t="shared" si="1608"/>
        <v>0</v>
      </c>
      <c r="BT514" s="555">
        <f t="shared" si="1608"/>
        <v>0</v>
      </c>
      <c r="BU514" s="555">
        <f>SUM(BU511:BU513)</f>
        <v>0</v>
      </c>
      <c r="BV514" s="555">
        <f t="shared" ref="BV514:BZ514" si="1609">SUM(BV511:BV513)</f>
        <v>0</v>
      </c>
      <c r="BW514" s="555">
        <f t="shared" si="1609"/>
        <v>0</v>
      </c>
      <c r="BX514" s="555">
        <f t="shared" si="1609"/>
        <v>2.3699999999999999E-2</v>
      </c>
      <c r="BY514" s="555">
        <f t="shared" si="1609"/>
        <v>0</v>
      </c>
      <c r="BZ514" s="555">
        <f t="shared" si="1609"/>
        <v>5.5211520000000001E-4</v>
      </c>
      <c r="CA514" s="555">
        <f>SUM(CA511:CA513)</f>
        <v>0</v>
      </c>
      <c r="CB514" s="555">
        <f>SUM(CB511:CB513)</f>
        <v>0</v>
      </c>
      <c r="CC514" s="555">
        <f t="shared" ref="CC514:CI514" si="1610">SUM(CC511:CC513)</f>
        <v>0</v>
      </c>
      <c r="CD514" s="555">
        <f t="shared" si="1610"/>
        <v>0</v>
      </c>
      <c r="CE514" s="555">
        <f t="shared" si="1610"/>
        <v>0</v>
      </c>
      <c r="CF514" s="555">
        <f t="shared" si="1610"/>
        <v>0</v>
      </c>
      <c r="CG514" s="555">
        <f t="shared" si="1610"/>
        <v>0</v>
      </c>
      <c r="CH514" s="555">
        <f t="shared" si="1610"/>
        <v>0</v>
      </c>
      <c r="CI514" s="555">
        <f t="shared" si="1610"/>
        <v>0</v>
      </c>
      <c r="CJ514" s="555">
        <f>SUM(CJ511:CJ513)</f>
        <v>0</v>
      </c>
      <c r="CK514" s="555">
        <f t="shared" ref="CK514:CO514" si="1611">SUM(CK511:CK513)</f>
        <v>0</v>
      </c>
      <c r="CL514" s="555">
        <f t="shared" si="1611"/>
        <v>0</v>
      </c>
      <c r="CM514" s="555">
        <f t="shared" si="1611"/>
        <v>0</v>
      </c>
      <c r="CN514" s="555">
        <f t="shared" si="1611"/>
        <v>0</v>
      </c>
      <c r="CO514" s="555">
        <f t="shared" si="1611"/>
        <v>0</v>
      </c>
      <c r="CP514" s="2256">
        <f t="shared" ref="CP514:CR514" si="1612">SUM(CP511:CP513)</f>
        <v>2.3699999999999999E-2</v>
      </c>
      <c r="CQ514" s="2256">
        <f t="shared" si="1612"/>
        <v>0</v>
      </c>
      <c r="CR514" s="2256">
        <f t="shared" si="1612"/>
        <v>5.7419980799999998E-4</v>
      </c>
      <c r="CS514" s="555">
        <f>SUM(CS511:CS513)</f>
        <v>0</v>
      </c>
      <c r="CT514" s="555">
        <f t="shared" ref="CT514:CX514" si="1613">SUM(CT511:CT513)</f>
        <v>0</v>
      </c>
      <c r="CU514" s="555">
        <f t="shared" si="1613"/>
        <v>0</v>
      </c>
      <c r="CV514" s="555">
        <f t="shared" si="1613"/>
        <v>2.3699999999999999E-2</v>
      </c>
      <c r="CW514" s="555">
        <f t="shared" si="1613"/>
        <v>0</v>
      </c>
      <c r="CX514" s="555">
        <f t="shared" si="1613"/>
        <v>6.2105375999999999E-4</v>
      </c>
      <c r="CY514" s="555">
        <f t="shared" ref="CY514:DA514" si="1614">SUM(CY511:CY513)</f>
        <v>0</v>
      </c>
      <c r="CZ514" s="555">
        <f t="shared" si="1614"/>
        <v>0</v>
      </c>
      <c r="DA514" s="555">
        <f t="shared" si="1614"/>
        <v>0</v>
      </c>
      <c r="DB514" s="555"/>
      <c r="DC514" s="555"/>
      <c r="DD514" s="555"/>
      <c r="DE514" s="555">
        <f t="shared" si="1465"/>
        <v>2.1600000000000001E-2</v>
      </c>
      <c r="DF514" s="555">
        <v>0</v>
      </c>
      <c r="DG514" s="555">
        <v>0</v>
      </c>
      <c r="DH514" s="555">
        <v>0</v>
      </c>
      <c r="DI514" s="555">
        <v>0</v>
      </c>
      <c r="DJ514" s="555">
        <v>0</v>
      </c>
      <c r="DK514" s="555">
        <v>0</v>
      </c>
      <c r="DL514" s="555">
        <v>0</v>
      </c>
      <c r="DM514" s="555">
        <v>0</v>
      </c>
      <c r="DN514" s="555"/>
      <c r="DO514" s="555">
        <v>0</v>
      </c>
      <c r="DP514" s="555">
        <f t="shared" si="1556"/>
        <v>1.0400000000000001E-2</v>
      </c>
      <c r="DQ514" s="555">
        <f t="shared" ref="DQ514:DT514" si="1615">SUM(DQ511:DQ513)</f>
        <v>0</v>
      </c>
      <c r="DR514" s="555">
        <f t="shared" si="1615"/>
        <v>0</v>
      </c>
      <c r="DS514" s="555">
        <f t="shared" si="1615"/>
        <v>0</v>
      </c>
      <c r="DT514" s="555">
        <f t="shared" si="1615"/>
        <v>1.0400000000000001E-2</v>
      </c>
      <c r="DU514" s="555">
        <f t="shared" si="1599"/>
        <v>0</v>
      </c>
      <c r="DV514" s="555">
        <f t="shared" ref="DV514:DW514" si="1616">SUM(DV511:DV513)</f>
        <v>0</v>
      </c>
      <c r="DW514" s="555">
        <f t="shared" si="1616"/>
        <v>0</v>
      </c>
      <c r="DX514" s="555"/>
      <c r="DY514" s="555">
        <f t="shared" ref="DY514" si="1617">SUM(DY511:DY513)</f>
        <v>0</v>
      </c>
      <c r="DZ514" s="2256">
        <f>SUM(DZ511:DZ513)</f>
        <v>1.0400000000000001E-2</v>
      </c>
      <c r="EA514" s="555">
        <f t="shared" ref="EA514:EB514" si="1618">SUM(EA511:EA513)</f>
        <v>0</v>
      </c>
      <c r="EB514" s="555">
        <f t="shared" si="1618"/>
        <v>1.1200000000000002E-2</v>
      </c>
      <c r="EC514" s="555">
        <f t="shared" ref="EC514" si="1619">SUM(EC511:EC513)</f>
        <v>0</v>
      </c>
      <c r="ED514" s="185"/>
      <c r="EE514" s="185"/>
      <c r="EF514" s="459"/>
      <c r="EG514" s="459"/>
      <c r="EH514" s="459"/>
    </row>
    <row r="515" spans="1:138" ht="39" hidden="1" customHeight="1" outlineLevel="1">
      <c r="A515" s="85"/>
      <c r="B515" s="72"/>
      <c r="C515" s="74">
        <v>3</v>
      </c>
      <c r="D515" s="75" t="s">
        <v>142</v>
      </c>
      <c r="E515" s="73"/>
      <c r="F515" s="73"/>
      <c r="G515" s="1208"/>
      <c r="H515" s="1208"/>
      <c r="I515" s="1208"/>
      <c r="J515" s="1208"/>
      <c r="K515" s="1208"/>
      <c r="L515" s="1208"/>
      <c r="M515" s="2213"/>
      <c r="N515" s="1208"/>
      <c r="O515" s="1208"/>
      <c r="P515" s="1208"/>
      <c r="Q515" s="73"/>
      <c r="R515" s="73"/>
      <c r="S515" s="73"/>
      <c r="T515" s="73"/>
      <c r="U515" s="73"/>
      <c r="V515" s="1208"/>
      <c r="W515" s="1208"/>
      <c r="X515" s="1208"/>
      <c r="Y515" s="1208"/>
      <c r="Z515" s="1208"/>
      <c r="AA515" s="73"/>
      <c r="AB515" s="73"/>
      <c r="AC515" s="73"/>
      <c r="AD515" s="73"/>
      <c r="AE515" s="73"/>
      <c r="AF515" s="185"/>
      <c r="AG515" s="190"/>
      <c r="AH515" s="190"/>
      <c r="AI515" s="188">
        <v>0</v>
      </c>
      <c r="AJ515" s="188">
        <v>0</v>
      </c>
      <c r="AK515" s="190"/>
      <c r="AL515" s="188">
        <v>0</v>
      </c>
      <c r="AM515" s="188">
        <v>0</v>
      </c>
      <c r="AN515" s="190"/>
      <c r="AO515" s="188">
        <v>0</v>
      </c>
      <c r="AP515" s="188">
        <v>0</v>
      </c>
      <c r="AQ515" s="190"/>
      <c r="AR515" s="188">
        <v>0</v>
      </c>
      <c r="AS515" s="188">
        <v>0</v>
      </c>
      <c r="AT515" s="190"/>
      <c r="AU515" s="188">
        <v>0</v>
      </c>
      <c r="AV515" s="188">
        <v>0</v>
      </c>
      <c r="AW515" s="190"/>
      <c r="AX515" s="188">
        <v>0</v>
      </c>
      <c r="AY515" s="188">
        <v>0</v>
      </c>
      <c r="AZ515" s="190"/>
      <c r="BA515" s="188">
        <v>0</v>
      </c>
      <c r="BB515" s="188">
        <v>0</v>
      </c>
      <c r="BC515" s="190"/>
      <c r="BD515" s="188">
        <v>0</v>
      </c>
      <c r="BE515" s="188">
        <v>0</v>
      </c>
      <c r="BF515" s="190"/>
      <c r="BG515" s="188">
        <v>0</v>
      </c>
      <c r="BH515" s="188">
        <v>0</v>
      </c>
      <c r="BI515" s="190"/>
      <c r="BJ515" s="188">
        <v>0</v>
      </c>
      <c r="BK515" s="188">
        <v>0</v>
      </c>
      <c r="BL515" s="190"/>
      <c r="BM515" s="188">
        <f>BM520+BM524+BM528+BM533+BM537+BM541</f>
        <v>0</v>
      </c>
      <c r="BN515" s="188">
        <f>BN520+BN524+BN528+BN533+BN537+BN541</f>
        <v>0</v>
      </c>
      <c r="BO515" s="190"/>
      <c r="BP515" s="188">
        <f>BP520+BP524+BP528+BP533+BP537+BP541</f>
        <v>0</v>
      </c>
      <c r="BQ515" s="188">
        <f>BQ520+BQ524+BQ528+BQ533+BQ537+BQ541</f>
        <v>0</v>
      </c>
      <c r="BR515" s="190"/>
      <c r="BS515" s="188">
        <f>BS520+BS524+BS528+BS533+BS537+BS541</f>
        <v>0</v>
      </c>
      <c r="BT515" s="188">
        <f>BT520+BT524+BT528+BT533+BT537+BT541</f>
        <v>0</v>
      </c>
      <c r="BU515" s="190"/>
      <c r="BV515" s="188">
        <f>BV520+BV524+BV528+BV533+BV537+BV541</f>
        <v>0</v>
      </c>
      <c r="BW515" s="188">
        <f>BW520+BW524+BW528+BW533+BW537+BW541</f>
        <v>0</v>
      </c>
      <c r="BX515" s="190"/>
      <c r="BY515" s="188">
        <f>BY520+BY524+BY528+BY533+BY537+BY541</f>
        <v>0</v>
      </c>
      <c r="BZ515" s="188">
        <f>BZ520+BZ524+BZ528+BZ533+BZ537+BZ541</f>
        <v>0</v>
      </c>
      <c r="CA515" s="190"/>
      <c r="CB515" s="188">
        <f>CB520+CB524+CB528+CB533+CB537+CB541</f>
        <v>0</v>
      </c>
      <c r="CC515" s="188">
        <f>CC520+CC524+CC528+CC533+CC537+CC541</f>
        <v>0</v>
      </c>
      <c r="CD515" s="190"/>
      <c r="CE515" s="188">
        <f>CE520+CE524+CE528+CE533+CE537+CE541</f>
        <v>0</v>
      </c>
      <c r="CF515" s="188">
        <f>CF520+CF524+CF528+CF533+CF537+CF541</f>
        <v>0</v>
      </c>
      <c r="CG515" s="190"/>
      <c r="CH515" s="188">
        <f>CH520+CH524+CH528+CH533+CH537+CH541</f>
        <v>0</v>
      </c>
      <c r="CI515" s="188">
        <f>CI520+CI524+CI528+CI533+CI537+CI541</f>
        <v>0</v>
      </c>
      <c r="CJ515" s="190"/>
      <c r="CK515" s="188">
        <f>CK520+CK524+CK528+CK533+CK537+CK541</f>
        <v>0</v>
      </c>
      <c r="CL515" s="188">
        <f>CL520+CL524+CL528+CL533+CL537+CL541</f>
        <v>0</v>
      </c>
      <c r="CM515" s="190"/>
      <c r="CN515" s="188">
        <f>CN520+CN524+CN528+CN533+CN537+CN541</f>
        <v>0</v>
      </c>
      <c r="CO515" s="188">
        <f>CO520+CO524+CO528+CO533+CO537+CO541</f>
        <v>0</v>
      </c>
      <c r="CP515" s="2274"/>
      <c r="CQ515" s="2275">
        <f>CQ520+CQ524+CQ528+CQ533+CQ537+CQ541</f>
        <v>0</v>
      </c>
      <c r="CR515" s="2275">
        <f>CR520+CR524+CR528+CR533+CR537+CR541</f>
        <v>0</v>
      </c>
      <c r="CS515" s="277"/>
      <c r="CT515" s="276">
        <f>CT520+CT524+CT528+CT533+CT537+CT541</f>
        <v>0</v>
      </c>
      <c r="CU515" s="276">
        <f>CU520+CU524+CU528+CU533+CU537+CU541</f>
        <v>0</v>
      </c>
      <c r="CV515" s="190"/>
      <c r="CW515" s="188">
        <f>CW520+CW524+CW528+CW533+CW537+CW541</f>
        <v>0</v>
      </c>
      <c r="CX515" s="188">
        <f>CX520+CX524+CX528+CX533+CX537+CX541</f>
        <v>0</v>
      </c>
      <c r="CY515" s="190"/>
      <c r="CZ515" s="188">
        <f>CZ520+CZ524+CZ528+CZ533+CZ537+CZ541</f>
        <v>0</v>
      </c>
      <c r="DA515" s="188">
        <f>DA520+DA524+DA528+DA533+DA537+DA541</f>
        <v>0</v>
      </c>
      <c r="DB515" s="284"/>
      <c r="DC515" s="278"/>
      <c r="DD515" s="284"/>
      <c r="DE515" s="344">
        <f t="shared" ref="DE515:EB515" si="1620">DE520+DE524+DE528+DE533+DE537+DE541</f>
        <v>0</v>
      </c>
      <c r="DF515" s="316">
        <v>0</v>
      </c>
      <c r="DG515" s="188">
        <v>0</v>
      </c>
      <c r="DH515" s="188">
        <v>0</v>
      </c>
      <c r="DI515" s="188">
        <v>0</v>
      </c>
      <c r="DJ515" s="188">
        <v>0</v>
      </c>
      <c r="DK515" s="316">
        <v>0</v>
      </c>
      <c r="DL515" s="188">
        <v>0</v>
      </c>
      <c r="DM515" s="188">
        <v>0</v>
      </c>
      <c r="DN515" s="190">
        <v>0</v>
      </c>
      <c r="DO515" s="188">
        <v>0</v>
      </c>
      <c r="DP515" s="316">
        <f t="shared" ref="DP515:DT515" si="1621">DP520+DP524+DP528+DP533+DP537+DP541</f>
        <v>0</v>
      </c>
      <c r="DQ515" s="188">
        <f t="shared" si="1621"/>
        <v>0</v>
      </c>
      <c r="DR515" s="188">
        <f t="shared" si="1621"/>
        <v>0</v>
      </c>
      <c r="DS515" s="188">
        <f t="shared" si="1621"/>
        <v>0</v>
      </c>
      <c r="DT515" s="188">
        <f t="shared" si="1621"/>
        <v>0</v>
      </c>
      <c r="DU515" s="316">
        <f t="shared" si="1599"/>
        <v>0</v>
      </c>
      <c r="DV515" s="188">
        <f t="shared" ref="DV515:DW515" si="1622">DV520+DV524+DV528+DV533+DV537+DV541</f>
        <v>0</v>
      </c>
      <c r="DW515" s="188">
        <f t="shared" si="1622"/>
        <v>0</v>
      </c>
      <c r="DX515" s="190">
        <f t="shared" ref="DX515" si="1623">SUM(DX512:DX514)</f>
        <v>0</v>
      </c>
      <c r="DY515" s="188">
        <f t="shared" ref="DY515" si="1624">DY520+DY524+DY528+DY533+DY537+DY541</f>
        <v>0</v>
      </c>
      <c r="DZ515" s="2275">
        <f t="shared" si="1620"/>
        <v>0</v>
      </c>
      <c r="EA515" s="276">
        <f t="shared" si="1620"/>
        <v>0</v>
      </c>
      <c r="EB515" s="188">
        <f t="shared" si="1620"/>
        <v>0</v>
      </c>
      <c r="EC515" s="188">
        <f t="shared" ref="EC515" si="1625">EC520+EC524+EC528+EC533+EC537+EC541</f>
        <v>0</v>
      </c>
      <c r="ED515" s="186"/>
      <c r="EE515" s="186"/>
      <c r="EF515" s="462"/>
      <c r="EG515" s="462"/>
      <c r="EH515" s="462"/>
    </row>
    <row r="516" spans="1:138" ht="15" hidden="1" customHeight="1" outlineLevel="1">
      <c r="A516" s="976"/>
      <c r="B516" s="18"/>
      <c r="C516" s="103" t="s">
        <v>18</v>
      </c>
      <c r="D516" s="104" t="s">
        <v>47</v>
      </c>
      <c r="E516" s="84"/>
      <c r="F516" s="84"/>
      <c r="G516" s="169"/>
      <c r="H516" s="169"/>
      <c r="I516" s="169"/>
      <c r="J516" s="169"/>
      <c r="K516" s="169"/>
      <c r="L516" s="169"/>
      <c r="M516" s="2213"/>
      <c r="N516" s="169"/>
      <c r="O516" s="169"/>
      <c r="P516" s="169"/>
      <c r="Q516" s="84"/>
      <c r="R516" s="84"/>
      <c r="S516" s="84"/>
      <c r="T516" s="84"/>
      <c r="U516" s="84"/>
      <c r="V516" s="169"/>
      <c r="W516" s="169"/>
      <c r="X516" s="169"/>
      <c r="Y516" s="169"/>
      <c r="Z516" s="169"/>
      <c r="AA516" s="84"/>
      <c r="AB516" s="84"/>
      <c r="AC516" s="84"/>
      <c r="AD516" s="84"/>
      <c r="AE516" s="84"/>
      <c r="AF516" s="18"/>
      <c r="AG516" s="191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190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0"/>
      <c r="BN516" s="190"/>
      <c r="BO516" s="190"/>
      <c r="BP516" s="190"/>
      <c r="BQ516" s="190"/>
      <c r="BR516" s="190"/>
      <c r="BS516" s="190"/>
      <c r="BT516" s="190"/>
      <c r="BU516" s="190"/>
      <c r="BV516" s="190"/>
      <c r="BW516" s="190"/>
      <c r="BX516" s="190"/>
      <c r="BY516" s="190"/>
      <c r="BZ516" s="190"/>
      <c r="CA516" s="190"/>
      <c r="CB516" s="190"/>
      <c r="CC516" s="190"/>
      <c r="CD516" s="190"/>
      <c r="CE516" s="190"/>
      <c r="CF516" s="190"/>
      <c r="CG516" s="190"/>
      <c r="CH516" s="190"/>
      <c r="CI516" s="190"/>
      <c r="CJ516" s="190"/>
      <c r="CK516" s="190"/>
      <c r="CL516" s="190"/>
      <c r="CM516" s="190"/>
      <c r="CN516" s="190"/>
      <c r="CO516" s="190"/>
      <c r="CP516" s="2274"/>
      <c r="CQ516" s="2274"/>
      <c r="CR516" s="2274"/>
      <c r="CS516" s="277"/>
      <c r="CT516" s="277"/>
      <c r="CU516" s="277"/>
      <c r="CV516" s="190"/>
      <c r="CW516" s="190"/>
      <c r="CX516" s="190"/>
      <c r="CY516" s="190"/>
      <c r="CZ516" s="190"/>
      <c r="DA516" s="190"/>
      <c r="DB516" s="283"/>
      <c r="DC516" s="278"/>
      <c r="DD516" s="283"/>
      <c r="DE516" s="190"/>
      <c r="DF516" s="320"/>
      <c r="DG516" s="190"/>
      <c r="DH516" s="190"/>
      <c r="DI516" s="190"/>
      <c r="DJ516" s="190"/>
      <c r="DK516" s="320">
        <v>1.9425593500000002</v>
      </c>
      <c r="DL516" s="190"/>
      <c r="DM516" s="190"/>
      <c r="DN516" s="188">
        <v>1.9425593500000002</v>
      </c>
      <c r="DO516" s="190"/>
      <c r="DP516" s="320"/>
      <c r="DQ516" s="190"/>
      <c r="DR516" s="190"/>
      <c r="DS516" s="190"/>
      <c r="DT516" s="190"/>
      <c r="DU516" s="320">
        <f t="shared" si="1599"/>
        <v>0</v>
      </c>
      <c r="DV516" s="190"/>
      <c r="DW516" s="190"/>
      <c r="DX516" s="188">
        <f t="shared" ref="DX516" si="1626">DX521+DX525+DX529+DX534+DX538+DX542</f>
        <v>0</v>
      </c>
      <c r="DY516" s="190"/>
      <c r="DZ516" s="2274"/>
      <c r="EA516" s="277"/>
      <c r="EB516" s="190"/>
      <c r="EC516" s="190"/>
      <c r="ED516" s="185"/>
      <c r="EE516" s="185"/>
      <c r="EF516" s="459"/>
      <c r="EG516" s="459"/>
      <c r="EH516" s="459"/>
    </row>
    <row r="517" spans="1:138" ht="15" hidden="1" customHeight="1" outlineLevel="1">
      <c r="A517" s="85"/>
      <c r="B517" s="23"/>
      <c r="C517" s="95" t="s">
        <v>129</v>
      </c>
      <c r="D517" s="96" t="s">
        <v>130</v>
      </c>
      <c r="E517" s="84"/>
      <c r="F517" s="84"/>
      <c r="G517" s="169"/>
      <c r="H517" s="169"/>
      <c r="I517" s="169"/>
      <c r="J517" s="169"/>
      <c r="K517" s="169"/>
      <c r="L517" s="169"/>
      <c r="M517" s="2213"/>
      <c r="N517" s="169"/>
      <c r="O517" s="169"/>
      <c r="P517" s="169"/>
      <c r="Q517" s="84"/>
      <c r="R517" s="84"/>
      <c r="S517" s="84"/>
      <c r="T517" s="84"/>
      <c r="U517" s="84"/>
      <c r="V517" s="169"/>
      <c r="W517" s="169"/>
      <c r="X517" s="169"/>
      <c r="Y517" s="169"/>
      <c r="Z517" s="169"/>
      <c r="AA517" s="84"/>
      <c r="AB517" s="84"/>
      <c r="AC517" s="84"/>
      <c r="AD517" s="84"/>
      <c r="AE517" s="84"/>
      <c r="AF517" s="23"/>
      <c r="AG517" s="188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2274"/>
      <c r="CQ517" s="2274"/>
      <c r="CR517" s="2274"/>
      <c r="CS517" s="277"/>
      <c r="CT517" s="277"/>
      <c r="CU517" s="277"/>
      <c r="CV517" s="190"/>
      <c r="CW517" s="190"/>
      <c r="CX517" s="190"/>
      <c r="CY517" s="190"/>
      <c r="CZ517" s="190"/>
      <c r="DA517" s="190"/>
      <c r="DB517" s="283"/>
      <c r="DC517" s="278"/>
      <c r="DD517" s="283"/>
      <c r="DE517" s="190"/>
      <c r="DF517" s="320"/>
      <c r="DG517" s="190"/>
      <c r="DH517" s="190"/>
      <c r="DI517" s="190"/>
      <c r="DJ517" s="190"/>
      <c r="DK517" s="320">
        <v>0</v>
      </c>
      <c r="DL517" s="190"/>
      <c r="DM517" s="190"/>
      <c r="DN517" s="190"/>
      <c r="DO517" s="190"/>
      <c r="DP517" s="320"/>
      <c r="DQ517" s="190"/>
      <c r="DR517" s="190"/>
      <c r="DS517" s="190"/>
      <c r="DT517" s="190"/>
      <c r="DU517" s="320">
        <f t="shared" si="1599"/>
        <v>0</v>
      </c>
      <c r="DV517" s="190"/>
      <c r="DW517" s="190"/>
      <c r="DX517" s="190"/>
      <c r="DY517" s="190"/>
      <c r="DZ517" s="2274"/>
      <c r="EA517" s="277"/>
      <c r="EB517" s="190"/>
      <c r="EC517" s="190"/>
      <c r="ED517" s="185"/>
      <c r="EE517" s="185"/>
      <c r="EF517" s="459"/>
      <c r="EG517" s="459"/>
      <c r="EH517" s="459"/>
    </row>
    <row r="518" spans="1:138" ht="15" hidden="1" customHeight="1" outlineLevel="1">
      <c r="A518" s="85"/>
      <c r="B518" s="23"/>
      <c r="C518" s="95"/>
      <c r="D518" s="96"/>
      <c r="E518" s="67"/>
      <c r="F518" s="67"/>
      <c r="G518" s="166">
        <f>H518+M518+N518+O518+P518</f>
        <v>0</v>
      </c>
      <c r="H518" s="408">
        <f>SUM(I518:L518)</f>
        <v>0</v>
      </c>
      <c r="I518" s="345"/>
      <c r="J518" s="345"/>
      <c r="K518" s="345"/>
      <c r="L518" s="345"/>
      <c r="M518" s="2214"/>
      <c r="N518" s="345"/>
      <c r="O518" s="345"/>
      <c r="P518" s="345"/>
      <c r="Q518" s="86">
        <f>SUM(R518:U518)</f>
        <v>0</v>
      </c>
      <c r="R518" s="67"/>
      <c r="S518" s="67"/>
      <c r="T518" s="67"/>
      <c r="U518" s="67"/>
      <c r="V518" s="408">
        <f>SUM(W518:Z518)</f>
        <v>0</v>
      </c>
      <c r="W518" s="345"/>
      <c r="X518" s="345"/>
      <c r="Y518" s="345"/>
      <c r="Z518" s="345"/>
      <c r="AA518" s="86">
        <f>SUM(AB518:AE518)</f>
        <v>0</v>
      </c>
      <c r="AB518" s="67"/>
      <c r="AC518" s="67"/>
      <c r="AD518" s="67"/>
      <c r="AE518" s="67"/>
      <c r="AF518" s="33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7"/>
      <c r="BA518" s="197"/>
      <c r="BB518" s="197"/>
      <c r="BC518" s="197"/>
      <c r="BD518" s="197"/>
      <c r="BE518" s="197"/>
      <c r="BF518" s="197"/>
      <c r="BG518" s="197"/>
      <c r="BH518" s="197"/>
      <c r="BI518" s="197"/>
      <c r="BJ518" s="197"/>
      <c r="BK518" s="197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2276"/>
      <c r="CQ518" s="2276"/>
      <c r="CR518" s="2276"/>
      <c r="CS518" s="279"/>
      <c r="CT518" s="279"/>
      <c r="CU518" s="279"/>
      <c r="CV518" s="197"/>
      <c r="CW518" s="197"/>
      <c r="CX518" s="197"/>
      <c r="CY518" s="197"/>
      <c r="CZ518" s="197"/>
      <c r="DA518" s="197"/>
      <c r="DB518" s="210"/>
      <c r="DC518" s="278"/>
      <c r="DD518" s="210"/>
      <c r="DE518" s="197"/>
      <c r="DF518" s="321"/>
      <c r="DG518" s="197"/>
      <c r="DH518" s="197"/>
      <c r="DI518" s="197"/>
      <c r="DJ518" s="197"/>
      <c r="DK518" s="321">
        <v>0</v>
      </c>
      <c r="DL518" s="197"/>
      <c r="DM518" s="197"/>
      <c r="DN518" s="190"/>
      <c r="DO518" s="197"/>
      <c r="DP518" s="321"/>
      <c r="DQ518" s="197"/>
      <c r="DR518" s="197"/>
      <c r="DS518" s="197"/>
      <c r="DT518" s="197"/>
      <c r="DU518" s="321">
        <f t="shared" si="1599"/>
        <v>0</v>
      </c>
      <c r="DV518" s="197"/>
      <c r="DW518" s="197"/>
      <c r="DX518" s="190"/>
      <c r="DY518" s="197"/>
      <c r="DZ518" s="2276"/>
      <c r="EA518" s="279"/>
      <c r="EB518" s="197"/>
      <c r="EC518" s="197"/>
      <c r="ED518" s="33"/>
      <c r="EE518" s="33"/>
      <c r="EF518" s="460"/>
      <c r="EG518" s="460"/>
      <c r="EH518" s="460"/>
    </row>
    <row r="519" spans="1:138" ht="15" hidden="1" customHeight="1" outlineLevel="1">
      <c r="A519" s="85"/>
      <c r="B519" s="23"/>
      <c r="C519" s="95"/>
      <c r="D519" s="23"/>
      <c r="E519" s="67"/>
      <c r="F519" s="67"/>
      <c r="G519" s="166">
        <f>H519+M519+N519+O519+P519</f>
        <v>0</v>
      </c>
      <c r="H519" s="408">
        <f>SUM(I519:L519)</f>
        <v>0</v>
      </c>
      <c r="I519" s="345"/>
      <c r="J519" s="345"/>
      <c r="K519" s="345"/>
      <c r="L519" s="345"/>
      <c r="M519" s="2214"/>
      <c r="N519" s="345"/>
      <c r="O519" s="345"/>
      <c r="P519" s="345"/>
      <c r="Q519" s="86">
        <f>SUM(R519:U519)</f>
        <v>0</v>
      </c>
      <c r="R519" s="67"/>
      <c r="S519" s="67"/>
      <c r="T519" s="67"/>
      <c r="U519" s="67"/>
      <c r="V519" s="408">
        <f>SUM(W519:Z519)</f>
        <v>0</v>
      </c>
      <c r="W519" s="345"/>
      <c r="X519" s="345"/>
      <c r="Y519" s="345"/>
      <c r="Z519" s="345"/>
      <c r="AA519" s="86">
        <f>SUM(AB519:AE519)</f>
        <v>0</v>
      </c>
      <c r="AB519" s="67"/>
      <c r="AC519" s="67"/>
      <c r="AD519" s="67"/>
      <c r="AE519" s="67"/>
      <c r="AF519" s="33"/>
      <c r="AG519" s="197"/>
      <c r="AH519" s="197"/>
      <c r="AI519" s="197"/>
      <c r="AJ519" s="197"/>
      <c r="AK519" s="197"/>
      <c r="AL519" s="197"/>
      <c r="AM519" s="197"/>
      <c r="AN519" s="197"/>
      <c r="AO519" s="197"/>
      <c r="AP519" s="197"/>
      <c r="AQ519" s="197"/>
      <c r="AR519" s="197"/>
      <c r="AS519" s="197"/>
      <c r="AT519" s="197"/>
      <c r="AU519" s="197"/>
      <c r="AV519" s="197"/>
      <c r="AW519" s="197"/>
      <c r="AX519" s="197"/>
      <c r="AY519" s="197"/>
      <c r="AZ519" s="197"/>
      <c r="BA519" s="197"/>
      <c r="BB519" s="197"/>
      <c r="BC519" s="197"/>
      <c r="BD519" s="197"/>
      <c r="BE519" s="197"/>
      <c r="BF519" s="197"/>
      <c r="BG519" s="197"/>
      <c r="BH519" s="197"/>
      <c r="BI519" s="197"/>
      <c r="BJ519" s="197"/>
      <c r="BK519" s="197"/>
      <c r="BL519" s="197"/>
      <c r="BM519" s="197"/>
      <c r="BN519" s="197"/>
      <c r="BO519" s="197"/>
      <c r="BP519" s="197"/>
      <c r="BQ519" s="197"/>
      <c r="BR519" s="197"/>
      <c r="BS519" s="197"/>
      <c r="BT519" s="197"/>
      <c r="BU519" s="197"/>
      <c r="BV519" s="197"/>
      <c r="BW519" s="197"/>
      <c r="BX519" s="197"/>
      <c r="BY519" s="197"/>
      <c r="BZ519" s="197"/>
      <c r="CA519" s="197"/>
      <c r="CB519" s="197"/>
      <c r="CC519" s="197"/>
      <c r="CD519" s="197"/>
      <c r="CE519" s="197"/>
      <c r="CF519" s="197"/>
      <c r="CG519" s="197"/>
      <c r="CH519" s="197"/>
      <c r="CI519" s="197"/>
      <c r="CJ519" s="197"/>
      <c r="CK519" s="197"/>
      <c r="CL519" s="197"/>
      <c r="CM519" s="197"/>
      <c r="CN519" s="197"/>
      <c r="CO519" s="197"/>
      <c r="CP519" s="2276"/>
      <c r="CQ519" s="2276"/>
      <c r="CR519" s="2276"/>
      <c r="CS519" s="279"/>
      <c r="CT519" s="279"/>
      <c r="CU519" s="279"/>
      <c r="CV519" s="197"/>
      <c r="CW519" s="197"/>
      <c r="CX519" s="197"/>
      <c r="CY519" s="197"/>
      <c r="CZ519" s="197"/>
      <c r="DA519" s="197"/>
      <c r="DB519" s="210"/>
      <c r="DC519" s="278"/>
      <c r="DD519" s="210"/>
      <c r="DE519" s="197"/>
      <c r="DF519" s="321"/>
      <c r="DG519" s="197"/>
      <c r="DH519" s="197"/>
      <c r="DI519" s="197"/>
      <c r="DJ519" s="197"/>
      <c r="DK519" s="321">
        <v>0</v>
      </c>
      <c r="DL519" s="197"/>
      <c r="DM519" s="197"/>
      <c r="DN519" s="197"/>
      <c r="DO519" s="197"/>
      <c r="DP519" s="321"/>
      <c r="DQ519" s="197"/>
      <c r="DR519" s="197"/>
      <c r="DS519" s="197"/>
      <c r="DT519" s="197"/>
      <c r="DU519" s="321">
        <f t="shared" si="1599"/>
        <v>0</v>
      </c>
      <c r="DV519" s="197"/>
      <c r="DW519" s="197"/>
      <c r="DX519" s="197"/>
      <c r="DY519" s="197"/>
      <c r="DZ519" s="2276"/>
      <c r="EA519" s="279"/>
      <c r="EB519" s="197"/>
      <c r="EC519" s="197"/>
      <c r="ED519" s="33"/>
      <c r="EE519" s="33"/>
      <c r="EF519" s="460"/>
      <c r="EG519" s="460"/>
      <c r="EH519" s="460"/>
    </row>
    <row r="520" spans="1:138" ht="15" hidden="1" customHeight="1" outlineLevel="1">
      <c r="A520" s="85"/>
      <c r="B520" s="23"/>
      <c r="C520" s="95" t="s">
        <v>49</v>
      </c>
      <c r="D520" s="105" t="s">
        <v>1</v>
      </c>
      <c r="E520" s="84"/>
      <c r="F520" s="84"/>
      <c r="G520" s="169"/>
      <c r="H520" s="169"/>
      <c r="I520" s="169"/>
      <c r="J520" s="169"/>
      <c r="K520" s="169"/>
      <c r="L520" s="169"/>
      <c r="M520" s="2213"/>
      <c r="N520" s="169"/>
      <c r="O520" s="169"/>
      <c r="P520" s="169"/>
      <c r="Q520" s="84"/>
      <c r="R520" s="84"/>
      <c r="S520" s="84"/>
      <c r="T520" s="84"/>
      <c r="U520" s="84"/>
      <c r="V520" s="169"/>
      <c r="W520" s="169"/>
      <c r="X520" s="169"/>
      <c r="Y520" s="169"/>
      <c r="Z520" s="169"/>
      <c r="AA520" s="84"/>
      <c r="AB520" s="84"/>
      <c r="AC520" s="84"/>
      <c r="AD520" s="84"/>
      <c r="AE520" s="84"/>
      <c r="AF520" s="105"/>
      <c r="AG520" s="190"/>
      <c r="AH520" s="190">
        <v>0</v>
      </c>
      <c r="AI520" s="190">
        <v>0</v>
      </c>
      <c r="AJ520" s="190">
        <v>0</v>
      </c>
      <c r="AK520" s="190">
        <v>0</v>
      </c>
      <c r="AL520" s="190">
        <v>0</v>
      </c>
      <c r="AM520" s="190">
        <v>0</v>
      </c>
      <c r="AN520" s="190">
        <v>0</v>
      </c>
      <c r="AO520" s="190">
        <v>0</v>
      </c>
      <c r="AP520" s="190">
        <v>0</v>
      </c>
      <c r="AQ520" s="190">
        <v>0</v>
      </c>
      <c r="AR520" s="190">
        <v>0</v>
      </c>
      <c r="AS520" s="190">
        <v>0</v>
      </c>
      <c r="AT520" s="190">
        <v>0</v>
      </c>
      <c r="AU520" s="190">
        <v>0</v>
      </c>
      <c r="AV520" s="190">
        <v>0</v>
      </c>
      <c r="AW520" s="190">
        <v>0</v>
      </c>
      <c r="AX520" s="190">
        <v>0</v>
      </c>
      <c r="AY520" s="190">
        <v>0</v>
      </c>
      <c r="AZ520" s="190">
        <v>0</v>
      </c>
      <c r="BA520" s="190">
        <v>0</v>
      </c>
      <c r="BB520" s="190">
        <v>0</v>
      </c>
      <c r="BC520" s="190">
        <v>0</v>
      </c>
      <c r="BD520" s="190">
        <v>0</v>
      </c>
      <c r="BE520" s="190">
        <v>0</v>
      </c>
      <c r="BF520" s="190">
        <v>0</v>
      </c>
      <c r="BG520" s="190">
        <v>0</v>
      </c>
      <c r="BH520" s="190">
        <v>0</v>
      </c>
      <c r="BI520" s="190">
        <v>0</v>
      </c>
      <c r="BJ520" s="190">
        <v>0</v>
      </c>
      <c r="BK520" s="190">
        <v>0</v>
      </c>
      <c r="BL520" s="190">
        <f>SUM(BL518:BL519)</f>
        <v>0</v>
      </c>
      <c r="BM520" s="190">
        <f>SUM(BM518:BM519)</f>
        <v>0</v>
      </c>
      <c r="BN520" s="190">
        <f t="shared" ref="BN520:BZ520" si="1627">SUM(BN518:BN519)</f>
        <v>0</v>
      </c>
      <c r="BO520" s="190">
        <f t="shared" si="1627"/>
        <v>0</v>
      </c>
      <c r="BP520" s="190">
        <f t="shared" si="1627"/>
        <v>0</v>
      </c>
      <c r="BQ520" s="190">
        <f t="shared" si="1627"/>
        <v>0</v>
      </c>
      <c r="BR520" s="190">
        <f t="shared" si="1627"/>
        <v>0</v>
      </c>
      <c r="BS520" s="190">
        <f t="shared" si="1627"/>
        <v>0</v>
      </c>
      <c r="BT520" s="190">
        <f t="shared" si="1627"/>
        <v>0</v>
      </c>
      <c r="BU520" s="190">
        <f t="shared" si="1627"/>
        <v>0</v>
      </c>
      <c r="BV520" s="190">
        <f t="shared" si="1627"/>
        <v>0</v>
      </c>
      <c r="BW520" s="190">
        <f t="shared" si="1627"/>
        <v>0</v>
      </c>
      <c r="BX520" s="190">
        <f t="shared" si="1627"/>
        <v>0</v>
      </c>
      <c r="BY520" s="190">
        <f t="shared" si="1627"/>
        <v>0</v>
      </c>
      <c r="BZ520" s="190">
        <f t="shared" si="1627"/>
        <v>0</v>
      </c>
      <c r="CA520" s="190">
        <f>SUM(CA518:CA519)</f>
        <v>0</v>
      </c>
      <c r="CB520" s="190">
        <f>SUM(CB518:CB519)</f>
        <v>0</v>
      </c>
      <c r="CC520" s="190">
        <f t="shared" ref="CC520:CO520" si="1628">SUM(CC518:CC519)</f>
        <v>0</v>
      </c>
      <c r="CD520" s="190">
        <f t="shared" si="1628"/>
        <v>0</v>
      </c>
      <c r="CE520" s="190">
        <f t="shared" si="1628"/>
        <v>0</v>
      </c>
      <c r="CF520" s="190">
        <f t="shared" si="1628"/>
        <v>0</v>
      </c>
      <c r="CG520" s="190">
        <f t="shared" si="1628"/>
        <v>0</v>
      </c>
      <c r="CH520" s="190">
        <f t="shared" si="1628"/>
        <v>0</v>
      </c>
      <c r="CI520" s="190">
        <f t="shared" si="1628"/>
        <v>0</v>
      </c>
      <c r="CJ520" s="190">
        <f t="shared" si="1628"/>
        <v>0</v>
      </c>
      <c r="CK520" s="190">
        <f t="shared" si="1628"/>
        <v>0</v>
      </c>
      <c r="CL520" s="190">
        <f t="shared" si="1628"/>
        <v>0</v>
      </c>
      <c r="CM520" s="190">
        <f t="shared" si="1628"/>
        <v>0</v>
      </c>
      <c r="CN520" s="190">
        <f t="shared" si="1628"/>
        <v>0</v>
      </c>
      <c r="CO520" s="190">
        <f t="shared" si="1628"/>
        <v>0</v>
      </c>
      <c r="CP520" s="2274">
        <f t="shared" ref="CP520:CX520" si="1629">SUM(CP518:CP519)</f>
        <v>0</v>
      </c>
      <c r="CQ520" s="2274">
        <f t="shared" si="1629"/>
        <v>0</v>
      </c>
      <c r="CR520" s="2274">
        <f t="shared" si="1629"/>
        <v>0</v>
      </c>
      <c r="CS520" s="277">
        <f t="shared" si="1629"/>
        <v>0</v>
      </c>
      <c r="CT520" s="277">
        <f t="shared" si="1629"/>
        <v>0</v>
      </c>
      <c r="CU520" s="277">
        <f t="shared" si="1629"/>
        <v>0</v>
      </c>
      <c r="CV520" s="190">
        <f t="shared" si="1629"/>
        <v>0</v>
      </c>
      <c r="CW520" s="190">
        <f t="shared" si="1629"/>
        <v>0</v>
      </c>
      <c r="CX520" s="190">
        <f t="shared" si="1629"/>
        <v>0</v>
      </c>
      <c r="CY520" s="190">
        <f t="shared" ref="CY520:DA520" si="1630">SUM(CY518:CY519)</f>
        <v>0</v>
      </c>
      <c r="CZ520" s="190">
        <f t="shared" si="1630"/>
        <v>0</v>
      </c>
      <c r="DA520" s="190">
        <f t="shared" si="1630"/>
        <v>0</v>
      </c>
      <c r="DB520" s="283"/>
      <c r="DC520" s="278"/>
      <c r="DD520" s="283"/>
      <c r="DE520" s="190">
        <f>SUM(DE518:DE519)</f>
        <v>0</v>
      </c>
      <c r="DF520" s="320"/>
      <c r="DG520" s="190"/>
      <c r="DH520" s="190"/>
      <c r="DI520" s="190"/>
      <c r="DJ520" s="190"/>
      <c r="DK520" s="320">
        <v>0</v>
      </c>
      <c r="DL520" s="190"/>
      <c r="DM520" s="190"/>
      <c r="DN520" s="197"/>
      <c r="DO520" s="190"/>
      <c r="DP520" s="320"/>
      <c r="DQ520" s="190"/>
      <c r="DR520" s="190"/>
      <c r="DS520" s="190"/>
      <c r="DT520" s="190"/>
      <c r="DU520" s="320">
        <f t="shared" si="1599"/>
        <v>0</v>
      </c>
      <c r="DV520" s="190"/>
      <c r="DW520" s="190"/>
      <c r="DX520" s="197"/>
      <c r="DY520" s="190"/>
      <c r="DZ520" s="2274">
        <f>SUM(DZ518:DZ519)</f>
        <v>0</v>
      </c>
      <c r="EA520" s="277">
        <f t="shared" ref="EA520:EB520" si="1631">SUM(EA518:EA519)</f>
        <v>0</v>
      </c>
      <c r="EB520" s="190">
        <f t="shared" si="1631"/>
        <v>0</v>
      </c>
      <c r="EC520" s="190">
        <f t="shared" ref="EC520" si="1632">SUM(EC518:EC519)</f>
        <v>0</v>
      </c>
      <c r="ED520" s="185"/>
      <c r="EE520" s="185"/>
      <c r="EF520" s="459"/>
      <c r="EG520" s="459"/>
      <c r="EH520" s="459"/>
    </row>
    <row r="521" spans="1:138" ht="15" hidden="1" customHeight="1" outlineLevel="1">
      <c r="A521" s="85"/>
      <c r="B521" s="23"/>
      <c r="C521" s="95" t="s">
        <v>131</v>
      </c>
      <c r="D521" s="96" t="s">
        <v>133</v>
      </c>
      <c r="E521" s="84"/>
      <c r="F521" s="84"/>
      <c r="G521" s="169"/>
      <c r="H521" s="169"/>
      <c r="I521" s="169"/>
      <c r="J521" s="169"/>
      <c r="K521" s="169"/>
      <c r="L521" s="169"/>
      <c r="M521" s="2213"/>
      <c r="N521" s="169"/>
      <c r="O521" s="169"/>
      <c r="P521" s="169"/>
      <c r="Q521" s="84"/>
      <c r="R521" s="84"/>
      <c r="S521" s="84"/>
      <c r="T521" s="84"/>
      <c r="U521" s="84"/>
      <c r="V521" s="169"/>
      <c r="W521" s="169"/>
      <c r="X521" s="169"/>
      <c r="Y521" s="169"/>
      <c r="Z521" s="169"/>
      <c r="AA521" s="84"/>
      <c r="AB521" s="84"/>
      <c r="AC521" s="84"/>
      <c r="AD521" s="84"/>
      <c r="AE521" s="84"/>
      <c r="AF521" s="23"/>
      <c r="AG521" s="188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2274"/>
      <c r="CQ521" s="2274"/>
      <c r="CR521" s="2274"/>
      <c r="CS521" s="277"/>
      <c r="CT521" s="277"/>
      <c r="CU521" s="277"/>
      <c r="CV521" s="190"/>
      <c r="CW521" s="190"/>
      <c r="CX521" s="190"/>
      <c r="CY521" s="190"/>
      <c r="CZ521" s="190"/>
      <c r="DA521" s="190"/>
      <c r="DB521" s="283"/>
      <c r="DC521" s="278"/>
      <c r="DD521" s="283"/>
      <c r="DE521" s="190"/>
      <c r="DF521" s="320"/>
      <c r="DG521" s="190"/>
      <c r="DH521" s="190"/>
      <c r="DI521" s="190"/>
      <c r="DJ521" s="190"/>
      <c r="DK521" s="320">
        <v>0</v>
      </c>
      <c r="DL521" s="190"/>
      <c r="DM521" s="190"/>
      <c r="DN521" s="190"/>
      <c r="DO521" s="190"/>
      <c r="DP521" s="320"/>
      <c r="DQ521" s="190"/>
      <c r="DR521" s="190"/>
      <c r="DS521" s="190"/>
      <c r="DT521" s="190"/>
      <c r="DU521" s="320">
        <f t="shared" si="1599"/>
        <v>0</v>
      </c>
      <c r="DV521" s="190"/>
      <c r="DW521" s="190"/>
      <c r="DX521" s="190"/>
      <c r="DY521" s="190"/>
      <c r="DZ521" s="2274"/>
      <c r="EA521" s="277"/>
      <c r="EB521" s="190"/>
      <c r="EC521" s="190"/>
      <c r="ED521" s="185"/>
      <c r="EE521" s="185"/>
      <c r="EF521" s="459"/>
      <c r="EG521" s="459"/>
      <c r="EH521" s="459"/>
    </row>
    <row r="522" spans="1:138" ht="15" hidden="1" customHeight="1" outlineLevel="1">
      <c r="A522" s="85"/>
      <c r="B522" s="23"/>
      <c r="C522" s="95"/>
      <c r="D522" s="96"/>
      <c r="E522" s="67"/>
      <c r="F522" s="67"/>
      <c r="G522" s="166">
        <f>H522+M522+N522+O522+P522</f>
        <v>0</v>
      </c>
      <c r="H522" s="408">
        <f>SUM(I522:L522)</f>
        <v>0</v>
      </c>
      <c r="I522" s="345"/>
      <c r="J522" s="345"/>
      <c r="K522" s="345"/>
      <c r="L522" s="345"/>
      <c r="M522" s="2214"/>
      <c r="N522" s="345"/>
      <c r="O522" s="345"/>
      <c r="P522" s="345"/>
      <c r="Q522" s="86">
        <f>SUM(R522:U522)</f>
        <v>0</v>
      </c>
      <c r="R522" s="67"/>
      <c r="S522" s="67"/>
      <c r="T522" s="67"/>
      <c r="U522" s="67"/>
      <c r="V522" s="408">
        <f>SUM(W522:Z522)</f>
        <v>0</v>
      </c>
      <c r="W522" s="345"/>
      <c r="X522" s="345"/>
      <c r="Y522" s="345"/>
      <c r="Z522" s="345"/>
      <c r="AA522" s="86">
        <f>SUM(AB522:AE522)</f>
        <v>0</v>
      </c>
      <c r="AB522" s="67"/>
      <c r="AC522" s="67"/>
      <c r="AD522" s="67"/>
      <c r="AE522" s="67"/>
      <c r="AF522" s="33"/>
      <c r="AG522" s="197"/>
      <c r="AH522" s="197"/>
      <c r="AI522" s="197"/>
      <c r="AJ522" s="197"/>
      <c r="AK522" s="197"/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2276"/>
      <c r="CQ522" s="2276"/>
      <c r="CR522" s="2276"/>
      <c r="CS522" s="279"/>
      <c r="CT522" s="279"/>
      <c r="CU522" s="279"/>
      <c r="CV522" s="197"/>
      <c r="CW522" s="197"/>
      <c r="CX522" s="197"/>
      <c r="CY522" s="197"/>
      <c r="CZ522" s="197"/>
      <c r="DA522" s="197"/>
      <c r="DB522" s="210"/>
      <c r="DC522" s="278"/>
      <c r="DD522" s="210"/>
      <c r="DE522" s="197"/>
      <c r="DF522" s="321"/>
      <c r="DG522" s="197"/>
      <c r="DH522" s="197"/>
      <c r="DI522" s="197"/>
      <c r="DJ522" s="197"/>
      <c r="DK522" s="321">
        <v>0</v>
      </c>
      <c r="DL522" s="197"/>
      <c r="DM522" s="197"/>
      <c r="DN522" s="190"/>
      <c r="DO522" s="197"/>
      <c r="DP522" s="321"/>
      <c r="DQ522" s="197"/>
      <c r="DR522" s="197"/>
      <c r="DS522" s="197"/>
      <c r="DT522" s="197"/>
      <c r="DU522" s="321">
        <f t="shared" si="1599"/>
        <v>0</v>
      </c>
      <c r="DV522" s="197"/>
      <c r="DW522" s="197"/>
      <c r="DX522" s="190"/>
      <c r="DY522" s="197"/>
      <c r="DZ522" s="2276"/>
      <c r="EA522" s="279"/>
      <c r="EB522" s="197"/>
      <c r="EC522" s="197"/>
      <c r="ED522" s="33"/>
      <c r="EE522" s="33"/>
      <c r="EF522" s="460"/>
      <c r="EG522" s="460"/>
      <c r="EH522" s="460"/>
    </row>
    <row r="523" spans="1:138" ht="15" hidden="1" customHeight="1" outlineLevel="1">
      <c r="A523" s="85"/>
      <c r="B523" s="23"/>
      <c r="C523" s="95"/>
      <c r="D523" s="23"/>
      <c r="E523" s="67"/>
      <c r="F523" s="67"/>
      <c r="G523" s="166">
        <f>H523+M523+N523+O523+P523</f>
        <v>0</v>
      </c>
      <c r="H523" s="408">
        <f>SUM(I523:L523)</f>
        <v>0</v>
      </c>
      <c r="I523" s="345"/>
      <c r="J523" s="345"/>
      <c r="K523" s="345"/>
      <c r="L523" s="345"/>
      <c r="M523" s="2214"/>
      <c r="N523" s="345"/>
      <c r="O523" s="345"/>
      <c r="P523" s="345"/>
      <c r="Q523" s="86">
        <f>SUM(R523:U523)</f>
        <v>0</v>
      </c>
      <c r="R523" s="67"/>
      <c r="S523" s="67"/>
      <c r="T523" s="67"/>
      <c r="U523" s="67"/>
      <c r="V523" s="408">
        <f>SUM(W523:Z523)</f>
        <v>0</v>
      </c>
      <c r="W523" s="345"/>
      <c r="X523" s="345"/>
      <c r="Y523" s="345"/>
      <c r="Z523" s="345"/>
      <c r="AA523" s="86">
        <f>SUM(AB523:AE523)</f>
        <v>0</v>
      </c>
      <c r="AB523" s="67"/>
      <c r="AC523" s="67"/>
      <c r="AD523" s="67"/>
      <c r="AE523" s="67"/>
      <c r="AF523" s="33"/>
      <c r="AG523" s="197"/>
      <c r="AH523" s="197"/>
      <c r="AI523" s="197"/>
      <c r="AJ523" s="197"/>
      <c r="AK523" s="197"/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7"/>
      <c r="BA523" s="197"/>
      <c r="BB523" s="197"/>
      <c r="BC523" s="197"/>
      <c r="BD523" s="197"/>
      <c r="BE523" s="197"/>
      <c r="BF523" s="197"/>
      <c r="BG523" s="197"/>
      <c r="BH523" s="197"/>
      <c r="BI523" s="197"/>
      <c r="BJ523" s="197"/>
      <c r="BK523" s="197"/>
      <c r="BL523" s="197"/>
      <c r="BM523" s="197"/>
      <c r="BN523" s="197"/>
      <c r="BO523" s="197"/>
      <c r="BP523" s="197"/>
      <c r="BQ523" s="197"/>
      <c r="BR523" s="197"/>
      <c r="BS523" s="197"/>
      <c r="BT523" s="197"/>
      <c r="BU523" s="197"/>
      <c r="BV523" s="197"/>
      <c r="BW523" s="197"/>
      <c r="BX523" s="197"/>
      <c r="BY523" s="197"/>
      <c r="BZ523" s="197"/>
      <c r="CA523" s="197"/>
      <c r="CB523" s="197"/>
      <c r="CC523" s="197"/>
      <c r="CD523" s="197"/>
      <c r="CE523" s="197"/>
      <c r="CF523" s="197"/>
      <c r="CG523" s="197"/>
      <c r="CH523" s="197"/>
      <c r="CI523" s="197"/>
      <c r="CJ523" s="197"/>
      <c r="CK523" s="197"/>
      <c r="CL523" s="197"/>
      <c r="CM523" s="197"/>
      <c r="CN523" s="197"/>
      <c r="CO523" s="197"/>
      <c r="CP523" s="2276"/>
      <c r="CQ523" s="2276"/>
      <c r="CR523" s="2276"/>
      <c r="CS523" s="279"/>
      <c r="CT523" s="279"/>
      <c r="CU523" s="279"/>
      <c r="CV523" s="197"/>
      <c r="CW523" s="197"/>
      <c r="CX523" s="197"/>
      <c r="CY523" s="197"/>
      <c r="CZ523" s="197"/>
      <c r="DA523" s="197"/>
      <c r="DB523" s="210"/>
      <c r="DC523" s="278"/>
      <c r="DD523" s="210"/>
      <c r="DE523" s="197"/>
      <c r="DF523" s="321"/>
      <c r="DG523" s="197"/>
      <c r="DH523" s="197"/>
      <c r="DI523" s="197"/>
      <c r="DJ523" s="197"/>
      <c r="DK523" s="321">
        <v>0</v>
      </c>
      <c r="DL523" s="197"/>
      <c r="DM523" s="197"/>
      <c r="DN523" s="197"/>
      <c r="DO523" s="197"/>
      <c r="DP523" s="321"/>
      <c r="DQ523" s="197"/>
      <c r="DR523" s="197"/>
      <c r="DS523" s="197"/>
      <c r="DT523" s="197"/>
      <c r="DU523" s="321">
        <f t="shared" si="1599"/>
        <v>0</v>
      </c>
      <c r="DV523" s="197"/>
      <c r="DW523" s="197"/>
      <c r="DX523" s="197"/>
      <c r="DY523" s="197"/>
      <c r="DZ523" s="2276"/>
      <c r="EA523" s="279"/>
      <c r="EB523" s="197"/>
      <c r="EC523" s="197"/>
      <c r="ED523" s="33"/>
      <c r="EE523" s="33"/>
      <c r="EF523" s="460"/>
      <c r="EG523" s="460"/>
      <c r="EH523" s="460"/>
    </row>
    <row r="524" spans="1:138" ht="15" hidden="1" customHeight="1" outlineLevel="1">
      <c r="A524" s="85"/>
      <c r="B524" s="23"/>
      <c r="C524" s="95" t="s">
        <v>49</v>
      </c>
      <c r="D524" s="105" t="s">
        <v>1</v>
      </c>
      <c r="E524" s="84"/>
      <c r="F524" s="84"/>
      <c r="G524" s="169"/>
      <c r="H524" s="169"/>
      <c r="I524" s="169"/>
      <c r="J524" s="169"/>
      <c r="K524" s="169"/>
      <c r="L524" s="169"/>
      <c r="M524" s="2213"/>
      <c r="N524" s="169"/>
      <c r="O524" s="169"/>
      <c r="P524" s="169"/>
      <c r="Q524" s="84"/>
      <c r="R524" s="84"/>
      <c r="S524" s="84"/>
      <c r="T524" s="84"/>
      <c r="U524" s="84"/>
      <c r="V524" s="169"/>
      <c r="W524" s="169"/>
      <c r="X524" s="169"/>
      <c r="Y524" s="169"/>
      <c r="Z524" s="169"/>
      <c r="AA524" s="84"/>
      <c r="AB524" s="84"/>
      <c r="AC524" s="84"/>
      <c r="AD524" s="84"/>
      <c r="AE524" s="84"/>
      <c r="AF524" s="134"/>
      <c r="AG524" s="190"/>
      <c r="AH524" s="190">
        <v>0</v>
      </c>
      <c r="AI524" s="190">
        <v>0</v>
      </c>
      <c r="AJ524" s="190">
        <v>0</v>
      </c>
      <c r="AK524" s="190">
        <v>0</v>
      </c>
      <c r="AL524" s="190">
        <v>0</v>
      </c>
      <c r="AM524" s="190">
        <v>0</v>
      </c>
      <c r="AN524" s="190">
        <v>0</v>
      </c>
      <c r="AO524" s="190">
        <v>0</v>
      </c>
      <c r="AP524" s="190">
        <v>0</v>
      </c>
      <c r="AQ524" s="190">
        <v>0</v>
      </c>
      <c r="AR524" s="190">
        <v>0</v>
      </c>
      <c r="AS524" s="190">
        <v>0</v>
      </c>
      <c r="AT524" s="190">
        <v>0</v>
      </c>
      <c r="AU524" s="190">
        <v>0</v>
      </c>
      <c r="AV524" s="190">
        <v>0</v>
      </c>
      <c r="AW524" s="190">
        <v>0</v>
      </c>
      <c r="AX524" s="190">
        <v>0</v>
      </c>
      <c r="AY524" s="190">
        <v>0</v>
      </c>
      <c r="AZ524" s="190">
        <v>0</v>
      </c>
      <c r="BA524" s="190">
        <v>0</v>
      </c>
      <c r="BB524" s="190">
        <v>0</v>
      </c>
      <c r="BC524" s="190">
        <v>0</v>
      </c>
      <c r="BD524" s="190">
        <v>0</v>
      </c>
      <c r="BE524" s="190">
        <v>0</v>
      </c>
      <c r="BF524" s="190">
        <v>0</v>
      </c>
      <c r="BG524" s="190">
        <v>0</v>
      </c>
      <c r="BH524" s="190">
        <v>0</v>
      </c>
      <c r="BI524" s="190">
        <v>0</v>
      </c>
      <c r="BJ524" s="190">
        <v>0</v>
      </c>
      <c r="BK524" s="190">
        <v>0</v>
      </c>
      <c r="BL524" s="190">
        <f>SUM(BL522:BL523)</f>
        <v>0</v>
      </c>
      <c r="BM524" s="190">
        <f>SUM(BM522:BM523)</f>
        <v>0</v>
      </c>
      <c r="BN524" s="190">
        <f t="shared" ref="BN524:BZ524" si="1633">SUM(BN522:BN523)</f>
        <v>0</v>
      </c>
      <c r="BO524" s="190">
        <f t="shared" si="1633"/>
        <v>0</v>
      </c>
      <c r="BP524" s="190">
        <f t="shared" si="1633"/>
        <v>0</v>
      </c>
      <c r="BQ524" s="190">
        <f t="shared" si="1633"/>
        <v>0</v>
      </c>
      <c r="BR524" s="190">
        <f t="shared" si="1633"/>
        <v>0</v>
      </c>
      <c r="BS524" s="190">
        <f t="shared" si="1633"/>
        <v>0</v>
      </c>
      <c r="BT524" s="190">
        <f t="shared" si="1633"/>
        <v>0</v>
      </c>
      <c r="BU524" s="190">
        <f t="shared" si="1633"/>
        <v>0</v>
      </c>
      <c r="BV524" s="190">
        <f t="shared" si="1633"/>
        <v>0</v>
      </c>
      <c r="BW524" s="190">
        <f t="shared" si="1633"/>
        <v>0</v>
      </c>
      <c r="BX524" s="190">
        <f t="shared" si="1633"/>
        <v>0</v>
      </c>
      <c r="BY524" s="190">
        <f t="shared" si="1633"/>
        <v>0</v>
      </c>
      <c r="BZ524" s="190">
        <f t="shared" si="1633"/>
        <v>0</v>
      </c>
      <c r="CA524" s="190">
        <f>SUM(CA522:CA523)</f>
        <v>0</v>
      </c>
      <c r="CB524" s="190">
        <f>SUM(CB522:CB523)</f>
        <v>0</v>
      </c>
      <c r="CC524" s="190">
        <f t="shared" ref="CC524:CO524" si="1634">SUM(CC522:CC523)</f>
        <v>0</v>
      </c>
      <c r="CD524" s="190">
        <f t="shared" si="1634"/>
        <v>0</v>
      </c>
      <c r="CE524" s="190">
        <f t="shared" si="1634"/>
        <v>0</v>
      </c>
      <c r="CF524" s="190">
        <f t="shared" si="1634"/>
        <v>0</v>
      </c>
      <c r="CG524" s="190">
        <f t="shared" si="1634"/>
        <v>0</v>
      </c>
      <c r="CH524" s="190">
        <f t="shared" si="1634"/>
        <v>0</v>
      </c>
      <c r="CI524" s="190">
        <f t="shared" si="1634"/>
        <v>0</v>
      </c>
      <c r="CJ524" s="190">
        <f t="shared" si="1634"/>
        <v>0</v>
      </c>
      <c r="CK524" s="190">
        <f t="shared" si="1634"/>
        <v>0</v>
      </c>
      <c r="CL524" s="190">
        <f t="shared" si="1634"/>
        <v>0</v>
      </c>
      <c r="CM524" s="190">
        <f t="shared" si="1634"/>
        <v>0</v>
      </c>
      <c r="CN524" s="190">
        <f t="shared" si="1634"/>
        <v>0</v>
      </c>
      <c r="CO524" s="190">
        <f t="shared" si="1634"/>
        <v>0</v>
      </c>
      <c r="CP524" s="2274">
        <f t="shared" ref="CP524:CX524" si="1635">SUM(CP522:CP523)</f>
        <v>0</v>
      </c>
      <c r="CQ524" s="2274">
        <f t="shared" si="1635"/>
        <v>0</v>
      </c>
      <c r="CR524" s="2274">
        <f t="shared" si="1635"/>
        <v>0</v>
      </c>
      <c r="CS524" s="277">
        <f t="shared" si="1635"/>
        <v>0</v>
      </c>
      <c r="CT524" s="277">
        <f t="shared" si="1635"/>
        <v>0</v>
      </c>
      <c r="CU524" s="277">
        <f t="shared" si="1635"/>
        <v>0</v>
      </c>
      <c r="CV524" s="190">
        <f t="shared" si="1635"/>
        <v>0</v>
      </c>
      <c r="CW524" s="190">
        <f t="shared" si="1635"/>
        <v>0</v>
      </c>
      <c r="CX524" s="190">
        <f t="shared" si="1635"/>
        <v>0</v>
      </c>
      <c r="CY524" s="190">
        <f t="shared" ref="CY524:DA524" si="1636">SUM(CY522:CY523)</f>
        <v>0</v>
      </c>
      <c r="CZ524" s="190">
        <f t="shared" si="1636"/>
        <v>0</v>
      </c>
      <c r="DA524" s="190">
        <f t="shared" si="1636"/>
        <v>0</v>
      </c>
      <c r="DB524" s="283"/>
      <c r="DC524" s="278"/>
      <c r="DD524" s="283"/>
      <c r="DE524" s="190">
        <f>SUM(DE522:DE523)</f>
        <v>0</v>
      </c>
      <c r="DF524" s="320"/>
      <c r="DG524" s="190"/>
      <c r="DH524" s="190"/>
      <c r="DI524" s="190"/>
      <c r="DJ524" s="190"/>
      <c r="DK524" s="320">
        <v>0</v>
      </c>
      <c r="DL524" s="190"/>
      <c r="DM524" s="190"/>
      <c r="DN524" s="197"/>
      <c r="DO524" s="190"/>
      <c r="DP524" s="320"/>
      <c r="DQ524" s="190"/>
      <c r="DR524" s="190"/>
      <c r="DS524" s="190"/>
      <c r="DT524" s="190"/>
      <c r="DU524" s="320">
        <f t="shared" si="1599"/>
        <v>0</v>
      </c>
      <c r="DV524" s="190"/>
      <c r="DW524" s="190"/>
      <c r="DX524" s="197"/>
      <c r="DY524" s="190"/>
      <c r="DZ524" s="2274">
        <f>SUM(DZ522:DZ523)</f>
        <v>0</v>
      </c>
      <c r="EA524" s="277">
        <f t="shared" ref="EA524:EB524" si="1637">SUM(EA522:EA523)</f>
        <v>0</v>
      </c>
      <c r="EB524" s="190">
        <f t="shared" si="1637"/>
        <v>0</v>
      </c>
      <c r="EC524" s="190">
        <f t="shared" ref="EC524" si="1638">SUM(EC522:EC523)</f>
        <v>0</v>
      </c>
      <c r="ED524" s="185"/>
      <c r="EE524" s="185"/>
      <c r="EF524" s="459"/>
      <c r="EG524" s="459"/>
      <c r="EH524" s="459"/>
    </row>
    <row r="525" spans="1:138" ht="15" hidden="1" customHeight="1" outlineLevel="1">
      <c r="A525" s="85"/>
      <c r="B525" s="23"/>
      <c r="C525" s="95" t="s">
        <v>132</v>
      </c>
      <c r="D525" s="96" t="s">
        <v>134</v>
      </c>
      <c r="E525" s="84"/>
      <c r="F525" s="84"/>
      <c r="G525" s="169"/>
      <c r="H525" s="169"/>
      <c r="I525" s="169"/>
      <c r="J525" s="169"/>
      <c r="K525" s="169"/>
      <c r="L525" s="169"/>
      <c r="M525" s="2213"/>
      <c r="N525" s="169"/>
      <c r="O525" s="169"/>
      <c r="P525" s="169"/>
      <c r="Q525" s="84"/>
      <c r="R525" s="84"/>
      <c r="S525" s="84"/>
      <c r="T525" s="84"/>
      <c r="U525" s="84"/>
      <c r="V525" s="169"/>
      <c r="W525" s="169"/>
      <c r="X525" s="169"/>
      <c r="Y525" s="169"/>
      <c r="Z525" s="169"/>
      <c r="AA525" s="84"/>
      <c r="AB525" s="84"/>
      <c r="AC525" s="84"/>
      <c r="AD525" s="84"/>
      <c r="AE525" s="84"/>
      <c r="AF525" s="23"/>
      <c r="AG525" s="188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2274"/>
      <c r="CQ525" s="2274"/>
      <c r="CR525" s="2274"/>
      <c r="CS525" s="277"/>
      <c r="CT525" s="277"/>
      <c r="CU525" s="277"/>
      <c r="CV525" s="190"/>
      <c r="CW525" s="190"/>
      <c r="CX525" s="190"/>
      <c r="CY525" s="190"/>
      <c r="CZ525" s="190"/>
      <c r="DA525" s="190"/>
      <c r="DB525" s="283"/>
      <c r="DC525" s="278"/>
      <c r="DD525" s="283"/>
      <c r="DE525" s="190"/>
      <c r="DF525" s="320"/>
      <c r="DG525" s="190"/>
      <c r="DH525" s="190"/>
      <c r="DI525" s="190"/>
      <c r="DJ525" s="190"/>
      <c r="DK525" s="320">
        <v>0</v>
      </c>
      <c r="DL525" s="190"/>
      <c r="DM525" s="190"/>
      <c r="DN525" s="190"/>
      <c r="DO525" s="190"/>
      <c r="DP525" s="320"/>
      <c r="DQ525" s="190"/>
      <c r="DR525" s="190"/>
      <c r="DS525" s="190"/>
      <c r="DT525" s="190"/>
      <c r="DU525" s="320">
        <f t="shared" si="1599"/>
        <v>0</v>
      </c>
      <c r="DV525" s="190"/>
      <c r="DW525" s="190"/>
      <c r="DX525" s="190"/>
      <c r="DY525" s="190"/>
      <c r="DZ525" s="2274"/>
      <c r="EA525" s="277"/>
      <c r="EB525" s="190"/>
      <c r="EC525" s="190"/>
      <c r="ED525" s="185"/>
      <c r="EE525" s="185"/>
      <c r="EF525" s="459"/>
      <c r="EG525" s="459"/>
      <c r="EH525" s="459"/>
    </row>
    <row r="526" spans="1:138" ht="15" hidden="1" customHeight="1" outlineLevel="1">
      <c r="A526" s="85"/>
      <c r="B526" s="23"/>
      <c r="C526" s="95"/>
      <c r="D526" s="96"/>
      <c r="E526" s="67"/>
      <c r="F526" s="67"/>
      <c r="G526" s="345"/>
      <c r="H526" s="408">
        <f>SUM(I526:L526)</f>
        <v>0</v>
      </c>
      <c r="I526" s="345"/>
      <c r="J526" s="345"/>
      <c r="K526" s="345"/>
      <c r="L526" s="345"/>
      <c r="M526" s="2214"/>
      <c r="N526" s="345"/>
      <c r="O526" s="345"/>
      <c r="P526" s="345"/>
      <c r="Q526" s="86">
        <f>SUM(R526:U526)</f>
        <v>0</v>
      </c>
      <c r="R526" s="67"/>
      <c r="S526" s="67"/>
      <c r="T526" s="67"/>
      <c r="U526" s="67"/>
      <c r="V526" s="408">
        <f>SUM(W526:Z526)</f>
        <v>0</v>
      </c>
      <c r="W526" s="345"/>
      <c r="X526" s="345"/>
      <c r="Y526" s="345"/>
      <c r="Z526" s="345"/>
      <c r="AA526" s="86">
        <f>SUM(AB526:AE526)</f>
        <v>0</v>
      </c>
      <c r="AB526" s="67"/>
      <c r="AC526" s="67"/>
      <c r="AD526" s="67"/>
      <c r="AE526" s="67"/>
      <c r="AF526" s="33"/>
      <c r="AG526" s="197"/>
      <c r="AH526" s="197"/>
      <c r="AI526" s="197"/>
      <c r="AJ526" s="197"/>
      <c r="AK526" s="197"/>
      <c r="AL526" s="197"/>
      <c r="AM526" s="197"/>
      <c r="AN526" s="197"/>
      <c r="AO526" s="197"/>
      <c r="AP526" s="197"/>
      <c r="AQ526" s="197"/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197"/>
      <c r="BB526" s="197"/>
      <c r="BC526" s="197"/>
      <c r="BD526" s="197"/>
      <c r="BE526" s="197"/>
      <c r="BF526" s="197"/>
      <c r="BG526" s="197"/>
      <c r="BH526" s="197"/>
      <c r="BI526" s="197"/>
      <c r="BJ526" s="197"/>
      <c r="BK526" s="197"/>
      <c r="BL526" s="197"/>
      <c r="BM526" s="197"/>
      <c r="BN526" s="197"/>
      <c r="BO526" s="197"/>
      <c r="BP526" s="197"/>
      <c r="BQ526" s="197"/>
      <c r="BR526" s="197"/>
      <c r="BS526" s="197"/>
      <c r="BT526" s="197"/>
      <c r="BU526" s="197"/>
      <c r="BV526" s="197"/>
      <c r="BW526" s="197"/>
      <c r="BX526" s="197"/>
      <c r="BY526" s="197"/>
      <c r="BZ526" s="197"/>
      <c r="CA526" s="197"/>
      <c r="CB526" s="197"/>
      <c r="CC526" s="197"/>
      <c r="CD526" s="197"/>
      <c r="CE526" s="197"/>
      <c r="CF526" s="197"/>
      <c r="CG526" s="197"/>
      <c r="CH526" s="197"/>
      <c r="CI526" s="197"/>
      <c r="CJ526" s="197"/>
      <c r="CK526" s="197"/>
      <c r="CL526" s="197"/>
      <c r="CM526" s="197"/>
      <c r="CN526" s="197"/>
      <c r="CO526" s="197"/>
      <c r="CP526" s="2276"/>
      <c r="CQ526" s="2276"/>
      <c r="CR526" s="2276"/>
      <c r="CS526" s="279"/>
      <c r="CT526" s="279"/>
      <c r="CU526" s="279"/>
      <c r="CV526" s="197"/>
      <c r="CW526" s="197"/>
      <c r="CX526" s="197"/>
      <c r="CY526" s="197"/>
      <c r="CZ526" s="197"/>
      <c r="DA526" s="197"/>
      <c r="DB526" s="210"/>
      <c r="DC526" s="278"/>
      <c r="DD526" s="210"/>
      <c r="DE526" s="197"/>
      <c r="DF526" s="321"/>
      <c r="DG526" s="197"/>
      <c r="DH526" s="197"/>
      <c r="DI526" s="197"/>
      <c r="DJ526" s="197"/>
      <c r="DK526" s="321">
        <v>0</v>
      </c>
      <c r="DL526" s="197"/>
      <c r="DM526" s="197"/>
      <c r="DN526" s="190"/>
      <c r="DO526" s="197"/>
      <c r="DP526" s="321"/>
      <c r="DQ526" s="197"/>
      <c r="DR526" s="197"/>
      <c r="DS526" s="197"/>
      <c r="DT526" s="197"/>
      <c r="DU526" s="321">
        <f t="shared" si="1599"/>
        <v>0</v>
      </c>
      <c r="DV526" s="197"/>
      <c r="DW526" s="197"/>
      <c r="DX526" s="190"/>
      <c r="DY526" s="197"/>
      <c r="DZ526" s="2276"/>
      <c r="EA526" s="279"/>
      <c r="EB526" s="197"/>
      <c r="EC526" s="197"/>
      <c r="ED526" s="33"/>
      <c r="EE526" s="33"/>
      <c r="EF526" s="460"/>
      <c r="EG526" s="460"/>
      <c r="EH526" s="460"/>
    </row>
    <row r="527" spans="1:138" ht="15" hidden="1" customHeight="1" outlineLevel="1">
      <c r="A527" s="85"/>
      <c r="B527" s="23"/>
      <c r="C527" s="95"/>
      <c r="D527" s="23"/>
      <c r="E527" s="67"/>
      <c r="F527" s="67"/>
      <c r="G527" s="345"/>
      <c r="H527" s="408">
        <f>SUM(I527:L527)</f>
        <v>0</v>
      </c>
      <c r="I527" s="345"/>
      <c r="J527" s="345"/>
      <c r="K527" s="345"/>
      <c r="L527" s="345"/>
      <c r="M527" s="2214"/>
      <c r="N527" s="345"/>
      <c r="O527" s="345"/>
      <c r="P527" s="345"/>
      <c r="Q527" s="86">
        <f>SUM(R527:U527)</f>
        <v>0</v>
      </c>
      <c r="R527" s="67"/>
      <c r="S527" s="67"/>
      <c r="T527" s="67"/>
      <c r="U527" s="67"/>
      <c r="V527" s="408">
        <f>SUM(W527:Z527)</f>
        <v>0</v>
      </c>
      <c r="W527" s="345"/>
      <c r="X527" s="345"/>
      <c r="Y527" s="345"/>
      <c r="Z527" s="345"/>
      <c r="AA527" s="86">
        <f>SUM(AB527:AE527)</f>
        <v>0</v>
      </c>
      <c r="AB527" s="67"/>
      <c r="AC527" s="67"/>
      <c r="AD527" s="67"/>
      <c r="AE527" s="67"/>
      <c r="AF527" s="33"/>
      <c r="AG527" s="197"/>
      <c r="AH527" s="197"/>
      <c r="AI527" s="197"/>
      <c r="AJ527" s="197"/>
      <c r="AK527" s="197"/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197"/>
      <c r="BB527" s="197"/>
      <c r="BC527" s="197"/>
      <c r="BD527" s="197"/>
      <c r="BE527" s="197"/>
      <c r="BF527" s="197"/>
      <c r="BG527" s="197"/>
      <c r="BH527" s="197"/>
      <c r="BI527" s="197"/>
      <c r="BJ527" s="197"/>
      <c r="BK527" s="197"/>
      <c r="BL527" s="197"/>
      <c r="BM527" s="197"/>
      <c r="BN527" s="197"/>
      <c r="BO527" s="197"/>
      <c r="BP527" s="197"/>
      <c r="BQ527" s="197"/>
      <c r="BR527" s="197"/>
      <c r="BS527" s="197"/>
      <c r="BT527" s="197"/>
      <c r="BU527" s="197"/>
      <c r="BV527" s="197"/>
      <c r="BW527" s="197"/>
      <c r="BX527" s="197"/>
      <c r="BY527" s="197"/>
      <c r="BZ527" s="197"/>
      <c r="CA527" s="197"/>
      <c r="CB527" s="197"/>
      <c r="CC527" s="197"/>
      <c r="CD527" s="197"/>
      <c r="CE527" s="197"/>
      <c r="CF527" s="197"/>
      <c r="CG527" s="197"/>
      <c r="CH527" s="197"/>
      <c r="CI527" s="197"/>
      <c r="CJ527" s="197"/>
      <c r="CK527" s="197"/>
      <c r="CL527" s="197"/>
      <c r="CM527" s="197"/>
      <c r="CN527" s="197"/>
      <c r="CO527" s="197"/>
      <c r="CP527" s="2276"/>
      <c r="CQ527" s="2276"/>
      <c r="CR527" s="2276"/>
      <c r="CS527" s="279"/>
      <c r="CT527" s="279"/>
      <c r="CU527" s="279"/>
      <c r="CV527" s="197"/>
      <c r="CW527" s="197"/>
      <c r="CX527" s="197"/>
      <c r="CY527" s="197"/>
      <c r="CZ527" s="197"/>
      <c r="DA527" s="197"/>
      <c r="DB527" s="210"/>
      <c r="DC527" s="278"/>
      <c r="DD527" s="210"/>
      <c r="DE527" s="197"/>
      <c r="DF527" s="321"/>
      <c r="DG527" s="197"/>
      <c r="DH527" s="197"/>
      <c r="DI527" s="197"/>
      <c r="DJ527" s="197"/>
      <c r="DK527" s="321">
        <v>0</v>
      </c>
      <c r="DL527" s="197"/>
      <c r="DM527" s="197"/>
      <c r="DN527" s="197"/>
      <c r="DO527" s="197"/>
      <c r="DP527" s="321"/>
      <c r="DQ527" s="197"/>
      <c r="DR527" s="197"/>
      <c r="DS527" s="197"/>
      <c r="DT527" s="197"/>
      <c r="DU527" s="321">
        <f t="shared" si="1599"/>
        <v>0</v>
      </c>
      <c r="DV527" s="197"/>
      <c r="DW527" s="197"/>
      <c r="DX527" s="197"/>
      <c r="DY527" s="197"/>
      <c r="DZ527" s="2276"/>
      <c r="EA527" s="279"/>
      <c r="EB527" s="197"/>
      <c r="EC527" s="197"/>
      <c r="ED527" s="33"/>
      <c r="EE527" s="33"/>
      <c r="EF527" s="460"/>
      <c r="EG527" s="460"/>
      <c r="EH527" s="460"/>
    </row>
    <row r="528" spans="1:138" ht="15" hidden="1" customHeight="1" outlineLevel="1">
      <c r="A528" s="85"/>
      <c r="B528" s="23"/>
      <c r="C528" s="95" t="s">
        <v>49</v>
      </c>
      <c r="D528" s="105" t="s">
        <v>1</v>
      </c>
      <c r="E528" s="84"/>
      <c r="F528" s="84"/>
      <c r="G528" s="169"/>
      <c r="H528" s="169"/>
      <c r="I528" s="169"/>
      <c r="J528" s="169"/>
      <c r="K528" s="169"/>
      <c r="L528" s="169"/>
      <c r="M528" s="2213"/>
      <c r="N528" s="169"/>
      <c r="O528" s="169"/>
      <c r="P528" s="169"/>
      <c r="Q528" s="84"/>
      <c r="R528" s="84"/>
      <c r="S528" s="84"/>
      <c r="T528" s="84"/>
      <c r="U528" s="84"/>
      <c r="V528" s="169"/>
      <c r="W528" s="169"/>
      <c r="X528" s="169"/>
      <c r="Y528" s="169"/>
      <c r="Z528" s="169"/>
      <c r="AA528" s="84"/>
      <c r="AB528" s="84"/>
      <c r="AC528" s="84"/>
      <c r="AD528" s="84"/>
      <c r="AE528" s="84"/>
      <c r="AF528" s="105"/>
      <c r="AG528" s="190"/>
      <c r="AH528" s="190"/>
      <c r="AI528" s="190">
        <v>0</v>
      </c>
      <c r="AJ528" s="190">
        <v>0</v>
      </c>
      <c r="AK528" s="190"/>
      <c r="AL528" s="190">
        <v>0</v>
      </c>
      <c r="AM528" s="190">
        <v>0</v>
      </c>
      <c r="AN528" s="190"/>
      <c r="AO528" s="190">
        <v>0</v>
      </c>
      <c r="AP528" s="190">
        <v>0</v>
      </c>
      <c r="AQ528" s="190"/>
      <c r="AR528" s="190">
        <v>0</v>
      </c>
      <c r="AS528" s="190">
        <v>0</v>
      </c>
      <c r="AT528" s="190"/>
      <c r="AU528" s="190">
        <v>0</v>
      </c>
      <c r="AV528" s="190">
        <v>0</v>
      </c>
      <c r="AW528" s="190"/>
      <c r="AX528" s="190">
        <v>0</v>
      </c>
      <c r="AY528" s="190">
        <v>0</v>
      </c>
      <c r="AZ528" s="190"/>
      <c r="BA528" s="190">
        <v>0</v>
      </c>
      <c r="BB528" s="190">
        <v>0</v>
      </c>
      <c r="BC528" s="190"/>
      <c r="BD528" s="190">
        <v>0</v>
      </c>
      <c r="BE528" s="190">
        <v>0</v>
      </c>
      <c r="BF528" s="190"/>
      <c r="BG528" s="190">
        <v>0</v>
      </c>
      <c r="BH528" s="190">
        <v>0</v>
      </c>
      <c r="BI528" s="190"/>
      <c r="BJ528" s="190">
        <v>0</v>
      </c>
      <c r="BK528" s="190">
        <v>0</v>
      </c>
      <c r="BL528" s="190"/>
      <c r="BM528" s="190">
        <f>SUM(BM526:BM527)</f>
        <v>0</v>
      </c>
      <c r="BN528" s="190">
        <f t="shared" ref="BN528" si="1639">SUM(BN526:BN527)</f>
        <v>0</v>
      </c>
      <c r="BO528" s="190"/>
      <c r="BP528" s="190">
        <f t="shared" ref="BP528:BQ528" si="1640">SUM(BP526:BP527)</f>
        <v>0</v>
      </c>
      <c r="BQ528" s="190">
        <f t="shared" si="1640"/>
        <v>0</v>
      </c>
      <c r="BR528" s="190"/>
      <c r="BS528" s="190">
        <f t="shared" ref="BS528:BT528" si="1641">SUM(BS526:BS527)</f>
        <v>0</v>
      </c>
      <c r="BT528" s="190">
        <f t="shared" si="1641"/>
        <v>0</v>
      </c>
      <c r="BU528" s="190"/>
      <c r="BV528" s="190">
        <f t="shared" ref="BV528:BW528" si="1642">SUM(BV526:BV527)</f>
        <v>0</v>
      </c>
      <c r="BW528" s="190">
        <f t="shared" si="1642"/>
        <v>0</v>
      </c>
      <c r="BX528" s="190"/>
      <c r="BY528" s="190">
        <f t="shared" ref="BY528:BZ528" si="1643">SUM(BY526:BY527)</f>
        <v>0</v>
      </c>
      <c r="BZ528" s="190">
        <f t="shared" si="1643"/>
        <v>0</v>
      </c>
      <c r="CA528" s="190"/>
      <c r="CB528" s="190">
        <f>SUM(CB526:CB527)</f>
        <v>0</v>
      </c>
      <c r="CC528" s="190">
        <f t="shared" ref="CC528" si="1644">SUM(CC526:CC527)</f>
        <v>0</v>
      </c>
      <c r="CD528" s="190"/>
      <c r="CE528" s="190">
        <f t="shared" ref="CE528:CF528" si="1645">SUM(CE526:CE527)</f>
        <v>0</v>
      </c>
      <c r="CF528" s="190">
        <f t="shared" si="1645"/>
        <v>0</v>
      </c>
      <c r="CG528" s="190"/>
      <c r="CH528" s="190">
        <f t="shared" ref="CH528:CI528" si="1646">SUM(CH526:CH527)</f>
        <v>0</v>
      </c>
      <c r="CI528" s="190">
        <f t="shared" si="1646"/>
        <v>0</v>
      </c>
      <c r="CJ528" s="190"/>
      <c r="CK528" s="190">
        <f t="shared" ref="CK528:CL528" si="1647">SUM(CK526:CK527)</f>
        <v>0</v>
      </c>
      <c r="CL528" s="190">
        <f t="shared" si="1647"/>
        <v>0</v>
      </c>
      <c r="CM528" s="190"/>
      <c r="CN528" s="190">
        <f t="shared" ref="CN528:CO528" si="1648">SUM(CN526:CN527)</f>
        <v>0</v>
      </c>
      <c r="CO528" s="190">
        <f t="shared" si="1648"/>
        <v>0</v>
      </c>
      <c r="CP528" s="2274"/>
      <c r="CQ528" s="2274">
        <f t="shared" ref="CQ528:CR528" si="1649">SUM(CQ526:CQ527)</f>
        <v>0</v>
      </c>
      <c r="CR528" s="2274">
        <f t="shared" si="1649"/>
        <v>0</v>
      </c>
      <c r="CS528" s="277"/>
      <c r="CT528" s="277">
        <f t="shared" ref="CT528:CU528" si="1650">SUM(CT526:CT527)</f>
        <v>0</v>
      </c>
      <c r="CU528" s="277">
        <f t="shared" si="1650"/>
        <v>0</v>
      </c>
      <c r="CV528" s="190"/>
      <c r="CW528" s="190">
        <f t="shared" ref="CW528:CX528" si="1651">SUM(CW526:CW527)</f>
        <v>0</v>
      </c>
      <c r="CX528" s="190">
        <f t="shared" si="1651"/>
        <v>0</v>
      </c>
      <c r="CY528" s="190"/>
      <c r="CZ528" s="190">
        <f t="shared" ref="CZ528:DA528" si="1652">SUM(CZ526:CZ527)</f>
        <v>0</v>
      </c>
      <c r="DA528" s="190">
        <f t="shared" si="1652"/>
        <v>0</v>
      </c>
      <c r="DB528" s="283"/>
      <c r="DC528" s="278"/>
      <c r="DD528" s="283"/>
      <c r="DE528" s="190">
        <f>SUM(DE526:DE527)</f>
        <v>0</v>
      </c>
      <c r="DF528" s="320"/>
      <c r="DG528" s="190"/>
      <c r="DH528" s="190"/>
      <c r="DI528" s="190"/>
      <c r="DJ528" s="190"/>
      <c r="DK528" s="320">
        <v>0</v>
      </c>
      <c r="DL528" s="190"/>
      <c r="DM528" s="190"/>
      <c r="DN528" s="197"/>
      <c r="DO528" s="190"/>
      <c r="DP528" s="320"/>
      <c r="DQ528" s="190"/>
      <c r="DR528" s="190"/>
      <c r="DS528" s="190"/>
      <c r="DT528" s="190"/>
      <c r="DU528" s="320">
        <f t="shared" si="1599"/>
        <v>0</v>
      </c>
      <c r="DV528" s="190"/>
      <c r="DW528" s="190"/>
      <c r="DX528" s="197"/>
      <c r="DY528" s="190"/>
      <c r="DZ528" s="2274">
        <f>SUM(DZ526:DZ527)</f>
        <v>0</v>
      </c>
      <c r="EA528" s="277">
        <f t="shared" ref="EA528:EB528" si="1653">SUM(EA526:EA527)</f>
        <v>0</v>
      </c>
      <c r="EB528" s="190">
        <f t="shared" si="1653"/>
        <v>0</v>
      </c>
      <c r="EC528" s="190">
        <f t="shared" ref="EC528" si="1654">SUM(EC526:EC527)</f>
        <v>0</v>
      </c>
      <c r="ED528" s="185"/>
      <c r="EE528" s="185"/>
      <c r="EF528" s="459"/>
      <c r="EG528" s="459"/>
      <c r="EH528" s="459"/>
    </row>
    <row r="529" spans="1:138" ht="15" hidden="1" customHeight="1" outlineLevel="1">
      <c r="A529" s="85"/>
      <c r="B529" s="23"/>
      <c r="C529" s="106" t="s">
        <v>35</v>
      </c>
      <c r="D529" s="27" t="s">
        <v>50</v>
      </c>
      <c r="E529" s="84"/>
      <c r="F529" s="84"/>
      <c r="G529" s="169"/>
      <c r="H529" s="169"/>
      <c r="I529" s="169"/>
      <c r="J529" s="169"/>
      <c r="K529" s="169"/>
      <c r="L529" s="169"/>
      <c r="M529" s="2213"/>
      <c r="N529" s="169"/>
      <c r="O529" s="169"/>
      <c r="P529" s="169"/>
      <c r="Q529" s="84"/>
      <c r="R529" s="84"/>
      <c r="S529" s="84"/>
      <c r="T529" s="84"/>
      <c r="U529" s="84"/>
      <c r="V529" s="169"/>
      <c r="W529" s="169"/>
      <c r="X529" s="169"/>
      <c r="Y529" s="169"/>
      <c r="Z529" s="169"/>
      <c r="AA529" s="84"/>
      <c r="AB529" s="84"/>
      <c r="AC529" s="84"/>
      <c r="AD529" s="84"/>
      <c r="AE529" s="84"/>
      <c r="AF529" s="23"/>
      <c r="AG529" s="188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2274"/>
      <c r="CQ529" s="2274"/>
      <c r="CR529" s="2274"/>
      <c r="CS529" s="277"/>
      <c r="CT529" s="277"/>
      <c r="CU529" s="277"/>
      <c r="CV529" s="190"/>
      <c r="CW529" s="190"/>
      <c r="CX529" s="190"/>
      <c r="CY529" s="190"/>
      <c r="CZ529" s="190"/>
      <c r="DA529" s="190"/>
      <c r="DB529" s="283"/>
      <c r="DC529" s="278"/>
      <c r="DD529" s="283"/>
      <c r="DE529" s="190"/>
      <c r="DF529" s="320"/>
      <c r="DG529" s="190"/>
      <c r="DH529" s="190"/>
      <c r="DI529" s="190"/>
      <c r="DJ529" s="190"/>
      <c r="DK529" s="320">
        <v>0</v>
      </c>
      <c r="DL529" s="190"/>
      <c r="DM529" s="190"/>
      <c r="DN529" s="190"/>
      <c r="DO529" s="190"/>
      <c r="DP529" s="320"/>
      <c r="DQ529" s="190"/>
      <c r="DR529" s="190"/>
      <c r="DS529" s="190"/>
      <c r="DT529" s="190"/>
      <c r="DU529" s="320">
        <f t="shared" si="1599"/>
        <v>0</v>
      </c>
      <c r="DV529" s="190"/>
      <c r="DW529" s="190"/>
      <c r="DX529" s="190"/>
      <c r="DY529" s="190"/>
      <c r="DZ529" s="2274"/>
      <c r="EA529" s="277"/>
      <c r="EB529" s="190"/>
      <c r="EC529" s="190"/>
      <c r="ED529" s="185"/>
      <c r="EE529" s="185"/>
      <c r="EF529" s="459"/>
      <c r="EG529" s="459"/>
      <c r="EH529" s="459"/>
    </row>
    <row r="530" spans="1:138" ht="15" hidden="1" customHeight="1" outlineLevel="1">
      <c r="A530" s="85"/>
      <c r="B530" s="23"/>
      <c r="C530" s="95" t="s">
        <v>135</v>
      </c>
      <c r="D530" s="96" t="s">
        <v>130</v>
      </c>
      <c r="E530" s="84"/>
      <c r="F530" s="84"/>
      <c r="G530" s="169"/>
      <c r="H530" s="169"/>
      <c r="I530" s="169"/>
      <c r="J530" s="169"/>
      <c r="K530" s="169"/>
      <c r="L530" s="169"/>
      <c r="M530" s="2213"/>
      <c r="N530" s="169"/>
      <c r="O530" s="169"/>
      <c r="P530" s="169"/>
      <c r="Q530" s="84"/>
      <c r="R530" s="84"/>
      <c r="S530" s="84"/>
      <c r="T530" s="84"/>
      <c r="U530" s="84"/>
      <c r="V530" s="169"/>
      <c r="W530" s="169"/>
      <c r="X530" s="169"/>
      <c r="Y530" s="169"/>
      <c r="Z530" s="169"/>
      <c r="AA530" s="84"/>
      <c r="AB530" s="84"/>
      <c r="AC530" s="84"/>
      <c r="AD530" s="84"/>
      <c r="AE530" s="84"/>
      <c r="AF530" s="23"/>
      <c r="AG530" s="188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2274"/>
      <c r="CQ530" s="2274"/>
      <c r="CR530" s="2274"/>
      <c r="CS530" s="277"/>
      <c r="CT530" s="277"/>
      <c r="CU530" s="277"/>
      <c r="CV530" s="190"/>
      <c r="CW530" s="190"/>
      <c r="CX530" s="190"/>
      <c r="CY530" s="190"/>
      <c r="CZ530" s="190"/>
      <c r="DA530" s="190"/>
      <c r="DB530" s="283"/>
      <c r="DC530" s="278"/>
      <c r="DD530" s="283"/>
      <c r="DE530" s="190"/>
      <c r="DF530" s="320"/>
      <c r="DG530" s="190"/>
      <c r="DH530" s="190"/>
      <c r="DI530" s="190"/>
      <c r="DJ530" s="190"/>
      <c r="DK530" s="320">
        <v>0</v>
      </c>
      <c r="DL530" s="190"/>
      <c r="DM530" s="190"/>
      <c r="DN530" s="190"/>
      <c r="DO530" s="190"/>
      <c r="DP530" s="320"/>
      <c r="DQ530" s="190"/>
      <c r="DR530" s="190"/>
      <c r="DS530" s="190"/>
      <c r="DT530" s="190"/>
      <c r="DU530" s="320">
        <f t="shared" si="1599"/>
        <v>0</v>
      </c>
      <c r="DV530" s="190"/>
      <c r="DW530" s="190"/>
      <c r="DX530" s="190"/>
      <c r="DY530" s="190"/>
      <c r="DZ530" s="2274"/>
      <c r="EA530" s="277"/>
      <c r="EB530" s="190"/>
      <c r="EC530" s="190"/>
      <c r="ED530" s="185"/>
      <c r="EE530" s="185"/>
      <c r="EF530" s="459"/>
      <c r="EG530" s="459"/>
      <c r="EH530" s="459"/>
    </row>
    <row r="531" spans="1:138" ht="15" hidden="1" customHeight="1" outlineLevel="1">
      <c r="A531" s="85"/>
      <c r="B531" s="23"/>
      <c r="C531" s="95" t="s">
        <v>205</v>
      </c>
      <c r="D531" s="131"/>
      <c r="E531" s="67"/>
      <c r="F531" s="132" t="s">
        <v>152</v>
      </c>
      <c r="G531" s="166">
        <f>H531+M531+N531+O531+P531</f>
        <v>0</v>
      </c>
      <c r="H531" s="625">
        <f>SUM(I531:L531)</f>
        <v>0</v>
      </c>
      <c r="I531" s="1215"/>
      <c r="J531" s="1215"/>
      <c r="K531" s="1215"/>
      <c r="L531" s="1215"/>
      <c r="M531" s="2214"/>
      <c r="N531" s="345"/>
      <c r="O531" s="345"/>
      <c r="P531" s="345"/>
      <c r="Q531" s="265">
        <f>SUM(R531:U531)</f>
        <v>0</v>
      </c>
      <c r="R531" s="273"/>
      <c r="S531" s="273"/>
      <c r="T531" s="273"/>
      <c r="U531" s="273"/>
      <c r="V531" s="625">
        <f>SUM(W531:Z531)</f>
        <v>0</v>
      </c>
      <c r="W531" s="1215"/>
      <c r="X531" s="1215"/>
      <c r="Y531" s="1215"/>
      <c r="Z531" s="1215"/>
      <c r="AA531" s="265">
        <f>SUM(AB531:AE531)</f>
        <v>0</v>
      </c>
      <c r="AB531" s="273"/>
      <c r="AC531" s="273"/>
      <c r="AD531" s="273"/>
      <c r="AE531" s="273"/>
      <c r="AF531" s="132" t="s">
        <v>153</v>
      </c>
      <c r="AG531" s="287">
        <f>AH531+CP531+CS531+CV531+CY531</f>
        <v>0</v>
      </c>
      <c r="AH531" s="195">
        <v>0</v>
      </c>
      <c r="AI531" s="195">
        <v>0</v>
      </c>
      <c r="AJ531" s="195">
        <v>0</v>
      </c>
      <c r="AK531" s="307">
        <v>0</v>
      </c>
      <c r="AL531" s="279">
        <v>0</v>
      </c>
      <c r="AM531" s="195">
        <v>0</v>
      </c>
      <c r="AN531" s="307">
        <v>0</v>
      </c>
      <c r="AO531" s="279">
        <v>0</v>
      </c>
      <c r="AP531" s="195">
        <v>0</v>
      </c>
      <c r="AQ531" s="307">
        <v>0</v>
      </c>
      <c r="AR531" s="279">
        <v>0</v>
      </c>
      <c r="AS531" s="195">
        <v>0</v>
      </c>
      <c r="AT531" s="307"/>
      <c r="AU531" s="279">
        <v>0</v>
      </c>
      <c r="AV531" s="195">
        <v>0</v>
      </c>
      <c r="AW531" s="195">
        <v>0</v>
      </c>
      <c r="AX531" s="195">
        <v>0</v>
      </c>
      <c r="AY531" s="195">
        <v>0</v>
      </c>
      <c r="AZ531" s="307"/>
      <c r="BA531" s="279">
        <v>0</v>
      </c>
      <c r="BB531" s="195">
        <v>0</v>
      </c>
      <c r="BC531" s="307"/>
      <c r="BD531" s="279">
        <v>0</v>
      </c>
      <c r="BE531" s="195">
        <v>0</v>
      </c>
      <c r="BF531" s="307"/>
      <c r="BG531" s="279">
        <v>0</v>
      </c>
      <c r="BH531" s="195">
        <v>0</v>
      </c>
      <c r="BI531" s="307"/>
      <c r="BJ531" s="279">
        <v>0</v>
      </c>
      <c r="BK531" s="195">
        <v>0</v>
      </c>
      <c r="BL531" s="195">
        <f t="shared" ref="BL531" si="1655">BO531+BR531+BU531+BX531</f>
        <v>0</v>
      </c>
      <c r="BM531" s="195">
        <f t="shared" ref="BM531" si="1656">BP531+BS531+BV531+BY531</f>
        <v>0</v>
      </c>
      <c r="BN531" s="195">
        <f t="shared" ref="BN531" si="1657">BQ531+BT531+BW531+BZ531</f>
        <v>0</v>
      </c>
      <c r="BO531" s="307">
        <v>0</v>
      </c>
      <c r="BP531" s="279">
        <f>BO531*0.76*1.49</f>
        <v>0</v>
      </c>
      <c r="BQ531" s="195">
        <f>BO531*$ER$26</f>
        <v>0</v>
      </c>
      <c r="BR531" s="307">
        <v>0</v>
      </c>
      <c r="BS531" s="279">
        <f>BR531*0.76*1.49</f>
        <v>0</v>
      </c>
      <c r="BT531" s="195">
        <f>BR531*$ES$26</f>
        <v>0</v>
      </c>
      <c r="BU531" s="307">
        <v>0</v>
      </c>
      <c r="BV531" s="279">
        <f>BU531*0.76*1.49</f>
        <v>0</v>
      </c>
      <c r="BW531" s="195">
        <f>BU531*$ET$26</f>
        <v>0</v>
      </c>
      <c r="BX531" s="307"/>
      <c r="BY531" s="279">
        <f>BX531*0.76*1.49</f>
        <v>0</v>
      </c>
      <c r="BZ531" s="195">
        <f>BX531*$EU$26</f>
        <v>0</v>
      </c>
      <c r="CA531" s="195">
        <f t="shared" ref="CA531" si="1658">CD531+CG531+CJ531+CM531</f>
        <v>0</v>
      </c>
      <c r="CB531" s="195">
        <f t="shared" ref="CB531" si="1659">CE531+CH531+CK531+CN531</f>
        <v>0</v>
      </c>
      <c r="CC531" s="195">
        <f t="shared" ref="CC531" si="1660">CF531+CI531+CL531+CO531</f>
        <v>0</v>
      </c>
      <c r="CD531" s="307"/>
      <c r="CE531" s="279">
        <f>CD531*0.76*1.49</f>
        <v>0</v>
      </c>
      <c r="CF531" s="195">
        <f>CD531*$EW$26</f>
        <v>0</v>
      </c>
      <c r="CG531" s="307"/>
      <c r="CH531" s="279">
        <f>CG531*0.76*1.49</f>
        <v>0</v>
      </c>
      <c r="CI531" s="195">
        <f>CG531*$EX$26</f>
        <v>0</v>
      </c>
      <c r="CJ531" s="307"/>
      <c r="CK531" s="279">
        <f>CJ531*0.76*1.49</f>
        <v>0</v>
      </c>
      <c r="CL531" s="195">
        <f>CJ531*$EY$26</f>
        <v>0</v>
      </c>
      <c r="CM531" s="307"/>
      <c r="CN531" s="279">
        <f>CM531*0.76*1.49</f>
        <v>0</v>
      </c>
      <c r="CO531" s="195">
        <f>CM531*$EZ$26</f>
        <v>0</v>
      </c>
      <c r="CP531" s="2276"/>
      <c r="CQ531" s="2276">
        <f>CP531*0.76*1.49</f>
        <v>0</v>
      </c>
      <c r="CR531" s="2278">
        <f>CP531*$EM$26</f>
        <v>0</v>
      </c>
      <c r="CS531" s="279"/>
      <c r="CT531" s="279">
        <f>CS531*0.76*1.49</f>
        <v>0</v>
      </c>
      <c r="CU531" s="278">
        <f>CS531*$EN$26</f>
        <v>0</v>
      </c>
      <c r="CV531" s="197"/>
      <c r="CW531" s="197">
        <f>CV531*0.76*1.49</f>
        <v>0</v>
      </c>
      <c r="CX531" s="278">
        <f>CV531*$EO$26</f>
        <v>0</v>
      </c>
      <c r="CY531" s="197"/>
      <c r="CZ531" s="197">
        <f>CY531*0.76*1.49</f>
        <v>0</v>
      </c>
      <c r="DA531" s="278">
        <f>CY531*$EP$26</f>
        <v>0</v>
      </c>
      <c r="DB531" s="210"/>
      <c r="DC531" s="278"/>
      <c r="DD531" s="210"/>
      <c r="DE531" s="198">
        <f t="shared" ref="DE531" si="1661">DF531+DZ531+EA531+EB531+EC531</f>
        <v>0</v>
      </c>
      <c r="DF531" s="184">
        <v>0</v>
      </c>
      <c r="DG531" s="306"/>
      <c r="DH531" s="306"/>
      <c r="DI531" s="306"/>
      <c r="DJ531" s="306"/>
      <c r="DK531" s="184">
        <v>0</v>
      </c>
      <c r="DL531" s="306"/>
      <c r="DM531" s="306"/>
      <c r="DN531" s="190"/>
      <c r="DO531" s="197"/>
      <c r="DP531" s="184">
        <f t="shared" ref="DP531" si="1662">DQ531+DR531+DS531+DT531</f>
        <v>0</v>
      </c>
      <c r="DQ531" s="306"/>
      <c r="DR531" s="306"/>
      <c r="DS531" s="306"/>
      <c r="DT531" s="306"/>
      <c r="DU531" s="184">
        <f t="shared" si="1599"/>
        <v>0</v>
      </c>
      <c r="DV531" s="306"/>
      <c r="DW531" s="306"/>
      <c r="DX531" s="190"/>
      <c r="DY531" s="197"/>
      <c r="DZ531" s="2276"/>
      <c r="EA531" s="279"/>
      <c r="EB531" s="197"/>
      <c r="EC531" s="197"/>
      <c r="ED531" s="341"/>
      <c r="EE531" s="33"/>
      <c r="EF531" s="460"/>
      <c r="EG531" s="460"/>
      <c r="EH531" s="460"/>
    </row>
    <row r="532" spans="1:138" ht="15" hidden="1" customHeight="1" outlineLevel="1">
      <c r="A532" s="85"/>
      <c r="B532" s="23"/>
      <c r="C532" s="95"/>
      <c r="D532" s="23"/>
      <c r="E532" s="67"/>
      <c r="F532" s="67"/>
      <c r="G532" s="408">
        <f>SUM(H532:K532)</f>
        <v>0</v>
      </c>
      <c r="H532" s="408">
        <f>SUM(I532:L532)</f>
        <v>0</v>
      </c>
      <c r="I532" s="345"/>
      <c r="J532" s="345"/>
      <c r="K532" s="345"/>
      <c r="L532" s="345"/>
      <c r="M532" s="2214"/>
      <c r="N532" s="345"/>
      <c r="O532" s="345"/>
      <c r="P532" s="345"/>
      <c r="Q532" s="86">
        <f>SUM(R532:U532)</f>
        <v>0</v>
      </c>
      <c r="R532" s="67"/>
      <c r="S532" s="67"/>
      <c r="T532" s="67"/>
      <c r="U532" s="67"/>
      <c r="V532" s="408">
        <f>SUM(W532:Z532)</f>
        <v>0</v>
      </c>
      <c r="W532" s="345"/>
      <c r="X532" s="345"/>
      <c r="Y532" s="345"/>
      <c r="Z532" s="345"/>
      <c r="AA532" s="86">
        <f>SUM(AB532:AE532)</f>
        <v>0</v>
      </c>
      <c r="AB532" s="67"/>
      <c r="AC532" s="67"/>
      <c r="AD532" s="67"/>
      <c r="AE532" s="67"/>
      <c r="AF532" s="33"/>
      <c r="AG532" s="287">
        <f>AH532+CP532+CS532+CV532+CY532</f>
        <v>0</v>
      </c>
      <c r="AH532" s="197"/>
      <c r="AI532" s="197"/>
      <c r="AJ532" s="197"/>
      <c r="AK532" s="197"/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197"/>
      <c r="AZ532" s="197"/>
      <c r="BA532" s="197"/>
      <c r="BB532" s="197"/>
      <c r="BC532" s="197"/>
      <c r="BD532" s="197"/>
      <c r="BE532" s="197"/>
      <c r="BF532" s="197"/>
      <c r="BG532" s="197"/>
      <c r="BH532" s="197"/>
      <c r="BI532" s="197"/>
      <c r="BJ532" s="197"/>
      <c r="BK532" s="197"/>
      <c r="BL532" s="197"/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197"/>
      <c r="BW532" s="197"/>
      <c r="BX532" s="197"/>
      <c r="BY532" s="197"/>
      <c r="BZ532" s="197"/>
      <c r="CA532" s="197"/>
      <c r="CB532" s="197"/>
      <c r="CC532" s="197"/>
      <c r="CD532" s="197"/>
      <c r="CE532" s="197"/>
      <c r="CF532" s="197"/>
      <c r="CG532" s="197"/>
      <c r="CH532" s="197"/>
      <c r="CI532" s="197"/>
      <c r="CJ532" s="197"/>
      <c r="CK532" s="197"/>
      <c r="CL532" s="197"/>
      <c r="CM532" s="197"/>
      <c r="CN532" s="197"/>
      <c r="CO532" s="197"/>
      <c r="CP532" s="2276"/>
      <c r="CQ532" s="2276"/>
      <c r="CR532" s="2276"/>
      <c r="CS532" s="279"/>
      <c r="CT532" s="279"/>
      <c r="CU532" s="279"/>
      <c r="CV532" s="197"/>
      <c r="CW532" s="197"/>
      <c r="CX532" s="197"/>
      <c r="CY532" s="197"/>
      <c r="CZ532" s="197"/>
      <c r="DA532" s="197"/>
      <c r="DB532" s="210"/>
      <c r="DC532" s="278"/>
      <c r="DD532" s="210"/>
      <c r="DE532" s="197"/>
      <c r="DF532" s="321"/>
      <c r="DG532" s="197"/>
      <c r="DH532" s="197"/>
      <c r="DI532" s="197"/>
      <c r="DJ532" s="197"/>
      <c r="DK532" s="321">
        <v>0</v>
      </c>
      <c r="DL532" s="197"/>
      <c r="DM532" s="197"/>
      <c r="DN532" s="197"/>
      <c r="DO532" s="197"/>
      <c r="DP532" s="321"/>
      <c r="DQ532" s="197"/>
      <c r="DR532" s="197"/>
      <c r="DS532" s="197"/>
      <c r="DT532" s="197"/>
      <c r="DU532" s="321">
        <f t="shared" si="1599"/>
        <v>0</v>
      </c>
      <c r="DV532" s="197"/>
      <c r="DW532" s="197"/>
      <c r="DX532" s="197"/>
      <c r="DY532" s="197"/>
      <c r="DZ532" s="2276"/>
      <c r="EA532" s="279"/>
      <c r="EB532" s="197"/>
      <c r="EC532" s="197"/>
      <c r="ED532" s="33"/>
      <c r="EE532" s="33"/>
      <c r="EF532" s="460"/>
      <c r="EG532" s="460"/>
      <c r="EH532" s="460"/>
    </row>
    <row r="533" spans="1:138" ht="15" hidden="1" customHeight="1" outlineLevel="1">
      <c r="A533" s="85"/>
      <c r="B533" s="23"/>
      <c r="C533" s="95" t="s">
        <v>49</v>
      </c>
      <c r="D533" s="105" t="s">
        <v>1</v>
      </c>
      <c r="E533" s="84"/>
      <c r="F533" s="84"/>
      <c r="G533" s="169"/>
      <c r="H533" s="169"/>
      <c r="I533" s="169"/>
      <c r="J533" s="169"/>
      <c r="K533" s="169"/>
      <c r="L533" s="169"/>
      <c r="M533" s="2213"/>
      <c r="N533" s="169"/>
      <c r="O533" s="169"/>
      <c r="P533" s="169"/>
      <c r="Q533" s="84"/>
      <c r="R533" s="84"/>
      <c r="S533" s="84"/>
      <c r="T533" s="84"/>
      <c r="U533" s="84"/>
      <c r="V533" s="169"/>
      <c r="W533" s="169"/>
      <c r="X533" s="169"/>
      <c r="Y533" s="169"/>
      <c r="Z533" s="169"/>
      <c r="AA533" s="84"/>
      <c r="AB533" s="84"/>
      <c r="AC533" s="84"/>
      <c r="AD533" s="84"/>
      <c r="AE533" s="84"/>
      <c r="AF533" s="132" t="s">
        <v>153</v>
      </c>
      <c r="AG533" s="287">
        <f>AH533+CP533+CS533+CV533+CY533</f>
        <v>0</v>
      </c>
      <c r="AH533" s="190">
        <v>0</v>
      </c>
      <c r="AI533" s="190">
        <v>0</v>
      </c>
      <c r="AJ533" s="190">
        <v>0</v>
      </c>
      <c r="AK533" s="190">
        <v>0</v>
      </c>
      <c r="AL533" s="190">
        <v>0</v>
      </c>
      <c r="AM533" s="190">
        <v>0</v>
      </c>
      <c r="AN533" s="190">
        <v>0</v>
      </c>
      <c r="AO533" s="190">
        <v>0</v>
      </c>
      <c r="AP533" s="190">
        <v>0</v>
      </c>
      <c r="AQ533" s="190">
        <v>0</v>
      </c>
      <c r="AR533" s="190">
        <v>0</v>
      </c>
      <c r="AS533" s="190">
        <v>0</v>
      </c>
      <c r="AT533" s="190">
        <v>0</v>
      </c>
      <c r="AU533" s="190">
        <v>0</v>
      </c>
      <c r="AV533" s="190">
        <v>0</v>
      </c>
      <c r="AW533" s="190">
        <v>0</v>
      </c>
      <c r="AX533" s="190">
        <v>0</v>
      </c>
      <c r="AY533" s="190">
        <v>0</v>
      </c>
      <c r="AZ533" s="190">
        <v>0</v>
      </c>
      <c r="BA533" s="190">
        <v>0</v>
      </c>
      <c r="BB533" s="190">
        <v>0</v>
      </c>
      <c r="BC533" s="190">
        <v>0</v>
      </c>
      <c r="BD533" s="190">
        <v>0</v>
      </c>
      <c r="BE533" s="190">
        <v>0</v>
      </c>
      <c r="BF533" s="190">
        <v>0</v>
      </c>
      <c r="BG533" s="190">
        <v>0</v>
      </c>
      <c r="BH533" s="190">
        <v>0</v>
      </c>
      <c r="BI533" s="190">
        <v>0</v>
      </c>
      <c r="BJ533" s="190">
        <v>0</v>
      </c>
      <c r="BK533" s="190">
        <v>0</v>
      </c>
      <c r="BL533" s="190">
        <f>SUM(BL531:BL532)</f>
        <v>0</v>
      </c>
      <c r="BM533" s="190">
        <f>SUM(BM531:BM532)</f>
        <v>0</v>
      </c>
      <c r="BN533" s="190">
        <f t="shared" ref="BN533:BZ533" si="1663">SUM(BN531:BN532)</f>
        <v>0</v>
      </c>
      <c r="BO533" s="190">
        <f t="shared" si="1663"/>
        <v>0</v>
      </c>
      <c r="BP533" s="190">
        <f t="shared" si="1663"/>
        <v>0</v>
      </c>
      <c r="BQ533" s="190">
        <f t="shared" si="1663"/>
        <v>0</v>
      </c>
      <c r="BR533" s="190">
        <f t="shared" si="1663"/>
        <v>0</v>
      </c>
      <c r="BS533" s="190">
        <f t="shared" si="1663"/>
        <v>0</v>
      </c>
      <c r="BT533" s="190">
        <f t="shared" si="1663"/>
        <v>0</v>
      </c>
      <c r="BU533" s="190">
        <f t="shared" si="1663"/>
        <v>0</v>
      </c>
      <c r="BV533" s="190">
        <f t="shared" si="1663"/>
        <v>0</v>
      </c>
      <c r="BW533" s="190">
        <f t="shared" si="1663"/>
        <v>0</v>
      </c>
      <c r="BX533" s="190">
        <f t="shared" si="1663"/>
        <v>0</v>
      </c>
      <c r="BY533" s="190">
        <f t="shared" si="1663"/>
        <v>0</v>
      </c>
      <c r="BZ533" s="190">
        <f t="shared" si="1663"/>
        <v>0</v>
      </c>
      <c r="CA533" s="190">
        <f>SUM(CA531:CA532)</f>
        <v>0</v>
      </c>
      <c r="CB533" s="190">
        <f>SUM(CB531:CB532)</f>
        <v>0</v>
      </c>
      <c r="CC533" s="190">
        <f t="shared" ref="CC533:CO533" si="1664">SUM(CC531:CC532)</f>
        <v>0</v>
      </c>
      <c r="CD533" s="190">
        <f t="shared" si="1664"/>
        <v>0</v>
      </c>
      <c r="CE533" s="190">
        <f t="shared" si="1664"/>
        <v>0</v>
      </c>
      <c r="CF533" s="190">
        <f t="shared" si="1664"/>
        <v>0</v>
      </c>
      <c r="CG533" s="190">
        <f t="shared" si="1664"/>
        <v>0</v>
      </c>
      <c r="CH533" s="190">
        <f t="shared" si="1664"/>
        <v>0</v>
      </c>
      <c r="CI533" s="190">
        <f t="shared" si="1664"/>
        <v>0</v>
      </c>
      <c r="CJ533" s="190">
        <f t="shared" si="1664"/>
        <v>0</v>
      </c>
      <c r="CK533" s="190">
        <f t="shared" si="1664"/>
        <v>0</v>
      </c>
      <c r="CL533" s="190">
        <f t="shared" si="1664"/>
        <v>0</v>
      </c>
      <c r="CM533" s="190">
        <f t="shared" si="1664"/>
        <v>0</v>
      </c>
      <c r="CN533" s="190">
        <f t="shared" si="1664"/>
        <v>0</v>
      </c>
      <c r="CO533" s="190">
        <f t="shared" si="1664"/>
        <v>0</v>
      </c>
      <c r="CP533" s="2274">
        <f t="shared" ref="CP533:CX533" si="1665">SUM(CP531:CP532)</f>
        <v>0</v>
      </c>
      <c r="CQ533" s="2274">
        <f t="shared" si="1665"/>
        <v>0</v>
      </c>
      <c r="CR533" s="2274">
        <f t="shared" si="1665"/>
        <v>0</v>
      </c>
      <c r="CS533" s="277">
        <f t="shared" si="1665"/>
        <v>0</v>
      </c>
      <c r="CT533" s="277">
        <f t="shared" si="1665"/>
        <v>0</v>
      </c>
      <c r="CU533" s="277">
        <f t="shared" si="1665"/>
        <v>0</v>
      </c>
      <c r="CV533" s="190">
        <f t="shared" si="1665"/>
        <v>0</v>
      </c>
      <c r="CW533" s="190">
        <f t="shared" si="1665"/>
        <v>0</v>
      </c>
      <c r="CX533" s="190">
        <f t="shared" si="1665"/>
        <v>0</v>
      </c>
      <c r="CY533" s="190"/>
      <c r="CZ533" s="190">
        <f t="shared" ref="CZ533:DA533" si="1666">SUM(CZ531:CZ532)</f>
        <v>0</v>
      </c>
      <c r="DA533" s="190">
        <f t="shared" si="1666"/>
        <v>0</v>
      </c>
      <c r="DB533" s="283"/>
      <c r="DC533" s="278"/>
      <c r="DD533" s="283"/>
      <c r="DE533" s="190">
        <f>SUM(DE531:DE532)</f>
        <v>0</v>
      </c>
      <c r="DF533" s="320">
        <v>0</v>
      </c>
      <c r="DG533" s="277">
        <v>0</v>
      </c>
      <c r="DH533" s="277">
        <v>0</v>
      </c>
      <c r="DI533" s="277">
        <v>0</v>
      </c>
      <c r="DJ533" s="277">
        <v>0</v>
      </c>
      <c r="DK533" s="320">
        <v>0</v>
      </c>
      <c r="DL533" s="277">
        <v>0</v>
      </c>
      <c r="DM533" s="277">
        <v>0</v>
      </c>
      <c r="DN533" s="197"/>
      <c r="DO533" s="277">
        <v>0</v>
      </c>
      <c r="DP533" s="320">
        <f t="shared" ref="DP533:DT533" si="1667">SUM(DP531:DP532)</f>
        <v>0</v>
      </c>
      <c r="DQ533" s="277">
        <f t="shared" si="1667"/>
        <v>0</v>
      </c>
      <c r="DR533" s="277">
        <f t="shared" si="1667"/>
        <v>0</v>
      </c>
      <c r="DS533" s="277">
        <f t="shared" si="1667"/>
        <v>0</v>
      </c>
      <c r="DT533" s="277">
        <f t="shared" si="1667"/>
        <v>0</v>
      </c>
      <c r="DU533" s="320">
        <f t="shared" si="1599"/>
        <v>0</v>
      </c>
      <c r="DV533" s="277">
        <f t="shared" ref="DV533:DW533" si="1668">SUM(DV531:DV532)</f>
        <v>0</v>
      </c>
      <c r="DW533" s="277">
        <f t="shared" si="1668"/>
        <v>0</v>
      </c>
      <c r="DX533" s="197"/>
      <c r="DY533" s="277">
        <f t="shared" ref="DY533" si="1669">SUM(DY531:DY532)</f>
        <v>0</v>
      </c>
      <c r="DZ533" s="2274">
        <f>SUM(DZ531:DZ532)</f>
        <v>0</v>
      </c>
      <c r="EA533" s="277">
        <f t="shared" ref="EA533:EB533" si="1670">SUM(EA531:EA532)</f>
        <v>0</v>
      </c>
      <c r="EB533" s="190">
        <f t="shared" si="1670"/>
        <v>0</v>
      </c>
      <c r="EC533" s="190">
        <f t="shared" ref="EC533" si="1671">SUM(EC531:EC532)</f>
        <v>0</v>
      </c>
      <c r="ED533" s="185"/>
      <c r="EE533" s="185"/>
      <c r="EF533" s="459"/>
      <c r="EG533" s="459"/>
      <c r="EH533" s="459"/>
    </row>
    <row r="534" spans="1:138" ht="15" hidden="1" customHeight="1" outlineLevel="1">
      <c r="A534" s="85"/>
      <c r="B534" s="23"/>
      <c r="C534" s="95" t="s">
        <v>136</v>
      </c>
      <c r="D534" s="96" t="s">
        <v>133</v>
      </c>
      <c r="E534" s="84"/>
      <c r="F534" s="84"/>
      <c r="G534" s="169"/>
      <c r="H534" s="169"/>
      <c r="I534" s="169"/>
      <c r="J534" s="169"/>
      <c r="K534" s="169"/>
      <c r="L534" s="169"/>
      <c r="M534" s="2213"/>
      <c r="N534" s="169"/>
      <c r="O534" s="169"/>
      <c r="P534" s="169"/>
      <c r="Q534" s="84"/>
      <c r="R534" s="84"/>
      <c r="S534" s="84"/>
      <c r="T534" s="84"/>
      <c r="U534" s="84"/>
      <c r="V534" s="169"/>
      <c r="W534" s="169"/>
      <c r="X534" s="169"/>
      <c r="Y534" s="169"/>
      <c r="Z534" s="169"/>
      <c r="AA534" s="84"/>
      <c r="AB534" s="84"/>
      <c r="AC534" s="84"/>
      <c r="AD534" s="84"/>
      <c r="AE534" s="84"/>
      <c r="AF534" s="23"/>
      <c r="AG534" s="188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2274"/>
      <c r="CQ534" s="2274"/>
      <c r="CR534" s="2274"/>
      <c r="CS534" s="277"/>
      <c r="CT534" s="277"/>
      <c r="CU534" s="277"/>
      <c r="CV534" s="190"/>
      <c r="CW534" s="190"/>
      <c r="CX534" s="190"/>
      <c r="CY534" s="190"/>
      <c r="CZ534" s="190"/>
      <c r="DA534" s="190"/>
      <c r="DB534" s="283"/>
      <c r="DC534" s="278"/>
      <c r="DD534" s="283"/>
      <c r="DE534" s="190"/>
      <c r="DF534" s="320"/>
      <c r="DG534" s="190"/>
      <c r="DH534" s="190"/>
      <c r="DI534" s="190"/>
      <c r="DJ534" s="190"/>
      <c r="DK534" s="320"/>
      <c r="DL534" s="190"/>
      <c r="DM534" s="190"/>
      <c r="DN534" s="277">
        <v>0</v>
      </c>
      <c r="DO534" s="190"/>
      <c r="DP534" s="320"/>
      <c r="DQ534" s="190"/>
      <c r="DR534" s="190"/>
      <c r="DS534" s="190"/>
      <c r="DT534" s="190"/>
      <c r="DU534" s="320"/>
      <c r="DV534" s="190"/>
      <c r="DW534" s="190"/>
      <c r="DX534" s="277">
        <f t="shared" ref="DX534" si="1672">SUM(DX532:DX533)</f>
        <v>0</v>
      </c>
      <c r="DY534" s="190"/>
      <c r="DZ534" s="2274"/>
      <c r="EA534" s="277"/>
      <c r="EB534" s="190"/>
      <c r="EC534" s="190"/>
      <c r="ED534" s="185"/>
      <c r="EE534" s="185"/>
      <c r="EF534" s="459"/>
      <c r="EG534" s="459"/>
      <c r="EH534" s="459"/>
    </row>
    <row r="535" spans="1:138" ht="15" hidden="1" customHeight="1" outlineLevel="1">
      <c r="A535" s="85"/>
      <c r="B535" s="23"/>
      <c r="C535" s="95"/>
      <c r="D535" s="96"/>
      <c r="E535" s="67"/>
      <c r="F535" s="67"/>
      <c r="G535" s="408">
        <f t="shared" ref="G535:G536" si="1673">SUM(H535:K535)</f>
        <v>0</v>
      </c>
      <c r="H535" s="408">
        <f>SUM(I535:L535)</f>
        <v>0</v>
      </c>
      <c r="I535" s="345"/>
      <c r="J535" s="345"/>
      <c r="K535" s="345"/>
      <c r="L535" s="345"/>
      <c r="M535" s="2214"/>
      <c r="N535" s="345"/>
      <c r="O535" s="345"/>
      <c r="P535" s="345"/>
      <c r="Q535" s="86">
        <f>SUM(R535:U535)</f>
        <v>0</v>
      </c>
      <c r="R535" s="67"/>
      <c r="S535" s="67"/>
      <c r="T535" s="67"/>
      <c r="U535" s="67"/>
      <c r="V535" s="408">
        <f>SUM(W535:Z535)</f>
        <v>0</v>
      </c>
      <c r="W535" s="345"/>
      <c r="X535" s="345"/>
      <c r="Y535" s="345"/>
      <c r="Z535" s="345"/>
      <c r="AA535" s="86">
        <f>SUM(AB535:AE535)</f>
        <v>0</v>
      </c>
      <c r="AB535" s="67"/>
      <c r="AC535" s="67"/>
      <c r="AD535" s="67"/>
      <c r="AE535" s="67"/>
      <c r="AF535" s="33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2276"/>
      <c r="CQ535" s="2276"/>
      <c r="CR535" s="2276"/>
      <c r="CS535" s="279"/>
      <c r="CT535" s="279"/>
      <c r="CU535" s="279"/>
      <c r="CV535" s="197"/>
      <c r="CW535" s="197"/>
      <c r="CX535" s="197"/>
      <c r="CY535" s="197"/>
      <c r="CZ535" s="197"/>
      <c r="DA535" s="197"/>
      <c r="DB535" s="210"/>
      <c r="DC535" s="278"/>
      <c r="DD535" s="210"/>
      <c r="DE535" s="197"/>
      <c r="DF535" s="321"/>
      <c r="DG535" s="197"/>
      <c r="DH535" s="197"/>
      <c r="DI535" s="197"/>
      <c r="DJ535" s="197"/>
      <c r="DK535" s="321"/>
      <c r="DL535" s="197"/>
      <c r="DM535" s="197"/>
      <c r="DN535" s="190"/>
      <c r="DO535" s="197"/>
      <c r="DP535" s="321"/>
      <c r="DQ535" s="197"/>
      <c r="DR535" s="197"/>
      <c r="DS535" s="197"/>
      <c r="DT535" s="197"/>
      <c r="DU535" s="321"/>
      <c r="DV535" s="197"/>
      <c r="DW535" s="197"/>
      <c r="DX535" s="190"/>
      <c r="DY535" s="197"/>
      <c r="DZ535" s="2276"/>
      <c r="EA535" s="279"/>
      <c r="EB535" s="197"/>
      <c r="EC535" s="197"/>
      <c r="ED535" s="33"/>
      <c r="EE535" s="33"/>
      <c r="EF535" s="460"/>
      <c r="EG535" s="460"/>
      <c r="EH535" s="460"/>
    </row>
    <row r="536" spans="1:138" ht="15" hidden="1" customHeight="1" outlineLevel="1">
      <c r="A536" s="85"/>
      <c r="B536" s="23"/>
      <c r="C536" s="95"/>
      <c r="D536" s="23"/>
      <c r="E536" s="67"/>
      <c r="F536" s="67"/>
      <c r="G536" s="408">
        <f t="shared" si="1673"/>
        <v>0</v>
      </c>
      <c r="H536" s="408">
        <f>SUM(I536:L536)</f>
        <v>0</v>
      </c>
      <c r="I536" s="345"/>
      <c r="J536" s="345"/>
      <c r="K536" s="345"/>
      <c r="L536" s="345"/>
      <c r="M536" s="2214"/>
      <c r="N536" s="345"/>
      <c r="O536" s="345"/>
      <c r="P536" s="345"/>
      <c r="Q536" s="86">
        <f>SUM(R536:U536)</f>
        <v>0</v>
      </c>
      <c r="R536" s="67"/>
      <c r="S536" s="67"/>
      <c r="T536" s="67"/>
      <c r="U536" s="67"/>
      <c r="V536" s="408">
        <f>SUM(W536:Z536)</f>
        <v>0</v>
      </c>
      <c r="W536" s="345"/>
      <c r="X536" s="345"/>
      <c r="Y536" s="345"/>
      <c r="Z536" s="345"/>
      <c r="AA536" s="86">
        <f>SUM(AB536:AE536)</f>
        <v>0</v>
      </c>
      <c r="AB536" s="67"/>
      <c r="AC536" s="67"/>
      <c r="AD536" s="67"/>
      <c r="AE536" s="67"/>
      <c r="AF536" s="33"/>
      <c r="AG536" s="197"/>
      <c r="AH536" s="197"/>
      <c r="AI536" s="197"/>
      <c r="AJ536" s="197"/>
      <c r="AK536" s="197"/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  <c r="BD536" s="197"/>
      <c r="BE536" s="197"/>
      <c r="BF536" s="197"/>
      <c r="BG536" s="197"/>
      <c r="BH536" s="197"/>
      <c r="BI536" s="197"/>
      <c r="BJ536" s="197"/>
      <c r="BK536" s="197"/>
      <c r="BL536" s="197"/>
      <c r="BM536" s="197"/>
      <c r="BN536" s="197"/>
      <c r="BO536" s="197"/>
      <c r="BP536" s="197"/>
      <c r="BQ536" s="197"/>
      <c r="BR536" s="197"/>
      <c r="BS536" s="197"/>
      <c r="BT536" s="197"/>
      <c r="BU536" s="197"/>
      <c r="BV536" s="197"/>
      <c r="BW536" s="197"/>
      <c r="BX536" s="197"/>
      <c r="BY536" s="197"/>
      <c r="BZ536" s="197"/>
      <c r="CA536" s="197"/>
      <c r="CB536" s="197"/>
      <c r="CC536" s="197"/>
      <c r="CD536" s="197"/>
      <c r="CE536" s="197"/>
      <c r="CF536" s="197"/>
      <c r="CG536" s="197"/>
      <c r="CH536" s="197"/>
      <c r="CI536" s="197"/>
      <c r="CJ536" s="197"/>
      <c r="CK536" s="197"/>
      <c r="CL536" s="197"/>
      <c r="CM536" s="197"/>
      <c r="CN536" s="197"/>
      <c r="CO536" s="197"/>
      <c r="CP536" s="2276"/>
      <c r="CQ536" s="2276"/>
      <c r="CR536" s="2276"/>
      <c r="CS536" s="279"/>
      <c r="CT536" s="279"/>
      <c r="CU536" s="279"/>
      <c r="CV536" s="197"/>
      <c r="CW536" s="197"/>
      <c r="CX536" s="197"/>
      <c r="CY536" s="197"/>
      <c r="CZ536" s="197"/>
      <c r="DA536" s="197"/>
      <c r="DB536" s="210"/>
      <c r="DC536" s="278"/>
      <c r="DD536" s="210"/>
      <c r="DE536" s="197"/>
      <c r="DF536" s="321"/>
      <c r="DG536" s="197"/>
      <c r="DH536" s="197"/>
      <c r="DI536" s="197"/>
      <c r="DJ536" s="197"/>
      <c r="DK536" s="321"/>
      <c r="DL536" s="197"/>
      <c r="DM536" s="197"/>
      <c r="DN536" s="197"/>
      <c r="DO536" s="197"/>
      <c r="DP536" s="321"/>
      <c r="DQ536" s="197"/>
      <c r="DR536" s="197"/>
      <c r="DS536" s="197"/>
      <c r="DT536" s="197"/>
      <c r="DU536" s="321"/>
      <c r="DV536" s="197"/>
      <c r="DW536" s="197"/>
      <c r="DX536" s="197"/>
      <c r="DY536" s="197"/>
      <c r="DZ536" s="2276"/>
      <c r="EA536" s="279"/>
      <c r="EB536" s="197"/>
      <c r="EC536" s="197"/>
      <c r="ED536" s="33"/>
      <c r="EE536" s="33"/>
      <c r="EF536" s="460"/>
      <c r="EG536" s="460"/>
      <c r="EH536" s="460"/>
    </row>
    <row r="537" spans="1:138" ht="15" hidden="1" customHeight="1" outlineLevel="1">
      <c r="A537" s="85"/>
      <c r="B537" s="23"/>
      <c r="C537" s="95" t="s">
        <v>49</v>
      </c>
      <c r="D537" s="105" t="s">
        <v>1</v>
      </c>
      <c r="E537" s="84"/>
      <c r="F537" s="84"/>
      <c r="G537" s="169"/>
      <c r="H537" s="169"/>
      <c r="I537" s="169"/>
      <c r="J537" s="169"/>
      <c r="K537" s="169"/>
      <c r="L537" s="169"/>
      <c r="M537" s="2213"/>
      <c r="N537" s="169"/>
      <c r="O537" s="169"/>
      <c r="P537" s="169"/>
      <c r="Q537" s="84"/>
      <c r="R537" s="84"/>
      <c r="S537" s="84"/>
      <c r="T537" s="84"/>
      <c r="U537" s="84"/>
      <c r="V537" s="169"/>
      <c r="W537" s="169"/>
      <c r="X537" s="169"/>
      <c r="Y537" s="169"/>
      <c r="Z537" s="169"/>
      <c r="AA537" s="84"/>
      <c r="AB537" s="84"/>
      <c r="AC537" s="84"/>
      <c r="AD537" s="84"/>
      <c r="AE537" s="84"/>
      <c r="AF537" s="105"/>
      <c r="AG537" s="190"/>
      <c r="AH537" s="190">
        <v>0</v>
      </c>
      <c r="AI537" s="190">
        <v>0</v>
      </c>
      <c r="AJ537" s="190">
        <v>0</v>
      </c>
      <c r="AK537" s="190">
        <v>0</v>
      </c>
      <c r="AL537" s="190">
        <v>0</v>
      </c>
      <c r="AM537" s="190">
        <v>0</v>
      </c>
      <c r="AN537" s="190">
        <v>0</v>
      </c>
      <c r="AO537" s="190">
        <v>0</v>
      </c>
      <c r="AP537" s="190">
        <v>0</v>
      </c>
      <c r="AQ537" s="190">
        <v>0</v>
      </c>
      <c r="AR537" s="190">
        <v>0</v>
      </c>
      <c r="AS537" s="190">
        <v>0</v>
      </c>
      <c r="AT537" s="190">
        <v>0</v>
      </c>
      <c r="AU537" s="190">
        <v>0</v>
      </c>
      <c r="AV537" s="190">
        <v>0</v>
      </c>
      <c r="AW537" s="190">
        <v>0</v>
      </c>
      <c r="AX537" s="190">
        <v>0</v>
      </c>
      <c r="AY537" s="190">
        <v>0</v>
      </c>
      <c r="AZ537" s="190">
        <v>0</v>
      </c>
      <c r="BA537" s="190">
        <v>0</v>
      </c>
      <c r="BB537" s="190">
        <v>0</v>
      </c>
      <c r="BC537" s="190">
        <v>0</v>
      </c>
      <c r="BD537" s="190">
        <v>0</v>
      </c>
      <c r="BE537" s="190">
        <v>0</v>
      </c>
      <c r="BF537" s="190">
        <v>0</v>
      </c>
      <c r="BG537" s="190">
        <v>0</v>
      </c>
      <c r="BH537" s="190">
        <v>0</v>
      </c>
      <c r="BI537" s="190">
        <v>0</v>
      </c>
      <c r="BJ537" s="190">
        <v>0</v>
      </c>
      <c r="BK537" s="190">
        <v>0</v>
      </c>
      <c r="BL537" s="190">
        <f>SUM(BL535:BL536)</f>
        <v>0</v>
      </c>
      <c r="BM537" s="190">
        <f>SUM(BM535:BM536)</f>
        <v>0</v>
      </c>
      <c r="BN537" s="190">
        <f t="shared" ref="BN537:BZ537" si="1674">SUM(BN535:BN536)</f>
        <v>0</v>
      </c>
      <c r="BO537" s="190">
        <f t="shared" si="1674"/>
        <v>0</v>
      </c>
      <c r="BP537" s="190">
        <f t="shared" si="1674"/>
        <v>0</v>
      </c>
      <c r="BQ537" s="190">
        <f t="shared" si="1674"/>
        <v>0</v>
      </c>
      <c r="BR537" s="190">
        <f t="shared" si="1674"/>
        <v>0</v>
      </c>
      <c r="BS537" s="190">
        <f t="shared" si="1674"/>
        <v>0</v>
      </c>
      <c r="BT537" s="190">
        <f t="shared" si="1674"/>
        <v>0</v>
      </c>
      <c r="BU537" s="190">
        <f t="shared" si="1674"/>
        <v>0</v>
      </c>
      <c r="BV537" s="190">
        <f t="shared" si="1674"/>
        <v>0</v>
      </c>
      <c r="BW537" s="190">
        <f t="shared" si="1674"/>
        <v>0</v>
      </c>
      <c r="BX537" s="190">
        <f t="shared" si="1674"/>
        <v>0</v>
      </c>
      <c r="BY537" s="190">
        <f t="shared" si="1674"/>
        <v>0</v>
      </c>
      <c r="BZ537" s="190">
        <f t="shared" si="1674"/>
        <v>0</v>
      </c>
      <c r="CA537" s="190">
        <f>SUM(CA535:CA536)</f>
        <v>0</v>
      </c>
      <c r="CB537" s="190">
        <f>SUM(CB535:CB536)</f>
        <v>0</v>
      </c>
      <c r="CC537" s="190">
        <f t="shared" ref="CC537:CO537" si="1675">SUM(CC535:CC536)</f>
        <v>0</v>
      </c>
      <c r="CD537" s="190">
        <f t="shared" si="1675"/>
        <v>0</v>
      </c>
      <c r="CE537" s="190">
        <f t="shared" si="1675"/>
        <v>0</v>
      </c>
      <c r="CF537" s="190">
        <f t="shared" si="1675"/>
        <v>0</v>
      </c>
      <c r="CG537" s="190">
        <f t="shared" si="1675"/>
        <v>0</v>
      </c>
      <c r="CH537" s="190">
        <f t="shared" si="1675"/>
        <v>0</v>
      </c>
      <c r="CI537" s="190">
        <f t="shared" si="1675"/>
        <v>0</v>
      </c>
      <c r="CJ537" s="190">
        <f t="shared" si="1675"/>
        <v>0</v>
      </c>
      <c r="CK537" s="190">
        <f t="shared" si="1675"/>
        <v>0</v>
      </c>
      <c r="CL537" s="190">
        <f t="shared" si="1675"/>
        <v>0</v>
      </c>
      <c r="CM537" s="190">
        <f t="shared" si="1675"/>
        <v>0</v>
      </c>
      <c r="CN537" s="190">
        <f t="shared" si="1675"/>
        <v>0</v>
      </c>
      <c r="CO537" s="190">
        <f t="shared" si="1675"/>
        <v>0</v>
      </c>
      <c r="CP537" s="2274">
        <f t="shared" ref="CP537:CX537" si="1676">SUM(CP535:CP536)</f>
        <v>0</v>
      </c>
      <c r="CQ537" s="2274">
        <f t="shared" si="1676"/>
        <v>0</v>
      </c>
      <c r="CR537" s="2274">
        <f t="shared" si="1676"/>
        <v>0</v>
      </c>
      <c r="CS537" s="277">
        <f t="shared" si="1676"/>
        <v>0</v>
      </c>
      <c r="CT537" s="277">
        <f t="shared" si="1676"/>
        <v>0</v>
      </c>
      <c r="CU537" s="277">
        <f t="shared" si="1676"/>
        <v>0</v>
      </c>
      <c r="CV537" s="190">
        <f t="shared" si="1676"/>
        <v>0</v>
      </c>
      <c r="CW537" s="190">
        <f t="shared" si="1676"/>
        <v>0</v>
      </c>
      <c r="CX537" s="190">
        <f t="shared" si="1676"/>
        <v>0</v>
      </c>
      <c r="CY537" s="190">
        <f t="shared" ref="CY537:DA537" si="1677">SUM(CY535:CY536)</f>
        <v>0</v>
      </c>
      <c r="CZ537" s="190">
        <f t="shared" si="1677"/>
        <v>0</v>
      </c>
      <c r="DA537" s="190">
        <f t="shared" si="1677"/>
        <v>0</v>
      </c>
      <c r="DB537" s="283"/>
      <c r="DC537" s="278"/>
      <c r="DD537" s="283"/>
      <c r="DE537" s="190">
        <f>SUM(DE535:DE536)</f>
        <v>0</v>
      </c>
      <c r="DF537" s="320"/>
      <c r="DG537" s="190"/>
      <c r="DH537" s="190"/>
      <c r="DI537" s="190"/>
      <c r="DJ537" s="190"/>
      <c r="DK537" s="320"/>
      <c r="DL537" s="190"/>
      <c r="DM537" s="190"/>
      <c r="DN537" s="197"/>
      <c r="DO537" s="190"/>
      <c r="DP537" s="320"/>
      <c r="DQ537" s="190"/>
      <c r="DR537" s="190"/>
      <c r="DS537" s="190"/>
      <c r="DT537" s="190"/>
      <c r="DU537" s="320"/>
      <c r="DV537" s="190"/>
      <c r="DW537" s="190"/>
      <c r="DX537" s="197"/>
      <c r="DY537" s="190"/>
      <c r="DZ537" s="2274">
        <f>SUM(DZ535:DZ536)</f>
        <v>0</v>
      </c>
      <c r="EA537" s="277">
        <f t="shared" ref="EA537:EB537" si="1678">SUM(EA535:EA536)</f>
        <v>0</v>
      </c>
      <c r="EB537" s="190">
        <f t="shared" si="1678"/>
        <v>0</v>
      </c>
      <c r="EC537" s="190">
        <f t="shared" ref="EC537" si="1679">SUM(EC535:EC536)</f>
        <v>0</v>
      </c>
      <c r="ED537" s="185"/>
      <c r="EE537" s="185"/>
      <c r="EF537" s="459"/>
      <c r="EG537" s="459"/>
      <c r="EH537" s="459"/>
    </row>
    <row r="538" spans="1:138" ht="15" hidden="1" customHeight="1" outlineLevel="1">
      <c r="A538" s="85"/>
      <c r="B538" s="23"/>
      <c r="C538" s="95" t="s">
        <v>137</v>
      </c>
      <c r="D538" s="96" t="s">
        <v>134</v>
      </c>
      <c r="E538" s="84"/>
      <c r="F538" s="84"/>
      <c r="G538" s="169"/>
      <c r="H538" s="169"/>
      <c r="I538" s="169"/>
      <c r="J538" s="169"/>
      <c r="K538" s="169"/>
      <c r="L538" s="169"/>
      <c r="M538" s="2213"/>
      <c r="N538" s="169"/>
      <c r="O538" s="169"/>
      <c r="P538" s="169"/>
      <c r="Q538" s="84"/>
      <c r="R538" s="84"/>
      <c r="S538" s="84"/>
      <c r="T538" s="84"/>
      <c r="U538" s="84"/>
      <c r="V538" s="169"/>
      <c r="W538" s="169"/>
      <c r="X538" s="169"/>
      <c r="Y538" s="169"/>
      <c r="Z538" s="169"/>
      <c r="AA538" s="84"/>
      <c r="AB538" s="84"/>
      <c r="AC538" s="84"/>
      <c r="AD538" s="84"/>
      <c r="AE538" s="84"/>
      <c r="AF538" s="23"/>
      <c r="AG538" s="188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2274"/>
      <c r="CQ538" s="2274"/>
      <c r="CR538" s="2274"/>
      <c r="CS538" s="277"/>
      <c r="CT538" s="277"/>
      <c r="CU538" s="277"/>
      <c r="CV538" s="190"/>
      <c r="CW538" s="190"/>
      <c r="CX538" s="190"/>
      <c r="CY538" s="190"/>
      <c r="CZ538" s="190"/>
      <c r="DA538" s="190"/>
      <c r="DB538" s="283"/>
      <c r="DC538" s="278"/>
      <c r="DD538" s="283"/>
      <c r="DE538" s="190"/>
      <c r="DF538" s="320"/>
      <c r="DG538" s="190"/>
      <c r="DH538" s="190"/>
      <c r="DI538" s="190"/>
      <c r="DJ538" s="190"/>
      <c r="DK538" s="320"/>
      <c r="DL538" s="190"/>
      <c r="DM538" s="190"/>
      <c r="DN538" s="190"/>
      <c r="DO538" s="190"/>
      <c r="DP538" s="320"/>
      <c r="DQ538" s="190"/>
      <c r="DR538" s="190"/>
      <c r="DS538" s="190"/>
      <c r="DT538" s="190"/>
      <c r="DU538" s="320"/>
      <c r="DV538" s="190"/>
      <c r="DW538" s="190"/>
      <c r="DX538" s="190"/>
      <c r="DY538" s="190"/>
      <c r="DZ538" s="2274"/>
      <c r="EA538" s="277"/>
      <c r="EB538" s="190"/>
      <c r="EC538" s="190"/>
      <c r="ED538" s="185"/>
      <c r="EE538" s="185"/>
      <c r="EF538" s="459"/>
      <c r="EG538" s="459"/>
      <c r="EH538" s="459"/>
    </row>
    <row r="539" spans="1:138" ht="15" hidden="1" customHeight="1" outlineLevel="1">
      <c r="A539" s="85"/>
      <c r="B539" s="23"/>
      <c r="C539" s="95"/>
      <c r="D539" s="96"/>
      <c r="E539" s="67"/>
      <c r="F539" s="67"/>
      <c r="G539" s="345"/>
      <c r="H539" s="408">
        <f>SUM(I539:L539)</f>
        <v>0</v>
      </c>
      <c r="I539" s="345"/>
      <c r="J539" s="345"/>
      <c r="K539" s="345"/>
      <c r="L539" s="345"/>
      <c r="M539" s="2214"/>
      <c r="N539" s="345"/>
      <c r="O539" s="345"/>
      <c r="P539" s="345"/>
      <c r="Q539" s="86">
        <f>SUM(R539:U539)</f>
        <v>0</v>
      </c>
      <c r="R539" s="67"/>
      <c r="S539" s="67"/>
      <c r="T539" s="67"/>
      <c r="U539" s="67"/>
      <c r="V539" s="408">
        <f>SUM(W539:Z539)</f>
        <v>0</v>
      </c>
      <c r="W539" s="345"/>
      <c r="X539" s="345"/>
      <c r="Y539" s="345"/>
      <c r="Z539" s="345"/>
      <c r="AA539" s="86">
        <f>SUM(AB539:AE539)</f>
        <v>0</v>
      </c>
      <c r="AB539" s="67"/>
      <c r="AC539" s="67"/>
      <c r="AD539" s="67"/>
      <c r="AE539" s="67"/>
      <c r="AF539" s="33"/>
      <c r="AG539" s="197"/>
      <c r="AH539" s="197"/>
      <c r="AI539" s="197"/>
      <c r="AJ539" s="197"/>
      <c r="AK539" s="197"/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197"/>
      <c r="BB539" s="197"/>
      <c r="BC539" s="197"/>
      <c r="BD539" s="197"/>
      <c r="BE539" s="197"/>
      <c r="BF539" s="197"/>
      <c r="BG539" s="197"/>
      <c r="BH539" s="197"/>
      <c r="BI539" s="197"/>
      <c r="BJ539" s="197"/>
      <c r="BK539" s="197"/>
      <c r="BL539" s="197"/>
      <c r="BM539" s="197"/>
      <c r="BN539" s="197"/>
      <c r="BO539" s="197"/>
      <c r="BP539" s="197"/>
      <c r="BQ539" s="197"/>
      <c r="BR539" s="197"/>
      <c r="BS539" s="197"/>
      <c r="BT539" s="197"/>
      <c r="BU539" s="197"/>
      <c r="BV539" s="197"/>
      <c r="BW539" s="197"/>
      <c r="BX539" s="197"/>
      <c r="BY539" s="197"/>
      <c r="BZ539" s="197"/>
      <c r="CA539" s="197"/>
      <c r="CB539" s="197"/>
      <c r="CC539" s="197"/>
      <c r="CD539" s="197"/>
      <c r="CE539" s="197"/>
      <c r="CF539" s="197"/>
      <c r="CG539" s="197"/>
      <c r="CH539" s="197"/>
      <c r="CI539" s="197"/>
      <c r="CJ539" s="197"/>
      <c r="CK539" s="197"/>
      <c r="CL539" s="197"/>
      <c r="CM539" s="197"/>
      <c r="CN539" s="197"/>
      <c r="CO539" s="197"/>
      <c r="CP539" s="2276"/>
      <c r="CQ539" s="2276"/>
      <c r="CR539" s="2276"/>
      <c r="CS539" s="279"/>
      <c r="CT539" s="279"/>
      <c r="CU539" s="279"/>
      <c r="CV539" s="197"/>
      <c r="CW539" s="197"/>
      <c r="CX539" s="197"/>
      <c r="CY539" s="197"/>
      <c r="CZ539" s="197"/>
      <c r="DA539" s="197"/>
      <c r="DB539" s="210"/>
      <c r="DC539" s="278"/>
      <c r="DD539" s="210"/>
      <c r="DE539" s="197"/>
      <c r="DF539" s="321"/>
      <c r="DG539" s="197"/>
      <c r="DH539" s="197"/>
      <c r="DI539" s="197"/>
      <c r="DJ539" s="197"/>
      <c r="DK539" s="321"/>
      <c r="DL539" s="197"/>
      <c r="DM539" s="197"/>
      <c r="DN539" s="190"/>
      <c r="DO539" s="197"/>
      <c r="DP539" s="321"/>
      <c r="DQ539" s="197"/>
      <c r="DR539" s="197"/>
      <c r="DS539" s="197"/>
      <c r="DT539" s="197"/>
      <c r="DU539" s="321"/>
      <c r="DV539" s="197"/>
      <c r="DW539" s="197"/>
      <c r="DX539" s="190"/>
      <c r="DY539" s="197"/>
      <c r="DZ539" s="2276"/>
      <c r="EA539" s="279"/>
      <c r="EB539" s="197"/>
      <c r="EC539" s="197"/>
      <c r="ED539" s="33"/>
      <c r="EE539" s="33"/>
      <c r="EF539" s="460"/>
      <c r="EG539" s="460"/>
      <c r="EH539" s="460"/>
    </row>
    <row r="540" spans="1:138" ht="15" hidden="1" customHeight="1" outlineLevel="1">
      <c r="A540" s="85"/>
      <c r="B540" s="23"/>
      <c r="C540" s="95"/>
      <c r="D540" s="23"/>
      <c r="E540" s="67"/>
      <c r="F540" s="67"/>
      <c r="G540" s="345"/>
      <c r="H540" s="408">
        <f>SUM(I540:L540)</f>
        <v>0</v>
      </c>
      <c r="I540" s="345"/>
      <c r="J540" s="345"/>
      <c r="K540" s="345"/>
      <c r="L540" s="345"/>
      <c r="M540" s="2214"/>
      <c r="N540" s="345"/>
      <c r="O540" s="345"/>
      <c r="P540" s="345"/>
      <c r="Q540" s="86">
        <f>SUM(R540:U540)</f>
        <v>0</v>
      </c>
      <c r="R540" s="67"/>
      <c r="S540" s="67"/>
      <c r="T540" s="67"/>
      <c r="U540" s="67"/>
      <c r="V540" s="408">
        <f>SUM(W540:Z540)</f>
        <v>0</v>
      </c>
      <c r="W540" s="345"/>
      <c r="X540" s="345"/>
      <c r="Y540" s="345"/>
      <c r="Z540" s="345"/>
      <c r="AA540" s="86">
        <f>SUM(AB540:AE540)</f>
        <v>0</v>
      </c>
      <c r="AB540" s="67"/>
      <c r="AC540" s="67"/>
      <c r="AD540" s="67"/>
      <c r="AE540" s="67"/>
      <c r="AF540" s="33"/>
      <c r="AG540" s="197"/>
      <c r="AH540" s="197"/>
      <c r="AI540" s="197"/>
      <c r="AJ540" s="197"/>
      <c r="AK540" s="197"/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7"/>
      <c r="BA540" s="197"/>
      <c r="BB540" s="197"/>
      <c r="BC540" s="197"/>
      <c r="BD540" s="197"/>
      <c r="BE540" s="197"/>
      <c r="BF540" s="197"/>
      <c r="BG540" s="197"/>
      <c r="BH540" s="197"/>
      <c r="BI540" s="197"/>
      <c r="BJ540" s="197"/>
      <c r="BK540" s="197"/>
      <c r="BL540" s="197"/>
      <c r="BM540" s="197"/>
      <c r="BN540" s="197"/>
      <c r="BO540" s="197"/>
      <c r="BP540" s="197"/>
      <c r="BQ540" s="197"/>
      <c r="BR540" s="197"/>
      <c r="BS540" s="197"/>
      <c r="BT540" s="197"/>
      <c r="BU540" s="197"/>
      <c r="BV540" s="197"/>
      <c r="BW540" s="197"/>
      <c r="BX540" s="197"/>
      <c r="BY540" s="197"/>
      <c r="BZ540" s="197"/>
      <c r="CA540" s="197"/>
      <c r="CB540" s="197"/>
      <c r="CC540" s="197"/>
      <c r="CD540" s="197"/>
      <c r="CE540" s="197"/>
      <c r="CF540" s="197"/>
      <c r="CG540" s="197"/>
      <c r="CH540" s="197"/>
      <c r="CI540" s="197"/>
      <c r="CJ540" s="197"/>
      <c r="CK540" s="197"/>
      <c r="CL540" s="197"/>
      <c r="CM540" s="197"/>
      <c r="CN540" s="197"/>
      <c r="CO540" s="197"/>
      <c r="CP540" s="2276"/>
      <c r="CQ540" s="2276"/>
      <c r="CR540" s="2276"/>
      <c r="CS540" s="279"/>
      <c r="CT540" s="279"/>
      <c r="CU540" s="279"/>
      <c r="CV540" s="197"/>
      <c r="CW540" s="197"/>
      <c r="CX540" s="197"/>
      <c r="CY540" s="197"/>
      <c r="CZ540" s="197"/>
      <c r="DA540" s="197"/>
      <c r="DB540" s="210"/>
      <c r="DC540" s="278"/>
      <c r="DD540" s="210"/>
      <c r="DE540" s="197"/>
      <c r="DF540" s="321"/>
      <c r="DG540" s="197"/>
      <c r="DH540" s="197"/>
      <c r="DI540" s="197"/>
      <c r="DJ540" s="197"/>
      <c r="DK540" s="321"/>
      <c r="DL540" s="197"/>
      <c r="DM540" s="197"/>
      <c r="DN540" s="197"/>
      <c r="DO540" s="197"/>
      <c r="DP540" s="321"/>
      <c r="DQ540" s="197"/>
      <c r="DR540" s="197"/>
      <c r="DS540" s="197"/>
      <c r="DT540" s="197"/>
      <c r="DU540" s="321"/>
      <c r="DV540" s="197"/>
      <c r="DW540" s="197"/>
      <c r="DX540" s="197"/>
      <c r="DY540" s="197"/>
      <c r="DZ540" s="2276"/>
      <c r="EA540" s="279"/>
      <c r="EB540" s="197"/>
      <c r="EC540" s="197"/>
      <c r="ED540" s="33"/>
      <c r="EE540" s="33"/>
      <c r="EF540" s="460"/>
      <c r="EG540" s="460"/>
      <c r="EH540" s="460"/>
    </row>
    <row r="541" spans="1:138" ht="15" hidden="1" customHeight="1" outlineLevel="1" thickBot="1">
      <c r="A541" s="818"/>
      <c r="B541" s="50"/>
      <c r="C541" s="100" t="s">
        <v>49</v>
      </c>
      <c r="D541" s="107" t="s">
        <v>1</v>
      </c>
      <c r="E541" s="108"/>
      <c r="F541" s="108"/>
      <c r="G541" s="108"/>
      <c r="H541" s="108"/>
      <c r="I541" s="108"/>
      <c r="J541" s="108"/>
      <c r="K541" s="108"/>
      <c r="L541" s="108"/>
      <c r="M541" s="2200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7"/>
      <c r="AG541" s="193"/>
      <c r="AH541" s="193"/>
      <c r="AI541" s="193">
        <v>0</v>
      </c>
      <c r="AJ541" s="193">
        <v>0</v>
      </c>
      <c r="AK541" s="193"/>
      <c r="AL541" s="193">
        <v>0</v>
      </c>
      <c r="AM541" s="193">
        <v>0</v>
      </c>
      <c r="AN541" s="193"/>
      <c r="AO541" s="193">
        <v>0</v>
      </c>
      <c r="AP541" s="193">
        <v>0</v>
      </c>
      <c r="AQ541" s="193"/>
      <c r="AR541" s="193">
        <v>0</v>
      </c>
      <c r="AS541" s="193">
        <v>0</v>
      </c>
      <c r="AT541" s="193"/>
      <c r="AU541" s="193">
        <v>0</v>
      </c>
      <c r="AV541" s="193">
        <v>0</v>
      </c>
      <c r="AW541" s="193"/>
      <c r="AX541" s="193">
        <v>0</v>
      </c>
      <c r="AY541" s="193">
        <v>0</v>
      </c>
      <c r="AZ541" s="193"/>
      <c r="BA541" s="193">
        <v>0</v>
      </c>
      <c r="BB541" s="193">
        <v>0</v>
      </c>
      <c r="BC541" s="193"/>
      <c r="BD541" s="193">
        <v>0</v>
      </c>
      <c r="BE541" s="193">
        <v>0</v>
      </c>
      <c r="BF541" s="193"/>
      <c r="BG541" s="193">
        <v>0</v>
      </c>
      <c r="BH541" s="193">
        <v>0</v>
      </c>
      <c r="BI541" s="193"/>
      <c r="BJ541" s="193">
        <v>0</v>
      </c>
      <c r="BK541" s="193">
        <v>0</v>
      </c>
      <c r="BL541" s="193"/>
      <c r="BM541" s="193">
        <f>SUM(BM539:BM540)</f>
        <v>0</v>
      </c>
      <c r="BN541" s="193">
        <f t="shared" ref="BN541" si="1680">SUM(BN539:BN540)</f>
        <v>0</v>
      </c>
      <c r="BO541" s="193"/>
      <c r="BP541" s="193">
        <f t="shared" ref="BP541:BQ541" si="1681">SUM(BP539:BP540)</f>
        <v>0</v>
      </c>
      <c r="BQ541" s="193">
        <f t="shared" si="1681"/>
        <v>0</v>
      </c>
      <c r="BR541" s="193"/>
      <c r="BS541" s="193">
        <f t="shared" ref="BS541:BT541" si="1682">SUM(BS539:BS540)</f>
        <v>0</v>
      </c>
      <c r="BT541" s="193">
        <f t="shared" si="1682"/>
        <v>0</v>
      </c>
      <c r="BU541" s="193"/>
      <c r="BV541" s="193">
        <f t="shared" ref="BV541:BW541" si="1683">SUM(BV539:BV540)</f>
        <v>0</v>
      </c>
      <c r="BW541" s="193">
        <f t="shared" si="1683"/>
        <v>0</v>
      </c>
      <c r="BX541" s="193"/>
      <c r="BY541" s="193">
        <f t="shared" ref="BY541:BZ541" si="1684">SUM(BY539:BY540)</f>
        <v>0</v>
      </c>
      <c r="BZ541" s="193">
        <f t="shared" si="1684"/>
        <v>0</v>
      </c>
      <c r="CA541" s="193"/>
      <c r="CB541" s="193">
        <f>SUM(CB539:CB540)</f>
        <v>0</v>
      </c>
      <c r="CC541" s="193">
        <f t="shared" ref="CC541" si="1685">SUM(CC539:CC540)</f>
        <v>0</v>
      </c>
      <c r="CD541" s="193"/>
      <c r="CE541" s="193">
        <f t="shared" ref="CE541:CF541" si="1686">SUM(CE539:CE540)</f>
        <v>0</v>
      </c>
      <c r="CF541" s="193">
        <f t="shared" si="1686"/>
        <v>0</v>
      </c>
      <c r="CG541" s="193"/>
      <c r="CH541" s="193">
        <f t="shared" ref="CH541:CI541" si="1687">SUM(CH539:CH540)</f>
        <v>0</v>
      </c>
      <c r="CI541" s="193">
        <f t="shared" si="1687"/>
        <v>0</v>
      </c>
      <c r="CJ541" s="193"/>
      <c r="CK541" s="193">
        <f t="shared" ref="CK541:CL541" si="1688">SUM(CK539:CK540)</f>
        <v>0</v>
      </c>
      <c r="CL541" s="193">
        <f t="shared" si="1688"/>
        <v>0</v>
      </c>
      <c r="CM541" s="193"/>
      <c r="CN541" s="193">
        <f t="shared" ref="CN541:CO541" si="1689">SUM(CN539:CN540)</f>
        <v>0</v>
      </c>
      <c r="CO541" s="193">
        <f t="shared" si="1689"/>
        <v>0</v>
      </c>
      <c r="CP541" s="2289"/>
      <c r="CQ541" s="2289">
        <f t="shared" ref="CQ541:CR541" si="1690">SUM(CQ539:CQ540)</f>
        <v>0</v>
      </c>
      <c r="CR541" s="2289">
        <f t="shared" si="1690"/>
        <v>0</v>
      </c>
      <c r="CS541" s="280"/>
      <c r="CT541" s="280">
        <f t="shared" ref="CT541:CU541" si="1691">SUM(CT539:CT540)</f>
        <v>0</v>
      </c>
      <c r="CU541" s="280">
        <f t="shared" si="1691"/>
        <v>0</v>
      </c>
      <c r="CV541" s="193"/>
      <c r="CW541" s="193">
        <f t="shared" ref="CW541:CX541" si="1692">SUM(CW539:CW540)</f>
        <v>0</v>
      </c>
      <c r="CX541" s="193">
        <f t="shared" si="1692"/>
        <v>0</v>
      </c>
      <c r="CY541" s="193"/>
      <c r="CZ541" s="193">
        <f t="shared" ref="CZ541:DA541" si="1693">SUM(CZ539:CZ540)</f>
        <v>0</v>
      </c>
      <c r="DA541" s="193">
        <f t="shared" si="1693"/>
        <v>0</v>
      </c>
      <c r="DB541" s="285"/>
      <c r="DC541" s="492"/>
      <c r="DD541" s="285"/>
      <c r="DE541" s="193">
        <f>SUM(DE539:DE540)</f>
        <v>0</v>
      </c>
      <c r="DF541" s="322"/>
      <c r="DG541" s="193"/>
      <c r="DH541" s="193"/>
      <c r="DI541" s="193"/>
      <c r="DJ541" s="193"/>
      <c r="DK541" s="322"/>
      <c r="DL541" s="193"/>
      <c r="DM541" s="193"/>
      <c r="DN541" s="640"/>
      <c r="DO541" s="193"/>
      <c r="DP541" s="322"/>
      <c r="DQ541" s="193"/>
      <c r="DR541" s="193"/>
      <c r="DS541" s="193"/>
      <c r="DT541" s="193"/>
      <c r="DU541" s="322"/>
      <c r="DV541" s="193"/>
      <c r="DW541" s="193"/>
      <c r="DX541" s="640"/>
      <c r="DY541" s="193"/>
      <c r="DZ541" s="2289">
        <f>SUM(DZ539:DZ540)</f>
        <v>0</v>
      </c>
      <c r="EA541" s="280">
        <f t="shared" ref="EA541:EB541" si="1694">SUM(EA539:EA540)</f>
        <v>0</v>
      </c>
      <c r="EB541" s="193">
        <f t="shared" si="1694"/>
        <v>0</v>
      </c>
      <c r="EC541" s="193">
        <f t="shared" ref="EC541" si="1695">SUM(EC539:EC540)</f>
        <v>0</v>
      </c>
      <c r="ED541" s="192"/>
      <c r="EE541" s="192"/>
      <c r="EF541" s="874"/>
      <c r="EG541" s="874"/>
      <c r="EH541" s="874"/>
    </row>
    <row r="542" spans="1:138" ht="21.75" customHeight="1" outlineLevel="1" thickBot="1">
      <c r="A542" s="1102"/>
      <c r="B542" s="1103"/>
      <c r="C542" s="1104"/>
      <c r="D542" s="1105" t="s">
        <v>1</v>
      </c>
      <c r="E542" s="1106"/>
      <c r="F542" s="1106"/>
      <c r="G542" s="1106"/>
      <c r="H542" s="1106"/>
      <c r="I542" s="1106"/>
      <c r="J542" s="1106"/>
      <c r="K542" s="1106"/>
      <c r="L542" s="1106"/>
      <c r="M542" s="2217"/>
      <c r="N542" s="1106"/>
      <c r="O542" s="1106"/>
      <c r="P542" s="1106"/>
      <c r="Q542" s="1106"/>
      <c r="R542" s="1106"/>
      <c r="S542" s="1106"/>
      <c r="T542" s="1106"/>
      <c r="U542" s="1106"/>
      <c r="V542" s="1106"/>
      <c r="W542" s="1106"/>
      <c r="X542" s="1106"/>
      <c r="Y542" s="1106"/>
      <c r="Z542" s="1106"/>
      <c r="AA542" s="1106"/>
      <c r="AB542" s="1106"/>
      <c r="AC542" s="1106"/>
      <c r="AD542" s="1106"/>
      <c r="AE542" s="1106"/>
      <c r="AF542" s="1114"/>
      <c r="AG542" s="1116"/>
      <c r="AH542" s="1109"/>
      <c r="AI542" s="1109">
        <v>54.650759999999991</v>
      </c>
      <c r="AJ542" s="1109">
        <v>1.761506405841488</v>
      </c>
      <c r="AK542" s="1109"/>
      <c r="AL542" s="1109">
        <v>17.912987171529657</v>
      </c>
      <c r="AM542" s="1109">
        <v>0.58517773515730265</v>
      </c>
      <c r="AN542" s="1109"/>
      <c r="AO542" s="1109">
        <v>17.6297688929555</v>
      </c>
      <c r="AP542" s="1109">
        <v>0.56049373941957537</v>
      </c>
      <c r="AQ542" s="1109"/>
      <c r="AR542" s="1109">
        <v>10.45527512814215</v>
      </c>
      <c r="AS542" s="1109">
        <v>0.33416995068413319</v>
      </c>
      <c r="AT542" s="1109"/>
      <c r="AU542" s="1109">
        <v>8.6527288073726876</v>
      </c>
      <c r="AV542" s="1109">
        <v>0.2816649805804769</v>
      </c>
      <c r="AW542" s="1109"/>
      <c r="AX542" s="1109">
        <v>139.76917824</v>
      </c>
      <c r="AY542" s="1109">
        <v>4.8483848388591424</v>
      </c>
      <c r="AZ542" s="1109"/>
      <c r="BA542" s="1109">
        <v>29.180399999999999</v>
      </c>
      <c r="BB542" s="1109">
        <v>1.01387335691892</v>
      </c>
      <c r="BC542" s="1109"/>
      <c r="BD542" s="1109">
        <v>27.392169599999999</v>
      </c>
      <c r="BE542" s="1109">
        <v>0.94085095727590207</v>
      </c>
      <c r="BF542" s="1109"/>
      <c r="BG542" s="1109">
        <v>37.941440639999996</v>
      </c>
      <c r="BH542" s="1109">
        <v>1.3175693891078402</v>
      </c>
      <c r="BI542" s="1109"/>
      <c r="BJ542" s="1109">
        <v>45.408767999999995</v>
      </c>
      <c r="BK542" s="1109">
        <v>1.58136685064</v>
      </c>
      <c r="BL542" s="1109"/>
      <c r="BM542" s="1109">
        <f>BM432+BM439+BM445+BM450+BM457+BM462+BM467+BM472+BM477+BM482+BM489+BM494+BM499+BM504+BM509+BM514+BM520+BM524+BM528+BM533+BM537+BM541</f>
        <v>17.21604</v>
      </c>
      <c r="BN542" s="1109">
        <f>BN432+BN439+BN445+BN450+BN457+BN462+BN467+BN472+BN477+BN482+BN489+BN494+BN499+BN504+BN509+BN514+BN520+BN524+BN528+BN533+BN537+BN541</f>
        <v>0.79159235312254828</v>
      </c>
      <c r="BO542" s="1109"/>
      <c r="BP542" s="1109">
        <f>BP432+BP439+BP445+BP450+BP457+BP462+BP467+BP472+BP477+BP482+BP489+BP494+BP499+BP504+BP509+BP514+BP520+BP524+BP528+BP533+BP537+BP541</f>
        <v>2.3382562289137945</v>
      </c>
      <c r="BQ542" s="1109">
        <f>BQ432+BQ439+BQ445+BQ450+BQ457+BQ462+BQ467+BQ472+BQ477+BQ482+BQ489+BQ494+BQ499+BQ504+BQ509+BQ514+BQ520+BQ524+BQ528+BQ533+BQ537+BQ541</f>
        <v>8.5864273374298111E-2</v>
      </c>
      <c r="BR542" s="1109"/>
      <c r="BS542" s="1109">
        <f>BS432+BS439+BS445+BS450+BS457+BS462+BS467+BS472+BS477+BS482+BS489+BS494+BS499+BS504+BS509+BS514+BS520+BS524+BS528+BS533+BS537+BS541</f>
        <v>6.8638632968272828E-2</v>
      </c>
      <c r="BT542" s="1109">
        <f>BT432+BT439+BT445+BT450+BT457+BT462+BT467+BT472+BT477+BT482+BT489+BT494+BT499+BT504+BT509+BT514+BT520+BT524+BT528+BT533+BT537+BT541</f>
        <v>2.5185681419591277E-3</v>
      </c>
      <c r="BU542" s="1109"/>
      <c r="BV542" s="1109">
        <f>BV432+BV439+BV445+BV450+BV457+BV462+BV467+BV472+BV477+BV482+BV489+BV494+BV499+BV504+BV509+BV514+BV520+BV524+BV528+BV533+BV537+BV541</f>
        <v>14.294871915522984</v>
      </c>
      <c r="BW542" s="1109">
        <f>BW432+BW439+BW445+BW450+BW457+BW462+BW467+BW472+BW477+BW482+BW489+BW494+BW499+BW504+BW509+BW514+BW520+BW524+BW528+BW533+BW537+BW541</f>
        <v>0.683789216435991</v>
      </c>
      <c r="BX542" s="1109"/>
      <c r="BY542" s="1109">
        <f>BY432+BY439+BY445+BY450+BY457+BY462+BY467+BY472+BY477+BY482+BY489+BY494+BY499+BY504+BY509+BY514+BY520+BY524+BY528+BY533+BY537+BY541</f>
        <v>0.51427322259494812</v>
      </c>
      <c r="BZ542" s="1109">
        <f>BZ432+BZ439+BZ445+BZ450+BZ457+BZ462+BZ467+BZ472+BZ477+BZ482+BZ489+BZ494+BZ499+BZ504+BZ509+BZ514+BZ520+BZ524+BZ528+BZ533+BZ537+BZ541</f>
        <v>1.94202951703E-2</v>
      </c>
      <c r="CA542" s="1109"/>
      <c r="CB542" s="1109">
        <f>CB432+CB439+CB445+CB450+CB457+CB462+CB467+CB472+CB477+CB482+CB489+CB494+CB499+CB504+CB509+CB514+CB520+CB524+CB528+CB533+CB537+CB541</f>
        <v>13.845674703483292</v>
      </c>
      <c r="CC542" s="1109">
        <f>CC432+CC439+CC445+CC450+CC457+CC462+CC467+CC472+CC477+CC482+CC489+CC494+CC499+CC504+CC509+CC514+CC520+CC524+CC528+CC533+CC537+CC541</f>
        <v>0</v>
      </c>
      <c r="CD542" s="1109"/>
      <c r="CE542" s="1109">
        <f>CE432+CE439+CE445+CE450+CE457+CE462+CE467+CE472+CE477+CE482+CE489+CE494+CE499+CE504+CE509+CE514+CE520+CE524+CE528+CE533+CE537+CE541</f>
        <v>13.68</v>
      </c>
      <c r="CF542" s="1109">
        <f>CF432+CF439+CF445+CF450+CF457+CF462+CF467+CF472+CF477+CF482+CF489+CF494+CF499+CF504+CF509+CF514+CF520+CF524+CF528+CF533+CF537+CF541</f>
        <v>0</v>
      </c>
      <c r="CG542" s="1109"/>
      <c r="CH542" s="1109">
        <f>CH432+CH439+CH445+CH450+CH457+CH462+CH467+CH472+CH477+CH482+CH489+CH494+CH499+CH504+CH509+CH514+CH520+CH524+CH528+CH533+CH537+CH541</f>
        <v>8.3142034832916004E-3</v>
      </c>
      <c r="CI542" s="1109">
        <f>CI432+CI439+CI445+CI450+CI457+CI462+CI467+CI472+CI477+CI482+CI489+CI494+CI499+CI504+CI509+CI514+CI520+CI524+CI528+CI533+CI537+CI541</f>
        <v>0</v>
      </c>
      <c r="CJ542" s="1109"/>
      <c r="CK542" s="1109">
        <f>CK432+CK439+CK445+CK450+CK457+CK462+CK467+CK472+CK477+CK482+CK489+CK494+CK499+CK504+CK509+CK514+CK520+CK524+CK528+CK533+CK537+CK541</f>
        <v>1.3004999999999998E-3</v>
      </c>
      <c r="CL542" s="1109">
        <f>CL432+CL439+CL445+CL450+CL457+CL462+CL467+CL472+CL477+CL482+CL489+CL494+CL499+CL504+CL509+CL514+CL520+CL524+CL528+CL533+CL537+CL541</f>
        <v>0</v>
      </c>
      <c r="CM542" s="1109"/>
      <c r="CN542" s="1109">
        <f>CN432+CN439+CN445+CN450+CN457+CN462+CN467+CN472+CN477+CN482+CN489+CN494+CN499+CN504+CN509+CN514+CN520+CN524+CN528+CN533+CN537+CN541</f>
        <v>0.15606</v>
      </c>
      <c r="CO542" s="1109">
        <f>CO432+CO439+CO445+CO450+CO457+CO462+CO467+CO472+CO477+CO482+CO489+CO494+CO499+CO504+CO509+CO514+CO520+CO524+CO528+CO533+CO537+CO541</f>
        <v>0</v>
      </c>
      <c r="CP542" s="2291"/>
      <c r="CQ542" s="2291">
        <f>CQ432+CQ439+CQ445+CQ450+CQ457+CQ462+CQ467+CQ472+CQ477+CQ482+CQ489+CQ494+CQ499+CQ504+CQ509+CQ514+CQ520+CQ524+CQ528+CQ533+CQ537+CQ541</f>
        <v>2.7500399999999994</v>
      </c>
      <c r="CR542" s="2291">
        <f>CR432+CR439+CR445+CR450+CR457+CR462+CR467+CR472+CR477+CR482+CR489+CR494+CR499+CR504+CR509+CR514+CR520+CR524+CR528+CR533+CR537+CR541</f>
        <v>5.7419980799999998E-4</v>
      </c>
      <c r="CS542" s="1109"/>
      <c r="CT542" s="1109">
        <f>CT432+CT439+CT445+CT450+CT457+CT462+CT467+CT472+CT477+CT482+CT489+CT494+CT499+CT504+CT509+CT514+CT520+CT524+CT528+CT533+CT537+CT541</f>
        <v>15.837120000000001</v>
      </c>
      <c r="CU542" s="1109">
        <f>CU432+CU439+CU445+CU450+CU457+CU462+CU467+CU472+CU477+CU482+CU489+CU494+CU499+CU504+CU509+CU514+CU520+CU524+CU528+CU533+CU537+CU541</f>
        <v>0.72259123964724703</v>
      </c>
      <c r="CV542" s="1116"/>
      <c r="CW542" s="1109">
        <f>CW432+CW439+CW445+CW450+CW457+CW462+CW467+CW472+CW477+CW482+CW489+CW494+CW499+CW504+CW509+CW514+CW520+CW524+CW528+CW533+CW537+CW541</f>
        <v>14.705280000000002</v>
      </c>
      <c r="CX542" s="1109">
        <f>CX432+CX439+CX445+CX450+CX457+CX462+CX467+CX472+CX477+CX482+CX489+CX494+CX499+CX504+CX509+CX514+CX520+CX524+CX528+CX533+CX537+CX541</f>
        <v>0.71112934234040337</v>
      </c>
      <c r="CY542" s="1116"/>
      <c r="CZ542" s="1109">
        <f>CZ432+CZ439+CZ445+CZ450+CZ457+CZ462+CZ467+CZ472+CZ477+CZ482+CZ489+CZ494+CZ499+CZ504+CZ509+CZ514+CZ520+CZ524+CZ528+CZ533+CZ537+CZ541</f>
        <v>14.59116</v>
      </c>
      <c r="DA542" s="1109">
        <f>DA432+DA439+DA445+DA450+DA457+DA462+DA467+DA472+DA477+DA482+DA489+DA494+DA499+DA504+DA509+DA514+DA520+DA524+DA528+DA533+DA537+DA541</f>
        <v>0.73436366203279224</v>
      </c>
      <c r="DB542" s="1107"/>
      <c r="DC542" s="1124"/>
      <c r="DD542" s="1107"/>
      <c r="DE542" s="1109">
        <f t="shared" ref="DE542:EC542" si="1696">DE432+DE439+DE445+DE450+DE457+DE462+DE467+DE472+DE477+DE482+DE489+DE494+DE499+DE504+DE509+DE514+DE520+DE524+DE528+DE533+DE537+DE541</f>
        <v>13.972858935981613</v>
      </c>
      <c r="DF542" s="1109">
        <v>14.911534000000001</v>
      </c>
      <c r="DG542" s="1109">
        <v>5.6381220000000001</v>
      </c>
      <c r="DH542" s="1109">
        <v>5.0746640000000003</v>
      </c>
      <c r="DI542" s="1109">
        <v>4.157</v>
      </c>
      <c r="DJ542" s="1109">
        <v>4.1748E-2</v>
      </c>
      <c r="DK542" s="1109">
        <v>8.3577785057696232</v>
      </c>
      <c r="DL542" s="1109">
        <v>0.39661032758620685</v>
      </c>
      <c r="DM542" s="1109">
        <v>2.7565360000000001</v>
      </c>
      <c r="DN542" s="1109">
        <v>1.9425593500000002</v>
      </c>
      <c r="DO542" s="1109">
        <v>3.2620728281834164</v>
      </c>
      <c r="DP542" s="1109">
        <f t="shared" ref="DP542:DY542" si="1697">DP432+DP439+DP445+DP450+DP457+DP462+DP467+DP472+DP477+DP482+DP489+DP494+DP499+DP504+DP509+DP514+DP520+DP524+DP528+DP533+DP537+DP541</f>
        <v>2.3038111400409629</v>
      </c>
      <c r="DQ542" s="1109">
        <f t="shared" si="1697"/>
        <v>0</v>
      </c>
      <c r="DR542" s="1109">
        <f t="shared" si="1697"/>
        <v>0.51746031746031751</v>
      </c>
      <c r="DS542" s="1109">
        <f t="shared" si="1697"/>
        <v>1.5572308225806453</v>
      </c>
      <c r="DT542" s="1109">
        <f t="shared" si="1697"/>
        <v>0.22912000000000002</v>
      </c>
      <c r="DU542" s="1109">
        <f t="shared" si="1697"/>
        <v>1.1869293735119046</v>
      </c>
      <c r="DV542" s="1109">
        <f t="shared" si="1697"/>
        <v>1.1869293735119046</v>
      </c>
      <c r="DW542" s="1109">
        <f t="shared" si="1697"/>
        <v>0</v>
      </c>
      <c r="DX542" s="1109">
        <f t="shared" si="1697"/>
        <v>0</v>
      </c>
      <c r="DY542" s="1109">
        <f t="shared" si="1697"/>
        <v>0</v>
      </c>
      <c r="DZ542" s="2291">
        <f t="shared" si="1696"/>
        <v>1.3478399999999999</v>
      </c>
      <c r="EA542" s="1109">
        <f t="shared" si="1696"/>
        <v>1.3634588145617668</v>
      </c>
      <c r="EB542" s="1109">
        <f t="shared" si="1696"/>
        <v>0.97809185181855851</v>
      </c>
      <c r="EC542" s="1125">
        <f t="shared" si="1696"/>
        <v>0.96971862379070006</v>
      </c>
      <c r="ED542" s="1114"/>
      <c r="EE542" s="1114"/>
      <c r="EF542" s="1119"/>
      <c r="EG542" s="1119"/>
      <c r="EH542" s="1120"/>
    </row>
    <row r="543" spans="1:138" ht="37.5" customHeight="1" thickBot="1">
      <c r="A543" s="904" t="s">
        <v>330</v>
      </c>
      <c r="B543" s="370"/>
      <c r="C543" s="370"/>
      <c r="D543" s="370"/>
      <c r="E543" s="370"/>
      <c r="F543" s="370"/>
      <c r="G543" s="370"/>
      <c r="H543" s="370"/>
      <c r="I543" s="370"/>
      <c r="J543" s="370"/>
      <c r="K543" s="370"/>
      <c r="L543" s="370"/>
      <c r="M543" s="2202"/>
      <c r="N543" s="370"/>
      <c r="O543" s="370"/>
      <c r="P543" s="370"/>
      <c r="Q543" s="905"/>
      <c r="R543" s="905"/>
      <c r="S543" s="905"/>
      <c r="T543" s="905"/>
      <c r="U543" s="905"/>
      <c r="V543" s="370"/>
      <c r="W543" s="370"/>
      <c r="X543" s="370"/>
      <c r="Y543" s="370"/>
      <c r="Z543" s="370"/>
      <c r="AA543" s="905"/>
      <c r="AB543" s="905"/>
      <c r="AC543" s="905"/>
      <c r="AD543" s="905"/>
      <c r="AE543" s="905"/>
      <c r="AF543" s="905"/>
      <c r="AG543" s="905"/>
      <c r="AH543" s="905"/>
      <c r="AI543" s="905"/>
      <c r="AJ543" s="905"/>
      <c r="AK543" s="905"/>
      <c r="AL543" s="905"/>
      <c r="AM543" s="905"/>
      <c r="AN543" s="905"/>
      <c r="AO543" s="905"/>
      <c r="AP543" s="905"/>
      <c r="AQ543" s="905"/>
      <c r="AR543" s="905"/>
      <c r="AS543" s="905"/>
      <c r="AT543" s="905"/>
      <c r="AU543" s="905"/>
      <c r="AV543" s="905"/>
      <c r="AW543" s="905"/>
      <c r="AX543" s="905"/>
      <c r="AY543" s="905"/>
      <c r="AZ543" s="905"/>
      <c r="BA543" s="905"/>
      <c r="BB543" s="905"/>
      <c r="BC543" s="905"/>
      <c r="BD543" s="905"/>
      <c r="BE543" s="905"/>
      <c r="BF543" s="905"/>
      <c r="BG543" s="905"/>
      <c r="BH543" s="905"/>
      <c r="BI543" s="905"/>
      <c r="BJ543" s="905"/>
      <c r="BK543" s="905"/>
      <c r="BL543" s="905"/>
      <c r="BM543" s="905"/>
      <c r="BN543" s="905"/>
      <c r="BO543" s="905"/>
      <c r="BP543" s="905"/>
      <c r="BQ543" s="905"/>
      <c r="BR543" s="905"/>
      <c r="BS543" s="905"/>
      <c r="BT543" s="905"/>
      <c r="BU543" s="905"/>
      <c r="BV543" s="905"/>
      <c r="BW543" s="905"/>
      <c r="BX543" s="905"/>
      <c r="BY543" s="905"/>
      <c r="BZ543" s="905"/>
      <c r="CA543" s="905"/>
      <c r="CB543" s="905"/>
      <c r="CC543" s="905"/>
      <c r="CD543" s="905"/>
      <c r="CE543" s="905"/>
      <c r="CF543" s="905"/>
      <c r="CG543" s="905"/>
      <c r="CH543" s="905"/>
      <c r="CI543" s="905"/>
      <c r="CJ543" s="905"/>
      <c r="CK543" s="905"/>
      <c r="CL543" s="905"/>
      <c r="CM543" s="905"/>
      <c r="CN543" s="905"/>
      <c r="CO543" s="905"/>
      <c r="CP543" s="2270"/>
      <c r="CQ543" s="2270"/>
      <c r="CR543" s="2270"/>
      <c r="CS543" s="905"/>
      <c r="CT543" s="905"/>
      <c r="CU543" s="905"/>
      <c r="CV543" s="905"/>
      <c r="CW543" s="905"/>
      <c r="CX543" s="905"/>
      <c r="CY543" s="905"/>
      <c r="CZ543" s="905"/>
      <c r="DA543" s="905"/>
      <c r="DB543" s="905"/>
      <c r="DC543" s="905"/>
      <c r="DD543" s="905"/>
      <c r="DE543" s="905"/>
      <c r="DF543" s="905"/>
      <c r="DG543" s="905"/>
      <c r="DH543" s="905"/>
      <c r="DI543" s="905"/>
      <c r="DJ543" s="905"/>
      <c r="DK543" s="905"/>
      <c r="DL543" s="905"/>
      <c r="DM543" s="905"/>
      <c r="DN543" s="905"/>
      <c r="DO543" s="905"/>
      <c r="DP543" s="905"/>
      <c r="DQ543" s="905"/>
      <c r="DR543" s="905"/>
      <c r="DS543" s="905"/>
      <c r="DT543" s="905"/>
      <c r="DU543" s="905"/>
      <c r="DV543" s="905"/>
      <c r="DW543" s="905"/>
      <c r="DX543" s="905"/>
      <c r="DY543" s="905"/>
      <c r="DZ543" s="2270"/>
      <c r="EA543" s="905"/>
      <c r="EB543" s="905"/>
      <c r="EC543" s="905"/>
      <c r="ED543" s="905"/>
      <c r="EE543" s="905"/>
      <c r="EF543" s="905"/>
      <c r="EG543" s="905"/>
      <c r="EH543" s="1010"/>
    </row>
    <row r="544" spans="1:138" ht="31.5" customHeight="1" outlineLevel="1">
      <c r="A544" s="58"/>
      <c r="B544" s="58"/>
      <c r="C544" s="60">
        <v>1</v>
      </c>
      <c r="D544" s="61" t="s">
        <v>167</v>
      </c>
      <c r="E544" s="59"/>
      <c r="F544" s="59"/>
      <c r="G544" s="59"/>
      <c r="H544" s="59"/>
      <c r="I544" s="59"/>
      <c r="J544" s="59"/>
      <c r="K544" s="59"/>
      <c r="L544" s="59"/>
      <c r="M544" s="2198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182"/>
      <c r="AG544" s="555">
        <f>AH544+CP544+CS544+CV544+CY544</f>
        <v>0.69986500000000007</v>
      </c>
      <c r="AH544" s="555">
        <v>0.29410000000000003</v>
      </c>
      <c r="AI544" s="555">
        <v>35.292000000000002</v>
      </c>
      <c r="AJ544" s="555">
        <v>1.13831566796804</v>
      </c>
      <c r="AK544" s="555">
        <v>5.7776281162824399E-2</v>
      </c>
      <c r="AL544" s="555">
        <v>6.9331537395389278</v>
      </c>
      <c r="AM544" s="555">
        <v>0.22649082277293453</v>
      </c>
      <c r="AN544" s="555">
        <v>8.9139888953088303E-2</v>
      </c>
      <c r="AO544" s="555">
        <v>10.696786674370596</v>
      </c>
      <c r="AP544" s="555">
        <v>0.34006929841419009</v>
      </c>
      <c r="AQ544" s="555">
        <v>4.8117946120862135E-2</v>
      </c>
      <c r="AR544" s="555">
        <v>5.7741535345034558</v>
      </c>
      <c r="AS544" s="555">
        <v>0.18458026259411786</v>
      </c>
      <c r="AT544" s="555">
        <v>9.9065883763225199E-2</v>
      </c>
      <c r="AU544" s="555">
        <v>11.887906051587022</v>
      </c>
      <c r="AV544" s="555">
        <v>0.38717528418679747</v>
      </c>
      <c r="AW544" s="555">
        <v>0.93905119999999997</v>
      </c>
      <c r="AX544" s="555">
        <v>112.686144</v>
      </c>
      <c r="AY544" s="555">
        <v>3.9097831493538497</v>
      </c>
      <c r="AZ544" s="555">
        <v>2.8431999999999999E-2</v>
      </c>
      <c r="BA544" s="555">
        <v>3.4118399999999998</v>
      </c>
      <c r="BB544" s="555">
        <v>0.118544422765632</v>
      </c>
      <c r="BC544" s="555">
        <v>0.19408</v>
      </c>
      <c r="BD544" s="555">
        <v>23.2896</v>
      </c>
      <c r="BE544" s="555">
        <v>0.79993029953871997</v>
      </c>
      <c r="BF544" s="555">
        <v>0.31073919999999999</v>
      </c>
      <c r="BG544" s="555">
        <v>37.288704000000003</v>
      </c>
      <c r="BH544" s="555">
        <v>1.2949007502206977</v>
      </c>
      <c r="BI544" s="555">
        <v>0.41699999999999998</v>
      </c>
      <c r="BJ544" s="555">
        <v>50.04</v>
      </c>
      <c r="BK544" s="555">
        <v>1.7426429999999999</v>
      </c>
      <c r="BL544" s="555">
        <f t="shared" ref="BL544:BZ544" si="1698">BL549+BL556+BL562+BL567</f>
        <v>0.13525499999999999</v>
      </c>
      <c r="BM544" s="555">
        <f t="shared" si="1698"/>
        <v>16.230599999999999</v>
      </c>
      <c r="BN544" s="555">
        <f t="shared" si="1698"/>
        <v>0.78687336520059648</v>
      </c>
      <c r="BO544" s="555">
        <f t="shared" si="1698"/>
        <v>1.269842471242651E-2</v>
      </c>
      <c r="BP544" s="555">
        <f t="shared" si="1698"/>
        <v>1.5238109654911811</v>
      </c>
      <c r="BQ544" s="555">
        <f t="shared" si="1698"/>
        <v>5.5956622586425579E-2</v>
      </c>
      <c r="BR544" s="555">
        <f t="shared" si="1698"/>
        <v>1.7937284260119094E-2</v>
      </c>
      <c r="BS544" s="555">
        <f t="shared" si="1698"/>
        <v>2.1524741112142913</v>
      </c>
      <c r="BT544" s="555">
        <f t="shared" si="1698"/>
        <v>7.8981070695302871E-2</v>
      </c>
      <c r="BU544" s="555">
        <f t="shared" si="1698"/>
        <v>3.9258731584319875E-2</v>
      </c>
      <c r="BV544" s="555">
        <f t="shared" si="1698"/>
        <v>4.7110477901183856</v>
      </c>
      <c r="BW544" s="555">
        <f t="shared" si="1698"/>
        <v>0.2402074959606243</v>
      </c>
      <c r="BX544" s="555">
        <f t="shared" si="1698"/>
        <v>6.53605594431345E-2</v>
      </c>
      <c r="BY544" s="555">
        <f t="shared" si="1698"/>
        <v>7.8432671331761394</v>
      </c>
      <c r="BZ544" s="555">
        <f t="shared" si="1698"/>
        <v>0.41172817595824374</v>
      </c>
      <c r="CA544" s="555">
        <f t="shared" ref="CA544:CO544" si="1699">CA549+CA556+CA562+CA567</f>
        <v>8.4499999999999987E-6</v>
      </c>
      <c r="CB544" s="555">
        <f t="shared" si="1699"/>
        <v>1.0139999999999999E-3</v>
      </c>
      <c r="CC544" s="555">
        <f t="shared" si="1699"/>
        <v>0</v>
      </c>
      <c r="CD544" s="555">
        <f t="shared" si="1699"/>
        <v>0</v>
      </c>
      <c r="CE544" s="555">
        <f t="shared" si="1699"/>
        <v>0</v>
      </c>
      <c r="CF544" s="555">
        <f t="shared" si="1699"/>
        <v>0</v>
      </c>
      <c r="CG544" s="555">
        <f t="shared" si="1699"/>
        <v>0</v>
      </c>
      <c r="CH544" s="555">
        <f t="shared" si="1699"/>
        <v>0</v>
      </c>
      <c r="CI544" s="555">
        <f t="shared" si="1699"/>
        <v>0</v>
      </c>
      <c r="CJ544" s="555">
        <f t="shared" si="1699"/>
        <v>8.4499999999999987E-6</v>
      </c>
      <c r="CK544" s="555">
        <f t="shared" si="1699"/>
        <v>1.0139999999999999E-3</v>
      </c>
      <c r="CL544" s="555">
        <f t="shared" si="1699"/>
        <v>0</v>
      </c>
      <c r="CM544" s="555">
        <f t="shared" si="1699"/>
        <v>0</v>
      </c>
      <c r="CN544" s="555">
        <f t="shared" si="1699"/>
        <v>0</v>
      </c>
      <c r="CO544" s="555">
        <f t="shared" si="1699"/>
        <v>0</v>
      </c>
      <c r="CP544" s="2256">
        <f t="shared" ref="CP544:CX544" si="1700">CP549+CP556+CP562+CP567</f>
        <v>0</v>
      </c>
      <c r="CQ544" s="2256">
        <f t="shared" si="1700"/>
        <v>0</v>
      </c>
      <c r="CR544" s="2256">
        <f t="shared" si="1700"/>
        <v>0</v>
      </c>
      <c r="CS544" s="555">
        <f t="shared" si="1700"/>
        <v>0.13525499999999999</v>
      </c>
      <c r="CT544" s="555">
        <f t="shared" si="1700"/>
        <v>16.230599999999999</v>
      </c>
      <c r="CU544" s="555">
        <f t="shared" si="1700"/>
        <v>0.75772886798446626</v>
      </c>
      <c r="CV544" s="555">
        <f t="shared" si="1700"/>
        <v>0.13525499999999999</v>
      </c>
      <c r="CW544" s="555">
        <f t="shared" si="1700"/>
        <v>16.230599999999999</v>
      </c>
      <c r="CX544" s="555">
        <f t="shared" si="1700"/>
        <v>0.78755759586143048</v>
      </c>
      <c r="CY544" s="555">
        <f t="shared" ref="CY544:DA544" si="1701">CY549+CY556+CY562+CY567</f>
        <v>0.13525499999999999</v>
      </c>
      <c r="CZ544" s="555">
        <f t="shared" si="1701"/>
        <v>16.230599999999999</v>
      </c>
      <c r="DA544" s="555">
        <f t="shared" si="1701"/>
        <v>0.8187098601880447</v>
      </c>
      <c r="DB544" s="282"/>
      <c r="DC544" s="493"/>
      <c r="DD544" s="282"/>
      <c r="DE544" s="555">
        <f t="shared" ref="DE544" si="1702">DK544+DP544+EA544+EB544+EC544</f>
        <v>28.220532102052928</v>
      </c>
      <c r="DF544" s="595">
        <v>6.4823740000000019</v>
      </c>
      <c r="DG544" s="595">
        <v>1.6623520000000003</v>
      </c>
      <c r="DH544" s="595">
        <v>2.6110740000000003</v>
      </c>
      <c r="DI544" s="595">
        <v>2.1762000000000001</v>
      </c>
      <c r="DJ544" s="595">
        <v>3.2747999999999999E-2</v>
      </c>
      <c r="DK544" s="595">
        <v>1.1357677241379311</v>
      </c>
      <c r="DL544" s="595">
        <v>2.067172413793103E-2</v>
      </c>
      <c r="DM544" s="595">
        <v>1.0107560000000002</v>
      </c>
      <c r="DN544" s="595">
        <v>0.10434000000000002</v>
      </c>
      <c r="DO544" s="595">
        <v>0</v>
      </c>
      <c r="DP544" s="595">
        <f t="shared" ref="DP544:DY544" si="1703">DP549+DP556+DP562+DP567</f>
        <v>6.5963208487974665</v>
      </c>
      <c r="DQ544" s="595">
        <f t="shared" si="1703"/>
        <v>0.25951591036829325</v>
      </c>
      <c r="DR544" s="595">
        <f t="shared" si="1703"/>
        <v>2.1844711739130434</v>
      </c>
      <c r="DS544" s="595">
        <f t="shared" si="1703"/>
        <v>2.1513995387096774</v>
      </c>
      <c r="DT544" s="595">
        <f t="shared" si="1703"/>
        <v>2.0009342258064517</v>
      </c>
      <c r="DU544" s="595">
        <f t="shared" si="1703"/>
        <v>0.30882799999999999</v>
      </c>
      <c r="DV544" s="595">
        <f t="shared" si="1703"/>
        <v>0.30882799999999999</v>
      </c>
      <c r="DW544" s="595">
        <f t="shared" si="1703"/>
        <v>0</v>
      </c>
      <c r="DX544" s="595">
        <f t="shared" si="1703"/>
        <v>0</v>
      </c>
      <c r="DY544" s="595">
        <f t="shared" si="1703"/>
        <v>0</v>
      </c>
      <c r="DZ544" s="2255">
        <f t="shared" ref="DZ544:EC544" si="1704">DZ549+DZ556+DZ562+DZ567</f>
        <v>0</v>
      </c>
      <c r="EA544" s="595">
        <f t="shared" si="1704"/>
        <v>6.661083218495536</v>
      </c>
      <c r="EB544" s="595">
        <f t="shared" si="1704"/>
        <v>6.8105746387442618</v>
      </c>
      <c r="EC544" s="595">
        <f t="shared" si="1704"/>
        <v>7.0167856718777335</v>
      </c>
      <c r="ED544" s="184"/>
      <c r="EE544" s="184"/>
      <c r="EF544" s="591"/>
      <c r="EG544" s="591"/>
      <c r="EH544" s="591"/>
    </row>
    <row r="545" spans="1:138" ht="15" customHeight="1" outlineLevel="1">
      <c r="A545" s="67"/>
      <c r="B545" s="67"/>
      <c r="C545" s="536" t="s">
        <v>8</v>
      </c>
      <c r="D545" s="532" t="s">
        <v>47</v>
      </c>
      <c r="E545" s="84"/>
      <c r="F545" s="84"/>
      <c r="G545" s="84"/>
      <c r="H545" s="84"/>
      <c r="I545" s="84"/>
      <c r="J545" s="84"/>
      <c r="K545" s="84"/>
      <c r="L545" s="84"/>
      <c r="M545" s="2199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23"/>
      <c r="AG545" s="188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  <c r="AU545" s="190"/>
      <c r="AV545" s="190"/>
      <c r="AW545" s="190"/>
      <c r="AX545" s="190"/>
      <c r="AY545" s="190"/>
      <c r="AZ545" s="190"/>
      <c r="BA545" s="190"/>
      <c r="BB545" s="190"/>
      <c r="BC545" s="190"/>
      <c r="BD545" s="190"/>
      <c r="BE545" s="190"/>
      <c r="BF545" s="190"/>
      <c r="BG545" s="190"/>
      <c r="BH545" s="190"/>
      <c r="BI545" s="190"/>
      <c r="BJ545" s="190"/>
      <c r="BK545" s="190"/>
      <c r="BL545" s="190"/>
      <c r="BM545" s="190"/>
      <c r="BN545" s="190"/>
      <c r="BO545" s="190"/>
      <c r="BP545" s="190"/>
      <c r="BQ545" s="190"/>
      <c r="BR545" s="190"/>
      <c r="BS545" s="190"/>
      <c r="BT545" s="190"/>
      <c r="BU545" s="190"/>
      <c r="BV545" s="190"/>
      <c r="BW545" s="190"/>
      <c r="BX545" s="190"/>
      <c r="BY545" s="190"/>
      <c r="BZ545" s="190"/>
      <c r="CA545" s="190"/>
      <c r="CB545" s="190"/>
      <c r="CC545" s="190"/>
      <c r="CD545" s="190"/>
      <c r="CE545" s="190"/>
      <c r="CF545" s="190"/>
      <c r="CG545" s="190"/>
      <c r="CH545" s="190"/>
      <c r="CI545" s="190"/>
      <c r="CJ545" s="190"/>
      <c r="CK545" s="190"/>
      <c r="CL545" s="190"/>
      <c r="CM545" s="190"/>
      <c r="CN545" s="190"/>
      <c r="CO545" s="190"/>
      <c r="CP545" s="2274"/>
      <c r="CQ545" s="2274"/>
      <c r="CR545" s="2274"/>
      <c r="CS545" s="277"/>
      <c r="CT545" s="277"/>
      <c r="CU545" s="277"/>
      <c r="CV545" s="190"/>
      <c r="CW545" s="190"/>
      <c r="CX545" s="190"/>
      <c r="CY545" s="190"/>
      <c r="CZ545" s="190"/>
      <c r="DA545" s="190"/>
      <c r="DB545" s="283"/>
      <c r="DC545" s="278"/>
      <c r="DD545" s="283"/>
      <c r="DE545" s="190"/>
      <c r="DF545" s="277"/>
      <c r="DG545" s="190"/>
      <c r="DH545" s="190"/>
      <c r="DI545" s="190"/>
      <c r="DJ545" s="190"/>
      <c r="DK545" s="190"/>
      <c r="DL545" s="190"/>
      <c r="DM545" s="190"/>
      <c r="DN545" s="183"/>
      <c r="DO545" s="190"/>
      <c r="DP545" s="277"/>
      <c r="DQ545" s="190"/>
      <c r="DR545" s="190"/>
      <c r="DS545" s="190"/>
      <c r="DT545" s="190"/>
      <c r="DU545" s="190"/>
      <c r="DV545" s="190"/>
      <c r="DW545" s="190"/>
      <c r="DX545" s="183"/>
      <c r="DY545" s="190"/>
      <c r="DZ545" s="2274"/>
      <c r="EA545" s="277"/>
      <c r="EB545" s="190"/>
      <c r="EC545" s="190"/>
      <c r="ED545" s="185"/>
      <c r="EE545" s="185"/>
      <c r="EF545" s="459"/>
      <c r="EG545" s="459"/>
      <c r="EH545" s="459"/>
    </row>
    <row r="546" spans="1:138" ht="45.75" customHeight="1" outlineLevel="1">
      <c r="A546" s="67"/>
      <c r="B546" s="67"/>
      <c r="C546" s="557" t="s">
        <v>91</v>
      </c>
      <c r="D546" s="1177" t="s">
        <v>486</v>
      </c>
      <c r="E546" s="994" t="s">
        <v>189</v>
      </c>
      <c r="F546" s="994" t="s">
        <v>2</v>
      </c>
      <c r="G546" s="574">
        <f>H546+M546+N546+O546+P546</f>
        <v>7113</v>
      </c>
      <c r="H546" s="574">
        <f>SUM(I546:L546)</f>
        <v>3177</v>
      </c>
      <c r="I546" s="557">
        <v>396</v>
      </c>
      <c r="J546" s="557">
        <v>667</v>
      </c>
      <c r="K546" s="557">
        <v>114</v>
      </c>
      <c r="L546" s="557">
        <v>2000</v>
      </c>
      <c r="M546" s="2210"/>
      <c r="N546" s="557">
        <v>1312</v>
      </c>
      <c r="O546" s="557">
        <v>1312</v>
      </c>
      <c r="P546" s="557">
        <v>1312</v>
      </c>
      <c r="Q546" s="574">
        <f>SUM(R546:U546)</f>
        <v>23338</v>
      </c>
      <c r="R546" s="579">
        <v>2768</v>
      </c>
      <c r="S546" s="579">
        <v>6262</v>
      </c>
      <c r="T546" s="579">
        <v>6868</v>
      </c>
      <c r="U546" s="1964">
        <v>7440</v>
      </c>
      <c r="V546" s="574">
        <f>SUM(W546:Z546)</f>
        <v>1312</v>
      </c>
      <c r="W546" s="557">
        <v>73</v>
      </c>
      <c r="X546" s="557">
        <v>26</v>
      </c>
      <c r="Y546" s="557">
        <v>366</v>
      </c>
      <c r="Z546" s="557">
        <v>847</v>
      </c>
      <c r="AA546" s="574">
        <f>SUM(AB546:AE546)</f>
        <v>0</v>
      </c>
      <c r="AB546" s="579"/>
      <c r="AC546" s="579"/>
      <c r="AD546" s="579"/>
      <c r="AE546" s="1964"/>
      <c r="AF546" s="566" t="s">
        <v>311</v>
      </c>
      <c r="AG546" s="555">
        <f t="shared" ref="AG546:AG549" si="1705">AH546+CP546+CS546+CV546+CY546</f>
        <v>0.34249979999999997</v>
      </c>
      <c r="AH546" s="324">
        <v>0.15310800000000002</v>
      </c>
      <c r="AI546" s="324">
        <v>18.372960000000003</v>
      </c>
      <c r="AJ546" s="556">
        <v>0.59493406550184136</v>
      </c>
      <c r="AK546" s="324">
        <v>2.08242811628244E-2</v>
      </c>
      <c r="AL546" s="324">
        <v>2.4989137395389278</v>
      </c>
      <c r="AM546" s="324">
        <v>8.1633993730593588E-2</v>
      </c>
      <c r="AN546" s="324">
        <v>3.5019888953088302E-2</v>
      </c>
      <c r="AO546" s="324">
        <v>4.2023866743705964</v>
      </c>
      <c r="AP546" s="324">
        <v>0.13360112074053671</v>
      </c>
      <c r="AQ546" s="324">
        <v>5.9979461208621403E-3</v>
      </c>
      <c r="AR546" s="324">
        <v>0.7197535345034568</v>
      </c>
      <c r="AS546" s="324">
        <v>2.3008099041328497E-2</v>
      </c>
      <c r="AT546" s="324">
        <v>9.1265883763225197E-2</v>
      </c>
      <c r="AU546" s="324">
        <v>10.951906051587022</v>
      </c>
      <c r="AV546" s="324">
        <v>0.35669085198938261</v>
      </c>
      <c r="AW546" s="324">
        <v>0.90300000000000002</v>
      </c>
      <c r="AX546" s="324">
        <v>108.36</v>
      </c>
      <c r="AY546" s="324">
        <v>3.7605726003499997</v>
      </c>
      <c r="AZ546" s="324">
        <v>2.8000000000000001E-2</v>
      </c>
      <c r="BA546" s="324">
        <v>3.36</v>
      </c>
      <c r="BB546" s="324">
        <v>0.116743241328</v>
      </c>
      <c r="BC546" s="325">
        <v>0.158</v>
      </c>
      <c r="BD546" s="324">
        <v>18.96</v>
      </c>
      <c r="BE546" s="324">
        <v>0.65122108062200001</v>
      </c>
      <c r="BF546" s="324">
        <v>0.3</v>
      </c>
      <c r="BG546" s="324">
        <v>36</v>
      </c>
      <c r="BH546" s="324">
        <v>1.2501487584000002</v>
      </c>
      <c r="BI546" s="556">
        <v>0.41699999999999998</v>
      </c>
      <c r="BJ546" s="324">
        <v>50.04</v>
      </c>
      <c r="BK546" s="324">
        <v>1.7426429999999999</v>
      </c>
      <c r="BL546" s="324">
        <f t="shared" ref="BL546:BL548" si="1706">BO546+BR546+BU546+BX546</f>
        <v>6.3130599999999967E-2</v>
      </c>
      <c r="BM546" s="324">
        <f t="shared" ref="BM546:BM548" si="1707">BP546+BS546+BV546+BY546</f>
        <v>7.5756719999999955</v>
      </c>
      <c r="BN546" s="556">
        <f t="shared" ref="BN546:BN548" si="1708">BQ546+BT546+BW546+BZ546</f>
        <v>0.38433125870340357</v>
      </c>
      <c r="BO546" s="324">
        <v>3.8384247124264893E-3</v>
      </c>
      <c r="BP546" s="324">
        <f>BO546*1000*0.12</f>
        <v>0.46061096549117869</v>
      </c>
      <c r="BQ546" s="324">
        <f t="shared" ref="BQ546:BQ547" si="1709">BO546*$ER$8</f>
        <v>1.6914325030369489E-2</v>
      </c>
      <c r="BR546" s="324">
        <v>1.3728842601190977E-3</v>
      </c>
      <c r="BS546" s="324">
        <f>BR546*1000*0.12</f>
        <v>0.16474611121429172</v>
      </c>
      <c r="BT546" s="324">
        <f t="shared" ref="BT546:BT548" si="1710">BR546*$ES$8</f>
        <v>6.0450549387800747E-3</v>
      </c>
      <c r="BU546" s="324">
        <v>1.9258731584319882E-2</v>
      </c>
      <c r="BV546" s="324">
        <f>BU546*1000*0.12</f>
        <v>2.3110477901183857</v>
      </c>
      <c r="BW546" s="324">
        <f t="shared" ref="BW546:BW548" si="1711">BU546*$ET$8</f>
        <v>0.11783599475982427</v>
      </c>
      <c r="BX546" s="324">
        <v>3.8660559443134498E-2</v>
      </c>
      <c r="BY546" s="324">
        <f>BX546*1000*0.12</f>
        <v>4.6392671331761397</v>
      </c>
      <c r="BZ546" s="324">
        <f>BX546*$EU$8</f>
        <v>0.24353588397442977</v>
      </c>
      <c r="CA546" s="324">
        <f t="shared" ref="CA546" si="1712">CD546+CG546+CJ546+CM546</f>
        <v>0</v>
      </c>
      <c r="CB546" s="324">
        <f t="shared" ref="CB546" si="1713">CE546+CH546+CK546+CN546</f>
        <v>0</v>
      </c>
      <c r="CC546" s="324">
        <f t="shared" ref="CC546" si="1714">CF546+CI546+CL546+CO546</f>
        <v>0</v>
      </c>
      <c r="CD546" s="324"/>
      <c r="CE546" s="324">
        <f>CD546*1000*0.12</f>
        <v>0</v>
      </c>
      <c r="CF546" s="324">
        <f>CD546*$EW$8</f>
        <v>0</v>
      </c>
      <c r="CG546" s="325"/>
      <c r="CH546" s="324">
        <f>CG546*1000*0.12</f>
        <v>0</v>
      </c>
      <c r="CI546" s="324">
        <f>CG546*$EX$8</f>
        <v>0</v>
      </c>
      <c r="CJ546" s="324"/>
      <c r="CK546" s="324">
        <f>CJ546*1000*0.12</f>
        <v>0</v>
      </c>
      <c r="CL546" s="324">
        <f>CJ546*$EY$8</f>
        <v>0</v>
      </c>
      <c r="CM546" s="556"/>
      <c r="CN546" s="324">
        <f>CM546*1000*0.12</f>
        <v>0</v>
      </c>
      <c r="CO546" s="324">
        <f>CM546*$EZ$8</f>
        <v>0</v>
      </c>
      <c r="CP546" s="2238"/>
      <c r="CQ546" s="2238"/>
      <c r="CR546" s="2238"/>
      <c r="CS546" s="694">
        <v>6.3130599999999967E-2</v>
      </c>
      <c r="CT546" s="324">
        <f t="shared" ref="CT546:CT548" si="1715">CS546*1000*0.12</f>
        <v>7.5756719999999955</v>
      </c>
      <c r="CU546" s="324">
        <f t="shared" ref="CU546:CU548" si="1716">CS546*$EN$8</f>
        <v>0.35367179086303741</v>
      </c>
      <c r="CV546" s="208">
        <v>6.3130599999999967E-2</v>
      </c>
      <c r="CW546" s="324">
        <f t="shared" ref="CW546:CW548" si="1717">CV546*1000*0.12</f>
        <v>7.5756719999999955</v>
      </c>
      <c r="CX546" s="324">
        <f t="shared" ref="CX546:CX548" si="1718">CV546*$EO$8</f>
        <v>0.36759442210113935</v>
      </c>
      <c r="CY546" s="643">
        <v>6.3130599999999967E-2</v>
      </c>
      <c r="CZ546" s="324">
        <f t="shared" ref="CZ546:CZ548" si="1719">CY546*1000*0.12</f>
        <v>7.5756719999999955</v>
      </c>
      <c r="DA546" s="324">
        <f t="shared" ref="DA546:DA548" si="1720">CY546*$EP$8</f>
        <v>0.38213481719409526</v>
      </c>
      <c r="DB546" s="85"/>
      <c r="DC546" s="278"/>
      <c r="DD546" s="85"/>
      <c r="DE546" s="188"/>
      <c r="DF546" s="276"/>
      <c r="DG546" s="188"/>
      <c r="DH546" s="188"/>
      <c r="DI546" s="188"/>
      <c r="DJ546" s="188"/>
      <c r="DK546" s="188"/>
      <c r="DL546" s="188"/>
      <c r="DM546" s="188"/>
      <c r="DN546" s="190"/>
      <c r="DO546" s="188"/>
      <c r="DP546" s="276"/>
      <c r="DQ546" s="188"/>
      <c r="DR546" s="188"/>
      <c r="DS546" s="188"/>
      <c r="DT546" s="188"/>
      <c r="DU546" s="188"/>
      <c r="DV546" s="188"/>
      <c r="DW546" s="188"/>
      <c r="DX546" s="190"/>
      <c r="DY546" s="188"/>
      <c r="DZ546" s="2275"/>
      <c r="EA546" s="276"/>
      <c r="EB546" s="188"/>
      <c r="EC546" s="188"/>
      <c r="ED546" s="23"/>
      <c r="EE546" s="23"/>
      <c r="EF546" s="329" t="s">
        <v>235</v>
      </c>
      <c r="EG546" s="328"/>
      <c r="EH546" s="2690" t="s">
        <v>464</v>
      </c>
    </row>
    <row r="547" spans="1:138" ht="15" customHeight="1" outlineLevel="1">
      <c r="A547" s="24"/>
      <c r="B547" s="24"/>
      <c r="C547" s="535" t="s">
        <v>92</v>
      </c>
      <c r="D547" s="733" t="s">
        <v>190</v>
      </c>
      <c r="E547" s="994" t="s">
        <v>189</v>
      </c>
      <c r="F547" s="994" t="s">
        <v>2</v>
      </c>
      <c r="G547" s="1198">
        <f>H547+M547+N547+O547+P547</f>
        <v>12</v>
      </c>
      <c r="H547" s="1198">
        <f>SUM(I547:L547)</f>
        <v>0</v>
      </c>
      <c r="I547" s="1199"/>
      <c r="J547" s="1199"/>
      <c r="K547" s="1199"/>
      <c r="L547" s="1199"/>
      <c r="M547" s="2229"/>
      <c r="N547" s="1199">
        <v>4</v>
      </c>
      <c r="O547" s="1199">
        <v>4</v>
      </c>
      <c r="P547" s="1199">
        <v>4</v>
      </c>
      <c r="Q547" s="86">
        <f>SUM(R547:U547)</f>
        <v>8</v>
      </c>
      <c r="R547" s="24"/>
      <c r="S547" s="24">
        <v>8</v>
      </c>
      <c r="T547" s="24"/>
      <c r="U547" s="24"/>
      <c r="V547" s="1198">
        <f>SUM(W547:Z547)</f>
        <v>4</v>
      </c>
      <c r="W547" s="1199">
        <v>2</v>
      </c>
      <c r="X547" s="1199">
        <v>0</v>
      </c>
      <c r="Y547" s="1199">
        <v>0</v>
      </c>
      <c r="Z547" s="1199">
        <v>2</v>
      </c>
      <c r="AA547" s="574">
        <f>SUM(AB547:AE547)</f>
        <v>0</v>
      </c>
      <c r="AB547" s="24"/>
      <c r="AC547" s="24"/>
      <c r="AD547" s="24"/>
      <c r="AE547" s="24"/>
      <c r="AF547" s="566" t="s">
        <v>311</v>
      </c>
      <c r="AG547" s="555">
        <f t="shared" si="1705"/>
        <v>1.0199999999999999E-2</v>
      </c>
      <c r="AH547" s="324">
        <v>0</v>
      </c>
      <c r="AI547" s="324">
        <v>0</v>
      </c>
      <c r="AJ547" s="556">
        <v>0</v>
      </c>
      <c r="AK547" s="324"/>
      <c r="AL547" s="324">
        <v>0</v>
      </c>
      <c r="AM547" s="324">
        <v>0</v>
      </c>
      <c r="AN547" s="324"/>
      <c r="AO547" s="324">
        <v>0</v>
      </c>
      <c r="AP547" s="324">
        <v>0</v>
      </c>
      <c r="AQ547" s="324"/>
      <c r="AR547" s="324">
        <v>0</v>
      </c>
      <c r="AS547" s="324">
        <v>0</v>
      </c>
      <c r="AT547" s="324"/>
      <c r="AU547" s="324">
        <v>0</v>
      </c>
      <c r="AV547" s="324">
        <v>0</v>
      </c>
      <c r="AW547" s="197">
        <v>6.7999999999999996E-3</v>
      </c>
      <c r="AX547" s="197">
        <v>0.81599999999999995</v>
      </c>
      <c r="AY547" s="197">
        <v>2.8027236381199999E-2</v>
      </c>
      <c r="AZ547" s="197"/>
      <c r="BA547" s="197"/>
      <c r="BB547" s="197"/>
      <c r="BC547" s="1753">
        <v>6.7999999999999996E-3</v>
      </c>
      <c r="BD547" s="1753">
        <v>0.81599999999999995</v>
      </c>
      <c r="BE547" s="1753">
        <v>2.8027236381199999E-2</v>
      </c>
      <c r="BF547" s="197"/>
      <c r="BG547" s="197"/>
      <c r="BH547" s="197"/>
      <c r="BI547" s="197"/>
      <c r="BJ547" s="197"/>
      <c r="BK547" s="197"/>
      <c r="BL547" s="324">
        <f t="shared" si="1706"/>
        <v>3.3999999999999998E-3</v>
      </c>
      <c r="BM547" s="324">
        <f t="shared" si="1707"/>
        <v>0.40799999999999997</v>
      </c>
      <c r="BN547" s="556">
        <f t="shared" si="1708"/>
        <v>1.8200058284633999E-2</v>
      </c>
      <c r="BO547" s="556">
        <f>W547*0.85/1000</f>
        <v>1.6999999999999999E-3</v>
      </c>
      <c r="BP547" s="324">
        <f t="shared" ref="BP547" si="1721">BO547*1000*0.12</f>
        <v>0.20399999999999999</v>
      </c>
      <c r="BQ547" s="324">
        <f t="shared" si="1709"/>
        <v>7.4911857613199993E-3</v>
      </c>
      <c r="BR547" s="324">
        <f>X547*0.85/1000</f>
        <v>0</v>
      </c>
      <c r="BS547" s="324">
        <f>BR547*1000*0.12</f>
        <v>0</v>
      </c>
      <c r="BT547" s="324">
        <f t="shared" si="1710"/>
        <v>0</v>
      </c>
      <c r="BU547" s="324">
        <f>Y547*0.85/1000</f>
        <v>0</v>
      </c>
      <c r="BV547" s="324">
        <f>BU547*1000*0.12</f>
        <v>0</v>
      </c>
      <c r="BW547" s="324">
        <f t="shared" si="1711"/>
        <v>0</v>
      </c>
      <c r="BX547" s="556">
        <f>Z547*0.85/1000</f>
        <v>1.6999999999999999E-3</v>
      </c>
      <c r="BY547" s="324">
        <f>BX547*1000*0.12</f>
        <v>0.20399999999999999</v>
      </c>
      <c r="BZ547" s="324">
        <f t="shared" ref="BZ547:BZ548" si="1722">BX547*$EU$8</f>
        <v>1.0708872523313999E-2</v>
      </c>
      <c r="CA547" s="324">
        <f t="shared" ref="CA547" si="1723">CD547+CG547+CJ547+CM547</f>
        <v>0</v>
      </c>
      <c r="CB547" s="324">
        <f t="shared" ref="CB547" si="1724">CE547+CH547+CK547+CN547</f>
        <v>0</v>
      </c>
      <c r="CC547" s="324">
        <f t="shared" ref="CC547" si="1725">CF547+CI547+CL547+CO547</f>
        <v>0</v>
      </c>
      <c r="CD547" s="324">
        <f>AB547*0.85/1000</f>
        <v>0</v>
      </c>
      <c r="CE547" s="324">
        <f>CD547*1000*0.12</f>
        <v>0</v>
      </c>
      <c r="CF547" s="324">
        <f>CD547*$EW$8</f>
        <v>0</v>
      </c>
      <c r="CG547" s="1753">
        <f>BB547*0.85/1000</f>
        <v>0</v>
      </c>
      <c r="CH547" s="1753">
        <f>CG547*1000*0.12</f>
        <v>0</v>
      </c>
      <c r="CI547" s="1753">
        <f>CG547*$EX$8</f>
        <v>0</v>
      </c>
      <c r="CJ547" s="197"/>
      <c r="CK547" s="197"/>
      <c r="CL547" s="197"/>
      <c r="CM547" s="197"/>
      <c r="CN547" s="197"/>
      <c r="CO547" s="197"/>
      <c r="CP547" s="2238"/>
      <c r="CQ547" s="2238">
        <f t="shared" ref="CQ547:CQ548" si="1726">CP547*1000*0.12</f>
        <v>0</v>
      </c>
      <c r="CR547" s="2238">
        <f t="shared" ref="CR547:CR548" si="1727">CP547*$EM$8</f>
        <v>0</v>
      </c>
      <c r="CS547" s="775">
        <f>N547*0.85/1000</f>
        <v>3.3999999999999998E-3</v>
      </c>
      <c r="CT547" s="324">
        <f t="shared" si="1715"/>
        <v>0.40799999999999997</v>
      </c>
      <c r="CU547" s="324">
        <f t="shared" si="1716"/>
        <v>1.9047563129992867E-2</v>
      </c>
      <c r="CV547" s="694">
        <f>O547*0.85/1000</f>
        <v>3.3999999999999998E-3</v>
      </c>
      <c r="CW547" s="324">
        <f t="shared" si="1717"/>
        <v>0.40799999999999997</v>
      </c>
      <c r="CX547" s="324">
        <f t="shared" si="1718"/>
        <v>1.9797388827983171E-2</v>
      </c>
      <c r="CY547" s="694">
        <f>P547*0.85/1000</f>
        <v>3.3999999999999998E-3</v>
      </c>
      <c r="CZ547" s="324">
        <f t="shared" si="1719"/>
        <v>0.40799999999999997</v>
      </c>
      <c r="DA547" s="324">
        <f t="shared" si="1720"/>
        <v>2.0580485191965932E-2</v>
      </c>
      <c r="DB547" s="210"/>
      <c r="DC547" s="278"/>
      <c r="DD547" s="210"/>
      <c r="DE547" s="197"/>
      <c r="DF547" s="279"/>
      <c r="DG547" s="197"/>
      <c r="DH547" s="197"/>
      <c r="DI547" s="197"/>
      <c r="DJ547" s="197"/>
      <c r="DK547" s="197"/>
      <c r="DL547" s="197"/>
      <c r="DM547" s="197"/>
      <c r="DN547" s="188"/>
      <c r="DO547" s="197"/>
      <c r="DP547" s="279"/>
      <c r="DQ547" s="197"/>
      <c r="DR547" s="197"/>
      <c r="DS547" s="197"/>
      <c r="DT547" s="197"/>
      <c r="DU547" s="197"/>
      <c r="DV547" s="197"/>
      <c r="DW547" s="197"/>
      <c r="DX547" s="188"/>
      <c r="DY547" s="197"/>
      <c r="DZ547" s="2276"/>
      <c r="EA547" s="279"/>
      <c r="EB547" s="197"/>
      <c r="EC547" s="197"/>
      <c r="ED547" s="33"/>
      <c r="EE547" s="33"/>
      <c r="EF547" s="329" t="s">
        <v>235</v>
      </c>
      <c r="EG547" s="460"/>
      <c r="EH547" s="2691"/>
    </row>
    <row r="548" spans="1:138" ht="15" hidden="1" customHeight="1" outlineLevel="1">
      <c r="A548" s="24"/>
      <c r="B548" s="24"/>
      <c r="C548" s="535" t="s">
        <v>93</v>
      </c>
      <c r="D548" s="733"/>
      <c r="E548" s="994" t="s">
        <v>189</v>
      </c>
      <c r="F548" s="994" t="s">
        <v>2</v>
      </c>
      <c r="G548" s="1198">
        <f>H548+M548+N548+O548+P548</f>
        <v>0</v>
      </c>
      <c r="H548" s="1198">
        <f>SUM(I548:L548)</f>
        <v>0</v>
      </c>
      <c r="I548" s="1199"/>
      <c r="J548" s="1199"/>
      <c r="K548" s="1199"/>
      <c r="L548" s="1199"/>
      <c r="M548" s="2229"/>
      <c r="N548" s="1199"/>
      <c r="O548" s="1199"/>
      <c r="P548" s="1199"/>
      <c r="Q548" s="86">
        <f>SUM(R548:U548)</f>
        <v>0</v>
      </c>
      <c r="R548" s="24"/>
      <c r="S548" s="24"/>
      <c r="T548" s="24"/>
      <c r="U548" s="24"/>
      <c r="V548" s="1198">
        <f>SUM(W548:Z548)</f>
        <v>0</v>
      </c>
      <c r="W548" s="1199"/>
      <c r="X548" s="1199"/>
      <c r="Y548" s="1199"/>
      <c r="Z548" s="1199"/>
      <c r="AA548" s="86">
        <f>SUM(AB548:AE548)</f>
        <v>0</v>
      </c>
      <c r="AB548" s="24"/>
      <c r="AC548" s="24"/>
      <c r="AD548" s="24"/>
      <c r="AE548" s="24"/>
      <c r="AF548" s="566" t="s">
        <v>311</v>
      </c>
      <c r="AG548" s="555">
        <f t="shared" si="1705"/>
        <v>0</v>
      </c>
      <c r="AH548" s="324">
        <v>0</v>
      </c>
      <c r="AI548" s="324">
        <v>0</v>
      </c>
      <c r="AJ548" s="556">
        <v>0</v>
      </c>
      <c r="AK548" s="324"/>
      <c r="AL548" s="324">
        <v>0</v>
      </c>
      <c r="AM548" s="324">
        <v>0</v>
      </c>
      <c r="AN548" s="324"/>
      <c r="AO548" s="324">
        <v>0</v>
      </c>
      <c r="AP548" s="324">
        <v>0</v>
      </c>
      <c r="AQ548" s="324"/>
      <c r="AR548" s="324">
        <v>0</v>
      </c>
      <c r="AS548" s="324">
        <v>0</v>
      </c>
      <c r="AT548" s="324"/>
      <c r="AU548" s="324">
        <v>0</v>
      </c>
      <c r="AV548" s="324">
        <v>0</v>
      </c>
      <c r="AW548" s="197"/>
      <c r="AX548" s="197"/>
      <c r="AY548" s="197"/>
      <c r="AZ548" s="197"/>
      <c r="BA548" s="197"/>
      <c r="BB548" s="197"/>
      <c r="BC548" s="197"/>
      <c r="BD548" s="197"/>
      <c r="BE548" s="197"/>
      <c r="BF548" s="197"/>
      <c r="BG548" s="197"/>
      <c r="BH548" s="197"/>
      <c r="BI548" s="197"/>
      <c r="BJ548" s="197"/>
      <c r="BK548" s="197"/>
      <c r="BL548" s="324">
        <f t="shared" si="1706"/>
        <v>0</v>
      </c>
      <c r="BM548" s="324">
        <f t="shared" si="1707"/>
        <v>0</v>
      </c>
      <c r="BN548" s="556">
        <f t="shared" si="1708"/>
        <v>0</v>
      </c>
      <c r="BO548" s="324"/>
      <c r="BP548" s="324">
        <f>BO548*1000*0.12</f>
        <v>0</v>
      </c>
      <c r="BQ548" s="324">
        <f>BO548*$ER$8</f>
        <v>0</v>
      </c>
      <c r="BR548" s="324"/>
      <c r="BS548" s="324">
        <f t="shared" ref="BS548" si="1728">BR548*1000*0.12</f>
        <v>0</v>
      </c>
      <c r="BT548" s="324">
        <f t="shared" si="1710"/>
        <v>0</v>
      </c>
      <c r="BU548" s="324"/>
      <c r="BV548" s="324">
        <f t="shared" ref="BV548" si="1729">BU548*1000*0.12</f>
        <v>0</v>
      </c>
      <c r="BW548" s="324">
        <f t="shared" si="1711"/>
        <v>0</v>
      </c>
      <c r="BX548" s="324"/>
      <c r="BY548" s="324">
        <f t="shared" ref="BY548" si="1730">BX548*1000*0.12</f>
        <v>0</v>
      </c>
      <c r="BZ548" s="324">
        <f t="shared" si="1722"/>
        <v>0</v>
      </c>
      <c r="CA548" s="197"/>
      <c r="CB548" s="197"/>
      <c r="CC548" s="197"/>
      <c r="CD548" s="197"/>
      <c r="CE548" s="197"/>
      <c r="CF548" s="197"/>
      <c r="CG548" s="197"/>
      <c r="CH548" s="197"/>
      <c r="CI548" s="197"/>
      <c r="CJ548" s="197"/>
      <c r="CK548" s="197"/>
      <c r="CL548" s="197"/>
      <c r="CM548" s="197"/>
      <c r="CN548" s="197"/>
      <c r="CO548" s="197"/>
      <c r="CP548" s="2238"/>
      <c r="CQ548" s="2238">
        <f t="shared" si="1726"/>
        <v>0</v>
      </c>
      <c r="CR548" s="2238">
        <f t="shared" si="1727"/>
        <v>0</v>
      </c>
      <c r="CS548" s="694"/>
      <c r="CT548" s="324">
        <f t="shared" si="1715"/>
        <v>0</v>
      </c>
      <c r="CU548" s="324">
        <f t="shared" si="1716"/>
        <v>0</v>
      </c>
      <c r="CV548" s="694"/>
      <c r="CW548" s="694">
        <f t="shared" si="1717"/>
        <v>0</v>
      </c>
      <c r="CX548" s="694">
        <f t="shared" si="1718"/>
        <v>0</v>
      </c>
      <c r="CY548" s="694"/>
      <c r="CZ548" s="324">
        <f t="shared" si="1719"/>
        <v>0</v>
      </c>
      <c r="DA548" s="324">
        <f t="shared" si="1720"/>
        <v>0</v>
      </c>
      <c r="DB548" s="210"/>
      <c r="DC548" s="278"/>
      <c r="DD548" s="210"/>
      <c r="DE548" s="197"/>
      <c r="DF548" s="279"/>
      <c r="DG548" s="197"/>
      <c r="DH548" s="197"/>
      <c r="DI548" s="197"/>
      <c r="DJ548" s="197"/>
      <c r="DK548" s="197"/>
      <c r="DL548" s="197"/>
      <c r="DM548" s="197"/>
      <c r="DN548" s="197"/>
      <c r="DO548" s="197"/>
      <c r="DP548" s="279"/>
      <c r="DQ548" s="197"/>
      <c r="DR548" s="197"/>
      <c r="DS548" s="197"/>
      <c r="DT548" s="197"/>
      <c r="DU548" s="197"/>
      <c r="DV548" s="197"/>
      <c r="DW548" s="197"/>
      <c r="DX548" s="197"/>
      <c r="DY548" s="197"/>
      <c r="DZ548" s="2276"/>
      <c r="EA548" s="279"/>
      <c r="EB548" s="197"/>
      <c r="EC548" s="197"/>
      <c r="ED548" s="33"/>
      <c r="EE548" s="33"/>
      <c r="EF548" s="329" t="s">
        <v>235</v>
      </c>
      <c r="EG548" s="460"/>
      <c r="EH548" s="2692"/>
    </row>
    <row r="549" spans="1:138" ht="15" customHeight="1" outlineLevel="1">
      <c r="A549" s="67"/>
      <c r="B549" s="67"/>
      <c r="C549" s="1169"/>
      <c r="D549" s="531" t="s">
        <v>1</v>
      </c>
      <c r="E549" s="84"/>
      <c r="F549" s="84"/>
      <c r="G549" s="1201"/>
      <c r="H549" s="1201"/>
      <c r="I549" s="1201"/>
      <c r="J549" s="1201"/>
      <c r="K549" s="1201"/>
      <c r="L549" s="1201"/>
      <c r="M549" s="2230"/>
      <c r="N549" s="1201"/>
      <c r="O549" s="1201"/>
      <c r="P549" s="1201"/>
      <c r="Q549" s="84"/>
      <c r="R549" s="84"/>
      <c r="S549" s="84"/>
      <c r="T549" s="84"/>
      <c r="U549" s="84"/>
      <c r="V549" s="1201"/>
      <c r="W549" s="1201"/>
      <c r="X549" s="1201"/>
      <c r="Y549" s="1201"/>
      <c r="Z549" s="1201"/>
      <c r="AA549" s="84"/>
      <c r="AB549" s="84"/>
      <c r="AC549" s="84"/>
      <c r="AD549" s="84"/>
      <c r="AE549" s="84"/>
      <c r="AF549" s="105"/>
      <c r="AG549" s="555">
        <f t="shared" si="1705"/>
        <v>0.3526997999999999</v>
      </c>
      <c r="AH549" s="555">
        <v>0.15310800000000002</v>
      </c>
      <c r="AI549" s="555">
        <v>18.372960000000003</v>
      </c>
      <c r="AJ549" s="555">
        <v>0.59493406550184136</v>
      </c>
      <c r="AK549" s="555">
        <v>2.08242811628244E-2</v>
      </c>
      <c r="AL549" s="555">
        <v>2.4989137395389278</v>
      </c>
      <c r="AM549" s="555">
        <v>8.1633993730593588E-2</v>
      </c>
      <c r="AN549" s="555">
        <v>3.5019888953088302E-2</v>
      </c>
      <c r="AO549" s="555">
        <v>4.2023866743705964</v>
      </c>
      <c r="AP549" s="555">
        <v>0.13360112074053671</v>
      </c>
      <c r="AQ549" s="555">
        <v>5.9979461208621403E-3</v>
      </c>
      <c r="AR549" s="555">
        <v>0.7197535345034568</v>
      </c>
      <c r="AS549" s="555">
        <v>2.3008099041328497E-2</v>
      </c>
      <c r="AT549" s="555">
        <v>9.1265883763225197E-2</v>
      </c>
      <c r="AU549" s="555">
        <v>10.951906051587022</v>
      </c>
      <c r="AV549" s="555">
        <v>0.35669085198938261</v>
      </c>
      <c r="AW549" s="555">
        <v>0.90980000000000005</v>
      </c>
      <c r="AX549" s="555">
        <v>109.176</v>
      </c>
      <c r="AY549" s="555">
        <v>3.7885998367311999</v>
      </c>
      <c r="AZ549" s="555">
        <v>2.8000000000000001E-2</v>
      </c>
      <c r="BA549" s="555">
        <v>3.36</v>
      </c>
      <c r="BB549" s="555">
        <v>0.116743241328</v>
      </c>
      <c r="BC549" s="555">
        <v>0.1648</v>
      </c>
      <c r="BD549" s="555">
        <v>19.776</v>
      </c>
      <c r="BE549" s="555">
        <v>0.67924831700319999</v>
      </c>
      <c r="BF549" s="555">
        <v>0.3</v>
      </c>
      <c r="BG549" s="555">
        <v>36</v>
      </c>
      <c r="BH549" s="555">
        <v>1.2501487584000002</v>
      </c>
      <c r="BI549" s="555">
        <v>0.41699999999999998</v>
      </c>
      <c r="BJ549" s="555">
        <v>50.04</v>
      </c>
      <c r="BK549" s="555">
        <v>1.7426429999999999</v>
      </c>
      <c r="BL549" s="555">
        <f>SUM(BL546:BL548)</f>
        <v>6.6530599999999968E-2</v>
      </c>
      <c r="BM549" s="555">
        <f t="shared" ref="BM549:CO549" si="1731">SUM(BM546:BM548)</f>
        <v>7.9836719999999959</v>
      </c>
      <c r="BN549" s="555">
        <f t="shared" si="1731"/>
        <v>0.40253131698803757</v>
      </c>
      <c r="BO549" s="555">
        <f t="shared" si="1731"/>
        <v>5.5384247124264895E-3</v>
      </c>
      <c r="BP549" s="555">
        <f t="shared" si="1731"/>
        <v>0.66461096549117871</v>
      </c>
      <c r="BQ549" s="555">
        <f t="shared" si="1731"/>
        <v>2.440551079168949E-2</v>
      </c>
      <c r="BR549" s="555">
        <f t="shared" si="1731"/>
        <v>1.3728842601190977E-3</v>
      </c>
      <c r="BS549" s="555">
        <f t="shared" si="1731"/>
        <v>0.16474611121429172</v>
      </c>
      <c r="BT549" s="555">
        <f t="shared" si="1731"/>
        <v>6.0450549387800747E-3</v>
      </c>
      <c r="BU549" s="555">
        <f t="shared" si="1731"/>
        <v>1.9258731584319882E-2</v>
      </c>
      <c r="BV549" s="555">
        <f t="shared" si="1731"/>
        <v>2.3110477901183857</v>
      </c>
      <c r="BW549" s="555">
        <f t="shared" si="1731"/>
        <v>0.11783599475982427</v>
      </c>
      <c r="BX549" s="555">
        <f t="shared" si="1731"/>
        <v>4.0360559443134499E-2</v>
      </c>
      <c r="BY549" s="555">
        <f t="shared" si="1731"/>
        <v>4.8432671331761394</v>
      </c>
      <c r="BZ549" s="555">
        <f t="shared" si="1731"/>
        <v>0.25424475649774375</v>
      </c>
      <c r="CA549" s="555">
        <f t="shared" si="1731"/>
        <v>0</v>
      </c>
      <c r="CB549" s="555">
        <f t="shared" si="1731"/>
        <v>0</v>
      </c>
      <c r="CC549" s="555">
        <f t="shared" si="1731"/>
        <v>0</v>
      </c>
      <c r="CD549" s="555">
        <f t="shared" si="1731"/>
        <v>0</v>
      </c>
      <c r="CE549" s="555">
        <f t="shared" si="1731"/>
        <v>0</v>
      </c>
      <c r="CF549" s="555">
        <f t="shared" si="1731"/>
        <v>0</v>
      </c>
      <c r="CG549" s="555">
        <f t="shared" si="1731"/>
        <v>0</v>
      </c>
      <c r="CH549" s="555">
        <f t="shared" si="1731"/>
        <v>0</v>
      </c>
      <c r="CI549" s="555">
        <f t="shared" si="1731"/>
        <v>0</v>
      </c>
      <c r="CJ549" s="555">
        <f t="shared" si="1731"/>
        <v>0</v>
      </c>
      <c r="CK549" s="555">
        <f t="shared" si="1731"/>
        <v>0</v>
      </c>
      <c r="CL549" s="555">
        <f t="shared" si="1731"/>
        <v>0</v>
      </c>
      <c r="CM549" s="555">
        <f t="shared" si="1731"/>
        <v>0</v>
      </c>
      <c r="CN549" s="555">
        <f t="shared" si="1731"/>
        <v>0</v>
      </c>
      <c r="CO549" s="555">
        <f t="shared" si="1731"/>
        <v>0</v>
      </c>
      <c r="CP549" s="2256">
        <f t="shared" ref="CP549:DA549" si="1732">SUM(CP546:CP548)</f>
        <v>0</v>
      </c>
      <c r="CQ549" s="2256">
        <f t="shared" si="1732"/>
        <v>0</v>
      </c>
      <c r="CR549" s="2256">
        <f t="shared" si="1732"/>
        <v>0</v>
      </c>
      <c r="CS549" s="555">
        <f t="shared" si="1732"/>
        <v>6.6530599999999968E-2</v>
      </c>
      <c r="CT549" s="555">
        <f t="shared" si="1732"/>
        <v>7.9836719999999959</v>
      </c>
      <c r="CU549" s="555">
        <f t="shared" si="1732"/>
        <v>0.37271935399303024</v>
      </c>
      <c r="CV549" s="555">
        <f t="shared" si="1732"/>
        <v>6.6530599999999968E-2</v>
      </c>
      <c r="CW549" s="555">
        <f t="shared" si="1732"/>
        <v>7.9836719999999959</v>
      </c>
      <c r="CX549" s="555">
        <f t="shared" si="1732"/>
        <v>0.3873918109291225</v>
      </c>
      <c r="CY549" s="555">
        <f t="shared" si="1732"/>
        <v>6.6530599999999968E-2</v>
      </c>
      <c r="CZ549" s="555">
        <f t="shared" si="1732"/>
        <v>7.9836719999999959</v>
      </c>
      <c r="DA549" s="555">
        <f t="shared" si="1732"/>
        <v>0.40271530238606118</v>
      </c>
      <c r="DB549" s="283"/>
      <c r="DC549" s="278"/>
      <c r="DD549" s="283"/>
      <c r="DE549" s="190">
        <f>SUM(DE546:DE548)</f>
        <v>0</v>
      </c>
      <c r="DF549" s="277"/>
      <c r="DG549" s="190"/>
      <c r="DH549" s="190"/>
      <c r="DI549" s="190"/>
      <c r="DJ549" s="190"/>
      <c r="DK549" s="190"/>
      <c r="DL549" s="190"/>
      <c r="DM549" s="190"/>
      <c r="DN549" s="197"/>
      <c r="DO549" s="190"/>
      <c r="DP549" s="277"/>
      <c r="DQ549" s="190"/>
      <c r="DR549" s="190"/>
      <c r="DS549" s="190"/>
      <c r="DT549" s="190"/>
      <c r="DU549" s="190"/>
      <c r="DV549" s="190"/>
      <c r="DW549" s="190"/>
      <c r="DX549" s="197"/>
      <c r="DY549" s="190"/>
      <c r="DZ549" s="2274"/>
      <c r="EA549" s="277"/>
      <c r="EB549" s="190"/>
      <c r="EC549" s="190"/>
      <c r="ED549" s="185"/>
      <c r="EE549" s="185"/>
      <c r="EF549" s="459"/>
      <c r="EG549" s="459"/>
      <c r="EH549" s="459"/>
    </row>
    <row r="550" spans="1:138" ht="15" customHeight="1" outlineLevel="1">
      <c r="A550" s="67"/>
      <c r="B550" s="67"/>
      <c r="C550" s="536" t="s">
        <v>9</v>
      </c>
      <c r="D550" s="532" t="s">
        <v>50</v>
      </c>
      <c r="E550" s="84"/>
      <c r="F550" s="84"/>
      <c r="G550" s="1201"/>
      <c r="H550" s="1201"/>
      <c r="I550" s="1201"/>
      <c r="J550" s="1201"/>
      <c r="K550" s="1201"/>
      <c r="L550" s="1201"/>
      <c r="M550" s="2230"/>
      <c r="N550" s="1201"/>
      <c r="O550" s="1201"/>
      <c r="P550" s="1201"/>
      <c r="Q550" s="84"/>
      <c r="R550" s="84"/>
      <c r="S550" s="84"/>
      <c r="T550" s="84"/>
      <c r="U550" s="84"/>
      <c r="V550" s="1201"/>
      <c r="W550" s="1201"/>
      <c r="X550" s="1201"/>
      <c r="Y550" s="1201"/>
      <c r="Z550" s="1201"/>
      <c r="AA550" s="84"/>
      <c r="AB550" s="84"/>
      <c r="AC550" s="84"/>
      <c r="AD550" s="84"/>
      <c r="AE550" s="84"/>
      <c r="AF550" s="23"/>
      <c r="AG550" s="188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0"/>
      <c r="BN550" s="190"/>
      <c r="BO550" s="190"/>
      <c r="BP550" s="190"/>
      <c r="BQ550" s="190"/>
      <c r="BR550" s="190"/>
      <c r="BS550" s="190"/>
      <c r="BT550" s="190"/>
      <c r="BU550" s="190"/>
      <c r="BV550" s="190"/>
      <c r="BW550" s="190"/>
      <c r="BX550" s="190"/>
      <c r="BY550" s="190"/>
      <c r="BZ550" s="190"/>
      <c r="CA550" s="190"/>
      <c r="CB550" s="190"/>
      <c r="CC550" s="190"/>
      <c r="CD550" s="190"/>
      <c r="CE550" s="190"/>
      <c r="CF550" s="190"/>
      <c r="CG550" s="190"/>
      <c r="CH550" s="190"/>
      <c r="CI550" s="190"/>
      <c r="CJ550" s="190"/>
      <c r="CK550" s="190"/>
      <c r="CL550" s="190"/>
      <c r="CM550" s="190"/>
      <c r="CN550" s="190"/>
      <c r="CO550" s="190"/>
      <c r="CP550" s="2274"/>
      <c r="CQ550" s="2274"/>
      <c r="CR550" s="2274"/>
      <c r="CS550" s="277"/>
      <c r="CT550" s="277"/>
      <c r="CU550" s="277"/>
      <c r="CV550" s="190"/>
      <c r="CW550" s="190"/>
      <c r="CX550" s="190"/>
      <c r="CY550" s="190"/>
      <c r="CZ550" s="190"/>
      <c r="DA550" s="190"/>
      <c r="DB550" s="283"/>
      <c r="DC550" s="278"/>
      <c r="DD550" s="283"/>
      <c r="DE550" s="190"/>
      <c r="DF550" s="277"/>
      <c r="DG550" s="190"/>
      <c r="DH550" s="190"/>
      <c r="DI550" s="190"/>
      <c r="DJ550" s="190"/>
      <c r="DK550" s="190"/>
      <c r="DL550" s="190"/>
      <c r="DM550" s="190"/>
      <c r="DN550" s="190"/>
      <c r="DO550" s="190"/>
      <c r="DP550" s="277"/>
      <c r="DQ550" s="190"/>
      <c r="DR550" s="190"/>
      <c r="DS550" s="190"/>
      <c r="DT550" s="190"/>
      <c r="DU550" s="190"/>
      <c r="DV550" s="190"/>
      <c r="DW550" s="190"/>
      <c r="DX550" s="190"/>
      <c r="DY550" s="190"/>
      <c r="DZ550" s="2274"/>
      <c r="EA550" s="277"/>
      <c r="EB550" s="190"/>
      <c r="EC550" s="190"/>
      <c r="ED550" s="185"/>
      <c r="EE550" s="185"/>
      <c r="EF550" s="459"/>
      <c r="EG550" s="459"/>
      <c r="EH550" s="459"/>
    </row>
    <row r="551" spans="1:138" ht="15" customHeight="1" outlineLevel="1">
      <c r="A551" s="67"/>
      <c r="B551" s="67"/>
      <c r="C551" s="557" t="s">
        <v>175</v>
      </c>
      <c r="D551" s="578" t="s">
        <v>451</v>
      </c>
      <c r="E551" s="994" t="s">
        <v>24</v>
      </c>
      <c r="F551" s="994" t="s">
        <v>2</v>
      </c>
      <c r="G551" s="1210">
        <f>H551+M551+N551+O551+P551</f>
        <v>49</v>
      </c>
      <c r="H551" s="1202">
        <f>SUM(I551:L551)</f>
        <v>13</v>
      </c>
      <c r="I551" s="557">
        <v>4</v>
      </c>
      <c r="J551" s="1199">
        <v>3</v>
      </c>
      <c r="K551" s="1199">
        <v>0</v>
      </c>
      <c r="L551" s="1199">
        <v>6</v>
      </c>
      <c r="M551" s="2233"/>
      <c r="N551" s="1199">
        <v>12</v>
      </c>
      <c r="O551" s="1199">
        <v>12</v>
      </c>
      <c r="P551" s="1199">
        <v>12</v>
      </c>
      <c r="Q551" s="86">
        <f>SUM(R551:U551)</f>
        <v>11</v>
      </c>
      <c r="R551" s="85"/>
      <c r="S551" s="208">
        <v>5</v>
      </c>
      <c r="T551" s="208">
        <v>6</v>
      </c>
      <c r="U551" s="208">
        <v>0</v>
      </c>
      <c r="V551" s="580">
        <f>SUM(W551:Z551)</f>
        <v>12</v>
      </c>
      <c r="W551" s="557">
        <v>0</v>
      </c>
      <c r="X551" s="1199">
        <v>0</v>
      </c>
      <c r="Y551" s="1199">
        <v>2</v>
      </c>
      <c r="Z551" s="1199">
        <v>10</v>
      </c>
      <c r="AA551" s="86">
        <f>SUM(AB551:AE551)</f>
        <v>0</v>
      </c>
      <c r="AB551" s="208"/>
      <c r="AC551" s="208"/>
      <c r="AD551" s="208"/>
      <c r="AE551" s="208"/>
      <c r="AF551" s="566" t="s">
        <v>311</v>
      </c>
      <c r="AG551" s="555">
        <f t="shared" ref="AG551:AG556" si="1733">AH551+CP551+CS551+CV551+CY551</f>
        <v>6.3700000000000007E-2</v>
      </c>
      <c r="AH551" s="324">
        <v>1.6900000000000002E-2</v>
      </c>
      <c r="AI551" s="324">
        <v>2.028</v>
      </c>
      <c r="AJ551" s="324">
        <v>6.5747661486870917E-2</v>
      </c>
      <c r="AK551" s="324">
        <v>5.1999999999999998E-3</v>
      </c>
      <c r="AL551" s="324">
        <v>0.624</v>
      </c>
      <c r="AM551" s="324">
        <v>2.0384702073505432E-2</v>
      </c>
      <c r="AN551" s="324">
        <v>3.9000000000000003E-3</v>
      </c>
      <c r="AO551" s="324">
        <v>0.46800000000000003</v>
      </c>
      <c r="AP551" s="324">
        <v>1.4878527215950633E-2</v>
      </c>
      <c r="AQ551" s="324">
        <v>0</v>
      </c>
      <c r="AR551" s="324">
        <v>0</v>
      </c>
      <c r="AS551" s="324">
        <v>0</v>
      </c>
      <c r="AT551" s="324">
        <v>7.8000000000000005E-3</v>
      </c>
      <c r="AU551" s="324">
        <v>0.93600000000000005</v>
      </c>
      <c r="AV551" s="324">
        <v>3.0484432197414861E-2</v>
      </c>
      <c r="AW551" s="324">
        <v>1.43E-2</v>
      </c>
      <c r="AX551" s="324">
        <v>1.7160000000000002</v>
      </c>
      <c r="AY551" s="324">
        <v>5.929460837690001E-2</v>
      </c>
      <c r="AZ551" s="188"/>
      <c r="BA551" s="188"/>
      <c r="BB551" s="188"/>
      <c r="BC551" s="324">
        <v>6.4999999999999997E-3</v>
      </c>
      <c r="BD551" s="324">
        <v>0.78</v>
      </c>
      <c r="BE551" s="324">
        <v>2.6790740658500001E-2</v>
      </c>
      <c r="BF551" s="324">
        <v>7.8000000000000005E-3</v>
      </c>
      <c r="BG551" s="324">
        <v>0.93600000000000005</v>
      </c>
      <c r="BH551" s="324">
        <v>3.2503867718400005E-2</v>
      </c>
      <c r="BI551" s="188"/>
      <c r="BJ551" s="188"/>
      <c r="BK551" s="188"/>
      <c r="BL551" s="324">
        <f t="shared" ref="BL551:BL554" si="1734">BO551+BR551+BU551+BX551</f>
        <v>1.5599999999999999E-2</v>
      </c>
      <c r="BM551" s="324">
        <f t="shared" ref="BM551:BM554" si="1735">BP551+BS551+BV551+BY551</f>
        <v>1.8720000000000001</v>
      </c>
      <c r="BN551" s="324">
        <f t="shared" ref="BN551:BN554" si="1736">BQ551+BT551+BW551+BZ551</f>
        <v>9.7799673275563992E-2</v>
      </c>
      <c r="BO551" s="556">
        <f>W551*1.3/1000</f>
        <v>0</v>
      </c>
      <c r="BP551" s="324">
        <f>BO551*1000*0.12</f>
        <v>0</v>
      </c>
      <c r="BQ551" s="556">
        <f t="shared" ref="BQ551:BQ553" si="1737">BO551*$ER$8</f>
        <v>0</v>
      </c>
      <c r="BR551" s="324">
        <f>X551*1.3/1000</f>
        <v>0</v>
      </c>
      <c r="BS551" s="324">
        <f>BR551*1000*0.12</f>
        <v>0</v>
      </c>
      <c r="BT551" s="324">
        <f t="shared" ref="BT551:BT553" si="1738">BR551*$ES$8</f>
        <v>0</v>
      </c>
      <c r="BU551" s="324">
        <f>Y551*1.3/1000</f>
        <v>2.5999999999999999E-3</v>
      </c>
      <c r="BV551" s="324">
        <f>BU551*1000*0.12</f>
        <v>0.312</v>
      </c>
      <c r="BW551" s="324">
        <f t="shared" ref="BW551:BW553" si="1739">BU551*$ET$8</f>
        <v>1.5908295156104001E-2</v>
      </c>
      <c r="BX551" s="324">
        <f>Z551*1.3/1000</f>
        <v>1.2999999999999999E-2</v>
      </c>
      <c r="BY551" s="324">
        <f>BX551*1000*0.12</f>
        <v>1.56</v>
      </c>
      <c r="BZ551" s="324">
        <f t="shared" ref="BZ551:BZ553" si="1740">BX551*$EU$8</f>
        <v>8.1891378119459998E-2</v>
      </c>
      <c r="CA551" s="324">
        <f t="shared" ref="CA551:CA552" si="1741">CD551+CG551+CJ551+CM551</f>
        <v>8.4499999999999987E-6</v>
      </c>
      <c r="CB551" s="324">
        <f t="shared" ref="CB551:CB552" si="1742">CE551+CH551+CK551+CN551</f>
        <v>1.0139999999999999E-3</v>
      </c>
      <c r="CC551" s="324">
        <f t="shared" ref="CC551:CC552" si="1743">CF551+CI551+CL551+CO551</f>
        <v>0</v>
      </c>
      <c r="CD551" s="188"/>
      <c r="CE551" s="188"/>
      <c r="CF551" s="188"/>
      <c r="CG551" s="324">
        <f>BB551*1.3/1000</f>
        <v>0</v>
      </c>
      <c r="CH551" s="324">
        <f>CG551*1000*0.12</f>
        <v>0</v>
      </c>
      <c r="CI551" s="324">
        <f>CG551*$EX$8</f>
        <v>0</v>
      </c>
      <c r="CJ551" s="324">
        <f>BC551*1.3/1000</f>
        <v>8.4499999999999987E-6</v>
      </c>
      <c r="CK551" s="324">
        <f>CJ551*1000*0.12</f>
        <v>1.0139999999999999E-3</v>
      </c>
      <c r="CL551" s="324">
        <f>CJ551*$EY$8</f>
        <v>0</v>
      </c>
      <c r="CM551" s="188"/>
      <c r="CN551" s="188"/>
      <c r="CO551" s="188"/>
      <c r="CP551" s="2238"/>
      <c r="CQ551" s="2238"/>
      <c r="CR551" s="2238"/>
      <c r="CS551" s="324">
        <f>N551*1.3/1000</f>
        <v>1.5600000000000001E-2</v>
      </c>
      <c r="CT551" s="324">
        <f>CS551*1000*0.12</f>
        <v>1.8720000000000001</v>
      </c>
      <c r="CU551" s="324">
        <f t="shared" ref="CU551:CU552" si="1744">CS551*$EN$8</f>
        <v>8.7394701419967288E-2</v>
      </c>
      <c r="CV551" s="324">
        <f>O551*1.3/1000</f>
        <v>1.5600000000000001E-2</v>
      </c>
      <c r="CW551" s="324">
        <f>CV551*1000*0.12</f>
        <v>1.8720000000000001</v>
      </c>
      <c r="CX551" s="324">
        <f t="shared" ref="CX551:CX552" si="1745">CV551*$EO$8</f>
        <v>9.0835078151922807E-2</v>
      </c>
      <c r="CY551" s="694">
        <f>P551*1.3/1000</f>
        <v>1.5600000000000001E-2</v>
      </c>
      <c r="CZ551" s="324">
        <f>CY551*1000*0.12</f>
        <v>1.8720000000000001</v>
      </c>
      <c r="DA551" s="324">
        <f t="shared" ref="DA551:DA552" si="1746">CY551*$EP$8</f>
        <v>9.4428108527843696E-2</v>
      </c>
      <c r="DB551" s="324">
        <v>0.1</v>
      </c>
      <c r="DC551" s="324">
        <v>955</v>
      </c>
      <c r="DD551" s="324">
        <v>0.60499999999999998</v>
      </c>
      <c r="DE551" s="555">
        <f t="shared" ref="DE551:DE568" si="1747">DK551+DP551+EA551+EB551+EC551</f>
        <v>0.30733755206304847</v>
      </c>
      <c r="DF551" s="595">
        <v>7.0954000000000003E-2</v>
      </c>
      <c r="DG551" s="324">
        <v>2.1832000000000001E-2</v>
      </c>
      <c r="DH551" s="324">
        <v>1.6374E-2</v>
      </c>
      <c r="DI551" s="324">
        <v>0</v>
      </c>
      <c r="DJ551" s="324">
        <v>3.2747999999999999E-2</v>
      </c>
      <c r="DK551" s="595">
        <v>5.6209999999999996E-2</v>
      </c>
      <c r="DL551" s="324"/>
      <c r="DM551" s="324">
        <v>2.555E-2</v>
      </c>
      <c r="DN551" s="324">
        <v>3.066E-2</v>
      </c>
      <c r="DO551" s="324"/>
      <c r="DP551" s="595">
        <f t="shared" ref="DP551:DP555" si="1748">DQ551+DR551+DS551+DT551</f>
        <v>6.31332E-2</v>
      </c>
      <c r="DQ551" s="324">
        <v>0</v>
      </c>
      <c r="DR551" s="324">
        <v>0</v>
      </c>
      <c r="DS551" s="324">
        <v>1.0522200000000001E-2</v>
      </c>
      <c r="DT551" s="324">
        <v>5.2611000000000005E-2</v>
      </c>
      <c r="DU551" s="595">
        <f t="shared" ref="DU551:DU555" si="1749">DV551+DW551+DX551+DY551</f>
        <v>0</v>
      </c>
      <c r="DV551" s="324"/>
      <c r="DW551" s="324"/>
      <c r="DX551" s="324"/>
      <c r="DY551" s="324"/>
      <c r="DZ551" s="2255"/>
      <c r="EA551" s="787">
        <v>6.5579378989361711E-2</v>
      </c>
      <c r="EB551" s="787">
        <v>6.7780809953119359E-2</v>
      </c>
      <c r="EC551" s="787">
        <v>5.4634163120567389E-2</v>
      </c>
      <c r="ED551" s="324" t="s">
        <v>243</v>
      </c>
      <c r="EE551" s="23"/>
      <c r="EF551" s="329" t="s">
        <v>235</v>
      </c>
      <c r="EG551" s="328"/>
      <c r="EH551" s="2693" t="s">
        <v>464</v>
      </c>
    </row>
    <row r="552" spans="1:138" ht="15" customHeight="1" outlineLevel="1">
      <c r="A552" s="67"/>
      <c r="B552" s="67"/>
      <c r="C552" s="557" t="s">
        <v>191</v>
      </c>
      <c r="D552" s="732" t="s">
        <v>452</v>
      </c>
      <c r="E552" s="994" t="s">
        <v>24</v>
      </c>
      <c r="F552" s="994" t="s">
        <v>0</v>
      </c>
      <c r="G552" s="1210">
        <f>H552+M552+N552+O552+P552</f>
        <v>20.734444444444449</v>
      </c>
      <c r="H552" s="1202">
        <f>SUM(I552:L552)</f>
        <v>11.49</v>
      </c>
      <c r="I552" s="557">
        <v>2.94</v>
      </c>
      <c r="J552" s="1216">
        <v>4.6500000000000004</v>
      </c>
      <c r="K552" s="1216">
        <v>3.9</v>
      </c>
      <c r="L552" s="1199">
        <v>0</v>
      </c>
      <c r="M552" s="2233"/>
      <c r="N552" s="1216">
        <v>3.0814814814814833</v>
      </c>
      <c r="O552" s="1216">
        <v>3.0814814814814833</v>
      </c>
      <c r="P552" s="1216">
        <v>3.0814814814814833</v>
      </c>
      <c r="Q552" s="1209">
        <f>SUM(R552:U552)</f>
        <v>2.0140000000000002</v>
      </c>
      <c r="R552" s="1222">
        <v>0.04</v>
      </c>
      <c r="S552" s="208">
        <v>1.85</v>
      </c>
      <c r="T552" s="208">
        <v>0.124</v>
      </c>
      <c r="U552" s="208">
        <v>0</v>
      </c>
      <c r="V552" s="580">
        <f>SUM(W552:Z552)</f>
        <v>3.0814814814814833</v>
      </c>
      <c r="W552" s="694">
        <v>0.58148148148148338</v>
      </c>
      <c r="X552" s="1216"/>
      <c r="Y552" s="1216">
        <v>1.5</v>
      </c>
      <c r="Z552" s="1216">
        <v>1</v>
      </c>
      <c r="AA552" s="1209"/>
      <c r="AB552" s="208"/>
      <c r="AC552" s="208"/>
      <c r="AD552" s="208"/>
      <c r="AE552" s="208"/>
      <c r="AF552" s="566" t="s">
        <v>311</v>
      </c>
      <c r="AG552" s="555">
        <f t="shared" si="1733"/>
        <v>0.22393200000000008</v>
      </c>
      <c r="AH552" s="324">
        <v>0.12409200000000001</v>
      </c>
      <c r="AI552" s="324">
        <v>14.891039999999998</v>
      </c>
      <c r="AJ552" s="556">
        <v>0.4776339409793276</v>
      </c>
      <c r="AK552" s="324">
        <v>3.1752000000000002E-2</v>
      </c>
      <c r="AL552" s="324">
        <v>3.8102400000000003</v>
      </c>
      <c r="AM552" s="324">
        <v>0.12447212696883549</v>
      </c>
      <c r="AN552" s="324">
        <v>5.0220000000000001E-2</v>
      </c>
      <c r="AO552" s="324">
        <v>6.0263999999999998</v>
      </c>
      <c r="AP552" s="324">
        <v>0.19158965045770276</v>
      </c>
      <c r="AQ552" s="324">
        <v>4.2119999999999998E-2</v>
      </c>
      <c r="AR552" s="324">
        <v>5.0543999999999993</v>
      </c>
      <c r="AS552" s="324">
        <v>0.16157216355278936</v>
      </c>
      <c r="AT552" s="324">
        <v>0</v>
      </c>
      <c r="AU552" s="324">
        <v>0</v>
      </c>
      <c r="AV552" s="324">
        <v>0</v>
      </c>
      <c r="AW552" s="324">
        <v>2.1751199999999998E-2</v>
      </c>
      <c r="AX552" s="324">
        <v>2.610144</v>
      </c>
      <c r="AY552" s="324">
        <v>8.9732460626949617E-2</v>
      </c>
      <c r="AZ552" s="324">
        <v>4.3200000000000004E-4</v>
      </c>
      <c r="BA552" s="324">
        <v>5.1840000000000004E-2</v>
      </c>
      <c r="BB552" s="324">
        <v>1.8011814376320001E-3</v>
      </c>
      <c r="BC552" s="556">
        <v>1.9980000000000001E-2</v>
      </c>
      <c r="BD552" s="324">
        <v>2.3976000000000002</v>
      </c>
      <c r="BE552" s="324">
        <v>8.2350615131820015E-2</v>
      </c>
      <c r="BF552" s="556">
        <v>1.3392E-3</v>
      </c>
      <c r="BG552" s="324">
        <v>0.16070399999999999</v>
      </c>
      <c r="BH552" s="324">
        <v>5.5806640574976004E-3</v>
      </c>
      <c r="BI552" s="188"/>
      <c r="BJ552" s="188"/>
      <c r="BK552" s="188"/>
      <c r="BL552" s="324">
        <f t="shared" si="1734"/>
        <v>3.3280000000000018E-2</v>
      </c>
      <c r="BM552" s="324">
        <f t="shared" si="1735"/>
        <v>3.9936000000000025</v>
      </c>
      <c r="BN552" s="556">
        <f t="shared" si="1736"/>
        <v>0.19482707469787211</v>
      </c>
      <c r="BO552" s="324">
        <f>(W552*3.6)/1000*3</f>
        <v>6.2800000000000208E-3</v>
      </c>
      <c r="BP552" s="324">
        <f>BO552*1000*0.12</f>
        <v>0.75360000000000249</v>
      </c>
      <c r="BQ552" s="324">
        <f t="shared" si="1737"/>
        <v>2.767332151828809E-2</v>
      </c>
      <c r="BR552" s="324">
        <f>(X552*3.6)/1000*3</f>
        <v>0</v>
      </c>
      <c r="BS552" s="324">
        <f>BR552*1000*0.12</f>
        <v>0</v>
      </c>
      <c r="BT552" s="324">
        <f t="shared" si="1738"/>
        <v>0</v>
      </c>
      <c r="BU552" s="324">
        <f>(Y552*3.6)/1000*3</f>
        <v>1.6199999999999999E-2</v>
      </c>
      <c r="BV552" s="324">
        <f>BU552*1000*0.12</f>
        <v>1.944</v>
      </c>
      <c r="BW552" s="324">
        <f t="shared" si="1739"/>
        <v>9.9120915972648008E-2</v>
      </c>
      <c r="BX552" s="324">
        <f>(Z552*3.6)/1000*3</f>
        <v>1.0800000000000001E-2</v>
      </c>
      <c r="BY552" s="324">
        <f>BX552*1000*0.12</f>
        <v>1.296</v>
      </c>
      <c r="BZ552" s="324">
        <f t="shared" si="1740"/>
        <v>6.8032837206936009E-2</v>
      </c>
      <c r="CA552" s="324">
        <f t="shared" si="1741"/>
        <v>0</v>
      </c>
      <c r="CB552" s="324">
        <f t="shared" si="1742"/>
        <v>0</v>
      </c>
      <c r="CC552" s="324">
        <f t="shared" si="1743"/>
        <v>0</v>
      </c>
      <c r="CD552" s="324">
        <f>(AB552*3.6)/1000*3</f>
        <v>0</v>
      </c>
      <c r="CE552" s="324">
        <f>CD552*1000*0.12</f>
        <v>0</v>
      </c>
      <c r="CF552" s="324">
        <f>CD552*$EW$8</f>
        <v>0</v>
      </c>
      <c r="CG552" s="556"/>
      <c r="CH552" s="324">
        <f>CG552*1000*0.12</f>
        <v>0</v>
      </c>
      <c r="CI552" s="324">
        <f>CG552*$EX$8</f>
        <v>0</v>
      </c>
      <c r="CJ552" s="556"/>
      <c r="CK552" s="324">
        <f t="shared" ref="CK552:CK554" si="1750">CJ552*1000*0.12</f>
        <v>0</v>
      </c>
      <c r="CL552" s="324">
        <f>CJ552*$EY$8</f>
        <v>0</v>
      </c>
      <c r="CM552" s="188"/>
      <c r="CN552" s="188"/>
      <c r="CO552" s="188"/>
      <c r="CP552" s="2238"/>
      <c r="CQ552" s="2238"/>
      <c r="CR552" s="2238"/>
      <c r="CS552" s="324">
        <f>N552*3.6/1000*3</f>
        <v>3.3280000000000018E-2</v>
      </c>
      <c r="CT552" s="324">
        <f>CS552*1000*0.12</f>
        <v>3.9936000000000016</v>
      </c>
      <c r="CU552" s="324">
        <f t="shared" si="1744"/>
        <v>0.18644202969593029</v>
      </c>
      <c r="CV552" s="324">
        <f>O552*3.6/1000*3</f>
        <v>3.3280000000000018E-2</v>
      </c>
      <c r="CW552" s="324">
        <f>CV552*1000*0.12</f>
        <v>3.9936000000000016</v>
      </c>
      <c r="CX552" s="324">
        <f t="shared" si="1745"/>
        <v>0.19378150005743541</v>
      </c>
      <c r="CY552" s="694">
        <f>P552*3.6/1000*3</f>
        <v>3.3280000000000018E-2</v>
      </c>
      <c r="CZ552" s="324">
        <f>CY552*1000*0.12</f>
        <v>3.9936000000000016</v>
      </c>
      <c r="DA552" s="324">
        <f t="shared" si="1746"/>
        <v>0.20144663152606665</v>
      </c>
      <c r="DB552" s="324">
        <v>2.2999999999999998</v>
      </c>
      <c r="DC552" s="324">
        <v>54</v>
      </c>
      <c r="DD552" s="324">
        <v>3.552</v>
      </c>
      <c r="DE552" s="555">
        <f t="shared" si="1747"/>
        <v>6.2112013325985753</v>
      </c>
      <c r="DF552" s="595">
        <v>6.4114200000000015</v>
      </c>
      <c r="DG552" s="324">
        <v>1.6405200000000002</v>
      </c>
      <c r="DH552" s="324">
        <v>2.5947000000000005</v>
      </c>
      <c r="DI552" s="718">
        <v>2.1762000000000001</v>
      </c>
      <c r="DJ552" s="718">
        <v>0</v>
      </c>
      <c r="DK552" s="595">
        <v>1.0530737241379311</v>
      </c>
      <c r="DL552" s="324">
        <v>2.067172413793103E-2</v>
      </c>
      <c r="DM552" s="324">
        <v>0.96755000000000013</v>
      </c>
      <c r="DN552" s="324">
        <v>6.4852000000000007E-2</v>
      </c>
      <c r="DO552" s="324"/>
      <c r="DP552" s="595">
        <f t="shared" si="1748"/>
        <v>1.1867038661887701</v>
      </c>
      <c r="DQ552" s="324">
        <v>0.22393330167264111</v>
      </c>
      <c r="DR552" s="324">
        <v>0</v>
      </c>
      <c r="DS552" s="718">
        <v>0.57766233870967743</v>
      </c>
      <c r="DT552" s="718">
        <v>0.3851082258064516</v>
      </c>
      <c r="DU552" s="595">
        <f t="shared" si="1749"/>
        <v>0.3</v>
      </c>
      <c r="DV552" s="324">
        <v>0.3</v>
      </c>
      <c r="DW552" s="324"/>
      <c r="DX552" s="324"/>
      <c r="DY552" s="324"/>
      <c r="DZ552" s="2255"/>
      <c r="EA552" s="787">
        <v>1.2031119699409563</v>
      </c>
      <c r="EB552" s="787">
        <v>1.300962480965056</v>
      </c>
      <c r="EC552" s="787">
        <v>1.4673492913658615</v>
      </c>
      <c r="ED552" s="324" t="s">
        <v>243</v>
      </c>
      <c r="EE552" s="23"/>
      <c r="EF552" s="329" t="s">
        <v>235</v>
      </c>
      <c r="EG552" s="328"/>
      <c r="EH552" s="2694"/>
    </row>
    <row r="553" spans="1:138" ht="15" customHeight="1" outlineLevel="1">
      <c r="A553" s="67"/>
      <c r="B553" s="67"/>
      <c r="C553" s="557" t="s">
        <v>192</v>
      </c>
      <c r="D553" s="1177" t="s">
        <v>193</v>
      </c>
      <c r="E553" s="1222" t="s">
        <v>24</v>
      </c>
      <c r="F553" s="1222" t="s">
        <v>0</v>
      </c>
      <c r="G553" s="574">
        <f>H553+M553+N553+O553+P553</f>
        <v>6.75</v>
      </c>
      <c r="H553" s="1965">
        <v>0</v>
      </c>
      <c r="I553" s="1958">
        <v>0</v>
      </c>
      <c r="J553" s="1958">
        <v>0</v>
      </c>
      <c r="K553" s="1958">
        <v>0</v>
      </c>
      <c r="L553" s="1958">
        <v>0</v>
      </c>
      <c r="M553" s="2216"/>
      <c r="N553" s="1216">
        <v>2.25</v>
      </c>
      <c r="O553" s="1216">
        <v>2.25</v>
      </c>
      <c r="P553" s="1216">
        <v>2.25</v>
      </c>
      <c r="Q553" s="86">
        <f>SUM(R553:U553)</f>
        <v>2</v>
      </c>
      <c r="R553" s="85"/>
      <c r="S553" s="208">
        <v>1</v>
      </c>
      <c r="T553" s="208">
        <v>1</v>
      </c>
      <c r="U553" s="208">
        <v>0</v>
      </c>
      <c r="V553" s="580">
        <f>SUM(W553:Z553)</f>
        <v>2.25</v>
      </c>
      <c r="W553" s="1972">
        <v>0</v>
      </c>
      <c r="X553" s="1972">
        <v>0.75</v>
      </c>
      <c r="Y553" s="1972">
        <v>0.75</v>
      </c>
      <c r="Z553" s="1972">
        <v>0.75</v>
      </c>
      <c r="AA553" s="86">
        <f>SUM(AB553:AE553)</f>
        <v>0</v>
      </c>
      <c r="AB553" s="208"/>
      <c r="AC553" s="208"/>
      <c r="AD553" s="208"/>
      <c r="AE553" s="208"/>
      <c r="AF553" s="566" t="s">
        <v>311</v>
      </c>
      <c r="AG553" s="555">
        <f t="shared" si="1733"/>
        <v>1.0800000000000001E-2</v>
      </c>
      <c r="AH553" s="324">
        <v>0</v>
      </c>
      <c r="AI553" s="324">
        <v>0</v>
      </c>
      <c r="AJ553" s="556">
        <v>0</v>
      </c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324">
        <v>2.1751199999999998E-2</v>
      </c>
      <c r="AX553" s="324">
        <v>2.610144</v>
      </c>
      <c r="AY553" s="324">
        <v>8.9732460626949617E-2</v>
      </c>
      <c r="AZ553" s="188"/>
      <c r="BA553" s="188"/>
      <c r="BB553" s="188"/>
      <c r="BC553" s="556">
        <v>1.6000000000000001E-3</v>
      </c>
      <c r="BD553" s="324">
        <v>0.192</v>
      </c>
      <c r="BE553" s="324">
        <v>6.5946438544000003E-3</v>
      </c>
      <c r="BF553" s="556">
        <v>1.6000000000000001E-3</v>
      </c>
      <c r="BG553" s="324">
        <v>0.192</v>
      </c>
      <c r="BH553" s="324">
        <v>6.6674600448000006E-3</v>
      </c>
      <c r="BI553" s="188"/>
      <c r="BJ553" s="188"/>
      <c r="BK553" s="188"/>
      <c r="BL553" s="324">
        <f t="shared" si="1734"/>
        <v>3.6000000000000003E-3</v>
      </c>
      <c r="BM553" s="324">
        <f t="shared" si="1735"/>
        <v>0.43200000000000005</v>
      </c>
      <c r="BN553" s="556">
        <f t="shared" si="1736"/>
        <v>2.0185308827136001E-2</v>
      </c>
      <c r="BO553" s="324">
        <f>W553*1.6/1000</f>
        <v>0</v>
      </c>
      <c r="BP553" s="324">
        <f t="shared" ref="BP553" si="1751">BO553*1000*0.12</f>
        <v>0</v>
      </c>
      <c r="BQ553" s="324">
        <f t="shared" si="1737"/>
        <v>0</v>
      </c>
      <c r="BR553" s="556">
        <f>X553*1.6/1000</f>
        <v>1.2000000000000001E-3</v>
      </c>
      <c r="BS553" s="324">
        <f>BR553*1000*0.12</f>
        <v>0.14400000000000002</v>
      </c>
      <c r="BT553" s="324">
        <f t="shared" si="1738"/>
        <v>5.2838146209839999E-3</v>
      </c>
      <c r="BU553" s="556">
        <f>Y553*1.6/1000</f>
        <v>1.2000000000000001E-3</v>
      </c>
      <c r="BV553" s="324">
        <f>BU553*1000*0.12</f>
        <v>0.14400000000000002</v>
      </c>
      <c r="BW553" s="324">
        <f t="shared" si="1739"/>
        <v>7.3422900720480008E-3</v>
      </c>
      <c r="BX553" s="324">
        <f>Z553*1.6/1000</f>
        <v>1.2000000000000001E-3</v>
      </c>
      <c r="BY553" s="324">
        <f t="shared" ref="BY553" si="1752">BX553*1000*0.12</f>
        <v>0.14400000000000002</v>
      </c>
      <c r="BZ553" s="324">
        <f t="shared" si="1740"/>
        <v>7.5592041341040004E-3</v>
      </c>
      <c r="CA553" s="324">
        <f t="shared" ref="CA553:CA554" si="1753">CD553+CG553+CJ553+CM553</f>
        <v>0</v>
      </c>
      <c r="CB553" s="324">
        <f t="shared" ref="CB553:CB554" si="1754">CE553+CH553+CK553+CN553</f>
        <v>0</v>
      </c>
      <c r="CC553" s="324">
        <f t="shared" ref="CC553:CC554" si="1755">CF553+CI553+CL553+CO553</f>
        <v>0</v>
      </c>
      <c r="CD553" s="324">
        <f>AB553*1.6/1000</f>
        <v>0</v>
      </c>
      <c r="CE553" s="324">
        <f t="shared" ref="CE553" si="1756">CD553*1000*0.12</f>
        <v>0</v>
      </c>
      <c r="CF553" s="556">
        <f>CD553*$EW$8</f>
        <v>0</v>
      </c>
      <c r="CG553" s="556">
        <f>BB553*1.6/1000</f>
        <v>0</v>
      </c>
      <c r="CH553" s="324">
        <f t="shared" ref="CH553:CH554" si="1757">CG553*1000*0.12</f>
        <v>0</v>
      </c>
      <c r="CI553" s="324">
        <f>CG553*$EX$8</f>
        <v>0</v>
      </c>
      <c r="CJ553" s="556"/>
      <c r="CK553" s="324">
        <f t="shared" si="1750"/>
        <v>0</v>
      </c>
      <c r="CL553" s="324">
        <f>CJ553*$EY$8</f>
        <v>0</v>
      </c>
      <c r="CM553" s="188"/>
      <c r="CN553" s="188"/>
      <c r="CO553" s="188"/>
      <c r="CP553" s="2275"/>
      <c r="CQ553" s="2275"/>
      <c r="CR553" s="2275"/>
      <c r="CS553" s="556">
        <f>N553*1.6/1000</f>
        <v>3.5999999999999999E-3</v>
      </c>
      <c r="CT553" s="324">
        <f>CS553*1000*0.12</f>
        <v>0.432</v>
      </c>
      <c r="CU553" s="324">
        <f t="shared" ref="CU553" si="1758">CS553*$EN$8</f>
        <v>2.016800801999245E-2</v>
      </c>
      <c r="CV553" s="556">
        <f>O553*1.6/1000</f>
        <v>3.5999999999999999E-3</v>
      </c>
      <c r="CW553" s="324">
        <f>CV553*1000*0.12</f>
        <v>0.432</v>
      </c>
      <c r="CX553" s="324">
        <f t="shared" ref="CX553" si="1759">CV553*$EO$8</f>
        <v>2.0961941111982182E-2</v>
      </c>
      <c r="CY553" s="775">
        <f>P553*1.6/1000</f>
        <v>3.5999999999999999E-3</v>
      </c>
      <c r="CZ553" s="324">
        <f>CY553*1000*0.12</f>
        <v>0.432</v>
      </c>
      <c r="DA553" s="324">
        <f t="shared" ref="DA553" si="1760">CY553*$EP$8</f>
        <v>2.1791101967963928E-2</v>
      </c>
      <c r="DB553" s="85"/>
      <c r="DC553" s="85"/>
      <c r="DD553" s="85"/>
      <c r="DE553" s="555">
        <f t="shared" si="1747"/>
        <v>18.776236000000001</v>
      </c>
      <c r="DF553" s="595">
        <v>0</v>
      </c>
      <c r="DG553" s="306"/>
      <c r="DH553" s="306"/>
      <c r="DI553" s="718"/>
      <c r="DJ553" s="718"/>
      <c r="DK553" s="595">
        <v>1.7655999999999998E-2</v>
      </c>
      <c r="DL553" s="324"/>
      <c r="DM553" s="324">
        <v>8.827999999999999E-3</v>
      </c>
      <c r="DN553" s="324">
        <v>8.827999999999999E-3</v>
      </c>
      <c r="DO553" s="324"/>
      <c r="DP553" s="595">
        <f t="shared" si="1748"/>
        <v>4.6896450000000005</v>
      </c>
      <c r="DQ553" s="306">
        <v>0</v>
      </c>
      <c r="DR553" s="324">
        <v>1.563215</v>
      </c>
      <c r="DS553" s="718">
        <v>1.563215</v>
      </c>
      <c r="DT553" s="718">
        <v>1.563215</v>
      </c>
      <c r="DU553" s="595">
        <f t="shared" si="1749"/>
        <v>8.827999999999999E-3</v>
      </c>
      <c r="DV553" s="324">
        <v>8.827999999999999E-3</v>
      </c>
      <c r="DW553" s="324"/>
      <c r="DX553" s="324"/>
      <c r="DY553" s="324"/>
      <c r="DZ553" s="2255"/>
      <c r="EA553" s="787">
        <v>4.6896450000000005</v>
      </c>
      <c r="EB553" s="787">
        <v>4.6896450000000005</v>
      </c>
      <c r="EC553" s="787">
        <v>4.6896450000000005</v>
      </c>
      <c r="ED553" s="23"/>
      <c r="EE553" s="23"/>
      <c r="EF553" s="328"/>
      <c r="EG553" s="328"/>
      <c r="EH553" s="328"/>
    </row>
    <row r="554" spans="1:138" ht="33.75" customHeight="1" outlineLevel="1">
      <c r="A554" s="1367"/>
      <c r="B554" s="1367"/>
      <c r="C554" s="557" t="s">
        <v>194</v>
      </c>
      <c r="D554" s="1177" t="s">
        <v>619</v>
      </c>
      <c r="E554" s="1222" t="s">
        <v>24</v>
      </c>
      <c r="F554" s="1222" t="s">
        <v>0</v>
      </c>
      <c r="G554" s="574">
        <f>H554+M554+N554+O554+P554</f>
        <v>0</v>
      </c>
      <c r="H554" s="1634"/>
      <c r="I554" s="1496"/>
      <c r="J554" s="1496"/>
      <c r="K554" s="1496"/>
      <c r="L554" s="1496"/>
      <c r="M554" s="2232"/>
      <c r="N554" s="1496"/>
      <c r="O554" s="1496"/>
      <c r="P554" s="1496"/>
      <c r="Q554" s="1209">
        <f>SUM(R554:U554)</f>
        <v>1</v>
      </c>
      <c r="R554" s="1496"/>
      <c r="S554" s="1268">
        <v>1</v>
      </c>
      <c r="T554" s="1496"/>
      <c r="U554" s="1268">
        <v>0</v>
      </c>
      <c r="V554" s="574">
        <v>0</v>
      </c>
      <c r="W554" s="1496"/>
      <c r="X554" s="1496"/>
      <c r="Y554" s="1496"/>
      <c r="Z554" s="1496"/>
      <c r="AA554" s="86">
        <f>SUM(AB554:AE554)</f>
        <v>0</v>
      </c>
      <c r="AB554" s="1496"/>
      <c r="AC554" s="1268"/>
      <c r="AD554" s="1496"/>
      <c r="AE554" s="1268"/>
      <c r="AF554" s="566" t="s">
        <v>311</v>
      </c>
      <c r="AG554" s="555">
        <f t="shared" si="1733"/>
        <v>0</v>
      </c>
      <c r="AH554" s="324"/>
      <c r="AI554" s="324"/>
      <c r="AJ554" s="556"/>
      <c r="AK554" s="1636"/>
      <c r="AL554" s="1636"/>
      <c r="AM554" s="1636"/>
      <c r="AN554" s="1636"/>
      <c r="AO554" s="1636"/>
      <c r="AP554" s="1636"/>
      <c r="AQ554" s="1636"/>
      <c r="AR554" s="1636"/>
      <c r="AS554" s="1636"/>
      <c r="AT554" s="1636"/>
      <c r="AU554" s="1636"/>
      <c r="AV554" s="1636"/>
      <c r="AW554" s="324">
        <v>1.1999999999999999E-3</v>
      </c>
      <c r="AX554" s="324">
        <v>0.14399999999999999</v>
      </c>
      <c r="AY554" s="324">
        <v>4.9459828907999995E-3</v>
      </c>
      <c r="AZ554" s="1636"/>
      <c r="BA554" s="1636"/>
      <c r="BB554" s="1636"/>
      <c r="BC554" s="556">
        <v>1.1999999999999999E-3</v>
      </c>
      <c r="BD554" s="324">
        <v>0.14399999999999999</v>
      </c>
      <c r="BE554" s="324">
        <v>4.9459828907999995E-3</v>
      </c>
      <c r="BF554" s="556">
        <v>0</v>
      </c>
      <c r="BG554" s="324">
        <v>0</v>
      </c>
      <c r="BH554" s="324">
        <v>0</v>
      </c>
      <c r="BI554" s="1636"/>
      <c r="BJ554" s="1636"/>
      <c r="BK554" s="1636"/>
      <c r="BL554" s="324">
        <f t="shared" si="1734"/>
        <v>0</v>
      </c>
      <c r="BM554" s="324">
        <f t="shared" si="1735"/>
        <v>0</v>
      </c>
      <c r="BN554" s="556">
        <f t="shared" si="1736"/>
        <v>0</v>
      </c>
      <c r="BO554" s="1636"/>
      <c r="BP554" s="1636"/>
      <c r="BQ554" s="1636"/>
      <c r="BR554" s="1636"/>
      <c r="BS554" s="1636"/>
      <c r="BT554" s="1636"/>
      <c r="BU554" s="1636"/>
      <c r="BV554" s="1636"/>
      <c r="BW554" s="1636"/>
      <c r="BX554" s="1636"/>
      <c r="BY554" s="1636"/>
      <c r="BZ554" s="1636"/>
      <c r="CA554" s="324">
        <f t="shared" si="1753"/>
        <v>0</v>
      </c>
      <c r="CB554" s="324">
        <f t="shared" si="1754"/>
        <v>0</v>
      </c>
      <c r="CC554" s="324">
        <f t="shared" si="1755"/>
        <v>0</v>
      </c>
      <c r="CD554" s="1636"/>
      <c r="CE554" s="1636"/>
      <c r="CF554" s="1636"/>
      <c r="CG554" s="556"/>
      <c r="CH554" s="324">
        <f t="shared" si="1757"/>
        <v>0</v>
      </c>
      <c r="CI554" s="324">
        <f>CG554*$EX$8</f>
        <v>0</v>
      </c>
      <c r="CJ554" s="556"/>
      <c r="CK554" s="324">
        <f t="shared" si="1750"/>
        <v>0</v>
      </c>
      <c r="CL554" s="324">
        <f>CJ554*$EY$8</f>
        <v>0</v>
      </c>
      <c r="CM554" s="1636"/>
      <c r="CN554" s="1636"/>
      <c r="CO554" s="1636"/>
      <c r="CP554" s="2292"/>
      <c r="CQ554" s="2292"/>
      <c r="CR554" s="2292"/>
      <c r="CS554" s="1637"/>
      <c r="CT554" s="1637"/>
      <c r="CU554" s="1637"/>
      <c r="CV554" s="1636"/>
      <c r="CW554" s="1636"/>
      <c r="CX554" s="1636"/>
      <c r="CY554" s="1636"/>
      <c r="CZ554" s="1636"/>
      <c r="DA554" s="1636"/>
      <c r="DB554" s="1496"/>
      <c r="DC554" s="1496"/>
      <c r="DD554" s="1496"/>
      <c r="DE554" s="555">
        <f t="shared" si="1747"/>
        <v>8.827999999999999E-3</v>
      </c>
      <c r="DF554" s="595">
        <v>0</v>
      </c>
      <c r="DG554" s="1812"/>
      <c r="DH554" s="1812"/>
      <c r="DI554" s="1813"/>
      <c r="DJ554" s="1813"/>
      <c r="DK554" s="595">
        <v>8.827999999999999E-3</v>
      </c>
      <c r="DL554" s="1638"/>
      <c r="DM554" s="1638">
        <v>8.827999999999999E-3</v>
      </c>
      <c r="DN554" s="1638"/>
      <c r="DO554" s="1638"/>
      <c r="DP554" s="595">
        <f t="shared" si="1748"/>
        <v>0</v>
      </c>
      <c r="DQ554" s="1812"/>
      <c r="DR554" s="1812"/>
      <c r="DS554" s="1813"/>
      <c r="DT554" s="1813"/>
      <c r="DU554" s="595">
        <f t="shared" si="1749"/>
        <v>0</v>
      </c>
      <c r="DV554" s="1638"/>
      <c r="DW554" s="1638"/>
      <c r="DX554" s="1638"/>
      <c r="DY554" s="1638"/>
      <c r="DZ554" s="2255"/>
      <c r="EA554" s="787"/>
      <c r="EB554" s="1636"/>
      <c r="EC554" s="1636"/>
      <c r="ED554" s="1291"/>
      <c r="EE554" s="1291"/>
      <c r="EF554" s="1814"/>
      <c r="EG554" s="1814"/>
      <c r="EH554" s="1814"/>
    </row>
    <row r="555" spans="1:138" ht="33.75" customHeight="1" outlineLevel="1">
      <c r="A555" s="1367"/>
      <c r="B555" s="1367"/>
      <c r="C555" s="557" t="s">
        <v>197</v>
      </c>
      <c r="D555" s="1810" t="s">
        <v>669</v>
      </c>
      <c r="E555" s="2379" t="s">
        <v>24</v>
      </c>
      <c r="F555" s="2379" t="s">
        <v>0</v>
      </c>
      <c r="G555" s="2382"/>
      <c r="H555" s="1634"/>
      <c r="I555" s="1496"/>
      <c r="J555" s="1496"/>
      <c r="K555" s="1496"/>
      <c r="L555" s="1496"/>
      <c r="M555" s="2232"/>
      <c r="N555" s="324">
        <v>1.1771304347826086</v>
      </c>
      <c r="O555" s="324">
        <v>1.1771304347826086</v>
      </c>
      <c r="P555" s="324">
        <v>1.1771304347826086</v>
      </c>
      <c r="Q555" s="2383"/>
      <c r="R555" s="1496"/>
      <c r="S555" s="1268"/>
      <c r="T555" s="1496"/>
      <c r="U555" s="1268"/>
      <c r="V555" s="580">
        <f>SUM(W555:Z555)</f>
        <v>1.1771304347826086</v>
      </c>
      <c r="W555" s="324">
        <v>6.3768115942028955E-2</v>
      </c>
      <c r="X555" s="324">
        <v>1.1133623188405797</v>
      </c>
      <c r="Y555" s="324">
        <v>0</v>
      </c>
      <c r="Z555" s="324">
        <v>0</v>
      </c>
      <c r="AA555" s="1634"/>
      <c r="AB555" s="1496"/>
      <c r="AC555" s="1268"/>
      <c r="AD555" s="1496"/>
      <c r="AE555" s="1268"/>
      <c r="AF555" s="566" t="s">
        <v>311</v>
      </c>
      <c r="AG555" s="555">
        <f t="shared" si="1733"/>
        <v>4.8733199999999997E-2</v>
      </c>
      <c r="AH555" s="324"/>
      <c r="AI555" s="324"/>
      <c r="AJ555" s="556"/>
      <c r="AK555" s="1636"/>
      <c r="AL555" s="1636"/>
      <c r="AM555" s="1636"/>
      <c r="AN555" s="1636"/>
      <c r="AO555" s="1636"/>
      <c r="AP555" s="1636"/>
      <c r="AQ555" s="1636"/>
      <c r="AR555" s="1636"/>
      <c r="AS555" s="1636"/>
      <c r="AT555" s="1636"/>
      <c r="AU555" s="1636"/>
      <c r="AV555" s="1636"/>
      <c r="AW555" s="324"/>
      <c r="AX555" s="324"/>
      <c r="AY555" s="324"/>
      <c r="AZ555" s="1636"/>
      <c r="BA555" s="1636"/>
      <c r="BB555" s="1636"/>
      <c r="BC555" s="1811"/>
      <c r="BD555" s="1638"/>
      <c r="BE555" s="1638"/>
      <c r="BF555" s="1811"/>
      <c r="BG555" s="1638"/>
      <c r="BH555" s="1638"/>
      <c r="BI555" s="1636"/>
      <c r="BJ555" s="1636"/>
      <c r="BK555" s="1636"/>
      <c r="BL555" s="324">
        <f t="shared" ref="BL555" si="1761">BO555+BR555+BU555+BX555</f>
        <v>1.6244399999999996E-2</v>
      </c>
      <c r="BM555" s="324">
        <f t="shared" ref="BM555" si="1762">BP555+BS555+BV555+BY555</f>
        <v>1.9493279999999995</v>
      </c>
      <c r="BN555" s="556">
        <f t="shared" ref="BN555" si="1763">BQ555+BT555+BW555+BZ555</f>
        <v>7.1529991411986793E-2</v>
      </c>
      <c r="BO555" s="556">
        <f>(W555*4.6)/1000*3</f>
        <v>8.7999999999999949E-4</v>
      </c>
      <c r="BP555" s="324">
        <f t="shared" ref="BP555" si="1764">BO555*1000*0.12</f>
        <v>0.10559999999999993</v>
      </c>
      <c r="BQ555" s="324">
        <f t="shared" ref="BQ555" si="1765">BO555*$ER$8</f>
        <v>3.8777902764479976E-3</v>
      </c>
      <c r="BR555" s="324">
        <f>(X555*4.6)/1000*3</f>
        <v>1.5364399999999997E-2</v>
      </c>
      <c r="BS555" s="324">
        <f t="shared" ref="BS555" si="1766">BR555*1000*0.12</f>
        <v>1.8437279999999996</v>
      </c>
      <c r="BT555" s="324">
        <f t="shared" ref="BT555" si="1767">BR555*$ES$8</f>
        <v>6.7652201135538798E-2</v>
      </c>
      <c r="BU555" s="324">
        <f>(Y555*4.6)/1000*3</f>
        <v>0</v>
      </c>
      <c r="BV555" s="324">
        <f>BU555*1000*0.12</f>
        <v>0</v>
      </c>
      <c r="BW555" s="324">
        <f t="shared" ref="BW555" si="1768">BU555*$ET$8</f>
        <v>0</v>
      </c>
      <c r="BX555" s="324">
        <f>(Z555*4.6)/1000*3</f>
        <v>0</v>
      </c>
      <c r="BY555" s="324">
        <f>BX555*1000*0.12</f>
        <v>0</v>
      </c>
      <c r="BZ555" s="324">
        <f t="shared" ref="BZ555" si="1769">BX555*$EU$8</f>
        <v>0</v>
      </c>
      <c r="CA555" s="324">
        <f t="shared" ref="CA555" si="1770">CD555+CG555+CJ555+CM555</f>
        <v>0</v>
      </c>
      <c r="CB555" s="324">
        <f t="shared" ref="CB555" si="1771">CE555+CH555+CK555+CN555</f>
        <v>0</v>
      </c>
      <c r="CC555" s="324">
        <f t="shared" ref="CC555" si="1772">CF555+CI555+CL555+CO555</f>
        <v>0</v>
      </c>
      <c r="CD555" s="1636"/>
      <c r="CE555" s="1636"/>
      <c r="CF555" s="1636"/>
      <c r="CG555" s="1811"/>
      <c r="CH555" s="1638"/>
      <c r="CI555" s="1638"/>
      <c r="CJ555" s="1811"/>
      <c r="CK555" s="1638"/>
      <c r="CL555" s="1638"/>
      <c r="CM555" s="1636"/>
      <c r="CN555" s="1636"/>
      <c r="CO555" s="1636"/>
      <c r="CP555" s="2292"/>
      <c r="CQ555" s="2292"/>
      <c r="CR555" s="2292"/>
      <c r="CS555" s="324">
        <f>(N555*4.6)/1000*3</f>
        <v>1.6244399999999999E-2</v>
      </c>
      <c r="CT555" s="324">
        <f t="shared" ref="CT555" si="1773">CS555*1000*0.12</f>
        <v>1.9493279999999997</v>
      </c>
      <c r="CU555" s="324">
        <f t="shared" ref="CU555" si="1774">CS555*$EN$8</f>
        <v>9.1004774855545922E-2</v>
      </c>
      <c r="CV555" s="324">
        <f>(O555*4.6)/1000*3</f>
        <v>1.6244399999999999E-2</v>
      </c>
      <c r="CW555" s="694">
        <f>CV555*1000*0.12</f>
        <v>1.9493279999999997</v>
      </c>
      <c r="CX555" s="324">
        <f t="shared" ref="CX555" si="1775">CV555*$EO$8</f>
        <v>9.45872656109676E-2</v>
      </c>
      <c r="CY555" s="324">
        <f>(P555*4.6)/1000*3</f>
        <v>1.6244399999999999E-2</v>
      </c>
      <c r="CZ555" s="324">
        <f>CY555*1000*0.12</f>
        <v>1.9493279999999997</v>
      </c>
      <c r="DA555" s="324">
        <f t="shared" ref="DA555" si="1776">CY555*$EP$8</f>
        <v>9.8328715780109238E-2</v>
      </c>
      <c r="DB555" s="1496"/>
      <c r="DC555" s="1496"/>
      <c r="DD555" s="1496"/>
      <c r="DE555" s="555">
        <f t="shared" si="1747"/>
        <v>2.9169292173913037</v>
      </c>
      <c r="DF555" s="595"/>
      <c r="DG555" s="1812"/>
      <c r="DH555" s="1812"/>
      <c r="DI555" s="1813"/>
      <c r="DJ555" s="1813"/>
      <c r="DK555" s="595"/>
      <c r="DL555" s="1638"/>
      <c r="DM555" s="1638"/>
      <c r="DN555" s="1638"/>
      <c r="DO555" s="1638"/>
      <c r="DP555" s="595">
        <f t="shared" si="1748"/>
        <v>0.65683878260869566</v>
      </c>
      <c r="DQ555" s="324">
        <v>3.5582608695652163E-2</v>
      </c>
      <c r="DR555" s="324">
        <v>0.62125617391304355</v>
      </c>
      <c r="DS555" s="324">
        <v>0</v>
      </c>
      <c r="DT555" s="324">
        <v>0</v>
      </c>
      <c r="DU555" s="595">
        <f t="shared" si="1749"/>
        <v>0</v>
      </c>
      <c r="DV555" s="1638"/>
      <c r="DW555" s="1638"/>
      <c r="DX555" s="1638"/>
      <c r="DY555" s="1638"/>
      <c r="DZ555" s="2255"/>
      <c r="EA555" s="787">
        <v>0.70274686956521726</v>
      </c>
      <c r="EB555" s="787">
        <v>0.75218634782608662</v>
      </c>
      <c r="EC555" s="787">
        <v>0.8051572173913043</v>
      </c>
      <c r="ED555" s="1291"/>
      <c r="EE555" s="1291"/>
      <c r="EF555" s="1814"/>
      <c r="EG555" s="1814"/>
      <c r="EH555" s="1814"/>
    </row>
    <row r="556" spans="1:138" ht="15" customHeight="1" outlineLevel="1">
      <c r="A556" s="67"/>
      <c r="B556" s="67"/>
      <c r="C556" s="1169"/>
      <c r="D556" s="531" t="s">
        <v>1</v>
      </c>
      <c r="E556" s="84"/>
      <c r="F556" s="84"/>
      <c r="G556" s="84"/>
      <c r="H556" s="84"/>
      <c r="I556" s="84"/>
      <c r="J556" s="84"/>
      <c r="K556" s="84"/>
      <c r="L556" s="84"/>
      <c r="M556" s="2199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105"/>
      <c r="AG556" s="555">
        <f t="shared" si="1733"/>
        <v>0.34716520000000006</v>
      </c>
      <c r="AH556" s="555">
        <v>0.14099200000000001</v>
      </c>
      <c r="AI556" s="555">
        <v>16.919039999999999</v>
      </c>
      <c r="AJ556" s="555">
        <v>0.54338160246619849</v>
      </c>
      <c r="AK556" s="555">
        <v>3.6951999999999999E-2</v>
      </c>
      <c r="AL556" s="555">
        <v>4.43424</v>
      </c>
      <c r="AM556" s="555">
        <v>0.14485682904234093</v>
      </c>
      <c r="AN556" s="555">
        <v>5.4120000000000001E-2</v>
      </c>
      <c r="AO556" s="555">
        <v>6.4943999999999997</v>
      </c>
      <c r="AP556" s="555">
        <v>0.20646817767365339</v>
      </c>
      <c r="AQ556" s="555">
        <v>4.2119999999999998E-2</v>
      </c>
      <c r="AR556" s="555">
        <v>5.0543999999999993</v>
      </c>
      <c r="AS556" s="555">
        <v>0.16157216355278936</v>
      </c>
      <c r="AT556" s="555">
        <v>7.8000000000000005E-3</v>
      </c>
      <c r="AU556" s="555">
        <v>0.93600000000000005</v>
      </c>
      <c r="AV556" s="555">
        <v>3.0484432197414861E-2</v>
      </c>
      <c r="AW556" s="555">
        <v>3.6051199999999999E-2</v>
      </c>
      <c r="AX556" s="555">
        <v>4.3261440000000002</v>
      </c>
      <c r="AY556" s="555">
        <v>0.14902706900384963</v>
      </c>
      <c r="AZ556" s="555">
        <v>4.3200000000000004E-4</v>
      </c>
      <c r="BA556" s="555">
        <v>5.1840000000000004E-2</v>
      </c>
      <c r="BB556" s="555">
        <v>1.8011814376320001E-3</v>
      </c>
      <c r="BC556" s="555">
        <v>2.928E-2</v>
      </c>
      <c r="BD556" s="555">
        <v>3.5136000000000003</v>
      </c>
      <c r="BE556" s="555">
        <v>0.12068198253552002</v>
      </c>
      <c r="BF556" s="555">
        <v>1.0739200000000001E-2</v>
      </c>
      <c r="BG556" s="555">
        <v>1.2887040000000001</v>
      </c>
      <c r="BH556" s="555">
        <v>4.4751991820697612E-2</v>
      </c>
      <c r="BI556" s="555">
        <v>0</v>
      </c>
      <c r="BJ556" s="555">
        <v>0</v>
      </c>
      <c r="BK556" s="555">
        <v>0</v>
      </c>
      <c r="BL556" s="555">
        <f>SUM(BL551:BL555)</f>
        <v>6.8724400000000019E-2</v>
      </c>
      <c r="BM556" s="555">
        <f t="shared" ref="BM556:DX556" si="1777">SUM(BM551:BM555)</f>
        <v>8.2469280000000023</v>
      </c>
      <c r="BN556" s="555">
        <f t="shared" si="1777"/>
        <v>0.38434204821255891</v>
      </c>
      <c r="BO556" s="555">
        <f t="shared" si="1777"/>
        <v>7.1600000000000205E-3</v>
      </c>
      <c r="BP556" s="555">
        <f t="shared" si="1777"/>
        <v>0.85920000000000241</v>
      </c>
      <c r="BQ556" s="555">
        <f t="shared" si="1777"/>
        <v>3.1551111794736089E-2</v>
      </c>
      <c r="BR556" s="555">
        <f t="shared" si="1777"/>
        <v>1.6564399999999996E-2</v>
      </c>
      <c r="BS556" s="555">
        <f t="shared" si="1777"/>
        <v>1.9877279999999997</v>
      </c>
      <c r="BT556" s="555">
        <f t="shared" si="1777"/>
        <v>7.2936015756522796E-2</v>
      </c>
      <c r="BU556" s="555">
        <f t="shared" si="1777"/>
        <v>1.9999999999999997E-2</v>
      </c>
      <c r="BV556" s="555">
        <f t="shared" si="1777"/>
        <v>2.4</v>
      </c>
      <c r="BW556" s="555">
        <f t="shared" si="1777"/>
        <v>0.12237150120080001</v>
      </c>
      <c r="BX556" s="555">
        <f t="shared" si="1777"/>
        <v>2.5000000000000001E-2</v>
      </c>
      <c r="BY556" s="555">
        <f t="shared" si="1777"/>
        <v>3</v>
      </c>
      <c r="BZ556" s="555">
        <f t="shared" si="1777"/>
        <v>0.15748341946049998</v>
      </c>
      <c r="CA556" s="555">
        <f t="shared" si="1777"/>
        <v>8.4499999999999987E-6</v>
      </c>
      <c r="CB556" s="555">
        <f t="shared" si="1777"/>
        <v>1.0139999999999999E-3</v>
      </c>
      <c r="CC556" s="555">
        <f t="shared" si="1777"/>
        <v>0</v>
      </c>
      <c r="CD556" s="555">
        <f t="shared" si="1777"/>
        <v>0</v>
      </c>
      <c r="CE556" s="555">
        <f t="shared" si="1777"/>
        <v>0</v>
      </c>
      <c r="CF556" s="555">
        <f t="shared" si="1777"/>
        <v>0</v>
      </c>
      <c r="CG556" s="555">
        <f t="shared" si="1777"/>
        <v>0</v>
      </c>
      <c r="CH556" s="555">
        <f t="shared" si="1777"/>
        <v>0</v>
      </c>
      <c r="CI556" s="555">
        <f t="shared" si="1777"/>
        <v>0</v>
      </c>
      <c r="CJ556" s="555">
        <f t="shared" si="1777"/>
        <v>8.4499999999999987E-6</v>
      </c>
      <c r="CK556" s="555">
        <f t="shared" si="1777"/>
        <v>1.0139999999999999E-3</v>
      </c>
      <c r="CL556" s="555">
        <f t="shared" si="1777"/>
        <v>0</v>
      </c>
      <c r="CM556" s="555">
        <f t="shared" si="1777"/>
        <v>0</v>
      </c>
      <c r="CN556" s="555">
        <f t="shared" si="1777"/>
        <v>0</v>
      </c>
      <c r="CO556" s="555">
        <f t="shared" si="1777"/>
        <v>0</v>
      </c>
      <c r="CP556" s="555">
        <f t="shared" si="1777"/>
        <v>0</v>
      </c>
      <c r="CQ556" s="555">
        <f t="shared" si="1777"/>
        <v>0</v>
      </c>
      <c r="CR556" s="555">
        <f t="shared" si="1777"/>
        <v>0</v>
      </c>
      <c r="CS556" s="555">
        <f t="shared" si="1777"/>
        <v>6.8724400000000019E-2</v>
      </c>
      <c r="CT556" s="555">
        <f t="shared" si="1777"/>
        <v>8.2469280000000023</v>
      </c>
      <c r="CU556" s="555">
        <f t="shared" si="1777"/>
        <v>0.38500951399143596</v>
      </c>
      <c r="CV556" s="555">
        <f t="shared" si="1777"/>
        <v>6.8724400000000019E-2</v>
      </c>
      <c r="CW556" s="555">
        <f t="shared" si="1777"/>
        <v>8.2469280000000023</v>
      </c>
      <c r="CX556" s="555">
        <f t="shared" si="1777"/>
        <v>0.40016578493230798</v>
      </c>
      <c r="CY556" s="555">
        <f t="shared" si="1777"/>
        <v>6.8724400000000019E-2</v>
      </c>
      <c r="CZ556" s="555">
        <f t="shared" si="1777"/>
        <v>8.2469280000000023</v>
      </c>
      <c r="DA556" s="555">
        <f t="shared" si="1777"/>
        <v>0.41599455780198347</v>
      </c>
      <c r="DB556" s="555">
        <f t="shared" si="1777"/>
        <v>2.4</v>
      </c>
      <c r="DC556" s="555">
        <f t="shared" si="1777"/>
        <v>1009</v>
      </c>
      <c r="DD556" s="555">
        <f t="shared" si="1777"/>
        <v>4.157</v>
      </c>
      <c r="DE556" s="555">
        <f t="shared" si="1777"/>
        <v>28.220532102052928</v>
      </c>
      <c r="DF556" s="555">
        <f t="shared" si="1777"/>
        <v>6.4823740000000019</v>
      </c>
      <c r="DG556" s="555">
        <f t="shared" si="1777"/>
        <v>1.6623520000000003</v>
      </c>
      <c r="DH556" s="555">
        <f t="shared" si="1777"/>
        <v>2.6110740000000003</v>
      </c>
      <c r="DI556" s="555">
        <f t="shared" si="1777"/>
        <v>2.1762000000000001</v>
      </c>
      <c r="DJ556" s="555">
        <f t="shared" si="1777"/>
        <v>3.2747999999999999E-2</v>
      </c>
      <c r="DK556" s="555">
        <f t="shared" si="1777"/>
        <v>1.1357677241379311</v>
      </c>
      <c r="DL556" s="555">
        <f t="shared" si="1777"/>
        <v>2.067172413793103E-2</v>
      </c>
      <c r="DM556" s="555">
        <f t="shared" si="1777"/>
        <v>1.0107560000000002</v>
      </c>
      <c r="DN556" s="555">
        <f t="shared" si="1777"/>
        <v>0.10434000000000002</v>
      </c>
      <c r="DO556" s="555">
        <f t="shared" si="1777"/>
        <v>0</v>
      </c>
      <c r="DP556" s="555">
        <f t="shared" si="1777"/>
        <v>6.5963208487974665</v>
      </c>
      <c r="DQ556" s="555">
        <f t="shared" si="1777"/>
        <v>0.25951591036829325</v>
      </c>
      <c r="DR556" s="555">
        <f t="shared" si="1777"/>
        <v>2.1844711739130434</v>
      </c>
      <c r="DS556" s="555">
        <f t="shared" si="1777"/>
        <v>2.1513995387096774</v>
      </c>
      <c r="DT556" s="555">
        <f t="shared" si="1777"/>
        <v>2.0009342258064517</v>
      </c>
      <c r="DU556" s="555">
        <f t="shared" si="1777"/>
        <v>0.30882799999999999</v>
      </c>
      <c r="DV556" s="555">
        <f t="shared" si="1777"/>
        <v>0.30882799999999999</v>
      </c>
      <c r="DW556" s="555">
        <f t="shared" si="1777"/>
        <v>0</v>
      </c>
      <c r="DX556" s="555">
        <f t="shared" si="1777"/>
        <v>0</v>
      </c>
      <c r="DY556" s="555">
        <f t="shared" ref="DY556:EC556" si="1778">SUM(DY551:DY555)</f>
        <v>0</v>
      </c>
      <c r="DZ556" s="555">
        <f t="shared" si="1778"/>
        <v>0</v>
      </c>
      <c r="EA556" s="555">
        <f t="shared" si="1778"/>
        <v>6.661083218495536</v>
      </c>
      <c r="EB556" s="555">
        <f t="shared" si="1778"/>
        <v>6.8105746387442618</v>
      </c>
      <c r="EC556" s="555">
        <f t="shared" si="1778"/>
        <v>7.0167856718777335</v>
      </c>
      <c r="ED556" s="185"/>
      <c r="EE556" s="185"/>
      <c r="EF556" s="459"/>
      <c r="EG556" s="459"/>
      <c r="EH556" s="459"/>
    </row>
    <row r="557" spans="1:138" ht="45" hidden="1" customHeight="1" outlineLevel="1">
      <c r="A557" s="67"/>
      <c r="B557" s="67"/>
      <c r="C557" s="89" t="s">
        <v>10</v>
      </c>
      <c r="D557" s="533" t="s">
        <v>168</v>
      </c>
      <c r="E557" s="84"/>
      <c r="F557" s="84"/>
      <c r="G557" s="84"/>
      <c r="H557" s="84"/>
      <c r="I557" s="84"/>
      <c r="J557" s="84"/>
      <c r="K557" s="84"/>
      <c r="L557" s="84"/>
      <c r="M557" s="2199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23"/>
      <c r="AG557" s="188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2274"/>
      <c r="CQ557" s="2274"/>
      <c r="CR557" s="2274"/>
      <c r="CS557" s="277"/>
      <c r="CT557" s="277"/>
      <c r="CU557" s="277"/>
      <c r="CV557" s="190"/>
      <c r="CW557" s="190"/>
      <c r="CX557" s="190"/>
      <c r="CY557" s="190"/>
      <c r="CZ557" s="190"/>
      <c r="DA557" s="190"/>
      <c r="DB557" s="283"/>
      <c r="DC557" s="283"/>
      <c r="DD557" s="283"/>
      <c r="DE557" s="555">
        <f t="shared" si="1747"/>
        <v>0</v>
      </c>
      <c r="DF557" s="277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277"/>
      <c r="DQ557" s="190"/>
      <c r="DR557" s="190"/>
      <c r="DS557" s="190"/>
      <c r="DT557" s="190"/>
      <c r="DU557" s="190"/>
      <c r="DV557" s="190"/>
      <c r="DW557" s="190"/>
      <c r="DX557" s="190"/>
      <c r="DY557" s="190"/>
      <c r="DZ557" s="2274"/>
      <c r="EA557" s="277"/>
      <c r="EB557" s="190"/>
      <c r="EC557" s="190"/>
      <c r="ED557" s="185"/>
      <c r="EE557" s="185"/>
      <c r="EF557" s="459"/>
      <c r="EG557" s="459"/>
      <c r="EH557" s="459"/>
    </row>
    <row r="558" spans="1:138" ht="15" hidden="1" customHeight="1" outlineLevel="1">
      <c r="A558" s="67"/>
      <c r="B558" s="67"/>
      <c r="C558" s="536" t="s">
        <v>61</v>
      </c>
      <c r="D558" s="532" t="s">
        <v>47</v>
      </c>
      <c r="E558" s="84"/>
      <c r="F558" s="84"/>
      <c r="G558" s="84"/>
      <c r="H558" s="84"/>
      <c r="I558" s="84"/>
      <c r="J558" s="84"/>
      <c r="K558" s="84"/>
      <c r="L558" s="84"/>
      <c r="M558" s="2199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105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  <c r="AU558" s="190"/>
      <c r="AV558" s="190"/>
      <c r="AW558" s="190"/>
      <c r="AX558" s="190"/>
      <c r="AY558" s="190"/>
      <c r="AZ558" s="190"/>
      <c r="BA558" s="190"/>
      <c r="BB558" s="190"/>
      <c r="BC558" s="190"/>
      <c r="BD558" s="190"/>
      <c r="BE558" s="190"/>
      <c r="BF558" s="190"/>
      <c r="BG558" s="190"/>
      <c r="BH558" s="190"/>
      <c r="BI558" s="190"/>
      <c r="BJ558" s="190"/>
      <c r="BK558" s="190"/>
      <c r="BL558" s="190"/>
      <c r="BM558" s="190"/>
      <c r="BN558" s="190"/>
      <c r="BO558" s="190"/>
      <c r="BP558" s="190"/>
      <c r="BQ558" s="190"/>
      <c r="BR558" s="190"/>
      <c r="BS558" s="190"/>
      <c r="BT558" s="190"/>
      <c r="BU558" s="190"/>
      <c r="BV558" s="190"/>
      <c r="BW558" s="190"/>
      <c r="BX558" s="190"/>
      <c r="BY558" s="190"/>
      <c r="BZ558" s="190"/>
      <c r="CA558" s="190"/>
      <c r="CB558" s="190"/>
      <c r="CC558" s="190"/>
      <c r="CD558" s="190"/>
      <c r="CE558" s="190"/>
      <c r="CF558" s="190"/>
      <c r="CG558" s="190"/>
      <c r="CH558" s="190"/>
      <c r="CI558" s="190"/>
      <c r="CJ558" s="190"/>
      <c r="CK558" s="190"/>
      <c r="CL558" s="190"/>
      <c r="CM558" s="190"/>
      <c r="CN558" s="190"/>
      <c r="CO558" s="190"/>
      <c r="CP558" s="2274"/>
      <c r="CQ558" s="2274"/>
      <c r="CR558" s="2274"/>
      <c r="CS558" s="277"/>
      <c r="CT558" s="277"/>
      <c r="CU558" s="277"/>
      <c r="CV558" s="190"/>
      <c r="CW558" s="190"/>
      <c r="CX558" s="190"/>
      <c r="CY558" s="190"/>
      <c r="CZ558" s="190"/>
      <c r="DA558" s="190"/>
      <c r="DB558" s="283"/>
      <c r="DC558" s="283"/>
      <c r="DD558" s="283"/>
      <c r="DE558" s="555">
        <f t="shared" si="1747"/>
        <v>0</v>
      </c>
      <c r="DF558" s="277"/>
      <c r="DG558" s="190"/>
      <c r="DH558" s="190"/>
      <c r="DI558" s="190"/>
      <c r="DJ558" s="190"/>
      <c r="DK558" s="190"/>
      <c r="DL558" s="190"/>
      <c r="DM558" s="190"/>
      <c r="DN558" s="190"/>
      <c r="DO558" s="190"/>
      <c r="DP558" s="277"/>
      <c r="DQ558" s="190"/>
      <c r="DR558" s="190"/>
      <c r="DS558" s="190"/>
      <c r="DT558" s="190"/>
      <c r="DU558" s="190"/>
      <c r="DV558" s="190"/>
      <c r="DW558" s="190"/>
      <c r="DX558" s="190"/>
      <c r="DY558" s="190"/>
      <c r="DZ558" s="2274"/>
      <c r="EA558" s="277"/>
      <c r="EB558" s="190"/>
      <c r="EC558" s="190"/>
      <c r="ED558" s="185"/>
      <c r="EE558" s="185"/>
      <c r="EF558" s="459"/>
      <c r="EG558" s="459"/>
      <c r="EH558" s="459"/>
    </row>
    <row r="559" spans="1:138" ht="15" hidden="1" customHeight="1" outlineLevel="1">
      <c r="A559" s="67"/>
      <c r="B559" s="67"/>
      <c r="C559" s="538"/>
      <c r="D559" s="345"/>
      <c r="E559" s="71"/>
      <c r="F559" s="71"/>
      <c r="G559" s="71"/>
      <c r="H559" s="86">
        <f>SUM(I559:L559)</f>
        <v>0</v>
      </c>
      <c r="I559" s="71"/>
      <c r="J559" s="71"/>
      <c r="K559" s="71"/>
      <c r="L559" s="71"/>
      <c r="M559" s="2221"/>
      <c r="N559" s="71"/>
      <c r="O559" s="71"/>
      <c r="P559" s="71"/>
      <c r="Q559" s="86">
        <f>SUM(R559:U559)</f>
        <v>0</v>
      </c>
      <c r="R559" s="71"/>
      <c r="S559" s="71"/>
      <c r="T559" s="71"/>
      <c r="U559" s="71"/>
      <c r="V559" s="86">
        <f>SUM(W559:Z559)</f>
        <v>0</v>
      </c>
      <c r="W559" s="71"/>
      <c r="X559" s="71"/>
      <c r="Y559" s="71"/>
      <c r="Z559" s="71"/>
      <c r="AA559" s="86">
        <f>SUM(AB559:AE559)</f>
        <v>0</v>
      </c>
      <c r="AB559" s="71"/>
      <c r="AC559" s="71"/>
      <c r="AD559" s="71"/>
      <c r="AE559" s="71"/>
      <c r="AF559" s="105"/>
      <c r="AG559" s="190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2275"/>
      <c r="CQ559" s="2275"/>
      <c r="CR559" s="2275"/>
      <c r="CS559" s="276"/>
      <c r="CT559" s="276"/>
      <c r="CU559" s="276"/>
      <c r="CV559" s="188"/>
      <c r="CW559" s="188"/>
      <c r="CX559" s="188"/>
      <c r="CY559" s="188"/>
      <c r="CZ559" s="188"/>
      <c r="DA559" s="188"/>
      <c r="DB559" s="85"/>
      <c r="DC559" s="85"/>
      <c r="DD559" s="85"/>
      <c r="DE559" s="555">
        <f t="shared" si="1747"/>
        <v>0</v>
      </c>
      <c r="DF559" s="276"/>
      <c r="DG559" s="188"/>
      <c r="DH559" s="188"/>
      <c r="DI559" s="188"/>
      <c r="DJ559" s="188"/>
      <c r="DK559" s="188"/>
      <c r="DL559" s="188"/>
      <c r="DM559" s="188"/>
      <c r="DN559" s="190"/>
      <c r="DO559" s="188"/>
      <c r="DP559" s="276"/>
      <c r="DQ559" s="188"/>
      <c r="DR559" s="188"/>
      <c r="DS559" s="188"/>
      <c r="DT559" s="188"/>
      <c r="DU559" s="188"/>
      <c r="DV559" s="188"/>
      <c r="DW559" s="188"/>
      <c r="DX559" s="190"/>
      <c r="DY559" s="188"/>
      <c r="DZ559" s="2275"/>
      <c r="EA559" s="276"/>
      <c r="EB559" s="188"/>
      <c r="EC559" s="188"/>
      <c r="ED559" s="23"/>
      <c r="EE559" s="23"/>
      <c r="EF559" s="328"/>
      <c r="EG559" s="328"/>
      <c r="EH559" s="328"/>
    </row>
    <row r="560" spans="1:138" ht="15" hidden="1" customHeight="1" outlineLevel="1">
      <c r="A560" s="67"/>
      <c r="B560" s="67"/>
      <c r="C560" s="538"/>
      <c r="D560" s="345"/>
      <c r="E560" s="71"/>
      <c r="F560" s="71"/>
      <c r="G560" s="71"/>
      <c r="H560" s="86">
        <f>SUM(I560:L560)</f>
        <v>0</v>
      </c>
      <c r="I560" s="71"/>
      <c r="J560" s="71"/>
      <c r="K560" s="71"/>
      <c r="L560" s="71"/>
      <c r="M560" s="2221"/>
      <c r="N560" s="71"/>
      <c r="O560" s="71"/>
      <c r="P560" s="71"/>
      <c r="Q560" s="86">
        <f>SUM(R560:U560)</f>
        <v>0</v>
      </c>
      <c r="R560" s="71"/>
      <c r="S560" s="71"/>
      <c r="T560" s="71"/>
      <c r="U560" s="71"/>
      <c r="V560" s="86">
        <f>SUM(W560:Z560)</f>
        <v>0</v>
      </c>
      <c r="W560" s="71"/>
      <c r="X560" s="71"/>
      <c r="Y560" s="71"/>
      <c r="Z560" s="71"/>
      <c r="AA560" s="86">
        <f>SUM(AB560:AE560)</f>
        <v>0</v>
      </c>
      <c r="AB560" s="71"/>
      <c r="AC560" s="71"/>
      <c r="AD560" s="71"/>
      <c r="AE560" s="71"/>
      <c r="AF560" s="105"/>
      <c r="AG560" s="190"/>
      <c r="AH560" s="197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97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97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97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2275"/>
      <c r="CQ560" s="2275"/>
      <c r="CR560" s="2275"/>
      <c r="CS560" s="276"/>
      <c r="CT560" s="276"/>
      <c r="CU560" s="276"/>
      <c r="CV560" s="188"/>
      <c r="CW560" s="188"/>
      <c r="CX560" s="188"/>
      <c r="CY560" s="188"/>
      <c r="CZ560" s="188"/>
      <c r="DA560" s="188"/>
      <c r="DB560" s="85"/>
      <c r="DC560" s="85"/>
      <c r="DD560" s="85"/>
      <c r="DE560" s="555">
        <f t="shared" si="1747"/>
        <v>0</v>
      </c>
      <c r="DF560" s="276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276"/>
      <c r="DQ560" s="188"/>
      <c r="DR560" s="188"/>
      <c r="DS560" s="188"/>
      <c r="DT560" s="188"/>
      <c r="DU560" s="188"/>
      <c r="DV560" s="188"/>
      <c r="DW560" s="188"/>
      <c r="DX560" s="188"/>
      <c r="DY560" s="188"/>
      <c r="DZ560" s="2275"/>
      <c r="EA560" s="276"/>
      <c r="EB560" s="188"/>
      <c r="EC560" s="188"/>
      <c r="ED560" s="23"/>
      <c r="EE560" s="23"/>
      <c r="EF560" s="328"/>
      <c r="EG560" s="328"/>
      <c r="EH560" s="328"/>
    </row>
    <row r="561" spans="1:138" ht="15" hidden="1" customHeight="1" outlineLevel="1">
      <c r="A561" s="67"/>
      <c r="B561" s="67"/>
      <c r="C561" s="538" t="s">
        <v>49</v>
      </c>
      <c r="D561" s="345"/>
      <c r="E561" s="71"/>
      <c r="F561" s="71"/>
      <c r="G561" s="71"/>
      <c r="H561" s="86">
        <f>SUM(I561:L561)</f>
        <v>0</v>
      </c>
      <c r="I561" s="71"/>
      <c r="J561" s="71"/>
      <c r="K561" s="71"/>
      <c r="L561" s="71"/>
      <c r="M561" s="2221"/>
      <c r="N561" s="71"/>
      <c r="O561" s="71"/>
      <c r="P561" s="71"/>
      <c r="Q561" s="86">
        <f>SUM(R561:U561)</f>
        <v>0</v>
      </c>
      <c r="R561" s="71"/>
      <c r="S561" s="71"/>
      <c r="T561" s="71"/>
      <c r="U561" s="71"/>
      <c r="V561" s="86">
        <f>SUM(W561:Z561)</f>
        <v>0</v>
      </c>
      <c r="W561" s="71"/>
      <c r="X561" s="71"/>
      <c r="Y561" s="71"/>
      <c r="Z561" s="71"/>
      <c r="AA561" s="86">
        <f>SUM(AB561:AE561)</f>
        <v>0</v>
      </c>
      <c r="AB561" s="71"/>
      <c r="AC561" s="71"/>
      <c r="AD561" s="71"/>
      <c r="AE561" s="71"/>
      <c r="AF561" s="105"/>
      <c r="AG561" s="190"/>
      <c r="AH561" s="197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97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97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97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2275"/>
      <c r="CQ561" s="2275"/>
      <c r="CR561" s="2275"/>
      <c r="CS561" s="276"/>
      <c r="CT561" s="276"/>
      <c r="CU561" s="276"/>
      <c r="CV561" s="188"/>
      <c r="CW561" s="188"/>
      <c r="CX561" s="188"/>
      <c r="CY561" s="188"/>
      <c r="CZ561" s="188"/>
      <c r="DA561" s="188"/>
      <c r="DB561" s="85"/>
      <c r="DC561" s="85"/>
      <c r="DD561" s="85"/>
      <c r="DE561" s="555">
        <f t="shared" si="1747"/>
        <v>0</v>
      </c>
      <c r="DF561" s="276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276"/>
      <c r="DQ561" s="188"/>
      <c r="DR561" s="188"/>
      <c r="DS561" s="188"/>
      <c r="DT561" s="188"/>
      <c r="DU561" s="188"/>
      <c r="DV561" s="188"/>
      <c r="DW561" s="188"/>
      <c r="DX561" s="188"/>
      <c r="DY561" s="188"/>
      <c r="DZ561" s="2275"/>
      <c r="EA561" s="276"/>
      <c r="EB561" s="188"/>
      <c r="EC561" s="188"/>
      <c r="ED561" s="23"/>
      <c r="EE561" s="23"/>
      <c r="EF561" s="328"/>
      <c r="EG561" s="328"/>
      <c r="EH561" s="328"/>
    </row>
    <row r="562" spans="1:138" ht="15" hidden="1" customHeight="1" outlineLevel="1">
      <c r="A562" s="67"/>
      <c r="B562" s="67"/>
      <c r="C562" s="1169"/>
      <c r="D562" s="531" t="s">
        <v>1</v>
      </c>
      <c r="E562" s="84"/>
      <c r="F562" s="84"/>
      <c r="G562" s="84"/>
      <c r="H562" s="84"/>
      <c r="I562" s="84"/>
      <c r="J562" s="84"/>
      <c r="K562" s="84"/>
      <c r="L562" s="84"/>
      <c r="M562" s="2199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105"/>
      <c r="AG562" s="190"/>
      <c r="AH562" s="190">
        <v>0</v>
      </c>
      <c r="AI562" s="190">
        <v>0</v>
      </c>
      <c r="AJ562" s="190">
        <v>0</v>
      </c>
      <c r="AK562" s="190">
        <v>0</v>
      </c>
      <c r="AL562" s="190">
        <v>0</v>
      </c>
      <c r="AM562" s="190">
        <v>0</v>
      </c>
      <c r="AN562" s="190">
        <v>0</v>
      </c>
      <c r="AO562" s="190">
        <v>0</v>
      </c>
      <c r="AP562" s="190">
        <v>0</v>
      </c>
      <c r="AQ562" s="190">
        <v>0</v>
      </c>
      <c r="AR562" s="190">
        <v>0</v>
      </c>
      <c r="AS562" s="190">
        <v>0</v>
      </c>
      <c r="AT562" s="190">
        <v>0</v>
      </c>
      <c r="AU562" s="190">
        <v>0</v>
      </c>
      <c r="AV562" s="190">
        <v>0</v>
      </c>
      <c r="AW562" s="190">
        <v>0</v>
      </c>
      <c r="AX562" s="190">
        <v>0</v>
      </c>
      <c r="AY562" s="190">
        <v>0</v>
      </c>
      <c r="AZ562" s="190">
        <v>0</v>
      </c>
      <c r="BA562" s="190">
        <v>0</v>
      </c>
      <c r="BB562" s="190">
        <v>0</v>
      </c>
      <c r="BC562" s="190">
        <v>0</v>
      </c>
      <c r="BD562" s="190">
        <v>0</v>
      </c>
      <c r="BE562" s="190">
        <v>0</v>
      </c>
      <c r="BF562" s="190">
        <v>0</v>
      </c>
      <c r="BG562" s="190">
        <v>0</v>
      </c>
      <c r="BH562" s="190">
        <v>0</v>
      </c>
      <c r="BI562" s="190">
        <v>0</v>
      </c>
      <c r="BJ562" s="190">
        <v>0</v>
      </c>
      <c r="BK562" s="190">
        <v>0</v>
      </c>
      <c r="BL562" s="190">
        <f>SUM(BL559:BL561)</f>
        <v>0</v>
      </c>
      <c r="BM562" s="190">
        <f>SUM(BM559:BM561)</f>
        <v>0</v>
      </c>
      <c r="BN562" s="190">
        <f t="shared" ref="BN562:BZ562" si="1779">SUM(BN559:BN561)</f>
        <v>0</v>
      </c>
      <c r="BO562" s="190">
        <f t="shared" si="1779"/>
        <v>0</v>
      </c>
      <c r="BP562" s="190">
        <f t="shared" si="1779"/>
        <v>0</v>
      </c>
      <c r="BQ562" s="190">
        <f t="shared" si="1779"/>
        <v>0</v>
      </c>
      <c r="BR562" s="190">
        <f t="shared" si="1779"/>
        <v>0</v>
      </c>
      <c r="BS562" s="190">
        <f t="shared" si="1779"/>
        <v>0</v>
      </c>
      <c r="BT562" s="190">
        <f t="shared" si="1779"/>
        <v>0</v>
      </c>
      <c r="BU562" s="190">
        <f t="shared" si="1779"/>
        <v>0</v>
      </c>
      <c r="BV562" s="190">
        <f t="shared" si="1779"/>
        <v>0</v>
      </c>
      <c r="BW562" s="190">
        <f t="shared" si="1779"/>
        <v>0</v>
      </c>
      <c r="BX562" s="190">
        <f t="shared" si="1779"/>
        <v>0</v>
      </c>
      <c r="BY562" s="190">
        <f t="shared" si="1779"/>
        <v>0</v>
      </c>
      <c r="BZ562" s="190">
        <f t="shared" si="1779"/>
        <v>0</v>
      </c>
      <c r="CA562" s="190">
        <f>SUM(CA559:CA561)</f>
        <v>0</v>
      </c>
      <c r="CB562" s="190">
        <f>SUM(CB559:CB561)</f>
        <v>0</v>
      </c>
      <c r="CC562" s="190">
        <f t="shared" ref="CC562:CO562" si="1780">SUM(CC559:CC561)</f>
        <v>0</v>
      </c>
      <c r="CD562" s="190">
        <f t="shared" si="1780"/>
        <v>0</v>
      </c>
      <c r="CE562" s="190">
        <f t="shared" si="1780"/>
        <v>0</v>
      </c>
      <c r="CF562" s="190">
        <f t="shared" si="1780"/>
        <v>0</v>
      </c>
      <c r="CG562" s="190">
        <f t="shared" si="1780"/>
        <v>0</v>
      </c>
      <c r="CH562" s="190">
        <f t="shared" si="1780"/>
        <v>0</v>
      </c>
      <c r="CI562" s="190">
        <f t="shared" si="1780"/>
        <v>0</v>
      </c>
      <c r="CJ562" s="190">
        <f t="shared" si="1780"/>
        <v>0</v>
      </c>
      <c r="CK562" s="190">
        <f t="shared" si="1780"/>
        <v>0</v>
      </c>
      <c r="CL562" s="190">
        <f t="shared" si="1780"/>
        <v>0</v>
      </c>
      <c r="CM562" s="190">
        <f t="shared" si="1780"/>
        <v>0</v>
      </c>
      <c r="CN562" s="190">
        <f t="shared" si="1780"/>
        <v>0</v>
      </c>
      <c r="CO562" s="190">
        <f t="shared" si="1780"/>
        <v>0</v>
      </c>
      <c r="CP562" s="2274">
        <f t="shared" ref="CP562:CX562" si="1781">SUM(CP559:CP561)</f>
        <v>0</v>
      </c>
      <c r="CQ562" s="2274">
        <f t="shared" si="1781"/>
        <v>0</v>
      </c>
      <c r="CR562" s="2274">
        <f t="shared" si="1781"/>
        <v>0</v>
      </c>
      <c r="CS562" s="277">
        <f t="shared" si="1781"/>
        <v>0</v>
      </c>
      <c r="CT562" s="277">
        <f t="shared" si="1781"/>
        <v>0</v>
      </c>
      <c r="CU562" s="277">
        <f t="shared" si="1781"/>
        <v>0</v>
      </c>
      <c r="CV562" s="190">
        <f t="shared" si="1781"/>
        <v>0</v>
      </c>
      <c r="CW562" s="190">
        <f t="shared" si="1781"/>
        <v>0</v>
      </c>
      <c r="CX562" s="190">
        <f t="shared" si="1781"/>
        <v>0</v>
      </c>
      <c r="CY562" s="190">
        <f t="shared" ref="CY562:DA562" si="1782">SUM(CY559:CY561)</f>
        <v>0</v>
      </c>
      <c r="CZ562" s="190">
        <f t="shared" si="1782"/>
        <v>0</v>
      </c>
      <c r="DA562" s="190">
        <f t="shared" si="1782"/>
        <v>0</v>
      </c>
      <c r="DB562" s="283"/>
      <c r="DC562" s="283"/>
      <c r="DD562" s="283"/>
      <c r="DE562" s="555">
        <f t="shared" si="1747"/>
        <v>0</v>
      </c>
      <c r="DF562" s="277"/>
      <c r="DG562" s="190"/>
      <c r="DH562" s="190"/>
      <c r="DI562" s="190"/>
      <c r="DJ562" s="190"/>
      <c r="DK562" s="190"/>
      <c r="DL562" s="190"/>
      <c r="DM562" s="190"/>
      <c r="DN562" s="188"/>
      <c r="DO562" s="190"/>
      <c r="DP562" s="277"/>
      <c r="DQ562" s="190"/>
      <c r="DR562" s="190"/>
      <c r="DS562" s="190"/>
      <c r="DT562" s="190"/>
      <c r="DU562" s="190"/>
      <c r="DV562" s="190"/>
      <c r="DW562" s="190"/>
      <c r="DX562" s="188"/>
      <c r="DY562" s="190"/>
      <c r="DZ562" s="2274">
        <f>SUM(DZ559:DZ561)</f>
        <v>0</v>
      </c>
      <c r="EA562" s="277">
        <f t="shared" ref="EA562:EB562" si="1783">SUM(EA559:EA561)</f>
        <v>0</v>
      </c>
      <c r="EB562" s="190">
        <f t="shared" si="1783"/>
        <v>0</v>
      </c>
      <c r="EC562" s="190">
        <f t="shared" ref="EC562" si="1784">SUM(EC559:EC561)</f>
        <v>0</v>
      </c>
      <c r="ED562" s="185"/>
      <c r="EE562" s="185"/>
      <c r="EF562" s="459"/>
      <c r="EG562" s="459"/>
      <c r="EH562" s="459"/>
    </row>
    <row r="563" spans="1:138" ht="15" hidden="1" customHeight="1" outlineLevel="1">
      <c r="A563" s="67"/>
      <c r="B563" s="67"/>
      <c r="C563" s="536" t="s">
        <v>62</v>
      </c>
      <c r="D563" s="532" t="s">
        <v>50</v>
      </c>
      <c r="E563" s="84"/>
      <c r="F563" s="84"/>
      <c r="G563" s="84"/>
      <c r="H563" s="84"/>
      <c r="I563" s="84"/>
      <c r="J563" s="84"/>
      <c r="K563" s="84"/>
      <c r="L563" s="84"/>
      <c r="M563" s="2199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105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2274"/>
      <c r="CQ563" s="2274"/>
      <c r="CR563" s="2274"/>
      <c r="CS563" s="277"/>
      <c r="CT563" s="277"/>
      <c r="CU563" s="277"/>
      <c r="CV563" s="190"/>
      <c r="CW563" s="190"/>
      <c r="CX563" s="190"/>
      <c r="CY563" s="190"/>
      <c r="CZ563" s="190"/>
      <c r="DA563" s="190"/>
      <c r="DB563" s="283"/>
      <c r="DC563" s="283"/>
      <c r="DD563" s="283"/>
      <c r="DE563" s="555">
        <f t="shared" si="1747"/>
        <v>0</v>
      </c>
      <c r="DF563" s="277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277"/>
      <c r="DQ563" s="190"/>
      <c r="DR563" s="190"/>
      <c r="DS563" s="190"/>
      <c r="DT563" s="190"/>
      <c r="DU563" s="190"/>
      <c r="DV563" s="190"/>
      <c r="DW563" s="190"/>
      <c r="DX563" s="190"/>
      <c r="DY563" s="190"/>
      <c r="DZ563" s="2274"/>
      <c r="EA563" s="277"/>
      <c r="EB563" s="190"/>
      <c r="EC563" s="190"/>
      <c r="ED563" s="185"/>
      <c r="EE563" s="185"/>
      <c r="EF563" s="459"/>
      <c r="EG563" s="459"/>
      <c r="EH563" s="459"/>
    </row>
    <row r="564" spans="1:138" ht="15" hidden="1" customHeight="1" outlineLevel="1">
      <c r="A564" s="67"/>
      <c r="B564" s="67"/>
      <c r="C564" s="1170"/>
      <c r="D564" s="345"/>
      <c r="E564" s="71"/>
      <c r="F564" s="71"/>
      <c r="G564" s="71"/>
      <c r="H564" s="86">
        <f>SUM(I564:L564)</f>
        <v>0</v>
      </c>
      <c r="I564" s="71"/>
      <c r="J564" s="71"/>
      <c r="K564" s="71"/>
      <c r="L564" s="71"/>
      <c r="M564" s="2221"/>
      <c r="N564" s="71"/>
      <c r="O564" s="71"/>
      <c r="P564" s="71"/>
      <c r="Q564" s="86">
        <f>SUM(R564:U564)</f>
        <v>0</v>
      </c>
      <c r="R564" s="71"/>
      <c r="S564" s="71"/>
      <c r="T564" s="71"/>
      <c r="U564" s="71"/>
      <c r="V564" s="86">
        <f>SUM(W564:Z564)</f>
        <v>0</v>
      </c>
      <c r="W564" s="71"/>
      <c r="X564" s="71"/>
      <c r="Y564" s="71"/>
      <c r="Z564" s="71"/>
      <c r="AA564" s="86">
        <f>SUM(AB564:AE564)</f>
        <v>0</v>
      </c>
      <c r="AB564" s="71"/>
      <c r="AC564" s="71"/>
      <c r="AD564" s="71"/>
      <c r="AE564" s="71"/>
      <c r="AF564" s="105"/>
      <c r="AG564" s="190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188"/>
      <c r="AW564" s="188"/>
      <c r="AX564" s="188"/>
      <c r="AY564" s="188"/>
      <c r="AZ564" s="188"/>
      <c r="BA564" s="188"/>
      <c r="BB564" s="188"/>
      <c r="BC564" s="188"/>
      <c r="BD564" s="188"/>
      <c r="BE564" s="188"/>
      <c r="BF564" s="188"/>
      <c r="BG564" s="188"/>
      <c r="BH564" s="188"/>
      <c r="BI564" s="188"/>
      <c r="BJ564" s="188"/>
      <c r="BK564" s="188"/>
      <c r="BL564" s="188"/>
      <c r="BM564" s="188"/>
      <c r="BN564" s="188"/>
      <c r="BO564" s="188"/>
      <c r="BP564" s="188"/>
      <c r="BQ564" s="188"/>
      <c r="BR564" s="188"/>
      <c r="BS564" s="188"/>
      <c r="BT564" s="188"/>
      <c r="BU564" s="188"/>
      <c r="BV564" s="188"/>
      <c r="BW564" s="188"/>
      <c r="BX564" s="188"/>
      <c r="BY564" s="188"/>
      <c r="BZ564" s="188"/>
      <c r="CA564" s="188"/>
      <c r="CB564" s="188"/>
      <c r="CC564" s="188"/>
      <c r="CD564" s="188"/>
      <c r="CE564" s="188"/>
      <c r="CF564" s="188"/>
      <c r="CG564" s="188"/>
      <c r="CH564" s="188"/>
      <c r="CI564" s="188"/>
      <c r="CJ564" s="188"/>
      <c r="CK564" s="188"/>
      <c r="CL564" s="188"/>
      <c r="CM564" s="188"/>
      <c r="CN564" s="188"/>
      <c r="CO564" s="188"/>
      <c r="CP564" s="2275"/>
      <c r="CQ564" s="2275"/>
      <c r="CR564" s="2275"/>
      <c r="CS564" s="276"/>
      <c r="CT564" s="276"/>
      <c r="CU564" s="276"/>
      <c r="CV564" s="188"/>
      <c r="CW564" s="188"/>
      <c r="CX564" s="188"/>
      <c r="CY564" s="188"/>
      <c r="CZ564" s="188"/>
      <c r="DA564" s="188"/>
      <c r="DB564" s="85"/>
      <c r="DC564" s="85"/>
      <c r="DD564" s="85"/>
      <c r="DE564" s="555">
        <f t="shared" si="1747"/>
        <v>0</v>
      </c>
      <c r="DF564" s="276"/>
      <c r="DG564" s="188"/>
      <c r="DH564" s="188"/>
      <c r="DI564" s="188"/>
      <c r="DJ564" s="188"/>
      <c r="DK564" s="188"/>
      <c r="DL564" s="188"/>
      <c r="DM564" s="188"/>
      <c r="DN564" s="190"/>
      <c r="DO564" s="188"/>
      <c r="DP564" s="276"/>
      <c r="DQ564" s="188"/>
      <c r="DR564" s="188"/>
      <c r="DS564" s="188"/>
      <c r="DT564" s="188"/>
      <c r="DU564" s="188"/>
      <c r="DV564" s="188"/>
      <c r="DW564" s="188"/>
      <c r="DX564" s="190"/>
      <c r="DY564" s="188"/>
      <c r="DZ564" s="2275"/>
      <c r="EA564" s="276"/>
      <c r="EB564" s="188"/>
      <c r="EC564" s="188"/>
      <c r="ED564" s="23"/>
      <c r="EE564" s="23"/>
      <c r="EF564" s="328"/>
      <c r="EG564" s="328"/>
      <c r="EH564" s="328"/>
    </row>
    <row r="565" spans="1:138" ht="15" hidden="1" customHeight="1" outlineLevel="1">
      <c r="A565" s="67"/>
      <c r="B565" s="67"/>
      <c r="C565" s="1170"/>
      <c r="D565" s="345"/>
      <c r="E565" s="71"/>
      <c r="F565" s="71"/>
      <c r="G565" s="71"/>
      <c r="H565" s="86">
        <f>SUM(I565:L565)</f>
        <v>0</v>
      </c>
      <c r="I565" s="71"/>
      <c r="J565" s="71"/>
      <c r="K565" s="71"/>
      <c r="L565" s="71"/>
      <c r="M565" s="2221"/>
      <c r="N565" s="71"/>
      <c r="O565" s="71"/>
      <c r="P565" s="71"/>
      <c r="Q565" s="86">
        <f>SUM(R565:U565)</f>
        <v>0</v>
      </c>
      <c r="R565" s="71"/>
      <c r="S565" s="71"/>
      <c r="T565" s="71"/>
      <c r="U565" s="71"/>
      <c r="V565" s="86">
        <f>SUM(W565:Z565)</f>
        <v>0</v>
      </c>
      <c r="W565" s="71"/>
      <c r="X565" s="71"/>
      <c r="Y565" s="71"/>
      <c r="Z565" s="71"/>
      <c r="AA565" s="86">
        <f>SUM(AB565:AE565)</f>
        <v>0</v>
      </c>
      <c r="AB565" s="71"/>
      <c r="AC565" s="71"/>
      <c r="AD565" s="71"/>
      <c r="AE565" s="71"/>
      <c r="AF565" s="105"/>
      <c r="AG565" s="190"/>
      <c r="AH565" s="197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97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97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97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2275"/>
      <c r="CQ565" s="2275"/>
      <c r="CR565" s="2275"/>
      <c r="CS565" s="276"/>
      <c r="CT565" s="276"/>
      <c r="CU565" s="276"/>
      <c r="CV565" s="188"/>
      <c r="CW565" s="188"/>
      <c r="CX565" s="188"/>
      <c r="CY565" s="188"/>
      <c r="CZ565" s="188"/>
      <c r="DA565" s="188"/>
      <c r="DB565" s="85"/>
      <c r="DC565" s="85"/>
      <c r="DD565" s="85"/>
      <c r="DE565" s="555">
        <f t="shared" si="1747"/>
        <v>0</v>
      </c>
      <c r="DF565" s="276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276"/>
      <c r="DQ565" s="188"/>
      <c r="DR565" s="188"/>
      <c r="DS565" s="188"/>
      <c r="DT565" s="188"/>
      <c r="DU565" s="188"/>
      <c r="DV565" s="188"/>
      <c r="DW565" s="188"/>
      <c r="DX565" s="188"/>
      <c r="DY565" s="188"/>
      <c r="DZ565" s="2275"/>
      <c r="EA565" s="276"/>
      <c r="EB565" s="188"/>
      <c r="EC565" s="188"/>
      <c r="ED565" s="23"/>
      <c r="EE565" s="23"/>
      <c r="EF565" s="328"/>
      <c r="EG565" s="328"/>
      <c r="EH565" s="328"/>
    </row>
    <row r="566" spans="1:138" ht="15" hidden="1" customHeight="1" outlineLevel="1">
      <c r="A566" s="67"/>
      <c r="B566" s="67"/>
      <c r="C566" s="1170" t="s">
        <v>49</v>
      </c>
      <c r="D566" s="345"/>
      <c r="E566" s="71"/>
      <c r="F566" s="71"/>
      <c r="G566" s="71"/>
      <c r="H566" s="86">
        <f>SUM(I566:L566)</f>
        <v>0</v>
      </c>
      <c r="I566" s="71"/>
      <c r="J566" s="71"/>
      <c r="K566" s="71"/>
      <c r="L566" s="71"/>
      <c r="M566" s="2221"/>
      <c r="N566" s="71"/>
      <c r="O566" s="71"/>
      <c r="P566" s="71"/>
      <c r="Q566" s="86">
        <f>SUM(R566:U566)</f>
        <v>0</v>
      </c>
      <c r="R566" s="71"/>
      <c r="S566" s="71"/>
      <c r="T566" s="71"/>
      <c r="U566" s="71"/>
      <c r="V566" s="86">
        <f>SUM(W566:Z566)</f>
        <v>0</v>
      </c>
      <c r="W566" s="71"/>
      <c r="X566" s="71"/>
      <c r="Y566" s="71"/>
      <c r="Z566" s="71"/>
      <c r="AA566" s="86">
        <f>SUM(AB566:AE566)</f>
        <v>0</v>
      </c>
      <c r="AB566" s="71"/>
      <c r="AC566" s="71"/>
      <c r="AD566" s="71"/>
      <c r="AE566" s="71"/>
      <c r="AF566" s="105"/>
      <c r="AG566" s="190"/>
      <c r="AH566" s="197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97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97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97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2275"/>
      <c r="CQ566" s="2275"/>
      <c r="CR566" s="2275"/>
      <c r="CS566" s="276"/>
      <c r="CT566" s="276"/>
      <c r="CU566" s="276"/>
      <c r="CV566" s="188"/>
      <c r="CW566" s="188"/>
      <c r="CX566" s="188"/>
      <c r="CY566" s="188"/>
      <c r="CZ566" s="188"/>
      <c r="DA566" s="188"/>
      <c r="DB566" s="85"/>
      <c r="DC566" s="85"/>
      <c r="DD566" s="85"/>
      <c r="DE566" s="555">
        <f t="shared" si="1747"/>
        <v>0</v>
      </c>
      <c r="DF566" s="276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276"/>
      <c r="DQ566" s="188"/>
      <c r="DR566" s="188"/>
      <c r="DS566" s="188"/>
      <c r="DT566" s="188"/>
      <c r="DU566" s="188"/>
      <c r="DV566" s="188"/>
      <c r="DW566" s="188"/>
      <c r="DX566" s="188"/>
      <c r="DY566" s="188"/>
      <c r="DZ566" s="2275"/>
      <c r="EA566" s="276"/>
      <c r="EB566" s="188"/>
      <c r="EC566" s="188"/>
      <c r="ED566" s="23"/>
      <c r="EE566" s="23"/>
      <c r="EF566" s="328"/>
      <c r="EG566" s="328"/>
      <c r="EH566" s="328"/>
    </row>
    <row r="567" spans="1:138" ht="15" hidden="1" customHeight="1" outlineLevel="1">
      <c r="A567" s="67"/>
      <c r="B567" s="67"/>
      <c r="C567" s="1169"/>
      <c r="D567" s="531" t="s">
        <v>1</v>
      </c>
      <c r="E567" s="84"/>
      <c r="F567" s="84"/>
      <c r="G567" s="84"/>
      <c r="H567" s="84"/>
      <c r="I567" s="84"/>
      <c r="J567" s="84"/>
      <c r="K567" s="84"/>
      <c r="L567" s="84"/>
      <c r="M567" s="2199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105"/>
      <c r="AG567" s="190"/>
      <c r="AH567" s="190">
        <v>0</v>
      </c>
      <c r="AI567" s="190">
        <v>0</v>
      </c>
      <c r="AJ567" s="190">
        <v>0</v>
      </c>
      <c r="AK567" s="190">
        <v>0</v>
      </c>
      <c r="AL567" s="190">
        <v>0</v>
      </c>
      <c r="AM567" s="190">
        <v>0</v>
      </c>
      <c r="AN567" s="190">
        <v>0</v>
      </c>
      <c r="AO567" s="190">
        <v>0</v>
      </c>
      <c r="AP567" s="190">
        <v>0</v>
      </c>
      <c r="AQ567" s="190">
        <v>0</v>
      </c>
      <c r="AR567" s="190">
        <v>0</v>
      </c>
      <c r="AS567" s="190">
        <v>0</v>
      </c>
      <c r="AT567" s="190">
        <v>0</v>
      </c>
      <c r="AU567" s="190">
        <v>0</v>
      </c>
      <c r="AV567" s="190">
        <v>0</v>
      </c>
      <c r="AW567" s="190">
        <v>0</v>
      </c>
      <c r="AX567" s="190">
        <v>0</v>
      </c>
      <c r="AY567" s="190">
        <v>0</v>
      </c>
      <c r="AZ567" s="190">
        <v>0</v>
      </c>
      <c r="BA567" s="190">
        <v>0</v>
      </c>
      <c r="BB567" s="190">
        <v>0</v>
      </c>
      <c r="BC567" s="190">
        <v>0</v>
      </c>
      <c r="BD567" s="190">
        <v>0</v>
      </c>
      <c r="BE567" s="190">
        <v>0</v>
      </c>
      <c r="BF567" s="190">
        <v>0</v>
      </c>
      <c r="BG567" s="190">
        <v>0</v>
      </c>
      <c r="BH567" s="190">
        <v>0</v>
      </c>
      <c r="BI567" s="190">
        <v>0</v>
      </c>
      <c r="BJ567" s="190">
        <v>0</v>
      </c>
      <c r="BK567" s="190">
        <v>0</v>
      </c>
      <c r="BL567" s="190">
        <f>SUM(BL564:BL566)</f>
        <v>0</v>
      </c>
      <c r="BM567" s="190">
        <f>SUM(BM564:BM566)</f>
        <v>0</v>
      </c>
      <c r="BN567" s="190">
        <f t="shared" ref="BN567:BZ567" si="1785">SUM(BN564:BN566)</f>
        <v>0</v>
      </c>
      <c r="BO567" s="190">
        <f t="shared" si="1785"/>
        <v>0</v>
      </c>
      <c r="BP567" s="190">
        <f t="shared" si="1785"/>
        <v>0</v>
      </c>
      <c r="BQ567" s="190">
        <f t="shared" si="1785"/>
        <v>0</v>
      </c>
      <c r="BR567" s="190">
        <f t="shared" si="1785"/>
        <v>0</v>
      </c>
      <c r="BS567" s="190">
        <f t="shared" si="1785"/>
        <v>0</v>
      </c>
      <c r="BT567" s="190">
        <f t="shared" si="1785"/>
        <v>0</v>
      </c>
      <c r="BU567" s="190">
        <f t="shared" si="1785"/>
        <v>0</v>
      </c>
      <c r="BV567" s="190">
        <f t="shared" si="1785"/>
        <v>0</v>
      </c>
      <c r="BW567" s="190">
        <f t="shared" si="1785"/>
        <v>0</v>
      </c>
      <c r="BX567" s="190">
        <f t="shared" si="1785"/>
        <v>0</v>
      </c>
      <c r="BY567" s="190">
        <f t="shared" si="1785"/>
        <v>0</v>
      </c>
      <c r="BZ567" s="190">
        <f t="shared" si="1785"/>
        <v>0</v>
      </c>
      <c r="CA567" s="190">
        <f>SUM(CA564:CA566)</f>
        <v>0</v>
      </c>
      <c r="CB567" s="190">
        <f>SUM(CB564:CB566)</f>
        <v>0</v>
      </c>
      <c r="CC567" s="190">
        <f t="shared" ref="CC567:CO567" si="1786">SUM(CC564:CC566)</f>
        <v>0</v>
      </c>
      <c r="CD567" s="190">
        <f t="shared" si="1786"/>
        <v>0</v>
      </c>
      <c r="CE567" s="190">
        <f t="shared" si="1786"/>
        <v>0</v>
      </c>
      <c r="CF567" s="190">
        <f t="shared" si="1786"/>
        <v>0</v>
      </c>
      <c r="CG567" s="190">
        <f t="shared" si="1786"/>
        <v>0</v>
      </c>
      <c r="CH567" s="190">
        <f t="shared" si="1786"/>
        <v>0</v>
      </c>
      <c r="CI567" s="190">
        <f t="shared" si="1786"/>
        <v>0</v>
      </c>
      <c r="CJ567" s="190">
        <f t="shared" si="1786"/>
        <v>0</v>
      </c>
      <c r="CK567" s="190">
        <f t="shared" si="1786"/>
        <v>0</v>
      </c>
      <c r="CL567" s="190">
        <f t="shared" si="1786"/>
        <v>0</v>
      </c>
      <c r="CM567" s="190">
        <f t="shared" si="1786"/>
        <v>0</v>
      </c>
      <c r="CN567" s="190">
        <f t="shared" si="1786"/>
        <v>0</v>
      </c>
      <c r="CO567" s="190">
        <f t="shared" si="1786"/>
        <v>0</v>
      </c>
      <c r="CP567" s="2274">
        <f t="shared" ref="CP567:CX567" si="1787">SUM(CP564:CP566)</f>
        <v>0</v>
      </c>
      <c r="CQ567" s="2274">
        <f t="shared" si="1787"/>
        <v>0</v>
      </c>
      <c r="CR567" s="2274">
        <f t="shared" si="1787"/>
        <v>0</v>
      </c>
      <c r="CS567" s="277">
        <f t="shared" si="1787"/>
        <v>0</v>
      </c>
      <c r="CT567" s="277">
        <f t="shared" si="1787"/>
        <v>0</v>
      </c>
      <c r="CU567" s="277">
        <f t="shared" si="1787"/>
        <v>0</v>
      </c>
      <c r="CV567" s="190">
        <f t="shared" si="1787"/>
        <v>0</v>
      </c>
      <c r="CW567" s="190">
        <f t="shared" si="1787"/>
        <v>0</v>
      </c>
      <c r="CX567" s="190">
        <f t="shared" si="1787"/>
        <v>0</v>
      </c>
      <c r="CY567" s="190">
        <f t="shared" ref="CY567:DA567" si="1788">SUM(CY564:CY566)</f>
        <v>0</v>
      </c>
      <c r="CZ567" s="190">
        <f t="shared" si="1788"/>
        <v>0</v>
      </c>
      <c r="DA567" s="190">
        <f t="shared" si="1788"/>
        <v>0</v>
      </c>
      <c r="DB567" s="283"/>
      <c r="DC567" s="283"/>
      <c r="DD567" s="283"/>
      <c r="DE567" s="555">
        <f t="shared" si="1747"/>
        <v>0</v>
      </c>
      <c r="DF567" s="277"/>
      <c r="DG567" s="190"/>
      <c r="DH567" s="190"/>
      <c r="DI567" s="190"/>
      <c r="DJ567" s="190"/>
      <c r="DK567" s="190"/>
      <c r="DL567" s="190"/>
      <c r="DM567" s="190"/>
      <c r="DN567" s="188"/>
      <c r="DO567" s="190"/>
      <c r="DP567" s="277"/>
      <c r="DQ567" s="190"/>
      <c r="DR567" s="190"/>
      <c r="DS567" s="190"/>
      <c r="DT567" s="190"/>
      <c r="DU567" s="190"/>
      <c r="DV567" s="190"/>
      <c r="DW567" s="190"/>
      <c r="DX567" s="188"/>
      <c r="DY567" s="190"/>
      <c r="DZ567" s="2274">
        <f>SUM(DZ564:DZ566)</f>
        <v>0</v>
      </c>
      <c r="EA567" s="277">
        <f t="shared" ref="EA567:EB567" si="1789">SUM(EA564:EA566)</f>
        <v>0</v>
      </c>
      <c r="EB567" s="190">
        <f t="shared" si="1789"/>
        <v>0</v>
      </c>
      <c r="EC567" s="190">
        <f t="shared" ref="EC567" si="1790">SUM(EC564:EC566)</f>
        <v>0</v>
      </c>
      <c r="ED567" s="185"/>
      <c r="EE567" s="185"/>
      <c r="EF567" s="459"/>
      <c r="EG567" s="459"/>
      <c r="EH567" s="459"/>
    </row>
    <row r="568" spans="1:138" ht="58.5" customHeight="1" outlineLevel="1">
      <c r="A568" s="85"/>
      <c r="B568" s="72"/>
      <c r="C568" s="74">
        <v>2</v>
      </c>
      <c r="D568" s="75" t="s">
        <v>141</v>
      </c>
      <c r="E568" s="73"/>
      <c r="F568" s="73"/>
      <c r="G568" s="73"/>
      <c r="H568" s="73"/>
      <c r="I568" s="73"/>
      <c r="J568" s="73"/>
      <c r="K568" s="73"/>
      <c r="L568" s="73"/>
      <c r="M568" s="2199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348"/>
      <c r="AG568" s="344"/>
      <c r="AH568" s="344"/>
      <c r="AI568" s="555">
        <v>1.1020928799999998</v>
      </c>
      <c r="AJ568" s="555">
        <v>2.107371267968532E-2</v>
      </c>
      <c r="AK568" s="555"/>
      <c r="AL568" s="555">
        <v>0</v>
      </c>
      <c r="AM568" s="555">
        <v>0</v>
      </c>
      <c r="AN568" s="555"/>
      <c r="AO568" s="555">
        <v>0</v>
      </c>
      <c r="AP568" s="555">
        <v>0</v>
      </c>
      <c r="AQ568" s="555"/>
      <c r="AR568" s="555">
        <v>0</v>
      </c>
      <c r="AS568" s="555">
        <v>0</v>
      </c>
      <c r="AT568" s="555"/>
      <c r="AU568" s="555">
        <v>1.1020928799999998</v>
      </c>
      <c r="AV568" s="555">
        <v>2.107371267968532E-2</v>
      </c>
      <c r="AW568" s="344"/>
      <c r="AX568" s="555">
        <v>0.23824287999999999</v>
      </c>
      <c r="AY568" s="555">
        <v>3.9595999999999998E-3</v>
      </c>
      <c r="AZ568" s="555"/>
      <c r="BA568" s="555">
        <v>0</v>
      </c>
      <c r="BB568" s="555">
        <v>0</v>
      </c>
      <c r="BC568" s="555"/>
      <c r="BD568" s="555">
        <v>0</v>
      </c>
      <c r="BE568" s="555">
        <v>0</v>
      </c>
      <c r="BF568" s="555"/>
      <c r="BG568" s="555">
        <v>0</v>
      </c>
      <c r="BH568" s="555">
        <v>0</v>
      </c>
      <c r="BI568" s="555"/>
      <c r="BJ568" s="555">
        <v>0.23824287999999999</v>
      </c>
      <c r="BK568" s="555">
        <v>3.9595999999999998E-3</v>
      </c>
      <c r="BL568" s="344"/>
      <c r="BM568" s="555">
        <f>BM574+BM579+BM584+BM589+BM594+BM599+BM605+BM611+BM616+BM621+BM626+BM631</f>
        <v>2.3409599999999999E-2</v>
      </c>
      <c r="BN568" s="555">
        <f>BN574+BN579+BN584+BN589+BN594+BN599+BN605+BN611+BN616+BN621+BN626+BN631</f>
        <v>7.4573231600000007E-4</v>
      </c>
      <c r="BO568" s="555"/>
      <c r="BP568" s="555">
        <f>BP574+BP579+BP584+BP589+BP594+BP599+BP605+BP611+BP616+BP621+BP626+BP631</f>
        <v>0</v>
      </c>
      <c r="BQ568" s="555">
        <f>BQ574+BQ579+BQ584+BQ589+BQ594+BQ599+BQ605+BQ611+BQ616+BQ621+BQ626+BQ631</f>
        <v>0</v>
      </c>
      <c r="BR568" s="555"/>
      <c r="BS568" s="555">
        <f>BS574+BS579+BS584+BS589+BS594+BS599+BS605+BS611+BS616+BS621+BS626+BS631</f>
        <v>0</v>
      </c>
      <c r="BT568" s="555">
        <f>BT574+BT579+BT584+BT589+BT594+BT599+BT605+BT611+BT616+BT621+BT626+BT631</f>
        <v>0</v>
      </c>
      <c r="BU568" s="555"/>
      <c r="BV568" s="555">
        <f>BV574+BV579+BV584+BV589+BV594+BV599+BV605+BV611+BV616+BV621+BV626+BV631</f>
        <v>0</v>
      </c>
      <c r="BW568" s="555">
        <f>BW574+BW579+BW584+BW589+BW594+BW599+BW605+BW611+BW616+BW621+BW626+BW631</f>
        <v>0</v>
      </c>
      <c r="BX568" s="555"/>
      <c r="BY568" s="555">
        <f>BY574+BY579+BY584+BY589+BY594+BY599+BY605+BY611+BY616+BY621+BY626+BY631</f>
        <v>2.3409599999999999E-2</v>
      </c>
      <c r="BZ568" s="555">
        <f>BZ574+BZ579+BZ584+BZ589+BZ594+BZ599+BZ605+BZ611+BZ616+BZ621+BZ626+BZ631</f>
        <v>7.4573231600000007E-4</v>
      </c>
      <c r="CA568" s="344"/>
      <c r="CB568" s="555">
        <f>CB574+CB579+CB584+CB589+CB594+CB599+CB605+CB611+CB616+CB621+CB626+CB631</f>
        <v>0</v>
      </c>
      <c r="CC568" s="555">
        <f>CC574+CC579+CC584+CC589+CC594+CC599+CC605+CC611+CC616+CC621+CC626+CC631</f>
        <v>0</v>
      </c>
      <c r="CD568" s="555"/>
      <c r="CE568" s="555">
        <f>CE574+CE579+CE584+CE589+CE594+CE599+CE605+CE611+CE616+CE621+CE626+CE631</f>
        <v>0</v>
      </c>
      <c r="CF568" s="555">
        <f>CF574+CF579+CF584+CF589+CF594+CF599+CF605+CF611+CF616+CF621+CF626+CF631</f>
        <v>0</v>
      </c>
      <c r="CG568" s="555"/>
      <c r="CH568" s="555">
        <f>CH574+CH579+CH584+CH589+CH594+CH599+CH605+CH611+CH616+CH621+CH626+CH631</f>
        <v>0</v>
      </c>
      <c r="CI568" s="555">
        <f>CI574+CI579+CI584+CI589+CI594+CI599+CI605+CI611+CI616+CI621+CI626+CI631</f>
        <v>0</v>
      </c>
      <c r="CJ568" s="555"/>
      <c r="CK568" s="555">
        <f>CK574+CK579+CK584+CK589+CK594+CK599+CK605+CK611+CK616+CK621+CK626+CK631</f>
        <v>0</v>
      </c>
      <c r="CL568" s="555">
        <f>CL574+CL579+CL584+CL589+CL594+CL599+CL605+CL611+CL616+CL621+CL626+CL631</f>
        <v>0</v>
      </c>
      <c r="CM568" s="555"/>
      <c r="CN568" s="555">
        <f>CN574+CN579+CN584+CN589+CN594+CN599+CN605+CN611+CN616+CN621+CN626+CN631</f>
        <v>0</v>
      </c>
      <c r="CO568" s="555">
        <f>CO574+CO579+CO584+CO589+CO594+CO599+CO605+CO611+CO616+CO621+CO626+CO631</f>
        <v>0</v>
      </c>
      <c r="CP568" s="2256"/>
      <c r="CQ568" s="2256">
        <f>CQ574+CQ579+CQ584+CQ589+CQ594+CQ599+CQ605+CQ611+CQ616+CQ621+CQ626+CQ631</f>
        <v>2.3409599999999999E-2</v>
      </c>
      <c r="CR568" s="2256">
        <f>CR574+CR579+CR584+CR589+CR594+CR599+CR605+CR611+CR616+CR621+CR626+CR631</f>
        <v>0</v>
      </c>
      <c r="CS568" s="770"/>
      <c r="CT568" s="770">
        <f>CT574+CT579+CT584+CT589+CT594+CT599+CT605+CT611+CT616+CT621+CT626+CT631</f>
        <v>2.6916000000000002E-3</v>
      </c>
      <c r="CU568" s="770">
        <f>CU574+CU579+CU584+CU589+CU594+CU599+CU605+CU611+CU616+CU621+CU626+CU631</f>
        <v>9.274132099999999E-5</v>
      </c>
      <c r="CV568" s="344"/>
      <c r="CW568" s="770">
        <f>CW574+CW579+CW584+CW589+CW594+CW599+CW605+CW611+CW616+CW621+CW626+CW631</f>
        <v>1.3519199999999999E-2</v>
      </c>
      <c r="CX568" s="770">
        <f>CX574+CX579+CX584+CX589+CX594+CX599+CX605+CX611+CX616+CX621+CX626+CX631</f>
        <v>4.8444926599999994E-4</v>
      </c>
      <c r="CY568" s="770"/>
      <c r="CZ568" s="770">
        <f>CZ574+CZ579+CZ584+CZ589+CZ594+CZ599+CZ605+CZ611+CZ616+CZ621+CZ626+CZ631</f>
        <v>0</v>
      </c>
      <c r="DA568" s="770">
        <f>DA574+DA579+DA584+DA589+DA594+DA599+DA605+DA611+DA616+DA621+DA626+DA631</f>
        <v>0</v>
      </c>
      <c r="DB568" s="487"/>
      <c r="DC568" s="487"/>
      <c r="DD568" s="487"/>
      <c r="DE568" s="555">
        <f t="shared" si="1747"/>
        <v>2.8749959999999994</v>
      </c>
      <c r="DF568" s="595">
        <v>3.3480799999999995</v>
      </c>
      <c r="DG568" s="595">
        <v>0</v>
      </c>
      <c r="DH568" s="595">
        <v>0</v>
      </c>
      <c r="DI568" s="595">
        <v>0.03</v>
      </c>
      <c r="DJ568" s="595">
        <v>3.3180799999999997</v>
      </c>
      <c r="DK568" s="595">
        <v>2.8687559999999999</v>
      </c>
      <c r="DL568" s="595">
        <v>0</v>
      </c>
      <c r="DM568" s="595">
        <v>0</v>
      </c>
      <c r="DN568" s="595">
        <v>0</v>
      </c>
      <c r="DO568" s="595">
        <v>2.8687559999999999</v>
      </c>
      <c r="DP568" s="595">
        <f t="shared" ref="DP568:EC568" si="1791">DP574+DP579+DP584+DP589+DP594+DP599+DP605+DP611+DP616+DP621+DP626+DP631</f>
        <v>2.0800000000000003E-3</v>
      </c>
      <c r="DQ568" s="595">
        <f t="shared" si="1791"/>
        <v>0</v>
      </c>
      <c r="DR568" s="595">
        <f t="shared" si="1791"/>
        <v>0</v>
      </c>
      <c r="DS568" s="595">
        <f t="shared" si="1791"/>
        <v>0</v>
      </c>
      <c r="DT568" s="595">
        <f t="shared" si="1791"/>
        <v>2.0800000000000003E-3</v>
      </c>
      <c r="DU568" s="595">
        <f t="shared" ref="DU568:DU605" si="1792">DV568+DW568+DX568+DY568</f>
        <v>0</v>
      </c>
      <c r="DV568" s="595">
        <f t="shared" ref="DV568:DY568" si="1793">DV574+DV579+DV584+DV589+DV594+DV599+DV605+DV611+DV616+DV621+DV626+DV631</f>
        <v>0</v>
      </c>
      <c r="DW568" s="595">
        <f t="shared" si="1793"/>
        <v>0</v>
      </c>
      <c r="DX568" s="595">
        <f t="shared" si="1793"/>
        <v>0</v>
      </c>
      <c r="DY568" s="595">
        <f t="shared" si="1793"/>
        <v>0</v>
      </c>
      <c r="DZ568" s="2255">
        <f t="shared" si="1791"/>
        <v>2.16E-3</v>
      </c>
      <c r="EA568" s="787">
        <f t="shared" si="1791"/>
        <v>2.0800000000000003E-3</v>
      </c>
      <c r="EB568" s="787">
        <f t="shared" si="1791"/>
        <v>2.0800000000000003E-3</v>
      </c>
      <c r="EC568" s="787">
        <f t="shared" si="1791"/>
        <v>0</v>
      </c>
      <c r="ED568" s="135"/>
      <c r="EE568" s="186"/>
      <c r="EF568" s="462"/>
      <c r="EG568" s="462"/>
      <c r="EH568" s="462"/>
    </row>
    <row r="569" spans="1:138" ht="15" hidden="1" customHeight="1" outlineLevel="1">
      <c r="A569" s="85"/>
      <c r="B569" s="67"/>
      <c r="C569" s="536" t="s">
        <v>12</v>
      </c>
      <c r="D569" s="532" t="s">
        <v>47</v>
      </c>
      <c r="E569" s="84"/>
      <c r="F569" s="84"/>
      <c r="G569" s="84"/>
      <c r="H569" s="84"/>
      <c r="I569" s="84"/>
      <c r="J569" s="84"/>
      <c r="K569" s="84"/>
      <c r="L569" s="84"/>
      <c r="M569" s="2199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23"/>
      <c r="AG569" s="188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2274"/>
      <c r="CQ569" s="2274"/>
      <c r="CR569" s="2274"/>
      <c r="CS569" s="277"/>
      <c r="CT569" s="277"/>
      <c r="CU569" s="277"/>
      <c r="CV569" s="190"/>
      <c r="CW569" s="190"/>
      <c r="CX569" s="190"/>
      <c r="CY569" s="190"/>
      <c r="CZ569" s="190"/>
      <c r="DA569" s="190"/>
      <c r="DB569" s="283"/>
      <c r="DC569" s="283"/>
      <c r="DD569" s="283"/>
      <c r="DE569" s="595"/>
      <c r="DF569" s="320"/>
      <c r="DG569" s="190"/>
      <c r="DH569" s="190"/>
      <c r="DI569" s="190"/>
      <c r="DJ569" s="190"/>
      <c r="DK569" s="320">
        <v>0</v>
      </c>
      <c r="DL569" s="190"/>
      <c r="DM569" s="190"/>
      <c r="DN569" s="188">
        <v>0</v>
      </c>
      <c r="DO569" s="190"/>
      <c r="DP569" s="320"/>
      <c r="DQ569" s="190"/>
      <c r="DR569" s="190"/>
      <c r="DS569" s="190"/>
      <c r="DT569" s="190"/>
      <c r="DU569" s="320">
        <f t="shared" si="1792"/>
        <v>0</v>
      </c>
      <c r="DV569" s="190"/>
      <c r="DW569" s="190"/>
      <c r="DX569" s="188">
        <f>DX575+DX580+DX585+DX590+DX595+DX600+DX606+DX612+DX617+DX622+DX627+DX632</f>
        <v>0</v>
      </c>
      <c r="DY569" s="190"/>
      <c r="DZ569" s="2274"/>
      <c r="EA569" s="277"/>
      <c r="EB569" s="190"/>
      <c r="EC569" s="190"/>
      <c r="ED569" s="135"/>
      <c r="EE569" s="185"/>
      <c r="EF569" s="459"/>
      <c r="EG569" s="459"/>
      <c r="EH569" s="459"/>
    </row>
    <row r="570" spans="1:138" ht="15" hidden="1" customHeight="1" outlineLevel="1">
      <c r="A570" s="85"/>
      <c r="B570" s="67"/>
      <c r="C570" s="540" t="s">
        <v>63</v>
      </c>
      <c r="D570" s="1143" t="s">
        <v>51</v>
      </c>
      <c r="E570" s="84"/>
      <c r="F570" s="84"/>
      <c r="G570" s="84"/>
      <c r="H570" s="84"/>
      <c r="I570" s="84"/>
      <c r="J570" s="84"/>
      <c r="K570" s="84"/>
      <c r="L570" s="84"/>
      <c r="M570" s="2199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23"/>
      <c r="AG570" s="188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2274"/>
      <c r="CQ570" s="2274"/>
      <c r="CR570" s="2274"/>
      <c r="CS570" s="277"/>
      <c r="CT570" s="277"/>
      <c r="CU570" s="277"/>
      <c r="CV570" s="190"/>
      <c r="CW570" s="190"/>
      <c r="CX570" s="190"/>
      <c r="CY570" s="190"/>
      <c r="CZ570" s="190"/>
      <c r="DA570" s="190"/>
      <c r="DB570" s="283"/>
      <c r="DC570" s="283"/>
      <c r="DD570" s="283"/>
      <c r="DE570" s="595"/>
      <c r="DF570" s="320"/>
      <c r="DG570" s="190"/>
      <c r="DH570" s="190"/>
      <c r="DI570" s="190"/>
      <c r="DJ570" s="190"/>
      <c r="DK570" s="320">
        <v>0</v>
      </c>
      <c r="DL570" s="190"/>
      <c r="DM570" s="190"/>
      <c r="DN570" s="190"/>
      <c r="DO570" s="190"/>
      <c r="DP570" s="320"/>
      <c r="DQ570" s="190"/>
      <c r="DR570" s="190"/>
      <c r="DS570" s="190"/>
      <c r="DT570" s="190"/>
      <c r="DU570" s="320">
        <f t="shared" si="1792"/>
        <v>0</v>
      </c>
      <c r="DV570" s="190"/>
      <c r="DW570" s="190"/>
      <c r="DX570" s="190"/>
      <c r="DY570" s="190"/>
      <c r="DZ570" s="2274"/>
      <c r="EA570" s="277"/>
      <c r="EB570" s="190"/>
      <c r="EC570" s="190"/>
      <c r="ED570" s="135"/>
      <c r="EE570" s="185"/>
      <c r="EF570" s="459"/>
      <c r="EG570" s="459"/>
      <c r="EH570" s="459"/>
    </row>
    <row r="571" spans="1:138" ht="15" hidden="1" customHeight="1" outlineLevel="1">
      <c r="A571" s="85"/>
      <c r="B571" s="67"/>
      <c r="C571" s="539"/>
      <c r="D571" s="1171"/>
      <c r="E571" s="67"/>
      <c r="F571" s="67"/>
      <c r="G571" s="86">
        <f t="shared" ref="G571:G573" si="1794">SUM(H571:K571)</f>
        <v>0</v>
      </c>
      <c r="H571" s="86">
        <f>SUM(I571:L571)</f>
        <v>0</v>
      </c>
      <c r="I571" s="67"/>
      <c r="J571" s="67"/>
      <c r="K571" s="67"/>
      <c r="L571" s="67"/>
      <c r="M571" s="2216"/>
      <c r="N571" s="67"/>
      <c r="O571" s="67"/>
      <c r="P571" s="67"/>
      <c r="Q571" s="86">
        <f>SUM(R571:U571)</f>
        <v>0</v>
      </c>
      <c r="R571" s="67"/>
      <c r="S571" s="67"/>
      <c r="T571" s="67"/>
      <c r="U571" s="67"/>
      <c r="V571" s="86">
        <f>SUM(W571:Z571)</f>
        <v>0</v>
      </c>
      <c r="W571" s="67"/>
      <c r="X571" s="67"/>
      <c r="Y571" s="67"/>
      <c r="Z571" s="67"/>
      <c r="AA571" s="86">
        <f>SUM(AB571:AE571)</f>
        <v>0</v>
      </c>
      <c r="AB571" s="67"/>
      <c r="AC571" s="67"/>
      <c r="AD571" s="67"/>
      <c r="AE571" s="67"/>
      <c r="AF571" s="23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2275"/>
      <c r="CQ571" s="2275"/>
      <c r="CR571" s="2275"/>
      <c r="CS571" s="276"/>
      <c r="CT571" s="276"/>
      <c r="CU571" s="276"/>
      <c r="CV571" s="188"/>
      <c r="CW571" s="188"/>
      <c r="CX571" s="188"/>
      <c r="CY571" s="188"/>
      <c r="CZ571" s="188"/>
      <c r="DA571" s="188"/>
      <c r="DB571" s="85"/>
      <c r="DC571" s="85"/>
      <c r="DD571" s="85"/>
      <c r="DE571" s="595"/>
      <c r="DF571" s="320"/>
      <c r="DG571" s="188"/>
      <c r="DH571" s="188"/>
      <c r="DI571" s="188"/>
      <c r="DJ571" s="188"/>
      <c r="DK571" s="320">
        <v>0</v>
      </c>
      <c r="DL571" s="188"/>
      <c r="DM571" s="188"/>
      <c r="DN571" s="190"/>
      <c r="DO571" s="188"/>
      <c r="DP571" s="320"/>
      <c r="DQ571" s="188"/>
      <c r="DR571" s="188"/>
      <c r="DS571" s="188"/>
      <c r="DT571" s="188"/>
      <c r="DU571" s="320">
        <f t="shared" si="1792"/>
        <v>0</v>
      </c>
      <c r="DV571" s="188"/>
      <c r="DW571" s="188"/>
      <c r="DX571" s="190"/>
      <c r="DY571" s="188"/>
      <c r="DZ571" s="2275"/>
      <c r="EA571" s="276"/>
      <c r="EB571" s="188"/>
      <c r="EC571" s="188"/>
      <c r="ED571" s="135"/>
      <c r="EE571" s="23"/>
      <c r="EF571" s="328"/>
      <c r="EG571" s="328"/>
      <c r="EH571" s="328"/>
    </row>
    <row r="572" spans="1:138" ht="15" hidden="1" customHeight="1" outlineLevel="1">
      <c r="A572" s="85"/>
      <c r="B572" s="67"/>
      <c r="C572" s="539"/>
      <c r="D572" s="1171"/>
      <c r="E572" s="67"/>
      <c r="F572" s="67"/>
      <c r="G572" s="86">
        <f t="shared" si="1794"/>
        <v>0</v>
      </c>
      <c r="H572" s="86">
        <f>SUM(I572:L572)</f>
        <v>0</v>
      </c>
      <c r="I572" s="67"/>
      <c r="J572" s="67"/>
      <c r="K572" s="67"/>
      <c r="L572" s="67"/>
      <c r="M572" s="2216"/>
      <c r="N572" s="67"/>
      <c r="O572" s="67"/>
      <c r="P572" s="67"/>
      <c r="Q572" s="86">
        <f>SUM(R572:U572)</f>
        <v>0</v>
      </c>
      <c r="R572" s="67"/>
      <c r="S572" s="67"/>
      <c r="T572" s="67"/>
      <c r="U572" s="67"/>
      <c r="V572" s="86">
        <f>SUM(W572:Z572)</f>
        <v>0</v>
      </c>
      <c r="W572" s="67"/>
      <c r="X572" s="67"/>
      <c r="Y572" s="67"/>
      <c r="Z572" s="67"/>
      <c r="AA572" s="86">
        <f>SUM(AB572:AE572)</f>
        <v>0</v>
      </c>
      <c r="AB572" s="67"/>
      <c r="AC572" s="67"/>
      <c r="AD572" s="67"/>
      <c r="AE572" s="67"/>
      <c r="AF572" s="33"/>
      <c r="AG572" s="197"/>
      <c r="AH572" s="197"/>
      <c r="AI572" s="197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7"/>
      <c r="BA572" s="197"/>
      <c r="BB572" s="197"/>
      <c r="BC572" s="197"/>
      <c r="BD572" s="197"/>
      <c r="BE572" s="197"/>
      <c r="BF572" s="197"/>
      <c r="BG572" s="197"/>
      <c r="BH572" s="197"/>
      <c r="BI572" s="197"/>
      <c r="BJ572" s="197"/>
      <c r="BK572" s="197"/>
      <c r="BL572" s="197"/>
      <c r="BM572" s="197"/>
      <c r="BN572" s="197"/>
      <c r="BO572" s="197"/>
      <c r="BP572" s="197"/>
      <c r="BQ572" s="197"/>
      <c r="BR572" s="197"/>
      <c r="BS572" s="197"/>
      <c r="BT572" s="197"/>
      <c r="BU572" s="197"/>
      <c r="BV572" s="197"/>
      <c r="BW572" s="197"/>
      <c r="BX572" s="197"/>
      <c r="BY572" s="197"/>
      <c r="BZ572" s="197"/>
      <c r="CA572" s="197"/>
      <c r="CB572" s="197"/>
      <c r="CC572" s="197"/>
      <c r="CD572" s="197"/>
      <c r="CE572" s="197"/>
      <c r="CF572" s="197"/>
      <c r="CG572" s="197"/>
      <c r="CH572" s="197"/>
      <c r="CI572" s="197"/>
      <c r="CJ572" s="197"/>
      <c r="CK572" s="197"/>
      <c r="CL572" s="197"/>
      <c r="CM572" s="197"/>
      <c r="CN572" s="197"/>
      <c r="CO572" s="197"/>
      <c r="CP572" s="2276"/>
      <c r="CQ572" s="2276"/>
      <c r="CR572" s="2276"/>
      <c r="CS572" s="279"/>
      <c r="CT572" s="279"/>
      <c r="CU572" s="279"/>
      <c r="CV572" s="197"/>
      <c r="CW572" s="197"/>
      <c r="CX572" s="197"/>
      <c r="CY572" s="197"/>
      <c r="CZ572" s="197"/>
      <c r="DA572" s="197"/>
      <c r="DB572" s="210"/>
      <c r="DC572" s="210"/>
      <c r="DD572" s="210"/>
      <c r="DE572" s="595"/>
      <c r="DF572" s="321"/>
      <c r="DG572" s="197"/>
      <c r="DH572" s="197"/>
      <c r="DI572" s="197"/>
      <c r="DJ572" s="197"/>
      <c r="DK572" s="321">
        <v>0</v>
      </c>
      <c r="DL572" s="197"/>
      <c r="DM572" s="197"/>
      <c r="DN572" s="188"/>
      <c r="DO572" s="197"/>
      <c r="DP572" s="321"/>
      <c r="DQ572" s="197"/>
      <c r="DR572" s="197"/>
      <c r="DS572" s="197"/>
      <c r="DT572" s="197"/>
      <c r="DU572" s="321">
        <f t="shared" si="1792"/>
        <v>0</v>
      </c>
      <c r="DV572" s="197"/>
      <c r="DW572" s="197"/>
      <c r="DX572" s="188"/>
      <c r="DY572" s="197"/>
      <c r="DZ572" s="2276"/>
      <c r="EA572" s="279"/>
      <c r="EB572" s="197"/>
      <c r="EC572" s="197"/>
      <c r="ED572" s="135"/>
      <c r="EE572" s="33"/>
      <c r="EF572" s="460"/>
      <c r="EG572" s="460"/>
      <c r="EH572" s="460"/>
    </row>
    <row r="573" spans="1:138" ht="15" hidden="1" customHeight="1" outlineLevel="1">
      <c r="A573" s="85"/>
      <c r="B573" s="67"/>
      <c r="C573" s="539"/>
      <c r="D573" s="1171"/>
      <c r="E573" s="67"/>
      <c r="F573" s="67"/>
      <c r="G573" s="86">
        <f t="shared" si="1794"/>
        <v>0</v>
      </c>
      <c r="H573" s="86">
        <f>SUM(I573:L573)</f>
        <v>0</v>
      </c>
      <c r="I573" s="67"/>
      <c r="J573" s="67"/>
      <c r="K573" s="67"/>
      <c r="L573" s="67"/>
      <c r="M573" s="2216"/>
      <c r="N573" s="67"/>
      <c r="O573" s="67"/>
      <c r="P573" s="67"/>
      <c r="Q573" s="86">
        <f>SUM(R573:U573)</f>
        <v>0</v>
      </c>
      <c r="R573" s="67"/>
      <c r="S573" s="67"/>
      <c r="T573" s="67"/>
      <c r="U573" s="67"/>
      <c r="V573" s="86">
        <f>SUM(W573:Z573)</f>
        <v>0</v>
      </c>
      <c r="W573" s="67"/>
      <c r="X573" s="67"/>
      <c r="Y573" s="67"/>
      <c r="Z573" s="67"/>
      <c r="AA573" s="86">
        <f>SUM(AB573:AE573)</f>
        <v>0</v>
      </c>
      <c r="AB573" s="67"/>
      <c r="AC573" s="67"/>
      <c r="AD573" s="67"/>
      <c r="AE573" s="67"/>
      <c r="AF573" s="33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97"/>
      <c r="CM573" s="197"/>
      <c r="CN573" s="197"/>
      <c r="CO573" s="197"/>
      <c r="CP573" s="2276"/>
      <c r="CQ573" s="2276"/>
      <c r="CR573" s="2276"/>
      <c r="CS573" s="279"/>
      <c r="CT573" s="279"/>
      <c r="CU573" s="279"/>
      <c r="CV573" s="197"/>
      <c r="CW573" s="197"/>
      <c r="CX573" s="197"/>
      <c r="CY573" s="197"/>
      <c r="CZ573" s="197"/>
      <c r="DA573" s="197"/>
      <c r="DB573" s="210"/>
      <c r="DC573" s="210"/>
      <c r="DD573" s="210"/>
      <c r="DE573" s="595"/>
      <c r="DF573" s="321"/>
      <c r="DG573" s="197"/>
      <c r="DH573" s="197"/>
      <c r="DI573" s="197"/>
      <c r="DJ573" s="197"/>
      <c r="DK573" s="321">
        <v>0</v>
      </c>
      <c r="DL573" s="197"/>
      <c r="DM573" s="197"/>
      <c r="DN573" s="197"/>
      <c r="DO573" s="197"/>
      <c r="DP573" s="321"/>
      <c r="DQ573" s="197"/>
      <c r="DR573" s="197"/>
      <c r="DS573" s="197"/>
      <c r="DT573" s="197"/>
      <c r="DU573" s="321">
        <f t="shared" si="1792"/>
        <v>0</v>
      </c>
      <c r="DV573" s="197"/>
      <c r="DW573" s="197"/>
      <c r="DX573" s="197"/>
      <c r="DY573" s="197"/>
      <c r="DZ573" s="2276"/>
      <c r="EA573" s="279"/>
      <c r="EB573" s="197"/>
      <c r="EC573" s="197"/>
      <c r="ED573" s="135"/>
      <c r="EE573" s="33"/>
      <c r="EF573" s="460"/>
      <c r="EG573" s="460"/>
      <c r="EH573" s="460"/>
    </row>
    <row r="574" spans="1:138" ht="15" hidden="1" customHeight="1" outlineLevel="1">
      <c r="A574" s="85"/>
      <c r="B574" s="67"/>
      <c r="C574" s="539"/>
      <c r="D574" s="1145" t="s">
        <v>52</v>
      </c>
      <c r="E574" s="84"/>
      <c r="F574" s="84"/>
      <c r="G574" s="84"/>
      <c r="H574" s="84"/>
      <c r="I574" s="84"/>
      <c r="J574" s="84"/>
      <c r="K574" s="84"/>
      <c r="L574" s="84"/>
      <c r="M574" s="2199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105"/>
      <c r="AG574" s="190"/>
      <c r="AH574" s="190">
        <v>0</v>
      </c>
      <c r="AI574" s="190">
        <v>0</v>
      </c>
      <c r="AJ574" s="190">
        <v>0</v>
      </c>
      <c r="AK574" s="190">
        <v>0</v>
      </c>
      <c r="AL574" s="190">
        <v>0</v>
      </c>
      <c r="AM574" s="190">
        <v>0</v>
      </c>
      <c r="AN574" s="190">
        <v>0</v>
      </c>
      <c r="AO574" s="190">
        <v>0</v>
      </c>
      <c r="AP574" s="190">
        <v>0</v>
      </c>
      <c r="AQ574" s="190">
        <v>0</v>
      </c>
      <c r="AR574" s="190">
        <v>0</v>
      </c>
      <c r="AS574" s="190">
        <v>0</v>
      </c>
      <c r="AT574" s="190">
        <v>0</v>
      </c>
      <c r="AU574" s="190">
        <v>0</v>
      </c>
      <c r="AV574" s="190">
        <v>0</v>
      </c>
      <c r="AW574" s="190">
        <v>0</v>
      </c>
      <c r="AX574" s="190">
        <v>0</v>
      </c>
      <c r="AY574" s="190">
        <v>0</v>
      </c>
      <c r="AZ574" s="190">
        <v>0</v>
      </c>
      <c r="BA574" s="190">
        <v>0</v>
      </c>
      <c r="BB574" s="190">
        <v>0</v>
      </c>
      <c r="BC574" s="190">
        <v>0</v>
      </c>
      <c r="BD574" s="190">
        <v>0</v>
      </c>
      <c r="BE574" s="190">
        <v>0</v>
      </c>
      <c r="BF574" s="190">
        <v>0</v>
      </c>
      <c r="BG574" s="190">
        <v>0</v>
      </c>
      <c r="BH574" s="190">
        <v>0</v>
      </c>
      <c r="BI574" s="190">
        <v>0</v>
      </c>
      <c r="BJ574" s="190">
        <v>0</v>
      </c>
      <c r="BK574" s="190">
        <v>0</v>
      </c>
      <c r="BL574" s="190">
        <f>SUM(BL571:BL573)</f>
        <v>0</v>
      </c>
      <c r="BM574" s="190">
        <f>SUM(BM571:BM573)</f>
        <v>0</v>
      </c>
      <c r="BN574" s="190">
        <f t="shared" ref="BN574:BZ574" si="1795">SUM(BN571:BN573)</f>
        <v>0</v>
      </c>
      <c r="BO574" s="190">
        <f t="shared" si="1795"/>
        <v>0</v>
      </c>
      <c r="BP574" s="190">
        <f t="shared" si="1795"/>
        <v>0</v>
      </c>
      <c r="BQ574" s="190">
        <f t="shared" si="1795"/>
        <v>0</v>
      </c>
      <c r="BR574" s="190">
        <f t="shared" si="1795"/>
        <v>0</v>
      </c>
      <c r="BS574" s="190">
        <f t="shared" si="1795"/>
        <v>0</v>
      </c>
      <c r="BT574" s="190">
        <f t="shared" si="1795"/>
        <v>0</v>
      </c>
      <c r="BU574" s="190">
        <f t="shared" si="1795"/>
        <v>0</v>
      </c>
      <c r="BV574" s="190">
        <f t="shared" si="1795"/>
        <v>0</v>
      </c>
      <c r="BW574" s="190">
        <f t="shared" si="1795"/>
        <v>0</v>
      </c>
      <c r="BX574" s="190">
        <f t="shared" si="1795"/>
        <v>0</v>
      </c>
      <c r="BY574" s="190">
        <f t="shared" si="1795"/>
        <v>0</v>
      </c>
      <c r="BZ574" s="190">
        <f t="shared" si="1795"/>
        <v>0</v>
      </c>
      <c r="CA574" s="190">
        <f>SUM(CA571:CA573)</f>
        <v>0</v>
      </c>
      <c r="CB574" s="190">
        <f>SUM(CB571:CB573)</f>
        <v>0</v>
      </c>
      <c r="CC574" s="190">
        <f t="shared" ref="CC574:CO574" si="1796">SUM(CC571:CC573)</f>
        <v>0</v>
      </c>
      <c r="CD574" s="190">
        <f t="shared" si="1796"/>
        <v>0</v>
      </c>
      <c r="CE574" s="190">
        <f t="shared" si="1796"/>
        <v>0</v>
      </c>
      <c r="CF574" s="190">
        <f t="shared" si="1796"/>
        <v>0</v>
      </c>
      <c r="CG574" s="190">
        <f t="shared" si="1796"/>
        <v>0</v>
      </c>
      <c r="CH574" s="190">
        <f t="shared" si="1796"/>
        <v>0</v>
      </c>
      <c r="CI574" s="190">
        <f t="shared" si="1796"/>
        <v>0</v>
      </c>
      <c r="CJ574" s="190">
        <f t="shared" si="1796"/>
        <v>0</v>
      </c>
      <c r="CK574" s="190">
        <f t="shared" si="1796"/>
        <v>0</v>
      </c>
      <c r="CL574" s="190">
        <f t="shared" si="1796"/>
        <v>0</v>
      </c>
      <c r="CM574" s="190">
        <f t="shared" si="1796"/>
        <v>0</v>
      </c>
      <c r="CN574" s="190">
        <f t="shared" si="1796"/>
        <v>0</v>
      </c>
      <c r="CO574" s="190">
        <f t="shared" si="1796"/>
        <v>0</v>
      </c>
      <c r="CP574" s="2274">
        <f t="shared" ref="CP574:CX574" si="1797">SUM(CP571:CP573)</f>
        <v>0</v>
      </c>
      <c r="CQ574" s="2274">
        <f t="shared" si="1797"/>
        <v>0</v>
      </c>
      <c r="CR574" s="2274">
        <f t="shared" si="1797"/>
        <v>0</v>
      </c>
      <c r="CS574" s="277">
        <f t="shared" si="1797"/>
        <v>0</v>
      </c>
      <c r="CT574" s="277">
        <f t="shared" si="1797"/>
        <v>0</v>
      </c>
      <c r="CU574" s="277">
        <f t="shared" si="1797"/>
        <v>0</v>
      </c>
      <c r="CV574" s="190">
        <f t="shared" si="1797"/>
        <v>0</v>
      </c>
      <c r="CW574" s="190">
        <f t="shared" si="1797"/>
        <v>0</v>
      </c>
      <c r="CX574" s="190">
        <f t="shared" si="1797"/>
        <v>0</v>
      </c>
      <c r="CY574" s="190">
        <f t="shared" ref="CY574:DA574" si="1798">SUM(CY571:CY573)</f>
        <v>0</v>
      </c>
      <c r="CZ574" s="190">
        <f t="shared" si="1798"/>
        <v>0</v>
      </c>
      <c r="DA574" s="190">
        <f t="shared" si="1798"/>
        <v>0</v>
      </c>
      <c r="DB574" s="283"/>
      <c r="DC574" s="283"/>
      <c r="DD574" s="283"/>
      <c r="DE574" s="595">
        <f>SUM(DE571:DE573)</f>
        <v>0</v>
      </c>
      <c r="DF574" s="320"/>
      <c r="DG574" s="190"/>
      <c r="DH574" s="190"/>
      <c r="DI574" s="190"/>
      <c r="DJ574" s="190"/>
      <c r="DK574" s="320">
        <v>0</v>
      </c>
      <c r="DL574" s="190"/>
      <c r="DM574" s="190"/>
      <c r="DN574" s="197"/>
      <c r="DO574" s="190"/>
      <c r="DP574" s="320"/>
      <c r="DQ574" s="190"/>
      <c r="DR574" s="190"/>
      <c r="DS574" s="190"/>
      <c r="DT574" s="190"/>
      <c r="DU574" s="320">
        <f t="shared" si="1792"/>
        <v>0</v>
      </c>
      <c r="DV574" s="190"/>
      <c r="DW574" s="190"/>
      <c r="DX574" s="197"/>
      <c r="DY574" s="190"/>
      <c r="DZ574" s="2274">
        <f>SUM(DZ571:DZ573)</f>
        <v>0</v>
      </c>
      <c r="EA574" s="277">
        <f t="shared" ref="EA574:EB574" si="1799">SUM(EA571:EA573)</f>
        <v>0</v>
      </c>
      <c r="EB574" s="190">
        <f t="shared" si="1799"/>
        <v>0</v>
      </c>
      <c r="EC574" s="190">
        <f t="shared" ref="EC574" si="1800">SUM(EC571:EC573)</f>
        <v>0</v>
      </c>
      <c r="ED574" s="135"/>
      <c r="EE574" s="185"/>
      <c r="EF574" s="459"/>
      <c r="EG574" s="459"/>
      <c r="EH574" s="459"/>
    </row>
    <row r="575" spans="1:138" ht="15" hidden="1" customHeight="1" outlineLevel="1">
      <c r="A575" s="85"/>
      <c r="B575" s="67"/>
      <c r="C575" s="540" t="s">
        <v>64</v>
      </c>
      <c r="D575" s="1143" t="s">
        <v>127</v>
      </c>
      <c r="E575" s="84"/>
      <c r="F575" s="84"/>
      <c r="G575" s="84"/>
      <c r="H575" s="84"/>
      <c r="I575" s="84"/>
      <c r="J575" s="84"/>
      <c r="K575" s="84"/>
      <c r="L575" s="84"/>
      <c r="M575" s="2199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23"/>
      <c r="AG575" s="188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2274"/>
      <c r="CQ575" s="2274"/>
      <c r="CR575" s="2274"/>
      <c r="CS575" s="277"/>
      <c r="CT575" s="277"/>
      <c r="CU575" s="277"/>
      <c r="CV575" s="190"/>
      <c r="CW575" s="190"/>
      <c r="CX575" s="190"/>
      <c r="CY575" s="190"/>
      <c r="CZ575" s="190"/>
      <c r="DA575" s="190"/>
      <c r="DB575" s="283"/>
      <c r="DC575" s="283"/>
      <c r="DD575" s="283"/>
      <c r="DE575" s="595"/>
      <c r="DF575" s="320"/>
      <c r="DG575" s="190"/>
      <c r="DH575" s="190"/>
      <c r="DI575" s="190"/>
      <c r="DJ575" s="190"/>
      <c r="DK575" s="320">
        <v>0</v>
      </c>
      <c r="DL575" s="190"/>
      <c r="DM575" s="190"/>
      <c r="DN575" s="190"/>
      <c r="DO575" s="190"/>
      <c r="DP575" s="320"/>
      <c r="DQ575" s="190"/>
      <c r="DR575" s="190"/>
      <c r="DS575" s="190"/>
      <c r="DT575" s="190"/>
      <c r="DU575" s="320">
        <f t="shared" si="1792"/>
        <v>0</v>
      </c>
      <c r="DV575" s="190"/>
      <c r="DW575" s="190"/>
      <c r="DX575" s="190"/>
      <c r="DY575" s="190"/>
      <c r="DZ575" s="2274"/>
      <c r="EA575" s="277"/>
      <c r="EB575" s="190"/>
      <c r="EC575" s="190"/>
      <c r="ED575" s="135"/>
      <c r="EE575" s="185"/>
      <c r="EF575" s="459"/>
      <c r="EG575" s="459"/>
      <c r="EH575" s="459"/>
    </row>
    <row r="576" spans="1:138" ht="15" hidden="1" customHeight="1" outlineLevel="1">
      <c r="A576" s="85"/>
      <c r="B576" s="67"/>
      <c r="C576" s="539"/>
      <c r="D576" s="1146"/>
      <c r="E576" s="67"/>
      <c r="F576" s="67"/>
      <c r="G576" s="86">
        <f t="shared" ref="G576:G578" si="1801">SUM(H576:K576)</f>
        <v>0</v>
      </c>
      <c r="H576" s="86">
        <f>SUM(I576:L576)</f>
        <v>0</v>
      </c>
      <c r="I576" s="67"/>
      <c r="J576" s="67"/>
      <c r="K576" s="67"/>
      <c r="L576" s="67"/>
      <c r="M576" s="2216"/>
      <c r="N576" s="67"/>
      <c r="O576" s="67"/>
      <c r="P576" s="67"/>
      <c r="Q576" s="86">
        <f>SUM(R576:U576)</f>
        <v>0</v>
      </c>
      <c r="R576" s="67"/>
      <c r="S576" s="67"/>
      <c r="T576" s="67"/>
      <c r="U576" s="67"/>
      <c r="V576" s="86">
        <f>SUM(W576:Z576)</f>
        <v>0</v>
      </c>
      <c r="W576" s="67"/>
      <c r="X576" s="67"/>
      <c r="Y576" s="67"/>
      <c r="Z576" s="67"/>
      <c r="AA576" s="86">
        <f>SUM(AB576:AE576)</f>
        <v>0</v>
      </c>
      <c r="AB576" s="67"/>
      <c r="AC576" s="67"/>
      <c r="AD576" s="67"/>
      <c r="AE576" s="67"/>
      <c r="AF576" s="23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2275"/>
      <c r="CQ576" s="2275"/>
      <c r="CR576" s="2275"/>
      <c r="CS576" s="276"/>
      <c r="CT576" s="276"/>
      <c r="CU576" s="276"/>
      <c r="CV576" s="188"/>
      <c r="CW576" s="188"/>
      <c r="CX576" s="188"/>
      <c r="CY576" s="188"/>
      <c r="CZ576" s="188"/>
      <c r="DA576" s="188"/>
      <c r="DB576" s="85"/>
      <c r="DC576" s="85"/>
      <c r="DD576" s="85"/>
      <c r="DE576" s="595"/>
      <c r="DF576" s="320"/>
      <c r="DG576" s="188"/>
      <c r="DH576" s="188"/>
      <c r="DI576" s="188"/>
      <c r="DJ576" s="188"/>
      <c r="DK576" s="320">
        <v>0</v>
      </c>
      <c r="DL576" s="188"/>
      <c r="DM576" s="188"/>
      <c r="DN576" s="190"/>
      <c r="DO576" s="188"/>
      <c r="DP576" s="320"/>
      <c r="DQ576" s="188"/>
      <c r="DR576" s="188"/>
      <c r="DS576" s="188"/>
      <c r="DT576" s="188"/>
      <c r="DU576" s="320">
        <f t="shared" si="1792"/>
        <v>0</v>
      </c>
      <c r="DV576" s="188"/>
      <c r="DW576" s="188"/>
      <c r="DX576" s="190"/>
      <c r="DY576" s="188"/>
      <c r="DZ576" s="2275"/>
      <c r="EA576" s="276"/>
      <c r="EB576" s="188"/>
      <c r="EC576" s="188"/>
      <c r="ED576" s="135"/>
      <c r="EE576" s="23"/>
      <c r="EF576" s="328"/>
      <c r="EG576" s="328"/>
      <c r="EH576" s="328"/>
    </row>
    <row r="577" spans="1:138" ht="15" hidden="1" customHeight="1" outlineLevel="1">
      <c r="A577" s="85"/>
      <c r="B577" s="67"/>
      <c r="C577" s="539"/>
      <c r="D577" s="1146"/>
      <c r="E577" s="67"/>
      <c r="F577" s="67"/>
      <c r="G577" s="86">
        <f t="shared" si="1801"/>
        <v>0</v>
      </c>
      <c r="H577" s="86">
        <f>SUM(I577:L577)</f>
        <v>0</v>
      </c>
      <c r="I577" s="67"/>
      <c r="J577" s="67"/>
      <c r="K577" s="67"/>
      <c r="L577" s="67"/>
      <c r="M577" s="2216"/>
      <c r="N577" s="67"/>
      <c r="O577" s="67"/>
      <c r="P577" s="67"/>
      <c r="Q577" s="86">
        <f>SUM(R577:U577)</f>
        <v>0</v>
      </c>
      <c r="R577" s="67"/>
      <c r="S577" s="67"/>
      <c r="T577" s="67"/>
      <c r="U577" s="67"/>
      <c r="V577" s="86">
        <f>SUM(W577:Z577)</f>
        <v>0</v>
      </c>
      <c r="W577" s="67"/>
      <c r="X577" s="67"/>
      <c r="Y577" s="67"/>
      <c r="Z577" s="67"/>
      <c r="AA577" s="86">
        <f>SUM(AB577:AE577)</f>
        <v>0</v>
      </c>
      <c r="AB577" s="67"/>
      <c r="AC577" s="67"/>
      <c r="AD577" s="67"/>
      <c r="AE577" s="67"/>
      <c r="AF577" s="33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197"/>
      <c r="AZ577" s="197"/>
      <c r="BA577" s="197"/>
      <c r="BB577" s="197"/>
      <c r="BC577" s="197"/>
      <c r="BD577" s="197"/>
      <c r="BE577" s="197"/>
      <c r="BF577" s="197"/>
      <c r="BG577" s="197"/>
      <c r="BH577" s="197"/>
      <c r="BI577" s="197"/>
      <c r="BJ577" s="197"/>
      <c r="BK577" s="197"/>
      <c r="BL577" s="197"/>
      <c r="BM577" s="197"/>
      <c r="BN577" s="197"/>
      <c r="BO577" s="197"/>
      <c r="BP577" s="197"/>
      <c r="BQ577" s="197"/>
      <c r="BR577" s="197"/>
      <c r="BS577" s="197"/>
      <c r="BT577" s="197"/>
      <c r="BU577" s="197"/>
      <c r="BV577" s="197"/>
      <c r="BW577" s="197"/>
      <c r="BX577" s="197"/>
      <c r="BY577" s="197"/>
      <c r="BZ577" s="197"/>
      <c r="CA577" s="197"/>
      <c r="CB577" s="197"/>
      <c r="CC577" s="197"/>
      <c r="CD577" s="197"/>
      <c r="CE577" s="197"/>
      <c r="CF577" s="197"/>
      <c r="CG577" s="197"/>
      <c r="CH577" s="197"/>
      <c r="CI577" s="197"/>
      <c r="CJ577" s="197"/>
      <c r="CK577" s="197"/>
      <c r="CL577" s="197"/>
      <c r="CM577" s="197"/>
      <c r="CN577" s="197"/>
      <c r="CO577" s="197"/>
      <c r="CP577" s="2276"/>
      <c r="CQ577" s="2276"/>
      <c r="CR577" s="2276"/>
      <c r="CS577" s="279"/>
      <c r="CT577" s="279"/>
      <c r="CU577" s="279"/>
      <c r="CV577" s="197"/>
      <c r="CW577" s="197"/>
      <c r="CX577" s="197"/>
      <c r="CY577" s="197"/>
      <c r="CZ577" s="197"/>
      <c r="DA577" s="197"/>
      <c r="DB577" s="210"/>
      <c r="DC577" s="210"/>
      <c r="DD577" s="210"/>
      <c r="DE577" s="595"/>
      <c r="DF577" s="321"/>
      <c r="DG577" s="197"/>
      <c r="DH577" s="197"/>
      <c r="DI577" s="197"/>
      <c r="DJ577" s="197"/>
      <c r="DK577" s="321">
        <v>0</v>
      </c>
      <c r="DL577" s="197"/>
      <c r="DM577" s="197"/>
      <c r="DN577" s="188"/>
      <c r="DO577" s="197"/>
      <c r="DP577" s="321"/>
      <c r="DQ577" s="197"/>
      <c r="DR577" s="197"/>
      <c r="DS577" s="197"/>
      <c r="DT577" s="197"/>
      <c r="DU577" s="321">
        <f t="shared" si="1792"/>
        <v>0</v>
      </c>
      <c r="DV577" s="197"/>
      <c r="DW577" s="197"/>
      <c r="DX577" s="188"/>
      <c r="DY577" s="197"/>
      <c r="DZ577" s="2276"/>
      <c r="EA577" s="279"/>
      <c r="EB577" s="197"/>
      <c r="EC577" s="197"/>
      <c r="ED577" s="135"/>
      <c r="EE577" s="33"/>
      <c r="EF577" s="460"/>
      <c r="EG577" s="460"/>
      <c r="EH577" s="460"/>
    </row>
    <row r="578" spans="1:138" ht="15" hidden="1" customHeight="1" outlineLevel="1">
      <c r="A578" s="85"/>
      <c r="B578" s="67"/>
      <c r="C578" s="539" t="s">
        <v>49</v>
      </c>
      <c r="D578" s="1146"/>
      <c r="E578" s="67"/>
      <c r="F578" s="67"/>
      <c r="G578" s="86">
        <f t="shared" si="1801"/>
        <v>0</v>
      </c>
      <c r="H578" s="86">
        <f>SUM(I578:L578)</f>
        <v>0</v>
      </c>
      <c r="I578" s="67"/>
      <c r="J578" s="67"/>
      <c r="K578" s="67"/>
      <c r="L578" s="67"/>
      <c r="M578" s="2216"/>
      <c r="N578" s="67"/>
      <c r="O578" s="67"/>
      <c r="P578" s="67"/>
      <c r="Q578" s="86">
        <f>SUM(R578:U578)</f>
        <v>0</v>
      </c>
      <c r="R578" s="67"/>
      <c r="S578" s="67"/>
      <c r="T578" s="67"/>
      <c r="U578" s="67"/>
      <c r="V578" s="86">
        <f>SUM(W578:Z578)</f>
        <v>0</v>
      </c>
      <c r="W578" s="67"/>
      <c r="X578" s="67"/>
      <c r="Y578" s="67"/>
      <c r="Z578" s="67"/>
      <c r="AA578" s="86">
        <f>SUM(AB578:AE578)</f>
        <v>0</v>
      </c>
      <c r="AB578" s="67"/>
      <c r="AC578" s="67"/>
      <c r="AD578" s="67"/>
      <c r="AE578" s="67"/>
      <c r="AF578" s="33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7"/>
      <c r="BA578" s="197"/>
      <c r="BB578" s="197"/>
      <c r="BC578" s="197"/>
      <c r="BD578" s="197"/>
      <c r="BE578" s="197"/>
      <c r="BF578" s="197"/>
      <c r="BG578" s="197"/>
      <c r="BH578" s="197"/>
      <c r="BI578" s="197"/>
      <c r="BJ578" s="197"/>
      <c r="BK578" s="197"/>
      <c r="BL578" s="197"/>
      <c r="BM578" s="197"/>
      <c r="BN578" s="197"/>
      <c r="BO578" s="197"/>
      <c r="BP578" s="197"/>
      <c r="BQ578" s="197"/>
      <c r="BR578" s="197"/>
      <c r="BS578" s="197"/>
      <c r="BT578" s="197"/>
      <c r="BU578" s="197"/>
      <c r="BV578" s="197"/>
      <c r="BW578" s="197"/>
      <c r="BX578" s="197"/>
      <c r="BY578" s="197"/>
      <c r="BZ578" s="197"/>
      <c r="CA578" s="197"/>
      <c r="CB578" s="197"/>
      <c r="CC578" s="197"/>
      <c r="CD578" s="197"/>
      <c r="CE578" s="197"/>
      <c r="CF578" s="197"/>
      <c r="CG578" s="197"/>
      <c r="CH578" s="197"/>
      <c r="CI578" s="197"/>
      <c r="CJ578" s="197"/>
      <c r="CK578" s="197"/>
      <c r="CL578" s="197"/>
      <c r="CM578" s="197"/>
      <c r="CN578" s="197"/>
      <c r="CO578" s="197"/>
      <c r="CP578" s="2276"/>
      <c r="CQ578" s="2276"/>
      <c r="CR578" s="2276"/>
      <c r="CS578" s="279"/>
      <c r="CT578" s="279"/>
      <c r="CU578" s="279"/>
      <c r="CV578" s="197"/>
      <c r="CW578" s="197"/>
      <c r="CX578" s="197"/>
      <c r="CY578" s="197"/>
      <c r="CZ578" s="197"/>
      <c r="DA578" s="197"/>
      <c r="DB578" s="210"/>
      <c r="DC578" s="210"/>
      <c r="DD578" s="210"/>
      <c r="DE578" s="595"/>
      <c r="DF578" s="321"/>
      <c r="DG578" s="197"/>
      <c r="DH578" s="197"/>
      <c r="DI578" s="197"/>
      <c r="DJ578" s="197"/>
      <c r="DK578" s="321">
        <v>0</v>
      </c>
      <c r="DL578" s="197"/>
      <c r="DM578" s="197"/>
      <c r="DN578" s="197"/>
      <c r="DO578" s="197"/>
      <c r="DP578" s="321"/>
      <c r="DQ578" s="197"/>
      <c r="DR578" s="197"/>
      <c r="DS578" s="197"/>
      <c r="DT578" s="197"/>
      <c r="DU578" s="321">
        <f t="shared" si="1792"/>
        <v>0</v>
      </c>
      <c r="DV578" s="197"/>
      <c r="DW578" s="197"/>
      <c r="DX578" s="197"/>
      <c r="DY578" s="197"/>
      <c r="DZ578" s="2276"/>
      <c r="EA578" s="279"/>
      <c r="EB578" s="197"/>
      <c r="EC578" s="197"/>
      <c r="ED578" s="135"/>
      <c r="EE578" s="33"/>
      <c r="EF578" s="460"/>
      <c r="EG578" s="460"/>
      <c r="EH578" s="460"/>
    </row>
    <row r="579" spans="1:138" ht="15" hidden="1" customHeight="1" outlineLevel="1">
      <c r="A579" s="85"/>
      <c r="B579" s="67"/>
      <c r="C579" s="539"/>
      <c r="D579" s="1145" t="s">
        <v>52</v>
      </c>
      <c r="E579" s="84"/>
      <c r="F579" s="84"/>
      <c r="G579" s="84"/>
      <c r="H579" s="84"/>
      <c r="I579" s="84"/>
      <c r="J579" s="84"/>
      <c r="K579" s="84"/>
      <c r="L579" s="84"/>
      <c r="M579" s="2199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105"/>
      <c r="AG579" s="190"/>
      <c r="AH579" s="190">
        <v>0</v>
      </c>
      <c r="AI579" s="190">
        <v>0</v>
      </c>
      <c r="AJ579" s="190">
        <v>0</v>
      </c>
      <c r="AK579" s="190">
        <v>0</v>
      </c>
      <c r="AL579" s="190">
        <v>0</v>
      </c>
      <c r="AM579" s="190">
        <v>0</v>
      </c>
      <c r="AN579" s="190">
        <v>0</v>
      </c>
      <c r="AO579" s="190">
        <v>0</v>
      </c>
      <c r="AP579" s="190">
        <v>0</v>
      </c>
      <c r="AQ579" s="190">
        <v>0</v>
      </c>
      <c r="AR579" s="190">
        <v>0</v>
      </c>
      <c r="AS579" s="190">
        <v>0</v>
      </c>
      <c r="AT579" s="190">
        <v>0</v>
      </c>
      <c r="AU579" s="190">
        <v>0</v>
      </c>
      <c r="AV579" s="190">
        <v>0</v>
      </c>
      <c r="AW579" s="190">
        <v>0</v>
      </c>
      <c r="AX579" s="190">
        <v>0</v>
      </c>
      <c r="AY579" s="190">
        <v>0</v>
      </c>
      <c r="AZ579" s="190">
        <v>0</v>
      </c>
      <c r="BA579" s="190">
        <v>0</v>
      </c>
      <c r="BB579" s="190">
        <v>0</v>
      </c>
      <c r="BC579" s="190">
        <v>0</v>
      </c>
      <c r="BD579" s="190">
        <v>0</v>
      </c>
      <c r="BE579" s="190">
        <v>0</v>
      </c>
      <c r="BF579" s="190">
        <v>0</v>
      </c>
      <c r="BG579" s="190">
        <v>0</v>
      </c>
      <c r="BH579" s="190">
        <v>0</v>
      </c>
      <c r="BI579" s="190">
        <v>0</v>
      </c>
      <c r="BJ579" s="190">
        <v>0</v>
      </c>
      <c r="BK579" s="190">
        <v>0</v>
      </c>
      <c r="BL579" s="190">
        <f>SUM(BL576:BL578)</f>
        <v>0</v>
      </c>
      <c r="BM579" s="190">
        <f>SUM(BM576:BM578)</f>
        <v>0</v>
      </c>
      <c r="BN579" s="190">
        <f t="shared" ref="BN579:BZ579" si="1802">SUM(BN576:BN578)</f>
        <v>0</v>
      </c>
      <c r="BO579" s="190">
        <f t="shared" si="1802"/>
        <v>0</v>
      </c>
      <c r="BP579" s="190">
        <f t="shared" si="1802"/>
        <v>0</v>
      </c>
      <c r="BQ579" s="190">
        <f t="shared" si="1802"/>
        <v>0</v>
      </c>
      <c r="BR579" s="190">
        <f t="shared" si="1802"/>
        <v>0</v>
      </c>
      <c r="BS579" s="190">
        <f t="shared" si="1802"/>
        <v>0</v>
      </c>
      <c r="BT579" s="190">
        <f t="shared" si="1802"/>
        <v>0</v>
      </c>
      <c r="BU579" s="190">
        <f t="shared" si="1802"/>
        <v>0</v>
      </c>
      <c r="BV579" s="190">
        <f t="shared" si="1802"/>
        <v>0</v>
      </c>
      <c r="BW579" s="190">
        <f t="shared" si="1802"/>
        <v>0</v>
      </c>
      <c r="BX579" s="190">
        <f t="shared" si="1802"/>
        <v>0</v>
      </c>
      <c r="BY579" s="190">
        <f t="shared" si="1802"/>
        <v>0</v>
      </c>
      <c r="BZ579" s="190">
        <f t="shared" si="1802"/>
        <v>0</v>
      </c>
      <c r="CA579" s="190">
        <f>SUM(CA576:CA578)</f>
        <v>0</v>
      </c>
      <c r="CB579" s="190">
        <f>SUM(CB576:CB578)</f>
        <v>0</v>
      </c>
      <c r="CC579" s="190">
        <f t="shared" ref="CC579:CO579" si="1803">SUM(CC576:CC578)</f>
        <v>0</v>
      </c>
      <c r="CD579" s="190">
        <f t="shared" si="1803"/>
        <v>0</v>
      </c>
      <c r="CE579" s="190">
        <f t="shared" si="1803"/>
        <v>0</v>
      </c>
      <c r="CF579" s="190">
        <f t="shared" si="1803"/>
        <v>0</v>
      </c>
      <c r="CG579" s="190">
        <f t="shared" si="1803"/>
        <v>0</v>
      </c>
      <c r="CH579" s="190">
        <f t="shared" si="1803"/>
        <v>0</v>
      </c>
      <c r="CI579" s="190">
        <f t="shared" si="1803"/>
        <v>0</v>
      </c>
      <c r="CJ579" s="190">
        <f t="shared" si="1803"/>
        <v>0</v>
      </c>
      <c r="CK579" s="190">
        <f t="shared" si="1803"/>
        <v>0</v>
      </c>
      <c r="CL579" s="190">
        <f t="shared" si="1803"/>
        <v>0</v>
      </c>
      <c r="CM579" s="190">
        <f t="shared" si="1803"/>
        <v>0</v>
      </c>
      <c r="CN579" s="190">
        <f t="shared" si="1803"/>
        <v>0</v>
      </c>
      <c r="CO579" s="190">
        <f t="shared" si="1803"/>
        <v>0</v>
      </c>
      <c r="CP579" s="2274">
        <f t="shared" ref="CP579:CX579" si="1804">SUM(CP576:CP578)</f>
        <v>0</v>
      </c>
      <c r="CQ579" s="2274">
        <f t="shared" si="1804"/>
        <v>0</v>
      </c>
      <c r="CR579" s="2274">
        <f t="shared" si="1804"/>
        <v>0</v>
      </c>
      <c r="CS579" s="277">
        <f t="shared" si="1804"/>
        <v>0</v>
      </c>
      <c r="CT579" s="277">
        <f t="shared" si="1804"/>
        <v>0</v>
      </c>
      <c r="CU579" s="277">
        <f t="shared" si="1804"/>
        <v>0</v>
      </c>
      <c r="CV579" s="190">
        <f t="shared" si="1804"/>
        <v>0</v>
      </c>
      <c r="CW579" s="190">
        <f t="shared" si="1804"/>
        <v>0</v>
      </c>
      <c r="CX579" s="190">
        <f t="shared" si="1804"/>
        <v>0</v>
      </c>
      <c r="CY579" s="190">
        <f t="shared" ref="CY579:DA579" si="1805">SUM(CY576:CY578)</f>
        <v>0</v>
      </c>
      <c r="CZ579" s="190">
        <f t="shared" si="1805"/>
        <v>0</v>
      </c>
      <c r="DA579" s="190">
        <f t="shared" si="1805"/>
        <v>0</v>
      </c>
      <c r="DB579" s="283"/>
      <c r="DC579" s="283"/>
      <c r="DD579" s="283"/>
      <c r="DE579" s="595">
        <f>SUM(DE576:DE578)</f>
        <v>0</v>
      </c>
      <c r="DF579" s="320"/>
      <c r="DG579" s="190"/>
      <c r="DH579" s="190"/>
      <c r="DI579" s="190"/>
      <c r="DJ579" s="190"/>
      <c r="DK579" s="320">
        <v>0</v>
      </c>
      <c r="DL579" s="190"/>
      <c r="DM579" s="190"/>
      <c r="DN579" s="197"/>
      <c r="DO579" s="190"/>
      <c r="DP579" s="320"/>
      <c r="DQ579" s="190"/>
      <c r="DR579" s="190"/>
      <c r="DS579" s="190"/>
      <c r="DT579" s="190"/>
      <c r="DU579" s="320">
        <f t="shared" si="1792"/>
        <v>0</v>
      </c>
      <c r="DV579" s="190"/>
      <c r="DW579" s="190"/>
      <c r="DX579" s="197"/>
      <c r="DY579" s="190"/>
      <c r="DZ579" s="2274">
        <f>SUM(DZ576:DZ578)</f>
        <v>0</v>
      </c>
      <c r="EA579" s="277">
        <f t="shared" ref="EA579:EB579" si="1806">SUM(EA576:EA578)</f>
        <v>0</v>
      </c>
      <c r="EB579" s="190">
        <f t="shared" si="1806"/>
        <v>0</v>
      </c>
      <c r="EC579" s="190">
        <f t="shared" ref="EC579" si="1807">SUM(EC576:EC578)</f>
        <v>0</v>
      </c>
      <c r="ED579" s="135"/>
      <c r="EE579" s="185"/>
      <c r="EF579" s="459"/>
      <c r="EG579" s="459"/>
      <c r="EH579" s="459"/>
    </row>
    <row r="580" spans="1:138" ht="15" hidden="1" customHeight="1" outlineLevel="1">
      <c r="A580" s="85"/>
      <c r="B580" s="67"/>
      <c r="C580" s="540" t="s">
        <v>65</v>
      </c>
      <c r="D580" s="1143" t="s">
        <v>128</v>
      </c>
      <c r="E580" s="84"/>
      <c r="F580" s="84"/>
      <c r="G580" s="84"/>
      <c r="H580" s="84"/>
      <c r="I580" s="84"/>
      <c r="J580" s="84"/>
      <c r="K580" s="84"/>
      <c r="L580" s="84"/>
      <c r="M580" s="2199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23"/>
      <c r="AG580" s="188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2274"/>
      <c r="CQ580" s="2274"/>
      <c r="CR580" s="2274"/>
      <c r="CS580" s="277"/>
      <c r="CT580" s="277"/>
      <c r="CU580" s="277"/>
      <c r="CV580" s="190"/>
      <c r="CW580" s="190"/>
      <c r="CX580" s="190"/>
      <c r="CY580" s="190"/>
      <c r="CZ580" s="190"/>
      <c r="DA580" s="190"/>
      <c r="DB580" s="283"/>
      <c r="DC580" s="283"/>
      <c r="DD580" s="283"/>
      <c r="DE580" s="595"/>
      <c r="DF580" s="320"/>
      <c r="DG580" s="190"/>
      <c r="DH580" s="190"/>
      <c r="DI580" s="190"/>
      <c r="DJ580" s="190"/>
      <c r="DK580" s="320">
        <v>0</v>
      </c>
      <c r="DL580" s="190"/>
      <c r="DM580" s="190"/>
      <c r="DN580" s="190"/>
      <c r="DO580" s="190"/>
      <c r="DP580" s="320"/>
      <c r="DQ580" s="190"/>
      <c r="DR580" s="190"/>
      <c r="DS580" s="190"/>
      <c r="DT580" s="190"/>
      <c r="DU580" s="320">
        <f t="shared" si="1792"/>
        <v>0</v>
      </c>
      <c r="DV580" s="190"/>
      <c r="DW580" s="190"/>
      <c r="DX580" s="190"/>
      <c r="DY580" s="190"/>
      <c r="DZ580" s="2274"/>
      <c r="EA580" s="277"/>
      <c r="EB580" s="190"/>
      <c r="EC580" s="190"/>
      <c r="ED580" s="135"/>
      <c r="EE580" s="185"/>
      <c r="EF580" s="459"/>
      <c r="EG580" s="459"/>
      <c r="EH580" s="459"/>
    </row>
    <row r="581" spans="1:138" ht="15" hidden="1" customHeight="1" outlineLevel="1">
      <c r="A581" s="85"/>
      <c r="B581" s="67"/>
      <c r="C581" s="539"/>
      <c r="D581" s="1146"/>
      <c r="E581" s="67"/>
      <c r="F581" s="67"/>
      <c r="G581" s="67"/>
      <c r="H581" s="86">
        <f>SUM(I581:L581)</f>
        <v>0</v>
      </c>
      <c r="I581" s="67"/>
      <c r="J581" s="67"/>
      <c r="K581" s="67"/>
      <c r="L581" s="67"/>
      <c r="M581" s="2216"/>
      <c r="N581" s="67"/>
      <c r="O581" s="67"/>
      <c r="P581" s="67"/>
      <c r="Q581" s="86">
        <f>SUM(R581:U581)</f>
        <v>0</v>
      </c>
      <c r="R581" s="67"/>
      <c r="S581" s="67"/>
      <c r="T581" s="67"/>
      <c r="U581" s="67"/>
      <c r="V581" s="86">
        <f>SUM(W581:Z581)</f>
        <v>0</v>
      </c>
      <c r="W581" s="67"/>
      <c r="X581" s="67"/>
      <c r="Y581" s="67"/>
      <c r="Z581" s="67"/>
      <c r="AA581" s="86">
        <f>SUM(AB581:AE581)</f>
        <v>0</v>
      </c>
      <c r="AB581" s="67"/>
      <c r="AC581" s="67"/>
      <c r="AD581" s="67"/>
      <c r="AE581" s="67"/>
      <c r="AF581" s="23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2275"/>
      <c r="CQ581" s="2275"/>
      <c r="CR581" s="2275"/>
      <c r="CS581" s="276"/>
      <c r="CT581" s="276"/>
      <c r="CU581" s="276"/>
      <c r="CV581" s="188"/>
      <c r="CW581" s="188"/>
      <c r="CX581" s="188"/>
      <c r="CY581" s="188"/>
      <c r="CZ581" s="188"/>
      <c r="DA581" s="188"/>
      <c r="DB581" s="85"/>
      <c r="DC581" s="85"/>
      <c r="DD581" s="85"/>
      <c r="DE581" s="595"/>
      <c r="DF581" s="320"/>
      <c r="DG581" s="188"/>
      <c r="DH581" s="188"/>
      <c r="DI581" s="188"/>
      <c r="DJ581" s="188"/>
      <c r="DK581" s="320">
        <v>0</v>
      </c>
      <c r="DL581" s="188"/>
      <c r="DM581" s="188"/>
      <c r="DN581" s="190"/>
      <c r="DO581" s="188"/>
      <c r="DP581" s="320"/>
      <c r="DQ581" s="188"/>
      <c r="DR581" s="188"/>
      <c r="DS581" s="188"/>
      <c r="DT581" s="188"/>
      <c r="DU581" s="320">
        <f t="shared" si="1792"/>
        <v>0</v>
      </c>
      <c r="DV581" s="188"/>
      <c r="DW581" s="188"/>
      <c r="DX581" s="190"/>
      <c r="DY581" s="188"/>
      <c r="DZ581" s="2275"/>
      <c r="EA581" s="276"/>
      <c r="EB581" s="188"/>
      <c r="EC581" s="188"/>
      <c r="ED581" s="135"/>
      <c r="EE581" s="23"/>
      <c r="EF581" s="328"/>
      <c r="EG581" s="328"/>
      <c r="EH581" s="328"/>
    </row>
    <row r="582" spans="1:138" ht="15" hidden="1" customHeight="1" outlineLevel="1">
      <c r="A582" s="85"/>
      <c r="B582" s="67"/>
      <c r="C582" s="539"/>
      <c r="D582" s="1146"/>
      <c r="E582" s="67"/>
      <c r="F582" s="67"/>
      <c r="G582" s="67"/>
      <c r="H582" s="86">
        <f>SUM(I582:L582)</f>
        <v>0</v>
      </c>
      <c r="I582" s="67"/>
      <c r="J582" s="67"/>
      <c r="K582" s="67"/>
      <c r="L582" s="67"/>
      <c r="M582" s="2216"/>
      <c r="N582" s="67"/>
      <c r="O582" s="67"/>
      <c r="P582" s="67"/>
      <c r="Q582" s="86">
        <f>SUM(R582:U582)</f>
        <v>0</v>
      </c>
      <c r="R582" s="67"/>
      <c r="S582" s="67"/>
      <c r="T582" s="67"/>
      <c r="U582" s="67"/>
      <c r="V582" s="86">
        <f>SUM(W582:Z582)</f>
        <v>0</v>
      </c>
      <c r="W582" s="67"/>
      <c r="X582" s="67"/>
      <c r="Y582" s="67"/>
      <c r="Z582" s="67"/>
      <c r="AA582" s="86">
        <f>SUM(AB582:AE582)</f>
        <v>0</v>
      </c>
      <c r="AB582" s="67"/>
      <c r="AC582" s="67"/>
      <c r="AD582" s="67"/>
      <c r="AE582" s="67"/>
      <c r="AF582" s="33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197"/>
      <c r="BB582" s="197"/>
      <c r="BC582" s="197"/>
      <c r="BD582" s="197"/>
      <c r="BE582" s="197"/>
      <c r="BF582" s="197"/>
      <c r="BG582" s="197"/>
      <c r="BH582" s="197"/>
      <c r="BI582" s="197"/>
      <c r="BJ582" s="197"/>
      <c r="BK582" s="197"/>
      <c r="BL582" s="197"/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197"/>
      <c r="BW582" s="197"/>
      <c r="BX582" s="197"/>
      <c r="BY582" s="197"/>
      <c r="BZ582" s="197"/>
      <c r="CA582" s="197"/>
      <c r="CB582" s="197"/>
      <c r="CC582" s="197"/>
      <c r="CD582" s="197"/>
      <c r="CE582" s="197"/>
      <c r="CF582" s="197"/>
      <c r="CG582" s="197"/>
      <c r="CH582" s="197"/>
      <c r="CI582" s="197"/>
      <c r="CJ582" s="197"/>
      <c r="CK582" s="197"/>
      <c r="CL582" s="197"/>
      <c r="CM582" s="197"/>
      <c r="CN582" s="197"/>
      <c r="CO582" s="197"/>
      <c r="CP582" s="2276"/>
      <c r="CQ582" s="2276"/>
      <c r="CR582" s="2276"/>
      <c r="CS582" s="279"/>
      <c r="CT582" s="279"/>
      <c r="CU582" s="279"/>
      <c r="CV582" s="197"/>
      <c r="CW582" s="197"/>
      <c r="CX582" s="197"/>
      <c r="CY582" s="197"/>
      <c r="CZ582" s="197"/>
      <c r="DA582" s="197"/>
      <c r="DB582" s="210"/>
      <c r="DC582" s="210"/>
      <c r="DD582" s="210"/>
      <c r="DE582" s="595"/>
      <c r="DF582" s="321"/>
      <c r="DG582" s="197"/>
      <c r="DH582" s="197"/>
      <c r="DI582" s="197"/>
      <c r="DJ582" s="197"/>
      <c r="DK582" s="321">
        <v>0</v>
      </c>
      <c r="DL582" s="197"/>
      <c r="DM582" s="197"/>
      <c r="DN582" s="188"/>
      <c r="DO582" s="197"/>
      <c r="DP582" s="321"/>
      <c r="DQ582" s="197"/>
      <c r="DR582" s="197"/>
      <c r="DS582" s="197"/>
      <c r="DT582" s="197"/>
      <c r="DU582" s="321">
        <f t="shared" si="1792"/>
        <v>0</v>
      </c>
      <c r="DV582" s="197"/>
      <c r="DW582" s="197"/>
      <c r="DX582" s="188"/>
      <c r="DY582" s="197"/>
      <c r="DZ582" s="2276"/>
      <c r="EA582" s="279"/>
      <c r="EB582" s="197"/>
      <c r="EC582" s="197"/>
      <c r="ED582" s="135"/>
      <c r="EE582" s="33"/>
      <c r="EF582" s="460"/>
      <c r="EG582" s="460"/>
      <c r="EH582" s="460"/>
    </row>
    <row r="583" spans="1:138" ht="15" hidden="1" customHeight="1" outlineLevel="1">
      <c r="A583" s="85"/>
      <c r="B583" s="67"/>
      <c r="C583" s="539" t="s">
        <v>49</v>
      </c>
      <c r="D583" s="1146"/>
      <c r="E583" s="67"/>
      <c r="F583" s="67"/>
      <c r="G583" s="67"/>
      <c r="H583" s="86">
        <f>SUM(I583:L583)</f>
        <v>0</v>
      </c>
      <c r="I583" s="67"/>
      <c r="J583" s="67"/>
      <c r="K583" s="67"/>
      <c r="L583" s="67"/>
      <c r="M583" s="2216"/>
      <c r="N583" s="67"/>
      <c r="O583" s="67"/>
      <c r="P583" s="67"/>
      <c r="Q583" s="86">
        <f>SUM(R583:U583)</f>
        <v>0</v>
      </c>
      <c r="R583" s="67"/>
      <c r="S583" s="67"/>
      <c r="T583" s="67"/>
      <c r="U583" s="67"/>
      <c r="V583" s="86">
        <f>SUM(W583:Z583)</f>
        <v>0</v>
      </c>
      <c r="W583" s="67"/>
      <c r="X583" s="67"/>
      <c r="Y583" s="67"/>
      <c r="Z583" s="67"/>
      <c r="AA583" s="86">
        <f>SUM(AB583:AE583)</f>
        <v>0</v>
      </c>
      <c r="AB583" s="67"/>
      <c r="AC583" s="67"/>
      <c r="AD583" s="67"/>
      <c r="AE583" s="67"/>
      <c r="AF583" s="33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197"/>
      <c r="BB583" s="197"/>
      <c r="BC583" s="197"/>
      <c r="BD583" s="197"/>
      <c r="BE583" s="197"/>
      <c r="BF583" s="197"/>
      <c r="BG583" s="197"/>
      <c r="BH583" s="197"/>
      <c r="BI583" s="197"/>
      <c r="BJ583" s="197"/>
      <c r="BK583" s="197"/>
      <c r="BL583" s="197"/>
      <c r="BM583" s="197"/>
      <c r="BN583" s="197"/>
      <c r="BO583" s="197"/>
      <c r="BP583" s="197"/>
      <c r="BQ583" s="197"/>
      <c r="BR583" s="197"/>
      <c r="BS583" s="197"/>
      <c r="BT583" s="197"/>
      <c r="BU583" s="197"/>
      <c r="BV583" s="197"/>
      <c r="BW583" s="197"/>
      <c r="BX583" s="197"/>
      <c r="BY583" s="197"/>
      <c r="BZ583" s="197"/>
      <c r="CA583" s="197"/>
      <c r="CB583" s="197"/>
      <c r="CC583" s="197"/>
      <c r="CD583" s="197"/>
      <c r="CE583" s="197"/>
      <c r="CF583" s="197"/>
      <c r="CG583" s="197"/>
      <c r="CH583" s="197"/>
      <c r="CI583" s="197"/>
      <c r="CJ583" s="197"/>
      <c r="CK583" s="197"/>
      <c r="CL583" s="197"/>
      <c r="CM583" s="197"/>
      <c r="CN583" s="197"/>
      <c r="CO583" s="197"/>
      <c r="CP583" s="2276"/>
      <c r="CQ583" s="2276"/>
      <c r="CR583" s="2276"/>
      <c r="CS583" s="279"/>
      <c r="CT583" s="279"/>
      <c r="CU583" s="279"/>
      <c r="CV583" s="197"/>
      <c r="CW583" s="197"/>
      <c r="CX583" s="197"/>
      <c r="CY583" s="197"/>
      <c r="CZ583" s="197"/>
      <c r="DA583" s="197"/>
      <c r="DB583" s="210"/>
      <c r="DC583" s="210"/>
      <c r="DD583" s="210"/>
      <c r="DE583" s="595"/>
      <c r="DF583" s="321"/>
      <c r="DG583" s="197"/>
      <c r="DH583" s="197"/>
      <c r="DI583" s="197"/>
      <c r="DJ583" s="197"/>
      <c r="DK583" s="321">
        <v>0</v>
      </c>
      <c r="DL583" s="197"/>
      <c r="DM583" s="197"/>
      <c r="DN583" s="197"/>
      <c r="DO583" s="197"/>
      <c r="DP583" s="321"/>
      <c r="DQ583" s="197"/>
      <c r="DR583" s="197"/>
      <c r="DS583" s="197"/>
      <c r="DT583" s="197"/>
      <c r="DU583" s="321">
        <f t="shared" si="1792"/>
        <v>0</v>
      </c>
      <c r="DV583" s="197"/>
      <c r="DW583" s="197"/>
      <c r="DX583" s="197"/>
      <c r="DY583" s="197"/>
      <c r="DZ583" s="2276"/>
      <c r="EA583" s="279"/>
      <c r="EB583" s="197"/>
      <c r="EC583" s="197"/>
      <c r="ED583" s="135"/>
      <c r="EE583" s="33"/>
      <c r="EF583" s="460"/>
      <c r="EG583" s="460"/>
      <c r="EH583" s="460"/>
    </row>
    <row r="584" spans="1:138" ht="15" hidden="1" customHeight="1" outlineLevel="1">
      <c r="A584" s="85"/>
      <c r="B584" s="67"/>
      <c r="C584" s="539"/>
      <c r="D584" s="1145" t="s">
        <v>52</v>
      </c>
      <c r="E584" s="84"/>
      <c r="F584" s="84"/>
      <c r="G584" s="84"/>
      <c r="H584" s="84"/>
      <c r="I584" s="84"/>
      <c r="J584" s="84"/>
      <c r="K584" s="84"/>
      <c r="L584" s="84"/>
      <c r="M584" s="2199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105"/>
      <c r="AG584" s="190"/>
      <c r="AH584" s="190">
        <v>0</v>
      </c>
      <c r="AI584" s="190">
        <v>0</v>
      </c>
      <c r="AJ584" s="190">
        <v>0</v>
      </c>
      <c r="AK584" s="190">
        <v>0</v>
      </c>
      <c r="AL584" s="190">
        <v>0</v>
      </c>
      <c r="AM584" s="190">
        <v>0</v>
      </c>
      <c r="AN584" s="190">
        <v>0</v>
      </c>
      <c r="AO584" s="190">
        <v>0</v>
      </c>
      <c r="AP584" s="190">
        <v>0</v>
      </c>
      <c r="AQ584" s="190">
        <v>0</v>
      </c>
      <c r="AR584" s="190">
        <v>0</v>
      </c>
      <c r="AS584" s="190">
        <v>0</v>
      </c>
      <c r="AT584" s="190">
        <v>0</v>
      </c>
      <c r="AU584" s="190">
        <v>0</v>
      </c>
      <c r="AV584" s="190">
        <v>0</v>
      </c>
      <c r="AW584" s="190">
        <v>0</v>
      </c>
      <c r="AX584" s="190">
        <v>0</v>
      </c>
      <c r="AY584" s="190">
        <v>0</v>
      </c>
      <c r="AZ584" s="190">
        <v>0</v>
      </c>
      <c r="BA584" s="190">
        <v>0</v>
      </c>
      <c r="BB584" s="190">
        <v>0</v>
      </c>
      <c r="BC584" s="190">
        <v>0</v>
      </c>
      <c r="BD584" s="190">
        <v>0</v>
      </c>
      <c r="BE584" s="190">
        <v>0</v>
      </c>
      <c r="BF584" s="190">
        <v>0</v>
      </c>
      <c r="BG584" s="190">
        <v>0</v>
      </c>
      <c r="BH584" s="190">
        <v>0</v>
      </c>
      <c r="BI584" s="190">
        <v>0</v>
      </c>
      <c r="BJ584" s="190">
        <v>0</v>
      </c>
      <c r="BK584" s="190">
        <v>0</v>
      </c>
      <c r="BL584" s="190">
        <f>SUM(BL581:BL583)</f>
        <v>0</v>
      </c>
      <c r="BM584" s="190">
        <f>SUM(BM581:BM583)</f>
        <v>0</v>
      </c>
      <c r="BN584" s="190">
        <f t="shared" ref="BN584:BZ584" si="1808">SUM(BN581:BN583)</f>
        <v>0</v>
      </c>
      <c r="BO584" s="190">
        <f t="shared" si="1808"/>
        <v>0</v>
      </c>
      <c r="BP584" s="190">
        <f t="shared" si="1808"/>
        <v>0</v>
      </c>
      <c r="BQ584" s="190">
        <f t="shared" si="1808"/>
        <v>0</v>
      </c>
      <c r="BR584" s="190">
        <f t="shared" si="1808"/>
        <v>0</v>
      </c>
      <c r="BS584" s="190">
        <f t="shared" si="1808"/>
        <v>0</v>
      </c>
      <c r="BT584" s="190">
        <f t="shared" si="1808"/>
        <v>0</v>
      </c>
      <c r="BU584" s="190">
        <f t="shared" si="1808"/>
        <v>0</v>
      </c>
      <c r="BV584" s="190">
        <f t="shared" si="1808"/>
        <v>0</v>
      </c>
      <c r="BW584" s="190">
        <f t="shared" si="1808"/>
        <v>0</v>
      </c>
      <c r="BX584" s="190">
        <f t="shared" si="1808"/>
        <v>0</v>
      </c>
      <c r="BY584" s="190">
        <f t="shared" si="1808"/>
        <v>0</v>
      </c>
      <c r="BZ584" s="190">
        <f t="shared" si="1808"/>
        <v>0</v>
      </c>
      <c r="CA584" s="190">
        <f>SUM(CA581:CA583)</f>
        <v>0</v>
      </c>
      <c r="CB584" s="190">
        <f>SUM(CB581:CB583)</f>
        <v>0</v>
      </c>
      <c r="CC584" s="190">
        <f t="shared" ref="CC584:CO584" si="1809">SUM(CC581:CC583)</f>
        <v>0</v>
      </c>
      <c r="CD584" s="190">
        <f t="shared" si="1809"/>
        <v>0</v>
      </c>
      <c r="CE584" s="190">
        <f t="shared" si="1809"/>
        <v>0</v>
      </c>
      <c r="CF584" s="190">
        <f t="shared" si="1809"/>
        <v>0</v>
      </c>
      <c r="CG584" s="190">
        <f t="shared" si="1809"/>
        <v>0</v>
      </c>
      <c r="CH584" s="190">
        <f t="shared" si="1809"/>
        <v>0</v>
      </c>
      <c r="CI584" s="190">
        <f t="shared" si="1809"/>
        <v>0</v>
      </c>
      <c r="CJ584" s="190">
        <f t="shared" si="1809"/>
        <v>0</v>
      </c>
      <c r="CK584" s="190">
        <f t="shared" si="1809"/>
        <v>0</v>
      </c>
      <c r="CL584" s="190">
        <f t="shared" si="1809"/>
        <v>0</v>
      </c>
      <c r="CM584" s="190">
        <f t="shared" si="1809"/>
        <v>0</v>
      </c>
      <c r="CN584" s="190">
        <f t="shared" si="1809"/>
        <v>0</v>
      </c>
      <c r="CO584" s="190">
        <f t="shared" si="1809"/>
        <v>0</v>
      </c>
      <c r="CP584" s="2274">
        <f t="shared" ref="CP584:CX584" si="1810">SUM(CP581:CP583)</f>
        <v>0</v>
      </c>
      <c r="CQ584" s="2274">
        <f t="shared" si="1810"/>
        <v>0</v>
      </c>
      <c r="CR584" s="2274">
        <f t="shared" si="1810"/>
        <v>0</v>
      </c>
      <c r="CS584" s="277">
        <f t="shared" si="1810"/>
        <v>0</v>
      </c>
      <c r="CT584" s="277">
        <f t="shared" si="1810"/>
        <v>0</v>
      </c>
      <c r="CU584" s="277">
        <f t="shared" si="1810"/>
        <v>0</v>
      </c>
      <c r="CV584" s="190">
        <f t="shared" si="1810"/>
        <v>0</v>
      </c>
      <c r="CW584" s="190">
        <f t="shared" si="1810"/>
        <v>0</v>
      </c>
      <c r="CX584" s="190">
        <f t="shared" si="1810"/>
        <v>0</v>
      </c>
      <c r="CY584" s="190">
        <f t="shared" ref="CY584:DA584" si="1811">SUM(CY581:CY583)</f>
        <v>0</v>
      </c>
      <c r="CZ584" s="190">
        <f t="shared" si="1811"/>
        <v>0</v>
      </c>
      <c r="DA584" s="190">
        <f t="shared" si="1811"/>
        <v>0</v>
      </c>
      <c r="DB584" s="283"/>
      <c r="DC584" s="283"/>
      <c r="DD584" s="283"/>
      <c r="DE584" s="595">
        <f>SUM(DE581:DE583)</f>
        <v>0</v>
      </c>
      <c r="DF584" s="320"/>
      <c r="DG584" s="190"/>
      <c r="DH584" s="190"/>
      <c r="DI584" s="190"/>
      <c r="DJ584" s="190"/>
      <c r="DK584" s="320">
        <v>0</v>
      </c>
      <c r="DL584" s="190"/>
      <c r="DM584" s="190"/>
      <c r="DN584" s="197"/>
      <c r="DO584" s="190"/>
      <c r="DP584" s="320"/>
      <c r="DQ584" s="190"/>
      <c r="DR584" s="190"/>
      <c r="DS584" s="190"/>
      <c r="DT584" s="190"/>
      <c r="DU584" s="320">
        <f t="shared" si="1792"/>
        <v>0</v>
      </c>
      <c r="DV584" s="190"/>
      <c r="DW584" s="190"/>
      <c r="DX584" s="197"/>
      <c r="DY584" s="190"/>
      <c r="DZ584" s="2274">
        <f>SUM(DZ581:DZ583)</f>
        <v>0</v>
      </c>
      <c r="EA584" s="277">
        <f t="shared" ref="EA584:EB584" si="1812">SUM(EA581:EA583)</f>
        <v>0</v>
      </c>
      <c r="EB584" s="190">
        <f t="shared" si="1812"/>
        <v>0</v>
      </c>
      <c r="EC584" s="190">
        <f t="shared" ref="EC584" si="1813">SUM(EC581:EC583)</f>
        <v>0</v>
      </c>
      <c r="ED584" s="135"/>
      <c r="EE584" s="185"/>
      <c r="EF584" s="459"/>
      <c r="EG584" s="459"/>
      <c r="EH584" s="459"/>
    </row>
    <row r="585" spans="1:138" ht="15" hidden="1" customHeight="1" outlineLevel="1">
      <c r="A585" s="85"/>
      <c r="B585" s="67"/>
      <c r="C585" s="540" t="s">
        <v>66</v>
      </c>
      <c r="D585" s="1143" t="s">
        <v>95</v>
      </c>
      <c r="E585" s="84"/>
      <c r="F585" s="84"/>
      <c r="G585" s="84"/>
      <c r="H585" s="84"/>
      <c r="I585" s="84"/>
      <c r="J585" s="84"/>
      <c r="K585" s="84"/>
      <c r="L585" s="84"/>
      <c r="M585" s="2199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23"/>
      <c r="AG585" s="188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2274"/>
      <c r="CQ585" s="2274"/>
      <c r="CR585" s="2274"/>
      <c r="CS585" s="277"/>
      <c r="CT585" s="277"/>
      <c r="CU585" s="277"/>
      <c r="CV585" s="190"/>
      <c r="CW585" s="190"/>
      <c r="CX585" s="190"/>
      <c r="CY585" s="190"/>
      <c r="CZ585" s="190"/>
      <c r="DA585" s="190"/>
      <c r="DB585" s="283"/>
      <c r="DC585" s="283"/>
      <c r="DD585" s="283"/>
      <c r="DE585" s="595"/>
      <c r="DF585" s="320"/>
      <c r="DG585" s="190"/>
      <c r="DH585" s="190"/>
      <c r="DI585" s="190"/>
      <c r="DJ585" s="190"/>
      <c r="DK585" s="320">
        <v>0</v>
      </c>
      <c r="DL585" s="190"/>
      <c r="DM585" s="190"/>
      <c r="DN585" s="190"/>
      <c r="DO585" s="190"/>
      <c r="DP585" s="320"/>
      <c r="DQ585" s="190"/>
      <c r="DR585" s="190"/>
      <c r="DS585" s="190"/>
      <c r="DT585" s="190"/>
      <c r="DU585" s="320">
        <f t="shared" si="1792"/>
        <v>0</v>
      </c>
      <c r="DV585" s="190"/>
      <c r="DW585" s="190"/>
      <c r="DX585" s="190"/>
      <c r="DY585" s="190"/>
      <c r="DZ585" s="2274"/>
      <c r="EA585" s="277"/>
      <c r="EB585" s="190"/>
      <c r="EC585" s="190"/>
      <c r="ED585" s="135"/>
      <c r="EE585" s="185"/>
      <c r="EF585" s="459"/>
      <c r="EG585" s="459"/>
      <c r="EH585" s="459"/>
    </row>
    <row r="586" spans="1:138" ht="15" hidden="1" customHeight="1" outlineLevel="1">
      <c r="A586" s="85"/>
      <c r="B586" s="67"/>
      <c r="C586" s="539"/>
      <c r="D586" s="1146"/>
      <c r="E586" s="67"/>
      <c r="F586" s="67"/>
      <c r="G586" s="67"/>
      <c r="H586" s="86">
        <f>SUM(I586:L586)</f>
        <v>0</v>
      </c>
      <c r="I586" s="67"/>
      <c r="J586" s="67"/>
      <c r="K586" s="67"/>
      <c r="L586" s="67"/>
      <c r="M586" s="2216"/>
      <c r="N586" s="67"/>
      <c r="O586" s="67"/>
      <c r="P586" s="67"/>
      <c r="Q586" s="86">
        <f>SUM(R586:U586)</f>
        <v>0</v>
      </c>
      <c r="R586" s="67"/>
      <c r="S586" s="67"/>
      <c r="T586" s="67"/>
      <c r="U586" s="67"/>
      <c r="V586" s="86">
        <f>SUM(W586:Z586)</f>
        <v>0</v>
      </c>
      <c r="W586" s="67"/>
      <c r="X586" s="67"/>
      <c r="Y586" s="67"/>
      <c r="Z586" s="67"/>
      <c r="AA586" s="86">
        <f>SUM(AB586:AE586)</f>
        <v>0</v>
      </c>
      <c r="AB586" s="67"/>
      <c r="AC586" s="67"/>
      <c r="AD586" s="67"/>
      <c r="AE586" s="67"/>
      <c r="AF586" s="23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2275"/>
      <c r="CQ586" s="2275"/>
      <c r="CR586" s="2275"/>
      <c r="CS586" s="276"/>
      <c r="CT586" s="276"/>
      <c r="CU586" s="276"/>
      <c r="CV586" s="188"/>
      <c r="CW586" s="188"/>
      <c r="CX586" s="188"/>
      <c r="CY586" s="188"/>
      <c r="CZ586" s="188"/>
      <c r="DA586" s="188"/>
      <c r="DB586" s="85"/>
      <c r="DC586" s="85"/>
      <c r="DD586" s="85"/>
      <c r="DE586" s="595"/>
      <c r="DF586" s="320"/>
      <c r="DG586" s="188"/>
      <c r="DH586" s="188"/>
      <c r="DI586" s="188"/>
      <c r="DJ586" s="188"/>
      <c r="DK586" s="320">
        <v>0</v>
      </c>
      <c r="DL586" s="188"/>
      <c r="DM586" s="188"/>
      <c r="DN586" s="190"/>
      <c r="DO586" s="188"/>
      <c r="DP586" s="320"/>
      <c r="DQ586" s="188"/>
      <c r="DR586" s="188"/>
      <c r="DS586" s="188"/>
      <c r="DT586" s="188"/>
      <c r="DU586" s="320">
        <f t="shared" si="1792"/>
        <v>0</v>
      </c>
      <c r="DV586" s="188"/>
      <c r="DW586" s="188"/>
      <c r="DX586" s="190"/>
      <c r="DY586" s="188"/>
      <c r="DZ586" s="2275"/>
      <c r="EA586" s="276"/>
      <c r="EB586" s="188"/>
      <c r="EC586" s="188"/>
      <c r="ED586" s="135"/>
      <c r="EE586" s="23"/>
      <c r="EF586" s="328"/>
      <c r="EG586" s="328"/>
      <c r="EH586" s="328"/>
    </row>
    <row r="587" spans="1:138" ht="15" hidden="1" customHeight="1" outlineLevel="1">
      <c r="A587" s="85"/>
      <c r="B587" s="67"/>
      <c r="C587" s="539"/>
      <c r="D587" s="1146"/>
      <c r="E587" s="67"/>
      <c r="F587" s="67"/>
      <c r="G587" s="67"/>
      <c r="H587" s="86">
        <f>SUM(I587:L587)</f>
        <v>0</v>
      </c>
      <c r="I587" s="67"/>
      <c r="J587" s="67"/>
      <c r="K587" s="67"/>
      <c r="L587" s="67"/>
      <c r="M587" s="2216"/>
      <c r="N587" s="67"/>
      <c r="O587" s="67"/>
      <c r="P587" s="67"/>
      <c r="Q587" s="86">
        <f>SUM(R587:U587)</f>
        <v>0</v>
      </c>
      <c r="R587" s="67"/>
      <c r="S587" s="67"/>
      <c r="T587" s="67"/>
      <c r="U587" s="67"/>
      <c r="V587" s="86">
        <f>SUM(W587:Z587)</f>
        <v>0</v>
      </c>
      <c r="W587" s="67"/>
      <c r="X587" s="67"/>
      <c r="Y587" s="67"/>
      <c r="Z587" s="67"/>
      <c r="AA587" s="86">
        <f>SUM(AB587:AE587)</f>
        <v>0</v>
      </c>
      <c r="AB587" s="67"/>
      <c r="AC587" s="67"/>
      <c r="AD587" s="67"/>
      <c r="AE587" s="67"/>
      <c r="AF587" s="33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7"/>
      <c r="BB587" s="197"/>
      <c r="BC587" s="197"/>
      <c r="BD587" s="197"/>
      <c r="BE587" s="197"/>
      <c r="BF587" s="197"/>
      <c r="BG587" s="197"/>
      <c r="BH587" s="197"/>
      <c r="BI587" s="197"/>
      <c r="BJ587" s="197"/>
      <c r="BK587" s="197"/>
      <c r="BL587" s="197"/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197"/>
      <c r="BW587" s="197"/>
      <c r="BX587" s="197"/>
      <c r="BY587" s="197"/>
      <c r="BZ587" s="197"/>
      <c r="CA587" s="197"/>
      <c r="CB587" s="197"/>
      <c r="CC587" s="197"/>
      <c r="CD587" s="197"/>
      <c r="CE587" s="197"/>
      <c r="CF587" s="197"/>
      <c r="CG587" s="197"/>
      <c r="CH587" s="197"/>
      <c r="CI587" s="197"/>
      <c r="CJ587" s="197"/>
      <c r="CK587" s="197"/>
      <c r="CL587" s="197"/>
      <c r="CM587" s="197"/>
      <c r="CN587" s="197"/>
      <c r="CO587" s="197"/>
      <c r="CP587" s="2276"/>
      <c r="CQ587" s="2276"/>
      <c r="CR587" s="2276"/>
      <c r="CS587" s="279"/>
      <c r="CT587" s="279"/>
      <c r="CU587" s="279"/>
      <c r="CV587" s="197"/>
      <c r="CW587" s="197"/>
      <c r="CX587" s="197"/>
      <c r="CY587" s="197"/>
      <c r="CZ587" s="197"/>
      <c r="DA587" s="197"/>
      <c r="DB587" s="210"/>
      <c r="DC587" s="210"/>
      <c r="DD587" s="210"/>
      <c r="DE587" s="595"/>
      <c r="DF587" s="321"/>
      <c r="DG587" s="197"/>
      <c r="DH587" s="197"/>
      <c r="DI587" s="197"/>
      <c r="DJ587" s="197"/>
      <c r="DK587" s="321">
        <v>0</v>
      </c>
      <c r="DL587" s="197"/>
      <c r="DM587" s="197"/>
      <c r="DN587" s="188"/>
      <c r="DO587" s="197"/>
      <c r="DP587" s="321"/>
      <c r="DQ587" s="197"/>
      <c r="DR587" s="197"/>
      <c r="DS587" s="197"/>
      <c r="DT587" s="197"/>
      <c r="DU587" s="321">
        <f t="shared" si="1792"/>
        <v>0</v>
      </c>
      <c r="DV587" s="197"/>
      <c r="DW587" s="197"/>
      <c r="DX587" s="188"/>
      <c r="DY587" s="197"/>
      <c r="DZ587" s="2276"/>
      <c r="EA587" s="279"/>
      <c r="EB587" s="197"/>
      <c r="EC587" s="197"/>
      <c r="ED587" s="135"/>
      <c r="EE587" s="33"/>
      <c r="EF587" s="460"/>
      <c r="EG587" s="460"/>
      <c r="EH587" s="460"/>
    </row>
    <row r="588" spans="1:138" ht="15" hidden="1" customHeight="1" outlineLevel="1">
      <c r="A588" s="85"/>
      <c r="B588" s="67"/>
      <c r="C588" s="539" t="s">
        <v>49</v>
      </c>
      <c r="D588" s="1146"/>
      <c r="E588" s="67"/>
      <c r="F588" s="67"/>
      <c r="G588" s="67"/>
      <c r="H588" s="86">
        <f>SUM(I588:L588)</f>
        <v>0</v>
      </c>
      <c r="I588" s="67"/>
      <c r="J588" s="67"/>
      <c r="K588" s="67"/>
      <c r="L588" s="67"/>
      <c r="M588" s="2216"/>
      <c r="N588" s="67"/>
      <c r="O588" s="67"/>
      <c r="P588" s="67"/>
      <c r="Q588" s="86">
        <f>SUM(R588:U588)</f>
        <v>0</v>
      </c>
      <c r="R588" s="67"/>
      <c r="S588" s="67"/>
      <c r="T588" s="67"/>
      <c r="U588" s="67"/>
      <c r="V588" s="86">
        <f>SUM(W588:Z588)</f>
        <v>0</v>
      </c>
      <c r="W588" s="67"/>
      <c r="X588" s="67"/>
      <c r="Y588" s="67"/>
      <c r="Z588" s="67"/>
      <c r="AA588" s="86">
        <f>SUM(AB588:AE588)</f>
        <v>0</v>
      </c>
      <c r="AB588" s="67"/>
      <c r="AC588" s="67"/>
      <c r="AD588" s="67"/>
      <c r="AE588" s="67"/>
      <c r="AF588" s="33"/>
      <c r="AG588" s="197"/>
      <c r="AH588" s="197"/>
      <c r="AI588" s="197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197"/>
      <c r="BB588" s="197"/>
      <c r="BC588" s="197"/>
      <c r="BD588" s="197"/>
      <c r="BE588" s="197"/>
      <c r="BF588" s="197"/>
      <c r="BG588" s="197"/>
      <c r="BH588" s="197"/>
      <c r="BI588" s="197"/>
      <c r="BJ588" s="197"/>
      <c r="BK588" s="197"/>
      <c r="BL588" s="197"/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197"/>
      <c r="BW588" s="197"/>
      <c r="BX588" s="197"/>
      <c r="BY588" s="197"/>
      <c r="BZ588" s="197"/>
      <c r="CA588" s="197"/>
      <c r="CB588" s="197"/>
      <c r="CC588" s="197"/>
      <c r="CD588" s="197"/>
      <c r="CE588" s="197"/>
      <c r="CF588" s="197"/>
      <c r="CG588" s="197"/>
      <c r="CH588" s="197"/>
      <c r="CI588" s="197"/>
      <c r="CJ588" s="197"/>
      <c r="CK588" s="197"/>
      <c r="CL588" s="197"/>
      <c r="CM588" s="197"/>
      <c r="CN588" s="197"/>
      <c r="CO588" s="197"/>
      <c r="CP588" s="2276"/>
      <c r="CQ588" s="2276"/>
      <c r="CR588" s="2276"/>
      <c r="CS588" s="279"/>
      <c r="CT588" s="279"/>
      <c r="CU588" s="279"/>
      <c r="CV588" s="197"/>
      <c r="CW588" s="197"/>
      <c r="CX588" s="197"/>
      <c r="CY588" s="197"/>
      <c r="CZ588" s="197"/>
      <c r="DA588" s="197"/>
      <c r="DB588" s="210"/>
      <c r="DC588" s="210"/>
      <c r="DD588" s="210"/>
      <c r="DE588" s="595"/>
      <c r="DF588" s="321"/>
      <c r="DG588" s="197"/>
      <c r="DH588" s="197"/>
      <c r="DI588" s="197"/>
      <c r="DJ588" s="197"/>
      <c r="DK588" s="321">
        <v>0</v>
      </c>
      <c r="DL588" s="197"/>
      <c r="DM588" s="197"/>
      <c r="DN588" s="197"/>
      <c r="DO588" s="197"/>
      <c r="DP588" s="321"/>
      <c r="DQ588" s="197"/>
      <c r="DR588" s="197"/>
      <c r="DS588" s="197"/>
      <c r="DT588" s="197"/>
      <c r="DU588" s="321">
        <f t="shared" si="1792"/>
        <v>0</v>
      </c>
      <c r="DV588" s="197"/>
      <c r="DW588" s="197"/>
      <c r="DX588" s="197"/>
      <c r="DY588" s="197"/>
      <c r="DZ588" s="2276"/>
      <c r="EA588" s="279"/>
      <c r="EB588" s="197"/>
      <c r="EC588" s="197"/>
      <c r="ED588" s="135"/>
      <c r="EE588" s="33"/>
      <c r="EF588" s="460"/>
      <c r="EG588" s="460"/>
      <c r="EH588" s="460"/>
    </row>
    <row r="589" spans="1:138" ht="15" hidden="1" customHeight="1" outlineLevel="1">
      <c r="A589" s="85"/>
      <c r="B589" s="67"/>
      <c r="C589" s="539"/>
      <c r="D589" s="1145" t="s">
        <v>52</v>
      </c>
      <c r="E589" s="84"/>
      <c r="F589" s="84"/>
      <c r="G589" s="84"/>
      <c r="H589" s="84"/>
      <c r="I589" s="84"/>
      <c r="J589" s="84"/>
      <c r="K589" s="84"/>
      <c r="L589" s="84"/>
      <c r="M589" s="2199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105"/>
      <c r="AG589" s="190"/>
      <c r="AH589" s="190"/>
      <c r="AI589" s="190">
        <v>0</v>
      </c>
      <c r="AJ589" s="190">
        <v>0</v>
      </c>
      <c r="AK589" s="190"/>
      <c r="AL589" s="190">
        <v>0</v>
      </c>
      <c r="AM589" s="190">
        <v>0</v>
      </c>
      <c r="AN589" s="190"/>
      <c r="AO589" s="190">
        <v>0</v>
      </c>
      <c r="AP589" s="190">
        <v>0</v>
      </c>
      <c r="AQ589" s="190"/>
      <c r="AR589" s="190">
        <v>0</v>
      </c>
      <c r="AS589" s="190">
        <v>0</v>
      </c>
      <c r="AT589" s="190"/>
      <c r="AU589" s="190">
        <v>0</v>
      </c>
      <c r="AV589" s="190">
        <v>0</v>
      </c>
      <c r="AW589" s="190"/>
      <c r="AX589" s="190">
        <v>0</v>
      </c>
      <c r="AY589" s="190">
        <v>0</v>
      </c>
      <c r="AZ589" s="190"/>
      <c r="BA589" s="190">
        <v>0</v>
      </c>
      <c r="BB589" s="190">
        <v>0</v>
      </c>
      <c r="BC589" s="190"/>
      <c r="BD589" s="190">
        <v>0</v>
      </c>
      <c r="BE589" s="190">
        <v>0</v>
      </c>
      <c r="BF589" s="190"/>
      <c r="BG589" s="190">
        <v>0</v>
      </c>
      <c r="BH589" s="190">
        <v>0</v>
      </c>
      <c r="BI589" s="190"/>
      <c r="BJ589" s="190">
        <v>0</v>
      </c>
      <c r="BK589" s="190">
        <v>0</v>
      </c>
      <c r="BL589" s="190"/>
      <c r="BM589" s="190">
        <f>SUM(BM586:BM588)</f>
        <v>0</v>
      </c>
      <c r="BN589" s="190">
        <f t="shared" ref="BN589" si="1814">SUM(BN586:BN588)</f>
        <v>0</v>
      </c>
      <c r="BO589" s="190"/>
      <c r="BP589" s="190">
        <f t="shared" ref="BP589:BQ589" si="1815">SUM(BP586:BP588)</f>
        <v>0</v>
      </c>
      <c r="BQ589" s="190">
        <f t="shared" si="1815"/>
        <v>0</v>
      </c>
      <c r="BR589" s="190"/>
      <c r="BS589" s="190">
        <f t="shared" ref="BS589:BT589" si="1816">SUM(BS586:BS588)</f>
        <v>0</v>
      </c>
      <c r="BT589" s="190">
        <f t="shared" si="1816"/>
        <v>0</v>
      </c>
      <c r="BU589" s="190"/>
      <c r="BV589" s="190">
        <f t="shared" ref="BV589:BW589" si="1817">SUM(BV586:BV588)</f>
        <v>0</v>
      </c>
      <c r="BW589" s="190">
        <f t="shared" si="1817"/>
        <v>0</v>
      </c>
      <c r="BX589" s="190"/>
      <c r="BY589" s="190">
        <f t="shared" ref="BY589:BZ589" si="1818">SUM(BY586:BY588)</f>
        <v>0</v>
      </c>
      <c r="BZ589" s="190">
        <f t="shared" si="1818"/>
        <v>0</v>
      </c>
      <c r="CA589" s="190"/>
      <c r="CB589" s="190">
        <f>SUM(CB586:CB588)</f>
        <v>0</v>
      </c>
      <c r="CC589" s="190">
        <f t="shared" ref="CC589" si="1819">SUM(CC586:CC588)</f>
        <v>0</v>
      </c>
      <c r="CD589" s="190"/>
      <c r="CE589" s="190">
        <f t="shared" ref="CE589:CF589" si="1820">SUM(CE586:CE588)</f>
        <v>0</v>
      </c>
      <c r="CF589" s="190">
        <f t="shared" si="1820"/>
        <v>0</v>
      </c>
      <c r="CG589" s="190"/>
      <c r="CH589" s="190">
        <f t="shared" ref="CH589:CI589" si="1821">SUM(CH586:CH588)</f>
        <v>0</v>
      </c>
      <c r="CI589" s="190">
        <f t="shared" si="1821"/>
        <v>0</v>
      </c>
      <c r="CJ589" s="190"/>
      <c r="CK589" s="190">
        <f t="shared" ref="CK589:CL589" si="1822">SUM(CK586:CK588)</f>
        <v>0</v>
      </c>
      <c r="CL589" s="190">
        <f t="shared" si="1822"/>
        <v>0</v>
      </c>
      <c r="CM589" s="190"/>
      <c r="CN589" s="190">
        <f t="shared" ref="CN589:CO589" si="1823">SUM(CN586:CN588)</f>
        <v>0</v>
      </c>
      <c r="CO589" s="190">
        <f t="shared" si="1823"/>
        <v>0</v>
      </c>
      <c r="CP589" s="2274"/>
      <c r="CQ589" s="2274">
        <f t="shared" ref="CQ589:CR589" si="1824">SUM(CQ586:CQ588)</f>
        <v>0</v>
      </c>
      <c r="CR589" s="2274">
        <f t="shared" si="1824"/>
        <v>0</v>
      </c>
      <c r="CS589" s="277"/>
      <c r="CT589" s="277">
        <f t="shared" ref="CT589:CU589" si="1825">SUM(CT586:CT588)</f>
        <v>0</v>
      </c>
      <c r="CU589" s="277">
        <f t="shared" si="1825"/>
        <v>0</v>
      </c>
      <c r="CV589" s="190"/>
      <c r="CW589" s="190">
        <f t="shared" ref="CW589:CX589" si="1826">SUM(CW586:CW588)</f>
        <v>0</v>
      </c>
      <c r="CX589" s="190">
        <f t="shared" si="1826"/>
        <v>0</v>
      </c>
      <c r="CY589" s="190"/>
      <c r="CZ589" s="190">
        <f t="shared" ref="CZ589:DA589" si="1827">SUM(CZ586:CZ588)</f>
        <v>0</v>
      </c>
      <c r="DA589" s="190">
        <f t="shared" si="1827"/>
        <v>0</v>
      </c>
      <c r="DB589" s="283"/>
      <c r="DC589" s="283"/>
      <c r="DD589" s="283"/>
      <c r="DE589" s="595">
        <f>SUM(DE586:DE588)</f>
        <v>0</v>
      </c>
      <c r="DF589" s="320"/>
      <c r="DG589" s="190"/>
      <c r="DH589" s="190"/>
      <c r="DI589" s="190"/>
      <c r="DJ589" s="190"/>
      <c r="DK589" s="320">
        <v>0</v>
      </c>
      <c r="DL589" s="190"/>
      <c r="DM589" s="190"/>
      <c r="DN589" s="197"/>
      <c r="DO589" s="190"/>
      <c r="DP589" s="320"/>
      <c r="DQ589" s="190"/>
      <c r="DR589" s="190"/>
      <c r="DS589" s="190"/>
      <c r="DT589" s="190"/>
      <c r="DU589" s="320">
        <f t="shared" si="1792"/>
        <v>0</v>
      </c>
      <c r="DV589" s="190"/>
      <c r="DW589" s="190"/>
      <c r="DX589" s="197"/>
      <c r="DY589" s="190"/>
      <c r="DZ589" s="2274">
        <f>SUM(DZ586:DZ588)</f>
        <v>0</v>
      </c>
      <c r="EA589" s="277">
        <f t="shared" ref="EA589:EB589" si="1828">SUM(EA586:EA588)</f>
        <v>0</v>
      </c>
      <c r="EB589" s="190">
        <f t="shared" si="1828"/>
        <v>0</v>
      </c>
      <c r="EC589" s="190">
        <f t="shared" ref="EC589" si="1829">SUM(EC586:EC588)</f>
        <v>0</v>
      </c>
      <c r="ED589" s="135"/>
      <c r="EE589" s="185"/>
      <c r="EF589" s="459"/>
      <c r="EG589" s="459"/>
      <c r="EH589" s="459"/>
    </row>
    <row r="590" spans="1:138" ht="15" hidden="1" customHeight="1" outlineLevel="1">
      <c r="A590" s="85"/>
      <c r="B590" s="67"/>
      <c r="C590" s="540" t="s">
        <v>67</v>
      </c>
      <c r="D590" s="1143" t="s">
        <v>15</v>
      </c>
      <c r="E590" s="84"/>
      <c r="F590" s="84"/>
      <c r="G590" s="84"/>
      <c r="H590" s="84"/>
      <c r="I590" s="84"/>
      <c r="J590" s="84"/>
      <c r="K590" s="84"/>
      <c r="L590" s="84"/>
      <c r="M590" s="2199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23"/>
      <c r="AG590" s="188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2274"/>
      <c r="CQ590" s="2274"/>
      <c r="CR590" s="2274"/>
      <c r="CS590" s="277"/>
      <c r="CT590" s="277"/>
      <c r="CU590" s="277"/>
      <c r="CV590" s="190"/>
      <c r="CW590" s="190"/>
      <c r="CX590" s="190"/>
      <c r="CY590" s="190"/>
      <c r="CZ590" s="190"/>
      <c r="DA590" s="190"/>
      <c r="DB590" s="283"/>
      <c r="DC590" s="283"/>
      <c r="DD590" s="283"/>
      <c r="DE590" s="595"/>
      <c r="DF590" s="320"/>
      <c r="DG590" s="190"/>
      <c r="DH590" s="190"/>
      <c r="DI590" s="190"/>
      <c r="DJ590" s="190"/>
      <c r="DK590" s="320">
        <v>0</v>
      </c>
      <c r="DL590" s="190"/>
      <c r="DM590" s="190"/>
      <c r="DN590" s="190"/>
      <c r="DO590" s="190"/>
      <c r="DP590" s="320"/>
      <c r="DQ590" s="190"/>
      <c r="DR590" s="190"/>
      <c r="DS590" s="190"/>
      <c r="DT590" s="190"/>
      <c r="DU590" s="320">
        <f t="shared" si="1792"/>
        <v>0</v>
      </c>
      <c r="DV590" s="190"/>
      <c r="DW590" s="190"/>
      <c r="DX590" s="190"/>
      <c r="DY590" s="190"/>
      <c r="DZ590" s="2274"/>
      <c r="EA590" s="277"/>
      <c r="EB590" s="190"/>
      <c r="EC590" s="190"/>
      <c r="ED590" s="135"/>
      <c r="EE590" s="185"/>
      <c r="EF590" s="459"/>
      <c r="EG590" s="459"/>
      <c r="EH590" s="459"/>
    </row>
    <row r="591" spans="1:138" ht="15" hidden="1" customHeight="1" outlineLevel="1">
      <c r="A591" s="85"/>
      <c r="B591" s="67"/>
      <c r="C591" s="539"/>
      <c r="D591" s="1146"/>
      <c r="E591" s="67"/>
      <c r="F591" s="67"/>
      <c r="G591" s="86">
        <f t="shared" ref="G591:G593" si="1830">SUM(H591:K591)</f>
        <v>0</v>
      </c>
      <c r="H591" s="86">
        <f>SUM(I591:L591)</f>
        <v>0</v>
      </c>
      <c r="I591" s="67"/>
      <c r="J591" s="67"/>
      <c r="K591" s="67"/>
      <c r="L591" s="67"/>
      <c r="M591" s="2216"/>
      <c r="N591" s="67"/>
      <c r="O591" s="67"/>
      <c r="P591" s="67"/>
      <c r="Q591" s="86">
        <f>SUM(R591:U591)</f>
        <v>0</v>
      </c>
      <c r="R591" s="67"/>
      <c r="S591" s="67"/>
      <c r="T591" s="67"/>
      <c r="U591" s="67"/>
      <c r="V591" s="86">
        <f>SUM(W591:Z591)</f>
        <v>0</v>
      </c>
      <c r="W591" s="67"/>
      <c r="X591" s="67"/>
      <c r="Y591" s="67"/>
      <c r="Z591" s="67"/>
      <c r="AA591" s="86">
        <f>SUM(AB591:AE591)</f>
        <v>0</v>
      </c>
      <c r="AB591" s="67"/>
      <c r="AC591" s="67"/>
      <c r="AD591" s="67"/>
      <c r="AE591" s="67"/>
      <c r="AF591" s="23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2275"/>
      <c r="CQ591" s="2275"/>
      <c r="CR591" s="2275"/>
      <c r="CS591" s="276"/>
      <c r="CT591" s="276"/>
      <c r="CU591" s="276"/>
      <c r="CV591" s="188"/>
      <c r="CW591" s="188"/>
      <c r="CX591" s="188"/>
      <c r="CY591" s="188"/>
      <c r="CZ591" s="188"/>
      <c r="DA591" s="188"/>
      <c r="DB591" s="85"/>
      <c r="DC591" s="85"/>
      <c r="DD591" s="85"/>
      <c r="DE591" s="595"/>
      <c r="DF591" s="320"/>
      <c r="DG591" s="188"/>
      <c r="DH591" s="188"/>
      <c r="DI591" s="188"/>
      <c r="DJ591" s="188"/>
      <c r="DK591" s="320">
        <v>0</v>
      </c>
      <c r="DL591" s="188"/>
      <c r="DM591" s="188"/>
      <c r="DN591" s="190"/>
      <c r="DO591" s="188"/>
      <c r="DP591" s="320"/>
      <c r="DQ591" s="188"/>
      <c r="DR591" s="188"/>
      <c r="DS591" s="188"/>
      <c r="DT591" s="188"/>
      <c r="DU591" s="320">
        <f t="shared" si="1792"/>
        <v>0</v>
      </c>
      <c r="DV591" s="188"/>
      <c r="DW591" s="188"/>
      <c r="DX591" s="190"/>
      <c r="DY591" s="188"/>
      <c r="DZ591" s="2275"/>
      <c r="EA591" s="276"/>
      <c r="EB591" s="188"/>
      <c r="EC591" s="188"/>
      <c r="ED591" s="135"/>
      <c r="EE591" s="23"/>
      <c r="EF591" s="328"/>
      <c r="EG591" s="328"/>
      <c r="EH591" s="328"/>
    </row>
    <row r="592" spans="1:138" ht="15" hidden="1" customHeight="1" outlineLevel="1">
      <c r="A592" s="85"/>
      <c r="B592" s="67"/>
      <c r="C592" s="539"/>
      <c r="D592" s="1146"/>
      <c r="E592" s="67"/>
      <c r="F592" s="67"/>
      <c r="G592" s="86">
        <f t="shared" si="1830"/>
        <v>0</v>
      </c>
      <c r="H592" s="86">
        <f>SUM(I592:L592)</f>
        <v>0</v>
      </c>
      <c r="I592" s="67"/>
      <c r="J592" s="67"/>
      <c r="K592" s="67"/>
      <c r="L592" s="67"/>
      <c r="M592" s="2216"/>
      <c r="N592" s="67"/>
      <c r="O592" s="67"/>
      <c r="P592" s="67"/>
      <c r="Q592" s="86">
        <f>SUM(R592:U592)</f>
        <v>0</v>
      </c>
      <c r="R592" s="67"/>
      <c r="S592" s="67"/>
      <c r="T592" s="67"/>
      <c r="U592" s="67"/>
      <c r="V592" s="86">
        <f>SUM(W592:Z592)</f>
        <v>0</v>
      </c>
      <c r="W592" s="67"/>
      <c r="X592" s="67"/>
      <c r="Y592" s="67"/>
      <c r="Z592" s="67"/>
      <c r="AA592" s="86">
        <f>SUM(AB592:AE592)</f>
        <v>0</v>
      </c>
      <c r="AB592" s="67"/>
      <c r="AC592" s="67"/>
      <c r="AD592" s="67"/>
      <c r="AE592" s="67"/>
      <c r="AF592" s="33"/>
      <c r="AG592" s="197"/>
      <c r="AH592" s="197"/>
      <c r="AI592" s="197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7"/>
      <c r="BA592" s="197"/>
      <c r="BB592" s="197"/>
      <c r="BC592" s="197"/>
      <c r="BD592" s="197"/>
      <c r="BE592" s="197"/>
      <c r="BF592" s="197"/>
      <c r="BG592" s="197"/>
      <c r="BH592" s="197"/>
      <c r="BI592" s="197"/>
      <c r="BJ592" s="197"/>
      <c r="BK592" s="197"/>
      <c r="BL592" s="197"/>
      <c r="BM592" s="197"/>
      <c r="BN592" s="197"/>
      <c r="BO592" s="197"/>
      <c r="BP592" s="197"/>
      <c r="BQ592" s="197"/>
      <c r="BR592" s="197"/>
      <c r="BS592" s="197"/>
      <c r="BT592" s="197"/>
      <c r="BU592" s="197"/>
      <c r="BV592" s="197"/>
      <c r="BW592" s="197"/>
      <c r="BX592" s="197"/>
      <c r="BY592" s="197"/>
      <c r="BZ592" s="197"/>
      <c r="CA592" s="197"/>
      <c r="CB592" s="197"/>
      <c r="CC592" s="197"/>
      <c r="CD592" s="197"/>
      <c r="CE592" s="197"/>
      <c r="CF592" s="197"/>
      <c r="CG592" s="197"/>
      <c r="CH592" s="197"/>
      <c r="CI592" s="197"/>
      <c r="CJ592" s="197"/>
      <c r="CK592" s="197"/>
      <c r="CL592" s="197"/>
      <c r="CM592" s="197"/>
      <c r="CN592" s="197"/>
      <c r="CO592" s="197"/>
      <c r="CP592" s="2276"/>
      <c r="CQ592" s="2276"/>
      <c r="CR592" s="2276"/>
      <c r="CS592" s="279"/>
      <c r="CT592" s="279"/>
      <c r="CU592" s="279"/>
      <c r="CV592" s="197"/>
      <c r="CW592" s="197"/>
      <c r="CX592" s="197"/>
      <c r="CY592" s="197"/>
      <c r="CZ592" s="197"/>
      <c r="DA592" s="197"/>
      <c r="DB592" s="210"/>
      <c r="DC592" s="210"/>
      <c r="DD592" s="210"/>
      <c r="DE592" s="595"/>
      <c r="DF592" s="321"/>
      <c r="DG592" s="197"/>
      <c r="DH592" s="197"/>
      <c r="DI592" s="197"/>
      <c r="DJ592" s="197"/>
      <c r="DK592" s="321">
        <v>0</v>
      </c>
      <c r="DL592" s="197"/>
      <c r="DM592" s="197"/>
      <c r="DN592" s="188"/>
      <c r="DO592" s="197"/>
      <c r="DP592" s="321"/>
      <c r="DQ592" s="197"/>
      <c r="DR592" s="197"/>
      <c r="DS592" s="197"/>
      <c r="DT592" s="197"/>
      <c r="DU592" s="321">
        <f t="shared" si="1792"/>
        <v>0</v>
      </c>
      <c r="DV592" s="197"/>
      <c r="DW592" s="197"/>
      <c r="DX592" s="188"/>
      <c r="DY592" s="197"/>
      <c r="DZ592" s="2276"/>
      <c r="EA592" s="279"/>
      <c r="EB592" s="197"/>
      <c r="EC592" s="197"/>
      <c r="ED592" s="135"/>
      <c r="EE592" s="33"/>
      <c r="EF592" s="460"/>
      <c r="EG592" s="460"/>
      <c r="EH592" s="460"/>
    </row>
    <row r="593" spans="1:139" ht="15" hidden="1" customHeight="1" outlineLevel="1">
      <c r="A593" s="85"/>
      <c r="B593" s="67"/>
      <c r="C593" s="539" t="s">
        <v>49</v>
      </c>
      <c r="D593" s="1146"/>
      <c r="E593" s="67"/>
      <c r="F593" s="67"/>
      <c r="G593" s="86">
        <f t="shared" si="1830"/>
        <v>0</v>
      </c>
      <c r="H593" s="86">
        <f>SUM(I593:L593)</f>
        <v>0</v>
      </c>
      <c r="I593" s="67"/>
      <c r="J593" s="67"/>
      <c r="K593" s="67"/>
      <c r="L593" s="67"/>
      <c r="M593" s="2216"/>
      <c r="N593" s="67"/>
      <c r="O593" s="67"/>
      <c r="P593" s="67"/>
      <c r="Q593" s="86">
        <f>SUM(R593:U593)</f>
        <v>0</v>
      </c>
      <c r="R593" s="67"/>
      <c r="S593" s="67"/>
      <c r="T593" s="67"/>
      <c r="U593" s="67"/>
      <c r="V593" s="86">
        <f>SUM(W593:Z593)</f>
        <v>0</v>
      </c>
      <c r="W593" s="67"/>
      <c r="X593" s="67"/>
      <c r="Y593" s="67"/>
      <c r="Z593" s="67"/>
      <c r="AA593" s="86">
        <f>SUM(AB593:AE593)</f>
        <v>0</v>
      </c>
      <c r="AB593" s="67"/>
      <c r="AC593" s="67"/>
      <c r="AD593" s="67"/>
      <c r="AE593" s="67"/>
      <c r="AF593" s="33"/>
      <c r="AG593" s="197"/>
      <c r="AH593" s="197"/>
      <c r="AI593" s="197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197"/>
      <c r="BB593" s="197"/>
      <c r="BC593" s="197"/>
      <c r="BD593" s="197"/>
      <c r="BE593" s="197"/>
      <c r="BF593" s="197"/>
      <c r="BG593" s="197"/>
      <c r="BH593" s="197"/>
      <c r="BI593" s="197"/>
      <c r="BJ593" s="197"/>
      <c r="BK593" s="197"/>
      <c r="BL593" s="197"/>
      <c r="BM593" s="197"/>
      <c r="BN593" s="197"/>
      <c r="BO593" s="197"/>
      <c r="BP593" s="197"/>
      <c r="BQ593" s="197"/>
      <c r="BR593" s="197"/>
      <c r="BS593" s="197"/>
      <c r="BT593" s="197"/>
      <c r="BU593" s="197"/>
      <c r="BV593" s="197"/>
      <c r="BW593" s="197"/>
      <c r="BX593" s="197"/>
      <c r="BY593" s="197"/>
      <c r="BZ593" s="197"/>
      <c r="CA593" s="197"/>
      <c r="CB593" s="197"/>
      <c r="CC593" s="197"/>
      <c r="CD593" s="197"/>
      <c r="CE593" s="197"/>
      <c r="CF593" s="197"/>
      <c r="CG593" s="197"/>
      <c r="CH593" s="197"/>
      <c r="CI593" s="197"/>
      <c r="CJ593" s="197"/>
      <c r="CK593" s="197"/>
      <c r="CL593" s="197"/>
      <c r="CM593" s="197"/>
      <c r="CN593" s="197"/>
      <c r="CO593" s="197"/>
      <c r="CP593" s="2276"/>
      <c r="CQ593" s="2276"/>
      <c r="CR593" s="2276"/>
      <c r="CS593" s="279"/>
      <c r="CT593" s="279"/>
      <c r="CU593" s="279"/>
      <c r="CV593" s="197"/>
      <c r="CW593" s="197"/>
      <c r="CX593" s="197"/>
      <c r="CY593" s="197"/>
      <c r="CZ593" s="197"/>
      <c r="DA593" s="197"/>
      <c r="DB593" s="210"/>
      <c r="DC593" s="210"/>
      <c r="DD593" s="210"/>
      <c r="DE593" s="595"/>
      <c r="DF593" s="321"/>
      <c r="DG593" s="197"/>
      <c r="DH593" s="197"/>
      <c r="DI593" s="197"/>
      <c r="DJ593" s="197"/>
      <c r="DK593" s="321">
        <v>0</v>
      </c>
      <c r="DL593" s="197"/>
      <c r="DM593" s="197"/>
      <c r="DN593" s="197"/>
      <c r="DO593" s="197"/>
      <c r="DP593" s="321"/>
      <c r="DQ593" s="197"/>
      <c r="DR593" s="197"/>
      <c r="DS593" s="197"/>
      <c r="DT593" s="197"/>
      <c r="DU593" s="321">
        <f t="shared" si="1792"/>
        <v>0</v>
      </c>
      <c r="DV593" s="197"/>
      <c r="DW593" s="197"/>
      <c r="DX593" s="197"/>
      <c r="DY593" s="197"/>
      <c r="DZ593" s="2276"/>
      <c r="EA593" s="279"/>
      <c r="EB593" s="197"/>
      <c r="EC593" s="197"/>
      <c r="ED593" s="135"/>
      <c r="EE593" s="33"/>
      <c r="EF593" s="460"/>
      <c r="EG593" s="460"/>
      <c r="EH593" s="460"/>
    </row>
    <row r="594" spans="1:139" ht="15" hidden="1" customHeight="1" outlineLevel="1">
      <c r="A594" s="85"/>
      <c r="B594" s="67"/>
      <c r="C594" s="539"/>
      <c r="D594" s="1145" t="s">
        <v>52</v>
      </c>
      <c r="E594" s="84"/>
      <c r="F594" s="84"/>
      <c r="G594" s="84"/>
      <c r="H594" s="84"/>
      <c r="I594" s="84"/>
      <c r="J594" s="84"/>
      <c r="K594" s="84"/>
      <c r="L594" s="84"/>
      <c r="M594" s="2199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105"/>
      <c r="AG594" s="190"/>
      <c r="AH594" s="190">
        <v>0</v>
      </c>
      <c r="AI594" s="190">
        <v>0</v>
      </c>
      <c r="AJ594" s="190">
        <v>0</v>
      </c>
      <c r="AK594" s="190">
        <v>0</v>
      </c>
      <c r="AL594" s="190">
        <v>0</v>
      </c>
      <c r="AM594" s="190">
        <v>0</v>
      </c>
      <c r="AN594" s="190">
        <v>0</v>
      </c>
      <c r="AO594" s="190">
        <v>0</v>
      </c>
      <c r="AP594" s="190">
        <v>0</v>
      </c>
      <c r="AQ594" s="190">
        <v>0</v>
      </c>
      <c r="AR594" s="190">
        <v>0</v>
      </c>
      <c r="AS594" s="190">
        <v>0</v>
      </c>
      <c r="AT594" s="190">
        <v>0</v>
      </c>
      <c r="AU594" s="190">
        <v>0</v>
      </c>
      <c r="AV594" s="190">
        <v>0</v>
      </c>
      <c r="AW594" s="190">
        <v>0</v>
      </c>
      <c r="AX594" s="190">
        <v>0</v>
      </c>
      <c r="AY594" s="190">
        <v>0</v>
      </c>
      <c r="AZ594" s="190">
        <v>0</v>
      </c>
      <c r="BA594" s="190">
        <v>0</v>
      </c>
      <c r="BB594" s="190">
        <v>0</v>
      </c>
      <c r="BC594" s="190">
        <v>0</v>
      </c>
      <c r="BD594" s="190">
        <v>0</v>
      </c>
      <c r="BE594" s="190">
        <v>0</v>
      </c>
      <c r="BF594" s="190">
        <v>0</v>
      </c>
      <c r="BG594" s="190">
        <v>0</v>
      </c>
      <c r="BH594" s="190">
        <v>0</v>
      </c>
      <c r="BI594" s="190">
        <v>0</v>
      </c>
      <c r="BJ594" s="190">
        <v>0</v>
      </c>
      <c r="BK594" s="190">
        <v>0</v>
      </c>
      <c r="BL594" s="190">
        <f>SUM(BL591:BL593)</f>
        <v>0</v>
      </c>
      <c r="BM594" s="190">
        <f>SUM(BM591:BM593)</f>
        <v>0</v>
      </c>
      <c r="BN594" s="190">
        <f>SUM(BN591:BN593)</f>
        <v>0</v>
      </c>
      <c r="BO594" s="190">
        <f>SUM(BO591:BO593)</f>
        <v>0</v>
      </c>
      <c r="BP594" s="190">
        <f t="shared" ref="BP594:BZ594" si="1831">SUM(BP591:BP593)</f>
        <v>0</v>
      </c>
      <c r="BQ594" s="190">
        <f t="shared" si="1831"/>
        <v>0</v>
      </c>
      <c r="BR594" s="190">
        <f t="shared" si="1831"/>
        <v>0</v>
      </c>
      <c r="BS594" s="190">
        <f t="shared" si="1831"/>
        <v>0</v>
      </c>
      <c r="BT594" s="190">
        <f t="shared" si="1831"/>
        <v>0</v>
      </c>
      <c r="BU594" s="190">
        <f t="shared" si="1831"/>
        <v>0</v>
      </c>
      <c r="BV594" s="190">
        <f t="shared" si="1831"/>
        <v>0</v>
      </c>
      <c r="BW594" s="190">
        <f t="shared" si="1831"/>
        <v>0</v>
      </c>
      <c r="BX594" s="190">
        <f t="shared" si="1831"/>
        <v>0</v>
      </c>
      <c r="BY594" s="190">
        <f t="shared" si="1831"/>
        <v>0</v>
      </c>
      <c r="BZ594" s="190">
        <f t="shared" si="1831"/>
        <v>0</v>
      </c>
      <c r="CA594" s="190">
        <f>SUM(CA591:CA593)</f>
        <v>0</v>
      </c>
      <c r="CB594" s="190">
        <f>SUM(CB591:CB593)</f>
        <v>0</v>
      </c>
      <c r="CC594" s="190">
        <f>SUM(CC591:CC593)</f>
        <v>0</v>
      </c>
      <c r="CD594" s="190">
        <f>SUM(CD591:CD593)</f>
        <v>0</v>
      </c>
      <c r="CE594" s="190">
        <f t="shared" ref="CE594:CO594" si="1832">SUM(CE591:CE593)</f>
        <v>0</v>
      </c>
      <c r="CF594" s="190">
        <f t="shared" si="1832"/>
        <v>0</v>
      </c>
      <c r="CG594" s="190">
        <f t="shared" si="1832"/>
        <v>0</v>
      </c>
      <c r="CH594" s="190">
        <f t="shared" si="1832"/>
        <v>0</v>
      </c>
      <c r="CI594" s="190">
        <f t="shared" si="1832"/>
        <v>0</v>
      </c>
      <c r="CJ594" s="190">
        <f t="shared" si="1832"/>
        <v>0</v>
      </c>
      <c r="CK594" s="190">
        <f t="shared" si="1832"/>
        <v>0</v>
      </c>
      <c r="CL594" s="190">
        <f t="shared" si="1832"/>
        <v>0</v>
      </c>
      <c r="CM594" s="190">
        <f t="shared" si="1832"/>
        <v>0</v>
      </c>
      <c r="CN594" s="190">
        <f t="shared" si="1832"/>
        <v>0</v>
      </c>
      <c r="CO594" s="190">
        <f t="shared" si="1832"/>
        <v>0</v>
      </c>
      <c r="CP594" s="2274">
        <f t="shared" ref="CP594:CX594" si="1833">SUM(CP591:CP593)</f>
        <v>0</v>
      </c>
      <c r="CQ594" s="2274">
        <f t="shared" si="1833"/>
        <v>0</v>
      </c>
      <c r="CR594" s="2274">
        <f t="shared" si="1833"/>
        <v>0</v>
      </c>
      <c r="CS594" s="277">
        <f t="shared" si="1833"/>
        <v>0</v>
      </c>
      <c r="CT594" s="277">
        <f t="shared" si="1833"/>
        <v>0</v>
      </c>
      <c r="CU594" s="277">
        <f t="shared" si="1833"/>
        <v>0</v>
      </c>
      <c r="CV594" s="190">
        <f t="shared" si="1833"/>
        <v>0</v>
      </c>
      <c r="CW594" s="190">
        <f t="shared" si="1833"/>
        <v>0</v>
      </c>
      <c r="CX594" s="190">
        <f t="shared" si="1833"/>
        <v>0</v>
      </c>
      <c r="CY594" s="190">
        <f t="shared" ref="CY594:DA594" si="1834">SUM(CY591:CY593)</f>
        <v>0</v>
      </c>
      <c r="CZ594" s="190">
        <f t="shared" si="1834"/>
        <v>0</v>
      </c>
      <c r="DA594" s="190">
        <f t="shared" si="1834"/>
        <v>0</v>
      </c>
      <c r="DB594" s="283"/>
      <c r="DC594" s="283"/>
      <c r="DD594" s="283"/>
      <c r="DE594" s="595">
        <f>SUM(DE591:DE593)</f>
        <v>0</v>
      </c>
      <c r="DF594" s="320"/>
      <c r="DG594" s="190"/>
      <c r="DH594" s="190"/>
      <c r="DI594" s="190"/>
      <c r="DJ594" s="190"/>
      <c r="DK594" s="320">
        <v>0</v>
      </c>
      <c r="DL594" s="190"/>
      <c r="DM594" s="190"/>
      <c r="DN594" s="197"/>
      <c r="DO594" s="190"/>
      <c r="DP594" s="320"/>
      <c r="DQ594" s="190"/>
      <c r="DR594" s="190"/>
      <c r="DS594" s="190"/>
      <c r="DT594" s="190"/>
      <c r="DU594" s="320">
        <f t="shared" si="1792"/>
        <v>0</v>
      </c>
      <c r="DV594" s="190"/>
      <c r="DW594" s="190"/>
      <c r="DX594" s="197"/>
      <c r="DY594" s="190"/>
      <c r="DZ594" s="2274">
        <f>SUM(DZ591:DZ593)</f>
        <v>0</v>
      </c>
      <c r="EA594" s="277">
        <f>SUM(EA591:EA593)</f>
        <v>0</v>
      </c>
      <c r="EB594" s="190">
        <f t="shared" ref="EB594:EC594" si="1835">SUM(EB591:EB593)</f>
        <v>0</v>
      </c>
      <c r="EC594" s="190">
        <f t="shared" si="1835"/>
        <v>0</v>
      </c>
      <c r="ED594" s="135"/>
      <c r="EE594" s="185"/>
      <c r="EF594" s="459"/>
      <c r="EG594" s="459"/>
      <c r="EH594" s="459"/>
    </row>
    <row r="595" spans="1:139" ht="15" hidden="1" customHeight="1" outlineLevel="1">
      <c r="A595" s="85"/>
      <c r="B595" s="67"/>
      <c r="C595" s="540" t="s">
        <v>68</v>
      </c>
      <c r="D595" s="1143" t="s">
        <v>16</v>
      </c>
      <c r="E595" s="84"/>
      <c r="F595" s="84"/>
      <c r="G595" s="84"/>
      <c r="H595" s="84"/>
      <c r="I595" s="84"/>
      <c r="J595" s="84"/>
      <c r="K595" s="84"/>
      <c r="L595" s="84"/>
      <c r="M595" s="2199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23"/>
      <c r="AG595" s="188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2274"/>
      <c r="CQ595" s="2274"/>
      <c r="CR595" s="2274"/>
      <c r="CS595" s="277"/>
      <c r="CT595" s="277"/>
      <c r="CU595" s="277"/>
      <c r="CV595" s="190"/>
      <c r="CW595" s="190"/>
      <c r="CX595" s="190"/>
      <c r="CY595" s="190"/>
      <c r="CZ595" s="190"/>
      <c r="DA595" s="190"/>
      <c r="DB595" s="283"/>
      <c r="DC595" s="283"/>
      <c r="DD595" s="283"/>
      <c r="DE595" s="595"/>
      <c r="DF595" s="320"/>
      <c r="DG595" s="190"/>
      <c r="DH595" s="190"/>
      <c r="DI595" s="190"/>
      <c r="DJ595" s="190"/>
      <c r="DK595" s="320">
        <v>0</v>
      </c>
      <c r="DL595" s="190"/>
      <c r="DM595" s="190"/>
      <c r="DN595" s="190"/>
      <c r="DO595" s="190"/>
      <c r="DP595" s="320"/>
      <c r="DQ595" s="190"/>
      <c r="DR595" s="190"/>
      <c r="DS595" s="190"/>
      <c r="DT595" s="190"/>
      <c r="DU595" s="320">
        <f t="shared" si="1792"/>
        <v>0</v>
      </c>
      <c r="DV595" s="190"/>
      <c r="DW595" s="190"/>
      <c r="DX595" s="190"/>
      <c r="DY595" s="190"/>
      <c r="DZ595" s="2274"/>
      <c r="EA595" s="277"/>
      <c r="EB595" s="190"/>
      <c r="EC595" s="190"/>
      <c r="ED595" s="135"/>
      <c r="EE595" s="185"/>
      <c r="EF595" s="459"/>
      <c r="EG595" s="459"/>
      <c r="EH595" s="459"/>
    </row>
    <row r="596" spans="1:139" ht="15" hidden="1" customHeight="1" outlineLevel="1">
      <c r="A596" s="85"/>
      <c r="B596" s="67"/>
      <c r="C596" s="539"/>
      <c r="D596" s="1146"/>
      <c r="E596" s="67"/>
      <c r="F596" s="67"/>
      <c r="G596" s="166">
        <f>H596+M596+N596+O596+P596</f>
        <v>0</v>
      </c>
      <c r="H596" s="86">
        <f>SUM(I596:L596)</f>
        <v>0</v>
      </c>
      <c r="I596" s="67"/>
      <c r="J596" s="67"/>
      <c r="K596" s="67"/>
      <c r="L596" s="67"/>
      <c r="M596" s="2216"/>
      <c r="N596" s="67"/>
      <c r="O596" s="67"/>
      <c r="P596" s="67"/>
      <c r="Q596" s="86">
        <f>SUM(R596:U596)</f>
        <v>0</v>
      </c>
      <c r="R596" s="67"/>
      <c r="S596" s="67"/>
      <c r="T596" s="67"/>
      <c r="U596" s="67"/>
      <c r="V596" s="86">
        <f>SUM(W596:Z596)</f>
        <v>0</v>
      </c>
      <c r="W596" s="67"/>
      <c r="X596" s="67"/>
      <c r="Y596" s="67"/>
      <c r="Z596" s="67"/>
      <c r="AA596" s="86">
        <f>SUM(AB596:AE596)</f>
        <v>0</v>
      </c>
      <c r="AB596" s="67"/>
      <c r="AC596" s="67"/>
      <c r="AD596" s="67"/>
      <c r="AE596" s="67"/>
      <c r="AF596" s="23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2275"/>
      <c r="CQ596" s="2275"/>
      <c r="CR596" s="2275"/>
      <c r="CS596" s="276"/>
      <c r="CT596" s="276"/>
      <c r="CU596" s="276"/>
      <c r="CV596" s="188"/>
      <c r="CW596" s="188"/>
      <c r="CX596" s="188"/>
      <c r="CY596" s="188"/>
      <c r="CZ596" s="188"/>
      <c r="DA596" s="188"/>
      <c r="DB596" s="85"/>
      <c r="DC596" s="85"/>
      <c r="DD596" s="85"/>
      <c r="DE596" s="595"/>
      <c r="DF596" s="320"/>
      <c r="DG596" s="188"/>
      <c r="DH596" s="188"/>
      <c r="DI596" s="188"/>
      <c r="DJ596" s="188"/>
      <c r="DK596" s="320">
        <v>0</v>
      </c>
      <c r="DL596" s="188"/>
      <c r="DM596" s="188"/>
      <c r="DN596" s="190"/>
      <c r="DO596" s="188"/>
      <c r="DP596" s="320"/>
      <c r="DQ596" s="188"/>
      <c r="DR596" s="188"/>
      <c r="DS596" s="188"/>
      <c r="DT596" s="188"/>
      <c r="DU596" s="320">
        <f t="shared" si="1792"/>
        <v>0</v>
      </c>
      <c r="DV596" s="188"/>
      <c r="DW596" s="188"/>
      <c r="DX596" s="190"/>
      <c r="DY596" s="188"/>
      <c r="DZ596" s="2275"/>
      <c r="EA596" s="276"/>
      <c r="EB596" s="188"/>
      <c r="EC596" s="188"/>
      <c r="ED596" s="135"/>
      <c r="EE596" s="23"/>
      <c r="EF596" s="328"/>
      <c r="EG596" s="328"/>
      <c r="EH596" s="328"/>
    </row>
    <row r="597" spans="1:139" ht="15" hidden="1" customHeight="1" outlineLevel="1">
      <c r="A597" s="85"/>
      <c r="B597" s="67"/>
      <c r="C597" s="539"/>
      <c r="D597" s="1146"/>
      <c r="E597" s="67"/>
      <c r="F597" s="67"/>
      <c r="G597" s="166">
        <f>H597+M597+N597+O597+P597</f>
        <v>0</v>
      </c>
      <c r="H597" s="86">
        <f>SUM(I597:L597)</f>
        <v>0</v>
      </c>
      <c r="I597" s="67"/>
      <c r="J597" s="67"/>
      <c r="K597" s="67"/>
      <c r="L597" s="67"/>
      <c r="M597" s="2216"/>
      <c r="N597" s="67"/>
      <c r="O597" s="67"/>
      <c r="P597" s="67"/>
      <c r="Q597" s="86">
        <f>SUM(R597:U597)</f>
        <v>0</v>
      </c>
      <c r="R597" s="67"/>
      <c r="S597" s="67"/>
      <c r="T597" s="67"/>
      <c r="U597" s="67"/>
      <c r="V597" s="86">
        <f>SUM(W597:Z597)</f>
        <v>0</v>
      </c>
      <c r="W597" s="67"/>
      <c r="X597" s="67"/>
      <c r="Y597" s="67"/>
      <c r="Z597" s="67"/>
      <c r="AA597" s="86">
        <f>SUM(AB597:AE597)</f>
        <v>0</v>
      </c>
      <c r="AB597" s="67"/>
      <c r="AC597" s="67"/>
      <c r="AD597" s="67"/>
      <c r="AE597" s="67"/>
      <c r="AF597" s="33"/>
      <c r="AG597" s="197"/>
      <c r="AH597" s="197"/>
      <c r="AI597" s="197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7"/>
      <c r="BA597" s="197"/>
      <c r="BB597" s="197"/>
      <c r="BC597" s="197"/>
      <c r="BD597" s="197"/>
      <c r="BE597" s="197"/>
      <c r="BF597" s="197"/>
      <c r="BG597" s="197"/>
      <c r="BH597" s="197"/>
      <c r="BI597" s="197"/>
      <c r="BJ597" s="197"/>
      <c r="BK597" s="197"/>
      <c r="BL597" s="197"/>
      <c r="BM597" s="197"/>
      <c r="BN597" s="197"/>
      <c r="BO597" s="197"/>
      <c r="BP597" s="197"/>
      <c r="BQ597" s="197"/>
      <c r="BR597" s="197"/>
      <c r="BS597" s="197"/>
      <c r="BT597" s="197"/>
      <c r="BU597" s="197"/>
      <c r="BV597" s="197"/>
      <c r="BW597" s="197"/>
      <c r="BX597" s="197"/>
      <c r="BY597" s="197"/>
      <c r="BZ597" s="197"/>
      <c r="CA597" s="197"/>
      <c r="CB597" s="197"/>
      <c r="CC597" s="197"/>
      <c r="CD597" s="197"/>
      <c r="CE597" s="197"/>
      <c r="CF597" s="197"/>
      <c r="CG597" s="197"/>
      <c r="CH597" s="197"/>
      <c r="CI597" s="197"/>
      <c r="CJ597" s="197"/>
      <c r="CK597" s="197"/>
      <c r="CL597" s="197"/>
      <c r="CM597" s="197"/>
      <c r="CN597" s="197"/>
      <c r="CO597" s="197"/>
      <c r="CP597" s="2276"/>
      <c r="CQ597" s="2276"/>
      <c r="CR597" s="2276"/>
      <c r="CS597" s="279"/>
      <c r="CT597" s="279"/>
      <c r="CU597" s="279"/>
      <c r="CV597" s="197"/>
      <c r="CW597" s="197"/>
      <c r="CX597" s="197"/>
      <c r="CY597" s="197"/>
      <c r="CZ597" s="197"/>
      <c r="DA597" s="197"/>
      <c r="DB597" s="210"/>
      <c r="DC597" s="210"/>
      <c r="DD597" s="210"/>
      <c r="DE597" s="595"/>
      <c r="DF597" s="321"/>
      <c r="DG597" s="197"/>
      <c r="DH597" s="197"/>
      <c r="DI597" s="197"/>
      <c r="DJ597" s="197"/>
      <c r="DK597" s="321">
        <v>0</v>
      </c>
      <c r="DL597" s="197"/>
      <c r="DM597" s="197"/>
      <c r="DN597" s="188"/>
      <c r="DO597" s="197"/>
      <c r="DP597" s="321"/>
      <c r="DQ597" s="197"/>
      <c r="DR597" s="197"/>
      <c r="DS597" s="197"/>
      <c r="DT597" s="197"/>
      <c r="DU597" s="321">
        <f t="shared" si="1792"/>
        <v>0</v>
      </c>
      <c r="DV597" s="197"/>
      <c r="DW597" s="197"/>
      <c r="DX597" s="188"/>
      <c r="DY597" s="197"/>
      <c r="DZ597" s="2276"/>
      <c r="EA597" s="279"/>
      <c r="EB597" s="197"/>
      <c r="EC597" s="197"/>
      <c r="ED597" s="135"/>
      <c r="EE597" s="33"/>
      <c r="EF597" s="460"/>
      <c r="EG597" s="460"/>
      <c r="EH597" s="460"/>
    </row>
    <row r="598" spans="1:139" ht="15" hidden="1" customHeight="1" outlineLevel="1">
      <c r="A598" s="85"/>
      <c r="B598" s="67"/>
      <c r="C598" s="539" t="s">
        <v>49</v>
      </c>
      <c r="D598" s="1146"/>
      <c r="E598" s="67"/>
      <c r="F598" s="67"/>
      <c r="G598" s="166">
        <f>H598+M598+N598+O598+P598</f>
        <v>0</v>
      </c>
      <c r="H598" s="86">
        <f>SUM(I598:L598)</f>
        <v>0</v>
      </c>
      <c r="I598" s="67"/>
      <c r="J598" s="67"/>
      <c r="K598" s="67"/>
      <c r="L598" s="67"/>
      <c r="M598" s="2216"/>
      <c r="N598" s="67"/>
      <c r="O598" s="67"/>
      <c r="P598" s="67"/>
      <c r="Q598" s="86">
        <f>SUM(R598:U598)</f>
        <v>0</v>
      </c>
      <c r="R598" s="67"/>
      <c r="S598" s="67"/>
      <c r="T598" s="67"/>
      <c r="U598" s="67"/>
      <c r="V598" s="86">
        <f>SUM(W598:Z598)</f>
        <v>0</v>
      </c>
      <c r="W598" s="67"/>
      <c r="X598" s="67"/>
      <c r="Y598" s="67"/>
      <c r="Z598" s="67"/>
      <c r="AA598" s="86">
        <f>SUM(AB598:AE598)</f>
        <v>0</v>
      </c>
      <c r="AB598" s="67"/>
      <c r="AC598" s="67"/>
      <c r="AD598" s="67"/>
      <c r="AE598" s="67"/>
      <c r="AF598" s="33"/>
      <c r="AG598" s="197"/>
      <c r="AH598" s="197"/>
      <c r="AI598" s="197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7"/>
      <c r="BA598" s="197"/>
      <c r="BB598" s="197"/>
      <c r="BC598" s="197"/>
      <c r="BD598" s="197"/>
      <c r="BE598" s="197"/>
      <c r="BF598" s="197"/>
      <c r="BG598" s="197"/>
      <c r="BH598" s="197"/>
      <c r="BI598" s="197"/>
      <c r="BJ598" s="197"/>
      <c r="BK598" s="197"/>
      <c r="BL598" s="197"/>
      <c r="BM598" s="197"/>
      <c r="BN598" s="197"/>
      <c r="BO598" s="197"/>
      <c r="BP598" s="197"/>
      <c r="BQ598" s="197"/>
      <c r="BR598" s="197"/>
      <c r="BS598" s="197"/>
      <c r="BT598" s="197"/>
      <c r="BU598" s="197"/>
      <c r="BV598" s="197"/>
      <c r="BW598" s="197"/>
      <c r="BX598" s="197"/>
      <c r="BY598" s="197"/>
      <c r="BZ598" s="197"/>
      <c r="CA598" s="197"/>
      <c r="CB598" s="197"/>
      <c r="CC598" s="197"/>
      <c r="CD598" s="197"/>
      <c r="CE598" s="197"/>
      <c r="CF598" s="197"/>
      <c r="CG598" s="197"/>
      <c r="CH598" s="197"/>
      <c r="CI598" s="197"/>
      <c r="CJ598" s="197"/>
      <c r="CK598" s="197"/>
      <c r="CL598" s="197"/>
      <c r="CM598" s="197"/>
      <c r="CN598" s="197"/>
      <c r="CO598" s="197"/>
      <c r="CP598" s="2276"/>
      <c r="CQ598" s="2276"/>
      <c r="CR598" s="2276"/>
      <c r="CS598" s="279"/>
      <c r="CT598" s="279"/>
      <c r="CU598" s="279"/>
      <c r="CV598" s="197"/>
      <c r="CW598" s="197"/>
      <c r="CX598" s="197"/>
      <c r="CY598" s="197"/>
      <c r="CZ598" s="197"/>
      <c r="DA598" s="197"/>
      <c r="DB598" s="210"/>
      <c r="DC598" s="210"/>
      <c r="DD598" s="210"/>
      <c r="DE598" s="595"/>
      <c r="DF598" s="321"/>
      <c r="DG598" s="197"/>
      <c r="DH598" s="197"/>
      <c r="DI598" s="197"/>
      <c r="DJ598" s="197"/>
      <c r="DK598" s="321">
        <v>0</v>
      </c>
      <c r="DL598" s="197"/>
      <c r="DM598" s="197"/>
      <c r="DN598" s="197"/>
      <c r="DO598" s="197"/>
      <c r="DP598" s="321"/>
      <c r="DQ598" s="197"/>
      <c r="DR598" s="197"/>
      <c r="DS598" s="197"/>
      <c r="DT598" s="197"/>
      <c r="DU598" s="321">
        <f t="shared" si="1792"/>
        <v>0</v>
      </c>
      <c r="DV598" s="197"/>
      <c r="DW598" s="197"/>
      <c r="DX598" s="197"/>
      <c r="DY598" s="197"/>
      <c r="DZ598" s="2276"/>
      <c r="EA598" s="279"/>
      <c r="EB598" s="197"/>
      <c r="EC598" s="197"/>
      <c r="ED598" s="135"/>
      <c r="EE598" s="33"/>
      <c r="EF598" s="460"/>
      <c r="EG598" s="460"/>
      <c r="EH598" s="460"/>
    </row>
    <row r="599" spans="1:139" ht="15" hidden="1" customHeight="1" outlineLevel="1">
      <c r="A599" s="85"/>
      <c r="B599" s="67"/>
      <c r="C599" s="539"/>
      <c r="D599" s="1145" t="s">
        <v>52</v>
      </c>
      <c r="E599" s="84"/>
      <c r="F599" s="84"/>
      <c r="G599" s="84"/>
      <c r="H599" s="84"/>
      <c r="I599" s="84"/>
      <c r="J599" s="84"/>
      <c r="K599" s="84"/>
      <c r="L599" s="84"/>
      <c r="M599" s="2199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105"/>
      <c r="AG599" s="190"/>
      <c r="AH599" s="190">
        <v>0</v>
      </c>
      <c r="AI599" s="190">
        <v>0</v>
      </c>
      <c r="AJ599" s="190">
        <v>0</v>
      </c>
      <c r="AK599" s="190">
        <v>0</v>
      </c>
      <c r="AL599" s="190">
        <v>0</v>
      </c>
      <c r="AM599" s="190">
        <v>0</v>
      </c>
      <c r="AN599" s="190">
        <v>0</v>
      </c>
      <c r="AO599" s="190">
        <v>0</v>
      </c>
      <c r="AP599" s="190">
        <v>0</v>
      </c>
      <c r="AQ599" s="190">
        <v>0</v>
      </c>
      <c r="AR599" s="190">
        <v>0</v>
      </c>
      <c r="AS599" s="190">
        <v>0</v>
      </c>
      <c r="AT599" s="190">
        <v>0</v>
      </c>
      <c r="AU599" s="190">
        <v>0</v>
      </c>
      <c r="AV599" s="190">
        <v>0</v>
      </c>
      <c r="AW599" s="190">
        <v>0</v>
      </c>
      <c r="AX599" s="190">
        <v>0</v>
      </c>
      <c r="AY599" s="190">
        <v>0</v>
      </c>
      <c r="AZ599" s="190">
        <v>0</v>
      </c>
      <c r="BA599" s="190">
        <v>0</v>
      </c>
      <c r="BB599" s="190">
        <v>0</v>
      </c>
      <c r="BC599" s="190">
        <v>0</v>
      </c>
      <c r="BD599" s="190">
        <v>0</v>
      </c>
      <c r="BE599" s="190">
        <v>0</v>
      </c>
      <c r="BF599" s="190">
        <v>0</v>
      </c>
      <c r="BG599" s="190">
        <v>0</v>
      </c>
      <c r="BH599" s="190">
        <v>0</v>
      </c>
      <c r="BI599" s="190">
        <v>0</v>
      </c>
      <c r="BJ599" s="190">
        <v>0</v>
      </c>
      <c r="BK599" s="190">
        <v>0</v>
      </c>
      <c r="BL599" s="190">
        <f>SUM(BL596:BL598)</f>
        <v>0</v>
      </c>
      <c r="BM599" s="190">
        <f>SUM(BM596:BM598)</f>
        <v>0</v>
      </c>
      <c r="BN599" s="190">
        <f t="shared" ref="BN599:BZ599" si="1836">SUM(BN596:BN598)</f>
        <v>0</v>
      </c>
      <c r="BO599" s="190">
        <f t="shared" si="1836"/>
        <v>0</v>
      </c>
      <c r="BP599" s="190">
        <f t="shared" si="1836"/>
        <v>0</v>
      </c>
      <c r="BQ599" s="190">
        <f t="shared" si="1836"/>
        <v>0</v>
      </c>
      <c r="BR599" s="190">
        <f t="shared" si="1836"/>
        <v>0</v>
      </c>
      <c r="BS599" s="190">
        <f t="shared" si="1836"/>
        <v>0</v>
      </c>
      <c r="BT599" s="190">
        <f t="shared" si="1836"/>
        <v>0</v>
      </c>
      <c r="BU599" s="190">
        <f t="shared" si="1836"/>
        <v>0</v>
      </c>
      <c r="BV599" s="190">
        <f t="shared" si="1836"/>
        <v>0</v>
      </c>
      <c r="BW599" s="190">
        <f t="shared" si="1836"/>
        <v>0</v>
      </c>
      <c r="BX599" s="190">
        <f t="shared" si="1836"/>
        <v>0</v>
      </c>
      <c r="BY599" s="190">
        <f t="shared" si="1836"/>
        <v>0</v>
      </c>
      <c r="BZ599" s="190">
        <f t="shared" si="1836"/>
        <v>0</v>
      </c>
      <c r="CA599" s="190">
        <f>SUM(CA596:CA598)</f>
        <v>0</v>
      </c>
      <c r="CB599" s="190">
        <f>SUM(CB596:CB598)</f>
        <v>0</v>
      </c>
      <c r="CC599" s="190">
        <f t="shared" ref="CC599:CO599" si="1837">SUM(CC596:CC598)</f>
        <v>0</v>
      </c>
      <c r="CD599" s="190">
        <f t="shared" si="1837"/>
        <v>0</v>
      </c>
      <c r="CE599" s="190">
        <f t="shared" si="1837"/>
        <v>0</v>
      </c>
      <c r="CF599" s="190">
        <f t="shared" si="1837"/>
        <v>0</v>
      </c>
      <c r="CG599" s="190">
        <f t="shared" si="1837"/>
        <v>0</v>
      </c>
      <c r="CH599" s="190">
        <f t="shared" si="1837"/>
        <v>0</v>
      </c>
      <c r="CI599" s="190">
        <f t="shared" si="1837"/>
        <v>0</v>
      </c>
      <c r="CJ599" s="190">
        <f t="shared" si="1837"/>
        <v>0</v>
      </c>
      <c r="CK599" s="190">
        <f t="shared" si="1837"/>
        <v>0</v>
      </c>
      <c r="CL599" s="190">
        <f t="shared" si="1837"/>
        <v>0</v>
      </c>
      <c r="CM599" s="190">
        <f t="shared" si="1837"/>
        <v>0</v>
      </c>
      <c r="CN599" s="190">
        <f t="shared" si="1837"/>
        <v>0</v>
      </c>
      <c r="CO599" s="190">
        <f t="shared" si="1837"/>
        <v>0</v>
      </c>
      <c r="CP599" s="2274">
        <f t="shared" ref="CP599:CX599" si="1838">SUM(CP596:CP598)</f>
        <v>0</v>
      </c>
      <c r="CQ599" s="2274">
        <f t="shared" si="1838"/>
        <v>0</v>
      </c>
      <c r="CR599" s="2274">
        <f t="shared" si="1838"/>
        <v>0</v>
      </c>
      <c r="CS599" s="277">
        <f t="shared" si="1838"/>
        <v>0</v>
      </c>
      <c r="CT599" s="277">
        <f t="shared" si="1838"/>
        <v>0</v>
      </c>
      <c r="CU599" s="277">
        <f t="shared" si="1838"/>
        <v>0</v>
      </c>
      <c r="CV599" s="190">
        <f t="shared" si="1838"/>
        <v>0</v>
      </c>
      <c r="CW599" s="190">
        <f t="shared" si="1838"/>
        <v>0</v>
      </c>
      <c r="CX599" s="190">
        <f t="shared" si="1838"/>
        <v>0</v>
      </c>
      <c r="CY599" s="190">
        <f t="shared" ref="CY599:DA599" si="1839">SUM(CY596:CY598)</f>
        <v>0</v>
      </c>
      <c r="CZ599" s="190">
        <f t="shared" si="1839"/>
        <v>0</v>
      </c>
      <c r="DA599" s="190">
        <f t="shared" si="1839"/>
        <v>0</v>
      </c>
      <c r="DB599" s="283"/>
      <c r="DC599" s="283"/>
      <c r="DD599" s="283"/>
      <c r="DE599" s="595">
        <f>SUM(DE596:DE598)</f>
        <v>0</v>
      </c>
      <c r="DF599" s="320"/>
      <c r="DG599" s="190"/>
      <c r="DH599" s="190"/>
      <c r="DI599" s="190"/>
      <c r="DJ599" s="190"/>
      <c r="DK599" s="320">
        <v>0</v>
      </c>
      <c r="DL599" s="190"/>
      <c r="DM599" s="190"/>
      <c r="DN599" s="197"/>
      <c r="DO599" s="190"/>
      <c r="DP599" s="320"/>
      <c r="DQ599" s="190"/>
      <c r="DR599" s="190"/>
      <c r="DS599" s="190"/>
      <c r="DT599" s="190"/>
      <c r="DU599" s="320">
        <f t="shared" si="1792"/>
        <v>0</v>
      </c>
      <c r="DV599" s="190"/>
      <c r="DW599" s="190"/>
      <c r="DX599" s="197"/>
      <c r="DY599" s="190"/>
      <c r="DZ599" s="2274">
        <f>SUM(DZ596:DZ598)</f>
        <v>0</v>
      </c>
      <c r="EA599" s="277">
        <f t="shared" ref="EA599:EB599" si="1840">SUM(EA596:EA598)</f>
        <v>0</v>
      </c>
      <c r="EB599" s="190">
        <f t="shared" si="1840"/>
        <v>0</v>
      </c>
      <c r="EC599" s="190">
        <f t="shared" ref="EC599" si="1841">SUM(EC596:EC598)</f>
        <v>0</v>
      </c>
      <c r="ED599" s="135"/>
      <c r="EE599" s="185"/>
      <c r="EF599" s="459"/>
      <c r="EG599" s="459"/>
      <c r="EH599" s="459"/>
    </row>
    <row r="600" spans="1:139" ht="15" customHeight="1" outlineLevel="1">
      <c r="A600" s="85"/>
      <c r="B600" s="67"/>
      <c r="C600" s="536" t="s">
        <v>13</v>
      </c>
      <c r="D600" s="532" t="s">
        <v>50</v>
      </c>
      <c r="E600" s="84"/>
      <c r="F600" s="84"/>
      <c r="G600" s="84"/>
      <c r="H600" s="84"/>
      <c r="I600" s="84"/>
      <c r="J600" s="84"/>
      <c r="K600" s="84"/>
      <c r="L600" s="84"/>
      <c r="M600" s="2199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185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  <c r="AU600" s="190"/>
      <c r="AV600" s="190"/>
      <c r="AW600" s="190"/>
      <c r="AX600" s="190"/>
      <c r="AY600" s="190"/>
      <c r="AZ600" s="190"/>
      <c r="BA600" s="190"/>
      <c r="BB600" s="190"/>
      <c r="BC600" s="190"/>
      <c r="BD600" s="190"/>
      <c r="BE600" s="190"/>
      <c r="BF600" s="190"/>
      <c r="BG600" s="190"/>
      <c r="BH600" s="190"/>
      <c r="BI600" s="190"/>
      <c r="BJ600" s="190"/>
      <c r="BK600" s="190"/>
      <c r="BL600" s="190"/>
      <c r="BM600" s="190"/>
      <c r="BN600" s="190"/>
      <c r="BO600" s="190"/>
      <c r="BP600" s="190"/>
      <c r="BQ600" s="190"/>
      <c r="BR600" s="190"/>
      <c r="BS600" s="190"/>
      <c r="BT600" s="190"/>
      <c r="BU600" s="190"/>
      <c r="BV600" s="190"/>
      <c r="BW600" s="190"/>
      <c r="BX600" s="190"/>
      <c r="BY600" s="190"/>
      <c r="BZ600" s="190"/>
      <c r="CA600" s="190"/>
      <c r="CB600" s="190"/>
      <c r="CC600" s="190"/>
      <c r="CD600" s="190"/>
      <c r="CE600" s="190"/>
      <c r="CF600" s="190"/>
      <c r="CG600" s="190"/>
      <c r="CH600" s="190"/>
      <c r="CI600" s="190"/>
      <c r="CJ600" s="190"/>
      <c r="CK600" s="190"/>
      <c r="CL600" s="190"/>
      <c r="CM600" s="190"/>
      <c r="CN600" s="190"/>
      <c r="CO600" s="190"/>
      <c r="CP600" s="2274"/>
      <c r="CQ600" s="2274"/>
      <c r="CR600" s="2274"/>
      <c r="CS600" s="277"/>
      <c r="CT600" s="277"/>
      <c r="CU600" s="277"/>
      <c r="CV600" s="190"/>
      <c r="CW600" s="190"/>
      <c r="CX600" s="190"/>
      <c r="CY600" s="190"/>
      <c r="CZ600" s="190"/>
      <c r="DA600" s="190"/>
      <c r="DB600" s="283"/>
      <c r="DC600" s="283"/>
      <c r="DD600" s="283"/>
      <c r="DE600" s="595"/>
      <c r="DF600" s="320"/>
      <c r="DG600" s="190"/>
      <c r="DH600" s="190"/>
      <c r="DI600" s="190"/>
      <c r="DJ600" s="190"/>
      <c r="DK600" s="320">
        <v>0</v>
      </c>
      <c r="DL600" s="190"/>
      <c r="DM600" s="190"/>
      <c r="DN600" s="190"/>
      <c r="DO600" s="190"/>
      <c r="DP600" s="320"/>
      <c r="DQ600" s="190"/>
      <c r="DR600" s="190"/>
      <c r="DS600" s="190"/>
      <c r="DT600" s="190"/>
      <c r="DU600" s="320">
        <f t="shared" si="1792"/>
        <v>0</v>
      </c>
      <c r="DV600" s="190"/>
      <c r="DW600" s="190"/>
      <c r="DX600" s="190"/>
      <c r="DY600" s="190"/>
      <c r="DZ600" s="2274"/>
      <c r="EA600" s="277"/>
      <c r="EB600" s="190"/>
      <c r="EC600" s="190"/>
      <c r="ED600" s="135"/>
      <c r="EE600" s="185"/>
      <c r="EF600" s="459"/>
      <c r="EG600" s="324"/>
      <c r="EH600" s="459"/>
    </row>
    <row r="601" spans="1:139" ht="15" customHeight="1" outlineLevel="1">
      <c r="A601" s="85"/>
      <c r="B601" s="67"/>
      <c r="C601" s="575" t="s">
        <v>69</v>
      </c>
      <c r="D601" s="1143" t="s">
        <v>51</v>
      </c>
      <c r="E601" s="84"/>
      <c r="F601" s="84"/>
      <c r="G601" s="169"/>
      <c r="H601" s="84"/>
      <c r="I601" s="84"/>
      <c r="J601" s="84"/>
      <c r="K601" s="84"/>
      <c r="L601" s="84"/>
      <c r="M601" s="2199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185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2274"/>
      <c r="CQ601" s="2274"/>
      <c r="CR601" s="2274"/>
      <c r="CS601" s="277"/>
      <c r="CT601" s="277"/>
      <c r="CU601" s="277"/>
      <c r="CV601" s="190"/>
      <c r="CW601" s="190"/>
      <c r="CX601" s="190"/>
      <c r="CY601" s="190"/>
      <c r="CZ601" s="190"/>
      <c r="DA601" s="190"/>
      <c r="DB601" s="283"/>
      <c r="DC601" s="283"/>
      <c r="DD601" s="283"/>
      <c r="DE601" s="595"/>
      <c r="DF601" s="320"/>
      <c r="DG601" s="190"/>
      <c r="DH601" s="190"/>
      <c r="DI601" s="190"/>
      <c r="DJ601" s="190"/>
      <c r="DK601" s="320">
        <v>0</v>
      </c>
      <c r="DL601" s="190"/>
      <c r="DM601" s="190"/>
      <c r="DN601" s="190"/>
      <c r="DO601" s="190"/>
      <c r="DP601" s="320"/>
      <c r="DQ601" s="190"/>
      <c r="DR601" s="190"/>
      <c r="DS601" s="190"/>
      <c r="DT601" s="190"/>
      <c r="DU601" s="320">
        <f t="shared" si="1792"/>
        <v>0</v>
      </c>
      <c r="DV601" s="190"/>
      <c r="DW601" s="190"/>
      <c r="DX601" s="190"/>
      <c r="DY601" s="190"/>
      <c r="DZ601" s="2274"/>
      <c r="EA601" s="277"/>
      <c r="EB601" s="190"/>
      <c r="EC601" s="190"/>
      <c r="ED601" s="135"/>
      <c r="EE601" s="185"/>
      <c r="EF601" s="459"/>
      <c r="EG601" s="324"/>
      <c r="EH601" s="459"/>
    </row>
    <row r="602" spans="1:139" s="248" customFormat="1" ht="33" customHeight="1" outlineLevel="1">
      <c r="A602" s="85"/>
      <c r="B602" s="85"/>
      <c r="C602" s="557" t="s">
        <v>186</v>
      </c>
      <c r="D602" s="712" t="s">
        <v>185</v>
      </c>
      <c r="E602" s="128" t="s">
        <v>24</v>
      </c>
      <c r="F602" s="128" t="s">
        <v>152</v>
      </c>
      <c r="G602" s="558">
        <f>H602+M602+N602+O602+P602</f>
        <v>0</v>
      </c>
      <c r="H602" s="558">
        <f>SUM(I602:L602)</f>
        <v>0</v>
      </c>
      <c r="I602" s="557"/>
      <c r="J602" s="557"/>
      <c r="K602" s="557"/>
      <c r="L602" s="557"/>
      <c r="M602" s="2204"/>
      <c r="N602" s="234"/>
      <c r="O602" s="234"/>
      <c r="P602" s="234"/>
      <c r="Q602" s="558">
        <f>SUM(R602:U602)</f>
        <v>0</v>
      </c>
      <c r="R602" s="337"/>
      <c r="S602" s="337"/>
      <c r="T602" s="337"/>
      <c r="U602" s="1966">
        <v>0</v>
      </c>
      <c r="V602" s="558">
        <f>SUM(W602:Z602)</f>
        <v>0</v>
      </c>
      <c r="W602" s="557"/>
      <c r="X602" s="557"/>
      <c r="Y602" s="557"/>
      <c r="Z602" s="557"/>
      <c r="AA602" s="558">
        <f>SUM(AB602:AE602)</f>
        <v>0</v>
      </c>
      <c r="AB602" s="337"/>
      <c r="AC602" s="337"/>
      <c r="AD602" s="337"/>
      <c r="AE602" s="1966">
        <v>0</v>
      </c>
      <c r="AF602" s="566" t="s">
        <v>311</v>
      </c>
      <c r="AG602" s="555">
        <f t="shared" ref="AG602:AG605" si="1842">AH602+CP602+CS602+CV602+CY602</f>
        <v>1.8400000000000001E-3</v>
      </c>
      <c r="AH602" s="556">
        <v>1.8400000000000001E-3</v>
      </c>
      <c r="AI602" s="324">
        <v>0.2208</v>
      </c>
      <c r="AJ602" s="324">
        <v>7.033768000000001E-3</v>
      </c>
      <c r="AK602" s="336"/>
      <c r="AL602" s="278"/>
      <c r="AM602" s="278"/>
      <c r="AN602" s="324"/>
      <c r="AO602" s="324">
        <v>0</v>
      </c>
      <c r="AP602" s="324">
        <v>0</v>
      </c>
      <c r="AQ602" s="324"/>
      <c r="AR602" s="324">
        <v>0</v>
      </c>
      <c r="AS602" s="324">
        <v>0</v>
      </c>
      <c r="AT602" s="556">
        <v>1.8400000000000001E-3</v>
      </c>
      <c r="AU602" s="324">
        <v>0.2208</v>
      </c>
      <c r="AV602" s="324">
        <v>7.033768000000001E-3</v>
      </c>
      <c r="AW602" s="324">
        <v>0</v>
      </c>
      <c r="AX602" s="324">
        <v>0</v>
      </c>
      <c r="AY602" s="324">
        <v>0</v>
      </c>
      <c r="AZ602" s="324"/>
      <c r="BA602" s="324">
        <v>0</v>
      </c>
      <c r="BB602" s="324">
        <v>0</v>
      </c>
      <c r="BC602" s="324"/>
      <c r="BD602" s="324">
        <v>0</v>
      </c>
      <c r="BE602" s="324">
        <v>0</v>
      </c>
      <c r="BF602" s="324"/>
      <c r="BG602" s="324">
        <v>0</v>
      </c>
      <c r="BH602" s="324">
        <v>0</v>
      </c>
      <c r="BI602" s="567"/>
      <c r="BJ602" s="324">
        <v>0</v>
      </c>
      <c r="BK602" s="324">
        <v>0</v>
      </c>
      <c r="BL602" s="556">
        <f>BO602+BR602+BU602+BX602</f>
        <v>0</v>
      </c>
      <c r="BM602" s="324">
        <f t="shared" ref="BM602:BM603" si="1843">BP602+BS602+BV602+BY602</f>
        <v>0</v>
      </c>
      <c r="BN602" s="324">
        <f t="shared" ref="BN602:BN603" si="1844">BQ602+BT602+BW602+BZ602</f>
        <v>0</v>
      </c>
      <c r="BO602" s="336"/>
      <c r="BP602" s="278"/>
      <c r="BQ602" s="278"/>
      <c r="BR602" s="324"/>
      <c r="BS602" s="324">
        <f>BR602*1000*0.12</f>
        <v>0</v>
      </c>
      <c r="BT602" s="324">
        <f>BR602*$ES$14</f>
        <v>0</v>
      </c>
      <c r="BU602" s="324"/>
      <c r="BV602" s="324">
        <f>BU602*1000*0.12</f>
        <v>0</v>
      </c>
      <c r="BW602" s="324">
        <f>BU602*$ET$14</f>
        <v>0</v>
      </c>
      <c r="BX602" s="556"/>
      <c r="BY602" s="324">
        <f>BX602*1000*0.12</f>
        <v>0</v>
      </c>
      <c r="BZ602" s="324">
        <f>BX602*$EU$14</f>
        <v>0</v>
      </c>
      <c r="CA602" s="324">
        <f t="shared" ref="CA602:CA603" si="1845">CD602+CG602+CJ602+CM602</f>
        <v>0</v>
      </c>
      <c r="CB602" s="324">
        <f t="shared" ref="CB602:CB603" si="1846">CE602+CH602+CK602+CN602</f>
        <v>0</v>
      </c>
      <c r="CC602" s="324">
        <f t="shared" ref="CC602:CC603" si="1847">CF602+CI602+CL602+CO602</f>
        <v>0</v>
      </c>
      <c r="CD602" s="324"/>
      <c r="CE602" s="324">
        <f>CD602*1000*0.12</f>
        <v>0</v>
      </c>
      <c r="CF602" s="324">
        <f>CD602*$EW$14</f>
        <v>0</v>
      </c>
      <c r="CG602" s="324"/>
      <c r="CH602" s="324">
        <f>CG602*1000*0.12</f>
        <v>0</v>
      </c>
      <c r="CI602" s="324">
        <f>CG602*$EX$14</f>
        <v>0</v>
      </c>
      <c r="CJ602" s="324"/>
      <c r="CK602" s="324">
        <f>CJ602*1000*0.12</f>
        <v>0</v>
      </c>
      <c r="CL602" s="324">
        <f>CJ602*$EY$14</f>
        <v>0</v>
      </c>
      <c r="CM602" s="567"/>
      <c r="CN602" s="324">
        <f>CM602*1000*0.12</f>
        <v>0</v>
      </c>
      <c r="CO602" s="324">
        <f>CM602*$EZ$14</f>
        <v>0</v>
      </c>
      <c r="CP602" s="2258"/>
      <c r="CQ602" s="2238"/>
      <c r="CR602" s="2220"/>
      <c r="CS602" s="556"/>
      <c r="CT602" s="324">
        <f>CS602*1000*0.12</f>
        <v>0</v>
      </c>
      <c r="CU602" s="854">
        <f>CS602*$EN$14</f>
        <v>0</v>
      </c>
      <c r="CV602" s="556"/>
      <c r="CW602" s="324">
        <f>CV602*1000*0.12</f>
        <v>0</v>
      </c>
      <c r="CX602" s="324">
        <f>CV602*$EO$14</f>
        <v>0</v>
      </c>
      <c r="CY602" s="556"/>
      <c r="CZ602" s="324">
        <f>CY602*1000*0.12</f>
        <v>0</v>
      </c>
      <c r="DA602" s="324">
        <f>CY602*$EP$14</f>
        <v>0</v>
      </c>
      <c r="DB602" s="324">
        <v>3.2</v>
      </c>
      <c r="DC602" s="324">
        <v>68.3</v>
      </c>
      <c r="DD602" s="324">
        <v>0.248</v>
      </c>
      <c r="DE602" s="555">
        <f>DK602+DP602+EA602+EB602+EC602</f>
        <v>0</v>
      </c>
      <c r="DF602" s="595">
        <v>1.6E-2</v>
      </c>
      <c r="DG602" s="336"/>
      <c r="DH602" s="324"/>
      <c r="DI602" s="324"/>
      <c r="DJ602" s="324">
        <v>1.6E-2</v>
      </c>
      <c r="DK602" s="595">
        <v>0</v>
      </c>
      <c r="DL602" s="407"/>
      <c r="DM602" s="324"/>
      <c r="DN602" s="324"/>
      <c r="DO602" s="324"/>
      <c r="DP602" s="595">
        <f t="shared" ref="DP602:DP603" si="1848">DQ602+DR602+DS602+DT602</f>
        <v>0</v>
      </c>
      <c r="DQ602" s="336"/>
      <c r="DR602" s="324"/>
      <c r="DS602" s="324"/>
      <c r="DT602" s="324"/>
      <c r="DU602" s="595">
        <f t="shared" si="1792"/>
        <v>0</v>
      </c>
      <c r="DV602" s="407"/>
      <c r="DW602" s="324"/>
      <c r="DX602" s="324"/>
      <c r="DY602" s="324"/>
      <c r="DZ602" s="2238"/>
      <c r="EA602" s="324"/>
      <c r="EB602" s="324"/>
      <c r="EC602" s="324"/>
      <c r="ED602" s="135" t="s">
        <v>243</v>
      </c>
      <c r="EE602" s="85"/>
      <c r="EF602" s="329" t="s">
        <v>235</v>
      </c>
      <c r="EG602" s="324" t="s">
        <v>263</v>
      </c>
      <c r="EH602" s="949" t="s">
        <v>439</v>
      </c>
      <c r="EI602" s="356"/>
    </row>
    <row r="603" spans="1:139" ht="33" customHeight="1" outlineLevel="1">
      <c r="B603" s="67"/>
      <c r="C603" s="557" t="s">
        <v>247</v>
      </c>
      <c r="D603" s="712" t="s">
        <v>436</v>
      </c>
      <c r="E603" s="128" t="s">
        <v>24</v>
      </c>
      <c r="F603" s="128" t="s">
        <v>152</v>
      </c>
      <c r="G603" s="558">
        <f>H603+M603+N603+O603+P603</f>
        <v>3</v>
      </c>
      <c r="H603" s="558">
        <f>SUM(I603:L603)</f>
        <v>0</v>
      </c>
      <c r="I603" s="345"/>
      <c r="J603" s="345"/>
      <c r="K603" s="1068"/>
      <c r="L603" s="1068"/>
      <c r="M603" s="2210">
        <v>1</v>
      </c>
      <c r="N603" s="557">
        <v>1</v>
      </c>
      <c r="O603" s="557">
        <v>1</v>
      </c>
      <c r="P603" s="345"/>
      <c r="Q603" s="558">
        <f>SUM(R603:U603)</f>
        <v>0</v>
      </c>
      <c r="R603" s="67"/>
      <c r="S603" s="67"/>
      <c r="T603" s="67"/>
      <c r="U603" s="67"/>
      <c r="V603" s="558">
        <f>SUM(W603:Z603)</f>
        <v>1</v>
      </c>
      <c r="W603" s="345"/>
      <c r="X603" s="345"/>
      <c r="Y603" s="2337"/>
      <c r="Z603" s="2337">
        <v>1</v>
      </c>
      <c r="AA603" s="558">
        <f>SUM(AB603:AE603)</f>
        <v>0</v>
      </c>
      <c r="AB603" s="67"/>
      <c r="AC603" s="67"/>
      <c r="AD603" s="67"/>
      <c r="AE603" s="67"/>
      <c r="AF603" s="566" t="s">
        <v>311</v>
      </c>
      <c r="AG603" s="555">
        <f t="shared" si="1842"/>
        <v>3.3017000000000002E-4</v>
      </c>
      <c r="AH603" s="324">
        <v>0</v>
      </c>
      <c r="AI603" s="324">
        <v>0</v>
      </c>
      <c r="AJ603" s="324">
        <v>0</v>
      </c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324">
        <v>0</v>
      </c>
      <c r="AX603" s="324">
        <v>0</v>
      </c>
      <c r="AY603" s="324">
        <v>0</v>
      </c>
      <c r="AZ603" s="197"/>
      <c r="BA603" s="197"/>
      <c r="BB603" s="197"/>
      <c r="BC603" s="197"/>
      <c r="BD603" s="197"/>
      <c r="BE603" s="197"/>
      <c r="BF603" s="197"/>
      <c r="BG603" s="197"/>
      <c r="BH603" s="197"/>
      <c r="BI603" s="197"/>
      <c r="BJ603" s="197"/>
      <c r="BK603" s="197"/>
      <c r="BL603" s="324">
        <f>BO603+BR603+BU603+BX603</f>
        <v>1.9508000000000001E-4</v>
      </c>
      <c r="BM603" s="324">
        <f t="shared" si="1843"/>
        <v>2.3409599999999999E-2</v>
      </c>
      <c r="BN603" s="324">
        <f t="shared" si="1844"/>
        <v>7.4573231600000007E-4</v>
      </c>
      <c r="BO603" s="197"/>
      <c r="BP603" s="197"/>
      <c r="BQ603" s="197"/>
      <c r="BR603" s="197"/>
      <c r="BS603" s="197"/>
      <c r="BT603" s="197"/>
      <c r="BU603" s="197"/>
      <c r="BV603" s="197"/>
      <c r="BW603" s="197"/>
      <c r="BX603" s="324">
        <v>1.9508000000000001E-4</v>
      </c>
      <c r="BY603" s="324">
        <v>2.3409599999999999E-2</v>
      </c>
      <c r="BZ603" s="324">
        <f>BX603*$EU$14</f>
        <v>7.4573231600000007E-4</v>
      </c>
      <c r="CA603" s="324">
        <f t="shared" si="1845"/>
        <v>0</v>
      </c>
      <c r="CB603" s="324">
        <f t="shared" si="1846"/>
        <v>0</v>
      </c>
      <c r="CC603" s="324">
        <f t="shared" si="1847"/>
        <v>0</v>
      </c>
      <c r="CD603" s="197"/>
      <c r="CE603" s="197"/>
      <c r="CF603" s="197"/>
      <c r="CG603" s="197"/>
      <c r="CH603" s="197"/>
      <c r="CI603" s="197"/>
      <c r="CJ603" s="197"/>
      <c r="CK603" s="197"/>
      <c r="CL603" s="197"/>
      <c r="CM603" s="197"/>
      <c r="CN603" s="197"/>
      <c r="CO603" s="197"/>
      <c r="CP603" s="2273">
        <v>1.9508000000000001E-4</v>
      </c>
      <c r="CQ603" s="2238">
        <f>CP603*1000*0.12</f>
        <v>2.3409599999999999E-2</v>
      </c>
      <c r="CR603" s="849">
        <f t="shared" ref="CR603" si="1849">CP603*$EM$14</f>
        <v>0</v>
      </c>
      <c r="CS603" s="859">
        <f>0.00002243</f>
        <v>2.243E-5</v>
      </c>
      <c r="CT603" s="556">
        <f>CS603*1000*0.12</f>
        <v>2.6916000000000002E-3</v>
      </c>
      <c r="CU603" s="948">
        <f>CS603*$EN$14</f>
        <v>9.274132099999999E-5</v>
      </c>
      <c r="CV603" s="567">
        <v>1.1266E-4</v>
      </c>
      <c r="CW603" s="324">
        <f>CV603*1000*0.12</f>
        <v>1.3519199999999999E-2</v>
      </c>
      <c r="CX603" s="567">
        <f>CV603*$EO$14</f>
        <v>4.8444926599999994E-4</v>
      </c>
      <c r="CY603" s="556"/>
      <c r="CZ603" s="324">
        <f>CY603*1000*0.12</f>
        <v>0</v>
      </c>
      <c r="DA603" s="324"/>
      <c r="DB603" s="324">
        <v>3.6</v>
      </c>
      <c r="DC603" s="324">
        <v>49.5</v>
      </c>
      <c r="DD603" s="324">
        <v>8.9999999999999993E-3</v>
      </c>
      <c r="DE603" s="555">
        <f t="shared" ref="DE603:DE605" si="1850">DK603+DP603+EA603+EB603+EC603</f>
        <v>6.2400000000000008E-3</v>
      </c>
      <c r="DF603" s="595">
        <v>2.0800000000000003E-3</v>
      </c>
      <c r="DG603" s="163"/>
      <c r="DH603" s="163"/>
      <c r="DI603" s="163"/>
      <c r="DJ603" s="556">
        <v>2.0800000000000003E-3</v>
      </c>
      <c r="DK603" s="595">
        <v>0</v>
      </c>
      <c r="DL603" s="163"/>
      <c r="DM603" s="163"/>
      <c r="DN603" s="336"/>
      <c r="DO603" s="197"/>
      <c r="DP603" s="595">
        <f t="shared" si="1848"/>
        <v>2.0800000000000003E-3</v>
      </c>
      <c r="DQ603" s="163"/>
      <c r="DR603" s="163"/>
      <c r="DS603" s="163"/>
      <c r="DT603" s="556">
        <f>0.002*1.04</f>
        <v>2.0800000000000003E-3</v>
      </c>
      <c r="DU603" s="595">
        <f t="shared" si="1792"/>
        <v>0</v>
      </c>
      <c r="DV603" s="163"/>
      <c r="DW603" s="163"/>
      <c r="DX603" s="336"/>
      <c r="DY603" s="197"/>
      <c r="DZ603" s="2317">
        <f>0.002*1.08</f>
        <v>2.16E-3</v>
      </c>
      <c r="EA603" s="800">
        <v>2.0800000000000003E-3</v>
      </c>
      <c r="EB603" s="800">
        <v>2.0800000000000003E-3</v>
      </c>
      <c r="EC603" s="197"/>
      <c r="ED603" s="135" t="s">
        <v>243</v>
      </c>
      <c r="EE603" s="85"/>
      <c r="EF603" s="329" t="s">
        <v>235</v>
      </c>
      <c r="EG603" s="324"/>
      <c r="EH603" s="949" t="s">
        <v>439</v>
      </c>
    </row>
    <row r="604" spans="1:139" ht="15" hidden="1" customHeight="1" outlineLevel="1">
      <c r="A604" s="85"/>
      <c r="B604" s="67"/>
      <c r="C604" s="539"/>
      <c r="D604" s="1172"/>
      <c r="E604" s="67"/>
      <c r="F604" s="67"/>
      <c r="G604" s="408">
        <f t="shared" ref="G604" si="1851">SUM(H604:K604)</f>
        <v>0</v>
      </c>
      <c r="H604" s="625">
        <f>SUM(I604:L604)</f>
        <v>0</v>
      </c>
      <c r="I604" s="345"/>
      <c r="J604" s="345"/>
      <c r="K604" s="345"/>
      <c r="L604" s="345"/>
      <c r="M604" s="2214"/>
      <c r="N604" s="345"/>
      <c r="O604" s="345"/>
      <c r="P604" s="345"/>
      <c r="Q604" s="265">
        <f>SUM(R604:U604)</f>
        <v>0</v>
      </c>
      <c r="R604" s="67"/>
      <c r="S604" s="67"/>
      <c r="T604" s="67"/>
      <c r="U604" s="67"/>
      <c r="V604" s="625">
        <f>SUM(W604:Z604)</f>
        <v>0</v>
      </c>
      <c r="W604" s="345"/>
      <c r="X604" s="345"/>
      <c r="Y604" s="345"/>
      <c r="Z604" s="345"/>
      <c r="AA604" s="265">
        <f>SUM(AB604:AE604)</f>
        <v>0</v>
      </c>
      <c r="AB604" s="67"/>
      <c r="AC604" s="67"/>
      <c r="AD604" s="67"/>
      <c r="AE604" s="67"/>
      <c r="AF604" s="566" t="s">
        <v>311</v>
      </c>
      <c r="AG604" s="555">
        <f t="shared" si="1842"/>
        <v>0</v>
      </c>
      <c r="AH604" s="197"/>
      <c r="AI604" s="197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  <c r="BD604" s="197"/>
      <c r="BE604" s="197"/>
      <c r="BF604" s="197"/>
      <c r="BG604" s="197"/>
      <c r="BH604" s="197"/>
      <c r="BI604" s="197"/>
      <c r="BJ604" s="197"/>
      <c r="BK604" s="197"/>
      <c r="BL604" s="197"/>
      <c r="BM604" s="197"/>
      <c r="BN604" s="197"/>
      <c r="BO604" s="197"/>
      <c r="BP604" s="197"/>
      <c r="BQ604" s="197"/>
      <c r="BR604" s="197"/>
      <c r="BS604" s="197"/>
      <c r="BT604" s="197"/>
      <c r="BU604" s="197"/>
      <c r="BV604" s="197"/>
      <c r="BW604" s="197"/>
      <c r="BX604" s="197"/>
      <c r="BY604" s="197"/>
      <c r="BZ604" s="197"/>
      <c r="CA604" s="197"/>
      <c r="CB604" s="197"/>
      <c r="CC604" s="197"/>
      <c r="CD604" s="197"/>
      <c r="CE604" s="197"/>
      <c r="CF604" s="197"/>
      <c r="CG604" s="197"/>
      <c r="CH604" s="197"/>
      <c r="CI604" s="197"/>
      <c r="CJ604" s="197"/>
      <c r="CK604" s="197"/>
      <c r="CL604" s="197"/>
      <c r="CM604" s="197"/>
      <c r="CN604" s="197"/>
      <c r="CO604" s="197"/>
      <c r="CP604" s="2276"/>
      <c r="CQ604" s="2276"/>
      <c r="CR604" s="2276"/>
      <c r="CS604" s="279"/>
      <c r="CT604" s="279"/>
      <c r="CU604" s="279"/>
      <c r="CV604" s="197"/>
      <c r="CW604" s="197"/>
      <c r="CX604" s="197"/>
      <c r="CY604" s="197"/>
      <c r="CZ604" s="197"/>
      <c r="DA604" s="197"/>
      <c r="DB604" s="324"/>
      <c r="DC604" s="324"/>
      <c r="DD604" s="324"/>
      <c r="DE604" s="555">
        <f t="shared" si="1850"/>
        <v>0</v>
      </c>
      <c r="DF604" s="595"/>
      <c r="DG604" s="163"/>
      <c r="DH604" s="163"/>
      <c r="DI604" s="163"/>
      <c r="DJ604" s="163"/>
      <c r="DK604" s="595">
        <v>0</v>
      </c>
      <c r="DL604" s="163"/>
      <c r="DM604" s="163"/>
      <c r="DN604" s="197"/>
      <c r="DO604" s="197"/>
      <c r="DP604" s="595"/>
      <c r="DQ604" s="163"/>
      <c r="DR604" s="163"/>
      <c r="DS604" s="163"/>
      <c r="DT604" s="163"/>
      <c r="DU604" s="595">
        <f t="shared" si="1792"/>
        <v>0</v>
      </c>
      <c r="DV604" s="163"/>
      <c r="DW604" s="163"/>
      <c r="DX604" s="197"/>
      <c r="DY604" s="197"/>
      <c r="DZ604" s="2255"/>
      <c r="EA604" s="787"/>
      <c r="EB604" s="197"/>
      <c r="EC604" s="197"/>
      <c r="ED604" s="135"/>
      <c r="EE604" s="33"/>
      <c r="EF604" s="460"/>
      <c r="EG604" s="324"/>
      <c r="EH604" s="951"/>
    </row>
    <row r="605" spans="1:139" ht="15" customHeight="1" outlineLevel="1">
      <c r="A605" s="85"/>
      <c r="B605" s="67"/>
      <c r="C605" s="557"/>
      <c r="D605" s="1145" t="s">
        <v>52</v>
      </c>
      <c r="E605" s="84"/>
      <c r="F605" s="84"/>
      <c r="G605" s="1204"/>
      <c r="H605" s="1204"/>
      <c r="I605" s="169"/>
      <c r="J605" s="169"/>
      <c r="K605" s="169"/>
      <c r="L605" s="169"/>
      <c r="M605" s="2213"/>
      <c r="N605" s="169"/>
      <c r="O605" s="169"/>
      <c r="P605" s="169"/>
      <c r="Q605" s="266"/>
      <c r="R605" s="84"/>
      <c r="S605" s="84"/>
      <c r="T605" s="84"/>
      <c r="U605" s="84"/>
      <c r="V605" s="1204"/>
      <c r="W605" s="169"/>
      <c r="X605" s="169"/>
      <c r="Y605" s="169"/>
      <c r="Z605" s="169"/>
      <c r="AA605" s="266"/>
      <c r="AB605" s="84"/>
      <c r="AC605" s="84"/>
      <c r="AD605" s="84"/>
      <c r="AE605" s="84"/>
      <c r="AF605" s="566" t="s">
        <v>311</v>
      </c>
      <c r="AG605" s="555">
        <f t="shared" si="1842"/>
        <v>2.1701699999999999E-3</v>
      </c>
      <c r="AH605" s="561">
        <v>1.8400000000000001E-3</v>
      </c>
      <c r="AI605" s="555">
        <v>0.2208</v>
      </c>
      <c r="AJ605" s="555">
        <v>7.033768000000001E-3</v>
      </c>
      <c r="AK605" s="344">
        <v>0</v>
      </c>
      <c r="AL605" s="344">
        <v>0</v>
      </c>
      <c r="AM605" s="344">
        <v>0</v>
      </c>
      <c r="AN605" s="555">
        <v>0</v>
      </c>
      <c r="AO605" s="555">
        <v>0</v>
      </c>
      <c r="AP605" s="555">
        <v>0</v>
      </c>
      <c r="AQ605" s="555">
        <v>0</v>
      </c>
      <c r="AR605" s="555">
        <v>0</v>
      </c>
      <c r="AS605" s="555">
        <v>0</v>
      </c>
      <c r="AT605" s="555">
        <v>1.8400000000000001E-3</v>
      </c>
      <c r="AU605" s="555">
        <v>0.2208</v>
      </c>
      <c r="AV605" s="555">
        <v>7.033768000000001E-3</v>
      </c>
      <c r="AW605" s="555">
        <v>0</v>
      </c>
      <c r="AX605" s="555">
        <v>0</v>
      </c>
      <c r="AY605" s="555">
        <v>0</v>
      </c>
      <c r="AZ605" s="344">
        <v>0</v>
      </c>
      <c r="BA605" s="344">
        <v>0</v>
      </c>
      <c r="BB605" s="344">
        <v>0</v>
      </c>
      <c r="BC605" s="555">
        <v>0</v>
      </c>
      <c r="BD605" s="555">
        <v>0</v>
      </c>
      <c r="BE605" s="555">
        <v>0</v>
      </c>
      <c r="BF605" s="555">
        <v>0</v>
      </c>
      <c r="BG605" s="555">
        <v>0</v>
      </c>
      <c r="BH605" s="555">
        <v>0</v>
      </c>
      <c r="BI605" s="555">
        <v>0</v>
      </c>
      <c r="BJ605" s="555">
        <v>0</v>
      </c>
      <c r="BK605" s="555">
        <v>0</v>
      </c>
      <c r="BL605" s="561">
        <f>SUM(BL602:BL604)</f>
        <v>1.9508000000000001E-4</v>
      </c>
      <c r="BM605" s="555">
        <f>SUM(BM602:BM604)</f>
        <v>2.3409599999999999E-2</v>
      </c>
      <c r="BN605" s="555">
        <f t="shared" ref="BN605:BZ605" si="1852">SUM(BN602:BN604)</f>
        <v>7.4573231600000007E-4</v>
      </c>
      <c r="BO605" s="344">
        <f t="shared" si="1852"/>
        <v>0</v>
      </c>
      <c r="BP605" s="344">
        <f t="shared" si="1852"/>
        <v>0</v>
      </c>
      <c r="BQ605" s="344">
        <f t="shared" si="1852"/>
        <v>0</v>
      </c>
      <c r="BR605" s="555">
        <f t="shared" si="1852"/>
        <v>0</v>
      </c>
      <c r="BS605" s="555">
        <f t="shared" si="1852"/>
        <v>0</v>
      </c>
      <c r="BT605" s="555">
        <f t="shared" si="1852"/>
        <v>0</v>
      </c>
      <c r="BU605" s="555">
        <f t="shared" si="1852"/>
        <v>0</v>
      </c>
      <c r="BV605" s="555">
        <f t="shared" si="1852"/>
        <v>0</v>
      </c>
      <c r="BW605" s="555">
        <f t="shared" si="1852"/>
        <v>0</v>
      </c>
      <c r="BX605" s="555">
        <f t="shared" si="1852"/>
        <v>1.9508000000000001E-4</v>
      </c>
      <c r="BY605" s="555">
        <f t="shared" si="1852"/>
        <v>2.3409599999999999E-2</v>
      </c>
      <c r="BZ605" s="555">
        <f t="shared" si="1852"/>
        <v>7.4573231600000007E-4</v>
      </c>
      <c r="CA605" s="555">
        <f>SUM(CA602:CA604)</f>
        <v>0</v>
      </c>
      <c r="CB605" s="555">
        <f>SUM(CB602:CB604)</f>
        <v>0</v>
      </c>
      <c r="CC605" s="555">
        <f t="shared" ref="CC605:CO605" si="1853">SUM(CC602:CC604)</f>
        <v>0</v>
      </c>
      <c r="CD605" s="344">
        <f t="shared" si="1853"/>
        <v>0</v>
      </c>
      <c r="CE605" s="344">
        <f t="shared" si="1853"/>
        <v>0</v>
      </c>
      <c r="CF605" s="344">
        <f t="shared" si="1853"/>
        <v>0</v>
      </c>
      <c r="CG605" s="555">
        <f t="shared" si="1853"/>
        <v>0</v>
      </c>
      <c r="CH605" s="555">
        <f t="shared" si="1853"/>
        <v>0</v>
      </c>
      <c r="CI605" s="555">
        <f t="shared" si="1853"/>
        <v>0</v>
      </c>
      <c r="CJ605" s="555">
        <f t="shared" si="1853"/>
        <v>0</v>
      </c>
      <c r="CK605" s="555">
        <f t="shared" si="1853"/>
        <v>0</v>
      </c>
      <c r="CL605" s="555">
        <f t="shared" si="1853"/>
        <v>0</v>
      </c>
      <c r="CM605" s="555">
        <f t="shared" si="1853"/>
        <v>0</v>
      </c>
      <c r="CN605" s="555">
        <f t="shared" si="1853"/>
        <v>0</v>
      </c>
      <c r="CO605" s="555">
        <f t="shared" si="1853"/>
        <v>0</v>
      </c>
      <c r="CP605" s="2256">
        <f t="shared" ref="CP605:CX605" si="1854">SUM(CP602:CP604)</f>
        <v>1.9508000000000001E-4</v>
      </c>
      <c r="CQ605" s="2256">
        <f t="shared" si="1854"/>
        <v>2.3409599999999999E-2</v>
      </c>
      <c r="CR605" s="2256">
        <f t="shared" si="1854"/>
        <v>0</v>
      </c>
      <c r="CS605" s="770">
        <f t="shared" si="1854"/>
        <v>2.243E-5</v>
      </c>
      <c r="CT605" s="770">
        <f t="shared" si="1854"/>
        <v>2.6916000000000002E-3</v>
      </c>
      <c r="CU605" s="770">
        <f t="shared" si="1854"/>
        <v>9.274132099999999E-5</v>
      </c>
      <c r="CV605" s="770">
        <f t="shared" si="1854"/>
        <v>1.1266E-4</v>
      </c>
      <c r="CW605" s="770">
        <f t="shared" si="1854"/>
        <v>1.3519199999999999E-2</v>
      </c>
      <c r="CX605" s="770">
        <f t="shared" si="1854"/>
        <v>4.8444926599999994E-4</v>
      </c>
      <c r="CY605" s="770">
        <f t="shared" ref="CY605:DA605" si="1855">SUM(CY602:CY604)</f>
        <v>0</v>
      </c>
      <c r="CZ605" s="770">
        <f t="shared" si="1855"/>
        <v>0</v>
      </c>
      <c r="DA605" s="770">
        <f t="shared" si="1855"/>
        <v>0</v>
      </c>
      <c r="DB605" s="324"/>
      <c r="DC605" s="324"/>
      <c r="DD605" s="324"/>
      <c r="DE605" s="555">
        <f t="shared" si="1850"/>
        <v>6.2400000000000008E-3</v>
      </c>
      <c r="DF605" s="595">
        <v>1.8079999999999999E-2</v>
      </c>
      <c r="DG605" s="344">
        <v>0</v>
      </c>
      <c r="DH605" s="595">
        <v>0</v>
      </c>
      <c r="DI605" s="595">
        <v>0</v>
      </c>
      <c r="DJ605" s="595">
        <v>1.8079999999999999E-2</v>
      </c>
      <c r="DK605" s="595">
        <v>0</v>
      </c>
      <c r="DL605" s="344">
        <v>0</v>
      </c>
      <c r="DM605" s="595">
        <v>0</v>
      </c>
      <c r="DN605" s="344">
        <v>0</v>
      </c>
      <c r="DO605" s="595">
        <v>0</v>
      </c>
      <c r="DP605" s="595">
        <f t="shared" ref="DP605:DT605" si="1856">SUM(DP602:DP604)</f>
        <v>2.0800000000000003E-3</v>
      </c>
      <c r="DQ605" s="344">
        <f t="shared" si="1856"/>
        <v>0</v>
      </c>
      <c r="DR605" s="595">
        <f t="shared" si="1856"/>
        <v>0</v>
      </c>
      <c r="DS605" s="595">
        <f t="shared" si="1856"/>
        <v>0</v>
      </c>
      <c r="DT605" s="595">
        <f t="shared" si="1856"/>
        <v>2.0800000000000003E-3</v>
      </c>
      <c r="DU605" s="595">
        <f t="shared" si="1792"/>
        <v>0</v>
      </c>
      <c r="DV605" s="344">
        <f t="shared" ref="DV605:DY605" si="1857">SUM(DV602:DV604)</f>
        <v>0</v>
      </c>
      <c r="DW605" s="595">
        <f t="shared" si="1857"/>
        <v>0</v>
      </c>
      <c r="DX605" s="344">
        <f t="shared" si="1857"/>
        <v>0</v>
      </c>
      <c r="DY605" s="595">
        <f t="shared" si="1857"/>
        <v>0</v>
      </c>
      <c r="DZ605" s="2255">
        <f>SUM(DZ602:DZ604)</f>
        <v>2.16E-3</v>
      </c>
      <c r="EA605" s="787">
        <f t="shared" ref="EA605:EB605" si="1858">SUM(EA602:EA604)</f>
        <v>2.0800000000000003E-3</v>
      </c>
      <c r="EB605" s="787">
        <f t="shared" si="1858"/>
        <v>2.0800000000000003E-3</v>
      </c>
      <c r="EC605" s="787">
        <f t="shared" ref="EC605" si="1859">SUM(EC602:EC604)</f>
        <v>0</v>
      </c>
      <c r="ED605" s="135"/>
      <c r="EE605" s="185"/>
      <c r="EF605" s="459"/>
      <c r="EG605" s="324"/>
      <c r="EH605" s="952"/>
    </row>
    <row r="606" spans="1:139" ht="15" customHeight="1" outlineLevel="1">
      <c r="A606" s="85"/>
      <c r="B606" s="67"/>
      <c r="C606" s="575" t="s">
        <v>70</v>
      </c>
      <c r="D606" s="1143" t="s">
        <v>127</v>
      </c>
      <c r="E606" s="84"/>
      <c r="F606" s="84"/>
      <c r="G606" s="1204"/>
      <c r="H606" s="1204"/>
      <c r="I606" s="169"/>
      <c r="J606" s="169"/>
      <c r="K606" s="169"/>
      <c r="L606" s="169"/>
      <c r="M606" s="2213"/>
      <c r="N606" s="169"/>
      <c r="O606" s="169"/>
      <c r="P606" s="169"/>
      <c r="Q606" s="266"/>
      <c r="R606" s="84"/>
      <c r="S606" s="84"/>
      <c r="T606" s="84"/>
      <c r="U606" s="84"/>
      <c r="V606" s="1204"/>
      <c r="W606" s="169"/>
      <c r="X606" s="169"/>
      <c r="Y606" s="169"/>
      <c r="Z606" s="169"/>
      <c r="AA606" s="266"/>
      <c r="AB606" s="84"/>
      <c r="AC606" s="84"/>
      <c r="AD606" s="84"/>
      <c r="AE606" s="84"/>
      <c r="AF606" s="566"/>
      <c r="AG606" s="555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  <c r="AU606" s="190"/>
      <c r="AV606" s="190"/>
      <c r="AW606" s="190"/>
      <c r="AX606" s="190"/>
      <c r="AY606" s="190"/>
      <c r="AZ606" s="190"/>
      <c r="BA606" s="190"/>
      <c r="BB606" s="190"/>
      <c r="BC606" s="190"/>
      <c r="BD606" s="190"/>
      <c r="BE606" s="190"/>
      <c r="BF606" s="190"/>
      <c r="BG606" s="190"/>
      <c r="BH606" s="190"/>
      <c r="BI606" s="190"/>
      <c r="BJ606" s="190"/>
      <c r="BK606" s="190"/>
      <c r="BL606" s="190"/>
      <c r="BM606" s="190"/>
      <c r="BN606" s="190"/>
      <c r="BO606" s="190"/>
      <c r="BP606" s="190"/>
      <c r="BQ606" s="190"/>
      <c r="BR606" s="190"/>
      <c r="BS606" s="190"/>
      <c r="BT606" s="190"/>
      <c r="BU606" s="190"/>
      <c r="BV606" s="190"/>
      <c r="BW606" s="190"/>
      <c r="BX606" s="190"/>
      <c r="BY606" s="190"/>
      <c r="BZ606" s="190"/>
      <c r="CA606" s="190"/>
      <c r="CB606" s="190"/>
      <c r="CC606" s="190"/>
      <c r="CD606" s="190"/>
      <c r="CE606" s="190"/>
      <c r="CF606" s="190"/>
      <c r="CG606" s="190"/>
      <c r="CH606" s="190"/>
      <c r="CI606" s="190"/>
      <c r="CJ606" s="190"/>
      <c r="CK606" s="190"/>
      <c r="CL606" s="190"/>
      <c r="CM606" s="190"/>
      <c r="CN606" s="190"/>
      <c r="CO606" s="190"/>
      <c r="CP606" s="2274"/>
      <c r="CQ606" s="2274"/>
      <c r="CR606" s="2274"/>
      <c r="CS606" s="277"/>
      <c r="CT606" s="277"/>
      <c r="CU606" s="277"/>
      <c r="CV606" s="190"/>
      <c r="CW606" s="190"/>
      <c r="CX606" s="190"/>
      <c r="CY606" s="190"/>
      <c r="CZ606" s="190"/>
      <c r="DA606" s="190"/>
      <c r="DB606" s="324"/>
      <c r="DC606" s="324"/>
      <c r="DD606" s="324"/>
      <c r="DE606" s="595"/>
      <c r="DF606" s="595"/>
      <c r="DG606" s="252"/>
      <c r="DH606" s="252"/>
      <c r="DI606" s="252"/>
      <c r="DJ606" s="252"/>
      <c r="DK606" s="595"/>
      <c r="DL606" s="252"/>
      <c r="DM606" s="252"/>
      <c r="DN606" s="190">
        <v>0</v>
      </c>
      <c r="DO606" s="190"/>
      <c r="DP606" s="595"/>
      <c r="DQ606" s="252"/>
      <c r="DR606" s="252"/>
      <c r="DS606" s="252"/>
      <c r="DT606" s="252"/>
      <c r="DU606" s="595"/>
      <c r="DV606" s="252"/>
      <c r="DW606" s="252"/>
      <c r="DX606" s="190">
        <f t="shared" ref="DX606" si="1860">SUM(DX603:DX605)</f>
        <v>0</v>
      </c>
      <c r="DY606" s="190"/>
      <c r="DZ606" s="2255"/>
      <c r="EA606" s="787"/>
      <c r="EB606" s="190"/>
      <c r="EC606" s="190"/>
      <c r="ED606" s="135"/>
      <c r="EE606" s="185"/>
      <c r="EF606" s="459"/>
      <c r="EG606" s="324"/>
      <c r="EH606" s="952"/>
    </row>
    <row r="607" spans="1:139" ht="32.25" customHeight="1" outlineLevel="1">
      <c r="A607" s="85"/>
      <c r="B607" s="67"/>
      <c r="C607" s="557" t="s">
        <v>202</v>
      </c>
      <c r="D607" s="712" t="s">
        <v>381</v>
      </c>
      <c r="E607" s="67"/>
      <c r="F607" s="128" t="s">
        <v>152</v>
      </c>
      <c r="G607" s="558">
        <f>H607+M607+N607+O607+P607</f>
        <v>10</v>
      </c>
      <c r="H607" s="558">
        <f>SUM(I607:L607)</f>
        <v>10</v>
      </c>
      <c r="I607" s="234"/>
      <c r="J607" s="557"/>
      <c r="K607" s="557">
        <v>10</v>
      </c>
      <c r="L607" s="234"/>
      <c r="M607" s="2214"/>
      <c r="N607" s="345"/>
      <c r="O607" s="345"/>
      <c r="P607" s="345"/>
      <c r="Q607" s="558">
        <f>SUM(R607:U607)</f>
        <v>0</v>
      </c>
      <c r="R607" s="273"/>
      <c r="S607" s="273"/>
      <c r="T607" s="557"/>
      <c r="U607" s="337"/>
      <c r="V607" s="558">
        <f>SUM(W607:Z607)</f>
        <v>0</v>
      </c>
      <c r="W607" s="234"/>
      <c r="X607" s="557"/>
      <c r="Y607" s="557">
        <v>0</v>
      </c>
      <c r="Z607" s="234"/>
      <c r="AA607" s="558">
        <f>SUM(AB607:AE607)</f>
        <v>0</v>
      </c>
      <c r="AB607" s="273"/>
      <c r="AC607" s="273"/>
      <c r="AD607" s="557"/>
      <c r="AE607" s="337"/>
      <c r="AF607" s="566" t="s">
        <v>14</v>
      </c>
      <c r="AG607" s="555">
        <f t="shared" ref="AG607:AG608" si="1861">AH607+CP607+CS607+CV607+CY607</f>
        <v>4.5</v>
      </c>
      <c r="AH607" s="324">
        <v>4.5</v>
      </c>
      <c r="AI607" s="324">
        <v>0.64305000000000001</v>
      </c>
      <c r="AJ607" s="556">
        <v>1.0244479027530149E-2</v>
      </c>
      <c r="AK607" s="195"/>
      <c r="AL607" s="278">
        <v>0</v>
      </c>
      <c r="AM607" s="195">
        <v>0</v>
      </c>
      <c r="AN607" s="306"/>
      <c r="AO607" s="278">
        <v>0</v>
      </c>
      <c r="AP607" s="195">
        <v>0</v>
      </c>
      <c r="AQ607" s="324"/>
      <c r="AR607" s="324"/>
      <c r="AS607" s="324"/>
      <c r="AT607" s="324">
        <v>4.5</v>
      </c>
      <c r="AU607" s="324">
        <v>0.64305000000000001</v>
      </c>
      <c r="AV607" s="324">
        <v>1.0244479027530149E-2</v>
      </c>
      <c r="AW607" s="324">
        <v>0</v>
      </c>
      <c r="AX607" s="324">
        <v>0</v>
      </c>
      <c r="AY607" s="324">
        <v>0</v>
      </c>
      <c r="AZ607" s="195"/>
      <c r="BA607" s="278">
        <v>0</v>
      </c>
      <c r="BB607" s="195">
        <v>0</v>
      </c>
      <c r="BC607" s="306"/>
      <c r="BD607" s="278">
        <v>0</v>
      </c>
      <c r="BE607" s="195">
        <v>0</v>
      </c>
      <c r="BF607" s="324"/>
      <c r="BG607" s="324">
        <v>0</v>
      </c>
      <c r="BH607" s="324">
        <v>0</v>
      </c>
      <c r="BI607" s="306"/>
      <c r="BJ607" s="278">
        <v>0</v>
      </c>
      <c r="BK607" s="195">
        <v>0</v>
      </c>
      <c r="BL607" s="324">
        <f t="shared" ref="BL607:BL610" si="1862">BO607+BR607+BU607+BX607</f>
        <v>0</v>
      </c>
      <c r="BM607" s="324">
        <f t="shared" ref="BM607:BM610" si="1863">BP607+BS607+BV607+BY607</f>
        <v>0</v>
      </c>
      <c r="BN607" s="556">
        <f t="shared" ref="BN607:BN610" si="1864">BQ607+BT607+BW607+BZ607</f>
        <v>0</v>
      </c>
      <c r="BO607" s="195"/>
      <c r="BP607" s="278">
        <f t="shared" ref="BP607" si="1865">BO607*0.1429</f>
        <v>0</v>
      </c>
      <c r="BQ607" s="195">
        <f>BO607*$ER$20</f>
        <v>0</v>
      </c>
      <c r="BR607" s="306"/>
      <c r="BS607" s="278">
        <f t="shared" ref="BS607" si="1866">BR607*0.1429</f>
        <v>0</v>
      </c>
      <c r="BT607" s="195">
        <f>BR607*$ES$20</f>
        <v>0</v>
      </c>
      <c r="BU607" s="324"/>
      <c r="BV607" s="324"/>
      <c r="BW607" s="324"/>
      <c r="BX607" s="324"/>
      <c r="BY607" s="324">
        <f t="shared" ref="BY607:BY610" si="1867">BX607*0.1429</f>
        <v>0</v>
      </c>
      <c r="BZ607" s="324">
        <f>BX607*$EU$20</f>
        <v>0</v>
      </c>
      <c r="CA607" s="324">
        <f t="shared" ref="CA607:CA610" si="1868">CD607+CG607+CJ607+CM607</f>
        <v>0</v>
      </c>
      <c r="CB607" s="324">
        <f t="shared" ref="CB607:CB610" si="1869">CE607+CH607+CK607+CN607</f>
        <v>0</v>
      </c>
      <c r="CC607" s="324">
        <f t="shared" ref="CC607:CC610" si="1870">CF607+CI607+CL607+CO607</f>
        <v>0</v>
      </c>
      <c r="CD607" s="195"/>
      <c r="CE607" s="278">
        <v>0</v>
      </c>
      <c r="CF607" s="195">
        <f>CD607*$EW$20</f>
        <v>0</v>
      </c>
      <c r="CG607" s="306"/>
      <c r="CH607" s="278">
        <f t="shared" ref="CH607" si="1871">CG607*0.1429</f>
        <v>0</v>
      </c>
      <c r="CI607" s="195">
        <f>CG607*$EX$20</f>
        <v>0</v>
      </c>
      <c r="CJ607" s="324"/>
      <c r="CK607" s="324">
        <f t="shared" ref="CK607" si="1872">CJ607*0.1429</f>
        <v>0</v>
      </c>
      <c r="CL607" s="324">
        <f>CJ607*$ET$20</f>
        <v>0</v>
      </c>
      <c r="CM607" s="306"/>
      <c r="CN607" s="278">
        <f t="shared" ref="CN607:CN608" si="1873">CM607*0.1429</f>
        <v>0</v>
      </c>
      <c r="CO607" s="195">
        <f>CM607*$EZ$20</f>
        <v>0</v>
      </c>
      <c r="CP607" s="2238"/>
      <c r="CQ607" s="2238"/>
      <c r="CR607" s="2238"/>
      <c r="CS607" s="694"/>
      <c r="CT607" s="694"/>
      <c r="CU607" s="694"/>
      <c r="CV607" s="195"/>
      <c r="CW607" s="195">
        <f>CV607*0.1429</f>
        <v>0</v>
      </c>
      <c r="CX607" s="278">
        <f>CV607*$EO$20</f>
        <v>0</v>
      </c>
      <c r="CY607" s="195"/>
      <c r="CZ607" s="195">
        <f>CY607*0.1429</f>
        <v>0</v>
      </c>
      <c r="DA607" s="278">
        <f>CY607*$EP$20</f>
        <v>0</v>
      </c>
      <c r="DB607" s="324">
        <v>2.2000000000000002</v>
      </c>
      <c r="DC607" s="324">
        <v>56</v>
      </c>
      <c r="DD607" s="324">
        <v>7.6999999999999999E-2</v>
      </c>
      <c r="DE607" s="555">
        <f t="shared" ref="DE607:DE608" si="1874">DK607+DP607+EA607+EB607+EC607</f>
        <v>0</v>
      </c>
      <c r="DF607" s="595">
        <v>0.03</v>
      </c>
      <c r="DG607" s="195"/>
      <c r="DH607" s="309"/>
      <c r="DI607" s="324">
        <v>0.03</v>
      </c>
      <c r="DJ607" s="309"/>
      <c r="DK607" s="595">
        <v>0</v>
      </c>
      <c r="DL607" s="195"/>
      <c r="DM607" s="309"/>
      <c r="DN607" s="324"/>
      <c r="DO607" s="188"/>
      <c r="DP607" s="595">
        <f t="shared" ref="DP607:DP610" si="1875">DQ607+DR607+DS607+DT607</f>
        <v>0</v>
      </c>
      <c r="DQ607" s="195"/>
      <c r="DR607" s="309"/>
      <c r="DS607" s="324"/>
      <c r="DT607" s="309"/>
      <c r="DU607" s="595">
        <f t="shared" ref="DU607:DU608" si="1876">DV607+DW607+DX607+DY607</f>
        <v>0</v>
      </c>
      <c r="DV607" s="195"/>
      <c r="DW607" s="309"/>
      <c r="DX607" s="324"/>
      <c r="DY607" s="188"/>
      <c r="DZ607" s="2255"/>
      <c r="EA607" s="787"/>
      <c r="EB607" s="188"/>
      <c r="EC607" s="188"/>
      <c r="ED607" s="119" t="s">
        <v>243</v>
      </c>
      <c r="EE607" s="23"/>
      <c r="EF607" s="329" t="s">
        <v>235</v>
      </c>
      <c r="EG607" s="324" t="s">
        <v>263</v>
      </c>
      <c r="EH607" s="950" t="s">
        <v>440</v>
      </c>
    </row>
    <row r="608" spans="1:139" ht="42.75" customHeight="1" outlineLevel="1">
      <c r="A608" s="85"/>
      <c r="B608" s="67"/>
      <c r="C608" s="557" t="s">
        <v>209</v>
      </c>
      <c r="D608" s="712" t="s">
        <v>425</v>
      </c>
      <c r="E608" s="67"/>
      <c r="F608" s="128"/>
      <c r="G608" s="558">
        <f>H608+M608+N608+O608+P608</f>
        <v>537.58000000000004</v>
      </c>
      <c r="H608" s="558">
        <f>SUM(I608:L608)</f>
        <v>537.58000000000004</v>
      </c>
      <c r="I608" s="1215"/>
      <c r="J608" s="1215"/>
      <c r="K608" s="269"/>
      <c r="L608" s="557">
        <f>340+197.58</f>
        <v>537.58000000000004</v>
      </c>
      <c r="M608" s="2214"/>
      <c r="N608" s="345"/>
      <c r="O608" s="345"/>
      <c r="P608" s="345"/>
      <c r="Q608" s="558">
        <f>SUM(R608:U608)</f>
        <v>538</v>
      </c>
      <c r="R608" s="273"/>
      <c r="S608" s="273"/>
      <c r="T608" s="337"/>
      <c r="U608" s="557">
        <v>538</v>
      </c>
      <c r="V608" s="558">
        <f>SUM(W608:Z608)</f>
        <v>0</v>
      </c>
      <c r="W608" s="1215"/>
      <c r="X608" s="1215"/>
      <c r="Y608" s="269"/>
      <c r="Z608" s="557"/>
      <c r="AA608" s="558">
        <f>SUM(AB608:AE608)</f>
        <v>0</v>
      </c>
      <c r="AB608" s="273"/>
      <c r="AC608" s="273"/>
      <c r="AD608" s="337"/>
      <c r="AE608" s="557"/>
      <c r="AF608" s="566" t="s">
        <v>14</v>
      </c>
      <c r="AG608" s="555">
        <f t="shared" si="1861"/>
        <v>1.6672</v>
      </c>
      <c r="AH608" s="324">
        <v>1.6672</v>
      </c>
      <c r="AI608" s="324">
        <v>0.23824287999999999</v>
      </c>
      <c r="AJ608" s="324">
        <v>3.7954656521551702E-3</v>
      </c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324">
        <v>1.6672</v>
      </c>
      <c r="AU608" s="324">
        <v>0.23824287999999999</v>
      </c>
      <c r="AV608" s="556">
        <v>3.7954656521551702E-3</v>
      </c>
      <c r="AW608" s="324">
        <v>1.6672</v>
      </c>
      <c r="AX608" s="324">
        <v>0.23824287999999999</v>
      </c>
      <c r="AY608" s="324">
        <v>3.9595999999999998E-3</v>
      </c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324">
        <v>1.6672</v>
      </c>
      <c r="BJ608" s="324">
        <v>0.23824287999999999</v>
      </c>
      <c r="BK608" s="195">
        <v>3.9595999999999998E-3</v>
      </c>
      <c r="BL608" s="324">
        <f t="shared" si="1862"/>
        <v>0</v>
      </c>
      <c r="BM608" s="324">
        <f t="shared" si="1863"/>
        <v>0</v>
      </c>
      <c r="BN608" s="324">
        <f t="shared" si="1864"/>
        <v>0</v>
      </c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324"/>
      <c r="BY608" s="324">
        <f t="shared" si="1867"/>
        <v>0</v>
      </c>
      <c r="BZ608" s="556">
        <f>BX608*$EU$20</f>
        <v>0</v>
      </c>
      <c r="CA608" s="324">
        <f t="shared" si="1868"/>
        <v>0</v>
      </c>
      <c r="CB608" s="324">
        <f t="shared" si="1869"/>
        <v>0</v>
      </c>
      <c r="CC608" s="324">
        <f t="shared" si="1870"/>
        <v>0</v>
      </c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324"/>
      <c r="CN608" s="324">
        <f t="shared" si="1873"/>
        <v>0</v>
      </c>
      <c r="CO608" s="195">
        <f>CM608*$EZ$20</f>
        <v>0</v>
      </c>
      <c r="CP608" s="2238"/>
      <c r="CQ608" s="2238"/>
      <c r="CR608" s="2238"/>
      <c r="CS608" s="276"/>
      <c r="CT608" s="276"/>
      <c r="CU608" s="276"/>
      <c r="CV608" s="188"/>
      <c r="CW608" s="188"/>
      <c r="CX608" s="188"/>
      <c r="CY608" s="188"/>
      <c r="CZ608" s="188"/>
      <c r="DA608" s="188"/>
      <c r="DB608" s="324" t="s">
        <v>447</v>
      </c>
      <c r="DC608" s="324">
        <v>-21.5</v>
      </c>
      <c r="DD608" s="324">
        <v>-2.9350000000000001</v>
      </c>
      <c r="DE608" s="555">
        <f t="shared" si="1874"/>
        <v>2.8687559999999999</v>
      </c>
      <c r="DF608" s="595">
        <v>3.3</v>
      </c>
      <c r="DG608" s="189"/>
      <c r="DH608" s="189"/>
      <c r="DI608" s="188"/>
      <c r="DJ608" s="324">
        <v>3.3</v>
      </c>
      <c r="DK608" s="595">
        <v>2.8687559999999999</v>
      </c>
      <c r="DL608" s="189"/>
      <c r="DM608" s="189"/>
      <c r="DN608" s="188"/>
      <c r="DO608" s="324">
        <v>2.8687559999999999</v>
      </c>
      <c r="DP608" s="595">
        <f t="shared" si="1875"/>
        <v>0</v>
      </c>
      <c r="DQ608" s="189"/>
      <c r="DR608" s="189"/>
      <c r="DS608" s="188"/>
      <c r="DT608" s="324"/>
      <c r="DU608" s="595">
        <f t="shared" si="1876"/>
        <v>0</v>
      </c>
      <c r="DV608" s="189"/>
      <c r="DW608" s="189"/>
      <c r="DX608" s="188"/>
      <c r="DY608" s="324"/>
      <c r="DZ608" s="2255"/>
      <c r="EA608" s="787"/>
      <c r="EB608" s="188"/>
      <c r="EC608" s="188"/>
      <c r="ED608" s="135" t="s">
        <v>243</v>
      </c>
      <c r="EE608" s="23"/>
      <c r="EF608" s="329" t="s">
        <v>235</v>
      </c>
      <c r="EG608" s="324" t="s">
        <v>263</v>
      </c>
      <c r="EH608" s="949" t="s">
        <v>437</v>
      </c>
    </row>
    <row r="609" spans="1:138" ht="18.75" hidden="1" customHeight="1" outlineLevel="1">
      <c r="A609" s="85"/>
      <c r="B609" s="67"/>
      <c r="C609" s="557" t="s">
        <v>269</v>
      </c>
      <c r="D609" s="578"/>
      <c r="E609" s="67"/>
      <c r="F609" s="128" t="s">
        <v>152</v>
      </c>
      <c r="G609" s="558">
        <f>H609+M609+N609+O609+P609</f>
        <v>0</v>
      </c>
      <c r="H609" s="558">
        <f>SUM(I609:L609)</f>
        <v>0</v>
      </c>
      <c r="I609" s="557"/>
      <c r="J609" s="557"/>
      <c r="K609" s="557"/>
      <c r="L609" s="557"/>
      <c r="M609" s="2216"/>
      <c r="N609" s="67"/>
      <c r="O609" s="67"/>
      <c r="P609" s="67"/>
      <c r="Q609" s="558">
        <f>SUM(R609:U609)</f>
        <v>0</v>
      </c>
      <c r="R609" s="557"/>
      <c r="S609" s="337"/>
      <c r="T609" s="337"/>
      <c r="U609" s="337"/>
      <c r="V609" s="558">
        <f>SUM(W609:Z609)</f>
        <v>0</v>
      </c>
      <c r="W609" s="557"/>
      <c r="X609" s="557"/>
      <c r="Y609" s="557"/>
      <c r="Z609" s="557"/>
      <c r="AA609" s="558">
        <f>SUM(AB609:AE609)</f>
        <v>0</v>
      </c>
      <c r="AB609" s="557"/>
      <c r="AC609" s="337"/>
      <c r="AD609" s="337"/>
      <c r="AE609" s="337"/>
      <c r="AF609" s="566" t="s">
        <v>14</v>
      </c>
      <c r="AG609" s="555">
        <f>AH609+CP609+CS609+CV609+CY609</f>
        <v>0</v>
      </c>
      <c r="AH609" s="324">
        <v>0</v>
      </c>
      <c r="AI609" s="324">
        <v>0</v>
      </c>
      <c r="AJ609" s="324">
        <v>0</v>
      </c>
      <c r="AK609" s="324"/>
      <c r="AL609" s="324">
        <v>0</v>
      </c>
      <c r="AM609" s="324">
        <v>0</v>
      </c>
      <c r="AN609" s="324"/>
      <c r="AO609" s="324">
        <v>0</v>
      </c>
      <c r="AP609" s="324">
        <v>0</v>
      </c>
      <c r="AQ609" s="324"/>
      <c r="AR609" s="324">
        <v>0</v>
      </c>
      <c r="AS609" s="324">
        <v>0</v>
      </c>
      <c r="AT609" s="324"/>
      <c r="AU609" s="324">
        <v>0</v>
      </c>
      <c r="AV609" s="324">
        <v>0</v>
      </c>
      <c r="AW609" s="324">
        <v>0</v>
      </c>
      <c r="AX609" s="324">
        <v>0</v>
      </c>
      <c r="AY609" s="324">
        <v>0</v>
      </c>
      <c r="AZ609" s="324"/>
      <c r="BA609" s="324">
        <v>0</v>
      </c>
      <c r="BB609" s="324">
        <v>0</v>
      </c>
      <c r="BC609" s="324">
        <v>0</v>
      </c>
      <c r="BD609" s="324">
        <v>0</v>
      </c>
      <c r="BE609" s="643">
        <v>0</v>
      </c>
      <c r="BF609" s="602"/>
      <c r="BG609" s="602"/>
      <c r="BH609" s="602"/>
      <c r="BI609" s="187"/>
      <c r="BJ609" s="343"/>
      <c r="BK609" s="187"/>
      <c r="BL609" s="324">
        <f t="shared" si="1862"/>
        <v>0</v>
      </c>
      <c r="BM609" s="324">
        <f t="shared" si="1863"/>
        <v>0</v>
      </c>
      <c r="BN609" s="324">
        <f t="shared" si="1864"/>
        <v>0</v>
      </c>
      <c r="BO609" s="324"/>
      <c r="BP609" s="324">
        <f t="shared" ref="BP609" si="1877">BO609*0.1429</f>
        <v>0</v>
      </c>
      <c r="BQ609" s="324">
        <f>BO609*$ER$20</f>
        <v>0</v>
      </c>
      <c r="BR609" s="324"/>
      <c r="BS609" s="324">
        <f t="shared" ref="BS609" si="1878">BR609*0.1429</f>
        <v>0</v>
      </c>
      <c r="BT609" s="324">
        <f>BR609*$ES$20</f>
        <v>0</v>
      </c>
      <c r="BU609" s="324"/>
      <c r="BV609" s="324">
        <f t="shared" ref="BV609" si="1879">BU609*0.1429</f>
        <v>0</v>
      </c>
      <c r="BW609" s="324">
        <f>BU609*$ET$20</f>
        <v>0</v>
      </c>
      <c r="BX609" s="324"/>
      <c r="BY609" s="324">
        <f t="shared" si="1867"/>
        <v>0</v>
      </c>
      <c r="BZ609" s="324">
        <f>BX609*$EU$20</f>
        <v>0</v>
      </c>
      <c r="CA609" s="324">
        <f t="shared" si="1868"/>
        <v>0</v>
      </c>
      <c r="CB609" s="324">
        <f t="shared" si="1869"/>
        <v>0</v>
      </c>
      <c r="CC609" s="324">
        <f t="shared" si="1870"/>
        <v>0</v>
      </c>
      <c r="CD609" s="324"/>
      <c r="CE609" s="324">
        <f t="shared" ref="CE609" si="1880">CD609*0.1429</f>
        <v>0</v>
      </c>
      <c r="CF609" s="324">
        <f>CD609*$EW$20</f>
        <v>0</v>
      </c>
      <c r="CG609" s="324">
        <v>0</v>
      </c>
      <c r="CH609" s="324">
        <f t="shared" ref="CH609" si="1881">CG609*0.1429</f>
        <v>0</v>
      </c>
      <c r="CI609" s="643">
        <f>CG609*$EX$20</f>
        <v>0</v>
      </c>
      <c r="CJ609" s="602"/>
      <c r="CK609" s="602"/>
      <c r="CL609" s="602"/>
      <c r="CM609" s="187"/>
      <c r="CN609" s="343"/>
      <c r="CO609" s="187"/>
      <c r="CP609" s="2258"/>
      <c r="CQ609" s="2273"/>
      <c r="CR609" s="2294"/>
      <c r="CS609" s="775"/>
      <c r="CT609" s="776"/>
      <c r="CU609" s="791"/>
      <c r="CV609" s="188"/>
      <c r="CW609" s="188"/>
      <c r="CX609" s="188"/>
      <c r="CY609" s="188"/>
      <c r="CZ609" s="188"/>
      <c r="DA609" s="188"/>
      <c r="DB609" s="881"/>
      <c r="DC609" s="881"/>
      <c r="DD609" s="881"/>
      <c r="DE609" s="595">
        <f t="shared" ref="DE609" si="1882">DF609+DZ609+EA609+EB609+EC609</f>
        <v>0</v>
      </c>
      <c r="DF609" s="595">
        <v>0</v>
      </c>
      <c r="DG609" s="324"/>
      <c r="DH609" s="324"/>
      <c r="DI609" s="324"/>
      <c r="DJ609" s="324"/>
      <c r="DK609" s="595"/>
      <c r="DL609" s="324"/>
      <c r="DM609" s="324"/>
      <c r="DN609" s="324"/>
      <c r="DO609" s="324"/>
      <c r="DP609" s="595">
        <f t="shared" si="1875"/>
        <v>0</v>
      </c>
      <c r="DQ609" s="324"/>
      <c r="DR609" s="324"/>
      <c r="DS609" s="324"/>
      <c r="DT609" s="324"/>
      <c r="DU609" s="595"/>
      <c r="DV609" s="324"/>
      <c r="DW609" s="324"/>
      <c r="DX609" s="324"/>
      <c r="DY609" s="324"/>
      <c r="DZ609" s="2255"/>
      <c r="EA609" s="787"/>
      <c r="EB609" s="188"/>
      <c r="EC609" s="188"/>
      <c r="ED609" s="135" t="s">
        <v>243</v>
      </c>
      <c r="EE609" s="23"/>
      <c r="EF609" s="329" t="s">
        <v>235</v>
      </c>
      <c r="EG609" s="324" t="s">
        <v>263</v>
      </c>
      <c r="EH609" s="329"/>
    </row>
    <row r="610" spans="1:138" ht="14.25" hidden="1" customHeight="1" outlineLevel="1">
      <c r="A610" s="85"/>
      <c r="B610" s="67"/>
      <c r="C610" s="557" t="s">
        <v>223</v>
      </c>
      <c r="D610" s="578"/>
      <c r="E610" s="67"/>
      <c r="F610" s="128" t="s">
        <v>152</v>
      </c>
      <c r="G610" s="558">
        <f>H610+M610+N610+O610+P610</f>
        <v>0</v>
      </c>
      <c r="H610" s="558">
        <f>SUM(I610:L610)</f>
        <v>0</v>
      </c>
      <c r="I610" s="557"/>
      <c r="J610" s="557"/>
      <c r="K610" s="557"/>
      <c r="L610" s="557"/>
      <c r="M610" s="2216"/>
      <c r="N610" s="67"/>
      <c r="O610" s="67"/>
      <c r="P610" s="67"/>
      <c r="Q610" s="558"/>
      <c r="R610" s="557"/>
      <c r="S610" s="337"/>
      <c r="T610" s="337"/>
      <c r="U610" s="337"/>
      <c r="V610" s="558">
        <f>SUM(W610:Z610)</f>
        <v>0</v>
      </c>
      <c r="W610" s="557"/>
      <c r="X610" s="557"/>
      <c r="Y610" s="557"/>
      <c r="Z610" s="557"/>
      <c r="AA610" s="558"/>
      <c r="AB610" s="557"/>
      <c r="AC610" s="337"/>
      <c r="AD610" s="337"/>
      <c r="AE610" s="337"/>
      <c r="AF610" s="566" t="s">
        <v>14</v>
      </c>
      <c r="AG610" s="555">
        <f>AH610+CP610+CS610+CV610+CY610</f>
        <v>0</v>
      </c>
      <c r="AH610" s="324">
        <v>0</v>
      </c>
      <c r="AI610" s="324">
        <v>0</v>
      </c>
      <c r="AJ610" s="556">
        <v>0</v>
      </c>
      <c r="AK610" s="324"/>
      <c r="AL610" s="324"/>
      <c r="AM610" s="324"/>
      <c r="AN610" s="324"/>
      <c r="AO610" s="324"/>
      <c r="AP610" s="324"/>
      <c r="AQ610" s="324"/>
      <c r="AR610" s="324"/>
      <c r="AS610" s="324"/>
      <c r="AT610" s="324"/>
      <c r="AU610" s="324">
        <v>0</v>
      </c>
      <c r="AV610" s="324">
        <v>0</v>
      </c>
      <c r="AW610" s="324">
        <v>0</v>
      </c>
      <c r="AX610" s="324">
        <v>0</v>
      </c>
      <c r="AY610" s="324">
        <v>0</v>
      </c>
      <c r="AZ610" s="324"/>
      <c r="BA610" s="324"/>
      <c r="BB610" s="324"/>
      <c r="BC610" s="324"/>
      <c r="BD610" s="324"/>
      <c r="BE610" s="643"/>
      <c r="BF610" s="602"/>
      <c r="BG610" s="602"/>
      <c r="BH610" s="602"/>
      <c r="BI610" s="195"/>
      <c r="BJ610" s="278">
        <v>0</v>
      </c>
      <c r="BK610" s="195">
        <v>0</v>
      </c>
      <c r="BL610" s="324">
        <f t="shared" si="1862"/>
        <v>0</v>
      </c>
      <c r="BM610" s="324">
        <f t="shared" si="1863"/>
        <v>0</v>
      </c>
      <c r="BN610" s="556">
        <f t="shared" si="1864"/>
        <v>0</v>
      </c>
      <c r="BO610" s="324"/>
      <c r="BP610" s="324"/>
      <c r="BQ610" s="324"/>
      <c r="BR610" s="324"/>
      <c r="BS610" s="324"/>
      <c r="BT610" s="324"/>
      <c r="BU610" s="324"/>
      <c r="BV610" s="324"/>
      <c r="BW610" s="324"/>
      <c r="BX610" s="324"/>
      <c r="BY610" s="324">
        <f t="shared" si="1867"/>
        <v>0</v>
      </c>
      <c r="BZ610" s="324">
        <f>BX610*$EU$20</f>
        <v>0</v>
      </c>
      <c r="CA610" s="324">
        <f t="shared" si="1868"/>
        <v>0</v>
      </c>
      <c r="CB610" s="324">
        <f t="shared" si="1869"/>
        <v>0</v>
      </c>
      <c r="CC610" s="324">
        <f t="shared" si="1870"/>
        <v>0</v>
      </c>
      <c r="CD610" s="324"/>
      <c r="CE610" s="324"/>
      <c r="CF610" s="324"/>
      <c r="CG610" s="324"/>
      <c r="CH610" s="324"/>
      <c r="CI610" s="643"/>
      <c r="CJ610" s="602"/>
      <c r="CK610" s="602"/>
      <c r="CL610" s="602"/>
      <c r="CM610" s="195"/>
      <c r="CN610" s="278">
        <f t="shared" ref="CN610" si="1883">CM610*0.1429</f>
        <v>0</v>
      </c>
      <c r="CO610" s="195">
        <f>CM610*$EZ$20</f>
        <v>0</v>
      </c>
      <c r="CP610" s="2258"/>
      <c r="CQ610" s="2273"/>
      <c r="CR610" s="2294"/>
      <c r="CS610" s="775"/>
      <c r="CT610" s="776"/>
      <c r="CU610" s="791"/>
      <c r="CV610" s="188"/>
      <c r="CW610" s="188"/>
      <c r="CX610" s="188"/>
      <c r="CY610" s="188"/>
      <c r="CZ610" s="188"/>
      <c r="DA610" s="188"/>
      <c r="DB610" s="127"/>
      <c r="DC610" s="127"/>
      <c r="DD610" s="127"/>
      <c r="DE610" s="595"/>
      <c r="DF610" s="595">
        <v>0</v>
      </c>
      <c r="DG610" s="324"/>
      <c r="DH610" s="324"/>
      <c r="DI610" s="324"/>
      <c r="DJ610" s="567"/>
      <c r="DK610" s="595"/>
      <c r="DL610" s="324"/>
      <c r="DM610" s="324"/>
      <c r="DN610" s="324"/>
      <c r="DO610" s="324"/>
      <c r="DP610" s="595">
        <f t="shared" si="1875"/>
        <v>0</v>
      </c>
      <c r="DQ610" s="324"/>
      <c r="DR610" s="324"/>
      <c r="DS610" s="324"/>
      <c r="DT610" s="567"/>
      <c r="DU610" s="595"/>
      <c r="DV610" s="324"/>
      <c r="DW610" s="324"/>
      <c r="DX610" s="324"/>
      <c r="DY610" s="324"/>
      <c r="DZ610" s="2255"/>
      <c r="EA610" s="787"/>
      <c r="EB610" s="188"/>
      <c r="EC610" s="188"/>
      <c r="ED610" s="135"/>
      <c r="EE610" s="23"/>
      <c r="EF610" s="329"/>
      <c r="EG610" s="324"/>
      <c r="EH610" s="329"/>
    </row>
    <row r="611" spans="1:138" ht="15" customHeight="1" outlineLevel="1">
      <c r="A611" s="85"/>
      <c r="B611" s="67"/>
      <c r="C611" s="95"/>
      <c r="D611" s="97" t="s">
        <v>52</v>
      </c>
      <c r="E611" s="84"/>
      <c r="F611" s="84"/>
      <c r="G611" s="84"/>
      <c r="H611" s="84"/>
      <c r="I611" s="84"/>
      <c r="J611" s="84"/>
      <c r="K611" s="84"/>
      <c r="L611" s="84"/>
      <c r="M611" s="2199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566"/>
      <c r="AG611" s="555">
        <f>AH611+CP611+CS611+CV611+CY611</f>
        <v>6.1672000000000002</v>
      </c>
      <c r="AH611" s="555">
        <v>6.1672000000000002</v>
      </c>
      <c r="AI611" s="555">
        <v>0.88129287999999995</v>
      </c>
      <c r="AJ611" s="555">
        <v>1.4039944679685319E-2</v>
      </c>
      <c r="AK611" s="555">
        <v>0</v>
      </c>
      <c r="AL611" s="555">
        <v>0</v>
      </c>
      <c r="AM611" s="555">
        <v>0</v>
      </c>
      <c r="AN611" s="555">
        <v>0</v>
      </c>
      <c r="AO611" s="555">
        <v>0</v>
      </c>
      <c r="AP611" s="555">
        <v>0</v>
      </c>
      <c r="AQ611" s="555">
        <v>0</v>
      </c>
      <c r="AR611" s="555">
        <v>0</v>
      </c>
      <c r="AS611" s="555">
        <v>0</v>
      </c>
      <c r="AT611" s="555">
        <v>6.1672000000000002</v>
      </c>
      <c r="AU611" s="555">
        <v>0.88129287999999995</v>
      </c>
      <c r="AV611" s="555">
        <v>1.4039944679685319E-2</v>
      </c>
      <c r="AW611" s="555">
        <v>1.6672</v>
      </c>
      <c r="AX611" s="555">
        <v>0.23824287999999999</v>
      </c>
      <c r="AY611" s="555">
        <v>3.9595999999999998E-3</v>
      </c>
      <c r="AZ611" s="555">
        <v>0</v>
      </c>
      <c r="BA611" s="555">
        <v>0</v>
      </c>
      <c r="BB611" s="555">
        <v>0</v>
      </c>
      <c r="BC611" s="555">
        <v>0</v>
      </c>
      <c r="BD611" s="555">
        <v>0</v>
      </c>
      <c r="BE611" s="555">
        <v>0</v>
      </c>
      <c r="BF611" s="555">
        <v>0</v>
      </c>
      <c r="BG611" s="555">
        <v>0</v>
      </c>
      <c r="BH611" s="555">
        <v>0</v>
      </c>
      <c r="BI611" s="555">
        <v>1.6672</v>
      </c>
      <c r="BJ611" s="555">
        <v>0.23824287999999999</v>
      </c>
      <c r="BK611" s="555">
        <v>3.9595999999999998E-3</v>
      </c>
      <c r="BL611" s="555">
        <f>SUM(BL607:BL610)</f>
        <v>0</v>
      </c>
      <c r="BM611" s="555">
        <f t="shared" ref="BM611:CO611" si="1884">SUM(BM607:BM610)</f>
        <v>0</v>
      </c>
      <c r="BN611" s="555">
        <f t="shared" si="1884"/>
        <v>0</v>
      </c>
      <c r="BO611" s="555">
        <f t="shared" si="1884"/>
        <v>0</v>
      </c>
      <c r="BP611" s="555">
        <f t="shared" si="1884"/>
        <v>0</v>
      </c>
      <c r="BQ611" s="555">
        <f t="shared" si="1884"/>
        <v>0</v>
      </c>
      <c r="BR611" s="555">
        <f t="shared" si="1884"/>
        <v>0</v>
      </c>
      <c r="BS611" s="555">
        <f t="shared" si="1884"/>
        <v>0</v>
      </c>
      <c r="BT611" s="555">
        <f t="shared" si="1884"/>
        <v>0</v>
      </c>
      <c r="BU611" s="555">
        <f t="shared" si="1884"/>
        <v>0</v>
      </c>
      <c r="BV611" s="555">
        <f t="shared" si="1884"/>
        <v>0</v>
      </c>
      <c r="BW611" s="555">
        <f t="shared" si="1884"/>
        <v>0</v>
      </c>
      <c r="BX611" s="555">
        <f t="shared" si="1884"/>
        <v>0</v>
      </c>
      <c r="BY611" s="555">
        <f t="shared" si="1884"/>
        <v>0</v>
      </c>
      <c r="BZ611" s="555">
        <f t="shared" si="1884"/>
        <v>0</v>
      </c>
      <c r="CA611" s="555">
        <f t="shared" si="1884"/>
        <v>0</v>
      </c>
      <c r="CB611" s="555">
        <f t="shared" si="1884"/>
        <v>0</v>
      </c>
      <c r="CC611" s="555">
        <f t="shared" si="1884"/>
        <v>0</v>
      </c>
      <c r="CD611" s="555">
        <f t="shared" si="1884"/>
        <v>0</v>
      </c>
      <c r="CE611" s="555">
        <f t="shared" si="1884"/>
        <v>0</v>
      </c>
      <c r="CF611" s="555">
        <f t="shared" si="1884"/>
        <v>0</v>
      </c>
      <c r="CG611" s="555">
        <f t="shared" si="1884"/>
        <v>0</v>
      </c>
      <c r="CH611" s="555">
        <f t="shared" si="1884"/>
        <v>0</v>
      </c>
      <c r="CI611" s="555">
        <f t="shared" si="1884"/>
        <v>0</v>
      </c>
      <c r="CJ611" s="555">
        <f t="shared" si="1884"/>
        <v>0</v>
      </c>
      <c r="CK611" s="555">
        <f t="shared" si="1884"/>
        <v>0</v>
      </c>
      <c r="CL611" s="555">
        <f t="shared" si="1884"/>
        <v>0</v>
      </c>
      <c r="CM611" s="555">
        <f t="shared" si="1884"/>
        <v>0</v>
      </c>
      <c r="CN611" s="555">
        <f t="shared" si="1884"/>
        <v>0</v>
      </c>
      <c r="CO611" s="555">
        <f t="shared" si="1884"/>
        <v>0</v>
      </c>
      <c r="CP611" s="2256">
        <f t="shared" ref="CP611:DA611" si="1885">SUM(CP607:CP609)</f>
        <v>0</v>
      </c>
      <c r="CQ611" s="2256">
        <f t="shared" si="1885"/>
        <v>0</v>
      </c>
      <c r="CR611" s="2256">
        <f t="shared" si="1885"/>
        <v>0</v>
      </c>
      <c r="CS611" s="770">
        <f t="shared" si="1885"/>
        <v>0</v>
      </c>
      <c r="CT611" s="770">
        <f t="shared" si="1885"/>
        <v>0</v>
      </c>
      <c r="CU611" s="770">
        <f t="shared" si="1885"/>
        <v>0</v>
      </c>
      <c r="CV611" s="770">
        <f t="shared" si="1885"/>
        <v>0</v>
      </c>
      <c r="CW611" s="770">
        <f t="shared" si="1885"/>
        <v>0</v>
      </c>
      <c r="CX611" s="770">
        <f t="shared" si="1885"/>
        <v>0</v>
      </c>
      <c r="CY611" s="770">
        <f t="shared" si="1885"/>
        <v>0</v>
      </c>
      <c r="CZ611" s="770">
        <f t="shared" si="1885"/>
        <v>0</v>
      </c>
      <c r="DA611" s="770">
        <f t="shared" si="1885"/>
        <v>0</v>
      </c>
      <c r="DB611" s="487"/>
      <c r="DC611" s="487"/>
      <c r="DD611" s="487"/>
      <c r="DE611" s="555">
        <f t="shared" ref="DE611" si="1886">DK611+DP611+EA611+EB611+EC611</f>
        <v>2.8687559999999999</v>
      </c>
      <c r="DF611" s="555">
        <v>3.3299999999999996</v>
      </c>
      <c r="DG611" s="555">
        <v>0</v>
      </c>
      <c r="DH611" s="555">
        <v>0</v>
      </c>
      <c r="DI611" s="555">
        <v>0.03</v>
      </c>
      <c r="DJ611" s="555">
        <v>3.3</v>
      </c>
      <c r="DK611" s="555">
        <f t="shared" ref="DK611" si="1887">SUM(DK607:DK610)</f>
        <v>2.8687559999999999</v>
      </c>
      <c r="DL611" s="555">
        <v>0</v>
      </c>
      <c r="DM611" s="555">
        <v>0</v>
      </c>
      <c r="DN611" s="555">
        <v>0</v>
      </c>
      <c r="DO611" s="555">
        <v>2.8687559999999999</v>
      </c>
      <c r="DP611" s="555">
        <f t="shared" ref="DP611:DY611" si="1888">SUM(DP607:DP610)</f>
        <v>0</v>
      </c>
      <c r="DQ611" s="555">
        <f t="shared" si="1888"/>
        <v>0</v>
      </c>
      <c r="DR611" s="555">
        <f t="shared" si="1888"/>
        <v>0</v>
      </c>
      <c r="DS611" s="555">
        <f t="shared" si="1888"/>
        <v>0</v>
      </c>
      <c r="DT611" s="555">
        <f t="shared" si="1888"/>
        <v>0</v>
      </c>
      <c r="DU611" s="555">
        <f t="shared" si="1888"/>
        <v>0</v>
      </c>
      <c r="DV611" s="555">
        <f t="shared" si="1888"/>
        <v>0</v>
      </c>
      <c r="DW611" s="555">
        <f t="shared" si="1888"/>
        <v>0</v>
      </c>
      <c r="DX611" s="555">
        <f t="shared" si="1888"/>
        <v>0</v>
      </c>
      <c r="DY611" s="555">
        <f t="shared" si="1888"/>
        <v>0</v>
      </c>
      <c r="DZ611" s="2321">
        <f t="shared" ref="DZ611:EA611" si="1889">SUM(DZ607:DZ609)</f>
        <v>0</v>
      </c>
      <c r="EA611" s="793">
        <f t="shared" si="1889"/>
        <v>0</v>
      </c>
      <c r="EB611" s="344">
        <f>SUM(EB607:EB608)</f>
        <v>0</v>
      </c>
      <c r="EC611" s="344">
        <f>SUM(EC607:EC608)</f>
        <v>0</v>
      </c>
      <c r="ED611" s="135"/>
      <c r="EE611" s="185"/>
      <c r="EF611" s="459"/>
      <c r="EG611" s="324"/>
      <c r="EH611" s="459"/>
    </row>
    <row r="612" spans="1:138" ht="15.75" hidden="1" outlineLevel="1">
      <c r="A612" s="85"/>
      <c r="B612" s="67"/>
      <c r="C612" s="93" t="s">
        <v>71</v>
      </c>
      <c r="D612" s="94" t="s">
        <v>128</v>
      </c>
      <c r="E612" s="84"/>
      <c r="F612" s="84"/>
      <c r="G612" s="84"/>
      <c r="H612" s="84"/>
      <c r="I612" s="84"/>
      <c r="J612" s="84"/>
      <c r="K612" s="84"/>
      <c r="L612" s="84"/>
      <c r="M612" s="2199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566"/>
      <c r="AG612" s="555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2274"/>
      <c r="CQ612" s="2274"/>
      <c r="CR612" s="2274"/>
      <c r="CS612" s="277"/>
      <c r="CT612" s="277"/>
      <c r="CU612" s="277"/>
      <c r="CV612" s="190"/>
      <c r="CW612" s="190"/>
      <c r="CX612" s="190"/>
      <c r="CY612" s="190"/>
      <c r="CZ612" s="190"/>
      <c r="DA612" s="190"/>
      <c r="DB612" s="283"/>
      <c r="DC612" s="283"/>
      <c r="DD612" s="283"/>
      <c r="DE612" s="595"/>
      <c r="DF612" s="595"/>
      <c r="DG612" s="252"/>
      <c r="DH612" s="252"/>
      <c r="DI612" s="190"/>
      <c r="DJ612" s="252"/>
      <c r="DK612" s="595">
        <v>0</v>
      </c>
      <c r="DL612" s="252"/>
      <c r="DM612" s="252"/>
      <c r="DN612" s="190">
        <v>0</v>
      </c>
      <c r="DO612" s="190"/>
      <c r="DP612" s="595"/>
      <c r="DQ612" s="252"/>
      <c r="DR612" s="252"/>
      <c r="DS612" s="190"/>
      <c r="DT612" s="252"/>
      <c r="DU612" s="595">
        <f t="shared" ref="DU612:DU627" si="1890">DV612+DW612+DX612+DY612</f>
        <v>0</v>
      </c>
      <c r="DV612" s="252"/>
      <c r="DW612" s="252"/>
      <c r="DX612" s="190">
        <f>SUM(DX608:DX611)</f>
        <v>0</v>
      </c>
      <c r="DY612" s="190"/>
      <c r="DZ612" s="2255"/>
      <c r="EA612" s="787"/>
      <c r="EB612" s="190"/>
      <c r="EC612" s="190"/>
      <c r="ED612" s="135"/>
      <c r="EE612" s="185"/>
      <c r="EF612" s="459"/>
      <c r="EG612" s="324"/>
      <c r="EH612" s="459"/>
    </row>
    <row r="613" spans="1:138" ht="15" hidden="1" customHeight="1" outlineLevel="1">
      <c r="A613" s="85"/>
      <c r="B613" s="67"/>
      <c r="C613" s="95"/>
      <c r="D613" s="98"/>
      <c r="E613" s="67"/>
      <c r="F613" s="67"/>
      <c r="G613" s="67"/>
      <c r="H613" s="86">
        <f>SUM(I613:L613)</f>
        <v>0</v>
      </c>
      <c r="I613" s="67"/>
      <c r="J613" s="67"/>
      <c r="K613" s="67"/>
      <c r="L613" s="67"/>
      <c r="M613" s="2216"/>
      <c r="N613" s="67"/>
      <c r="O613" s="67"/>
      <c r="P613" s="67"/>
      <c r="Q613" s="86">
        <f>SUM(R613:U613)</f>
        <v>0</v>
      </c>
      <c r="R613" s="67"/>
      <c r="S613" s="67"/>
      <c r="T613" s="67"/>
      <c r="U613" s="67"/>
      <c r="V613" s="86">
        <f>SUM(W613:Z613)</f>
        <v>0</v>
      </c>
      <c r="W613" s="67"/>
      <c r="X613" s="67"/>
      <c r="Y613" s="67"/>
      <c r="Z613" s="67"/>
      <c r="AA613" s="86">
        <f>SUM(AB613:AE613)</f>
        <v>0</v>
      </c>
      <c r="AB613" s="67"/>
      <c r="AC613" s="67"/>
      <c r="AD613" s="67"/>
      <c r="AE613" s="67"/>
      <c r="AF613" s="566"/>
      <c r="AG613" s="555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2275"/>
      <c r="CQ613" s="2275"/>
      <c r="CR613" s="2275"/>
      <c r="CS613" s="276"/>
      <c r="CT613" s="276"/>
      <c r="CU613" s="276"/>
      <c r="CV613" s="188"/>
      <c r="CW613" s="188"/>
      <c r="CX613" s="188"/>
      <c r="CY613" s="188"/>
      <c r="CZ613" s="188"/>
      <c r="DA613" s="188"/>
      <c r="DB613" s="85"/>
      <c r="DC613" s="85"/>
      <c r="DD613" s="85"/>
      <c r="DE613" s="595"/>
      <c r="DF613" s="595"/>
      <c r="DG613" s="189"/>
      <c r="DH613" s="189"/>
      <c r="DI613" s="188"/>
      <c r="DJ613" s="189"/>
      <c r="DK613" s="595">
        <v>0</v>
      </c>
      <c r="DL613" s="189"/>
      <c r="DM613" s="189"/>
      <c r="DN613" s="190"/>
      <c r="DO613" s="188"/>
      <c r="DP613" s="595"/>
      <c r="DQ613" s="189"/>
      <c r="DR613" s="189"/>
      <c r="DS613" s="188"/>
      <c r="DT613" s="189"/>
      <c r="DU613" s="595">
        <f t="shared" si="1890"/>
        <v>0</v>
      </c>
      <c r="DV613" s="189"/>
      <c r="DW613" s="189"/>
      <c r="DX613" s="190"/>
      <c r="DY613" s="188"/>
      <c r="DZ613" s="2255"/>
      <c r="EA613" s="787"/>
      <c r="EB613" s="188"/>
      <c r="EC613" s="188"/>
      <c r="ED613" s="135"/>
      <c r="EE613" s="23"/>
      <c r="EF613" s="328"/>
      <c r="EG613" s="324"/>
      <c r="EH613" s="328"/>
    </row>
    <row r="614" spans="1:138" ht="15" hidden="1" customHeight="1" outlineLevel="1">
      <c r="A614" s="85"/>
      <c r="B614" s="67"/>
      <c r="C614" s="95"/>
      <c r="D614" s="98"/>
      <c r="E614" s="67"/>
      <c r="F614" s="67"/>
      <c r="G614" s="67"/>
      <c r="H614" s="86">
        <f>SUM(I614:L614)</f>
        <v>0</v>
      </c>
      <c r="I614" s="67"/>
      <c r="J614" s="67"/>
      <c r="K614" s="67"/>
      <c r="L614" s="67"/>
      <c r="M614" s="2216"/>
      <c r="N614" s="67"/>
      <c r="O614" s="67"/>
      <c r="P614" s="67"/>
      <c r="Q614" s="86">
        <f>SUM(R614:U614)</f>
        <v>0</v>
      </c>
      <c r="R614" s="67"/>
      <c r="S614" s="67"/>
      <c r="T614" s="67"/>
      <c r="U614" s="67"/>
      <c r="V614" s="86">
        <f>SUM(W614:Z614)</f>
        <v>0</v>
      </c>
      <c r="W614" s="67"/>
      <c r="X614" s="67"/>
      <c r="Y614" s="67"/>
      <c r="Z614" s="67"/>
      <c r="AA614" s="86">
        <f>SUM(AB614:AE614)</f>
        <v>0</v>
      </c>
      <c r="AB614" s="67"/>
      <c r="AC614" s="67"/>
      <c r="AD614" s="67"/>
      <c r="AE614" s="67"/>
      <c r="AF614" s="566"/>
      <c r="AG614" s="555"/>
      <c r="AH614" s="197"/>
      <c r="AI614" s="197"/>
      <c r="AJ614" s="197"/>
      <c r="AK614" s="197"/>
      <c r="AL614" s="197"/>
      <c r="AM614" s="197"/>
      <c r="AN614" s="197"/>
      <c r="AO614" s="197"/>
      <c r="AP614" s="197"/>
      <c r="AQ614" s="197"/>
      <c r="AR614" s="197"/>
      <c r="AS614" s="197"/>
      <c r="AT614" s="197"/>
      <c r="AU614" s="197"/>
      <c r="AV614" s="197"/>
      <c r="AW614" s="197"/>
      <c r="AX614" s="197"/>
      <c r="AY614" s="197"/>
      <c r="AZ614" s="197"/>
      <c r="BA614" s="197"/>
      <c r="BB614" s="197"/>
      <c r="BC614" s="197"/>
      <c r="BD614" s="197"/>
      <c r="BE614" s="197"/>
      <c r="BF614" s="197"/>
      <c r="BG614" s="197"/>
      <c r="BH614" s="197"/>
      <c r="BI614" s="197"/>
      <c r="BJ614" s="197"/>
      <c r="BK614" s="197"/>
      <c r="BL614" s="197"/>
      <c r="BM614" s="197"/>
      <c r="BN614" s="197"/>
      <c r="BO614" s="197"/>
      <c r="BP614" s="197"/>
      <c r="BQ614" s="197"/>
      <c r="BR614" s="197"/>
      <c r="BS614" s="197"/>
      <c r="BT614" s="197"/>
      <c r="BU614" s="197"/>
      <c r="BV614" s="197"/>
      <c r="BW614" s="197"/>
      <c r="BX614" s="197"/>
      <c r="BY614" s="197"/>
      <c r="BZ614" s="197"/>
      <c r="CA614" s="197"/>
      <c r="CB614" s="197"/>
      <c r="CC614" s="197"/>
      <c r="CD614" s="197"/>
      <c r="CE614" s="197"/>
      <c r="CF614" s="197"/>
      <c r="CG614" s="197"/>
      <c r="CH614" s="197"/>
      <c r="CI614" s="197"/>
      <c r="CJ614" s="197"/>
      <c r="CK614" s="197"/>
      <c r="CL614" s="197"/>
      <c r="CM614" s="197"/>
      <c r="CN614" s="197"/>
      <c r="CO614" s="197"/>
      <c r="CP614" s="2276"/>
      <c r="CQ614" s="2276"/>
      <c r="CR614" s="2276"/>
      <c r="CS614" s="279"/>
      <c r="CT614" s="279"/>
      <c r="CU614" s="279"/>
      <c r="CV614" s="197"/>
      <c r="CW614" s="197"/>
      <c r="CX614" s="197"/>
      <c r="CY614" s="197"/>
      <c r="CZ614" s="197"/>
      <c r="DA614" s="197"/>
      <c r="DB614" s="210"/>
      <c r="DC614" s="210"/>
      <c r="DD614" s="210"/>
      <c r="DE614" s="595"/>
      <c r="DF614" s="595"/>
      <c r="DG614" s="163"/>
      <c r="DH614" s="163"/>
      <c r="DI614" s="197"/>
      <c r="DJ614" s="163"/>
      <c r="DK614" s="595">
        <v>0</v>
      </c>
      <c r="DL614" s="163"/>
      <c r="DM614" s="163"/>
      <c r="DN614" s="188"/>
      <c r="DO614" s="197"/>
      <c r="DP614" s="595"/>
      <c r="DQ614" s="163"/>
      <c r="DR614" s="163"/>
      <c r="DS614" s="197"/>
      <c r="DT614" s="163"/>
      <c r="DU614" s="595">
        <f t="shared" si="1890"/>
        <v>0</v>
      </c>
      <c r="DV614" s="163"/>
      <c r="DW614" s="163"/>
      <c r="DX614" s="188"/>
      <c r="DY614" s="197"/>
      <c r="DZ614" s="2255"/>
      <c r="EA614" s="787"/>
      <c r="EB614" s="197"/>
      <c r="EC614" s="197"/>
      <c r="ED614" s="135"/>
      <c r="EE614" s="33"/>
      <c r="EF614" s="460"/>
      <c r="EG614" s="324"/>
      <c r="EH614" s="460"/>
    </row>
    <row r="615" spans="1:138" ht="15" hidden="1" customHeight="1" outlineLevel="1">
      <c r="A615" s="85"/>
      <c r="B615" s="67"/>
      <c r="C615" s="95" t="s">
        <v>49</v>
      </c>
      <c r="D615" s="98"/>
      <c r="E615" s="67"/>
      <c r="F615" s="67"/>
      <c r="G615" s="67"/>
      <c r="H615" s="86">
        <f>SUM(I615:L615)</f>
        <v>0</v>
      </c>
      <c r="I615" s="67"/>
      <c r="J615" s="67"/>
      <c r="K615" s="67"/>
      <c r="L615" s="67"/>
      <c r="M615" s="2216"/>
      <c r="N615" s="67"/>
      <c r="O615" s="67"/>
      <c r="P615" s="67"/>
      <c r="Q615" s="86">
        <f>SUM(R615:U615)</f>
        <v>0</v>
      </c>
      <c r="R615" s="67"/>
      <c r="S615" s="67"/>
      <c r="T615" s="67"/>
      <c r="U615" s="67"/>
      <c r="V615" s="86">
        <f>SUM(W615:Z615)</f>
        <v>0</v>
      </c>
      <c r="W615" s="67"/>
      <c r="X615" s="67"/>
      <c r="Y615" s="67"/>
      <c r="Z615" s="67"/>
      <c r="AA615" s="86">
        <f>SUM(AB615:AE615)</f>
        <v>0</v>
      </c>
      <c r="AB615" s="67"/>
      <c r="AC615" s="67"/>
      <c r="AD615" s="67"/>
      <c r="AE615" s="67"/>
      <c r="AF615" s="566"/>
      <c r="AG615" s="555"/>
      <c r="AH615" s="197"/>
      <c r="AI615" s="197"/>
      <c r="AJ615" s="197"/>
      <c r="AK615" s="197"/>
      <c r="AL615" s="197"/>
      <c r="AM615" s="197"/>
      <c r="AN615" s="197"/>
      <c r="AO615" s="197"/>
      <c r="AP615" s="197"/>
      <c r="AQ615" s="197"/>
      <c r="AR615" s="197"/>
      <c r="AS615" s="197"/>
      <c r="AT615" s="197"/>
      <c r="AU615" s="197"/>
      <c r="AV615" s="197"/>
      <c r="AW615" s="197"/>
      <c r="AX615" s="197"/>
      <c r="AY615" s="197"/>
      <c r="AZ615" s="197"/>
      <c r="BA615" s="197"/>
      <c r="BB615" s="197"/>
      <c r="BC615" s="197"/>
      <c r="BD615" s="197"/>
      <c r="BE615" s="197"/>
      <c r="BF615" s="197"/>
      <c r="BG615" s="197"/>
      <c r="BH615" s="197"/>
      <c r="BI615" s="197"/>
      <c r="BJ615" s="197"/>
      <c r="BK615" s="197"/>
      <c r="BL615" s="197"/>
      <c r="BM615" s="197"/>
      <c r="BN615" s="197"/>
      <c r="BO615" s="197"/>
      <c r="BP615" s="197"/>
      <c r="BQ615" s="197"/>
      <c r="BR615" s="197"/>
      <c r="BS615" s="197"/>
      <c r="BT615" s="197"/>
      <c r="BU615" s="197"/>
      <c r="BV615" s="197"/>
      <c r="BW615" s="197"/>
      <c r="BX615" s="197"/>
      <c r="BY615" s="197"/>
      <c r="BZ615" s="197"/>
      <c r="CA615" s="197"/>
      <c r="CB615" s="197"/>
      <c r="CC615" s="197"/>
      <c r="CD615" s="197"/>
      <c r="CE615" s="197"/>
      <c r="CF615" s="197"/>
      <c r="CG615" s="197"/>
      <c r="CH615" s="197"/>
      <c r="CI615" s="197"/>
      <c r="CJ615" s="197"/>
      <c r="CK615" s="197"/>
      <c r="CL615" s="197"/>
      <c r="CM615" s="197"/>
      <c r="CN615" s="197"/>
      <c r="CO615" s="197"/>
      <c r="CP615" s="2276"/>
      <c r="CQ615" s="2276"/>
      <c r="CR615" s="2276"/>
      <c r="CS615" s="279"/>
      <c r="CT615" s="279"/>
      <c r="CU615" s="279"/>
      <c r="CV615" s="197"/>
      <c r="CW615" s="197"/>
      <c r="CX615" s="197"/>
      <c r="CY615" s="197"/>
      <c r="CZ615" s="197"/>
      <c r="DA615" s="197"/>
      <c r="DB615" s="210"/>
      <c r="DC615" s="210"/>
      <c r="DD615" s="210"/>
      <c r="DE615" s="595"/>
      <c r="DF615" s="595"/>
      <c r="DG615" s="163"/>
      <c r="DH615" s="163"/>
      <c r="DI615" s="197"/>
      <c r="DJ615" s="163"/>
      <c r="DK615" s="595">
        <v>0</v>
      </c>
      <c r="DL615" s="163"/>
      <c r="DM615" s="163"/>
      <c r="DN615" s="197"/>
      <c r="DO615" s="197"/>
      <c r="DP615" s="595"/>
      <c r="DQ615" s="163"/>
      <c r="DR615" s="163"/>
      <c r="DS615" s="197"/>
      <c r="DT615" s="163"/>
      <c r="DU615" s="595">
        <f t="shared" si="1890"/>
        <v>0</v>
      </c>
      <c r="DV615" s="163"/>
      <c r="DW615" s="163"/>
      <c r="DX615" s="197"/>
      <c r="DY615" s="197"/>
      <c r="DZ615" s="2255"/>
      <c r="EA615" s="787"/>
      <c r="EB615" s="197"/>
      <c r="EC615" s="197"/>
      <c r="ED615" s="135"/>
      <c r="EE615" s="33"/>
      <c r="EF615" s="460"/>
      <c r="EG615" s="324"/>
      <c r="EH615" s="460"/>
    </row>
    <row r="616" spans="1:138" ht="15" hidden="1" customHeight="1" outlineLevel="1">
      <c r="A616" s="85"/>
      <c r="B616" s="67"/>
      <c r="C616" s="95"/>
      <c r="D616" s="97" t="s">
        <v>52</v>
      </c>
      <c r="E616" s="84"/>
      <c r="F616" s="84"/>
      <c r="G616" s="84"/>
      <c r="H616" s="84"/>
      <c r="I616" s="84"/>
      <c r="J616" s="84"/>
      <c r="K616" s="84"/>
      <c r="L616" s="84"/>
      <c r="M616" s="2199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566"/>
      <c r="AG616" s="555"/>
      <c r="AH616" s="190">
        <v>0</v>
      </c>
      <c r="AI616" s="190">
        <v>0</v>
      </c>
      <c r="AJ616" s="190">
        <v>0</v>
      </c>
      <c r="AK616" s="190">
        <v>0</v>
      </c>
      <c r="AL616" s="190">
        <v>0</v>
      </c>
      <c r="AM616" s="190">
        <v>0</v>
      </c>
      <c r="AN616" s="190">
        <v>0</v>
      </c>
      <c r="AO616" s="190">
        <v>0</v>
      </c>
      <c r="AP616" s="190">
        <v>0</v>
      </c>
      <c r="AQ616" s="190">
        <v>0</v>
      </c>
      <c r="AR616" s="190">
        <v>0</v>
      </c>
      <c r="AS616" s="190">
        <v>0</v>
      </c>
      <c r="AT616" s="190">
        <v>0</v>
      </c>
      <c r="AU616" s="190">
        <v>0</v>
      </c>
      <c r="AV616" s="190">
        <v>0</v>
      </c>
      <c r="AW616" s="190">
        <v>0</v>
      </c>
      <c r="AX616" s="190">
        <v>0</v>
      </c>
      <c r="AY616" s="190">
        <v>0</v>
      </c>
      <c r="AZ616" s="190">
        <v>0</v>
      </c>
      <c r="BA616" s="190">
        <v>0</v>
      </c>
      <c r="BB616" s="190">
        <v>0</v>
      </c>
      <c r="BC616" s="190">
        <v>0</v>
      </c>
      <c r="BD616" s="190">
        <v>0</v>
      </c>
      <c r="BE616" s="190">
        <v>0</v>
      </c>
      <c r="BF616" s="190">
        <v>0</v>
      </c>
      <c r="BG616" s="190">
        <v>0</v>
      </c>
      <c r="BH616" s="190">
        <v>0</v>
      </c>
      <c r="BI616" s="190">
        <v>0</v>
      </c>
      <c r="BJ616" s="190">
        <v>0</v>
      </c>
      <c r="BK616" s="190">
        <v>0</v>
      </c>
      <c r="BL616" s="190">
        <f>SUM(BL613:BL615)</f>
        <v>0</v>
      </c>
      <c r="BM616" s="190">
        <f>SUM(BM613:BM615)</f>
        <v>0</v>
      </c>
      <c r="BN616" s="190">
        <f t="shared" ref="BN616:BZ616" si="1891">SUM(BN613:BN615)</f>
        <v>0</v>
      </c>
      <c r="BO616" s="190">
        <f t="shared" si="1891"/>
        <v>0</v>
      </c>
      <c r="BP616" s="190">
        <f t="shared" si="1891"/>
        <v>0</v>
      </c>
      <c r="BQ616" s="190">
        <f t="shared" si="1891"/>
        <v>0</v>
      </c>
      <c r="BR616" s="190">
        <f t="shared" si="1891"/>
        <v>0</v>
      </c>
      <c r="BS616" s="190">
        <f t="shared" si="1891"/>
        <v>0</v>
      </c>
      <c r="BT616" s="190">
        <f t="shared" si="1891"/>
        <v>0</v>
      </c>
      <c r="BU616" s="190">
        <f t="shared" si="1891"/>
        <v>0</v>
      </c>
      <c r="BV616" s="190">
        <f t="shared" si="1891"/>
        <v>0</v>
      </c>
      <c r="BW616" s="190">
        <f t="shared" si="1891"/>
        <v>0</v>
      </c>
      <c r="BX616" s="190">
        <f t="shared" si="1891"/>
        <v>0</v>
      </c>
      <c r="BY616" s="190">
        <f t="shared" si="1891"/>
        <v>0</v>
      </c>
      <c r="BZ616" s="190">
        <f t="shared" si="1891"/>
        <v>0</v>
      </c>
      <c r="CA616" s="190">
        <f>SUM(CA613:CA615)</f>
        <v>0</v>
      </c>
      <c r="CB616" s="190">
        <f>SUM(CB613:CB615)</f>
        <v>0</v>
      </c>
      <c r="CC616" s="190">
        <f t="shared" ref="CC616:CO616" si="1892">SUM(CC613:CC615)</f>
        <v>0</v>
      </c>
      <c r="CD616" s="190">
        <f t="shared" si="1892"/>
        <v>0</v>
      </c>
      <c r="CE616" s="190">
        <f t="shared" si="1892"/>
        <v>0</v>
      </c>
      <c r="CF616" s="190">
        <f t="shared" si="1892"/>
        <v>0</v>
      </c>
      <c r="CG616" s="190">
        <f t="shared" si="1892"/>
        <v>0</v>
      </c>
      <c r="CH616" s="190">
        <f t="shared" si="1892"/>
        <v>0</v>
      </c>
      <c r="CI616" s="190">
        <f t="shared" si="1892"/>
        <v>0</v>
      </c>
      <c r="CJ616" s="190">
        <f t="shared" si="1892"/>
        <v>0</v>
      </c>
      <c r="CK616" s="190">
        <f t="shared" si="1892"/>
        <v>0</v>
      </c>
      <c r="CL616" s="190">
        <f t="shared" si="1892"/>
        <v>0</v>
      </c>
      <c r="CM616" s="190">
        <f t="shared" si="1892"/>
        <v>0</v>
      </c>
      <c r="CN616" s="190">
        <f t="shared" si="1892"/>
        <v>0</v>
      </c>
      <c r="CO616" s="190">
        <f t="shared" si="1892"/>
        <v>0</v>
      </c>
      <c r="CP616" s="2274">
        <f t="shared" ref="CP616:CX616" si="1893">SUM(CP613:CP615)</f>
        <v>0</v>
      </c>
      <c r="CQ616" s="2274">
        <f t="shared" si="1893"/>
        <v>0</v>
      </c>
      <c r="CR616" s="2274">
        <f t="shared" si="1893"/>
        <v>0</v>
      </c>
      <c r="CS616" s="277">
        <f t="shared" si="1893"/>
        <v>0</v>
      </c>
      <c r="CT616" s="277">
        <f t="shared" si="1893"/>
        <v>0</v>
      </c>
      <c r="CU616" s="277">
        <f t="shared" si="1893"/>
        <v>0</v>
      </c>
      <c r="CV616" s="190">
        <f t="shared" si="1893"/>
        <v>0</v>
      </c>
      <c r="CW616" s="190">
        <f t="shared" si="1893"/>
        <v>0</v>
      </c>
      <c r="CX616" s="190">
        <f t="shared" si="1893"/>
        <v>0</v>
      </c>
      <c r="CY616" s="190">
        <f t="shared" ref="CY616:DA616" si="1894">SUM(CY613:CY615)</f>
        <v>0</v>
      </c>
      <c r="CZ616" s="190">
        <f t="shared" si="1894"/>
        <v>0</v>
      </c>
      <c r="DA616" s="190">
        <f t="shared" si="1894"/>
        <v>0</v>
      </c>
      <c r="DB616" s="283"/>
      <c r="DC616" s="283"/>
      <c r="DD616" s="283"/>
      <c r="DE616" s="595">
        <f>SUM(DE613:DE615)</f>
        <v>0</v>
      </c>
      <c r="DF616" s="595"/>
      <c r="DG616" s="252"/>
      <c r="DH616" s="252"/>
      <c r="DI616" s="190"/>
      <c r="DJ616" s="252"/>
      <c r="DK616" s="595">
        <v>0</v>
      </c>
      <c r="DL616" s="252"/>
      <c r="DM616" s="252"/>
      <c r="DN616" s="197"/>
      <c r="DO616" s="190"/>
      <c r="DP616" s="595"/>
      <c r="DQ616" s="252"/>
      <c r="DR616" s="252"/>
      <c r="DS616" s="190"/>
      <c r="DT616" s="252"/>
      <c r="DU616" s="595">
        <f t="shared" si="1890"/>
        <v>0</v>
      </c>
      <c r="DV616" s="252"/>
      <c r="DW616" s="252"/>
      <c r="DX616" s="197"/>
      <c r="DY616" s="190"/>
      <c r="DZ616" s="2255">
        <f>SUM(DZ613:DZ615)</f>
        <v>0</v>
      </c>
      <c r="EA616" s="787">
        <f t="shared" ref="EA616:EB616" si="1895">SUM(EA613:EA615)</f>
        <v>0</v>
      </c>
      <c r="EB616" s="190">
        <f t="shared" si="1895"/>
        <v>0</v>
      </c>
      <c r="EC616" s="190">
        <f t="shared" ref="EC616" si="1896">SUM(EC613:EC615)</f>
        <v>0</v>
      </c>
      <c r="ED616" s="135"/>
      <c r="EE616" s="185"/>
      <c r="EF616" s="459"/>
      <c r="EG616" s="324"/>
      <c r="EH616" s="459"/>
    </row>
    <row r="617" spans="1:138" ht="15" hidden="1" customHeight="1" outlineLevel="1">
      <c r="A617" s="85"/>
      <c r="B617" s="67"/>
      <c r="C617" s="93" t="s">
        <v>72</v>
      </c>
      <c r="D617" s="94" t="s">
        <v>95</v>
      </c>
      <c r="E617" s="84"/>
      <c r="F617" s="84"/>
      <c r="G617" s="84"/>
      <c r="H617" s="84"/>
      <c r="I617" s="84"/>
      <c r="J617" s="84"/>
      <c r="K617" s="84"/>
      <c r="L617" s="84"/>
      <c r="M617" s="2199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566"/>
      <c r="AG617" s="555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2274"/>
      <c r="CQ617" s="2274"/>
      <c r="CR617" s="2274"/>
      <c r="CS617" s="277"/>
      <c r="CT617" s="277"/>
      <c r="CU617" s="277"/>
      <c r="CV617" s="190"/>
      <c r="CW617" s="190"/>
      <c r="CX617" s="190"/>
      <c r="CY617" s="190"/>
      <c r="CZ617" s="190"/>
      <c r="DA617" s="190"/>
      <c r="DB617" s="283"/>
      <c r="DC617" s="283"/>
      <c r="DD617" s="283"/>
      <c r="DE617" s="595"/>
      <c r="DF617" s="595"/>
      <c r="DG617" s="252"/>
      <c r="DH617" s="252"/>
      <c r="DI617" s="190"/>
      <c r="DJ617" s="252"/>
      <c r="DK617" s="595">
        <v>0</v>
      </c>
      <c r="DL617" s="252"/>
      <c r="DM617" s="252"/>
      <c r="DN617" s="190"/>
      <c r="DO617" s="190"/>
      <c r="DP617" s="595"/>
      <c r="DQ617" s="252"/>
      <c r="DR617" s="252"/>
      <c r="DS617" s="190"/>
      <c r="DT617" s="252"/>
      <c r="DU617" s="595">
        <f t="shared" si="1890"/>
        <v>0</v>
      </c>
      <c r="DV617" s="252"/>
      <c r="DW617" s="252"/>
      <c r="DX617" s="190"/>
      <c r="DY617" s="190"/>
      <c r="DZ617" s="2255"/>
      <c r="EA617" s="787"/>
      <c r="EB617" s="190"/>
      <c r="EC617" s="190"/>
      <c r="ED617" s="135"/>
      <c r="EE617" s="185"/>
      <c r="EF617" s="459"/>
      <c r="EG617" s="324"/>
      <c r="EH617" s="459"/>
    </row>
    <row r="618" spans="1:138" ht="15" hidden="1" customHeight="1" outlineLevel="1">
      <c r="A618" s="85"/>
      <c r="B618" s="67"/>
      <c r="C618" s="95"/>
      <c r="D618" s="98"/>
      <c r="E618" s="67"/>
      <c r="F618" s="67"/>
      <c r="G618" s="67"/>
      <c r="H618" s="86">
        <f>SUM(I618:L618)</f>
        <v>0</v>
      </c>
      <c r="I618" s="67"/>
      <c r="J618" s="67"/>
      <c r="K618" s="67"/>
      <c r="L618" s="67"/>
      <c r="M618" s="2216"/>
      <c r="N618" s="67"/>
      <c r="O618" s="67"/>
      <c r="P618" s="67"/>
      <c r="Q618" s="86">
        <f>SUM(R618:U618)</f>
        <v>0</v>
      </c>
      <c r="R618" s="67"/>
      <c r="S618" s="67"/>
      <c r="T618" s="67"/>
      <c r="U618" s="67"/>
      <c r="V618" s="86">
        <f>SUM(W618:Z618)</f>
        <v>0</v>
      </c>
      <c r="W618" s="67"/>
      <c r="X618" s="67"/>
      <c r="Y618" s="67"/>
      <c r="Z618" s="67"/>
      <c r="AA618" s="86">
        <f>SUM(AB618:AE618)</f>
        <v>0</v>
      </c>
      <c r="AB618" s="67"/>
      <c r="AC618" s="67"/>
      <c r="AD618" s="67"/>
      <c r="AE618" s="67"/>
      <c r="AF618" s="566"/>
      <c r="AG618" s="555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2275"/>
      <c r="CQ618" s="2275"/>
      <c r="CR618" s="2275"/>
      <c r="CS618" s="276"/>
      <c r="CT618" s="276"/>
      <c r="CU618" s="276"/>
      <c r="CV618" s="188"/>
      <c r="CW618" s="188"/>
      <c r="CX618" s="188"/>
      <c r="CY618" s="188"/>
      <c r="CZ618" s="188"/>
      <c r="DA618" s="188"/>
      <c r="DB618" s="85"/>
      <c r="DC618" s="85"/>
      <c r="DD618" s="85"/>
      <c r="DE618" s="595"/>
      <c r="DF618" s="595"/>
      <c r="DG618" s="189"/>
      <c r="DH618" s="189"/>
      <c r="DI618" s="188"/>
      <c r="DJ618" s="189"/>
      <c r="DK618" s="595">
        <v>0</v>
      </c>
      <c r="DL618" s="189"/>
      <c r="DM618" s="189"/>
      <c r="DN618" s="190"/>
      <c r="DO618" s="188"/>
      <c r="DP618" s="595"/>
      <c r="DQ618" s="189"/>
      <c r="DR618" s="189"/>
      <c r="DS618" s="188"/>
      <c r="DT618" s="189"/>
      <c r="DU618" s="595">
        <f t="shared" si="1890"/>
        <v>0</v>
      </c>
      <c r="DV618" s="189"/>
      <c r="DW618" s="189"/>
      <c r="DX618" s="190"/>
      <c r="DY618" s="188"/>
      <c r="DZ618" s="2255"/>
      <c r="EA618" s="787"/>
      <c r="EB618" s="188"/>
      <c r="EC618" s="188"/>
      <c r="ED618" s="135"/>
      <c r="EE618" s="23"/>
      <c r="EF618" s="328"/>
      <c r="EG618" s="324"/>
      <c r="EH618" s="328"/>
    </row>
    <row r="619" spans="1:138" ht="15" hidden="1" customHeight="1" outlineLevel="1">
      <c r="A619" s="85"/>
      <c r="B619" s="67"/>
      <c r="C619" s="95"/>
      <c r="D619" s="98"/>
      <c r="E619" s="67"/>
      <c r="F619" s="67"/>
      <c r="G619" s="67"/>
      <c r="H619" s="86">
        <f>SUM(I619:L619)</f>
        <v>0</v>
      </c>
      <c r="I619" s="67"/>
      <c r="J619" s="67"/>
      <c r="K619" s="67"/>
      <c r="L619" s="67"/>
      <c r="M619" s="2216"/>
      <c r="N619" s="67"/>
      <c r="O619" s="67"/>
      <c r="P619" s="67"/>
      <c r="Q619" s="86">
        <f>SUM(R619:U619)</f>
        <v>0</v>
      </c>
      <c r="R619" s="67"/>
      <c r="S619" s="67"/>
      <c r="T619" s="67"/>
      <c r="U619" s="67"/>
      <c r="V619" s="86">
        <f>SUM(W619:Z619)</f>
        <v>0</v>
      </c>
      <c r="W619" s="67"/>
      <c r="X619" s="67"/>
      <c r="Y619" s="67"/>
      <c r="Z619" s="67"/>
      <c r="AA619" s="86">
        <f>SUM(AB619:AE619)</f>
        <v>0</v>
      </c>
      <c r="AB619" s="67"/>
      <c r="AC619" s="67"/>
      <c r="AD619" s="67"/>
      <c r="AE619" s="67"/>
      <c r="AF619" s="566"/>
      <c r="AG619" s="555"/>
      <c r="AH619" s="197"/>
      <c r="AI619" s="197"/>
      <c r="AJ619" s="197"/>
      <c r="AK619" s="197"/>
      <c r="AL619" s="197"/>
      <c r="AM619" s="197"/>
      <c r="AN619" s="197"/>
      <c r="AO619" s="197"/>
      <c r="AP619" s="197"/>
      <c r="AQ619" s="197"/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197"/>
      <c r="BB619" s="197"/>
      <c r="BC619" s="197"/>
      <c r="BD619" s="197"/>
      <c r="BE619" s="197"/>
      <c r="BF619" s="197"/>
      <c r="BG619" s="197"/>
      <c r="BH619" s="197"/>
      <c r="BI619" s="197"/>
      <c r="BJ619" s="197"/>
      <c r="BK619" s="197"/>
      <c r="BL619" s="197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197"/>
      <c r="BW619" s="197"/>
      <c r="BX619" s="197"/>
      <c r="BY619" s="197"/>
      <c r="BZ619" s="197"/>
      <c r="CA619" s="197"/>
      <c r="CB619" s="197"/>
      <c r="CC619" s="197"/>
      <c r="CD619" s="197"/>
      <c r="CE619" s="197"/>
      <c r="CF619" s="197"/>
      <c r="CG619" s="197"/>
      <c r="CH619" s="197"/>
      <c r="CI619" s="197"/>
      <c r="CJ619" s="197"/>
      <c r="CK619" s="197"/>
      <c r="CL619" s="197"/>
      <c r="CM619" s="197"/>
      <c r="CN619" s="197"/>
      <c r="CO619" s="197"/>
      <c r="CP619" s="2276"/>
      <c r="CQ619" s="2276"/>
      <c r="CR619" s="2276"/>
      <c r="CS619" s="279"/>
      <c r="CT619" s="279"/>
      <c r="CU619" s="279"/>
      <c r="CV619" s="197"/>
      <c r="CW619" s="197"/>
      <c r="CX619" s="197"/>
      <c r="CY619" s="197"/>
      <c r="CZ619" s="197"/>
      <c r="DA619" s="197"/>
      <c r="DB619" s="210"/>
      <c r="DC619" s="210"/>
      <c r="DD619" s="210"/>
      <c r="DE619" s="595"/>
      <c r="DF619" s="595"/>
      <c r="DG619" s="163"/>
      <c r="DH619" s="163"/>
      <c r="DI619" s="197"/>
      <c r="DJ619" s="163"/>
      <c r="DK619" s="595">
        <v>0</v>
      </c>
      <c r="DL619" s="163"/>
      <c r="DM619" s="163"/>
      <c r="DN619" s="188"/>
      <c r="DO619" s="197"/>
      <c r="DP619" s="595"/>
      <c r="DQ619" s="163"/>
      <c r="DR619" s="163"/>
      <c r="DS619" s="197"/>
      <c r="DT619" s="163"/>
      <c r="DU619" s="595">
        <f t="shared" si="1890"/>
        <v>0</v>
      </c>
      <c r="DV619" s="163"/>
      <c r="DW619" s="163"/>
      <c r="DX619" s="188"/>
      <c r="DY619" s="197"/>
      <c r="DZ619" s="2255"/>
      <c r="EA619" s="787"/>
      <c r="EB619" s="197"/>
      <c r="EC619" s="197"/>
      <c r="ED619" s="135"/>
      <c r="EE619" s="33"/>
      <c r="EF619" s="460"/>
      <c r="EG619" s="324"/>
      <c r="EH619" s="460"/>
    </row>
    <row r="620" spans="1:138" ht="15" hidden="1" customHeight="1" outlineLevel="1">
      <c r="A620" s="85"/>
      <c r="B620" s="67"/>
      <c r="C620" s="95" t="s">
        <v>49</v>
      </c>
      <c r="D620" s="98"/>
      <c r="E620" s="67"/>
      <c r="F620" s="67"/>
      <c r="G620" s="67"/>
      <c r="H620" s="86">
        <f>SUM(I620:L620)</f>
        <v>0</v>
      </c>
      <c r="I620" s="67"/>
      <c r="J620" s="67"/>
      <c r="K620" s="67"/>
      <c r="L620" s="67"/>
      <c r="M620" s="2216"/>
      <c r="N620" s="67"/>
      <c r="O620" s="67"/>
      <c r="P620" s="67"/>
      <c r="Q620" s="86">
        <f>SUM(R620:U620)</f>
        <v>0</v>
      </c>
      <c r="R620" s="67"/>
      <c r="S620" s="67"/>
      <c r="T620" s="67"/>
      <c r="U620" s="67"/>
      <c r="V620" s="86">
        <f>SUM(W620:Z620)</f>
        <v>0</v>
      </c>
      <c r="W620" s="67"/>
      <c r="X620" s="67"/>
      <c r="Y620" s="67"/>
      <c r="Z620" s="67"/>
      <c r="AA620" s="86">
        <f>SUM(AB620:AE620)</f>
        <v>0</v>
      </c>
      <c r="AB620" s="67"/>
      <c r="AC620" s="67"/>
      <c r="AD620" s="67"/>
      <c r="AE620" s="67"/>
      <c r="AF620" s="566"/>
      <c r="AG620" s="555"/>
      <c r="AH620" s="197"/>
      <c r="AI620" s="197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  <c r="BD620" s="197"/>
      <c r="BE620" s="197"/>
      <c r="BF620" s="197"/>
      <c r="BG620" s="197"/>
      <c r="BH620" s="197"/>
      <c r="BI620" s="197"/>
      <c r="BJ620" s="197"/>
      <c r="BK620" s="197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  <c r="BX620" s="197"/>
      <c r="BY620" s="197"/>
      <c r="BZ620" s="197"/>
      <c r="CA620" s="197"/>
      <c r="CB620" s="197"/>
      <c r="CC620" s="197"/>
      <c r="CD620" s="197"/>
      <c r="CE620" s="197"/>
      <c r="CF620" s="197"/>
      <c r="CG620" s="197"/>
      <c r="CH620" s="197"/>
      <c r="CI620" s="197"/>
      <c r="CJ620" s="197"/>
      <c r="CK620" s="197"/>
      <c r="CL620" s="197"/>
      <c r="CM620" s="197"/>
      <c r="CN620" s="197"/>
      <c r="CO620" s="197"/>
      <c r="CP620" s="2276"/>
      <c r="CQ620" s="2276"/>
      <c r="CR620" s="2276"/>
      <c r="CS620" s="279"/>
      <c r="CT620" s="279"/>
      <c r="CU620" s="279"/>
      <c r="CV620" s="197"/>
      <c r="CW620" s="197"/>
      <c r="CX620" s="197"/>
      <c r="CY620" s="197"/>
      <c r="CZ620" s="197"/>
      <c r="DA620" s="197"/>
      <c r="DB620" s="210"/>
      <c r="DC620" s="210"/>
      <c r="DD620" s="210"/>
      <c r="DE620" s="595"/>
      <c r="DF620" s="595"/>
      <c r="DG620" s="163"/>
      <c r="DH620" s="163"/>
      <c r="DI620" s="197"/>
      <c r="DJ620" s="163"/>
      <c r="DK620" s="595">
        <v>0</v>
      </c>
      <c r="DL620" s="163"/>
      <c r="DM620" s="163"/>
      <c r="DN620" s="197"/>
      <c r="DO620" s="197"/>
      <c r="DP620" s="595"/>
      <c r="DQ620" s="163"/>
      <c r="DR620" s="163"/>
      <c r="DS620" s="197"/>
      <c r="DT620" s="163"/>
      <c r="DU620" s="595">
        <f t="shared" si="1890"/>
        <v>0</v>
      </c>
      <c r="DV620" s="163"/>
      <c r="DW620" s="163"/>
      <c r="DX620" s="197"/>
      <c r="DY620" s="197"/>
      <c r="DZ620" s="2255"/>
      <c r="EA620" s="787"/>
      <c r="EB620" s="197"/>
      <c r="EC620" s="197"/>
      <c r="ED620" s="135"/>
      <c r="EE620" s="33"/>
      <c r="EF620" s="460"/>
      <c r="EG620" s="324"/>
      <c r="EH620" s="460"/>
    </row>
    <row r="621" spans="1:138" ht="15" hidden="1" customHeight="1" outlineLevel="1">
      <c r="A621" s="85"/>
      <c r="B621" s="67"/>
      <c r="C621" s="95"/>
      <c r="D621" s="97" t="s">
        <v>52</v>
      </c>
      <c r="E621" s="84"/>
      <c r="F621" s="84"/>
      <c r="G621" s="84"/>
      <c r="H621" s="84"/>
      <c r="I621" s="84"/>
      <c r="J621" s="84"/>
      <c r="K621" s="84"/>
      <c r="L621" s="84"/>
      <c r="M621" s="2199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566"/>
      <c r="AG621" s="555"/>
      <c r="AH621" s="190"/>
      <c r="AI621" s="190">
        <v>0</v>
      </c>
      <c r="AJ621" s="190">
        <v>0</v>
      </c>
      <c r="AK621" s="190"/>
      <c r="AL621" s="190">
        <v>0</v>
      </c>
      <c r="AM621" s="190">
        <v>0</v>
      </c>
      <c r="AN621" s="190"/>
      <c r="AO621" s="190">
        <v>0</v>
      </c>
      <c r="AP621" s="190">
        <v>0</v>
      </c>
      <c r="AQ621" s="190"/>
      <c r="AR621" s="190">
        <v>0</v>
      </c>
      <c r="AS621" s="190">
        <v>0</v>
      </c>
      <c r="AT621" s="190"/>
      <c r="AU621" s="190">
        <v>0</v>
      </c>
      <c r="AV621" s="190">
        <v>0</v>
      </c>
      <c r="AW621" s="190"/>
      <c r="AX621" s="190">
        <v>0</v>
      </c>
      <c r="AY621" s="190">
        <v>0</v>
      </c>
      <c r="AZ621" s="190"/>
      <c r="BA621" s="190">
        <v>0</v>
      </c>
      <c r="BB621" s="190">
        <v>0</v>
      </c>
      <c r="BC621" s="190"/>
      <c r="BD621" s="190">
        <v>0</v>
      </c>
      <c r="BE621" s="190">
        <v>0</v>
      </c>
      <c r="BF621" s="190"/>
      <c r="BG621" s="190">
        <v>0</v>
      </c>
      <c r="BH621" s="190">
        <v>0</v>
      </c>
      <c r="BI621" s="190"/>
      <c r="BJ621" s="190">
        <v>0</v>
      </c>
      <c r="BK621" s="190">
        <v>0</v>
      </c>
      <c r="BL621" s="190"/>
      <c r="BM621" s="190">
        <f>SUM(BM618:BM620)</f>
        <v>0</v>
      </c>
      <c r="BN621" s="190">
        <f t="shared" ref="BN621" si="1897">SUM(BN618:BN620)</f>
        <v>0</v>
      </c>
      <c r="BO621" s="190"/>
      <c r="BP621" s="190">
        <f t="shared" ref="BP621:BQ621" si="1898">SUM(BP618:BP620)</f>
        <v>0</v>
      </c>
      <c r="BQ621" s="190">
        <f t="shared" si="1898"/>
        <v>0</v>
      </c>
      <c r="BR621" s="190"/>
      <c r="BS621" s="190">
        <f t="shared" ref="BS621:BT621" si="1899">SUM(BS618:BS620)</f>
        <v>0</v>
      </c>
      <c r="BT621" s="190">
        <f t="shared" si="1899"/>
        <v>0</v>
      </c>
      <c r="BU621" s="190"/>
      <c r="BV621" s="190">
        <f t="shared" ref="BV621:BW621" si="1900">SUM(BV618:BV620)</f>
        <v>0</v>
      </c>
      <c r="BW621" s="190">
        <f t="shared" si="1900"/>
        <v>0</v>
      </c>
      <c r="BX621" s="190"/>
      <c r="BY621" s="190">
        <f t="shared" ref="BY621:BZ621" si="1901">SUM(BY618:BY620)</f>
        <v>0</v>
      </c>
      <c r="BZ621" s="190">
        <f t="shared" si="1901"/>
        <v>0</v>
      </c>
      <c r="CA621" s="190"/>
      <c r="CB621" s="190">
        <f>SUM(CB618:CB620)</f>
        <v>0</v>
      </c>
      <c r="CC621" s="190">
        <f t="shared" ref="CC621" si="1902">SUM(CC618:CC620)</f>
        <v>0</v>
      </c>
      <c r="CD621" s="190"/>
      <c r="CE621" s="190">
        <f t="shared" ref="CE621:CF621" si="1903">SUM(CE618:CE620)</f>
        <v>0</v>
      </c>
      <c r="CF621" s="190">
        <f t="shared" si="1903"/>
        <v>0</v>
      </c>
      <c r="CG621" s="190"/>
      <c r="CH621" s="190">
        <f t="shared" ref="CH621:CI621" si="1904">SUM(CH618:CH620)</f>
        <v>0</v>
      </c>
      <c r="CI621" s="190">
        <f t="shared" si="1904"/>
        <v>0</v>
      </c>
      <c r="CJ621" s="190"/>
      <c r="CK621" s="190">
        <f t="shared" ref="CK621:CL621" si="1905">SUM(CK618:CK620)</f>
        <v>0</v>
      </c>
      <c r="CL621" s="190">
        <f t="shared" si="1905"/>
        <v>0</v>
      </c>
      <c r="CM621" s="190"/>
      <c r="CN621" s="190">
        <f t="shared" ref="CN621:CO621" si="1906">SUM(CN618:CN620)</f>
        <v>0</v>
      </c>
      <c r="CO621" s="190">
        <f t="shared" si="1906"/>
        <v>0</v>
      </c>
      <c r="CP621" s="2274"/>
      <c r="CQ621" s="2274">
        <f t="shared" ref="CQ621:CR621" si="1907">SUM(CQ618:CQ620)</f>
        <v>0</v>
      </c>
      <c r="CR621" s="2274">
        <f t="shared" si="1907"/>
        <v>0</v>
      </c>
      <c r="CS621" s="277"/>
      <c r="CT621" s="277">
        <f t="shared" ref="CT621:CU621" si="1908">SUM(CT618:CT620)</f>
        <v>0</v>
      </c>
      <c r="CU621" s="277">
        <f t="shared" si="1908"/>
        <v>0</v>
      </c>
      <c r="CV621" s="190"/>
      <c r="CW621" s="190">
        <f t="shared" ref="CW621:CX621" si="1909">SUM(CW618:CW620)</f>
        <v>0</v>
      </c>
      <c r="CX621" s="190">
        <f t="shared" si="1909"/>
        <v>0</v>
      </c>
      <c r="CY621" s="190"/>
      <c r="CZ621" s="190">
        <f t="shared" ref="CZ621:DA621" si="1910">SUM(CZ618:CZ620)</f>
        <v>0</v>
      </c>
      <c r="DA621" s="190">
        <f t="shared" si="1910"/>
        <v>0</v>
      </c>
      <c r="DB621" s="283"/>
      <c r="DC621" s="283"/>
      <c r="DD621" s="283"/>
      <c r="DE621" s="595">
        <f>SUM(DE618:DE620)</f>
        <v>0</v>
      </c>
      <c r="DF621" s="595"/>
      <c r="DG621" s="252"/>
      <c r="DH621" s="252"/>
      <c r="DI621" s="190"/>
      <c r="DJ621" s="252"/>
      <c r="DK621" s="595">
        <v>0</v>
      </c>
      <c r="DL621" s="252"/>
      <c r="DM621" s="252"/>
      <c r="DN621" s="197"/>
      <c r="DO621" s="190"/>
      <c r="DP621" s="595"/>
      <c r="DQ621" s="252"/>
      <c r="DR621" s="252"/>
      <c r="DS621" s="190"/>
      <c r="DT621" s="252"/>
      <c r="DU621" s="595">
        <f t="shared" si="1890"/>
        <v>0</v>
      </c>
      <c r="DV621" s="252"/>
      <c r="DW621" s="252"/>
      <c r="DX621" s="197"/>
      <c r="DY621" s="190"/>
      <c r="DZ621" s="2255">
        <f>SUM(DZ618:DZ620)</f>
        <v>0</v>
      </c>
      <c r="EA621" s="787">
        <f t="shared" ref="EA621:EB621" si="1911">SUM(EA618:EA620)</f>
        <v>0</v>
      </c>
      <c r="EB621" s="190">
        <f t="shared" si="1911"/>
        <v>0</v>
      </c>
      <c r="EC621" s="190">
        <f t="shared" ref="EC621" si="1912">SUM(EC618:EC620)</f>
        <v>0</v>
      </c>
      <c r="ED621" s="135"/>
      <c r="EE621" s="185"/>
      <c r="EF621" s="459"/>
      <c r="EG621" s="324"/>
      <c r="EH621" s="459"/>
    </row>
    <row r="622" spans="1:138" ht="15" hidden="1" customHeight="1" outlineLevel="1">
      <c r="A622" s="85"/>
      <c r="B622" s="67"/>
      <c r="C622" s="93" t="s">
        <v>73</v>
      </c>
      <c r="D622" s="94" t="s">
        <v>15</v>
      </c>
      <c r="E622" s="84"/>
      <c r="F622" s="84"/>
      <c r="G622" s="84"/>
      <c r="H622" s="84"/>
      <c r="I622" s="84"/>
      <c r="J622" s="84"/>
      <c r="K622" s="84"/>
      <c r="L622" s="84"/>
      <c r="M622" s="2199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566"/>
      <c r="AG622" s="555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2274"/>
      <c r="CQ622" s="2274"/>
      <c r="CR622" s="2274"/>
      <c r="CS622" s="277"/>
      <c r="CT622" s="277"/>
      <c r="CU622" s="277"/>
      <c r="CV622" s="190"/>
      <c r="CW622" s="190"/>
      <c r="CX622" s="190"/>
      <c r="CY622" s="190"/>
      <c r="CZ622" s="190"/>
      <c r="DA622" s="190"/>
      <c r="DB622" s="283"/>
      <c r="DC622" s="283"/>
      <c r="DD622" s="283"/>
      <c r="DE622" s="595"/>
      <c r="DF622" s="595"/>
      <c r="DG622" s="252"/>
      <c r="DH622" s="252"/>
      <c r="DI622" s="190"/>
      <c r="DJ622" s="252"/>
      <c r="DK622" s="595">
        <v>0</v>
      </c>
      <c r="DL622" s="252"/>
      <c r="DM622" s="252"/>
      <c r="DN622" s="190"/>
      <c r="DO622" s="190"/>
      <c r="DP622" s="595"/>
      <c r="DQ622" s="252"/>
      <c r="DR622" s="252"/>
      <c r="DS622" s="190"/>
      <c r="DT622" s="252"/>
      <c r="DU622" s="595">
        <f t="shared" si="1890"/>
        <v>0</v>
      </c>
      <c r="DV622" s="252"/>
      <c r="DW622" s="252"/>
      <c r="DX622" s="190"/>
      <c r="DY622" s="190"/>
      <c r="DZ622" s="2255"/>
      <c r="EA622" s="787"/>
      <c r="EB622" s="190"/>
      <c r="EC622" s="190"/>
      <c r="ED622" s="135"/>
      <c r="EE622" s="185"/>
      <c r="EF622" s="459"/>
      <c r="EG622" s="324"/>
      <c r="EH622" s="459"/>
    </row>
    <row r="623" spans="1:138" ht="11.25" hidden="1" customHeight="1" outlineLevel="1">
      <c r="A623" s="85"/>
      <c r="B623" s="67"/>
      <c r="C623" s="95"/>
      <c r="D623" s="99"/>
      <c r="E623" s="67"/>
      <c r="F623" s="67"/>
      <c r="G623" s="86">
        <f t="shared" ref="G623:G625" si="1913">SUM(H623:K623)</f>
        <v>0</v>
      </c>
      <c r="H623" s="86">
        <f>SUM(I623:L623)</f>
        <v>0</v>
      </c>
      <c r="I623" s="273"/>
      <c r="J623" s="273"/>
      <c r="K623" s="273"/>
      <c r="L623" s="273"/>
      <c r="M623" s="2216"/>
      <c r="N623" s="67"/>
      <c r="O623" s="67"/>
      <c r="P623" s="67"/>
      <c r="Q623" s="86">
        <f>SUM(R623:U623)</f>
        <v>0</v>
      </c>
      <c r="R623" s="273"/>
      <c r="S623" s="273"/>
      <c r="T623" s="273"/>
      <c r="U623" s="273"/>
      <c r="V623" s="86">
        <f>SUM(W623:Z623)</f>
        <v>0</v>
      </c>
      <c r="W623" s="273"/>
      <c r="X623" s="273"/>
      <c r="Y623" s="273"/>
      <c r="Z623" s="273"/>
      <c r="AA623" s="86">
        <f>SUM(AB623:AE623)</f>
        <v>0</v>
      </c>
      <c r="AB623" s="273"/>
      <c r="AC623" s="273"/>
      <c r="AD623" s="273"/>
      <c r="AE623" s="273"/>
      <c r="AF623" s="566"/>
      <c r="AG623" s="555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2278"/>
      <c r="CQ623" s="2278">
        <f>CP623*0.1429</f>
        <v>0</v>
      </c>
      <c r="CR623" s="2278">
        <f>CP623*EM20</f>
        <v>0</v>
      </c>
      <c r="CS623" s="276"/>
      <c r="CT623" s="276"/>
      <c r="CU623" s="276"/>
      <c r="CV623" s="188"/>
      <c r="CW623" s="188"/>
      <c r="CX623" s="188"/>
      <c r="CY623" s="188"/>
      <c r="CZ623" s="188"/>
      <c r="DA623" s="188"/>
      <c r="DB623" s="85"/>
      <c r="DC623" s="85"/>
      <c r="DD623" s="85"/>
      <c r="DE623" s="595"/>
      <c r="DF623" s="595"/>
      <c r="DG623" s="189"/>
      <c r="DH623" s="189"/>
      <c r="DI623" s="188"/>
      <c r="DJ623" s="189"/>
      <c r="DK623" s="595">
        <v>0</v>
      </c>
      <c r="DL623" s="189"/>
      <c r="DM623" s="189"/>
      <c r="DN623" s="190"/>
      <c r="DO623" s="188"/>
      <c r="DP623" s="595"/>
      <c r="DQ623" s="189"/>
      <c r="DR623" s="189"/>
      <c r="DS623" s="188"/>
      <c r="DT623" s="189"/>
      <c r="DU623" s="595">
        <f t="shared" si="1890"/>
        <v>0</v>
      </c>
      <c r="DV623" s="189"/>
      <c r="DW623" s="189"/>
      <c r="DX623" s="190"/>
      <c r="DY623" s="188"/>
      <c r="DZ623" s="2255"/>
      <c r="EA623" s="787"/>
      <c r="EB623" s="188"/>
      <c r="EC623" s="188"/>
      <c r="ED623" s="135"/>
      <c r="EE623" s="23"/>
      <c r="EF623" s="328"/>
      <c r="EG623" s="324"/>
      <c r="EH623" s="328"/>
    </row>
    <row r="624" spans="1:138" ht="15" hidden="1" customHeight="1" outlineLevel="1">
      <c r="A624" s="85"/>
      <c r="B624" s="67"/>
      <c r="C624" s="95"/>
      <c r="D624" s="98"/>
      <c r="E624" s="67"/>
      <c r="F624" s="67"/>
      <c r="G624" s="86">
        <f t="shared" si="1913"/>
        <v>0</v>
      </c>
      <c r="H624" s="86">
        <f>SUM(I624:L624)</f>
        <v>0</v>
      </c>
      <c r="I624" s="67"/>
      <c r="J624" s="67"/>
      <c r="K624" s="67"/>
      <c r="L624" s="67"/>
      <c r="M624" s="2216"/>
      <c r="N624" s="67"/>
      <c r="O624" s="67"/>
      <c r="P624" s="67"/>
      <c r="Q624" s="86">
        <f>SUM(R624:U624)</f>
        <v>0</v>
      </c>
      <c r="R624" s="67"/>
      <c r="S624" s="67"/>
      <c r="T624" s="67"/>
      <c r="U624" s="67"/>
      <c r="V624" s="86">
        <f>SUM(W624:Z624)</f>
        <v>0</v>
      </c>
      <c r="W624" s="67"/>
      <c r="X624" s="67"/>
      <c r="Y624" s="67"/>
      <c r="Z624" s="67"/>
      <c r="AA624" s="86">
        <f>SUM(AB624:AE624)</f>
        <v>0</v>
      </c>
      <c r="AB624" s="67"/>
      <c r="AC624" s="67"/>
      <c r="AD624" s="67"/>
      <c r="AE624" s="67"/>
      <c r="AF624" s="566"/>
      <c r="AG624" s="555"/>
      <c r="AH624" s="197"/>
      <c r="AI624" s="197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197"/>
      <c r="BB624" s="197"/>
      <c r="BC624" s="197"/>
      <c r="BD624" s="197"/>
      <c r="BE624" s="197"/>
      <c r="BF624" s="197"/>
      <c r="BG624" s="197"/>
      <c r="BH624" s="197"/>
      <c r="BI624" s="197"/>
      <c r="BJ624" s="197"/>
      <c r="BK624" s="197"/>
      <c r="BL624" s="197"/>
      <c r="BM624" s="197"/>
      <c r="BN624" s="197"/>
      <c r="BO624" s="197"/>
      <c r="BP624" s="197"/>
      <c r="BQ624" s="197"/>
      <c r="BR624" s="197"/>
      <c r="BS624" s="197"/>
      <c r="BT624" s="197"/>
      <c r="BU624" s="197"/>
      <c r="BV624" s="197"/>
      <c r="BW624" s="197"/>
      <c r="BX624" s="197"/>
      <c r="BY624" s="197"/>
      <c r="BZ624" s="197"/>
      <c r="CA624" s="197"/>
      <c r="CB624" s="197"/>
      <c r="CC624" s="197"/>
      <c r="CD624" s="197"/>
      <c r="CE624" s="197"/>
      <c r="CF624" s="197"/>
      <c r="CG624" s="197"/>
      <c r="CH624" s="197"/>
      <c r="CI624" s="197"/>
      <c r="CJ624" s="197"/>
      <c r="CK624" s="197"/>
      <c r="CL624" s="197"/>
      <c r="CM624" s="197"/>
      <c r="CN624" s="197"/>
      <c r="CO624" s="197"/>
      <c r="CP624" s="2276"/>
      <c r="CQ624" s="2276"/>
      <c r="CR624" s="2276"/>
      <c r="CS624" s="279"/>
      <c r="CT624" s="279"/>
      <c r="CU624" s="279"/>
      <c r="CV624" s="197"/>
      <c r="CW624" s="197"/>
      <c r="CX624" s="197"/>
      <c r="CY624" s="197"/>
      <c r="CZ624" s="197"/>
      <c r="DA624" s="197"/>
      <c r="DB624" s="210"/>
      <c r="DC624" s="210"/>
      <c r="DD624" s="210"/>
      <c r="DE624" s="595"/>
      <c r="DF624" s="595"/>
      <c r="DG624" s="163"/>
      <c r="DH624" s="163"/>
      <c r="DI624" s="197"/>
      <c r="DJ624" s="163"/>
      <c r="DK624" s="595">
        <v>0</v>
      </c>
      <c r="DL624" s="163"/>
      <c r="DM624" s="163"/>
      <c r="DN624" s="188"/>
      <c r="DO624" s="197"/>
      <c r="DP624" s="595"/>
      <c r="DQ624" s="163"/>
      <c r="DR624" s="163"/>
      <c r="DS624" s="197"/>
      <c r="DT624" s="163"/>
      <c r="DU624" s="595">
        <f t="shared" si="1890"/>
        <v>0</v>
      </c>
      <c r="DV624" s="163"/>
      <c r="DW624" s="163"/>
      <c r="DX624" s="188"/>
      <c r="DY624" s="197"/>
      <c r="DZ624" s="2255"/>
      <c r="EA624" s="787"/>
      <c r="EB624" s="197"/>
      <c r="EC624" s="197"/>
      <c r="ED624" s="135"/>
      <c r="EE624" s="33"/>
      <c r="EF624" s="460"/>
      <c r="EG624" s="324"/>
      <c r="EH624" s="460"/>
    </row>
    <row r="625" spans="1:138" ht="15" hidden="1" customHeight="1" outlineLevel="1">
      <c r="A625" s="85"/>
      <c r="B625" s="67"/>
      <c r="C625" s="95" t="s">
        <v>49</v>
      </c>
      <c r="D625" s="98"/>
      <c r="E625" s="67"/>
      <c r="F625" s="67"/>
      <c r="G625" s="86">
        <f t="shared" si="1913"/>
        <v>0</v>
      </c>
      <c r="H625" s="86">
        <f>SUM(I625:L625)</f>
        <v>0</v>
      </c>
      <c r="I625" s="67"/>
      <c r="J625" s="67"/>
      <c r="K625" s="67"/>
      <c r="L625" s="67"/>
      <c r="M625" s="2216"/>
      <c r="N625" s="67"/>
      <c r="O625" s="67"/>
      <c r="P625" s="67"/>
      <c r="Q625" s="86">
        <f>SUM(R625:U625)</f>
        <v>0</v>
      </c>
      <c r="R625" s="67"/>
      <c r="S625" s="67"/>
      <c r="T625" s="67"/>
      <c r="U625" s="67"/>
      <c r="V625" s="86">
        <f>SUM(W625:Z625)</f>
        <v>0</v>
      </c>
      <c r="W625" s="67"/>
      <c r="X625" s="67"/>
      <c r="Y625" s="67"/>
      <c r="Z625" s="67"/>
      <c r="AA625" s="86">
        <f>SUM(AB625:AE625)</f>
        <v>0</v>
      </c>
      <c r="AB625" s="67"/>
      <c r="AC625" s="67"/>
      <c r="AD625" s="67"/>
      <c r="AE625" s="67"/>
      <c r="AF625" s="566"/>
      <c r="AG625" s="555"/>
      <c r="AH625" s="197"/>
      <c r="AI625" s="197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197"/>
      <c r="BB625" s="197"/>
      <c r="BC625" s="197"/>
      <c r="BD625" s="197"/>
      <c r="BE625" s="197"/>
      <c r="BF625" s="197"/>
      <c r="BG625" s="197"/>
      <c r="BH625" s="197"/>
      <c r="BI625" s="197"/>
      <c r="BJ625" s="197"/>
      <c r="BK625" s="197"/>
      <c r="BL625" s="197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197"/>
      <c r="BW625" s="197"/>
      <c r="BX625" s="197"/>
      <c r="BY625" s="197"/>
      <c r="BZ625" s="197"/>
      <c r="CA625" s="197"/>
      <c r="CB625" s="197"/>
      <c r="CC625" s="197"/>
      <c r="CD625" s="197"/>
      <c r="CE625" s="197"/>
      <c r="CF625" s="197"/>
      <c r="CG625" s="197"/>
      <c r="CH625" s="197"/>
      <c r="CI625" s="197"/>
      <c r="CJ625" s="197"/>
      <c r="CK625" s="197"/>
      <c r="CL625" s="197"/>
      <c r="CM625" s="197"/>
      <c r="CN625" s="197"/>
      <c r="CO625" s="197"/>
      <c r="CP625" s="2276"/>
      <c r="CQ625" s="2276"/>
      <c r="CR625" s="2276"/>
      <c r="CS625" s="279"/>
      <c r="CT625" s="279"/>
      <c r="CU625" s="279"/>
      <c r="CV625" s="197"/>
      <c r="CW625" s="197"/>
      <c r="CX625" s="197"/>
      <c r="CY625" s="197"/>
      <c r="CZ625" s="197"/>
      <c r="DA625" s="197"/>
      <c r="DB625" s="210"/>
      <c r="DC625" s="210"/>
      <c r="DD625" s="210"/>
      <c r="DE625" s="595"/>
      <c r="DF625" s="595"/>
      <c r="DG625" s="163"/>
      <c r="DH625" s="163"/>
      <c r="DI625" s="197"/>
      <c r="DJ625" s="163"/>
      <c r="DK625" s="595">
        <v>0</v>
      </c>
      <c r="DL625" s="163"/>
      <c r="DM625" s="163"/>
      <c r="DN625" s="197"/>
      <c r="DO625" s="197"/>
      <c r="DP625" s="595"/>
      <c r="DQ625" s="163"/>
      <c r="DR625" s="163"/>
      <c r="DS625" s="197"/>
      <c r="DT625" s="163"/>
      <c r="DU625" s="595">
        <f t="shared" si="1890"/>
        <v>0</v>
      </c>
      <c r="DV625" s="163"/>
      <c r="DW625" s="163"/>
      <c r="DX625" s="197"/>
      <c r="DY625" s="197"/>
      <c r="DZ625" s="2255"/>
      <c r="EA625" s="787"/>
      <c r="EB625" s="197"/>
      <c r="EC625" s="197"/>
      <c r="ED625" s="135"/>
      <c r="EE625" s="33"/>
      <c r="EF625" s="460"/>
      <c r="EG625" s="324"/>
      <c r="EH625" s="460"/>
    </row>
    <row r="626" spans="1:138" ht="15" hidden="1" customHeight="1" outlineLevel="1">
      <c r="A626" s="85"/>
      <c r="B626" s="67"/>
      <c r="C626" s="95"/>
      <c r="D626" s="97" t="s">
        <v>52</v>
      </c>
      <c r="E626" s="84"/>
      <c r="F626" s="84"/>
      <c r="G626" s="84"/>
      <c r="H626" s="84"/>
      <c r="I626" s="84"/>
      <c r="J626" s="84"/>
      <c r="K626" s="84"/>
      <c r="L626" s="84"/>
      <c r="M626" s="2199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566"/>
      <c r="AG626" s="555"/>
      <c r="AH626" s="190">
        <v>0</v>
      </c>
      <c r="AI626" s="190">
        <v>0</v>
      </c>
      <c r="AJ626" s="190">
        <v>0</v>
      </c>
      <c r="AK626" s="190">
        <v>0</v>
      </c>
      <c r="AL626" s="190">
        <v>0</v>
      </c>
      <c r="AM626" s="190">
        <v>0</v>
      </c>
      <c r="AN626" s="190">
        <v>0</v>
      </c>
      <c r="AO626" s="190">
        <v>0</v>
      </c>
      <c r="AP626" s="190">
        <v>0</v>
      </c>
      <c r="AQ626" s="190">
        <v>0</v>
      </c>
      <c r="AR626" s="190">
        <v>0</v>
      </c>
      <c r="AS626" s="190">
        <v>0</v>
      </c>
      <c r="AT626" s="190">
        <v>0</v>
      </c>
      <c r="AU626" s="190">
        <v>0</v>
      </c>
      <c r="AV626" s="190">
        <v>0</v>
      </c>
      <c r="AW626" s="190">
        <v>0</v>
      </c>
      <c r="AX626" s="190">
        <v>0</v>
      </c>
      <c r="AY626" s="190">
        <v>0</v>
      </c>
      <c r="AZ626" s="190">
        <v>0</v>
      </c>
      <c r="BA626" s="190">
        <v>0</v>
      </c>
      <c r="BB626" s="190">
        <v>0</v>
      </c>
      <c r="BC626" s="190">
        <v>0</v>
      </c>
      <c r="BD626" s="190">
        <v>0</v>
      </c>
      <c r="BE626" s="190">
        <v>0</v>
      </c>
      <c r="BF626" s="190">
        <v>0</v>
      </c>
      <c r="BG626" s="190">
        <v>0</v>
      </c>
      <c r="BH626" s="190">
        <v>0</v>
      </c>
      <c r="BI626" s="190">
        <v>0</v>
      </c>
      <c r="BJ626" s="190">
        <v>0</v>
      </c>
      <c r="BK626" s="190">
        <v>0</v>
      </c>
      <c r="BL626" s="190">
        <f>SUM(BL623:BL625)</f>
        <v>0</v>
      </c>
      <c r="BM626" s="190">
        <f>SUM(BM623:BM625)</f>
        <v>0</v>
      </c>
      <c r="BN626" s="190">
        <f t="shared" ref="BN626:BZ626" si="1914">SUM(BN623:BN625)</f>
        <v>0</v>
      </c>
      <c r="BO626" s="190">
        <f t="shared" si="1914"/>
        <v>0</v>
      </c>
      <c r="BP626" s="190">
        <f t="shared" si="1914"/>
        <v>0</v>
      </c>
      <c r="BQ626" s="190">
        <f t="shared" si="1914"/>
        <v>0</v>
      </c>
      <c r="BR626" s="190">
        <f t="shared" si="1914"/>
        <v>0</v>
      </c>
      <c r="BS626" s="190">
        <f t="shared" si="1914"/>
        <v>0</v>
      </c>
      <c r="BT626" s="190">
        <f t="shared" si="1914"/>
        <v>0</v>
      </c>
      <c r="BU626" s="190">
        <f t="shared" si="1914"/>
        <v>0</v>
      </c>
      <c r="BV626" s="190">
        <f t="shared" si="1914"/>
        <v>0</v>
      </c>
      <c r="BW626" s="190">
        <f t="shared" si="1914"/>
        <v>0</v>
      </c>
      <c r="BX626" s="190">
        <f t="shared" si="1914"/>
        <v>0</v>
      </c>
      <c r="BY626" s="190">
        <f t="shared" si="1914"/>
        <v>0</v>
      </c>
      <c r="BZ626" s="190">
        <f t="shared" si="1914"/>
        <v>0</v>
      </c>
      <c r="CA626" s="190">
        <f>SUM(CA623:CA625)</f>
        <v>0</v>
      </c>
      <c r="CB626" s="190">
        <f>SUM(CB623:CB625)</f>
        <v>0</v>
      </c>
      <c r="CC626" s="190">
        <f t="shared" ref="CC626:CO626" si="1915">SUM(CC623:CC625)</f>
        <v>0</v>
      </c>
      <c r="CD626" s="190">
        <f t="shared" si="1915"/>
        <v>0</v>
      </c>
      <c r="CE626" s="190">
        <f t="shared" si="1915"/>
        <v>0</v>
      </c>
      <c r="CF626" s="190">
        <f t="shared" si="1915"/>
        <v>0</v>
      </c>
      <c r="CG626" s="190">
        <f t="shared" si="1915"/>
        <v>0</v>
      </c>
      <c r="CH626" s="190">
        <f t="shared" si="1915"/>
        <v>0</v>
      </c>
      <c r="CI626" s="190">
        <f t="shared" si="1915"/>
        <v>0</v>
      </c>
      <c r="CJ626" s="190">
        <f t="shared" si="1915"/>
        <v>0</v>
      </c>
      <c r="CK626" s="190">
        <f t="shared" si="1915"/>
        <v>0</v>
      </c>
      <c r="CL626" s="190">
        <f t="shared" si="1915"/>
        <v>0</v>
      </c>
      <c r="CM626" s="190">
        <f t="shared" si="1915"/>
        <v>0</v>
      </c>
      <c r="CN626" s="190">
        <f t="shared" si="1915"/>
        <v>0</v>
      </c>
      <c r="CO626" s="190">
        <f t="shared" si="1915"/>
        <v>0</v>
      </c>
      <c r="CP626" s="2274">
        <f t="shared" ref="CP626:CX626" si="1916">SUM(CP623:CP625)</f>
        <v>0</v>
      </c>
      <c r="CQ626" s="2274">
        <f t="shared" si="1916"/>
        <v>0</v>
      </c>
      <c r="CR626" s="2274">
        <f t="shared" si="1916"/>
        <v>0</v>
      </c>
      <c r="CS626" s="277">
        <f t="shared" si="1916"/>
        <v>0</v>
      </c>
      <c r="CT626" s="277">
        <f t="shared" si="1916"/>
        <v>0</v>
      </c>
      <c r="CU626" s="277">
        <f t="shared" si="1916"/>
        <v>0</v>
      </c>
      <c r="CV626" s="190">
        <f t="shared" si="1916"/>
        <v>0</v>
      </c>
      <c r="CW626" s="190">
        <f t="shared" si="1916"/>
        <v>0</v>
      </c>
      <c r="CX626" s="190">
        <f t="shared" si="1916"/>
        <v>0</v>
      </c>
      <c r="CY626" s="190">
        <f t="shared" ref="CY626:DA626" si="1917">SUM(CY623:CY625)</f>
        <v>0</v>
      </c>
      <c r="CZ626" s="190">
        <f t="shared" si="1917"/>
        <v>0</v>
      </c>
      <c r="DA626" s="190">
        <f t="shared" si="1917"/>
        <v>0</v>
      </c>
      <c r="DB626" s="283"/>
      <c r="DC626" s="283"/>
      <c r="DD626" s="283"/>
      <c r="DE626" s="595">
        <f>SUM(DE623:DE625)</f>
        <v>0</v>
      </c>
      <c r="DF626" s="595"/>
      <c r="DG626" s="252"/>
      <c r="DH626" s="252"/>
      <c r="DI626" s="190"/>
      <c r="DJ626" s="252"/>
      <c r="DK626" s="595">
        <v>0</v>
      </c>
      <c r="DL626" s="252"/>
      <c r="DM626" s="252"/>
      <c r="DN626" s="197"/>
      <c r="DO626" s="190"/>
      <c r="DP626" s="595"/>
      <c r="DQ626" s="252"/>
      <c r="DR626" s="252"/>
      <c r="DS626" s="190"/>
      <c r="DT626" s="252"/>
      <c r="DU626" s="595">
        <f t="shared" si="1890"/>
        <v>0</v>
      </c>
      <c r="DV626" s="252"/>
      <c r="DW626" s="252"/>
      <c r="DX626" s="197"/>
      <c r="DY626" s="190"/>
      <c r="DZ626" s="2255">
        <f>SUM(DZ623:DZ625)</f>
        <v>0</v>
      </c>
      <c r="EA626" s="787">
        <f t="shared" ref="EA626:EB626" si="1918">SUM(EA623:EA625)</f>
        <v>0</v>
      </c>
      <c r="EB626" s="190">
        <f t="shared" si="1918"/>
        <v>0</v>
      </c>
      <c r="EC626" s="190">
        <f t="shared" ref="EC626" si="1919">SUM(EC623:EC625)</f>
        <v>0</v>
      </c>
      <c r="ED626" s="135"/>
      <c r="EE626" s="185"/>
      <c r="EF626" s="459"/>
      <c r="EG626" s="324"/>
      <c r="EH626" s="459"/>
    </row>
    <row r="627" spans="1:138" ht="15" customHeight="1" outlineLevel="1">
      <c r="A627" s="85"/>
      <c r="B627" s="67"/>
      <c r="C627" s="575" t="s">
        <v>74</v>
      </c>
      <c r="D627" s="94" t="s">
        <v>16</v>
      </c>
      <c r="E627" s="84"/>
      <c r="F627" s="84"/>
      <c r="G627" s="84"/>
      <c r="H627" s="84"/>
      <c r="I627" s="84"/>
      <c r="J627" s="84"/>
      <c r="K627" s="84"/>
      <c r="L627" s="84"/>
      <c r="M627" s="2199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566"/>
      <c r="AG627" s="555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2274"/>
      <c r="CQ627" s="2274"/>
      <c r="CR627" s="2274"/>
      <c r="CS627" s="277"/>
      <c r="CT627" s="277"/>
      <c r="CU627" s="277"/>
      <c r="CV627" s="190"/>
      <c r="CW627" s="190"/>
      <c r="CX627" s="190"/>
      <c r="CY627" s="190"/>
      <c r="CZ627" s="190"/>
      <c r="DA627" s="190"/>
      <c r="DB627" s="283"/>
      <c r="DC627" s="283"/>
      <c r="DD627" s="283"/>
      <c r="DE627" s="595"/>
      <c r="DF627" s="595"/>
      <c r="DG627" s="252"/>
      <c r="DH627" s="252"/>
      <c r="DI627" s="190"/>
      <c r="DJ627" s="252"/>
      <c r="DK627" s="595">
        <v>0</v>
      </c>
      <c r="DL627" s="252"/>
      <c r="DM627" s="252"/>
      <c r="DN627" s="190"/>
      <c r="DO627" s="190"/>
      <c r="DP627" s="595"/>
      <c r="DQ627" s="252"/>
      <c r="DR627" s="252"/>
      <c r="DS627" s="190"/>
      <c r="DT627" s="252"/>
      <c r="DU627" s="595">
        <f t="shared" si="1890"/>
        <v>0</v>
      </c>
      <c r="DV627" s="252"/>
      <c r="DW627" s="252"/>
      <c r="DX627" s="190"/>
      <c r="DY627" s="190"/>
      <c r="DZ627" s="2255"/>
      <c r="EA627" s="787"/>
      <c r="EB627" s="190"/>
      <c r="EC627" s="190"/>
      <c r="ED627" s="135"/>
      <c r="EE627" s="185"/>
      <c r="EF627" s="459"/>
      <c r="EG627" s="324"/>
      <c r="EH627" s="459"/>
    </row>
    <row r="628" spans="1:138" ht="13.5" customHeight="1" outlineLevel="1">
      <c r="A628" s="85"/>
      <c r="B628" s="67"/>
      <c r="C628" s="557" t="s">
        <v>213</v>
      </c>
      <c r="D628" s="578"/>
      <c r="E628" s="67"/>
      <c r="F628" s="127" t="s">
        <v>152</v>
      </c>
      <c r="G628" s="558">
        <f>H628+M628+N628+O628+P628</f>
        <v>0</v>
      </c>
      <c r="H628" s="558"/>
      <c r="I628" s="273"/>
      <c r="J628" s="273"/>
      <c r="K628" s="273"/>
      <c r="L628" s="557"/>
      <c r="M628" s="2216"/>
      <c r="N628" s="67"/>
      <c r="O628" s="67"/>
      <c r="P628" s="67"/>
      <c r="Q628" s="265">
        <f>SUM(R628:U628)</f>
        <v>0</v>
      </c>
      <c r="R628" s="273"/>
      <c r="S628" s="273"/>
      <c r="T628" s="273"/>
      <c r="U628" s="273"/>
      <c r="V628" s="558"/>
      <c r="W628" s="273"/>
      <c r="X628" s="273"/>
      <c r="Y628" s="273"/>
      <c r="Z628" s="557"/>
      <c r="AA628" s="265">
        <f>SUM(AB628:AE628)</f>
        <v>0</v>
      </c>
      <c r="AB628" s="273"/>
      <c r="AC628" s="273"/>
      <c r="AD628" s="273"/>
      <c r="AE628" s="273"/>
      <c r="AF628" s="566" t="s">
        <v>214</v>
      </c>
      <c r="AG628" s="555">
        <f>AH628+CP628+CS628+CV628+CY628</f>
        <v>0</v>
      </c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205"/>
      <c r="AW628" s="188">
        <v>0</v>
      </c>
      <c r="AX628" s="188">
        <v>0</v>
      </c>
      <c r="AY628" s="188">
        <v>0</v>
      </c>
      <c r="AZ628" s="188"/>
      <c r="BA628" s="188"/>
      <c r="BB628" s="188"/>
      <c r="BC628" s="188"/>
      <c r="BD628" s="188"/>
      <c r="BE628" s="188"/>
      <c r="BF628" s="189"/>
      <c r="BG628" s="189"/>
      <c r="BH628" s="189"/>
      <c r="BI628" s="189"/>
      <c r="BJ628" s="189"/>
      <c r="BK628" s="189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205"/>
      <c r="CA628" s="188">
        <f t="shared" ref="CA628:CA629" si="1920">CD628+CG628+CJ628+CM628</f>
        <v>0</v>
      </c>
      <c r="CB628" s="188">
        <f t="shared" ref="CB628:CB629" si="1921">CE628+CH628+CK628+CN628</f>
        <v>0</v>
      </c>
      <c r="CC628" s="188">
        <f t="shared" ref="CC628:CC629" si="1922">CF628+CI628+CL628+CO628</f>
        <v>0</v>
      </c>
      <c r="CD628" s="188"/>
      <c r="CE628" s="188"/>
      <c r="CF628" s="188"/>
      <c r="CG628" s="188"/>
      <c r="CH628" s="188"/>
      <c r="CI628" s="188"/>
      <c r="CJ628" s="189"/>
      <c r="CK628" s="189"/>
      <c r="CL628" s="189"/>
      <c r="CM628" s="189"/>
      <c r="CN628" s="189"/>
      <c r="CO628" s="189"/>
      <c r="CP628" s="2238"/>
      <c r="CQ628" s="2275"/>
      <c r="CR628" s="2273"/>
      <c r="CS628" s="694"/>
      <c r="CT628" s="276"/>
      <c r="CU628" s="776"/>
      <c r="CV628" s="188">
        <f>O628*0.007</f>
        <v>0</v>
      </c>
      <c r="CW628" s="188"/>
      <c r="CX628" s="387">
        <f>CV628*$EO$34</f>
        <v>0</v>
      </c>
      <c r="CY628" s="188">
        <f>P628*0.007</f>
        <v>0</v>
      </c>
      <c r="CZ628" s="188"/>
      <c r="DA628" s="278">
        <f>CY628*$EP$34</f>
        <v>0</v>
      </c>
      <c r="DB628" s="85"/>
      <c r="DC628" s="85"/>
      <c r="DD628" s="486"/>
      <c r="DE628" s="595">
        <f>DF628+DZ628+EA628+EB628+EC628</f>
        <v>0</v>
      </c>
      <c r="DF628" s="595"/>
      <c r="DG628" s="189"/>
      <c r="DH628" s="189"/>
      <c r="DI628" s="189"/>
      <c r="DJ628" s="637"/>
      <c r="DK628" s="595"/>
      <c r="DL628" s="189"/>
      <c r="DM628" s="189"/>
      <c r="DN628" s="190"/>
      <c r="DO628" s="251"/>
      <c r="DP628" s="595"/>
      <c r="DQ628" s="189"/>
      <c r="DR628" s="189"/>
      <c r="DS628" s="189"/>
      <c r="DT628" s="637"/>
      <c r="DU628" s="595"/>
      <c r="DV628" s="189"/>
      <c r="DW628" s="189"/>
      <c r="DX628" s="190"/>
      <c r="DY628" s="251"/>
      <c r="DZ628" s="2255"/>
      <c r="EA628" s="787"/>
      <c r="EB628" s="386">
        <f>O628*0.0007*1.839</f>
        <v>0</v>
      </c>
      <c r="EC628" s="306">
        <f>P628*0.0007*1.945</f>
        <v>0</v>
      </c>
      <c r="ED628" s="135"/>
      <c r="EE628" s="23"/>
      <c r="EF628" s="328"/>
      <c r="EG628" s="324" t="s">
        <v>263</v>
      </c>
      <c r="EH628" s="328"/>
    </row>
    <row r="629" spans="1:138" ht="15" hidden="1" customHeight="1" outlineLevel="1">
      <c r="A629" s="85"/>
      <c r="B629" s="67"/>
      <c r="C629" s="557" t="s">
        <v>184</v>
      </c>
      <c r="D629" s="578"/>
      <c r="E629" s="67"/>
      <c r="F629" s="128" t="s">
        <v>152</v>
      </c>
      <c r="G629" s="558">
        <f>H629+M629+N629+O629+P629</f>
        <v>0</v>
      </c>
      <c r="H629" s="558">
        <f>SUM(I629:L629)</f>
        <v>0</v>
      </c>
      <c r="I629" s="557"/>
      <c r="J629" s="557"/>
      <c r="K629" s="557"/>
      <c r="L629" s="557"/>
      <c r="M629" s="2216"/>
      <c r="N629" s="67"/>
      <c r="O629" s="67"/>
      <c r="P629" s="67"/>
      <c r="Q629" s="558">
        <f>SUM(R629:U629)</f>
        <v>0</v>
      </c>
      <c r="R629" s="557"/>
      <c r="S629" s="337"/>
      <c r="T629" s="337"/>
      <c r="U629" s="337"/>
      <c r="V629" s="558">
        <f>SUM(W629:Z629)</f>
        <v>0</v>
      </c>
      <c r="W629" s="557"/>
      <c r="X629" s="557"/>
      <c r="Y629" s="557"/>
      <c r="Z629" s="557"/>
      <c r="AA629" s="558">
        <f>SUM(AB629:AE629)</f>
        <v>0</v>
      </c>
      <c r="AB629" s="557"/>
      <c r="AC629" s="337"/>
      <c r="AD629" s="337"/>
      <c r="AE629" s="337"/>
      <c r="AF629" s="566" t="s">
        <v>214</v>
      </c>
      <c r="AG629" s="555">
        <f>AH629+CP629+CS629+CV629+CY629</f>
        <v>0</v>
      </c>
      <c r="AH629" s="324">
        <v>0</v>
      </c>
      <c r="AI629" s="197">
        <v>0</v>
      </c>
      <c r="AJ629" s="567">
        <v>0</v>
      </c>
      <c r="AK629" s="324"/>
      <c r="AL629" s="197"/>
      <c r="AM629" s="556">
        <v>0</v>
      </c>
      <c r="AN629" s="324"/>
      <c r="AO629" s="197"/>
      <c r="AP629" s="556">
        <v>0</v>
      </c>
      <c r="AQ629" s="324"/>
      <c r="AR629" s="197"/>
      <c r="AS629" s="556">
        <v>0</v>
      </c>
      <c r="AT629" s="324"/>
      <c r="AU629" s="197"/>
      <c r="AV629" s="556"/>
      <c r="AW629" s="324">
        <v>0</v>
      </c>
      <c r="AX629" s="197">
        <v>0</v>
      </c>
      <c r="AY629" s="556">
        <v>0</v>
      </c>
      <c r="AZ629" s="324"/>
      <c r="BA629" s="197"/>
      <c r="BB629" s="556">
        <v>0</v>
      </c>
      <c r="BC629" s="324"/>
      <c r="BD629" s="197"/>
      <c r="BE629" s="324">
        <v>0</v>
      </c>
      <c r="BF629" s="324"/>
      <c r="BG629" s="197"/>
      <c r="BH629" s="556">
        <v>0</v>
      </c>
      <c r="BI629" s="324"/>
      <c r="BJ629" s="197"/>
      <c r="BK629" s="556">
        <v>0</v>
      </c>
      <c r="BL629" s="324">
        <f t="shared" ref="BL629" si="1923">BO629+BR629+BU629+BX629</f>
        <v>0</v>
      </c>
      <c r="BM629" s="197">
        <f t="shared" ref="BM629" si="1924">BP629+BS629+BV629+BY629</f>
        <v>0</v>
      </c>
      <c r="BN629" s="567">
        <f t="shared" ref="BN629" si="1925">BQ629+BT629+BW629+BZ629</f>
        <v>0</v>
      </c>
      <c r="BO629" s="324"/>
      <c r="BP629" s="197"/>
      <c r="BQ629" s="556">
        <f>BO629*$ER$34</f>
        <v>0</v>
      </c>
      <c r="BR629" s="324"/>
      <c r="BS629" s="197"/>
      <c r="BT629" s="556">
        <f>BR629*$ES$34</f>
        <v>0</v>
      </c>
      <c r="BU629" s="324"/>
      <c r="BV629" s="197"/>
      <c r="BW629" s="556">
        <f>BU629*$ET$34</f>
        <v>0</v>
      </c>
      <c r="BX629" s="324"/>
      <c r="BY629" s="197"/>
      <c r="BZ629" s="556"/>
      <c r="CA629" s="324">
        <f t="shared" si="1920"/>
        <v>0</v>
      </c>
      <c r="CB629" s="197">
        <f t="shared" si="1921"/>
        <v>0</v>
      </c>
      <c r="CC629" s="556">
        <f t="shared" si="1922"/>
        <v>0</v>
      </c>
      <c r="CD629" s="324"/>
      <c r="CE629" s="197"/>
      <c r="CF629" s="556">
        <f>CD629*$EW$34</f>
        <v>0</v>
      </c>
      <c r="CG629" s="324"/>
      <c r="CH629" s="197"/>
      <c r="CI629" s="324">
        <f>CG629*$EX$34</f>
        <v>0</v>
      </c>
      <c r="CJ629" s="324"/>
      <c r="CK629" s="197"/>
      <c r="CL629" s="556">
        <f>CJ629*$EY$34</f>
        <v>0</v>
      </c>
      <c r="CM629" s="324"/>
      <c r="CN629" s="197"/>
      <c r="CO629" s="556">
        <f>CM629*$EZ$34</f>
        <v>0</v>
      </c>
      <c r="CP629" s="2238"/>
      <c r="CQ629" s="2276"/>
      <c r="CR629" s="2273"/>
      <c r="CS629" s="694"/>
      <c r="CT629" s="279"/>
      <c r="CU629" s="776"/>
      <c r="CV629" s="197">
        <f>O629*0.004</f>
        <v>0</v>
      </c>
      <c r="CW629" s="197"/>
      <c r="CX629" s="387">
        <f>CV629*$EO$34</f>
        <v>0</v>
      </c>
      <c r="CY629" s="197">
        <f>P629*0.004</f>
        <v>0</v>
      </c>
      <c r="CZ629" s="197"/>
      <c r="DA629" s="278">
        <f>CY629*$EP$34</f>
        <v>0</v>
      </c>
      <c r="DB629" s="2761"/>
      <c r="DC629" s="2762"/>
      <c r="DD629" s="2763"/>
      <c r="DE629" s="600">
        <f>DF629+DZ629+EA629+EB629+EC629</f>
        <v>0</v>
      </c>
      <c r="DF629" s="600">
        <v>0</v>
      </c>
      <c r="DG629" s="567"/>
      <c r="DH629" s="567"/>
      <c r="DI629" s="567"/>
      <c r="DJ629" s="667"/>
      <c r="DK629" s="600"/>
      <c r="DL629" s="567"/>
      <c r="DM629" s="324"/>
      <c r="DN629" s="386"/>
      <c r="DO629" s="386"/>
      <c r="DP629" s="600">
        <f t="shared" ref="DP629" si="1926">DQ629+DR629+DS629+DT629</f>
        <v>0</v>
      </c>
      <c r="DQ629" s="567"/>
      <c r="DR629" s="567"/>
      <c r="DS629" s="567"/>
      <c r="DT629" s="667"/>
      <c r="DU629" s="600"/>
      <c r="DV629" s="567"/>
      <c r="DW629" s="324"/>
      <c r="DX629" s="386"/>
      <c r="DY629" s="386"/>
      <c r="DZ629" s="2317"/>
      <c r="EA629" s="800"/>
      <c r="EB629" s="386">
        <f>O629*0.00006*1.839</f>
        <v>0</v>
      </c>
      <c r="EC629" s="306">
        <f>P629*0.00006*1.945</f>
        <v>0</v>
      </c>
      <c r="ED629" s="135" t="s">
        <v>243</v>
      </c>
      <c r="EE629" s="33"/>
      <c r="EF629" s="329" t="s">
        <v>235</v>
      </c>
      <c r="EG629" s="324" t="s">
        <v>263</v>
      </c>
      <c r="EH629" s="329" t="s">
        <v>235</v>
      </c>
    </row>
    <row r="630" spans="1:138" ht="15" hidden="1" customHeight="1" outlineLevel="1">
      <c r="A630" s="85"/>
      <c r="B630" s="67"/>
      <c r="C630" s="95" t="s">
        <v>49</v>
      </c>
      <c r="D630" s="98"/>
      <c r="E630" s="67"/>
      <c r="F630" s="67"/>
      <c r="G630" s="86">
        <f>SUM(H630:K630)</f>
        <v>0</v>
      </c>
      <c r="H630" s="86">
        <f>SUM(I630:L630)</f>
        <v>0</v>
      </c>
      <c r="I630" s="67"/>
      <c r="J630" s="67"/>
      <c r="K630" s="67"/>
      <c r="L630" s="67"/>
      <c r="M630" s="2216"/>
      <c r="N630" s="67"/>
      <c r="O630" s="67"/>
      <c r="P630" s="67"/>
      <c r="Q630" s="86">
        <f>SUM(R630:U630)</f>
        <v>0</v>
      </c>
      <c r="R630" s="67"/>
      <c r="S630" s="67"/>
      <c r="T630" s="67"/>
      <c r="U630" s="67"/>
      <c r="V630" s="86">
        <f>SUM(W630:Z630)</f>
        <v>0</v>
      </c>
      <c r="W630" s="67"/>
      <c r="X630" s="67"/>
      <c r="Y630" s="67"/>
      <c r="Z630" s="67"/>
      <c r="AA630" s="86">
        <f>SUM(AB630:AE630)</f>
        <v>0</v>
      </c>
      <c r="AB630" s="67"/>
      <c r="AC630" s="67"/>
      <c r="AD630" s="67"/>
      <c r="AE630" s="67"/>
      <c r="AF630" s="33"/>
      <c r="AG630" s="555"/>
      <c r="AH630" s="197"/>
      <c r="AI630" s="197"/>
      <c r="AJ630" s="163"/>
      <c r="AK630" s="197"/>
      <c r="AL630" s="197"/>
      <c r="AM630" s="163"/>
      <c r="AN630" s="197"/>
      <c r="AO630" s="197"/>
      <c r="AP630" s="163"/>
      <c r="AQ630" s="197"/>
      <c r="AR630" s="197"/>
      <c r="AS630" s="163"/>
      <c r="AT630" s="324"/>
      <c r="AU630" s="197"/>
      <c r="AV630" s="556"/>
      <c r="AW630" s="197"/>
      <c r="AX630" s="197"/>
      <c r="AY630" s="163"/>
      <c r="AZ630" s="197"/>
      <c r="BA630" s="197"/>
      <c r="BB630" s="163"/>
      <c r="BC630" s="197"/>
      <c r="BD630" s="197"/>
      <c r="BE630" s="638"/>
      <c r="BF630" s="197"/>
      <c r="BG630" s="197"/>
      <c r="BH630" s="197"/>
      <c r="BI630" s="197"/>
      <c r="BJ630" s="197"/>
      <c r="BK630" s="197"/>
      <c r="BL630" s="197"/>
      <c r="BM630" s="197"/>
      <c r="BN630" s="163"/>
      <c r="BO630" s="197"/>
      <c r="BP630" s="197"/>
      <c r="BQ630" s="163"/>
      <c r="BR630" s="197"/>
      <c r="BS630" s="197"/>
      <c r="BT630" s="163"/>
      <c r="BU630" s="197"/>
      <c r="BV630" s="197"/>
      <c r="BW630" s="163"/>
      <c r="BX630" s="324"/>
      <c r="BY630" s="197"/>
      <c r="BZ630" s="556"/>
      <c r="CA630" s="197"/>
      <c r="CB630" s="197"/>
      <c r="CC630" s="163"/>
      <c r="CD630" s="197"/>
      <c r="CE630" s="197"/>
      <c r="CF630" s="163"/>
      <c r="CG630" s="197"/>
      <c r="CH630" s="197"/>
      <c r="CI630" s="638"/>
      <c r="CJ630" s="197"/>
      <c r="CK630" s="197"/>
      <c r="CL630" s="197"/>
      <c r="CM630" s="197"/>
      <c r="CN630" s="197"/>
      <c r="CO630" s="197"/>
      <c r="CP630" s="2276"/>
      <c r="CQ630" s="2276"/>
      <c r="CR630" s="2304"/>
      <c r="CS630" s="279"/>
      <c r="CT630" s="279"/>
      <c r="CU630" s="317"/>
      <c r="CV630" s="197"/>
      <c r="CW630" s="197"/>
      <c r="CX630" s="218"/>
      <c r="CY630" s="197"/>
      <c r="CZ630" s="197"/>
      <c r="DA630" s="197"/>
      <c r="DB630" s="210"/>
      <c r="DC630" s="210"/>
      <c r="DD630" s="210"/>
      <c r="DE630" s="600"/>
      <c r="DF630" s="600"/>
      <c r="DG630" s="218"/>
      <c r="DH630" s="218"/>
      <c r="DI630" s="218"/>
      <c r="DJ630" s="218"/>
      <c r="DK630" s="600">
        <v>0</v>
      </c>
      <c r="DL630" s="218"/>
      <c r="DM630" s="638"/>
      <c r="DN630" s="218"/>
      <c r="DO630" s="218"/>
      <c r="DP630" s="600"/>
      <c r="DQ630" s="218"/>
      <c r="DR630" s="218"/>
      <c r="DS630" s="218"/>
      <c r="DT630" s="218"/>
      <c r="DU630" s="600">
        <f t="shared" ref="DU630:DU631" si="1927">DV630+DW630+DX630+DY630</f>
        <v>0</v>
      </c>
      <c r="DV630" s="218"/>
      <c r="DW630" s="638"/>
      <c r="DX630" s="218"/>
      <c r="DY630" s="218"/>
      <c r="DZ630" s="2317"/>
      <c r="EA630" s="800"/>
      <c r="EB630" s="218"/>
      <c r="EC630" s="197"/>
      <c r="ED630" s="33"/>
      <c r="EE630" s="33"/>
      <c r="EF630" s="460"/>
      <c r="EG630" s="460"/>
      <c r="EH630" s="460"/>
    </row>
    <row r="631" spans="1:138" ht="15" customHeight="1" outlineLevel="1" thickBot="1">
      <c r="A631" s="818"/>
      <c r="B631" s="81"/>
      <c r="C631" s="100"/>
      <c r="D631" s="101" t="s">
        <v>52</v>
      </c>
      <c r="E631" s="84"/>
      <c r="F631" s="84"/>
      <c r="G631" s="84"/>
      <c r="H631" s="84"/>
      <c r="I631" s="84"/>
      <c r="J631" s="84"/>
      <c r="K631" s="84"/>
      <c r="L631" s="84"/>
      <c r="M631" s="2199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105"/>
      <c r="AG631" s="555">
        <f>SUM(AG628:AG630)</f>
        <v>0</v>
      </c>
      <c r="AH631" s="555">
        <v>0</v>
      </c>
      <c r="AI631" s="582">
        <v>0</v>
      </c>
      <c r="AJ631" s="584">
        <v>0</v>
      </c>
      <c r="AK631" s="572">
        <v>0</v>
      </c>
      <c r="AL631" s="582"/>
      <c r="AM631" s="572">
        <v>0</v>
      </c>
      <c r="AN631" s="572">
        <v>0</v>
      </c>
      <c r="AO631" s="686"/>
      <c r="AP631" s="572">
        <v>0</v>
      </c>
      <c r="AQ631" s="572">
        <v>0</v>
      </c>
      <c r="AR631" s="686"/>
      <c r="AS631" s="572">
        <v>0</v>
      </c>
      <c r="AT631" s="572">
        <v>0</v>
      </c>
      <c r="AU631" s="686"/>
      <c r="AV631" s="572">
        <v>0</v>
      </c>
      <c r="AW631" s="555">
        <v>0</v>
      </c>
      <c r="AX631" s="686">
        <v>0</v>
      </c>
      <c r="AY631" s="572">
        <v>0</v>
      </c>
      <c r="AZ631" s="572">
        <v>0</v>
      </c>
      <c r="BA631" s="686">
        <v>0</v>
      </c>
      <c r="BB631" s="572">
        <v>0</v>
      </c>
      <c r="BC631" s="572">
        <v>0</v>
      </c>
      <c r="BD631" s="686">
        <v>0</v>
      </c>
      <c r="BE631" s="572">
        <v>0</v>
      </c>
      <c r="BF631" s="572">
        <v>0</v>
      </c>
      <c r="BG631" s="686">
        <v>0</v>
      </c>
      <c r="BH631" s="572">
        <v>0</v>
      </c>
      <c r="BI631" s="572">
        <v>0</v>
      </c>
      <c r="BJ631" s="686"/>
      <c r="BK631" s="572">
        <v>0</v>
      </c>
      <c r="BL631" s="555">
        <f>SUM(BL628:BL630)</f>
        <v>0</v>
      </c>
      <c r="BM631" s="582">
        <f>SUM(BM628:BM630)</f>
        <v>0</v>
      </c>
      <c r="BN631" s="584">
        <f t="shared" ref="BN631:BO631" si="1928">SUM(BN628:BN630)</f>
        <v>0</v>
      </c>
      <c r="BO631" s="572">
        <f t="shared" si="1928"/>
        <v>0</v>
      </c>
      <c r="BP631" s="582"/>
      <c r="BQ631" s="572">
        <f t="shared" ref="BQ631:BR631" si="1929">SUM(BQ628:BQ630)</f>
        <v>0</v>
      </c>
      <c r="BR631" s="572">
        <f t="shared" si="1929"/>
        <v>0</v>
      </c>
      <c r="BS631" s="686"/>
      <c r="BT631" s="572">
        <f t="shared" ref="BT631" si="1930">SUM(BT628:BT630)</f>
        <v>0</v>
      </c>
      <c r="BU631" s="572">
        <f>SUM(BU628:BU630)</f>
        <v>0</v>
      </c>
      <c r="BV631" s="686"/>
      <c r="BW631" s="572">
        <f t="shared" ref="BW631:BX631" si="1931">SUM(BW628:BW630)</f>
        <v>0</v>
      </c>
      <c r="BX631" s="572">
        <f t="shared" si="1931"/>
        <v>0</v>
      </c>
      <c r="BY631" s="686"/>
      <c r="BZ631" s="572">
        <f t="shared" ref="BZ631" si="1932">SUM(BZ628:BZ630)</f>
        <v>0</v>
      </c>
      <c r="CA631" s="555">
        <f>SUM(CA628:CA630)</f>
        <v>0</v>
      </c>
      <c r="CB631" s="686">
        <f>SUM(CB628:CB630)</f>
        <v>0</v>
      </c>
      <c r="CC631" s="572">
        <f t="shared" ref="CC631:CI631" si="1933">SUM(CC628:CC630)</f>
        <v>0</v>
      </c>
      <c r="CD631" s="572">
        <f t="shared" si="1933"/>
        <v>0</v>
      </c>
      <c r="CE631" s="686">
        <f t="shared" si="1933"/>
        <v>0</v>
      </c>
      <c r="CF631" s="572">
        <f t="shared" si="1933"/>
        <v>0</v>
      </c>
      <c r="CG631" s="572">
        <f t="shared" si="1933"/>
        <v>0</v>
      </c>
      <c r="CH631" s="686">
        <f t="shared" si="1933"/>
        <v>0</v>
      </c>
      <c r="CI631" s="572">
        <f t="shared" si="1933"/>
        <v>0</v>
      </c>
      <c r="CJ631" s="572">
        <f>SUM(CJ628:CJ630)</f>
        <v>0</v>
      </c>
      <c r="CK631" s="686">
        <f t="shared" ref="CK631:CM631" si="1934">SUM(CK628:CK630)</f>
        <v>0</v>
      </c>
      <c r="CL631" s="572">
        <f t="shared" si="1934"/>
        <v>0</v>
      </c>
      <c r="CM631" s="572">
        <f t="shared" si="1934"/>
        <v>0</v>
      </c>
      <c r="CN631" s="686"/>
      <c r="CO631" s="572">
        <f t="shared" ref="CO631" si="1935">SUM(CO628:CO630)</f>
        <v>0</v>
      </c>
      <c r="CP631" s="2299">
        <f t="shared" ref="CP631:CR631" si="1936">SUM(CP628:CP630)</f>
        <v>0</v>
      </c>
      <c r="CQ631" s="2305"/>
      <c r="CR631" s="2299">
        <f t="shared" si="1936"/>
        <v>0</v>
      </c>
      <c r="CS631" s="786">
        <f>SUM(CS628:CS630)</f>
        <v>0</v>
      </c>
      <c r="CT631" s="792"/>
      <c r="CU631" s="786">
        <f t="shared" ref="CU631:CX631" si="1937">SUM(CU628:CU630)</f>
        <v>0</v>
      </c>
      <c r="CV631" s="786">
        <f t="shared" si="1937"/>
        <v>0</v>
      </c>
      <c r="CW631" s="786">
        <f t="shared" si="1937"/>
        <v>0</v>
      </c>
      <c r="CX631" s="786">
        <f t="shared" si="1937"/>
        <v>0</v>
      </c>
      <c r="CY631" s="786">
        <f t="shared" ref="CY631:DA631" si="1938">SUM(CY628:CY630)</f>
        <v>0</v>
      </c>
      <c r="CZ631" s="786">
        <f t="shared" si="1938"/>
        <v>0</v>
      </c>
      <c r="DA631" s="786">
        <f t="shared" si="1938"/>
        <v>0</v>
      </c>
      <c r="DB631" s="687"/>
      <c r="DC631" s="687"/>
      <c r="DD631" s="687"/>
      <c r="DE631" s="572">
        <f>SUM(DE628:DE630)</f>
        <v>0</v>
      </c>
      <c r="DF631" s="572">
        <v>0</v>
      </c>
      <c r="DG631" s="572">
        <v>0</v>
      </c>
      <c r="DH631" s="572">
        <v>0</v>
      </c>
      <c r="DI631" s="572">
        <v>0</v>
      </c>
      <c r="DJ631" s="572">
        <v>0</v>
      </c>
      <c r="DK631" s="572">
        <v>0</v>
      </c>
      <c r="DL631" s="572">
        <v>0</v>
      </c>
      <c r="DM631" s="572">
        <v>0</v>
      </c>
      <c r="DN631" s="572">
        <v>0</v>
      </c>
      <c r="DO631" s="572">
        <v>0</v>
      </c>
      <c r="DP631" s="572">
        <f t="shared" ref="DP631:DT631" si="1939">SUM(DP628:DP630)</f>
        <v>0</v>
      </c>
      <c r="DQ631" s="572">
        <f t="shared" si="1939"/>
        <v>0</v>
      </c>
      <c r="DR631" s="572">
        <f t="shared" si="1939"/>
        <v>0</v>
      </c>
      <c r="DS631" s="572">
        <f t="shared" si="1939"/>
        <v>0</v>
      </c>
      <c r="DT631" s="572">
        <f t="shared" si="1939"/>
        <v>0</v>
      </c>
      <c r="DU631" s="572">
        <f t="shared" si="1927"/>
        <v>0</v>
      </c>
      <c r="DV631" s="572">
        <f t="shared" ref="DV631:DY631" si="1940">SUM(DV628:DV630)</f>
        <v>0</v>
      </c>
      <c r="DW631" s="572">
        <f t="shared" si="1940"/>
        <v>0</v>
      </c>
      <c r="DX631" s="572">
        <f t="shared" si="1940"/>
        <v>0</v>
      </c>
      <c r="DY631" s="572">
        <f t="shared" si="1940"/>
        <v>0</v>
      </c>
      <c r="DZ631" s="2335">
        <f>SUM(DZ628:DZ630)</f>
        <v>0</v>
      </c>
      <c r="EA631" s="784">
        <f t="shared" ref="EA631:EB631" si="1941">SUM(EA628:EA630)</f>
        <v>0</v>
      </c>
      <c r="EB631" s="605">
        <f t="shared" si="1941"/>
        <v>0</v>
      </c>
      <c r="EC631" s="599">
        <f t="shared" ref="EC631" si="1942">SUM(EC628:EC630)</f>
        <v>0</v>
      </c>
      <c r="ED631" s="589"/>
      <c r="EE631" s="589"/>
      <c r="EF631" s="590"/>
      <c r="EG631" s="590"/>
      <c r="EH631" s="590"/>
    </row>
    <row r="632" spans="1:138" s="14" customFormat="1" ht="42.75" hidden="1" customHeight="1" outlineLevel="1">
      <c r="A632" s="23"/>
      <c r="B632" s="23"/>
      <c r="C632" s="352">
        <v>3</v>
      </c>
      <c r="D632" s="353" t="s">
        <v>142</v>
      </c>
      <c r="E632" s="185"/>
      <c r="F632" s="185"/>
      <c r="G632" s="185"/>
      <c r="H632" s="185"/>
      <c r="I632" s="185"/>
      <c r="J632" s="185"/>
      <c r="K632" s="185"/>
      <c r="L632" s="185"/>
      <c r="M632" s="2234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344"/>
      <c r="AH632" s="190"/>
      <c r="AI632" s="191">
        <v>0</v>
      </c>
      <c r="AJ632" s="191">
        <v>0</v>
      </c>
      <c r="AK632" s="207"/>
      <c r="AL632" s="191">
        <v>0</v>
      </c>
      <c r="AM632" s="191">
        <v>0</v>
      </c>
      <c r="AN632" s="207"/>
      <c r="AO632" s="191">
        <v>0</v>
      </c>
      <c r="AP632" s="191">
        <v>0</v>
      </c>
      <c r="AQ632" s="207"/>
      <c r="AR632" s="191">
        <v>0</v>
      </c>
      <c r="AS632" s="191">
        <v>0</v>
      </c>
      <c r="AT632" s="207"/>
      <c r="AU632" s="191">
        <v>0</v>
      </c>
      <c r="AV632" s="191">
        <v>0</v>
      </c>
      <c r="AW632" s="190"/>
      <c r="AX632" s="191">
        <v>0</v>
      </c>
      <c r="AY632" s="191">
        <v>0</v>
      </c>
      <c r="AZ632" s="207"/>
      <c r="BA632" s="191">
        <v>0</v>
      </c>
      <c r="BB632" s="191">
        <v>0</v>
      </c>
      <c r="BC632" s="207"/>
      <c r="BD632" s="191">
        <v>0</v>
      </c>
      <c r="BE632" s="191">
        <v>0</v>
      </c>
      <c r="BF632" s="207"/>
      <c r="BG632" s="191">
        <v>0</v>
      </c>
      <c r="BH632" s="191">
        <v>0</v>
      </c>
      <c r="BI632" s="207"/>
      <c r="BJ632" s="191">
        <v>0</v>
      </c>
      <c r="BK632" s="191">
        <v>0</v>
      </c>
      <c r="BL632" s="190"/>
      <c r="BM632" s="191">
        <f>BM637+BM641+BM645+BM649+BM653+BM657</f>
        <v>0</v>
      </c>
      <c r="BN632" s="191">
        <f>BN637+BN641+BN645+BN649+BN653+BN657</f>
        <v>0</v>
      </c>
      <c r="BO632" s="207"/>
      <c r="BP632" s="191">
        <f>BP637+BP641+BP645+BP649+BP653+BP657</f>
        <v>0</v>
      </c>
      <c r="BQ632" s="191">
        <f>BQ637+BQ641+BQ645+BQ649+BQ653+BQ657</f>
        <v>0</v>
      </c>
      <c r="BR632" s="207"/>
      <c r="BS632" s="191">
        <f>BS637+BS641+BS645+BS649+BS653+BS657</f>
        <v>0</v>
      </c>
      <c r="BT632" s="191">
        <f>BT637+BT641+BT645+BT649+BT653+BT657</f>
        <v>0</v>
      </c>
      <c r="BU632" s="207"/>
      <c r="BV632" s="191">
        <f>BV637+BV641+BV645+BV649+BV653+BV657</f>
        <v>0</v>
      </c>
      <c r="BW632" s="191">
        <f>BW637+BW641+BW645+BW649+BW653+BW657</f>
        <v>0</v>
      </c>
      <c r="BX632" s="207"/>
      <c r="BY632" s="191">
        <f>BY637+BY641+BY645+BY649+BY653+BY657</f>
        <v>0</v>
      </c>
      <c r="BZ632" s="191">
        <f>BZ637+BZ641+BZ645+BZ649+BZ653+BZ657</f>
        <v>0</v>
      </c>
      <c r="CA632" s="190"/>
      <c r="CB632" s="191">
        <f>CB637+CB641+CB645+CB649+CB653+CB657</f>
        <v>0</v>
      </c>
      <c r="CC632" s="191">
        <f>CC637+CC641+CC645+CC649+CC653+CC657</f>
        <v>0</v>
      </c>
      <c r="CD632" s="207"/>
      <c r="CE632" s="191">
        <f>CE637+CE641+CE645+CE649+CE653+CE657</f>
        <v>0</v>
      </c>
      <c r="CF632" s="191">
        <f>CF637+CF641+CF645+CF649+CF653+CF657</f>
        <v>0</v>
      </c>
      <c r="CG632" s="207"/>
      <c r="CH632" s="191">
        <f>CH637+CH641+CH645+CH649+CH653+CH657</f>
        <v>0</v>
      </c>
      <c r="CI632" s="191">
        <f>CI637+CI641+CI645+CI649+CI653+CI657</f>
        <v>0</v>
      </c>
      <c r="CJ632" s="207"/>
      <c r="CK632" s="191">
        <f>CK637+CK641+CK645+CK649+CK653+CK657</f>
        <v>0</v>
      </c>
      <c r="CL632" s="191">
        <f>CL637+CL641+CL645+CL649+CL653+CL657</f>
        <v>0</v>
      </c>
      <c r="CM632" s="207"/>
      <c r="CN632" s="191">
        <f>CN637+CN641+CN645+CN649+CN653+CN657</f>
        <v>0</v>
      </c>
      <c r="CO632" s="191">
        <f>CO637+CO641+CO645+CO649+CO653+CO657</f>
        <v>0</v>
      </c>
      <c r="CP632" s="2303"/>
      <c r="CQ632" s="2287">
        <f>CQ637+CQ641+CQ645+CQ649+CQ653+CQ657</f>
        <v>0</v>
      </c>
      <c r="CR632" s="2287">
        <f>CR637+CR641+CR645+CR649+CR653+CR657</f>
        <v>0</v>
      </c>
      <c r="CS632" s="790"/>
      <c r="CT632" s="785">
        <f>CT637+CT641+CT645+CT649+CT653+CT657</f>
        <v>0</v>
      </c>
      <c r="CU632" s="785">
        <f>CU637+CU641+CU645+CU649+CU653+CU657</f>
        <v>0</v>
      </c>
      <c r="CV632" s="207"/>
      <c r="CW632" s="191">
        <f>CW637+CW641+CW645+CW649+CW653+CW657</f>
        <v>0</v>
      </c>
      <c r="CX632" s="191">
        <f>CX637+CX641+CX645+CX649+CX653+CX657</f>
        <v>0</v>
      </c>
      <c r="CY632" s="207"/>
      <c r="CZ632" s="191">
        <f>CZ637+CZ641+CZ645+CZ649+CZ653+CZ657</f>
        <v>0</v>
      </c>
      <c r="DA632" s="191">
        <f>DA637+DA641+DA645+DA649+DA653+DA657</f>
        <v>0</v>
      </c>
      <c r="DB632" s="585"/>
      <c r="DC632" s="585"/>
      <c r="DD632" s="585"/>
      <c r="DE632" s="354">
        <f>DE637+DE641+DE645+DE649+DE653+DE657</f>
        <v>0</v>
      </c>
      <c r="DF632" s="595"/>
      <c r="DG632" s="603"/>
      <c r="DH632" s="603"/>
      <c r="DI632" s="603"/>
      <c r="DJ632" s="603"/>
      <c r="DK632" s="595"/>
      <c r="DL632" s="603"/>
      <c r="DM632" s="603"/>
      <c r="DN632" s="604"/>
      <c r="DO632" s="191"/>
      <c r="DP632" s="595"/>
      <c r="DQ632" s="603"/>
      <c r="DR632" s="603"/>
      <c r="DS632" s="603"/>
      <c r="DT632" s="603"/>
      <c r="DU632" s="595"/>
      <c r="DV632" s="603"/>
      <c r="DW632" s="603"/>
      <c r="DX632" s="604"/>
      <c r="DY632" s="191"/>
      <c r="DZ632" s="2287">
        <f>DZ637+DZ641+DZ645+DZ649+DZ653+DZ657</f>
        <v>0</v>
      </c>
      <c r="EA632" s="785">
        <f>EA637+EA641+EA645+EA649+EA653+EA657</f>
        <v>0</v>
      </c>
      <c r="EB632" s="191">
        <f>EB637+EB641+EB645+EB649+EB653+EB657</f>
        <v>0</v>
      </c>
      <c r="EC632" s="191">
        <f>EC637+EC641+EC645+EC649+EC653+EC657</f>
        <v>0</v>
      </c>
      <c r="ED632" s="587"/>
      <c r="EE632" s="587"/>
      <c r="EF632" s="588"/>
      <c r="EG632" s="588"/>
      <c r="EH632" s="588"/>
    </row>
    <row r="633" spans="1:138" ht="15" hidden="1" customHeight="1" outlineLevel="1">
      <c r="A633" s="102"/>
      <c r="B633" s="18"/>
      <c r="C633" s="103" t="s">
        <v>18</v>
      </c>
      <c r="D633" s="104" t="s">
        <v>47</v>
      </c>
      <c r="E633" s="84"/>
      <c r="F633" s="84"/>
      <c r="G633" s="84"/>
      <c r="H633" s="84"/>
      <c r="I633" s="84"/>
      <c r="J633" s="84"/>
      <c r="K633" s="84"/>
      <c r="L633" s="84"/>
      <c r="M633" s="2199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18"/>
      <c r="AG633" s="354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2274"/>
      <c r="CQ633" s="2274"/>
      <c r="CR633" s="2274"/>
      <c r="CS633" s="277"/>
      <c r="CT633" s="277"/>
      <c r="CU633" s="277"/>
      <c r="CV633" s="190"/>
      <c r="CW633" s="190"/>
      <c r="CX633" s="190"/>
      <c r="CY633" s="190"/>
      <c r="CZ633" s="190"/>
      <c r="DA633" s="190"/>
      <c r="DB633" s="283"/>
      <c r="DC633" s="283"/>
      <c r="DD633" s="283"/>
      <c r="DE633" s="344"/>
      <c r="DF633" s="595"/>
      <c r="DG633" s="252"/>
      <c r="DH633" s="252"/>
      <c r="DI633" s="252"/>
      <c r="DJ633" s="252"/>
      <c r="DK633" s="595"/>
      <c r="DL633" s="252"/>
      <c r="DM633" s="252"/>
      <c r="DN633" s="188"/>
      <c r="DO633" s="190"/>
      <c r="DP633" s="595"/>
      <c r="DQ633" s="252"/>
      <c r="DR633" s="252"/>
      <c r="DS633" s="252"/>
      <c r="DT633" s="252"/>
      <c r="DU633" s="595"/>
      <c r="DV633" s="252"/>
      <c r="DW633" s="252"/>
      <c r="DX633" s="188"/>
      <c r="DY633" s="190"/>
      <c r="DZ633" s="2274"/>
      <c r="EA633" s="277"/>
      <c r="EB633" s="190"/>
      <c r="EC633" s="190"/>
      <c r="ED633" s="185"/>
      <c r="EE633" s="185"/>
      <c r="EF633" s="459"/>
      <c r="EG633" s="459"/>
      <c r="EH633" s="459"/>
    </row>
    <row r="634" spans="1:138" ht="15" hidden="1" customHeight="1" outlineLevel="1">
      <c r="A634" s="67"/>
      <c r="B634" s="23"/>
      <c r="C634" s="95" t="s">
        <v>129</v>
      </c>
      <c r="D634" s="96" t="s">
        <v>130</v>
      </c>
      <c r="E634" s="84"/>
      <c r="F634" s="84"/>
      <c r="G634" s="84"/>
      <c r="H634" s="84"/>
      <c r="I634" s="84"/>
      <c r="J634" s="84"/>
      <c r="K634" s="84"/>
      <c r="L634" s="84"/>
      <c r="M634" s="2199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23"/>
      <c r="AG634" s="344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190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0"/>
      <c r="BN634" s="190"/>
      <c r="BO634" s="190"/>
      <c r="BP634" s="190"/>
      <c r="BQ634" s="190"/>
      <c r="BR634" s="190"/>
      <c r="BS634" s="190"/>
      <c r="BT634" s="190"/>
      <c r="BU634" s="190"/>
      <c r="BV634" s="190"/>
      <c r="BW634" s="190"/>
      <c r="BX634" s="190"/>
      <c r="BY634" s="190"/>
      <c r="BZ634" s="190"/>
      <c r="CA634" s="190"/>
      <c r="CB634" s="190"/>
      <c r="CC634" s="190"/>
      <c r="CD634" s="190"/>
      <c r="CE634" s="190"/>
      <c r="CF634" s="190"/>
      <c r="CG634" s="190"/>
      <c r="CH634" s="190"/>
      <c r="CI634" s="190"/>
      <c r="CJ634" s="190"/>
      <c r="CK634" s="190"/>
      <c r="CL634" s="190"/>
      <c r="CM634" s="190"/>
      <c r="CN634" s="190"/>
      <c r="CO634" s="190"/>
      <c r="CP634" s="2274"/>
      <c r="CQ634" s="2274"/>
      <c r="CR634" s="2274"/>
      <c r="CS634" s="277"/>
      <c r="CT634" s="277"/>
      <c r="CU634" s="277"/>
      <c r="CV634" s="190"/>
      <c r="CW634" s="190"/>
      <c r="CX634" s="190"/>
      <c r="CY634" s="190"/>
      <c r="CZ634" s="190"/>
      <c r="DA634" s="190"/>
      <c r="DB634" s="283"/>
      <c r="DC634" s="283"/>
      <c r="DD634" s="283"/>
      <c r="DE634" s="344"/>
      <c r="DF634" s="595"/>
      <c r="DG634" s="252"/>
      <c r="DH634" s="252"/>
      <c r="DI634" s="252"/>
      <c r="DJ634" s="252"/>
      <c r="DK634" s="595"/>
      <c r="DL634" s="252"/>
      <c r="DM634" s="252"/>
      <c r="DN634" s="190"/>
      <c r="DO634" s="190"/>
      <c r="DP634" s="595"/>
      <c r="DQ634" s="252"/>
      <c r="DR634" s="252"/>
      <c r="DS634" s="252"/>
      <c r="DT634" s="252"/>
      <c r="DU634" s="595"/>
      <c r="DV634" s="252"/>
      <c r="DW634" s="252"/>
      <c r="DX634" s="190"/>
      <c r="DY634" s="190"/>
      <c r="DZ634" s="2274"/>
      <c r="EA634" s="277"/>
      <c r="EB634" s="190"/>
      <c r="EC634" s="190"/>
      <c r="ED634" s="185"/>
      <c r="EE634" s="185"/>
      <c r="EF634" s="459"/>
      <c r="EG634" s="459"/>
      <c r="EH634" s="459"/>
    </row>
    <row r="635" spans="1:138" ht="15" hidden="1" customHeight="1" outlineLevel="1">
      <c r="A635" s="67"/>
      <c r="B635" s="23"/>
      <c r="C635" s="95"/>
      <c r="D635" s="96"/>
      <c r="E635" s="67"/>
      <c r="F635" s="67"/>
      <c r="G635" s="86">
        <f>SUM(H635:K635)</f>
        <v>0</v>
      </c>
      <c r="H635" s="86">
        <f>SUM(I635:L635)</f>
        <v>0</v>
      </c>
      <c r="I635" s="67"/>
      <c r="J635" s="67"/>
      <c r="K635" s="67"/>
      <c r="L635" s="67"/>
      <c r="M635" s="2216"/>
      <c r="N635" s="67"/>
      <c r="O635" s="67"/>
      <c r="P635" s="67"/>
      <c r="Q635" s="86">
        <f>SUM(R635:U635)</f>
        <v>0</v>
      </c>
      <c r="R635" s="67"/>
      <c r="S635" s="67"/>
      <c r="T635" s="67"/>
      <c r="U635" s="67"/>
      <c r="V635" s="86">
        <f>SUM(W635:Z635)</f>
        <v>0</v>
      </c>
      <c r="W635" s="67"/>
      <c r="X635" s="67"/>
      <c r="Y635" s="67"/>
      <c r="Z635" s="67"/>
      <c r="AA635" s="86">
        <f>SUM(AB635:AE635)</f>
        <v>0</v>
      </c>
      <c r="AB635" s="67"/>
      <c r="AC635" s="67"/>
      <c r="AD635" s="67"/>
      <c r="AE635" s="67"/>
      <c r="AF635" s="33"/>
      <c r="AG635" s="350"/>
      <c r="AH635" s="197"/>
      <c r="AI635" s="197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197"/>
      <c r="BB635" s="197"/>
      <c r="BC635" s="197"/>
      <c r="BD635" s="197"/>
      <c r="BE635" s="197"/>
      <c r="BF635" s="197"/>
      <c r="BG635" s="197"/>
      <c r="BH635" s="197"/>
      <c r="BI635" s="197"/>
      <c r="BJ635" s="197"/>
      <c r="BK635" s="197"/>
      <c r="BL635" s="197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197"/>
      <c r="BW635" s="197"/>
      <c r="BX635" s="197"/>
      <c r="BY635" s="197"/>
      <c r="BZ635" s="197"/>
      <c r="CA635" s="197"/>
      <c r="CB635" s="197"/>
      <c r="CC635" s="197"/>
      <c r="CD635" s="197"/>
      <c r="CE635" s="197"/>
      <c r="CF635" s="197"/>
      <c r="CG635" s="197"/>
      <c r="CH635" s="197"/>
      <c r="CI635" s="197"/>
      <c r="CJ635" s="197"/>
      <c r="CK635" s="197"/>
      <c r="CL635" s="197"/>
      <c r="CM635" s="197"/>
      <c r="CN635" s="197"/>
      <c r="CO635" s="197"/>
      <c r="CP635" s="2276"/>
      <c r="CQ635" s="2276"/>
      <c r="CR635" s="2276"/>
      <c r="CS635" s="279"/>
      <c r="CT635" s="279"/>
      <c r="CU635" s="279"/>
      <c r="CV635" s="197"/>
      <c r="CW635" s="197"/>
      <c r="CX635" s="197"/>
      <c r="CY635" s="197"/>
      <c r="CZ635" s="197"/>
      <c r="DA635" s="197"/>
      <c r="DB635" s="210"/>
      <c r="DC635" s="210"/>
      <c r="DD635" s="210"/>
      <c r="DE635" s="350"/>
      <c r="DF635" s="595"/>
      <c r="DG635" s="163"/>
      <c r="DH635" s="163"/>
      <c r="DI635" s="163"/>
      <c r="DJ635" s="163"/>
      <c r="DK635" s="595"/>
      <c r="DL635" s="163"/>
      <c r="DM635" s="163"/>
      <c r="DN635" s="190"/>
      <c r="DO635" s="197"/>
      <c r="DP635" s="595"/>
      <c r="DQ635" s="163"/>
      <c r="DR635" s="163"/>
      <c r="DS635" s="163"/>
      <c r="DT635" s="163"/>
      <c r="DU635" s="595"/>
      <c r="DV635" s="163"/>
      <c r="DW635" s="163"/>
      <c r="DX635" s="190"/>
      <c r="DY635" s="197"/>
      <c r="DZ635" s="2276"/>
      <c r="EA635" s="279"/>
      <c r="EB635" s="197"/>
      <c r="EC635" s="197"/>
      <c r="ED635" s="33"/>
      <c r="EE635" s="33"/>
      <c r="EF635" s="460"/>
      <c r="EG635" s="460"/>
      <c r="EH635" s="460"/>
    </row>
    <row r="636" spans="1:138" ht="15" hidden="1" customHeight="1" outlineLevel="1">
      <c r="A636" s="67"/>
      <c r="B636" s="23"/>
      <c r="C636" s="95"/>
      <c r="D636" s="23"/>
      <c r="E636" s="67"/>
      <c r="F636" s="67"/>
      <c r="G636" s="86">
        <f>SUM(H636:K636)</f>
        <v>0</v>
      </c>
      <c r="H636" s="86">
        <f>SUM(I636:L636)</f>
        <v>0</v>
      </c>
      <c r="I636" s="67"/>
      <c r="J636" s="67"/>
      <c r="K636" s="67"/>
      <c r="L636" s="67"/>
      <c r="M636" s="2216"/>
      <c r="N636" s="67"/>
      <c r="O636" s="67"/>
      <c r="P636" s="67"/>
      <c r="Q636" s="86">
        <f>SUM(R636:U636)</f>
        <v>0</v>
      </c>
      <c r="R636" s="67"/>
      <c r="S636" s="67"/>
      <c r="T636" s="67"/>
      <c r="U636" s="67"/>
      <c r="V636" s="86">
        <f>SUM(W636:Z636)</f>
        <v>0</v>
      </c>
      <c r="W636" s="67"/>
      <c r="X636" s="67"/>
      <c r="Y636" s="67"/>
      <c r="Z636" s="67"/>
      <c r="AA636" s="86">
        <f>SUM(AB636:AE636)</f>
        <v>0</v>
      </c>
      <c r="AB636" s="67"/>
      <c r="AC636" s="67"/>
      <c r="AD636" s="67"/>
      <c r="AE636" s="67"/>
      <c r="AF636" s="33"/>
      <c r="AG636" s="350"/>
      <c r="AH636" s="197"/>
      <c r="AI636" s="197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197"/>
      <c r="BB636" s="197"/>
      <c r="BC636" s="197"/>
      <c r="BD636" s="197"/>
      <c r="BE636" s="197"/>
      <c r="BF636" s="197"/>
      <c r="BG636" s="197"/>
      <c r="BH636" s="197"/>
      <c r="BI636" s="197"/>
      <c r="BJ636" s="197"/>
      <c r="BK636" s="197"/>
      <c r="BL636" s="197"/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197"/>
      <c r="BW636" s="197"/>
      <c r="BX636" s="197"/>
      <c r="BY636" s="197"/>
      <c r="BZ636" s="197"/>
      <c r="CA636" s="197"/>
      <c r="CB636" s="197"/>
      <c r="CC636" s="197"/>
      <c r="CD636" s="197"/>
      <c r="CE636" s="197"/>
      <c r="CF636" s="197"/>
      <c r="CG636" s="197"/>
      <c r="CH636" s="197"/>
      <c r="CI636" s="197"/>
      <c r="CJ636" s="197"/>
      <c r="CK636" s="197"/>
      <c r="CL636" s="197"/>
      <c r="CM636" s="197"/>
      <c r="CN636" s="197"/>
      <c r="CO636" s="197"/>
      <c r="CP636" s="2276"/>
      <c r="CQ636" s="2276"/>
      <c r="CR636" s="2276"/>
      <c r="CS636" s="279"/>
      <c r="CT636" s="279"/>
      <c r="CU636" s="279"/>
      <c r="CV636" s="197"/>
      <c r="CW636" s="197"/>
      <c r="CX636" s="197"/>
      <c r="CY636" s="197"/>
      <c r="CZ636" s="197"/>
      <c r="DA636" s="197"/>
      <c r="DB636" s="210"/>
      <c r="DC636" s="210"/>
      <c r="DD636" s="210"/>
      <c r="DE636" s="350"/>
      <c r="DF636" s="595"/>
      <c r="DG636" s="163"/>
      <c r="DH636" s="163"/>
      <c r="DI636" s="163"/>
      <c r="DJ636" s="163"/>
      <c r="DK636" s="595"/>
      <c r="DL636" s="163"/>
      <c r="DM636" s="163"/>
      <c r="DN636" s="197"/>
      <c r="DO636" s="197"/>
      <c r="DP636" s="595"/>
      <c r="DQ636" s="163"/>
      <c r="DR636" s="163"/>
      <c r="DS636" s="163"/>
      <c r="DT636" s="163"/>
      <c r="DU636" s="595"/>
      <c r="DV636" s="163"/>
      <c r="DW636" s="163"/>
      <c r="DX636" s="197"/>
      <c r="DY636" s="197"/>
      <c r="DZ636" s="2276"/>
      <c r="EA636" s="279"/>
      <c r="EB636" s="197"/>
      <c r="EC636" s="197"/>
      <c r="ED636" s="33"/>
      <c r="EE636" s="33"/>
      <c r="EF636" s="460"/>
      <c r="EG636" s="460"/>
      <c r="EH636" s="460"/>
    </row>
    <row r="637" spans="1:138" ht="15" hidden="1" customHeight="1" outlineLevel="1">
      <c r="A637" s="67"/>
      <c r="B637" s="23"/>
      <c r="C637" s="95" t="s">
        <v>49</v>
      </c>
      <c r="D637" s="105" t="s">
        <v>1</v>
      </c>
      <c r="E637" s="84"/>
      <c r="F637" s="84"/>
      <c r="G637" s="86">
        <f>SUM(H637:K637)</f>
        <v>0</v>
      </c>
      <c r="H637" s="84"/>
      <c r="I637" s="84"/>
      <c r="J637" s="84"/>
      <c r="K637" s="84"/>
      <c r="L637" s="84"/>
      <c r="M637" s="2199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105"/>
      <c r="AG637" s="344"/>
      <c r="AH637" s="190">
        <v>0</v>
      </c>
      <c r="AI637" s="190">
        <v>0</v>
      </c>
      <c r="AJ637" s="190">
        <v>0</v>
      </c>
      <c r="AK637" s="190">
        <v>0</v>
      </c>
      <c r="AL637" s="190">
        <v>0</v>
      </c>
      <c r="AM637" s="190">
        <v>0</v>
      </c>
      <c r="AN637" s="190">
        <v>0</v>
      </c>
      <c r="AO637" s="190">
        <v>0</v>
      </c>
      <c r="AP637" s="190">
        <v>0</v>
      </c>
      <c r="AQ637" s="190">
        <v>0</v>
      </c>
      <c r="AR637" s="190">
        <v>0</v>
      </c>
      <c r="AS637" s="190">
        <v>0</v>
      </c>
      <c r="AT637" s="190">
        <v>0</v>
      </c>
      <c r="AU637" s="190">
        <v>0</v>
      </c>
      <c r="AV637" s="190">
        <v>0</v>
      </c>
      <c r="AW637" s="190">
        <v>0</v>
      </c>
      <c r="AX637" s="190">
        <v>0</v>
      </c>
      <c r="AY637" s="190">
        <v>0</v>
      </c>
      <c r="AZ637" s="190">
        <v>0</v>
      </c>
      <c r="BA637" s="190">
        <v>0</v>
      </c>
      <c r="BB637" s="190">
        <v>0</v>
      </c>
      <c r="BC637" s="190">
        <v>0</v>
      </c>
      <c r="BD637" s="190">
        <v>0</v>
      </c>
      <c r="BE637" s="190">
        <v>0</v>
      </c>
      <c r="BF637" s="190">
        <v>0</v>
      </c>
      <c r="BG637" s="190">
        <v>0</v>
      </c>
      <c r="BH637" s="190">
        <v>0</v>
      </c>
      <c r="BI637" s="190">
        <v>0</v>
      </c>
      <c r="BJ637" s="190">
        <v>0</v>
      </c>
      <c r="BK637" s="190">
        <v>0</v>
      </c>
      <c r="BL637" s="190">
        <f>SUM(BL635:BL636)</f>
        <v>0</v>
      </c>
      <c r="BM637" s="190">
        <f>SUM(BM635:BM636)</f>
        <v>0</v>
      </c>
      <c r="BN637" s="190">
        <f t="shared" ref="BN637:BZ637" si="1943">SUM(BN635:BN636)</f>
        <v>0</v>
      </c>
      <c r="BO637" s="190">
        <f t="shared" si="1943"/>
        <v>0</v>
      </c>
      <c r="BP637" s="190">
        <f t="shared" si="1943"/>
        <v>0</v>
      </c>
      <c r="BQ637" s="190">
        <f t="shared" si="1943"/>
        <v>0</v>
      </c>
      <c r="BR637" s="190">
        <f t="shared" si="1943"/>
        <v>0</v>
      </c>
      <c r="BS637" s="190">
        <f t="shared" si="1943"/>
        <v>0</v>
      </c>
      <c r="BT637" s="190">
        <f t="shared" si="1943"/>
        <v>0</v>
      </c>
      <c r="BU637" s="190">
        <f t="shared" si="1943"/>
        <v>0</v>
      </c>
      <c r="BV637" s="190">
        <f t="shared" si="1943"/>
        <v>0</v>
      </c>
      <c r="BW637" s="190">
        <f t="shared" si="1943"/>
        <v>0</v>
      </c>
      <c r="BX637" s="190">
        <f t="shared" si="1943"/>
        <v>0</v>
      </c>
      <c r="BY637" s="190">
        <f t="shared" si="1943"/>
        <v>0</v>
      </c>
      <c r="BZ637" s="190">
        <f t="shared" si="1943"/>
        <v>0</v>
      </c>
      <c r="CA637" s="190">
        <f>SUM(CA635:CA636)</f>
        <v>0</v>
      </c>
      <c r="CB637" s="190">
        <f>SUM(CB635:CB636)</f>
        <v>0</v>
      </c>
      <c r="CC637" s="190">
        <f t="shared" ref="CC637:CO637" si="1944">SUM(CC635:CC636)</f>
        <v>0</v>
      </c>
      <c r="CD637" s="190">
        <f t="shared" si="1944"/>
        <v>0</v>
      </c>
      <c r="CE637" s="190">
        <f t="shared" si="1944"/>
        <v>0</v>
      </c>
      <c r="CF637" s="190">
        <f t="shared" si="1944"/>
        <v>0</v>
      </c>
      <c r="CG637" s="190">
        <f t="shared" si="1944"/>
        <v>0</v>
      </c>
      <c r="CH637" s="190">
        <f t="shared" si="1944"/>
        <v>0</v>
      </c>
      <c r="CI637" s="190">
        <f t="shared" si="1944"/>
        <v>0</v>
      </c>
      <c r="CJ637" s="190">
        <f t="shared" si="1944"/>
        <v>0</v>
      </c>
      <c r="CK637" s="190">
        <f t="shared" si="1944"/>
        <v>0</v>
      </c>
      <c r="CL637" s="190">
        <f t="shared" si="1944"/>
        <v>0</v>
      </c>
      <c r="CM637" s="190">
        <f t="shared" si="1944"/>
        <v>0</v>
      </c>
      <c r="CN637" s="190">
        <f t="shared" si="1944"/>
        <v>0</v>
      </c>
      <c r="CO637" s="190">
        <f t="shared" si="1944"/>
        <v>0</v>
      </c>
      <c r="CP637" s="2274">
        <f t="shared" ref="CP637:CX637" si="1945">SUM(CP635:CP636)</f>
        <v>0</v>
      </c>
      <c r="CQ637" s="2274">
        <f t="shared" si="1945"/>
        <v>0</v>
      </c>
      <c r="CR637" s="2274">
        <f t="shared" si="1945"/>
        <v>0</v>
      </c>
      <c r="CS637" s="277">
        <f t="shared" si="1945"/>
        <v>0</v>
      </c>
      <c r="CT637" s="277">
        <f t="shared" si="1945"/>
        <v>0</v>
      </c>
      <c r="CU637" s="277">
        <f t="shared" si="1945"/>
        <v>0</v>
      </c>
      <c r="CV637" s="190">
        <f t="shared" si="1945"/>
        <v>0</v>
      </c>
      <c r="CW637" s="190">
        <f t="shared" si="1945"/>
        <v>0</v>
      </c>
      <c r="CX637" s="190">
        <f t="shared" si="1945"/>
        <v>0</v>
      </c>
      <c r="CY637" s="190">
        <f t="shared" ref="CY637:DA637" si="1946">SUM(CY635:CY636)</f>
        <v>0</v>
      </c>
      <c r="CZ637" s="190">
        <f t="shared" si="1946"/>
        <v>0</v>
      </c>
      <c r="DA637" s="190">
        <f t="shared" si="1946"/>
        <v>0</v>
      </c>
      <c r="DB637" s="283"/>
      <c r="DC637" s="283"/>
      <c r="DD637" s="283"/>
      <c r="DE637" s="344">
        <f>SUM(DE635:DE636)</f>
        <v>0</v>
      </c>
      <c r="DF637" s="595"/>
      <c r="DG637" s="252"/>
      <c r="DH637" s="252"/>
      <c r="DI637" s="252"/>
      <c r="DJ637" s="252"/>
      <c r="DK637" s="595"/>
      <c r="DL637" s="252"/>
      <c r="DM637" s="252"/>
      <c r="DN637" s="197"/>
      <c r="DO637" s="190"/>
      <c r="DP637" s="595"/>
      <c r="DQ637" s="252"/>
      <c r="DR637" s="252"/>
      <c r="DS637" s="252"/>
      <c r="DT637" s="252"/>
      <c r="DU637" s="595"/>
      <c r="DV637" s="252"/>
      <c r="DW637" s="252"/>
      <c r="DX637" s="197"/>
      <c r="DY637" s="190"/>
      <c r="DZ637" s="2274">
        <f>SUM(DZ635:DZ636)</f>
        <v>0</v>
      </c>
      <c r="EA637" s="277">
        <f t="shared" ref="EA637:EB637" si="1947">SUM(EA635:EA636)</f>
        <v>0</v>
      </c>
      <c r="EB637" s="190">
        <f t="shared" si="1947"/>
        <v>0</v>
      </c>
      <c r="EC637" s="190">
        <f t="shared" ref="EC637" si="1948">SUM(EC635:EC636)</f>
        <v>0</v>
      </c>
      <c r="ED637" s="185"/>
      <c r="EE637" s="185"/>
      <c r="EF637" s="459"/>
      <c r="EG637" s="459"/>
      <c r="EH637" s="459"/>
    </row>
    <row r="638" spans="1:138" ht="15" hidden="1" customHeight="1" outlineLevel="1">
      <c r="A638" s="67"/>
      <c r="B638" s="23"/>
      <c r="C638" s="95" t="s">
        <v>131</v>
      </c>
      <c r="D638" s="96" t="s">
        <v>133</v>
      </c>
      <c r="E638" s="84"/>
      <c r="F638" s="84"/>
      <c r="G638" s="84"/>
      <c r="H638" s="84"/>
      <c r="I638" s="84"/>
      <c r="J638" s="84"/>
      <c r="K638" s="84"/>
      <c r="L638" s="84"/>
      <c r="M638" s="2199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23"/>
      <c r="AG638" s="344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2274"/>
      <c r="CQ638" s="2274"/>
      <c r="CR638" s="2274"/>
      <c r="CS638" s="277"/>
      <c r="CT638" s="277"/>
      <c r="CU638" s="277"/>
      <c r="CV638" s="190"/>
      <c r="CW638" s="190"/>
      <c r="CX638" s="190"/>
      <c r="CY638" s="190"/>
      <c r="CZ638" s="190"/>
      <c r="DA638" s="190"/>
      <c r="DB638" s="283"/>
      <c r="DC638" s="283"/>
      <c r="DD638" s="283"/>
      <c r="DE638" s="344"/>
      <c r="DF638" s="595"/>
      <c r="DG638" s="252"/>
      <c r="DH638" s="252"/>
      <c r="DI638" s="252"/>
      <c r="DJ638" s="252"/>
      <c r="DK638" s="595"/>
      <c r="DL638" s="252"/>
      <c r="DM638" s="252"/>
      <c r="DN638" s="190"/>
      <c r="DO638" s="190"/>
      <c r="DP638" s="595"/>
      <c r="DQ638" s="252"/>
      <c r="DR638" s="252"/>
      <c r="DS638" s="252"/>
      <c r="DT638" s="252"/>
      <c r="DU638" s="595"/>
      <c r="DV638" s="252"/>
      <c r="DW638" s="252"/>
      <c r="DX638" s="190"/>
      <c r="DY638" s="190"/>
      <c r="DZ638" s="2274"/>
      <c r="EA638" s="277"/>
      <c r="EB638" s="190"/>
      <c r="EC638" s="190"/>
      <c r="ED638" s="185"/>
      <c r="EE638" s="185"/>
      <c r="EF638" s="459"/>
      <c r="EG638" s="459"/>
      <c r="EH638" s="459"/>
    </row>
    <row r="639" spans="1:138" ht="15" hidden="1" customHeight="1" outlineLevel="1">
      <c r="A639" s="67"/>
      <c r="B639" s="23"/>
      <c r="C639" s="95"/>
      <c r="D639" s="96"/>
      <c r="E639" s="67"/>
      <c r="F639" s="67"/>
      <c r="G639" s="86">
        <f>SUM(H639:K639)</f>
        <v>0</v>
      </c>
      <c r="H639" s="86">
        <f>SUM(I639:L639)</f>
        <v>0</v>
      </c>
      <c r="I639" s="67"/>
      <c r="J639" s="67"/>
      <c r="K639" s="67"/>
      <c r="L639" s="67"/>
      <c r="M639" s="2216"/>
      <c r="N639" s="67"/>
      <c r="O639" s="67"/>
      <c r="P639" s="67"/>
      <c r="Q639" s="86">
        <f>SUM(R639:U639)</f>
        <v>0</v>
      </c>
      <c r="R639" s="67"/>
      <c r="S639" s="67"/>
      <c r="T639" s="67"/>
      <c r="U639" s="67"/>
      <c r="V639" s="86">
        <f>SUM(W639:Z639)</f>
        <v>0</v>
      </c>
      <c r="W639" s="67"/>
      <c r="X639" s="67"/>
      <c r="Y639" s="67"/>
      <c r="Z639" s="67"/>
      <c r="AA639" s="86">
        <f>SUM(AB639:AE639)</f>
        <v>0</v>
      </c>
      <c r="AB639" s="67"/>
      <c r="AC639" s="67"/>
      <c r="AD639" s="67"/>
      <c r="AE639" s="67"/>
      <c r="AF639" s="33"/>
      <c r="AG639" s="350"/>
      <c r="AH639" s="197"/>
      <c r="AI639" s="197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7"/>
      <c r="BB639" s="197"/>
      <c r="BC639" s="197"/>
      <c r="BD639" s="197"/>
      <c r="BE639" s="197"/>
      <c r="BF639" s="197"/>
      <c r="BG639" s="197"/>
      <c r="BH639" s="197"/>
      <c r="BI639" s="197"/>
      <c r="BJ639" s="197"/>
      <c r="BK639" s="197"/>
      <c r="BL639" s="197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7"/>
      <c r="BW639" s="197"/>
      <c r="BX639" s="197"/>
      <c r="BY639" s="197"/>
      <c r="BZ639" s="197"/>
      <c r="CA639" s="197"/>
      <c r="CB639" s="197"/>
      <c r="CC639" s="197"/>
      <c r="CD639" s="197"/>
      <c r="CE639" s="197"/>
      <c r="CF639" s="197"/>
      <c r="CG639" s="197"/>
      <c r="CH639" s="197"/>
      <c r="CI639" s="197"/>
      <c r="CJ639" s="197"/>
      <c r="CK639" s="197"/>
      <c r="CL639" s="197"/>
      <c r="CM639" s="197"/>
      <c r="CN639" s="197"/>
      <c r="CO639" s="197"/>
      <c r="CP639" s="2276"/>
      <c r="CQ639" s="2276"/>
      <c r="CR639" s="2276"/>
      <c r="CS639" s="279"/>
      <c r="CT639" s="279"/>
      <c r="CU639" s="279"/>
      <c r="CV639" s="197"/>
      <c r="CW639" s="197"/>
      <c r="CX639" s="197"/>
      <c r="CY639" s="197"/>
      <c r="CZ639" s="197"/>
      <c r="DA639" s="197"/>
      <c r="DB639" s="210"/>
      <c r="DC639" s="210"/>
      <c r="DD639" s="210"/>
      <c r="DE639" s="350"/>
      <c r="DF639" s="595"/>
      <c r="DG639" s="163"/>
      <c r="DH639" s="163"/>
      <c r="DI639" s="163"/>
      <c r="DJ639" s="163"/>
      <c r="DK639" s="595"/>
      <c r="DL639" s="163"/>
      <c r="DM639" s="163"/>
      <c r="DN639" s="190"/>
      <c r="DO639" s="197"/>
      <c r="DP639" s="595"/>
      <c r="DQ639" s="163"/>
      <c r="DR639" s="163"/>
      <c r="DS639" s="163"/>
      <c r="DT639" s="163"/>
      <c r="DU639" s="595"/>
      <c r="DV639" s="163"/>
      <c r="DW639" s="163"/>
      <c r="DX639" s="190"/>
      <c r="DY639" s="197"/>
      <c r="DZ639" s="2276"/>
      <c r="EA639" s="279"/>
      <c r="EB639" s="197"/>
      <c r="EC639" s="197"/>
      <c r="ED639" s="33"/>
      <c r="EE639" s="33"/>
      <c r="EF639" s="460"/>
      <c r="EG639" s="460"/>
      <c r="EH639" s="460"/>
    </row>
    <row r="640" spans="1:138" ht="15" hidden="1" customHeight="1" outlineLevel="1">
      <c r="A640" s="67"/>
      <c r="B640" s="23"/>
      <c r="C640" s="95"/>
      <c r="D640" s="23"/>
      <c r="E640" s="67"/>
      <c r="F640" s="67"/>
      <c r="G640" s="86">
        <f>SUM(H640:K640)</f>
        <v>0</v>
      </c>
      <c r="H640" s="86">
        <f>SUM(I640:L640)</f>
        <v>0</v>
      </c>
      <c r="I640" s="67"/>
      <c r="J640" s="67"/>
      <c r="K640" s="67"/>
      <c r="L640" s="67"/>
      <c r="M640" s="2216"/>
      <c r="N640" s="67"/>
      <c r="O640" s="67"/>
      <c r="P640" s="67"/>
      <c r="Q640" s="86">
        <f>SUM(R640:U640)</f>
        <v>0</v>
      </c>
      <c r="R640" s="67"/>
      <c r="S640" s="67"/>
      <c r="T640" s="67"/>
      <c r="U640" s="67"/>
      <c r="V640" s="86">
        <f>SUM(W640:Z640)</f>
        <v>0</v>
      </c>
      <c r="W640" s="67"/>
      <c r="X640" s="67"/>
      <c r="Y640" s="67"/>
      <c r="Z640" s="67"/>
      <c r="AA640" s="86">
        <f>SUM(AB640:AE640)</f>
        <v>0</v>
      </c>
      <c r="AB640" s="67"/>
      <c r="AC640" s="67"/>
      <c r="AD640" s="67"/>
      <c r="AE640" s="67"/>
      <c r="AF640" s="33"/>
      <c r="AG640" s="350"/>
      <c r="AH640" s="197"/>
      <c r="AI640" s="197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7"/>
      <c r="BA640" s="197"/>
      <c r="BB640" s="197"/>
      <c r="BC640" s="197"/>
      <c r="BD640" s="197"/>
      <c r="BE640" s="197"/>
      <c r="BF640" s="197"/>
      <c r="BG640" s="197"/>
      <c r="BH640" s="197"/>
      <c r="BI640" s="197"/>
      <c r="BJ640" s="197"/>
      <c r="BK640" s="197"/>
      <c r="BL640" s="197"/>
      <c r="BM640" s="197"/>
      <c r="BN640" s="197"/>
      <c r="BO640" s="197"/>
      <c r="BP640" s="197"/>
      <c r="BQ640" s="197"/>
      <c r="BR640" s="197"/>
      <c r="BS640" s="197"/>
      <c r="BT640" s="197"/>
      <c r="BU640" s="197"/>
      <c r="BV640" s="197"/>
      <c r="BW640" s="197"/>
      <c r="BX640" s="197"/>
      <c r="BY640" s="197"/>
      <c r="BZ640" s="197"/>
      <c r="CA640" s="197"/>
      <c r="CB640" s="197"/>
      <c r="CC640" s="197"/>
      <c r="CD640" s="197"/>
      <c r="CE640" s="197"/>
      <c r="CF640" s="197"/>
      <c r="CG640" s="197"/>
      <c r="CH640" s="197"/>
      <c r="CI640" s="197"/>
      <c r="CJ640" s="197"/>
      <c r="CK640" s="197"/>
      <c r="CL640" s="197"/>
      <c r="CM640" s="197"/>
      <c r="CN640" s="197"/>
      <c r="CO640" s="197"/>
      <c r="CP640" s="2276"/>
      <c r="CQ640" s="2276"/>
      <c r="CR640" s="2276"/>
      <c r="CS640" s="279"/>
      <c r="CT640" s="279"/>
      <c r="CU640" s="279"/>
      <c r="CV640" s="197"/>
      <c r="CW640" s="197"/>
      <c r="CX640" s="197"/>
      <c r="CY640" s="197"/>
      <c r="CZ640" s="197"/>
      <c r="DA640" s="197"/>
      <c r="DB640" s="210"/>
      <c r="DC640" s="210"/>
      <c r="DD640" s="210"/>
      <c r="DE640" s="350"/>
      <c r="DF640" s="595"/>
      <c r="DG640" s="163"/>
      <c r="DH640" s="163"/>
      <c r="DI640" s="163"/>
      <c r="DJ640" s="163"/>
      <c r="DK640" s="595"/>
      <c r="DL640" s="163"/>
      <c r="DM640" s="163"/>
      <c r="DN640" s="197"/>
      <c r="DO640" s="197"/>
      <c r="DP640" s="595"/>
      <c r="DQ640" s="163"/>
      <c r="DR640" s="163"/>
      <c r="DS640" s="163"/>
      <c r="DT640" s="163"/>
      <c r="DU640" s="595"/>
      <c r="DV640" s="163"/>
      <c r="DW640" s="163"/>
      <c r="DX640" s="197"/>
      <c r="DY640" s="197"/>
      <c r="DZ640" s="2276"/>
      <c r="EA640" s="279"/>
      <c r="EB640" s="197"/>
      <c r="EC640" s="197"/>
      <c r="ED640" s="33"/>
      <c r="EE640" s="33"/>
      <c r="EF640" s="460"/>
      <c r="EG640" s="460"/>
      <c r="EH640" s="460"/>
    </row>
    <row r="641" spans="1:138" ht="15" hidden="1" customHeight="1" outlineLevel="1">
      <c r="A641" s="67"/>
      <c r="B641" s="23"/>
      <c r="C641" s="95" t="s">
        <v>49</v>
      </c>
      <c r="D641" s="105" t="s">
        <v>1</v>
      </c>
      <c r="E641" s="84"/>
      <c r="F641" s="84"/>
      <c r="G641" s="86">
        <f>SUM(H641:K641)</f>
        <v>0</v>
      </c>
      <c r="H641" s="84"/>
      <c r="I641" s="84"/>
      <c r="J641" s="84"/>
      <c r="K641" s="84"/>
      <c r="L641" s="84"/>
      <c r="M641" s="2199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105"/>
      <c r="AG641" s="344"/>
      <c r="AH641" s="190">
        <v>0</v>
      </c>
      <c r="AI641" s="190">
        <v>0</v>
      </c>
      <c r="AJ641" s="190">
        <v>0</v>
      </c>
      <c r="AK641" s="190">
        <v>0</v>
      </c>
      <c r="AL641" s="190">
        <v>0</v>
      </c>
      <c r="AM641" s="190">
        <v>0</v>
      </c>
      <c r="AN641" s="190">
        <v>0</v>
      </c>
      <c r="AO641" s="190">
        <v>0</v>
      </c>
      <c r="AP641" s="190">
        <v>0</v>
      </c>
      <c r="AQ641" s="190">
        <v>0</v>
      </c>
      <c r="AR641" s="190">
        <v>0</v>
      </c>
      <c r="AS641" s="190">
        <v>0</v>
      </c>
      <c r="AT641" s="190">
        <v>0</v>
      </c>
      <c r="AU641" s="190">
        <v>0</v>
      </c>
      <c r="AV641" s="190">
        <v>0</v>
      </c>
      <c r="AW641" s="190">
        <v>0</v>
      </c>
      <c r="AX641" s="190">
        <v>0</v>
      </c>
      <c r="AY641" s="190">
        <v>0</v>
      </c>
      <c r="AZ641" s="190">
        <v>0</v>
      </c>
      <c r="BA641" s="190">
        <v>0</v>
      </c>
      <c r="BB641" s="190">
        <v>0</v>
      </c>
      <c r="BC641" s="190">
        <v>0</v>
      </c>
      <c r="BD641" s="190">
        <v>0</v>
      </c>
      <c r="BE641" s="190">
        <v>0</v>
      </c>
      <c r="BF641" s="190">
        <v>0</v>
      </c>
      <c r="BG641" s="190">
        <v>0</v>
      </c>
      <c r="BH641" s="190">
        <v>0</v>
      </c>
      <c r="BI641" s="190">
        <v>0</v>
      </c>
      <c r="BJ641" s="190">
        <v>0</v>
      </c>
      <c r="BK641" s="190">
        <v>0</v>
      </c>
      <c r="BL641" s="190">
        <f>SUM(BL639:BL640)</f>
        <v>0</v>
      </c>
      <c r="BM641" s="190">
        <f>SUM(BM639:BM640)</f>
        <v>0</v>
      </c>
      <c r="BN641" s="190">
        <f t="shared" ref="BN641:BZ641" si="1949">SUM(BN639:BN640)</f>
        <v>0</v>
      </c>
      <c r="BO641" s="190">
        <f t="shared" si="1949"/>
        <v>0</v>
      </c>
      <c r="BP641" s="190">
        <f t="shared" si="1949"/>
        <v>0</v>
      </c>
      <c r="BQ641" s="190">
        <f t="shared" si="1949"/>
        <v>0</v>
      </c>
      <c r="BR641" s="190">
        <f t="shared" si="1949"/>
        <v>0</v>
      </c>
      <c r="BS641" s="190">
        <f t="shared" si="1949"/>
        <v>0</v>
      </c>
      <c r="BT641" s="190">
        <f t="shared" si="1949"/>
        <v>0</v>
      </c>
      <c r="BU641" s="190">
        <f t="shared" si="1949"/>
        <v>0</v>
      </c>
      <c r="BV641" s="190">
        <f t="shared" si="1949"/>
        <v>0</v>
      </c>
      <c r="BW641" s="190">
        <f t="shared" si="1949"/>
        <v>0</v>
      </c>
      <c r="BX641" s="190">
        <f t="shared" si="1949"/>
        <v>0</v>
      </c>
      <c r="BY641" s="190">
        <f t="shared" si="1949"/>
        <v>0</v>
      </c>
      <c r="BZ641" s="190">
        <f t="shared" si="1949"/>
        <v>0</v>
      </c>
      <c r="CA641" s="190">
        <f>SUM(CA639:CA640)</f>
        <v>0</v>
      </c>
      <c r="CB641" s="190">
        <f>SUM(CB639:CB640)</f>
        <v>0</v>
      </c>
      <c r="CC641" s="190">
        <f t="shared" ref="CC641:CO641" si="1950">SUM(CC639:CC640)</f>
        <v>0</v>
      </c>
      <c r="CD641" s="190">
        <f t="shared" si="1950"/>
        <v>0</v>
      </c>
      <c r="CE641" s="190">
        <f t="shared" si="1950"/>
        <v>0</v>
      </c>
      <c r="CF641" s="190">
        <f t="shared" si="1950"/>
        <v>0</v>
      </c>
      <c r="CG641" s="190">
        <f t="shared" si="1950"/>
        <v>0</v>
      </c>
      <c r="CH641" s="190">
        <f t="shared" si="1950"/>
        <v>0</v>
      </c>
      <c r="CI641" s="190">
        <f t="shared" si="1950"/>
        <v>0</v>
      </c>
      <c r="CJ641" s="190">
        <f t="shared" si="1950"/>
        <v>0</v>
      </c>
      <c r="CK641" s="190">
        <f t="shared" si="1950"/>
        <v>0</v>
      </c>
      <c r="CL641" s="190">
        <f t="shared" si="1950"/>
        <v>0</v>
      </c>
      <c r="CM641" s="190">
        <f t="shared" si="1950"/>
        <v>0</v>
      </c>
      <c r="CN641" s="190">
        <f t="shared" si="1950"/>
        <v>0</v>
      </c>
      <c r="CO641" s="190">
        <f t="shared" si="1950"/>
        <v>0</v>
      </c>
      <c r="CP641" s="2274">
        <f t="shared" ref="CP641:CX641" si="1951">SUM(CP639:CP640)</f>
        <v>0</v>
      </c>
      <c r="CQ641" s="2274">
        <f t="shared" si="1951"/>
        <v>0</v>
      </c>
      <c r="CR641" s="2274">
        <f t="shared" si="1951"/>
        <v>0</v>
      </c>
      <c r="CS641" s="277">
        <f t="shared" si="1951"/>
        <v>0</v>
      </c>
      <c r="CT641" s="277">
        <f t="shared" si="1951"/>
        <v>0</v>
      </c>
      <c r="CU641" s="277">
        <f t="shared" si="1951"/>
        <v>0</v>
      </c>
      <c r="CV641" s="190">
        <f t="shared" si="1951"/>
        <v>0</v>
      </c>
      <c r="CW641" s="190">
        <f t="shared" si="1951"/>
        <v>0</v>
      </c>
      <c r="CX641" s="190">
        <f t="shared" si="1951"/>
        <v>0</v>
      </c>
      <c r="CY641" s="190">
        <f t="shared" ref="CY641:DA641" si="1952">SUM(CY639:CY640)</f>
        <v>0</v>
      </c>
      <c r="CZ641" s="190">
        <f t="shared" si="1952"/>
        <v>0</v>
      </c>
      <c r="DA641" s="190">
        <f t="shared" si="1952"/>
        <v>0</v>
      </c>
      <c r="DB641" s="283"/>
      <c r="DC641" s="283"/>
      <c r="DD641" s="283"/>
      <c r="DE641" s="344">
        <f>SUM(DE639:DE640)</f>
        <v>0</v>
      </c>
      <c r="DF641" s="595"/>
      <c r="DG641" s="252"/>
      <c r="DH641" s="252"/>
      <c r="DI641" s="252"/>
      <c r="DJ641" s="252"/>
      <c r="DK641" s="595"/>
      <c r="DL641" s="252"/>
      <c r="DM641" s="252"/>
      <c r="DN641" s="197"/>
      <c r="DO641" s="190"/>
      <c r="DP641" s="595"/>
      <c r="DQ641" s="252"/>
      <c r="DR641" s="252"/>
      <c r="DS641" s="252"/>
      <c r="DT641" s="252"/>
      <c r="DU641" s="595"/>
      <c r="DV641" s="252"/>
      <c r="DW641" s="252"/>
      <c r="DX641" s="197"/>
      <c r="DY641" s="190"/>
      <c r="DZ641" s="2274">
        <f>SUM(DZ639:DZ640)</f>
        <v>0</v>
      </c>
      <c r="EA641" s="277">
        <f t="shared" ref="EA641:EB641" si="1953">SUM(EA639:EA640)</f>
        <v>0</v>
      </c>
      <c r="EB641" s="190">
        <f t="shared" si="1953"/>
        <v>0</v>
      </c>
      <c r="EC641" s="190">
        <f t="shared" ref="EC641" si="1954">SUM(EC639:EC640)</f>
        <v>0</v>
      </c>
      <c r="ED641" s="185"/>
      <c r="EE641" s="185"/>
      <c r="EF641" s="459"/>
      <c r="EG641" s="459"/>
      <c r="EH641" s="459"/>
    </row>
    <row r="642" spans="1:138" ht="15" hidden="1" customHeight="1" outlineLevel="1">
      <c r="A642" s="67"/>
      <c r="B642" s="23"/>
      <c r="C642" s="95" t="s">
        <v>132</v>
      </c>
      <c r="D642" s="96" t="s">
        <v>134</v>
      </c>
      <c r="E642" s="84"/>
      <c r="F642" s="84"/>
      <c r="G642" s="84"/>
      <c r="H642" s="84"/>
      <c r="I642" s="84"/>
      <c r="J642" s="84"/>
      <c r="K642" s="84"/>
      <c r="L642" s="84"/>
      <c r="M642" s="2199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23"/>
      <c r="AG642" s="344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2274"/>
      <c r="CQ642" s="2274"/>
      <c r="CR642" s="2274"/>
      <c r="CS642" s="277"/>
      <c r="CT642" s="277"/>
      <c r="CU642" s="277"/>
      <c r="CV642" s="190"/>
      <c r="CW642" s="190"/>
      <c r="CX642" s="190"/>
      <c r="CY642" s="190"/>
      <c r="CZ642" s="190"/>
      <c r="DA642" s="190"/>
      <c r="DB642" s="283"/>
      <c r="DC642" s="283"/>
      <c r="DD642" s="283"/>
      <c r="DE642" s="344"/>
      <c r="DF642" s="595"/>
      <c r="DG642" s="252"/>
      <c r="DH642" s="252"/>
      <c r="DI642" s="252"/>
      <c r="DJ642" s="252"/>
      <c r="DK642" s="595"/>
      <c r="DL642" s="252"/>
      <c r="DM642" s="252"/>
      <c r="DN642" s="190"/>
      <c r="DO642" s="190"/>
      <c r="DP642" s="595"/>
      <c r="DQ642" s="252"/>
      <c r="DR642" s="252"/>
      <c r="DS642" s="252"/>
      <c r="DT642" s="252"/>
      <c r="DU642" s="595"/>
      <c r="DV642" s="252"/>
      <c r="DW642" s="252"/>
      <c r="DX642" s="190"/>
      <c r="DY642" s="190"/>
      <c r="DZ642" s="2274"/>
      <c r="EA642" s="277"/>
      <c r="EB642" s="190"/>
      <c r="EC642" s="190"/>
      <c r="ED642" s="185"/>
      <c r="EE642" s="185"/>
      <c r="EF642" s="459"/>
      <c r="EG642" s="459"/>
      <c r="EH642" s="459"/>
    </row>
    <row r="643" spans="1:138" ht="15" hidden="1" customHeight="1" outlineLevel="1">
      <c r="A643" s="67"/>
      <c r="B643" s="23"/>
      <c r="C643" s="95"/>
      <c r="D643" s="96"/>
      <c r="E643" s="67"/>
      <c r="F643" s="67"/>
      <c r="G643" s="86">
        <f>SUM(H643:K643)</f>
        <v>0</v>
      </c>
      <c r="H643" s="86">
        <f>SUM(I643:L643)</f>
        <v>0</v>
      </c>
      <c r="I643" s="67"/>
      <c r="J643" s="67"/>
      <c r="K643" s="67"/>
      <c r="L643" s="67"/>
      <c r="M643" s="2216"/>
      <c r="N643" s="67"/>
      <c r="O643" s="67"/>
      <c r="P643" s="67"/>
      <c r="Q643" s="86">
        <f>SUM(R643:U643)</f>
        <v>0</v>
      </c>
      <c r="R643" s="67"/>
      <c r="S643" s="67"/>
      <c r="T643" s="67"/>
      <c r="U643" s="67"/>
      <c r="V643" s="86">
        <f>SUM(W643:Z643)</f>
        <v>0</v>
      </c>
      <c r="W643" s="67"/>
      <c r="X643" s="67"/>
      <c r="Y643" s="67"/>
      <c r="Z643" s="67"/>
      <c r="AA643" s="86">
        <f>SUM(AB643:AE643)</f>
        <v>0</v>
      </c>
      <c r="AB643" s="67"/>
      <c r="AC643" s="67"/>
      <c r="AD643" s="67"/>
      <c r="AE643" s="67"/>
      <c r="AF643" s="33"/>
      <c r="AG643" s="350"/>
      <c r="AH643" s="197"/>
      <c r="AI643" s="197"/>
      <c r="AJ643" s="197"/>
      <c r="AK643" s="197"/>
      <c r="AL643" s="197"/>
      <c r="AM643" s="197"/>
      <c r="AN643" s="197"/>
      <c r="AO643" s="197"/>
      <c r="AP643" s="197"/>
      <c r="AQ643" s="197"/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  <c r="BD643" s="197"/>
      <c r="BE643" s="197"/>
      <c r="BF643" s="197"/>
      <c r="BG643" s="197"/>
      <c r="BH643" s="197"/>
      <c r="BI643" s="197"/>
      <c r="BJ643" s="197"/>
      <c r="BK643" s="197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7"/>
      <c r="BV643" s="197"/>
      <c r="BW643" s="197"/>
      <c r="BX643" s="197"/>
      <c r="BY643" s="197"/>
      <c r="BZ643" s="197"/>
      <c r="CA643" s="197"/>
      <c r="CB643" s="197"/>
      <c r="CC643" s="197"/>
      <c r="CD643" s="197"/>
      <c r="CE643" s="197"/>
      <c r="CF643" s="197"/>
      <c r="CG643" s="197"/>
      <c r="CH643" s="197"/>
      <c r="CI643" s="197"/>
      <c r="CJ643" s="197"/>
      <c r="CK643" s="197"/>
      <c r="CL643" s="197"/>
      <c r="CM643" s="197"/>
      <c r="CN643" s="197"/>
      <c r="CO643" s="197"/>
      <c r="CP643" s="2276"/>
      <c r="CQ643" s="2276"/>
      <c r="CR643" s="2276"/>
      <c r="CS643" s="279"/>
      <c r="CT643" s="279"/>
      <c r="CU643" s="279"/>
      <c r="CV643" s="197"/>
      <c r="CW643" s="197"/>
      <c r="CX643" s="197"/>
      <c r="CY643" s="197"/>
      <c r="CZ643" s="197"/>
      <c r="DA643" s="197"/>
      <c r="DB643" s="210"/>
      <c r="DC643" s="210"/>
      <c r="DD643" s="210"/>
      <c r="DE643" s="350"/>
      <c r="DF643" s="595"/>
      <c r="DG643" s="163"/>
      <c r="DH643" s="163"/>
      <c r="DI643" s="163"/>
      <c r="DJ643" s="163"/>
      <c r="DK643" s="595"/>
      <c r="DL643" s="163"/>
      <c r="DM643" s="163"/>
      <c r="DN643" s="190"/>
      <c r="DO643" s="197"/>
      <c r="DP643" s="595"/>
      <c r="DQ643" s="163"/>
      <c r="DR643" s="163"/>
      <c r="DS643" s="163"/>
      <c r="DT643" s="163"/>
      <c r="DU643" s="595"/>
      <c r="DV643" s="163"/>
      <c r="DW643" s="163"/>
      <c r="DX643" s="190"/>
      <c r="DY643" s="197"/>
      <c r="DZ643" s="2276"/>
      <c r="EA643" s="279"/>
      <c r="EB643" s="197"/>
      <c r="EC643" s="197"/>
      <c r="ED643" s="33"/>
      <c r="EE643" s="33"/>
      <c r="EF643" s="460"/>
      <c r="EG643" s="460"/>
      <c r="EH643" s="460"/>
    </row>
    <row r="644" spans="1:138" ht="15" hidden="1" customHeight="1" outlineLevel="1">
      <c r="A644" s="67"/>
      <c r="B644" s="23"/>
      <c r="C644" s="95"/>
      <c r="D644" s="23"/>
      <c r="E644" s="67"/>
      <c r="F644" s="67"/>
      <c r="G644" s="86">
        <f>SUM(H644:K644)</f>
        <v>0</v>
      </c>
      <c r="H644" s="86">
        <f>SUM(I644:L644)</f>
        <v>0</v>
      </c>
      <c r="I644" s="67"/>
      <c r="J644" s="67"/>
      <c r="K644" s="67"/>
      <c r="L644" s="67"/>
      <c r="M644" s="2216"/>
      <c r="N644" s="67"/>
      <c r="O644" s="67"/>
      <c r="P644" s="67"/>
      <c r="Q644" s="86">
        <f>SUM(R644:U644)</f>
        <v>0</v>
      </c>
      <c r="R644" s="67"/>
      <c r="S644" s="67"/>
      <c r="T644" s="67"/>
      <c r="U644" s="67"/>
      <c r="V644" s="86">
        <f>SUM(W644:Z644)</f>
        <v>0</v>
      </c>
      <c r="W644" s="67"/>
      <c r="X644" s="67"/>
      <c r="Y644" s="67"/>
      <c r="Z644" s="67"/>
      <c r="AA644" s="86">
        <f>SUM(AB644:AE644)</f>
        <v>0</v>
      </c>
      <c r="AB644" s="67"/>
      <c r="AC644" s="67"/>
      <c r="AD644" s="67"/>
      <c r="AE644" s="67"/>
      <c r="AF644" s="33"/>
      <c r="AG644" s="350"/>
      <c r="AH644" s="197"/>
      <c r="AI644" s="197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  <c r="BD644" s="197"/>
      <c r="BE644" s="197"/>
      <c r="BF644" s="197"/>
      <c r="BG644" s="197"/>
      <c r="BH644" s="197"/>
      <c r="BI644" s="197"/>
      <c r="BJ644" s="197"/>
      <c r="BK644" s="197"/>
      <c r="BL644" s="197"/>
      <c r="BM644" s="197"/>
      <c r="BN644" s="197"/>
      <c r="BO644" s="197"/>
      <c r="BP644" s="197"/>
      <c r="BQ644" s="197"/>
      <c r="BR644" s="197"/>
      <c r="BS644" s="197"/>
      <c r="BT644" s="197"/>
      <c r="BU644" s="197"/>
      <c r="BV644" s="197"/>
      <c r="BW644" s="197"/>
      <c r="BX644" s="197"/>
      <c r="BY644" s="197"/>
      <c r="BZ644" s="197"/>
      <c r="CA644" s="197"/>
      <c r="CB644" s="197"/>
      <c r="CC644" s="197"/>
      <c r="CD644" s="197"/>
      <c r="CE644" s="197"/>
      <c r="CF644" s="197"/>
      <c r="CG644" s="197"/>
      <c r="CH644" s="197"/>
      <c r="CI644" s="197"/>
      <c r="CJ644" s="197"/>
      <c r="CK644" s="197"/>
      <c r="CL644" s="197"/>
      <c r="CM644" s="197"/>
      <c r="CN644" s="197"/>
      <c r="CO644" s="197"/>
      <c r="CP644" s="2276"/>
      <c r="CQ644" s="2276"/>
      <c r="CR644" s="2276"/>
      <c r="CS644" s="279"/>
      <c r="CT644" s="279"/>
      <c r="CU644" s="279"/>
      <c r="CV644" s="197"/>
      <c r="CW644" s="197"/>
      <c r="CX644" s="197"/>
      <c r="CY644" s="197"/>
      <c r="CZ644" s="197"/>
      <c r="DA644" s="197"/>
      <c r="DB644" s="210"/>
      <c r="DC644" s="210"/>
      <c r="DD644" s="210"/>
      <c r="DE644" s="350"/>
      <c r="DF644" s="595"/>
      <c r="DG644" s="163"/>
      <c r="DH644" s="163"/>
      <c r="DI644" s="163"/>
      <c r="DJ644" s="163"/>
      <c r="DK644" s="595"/>
      <c r="DL644" s="163"/>
      <c r="DM644" s="163"/>
      <c r="DN644" s="197"/>
      <c r="DO644" s="197"/>
      <c r="DP644" s="595"/>
      <c r="DQ644" s="163"/>
      <c r="DR644" s="163"/>
      <c r="DS644" s="163"/>
      <c r="DT644" s="163"/>
      <c r="DU644" s="595"/>
      <c r="DV644" s="163"/>
      <c r="DW644" s="163"/>
      <c r="DX644" s="197"/>
      <c r="DY644" s="197"/>
      <c r="DZ644" s="2276"/>
      <c r="EA644" s="279"/>
      <c r="EB644" s="197"/>
      <c r="EC644" s="197"/>
      <c r="ED644" s="33"/>
      <c r="EE644" s="33"/>
      <c r="EF644" s="460"/>
      <c r="EG644" s="460"/>
      <c r="EH644" s="460"/>
    </row>
    <row r="645" spans="1:138" ht="15" hidden="1" customHeight="1" outlineLevel="1">
      <c r="A645" s="67"/>
      <c r="B645" s="23"/>
      <c r="C645" s="95" t="s">
        <v>49</v>
      </c>
      <c r="D645" s="105" t="s">
        <v>1</v>
      </c>
      <c r="E645" s="84"/>
      <c r="F645" s="84"/>
      <c r="G645" s="86">
        <f>SUM(H645:K645)</f>
        <v>0</v>
      </c>
      <c r="H645" s="84"/>
      <c r="I645" s="84"/>
      <c r="J645" s="84"/>
      <c r="K645" s="84"/>
      <c r="L645" s="84"/>
      <c r="M645" s="2199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105"/>
      <c r="AG645" s="344"/>
      <c r="AH645" s="190"/>
      <c r="AI645" s="190">
        <v>0</v>
      </c>
      <c r="AJ645" s="190">
        <v>0</v>
      </c>
      <c r="AK645" s="190"/>
      <c r="AL645" s="190">
        <v>0</v>
      </c>
      <c r="AM645" s="190">
        <v>0</v>
      </c>
      <c r="AN645" s="190"/>
      <c r="AO645" s="190">
        <v>0</v>
      </c>
      <c r="AP645" s="190">
        <v>0</v>
      </c>
      <c r="AQ645" s="190"/>
      <c r="AR645" s="190">
        <v>0</v>
      </c>
      <c r="AS645" s="190">
        <v>0</v>
      </c>
      <c r="AT645" s="190"/>
      <c r="AU645" s="190">
        <v>0</v>
      </c>
      <c r="AV645" s="190">
        <v>0</v>
      </c>
      <c r="AW645" s="190"/>
      <c r="AX645" s="190">
        <v>0</v>
      </c>
      <c r="AY645" s="190">
        <v>0</v>
      </c>
      <c r="AZ645" s="190"/>
      <c r="BA645" s="190">
        <v>0</v>
      </c>
      <c r="BB645" s="190">
        <v>0</v>
      </c>
      <c r="BC645" s="190"/>
      <c r="BD645" s="190">
        <v>0</v>
      </c>
      <c r="BE645" s="190">
        <v>0</v>
      </c>
      <c r="BF645" s="190"/>
      <c r="BG645" s="190">
        <v>0</v>
      </c>
      <c r="BH645" s="190">
        <v>0</v>
      </c>
      <c r="BI645" s="190"/>
      <c r="BJ645" s="190">
        <v>0</v>
      </c>
      <c r="BK645" s="190">
        <v>0</v>
      </c>
      <c r="BL645" s="190"/>
      <c r="BM645" s="190">
        <f>SUM(BM643:BM644)</f>
        <v>0</v>
      </c>
      <c r="BN645" s="190">
        <f t="shared" ref="BN645" si="1955">SUM(BN643:BN644)</f>
        <v>0</v>
      </c>
      <c r="BO645" s="190"/>
      <c r="BP645" s="190">
        <f t="shared" ref="BP645:BQ645" si="1956">SUM(BP643:BP644)</f>
        <v>0</v>
      </c>
      <c r="BQ645" s="190">
        <f t="shared" si="1956"/>
        <v>0</v>
      </c>
      <c r="BR645" s="190"/>
      <c r="BS645" s="190">
        <f t="shared" ref="BS645:BT645" si="1957">SUM(BS643:BS644)</f>
        <v>0</v>
      </c>
      <c r="BT645" s="190">
        <f t="shared" si="1957"/>
        <v>0</v>
      </c>
      <c r="BU645" s="190"/>
      <c r="BV645" s="190">
        <f t="shared" ref="BV645:BW645" si="1958">SUM(BV643:BV644)</f>
        <v>0</v>
      </c>
      <c r="BW645" s="190">
        <f t="shared" si="1958"/>
        <v>0</v>
      </c>
      <c r="BX645" s="190"/>
      <c r="BY645" s="190">
        <f t="shared" ref="BY645:BZ645" si="1959">SUM(BY643:BY644)</f>
        <v>0</v>
      </c>
      <c r="BZ645" s="190">
        <f t="shared" si="1959"/>
        <v>0</v>
      </c>
      <c r="CA645" s="190"/>
      <c r="CB645" s="190">
        <f>SUM(CB643:CB644)</f>
        <v>0</v>
      </c>
      <c r="CC645" s="190">
        <f t="shared" ref="CC645" si="1960">SUM(CC643:CC644)</f>
        <v>0</v>
      </c>
      <c r="CD645" s="190"/>
      <c r="CE645" s="190">
        <f t="shared" ref="CE645:CF645" si="1961">SUM(CE643:CE644)</f>
        <v>0</v>
      </c>
      <c r="CF645" s="190">
        <f t="shared" si="1961"/>
        <v>0</v>
      </c>
      <c r="CG645" s="190"/>
      <c r="CH645" s="190">
        <f t="shared" ref="CH645:CI645" si="1962">SUM(CH643:CH644)</f>
        <v>0</v>
      </c>
      <c r="CI645" s="190">
        <f t="shared" si="1962"/>
        <v>0</v>
      </c>
      <c r="CJ645" s="190"/>
      <c r="CK645" s="190">
        <f t="shared" ref="CK645:CL645" si="1963">SUM(CK643:CK644)</f>
        <v>0</v>
      </c>
      <c r="CL645" s="190">
        <f t="shared" si="1963"/>
        <v>0</v>
      </c>
      <c r="CM645" s="190"/>
      <c r="CN645" s="190">
        <f t="shared" ref="CN645:CO645" si="1964">SUM(CN643:CN644)</f>
        <v>0</v>
      </c>
      <c r="CO645" s="190">
        <f t="shared" si="1964"/>
        <v>0</v>
      </c>
      <c r="CP645" s="2274"/>
      <c r="CQ645" s="2274">
        <f t="shared" ref="CQ645:CR645" si="1965">SUM(CQ643:CQ644)</f>
        <v>0</v>
      </c>
      <c r="CR645" s="2274">
        <f t="shared" si="1965"/>
        <v>0</v>
      </c>
      <c r="CS645" s="277"/>
      <c r="CT645" s="277">
        <f t="shared" ref="CT645:CU645" si="1966">SUM(CT643:CT644)</f>
        <v>0</v>
      </c>
      <c r="CU645" s="277">
        <f t="shared" si="1966"/>
        <v>0</v>
      </c>
      <c r="CV645" s="190"/>
      <c r="CW645" s="190">
        <f t="shared" ref="CW645:CX645" si="1967">SUM(CW643:CW644)</f>
        <v>0</v>
      </c>
      <c r="CX645" s="190">
        <f t="shared" si="1967"/>
        <v>0</v>
      </c>
      <c r="CY645" s="190"/>
      <c r="CZ645" s="190">
        <f t="shared" ref="CZ645:DA645" si="1968">SUM(CZ643:CZ644)</f>
        <v>0</v>
      </c>
      <c r="DA645" s="190">
        <f t="shared" si="1968"/>
        <v>0</v>
      </c>
      <c r="DB645" s="283"/>
      <c r="DC645" s="283"/>
      <c r="DD645" s="283"/>
      <c r="DE645" s="344">
        <f>SUM(DE643:DE644)</f>
        <v>0</v>
      </c>
      <c r="DF645" s="595"/>
      <c r="DG645" s="252"/>
      <c r="DH645" s="252"/>
      <c r="DI645" s="252"/>
      <c r="DJ645" s="252"/>
      <c r="DK645" s="595"/>
      <c r="DL645" s="252"/>
      <c r="DM645" s="252"/>
      <c r="DN645" s="197"/>
      <c r="DO645" s="190"/>
      <c r="DP645" s="595"/>
      <c r="DQ645" s="252"/>
      <c r="DR645" s="252"/>
      <c r="DS645" s="252"/>
      <c r="DT645" s="252"/>
      <c r="DU645" s="595"/>
      <c r="DV645" s="252"/>
      <c r="DW645" s="252"/>
      <c r="DX645" s="197"/>
      <c r="DY645" s="190"/>
      <c r="DZ645" s="2274">
        <f>SUM(DZ643:DZ644)</f>
        <v>0</v>
      </c>
      <c r="EA645" s="277">
        <f t="shared" ref="EA645:EB645" si="1969">SUM(EA643:EA644)</f>
        <v>0</v>
      </c>
      <c r="EB645" s="190">
        <f t="shared" si="1969"/>
        <v>0</v>
      </c>
      <c r="EC645" s="190">
        <f t="shared" ref="EC645" si="1970">SUM(EC643:EC644)</f>
        <v>0</v>
      </c>
      <c r="ED645" s="185"/>
      <c r="EE645" s="185"/>
      <c r="EF645" s="459"/>
      <c r="EG645" s="459"/>
      <c r="EH645" s="459"/>
    </row>
    <row r="646" spans="1:138" ht="15" hidden="1" customHeight="1" outlineLevel="1">
      <c r="A646" s="67"/>
      <c r="B646" s="23"/>
      <c r="C646" s="106" t="s">
        <v>35</v>
      </c>
      <c r="D646" s="27" t="s">
        <v>50</v>
      </c>
      <c r="E646" s="84"/>
      <c r="F646" s="84"/>
      <c r="G646" s="84"/>
      <c r="H646" s="84"/>
      <c r="I646" s="84"/>
      <c r="J646" s="84"/>
      <c r="K646" s="84"/>
      <c r="L646" s="84"/>
      <c r="M646" s="2199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23"/>
      <c r="AG646" s="344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2274"/>
      <c r="CQ646" s="2274"/>
      <c r="CR646" s="2274"/>
      <c r="CS646" s="277"/>
      <c r="CT646" s="277"/>
      <c r="CU646" s="277"/>
      <c r="CV646" s="190"/>
      <c r="CW646" s="190"/>
      <c r="CX646" s="190"/>
      <c r="CY646" s="190"/>
      <c r="CZ646" s="190"/>
      <c r="DA646" s="190"/>
      <c r="DB646" s="283"/>
      <c r="DC646" s="283"/>
      <c r="DD646" s="283"/>
      <c r="DE646" s="344"/>
      <c r="DF646" s="595"/>
      <c r="DG646" s="252"/>
      <c r="DH646" s="252"/>
      <c r="DI646" s="252"/>
      <c r="DJ646" s="252"/>
      <c r="DK646" s="595"/>
      <c r="DL646" s="252"/>
      <c r="DM646" s="252"/>
      <c r="DN646" s="190"/>
      <c r="DO646" s="190"/>
      <c r="DP646" s="595"/>
      <c r="DQ646" s="252"/>
      <c r="DR646" s="252"/>
      <c r="DS646" s="252"/>
      <c r="DT646" s="252"/>
      <c r="DU646" s="595"/>
      <c r="DV646" s="252"/>
      <c r="DW646" s="252"/>
      <c r="DX646" s="190"/>
      <c r="DY646" s="190"/>
      <c r="DZ646" s="2274"/>
      <c r="EA646" s="277"/>
      <c r="EB646" s="190"/>
      <c r="EC646" s="190"/>
      <c r="ED646" s="185"/>
      <c r="EE646" s="185"/>
      <c r="EF646" s="459"/>
      <c r="EG646" s="459"/>
      <c r="EH646" s="459"/>
    </row>
    <row r="647" spans="1:138" ht="15" hidden="1" customHeight="1" outlineLevel="1">
      <c r="A647" s="67"/>
      <c r="B647" s="23"/>
      <c r="C647" s="95" t="s">
        <v>135</v>
      </c>
      <c r="D647" s="96" t="s">
        <v>130</v>
      </c>
      <c r="E647" s="84"/>
      <c r="F647" s="84"/>
      <c r="G647" s="84"/>
      <c r="H647" s="84"/>
      <c r="I647" s="84"/>
      <c r="J647" s="84"/>
      <c r="K647" s="84"/>
      <c r="L647" s="84"/>
      <c r="M647" s="2199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23"/>
      <c r="AG647" s="344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2274"/>
      <c r="CQ647" s="2274"/>
      <c r="CR647" s="2274"/>
      <c r="CS647" s="277"/>
      <c r="CT647" s="277"/>
      <c r="CU647" s="277"/>
      <c r="CV647" s="190"/>
      <c r="CW647" s="190"/>
      <c r="CX647" s="190"/>
      <c r="CY647" s="190"/>
      <c r="CZ647" s="190"/>
      <c r="DA647" s="190"/>
      <c r="DB647" s="283"/>
      <c r="DC647" s="283"/>
      <c r="DD647" s="283"/>
      <c r="DE647" s="344"/>
      <c r="DF647" s="595"/>
      <c r="DG647" s="252"/>
      <c r="DH647" s="252"/>
      <c r="DI647" s="252"/>
      <c r="DJ647" s="252"/>
      <c r="DK647" s="595"/>
      <c r="DL647" s="252"/>
      <c r="DM647" s="252"/>
      <c r="DN647" s="190"/>
      <c r="DO647" s="190"/>
      <c r="DP647" s="595"/>
      <c r="DQ647" s="252"/>
      <c r="DR647" s="252"/>
      <c r="DS647" s="252"/>
      <c r="DT647" s="252"/>
      <c r="DU647" s="595"/>
      <c r="DV647" s="252"/>
      <c r="DW647" s="252"/>
      <c r="DX647" s="190"/>
      <c r="DY647" s="190"/>
      <c r="DZ647" s="2274"/>
      <c r="EA647" s="277"/>
      <c r="EB647" s="190"/>
      <c r="EC647" s="190"/>
      <c r="ED647" s="185"/>
      <c r="EE647" s="185"/>
      <c r="EF647" s="459"/>
      <c r="EG647" s="459"/>
      <c r="EH647" s="459"/>
    </row>
    <row r="648" spans="1:138" ht="15" hidden="1" customHeight="1" outlineLevel="1">
      <c r="A648" s="67"/>
      <c r="B648" s="23"/>
      <c r="C648" s="95" t="s">
        <v>205</v>
      </c>
      <c r="D648" s="131"/>
      <c r="E648" s="67"/>
      <c r="F648" s="67"/>
      <c r="G648" s="86">
        <f>SUM(H648:K648)</f>
        <v>0</v>
      </c>
      <c r="H648" s="166">
        <f>SUM(I648:L648)</f>
        <v>0</v>
      </c>
      <c r="I648" s="67"/>
      <c r="J648" s="67"/>
      <c r="K648" s="67"/>
      <c r="L648" s="67"/>
      <c r="M648" s="2216"/>
      <c r="N648" s="67"/>
      <c r="O648" s="67"/>
      <c r="P648" s="67"/>
      <c r="Q648" s="86">
        <f>SUM(R648:U648)</f>
        <v>0</v>
      </c>
      <c r="R648" s="67"/>
      <c r="S648" s="67"/>
      <c r="T648" s="67"/>
      <c r="U648" s="67"/>
      <c r="V648" s="166">
        <f>SUM(W648:Z648)</f>
        <v>0</v>
      </c>
      <c r="W648" s="67"/>
      <c r="X648" s="67"/>
      <c r="Y648" s="67"/>
      <c r="Z648" s="67"/>
      <c r="AA648" s="86">
        <f>SUM(AB648:AE648)</f>
        <v>0</v>
      </c>
      <c r="AB648" s="67"/>
      <c r="AC648" s="67"/>
      <c r="AD648" s="67"/>
      <c r="AE648" s="67"/>
      <c r="AF648" s="132" t="s">
        <v>153</v>
      </c>
      <c r="AG648" s="287">
        <f>AH648+CP648+CS648+CV648+CY648</f>
        <v>0</v>
      </c>
      <c r="AH648" s="195">
        <v>0</v>
      </c>
      <c r="AI648" s="195">
        <v>0</v>
      </c>
      <c r="AJ648" s="195">
        <v>0</v>
      </c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>
        <v>0</v>
      </c>
      <c r="AV648" s="195">
        <v>0</v>
      </c>
      <c r="AW648" s="195"/>
      <c r="AX648" s="195"/>
      <c r="AY648" s="195"/>
      <c r="AZ648" s="197"/>
      <c r="BA648" s="197"/>
      <c r="BB648" s="197"/>
      <c r="BC648" s="197"/>
      <c r="BD648" s="197"/>
      <c r="BE648" s="197"/>
      <c r="BF648" s="197"/>
      <c r="BG648" s="197"/>
      <c r="BH648" s="197"/>
      <c r="BI648" s="197"/>
      <c r="BJ648" s="197"/>
      <c r="BK648" s="197"/>
      <c r="BL648" s="195">
        <f t="shared" ref="BL648" si="1971">BO648+BR648+BU648+BX648</f>
        <v>0</v>
      </c>
      <c r="BM648" s="195">
        <f t="shared" ref="BM648" si="1972">BP648+BS648+BV648+BY648</f>
        <v>0</v>
      </c>
      <c r="BN648" s="195">
        <f t="shared" ref="BN648" si="1973">BQ648+BT648+BW648+BZ648</f>
        <v>0</v>
      </c>
      <c r="BO648" s="197"/>
      <c r="BP648" s="197"/>
      <c r="BQ648" s="197"/>
      <c r="BR648" s="197"/>
      <c r="BS648" s="197"/>
      <c r="BT648" s="197"/>
      <c r="BU648" s="197"/>
      <c r="BV648" s="197"/>
      <c r="BW648" s="197"/>
      <c r="BX648" s="197"/>
      <c r="BY648" s="197">
        <f>BX648*0.76*1.49</f>
        <v>0</v>
      </c>
      <c r="BZ648" s="195">
        <f>BX648*$EU$26</f>
        <v>0</v>
      </c>
      <c r="CA648" s="195"/>
      <c r="CB648" s="195"/>
      <c r="CC648" s="195"/>
      <c r="CD648" s="197"/>
      <c r="CE648" s="197"/>
      <c r="CF648" s="197"/>
      <c r="CG648" s="197"/>
      <c r="CH648" s="197"/>
      <c r="CI648" s="197"/>
      <c r="CJ648" s="197"/>
      <c r="CK648" s="197"/>
      <c r="CL648" s="197"/>
      <c r="CM648" s="197"/>
      <c r="CN648" s="197"/>
      <c r="CO648" s="197"/>
      <c r="CP648" s="2276"/>
      <c r="CQ648" s="2276">
        <f>CP648*0.76*1.49</f>
        <v>0</v>
      </c>
      <c r="CR648" s="2278">
        <f>CP648*$EM$26</f>
        <v>0</v>
      </c>
      <c r="CS648" s="279"/>
      <c r="CT648" s="279"/>
      <c r="CU648" s="279"/>
      <c r="CV648" s="197"/>
      <c r="CW648" s="197"/>
      <c r="CX648" s="197"/>
      <c r="CY648" s="197"/>
      <c r="CZ648" s="197"/>
      <c r="DA648" s="197"/>
      <c r="DB648" s="85"/>
      <c r="DC648" s="85"/>
      <c r="DD648" s="210"/>
      <c r="DE648" s="198">
        <f>DF648+DZ648+EA648+EB648+EC648</f>
        <v>0</v>
      </c>
      <c r="DF648" s="595">
        <v>0</v>
      </c>
      <c r="DG648" s="163"/>
      <c r="DH648" s="163"/>
      <c r="DI648" s="163"/>
      <c r="DJ648" s="163"/>
      <c r="DK648" s="595"/>
      <c r="DL648" s="163"/>
      <c r="DM648" s="163"/>
      <c r="DN648" s="190"/>
      <c r="DO648" s="197"/>
      <c r="DP648" s="595">
        <f t="shared" ref="DP648" si="1974">DQ648+DR648+DS648+DT648</f>
        <v>0</v>
      </c>
      <c r="DQ648" s="163"/>
      <c r="DR648" s="163"/>
      <c r="DS648" s="163"/>
      <c r="DT648" s="163"/>
      <c r="DU648" s="595"/>
      <c r="DV648" s="163"/>
      <c r="DW648" s="163"/>
      <c r="DX648" s="190"/>
      <c r="DY648" s="197"/>
      <c r="DZ648" s="2276"/>
      <c r="EA648" s="279"/>
      <c r="EB648" s="197"/>
      <c r="EC648" s="197"/>
      <c r="ED648" s="341"/>
      <c r="EE648" s="33"/>
      <c r="EF648" s="460"/>
      <c r="EG648" s="460"/>
      <c r="EH648" s="460"/>
    </row>
    <row r="649" spans="1:138" ht="15" hidden="1" customHeight="1" outlineLevel="1">
      <c r="A649" s="67"/>
      <c r="B649" s="23"/>
      <c r="C649" s="95" t="s">
        <v>49</v>
      </c>
      <c r="D649" s="105" t="s">
        <v>1</v>
      </c>
      <c r="E649" s="84"/>
      <c r="F649" s="84"/>
      <c r="G649" s="86">
        <f>SUM(H649:K649)</f>
        <v>0</v>
      </c>
      <c r="H649" s="84"/>
      <c r="I649" s="84"/>
      <c r="J649" s="84"/>
      <c r="K649" s="84"/>
      <c r="L649" s="84"/>
      <c r="M649" s="2199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105"/>
      <c r="AG649" s="344">
        <f t="shared" ref="AG649:DA649" si="1975">SUM(AG648:AG648)</f>
        <v>0</v>
      </c>
      <c r="AH649" s="190">
        <v>0</v>
      </c>
      <c r="AI649" s="190">
        <v>0</v>
      </c>
      <c r="AJ649" s="190">
        <v>0</v>
      </c>
      <c r="AK649" s="190">
        <v>0</v>
      </c>
      <c r="AL649" s="190">
        <v>0</v>
      </c>
      <c r="AM649" s="190">
        <v>0</v>
      </c>
      <c r="AN649" s="190">
        <v>0</v>
      </c>
      <c r="AO649" s="190">
        <v>0</v>
      </c>
      <c r="AP649" s="190">
        <v>0</v>
      </c>
      <c r="AQ649" s="190">
        <v>0</v>
      </c>
      <c r="AR649" s="190">
        <v>0</v>
      </c>
      <c r="AS649" s="190">
        <v>0</v>
      </c>
      <c r="AT649" s="190">
        <v>0</v>
      </c>
      <c r="AU649" s="190">
        <v>0</v>
      </c>
      <c r="AV649" s="190">
        <v>0</v>
      </c>
      <c r="AW649" s="190">
        <v>0</v>
      </c>
      <c r="AX649" s="190">
        <v>0</v>
      </c>
      <c r="AY649" s="190">
        <v>0</v>
      </c>
      <c r="AZ649" s="190">
        <v>0</v>
      </c>
      <c r="BA649" s="190">
        <v>0</v>
      </c>
      <c r="BB649" s="190">
        <v>0</v>
      </c>
      <c r="BC649" s="190">
        <v>0</v>
      </c>
      <c r="BD649" s="190">
        <v>0</v>
      </c>
      <c r="BE649" s="190">
        <v>0</v>
      </c>
      <c r="BF649" s="190">
        <v>0</v>
      </c>
      <c r="BG649" s="190">
        <v>0</v>
      </c>
      <c r="BH649" s="190">
        <v>0</v>
      </c>
      <c r="BI649" s="190">
        <v>0</v>
      </c>
      <c r="BJ649" s="190">
        <v>0</v>
      </c>
      <c r="BK649" s="190">
        <v>0</v>
      </c>
      <c r="BL649" s="190">
        <f t="shared" ref="BL649:CO649" si="1976">SUM(BL648:BL648)</f>
        <v>0</v>
      </c>
      <c r="BM649" s="190">
        <f t="shared" si="1976"/>
        <v>0</v>
      </c>
      <c r="BN649" s="190">
        <f t="shared" si="1976"/>
        <v>0</v>
      </c>
      <c r="BO649" s="190">
        <f t="shared" si="1976"/>
        <v>0</v>
      </c>
      <c r="BP649" s="190">
        <f t="shared" si="1976"/>
        <v>0</v>
      </c>
      <c r="BQ649" s="190">
        <f t="shared" si="1976"/>
        <v>0</v>
      </c>
      <c r="BR649" s="190">
        <f t="shared" si="1976"/>
        <v>0</v>
      </c>
      <c r="BS649" s="190">
        <f t="shared" si="1976"/>
        <v>0</v>
      </c>
      <c r="BT649" s="190">
        <f t="shared" si="1976"/>
        <v>0</v>
      </c>
      <c r="BU649" s="190">
        <f t="shared" si="1976"/>
        <v>0</v>
      </c>
      <c r="BV649" s="190">
        <f t="shared" si="1976"/>
        <v>0</v>
      </c>
      <c r="BW649" s="190">
        <f t="shared" si="1976"/>
        <v>0</v>
      </c>
      <c r="BX649" s="190">
        <f t="shared" si="1976"/>
        <v>0</v>
      </c>
      <c r="BY649" s="190">
        <f t="shared" si="1976"/>
        <v>0</v>
      </c>
      <c r="BZ649" s="190">
        <f t="shared" si="1976"/>
        <v>0</v>
      </c>
      <c r="CA649" s="190">
        <f t="shared" si="1976"/>
        <v>0</v>
      </c>
      <c r="CB649" s="190">
        <f t="shared" si="1976"/>
        <v>0</v>
      </c>
      <c r="CC649" s="190">
        <f t="shared" si="1976"/>
        <v>0</v>
      </c>
      <c r="CD649" s="190">
        <f t="shared" si="1976"/>
        <v>0</v>
      </c>
      <c r="CE649" s="190">
        <f t="shared" si="1976"/>
        <v>0</v>
      </c>
      <c r="CF649" s="190">
        <f t="shared" si="1976"/>
        <v>0</v>
      </c>
      <c r="CG649" s="190">
        <f t="shared" si="1976"/>
        <v>0</v>
      </c>
      <c r="CH649" s="190">
        <f t="shared" si="1976"/>
        <v>0</v>
      </c>
      <c r="CI649" s="190">
        <f t="shared" si="1976"/>
        <v>0</v>
      </c>
      <c r="CJ649" s="190">
        <f t="shared" si="1976"/>
        <v>0</v>
      </c>
      <c r="CK649" s="190">
        <f t="shared" si="1976"/>
        <v>0</v>
      </c>
      <c r="CL649" s="190">
        <f t="shared" si="1976"/>
        <v>0</v>
      </c>
      <c r="CM649" s="190">
        <f t="shared" si="1976"/>
        <v>0</v>
      </c>
      <c r="CN649" s="190">
        <f t="shared" si="1976"/>
        <v>0</v>
      </c>
      <c r="CO649" s="190">
        <f t="shared" si="1976"/>
        <v>0</v>
      </c>
      <c r="CP649" s="2274">
        <f t="shared" si="1975"/>
        <v>0</v>
      </c>
      <c r="CQ649" s="2274">
        <f t="shared" si="1975"/>
        <v>0</v>
      </c>
      <c r="CR649" s="2274">
        <f t="shared" si="1975"/>
        <v>0</v>
      </c>
      <c r="CS649" s="277">
        <f t="shared" si="1975"/>
        <v>0</v>
      </c>
      <c r="CT649" s="277">
        <f t="shared" si="1975"/>
        <v>0</v>
      </c>
      <c r="CU649" s="277">
        <f t="shared" si="1975"/>
        <v>0</v>
      </c>
      <c r="CV649" s="190">
        <f t="shared" si="1975"/>
        <v>0</v>
      </c>
      <c r="CW649" s="190">
        <f t="shared" si="1975"/>
        <v>0</v>
      </c>
      <c r="CX649" s="190">
        <f t="shared" si="1975"/>
        <v>0</v>
      </c>
      <c r="CY649" s="190">
        <f t="shared" si="1975"/>
        <v>0</v>
      </c>
      <c r="CZ649" s="190">
        <f t="shared" si="1975"/>
        <v>0</v>
      </c>
      <c r="DA649" s="190">
        <f t="shared" si="1975"/>
        <v>0</v>
      </c>
      <c r="DB649" s="283"/>
      <c r="DC649" s="283"/>
      <c r="DD649" s="283"/>
      <c r="DE649" s="344">
        <f>SUM(DE648:DE648)</f>
        <v>0</v>
      </c>
      <c r="DF649" s="595"/>
      <c r="DG649" s="252"/>
      <c r="DH649" s="252"/>
      <c r="DI649" s="252"/>
      <c r="DJ649" s="252"/>
      <c r="DK649" s="595"/>
      <c r="DL649" s="252"/>
      <c r="DM649" s="252"/>
      <c r="DN649" s="197"/>
      <c r="DO649" s="190"/>
      <c r="DP649" s="595"/>
      <c r="DQ649" s="252"/>
      <c r="DR649" s="252"/>
      <c r="DS649" s="252"/>
      <c r="DT649" s="252"/>
      <c r="DU649" s="595"/>
      <c r="DV649" s="252"/>
      <c r="DW649" s="252"/>
      <c r="DX649" s="197"/>
      <c r="DY649" s="190"/>
      <c r="DZ649" s="2274">
        <f>SUM(DZ648:DZ648)</f>
        <v>0</v>
      </c>
      <c r="EA649" s="277">
        <f>SUM(EA648:EA648)</f>
        <v>0</v>
      </c>
      <c r="EB649" s="190">
        <f>SUM(EB648:EB648)</f>
        <v>0</v>
      </c>
      <c r="EC649" s="190">
        <f>SUM(EC648:EC648)</f>
        <v>0</v>
      </c>
      <c r="ED649" s="185"/>
      <c r="EE649" s="185"/>
      <c r="EF649" s="459"/>
      <c r="EG649" s="459"/>
      <c r="EH649" s="459"/>
    </row>
    <row r="650" spans="1:138" ht="15" hidden="1" customHeight="1" outlineLevel="1">
      <c r="A650" s="67"/>
      <c r="B650" s="23"/>
      <c r="C650" s="95" t="s">
        <v>136</v>
      </c>
      <c r="D650" s="96" t="s">
        <v>133</v>
      </c>
      <c r="E650" s="84"/>
      <c r="F650" s="84"/>
      <c r="G650" s="86">
        <f>SUM(H650:K650)</f>
        <v>0</v>
      </c>
      <c r="H650" s="84"/>
      <c r="I650" s="84"/>
      <c r="J650" s="84"/>
      <c r="K650" s="84"/>
      <c r="L650" s="84"/>
      <c r="M650" s="2199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23"/>
      <c r="AG650" s="188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2274"/>
      <c r="CQ650" s="2274"/>
      <c r="CR650" s="2274"/>
      <c r="CS650" s="277"/>
      <c r="CT650" s="277"/>
      <c r="CU650" s="277"/>
      <c r="CV650" s="190"/>
      <c r="CW650" s="190"/>
      <c r="CX650" s="190"/>
      <c r="CY650" s="190"/>
      <c r="CZ650" s="190"/>
      <c r="DA650" s="190"/>
      <c r="DB650" s="283"/>
      <c r="DC650" s="283"/>
      <c r="DD650" s="283"/>
      <c r="DE650" s="344"/>
      <c r="DF650" s="595"/>
      <c r="DG650" s="252"/>
      <c r="DH650" s="252"/>
      <c r="DI650" s="252"/>
      <c r="DJ650" s="252"/>
      <c r="DK650" s="595"/>
      <c r="DL650" s="252"/>
      <c r="DM650" s="252"/>
      <c r="DN650" s="190"/>
      <c r="DO650" s="190"/>
      <c r="DP650" s="595"/>
      <c r="DQ650" s="252"/>
      <c r="DR650" s="252"/>
      <c r="DS650" s="252"/>
      <c r="DT650" s="252"/>
      <c r="DU650" s="595"/>
      <c r="DV650" s="252"/>
      <c r="DW650" s="252"/>
      <c r="DX650" s="190"/>
      <c r="DY650" s="190"/>
      <c r="DZ650" s="2274"/>
      <c r="EA650" s="277"/>
      <c r="EB650" s="190"/>
      <c r="EC650" s="190"/>
      <c r="ED650" s="185"/>
      <c r="EE650" s="185"/>
      <c r="EF650" s="459"/>
      <c r="EG650" s="459"/>
      <c r="EH650" s="459"/>
    </row>
    <row r="651" spans="1:138" ht="15" hidden="1" customHeight="1" outlineLevel="1">
      <c r="A651" s="67"/>
      <c r="B651" s="23"/>
      <c r="C651" s="95"/>
      <c r="D651" s="96"/>
      <c r="E651" s="67"/>
      <c r="F651" s="67"/>
      <c r="G651" s="86">
        <f>SUM(H651:K651)</f>
        <v>0</v>
      </c>
      <c r="H651" s="86">
        <f>SUM(I651:L651)</f>
        <v>0</v>
      </c>
      <c r="I651" s="67"/>
      <c r="J651" s="67"/>
      <c r="K651" s="67"/>
      <c r="L651" s="67"/>
      <c r="M651" s="2216"/>
      <c r="N651" s="67"/>
      <c r="O651" s="67"/>
      <c r="P651" s="67"/>
      <c r="Q651" s="86">
        <f>SUM(R651:U651)</f>
        <v>0</v>
      </c>
      <c r="R651" s="67"/>
      <c r="S651" s="67"/>
      <c r="T651" s="67"/>
      <c r="U651" s="67"/>
      <c r="V651" s="86">
        <f>SUM(W651:Z651)</f>
        <v>0</v>
      </c>
      <c r="W651" s="67"/>
      <c r="X651" s="67"/>
      <c r="Y651" s="67"/>
      <c r="Z651" s="67"/>
      <c r="AA651" s="86">
        <f>SUM(AB651:AE651)</f>
        <v>0</v>
      </c>
      <c r="AB651" s="67"/>
      <c r="AC651" s="67"/>
      <c r="AD651" s="67"/>
      <c r="AE651" s="67"/>
      <c r="AF651" s="33"/>
      <c r="AG651" s="197"/>
      <c r="AH651" s="197"/>
      <c r="AI651" s="197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  <c r="BD651" s="197"/>
      <c r="BE651" s="197"/>
      <c r="BF651" s="197"/>
      <c r="BG651" s="197"/>
      <c r="BH651" s="197"/>
      <c r="BI651" s="197"/>
      <c r="BJ651" s="197"/>
      <c r="BK651" s="197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197"/>
      <c r="CJ651" s="197"/>
      <c r="CK651" s="197"/>
      <c r="CL651" s="197"/>
      <c r="CM651" s="197"/>
      <c r="CN651" s="197"/>
      <c r="CO651" s="197"/>
      <c r="CP651" s="2276"/>
      <c r="CQ651" s="2276"/>
      <c r="CR651" s="2276"/>
      <c r="CS651" s="279"/>
      <c r="CT651" s="279"/>
      <c r="CU651" s="279"/>
      <c r="CV651" s="197"/>
      <c r="CW651" s="197"/>
      <c r="CX651" s="197"/>
      <c r="CY651" s="197"/>
      <c r="CZ651" s="197"/>
      <c r="DA651" s="197"/>
      <c r="DB651" s="210"/>
      <c r="DC651" s="210"/>
      <c r="DD651" s="210"/>
      <c r="DE651" s="350"/>
      <c r="DF651" s="595"/>
      <c r="DG651" s="163"/>
      <c r="DH651" s="163"/>
      <c r="DI651" s="163"/>
      <c r="DJ651" s="163"/>
      <c r="DK651" s="595"/>
      <c r="DL651" s="163"/>
      <c r="DM651" s="163"/>
      <c r="DN651" s="190"/>
      <c r="DO651" s="197"/>
      <c r="DP651" s="595"/>
      <c r="DQ651" s="163"/>
      <c r="DR651" s="163"/>
      <c r="DS651" s="163"/>
      <c r="DT651" s="163"/>
      <c r="DU651" s="595"/>
      <c r="DV651" s="163"/>
      <c r="DW651" s="163"/>
      <c r="DX651" s="190"/>
      <c r="DY651" s="197"/>
      <c r="DZ651" s="2276"/>
      <c r="EA651" s="279"/>
      <c r="EB651" s="197"/>
      <c r="EC651" s="197"/>
      <c r="ED651" s="33"/>
      <c r="EE651" s="33"/>
      <c r="EF651" s="460"/>
      <c r="EG651" s="460"/>
      <c r="EH651" s="460"/>
    </row>
    <row r="652" spans="1:138" ht="15" hidden="1" customHeight="1" outlineLevel="1">
      <c r="A652" s="67"/>
      <c r="B652" s="23"/>
      <c r="C652" s="95"/>
      <c r="D652" s="23"/>
      <c r="E652" s="67"/>
      <c r="F652" s="67"/>
      <c r="G652" s="86">
        <f>SUM(H652:K652)</f>
        <v>0</v>
      </c>
      <c r="H652" s="86">
        <f>SUM(I652:L652)</f>
        <v>0</v>
      </c>
      <c r="I652" s="67"/>
      <c r="J652" s="67"/>
      <c r="K652" s="67"/>
      <c r="L652" s="67"/>
      <c r="M652" s="2216"/>
      <c r="N652" s="67"/>
      <c r="O652" s="67"/>
      <c r="P652" s="67"/>
      <c r="Q652" s="86">
        <f>SUM(R652:U652)</f>
        <v>0</v>
      </c>
      <c r="R652" s="67"/>
      <c r="S652" s="67"/>
      <c r="T652" s="67"/>
      <c r="U652" s="67"/>
      <c r="V652" s="86">
        <f>SUM(W652:Z652)</f>
        <v>0</v>
      </c>
      <c r="W652" s="67"/>
      <c r="X652" s="67"/>
      <c r="Y652" s="67"/>
      <c r="Z652" s="67"/>
      <c r="AA652" s="86">
        <f>SUM(AB652:AE652)</f>
        <v>0</v>
      </c>
      <c r="AB652" s="67"/>
      <c r="AC652" s="67"/>
      <c r="AD652" s="67"/>
      <c r="AE652" s="67"/>
      <c r="AF652" s="33"/>
      <c r="AG652" s="197"/>
      <c r="AH652" s="197"/>
      <c r="AI652" s="197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7"/>
      <c r="BA652" s="197"/>
      <c r="BB652" s="197"/>
      <c r="BC652" s="197"/>
      <c r="BD652" s="197"/>
      <c r="BE652" s="197"/>
      <c r="BF652" s="197"/>
      <c r="BG652" s="197"/>
      <c r="BH652" s="197"/>
      <c r="BI652" s="197"/>
      <c r="BJ652" s="197"/>
      <c r="BK652" s="197"/>
      <c r="BL652" s="197"/>
      <c r="BM652" s="197"/>
      <c r="BN652" s="197"/>
      <c r="BO652" s="197"/>
      <c r="BP652" s="197"/>
      <c r="BQ652" s="197"/>
      <c r="BR652" s="197"/>
      <c r="BS652" s="197"/>
      <c r="BT652" s="197"/>
      <c r="BU652" s="197"/>
      <c r="BV652" s="197"/>
      <c r="BW652" s="197"/>
      <c r="BX652" s="197"/>
      <c r="BY652" s="197"/>
      <c r="BZ652" s="197"/>
      <c r="CA652" s="197"/>
      <c r="CB652" s="197"/>
      <c r="CC652" s="197"/>
      <c r="CD652" s="197"/>
      <c r="CE652" s="197"/>
      <c r="CF652" s="197"/>
      <c r="CG652" s="197"/>
      <c r="CH652" s="197"/>
      <c r="CI652" s="197"/>
      <c r="CJ652" s="197"/>
      <c r="CK652" s="197"/>
      <c r="CL652" s="197"/>
      <c r="CM652" s="197"/>
      <c r="CN652" s="197"/>
      <c r="CO652" s="197"/>
      <c r="CP652" s="2276"/>
      <c r="CQ652" s="2276"/>
      <c r="CR652" s="2276"/>
      <c r="CS652" s="279"/>
      <c r="CT652" s="279"/>
      <c r="CU652" s="279"/>
      <c r="CV652" s="197"/>
      <c r="CW652" s="197"/>
      <c r="CX652" s="197"/>
      <c r="CY652" s="197"/>
      <c r="CZ652" s="197"/>
      <c r="DA652" s="197"/>
      <c r="DB652" s="210"/>
      <c r="DC652" s="210"/>
      <c r="DD652" s="210"/>
      <c r="DE652" s="350"/>
      <c r="DF652" s="595"/>
      <c r="DG652" s="163"/>
      <c r="DH652" s="163"/>
      <c r="DI652" s="163"/>
      <c r="DJ652" s="163"/>
      <c r="DK652" s="595"/>
      <c r="DL652" s="163"/>
      <c r="DM652" s="163"/>
      <c r="DN652" s="197"/>
      <c r="DO652" s="197"/>
      <c r="DP652" s="595"/>
      <c r="DQ652" s="163"/>
      <c r="DR652" s="163"/>
      <c r="DS652" s="163"/>
      <c r="DT652" s="163"/>
      <c r="DU652" s="595"/>
      <c r="DV652" s="163"/>
      <c r="DW652" s="163"/>
      <c r="DX652" s="197"/>
      <c r="DY652" s="197"/>
      <c r="DZ652" s="2276"/>
      <c r="EA652" s="279"/>
      <c r="EB652" s="197"/>
      <c r="EC652" s="197"/>
      <c r="ED652" s="33"/>
      <c r="EE652" s="33"/>
      <c r="EF652" s="460"/>
      <c r="EG652" s="460"/>
      <c r="EH652" s="460"/>
    </row>
    <row r="653" spans="1:138" ht="15" hidden="1" customHeight="1" outlineLevel="1">
      <c r="A653" s="67"/>
      <c r="B653" s="23"/>
      <c r="C653" s="95" t="s">
        <v>49</v>
      </c>
      <c r="D653" s="105" t="s">
        <v>1</v>
      </c>
      <c r="E653" s="84"/>
      <c r="F653" s="84"/>
      <c r="G653" s="86">
        <f>SUM(H653:K653)</f>
        <v>0</v>
      </c>
      <c r="H653" s="84"/>
      <c r="I653" s="84"/>
      <c r="J653" s="84"/>
      <c r="K653" s="84"/>
      <c r="L653" s="84"/>
      <c r="M653" s="2199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105"/>
      <c r="AG653" s="190"/>
      <c r="AH653" s="190">
        <v>0</v>
      </c>
      <c r="AI653" s="190">
        <v>0</v>
      </c>
      <c r="AJ653" s="190">
        <v>0</v>
      </c>
      <c r="AK653" s="190">
        <v>0</v>
      </c>
      <c r="AL653" s="190">
        <v>0</v>
      </c>
      <c r="AM653" s="190">
        <v>0</v>
      </c>
      <c r="AN653" s="190">
        <v>0</v>
      </c>
      <c r="AO653" s="190">
        <v>0</v>
      </c>
      <c r="AP653" s="190">
        <v>0</v>
      </c>
      <c r="AQ653" s="190">
        <v>0</v>
      </c>
      <c r="AR653" s="190">
        <v>0</v>
      </c>
      <c r="AS653" s="190">
        <v>0</v>
      </c>
      <c r="AT653" s="190">
        <v>0</v>
      </c>
      <c r="AU653" s="190">
        <v>0</v>
      </c>
      <c r="AV653" s="190">
        <v>0</v>
      </c>
      <c r="AW653" s="190">
        <v>0</v>
      </c>
      <c r="AX653" s="190">
        <v>0</v>
      </c>
      <c r="AY653" s="190">
        <v>0</v>
      </c>
      <c r="AZ653" s="190">
        <v>0</v>
      </c>
      <c r="BA653" s="190">
        <v>0</v>
      </c>
      <c r="BB653" s="190">
        <v>0</v>
      </c>
      <c r="BC653" s="190">
        <v>0</v>
      </c>
      <c r="BD653" s="190">
        <v>0</v>
      </c>
      <c r="BE653" s="190">
        <v>0</v>
      </c>
      <c r="BF653" s="190">
        <v>0</v>
      </c>
      <c r="BG653" s="190">
        <v>0</v>
      </c>
      <c r="BH653" s="190">
        <v>0</v>
      </c>
      <c r="BI653" s="190">
        <v>0</v>
      </c>
      <c r="BJ653" s="190">
        <v>0</v>
      </c>
      <c r="BK653" s="190">
        <v>0</v>
      </c>
      <c r="BL653" s="190">
        <f>SUM(BL651:BL652)</f>
        <v>0</v>
      </c>
      <c r="BM653" s="190">
        <f>SUM(BM651:BM652)</f>
        <v>0</v>
      </c>
      <c r="BN653" s="190">
        <f t="shared" ref="BN653:BZ653" si="1977">SUM(BN651:BN652)</f>
        <v>0</v>
      </c>
      <c r="BO653" s="190">
        <f t="shared" si="1977"/>
        <v>0</v>
      </c>
      <c r="BP653" s="190">
        <f t="shared" si="1977"/>
        <v>0</v>
      </c>
      <c r="BQ653" s="190">
        <f t="shared" si="1977"/>
        <v>0</v>
      </c>
      <c r="BR653" s="190">
        <f t="shared" si="1977"/>
        <v>0</v>
      </c>
      <c r="BS653" s="190">
        <f t="shared" si="1977"/>
        <v>0</v>
      </c>
      <c r="BT653" s="190">
        <f t="shared" si="1977"/>
        <v>0</v>
      </c>
      <c r="BU653" s="190">
        <f t="shared" si="1977"/>
        <v>0</v>
      </c>
      <c r="BV653" s="190">
        <f t="shared" si="1977"/>
        <v>0</v>
      </c>
      <c r="BW653" s="190">
        <f t="shared" si="1977"/>
        <v>0</v>
      </c>
      <c r="BX653" s="190">
        <f t="shared" si="1977"/>
        <v>0</v>
      </c>
      <c r="BY653" s="190">
        <f t="shared" si="1977"/>
        <v>0</v>
      </c>
      <c r="BZ653" s="190">
        <f t="shared" si="1977"/>
        <v>0</v>
      </c>
      <c r="CA653" s="190">
        <f>SUM(CA651:CA652)</f>
        <v>0</v>
      </c>
      <c r="CB653" s="190">
        <f>SUM(CB651:CB652)</f>
        <v>0</v>
      </c>
      <c r="CC653" s="190">
        <f t="shared" ref="CC653:CO653" si="1978">SUM(CC651:CC652)</f>
        <v>0</v>
      </c>
      <c r="CD653" s="190">
        <f t="shared" si="1978"/>
        <v>0</v>
      </c>
      <c r="CE653" s="190">
        <f t="shared" si="1978"/>
        <v>0</v>
      </c>
      <c r="CF653" s="190">
        <f t="shared" si="1978"/>
        <v>0</v>
      </c>
      <c r="CG653" s="190">
        <f t="shared" si="1978"/>
        <v>0</v>
      </c>
      <c r="CH653" s="190">
        <f t="shared" si="1978"/>
        <v>0</v>
      </c>
      <c r="CI653" s="190">
        <f t="shared" si="1978"/>
        <v>0</v>
      </c>
      <c r="CJ653" s="190">
        <f t="shared" si="1978"/>
        <v>0</v>
      </c>
      <c r="CK653" s="190">
        <f t="shared" si="1978"/>
        <v>0</v>
      </c>
      <c r="CL653" s="190">
        <f t="shared" si="1978"/>
        <v>0</v>
      </c>
      <c r="CM653" s="190">
        <f t="shared" si="1978"/>
        <v>0</v>
      </c>
      <c r="CN653" s="190">
        <f t="shared" si="1978"/>
        <v>0</v>
      </c>
      <c r="CO653" s="190">
        <f t="shared" si="1978"/>
        <v>0</v>
      </c>
      <c r="CP653" s="2274">
        <f t="shared" ref="CP653:CX653" si="1979">SUM(CP651:CP652)</f>
        <v>0</v>
      </c>
      <c r="CQ653" s="2274">
        <f t="shared" si="1979"/>
        <v>0</v>
      </c>
      <c r="CR653" s="2274">
        <f t="shared" si="1979"/>
        <v>0</v>
      </c>
      <c r="CS653" s="277">
        <f t="shared" si="1979"/>
        <v>0</v>
      </c>
      <c r="CT653" s="277">
        <f t="shared" si="1979"/>
        <v>0</v>
      </c>
      <c r="CU653" s="277">
        <f t="shared" si="1979"/>
        <v>0</v>
      </c>
      <c r="CV653" s="190">
        <f t="shared" si="1979"/>
        <v>0</v>
      </c>
      <c r="CW653" s="190">
        <f t="shared" si="1979"/>
        <v>0</v>
      </c>
      <c r="CX653" s="190">
        <f t="shared" si="1979"/>
        <v>0</v>
      </c>
      <c r="CY653" s="190">
        <f t="shared" ref="CY653:DA653" si="1980">SUM(CY651:CY652)</f>
        <v>0</v>
      </c>
      <c r="CZ653" s="190">
        <f t="shared" si="1980"/>
        <v>0</v>
      </c>
      <c r="DA653" s="190">
        <f t="shared" si="1980"/>
        <v>0</v>
      </c>
      <c r="DB653" s="283"/>
      <c r="DC653" s="283"/>
      <c r="DD653" s="283"/>
      <c r="DE653" s="344">
        <f>SUM(DE651:DE652)</f>
        <v>0</v>
      </c>
      <c r="DF653" s="595"/>
      <c r="DG653" s="252"/>
      <c r="DH653" s="252"/>
      <c r="DI653" s="252"/>
      <c r="DJ653" s="252"/>
      <c r="DK653" s="595"/>
      <c r="DL653" s="252"/>
      <c r="DM653" s="252"/>
      <c r="DN653" s="197"/>
      <c r="DO653" s="190"/>
      <c r="DP653" s="595"/>
      <c r="DQ653" s="252"/>
      <c r="DR653" s="252"/>
      <c r="DS653" s="252"/>
      <c r="DT653" s="252"/>
      <c r="DU653" s="595"/>
      <c r="DV653" s="252"/>
      <c r="DW653" s="252"/>
      <c r="DX653" s="197"/>
      <c r="DY653" s="190"/>
      <c r="DZ653" s="2274">
        <f>SUM(DZ651:DZ652)</f>
        <v>0</v>
      </c>
      <c r="EA653" s="277">
        <f t="shared" ref="EA653:EB653" si="1981">SUM(EA651:EA652)</f>
        <v>0</v>
      </c>
      <c r="EB653" s="190">
        <f t="shared" si="1981"/>
        <v>0</v>
      </c>
      <c r="EC653" s="190">
        <f t="shared" ref="EC653" si="1982">SUM(EC651:EC652)</f>
        <v>0</v>
      </c>
      <c r="ED653" s="185"/>
      <c r="EE653" s="185"/>
      <c r="EF653" s="459"/>
      <c r="EG653" s="459"/>
      <c r="EH653" s="459"/>
    </row>
    <row r="654" spans="1:138" ht="15" hidden="1" customHeight="1" outlineLevel="1">
      <c r="A654" s="67"/>
      <c r="B654" s="23"/>
      <c r="C654" s="95" t="s">
        <v>137</v>
      </c>
      <c r="D654" s="96" t="s">
        <v>134</v>
      </c>
      <c r="E654" s="84"/>
      <c r="F654" s="84"/>
      <c r="G654" s="84"/>
      <c r="H654" s="84"/>
      <c r="I654" s="84"/>
      <c r="J654" s="84"/>
      <c r="K654" s="84"/>
      <c r="L654" s="84"/>
      <c r="M654" s="2199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23"/>
      <c r="AG654" s="188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2274"/>
      <c r="CQ654" s="2274"/>
      <c r="CR654" s="2274"/>
      <c r="CS654" s="277"/>
      <c r="CT654" s="277"/>
      <c r="CU654" s="277"/>
      <c r="CV654" s="190"/>
      <c r="CW654" s="190"/>
      <c r="CX654" s="190"/>
      <c r="CY654" s="190"/>
      <c r="CZ654" s="190"/>
      <c r="DA654" s="190"/>
      <c r="DB654" s="283"/>
      <c r="DC654" s="283"/>
      <c r="DD654" s="283"/>
      <c r="DE654" s="344"/>
      <c r="DF654" s="595"/>
      <c r="DG654" s="252"/>
      <c r="DH654" s="252"/>
      <c r="DI654" s="252"/>
      <c r="DJ654" s="252"/>
      <c r="DK654" s="595"/>
      <c r="DL654" s="252"/>
      <c r="DM654" s="252"/>
      <c r="DN654" s="190"/>
      <c r="DO654" s="190"/>
      <c r="DP654" s="595"/>
      <c r="DQ654" s="252"/>
      <c r="DR654" s="252"/>
      <c r="DS654" s="252"/>
      <c r="DT654" s="252"/>
      <c r="DU654" s="595"/>
      <c r="DV654" s="252"/>
      <c r="DW654" s="252"/>
      <c r="DX654" s="190"/>
      <c r="DY654" s="190"/>
      <c r="DZ654" s="2274"/>
      <c r="EA654" s="277"/>
      <c r="EB654" s="190"/>
      <c r="EC654" s="190"/>
      <c r="ED654" s="185"/>
      <c r="EE654" s="185"/>
      <c r="EF654" s="459"/>
      <c r="EG654" s="459"/>
      <c r="EH654" s="459"/>
    </row>
    <row r="655" spans="1:138" ht="15" hidden="1" customHeight="1" outlineLevel="1">
      <c r="A655" s="67"/>
      <c r="B655" s="23"/>
      <c r="C655" s="95"/>
      <c r="D655" s="96"/>
      <c r="E655" s="67"/>
      <c r="F655" s="67"/>
      <c r="G655" s="86">
        <f>SUM(H655:K655)</f>
        <v>0</v>
      </c>
      <c r="H655" s="86">
        <f>SUM(I655:L655)</f>
        <v>0</v>
      </c>
      <c r="I655" s="67"/>
      <c r="J655" s="67"/>
      <c r="K655" s="67"/>
      <c r="L655" s="67"/>
      <c r="M655" s="2216"/>
      <c r="N655" s="67"/>
      <c r="O655" s="67"/>
      <c r="P655" s="67"/>
      <c r="Q655" s="86">
        <f>SUM(R655:U655)</f>
        <v>0</v>
      </c>
      <c r="R655" s="67"/>
      <c r="S655" s="67"/>
      <c r="T655" s="67"/>
      <c r="U655" s="67"/>
      <c r="V655" s="86">
        <f>SUM(W655:Z655)</f>
        <v>0</v>
      </c>
      <c r="W655" s="67"/>
      <c r="X655" s="67"/>
      <c r="Y655" s="67"/>
      <c r="Z655" s="67"/>
      <c r="AA655" s="86">
        <f>SUM(AB655:AE655)</f>
        <v>0</v>
      </c>
      <c r="AB655" s="67"/>
      <c r="AC655" s="67"/>
      <c r="AD655" s="67"/>
      <c r="AE655" s="67"/>
      <c r="AF655" s="33"/>
      <c r="AG655" s="197"/>
      <c r="AH655" s="197"/>
      <c r="AI655" s="197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7"/>
      <c r="BA655" s="197"/>
      <c r="BB655" s="197"/>
      <c r="BC655" s="197"/>
      <c r="BD655" s="197"/>
      <c r="BE655" s="197"/>
      <c r="BF655" s="197"/>
      <c r="BG655" s="197"/>
      <c r="BH655" s="197"/>
      <c r="BI655" s="197"/>
      <c r="BJ655" s="197"/>
      <c r="BK655" s="197"/>
      <c r="BL655" s="197"/>
      <c r="BM655" s="197"/>
      <c r="BN655" s="197"/>
      <c r="BO655" s="197"/>
      <c r="BP655" s="197"/>
      <c r="BQ655" s="197"/>
      <c r="BR655" s="197"/>
      <c r="BS655" s="197"/>
      <c r="BT655" s="197"/>
      <c r="BU655" s="197"/>
      <c r="BV655" s="197"/>
      <c r="BW655" s="197"/>
      <c r="BX655" s="197"/>
      <c r="BY655" s="197"/>
      <c r="BZ655" s="197"/>
      <c r="CA655" s="197"/>
      <c r="CB655" s="197"/>
      <c r="CC655" s="197"/>
      <c r="CD655" s="197"/>
      <c r="CE655" s="197"/>
      <c r="CF655" s="197"/>
      <c r="CG655" s="197"/>
      <c r="CH655" s="197"/>
      <c r="CI655" s="197"/>
      <c r="CJ655" s="197"/>
      <c r="CK655" s="197"/>
      <c r="CL655" s="197"/>
      <c r="CM655" s="197"/>
      <c r="CN655" s="197"/>
      <c r="CO655" s="197"/>
      <c r="CP655" s="2276"/>
      <c r="CQ655" s="2276"/>
      <c r="CR655" s="2276"/>
      <c r="CS655" s="279"/>
      <c r="CT655" s="279"/>
      <c r="CU655" s="279"/>
      <c r="CV655" s="197"/>
      <c r="CW655" s="197"/>
      <c r="CX655" s="197"/>
      <c r="CY655" s="197"/>
      <c r="CZ655" s="197"/>
      <c r="DA655" s="197"/>
      <c r="DB655" s="210"/>
      <c r="DC655" s="210"/>
      <c r="DD655" s="210"/>
      <c r="DE655" s="197"/>
      <c r="DF655" s="595"/>
      <c r="DG655" s="163"/>
      <c r="DH655" s="163"/>
      <c r="DI655" s="163"/>
      <c r="DJ655" s="163"/>
      <c r="DK655" s="595"/>
      <c r="DL655" s="163"/>
      <c r="DM655" s="163"/>
      <c r="DN655" s="190"/>
      <c r="DO655" s="197"/>
      <c r="DP655" s="595"/>
      <c r="DQ655" s="163"/>
      <c r="DR655" s="163"/>
      <c r="DS655" s="163"/>
      <c r="DT655" s="163"/>
      <c r="DU655" s="595"/>
      <c r="DV655" s="163"/>
      <c r="DW655" s="163"/>
      <c r="DX655" s="190"/>
      <c r="DY655" s="197"/>
      <c r="DZ655" s="2276"/>
      <c r="EA655" s="279"/>
      <c r="EB655" s="197"/>
      <c r="EC655" s="197"/>
      <c r="ED655" s="33"/>
      <c r="EE655" s="33"/>
      <c r="EF655" s="460"/>
      <c r="EG655" s="460"/>
      <c r="EH655" s="460"/>
    </row>
    <row r="656" spans="1:138" ht="15" hidden="1" customHeight="1" outlineLevel="1">
      <c r="A656" s="67"/>
      <c r="B656" s="23"/>
      <c r="C656" s="95"/>
      <c r="D656" s="23"/>
      <c r="E656" s="67"/>
      <c r="F656" s="67"/>
      <c r="G656" s="86">
        <f>SUM(H656:K656)</f>
        <v>0</v>
      </c>
      <c r="H656" s="86">
        <f>SUM(I656:L656)</f>
        <v>0</v>
      </c>
      <c r="I656" s="67"/>
      <c r="J656" s="67"/>
      <c r="K656" s="67"/>
      <c r="L656" s="67"/>
      <c r="M656" s="2216"/>
      <c r="N656" s="67"/>
      <c r="O656" s="67"/>
      <c r="P656" s="67"/>
      <c r="Q656" s="86">
        <f>SUM(R656:U656)</f>
        <v>0</v>
      </c>
      <c r="R656" s="67"/>
      <c r="S656" s="67"/>
      <c r="T656" s="67"/>
      <c r="U656" s="67"/>
      <c r="V656" s="86">
        <f>SUM(W656:Z656)</f>
        <v>0</v>
      </c>
      <c r="W656" s="67"/>
      <c r="X656" s="67"/>
      <c r="Y656" s="67"/>
      <c r="Z656" s="67"/>
      <c r="AA656" s="86">
        <f>SUM(AB656:AE656)</f>
        <v>0</v>
      </c>
      <c r="AB656" s="67"/>
      <c r="AC656" s="67"/>
      <c r="AD656" s="67"/>
      <c r="AE656" s="67"/>
      <c r="AF656" s="33"/>
      <c r="AG656" s="197"/>
      <c r="AH656" s="197"/>
      <c r="AI656" s="197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197"/>
      <c r="BB656" s="197"/>
      <c r="BC656" s="197"/>
      <c r="BD656" s="197"/>
      <c r="BE656" s="197"/>
      <c r="BF656" s="197"/>
      <c r="BG656" s="197"/>
      <c r="BH656" s="197"/>
      <c r="BI656" s="197"/>
      <c r="BJ656" s="197"/>
      <c r="BK656" s="197"/>
      <c r="BL656" s="197"/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197"/>
      <c r="BW656" s="197"/>
      <c r="BX656" s="197"/>
      <c r="BY656" s="197"/>
      <c r="BZ656" s="197"/>
      <c r="CA656" s="197"/>
      <c r="CB656" s="197"/>
      <c r="CC656" s="197"/>
      <c r="CD656" s="197"/>
      <c r="CE656" s="197"/>
      <c r="CF656" s="197"/>
      <c r="CG656" s="197"/>
      <c r="CH656" s="197"/>
      <c r="CI656" s="197"/>
      <c r="CJ656" s="197"/>
      <c r="CK656" s="197"/>
      <c r="CL656" s="197"/>
      <c r="CM656" s="197"/>
      <c r="CN656" s="197"/>
      <c r="CO656" s="197"/>
      <c r="CP656" s="2276"/>
      <c r="CQ656" s="2276"/>
      <c r="CR656" s="2276"/>
      <c r="CS656" s="279"/>
      <c r="CT656" s="279"/>
      <c r="CU656" s="279"/>
      <c r="CV656" s="197"/>
      <c r="CW656" s="197"/>
      <c r="CX656" s="197"/>
      <c r="CY656" s="197"/>
      <c r="CZ656" s="197"/>
      <c r="DA656" s="197"/>
      <c r="DB656" s="210"/>
      <c r="DC656" s="210"/>
      <c r="DD656" s="210"/>
      <c r="DE656" s="197"/>
      <c r="DF656" s="595"/>
      <c r="DG656" s="163"/>
      <c r="DH656" s="163"/>
      <c r="DI656" s="163"/>
      <c r="DJ656" s="163"/>
      <c r="DK656" s="595"/>
      <c r="DL656" s="163"/>
      <c r="DM656" s="163"/>
      <c r="DN656" s="197"/>
      <c r="DO656" s="197"/>
      <c r="DP656" s="595"/>
      <c r="DQ656" s="163"/>
      <c r="DR656" s="163"/>
      <c r="DS656" s="163"/>
      <c r="DT656" s="163"/>
      <c r="DU656" s="595"/>
      <c r="DV656" s="163"/>
      <c r="DW656" s="163"/>
      <c r="DX656" s="197"/>
      <c r="DY656" s="197"/>
      <c r="DZ656" s="2276"/>
      <c r="EA656" s="279"/>
      <c r="EB656" s="197"/>
      <c r="EC656" s="197"/>
      <c r="ED656" s="33"/>
      <c r="EE656" s="33"/>
      <c r="EF656" s="460"/>
      <c r="EG656" s="460"/>
      <c r="EH656" s="460"/>
    </row>
    <row r="657" spans="1:142" ht="10.5" hidden="1" customHeight="1" outlineLevel="1" thickBot="1">
      <c r="A657" s="81"/>
      <c r="B657" s="50"/>
      <c r="C657" s="100" t="s">
        <v>49</v>
      </c>
      <c r="D657" s="107" t="s">
        <v>1</v>
      </c>
      <c r="E657" s="108"/>
      <c r="F657" s="108"/>
      <c r="G657" s="1071">
        <f>SUM(H657:K657)</f>
        <v>0</v>
      </c>
      <c r="H657" s="108"/>
      <c r="I657" s="108"/>
      <c r="J657" s="108"/>
      <c r="K657" s="108"/>
      <c r="L657" s="108"/>
      <c r="M657" s="2200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7"/>
      <c r="AG657" s="193"/>
      <c r="AH657" s="193"/>
      <c r="AI657" s="193">
        <v>0</v>
      </c>
      <c r="AJ657" s="193">
        <v>0</v>
      </c>
      <c r="AK657" s="193"/>
      <c r="AL657" s="193">
        <v>0</v>
      </c>
      <c r="AM657" s="193">
        <v>0</v>
      </c>
      <c r="AN657" s="193"/>
      <c r="AO657" s="193">
        <v>0</v>
      </c>
      <c r="AP657" s="193">
        <v>0</v>
      </c>
      <c r="AQ657" s="193"/>
      <c r="AR657" s="193">
        <v>0</v>
      </c>
      <c r="AS657" s="193">
        <v>0</v>
      </c>
      <c r="AT657" s="193"/>
      <c r="AU657" s="193">
        <v>0</v>
      </c>
      <c r="AV657" s="193">
        <v>0</v>
      </c>
      <c r="AW657" s="193"/>
      <c r="AX657" s="193">
        <v>0</v>
      </c>
      <c r="AY657" s="193">
        <v>0</v>
      </c>
      <c r="AZ657" s="193"/>
      <c r="BA657" s="193">
        <v>0</v>
      </c>
      <c r="BB657" s="193">
        <v>0</v>
      </c>
      <c r="BC657" s="193"/>
      <c r="BD657" s="193">
        <v>0</v>
      </c>
      <c r="BE657" s="193">
        <v>0</v>
      </c>
      <c r="BF657" s="193"/>
      <c r="BG657" s="193">
        <v>0</v>
      </c>
      <c r="BH657" s="193">
        <v>0</v>
      </c>
      <c r="BI657" s="193"/>
      <c r="BJ657" s="193">
        <v>0</v>
      </c>
      <c r="BK657" s="193">
        <v>0</v>
      </c>
      <c r="BL657" s="193"/>
      <c r="BM657" s="193">
        <f>SUM(BM655:BM656)</f>
        <v>0</v>
      </c>
      <c r="BN657" s="193">
        <f t="shared" ref="BN657" si="1983">SUM(BN655:BN656)</f>
        <v>0</v>
      </c>
      <c r="BO657" s="193"/>
      <c r="BP657" s="193">
        <f t="shared" ref="BP657:BQ657" si="1984">SUM(BP655:BP656)</f>
        <v>0</v>
      </c>
      <c r="BQ657" s="193">
        <f t="shared" si="1984"/>
        <v>0</v>
      </c>
      <c r="BR657" s="193"/>
      <c r="BS657" s="193">
        <f t="shared" ref="BS657:BT657" si="1985">SUM(BS655:BS656)</f>
        <v>0</v>
      </c>
      <c r="BT657" s="193">
        <f t="shared" si="1985"/>
        <v>0</v>
      </c>
      <c r="BU657" s="193"/>
      <c r="BV657" s="193">
        <f t="shared" ref="BV657:BW657" si="1986">SUM(BV655:BV656)</f>
        <v>0</v>
      </c>
      <c r="BW657" s="193">
        <f t="shared" si="1986"/>
        <v>0</v>
      </c>
      <c r="BX657" s="193"/>
      <c r="BY657" s="193">
        <f t="shared" ref="BY657:BZ657" si="1987">SUM(BY655:BY656)</f>
        <v>0</v>
      </c>
      <c r="BZ657" s="193">
        <f t="shared" si="1987"/>
        <v>0</v>
      </c>
      <c r="CA657" s="193"/>
      <c r="CB657" s="193">
        <f>SUM(CB655:CB656)</f>
        <v>0</v>
      </c>
      <c r="CC657" s="193">
        <f t="shared" ref="CC657" si="1988">SUM(CC655:CC656)</f>
        <v>0</v>
      </c>
      <c r="CD657" s="193"/>
      <c r="CE657" s="193">
        <f t="shared" ref="CE657:CF657" si="1989">SUM(CE655:CE656)</f>
        <v>0</v>
      </c>
      <c r="CF657" s="193">
        <f t="shared" si="1989"/>
        <v>0</v>
      </c>
      <c r="CG657" s="193"/>
      <c r="CH657" s="193">
        <f t="shared" ref="CH657:CI657" si="1990">SUM(CH655:CH656)</f>
        <v>0</v>
      </c>
      <c r="CI657" s="193">
        <f t="shared" si="1990"/>
        <v>0</v>
      </c>
      <c r="CJ657" s="193"/>
      <c r="CK657" s="193">
        <f t="shared" ref="CK657:CL657" si="1991">SUM(CK655:CK656)</f>
        <v>0</v>
      </c>
      <c r="CL657" s="193">
        <f t="shared" si="1991"/>
        <v>0</v>
      </c>
      <c r="CM657" s="193"/>
      <c r="CN657" s="193">
        <f t="shared" ref="CN657:CO657" si="1992">SUM(CN655:CN656)</f>
        <v>0</v>
      </c>
      <c r="CO657" s="193">
        <f t="shared" si="1992"/>
        <v>0</v>
      </c>
      <c r="CP657" s="2289"/>
      <c r="CQ657" s="2289">
        <f t="shared" ref="CQ657:CR657" si="1993">SUM(CQ655:CQ656)</f>
        <v>0</v>
      </c>
      <c r="CR657" s="2289">
        <f t="shared" si="1993"/>
        <v>0</v>
      </c>
      <c r="CS657" s="280"/>
      <c r="CT657" s="280">
        <f t="shared" ref="CT657:CU657" si="1994">SUM(CT655:CT656)</f>
        <v>0</v>
      </c>
      <c r="CU657" s="280">
        <f t="shared" si="1994"/>
        <v>0</v>
      </c>
      <c r="CV657" s="193"/>
      <c r="CW657" s="193">
        <f t="shared" ref="CW657:CX657" si="1995">SUM(CW655:CW656)</f>
        <v>0</v>
      </c>
      <c r="CX657" s="193">
        <f t="shared" si="1995"/>
        <v>0</v>
      </c>
      <c r="CY657" s="193"/>
      <c r="CZ657" s="193">
        <f t="shared" ref="CZ657:DA657" si="1996">SUM(CZ655:CZ656)</f>
        <v>0</v>
      </c>
      <c r="DA657" s="193">
        <f t="shared" si="1996"/>
        <v>0</v>
      </c>
      <c r="DB657" s="285"/>
      <c r="DC657" s="285"/>
      <c r="DD657" s="285"/>
      <c r="DE657" s="193">
        <f>SUM(DE655:DE656)</f>
        <v>0</v>
      </c>
      <c r="DF657" s="657"/>
      <c r="DG657" s="318"/>
      <c r="DH657" s="318"/>
      <c r="DI657" s="318"/>
      <c r="DJ657" s="318"/>
      <c r="DK657" s="657"/>
      <c r="DL657" s="318"/>
      <c r="DM657" s="318"/>
      <c r="DN657" s="640"/>
      <c r="DO657" s="193"/>
      <c r="DP657" s="657"/>
      <c r="DQ657" s="318"/>
      <c r="DR657" s="318"/>
      <c r="DS657" s="318"/>
      <c r="DT657" s="318"/>
      <c r="DU657" s="657"/>
      <c r="DV657" s="318"/>
      <c r="DW657" s="318"/>
      <c r="DX657" s="640"/>
      <c r="DY657" s="193"/>
      <c r="DZ657" s="2289">
        <f>SUM(DZ655:DZ656)</f>
        <v>0</v>
      </c>
      <c r="EA657" s="280">
        <f t="shared" ref="EA657:EB657" si="1997">SUM(EA655:EA656)</f>
        <v>0</v>
      </c>
      <c r="EB657" s="193">
        <f t="shared" si="1997"/>
        <v>0</v>
      </c>
      <c r="EC657" s="193">
        <f t="shared" ref="EC657" si="1998">SUM(EC655:EC656)</f>
        <v>0</v>
      </c>
      <c r="ED657" s="192"/>
      <c r="EE657" s="192"/>
      <c r="EF657" s="874"/>
      <c r="EG657" s="874"/>
      <c r="EH657" s="874"/>
    </row>
    <row r="658" spans="1:142" ht="21.75" customHeight="1" outlineLevel="1" thickBot="1">
      <c r="A658" s="1102"/>
      <c r="B658" s="1103"/>
      <c r="C658" s="1104"/>
      <c r="D658" s="1105" t="s">
        <v>1</v>
      </c>
      <c r="E658" s="1106"/>
      <c r="F658" s="1106"/>
      <c r="G658" s="1106"/>
      <c r="H658" s="1106"/>
      <c r="I658" s="1106"/>
      <c r="J658" s="1106"/>
      <c r="K658" s="1106"/>
      <c r="L658" s="1106"/>
      <c r="M658" s="2217"/>
      <c r="N658" s="1106"/>
      <c r="O658" s="1106"/>
      <c r="P658" s="1106"/>
      <c r="Q658" s="1106"/>
      <c r="R658" s="1106"/>
      <c r="S658" s="1106"/>
      <c r="T658" s="1106"/>
      <c r="U658" s="1106"/>
      <c r="V658" s="1106"/>
      <c r="W658" s="1106"/>
      <c r="X658" s="1106"/>
      <c r="Y658" s="1106"/>
      <c r="Z658" s="1106"/>
      <c r="AA658" s="1106"/>
      <c r="AB658" s="1106"/>
      <c r="AC658" s="1106"/>
      <c r="AD658" s="1106"/>
      <c r="AE658" s="1106"/>
      <c r="AF658" s="1114"/>
      <c r="AG658" s="1116"/>
      <c r="AH658" s="1116"/>
      <c r="AI658" s="1109">
        <v>36.394092879999995</v>
      </c>
      <c r="AJ658" s="1109">
        <v>1.1593893806477253</v>
      </c>
      <c r="AK658" s="1109"/>
      <c r="AL658" s="1109">
        <v>6.9331537395389278</v>
      </c>
      <c r="AM658" s="1109">
        <v>0.22649082277293453</v>
      </c>
      <c r="AN658" s="1109"/>
      <c r="AO658" s="1109">
        <v>10.696786674370596</v>
      </c>
      <c r="AP658" s="1109">
        <v>0.34006929841419009</v>
      </c>
      <c r="AQ658" s="1109"/>
      <c r="AR658" s="1109">
        <v>5.7741535345034558</v>
      </c>
      <c r="AS658" s="1109">
        <v>0.18458026259411786</v>
      </c>
      <c r="AT658" s="1109"/>
      <c r="AU658" s="1109">
        <v>12.989998931587023</v>
      </c>
      <c r="AV658" s="1109">
        <v>0.40824899686648281</v>
      </c>
      <c r="AW658" s="1126"/>
      <c r="AX658" s="1109">
        <v>112.92438688</v>
      </c>
      <c r="AY658" s="1109">
        <v>3.9137427493538497</v>
      </c>
      <c r="AZ658" s="1109"/>
      <c r="BA658" s="1109">
        <v>3.4118399999999998</v>
      </c>
      <c r="BB658" s="1109">
        <v>0.118544422765632</v>
      </c>
      <c r="BC658" s="1109"/>
      <c r="BD658" s="1109">
        <v>23.2896</v>
      </c>
      <c r="BE658" s="1109">
        <v>0.79993029953871997</v>
      </c>
      <c r="BF658" s="1109"/>
      <c r="BG658" s="1109">
        <v>37.288704000000003</v>
      </c>
      <c r="BH658" s="1109">
        <v>1.2949007502206977</v>
      </c>
      <c r="BI658" s="1109"/>
      <c r="BJ658" s="1109">
        <v>50.278242880000001</v>
      </c>
      <c r="BK658" s="1109">
        <v>1.7466025999999999</v>
      </c>
      <c r="BL658" s="1116"/>
      <c r="BM658" s="1109">
        <f>BM549+BM556+BM562+BM567+BM574+BM579+BM584+BM589+BM594+BM599+BM605+BM611+BM616+BM621+BM626+BM631+BM637+BM641+BM645+BM649+BM653+BM657</f>
        <v>16.2540096</v>
      </c>
      <c r="BN658" s="1109">
        <f>BN549+BN556+BN562+BN567+BN574+BN579+BN584+BN589+BN594+BN599+BN605+BN611+BN616+BN621+BN626+BN631+BN637+BN641+BN645+BN649+BN653+BN657</f>
        <v>0.78761909751659642</v>
      </c>
      <c r="BO658" s="1109"/>
      <c r="BP658" s="1109">
        <f>BP549+BP556+BP562+BP567+BP574+BP579+BP584+BP589+BP594+BP599+BP605+BP611+BP616+BP621+BP626+BP631+BP637+BP641+BP645+BP649+BP653+BP657</f>
        <v>1.5238109654911811</v>
      </c>
      <c r="BQ658" s="1109">
        <f>BQ549+BQ556+BQ562+BQ567+BQ574+BQ579+BQ584+BQ589+BQ594+BQ599+BQ605+BQ611+BQ616+BQ621+BQ626+BQ631+BQ637+BQ641+BQ645+BQ649+BQ653+BQ657</f>
        <v>5.5956622586425579E-2</v>
      </c>
      <c r="BR658" s="1109"/>
      <c r="BS658" s="1109">
        <f>BS549+BS556+BS562+BS567+BS574+BS579+BS584+BS589+BS594+BS599+BS605+BS611+BS616+BS621+BS626+BS631+BS637+BS641+BS645+BS649+BS653+BS657</f>
        <v>2.1524741112142913</v>
      </c>
      <c r="BT658" s="1109">
        <f>BT549+BT556+BT562+BT567+BT574+BT579+BT584+BT589+BT594+BT599+BT605+BT611+BT616+BT621+BT626+BT631+BT637+BT641+BT645+BT649+BT653+BT657</f>
        <v>7.8981070695302871E-2</v>
      </c>
      <c r="BU658" s="1109"/>
      <c r="BV658" s="1109">
        <f>BV549+BV556+BV562+BV567+BV574+BV579+BV584+BV589+BV594+BV599+BV605+BV611+BV616+BV621+BV626+BV631+BV637+BV641+BV645+BV649+BV653+BV657</f>
        <v>4.7110477901183856</v>
      </c>
      <c r="BW658" s="1109">
        <f>BW549+BW556+BW562+BW567+BW574+BW579+BW584+BW589+BW594+BW599+BW605+BW611+BW616+BW621+BW626+BW631+BW637+BW641+BW645+BW649+BW653+BW657</f>
        <v>0.2402074959606243</v>
      </c>
      <c r="BX658" s="1109"/>
      <c r="BY658" s="1109">
        <f>BY549+BY556+BY562+BY567+BY574+BY579+BY584+BY589+BY594+BY599+BY605+BY611+BY616+BY621+BY626+BY631+BY637+BY641+BY645+BY649+BY653+BY657</f>
        <v>7.8666767331761394</v>
      </c>
      <c r="BZ658" s="1109">
        <f>BZ549+BZ556+BZ562+BZ567+BZ574+BZ579+BZ584+BZ589+BZ594+BZ599+BZ605+BZ611+BZ616+BZ621+BZ626+BZ631+BZ637+BZ641+BZ645+BZ649+BZ653+BZ657</f>
        <v>0.41247390827424374</v>
      </c>
      <c r="CA658" s="1126"/>
      <c r="CB658" s="1109">
        <f>CB549+CB556+CB562+CB567+CB574+CB579+CB584+CB589+CB594+CB599+CB605+CB611+CB616+CB621+CB626+CB631+CB637+CB641+CB645+CB649+CB653+CB657</f>
        <v>1.0139999999999999E-3</v>
      </c>
      <c r="CC658" s="1109">
        <f>CC549+CC556+CC562+CC567+CC574+CC579+CC584+CC589+CC594+CC599+CC605+CC611+CC616+CC621+CC626+CC631+CC637+CC641+CC645+CC649+CC653+CC657</f>
        <v>0</v>
      </c>
      <c r="CD658" s="1109"/>
      <c r="CE658" s="1109">
        <f>CE549+CE556+CE562+CE567+CE574+CE579+CE584+CE589+CE594+CE599+CE605+CE611+CE616+CE621+CE626+CE631+CE637+CE641+CE645+CE649+CE653+CE657</f>
        <v>0</v>
      </c>
      <c r="CF658" s="1109">
        <f>CF549+CF556+CF562+CF567+CF574+CF579+CF584+CF589+CF594+CF599+CF605+CF611+CF616+CF621+CF626+CF631+CF637+CF641+CF645+CF649+CF653+CF657</f>
        <v>0</v>
      </c>
      <c r="CG658" s="1109"/>
      <c r="CH658" s="1109">
        <f>CH549+CH556+CH562+CH567+CH574+CH579+CH584+CH589+CH594+CH599+CH605+CH611+CH616+CH621+CH626+CH631+CH637+CH641+CH645+CH649+CH653+CH657</f>
        <v>0</v>
      </c>
      <c r="CI658" s="1109">
        <f>CI549+CI556+CI562+CI567+CI574+CI579+CI584+CI589+CI594+CI599+CI605+CI611+CI616+CI621+CI626+CI631+CI637+CI641+CI645+CI649+CI653+CI657</f>
        <v>0</v>
      </c>
      <c r="CJ658" s="1109"/>
      <c r="CK658" s="1109">
        <f>CK549+CK556+CK562+CK567+CK574+CK579+CK584+CK589+CK594+CK599+CK605+CK611+CK616+CK621+CK626+CK631+CK637+CK641+CK645+CK649+CK653+CK657</f>
        <v>1.0139999999999999E-3</v>
      </c>
      <c r="CL658" s="1109">
        <f>CL549+CL556+CL562+CL567+CL574+CL579+CL584+CL589+CL594+CL599+CL605+CL611+CL616+CL621+CL626+CL631+CL637+CL641+CL645+CL649+CL653+CL657</f>
        <v>0</v>
      </c>
      <c r="CM658" s="1109"/>
      <c r="CN658" s="1109">
        <f>CN549+CN556+CN562+CN567+CN574+CN579+CN584+CN589+CN594+CN599+CN605+CN611+CN616+CN621+CN626+CN631+CN637+CN641+CN645+CN649+CN653+CN657</f>
        <v>0</v>
      </c>
      <c r="CO658" s="1109">
        <f>CO549+CO556+CO562+CO567+CO574+CO579+CO584+CO589+CO594+CO599+CO605+CO611+CO616+CO621+CO626+CO631+CO637+CO641+CO645+CO649+CO653+CO657</f>
        <v>0</v>
      </c>
      <c r="CP658" s="2291"/>
      <c r="CQ658" s="2291">
        <f>CQ549+CQ556+CQ562+CQ567+CQ574+CQ579+CQ584+CQ589+CQ594+CQ599+CQ605+CQ611+CQ616+CQ621+CQ626+CQ631+CQ637+CQ641+CQ645+CQ649+CQ653+CQ657</f>
        <v>2.3409599999999999E-2</v>
      </c>
      <c r="CR658" s="2291">
        <f>CR549+CR556+CR562+CR567+CR574+CR579+CR584+CR589+CR594+CR599+CR605+CR611+CR616+CR621+CR626+CR631+CR637+CR641+CR645+CR649+CR653+CR657</f>
        <v>0</v>
      </c>
      <c r="CS658" s="1109"/>
      <c r="CT658" s="1127">
        <f>CT549+CT556+CT562+CT567+CT574+CT579+CT584+CT589+CT594+CT599+CT605+CT611+CT616+CT621+CT626+CT631+CT637+CT641+CT645+CT649+CT653+CT657</f>
        <v>16.233291599999998</v>
      </c>
      <c r="CU658" s="1109">
        <f>CU549+CU556+CU562+CU567+CU574+CU579+CU584+CU589+CU594+CU599+CU605+CU611+CU616+CU621+CU626+CU631+CU637+CU641+CU645+CU649+CU653+CU657</f>
        <v>0.75782160930546627</v>
      </c>
      <c r="CV658" s="1128"/>
      <c r="CW658" s="1126">
        <f>CW549+CW556+CW562+CW567+CW574+CW579+CW584+CW589+CW594+CW599+CW605+CW611+CW616+CW621+CW626+CW631+CW637+CW641+CW645+CW649+CW653+CW657</f>
        <v>16.2441192</v>
      </c>
      <c r="CX658" s="1126">
        <f>CX549+CX556+CX562+CX567+CX574+CX579+CX584+CX589+CX594+CX599+CX605+CX611+CX616+CX621+CX626+CX631+CX637+CX641+CX645+CX649+CX653+CX657</f>
        <v>0.78804204512743048</v>
      </c>
      <c r="CY658" s="1126"/>
      <c r="CZ658" s="1126">
        <f>CZ549+CZ556+CZ562+CZ567+CZ574+CZ579+CZ584+CZ589+CZ594+CZ599+CZ605+CZ611+CZ616+CZ621+CZ626+CZ631+CZ637+CZ641+CZ645+CZ649+CZ653+CZ657</f>
        <v>16.230599999999999</v>
      </c>
      <c r="DA658" s="1129">
        <f>DA549+DA556+DA562+DA567+DA574+DA579+DA584+DA589+DA594+DA599+DA605+DA611+DA616+DA621+DA626+DA631+DA637+DA641+DA645+DA649+DA653+DA657</f>
        <v>0.8187098601880447</v>
      </c>
      <c r="DB658" s="1130"/>
      <c r="DC658" s="1130"/>
      <c r="DD658" s="1130"/>
      <c r="DE658" s="1109">
        <f>DE549+DE556+DE562+DE567+DE574+DE579+DE584+DE589+DE594+DE599+DE605+DE611+DE616+DE621+DE626+DE631+DE637+DE641+DE645+DE649+DE653+DE657</f>
        <v>31.095528102052928</v>
      </c>
      <c r="DF658" s="1109">
        <v>9.8304540000000014</v>
      </c>
      <c r="DG658" s="1109">
        <v>1.6623520000000003</v>
      </c>
      <c r="DH658" s="1109">
        <v>2.6110740000000003</v>
      </c>
      <c r="DI658" s="1109">
        <v>2.2061999999999999</v>
      </c>
      <c r="DJ658" s="1109">
        <v>3.3508279999999999</v>
      </c>
      <c r="DK658" s="1109">
        <f t="shared" ref="DK658" si="1999">DK549+DK556+DK562+DK567+DK574+DK579+DK584+DK589+DK594+DK599+DK605+DK611+DK616+DK621+DK626+DK631+DK637+DK641+DK645+DK649+DK653+DK657</f>
        <v>4.0045237241379308</v>
      </c>
      <c r="DL658" s="1109">
        <v>2.067172413793103E-2</v>
      </c>
      <c r="DM658" s="1109">
        <v>1.0107560000000002</v>
      </c>
      <c r="DN658" s="1109">
        <v>0.10434000000000002</v>
      </c>
      <c r="DO658" s="1109">
        <v>2.8687559999999999</v>
      </c>
      <c r="DP658" s="1109">
        <f t="shared" ref="DP658:DY658" si="2000">DP549+DP556+DP562+DP567+DP574+DP579+DP584+DP589+DP594+DP599+DP605+DP611+DP616+DP621+DP626+DP631+DP637+DP641+DP645+DP649+DP653+DP657</f>
        <v>6.5984008487974668</v>
      </c>
      <c r="DQ658" s="1109">
        <f t="shared" si="2000"/>
        <v>0.25951591036829325</v>
      </c>
      <c r="DR658" s="1109">
        <f t="shared" si="2000"/>
        <v>2.1844711739130434</v>
      </c>
      <c r="DS658" s="1109">
        <f t="shared" si="2000"/>
        <v>2.1513995387096774</v>
      </c>
      <c r="DT658" s="1109">
        <f t="shared" si="2000"/>
        <v>2.0030142258064516</v>
      </c>
      <c r="DU658" s="1109">
        <f t="shared" si="2000"/>
        <v>0.30882799999999999</v>
      </c>
      <c r="DV658" s="1109">
        <f t="shared" si="2000"/>
        <v>0.30882799999999999</v>
      </c>
      <c r="DW658" s="1109">
        <f t="shared" si="2000"/>
        <v>0</v>
      </c>
      <c r="DX658" s="1109">
        <f t="shared" si="2000"/>
        <v>0</v>
      </c>
      <c r="DY658" s="1109">
        <f t="shared" si="2000"/>
        <v>0</v>
      </c>
      <c r="DZ658" s="2291">
        <f t="shared" ref="DZ658:EC658" si="2001">DZ549+DZ556+DZ562+DZ567+DZ574+DZ579+DZ584+DZ589+DZ594+DZ599+DZ605+DZ611+DZ616+DZ621+DZ626+DZ631+DZ637+DZ641+DZ645+DZ649+DZ653+DZ657</f>
        <v>2.16E-3</v>
      </c>
      <c r="EA658" s="1109">
        <f t="shared" si="2001"/>
        <v>6.6631632184955363</v>
      </c>
      <c r="EB658" s="1116">
        <f t="shared" si="2001"/>
        <v>6.8126546387442621</v>
      </c>
      <c r="EC658" s="1116">
        <f t="shared" si="2001"/>
        <v>7.0167856718777335</v>
      </c>
      <c r="ED658" s="1107"/>
      <c r="EE658" s="1107"/>
      <c r="EF658" s="1131"/>
      <c r="EG658" s="1131"/>
      <c r="EH658" s="1132"/>
    </row>
    <row r="659" spans="1:142" ht="30.75" customHeight="1" thickBot="1">
      <c r="A659" s="904" t="s">
        <v>323</v>
      </c>
      <c r="B659" s="370"/>
      <c r="C659" s="370"/>
      <c r="D659" s="370"/>
      <c r="E659" s="904"/>
      <c r="F659" s="370"/>
      <c r="G659" s="370"/>
      <c r="H659" s="370"/>
      <c r="I659" s="370"/>
      <c r="J659" s="370"/>
      <c r="K659" s="370"/>
      <c r="L659" s="370"/>
      <c r="M659" s="2202"/>
      <c r="N659" s="370"/>
      <c r="O659" s="370"/>
      <c r="P659" s="370"/>
      <c r="Q659" s="370"/>
      <c r="R659" s="370"/>
      <c r="S659" s="370"/>
      <c r="T659" s="370"/>
      <c r="U659" s="905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905"/>
      <c r="AF659" s="905"/>
      <c r="AG659" s="905"/>
      <c r="AH659" s="905"/>
      <c r="AI659" s="905"/>
      <c r="AJ659" s="905"/>
      <c r="AK659" s="905"/>
      <c r="AL659" s="905"/>
      <c r="AM659" s="905"/>
      <c r="AN659" s="905"/>
      <c r="AO659" s="905"/>
      <c r="AP659" s="905"/>
      <c r="AQ659" s="905"/>
      <c r="AR659" s="905"/>
      <c r="AS659" s="905"/>
      <c r="AT659" s="905"/>
      <c r="AU659" s="905"/>
      <c r="AV659" s="905"/>
      <c r="AW659" s="905"/>
      <c r="AX659" s="905"/>
      <c r="AY659" s="905"/>
      <c r="AZ659" s="905"/>
      <c r="BA659" s="905"/>
      <c r="BB659" s="905"/>
      <c r="BC659" s="905"/>
      <c r="BD659" s="905"/>
      <c r="BE659" s="905"/>
      <c r="BF659" s="905"/>
      <c r="BG659" s="905"/>
      <c r="BH659" s="905"/>
      <c r="BI659" s="905"/>
      <c r="BJ659" s="905"/>
      <c r="BK659" s="905"/>
      <c r="BL659" s="905"/>
      <c r="BM659" s="905"/>
      <c r="BN659" s="905"/>
      <c r="BO659" s="905"/>
      <c r="BP659" s="905"/>
      <c r="BQ659" s="905"/>
      <c r="BR659" s="905"/>
      <c r="BS659" s="905"/>
      <c r="BT659" s="905"/>
      <c r="BU659" s="905"/>
      <c r="BV659" s="905"/>
      <c r="BW659" s="905"/>
      <c r="BX659" s="905"/>
      <c r="BY659" s="905"/>
      <c r="BZ659" s="905"/>
      <c r="CA659" s="905"/>
      <c r="CB659" s="905"/>
      <c r="CC659" s="905"/>
      <c r="CD659" s="905"/>
      <c r="CE659" s="905"/>
      <c r="CF659" s="905"/>
      <c r="CG659" s="905"/>
      <c r="CH659" s="905"/>
      <c r="CI659" s="905"/>
      <c r="CJ659" s="905"/>
      <c r="CK659" s="905"/>
      <c r="CL659" s="905"/>
      <c r="CM659" s="905"/>
      <c r="CN659" s="905"/>
      <c r="CO659" s="905"/>
      <c r="CP659" s="2270"/>
      <c r="CQ659" s="2270"/>
      <c r="CR659" s="2270"/>
      <c r="CS659" s="905"/>
      <c r="CT659" s="905"/>
      <c r="CU659" s="905"/>
      <c r="CV659" s="905"/>
      <c r="CW659" s="905"/>
      <c r="CX659" s="905"/>
      <c r="CY659" s="905"/>
      <c r="CZ659" s="905"/>
      <c r="DA659" s="905"/>
      <c r="DB659" s="905"/>
      <c r="DC659" s="905"/>
      <c r="DD659" s="905"/>
      <c r="DE659" s="905"/>
      <c r="DF659" s="905"/>
      <c r="DG659" s="905"/>
      <c r="DH659" s="905"/>
      <c r="DI659" s="905"/>
      <c r="DJ659" s="905"/>
      <c r="DK659" s="905"/>
      <c r="DL659" s="905"/>
      <c r="DM659" s="905"/>
      <c r="DN659" s="905"/>
      <c r="DO659" s="905"/>
      <c r="DP659" s="905"/>
      <c r="DQ659" s="905"/>
      <c r="DR659" s="905"/>
      <c r="DS659" s="905"/>
      <c r="DT659" s="905"/>
      <c r="DU659" s="905"/>
      <c r="DV659" s="905"/>
      <c r="DW659" s="905"/>
      <c r="DX659" s="905"/>
      <c r="DY659" s="905"/>
      <c r="DZ659" s="2270"/>
      <c r="EA659" s="905"/>
      <c r="EB659" s="905"/>
      <c r="EC659" s="905"/>
      <c r="ED659" s="905"/>
      <c r="EE659" s="905"/>
      <c r="EF659" s="905"/>
      <c r="EG659" s="905"/>
      <c r="EH659" s="905"/>
      <c r="EI659" s="1011"/>
      <c r="EJ659" s="1011"/>
      <c r="EK659" s="1011"/>
      <c r="EL659" s="1012"/>
    </row>
    <row r="660" spans="1:142" ht="31.5" customHeight="1" outlineLevel="1">
      <c r="A660" s="58"/>
      <c r="B660" s="58"/>
      <c r="C660" s="1160">
        <v>1</v>
      </c>
      <c r="D660" s="1161" t="s">
        <v>167</v>
      </c>
      <c r="E660" s="59"/>
      <c r="F660" s="59"/>
      <c r="G660" s="59"/>
      <c r="H660" s="59"/>
      <c r="I660" s="59"/>
      <c r="J660" s="59"/>
      <c r="K660" s="59"/>
      <c r="L660" s="59"/>
      <c r="M660" s="2198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182"/>
      <c r="AG660" s="555">
        <f t="shared" ref="AG660:DA660" si="2002">AG667+AG673+AG679+AG684</f>
        <v>1.8115650000000001</v>
      </c>
      <c r="AH660" s="555">
        <v>1.4352000000000007</v>
      </c>
      <c r="AI660" s="555">
        <v>172.22400000000005</v>
      </c>
      <c r="AJ660" s="555">
        <v>5.570662771721306</v>
      </c>
      <c r="AK660" s="555">
        <v>0.18130211605462998</v>
      </c>
      <c r="AL660" s="555">
        <v>21.756253926555601</v>
      </c>
      <c r="AM660" s="555">
        <v>0.71072877328264217</v>
      </c>
      <c r="AN660" s="555">
        <v>0.36077426543392199</v>
      </c>
      <c r="AO660" s="555">
        <v>43.292911852070631</v>
      </c>
      <c r="AP660" s="555">
        <v>1.3763563402751813</v>
      </c>
      <c r="AQ660" s="555">
        <v>9.6619497191688511E-2</v>
      </c>
      <c r="AR660" s="555">
        <v>11.594339663002621</v>
      </c>
      <c r="AS660" s="555">
        <v>0.37063203235146647</v>
      </c>
      <c r="AT660" s="555">
        <v>0.79650412131976001</v>
      </c>
      <c r="AU660" s="555">
        <v>95.5804945583712</v>
      </c>
      <c r="AV660" s="555">
        <v>3.1129456258120158</v>
      </c>
      <c r="AW660" s="555">
        <v>1.5072930000000002</v>
      </c>
      <c r="AX660" s="555">
        <v>180.87515999999999</v>
      </c>
      <c r="AY660" s="555">
        <v>6.2688995362931674</v>
      </c>
      <c r="AZ660" s="555">
        <v>0.22738</v>
      </c>
      <c r="BA660" s="555">
        <v>27.285599999999999</v>
      </c>
      <c r="BB660" s="555">
        <v>0.94803850761288011</v>
      </c>
      <c r="BC660" s="555">
        <v>0.37986300000000001</v>
      </c>
      <c r="BD660" s="555">
        <v>45.583559999999999</v>
      </c>
      <c r="BE660" s="555">
        <v>1.5656632490399671</v>
      </c>
      <c r="BF660" s="555">
        <v>0.50144</v>
      </c>
      <c r="BG660" s="555">
        <v>60.172800000000002</v>
      </c>
      <c r="BH660" s="555">
        <v>2.0895819780403202</v>
      </c>
      <c r="BI660" s="555">
        <v>0.39860999999999996</v>
      </c>
      <c r="BJ660" s="555">
        <v>47.833199999999998</v>
      </c>
      <c r="BK660" s="555">
        <v>1.6657911900000002</v>
      </c>
      <c r="BL660" s="555">
        <f t="shared" ref="BL660:CO660" si="2003">BL667+BL673+BL679+BL684</f>
        <v>0.12625499999999995</v>
      </c>
      <c r="BM660" s="555">
        <f t="shared" si="2003"/>
        <v>15.150599999999997</v>
      </c>
      <c r="BN660" s="555">
        <f t="shared" si="2003"/>
        <v>0.76897153300135079</v>
      </c>
      <c r="BO660" s="555">
        <f t="shared" si="2003"/>
        <v>2.0149950866143189E-3</v>
      </c>
      <c r="BP660" s="555">
        <f t="shared" si="2003"/>
        <v>0.24179941039371827</v>
      </c>
      <c r="BQ660" s="555">
        <f t="shared" si="2003"/>
        <v>8.8792367658676145E-3</v>
      </c>
      <c r="BR660" s="555">
        <f t="shared" si="2003"/>
        <v>2.3999999999999998E-4</v>
      </c>
      <c r="BS660" s="555">
        <f t="shared" si="2003"/>
        <v>2.8799999999999999E-2</v>
      </c>
      <c r="BT660" s="555">
        <f t="shared" si="2003"/>
        <v>1.0567629241968E-3</v>
      </c>
      <c r="BU660" s="555">
        <f t="shared" si="2003"/>
        <v>0.12216224962767246</v>
      </c>
      <c r="BV660" s="555">
        <f t="shared" si="2003"/>
        <v>14.659469955320693</v>
      </c>
      <c r="BW660" s="555">
        <f t="shared" si="2003"/>
        <v>0.74745889385025754</v>
      </c>
      <c r="BX660" s="555">
        <f t="shared" si="2003"/>
        <v>1.8377552857131892E-3</v>
      </c>
      <c r="BY660" s="555">
        <f t="shared" si="2003"/>
        <v>0.22053063428558267</v>
      </c>
      <c r="BZ660" s="555">
        <f t="shared" si="2003"/>
        <v>1.1576639461028847E-2</v>
      </c>
      <c r="CA660" s="555">
        <f t="shared" si="2003"/>
        <v>0.16544</v>
      </c>
      <c r="CB660" s="555">
        <f t="shared" si="2003"/>
        <v>19.852799999999998</v>
      </c>
      <c r="CC660" s="555">
        <f t="shared" si="2003"/>
        <v>0</v>
      </c>
      <c r="CD660" s="555">
        <f t="shared" si="2003"/>
        <v>0.16544</v>
      </c>
      <c r="CE660" s="555">
        <f t="shared" si="2003"/>
        <v>19.852799999999998</v>
      </c>
      <c r="CF660" s="555">
        <f t="shared" si="2003"/>
        <v>0</v>
      </c>
      <c r="CG660" s="555">
        <f t="shared" si="2003"/>
        <v>0</v>
      </c>
      <c r="CH660" s="555">
        <f t="shared" si="2003"/>
        <v>0</v>
      </c>
      <c r="CI660" s="555">
        <f t="shared" si="2003"/>
        <v>0</v>
      </c>
      <c r="CJ660" s="555">
        <f t="shared" si="2003"/>
        <v>0</v>
      </c>
      <c r="CK660" s="555">
        <f t="shared" si="2003"/>
        <v>0</v>
      </c>
      <c r="CL660" s="555">
        <f t="shared" si="2003"/>
        <v>0</v>
      </c>
      <c r="CM660" s="555">
        <f t="shared" si="2003"/>
        <v>0</v>
      </c>
      <c r="CN660" s="555">
        <f t="shared" si="2003"/>
        <v>0</v>
      </c>
      <c r="CO660" s="555">
        <f t="shared" si="2003"/>
        <v>0</v>
      </c>
      <c r="CP660" s="2256">
        <f t="shared" si="2002"/>
        <v>0</v>
      </c>
      <c r="CQ660" s="2256">
        <f t="shared" si="2002"/>
        <v>0</v>
      </c>
      <c r="CR660" s="2256">
        <f t="shared" si="2002"/>
        <v>0</v>
      </c>
      <c r="CS660" s="555">
        <f t="shared" si="2002"/>
        <v>0.12505499999999997</v>
      </c>
      <c r="CT660" s="555">
        <f t="shared" si="2002"/>
        <v>15.006599999999995</v>
      </c>
      <c r="CU660" s="555">
        <f t="shared" si="2002"/>
        <v>0.70058617859448746</v>
      </c>
      <c r="CV660" s="555">
        <f t="shared" si="2002"/>
        <v>0.12505499999999997</v>
      </c>
      <c r="CW660" s="555">
        <f t="shared" si="2002"/>
        <v>15.006599999999995</v>
      </c>
      <c r="CX660" s="555">
        <f t="shared" si="2002"/>
        <v>0.72816542937748086</v>
      </c>
      <c r="CY660" s="555">
        <f t="shared" si="2002"/>
        <v>0.12625499999999995</v>
      </c>
      <c r="CZ660" s="555">
        <f t="shared" si="2002"/>
        <v>15.150599999999995</v>
      </c>
      <c r="DA660" s="555">
        <f t="shared" si="2002"/>
        <v>0.76423210526813479</v>
      </c>
      <c r="DB660" s="282"/>
      <c r="DC660" s="282"/>
      <c r="DD660" s="282"/>
      <c r="DE660" s="555">
        <f t="shared" ref="DE660" si="2004">DK660+DP660+EA660+EB660+EC660</f>
        <v>9.3937129641644379</v>
      </c>
      <c r="DF660" s="184">
        <v>0.57402446181701738</v>
      </c>
      <c r="DG660" s="184">
        <v>7.8360708371383279E-3</v>
      </c>
      <c r="DH660" s="184">
        <v>0.42991226568176844</v>
      </c>
      <c r="DI660" s="184">
        <v>6.5798507310595888E-2</v>
      </c>
      <c r="DJ660" s="184">
        <v>7.0477617987514729E-2</v>
      </c>
      <c r="DK660" s="184">
        <v>0.48058072694232534</v>
      </c>
      <c r="DL660" s="184">
        <v>2.6900000000000001E-3</v>
      </c>
      <c r="DM660" s="184">
        <v>9.4140000000000001E-2</v>
      </c>
      <c r="DN660" s="184">
        <v>0.18645119999999998</v>
      </c>
      <c r="DO660" s="184">
        <v>0.19729952694232539</v>
      </c>
      <c r="DP660" s="184">
        <f t="shared" ref="DP660:DY660" si="2005">DP667+DP673+DP679+DP684</f>
        <v>3.8156724746031747</v>
      </c>
      <c r="DQ660" s="184">
        <f t="shared" si="2005"/>
        <v>0</v>
      </c>
      <c r="DR660" s="184">
        <f t="shared" si="2005"/>
        <v>0.312643</v>
      </c>
      <c r="DS660" s="184">
        <f t="shared" si="2005"/>
        <v>1.57833E-2</v>
      </c>
      <c r="DT660" s="184">
        <f t="shared" si="2005"/>
        <v>3.4872461746031749</v>
      </c>
      <c r="DU660" s="184">
        <f t="shared" si="2005"/>
        <v>1.7620380952380953E-2</v>
      </c>
      <c r="DV660" s="555">
        <f t="shared" si="2005"/>
        <v>1.7620380952380953E-2</v>
      </c>
      <c r="DW660" s="184">
        <f t="shared" si="2005"/>
        <v>0</v>
      </c>
      <c r="DX660" s="184">
        <f t="shared" si="2005"/>
        <v>0</v>
      </c>
      <c r="DY660" s="184">
        <f t="shared" si="2005"/>
        <v>0</v>
      </c>
      <c r="DZ660" s="2255">
        <f>DZ667+DZ673+DZ679+DZ684</f>
        <v>0</v>
      </c>
      <c r="EA660" s="595">
        <f>EA667+EA673+EA679+EA684</f>
        <v>0.64168084474734044</v>
      </c>
      <c r="EB660" s="595">
        <f>EB667+EB673+EB679+EB684</f>
        <v>0.64223120248827981</v>
      </c>
      <c r="EC660" s="595">
        <f>EC667+EC673+EC679+EC684</f>
        <v>3.8135477153833164</v>
      </c>
      <c r="ED660" s="184"/>
      <c r="EE660" s="184"/>
      <c r="EF660" s="184"/>
      <c r="EG660" s="204"/>
      <c r="EH660" s="282"/>
    </row>
    <row r="661" spans="1:142" ht="15" customHeight="1" outlineLevel="1">
      <c r="A661" s="67"/>
      <c r="B661" s="67"/>
      <c r="C661" s="69" t="s">
        <v>8</v>
      </c>
      <c r="D661" s="814" t="s">
        <v>47</v>
      </c>
      <c r="E661" s="84"/>
      <c r="F661" s="84"/>
      <c r="G661" s="84"/>
      <c r="H661" s="84"/>
      <c r="I661" s="84"/>
      <c r="J661" s="84"/>
      <c r="K661" s="84"/>
      <c r="L661" s="84"/>
      <c r="M661" s="2199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23"/>
      <c r="AG661" s="23"/>
      <c r="AH661" s="185"/>
      <c r="AI661" s="185"/>
      <c r="AJ661" s="185"/>
      <c r="AK661" s="185"/>
      <c r="AL661" s="185"/>
      <c r="AM661" s="185"/>
      <c r="AN661" s="185"/>
      <c r="AO661" s="185"/>
      <c r="AP661" s="185"/>
      <c r="AQ661" s="185"/>
      <c r="AR661" s="185"/>
      <c r="AS661" s="185"/>
      <c r="AT661" s="185"/>
      <c r="AU661" s="185"/>
      <c r="AV661" s="185"/>
      <c r="AW661" s="185"/>
      <c r="AX661" s="185"/>
      <c r="AY661" s="185"/>
      <c r="AZ661" s="185"/>
      <c r="BA661" s="185"/>
      <c r="BB661" s="185"/>
      <c r="BC661" s="185"/>
      <c r="BD661" s="185"/>
      <c r="BE661" s="185"/>
      <c r="BF661" s="185"/>
      <c r="BG661" s="185"/>
      <c r="BH661" s="185"/>
      <c r="BI661" s="185"/>
      <c r="BJ661" s="185"/>
      <c r="BK661" s="185"/>
      <c r="BL661" s="185"/>
      <c r="BM661" s="185"/>
      <c r="BN661" s="185"/>
      <c r="BO661" s="185"/>
      <c r="BP661" s="185"/>
      <c r="BQ661" s="185"/>
      <c r="BR661" s="185"/>
      <c r="BS661" s="185"/>
      <c r="BT661" s="185"/>
      <c r="BU661" s="185"/>
      <c r="BV661" s="185"/>
      <c r="BW661" s="185"/>
      <c r="BX661" s="185"/>
      <c r="BY661" s="185"/>
      <c r="BZ661" s="185"/>
      <c r="CA661" s="185"/>
      <c r="CB661" s="185"/>
      <c r="CC661" s="185"/>
      <c r="CD661" s="185"/>
      <c r="CE661" s="185"/>
      <c r="CF661" s="185"/>
      <c r="CG661" s="185"/>
      <c r="CH661" s="185"/>
      <c r="CI661" s="185"/>
      <c r="CJ661" s="185"/>
      <c r="CK661" s="185"/>
      <c r="CL661" s="185"/>
      <c r="CM661" s="185"/>
      <c r="CN661" s="185"/>
      <c r="CO661" s="185"/>
      <c r="CP661" s="2234"/>
      <c r="CQ661" s="2234"/>
      <c r="CR661" s="2234"/>
      <c r="CS661" s="283"/>
      <c r="CT661" s="283"/>
      <c r="CU661" s="283"/>
      <c r="CV661" s="185"/>
      <c r="CW661" s="185"/>
      <c r="CX661" s="185"/>
      <c r="CY661" s="185"/>
      <c r="CZ661" s="185"/>
      <c r="DA661" s="185"/>
      <c r="DB661" s="283"/>
      <c r="DC661" s="283"/>
      <c r="DD661" s="283"/>
      <c r="DE661" s="185"/>
      <c r="DF661" s="283"/>
      <c r="DG661" s="185"/>
      <c r="DH661" s="185"/>
      <c r="DI661" s="185"/>
      <c r="DJ661" s="185"/>
      <c r="DK661" s="185"/>
      <c r="DL661" s="185"/>
      <c r="DM661" s="185"/>
      <c r="DN661" s="184"/>
      <c r="DO661" s="185"/>
      <c r="DP661" s="283"/>
      <c r="DQ661" s="185"/>
      <c r="DR661" s="185"/>
      <c r="DS661" s="185"/>
      <c r="DT661" s="185"/>
      <c r="DU661" s="185"/>
      <c r="DV661" s="185"/>
      <c r="DW661" s="185"/>
      <c r="DX661" s="184"/>
      <c r="DY661" s="185"/>
      <c r="DZ661" s="2234"/>
      <c r="EA661" s="283"/>
      <c r="EB661" s="185"/>
      <c r="EC661" s="866"/>
      <c r="ED661" s="185"/>
      <c r="EE661" s="185"/>
      <c r="EF661" s="185"/>
      <c r="EG661" s="202"/>
      <c r="EH661" s="283"/>
    </row>
    <row r="662" spans="1:142" ht="15" customHeight="1" outlineLevel="1">
      <c r="A662" s="67"/>
      <c r="B662" s="67"/>
      <c r="C662" s="133" t="s">
        <v>455</v>
      </c>
      <c r="D662" s="954" t="s">
        <v>324</v>
      </c>
      <c r="E662" s="649" t="s">
        <v>23</v>
      </c>
      <c r="F662" s="649" t="s">
        <v>291</v>
      </c>
      <c r="G662" s="1210">
        <f t="shared" ref="G662:G664" si="2006">H662+M662+N662+O662+P662</f>
        <v>63259.978697088532</v>
      </c>
      <c r="H662" s="574">
        <f>SUM(I662:L662)</f>
        <v>21403.655999999999</v>
      </c>
      <c r="I662" s="1162">
        <v>0</v>
      </c>
      <c r="J662" s="1199">
        <v>10701.828</v>
      </c>
      <c r="K662" s="1199">
        <v>10701.828</v>
      </c>
      <c r="L662" s="1162">
        <v>0</v>
      </c>
      <c r="M662" s="2229">
        <v>21151.222697088499</v>
      </c>
      <c r="N662" s="1199">
        <v>6901.7000000000135</v>
      </c>
      <c r="O662" s="1199">
        <v>6901.7000000000135</v>
      </c>
      <c r="P662" s="1199">
        <v>6901.7000000000135</v>
      </c>
      <c r="Q662" s="574">
        <f>SUM(R662:U662)</f>
        <v>21404</v>
      </c>
      <c r="R662" s="23"/>
      <c r="S662" s="1199">
        <v>10702</v>
      </c>
      <c r="T662" s="1199">
        <v>10702</v>
      </c>
      <c r="U662" s="1961">
        <v>0</v>
      </c>
      <c r="V662" s="574">
        <f>SUM(W662:Z662)</f>
        <v>6901.7000000000135</v>
      </c>
      <c r="W662" s="1162"/>
      <c r="X662" s="1199"/>
      <c r="Y662" s="1199">
        <v>6821.1000000000167</v>
      </c>
      <c r="Z662" s="1162">
        <v>80.599999999996726</v>
      </c>
      <c r="AA662" s="574">
        <f>SUM(AB662:AE662)</f>
        <v>0</v>
      </c>
      <c r="AB662" s="23"/>
      <c r="AC662" s="1199"/>
      <c r="AD662" s="1199"/>
      <c r="AE662" s="1961"/>
      <c r="AF662" s="566" t="s">
        <v>311</v>
      </c>
      <c r="AG662" s="555">
        <f t="shared" ref="AG662:AG667" si="2007">AH662+CP662+CS662+CV662+CY662</f>
        <v>0.16843040000000015</v>
      </c>
      <c r="AH662" s="324">
        <v>8.5610000000000006E-2</v>
      </c>
      <c r="AI662" s="324">
        <v>10.273199999999999</v>
      </c>
      <c r="AJ662" s="324">
        <v>0.32750119472098366</v>
      </c>
      <c r="AK662" s="324">
        <v>0</v>
      </c>
      <c r="AL662" s="324">
        <v>0</v>
      </c>
      <c r="AM662" s="324">
        <v>0</v>
      </c>
      <c r="AN662" s="324">
        <v>4.2805000000000003E-2</v>
      </c>
      <c r="AO662" s="324">
        <v>5.1365999999999996</v>
      </c>
      <c r="AP662" s="324">
        <v>0.16330137371250433</v>
      </c>
      <c r="AQ662" s="324">
        <v>4.2805000000000003E-2</v>
      </c>
      <c r="AR662" s="324">
        <v>5.1365999999999996</v>
      </c>
      <c r="AS662" s="324">
        <v>0.16419982100847932</v>
      </c>
      <c r="AT662" s="324">
        <v>0</v>
      </c>
      <c r="AU662" s="324">
        <v>0</v>
      </c>
      <c r="AV662" s="324">
        <v>0</v>
      </c>
      <c r="AW662" s="324">
        <v>0</v>
      </c>
      <c r="AX662" s="324">
        <v>0</v>
      </c>
      <c r="AY662" s="324">
        <v>0</v>
      </c>
      <c r="AZ662" s="324"/>
      <c r="BA662" s="324"/>
      <c r="BB662" s="324"/>
      <c r="BC662" s="324"/>
      <c r="BD662" s="324"/>
      <c r="BE662" s="324"/>
      <c r="BF662" s="324"/>
      <c r="BG662" s="324"/>
      <c r="BH662" s="324"/>
      <c r="BI662" s="324"/>
      <c r="BJ662" s="324"/>
      <c r="BK662" s="324"/>
      <c r="BL662" s="324">
        <f t="shared" ref="BL662:BL666" si="2008">BO662+BR662+BU662+BX662</f>
        <v>2.7606800000000056E-2</v>
      </c>
      <c r="BM662" s="324">
        <f t="shared" ref="BM662:BM666" si="2009">BP662+BS662+BV662+BY662</f>
        <v>3.3128160000000064</v>
      </c>
      <c r="BN662" s="324">
        <f t="shared" ref="BN662:BN666" si="2010">BQ662+BT662+BW662+BZ662</f>
        <v>0.16897255554551832</v>
      </c>
      <c r="BO662" s="324">
        <f>AM662*0.004/1000</f>
        <v>0</v>
      </c>
      <c r="BP662" s="324">
        <f t="shared" ref="BP662:BP664" si="2011">BO662*1000*0.12</f>
        <v>0</v>
      </c>
      <c r="BQ662" s="324">
        <f t="shared" ref="BQ662:BQ664" si="2012">BO662*$ER$8</f>
        <v>0</v>
      </c>
      <c r="BR662" s="324"/>
      <c r="BS662" s="324">
        <f t="shared" ref="BS662:BS663" si="2013">BR662*1000*0.12</f>
        <v>0</v>
      </c>
      <c r="BT662" s="324">
        <f t="shared" ref="BT662:BT666" si="2014">BR662*$ES$8</f>
        <v>0</v>
      </c>
      <c r="BU662" s="324">
        <f>Y662*0.004/1000</f>
        <v>2.728440000000007E-2</v>
      </c>
      <c r="BV662" s="324">
        <f t="shared" ref="BV662:BV663" si="2015">BU662*1000*0.12</f>
        <v>3.2741280000000081</v>
      </c>
      <c r="BW662" s="324">
        <f t="shared" ref="BW662:BW666" si="2016">BU662*$ET$8</f>
        <v>0.16694164936815581</v>
      </c>
      <c r="BX662" s="567">
        <f>Z662*0.004/1000</f>
        <v>3.2239999999998691E-4</v>
      </c>
      <c r="BY662" s="324">
        <f t="shared" ref="BY662:BY663" si="2017">BX662*1000*0.12</f>
        <v>3.8687999999998432E-2</v>
      </c>
      <c r="BZ662" s="324">
        <f t="shared" ref="BZ662:BZ666" si="2018">BX662*$EU$8</f>
        <v>2.0309061773625256E-3</v>
      </c>
      <c r="CA662" s="324">
        <f t="shared" ref="CA662:CA664" si="2019">CD662+CG662+CJ662+CM662</f>
        <v>0</v>
      </c>
      <c r="CB662" s="324">
        <f t="shared" ref="CB662:CB664" si="2020">CE662+CH662+CK662+CN662</f>
        <v>0</v>
      </c>
      <c r="CC662" s="324">
        <f t="shared" ref="CC662:CC664" si="2021">CF662+CI662+CL662+CO662</f>
        <v>0</v>
      </c>
      <c r="CD662" s="324"/>
      <c r="CE662" s="324"/>
      <c r="CF662" s="324"/>
      <c r="CG662" s="324">
        <f>BB662*0.004/1000</f>
        <v>0</v>
      </c>
      <c r="CH662" s="324">
        <f t="shared" ref="CH662:CH663" si="2022">CG662*1000*0.12</f>
        <v>0</v>
      </c>
      <c r="CI662" s="324">
        <f t="shared" ref="CI662" si="2023">CG662*$ES$8</f>
        <v>0</v>
      </c>
      <c r="CJ662" s="324">
        <f>BC662*0.004/1000</f>
        <v>0</v>
      </c>
      <c r="CK662" s="324">
        <f t="shared" ref="CK662:CK663" si="2024">CJ662*1000*0.12</f>
        <v>0</v>
      </c>
      <c r="CL662" s="324">
        <f>CJ662*$EY$8</f>
        <v>0</v>
      </c>
      <c r="CM662" s="324"/>
      <c r="CN662" s="324"/>
      <c r="CO662" s="324"/>
      <c r="CP662" s="2238"/>
      <c r="CQ662" s="2238"/>
      <c r="CR662" s="2238"/>
      <c r="CS662" s="324">
        <f>N662*0.004/1000</f>
        <v>2.7606800000000053E-2</v>
      </c>
      <c r="CT662" s="324">
        <f t="shared" ref="CT662:CT666" si="2025">CS662*1000*0.12</f>
        <v>3.3128160000000064</v>
      </c>
      <c r="CU662" s="324">
        <f t="shared" ref="CU662:CU666" si="2026">CS662*$EN$8</f>
        <v>0.15465948994620241</v>
      </c>
      <c r="CV662" s="324">
        <f>O662*0.004/1000</f>
        <v>2.7606800000000053E-2</v>
      </c>
      <c r="CW662" s="324">
        <f t="shared" ref="CW662:CW666" si="2027">CV662*1000*0.12</f>
        <v>3.3128160000000064</v>
      </c>
      <c r="CX662" s="324">
        <f t="shared" ref="CX662:CX666" si="2028">CV662*$EO$8</f>
        <v>0.16074780996951968</v>
      </c>
      <c r="CY662" s="324">
        <f>P662*0.004/1000</f>
        <v>2.7606800000000053E-2</v>
      </c>
      <c r="CZ662" s="324">
        <f t="shared" ref="CZ662:CZ666" si="2029">CY662*1000*0.12</f>
        <v>3.3128160000000064</v>
      </c>
      <c r="DA662" s="324">
        <f t="shared" ref="DA662:DA666" si="2030">CY662*$EP$8</f>
        <v>0.16710627605810771</v>
      </c>
      <c r="DB662" s="85"/>
      <c r="DC662" s="85"/>
      <c r="DD662" s="85"/>
      <c r="DE662" s="555"/>
      <c r="DF662" s="85"/>
      <c r="DG662" s="23"/>
      <c r="DH662" s="23"/>
      <c r="DI662" s="23"/>
      <c r="DJ662" s="23"/>
      <c r="DK662" s="23"/>
      <c r="DL662" s="23"/>
      <c r="DM662" s="23"/>
      <c r="DN662" s="185"/>
      <c r="DO662" s="23"/>
      <c r="DP662" s="85"/>
      <c r="DQ662" s="23"/>
      <c r="DR662" s="23"/>
      <c r="DS662" s="23"/>
      <c r="DT662" s="23"/>
      <c r="DU662" s="23"/>
      <c r="DV662" s="23"/>
      <c r="DW662" s="23"/>
      <c r="DX662" s="185"/>
      <c r="DY662" s="23"/>
      <c r="DZ662" s="2216"/>
      <c r="EA662" s="85"/>
      <c r="EB662" s="23"/>
      <c r="EC662" s="867"/>
      <c r="ED662" s="23"/>
      <c r="EE662" s="23"/>
      <c r="EF662" s="329" t="s">
        <v>235</v>
      </c>
      <c r="EG662" s="171"/>
      <c r="EH662" s="2695" t="s">
        <v>465</v>
      </c>
      <c r="EK662" s="801"/>
    </row>
    <row r="663" spans="1:142" ht="48.75" customHeight="1" outlineLevel="1">
      <c r="A663" s="24"/>
      <c r="B663" s="24"/>
      <c r="C663" s="1162" t="s">
        <v>92</v>
      </c>
      <c r="D663" s="1177" t="s">
        <v>486</v>
      </c>
      <c r="E663" s="996" t="s">
        <v>189</v>
      </c>
      <c r="F663" s="996" t="s">
        <v>2</v>
      </c>
      <c r="G663" s="574">
        <f t="shared" si="2006"/>
        <v>20755</v>
      </c>
      <c r="H663" s="574">
        <f t="shared" ref="H663:H666" si="2031">SUM(I663:L663)</f>
        <v>19</v>
      </c>
      <c r="I663" s="1777">
        <v>2</v>
      </c>
      <c r="J663" s="1777">
        <v>4</v>
      </c>
      <c r="K663" s="1777">
        <v>1</v>
      </c>
      <c r="L663" s="1777">
        <v>12</v>
      </c>
      <c r="M663" s="2219"/>
      <c r="N663" s="1777">
        <v>6912</v>
      </c>
      <c r="O663" s="1777">
        <v>6912</v>
      </c>
      <c r="P663" s="1777">
        <v>6912</v>
      </c>
      <c r="Q663" s="574">
        <f>SUM(R663:U663)</f>
        <v>82330</v>
      </c>
      <c r="R663" s="1777">
        <v>4</v>
      </c>
      <c r="S663" s="1808">
        <v>27583</v>
      </c>
      <c r="T663" s="1862">
        <v>27253</v>
      </c>
      <c r="U663" s="1968">
        <v>27490</v>
      </c>
      <c r="V663" s="574">
        <f t="shared" ref="V663:V666" si="2032">SUM(W663:Z663)</f>
        <v>6912</v>
      </c>
      <c r="W663" s="2337">
        <v>87</v>
      </c>
      <c r="X663" s="2337">
        <v>0</v>
      </c>
      <c r="Y663" s="2337">
        <v>6819</v>
      </c>
      <c r="Z663" s="2337">
        <v>6</v>
      </c>
      <c r="AA663" s="574">
        <f>SUM(AB663:AE663)</f>
        <v>0</v>
      </c>
      <c r="AB663" s="2139"/>
      <c r="AC663" s="2139"/>
      <c r="AD663" s="2139"/>
      <c r="AE663" s="1968"/>
      <c r="AF663" s="566" t="s">
        <v>311</v>
      </c>
      <c r="AG663" s="555">
        <f t="shared" si="2007"/>
        <v>1.5886986000000005</v>
      </c>
      <c r="AH663" s="324">
        <v>1.3196940000000006</v>
      </c>
      <c r="AI663" s="324">
        <v>158.36328000000003</v>
      </c>
      <c r="AJ663" s="324">
        <v>5.1279548856910626</v>
      </c>
      <c r="AK663" s="324">
        <v>0.17949211605463</v>
      </c>
      <c r="AL663" s="324">
        <v>21.539053926555599</v>
      </c>
      <c r="AM663" s="324">
        <v>0.70363332890705654</v>
      </c>
      <c r="AN663" s="324">
        <v>0.30184926543392199</v>
      </c>
      <c r="AO663" s="324">
        <v>36.221911852070633</v>
      </c>
      <c r="AP663" s="324">
        <v>1.1515570540700808</v>
      </c>
      <c r="AQ663" s="324">
        <v>5.1698497191688501E-2</v>
      </c>
      <c r="AR663" s="324">
        <v>6.2038196630026201</v>
      </c>
      <c r="AS663" s="324">
        <v>0.19831524320249089</v>
      </c>
      <c r="AT663" s="324">
        <v>0.78665412131975998</v>
      </c>
      <c r="AU663" s="324">
        <v>94.398494558371198</v>
      </c>
      <c r="AV663" s="324">
        <v>3.0744492595114341</v>
      </c>
      <c r="AW663" s="324">
        <v>1.482245</v>
      </c>
      <c r="AX663" s="324">
        <v>177.86939999999998</v>
      </c>
      <c r="AY663" s="324">
        <v>6.1647518239282153</v>
      </c>
      <c r="AZ663" s="324">
        <v>0.22523000000000001</v>
      </c>
      <c r="BA663" s="324">
        <v>27.0276</v>
      </c>
      <c r="BB663" s="324">
        <v>0.9390742944394801</v>
      </c>
      <c r="BC663" s="324">
        <v>0.371415</v>
      </c>
      <c r="BD663" s="324">
        <v>44.569800000000001</v>
      </c>
      <c r="BE663" s="324">
        <v>1.530843529488735</v>
      </c>
      <c r="BF663" s="324">
        <v>0.5</v>
      </c>
      <c r="BG663" s="324">
        <v>60</v>
      </c>
      <c r="BH663" s="324">
        <v>2.0835812640000002</v>
      </c>
      <c r="BI663" s="324">
        <v>0.3856</v>
      </c>
      <c r="BJ663" s="324">
        <v>46.271999999999998</v>
      </c>
      <c r="BK663" s="324">
        <v>1.6114224000000001</v>
      </c>
      <c r="BL663" s="324">
        <f t="shared" si="2008"/>
        <v>8.9668199999999906E-2</v>
      </c>
      <c r="BM663" s="324">
        <f t="shared" si="2009"/>
        <v>10.76018399999999</v>
      </c>
      <c r="BN663" s="324">
        <f t="shared" si="2010"/>
        <v>0.54666076755279291</v>
      </c>
      <c r="BO663" s="324">
        <v>1.1649950866143191E-3</v>
      </c>
      <c r="BP663" s="324">
        <f t="shared" si="2011"/>
        <v>0.13979941039371829</v>
      </c>
      <c r="BQ663" s="324">
        <f t="shared" si="2012"/>
        <v>5.1336438852076158E-3</v>
      </c>
      <c r="BR663" s="324">
        <v>0</v>
      </c>
      <c r="BS663" s="324">
        <f t="shared" si="2013"/>
        <v>0</v>
      </c>
      <c r="BT663" s="324">
        <f t="shared" si="2014"/>
        <v>0</v>
      </c>
      <c r="BU663" s="324">
        <v>8.8427849627672389E-2</v>
      </c>
      <c r="BV663" s="324">
        <f t="shared" si="2015"/>
        <v>10.611341955320686</v>
      </c>
      <c r="BW663" s="324">
        <f t="shared" si="2016"/>
        <v>0.54105243534484371</v>
      </c>
      <c r="BX663" s="567">
        <v>7.5355285713202269E-5</v>
      </c>
      <c r="BY663" s="324">
        <f t="shared" si="2017"/>
        <v>9.0426342855842723E-3</v>
      </c>
      <c r="BZ663" s="324">
        <f t="shared" si="2018"/>
        <v>4.7468832274152222E-4</v>
      </c>
      <c r="CA663" s="324">
        <f t="shared" si="2019"/>
        <v>0.16544</v>
      </c>
      <c r="CB663" s="324">
        <f t="shared" si="2020"/>
        <v>19.852799999999998</v>
      </c>
      <c r="CC663" s="324">
        <f t="shared" si="2021"/>
        <v>0</v>
      </c>
      <c r="CD663" s="324">
        <v>0.16544</v>
      </c>
      <c r="CE663" s="324">
        <f t="shared" ref="CE663" si="2033">CD663*1000*0.12</f>
        <v>19.852799999999998</v>
      </c>
      <c r="CF663" s="324">
        <f>CD663*$EW$8</f>
        <v>0</v>
      </c>
      <c r="CG663" s="324"/>
      <c r="CH663" s="324">
        <f t="shared" si="2022"/>
        <v>0</v>
      </c>
      <c r="CI663" s="324">
        <f>CG663*$EX$8</f>
        <v>0</v>
      </c>
      <c r="CJ663" s="324"/>
      <c r="CK663" s="324">
        <f t="shared" si="2024"/>
        <v>0</v>
      </c>
      <c r="CL663" s="324">
        <f>CJ663*$EY$8</f>
        <v>0</v>
      </c>
      <c r="CM663" s="324"/>
      <c r="CN663" s="324">
        <f>CM663*1000*0.12</f>
        <v>0</v>
      </c>
      <c r="CO663" s="324">
        <f>CM663*$EZ$8</f>
        <v>0</v>
      </c>
      <c r="CP663" s="2238"/>
      <c r="CQ663" s="2238"/>
      <c r="CR663" s="2238"/>
      <c r="CS663" s="324">
        <v>8.9668199999999906E-2</v>
      </c>
      <c r="CT663" s="324">
        <f t="shared" si="2025"/>
        <v>10.760183999999988</v>
      </c>
      <c r="CU663" s="324">
        <f t="shared" si="2026"/>
        <v>0.50234138242730142</v>
      </c>
      <c r="CV663" s="324">
        <v>8.9668199999999906E-2</v>
      </c>
      <c r="CW663" s="324">
        <f t="shared" si="2027"/>
        <v>10.760183999999988</v>
      </c>
      <c r="CX663" s="324">
        <f t="shared" si="2028"/>
        <v>0.52211653556039972</v>
      </c>
      <c r="CY663" s="324">
        <v>8.9668199999999906E-2</v>
      </c>
      <c r="CZ663" s="324">
        <f t="shared" si="2029"/>
        <v>10.760183999999988</v>
      </c>
      <c r="DA663" s="324">
        <f t="shared" si="2030"/>
        <v>0.54276913596771703</v>
      </c>
      <c r="DB663" s="210"/>
      <c r="DC663" s="210"/>
      <c r="DD663" s="210"/>
      <c r="DE663" s="33"/>
      <c r="DF663" s="210"/>
      <c r="DG663" s="33"/>
      <c r="DH663" s="33"/>
      <c r="DI663" s="33"/>
      <c r="DJ663" s="33"/>
      <c r="DK663" s="33"/>
      <c r="DL663" s="33"/>
      <c r="DM663" s="33"/>
      <c r="DN663" s="23"/>
      <c r="DO663" s="33"/>
      <c r="DP663" s="210"/>
      <c r="DQ663" s="33"/>
      <c r="DR663" s="33"/>
      <c r="DS663" s="33"/>
      <c r="DT663" s="33"/>
      <c r="DU663" s="33"/>
      <c r="DV663" s="33"/>
      <c r="DW663" s="33"/>
      <c r="DX663" s="23"/>
      <c r="DY663" s="33"/>
      <c r="DZ663" s="2239"/>
      <c r="EA663" s="210"/>
      <c r="EB663" s="33"/>
      <c r="EC663" s="868"/>
      <c r="ED663" s="33"/>
      <c r="EE663" s="33"/>
      <c r="EF663" s="329" t="s">
        <v>235</v>
      </c>
      <c r="EG663" s="201"/>
      <c r="EH663" s="2696"/>
    </row>
    <row r="664" spans="1:142" ht="15" customHeight="1" outlineLevel="1">
      <c r="A664" s="24"/>
      <c r="B664" s="24"/>
      <c r="C664" s="1162" t="s">
        <v>93</v>
      </c>
      <c r="D664" s="1163" t="s">
        <v>190</v>
      </c>
      <c r="E664" s="996" t="s">
        <v>24</v>
      </c>
      <c r="F664" s="996" t="s">
        <v>2</v>
      </c>
      <c r="G664" s="1210">
        <f t="shared" si="2006"/>
        <v>15</v>
      </c>
      <c r="H664" s="574">
        <f t="shared" si="2031"/>
        <v>2</v>
      </c>
      <c r="I664" s="1777">
        <v>1</v>
      </c>
      <c r="J664" s="1777">
        <v>0</v>
      </c>
      <c r="K664" s="1777">
        <v>0</v>
      </c>
      <c r="L664" s="1777">
        <v>1</v>
      </c>
      <c r="M664" s="2219">
        <v>1</v>
      </c>
      <c r="N664" s="1777">
        <v>4</v>
      </c>
      <c r="O664" s="1777">
        <v>4</v>
      </c>
      <c r="P664" s="1777">
        <v>4</v>
      </c>
      <c r="Q664" s="574">
        <f>SUM(R664:U664)</f>
        <v>6</v>
      </c>
      <c r="R664" s="1777">
        <v>1</v>
      </c>
      <c r="S664" s="196"/>
      <c r="T664" s="196"/>
      <c r="U664" s="1974">
        <v>5</v>
      </c>
      <c r="V664" s="574">
        <f t="shared" si="2032"/>
        <v>4</v>
      </c>
      <c r="W664" s="2337">
        <v>1</v>
      </c>
      <c r="X664" s="2337">
        <v>0</v>
      </c>
      <c r="Y664" s="2337">
        <v>3</v>
      </c>
      <c r="Z664" s="2337">
        <v>0</v>
      </c>
      <c r="AA664" s="574">
        <f>SUM(AB664:AE664)</f>
        <v>0</v>
      </c>
      <c r="AB664" s="2139"/>
      <c r="AC664" s="196"/>
      <c r="AD664" s="196"/>
      <c r="AE664" s="1974"/>
      <c r="AF664" s="566" t="s">
        <v>311</v>
      </c>
      <c r="AG664" s="555">
        <f t="shared" ref="AG664:AG665" si="2034">AH664+CP664+CS664+CV664+CY664</f>
        <v>1.1899999999999999E-2</v>
      </c>
      <c r="AH664" s="556">
        <v>1.6999999999999999E-3</v>
      </c>
      <c r="AI664" s="324">
        <v>0.20399999999999999</v>
      </c>
      <c r="AJ664" s="324">
        <v>6.6541362194259043E-3</v>
      </c>
      <c r="AK664" s="556">
        <v>8.4999999999999995E-4</v>
      </c>
      <c r="AL664" s="324">
        <v>0.10199999999999999</v>
      </c>
      <c r="AM664" s="556">
        <v>3.3321147620153108E-3</v>
      </c>
      <c r="AN664" s="324">
        <v>0</v>
      </c>
      <c r="AO664" s="324">
        <v>0</v>
      </c>
      <c r="AP664" s="324">
        <v>0</v>
      </c>
      <c r="AQ664" s="324">
        <v>0</v>
      </c>
      <c r="AR664" s="324">
        <v>0</v>
      </c>
      <c r="AS664" s="324">
        <v>0</v>
      </c>
      <c r="AT664" s="556">
        <v>8.4999999999999995E-4</v>
      </c>
      <c r="AU664" s="324">
        <v>0.10199999999999999</v>
      </c>
      <c r="AV664" s="556">
        <v>3.3220214574105934E-3</v>
      </c>
      <c r="AW664" s="324">
        <v>5.1000000000000004E-3</v>
      </c>
      <c r="AX664" s="324">
        <v>0.61199999999999999</v>
      </c>
      <c r="AY664" s="324">
        <v>2.1302871254600002E-2</v>
      </c>
      <c r="AZ664" s="324">
        <v>8.4999999999999995E-4</v>
      </c>
      <c r="BA664" s="324">
        <v>0.10199999999999999</v>
      </c>
      <c r="BB664" s="324">
        <v>3.5439912545999997E-3</v>
      </c>
      <c r="BC664" s="324">
        <v>0</v>
      </c>
      <c r="BD664" s="324">
        <v>0</v>
      </c>
      <c r="BE664" s="324">
        <v>0</v>
      </c>
      <c r="BF664" s="324">
        <v>0</v>
      </c>
      <c r="BG664" s="324">
        <v>0</v>
      </c>
      <c r="BH664" s="324">
        <v>0</v>
      </c>
      <c r="BI664" s="556">
        <v>4.2500000000000003E-3</v>
      </c>
      <c r="BJ664" s="324">
        <v>0.51</v>
      </c>
      <c r="BK664" s="324">
        <v>1.7760750000000002E-2</v>
      </c>
      <c r="BL664" s="556">
        <f t="shared" si="2008"/>
        <v>3.3999999999999998E-3</v>
      </c>
      <c r="BM664" s="324">
        <f t="shared" si="2009"/>
        <v>0.40799999999999997</v>
      </c>
      <c r="BN664" s="324">
        <f t="shared" si="2010"/>
        <v>1.9347959283761998E-2</v>
      </c>
      <c r="BO664" s="556">
        <f>W664*0.85/1000</f>
        <v>8.4999999999999995E-4</v>
      </c>
      <c r="BP664" s="324">
        <f t="shared" si="2011"/>
        <v>0.10199999999999999</v>
      </c>
      <c r="BQ664" s="324">
        <f t="shared" si="2012"/>
        <v>3.7455928806599996E-3</v>
      </c>
      <c r="BR664" s="324">
        <f>X664*0.85/1000</f>
        <v>0</v>
      </c>
      <c r="BS664" s="324">
        <f>BR664*1000*0.12</f>
        <v>0</v>
      </c>
      <c r="BT664" s="324">
        <f t="shared" si="2014"/>
        <v>0</v>
      </c>
      <c r="BU664" s="324">
        <f>Y664*0.85/1000</f>
        <v>2.5499999999999997E-3</v>
      </c>
      <c r="BV664" s="324">
        <f>BU664*1000*0.12</f>
        <v>0.30599999999999999</v>
      </c>
      <c r="BW664" s="324">
        <f t="shared" si="2016"/>
        <v>1.5602366403101999E-2</v>
      </c>
      <c r="BX664" s="556">
        <f>Z664*0.85/1000</f>
        <v>0</v>
      </c>
      <c r="BY664" s="324">
        <f>BX664*1000*0.12</f>
        <v>0</v>
      </c>
      <c r="BZ664" s="324">
        <f t="shared" si="2018"/>
        <v>0</v>
      </c>
      <c r="CA664" s="324">
        <f t="shared" si="2019"/>
        <v>0</v>
      </c>
      <c r="CB664" s="324">
        <f t="shared" si="2020"/>
        <v>0</v>
      </c>
      <c r="CC664" s="324">
        <f t="shared" si="2021"/>
        <v>0</v>
      </c>
      <c r="CD664" s="556">
        <f>AB664*0.85/1000</f>
        <v>0</v>
      </c>
      <c r="CE664" s="324">
        <f>CD664*1000*0.12</f>
        <v>0</v>
      </c>
      <c r="CF664" s="324">
        <f>CD664*$EW$8</f>
        <v>0</v>
      </c>
      <c r="CG664" s="324"/>
      <c r="CH664" s="324">
        <f>CG664*1000*0.12</f>
        <v>0</v>
      </c>
      <c r="CI664" s="324">
        <f>CG664*$EX$8</f>
        <v>0</v>
      </c>
      <c r="CJ664" s="324"/>
      <c r="CK664" s="324">
        <f>CJ664*1000*0.12</f>
        <v>0</v>
      </c>
      <c r="CL664" s="324">
        <f>CJ664*$EY$8</f>
        <v>0</v>
      </c>
      <c r="CM664" s="556"/>
      <c r="CN664" s="324">
        <f>CM664*1000*0.12</f>
        <v>0</v>
      </c>
      <c r="CO664" s="324">
        <f>CM664*$EZ$8</f>
        <v>0</v>
      </c>
      <c r="CP664" s="2258"/>
      <c r="CQ664" s="2238"/>
      <c r="CR664" s="2238"/>
      <c r="CS664" s="775">
        <f>N664*0.85/1000</f>
        <v>3.3999999999999998E-3</v>
      </c>
      <c r="CT664" s="324">
        <f t="shared" si="2025"/>
        <v>0.40799999999999997</v>
      </c>
      <c r="CU664" s="556">
        <f t="shared" si="2026"/>
        <v>1.9047563129992867E-2</v>
      </c>
      <c r="CV664" s="775">
        <f>O664*0.85/1000</f>
        <v>3.3999999999999998E-3</v>
      </c>
      <c r="CW664" s="324">
        <f t="shared" si="2027"/>
        <v>0.40799999999999997</v>
      </c>
      <c r="CX664" s="324">
        <f t="shared" si="2028"/>
        <v>1.9797388827983171E-2</v>
      </c>
      <c r="CY664" s="775">
        <f>P664*0.85/1000</f>
        <v>3.3999999999999998E-3</v>
      </c>
      <c r="CZ664" s="324">
        <f t="shared" si="2029"/>
        <v>0.40799999999999997</v>
      </c>
      <c r="DA664" s="324">
        <f t="shared" si="2030"/>
        <v>2.0580485191965932E-2</v>
      </c>
      <c r="DB664" s="210"/>
      <c r="DC664" s="210"/>
      <c r="DD664" s="210"/>
      <c r="DE664" s="33"/>
      <c r="DF664" s="210"/>
      <c r="DG664" s="33"/>
      <c r="DH664" s="33"/>
      <c r="DI664" s="33"/>
      <c r="DJ664" s="33"/>
      <c r="DK664" s="33"/>
      <c r="DL664" s="33"/>
      <c r="DM664" s="33"/>
      <c r="DN664" s="23"/>
      <c r="DO664" s="33"/>
      <c r="DP664" s="210"/>
      <c r="DQ664" s="33"/>
      <c r="DR664" s="33"/>
      <c r="DS664" s="33"/>
      <c r="DT664" s="33"/>
      <c r="DU664" s="33"/>
      <c r="DV664" s="33"/>
      <c r="DW664" s="33"/>
      <c r="DX664" s="23"/>
      <c r="DY664" s="33"/>
      <c r="DZ664" s="2239"/>
      <c r="EA664" s="210"/>
      <c r="EB664" s="33"/>
      <c r="EC664" s="868"/>
      <c r="ED664" s="33"/>
      <c r="EE664" s="33"/>
      <c r="EF664" s="329" t="s">
        <v>235</v>
      </c>
      <c r="EG664" s="201"/>
      <c r="EH664" s="2696"/>
    </row>
    <row r="665" spans="1:142" ht="15" hidden="1" customHeight="1" outlineLevel="1">
      <c r="A665" s="24"/>
      <c r="B665" s="24"/>
      <c r="C665" s="87" t="s">
        <v>94</v>
      </c>
      <c r="D665" s="1164"/>
      <c r="E665" s="996" t="s">
        <v>189</v>
      </c>
      <c r="F665" s="996" t="s">
        <v>2</v>
      </c>
      <c r="G665" s="574">
        <f>H665+M665+N665+O665+P665</f>
        <v>0</v>
      </c>
      <c r="H665" s="574">
        <f t="shared" si="2031"/>
        <v>0</v>
      </c>
      <c r="I665" s="1218"/>
      <c r="J665" s="1218"/>
      <c r="K665" s="1218"/>
      <c r="L665" s="1218"/>
      <c r="M665" s="2235"/>
      <c r="N665" s="1218"/>
      <c r="O665" s="1218"/>
      <c r="P665" s="1218"/>
      <c r="Q665" s="574"/>
      <c r="R665" s="196"/>
      <c r="S665" s="196"/>
      <c r="T665" s="196"/>
      <c r="U665" s="196"/>
      <c r="V665" s="574">
        <f t="shared" si="2032"/>
        <v>0</v>
      </c>
      <c r="W665" s="1218"/>
      <c r="X665" s="1218"/>
      <c r="Y665" s="1218"/>
      <c r="Z665" s="1218"/>
      <c r="AA665" s="574"/>
      <c r="AB665" s="196"/>
      <c r="AC665" s="196"/>
      <c r="AD665" s="196"/>
      <c r="AE665" s="196"/>
      <c r="AF665" s="566" t="s">
        <v>311</v>
      </c>
      <c r="AG665" s="555">
        <f t="shared" si="2034"/>
        <v>0</v>
      </c>
      <c r="AH665" s="324">
        <v>0</v>
      </c>
      <c r="AI665" s="324">
        <v>0</v>
      </c>
      <c r="AJ665" s="324">
        <v>0</v>
      </c>
      <c r="AK665" s="324"/>
      <c r="AL665" s="324">
        <v>0</v>
      </c>
      <c r="AM665" s="324">
        <v>0</v>
      </c>
      <c r="AN665" s="324"/>
      <c r="AO665" s="324">
        <v>0</v>
      </c>
      <c r="AP665" s="324">
        <v>0</v>
      </c>
      <c r="AQ665" s="324"/>
      <c r="AR665" s="324">
        <v>0</v>
      </c>
      <c r="AS665" s="324">
        <v>0</v>
      </c>
      <c r="AT665" s="324"/>
      <c r="AU665" s="324">
        <v>0</v>
      </c>
      <c r="AV665" s="324">
        <v>0</v>
      </c>
      <c r="AW665" s="324"/>
      <c r="AX665" s="324"/>
      <c r="AY665" s="324"/>
      <c r="AZ665" s="324"/>
      <c r="BA665" s="324"/>
      <c r="BB665" s="324"/>
      <c r="BC665" s="324"/>
      <c r="BD665" s="324"/>
      <c r="BE665" s="324"/>
      <c r="BF665" s="324"/>
      <c r="BG665" s="324"/>
      <c r="BH665" s="324"/>
      <c r="BI665" s="324"/>
      <c r="BJ665" s="324"/>
      <c r="BK665" s="324"/>
      <c r="BL665" s="324">
        <f t="shared" si="2008"/>
        <v>0</v>
      </c>
      <c r="BM665" s="324">
        <f t="shared" si="2009"/>
        <v>0</v>
      </c>
      <c r="BN665" s="324">
        <f t="shared" si="2010"/>
        <v>0</v>
      </c>
      <c r="BO665" s="324"/>
      <c r="BP665" s="324">
        <f>BO665*1000*0.12</f>
        <v>0</v>
      </c>
      <c r="BQ665" s="324">
        <f>BO665*$ER$8</f>
        <v>0</v>
      </c>
      <c r="BR665" s="324"/>
      <c r="BS665" s="324">
        <f>BR665*1000*0.12</f>
        <v>0</v>
      </c>
      <c r="BT665" s="324">
        <f t="shared" si="2014"/>
        <v>0</v>
      </c>
      <c r="BU665" s="324"/>
      <c r="BV665" s="324">
        <f t="shared" ref="BV665:BV666" si="2035">BU665*1000*0.12</f>
        <v>0</v>
      </c>
      <c r="BW665" s="324">
        <f t="shared" si="2016"/>
        <v>0</v>
      </c>
      <c r="BX665" s="324"/>
      <c r="BY665" s="324">
        <f t="shared" ref="BY665:BY666" si="2036">BX665*1000*0.12</f>
        <v>0</v>
      </c>
      <c r="BZ665" s="324">
        <f t="shared" si="2018"/>
        <v>0</v>
      </c>
      <c r="CA665" s="324"/>
      <c r="CB665" s="324"/>
      <c r="CC665" s="324"/>
      <c r="CD665" s="324"/>
      <c r="CE665" s="324"/>
      <c r="CF665" s="324"/>
      <c r="CG665" s="324"/>
      <c r="CH665" s="324"/>
      <c r="CI665" s="324"/>
      <c r="CJ665" s="324"/>
      <c r="CK665" s="324"/>
      <c r="CL665" s="324"/>
      <c r="CM665" s="324"/>
      <c r="CN665" s="324"/>
      <c r="CO665" s="324"/>
      <c r="CP665" s="2238"/>
      <c r="CQ665" s="2238">
        <f t="shared" ref="CQ665" si="2037">CP665*1000*0.12</f>
        <v>0</v>
      </c>
      <c r="CR665" s="2238">
        <f t="shared" ref="CR665" si="2038">CP665*$EM$8</f>
        <v>0</v>
      </c>
      <c r="CS665" s="324"/>
      <c r="CT665" s="324">
        <f t="shared" ref="CT665" si="2039">CS665*1000*0.12</f>
        <v>0</v>
      </c>
      <c r="CU665" s="324">
        <f t="shared" ref="CU665" si="2040">CS665*$EN$8</f>
        <v>0</v>
      </c>
      <c r="CV665" s="324"/>
      <c r="CW665" s="324">
        <f t="shared" ref="CW665" si="2041">CV665*1000*0.12</f>
        <v>0</v>
      </c>
      <c r="CX665" s="324">
        <f t="shared" ref="CX665" si="2042">CV665*$EO$8</f>
        <v>0</v>
      </c>
      <c r="CY665" s="324"/>
      <c r="CZ665" s="324">
        <f t="shared" ref="CZ665" si="2043">CY665*1000*0.12</f>
        <v>0</v>
      </c>
      <c r="DA665" s="324">
        <f t="shared" ref="DA665" si="2044">CY665*$EP$8</f>
        <v>0</v>
      </c>
      <c r="DB665" s="210"/>
      <c r="DC665" s="210"/>
      <c r="DD665" s="210"/>
      <c r="DE665" s="33"/>
      <c r="DF665" s="210"/>
      <c r="DG665" s="33"/>
      <c r="DH665" s="33"/>
      <c r="DI665" s="33"/>
      <c r="DJ665" s="33"/>
      <c r="DK665" s="33"/>
      <c r="DL665" s="33"/>
      <c r="DM665" s="33"/>
      <c r="DN665" s="23"/>
      <c r="DO665" s="33"/>
      <c r="DP665" s="210"/>
      <c r="DQ665" s="33"/>
      <c r="DR665" s="33"/>
      <c r="DS665" s="33"/>
      <c r="DT665" s="33"/>
      <c r="DU665" s="33"/>
      <c r="DV665" s="33"/>
      <c r="DW665" s="33"/>
      <c r="DX665" s="23"/>
      <c r="DY665" s="33"/>
      <c r="DZ665" s="2239"/>
      <c r="EA665" s="210"/>
      <c r="EB665" s="33"/>
      <c r="EC665" s="868"/>
      <c r="ED665" s="33"/>
      <c r="EE665" s="33"/>
      <c r="EF665" s="329" t="s">
        <v>235</v>
      </c>
      <c r="EG665" s="201"/>
      <c r="EH665" s="2696"/>
      <c r="EK665" s="1072"/>
    </row>
    <row r="666" spans="1:142" ht="15" hidden="1" customHeight="1" outlineLevel="1">
      <c r="A666" s="24"/>
      <c r="B666" s="24"/>
      <c r="C666" s="87" t="s">
        <v>456</v>
      </c>
      <c r="D666" s="1164"/>
      <c r="E666" s="996" t="s">
        <v>189</v>
      </c>
      <c r="F666" s="996" t="s">
        <v>2</v>
      </c>
      <c r="G666" s="574">
        <f>H666+M666+N666+O666+P666</f>
        <v>0</v>
      </c>
      <c r="H666" s="574">
        <f t="shared" si="2031"/>
        <v>0</v>
      </c>
      <c r="I666" s="1162"/>
      <c r="J666" s="1162"/>
      <c r="K666" s="1162"/>
      <c r="L666" s="1162"/>
      <c r="M666" s="2236"/>
      <c r="N666" s="1162"/>
      <c r="O666" s="1162"/>
      <c r="P666" s="1162"/>
      <c r="Q666" s="574">
        <f>SUM(R666:U666)</f>
        <v>0</v>
      </c>
      <c r="R666" s="196"/>
      <c r="S666" s="196"/>
      <c r="T666" s="196"/>
      <c r="U666" s="196"/>
      <c r="V666" s="574">
        <f t="shared" si="2032"/>
        <v>0</v>
      </c>
      <c r="W666" s="1162"/>
      <c r="X666" s="1162"/>
      <c r="Y666" s="1162"/>
      <c r="Z666" s="1162"/>
      <c r="AA666" s="574">
        <f>SUM(AB666:AE666)</f>
        <v>0</v>
      </c>
      <c r="AB666" s="196"/>
      <c r="AC666" s="196"/>
      <c r="AD666" s="196"/>
      <c r="AE666" s="196"/>
      <c r="AF666" s="566" t="s">
        <v>311</v>
      </c>
      <c r="AG666" s="555">
        <f t="shared" si="2007"/>
        <v>0</v>
      </c>
      <c r="AH666" s="324">
        <v>0</v>
      </c>
      <c r="AI666" s="324">
        <v>0</v>
      </c>
      <c r="AJ666" s="324">
        <v>0</v>
      </c>
      <c r="AK666" s="324"/>
      <c r="AL666" s="324">
        <v>0</v>
      </c>
      <c r="AM666" s="324">
        <v>0</v>
      </c>
      <c r="AN666" s="324"/>
      <c r="AO666" s="324">
        <v>0</v>
      </c>
      <c r="AP666" s="324">
        <v>0</v>
      </c>
      <c r="AQ666" s="324"/>
      <c r="AR666" s="324">
        <v>0</v>
      </c>
      <c r="AS666" s="324">
        <v>0</v>
      </c>
      <c r="AT666" s="324"/>
      <c r="AU666" s="324">
        <v>0</v>
      </c>
      <c r="AV666" s="324">
        <v>0</v>
      </c>
      <c r="AW666" s="324"/>
      <c r="AX666" s="324"/>
      <c r="AY666" s="324"/>
      <c r="AZ666" s="324"/>
      <c r="BA666" s="324"/>
      <c r="BB666" s="324"/>
      <c r="BC666" s="324"/>
      <c r="BD666" s="324"/>
      <c r="BE666" s="324"/>
      <c r="BF666" s="324"/>
      <c r="BG666" s="324"/>
      <c r="BH666" s="324"/>
      <c r="BI666" s="324"/>
      <c r="BJ666" s="324"/>
      <c r="BK666" s="324"/>
      <c r="BL666" s="324">
        <f t="shared" si="2008"/>
        <v>0</v>
      </c>
      <c r="BM666" s="324">
        <f t="shared" si="2009"/>
        <v>0</v>
      </c>
      <c r="BN666" s="324">
        <f t="shared" si="2010"/>
        <v>0</v>
      </c>
      <c r="BO666" s="324"/>
      <c r="BP666" s="324">
        <f t="shared" ref="BP666" si="2045">BO666*1000*0.12</f>
        <v>0</v>
      </c>
      <c r="BQ666" s="324">
        <f t="shared" ref="BQ666" si="2046">BO666*$ER$8</f>
        <v>0</v>
      </c>
      <c r="BR666" s="324"/>
      <c r="BS666" s="324">
        <f t="shared" ref="BS666" si="2047">BR666*1000*0.12</f>
        <v>0</v>
      </c>
      <c r="BT666" s="324">
        <f t="shared" si="2014"/>
        <v>0</v>
      </c>
      <c r="BU666" s="324"/>
      <c r="BV666" s="324">
        <f t="shared" si="2035"/>
        <v>0</v>
      </c>
      <c r="BW666" s="324">
        <f t="shared" si="2016"/>
        <v>0</v>
      </c>
      <c r="BX666" s="324"/>
      <c r="BY666" s="324">
        <f t="shared" si="2036"/>
        <v>0</v>
      </c>
      <c r="BZ666" s="324">
        <f t="shared" si="2018"/>
        <v>0</v>
      </c>
      <c r="CA666" s="324"/>
      <c r="CB666" s="324"/>
      <c r="CC666" s="324"/>
      <c r="CD666" s="324"/>
      <c r="CE666" s="324"/>
      <c r="CF666" s="324"/>
      <c r="CG666" s="324"/>
      <c r="CH666" s="324"/>
      <c r="CI666" s="324"/>
      <c r="CJ666" s="324"/>
      <c r="CK666" s="324"/>
      <c r="CL666" s="324"/>
      <c r="CM666" s="324"/>
      <c r="CN666" s="324"/>
      <c r="CO666" s="324"/>
      <c r="CP666" s="2238"/>
      <c r="CQ666" s="2238">
        <f t="shared" ref="CQ666" si="2048">CP666*1000*0.12</f>
        <v>0</v>
      </c>
      <c r="CR666" s="2238">
        <f t="shared" ref="CR666" si="2049">CP666*$EM$8</f>
        <v>0</v>
      </c>
      <c r="CS666" s="324"/>
      <c r="CT666" s="324">
        <f t="shared" si="2025"/>
        <v>0</v>
      </c>
      <c r="CU666" s="324">
        <f t="shared" si="2026"/>
        <v>0</v>
      </c>
      <c r="CV666" s="324"/>
      <c r="CW666" s="324">
        <f t="shared" si="2027"/>
        <v>0</v>
      </c>
      <c r="CX666" s="324">
        <f t="shared" si="2028"/>
        <v>0</v>
      </c>
      <c r="CY666" s="324"/>
      <c r="CZ666" s="324">
        <f t="shared" si="2029"/>
        <v>0</v>
      </c>
      <c r="DA666" s="324">
        <f t="shared" si="2030"/>
        <v>0</v>
      </c>
      <c r="DB666" s="210"/>
      <c r="DC666" s="210"/>
      <c r="DD666" s="324"/>
      <c r="DE666" s="33"/>
      <c r="DF666" s="210"/>
      <c r="DG666" s="33"/>
      <c r="DH666" s="33"/>
      <c r="DI666" s="33"/>
      <c r="DJ666" s="33"/>
      <c r="DK666" s="33"/>
      <c r="DL666" s="33"/>
      <c r="DM666" s="33"/>
      <c r="DN666" s="33"/>
      <c r="DO666" s="33"/>
      <c r="DP666" s="210"/>
      <c r="DQ666" s="33"/>
      <c r="DR666" s="33"/>
      <c r="DS666" s="33"/>
      <c r="DT666" s="33"/>
      <c r="DU666" s="33"/>
      <c r="DV666" s="33"/>
      <c r="DW666" s="33"/>
      <c r="DX666" s="33"/>
      <c r="DY666" s="33"/>
      <c r="DZ666" s="2239"/>
      <c r="EA666" s="210"/>
      <c r="EB666" s="33"/>
      <c r="EC666" s="868"/>
      <c r="ED666" s="33"/>
      <c r="EE666" s="33"/>
      <c r="EF666" s="329" t="s">
        <v>235</v>
      </c>
      <c r="EG666" s="201"/>
      <c r="EH666" s="2697"/>
    </row>
    <row r="667" spans="1:142" ht="15" customHeight="1" outlineLevel="1">
      <c r="A667" s="67"/>
      <c r="B667" s="67"/>
      <c r="C667" s="534"/>
      <c r="D667" s="954" t="s">
        <v>1</v>
      </c>
      <c r="E667" s="84"/>
      <c r="F667" s="84"/>
      <c r="G667" s="6"/>
      <c r="H667" s="6"/>
      <c r="I667" s="1201"/>
      <c r="J667" s="1201"/>
      <c r="K667" s="1201"/>
      <c r="L667" s="1201"/>
      <c r="M667" s="2230"/>
      <c r="N667" s="1201"/>
      <c r="O667" s="1201"/>
      <c r="P667" s="1201"/>
      <c r="Q667" s="1967"/>
      <c r="R667" s="1201"/>
      <c r="S667" s="1201"/>
      <c r="T667" s="1201"/>
      <c r="U667" s="1201"/>
      <c r="V667" s="6"/>
      <c r="W667" s="1201"/>
      <c r="X667" s="1201"/>
      <c r="Y667" s="1201"/>
      <c r="Z667" s="1201"/>
      <c r="AA667" s="1967"/>
      <c r="AB667" s="1201"/>
      <c r="AC667" s="1201"/>
      <c r="AD667" s="1201"/>
      <c r="AE667" s="1201"/>
      <c r="AF667" s="105"/>
      <c r="AG667" s="555">
        <f t="shared" si="2007"/>
        <v>1.7690290000000002</v>
      </c>
      <c r="AH667" s="555">
        <v>1.4070040000000006</v>
      </c>
      <c r="AI667" s="555">
        <v>168.84048000000004</v>
      </c>
      <c r="AJ667" s="555">
        <v>5.4621102166314728</v>
      </c>
      <c r="AK667" s="555">
        <v>0.18034211605462999</v>
      </c>
      <c r="AL667" s="555">
        <v>21.6410539265556</v>
      </c>
      <c r="AM667" s="555">
        <v>0.70696544366907188</v>
      </c>
      <c r="AN667" s="555">
        <v>0.34465426543392197</v>
      </c>
      <c r="AO667" s="555">
        <v>41.358511852070635</v>
      </c>
      <c r="AP667" s="555">
        <v>1.3148584277825852</v>
      </c>
      <c r="AQ667" s="555">
        <v>9.4503497191688504E-2</v>
      </c>
      <c r="AR667" s="555">
        <v>11.340419663002621</v>
      </c>
      <c r="AS667" s="555">
        <v>0.36251506421097024</v>
      </c>
      <c r="AT667" s="555">
        <v>0.78750412131976</v>
      </c>
      <c r="AU667" s="555">
        <v>94.500494558371201</v>
      </c>
      <c r="AV667" s="555">
        <v>3.0777712809688449</v>
      </c>
      <c r="AW667" s="555">
        <v>1.4873450000000001</v>
      </c>
      <c r="AX667" s="555">
        <v>178.48139999999998</v>
      </c>
      <c r="AY667" s="555">
        <v>6.1860546951828157</v>
      </c>
      <c r="AZ667" s="555">
        <v>0.22608</v>
      </c>
      <c r="BA667" s="555">
        <v>27.1296</v>
      </c>
      <c r="BB667" s="555">
        <v>0.94261828569408013</v>
      </c>
      <c r="BC667" s="555">
        <v>0.371415</v>
      </c>
      <c r="BD667" s="555">
        <v>44.569800000000001</v>
      </c>
      <c r="BE667" s="555">
        <v>1.530843529488735</v>
      </c>
      <c r="BF667" s="555">
        <v>0.5</v>
      </c>
      <c r="BG667" s="555">
        <v>60</v>
      </c>
      <c r="BH667" s="555">
        <v>2.0835812640000002</v>
      </c>
      <c r="BI667" s="555">
        <v>0.38984999999999997</v>
      </c>
      <c r="BJ667" s="555">
        <v>46.781999999999996</v>
      </c>
      <c r="BK667" s="555">
        <v>1.6291831500000002</v>
      </c>
      <c r="BL667" s="555">
        <f>SUM(BL661:BL666)</f>
        <v>0.12067499999999996</v>
      </c>
      <c r="BM667" s="555">
        <f t="shared" ref="BM667:BN667" si="2050">SUM(BM661:BM666)</f>
        <v>14.480999999999996</v>
      </c>
      <c r="BN667" s="555">
        <f t="shared" si="2050"/>
        <v>0.73498128238207316</v>
      </c>
      <c r="BO667" s="555">
        <f t="shared" ref="BO667:BZ667" si="2051">SUM(BO662:BO666)</f>
        <v>2.0149950866143189E-3</v>
      </c>
      <c r="BP667" s="555">
        <f t="shared" si="2051"/>
        <v>0.24179941039371827</v>
      </c>
      <c r="BQ667" s="555">
        <f t="shared" si="2051"/>
        <v>8.8792367658676145E-3</v>
      </c>
      <c r="BR667" s="555">
        <f t="shared" si="2051"/>
        <v>0</v>
      </c>
      <c r="BS667" s="555">
        <f t="shared" si="2051"/>
        <v>0</v>
      </c>
      <c r="BT667" s="555">
        <f t="shared" si="2051"/>
        <v>0</v>
      </c>
      <c r="BU667" s="555">
        <f t="shared" si="2051"/>
        <v>0.11826224962767246</v>
      </c>
      <c r="BV667" s="555">
        <f t="shared" si="2051"/>
        <v>14.191469955320693</v>
      </c>
      <c r="BW667" s="555">
        <f t="shared" si="2051"/>
        <v>0.72359645111610149</v>
      </c>
      <c r="BX667" s="555">
        <f t="shared" si="2051"/>
        <v>3.9775528571318918E-4</v>
      </c>
      <c r="BY667" s="555">
        <f t="shared" si="2051"/>
        <v>4.7730634285582704E-2</v>
      </c>
      <c r="BZ667" s="555">
        <f t="shared" si="2051"/>
        <v>2.5055945001040479E-3</v>
      </c>
      <c r="CA667" s="555">
        <f>SUM(CA662:CA666)</f>
        <v>0.16544</v>
      </c>
      <c r="CB667" s="555">
        <f>SUM(CB662:CB666)</f>
        <v>19.852799999999998</v>
      </c>
      <c r="CC667" s="555">
        <f t="shared" ref="CC667:CO667" si="2052">SUM(CC662:CC666)</f>
        <v>0</v>
      </c>
      <c r="CD667" s="555">
        <f t="shared" si="2052"/>
        <v>0.16544</v>
      </c>
      <c r="CE667" s="555">
        <f t="shared" si="2052"/>
        <v>19.852799999999998</v>
      </c>
      <c r="CF667" s="555">
        <f t="shared" si="2052"/>
        <v>0</v>
      </c>
      <c r="CG667" s="555">
        <f t="shared" si="2052"/>
        <v>0</v>
      </c>
      <c r="CH667" s="555">
        <f t="shared" si="2052"/>
        <v>0</v>
      </c>
      <c r="CI667" s="555">
        <f t="shared" si="2052"/>
        <v>0</v>
      </c>
      <c r="CJ667" s="555">
        <f t="shared" si="2052"/>
        <v>0</v>
      </c>
      <c r="CK667" s="555">
        <f t="shared" si="2052"/>
        <v>0</v>
      </c>
      <c r="CL667" s="555">
        <f t="shared" si="2052"/>
        <v>0</v>
      </c>
      <c r="CM667" s="555">
        <f t="shared" si="2052"/>
        <v>0</v>
      </c>
      <c r="CN667" s="555">
        <f t="shared" si="2052"/>
        <v>0</v>
      </c>
      <c r="CO667" s="555">
        <f t="shared" si="2052"/>
        <v>0</v>
      </c>
      <c r="CP667" s="2256">
        <f t="shared" ref="CP667:CX667" si="2053">SUM(CP662:CP666)</f>
        <v>0</v>
      </c>
      <c r="CQ667" s="2256">
        <f t="shared" si="2053"/>
        <v>0</v>
      </c>
      <c r="CR667" s="2256">
        <f t="shared" si="2053"/>
        <v>0</v>
      </c>
      <c r="CS667" s="555">
        <f t="shared" si="2053"/>
        <v>0.12067499999999996</v>
      </c>
      <c r="CT667" s="555">
        <f t="shared" si="2053"/>
        <v>14.480999999999995</v>
      </c>
      <c r="CU667" s="555">
        <f t="shared" si="2053"/>
        <v>0.67604843550349669</v>
      </c>
      <c r="CV667" s="555">
        <f t="shared" si="2053"/>
        <v>0.12067499999999996</v>
      </c>
      <c r="CW667" s="555">
        <f t="shared" si="2053"/>
        <v>14.480999999999995</v>
      </c>
      <c r="CX667" s="555">
        <f t="shared" si="2053"/>
        <v>0.70266173435790258</v>
      </c>
      <c r="CY667" s="555">
        <f t="shared" ref="CY667:DA667" si="2054">SUM(CY662:CY666)</f>
        <v>0.12067499999999996</v>
      </c>
      <c r="CZ667" s="555">
        <f t="shared" si="2054"/>
        <v>14.480999999999995</v>
      </c>
      <c r="DA667" s="555">
        <f t="shared" si="2054"/>
        <v>0.7304558972177907</v>
      </c>
      <c r="DB667" s="283"/>
      <c r="DC667" s="283"/>
      <c r="DD667" s="283"/>
      <c r="DE667" s="185">
        <f>SUM(DE662:DE666)</f>
        <v>0</v>
      </c>
      <c r="DF667" s="283"/>
      <c r="DG667" s="185"/>
      <c r="DH667" s="185"/>
      <c r="DI667" s="185"/>
      <c r="DJ667" s="185"/>
      <c r="DK667" s="185"/>
      <c r="DL667" s="185"/>
      <c r="DM667" s="185"/>
      <c r="DN667" s="33"/>
      <c r="DO667" s="185"/>
      <c r="DP667" s="283"/>
      <c r="DQ667" s="185"/>
      <c r="DR667" s="185"/>
      <c r="DS667" s="185"/>
      <c r="DT667" s="185"/>
      <c r="DU667" s="185"/>
      <c r="DV667" s="185"/>
      <c r="DW667" s="185"/>
      <c r="DX667" s="33"/>
      <c r="DY667" s="185"/>
      <c r="DZ667" s="2234"/>
      <c r="EA667" s="283"/>
      <c r="EB667" s="185"/>
      <c r="EC667" s="866"/>
      <c r="ED667" s="185"/>
      <c r="EE667" s="185"/>
      <c r="EF667" s="185"/>
      <c r="EG667" s="202"/>
      <c r="EH667" s="283"/>
    </row>
    <row r="668" spans="1:142" ht="15" customHeight="1" outlineLevel="1">
      <c r="A668" s="67"/>
      <c r="B668" s="67"/>
      <c r="C668" s="69" t="s">
        <v>9</v>
      </c>
      <c r="D668" s="814" t="s">
        <v>50</v>
      </c>
      <c r="E668" s="84"/>
      <c r="F668" s="84"/>
      <c r="G668" s="6"/>
      <c r="H668" s="6"/>
      <c r="I668" s="1201"/>
      <c r="J668" s="1201"/>
      <c r="K668" s="1201"/>
      <c r="L668" s="1201"/>
      <c r="M668" s="2230"/>
      <c r="N668" s="1201"/>
      <c r="O668" s="1201"/>
      <c r="P668" s="1201"/>
      <c r="Q668" s="1967"/>
      <c r="R668" s="1201"/>
      <c r="S668" s="1201"/>
      <c r="T668" s="1201"/>
      <c r="U668" s="1201"/>
      <c r="V668" s="6"/>
      <c r="W668" s="1201"/>
      <c r="X668" s="1201"/>
      <c r="Y668" s="1201"/>
      <c r="Z668" s="1201"/>
      <c r="AA668" s="1967"/>
      <c r="AB668" s="1201"/>
      <c r="AC668" s="1201"/>
      <c r="AD668" s="1201"/>
      <c r="AE668" s="1201"/>
      <c r="AF668" s="23"/>
      <c r="AG668" s="23"/>
      <c r="AH668" s="185"/>
      <c r="AI668" s="185"/>
      <c r="AJ668" s="185"/>
      <c r="AK668" s="185"/>
      <c r="AL668" s="185"/>
      <c r="AM668" s="185"/>
      <c r="AN668" s="185"/>
      <c r="AO668" s="185"/>
      <c r="AP668" s="185"/>
      <c r="AQ668" s="185"/>
      <c r="AR668" s="185"/>
      <c r="AS668" s="185"/>
      <c r="AT668" s="185"/>
      <c r="AU668" s="185"/>
      <c r="AV668" s="185"/>
      <c r="AW668" s="185"/>
      <c r="AX668" s="185"/>
      <c r="AY668" s="185"/>
      <c r="AZ668" s="185"/>
      <c r="BA668" s="185"/>
      <c r="BB668" s="185"/>
      <c r="BC668" s="185"/>
      <c r="BD668" s="185"/>
      <c r="BE668" s="185"/>
      <c r="BF668" s="185"/>
      <c r="BG668" s="185"/>
      <c r="BH668" s="185"/>
      <c r="BI668" s="185"/>
      <c r="BJ668" s="185"/>
      <c r="BK668" s="185"/>
      <c r="BL668" s="185"/>
      <c r="BM668" s="185"/>
      <c r="BN668" s="185"/>
      <c r="BO668" s="185"/>
      <c r="BP668" s="185"/>
      <c r="BQ668" s="185"/>
      <c r="BR668" s="185"/>
      <c r="BS668" s="185"/>
      <c r="BT668" s="185"/>
      <c r="BU668" s="185"/>
      <c r="BV668" s="185"/>
      <c r="BW668" s="185"/>
      <c r="BX668" s="185"/>
      <c r="BY668" s="185"/>
      <c r="BZ668" s="185"/>
      <c r="CA668" s="185"/>
      <c r="CB668" s="185"/>
      <c r="CC668" s="185"/>
      <c r="CD668" s="185"/>
      <c r="CE668" s="185"/>
      <c r="CF668" s="185"/>
      <c r="CG668" s="185"/>
      <c r="CH668" s="185"/>
      <c r="CI668" s="185"/>
      <c r="CJ668" s="185"/>
      <c r="CK668" s="185"/>
      <c r="CL668" s="185"/>
      <c r="CM668" s="185"/>
      <c r="CN668" s="185"/>
      <c r="CO668" s="185"/>
      <c r="CP668" s="2234"/>
      <c r="CQ668" s="2234"/>
      <c r="CR668" s="2234"/>
      <c r="CS668" s="283"/>
      <c r="CT668" s="283"/>
      <c r="CU668" s="283"/>
      <c r="CV668" s="185"/>
      <c r="CW668" s="185"/>
      <c r="CX668" s="185"/>
      <c r="CY668" s="185"/>
      <c r="CZ668" s="185"/>
      <c r="DA668" s="185"/>
      <c r="DB668" s="283"/>
      <c r="DC668" s="283"/>
      <c r="DD668" s="283"/>
      <c r="DE668" s="555">
        <f t="shared" ref="DE668:DE685" si="2055">DK668+DP668+EA668+EB668+EC668</f>
        <v>0</v>
      </c>
      <c r="DF668" s="595">
        <v>0</v>
      </c>
      <c r="DG668" s="324"/>
      <c r="DH668" s="324"/>
      <c r="DI668" s="324"/>
      <c r="DJ668" s="324"/>
      <c r="DK668" s="595">
        <v>0</v>
      </c>
      <c r="DL668" s="644"/>
      <c r="DM668" s="325"/>
      <c r="DN668" s="324"/>
      <c r="DO668" s="324"/>
      <c r="DP668" s="595">
        <f t="shared" ref="DP668:DP672" si="2056">DQ668+DR668+DS668+DT668</f>
        <v>0</v>
      </c>
      <c r="DQ668" s="324"/>
      <c r="DR668" s="324"/>
      <c r="DS668" s="324"/>
      <c r="DT668" s="324"/>
      <c r="DU668" s="595">
        <f t="shared" ref="DU668:DU672" si="2057">DV668+DW668+DX668+DY668</f>
        <v>0</v>
      </c>
      <c r="DV668" s="644"/>
      <c r="DW668" s="325"/>
      <c r="DX668" s="324"/>
      <c r="DY668" s="324"/>
      <c r="DZ668" s="2255"/>
      <c r="EA668" s="595"/>
      <c r="EB668" s="595"/>
      <c r="EC668" s="595"/>
      <c r="ED668" s="185"/>
      <c r="EE668" s="185"/>
      <c r="EF668" s="185"/>
      <c r="EG668" s="202"/>
      <c r="EH668" s="283"/>
    </row>
    <row r="669" spans="1:142" ht="15" customHeight="1" outlineLevel="1">
      <c r="A669" s="67"/>
      <c r="B669" s="67"/>
      <c r="C669" s="133" t="s">
        <v>457</v>
      </c>
      <c r="D669" s="1165" t="s">
        <v>451</v>
      </c>
      <c r="E669" s="85"/>
      <c r="F669" s="1220" t="s">
        <v>2</v>
      </c>
      <c r="G669" s="1210">
        <f t="shared" ref="G669:G672" si="2058">H669+M669+N669+O669+P669</f>
        <v>26</v>
      </c>
      <c r="H669" s="580">
        <f t="shared" ref="H669:H672" si="2059">SUM(I669:L669)</f>
        <v>12</v>
      </c>
      <c r="I669" s="1777">
        <v>0</v>
      </c>
      <c r="J669" s="1162">
        <v>6</v>
      </c>
      <c r="K669" s="1162">
        <v>0</v>
      </c>
      <c r="L669" s="1162">
        <v>6</v>
      </c>
      <c r="M669" s="2236">
        <v>5</v>
      </c>
      <c r="N669" s="1162">
        <v>3</v>
      </c>
      <c r="O669" s="1162">
        <v>3</v>
      </c>
      <c r="P669" s="1162">
        <v>3</v>
      </c>
      <c r="Q669" s="574">
        <f>SUM(R669:U669)</f>
        <v>13</v>
      </c>
      <c r="R669" s="1801">
        <v>1</v>
      </c>
      <c r="S669" s="1808">
        <v>6</v>
      </c>
      <c r="T669" s="23"/>
      <c r="U669" s="1972">
        <v>6</v>
      </c>
      <c r="V669" s="580">
        <f t="shared" ref="V669:V672" si="2060">SUM(W669:Z669)</f>
        <v>3</v>
      </c>
      <c r="W669" s="2337">
        <v>0</v>
      </c>
      <c r="X669" s="1162"/>
      <c r="Y669" s="1162">
        <v>3</v>
      </c>
      <c r="Z669" s="1162"/>
      <c r="AA669" s="574">
        <f>SUM(AB669:AE669)</f>
        <v>0</v>
      </c>
      <c r="AB669" s="2139"/>
      <c r="AC669" s="2139"/>
      <c r="AD669" s="23"/>
      <c r="AE669" s="1972"/>
      <c r="AF669" s="566" t="s">
        <v>311</v>
      </c>
      <c r="AG669" s="555">
        <f t="shared" ref="AG669:AG670" si="2061">AH669+CP669+CS669+CV669+CY669</f>
        <v>2.7300000000000001E-2</v>
      </c>
      <c r="AH669" s="324">
        <v>1.5600000000000001E-2</v>
      </c>
      <c r="AI669" s="324">
        <v>1.8720000000000001</v>
      </c>
      <c r="AJ669" s="324">
        <v>6.0241486629316124E-2</v>
      </c>
      <c r="AK669" s="324">
        <v>0</v>
      </c>
      <c r="AL669" s="324">
        <v>0</v>
      </c>
      <c r="AM669" s="324">
        <v>0</v>
      </c>
      <c r="AN669" s="324">
        <v>7.8000000000000005E-3</v>
      </c>
      <c r="AO669" s="324">
        <v>0.93600000000000005</v>
      </c>
      <c r="AP669" s="324">
        <v>2.9757054431901266E-2</v>
      </c>
      <c r="AQ669" s="324">
        <v>0</v>
      </c>
      <c r="AR669" s="324">
        <v>0</v>
      </c>
      <c r="AS669" s="324">
        <v>0</v>
      </c>
      <c r="AT669" s="324">
        <v>7.8000000000000005E-3</v>
      </c>
      <c r="AU669" s="324">
        <v>0.93600000000000005</v>
      </c>
      <c r="AV669" s="324">
        <v>3.0484432197414861E-2</v>
      </c>
      <c r="AW669" s="324">
        <v>1.6900000000000002E-2</v>
      </c>
      <c r="AX669" s="324">
        <v>2.028</v>
      </c>
      <c r="AY669" s="324">
        <v>7.0161878709000008E-2</v>
      </c>
      <c r="AZ669" s="324">
        <v>1.2999999999999999E-3</v>
      </c>
      <c r="BA669" s="324">
        <v>0.156</v>
      </c>
      <c r="BB669" s="324">
        <v>5.4202219187999999E-3</v>
      </c>
      <c r="BC669" s="324">
        <v>7.8000000000000005E-3</v>
      </c>
      <c r="BD669" s="324">
        <v>0.93600000000000005</v>
      </c>
      <c r="BE669" s="324">
        <v>3.2148888790200003E-2</v>
      </c>
      <c r="BF669" s="324">
        <v>0</v>
      </c>
      <c r="BG669" s="324">
        <v>0</v>
      </c>
      <c r="BH669" s="324">
        <v>0</v>
      </c>
      <c r="BI669" s="324">
        <v>7.8000000000000005E-3</v>
      </c>
      <c r="BJ669" s="324">
        <v>0.93600000000000005</v>
      </c>
      <c r="BK669" s="324">
        <v>3.2596200000000006E-2</v>
      </c>
      <c r="BL669" s="324">
        <f t="shared" ref="BL669:BL672" si="2062">BO669+BR669+BU669+BX669</f>
        <v>3.9000000000000003E-3</v>
      </c>
      <c r="BM669" s="324">
        <f t="shared" ref="BM669:BM672" si="2063">BP669+BS669+BV669+BY669</f>
        <v>0.46800000000000003</v>
      </c>
      <c r="BN669" s="324">
        <f t="shared" ref="BN669:BN672" si="2064">BQ669+BT669+BW669+BZ669</f>
        <v>2.3862442734156004E-2</v>
      </c>
      <c r="BO669" s="556">
        <f>W669*1.3/1000</f>
        <v>0</v>
      </c>
      <c r="BP669" s="324">
        <f>BO669*1000*0.12</f>
        <v>0</v>
      </c>
      <c r="BQ669" s="556">
        <f t="shared" ref="BQ669" si="2065">BO669*$ER$8</f>
        <v>0</v>
      </c>
      <c r="BR669" s="324">
        <f>X669*1.3/1000</f>
        <v>0</v>
      </c>
      <c r="BS669" s="324">
        <f>BR669*1000*0.12</f>
        <v>0</v>
      </c>
      <c r="BT669" s="324">
        <f t="shared" ref="BT669" si="2066">BR669*$ES$8</f>
        <v>0</v>
      </c>
      <c r="BU669" s="324">
        <f>Y669*1.3/1000</f>
        <v>3.9000000000000003E-3</v>
      </c>
      <c r="BV669" s="324">
        <f>BU669*1000*0.12</f>
        <v>0.46800000000000003</v>
      </c>
      <c r="BW669" s="324">
        <f t="shared" ref="BW669" si="2067">BU669*$ET$8</f>
        <v>2.3862442734156004E-2</v>
      </c>
      <c r="BX669" s="324">
        <f>Z669*1.3/1000</f>
        <v>0</v>
      </c>
      <c r="BY669" s="324">
        <f>BX669*1000*0.12</f>
        <v>0</v>
      </c>
      <c r="BZ669" s="324">
        <f t="shared" ref="BZ669" si="2068">BX669*$EU$8</f>
        <v>0</v>
      </c>
      <c r="CA669" s="324">
        <f t="shared" ref="CA669:CA672" si="2069">CD669+CG669+CJ669+CM669</f>
        <v>0</v>
      </c>
      <c r="CB669" s="324">
        <f t="shared" ref="CB669:CB672" si="2070">CE669+CH669+CK669+CN669</f>
        <v>0</v>
      </c>
      <c r="CC669" s="324">
        <f t="shared" ref="CC669:CC672" si="2071">CF669+CI669+CL669+CO669</f>
        <v>0</v>
      </c>
      <c r="CD669" s="556">
        <f>AB669*1.3/1000</f>
        <v>0</v>
      </c>
      <c r="CE669" s="324">
        <f>CD669*1000*0.12</f>
        <v>0</v>
      </c>
      <c r="CF669" s="324">
        <f>CD669*$EW$8</f>
        <v>0</v>
      </c>
      <c r="CG669" s="324"/>
      <c r="CH669" s="324">
        <f>CG669*1000*0.12</f>
        <v>0</v>
      </c>
      <c r="CI669" s="324">
        <f>CG669*$EX$8</f>
        <v>0</v>
      </c>
      <c r="CJ669" s="324"/>
      <c r="CK669" s="324">
        <f>CJ669*1000*0.12</f>
        <v>0</v>
      </c>
      <c r="CL669" s="324">
        <f>CJ669*$EY$8</f>
        <v>0</v>
      </c>
      <c r="CM669" s="324"/>
      <c r="CN669" s="324">
        <f>CM669*1000*0.12</f>
        <v>0</v>
      </c>
      <c r="CO669" s="324">
        <f>CM669*$EZ$8</f>
        <v>0</v>
      </c>
      <c r="CP669" s="2238"/>
      <c r="CQ669" s="2238"/>
      <c r="CR669" s="2238"/>
      <c r="CS669" s="324">
        <f>N669*1.3/1000</f>
        <v>3.9000000000000003E-3</v>
      </c>
      <c r="CT669" s="324">
        <f>CS669*1000*0.12</f>
        <v>0.46800000000000003</v>
      </c>
      <c r="CU669" s="324">
        <f t="shared" ref="CU669" si="2072">CS669*$EN$8</f>
        <v>2.1848675354991822E-2</v>
      </c>
      <c r="CV669" s="324">
        <f>O669*1.3/1000</f>
        <v>3.9000000000000003E-3</v>
      </c>
      <c r="CW669" s="324">
        <f>CV669*1000*0.12</f>
        <v>0.46800000000000003</v>
      </c>
      <c r="CX669" s="324">
        <f t="shared" ref="CX669" si="2073">CV669*$EO$8</f>
        <v>2.2708769537980702E-2</v>
      </c>
      <c r="CY669" s="694">
        <f>P669*1.3/1000</f>
        <v>3.9000000000000003E-3</v>
      </c>
      <c r="CZ669" s="324">
        <f>CY669*1000*0.12</f>
        <v>0.46800000000000003</v>
      </c>
      <c r="DA669" s="324">
        <f t="shared" ref="DA669" si="2074">CY669*$EP$8</f>
        <v>2.3607027131960924E-2</v>
      </c>
      <c r="DB669" s="127">
        <v>0.1</v>
      </c>
      <c r="DC669" s="127">
        <v>1270</v>
      </c>
      <c r="DD669" s="983">
        <v>0.76600000000000001</v>
      </c>
      <c r="DE669" s="555">
        <f t="shared" si="2055"/>
        <v>0.11317851675261185</v>
      </c>
      <c r="DF669" s="595">
        <v>6.3133257473699453E-2</v>
      </c>
      <c r="DG669" s="324">
        <v>0</v>
      </c>
      <c r="DH669" s="324">
        <v>3.1566628736849726E-2</v>
      </c>
      <c r="DI669" s="324">
        <v>0</v>
      </c>
      <c r="DJ669" s="324">
        <v>3.1566628736849726E-2</v>
      </c>
      <c r="DK669" s="595">
        <v>5.0396628736849733E-2</v>
      </c>
      <c r="DL669" s="1778">
        <v>2.6900000000000001E-3</v>
      </c>
      <c r="DM669" s="325">
        <v>1.6140000000000002E-2</v>
      </c>
      <c r="DN669" s="324"/>
      <c r="DO669" s="324">
        <v>3.1566628736849726E-2</v>
      </c>
      <c r="DP669" s="595">
        <f t="shared" si="2056"/>
        <v>1.57833E-2</v>
      </c>
      <c r="DQ669" s="324">
        <v>0</v>
      </c>
      <c r="DR669" s="324"/>
      <c r="DS669" s="324">
        <v>1.57833E-2</v>
      </c>
      <c r="DT669" s="324"/>
      <c r="DU669" s="595">
        <f t="shared" si="2057"/>
        <v>1.7620380952380953E-2</v>
      </c>
      <c r="DV669" s="644">
        <v>1.7620380952380953E-2</v>
      </c>
      <c r="DW669" s="325"/>
      <c r="DX669" s="324"/>
      <c r="DY669" s="324"/>
      <c r="DZ669" s="2255"/>
      <c r="EA669" s="595">
        <v>1.6394844747340428E-2</v>
      </c>
      <c r="EB669" s="595">
        <v>1.694520248827984E-2</v>
      </c>
      <c r="EC669" s="595">
        <v>1.3658540780141847E-2</v>
      </c>
      <c r="ED669" s="23"/>
      <c r="EE669" s="23"/>
      <c r="EF669" s="329" t="s">
        <v>235</v>
      </c>
      <c r="EG669" s="171"/>
      <c r="EH669" s="2695" t="s">
        <v>465</v>
      </c>
    </row>
    <row r="670" spans="1:142" ht="15" customHeight="1" outlineLevel="1">
      <c r="A670" s="67"/>
      <c r="B670" s="67"/>
      <c r="C670" s="133" t="s">
        <v>191</v>
      </c>
      <c r="D670" s="1969" t="s">
        <v>546</v>
      </c>
      <c r="E670" s="85"/>
      <c r="F670" s="127" t="s">
        <v>473</v>
      </c>
      <c r="G670" s="1210">
        <f t="shared" si="2058"/>
        <v>0.6</v>
      </c>
      <c r="H670" s="580">
        <f t="shared" si="2059"/>
        <v>0.6</v>
      </c>
      <c r="I670" s="1777">
        <v>0</v>
      </c>
      <c r="J670" s="1217">
        <v>0.6</v>
      </c>
      <c r="K670" s="1162">
        <v>0</v>
      </c>
      <c r="L670" s="1162">
        <v>0</v>
      </c>
      <c r="M670" s="2236">
        <v>0</v>
      </c>
      <c r="N670" s="1162">
        <v>0</v>
      </c>
      <c r="O670" s="1162">
        <v>0</v>
      </c>
      <c r="P670" s="1162">
        <v>0</v>
      </c>
      <c r="Q670" s="1971">
        <f>SUM(R670:U670)</f>
        <v>0.06</v>
      </c>
      <c r="R670" s="196"/>
      <c r="S670" s="1970">
        <v>0.06</v>
      </c>
      <c r="T670" s="196"/>
      <c r="U670" s="1973">
        <v>0</v>
      </c>
      <c r="V670" s="580">
        <f t="shared" si="2060"/>
        <v>0</v>
      </c>
      <c r="W670" s="2337">
        <v>0</v>
      </c>
      <c r="X670" s="1217"/>
      <c r="Y670" s="1162"/>
      <c r="Z670" s="1162"/>
      <c r="AA670" s="1971">
        <f>SUM(AB670:AE670)</f>
        <v>0</v>
      </c>
      <c r="AB670" s="196"/>
      <c r="AC670" s="1970"/>
      <c r="AD670" s="196"/>
      <c r="AE670" s="1973"/>
      <c r="AF670" s="566" t="s">
        <v>311</v>
      </c>
      <c r="AG670" s="555">
        <f t="shared" si="2061"/>
        <v>6.4799999999999996E-3</v>
      </c>
      <c r="AH670" s="324">
        <v>6.4799999999999996E-3</v>
      </c>
      <c r="AI670" s="324">
        <v>0.77759999999999996</v>
      </c>
      <c r="AJ670" s="324">
        <v>2.4721245220348742E-2</v>
      </c>
      <c r="AK670" s="324">
        <v>0</v>
      </c>
      <c r="AL670" s="324">
        <v>0</v>
      </c>
      <c r="AM670" s="324">
        <v>0</v>
      </c>
      <c r="AN670" s="324">
        <v>6.4799999999999996E-3</v>
      </c>
      <c r="AO670" s="324">
        <v>0.77759999999999996</v>
      </c>
      <c r="AP670" s="324">
        <v>2.4721245220348742E-2</v>
      </c>
      <c r="AQ670" s="324">
        <v>0</v>
      </c>
      <c r="AR670" s="324">
        <v>0</v>
      </c>
      <c r="AS670" s="324">
        <v>0</v>
      </c>
      <c r="AT670" s="324">
        <v>0</v>
      </c>
      <c r="AU670" s="324">
        <v>0</v>
      </c>
      <c r="AV670" s="324">
        <v>0</v>
      </c>
      <c r="AW670" s="324">
        <v>6.4800000000000003E-4</v>
      </c>
      <c r="AX670" s="324">
        <v>7.7759999999999996E-2</v>
      </c>
      <c r="AY670" s="324">
        <v>2.6708307610320003E-3</v>
      </c>
      <c r="AZ670" s="324">
        <v>0</v>
      </c>
      <c r="BA670" s="324">
        <v>0</v>
      </c>
      <c r="BB670" s="324">
        <v>0</v>
      </c>
      <c r="BC670" s="324">
        <v>6.4800000000000003E-4</v>
      </c>
      <c r="BD670" s="324">
        <v>7.7759999999999996E-2</v>
      </c>
      <c r="BE670" s="324">
        <v>2.6708307610320003E-3</v>
      </c>
      <c r="BF670" s="324">
        <v>0</v>
      </c>
      <c r="BG670" s="324">
        <v>0</v>
      </c>
      <c r="BH670" s="324">
        <v>0</v>
      </c>
      <c r="BI670" s="324">
        <v>0</v>
      </c>
      <c r="BJ670" s="324">
        <v>0</v>
      </c>
      <c r="BK670" s="324">
        <v>0</v>
      </c>
      <c r="BL670" s="324">
        <f t="shared" si="2062"/>
        <v>0</v>
      </c>
      <c r="BM670" s="324">
        <f t="shared" si="2063"/>
        <v>0</v>
      </c>
      <c r="BN670" s="324">
        <f t="shared" si="2064"/>
        <v>0</v>
      </c>
      <c r="BO670" s="324"/>
      <c r="BP670" s="324">
        <f>BO670*1000*0.12</f>
        <v>0</v>
      </c>
      <c r="BQ670" s="324">
        <f t="shared" ref="BQ670:BQ672" si="2075">BO670*$ER$8</f>
        <v>0</v>
      </c>
      <c r="BR670" s="324"/>
      <c r="BS670" s="324">
        <f>BR670*1000*0.12</f>
        <v>0</v>
      </c>
      <c r="BT670" s="324">
        <f t="shared" ref="BT670:BT672" si="2076">BR670*$ES$8</f>
        <v>0</v>
      </c>
      <c r="BU670" s="324"/>
      <c r="BV670" s="324">
        <f t="shared" ref="BV670" si="2077">BU670*1000*0.12</f>
        <v>0</v>
      </c>
      <c r="BW670" s="324">
        <f t="shared" ref="BW670:BW672" si="2078">BU670*$ET$8</f>
        <v>0</v>
      </c>
      <c r="BX670" s="324"/>
      <c r="BY670" s="324">
        <f>BX670*1000*0.12</f>
        <v>0</v>
      </c>
      <c r="BZ670" s="324">
        <f t="shared" ref="BZ670:BZ672" si="2079">BX670*$EU$8</f>
        <v>0</v>
      </c>
      <c r="CA670" s="324">
        <f t="shared" si="2069"/>
        <v>0</v>
      </c>
      <c r="CB670" s="324">
        <f t="shared" si="2070"/>
        <v>0</v>
      </c>
      <c r="CC670" s="324">
        <f t="shared" si="2071"/>
        <v>0</v>
      </c>
      <c r="CD670" s="324"/>
      <c r="CE670" s="324">
        <f>CD670*1000*0.12</f>
        <v>0</v>
      </c>
      <c r="CF670" s="324">
        <f>CD670*$EW$8</f>
        <v>0</v>
      </c>
      <c r="CG670" s="324"/>
      <c r="CH670" s="324">
        <f>CG670*1000*0.12</f>
        <v>0</v>
      </c>
      <c r="CI670" s="324">
        <f>CG670*$EX$8</f>
        <v>0</v>
      </c>
      <c r="CJ670" s="324"/>
      <c r="CK670" s="324">
        <f>CJ670*1000*0.12</f>
        <v>0</v>
      </c>
      <c r="CL670" s="324">
        <f>CJ670*$EY$8</f>
        <v>0</v>
      </c>
      <c r="CM670" s="324"/>
      <c r="CN670" s="324">
        <f>CM670*1000*0.12</f>
        <v>0</v>
      </c>
      <c r="CO670" s="324">
        <f>CM670*$EZ$8</f>
        <v>0</v>
      </c>
      <c r="CP670" s="2238"/>
      <c r="CQ670" s="2238"/>
      <c r="CR670" s="2238"/>
      <c r="CS670" s="324"/>
      <c r="CT670" s="324">
        <f>CS670*1000*0.12</f>
        <v>0</v>
      </c>
      <c r="CU670" s="324">
        <f t="shared" ref="CU670:CU672" si="2080">CS670*$EN$8</f>
        <v>0</v>
      </c>
      <c r="CV670" s="324"/>
      <c r="CW670" s="324">
        <f>CV670*1000*0.12</f>
        <v>0</v>
      </c>
      <c r="CX670" s="324">
        <f t="shared" ref="CX670:CX672" si="2081">CV670*$EO$8</f>
        <v>0</v>
      </c>
      <c r="CY670" s="694"/>
      <c r="CZ670" s="324">
        <f>CY670*1000*0.12</f>
        <v>0</v>
      </c>
      <c r="DA670" s="324">
        <f t="shared" ref="DA670:DA672" si="2082">CY670*$EP$8</f>
        <v>0</v>
      </c>
      <c r="DB670" s="127">
        <v>2.5</v>
      </c>
      <c r="DC670" s="127">
        <v>50.5</v>
      </c>
      <c r="DD670" s="983">
        <v>0.17299999999999999</v>
      </c>
      <c r="DE670" s="555">
        <f t="shared" si="2055"/>
        <v>7.8E-2</v>
      </c>
      <c r="DF670" s="595">
        <v>0.33480000000000004</v>
      </c>
      <c r="DG670" s="324"/>
      <c r="DH670" s="324">
        <v>0.33480000000000004</v>
      </c>
      <c r="DI670" s="324"/>
      <c r="DJ670" s="324"/>
      <c r="DK670" s="595">
        <v>7.8E-2</v>
      </c>
      <c r="DL670" s="644"/>
      <c r="DM670" s="325">
        <v>7.8E-2</v>
      </c>
      <c r="DN670" s="324"/>
      <c r="DO670" s="324"/>
      <c r="DP670" s="595">
        <f t="shared" si="2056"/>
        <v>0</v>
      </c>
      <c r="DQ670" s="324">
        <v>0</v>
      </c>
      <c r="DR670" s="324"/>
      <c r="DS670" s="324"/>
      <c r="DT670" s="324"/>
      <c r="DU670" s="595">
        <f t="shared" si="2057"/>
        <v>0</v>
      </c>
      <c r="DV670" s="644">
        <v>0</v>
      </c>
      <c r="DW670" s="325"/>
      <c r="DX670" s="324"/>
      <c r="DY670" s="324"/>
      <c r="DZ670" s="2255"/>
      <c r="EA670" s="595"/>
      <c r="EB670" s="595"/>
      <c r="EC670" s="595"/>
      <c r="ED670" s="23"/>
      <c r="EE670" s="23"/>
      <c r="EF670" s="329" t="s">
        <v>235</v>
      </c>
      <c r="EG670" s="171"/>
      <c r="EH670" s="2696"/>
    </row>
    <row r="671" spans="1:142" ht="15" customHeight="1" outlineLevel="1">
      <c r="A671" s="67"/>
      <c r="B671" s="67"/>
      <c r="C671" s="133" t="s">
        <v>192</v>
      </c>
      <c r="D671" s="1163" t="s">
        <v>193</v>
      </c>
      <c r="E671" s="85"/>
      <c r="F671" s="649" t="s">
        <v>3</v>
      </c>
      <c r="G671" s="1210">
        <f t="shared" si="2058"/>
        <v>1.8518284517244721</v>
      </c>
      <c r="H671" s="580">
        <f t="shared" si="2059"/>
        <v>0.65</v>
      </c>
      <c r="I671" s="1777">
        <v>0</v>
      </c>
      <c r="J671" s="1200">
        <v>0.25</v>
      </c>
      <c r="K671" s="1200">
        <v>0.25</v>
      </c>
      <c r="L671" s="1200">
        <v>0.15</v>
      </c>
      <c r="M671" s="2237">
        <v>0.30182845172447192</v>
      </c>
      <c r="N671" s="1200">
        <v>0.3</v>
      </c>
      <c r="O671" s="1200">
        <v>0.3</v>
      </c>
      <c r="P671" s="1200">
        <v>0.3</v>
      </c>
      <c r="Q671" s="1971">
        <f>SUM(R671:U671)</f>
        <v>0.9</v>
      </c>
      <c r="R671" s="196"/>
      <c r="S671" s="196"/>
      <c r="T671" s="1862">
        <v>0.9</v>
      </c>
      <c r="U671" s="196"/>
      <c r="V671" s="580">
        <f t="shared" si="2060"/>
        <v>0.3</v>
      </c>
      <c r="W671" s="2337"/>
      <c r="X671" s="1200">
        <v>0.15</v>
      </c>
      <c r="Y671" s="1200"/>
      <c r="Z671" s="1200">
        <v>0.15</v>
      </c>
      <c r="AA671" s="1971">
        <f>SUM(AB671:AE671)</f>
        <v>0</v>
      </c>
      <c r="AB671" s="196"/>
      <c r="AC671" s="196"/>
      <c r="AD671" s="2139"/>
      <c r="AE671" s="196"/>
      <c r="AF671" s="566" t="s">
        <v>311</v>
      </c>
      <c r="AG671" s="561">
        <f t="shared" ref="AG671:AG672" si="2083">AH671+CP671+CS671+CV671+CY671</f>
        <v>2.48E-3</v>
      </c>
      <c r="AH671" s="556">
        <v>1.0400000000000001E-3</v>
      </c>
      <c r="AI671" s="324">
        <v>0.12479999999999999</v>
      </c>
      <c r="AJ671" s="556">
        <v>3.9983838348022823E-3</v>
      </c>
      <c r="AK671" s="324">
        <v>0</v>
      </c>
      <c r="AL671" s="324">
        <v>0</v>
      </c>
      <c r="AM671" s="324">
        <v>0</v>
      </c>
      <c r="AN671" s="567">
        <v>4.0000000000000002E-4</v>
      </c>
      <c r="AO671" s="324">
        <v>4.8000000000000001E-2</v>
      </c>
      <c r="AP671" s="556">
        <v>1.526002791379552E-3</v>
      </c>
      <c r="AQ671" s="567">
        <v>4.0000000000000002E-4</v>
      </c>
      <c r="AR671" s="324">
        <v>4.8000000000000001E-2</v>
      </c>
      <c r="AS671" s="556">
        <v>1.534398514271504E-3</v>
      </c>
      <c r="AT671" s="567">
        <v>2.3999999999999998E-4</v>
      </c>
      <c r="AU671" s="324">
        <v>2.8799999999999999E-2</v>
      </c>
      <c r="AV671" s="556">
        <v>9.3798252915122638E-4</v>
      </c>
      <c r="AW671" s="324">
        <v>1.4400000000000001E-3</v>
      </c>
      <c r="AX671" s="324">
        <v>0.17280000000000001</v>
      </c>
      <c r="AY671" s="324">
        <v>6.0007140403200007E-3</v>
      </c>
      <c r="AZ671" s="324">
        <v>0</v>
      </c>
      <c r="BA671" s="324">
        <v>0</v>
      </c>
      <c r="BB671" s="324">
        <v>0</v>
      </c>
      <c r="BC671" s="324">
        <v>0</v>
      </c>
      <c r="BD671" s="324">
        <v>0</v>
      </c>
      <c r="BE671" s="324">
        <v>0</v>
      </c>
      <c r="BF671" s="324">
        <v>1.4400000000000001E-3</v>
      </c>
      <c r="BG671" s="324">
        <v>0.17280000000000001</v>
      </c>
      <c r="BH671" s="324">
        <v>6.0007140403200007E-3</v>
      </c>
      <c r="BI671" s="324">
        <v>0</v>
      </c>
      <c r="BJ671" s="324">
        <v>0</v>
      </c>
      <c r="BK671" s="324">
        <v>0</v>
      </c>
      <c r="BL671" s="556">
        <f t="shared" si="2062"/>
        <v>4.7999999999999996E-4</v>
      </c>
      <c r="BM671" s="324">
        <f t="shared" si="2063"/>
        <v>5.7599999999999998E-2</v>
      </c>
      <c r="BN671" s="556">
        <f t="shared" si="2064"/>
        <v>2.5686037510175997E-3</v>
      </c>
      <c r="BO671" s="324">
        <f>W671*1.6/1000</f>
        <v>0</v>
      </c>
      <c r="BP671" s="324">
        <f t="shared" ref="BP671:BP672" si="2084">BO671*1000*0.12</f>
        <v>0</v>
      </c>
      <c r="BQ671" s="324">
        <f t="shared" si="2075"/>
        <v>0</v>
      </c>
      <c r="BR671" s="556">
        <f>X671*1.6/1000</f>
        <v>2.3999999999999998E-4</v>
      </c>
      <c r="BS671" s="324">
        <f>BR671*1000*0.12</f>
        <v>2.8799999999999999E-2</v>
      </c>
      <c r="BT671" s="324">
        <f t="shared" si="2076"/>
        <v>1.0567629241968E-3</v>
      </c>
      <c r="BU671" s="556">
        <f>Y671*1.6/1000</f>
        <v>0</v>
      </c>
      <c r="BV671" s="324">
        <f>BU671*1000*0.12</f>
        <v>0</v>
      </c>
      <c r="BW671" s="324">
        <f t="shared" si="2078"/>
        <v>0</v>
      </c>
      <c r="BX671" s="324">
        <f>Z671*1.6/1000</f>
        <v>2.3999999999999998E-4</v>
      </c>
      <c r="BY671" s="324">
        <f t="shared" ref="BY671" si="2085">BX671*1000*0.12</f>
        <v>2.8799999999999999E-2</v>
      </c>
      <c r="BZ671" s="324">
        <f t="shared" si="2079"/>
        <v>1.5118408268207997E-3</v>
      </c>
      <c r="CA671" s="324">
        <f t="shared" si="2069"/>
        <v>0</v>
      </c>
      <c r="CB671" s="324">
        <f t="shared" si="2070"/>
        <v>0</v>
      </c>
      <c r="CC671" s="324">
        <f t="shared" si="2071"/>
        <v>0</v>
      </c>
      <c r="CD671" s="324">
        <f>BA671*3.6/1000</f>
        <v>0</v>
      </c>
      <c r="CE671" s="324">
        <f>CD671*1000*0.12</f>
        <v>0</v>
      </c>
      <c r="CF671" s="324">
        <f>CD671*$EW$8</f>
        <v>0</v>
      </c>
      <c r="CG671" s="324">
        <f>BB671*1.6/1000</f>
        <v>0</v>
      </c>
      <c r="CH671" s="324">
        <f>CG671*1000*0.12</f>
        <v>0</v>
      </c>
      <c r="CI671" s="324">
        <f>CG671*$EX$8</f>
        <v>0</v>
      </c>
      <c r="CJ671" s="324">
        <f>BC671*1.6/1000</f>
        <v>0</v>
      </c>
      <c r="CK671" s="324">
        <f>CJ671*1000*0.12</f>
        <v>0</v>
      </c>
      <c r="CL671" s="324">
        <f>CJ671*$EY$8</f>
        <v>0</v>
      </c>
      <c r="CM671" s="324">
        <f>BD671*1.6/1000</f>
        <v>0</v>
      </c>
      <c r="CN671" s="324">
        <f t="shared" ref="CN671:CN672" si="2086">CM671*1000*0.12</f>
        <v>0</v>
      </c>
      <c r="CO671" s="324">
        <f>CM671*$EZ$8</f>
        <v>0</v>
      </c>
      <c r="CP671" s="2273"/>
      <c r="CQ671" s="2238"/>
      <c r="CR671" s="2258"/>
      <c r="CS671" s="556">
        <f>N671*1.6/1000</f>
        <v>4.7999999999999996E-4</v>
      </c>
      <c r="CT671" s="324">
        <f>CS671*1000*0.12</f>
        <v>5.7599999999999998E-2</v>
      </c>
      <c r="CU671" s="324">
        <f t="shared" si="2080"/>
        <v>2.6890677359989929E-3</v>
      </c>
      <c r="CV671" s="556">
        <f>O671*1.6/1000</f>
        <v>4.7999999999999996E-4</v>
      </c>
      <c r="CW671" s="324">
        <f>CV671*1000*0.12</f>
        <v>5.7599999999999998E-2</v>
      </c>
      <c r="CX671" s="324">
        <f t="shared" si="2081"/>
        <v>2.7949254815976244E-3</v>
      </c>
      <c r="CY671" s="775">
        <f>P671*1.6/1000</f>
        <v>4.7999999999999996E-4</v>
      </c>
      <c r="CZ671" s="324">
        <f>CY671*1000*0.12</f>
        <v>5.7599999999999998E-2</v>
      </c>
      <c r="DA671" s="324">
        <f t="shared" si="2082"/>
        <v>2.9054802623951904E-3</v>
      </c>
      <c r="DB671" s="127" t="s">
        <v>447</v>
      </c>
      <c r="DC671" s="127">
        <v>-1.7</v>
      </c>
      <c r="DD671" s="983">
        <v>-0.27500000000000002</v>
      </c>
      <c r="DE671" s="555">
        <f t="shared" si="2055"/>
        <v>2.8533280982054756</v>
      </c>
      <c r="DF671" s="595">
        <v>0.13465797979194893</v>
      </c>
      <c r="DG671" s="324"/>
      <c r="DH671" s="324">
        <v>5.1791530689211135E-2</v>
      </c>
      <c r="DI671" s="324">
        <v>5.1791530689211135E-2</v>
      </c>
      <c r="DJ671" s="324">
        <v>3.1074918413526678E-2</v>
      </c>
      <c r="DK671" s="595">
        <v>0.35218409820547564</v>
      </c>
      <c r="DL671" s="644"/>
      <c r="DM671" s="325"/>
      <c r="DN671" s="324">
        <v>0.18645119999999998</v>
      </c>
      <c r="DO671" s="324">
        <v>0.16573289820547565</v>
      </c>
      <c r="DP671" s="595">
        <f t="shared" si="2056"/>
        <v>0.62528600000000001</v>
      </c>
      <c r="DQ671" s="324">
        <v>0</v>
      </c>
      <c r="DR671" s="324">
        <v>0.312643</v>
      </c>
      <c r="DS671" s="324">
        <v>0</v>
      </c>
      <c r="DT671" s="324">
        <v>0.312643</v>
      </c>
      <c r="DU671" s="595">
        <f t="shared" si="2057"/>
        <v>0</v>
      </c>
      <c r="DV671" s="644"/>
      <c r="DW671" s="325"/>
      <c r="DX671" s="324"/>
      <c r="DY671" s="324"/>
      <c r="DZ671" s="2255"/>
      <c r="EA671" s="595">
        <v>0.62528600000000001</v>
      </c>
      <c r="EB671" s="595">
        <v>0.62528600000000001</v>
      </c>
      <c r="EC671" s="595">
        <v>0.62528600000000001</v>
      </c>
      <c r="ED671" s="23"/>
      <c r="EE671" s="23"/>
      <c r="EF671" s="329" t="s">
        <v>235</v>
      </c>
      <c r="EG671" s="171"/>
      <c r="EH671" s="2696"/>
    </row>
    <row r="672" spans="1:142" ht="27.75" customHeight="1" outlineLevel="1">
      <c r="A672" s="67"/>
      <c r="B672" s="67"/>
      <c r="C672" s="133" t="s">
        <v>191</v>
      </c>
      <c r="D672" s="1163" t="s">
        <v>494</v>
      </c>
      <c r="E672" s="85"/>
      <c r="F672" s="649" t="s">
        <v>3</v>
      </c>
      <c r="G672" s="1210">
        <f t="shared" si="2058"/>
        <v>7.19421</v>
      </c>
      <c r="H672" s="580">
        <f t="shared" si="2059"/>
        <v>4.2299999999999995</v>
      </c>
      <c r="I672" s="1777">
        <v>0.8</v>
      </c>
      <c r="J672" s="324">
        <v>1.2</v>
      </c>
      <c r="K672" s="324">
        <v>1.43</v>
      </c>
      <c r="L672" s="324">
        <v>0.8</v>
      </c>
      <c r="M672" s="2238">
        <v>1.96421</v>
      </c>
      <c r="N672" s="557">
        <v>0</v>
      </c>
      <c r="O672" s="557">
        <v>0</v>
      </c>
      <c r="P672" s="557">
        <v>1</v>
      </c>
      <c r="Q672" s="574">
        <f>SUM(R672:U672)</f>
        <v>0.8</v>
      </c>
      <c r="R672" s="718"/>
      <c r="S672" s="557"/>
      <c r="T672" s="557"/>
      <c r="U672" s="718">
        <v>0.8</v>
      </c>
      <c r="V672" s="580">
        <f t="shared" si="2060"/>
        <v>1</v>
      </c>
      <c r="W672" s="2337"/>
      <c r="X672" s="324"/>
      <c r="Y672" s="324"/>
      <c r="Z672" s="324">
        <v>1</v>
      </c>
      <c r="AA672" s="574">
        <f>SUM(AB672:AE672)</f>
        <v>0</v>
      </c>
      <c r="AB672" s="718"/>
      <c r="AC672" s="557"/>
      <c r="AD672" s="557"/>
      <c r="AE672" s="718"/>
      <c r="AF672" s="557" t="s">
        <v>311</v>
      </c>
      <c r="AG672" s="561">
        <f t="shared" si="2083"/>
        <v>6.2759999999999995E-3</v>
      </c>
      <c r="AH672" s="556">
        <v>5.0759999999999998E-3</v>
      </c>
      <c r="AI672" s="324">
        <v>0.60911999999999999</v>
      </c>
      <c r="AJ672" s="556">
        <v>1.9591439405366277E-2</v>
      </c>
      <c r="AK672" s="556">
        <v>9.5999999999999992E-4</v>
      </c>
      <c r="AL672" s="324">
        <v>0.1152</v>
      </c>
      <c r="AM672" s="556">
        <v>3.763329613570233E-3</v>
      </c>
      <c r="AN672" s="556">
        <v>1.4399999999999999E-3</v>
      </c>
      <c r="AO672" s="324">
        <v>0.17279999999999998</v>
      </c>
      <c r="AP672" s="324">
        <v>5.4936100489663868E-3</v>
      </c>
      <c r="AQ672" s="556">
        <v>1.7160000000000001E-3</v>
      </c>
      <c r="AR672" s="324">
        <v>0.20591999999999999</v>
      </c>
      <c r="AS672" s="324">
        <v>6.5825696262247525E-3</v>
      </c>
      <c r="AT672" s="556">
        <v>9.5999999999999992E-4</v>
      </c>
      <c r="AU672" s="324">
        <v>0.1152</v>
      </c>
      <c r="AV672" s="556">
        <v>3.7519301166049055E-3</v>
      </c>
      <c r="AW672" s="324">
        <v>9.5999999999999992E-4</v>
      </c>
      <c r="AX672" s="324">
        <v>0.1152</v>
      </c>
      <c r="AY672" s="324">
        <v>4.0114176E-3</v>
      </c>
      <c r="AZ672" s="324">
        <v>0</v>
      </c>
      <c r="BA672" s="324">
        <v>0</v>
      </c>
      <c r="BB672" s="324">
        <v>0</v>
      </c>
      <c r="BC672" s="324">
        <v>0</v>
      </c>
      <c r="BD672" s="324">
        <v>0</v>
      </c>
      <c r="BE672" s="324">
        <v>0</v>
      </c>
      <c r="BF672" s="324">
        <v>0</v>
      </c>
      <c r="BG672" s="324">
        <v>0</v>
      </c>
      <c r="BH672" s="324">
        <v>0</v>
      </c>
      <c r="BI672" s="556">
        <v>9.5999999999999992E-4</v>
      </c>
      <c r="BJ672" s="324">
        <v>0.1152</v>
      </c>
      <c r="BK672" s="556">
        <v>4.01184E-3</v>
      </c>
      <c r="BL672" s="556">
        <f t="shared" si="2062"/>
        <v>1.1999999999999999E-3</v>
      </c>
      <c r="BM672" s="324">
        <f t="shared" si="2063"/>
        <v>0.14399999999999999</v>
      </c>
      <c r="BN672" s="556">
        <f t="shared" si="2064"/>
        <v>7.5592041341039995E-3</v>
      </c>
      <c r="BO672" s="324">
        <f>W672*1.2/1000</f>
        <v>0</v>
      </c>
      <c r="BP672" s="324">
        <f t="shared" si="2084"/>
        <v>0</v>
      </c>
      <c r="BQ672" s="324">
        <f t="shared" si="2075"/>
        <v>0</v>
      </c>
      <c r="BR672" s="324">
        <f>X672*1.2/1000</f>
        <v>0</v>
      </c>
      <c r="BS672" s="324">
        <f t="shared" ref="BS672" si="2087">BR672*1000*0.12</f>
        <v>0</v>
      </c>
      <c r="BT672" s="324">
        <f t="shared" si="2076"/>
        <v>0</v>
      </c>
      <c r="BU672" s="324">
        <f>Y672*1.2/1000</f>
        <v>0</v>
      </c>
      <c r="BV672" s="324">
        <f>BU672*1000*0.12</f>
        <v>0</v>
      </c>
      <c r="BW672" s="324">
        <f t="shared" si="2078"/>
        <v>0</v>
      </c>
      <c r="BX672" s="324">
        <f>Z672*1.2/1000</f>
        <v>1.1999999999999999E-3</v>
      </c>
      <c r="BY672" s="324">
        <f>BX672*1000*0.12</f>
        <v>0.14399999999999999</v>
      </c>
      <c r="BZ672" s="324">
        <f t="shared" si="2079"/>
        <v>7.5592041341039995E-3</v>
      </c>
      <c r="CA672" s="324">
        <f t="shared" si="2069"/>
        <v>0</v>
      </c>
      <c r="CB672" s="324">
        <f t="shared" si="2070"/>
        <v>0</v>
      </c>
      <c r="CC672" s="324">
        <f t="shared" si="2071"/>
        <v>0</v>
      </c>
      <c r="CD672" s="324">
        <f>BA672*1.2/1000</f>
        <v>0</v>
      </c>
      <c r="CE672" s="324">
        <f>CD672*1000*0.12</f>
        <v>0</v>
      </c>
      <c r="CF672" s="324">
        <f>CD672*$EW$8</f>
        <v>0</v>
      </c>
      <c r="CG672" s="324">
        <f>BB672*1.2/1000</f>
        <v>0</v>
      </c>
      <c r="CH672" s="324">
        <f>CG672*1000*0.12</f>
        <v>0</v>
      </c>
      <c r="CI672" s="324">
        <f>CG672*$EX$8</f>
        <v>0</v>
      </c>
      <c r="CJ672" s="324">
        <v>0</v>
      </c>
      <c r="CK672" s="324">
        <f>CJ672*1000*0.12</f>
        <v>0</v>
      </c>
      <c r="CL672" s="324">
        <f>CJ672*$EY$8</f>
        <v>0</v>
      </c>
      <c r="CM672" s="556">
        <f>BD672*1.2/1000</f>
        <v>0</v>
      </c>
      <c r="CN672" s="324">
        <f t="shared" si="2086"/>
        <v>0</v>
      </c>
      <c r="CO672" s="556">
        <f>CM672*$EZ$8</f>
        <v>0</v>
      </c>
      <c r="CP672" s="2258"/>
      <c r="CQ672" s="2238"/>
      <c r="CR672" s="2238"/>
      <c r="CS672" s="324">
        <f>N672*1.2/1000</f>
        <v>0</v>
      </c>
      <c r="CT672" s="324">
        <f t="shared" ref="CT672" si="2088">CS672*1000*0.12</f>
        <v>0</v>
      </c>
      <c r="CU672" s="324">
        <f t="shared" si="2080"/>
        <v>0</v>
      </c>
      <c r="CV672" s="324">
        <f>O672*1.2/1000</f>
        <v>0</v>
      </c>
      <c r="CW672" s="324">
        <f>CV672*1000*0.12</f>
        <v>0</v>
      </c>
      <c r="CX672" s="324">
        <f t="shared" si="2081"/>
        <v>0</v>
      </c>
      <c r="CY672" s="324">
        <f>P672*1.2/1000</f>
        <v>1.1999999999999999E-3</v>
      </c>
      <c r="CZ672" s="324">
        <f>CY672*1000*0.12</f>
        <v>0.14399999999999999</v>
      </c>
      <c r="DA672" s="694">
        <f t="shared" si="2082"/>
        <v>7.2637006559879763E-3</v>
      </c>
      <c r="DB672" s="127">
        <v>1.5</v>
      </c>
      <c r="DC672" s="983">
        <v>9.8000000000000004E-2</v>
      </c>
      <c r="DD672" s="983">
        <v>0.23799999999999999</v>
      </c>
      <c r="DE672" s="555">
        <f t="shared" si="2055"/>
        <v>6.3492063492063497</v>
      </c>
      <c r="DF672" s="595">
        <v>4.14332245513689E-2</v>
      </c>
      <c r="DG672" s="324">
        <v>7.8360708371383279E-3</v>
      </c>
      <c r="DH672" s="324">
        <v>1.175410625570749E-2</v>
      </c>
      <c r="DI672" s="324">
        <v>1.4006976621384759E-2</v>
      </c>
      <c r="DJ672" s="324">
        <v>7.8360708371383279E-3</v>
      </c>
      <c r="DK672" s="595">
        <v>0</v>
      </c>
      <c r="DL672" s="644"/>
      <c r="DM672" s="325"/>
      <c r="DN672" s="324"/>
      <c r="DO672" s="324"/>
      <c r="DP672" s="595">
        <f t="shared" si="2056"/>
        <v>3.1746031746031749</v>
      </c>
      <c r="DQ672" s="324">
        <v>0</v>
      </c>
      <c r="DR672" s="324">
        <v>0</v>
      </c>
      <c r="DS672" s="324">
        <v>0</v>
      </c>
      <c r="DT672" s="324">
        <v>3.1746031746031749</v>
      </c>
      <c r="DU672" s="595">
        <f t="shared" si="2057"/>
        <v>0</v>
      </c>
      <c r="DV672" s="644"/>
      <c r="DW672" s="325"/>
      <c r="DX672" s="324"/>
      <c r="DY672" s="324"/>
      <c r="DZ672" s="2255"/>
      <c r="EA672" s="595">
        <v>0</v>
      </c>
      <c r="EB672" s="595">
        <v>0</v>
      </c>
      <c r="EC672" s="595">
        <v>3.1746031746031744</v>
      </c>
      <c r="ED672" s="23"/>
      <c r="EE672" s="23"/>
      <c r="EF672" s="329" t="s">
        <v>235</v>
      </c>
      <c r="EG672" s="171"/>
      <c r="EH672" s="2697"/>
    </row>
    <row r="673" spans="1:138" ht="15" customHeight="1" outlineLevel="1">
      <c r="A673" s="67"/>
      <c r="B673" s="67"/>
      <c r="C673" s="534"/>
      <c r="D673" s="954" t="s">
        <v>1</v>
      </c>
      <c r="E673" s="84"/>
      <c r="F673" s="84"/>
      <c r="G673" s="84"/>
      <c r="H673" s="84"/>
      <c r="I673" s="84"/>
      <c r="J673" s="84"/>
      <c r="K673" s="84"/>
      <c r="L673" s="84"/>
      <c r="M673" s="2199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105"/>
      <c r="AG673" s="555">
        <f t="shared" ref="AG673:DA673" si="2089">SUM(AG669:AG672)</f>
        <v>4.2536000000000004E-2</v>
      </c>
      <c r="AH673" s="555">
        <v>2.8196000000000002E-2</v>
      </c>
      <c r="AI673" s="555">
        <v>3.3835199999999999</v>
      </c>
      <c r="AJ673" s="555">
        <v>0.10855255508983341</v>
      </c>
      <c r="AK673" s="555">
        <v>9.5999999999999992E-4</v>
      </c>
      <c r="AL673" s="555">
        <v>0.1152</v>
      </c>
      <c r="AM673" s="555">
        <v>3.763329613570233E-3</v>
      </c>
      <c r="AN673" s="555">
        <v>1.6119999999999999E-2</v>
      </c>
      <c r="AO673" s="555">
        <v>1.9344000000000001</v>
      </c>
      <c r="AP673" s="555">
        <v>6.1497912492595952E-2</v>
      </c>
      <c r="AQ673" s="555">
        <v>2.1160000000000003E-3</v>
      </c>
      <c r="AR673" s="555">
        <v>0.25391999999999998</v>
      </c>
      <c r="AS673" s="555">
        <v>8.1169681404962557E-3</v>
      </c>
      <c r="AT673" s="555">
        <v>9.0000000000000011E-3</v>
      </c>
      <c r="AU673" s="555">
        <v>1.08</v>
      </c>
      <c r="AV673" s="555">
        <v>3.5174344843170995E-2</v>
      </c>
      <c r="AW673" s="555">
        <v>1.9948E-2</v>
      </c>
      <c r="AX673" s="555">
        <v>2.3937600000000003</v>
      </c>
      <c r="AY673" s="555">
        <v>8.2844841110352008E-2</v>
      </c>
      <c r="AZ673" s="555">
        <v>1.2999999999999999E-3</v>
      </c>
      <c r="BA673" s="555">
        <v>0.156</v>
      </c>
      <c r="BB673" s="555">
        <v>5.4202219187999999E-3</v>
      </c>
      <c r="BC673" s="555">
        <v>8.4480000000000006E-3</v>
      </c>
      <c r="BD673" s="555">
        <v>1.01376</v>
      </c>
      <c r="BE673" s="555">
        <v>3.4819719551232003E-2</v>
      </c>
      <c r="BF673" s="555">
        <v>1.4400000000000001E-3</v>
      </c>
      <c r="BG673" s="555">
        <v>0.17280000000000001</v>
      </c>
      <c r="BH673" s="555">
        <v>6.0007140403200007E-3</v>
      </c>
      <c r="BI673" s="555">
        <v>8.7600000000000004E-3</v>
      </c>
      <c r="BJ673" s="555">
        <v>1.0512000000000001</v>
      </c>
      <c r="BK673" s="555">
        <v>3.6608040000000008E-2</v>
      </c>
      <c r="BL673" s="555">
        <f t="shared" ref="BL673:CO673" si="2090">SUM(BL669:BL672)</f>
        <v>5.5799999999999999E-3</v>
      </c>
      <c r="BM673" s="555">
        <f t="shared" si="2090"/>
        <v>0.66960000000000008</v>
      </c>
      <c r="BN673" s="555">
        <f t="shared" si="2090"/>
        <v>3.3990250619277601E-2</v>
      </c>
      <c r="BO673" s="555">
        <f t="shared" si="2090"/>
        <v>0</v>
      </c>
      <c r="BP673" s="555">
        <f t="shared" si="2090"/>
        <v>0</v>
      </c>
      <c r="BQ673" s="555">
        <f t="shared" si="2090"/>
        <v>0</v>
      </c>
      <c r="BR673" s="555">
        <f t="shared" si="2090"/>
        <v>2.3999999999999998E-4</v>
      </c>
      <c r="BS673" s="555">
        <f t="shared" si="2090"/>
        <v>2.8799999999999999E-2</v>
      </c>
      <c r="BT673" s="555">
        <f t="shared" si="2090"/>
        <v>1.0567629241968E-3</v>
      </c>
      <c r="BU673" s="555">
        <f t="shared" si="2090"/>
        <v>3.9000000000000003E-3</v>
      </c>
      <c r="BV673" s="555">
        <f t="shared" si="2090"/>
        <v>0.46800000000000003</v>
      </c>
      <c r="BW673" s="555">
        <f t="shared" si="2090"/>
        <v>2.3862442734156004E-2</v>
      </c>
      <c r="BX673" s="555">
        <f t="shared" si="2090"/>
        <v>1.4399999999999999E-3</v>
      </c>
      <c r="BY673" s="555">
        <f t="shared" si="2090"/>
        <v>0.17279999999999998</v>
      </c>
      <c r="BZ673" s="555">
        <f t="shared" si="2090"/>
        <v>9.0710449609247984E-3</v>
      </c>
      <c r="CA673" s="555">
        <f t="shared" si="2090"/>
        <v>0</v>
      </c>
      <c r="CB673" s="555">
        <f t="shared" si="2090"/>
        <v>0</v>
      </c>
      <c r="CC673" s="555">
        <f t="shared" si="2090"/>
        <v>0</v>
      </c>
      <c r="CD673" s="555">
        <f t="shared" si="2090"/>
        <v>0</v>
      </c>
      <c r="CE673" s="555">
        <f t="shared" si="2090"/>
        <v>0</v>
      </c>
      <c r="CF673" s="555">
        <f t="shared" si="2090"/>
        <v>0</v>
      </c>
      <c r="CG673" s="555">
        <f t="shared" si="2090"/>
        <v>0</v>
      </c>
      <c r="CH673" s="555">
        <f t="shared" si="2090"/>
        <v>0</v>
      </c>
      <c r="CI673" s="555">
        <f t="shared" si="2090"/>
        <v>0</v>
      </c>
      <c r="CJ673" s="555">
        <f t="shared" si="2090"/>
        <v>0</v>
      </c>
      <c r="CK673" s="555">
        <f t="shared" si="2090"/>
        <v>0</v>
      </c>
      <c r="CL673" s="555">
        <f t="shared" si="2090"/>
        <v>0</v>
      </c>
      <c r="CM673" s="555">
        <f t="shared" si="2090"/>
        <v>0</v>
      </c>
      <c r="CN673" s="555">
        <f t="shared" si="2090"/>
        <v>0</v>
      </c>
      <c r="CO673" s="555">
        <f t="shared" si="2090"/>
        <v>0</v>
      </c>
      <c r="CP673" s="2256">
        <f t="shared" si="2089"/>
        <v>0</v>
      </c>
      <c r="CQ673" s="2256">
        <f t="shared" si="2089"/>
        <v>0</v>
      </c>
      <c r="CR673" s="2256">
        <f t="shared" si="2089"/>
        <v>0</v>
      </c>
      <c r="CS673" s="561">
        <f t="shared" si="2089"/>
        <v>4.3800000000000002E-3</v>
      </c>
      <c r="CT673" s="555">
        <f t="shared" si="2089"/>
        <v>0.52560000000000007</v>
      </c>
      <c r="CU673" s="555">
        <f t="shared" si="2089"/>
        <v>2.4537743090990816E-2</v>
      </c>
      <c r="CV673" s="561">
        <f t="shared" si="2089"/>
        <v>4.3800000000000002E-3</v>
      </c>
      <c r="CW673" s="555">
        <f t="shared" si="2089"/>
        <v>0.52560000000000007</v>
      </c>
      <c r="CX673" s="555">
        <f t="shared" si="2089"/>
        <v>2.5503695019578325E-2</v>
      </c>
      <c r="CY673" s="555">
        <f t="shared" si="2089"/>
        <v>5.5799999999999999E-3</v>
      </c>
      <c r="CZ673" s="555">
        <f t="shared" si="2089"/>
        <v>0.66960000000000008</v>
      </c>
      <c r="DA673" s="555">
        <f t="shared" si="2089"/>
        <v>3.3776208050344092E-2</v>
      </c>
      <c r="DB673" s="283"/>
      <c r="DC673" s="283"/>
      <c r="DD673" s="283"/>
      <c r="DE673" s="555">
        <f t="shared" si="2055"/>
        <v>9.3937129641644379</v>
      </c>
      <c r="DF673" s="555">
        <v>0.57402446181701738</v>
      </c>
      <c r="DG673" s="555">
        <v>7.8360708371383279E-3</v>
      </c>
      <c r="DH673" s="555">
        <v>0.42991226568176844</v>
      </c>
      <c r="DI673" s="555">
        <v>6.5798507310595888E-2</v>
      </c>
      <c r="DJ673" s="555">
        <v>7.0477617987514729E-2</v>
      </c>
      <c r="DK673" s="555">
        <v>0.48058072694232534</v>
      </c>
      <c r="DL673" s="561">
        <v>2.6900000000000001E-3</v>
      </c>
      <c r="DM673" s="555">
        <v>9.4140000000000001E-2</v>
      </c>
      <c r="DN673" s="555">
        <v>0.18645119999999998</v>
      </c>
      <c r="DO673" s="555">
        <v>0.19729952694232539</v>
      </c>
      <c r="DP673" s="555">
        <f t="shared" ref="DP673:DY673" si="2091">SUM(DP669:DP672)</f>
        <v>3.8156724746031747</v>
      </c>
      <c r="DQ673" s="555">
        <f t="shared" si="2091"/>
        <v>0</v>
      </c>
      <c r="DR673" s="555">
        <f t="shared" si="2091"/>
        <v>0.312643</v>
      </c>
      <c r="DS673" s="555">
        <f t="shared" si="2091"/>
        <v>1.57833E-2</v>
      </c>
      <c r="DT673" s="555">
        <f t="shared" si="2091"/>
        <v>3.4872461746031749</v>
      </c>
      <c r="DU673" s="555">
        <f t="shared" si="2091"/>
        <v>1.7620380952380953E-2</v>
      </c>
      <c r="DV673" s="561">
        <f t="shared" si="2091"/>
        <v>1.7620380952380953E-2</v>
      </c>
      <c r="DW673" s="555">
        <f t="shared" si="2091"/>
        <v>0</v>
      </c>
      <c r="DX673" s="555">
        <f t="shared" si="2091"/>
        <v>0</v>
      </c>
      <c r="DY673" s="555">
        <f t="shared" si="2091"/>
        <v>0</v>
      </c>
      <c r="DZ673" s="2256">
        <f t="shared" ref="DZ673:EC673" si="2092">SUM(DZ669:DZ672)</f>
        <v>0</v>
      </c>
      <c r="EA673" s="555">
        <f t="shared" si="2092"/>
        <v>0.64168084474734044</v>
      </c>
      <c r="EB673" s="555">
        <f t="shared" si="2092"/>
        <v>0.64223120248827981</v>
      </c>
      <c r="EC673" s="555">
        <f t="shared" si="2092"/>
        <v>3.8135477153833164</v>
      </c>
      <c r="ED673" s="185"/>
      <c r="EE673" s="185"/>
      <c r="EF673" s="185"/>
      <c r="EG673" s="202"/>
      <c r="EH673" s="283"/>
    </row>
    <row r="674" spans="1:138" ht="45" hidden="1" customHeight="1" outlineLevel="1">
      <c r="A674" s="67"/>
      <c r="B674" s="67"/>
      <c r="C674" s="1166" t="s">
        <v>10</v>
      </c>
      <c r="D674" s="90" t="s">
        <v>168</v>
      </c>
      <c r="E674" s="84"/>
      <c r="F674" s="84"/>
      <c r="G674" s="84"/>
      <c r="H674" s="84"/>
      <c r="I674" s="84"/>
      <c r="J674" s="84"/>
      <c r="K674" s="84"/>
      <c r="L674" s="84"/>
      <c r="M674" s="2199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23"/>
      <c r="AG674" s="23"/>
      <c r="AH674" s="185"/>
      <c r="AI674" s="185"/>
      <c r="AJ674" s="185"/>
      <c r="AK674" s="185"/>
      <c r="AL674" s="185"/>
      <c r="AM674" s="185"/>
      <c r="AN674" s="185"/>
      <c r="AO674" s="185"/>
      <c r="AP674" s="185"/>
      <c r="AQ674" s="185"/>
      <c r="AR674" s="185"/>
      <c r="AS674" s="185"/>
      <c r="AT674" s="185"/>
      <c r="AU674" s="185"/>
      <c r="AV674" s="185"/>
      <c r="AW674" s="185"/>
      <c r="AX674" s="185"/>
      <c r="AY674" s="185"/>
      <c r="AZ674" s="185"/>
      <c r="BA674" s="185"/>
      <c r="BB674" s="185"/>
      <c r="BC674" s="185"/>
      <c r="BD674" s="185"/>
      <c r="BE674" s="185"/>
      <c r="BF674" s="185"/>
      <c r="BG674" s="185"/>
      <c r="BH674" s="185"/>
      <c r="BI674" s="185"/>
      <c r="BJ674" s="185"/>
      <c r="BK674" s="185"/>
      <c r="BL674" s="185"/>
      <c r="BM674" s="185"/>
      <c r="BN674" s="185"/>
      <c r="BO674" s="185"/>
      <c r="BP674" s="185"/>
      <c r="BQ674" s="185"/>
      <c r="BR674" s="185"/>
      <c r="BS674" s="185"/>
      <c r="BT674" s="185"/>
      <c r="BU674" s="185"/>
      <c r="BV674" s="185"/>
      <c r="BW674" s="185"/>
      <c r="BX674" s="185"/>
      <c r="BY674" s="185"/>
      <c r="BZ674" s="185"/>
      <c r="CA674" s="185"/>
      <c r="CB674" s="185"/>
      <c r="CC674" s="185"/>
      <c r="CD674" s="185"/>
      <c r="CE674" s="185"/>
      <c r="CF674" s="185"/>
      <c r="CG674" s="185"/>
      <c r="CH674" s="185"/>
      <c r="CI674" s="185"/>
      <c r="CJ674" s="185"/>
      <c r="CK674" s="185"/>
      <c r="CL674" s="185"/>
      <c r="CM674" s="185"/>
      <c r="CN674" s="185"/>
      <c r="CO674" s="185"/>
      <c r="CP674" s="2234"/>
      <c r="CQ674" s="2234"/>
      <c r="CR674" s="2234"/>
      <c r="CS674" s="283"/>
      <c r="CT674" s="283"/>
      <c r="CU674" s="283"/>
      <c r="CV674" s="185"/>
      <c r="CW674" s="185"/>
      <c r="CX674" s="185"/>
      <c r="CY674" s="185"/>
      <c r="CZ674" s="185"/>
      <c r="DA674" s="185"/>
      <c r="DB674" s="283"/>
      <c r="DC674" s="283"/>
      <c r="DD674" s="283"/>
      <c r="DE674" s="555">
        <f t="shared" si="2055"/>
        <v>0</v>
      </c>
      <c r="DF674" s="283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283"/>
      <c r="DQ674" s="185"/>
      <c r="DR674" s="185"/>
      <c r="DS674" s="185"/>
      <c r="DT674" s="185"/>
      <c r="DU674" s="185"/>
      <c r="DV674" s="185"/>
      <c r="DW674" s="185"/>
      <c r="DX674" s="185"/>
      <c r="DY674" s="185"/>
      <c r="DZ674" s="2234"/>
      <c r="EA674" s="283"/>
      <c r="EB674" s="185"/>
      <c r="EC674" s="866"/>
      <c r="ED674" s="185"/>
      <c r="EE674" s="185"/>
      <c r="EF674" s="185"/>
      <c r="EG674" s="202"/>
      <c r="EH674" s="283"/>
    </row>
    <row r="675" spans="1:138" ht="15" hidden="1" customHeight="1" outlineLevel="1">
      <c r="A675" s="67"/>
      <c r="B675" s="67"/>
      <c r="C675" s="69" t="s">
        <v>61</v>
      </c>
      <c r="D675" s="814" t="s">
        <v>47</v>
      </c>
      <c r="E675" s="84"/>
      <c r="F675" s="84"/>
      <c r="G675" s="84"/>
      <c r="H675" s="84"/>
      <c r="I675" s="84"/>
      <c r="J675" s="84"/>
      <c r="K675" s="84"/>
      <c r="L675" s="84"/>
      <c r="M675" s="2199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105"/>
      <c r="AG675" s="105"/>
      <c r="AH675" s="185"/>
      <c r="AI675" s="185"/>
      <c r="AJ675" s="185"/>
      <c r="AK675" s="185"/>
      <c r="AL675" s="185"/>
      <c r="AM675" s="185"/>
      <c r="AN675" s="185"/>
      <c r="AO675" s="185"/>
      <c r="AP675" s="185"/>
      <c r="AQ675" s="185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5"/>
      <c r="BB675" s="185"/>
      <c r="BC675" s="185"/>
      <c r="BD675" s="185"/>
      <c r="BE675" s="185"/>
      <c r="BF675" s="185"/>
      <c r="BG675" s="185"/>
      <c r="BH675" s="185"/>
      <c r="BI675" s="185"/>
      <c r="BJ675" s="185"/>
      <c r="BK675" s="185"/>
      <c r="BL675" s="185"/>
      <c r="BM675" s="185"/>
      <c r="BN675" s="185"/>
      <c r="BO675" s="185"/>
      <c r="BP675" s="185"/>
      <c r="BQ675" s="185"/>
      <c r="BR675" s="185"/>
      <c r="BS675" s="185"/>
      <c r="BT675" s="185"/>
      <c r="BU675" s="185"/>
      <c r="BV675" s="185"/>
      <c r="BW675" s="185"/>
      <c r="BX675" s="185"/>
      <c r="BY675" s="185"/>
      <c r="BZ675" s="185"/>
      <c r="CA675" s="185"/>
      <c r="CB675" s="185"/>
      <c r="CC675" s="185"/>
      <c r="CD675" s="185"/>
      <c r="CE675" s="185"/>
      <c r="CF675" s="185"/>
      <c r="CG675" s="185"/>
      <c r="CH675" s="185"/>
      <c r="CI675" s="185"/>
      <c r="CJ675" s="185"/>
      <c r="CK675" s="185"/>
      <c r="CL675" s="185"/>
      <c r="CM675" s="185"/>
      <c r="CN675" s="185"/>
      <c r="CO675" s="185"/>
      <c r="CP675" s="2234"/>
      <c r="CQ675" s="2234"/>
      <c r="CR675" s="2234"/>
      <c r="CS675" s="283"/>
      <c r="CT675" s="283"/>
      <c r="CU675" s="283"/>
      <c r="CV675" s="185"/>
      <c r="CW675" s="185"/>
      <c r="CX675" s="185"/>
      <c r="CY675" s="185"/>
      <c r="CZ675" s="185"/>
      <c r="DA675" s="185"/>
      <c r="DB675" s="283"/>
      <c r="DC675" s="283"/>
      <c r="DD675" s="283"/>
      <c r="DE675" s="555">
        <f t="shared" si="2055"/>
        <v>0</v>
      </c>
      <c r="DF675" s="283"/>
      <c r="DG675" s="185"/>
      <c r="DH675" s="185"/>
      <c r="DI675" s="185"/>
      <c r="DJ675" s="185"/>
      <c r="DK675" s="185"/>
      <c r="DL675" s="185"/>
      <c r="DM675" s="185"/>
      <c r="DN675" s="185"/>
      <c r="DO675" s="185"/>
      <c r="DP675" s="283"/>
      <c r="DQ675" s="185"/>
      <c r="DR675" s="185"/>
      <c r="DS675" s="185"/>
      <c r="DT675" s="185"/>
      <c r="DU675" s="185"/>
      <c r="DV675" s="185"/>
      <c r="DW675" s="185"/>
      <c r="DX675" s="185"/>
      <c r="DY675" s="185"/>
      <c r="DZ675" s="2234"/>
      <c r="EA675" s="283"/>
      <c r="EB675" s="185"/>
      <c r="EC675" s="866"/>
      <c r="ED675" s="185"/>
      <c r="EE675" s="185"/>
      <c r="EF675" s="185"/>
      <c r="EG675" s="202"/>
      <c r="EH675" s="283"/>
    </row>
    <row r="676" spans="1:138" ht="15" hidden="1" customHeight="1" outlineLevel="1">
      <c r="A676" s="67"/>
      <c r="B676" s="67"/>
      <c r="C676" s="91"/>
      <c r="D676" s="1167"/>
      <c r="E676" s="71"/>
      <c r="F676" s="71"/>
      <c r="G676" s="71"/>
      <c r="H676" s="86">
        <f>SUM(I676:L676)</f>
        <v>0</v>
      </c>
      <c r="I676" s="71"/>
      <c r="J676" s="71"/>
      <c r="K676" s="71"/>
      <c r="L676" s="71"/>
      <c r="M676" s="2221"/>
      <c r="N676" s="71"/>
      <c r="O676" s="71"/>
      <c r="P676" s="71"/>
      <c r="Q676" s="71">
        <f>SUM(R676:U676)</f>
        <v>0</v>
      </c>
      <c r="R676" s="71"/>
      <c r="S676" s="71"/>
      <c r="T676" s="23"/>
      <c r="U676" s="23"/>
      <c r="V676" s="86">
        <f>SUM(W676:Z676)</f>
        <v>0</v>
      </c>
      <c r="W676" s="71"/>
      <c r="X676" s="71"/>
      <c r="Y676" s="71"/>
      <c r="Z676" s="71"/>
      <c r="AA676" s="71">
        <f>SUM(AB676:AE676)</f>
        <v>0</v>
      </c>
      <c r="AB676" s="71"/>
      <c r="AC676" s="71"/>
      <c r="AD676" s="23"/>
      <c r="AE676" s="23"/>
      <c r="AF676" s="105"/>
      <c r="AG676" s="105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216"/>
      <c r="CQ676" s="2216"/>
      <c r="CR676" s="2216"/>
      <c r="CS676" s="85"/>
      <c r="CT676" s="85"/>
      <c r="CU676" s="85"/>
      <c r="CV676" s="23"/>
      <c r="CW676" s="23"/>
      <c r="CX676" s="23"/>
      <c r="CY676" s="23"/>
      <c r="CZ676" s="23"/>
      <c r="DA676" s="23"/>
      <c r="DB676" s="85"/>
      <c r="DC676" s="85"/>
      <c r="DD676" s="85"/>
      <c r="DE676" s="555">
        <f t="shared" si="2055"/>
        <v>0</v>
      </c>
      <c r="DF676" s="85"/>
      <c r="DG676" s="23"/>
      <c r="DH676" s="23"/>
      <c r="DI676" s="23"/>
      <c r="DJ676" s="23"/>
      <c r="DK676" s="23"/>
      <c r="DL676" s="23"/>
      <c r="DM676" s="23"/>
      <c r="DN676" s="185"/>
      <c r="DO676" s="23"/>
      <c r="DP676" s="85"/>
      <c r="DQ676" s="23"/>
      <c r="DR676" s="23"/>
      <c r="DS676" s="23"/>
      <c r="DT676" s="23"/>
      <c r="DU676" s="23"/>
      <c r="DV676" s="23"/>
      <c r="DW676" s="23"/>
      <c r="DX676" s="185"/>
      <c r="DY676" s="23"/>
      <c r="DZ676" s="2216"/>
      <c r="EA676" s="85"/>
      <c r="EB676" s="23"/>
      <c r="EC676" s="867"/>
      <c r="ED676" s="23"/>
      <c r="EE676" s="23"/>
      <c r="EF676" s="23"/>
      <c r="EG676" s="171"/>
      <c r="EH676" s="85"/>
    </row>
    <row r="677" spans="1:138" ht="15" hidden="1" customHeight="1" outlineLevel="1">
      <c r="A677" s="67"/>
      <c r="B677" s="67"/>
      <c r="C677" s="91"/>
      <c r="D677" s="1167"/>
      <c r="E677" s="71"/>
      <c r="F677" s="71"/>
      <c r="G677" s="71"/>
      <c r="H677" s="86">
        <f>SUM(I677:L677)</f>
        <v>0</v>
      </c>
      <c r="I677" s="71"/>
      <c r="J677" s="71"/>
      <c r="K677" s="71"/>
      <c r="L677" s="71"/>
      <c r="M677" s="2221"/>
      <c r="N677" s="71"/>
      <c r="O677" s="71"/>
      <c r="P677" s="71"/>
      <c r="Q677" s="71">
        <f>SUM(R677:U677)</f>
        <v>0</v>
      </c>
      <c r="R677" s="71"/>
      <c r="S677" s="71"/>
      <c r="T677" s="196"/>
      <c r="U677" s="196"/>
      <c r="V677" s="86">
        <f>SUM(W677:Z677)</f>
        <v>0</v>
      </c>
      <c r="W677" s="71"/>
      <c r="X677" s="71"/>
      <c r="Y677" s="71"/>
      <c r="Z677" s="71"/>
      <c r="AA677" s="71">
        <f>SUM(AB677:AE677)</f>
        <v>0</v>
      </c>
      <c r="AB677" s="71"/>
      <c r="AC677" s="71"/>
      <c r="AD677" s="196"/>
      <c r="AE677" s="196"/>
      <c r="AF677" s="105"/>
      <c r="AG677" s="105"/>
      <c r="AH677" s="3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3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3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3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216"/>
      <c r="CQ677" s="2216"/>
      <c r="CR677" s="2216"/>
      <c r="CS677" s="85"/>
      <c r="CT677" s="85"/>
      <c r="CU677" s="85"/>
      <c r="CV677" s="23"/>
      <c r="CW677" s="23"/>
      <c r="CX677" s="23"/>
      <c r="CY677" s="23"/>
      <c r="CZ677" s="23"/>
      <c r="DA677" s="23"/>
      <c r="DB677" s="85"/>
      <c r="DC677" s="85"/>
      <c r="DD677" s="85"/>
      <c r="DE677" s="555">
        <f t="shared" si="2055"/>
        <v>0</v>
      </c>
      <c r="DF677" s="85"/>
      <c r="DG677" s="23"/>
      <c r="DH677" s="23"/>
      <c r="DI677" s="23"/>
      <c r="DJ677" s="23"/>
      <c r="DK677" s="23"/>
      <c r="DL677" s="23"/>
      <c r="DM677" s="23"/>
      <c r="DN677" s="23"/>
      <c r="DO677" s="23"/>
      <c r="DP677" s="85"/>
      <c r="DQ677" s="23"/>
      <c r="DR677" s="23"/>
      <c r="DS677" s="23"/>
      <c r="DT677" s="23"/>
      <c r="DU677" s="23"/>
      <c r="DV677" s="23"/>
      <c r="DW677" s="23"/>
      <c r="DX677" s="23"/>
      <c r="DY677" s="23"/>
      <c r="DZ677" s="2216"/>
      <c r="EA677" s="85"/>
      <c r="EB677" s="23"/>
      <c r="EC677" s="867"/>
      <c r="ED677" s="23"/>
      <c r="EE677" s="23"/>
      <c r="EF677" s="23"/>
      <c r="EG677" s="171"/>
      <c r="EH677" s="85"/>
    </row>
    <row r="678" spans="1:138" ht="15" hidden="1" customHeight="1" outlineLevel="1">
      <c r="A678" s="67"/>
      <c r="B678" s="67"/>
      <c r="C678" s="91" t="s">
        <v>49</v>
      </c>
      <c r="D678" s="1167"/>
      <c r="E678" s="71"/>
      <c r="F678" s="71"/>
      <c r="G678" s="71"/>
      <c r="H678" s="86">
        <f>SUM(I678:L678)</f>
        <v>0</v>
      </c>
      <c r="I678" s="71"/>
      <c r="J678" s="71"/>
      <c r="K678" s="71"/>
      <c r="L678" s="71"/>
      <c r="M678" s="2221"/>
      <c r="N678" s="71"/>
      <c r="O678" s="71"/>
      <c r="P678" s="71"/>
      <c r="Q678" s="71">
        <f>SUM(R678:U678)</f>
        <v>0</v>
      </c>
      <c r="R678" s="71"/>
      <c r="S678" s="71"/>
      <c r="T678" s="196"/>
      <c r="U678" s="196"/>
      <c r="V678" s="86">
        <f>SUM(W678:Z678)</f>
        <v>0</v>
      </c>
      <c r="W678" s="71"/>
      <c r="X678" s="71"/>
      <c r="Y678" s="71"/>
      <c r="Z678" s="71"/>
      <c r="AA678" s="71">
        <f>SUM(AB678:AE678)</f>
        <v>0</v>
      </c>
      <c r="AB678" s="71"/>
      <c r="AC678" s="71"/>
      <c r="AD678" s="196"/>
      <c r="AE678" s="196"/>
      <c r="AF678" s="105"/>
      <c r="AG678" s="105"/>
      <c r="AH678" s="3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3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3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3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216"/>
      <c r="CQ678" s="2216"/>
      <c r="CR678" s="2216"/>
      <c r="CS678" s="85"/>
      <c r="CT678" s="85"/>
      <c r="CU678" s="85"/>
      <c r="CV678" s="23"/>
      <c r="CW678" s="23"/>
      <c r="CX678" s="23"/>
      <c r="CY678" s="23"/>
      <c r="CZ678" s="23"/>
      <c r="DA678" s="23"/>
      <c r="DB678" s="85"/>
      <c r="DC678" s="85"/>
      <c r="DD678" s="85"/>
      <c r="DE678" s="555">
        <f t="shared" si="2055"/>
        <v>0</v>
      </c>
      <c r="DF678" s="85"/>
      <c r="DG678" s="23"/>
      <c r="DH678" s="23"/>
      <c r="DI678" s="23"/>
      <c r="DJ678" s="23"/>
      <c r="DK678" s="23"/>
      <c r="DL678" s="23"/>
      <c r="DM678" s="23"/>
      <c r="DN678" s="23"/>
      <c r="DO678" s="23"/>
      <c r="DP678" s="85"/>
      <c r="DQ678" s="23"/>
      <c r="DR678" s="23"/>
      <c r="DS678" s="23"/>
      <c r="DT678" s="23"/>
      <c r="DU678" s="23"/>
      <c r="DV678" s="23"/>
      <c r="DW678" s="23"/>
      <c r="DX678" s="23"/>
      <c r="DY678" s="23"/>
      <c r="DZ678" s="2216"/>
      <c r="EA678" s="85"/>
      <c r="EB678" s="23"/>
      <c r="EC678" s="867"/>
      <c r="ED678" s="23"/>
      <c r="EE678" s="23"/>
      <c r="EF678" s="23"/>
      <c r="EG678" s="171"/>
      <c r="EH678" s="85"/>
    </row>
    <row r="679" spans="1:138" ht="15" hidden="1" customHeight="1" outlineLevel="1">
      <c r="A679" s="67"/>
      <c r="B679" s="67"/>
      <c r="C679" s="534"/>
      <c r="D679" s="954" t="s">
        <v>1</v>
      </c>
      <c r="E679" s="84"/>
      <c r="F679" s="84"/>
      <c r="G679" s="84"/>
      <c r="H679" s="84"/>
      <c r="I679" s="84"/>
      <c r="J679" s="84"/>
      <c r="K679" s="84"/>
      <c r="L679" s="84"/>
      <c r="M679" s="2199"/>
      <c r="N679" s="84"/>
      <c r="O679" s="84"/>
      <c r="P679" s="84"/>
      <c r="Q679" s="84"/>
      <c r="R679" s="84"/>
      <c r="S679" s="84"/>
      <c r="T679" s="185"/>
      <c r="U679" s="185"/>
      <c r="V679" s="84"/>
      <c r="W679" s="84"/>
      <c r="X679" s="84"/>
      <c r="Y679" s="84"/>
      <c r="Z679" s="84"/>
      <c r="AA679" s="84"/>
      <c r="AB679" s="84"/>
      <c r="AC679" s="84"/>
      <c r="AD679" s="185"/>
      <c r="AE679" s="185"/>
      <c r="AF679" s="105"/>
      <c r="AG679" s="105"/>
      <c r="AH679" s="185">
        <v>0</v>
      </c>
      <c r="AI679" s="185">
        <v>0</v>
      </c>
      <c r="AJ679" s="185">
        <v>0</v>
      </c>
      <c r="AK679" s="185">
        <v>0</v>
      </c>
      <c r="AL679" s="185">
        <v>0</v>
      </c>
      <c r="AM679" s="185">
        <v>0</v>
      </c>
      <c r="AN679" s="185">
        <v>0</v>
      </c>
      <c r="AO679" s="185">
        <v>0</v>
      </c>
      <c r="AP679" s="185">
        <v>0</v>
      </c>
      <c r="AQ679" s="185">
        <v>0</v>
      </c>
      <c r="AR679" s="185">
        <v>0</v>
      </c>
      <c r="AS679" s="185">
        <v>0</v>
      </c>
      <c r="AT679" s="185">
        <v>0</v>
      </c>
      <c r="AU679" s="185">
        <v>0</v>
      </c>
      <c r="AV679" s="185">
        <v>0</v>
      </c>
      <c r="AW679" s="185">
        <v>0</v>
      </c>
      <c r="AX679" s="185">
        <v>0</v>
      </c>
      <c r="AY679" s="185">
        <v>0</v>
      </c>
      <c r="AZ679" s="185">
        <v>0</v>
      </c>
      <c r="BA679" s="185">
        <v>0</v>
      </c>
      <c r="BB679" s="185">
        <v>0</v>
      </c>
      <c r="BC679" s="185">
        <v>0</v>
      </c>
      <c r="BD679" s="185">
        <v>0</v>
      </c>
      <c r="BE679" s="185">
        <v>0</v>
      </c>
      <c r="BF679" s="185">
        <v>0</v>
      </c>
      <c r="BG679" s="185">
        <v>0</v>
      </c>
      <c r="BH679" s="185">
        <v>0</v>
      </c>
      <c r="BI679" s="185">
        <v>0</v>
      </c>
      <c r="BJ679" s="185">
        <v>0</v>
      </c>
      <c r="BK679" s="185">
        <v>0</v>
      </c>
      <c r="BL679" s="185">
        <f>SUM(BL676:BL678)</f>
        <v>0</v>
      </c>
      <c r="BM679" s="185">
        <f>SUM(BM676:BM678)</f>
        <v>0</v>
      </c>
      <c r="BN679" s="185">
        <f t="shared" ref="BN679:BZ679" si="2093">SUM(BN676:BN678)</f>
        <v>0</v>
      </c>
      <c r="BO679" s="185">
        <f t="shared" si="2093"/>
        <v>0</v>
      </c>
      <c r="BP679" s="185">
        <f t="shared" si="2093"/>
        <v>0</v>
      </c>
      <c r="BQ679" s="185">
        <f t="shared" si="2093"/>
        <v>0</v>
      </c>
      <c r="BR679" s="185">
        <f t="shared" si="2093"/>
        <v>0</v>
      </c>
      <c r="BS679" s="185">
        <f t="shared" si="2093"/>
        <v>0</v>
      </c>
      <c r="BT679" s="185">
        <f t="shared" si="2093"/>
        <v>0</v>
      </c>
      <c r="BU679" s="185">
        <f t="shared" si="2093"/>
        <v>0</v>
      </c>
      <c r="BV679" s="185">
        <f t="shared" si="2093"/>
        <v>0</v>
      </c>
      <c r="BW679" s="185">
        <f t="shared" si="2093"/>
        <v>0</v>
      </c>
      <c r="BX679" s="185">
        <f t="shared" si="2093"/>
        <v>0</v>
      </c>
      <c r="BY679" s="185">
        <f t="shared" si="2093"/>
        <v>0</v>
      </c>
      <c r="BZ679" s="185">
        <f t="shared" si="2093"/>
        <v>0</v>
      </c>
      <c r="CA679" s="185">
        <f>SUM(CA676:CA678)</f>
        <v>0</v>
      </c>
      <c r="CB679" s="185">
        <f>SUM(CB676:CB678)</f>
        <v>0</v>
      </c>
      <c r="CC679" s="185">
        <f t="shared" ref="CC679:CO679" si="2094">SUM(CC676:CC678)</f>
        <v>0</v>
      </c>
      <c r="CD679" s="185">
        <f t="shared" si="2094"/>
        <v>0</v>
      </c>
      <c r="CE679" s="185">
        <f t="shared" si="2094"/>
        <v>0</v>
      </c>
      <c r="CF679" s="185">
        <f t="shared" si="2094"/>
        <v>0</v>
      </c>
      <c r="CG679" s="185">
        <f t="shared" si="2094"/>
        <v>0</v>
      </c>
      <c r="CH679" s="185">
        <f t="shared" si="2094"/>
        <v>0</v>
      </c>
      <c r="CI679" s="185">
        <f t="shared" si="2094"/>
        <v>0</v>
      </c>
      <c r="CJ679" s="185">
        <f t="shared" si="2094"/>
        <v>0</v>
      </c>
      <c r="CK679" s="185">
        <f t="shared" si="2094"/>
        <v>0</v>
      </c>
      <c r="CL679" s="185">
        <f t="shared" si="2094"/>
        <v>0</v>
      </c>
      <c r="CM679" s="185">
        <f t="shared" si="2094"/>
        <v>0</v>
      </c>
      <c r="CN679" s="185">
        <f t="shared" si="2094"/>
        <v>0</v>
      </c>
      <c r="CO679" s="185">
        <f t="shared" si="2094"/>
        <v>0</v>
      </c>
      <c r="CP679" s="2234">
        <f t="shared" ref="CP679:CX679" si="2095">SUM(CP676:CP678)</f>
        <v>0</v>
      </c>
      <c r="CQ679" s="2234">
        <f t="shared" si="2095"/>
        <v>0</v>
      </c>
      <c r="CR679" s="2234">
        <f t="shared" si="2095"/>
        <v>0</v>
      </c>
      <c r="CS679" s="283">
        <f t="shared" si="2095"/>
        <v>0</v>
      </c>
      <c r="CT679" s="283">
        <f t="shared" si="2095"/>
        <v>0</v>
      </c>
      <c r="CU679" s="283">
        <f t="shared" si="2095"/>
        <v>0</v>
      </c>
      <c r="CV679" s="185">
        <f t="shared" si="2095"/>
        <v>0</v>
      </c>
      <c r="CW679" s="185">
        <f t="shared" si="2095"/>
        <v>0</v>
      </c>
      <c r="CX679" s="185">
        <f t="shared" si="2095"/>
        <v>0</v>
      </c>
      <c r="CY679" s="185">
        <f t="shared" ref="CY679:DA679" si="2096">SUM(CY676:CY678)</f>
        <v>0</v>
      </c>
      <c r="CZ679" s="185">
        <f t="shared" si="2096"/>
        <v>0</v>
      </c>
      <c r="DA679" s="185">
        <f t="shared" si="2096"/>
        <v>0</v>
      </c>
      <c r="DB679" s="283"/>
      <c r="DC679" s="283"/>
      <c r="DD679" s="283"/>
      <c r="DE679" s="555">
        <f t="shared" si="2055"/>
        <v>0</v>
      </c>
      <c r="DF679" s="283"/>
      <c r="DG679" s="185"/>
      <c r="DH679" s="185"/>
      <c r="DI679" s="185"/>
      <c r="DJ679" s="185"/>
      <c r="DK679" s="185"/>
      <c r="DL679" s="185"/>
      <c r="DM679" s="185"/>
      <c r="DN679" s="23"/>
      <c r="DO679" s="185"/>
      <c r="DP679" s="283"/>
      <c r="DQ679" s="185"/>
      <c r="DR679" s="185"/>
      <c r="DS679" s="185"/>
      <c r="DT679" s="185"/>
      <c r="DU679" s="185"/>
      <c r="DV679" s="185"/>
      <c r="DW679" s="185"/>
      <c r="DX679" s="23"/>
      <c r="DY679" s="185"/>
      <c r="DZ679" s="2234">
        <f>SUM(DZ676:DZ678)</f>
        <v>0</v>
      </c>
      <c r="EA679" s="283">
        <f t="shared" ref="EA679:EB679" si="2097">SUM(EA676:EA678)</f>
        <v>0</v>
      </c>
      <c r="EB679" s="185">
        <f t="shared" si="2097"/>
        <v>0</v>
      </c>
      <c r="EC679" s="866">
        <f t="shared" ref="EC679" si="2098">SUM(EC676:EC678)</f>
        <v>0</v>
      </c>
      <c r="ED679" s="185"/>
      <c r="EE679" s="185"/>
      <c r="EF679" s="185"/>
      <c r="EG679" s="202"/>
      <c r="EH679" s="283"/>
    </row>
    <row r="680" spans="1:138" ht="15" hidden="1" customHeight="1" outlineLevel="1">
      <c r="A680" s="67"/>
      <c r="B680" s="67"/>
      <c r="C680" s="69" t="s">
        <v>62</v>
      </c>
      <c r="D680" s="814" t="s">
        <v>50</v>
      </c>
      <c r="E680" s="84"/>
      <c r="F680" s="84"/>
      <c r="G680" s="84"/>
      <c r="H680" s="84"/>
      <c r="I680" s="84"/>
      <c r="J680" s="84"/>
      <c r="K680" s="84"/>
      <c r="L680" s="84"/>
      <c r="M680" s="2199"/>
      <c r="N680" s="84"/>
      <c r="O680" s="84"/>
      <c r="P680" s="84"/>
      <c r="Q680" s="84"/>
      <c r="R680" s="84"/>
      <c r="S680" s="84"/>
      <c r="T680" s="185"/>
      <c r="U680" s="185"/>
      <c r="V680" s="84"/>
      <c r="W680" s="84"/>
      <c r="X680" s="84"/>
      <c r="Y680" s="84"/>
      <c r="Z680" s="84"/>
      <c r="AA680" s="84"/>
      <c r="AB680" s="84"/>
      <c r="AC680" s="84"/>
      <c r="AD680" s="185"/>
      <c r="AE680" s="185"/>
      <c r="AF680" s="105"/>
      <c r="AG680" s="105"/>
      <c r="AH680" s="185"/>
      <c r="AI680" s="185"/>
      <c r="AJ680" s="185"/>
      <c r="AK680" s="185"/>
      <c r="AL680" s="185"/>
      <c r="AM680" s="185"/>
      <c r="AN680" s="185"/>
      <c r="AO680" s="185"/>
      <c r="AP680" s="185"/>
      <c r="AQ680" s="185"/>
      <c r="AR680" s="185"/>
      <c r="AS680" s="185"/>
      <c r="AT680" s="185"/>
      <c r="AU680" s="185"/>
      <c r="AV680" s="185"/>
      <c r="AW680" s="185"/>
      <c r="AX680" s="185"/>
      <c r="AY680" s="185"/>
      <c r="AZ680" s="185"/>
      <c r="BA680" s="185"/>
      <c r="BB680" s="185"/>
      <c r="BC680" s="185"/>
      <c r="BD680" s="185"/>
      <c r="BE680" s="185"/>
      <c r="BF680" s="185"/>
      <c r="BG680" s="185"/>
      <c r="BH680" s="185"/>
      <c r="BI680" s="185"/>
      <c r="BJ680" s="185"/>
      <c r="BK680" s="185"/>
      <c r="BL680" s="185"/>
      <c r="BM680" s="185"/>
      <c r="BN680" s="185"/>
      <c r="BO680" s="185"/>
      <c r="BP680" s="185"/>
      <c r="BQ680" s="185"/>
      <c r="BR680" s="185"/>
      <c r="BS680" s="185"/>
      <c r="BT680" s="185"/>
      <c r="BU680" s="185"/>
      <c r="BV680" s="185"/>
      <c r="BW680" s="185"/>
      <c r="BX680" s="185"/>
      <c r="BY680" s="185"/>
      <c r="BZ680" s="185"/>
      <c r="CA680" s="185"/>
      <c r="CB680" s="185"/>
      <c r="CC680" s="185"/>
      <c r="CD680" s="185"/>
      <c r="CE680" s="185"/>
      <c r="CF680" s="185"/>
      <c r="CG680" s="185"/>
      <c r="CH680" s="185"/>
      <c r="CI680" s="185"/>
      <c r="CJ680" s="185"/>
      <c r="CK680" s="185"/>
      <c r="CL680" s="185"/>
      <c r="CM680" s="185"/>
      <c r="CN680" s="185"/>
      <c r="CO680" s="185"/>
      <c r="CP680" s="2234"/>
      <c r="CQ680" s="2234"/>
      <c r="CR680" s="2234"/>
      <c r="CS680" s="283"/>
      <c r="CT680" s="283"/>
      <c r="CU680" s="283"/>
      <c r="CV680" s="185"/>
      <c r="CW680" s="185"/>
      <c r="CX680" s="185"/>
      <c r="CY680" s="185"/>
      <c r="CZ680" s="185"/>
      <c r="DA680" s="185"/>
      <c r="DB680" s="283"/>
      <c r="DC680" s="283"/>
      <c r="DD680" s="283"/>
      <c r="DE680" s="555">
        <f t="shared" si="2055"/>
        <v>0</v>
      </c>
      <c r="DF680" s="283"/>
      <c r="DG680" s="185"/>
      <c r="DH680" s="185"/>
      <c r="DI680" s="185"/>
      <c r="DJ680" s="185"/>
      <c r="DK680" s="185"/>
      <c r="DL680" s="185"/>
      <c r="DM680" s="185"/>
      <c r="DN680" s="185"/>
      <c r="DO680" s="185"/>
      <c r="DP680" s="283"/>
      <c r="DQ680" s="185"/>
      <c r="DR680" s="185"/>
      <c r="DS680" s="185"/>
      <c r="DT680" s="185"/>
      <c r="DU680" s="185"/>
      <c r="DV680" s="185"/>
      <c r="DW680" s="185"/>
      <c r="DX680" s="185"/>
      <c r="DY680" s="185"/>
      <c r="DZ680" s="2234"/>
      <c r="EA680" s="283"/>
      <c r="EB680" s="185"/>
      <c r="EC680" s="866"/>
      <c r="ED680" s="185"/>
      <c r="EE680" s="185"/>
      <c r="EF680" s="185"/>
      <c r="EG680" s="202"/>
      <c r="EH680" s="283"/>
    </row>
    <row r="681" spans="1:138" ht="15" hidden="1" customHeight="1" outlineLevel="1">
      <c r="A681" s="67"/>
      <c r="B681" s="67"/>
      <c r="C681" s="1168"/>
      <c r="D681" s="1167"/>
      <c r="E681" s="71"/>
      <c r="F681" s="71"/>
      <c r="G681" s="71"/>
      <c r="H681" s="86">
        <f>SUM(I681:L681)</f>
        <v>0</v>
      </c>
      <c r="I681" s="71"/>
      <c r="J681" s="71"/>
      <c r="K681" s="71"/>
      <c r="L681" s="71"/>
      <c r="M681" s="2221"/>
      <c r="N681" s="71"/>
      <c r="O681" s="71"/>
      <c r="P681" s="71"/>
      <c r="Q681" s="71">
        <f>SUM(R681:U681)</f>
        <v>0</v>
      </c>
      <c r="R681" s="71"/>
      <c r="S681" s="71"/>
      <c r="T681" s="23"/>
      <c r="U681" s="23"/>
      <c r="V681" s="86">
        <f>SUM(W681:Z681)</f>
        <v>0</v>
      </c>
      <c r="W681" s="71"/>
      <c r="X681" s="71"/>
      <c r="Y681" s="71"/>
      <c r="Z681" s="71"/>
      <c r="AA681" s="71">
        <f>SUM(AB681:AE681)</f>
        <v>0</v>
      </c>
      <c r="AB681" s="71"/>
      <c r="AC681" s="71"/>
      <c r="AD681" s="23"/>
      <c r="AE681" s="23"/>
      <c r="AF681" s="105"/>
      <c r="AG681" s="105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216"/>
      <c r="CQ681" s="2216"/>
      <c r="CR681" s="2216"/>
      <c r="CS681" s="85"/>
      <c r="CT681" s="85"/>
      <c r="CU681" s="85"/>
      <c r="CV681" s="23"/>
      <c r="CW681" s="23"/>
      <c r="CX681" s="23"/>
      <c r="CY681" s="23"/>
      <c r="CZ681" s="23"/>
      <c r="DA681" s="23"/>
      <c r="DB681" s="85"/>
      <c r="DC681" s="85"/>
      <c r="DD681" s="85"/>
      <c r="DE681" s="555">
        <f t="shared" si="2055"/>
        <v>0</v>
      </c>
      <c r="DF681" s="85"/>
      <c r="DG681" s="23"/>
      <c r="DH681" s="23"/>
      <c r="DI681" s="23"/>
      <c r="DJ681" s="23"/>
      <c r="DK681" s="23"/>
      <c r="DL681" s="23"/>
      <c r="DM681" s="23"/>
      <c r="DN681" s="185"/>
      <c r="DO681" s="23"/>
      <c r="DP681" s="85"/>
      <c r="DQ681" s="23"/>
      <c r="DR681" s="23"/>
      <c r="DS681" s="23"/>
      <c r="DT681" s="23"/>
      <c r="DU681" s="23"/>
      <c r="DV681" s="23"/>
      <c r="DW681" s="23"/>
      <c r="DX681" s="185"/>
      <c r="DY681" s="23"/>
      <c r="DZ681" s="2216"/>
      <c r="EA681" s="85"/>
      <c r="EB681" s="23"/>
      <c r="EC681" s="867"/>
      <c r="ED681" s="23"/>
      <c r="EE681" s="23"/>
      <c r="EF681" s="23"/>
      <c r="EG681" s="171"/>
      <c r="EH681" s="85"/>
    </row>
    <row r="682" spans="1:138" ht="15" hidden="1" customHeight="1" outlineLevel="1">
      <c r="A682" s="67"/>
      <c r="B682" s="67"/>
      <c r="C682" s="1168"/>
      <c r="D682" s="1167"/>
      <c r="E682" s="71"/>
      <c r="F682" s="71"/>
      <c r="G682" s="71"/>
      <c r="H682" s="86">
        <f>SUM(I682:L682)</f>
        <v>0</v>
      </c>
      <c r="I682" s="71"/>
      <c r="J682" s="71"/>
      <c r="K682" s="71"/>
      <c r="L682" s="71"/>
      <c r="M682" s="2221"/>
      <c r="N682" s="71"/>
      <c r="O682" s="71"/>
      <c r="P682" s="71"/>
      <c r="Q682" s="71">
        <f>SUM(R682:U682)</f>
        <v>0</v>
      </c>
      <c r="R682" s="71"/>
      <c r="S682" s="71"/>
      <c r="T682" s="196"/>
      <c r="U682" s="196"/>
      <c r="V682" s="86">
        <f>SUM(W682:Z682)</f>
        <v>0</v>
      </c>
      <c r="W682" s="71"/>
      <c r="X682" s="71"/>
      <c r="Y682" s="71"/>
      <c r="Z682" s="71"/>
      <c r="AA682" s="71">
        <f>SUM(AB682:AE682)</f>
        <v>0</v>
      </c>
      <c r="AB682" s="71"/>
      <c r="AC682" s="71"/>
      <c r="AD682" s="196"/>
      <c r="AE682" s="196"/>
      <c r="AF682" s="105"/>
      <c r="AG682" s="105"/>
      <c r="AH682" s="3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3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3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3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216"/>
      <c r="CQ682" s="2216"/>
      <c r="CR682" s="2216"/>
      <c r="CS682" s="85"/>
      <c r="CT682" s="85"/>
      <c r="CU682" s="85"/>
      <c r="CV682" s="23"/>
      <c r="CW682" s="23"/>
      <c r="CX682" s="23"/>
      <c r="CY682" s="23"/>
      <c r="CZ682" s="23"/>
      <c r="DA682" s="23"/>
      <c r="DB682" s="85"/>
      <c r="DC682" s="85"/>
      <c r="DD682" s="85"/>
      <c r="DE682" s="555">
        <f t="shared" si="2055"/>
        <v>0</v>
      </c>
      <c r="DF682" s="85"/>
      <c r="DG682" s="23"/>
      <c r="DH682" s="23"/>
      <c r="DI682" s="23"/>
      <c r="DJ682" s="23"/>
      <c r="DK682" s="23"/>
      <c r="DL682" s="23"/>
      <c r="DM682" s="23"/>
      <c r="DN682" s="23"/>
      <c r="DO682" s="23"/>
      <c r="DP682" s="85"/>
      <c r="DQ682" s="23"/>
      <c r="DR682" s="23"/>
      <c r="DS682" s="23"/>
      <c r="DT682" s="23"/>
      <c r="DU682" s="23"/>
      <c r="DV682" s="23"/>
      <c r="DW682" s="23"/>
      <c r="DX682" s="23"/>
      <c r="DY682" s="23"/>
      <c r="DZ682" s="2216"/>
      <c r="EA682" s="85"/>
      <c r="EB682" s="23"/>
      <c r="EC682" s="867"/>
      <c r="ED682" s="23"/>
      <c r="EE682" s="23"/>
      <c r="EF682" s="23"/>
      <c r="EG682" s="171"/>
      <c r="EH682" s="85"/>
    </row>
    <row r="683" spans="1:138" ht="15" hidden="1" customHeight="1" outlineLevel="1">
      <c r="A683" s="67"/>
      <c r="B683" s="67"/>
      <c r="C683" s="1168" t="s">
        <v>49</v>
      </c>
      <c r="D683" s="1167"/>
      <c r="E683" s="71"/>
      <c r="F683" s="71"/>
      <c r="G683" s="71"/>
      <c r="H683" s="86">
        <f>SUM(I683:L683)</f>
        <v>0</v>
      </c>
      <c r="I683" s="71"/>
      <c r="J683" s="71"/>
      <c r="K683" s="71"/>
      <c r="L683" s="71"/>
      <c r="M683" s="2221"/>
      <c r="N683" s="71"/>
      <c r="O683" s="71"/>
      <c r="P683" s="71"/>
      <c r="Q683" s="71">
        <f>SUM(R683:U683)</f>
        <v>0</v>
      </c>
      <c r="R683" s="71"/>
      <c r="S683" s="71"/>
      <c r="T683" s="196"/>
      <c r="U683" s="196"/>
      <c r="V683" s="86">
        <f>SUM(W683:Z683)</f>
        <v>0</v>
      </c>
      <c r="W683" s="71"/>
      <c r="X683" s="71"/>
      <c r="Y683" s="71"/>
      <c r="Z683" s="71"/>
      <c r="AA683" s="71">
        <f>SUM(AB683:AE683)</f>
        <v>0</v>
      </c>
      <c r="AB683" s="71"/>
      <c r="AC683" s="71"/>
      <c r="AD683" s="196"/>
      <c r="AE683" s="196"/>
      <c r="AF683" s="105"/>
      <c r="AG683" s="105"/>
      <c r="AH683" s="3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3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3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3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216"/>
      <c r="CQ683" s="2216"/>
      <c r="CR683" s="2216"/>
      <c r="CS683" s="85"/>
      <c r="CT683" s="85"/>
      <c r="CU683" s="85"/>
      <c r="CV683" s="23"/>
      <c r="CW683" s="23"/>
      <c r="CX683" s="23"/>
      <c r="CY683" s="23"/>
      <c r="CZ683" s="23"/>
      <c r="DA683" s="23"/>
      <c r="DB683" s="85"/>
      <c r="DC683" s="85"/>
      <c r="DD683" s="85"/>
      <c r="DE683" s="555">
        <f t="shared" si="2055"/>
        <v>0</v>
      </c>
      <c r="DF683" s="85"/>
      <c r="DG683" s="23"/>
      <c r="DH683" s="23"/>
      <c r="DI683" s="23"/>
      <c r="DJ683" s="23"/>
      <c r="DK683" s="23"/>
      <c r="DL683" s="23"/>
      <c r="DM683" s="23"/>
      <c r="DN683" s="23"/>
      <c r="DO683" s="23"/>
      <c r="DP683" s="85"/>
      <c r="DQ683" s="23"/>
      <c r="DR683" s="23"/>
      <c r="DS683" s="23"/>
      <c r="DT683" s="23"/>
      <c r="DU683" s="23"/>
      <c r="DV683" s="23"/>
      <c r="DW683" s="23"/>
      <c r="DX683" s="23"/>
      <c r="DY683" s="23"/>
      <c r="DZ683" s="2216"/>
      <c r="EA683" s="85"/>
      <c r="EB683" s="23"/>
      <c r="EC683" s="867"/>
      <c r="ED683" s="23"/>
      <c r="EE683" s="23"/>
      <c r="EF683" s="23"/>
      <c r="EG683" s="171"/>
      <c r="EH683" s="85"/>
    </row>
    <row r="684" spans="1:138" ht="15" hidden="1" customHeight="1" outlineLevel="1">
      <c r="A684" s="67"/>
      <c r="B684" s="67"/>
      <c r="C684" s="534"/>
      <c r="D684" s="954" t="s">
        <v>1</v>
      </c>
      <c r="E684" s="84"/>
      <c r="F684" s="84"/>
      <c r="G684" s="84"/>
      <c r="H684" s="84"/>
      <c r="I684" s="84"/>
      <c r="J684" s="84"/>
      <c r="K684" s="84"/>
      <c r="L684" s="84"/>
      <c r="M684" s="2199"/>
      <c r="N684" s="84"/>
      <c r="O684" s="84"/>
      <c r="P684" s="84"/>
      <c r="Q684" s="84"/>
      <c r="R684" s="84"/>
      <c r="S684" s="84"/>
      <c r="T684" s="185"/>
      <c r="U684" s="185"/>
      <c r="V684" s="84"/>
      <c r="W684" s="84"/>
      <c r="X684" s="84"/>
      <c r="Y684" s="84"/>
      <c r="Z684" s="84"/>
      <c r="AA684" s="84"/>
      <c r="AB684" s="84"/>
      <c r="AC684" s="84"/>
      <c r="AD684" s="185"/>
      <c r="AE684" s="185"/>
      <c r="AF684" s="105"/>
      <c r="AG684" s="105"/>
      <c r="AH684" s="185">
        <v>0</v>
      </c>
      <c r="AI684" s="185">
        <v>0</v>
      </c>
      <c r="AJ684" s="185">
        <v>0</v>
      </c>
      <c r="AK684" s="185">
        <v>0</v>
      </c>
      <c r="AL684" s="185">
        <v>0</v>
      </c>
      <c r="AM684" s="185">
        <v>0</v>
      </c>
      <c r="AN684" s="185">
        <v>0</v>
      </c>
      <c r="AO684" s="185">
        <v>0</v>
      </c>
      <c r="AP684" s="185">
        <v>0</v>
      </c>
      <c r="AQ684" s="185">
        <v>0</v>
      </c>
      <c r="AR684" s="185">
        <v>0</v>
      </c>
      <c r="AS684" s="185">
        <v>0</v>
      </c>
      <c r="AT684" s="185">
        <v>0</v>
      </c>
      <c r="AU684" s="185">
        <v>0</v>
      </c>
      <c r="AV684" s="185">
        <v>0</v>
      </c>
      <c r="AW684" s="185">
        <v>0</v>
      </c>
      <c r="AX684" s="185">
        <v>0</v>
      </c>
      <c r="AY684" s="185">
        <v>0</v>
      </c>
      <c r="AZ684" s="185">
        <v>0</v>
      </c>
      <c r="BA684" s="185">
        <v>0</v>
      </c>
      <c r="BB684" s="185">
        <v>0</v>
      </c>
      <c r="BC684" s="185">
        <v>0</v>
      </c>
      <c r="BD684" s="185">
        <v>0</v>
      </c>
      <c r="BE684" s="185">
        <v>0</v>
      </c>
      <c r="BF684" s="185">
        <v>0</v>
      </c>
      <c r="BG684" s="185">
        <v>0</v>
      </c>
      <c r="BH684" s="185">
        <v>0</v>
      </c>
      <c r="BI684" s="185">
        <v>0</v>
      </c>
      <c r="BJ684" s="185">
        <v>0</v>
      </c>
      <c r="BK684" s="185">
        <v>0</v>
      </c>
      <c r="BL684" s="185">
        <f>SUM(BL681:BL683)</f>
        <v>0</v>
      </c>
      <c r="BM684" s="185">
        <f>SUM(BM681:BM683)</f>
        <v>0</v>
      </c>
      <c r="BN684" s="185">
        <f t="shared" ref="BN684:BZ684" si="2099">SUM(BN681:BN683)</f>
        <v>0</v>
      </c>
      <c r="BO684" s="185">
        <f t="shared" si="2099"/>
        <v>0</v>
      </c>
      <c r="BP684" s="185">
        <f t="shared" si="2099"/>
        <v>0</v>
      </c>
      <c r="BQ684" s="185">
        <f t="shared" si="2099"/>
        <v>0</v>
      </c>
      <c r="BR684" s="185">
        <f t="shared" si="2099"/>
        <v>0</v>
      </c>
      <c r="BS684" s="185">
        <f t="shared" si="2099"/>
        <v>0</v>
      </c>
      <c r="BT684" s="185">
        <f t="shared" si="2099"/>
        <v>0</v>
      </c>
      <c r="BU684" s="185">
        <f t="shared" si="2099"/>
        <v>0</v>
      </c>
      <c r="BV684" s="185">
        <f t="shared" si="2099"/>
        <v>0</v>
      </c>
      <c r="BW684" s="185">
        <f t="shared" si="2099"/>
        <v>0</v>
      </c>
      <c r="BX684" s="185">
        <f t="shared" si="2099"/>
        <v>0</v>
      </c>
      <c r="BY684" s="185">
        <f t="shared" si="2099"/>
        <v>0</v>
      </c>
      <c r="BZ684" s="185">
        <f t="shared" si="2099"/>
        <v>0</v>
      </c>
      <c r="CA684" s="185">
        <f>SUM(CA681:CA683)</f>
        <v>0</v>
      </c>
      <c r="CB684" s="185">
        <f>SUM(CB681:CB683)</f>
        <v>0</v>
      </c>
      <c r="CC684" s="185">
        <f t="shared" ref="CC684:CO684" si="2100">SUM(CC681:CC683)</f>
        <v>0</v>
      </c>
      <c r="CD684" s="185">
        <f t="shared" si="2100"/>
        <v>0</v>
      </c>
      <c r="CE684" s="185">
        <f t="shared" si="2100"/>
        <v>0</v>
      </c>
      <c r="CF684" s="185">
        <f t="shared" si="2100"/>
        <v>0</v>
      </c>
      <c r="CG684" s="185">
        <f t="shared" si="2100"/>
        <v>0</v>
      </c>
      <c r="CH684" s="185">
        <f t="shared" si="2100"/>
        <v>0</v>
      </c>
      <c r="CI684" s="185">
        <f t="shared" si="2100"/>
        <v>0</v>
      </c>
      <c r="CJ684" s="185">
        <f t="shared" si="2100"/>
        <v>0</v>
      </c>
      <c r="CK684" s="185">
        <f t="shared" si="2100"/>
        <v>0</v>
      </c>
      <c r="CL684" s="185">
        <f t="shared" si="2100"/>
        <v>0</v>
      </c>
      <c r="CM684" s="185">
        <f t="shared" si="2100"/>
        <v>0</v>
      </c>
      <c r="CN684" s="185">
        <f t="shared" si="2100"/>
        <v>0</v>
      </c>
      <c r="CO684" s="185">
        <f t="shared" si="2100"/>
        <v>0</v>
      </c>
      <c r="CP684" s="2234">
        <f t="shared" ref="CP684:CX684" si="2101">SUM(CP681:CP683)</f>
        <v>0</v>
      </c>
      <c r="CQ684" s="2234">
        <f t="shared" si="2101"/>
        <v>0</v>
      </c>
      <c r="CR684" s="2234">
        <f t="shared" si="2101"/>
        <v>0</v>
      </c>
      <c r="CS684" s="283">
        <f t="shared" si="2101"/>
        <v>0</v>
      </c>
      <c r="CT684" s="283">
        <f t="shared" si="2101"/>
        <v>0</v>
      </c>
      <c r="CU684" s="283">
        <f t="shared" si="2101"/>
        <v>0</v>
      </c>
      <c r="CV684" s="185">
        <f t="shared" si="2101"/>
        <v>0</v>
      </c>
      <c r="CW684" s="185">
        <f t="shared" si="2101"/>
        <v>0</v>
      </c>
      <c r="CX684" s="185">
        <f t="shared" si="2101"/>
        <v>0</v>
      </c>
      <c r="CY684" s="185">
        <f t="shared" ref="CY684:DA684" si="2102">SUM(CY681:CY683)</f>
        <v>0</v>
      </c>
      <c r="CZ684" s="185">
        <f t="shared" si="2102"/>
        <v>0</v>
      </c>
      <c r="DA684" s="185">
        <f t="shared" si="2102"/>
        <v>0</v>
      </c>
      <c r="DB684" s="283"/>
      <c r="DC684" s="283"/>
      <c r="DD684" s="283"/>
      <c r="DE684" s="555">
        <f t="shared" si="2055"/>
        <v>0</v>
      </c>
      <c r="DF684" s="283"/>
      <c r="DG684" s="185"/>
      <c r="DH684" s="185"/>
      <c r="DI684" s="185"/>
      <c r="DJ684" s="185"/>
      <c r="DK684" s="185"/>
      <c r="DL684" s="185"/>
      <c r="DM684" s="185"/>
      <c r="DN684" s="23"/>
      <c r="DO684" s="185"/>
      <c r="DP684" s="283"/>
      <c r="DQ684" s="185"/>
      <c r="DR684" s="185"/>
      <c r="DS684" s="185"/>
      <c r="DT684" s="185"/>
      <c r="DU684" s="185"/>
      <c r="DV684" s="185"/>
      <c r="DW684" s="185"/>
      <c r="DX684" s="23"/>
      <c r="DY684" s="185"/>
      <c r="DZ684" s="2234">
        <f>SUM(DZ681:DZ683)</f>
        <v>0</v>
      </c>
      <c r="EA684" s="283">
        <f t="shared" ref="EA684:EB684" si="2103">SUM(EA681:EA683)</f>
        <v>0</v>
      </c>
      <c r="EB684" s="185">
        <f t="shared" si="2103"/>
        <v>0</v>
      </c>
      <c r="EC684" s="866">
        <f t="shared" ref="EC684" si="2104">SUM(EC681:EC683)</f>
        <v>0</v>
      </c>
      <c r="ED684" s="185"/>
      <c r="EE684" s="185"/>
      <c r="EF684" s="185"/>
      <c r="EG684" s="202"/>
      <c r="EH684" s="283"/>
    </row>
    <row r="685" spans="1:138" ht="54.75" customHeight="1" outlineLevel="1">
      <c r="A685" s="72"/>
      <c r="B685" s="72"/>
      <c r="C685" s="1147">
        <v>2</v>
      </c>
      <c r="D685" s="1148" t="s">
        <v>141</v>
      </c>
      <c r="E685" s="73"/>
      <c r="F685" s="73"/>
      <c r="G685" s="73"/>
      <c r="H685" s="73"/>
      <c r="I685" s="73"/>
      <c r="J685" s="73"/>
      <c r="K685" s="73"/>
      <c r="L685" s="73"/>
      <c r="M685" s="2199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856"/>
      <c r="AG685" s="856"/>
      <c r="AH685" s="856"/>
      <c r="AI685" s="555">
        <v>3.7507204400000003</v>
      </c>
      <c r="AJ685" s="555">
        <v>9.6682546694457708E-2</v>
      </c>
      <c r="AK685" s="856"/>
      <c r="AL685" s="555">
        <v>0.78515022000000001</v>
      </c>
      <c r="AM685" s="555">
        <v>1.5152786176720147E-2</v>
      </c>
      <c r="AN685" s="856"/>
      <c r="AO685" s="555">
        <v>0.62572555500000004</v>
      </c>
      <c r="AP685" s="555">
        <v>1.9482631177680034E-2</v>
      </c>
      <c r="AQ685" s="856"/>
      <c r="AR685" s="555">
        <v>1.772732</v>
      </c>
      <c r="AS685" s="555">
        <v>5.1101326592215814E-2</v>
      </c>
      <c r="AT685" s="856"/>
      <c r="AU685" s="555">
        <v>0.56711266500000002</v>
      </c>
      <c r="AV685" s="555">
        <v>1.0945802747841713E-2</v>
      </c>
      <c r="AW685" s="856"/>
      <c r="AX685" s="555">
        <v>8.4033516400000003</v>
      </c>
      <c r="AY685" s="555">
        <v>7.709687252487521E-2</v>
      </c>
      <c r="AZ685" s="856"/>
      <c r="BA685" s="555">
        <v>0.66515022000000001</v>
      </c>
      <c r="BB685" s="555">
        <v>1.2389362500000002E-2</v>
      </c>
      <c r="BC685" s="856"/>
      <c r="BD685" s="856">
        <v>0.14903755500000002</v>
      </c>
      <c r="BE685" s="856">
        <v>2.49381845E-3</v>
      </c>
      <c r="BF685" s="856"/>
      <c r="BG685" s="856">
        <v>0</v>
      </c>
      <c r="BH685" s="856">
        <v>0</v>
      </c>
      <c r="BI685" s="856"/>
      <c r="BJ685" s="856">
        <v>7.5891638649999997</v>
      </c>
      <c r="BK685" s="856">
        <v>6.2213691574875211E-2</v>
      </c>
      <c r="BL685" s="856"/>
      <c r="BM685" s="555">
        <f>BM691+BM696+BM701+BM706+BM711+BM716+BM724+BM728+BM733+BM738+BM743+BM748</f>
        <v>1.9695404400000001</v>
      </c>
      <c r="BN685" s="555">
        <f>BN691+BN696+BN701+BN706+BN711+BN716+BN724+BN728+BN733+BN738+BN743+BN748</f>
        <v>4.4611418738241898E-2</v>
      </c>
      <c r="BO685" s="856"/>
      <c r="BP685" s="555">
        <f>BP691+BP696+BP701+BP706+BP711+BP716+BP724+BP728+BP733+BP738+BP743+BP748</f>
        <v>0.71615022000000006</v>
      </c>
      <c r="BQ685" s="555">
        <f>BQ691+BQ696+BQ701+BQ706+BQ711+BQ716+BQ724+BQ728+BQ733+BQ738+BQ743+BQ748</f>
        <v>1.2954733676720146E-2</v>
      </c>
      <c r="BR685" s="856"/>
      <c r="BS685" s="555">
        <f>BS691+BS696+BS701+BS706+BS711+BS716+BS724+BS728+BS733+BS738+BS743+BS748</f>
        <v>0.26903755500000004</v>
      </c>
      <c r="BT685" s="555">
        <f>BT691+BT696+BT701+BT706+BT711+BT716+BT724+BT728+BT733+BT738+BT743+BT748</f>
        <v>6.1058184136800371E-3</v>
      </c>
      <c r="BU685" s="856"/>
      <c r="BV685" s="555">
        <f>BV691+BV696+BV701+BV706+BV711+BV716+BV724+BV728+BV733+BV738+BV743+BV748</f>
        <v>0.41723999999999994</v>
      </c>
      <c r="BW685" s="555">
        <f>BW691+BW696+BW701+BW706+BW711+BW716+BW724+BW728+BW733+BW738+BW743+BW748</f>
        <v>1.4605063900000001E-2</v>
      </c>
      <c r="BX685" s="856"/>
      <c r="BY685" s="555">
        <f>BY691+BY696+BY701+BY706+BY711+BY716+BY724+BY728+BY733+BY738+BY743+BY748</f>
        <v>0.56711266500000002</v>
      </c>
      <c r="BZ685" s="555">
        <f>BZ691+BZ696+BZ701+BZ706+BZ711+BZ716+BZ724+BZ728+BZ733+BZ738+BZ743+BZ748</f>
        <v>1.0945802747841713E-2</v>
      </c>
      <c r="CA685" s="856"/>
      <c r="CB685" s="555">
        <f>CB691+CB696+CB701+CB706+CB711+CB716+CB724+CB728+CB733+CB738+CB743+CB748</f>
        <v>2.5376363579999999</v>
      </c>
      <c r="CC685" s="555">
        <f>CC691+CC696+CC701+CC706+CC711+CC716+CC724+CC728+CC733+CC738+CC743+CC748</f>
        <v>1.3617105196106587E-2</v>
      </c>
      <c r="CD685" s="856"/>
      <c r="CE685" s="555">
        <f>CE691+CE696+CE701+CE706+CE711+CE716+CE724+CE728+CE733+CE738+CE743+CE748</f>
        <v>0.59615022000000006</v>
      </c>
      <c r="CF685" s="555">
        <f>CF691+CF696+CF701+CF706+CF711+CF716+CF724+CF728+CF733+CF738+CF743+CF748</f>
        <v>9.7870427999999995E-3</v>
      </c>
      <c r="CG685" s="856"/>
      <c r="CH685" s="856">
        <f>CH691+CH696+CH701+CH706+CH711+CH716+CH724+CH728+CH733+CH738+CH743+CH748</f>
        <v>0</v>
      </c>
      <c r="CI685" s="856">
        <f>CI691+CI696+CI701+CI706+CI711+CI716+CI724+CI728+CI733+CI738+CI743+CI748</f>
        <v>0</v>
      </c>
      <c r="CJ685" s="856"/>
      <c r="CK685" s="856">
        <f>CK691+CK696+CK701+CK706+CK711+CK716+CK724+CK728+CK733+CK738+CK743+CK748</f>
        <v>1.9414861379999999</v>
      </c>
      <c r="CL685" s="856">
        <f>CL691+CL696+CL701+CL706+CL711+CL716+CL724+CL728+CL733+CL738+CL743+CL748</f>
        <v>3.8300623961065872E-3</v>
      </c>
      <c r="CM685" s="856"/>
      <c r="CN685" s="856">
        <f>CN691+CN696+CN701+CN706+CN711+CN716+CN724+CN728+CN733+CN738+CN743+CN748</f>
        <v>0</v>
      </c>
      <c r="CO685" s="856">
        <f>CO691+CO696+CO701+CO706+CO711+CO716+CO724+CO728+CO733+CO738+CO743+CO748</f>
        <v>0</v>
      </c>
      <c r="CP685" s="2306"/>
      <c r="CQ685" s="2256">
        <f>CQ691+CQ696+CQ701+CQ706+CQ711+CQ716+CQ724+CQ728+CQ733+CQ738+CQ743+CQ748</f>
        <v>3.1618408800000002</v>
      </c>
      <c r="CR685" s="2256">
        <f>CR691+CR696+CR701+CR706+CR711+CR716+CR724+CR728+CR733+CR738+CR743+CR748</f>
        <v>3.8536476850987232E-2</v>
      </c>
      <c r="CS685" s="857"/>
      <c r="CT685" s="555">
        <f>CT691+CT696+CT701+CT706+CT711+CT716+CT724+CT728+CT733+CT738+CT743+CT748</f>
        <v>2.0849812400000003</v>
      </c>
      <c r="CU685" s="555">
        <f>CU691+CU696+CU701+CU706+CU711+CU716+CU724+CU728+CU733+CU738+CU743+CU748</f>
        <v>4.5917754838158568E-2</v>
      </c>
      <c r="CV685" s="856"/>
      <c r="CW685" s="555">
        <f>CW691+CW696+CW701+CW706+CW711+CW716+CW724+CW728+CW733+CW738+CW743+CW748</f>
        <v>8.2216124399999995</v>
      </c>
      <c r="CX685" s="555">
        <f>CX691+CX696+CX701+CX706+CX711+CX716+CX724+CX728+CX733+CX738+CX743+CX748</f>
        <v>0.27196186979812109</v>
      </c>
      <c r="CY685" s="856"/>
      <c r="CZ685" s="555">
        <f>CZ691+CZ696+CZ701+CZ706+CZ711+CZ716+CZ724+CZ728+CZ733+CZ738+CZ743+CZ748</f>
        <v>8.5588564399999996</v>
      </c>
      <c r="DA685" s="555">
        <f>DA691+DA696+DA701+DA706+DA711+DA716+DA724+DA728+DA733+DA738+DA743+DA748</f>
        <v>0.2887446225509086</v>
      </c>
      <c r="DB685" s="284"/>
      <c r="DC685" s="284"/>
      <c r="DD685" s="284"/>
      <c r="DE685" s="555">
        <f t="shared" si="2055"/>
        <v>2.4797944079999996</v>
      </c>
      <c r="DF685" s="555">
        <v>1.0549899999999999</v>
      </c>
      <c r="DG685" s="555">
        <v>5.0000000000000001E-3</v>
      </c>
      <c r="DH685" s="555">
        <v>3.6900000000000002E-2</v>
      </c>
      <c r="DI685" s="555">
        <v>1.0080899999999999</v>
      </c>
      <c r="DJ685" s="555">
        <v>5.0000000000000001E-3</v>
      </c>
      <c r="DK685" s="555">
        <v>2.0535869999999998</v>
      </c>
      <c r="DL685" s="555">
        <v>0.14040000000000002</v>
      </c>
      <c r="DM685" s="555"/>
      <c r="DN685" s="555"/>
      <c r="DO685" s="555"/>
      <c r="DP685" s="555">
        <f t="shared" ref="DP685:DV685" si="2105">DP691+DP696+DP701+DP706+DP711+DP716+DP724+DP728+DP733+DP738+DP743+DP748</f>
        <v>0.19039900800000004</v>
      </c>
      <c r="DQ685" s="555">
        <f t="shared" si="2105"/>
        <v>5.0000000000000001E-3</v>
      </c>
      <c r="DR685" s="555">
        <f t="shared" si="2105"/>
        <v>5.0000000000000001E-3</v>
      </c>
      <c r="DS685" s="555">
        <f t="shared" si="2105"/>
        <v>0.17539900800000002</v>
      </c>
      <c r="DT685" s="555">
        <f t="shared" si="2105"/>
        <v>5.0000000000000001E-3</v>
      </c>
      <c r="DU685" s="555">
        <f t="shared" si="2105"/>
        <v>0</v>
      </c>
      <c r="DV685" s="555">
        <f t="shared" si="2105"/>
        <v>0</v>
      </c>
      <c r="DW685" s="555"/>
      <c r="DX685" s="555"/>
      <c r="DY685" s="555"/>
      <c r="DZ685" s="2256">
        <f>DZ691+DZ696+DZ701+DZ706+DZ711+DZ716+DZ724+DZ728+DZ733+DZ738+DZ743+DZ748</f>
        <v>0.19059900800000004</v>
      </c>
      <c r="EA685" s="555">
        <f>EA691+EA696+EA701+EA706+EA711+EA716+EA724+EA728+EA733+EA738+EA743+EA748</f>
        <v>2.5034400000000002E-2</v>
      </c>
      <c r="EB685" s="555">
        <f>EB691+EB696+EB701+EB706+EB711+EB716+EB724+EB728+EB733+EB738+EB743+EB748</f>
        <v>0.17665600000000001</v>
      </c>
      <c r="EC685" s="555">
        <f>EC691+EC696+EC701+EC706+EC711+EC716+EC724+EC728+EC733+EC738+EC743+EC748</f>
        <v>3.4118000000000002E-2</v>
      </c>
      <c r="ED685" s="186"/>
      <c r="EE685" s="186"/>
      <c r="EF685" s="186"/>
      <c r="EG685" s="177"/>
      <c r="EH685" s="284"/>
    </row>
    <row r="686" spans="1:138" ht="15" customHeight="1" outlineLevel="1">
      <c r="A686" s="67"/>
      <c r="B686" s="67"/>
      <c r="C686" s="69" t="s">
        <v>12</v>
      </c>
      <c r="D686" s="814" t="s">
        <v>47</v>
      </c>
      <c r="E686" s="84"/>
      <c r="F686" s="84"/>
      <c r="G686" s="84"/>
      <c r="H686" s="84"/>
      <c r="I686" s="84"/>
      <c r="J686" s="84"/>
      <c r="K686" s="84"/>
      <c r="L686" s="84"/>
      <c r="M686" s="2199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23"/>
      <c r="AG686" s="23"/>
      <c r="AH686" s="185"/>
      <c r="AI686" s="185"/>
      <c r="AJ686" s="185"/>
      <c r="AK686" s="185"/>
      <c r="AL686" s="185"/>
      <c r="AM686" s="185"/>
      <c r="AN686" s="185"/>
      <c r="AO686" s="185"/>
      <c r="AP686" s="185"/>
      <c r="AQ686" s="185"/>
      <c r="AR686" s="185"/>
      <c r="AS686" s="185"/>
      <c r="AT686" s="185"/>
      <c r="AU686" s="185"/>
      <c r="AV686" s="185"/>
      <c r="AW686" s="185"/>
      <c r="AX686" s="185"/>
      <c r="AY686" s="185"/>
      <c r="AZ686" s="185"/>
      <c r="BA686" s="185"/>
      <c r="BB686" s="185"/>
      <c r="BC686" s="185"/>
      <c r="BD686" s="185"/>
      <c r="BE686" s="185"/>
      <c r="BF686" s="185"/>
      <c r="BG686" s="185"/>
      <c r="BH686" s="185"/>
      <c r="BI686" s="185"/>
      <c r="BJ686" s="185"/>
      <c r="BK686" s="185"/>
      <c r="BL686" s="185"/>
      <c r="BM686" s="185"/>
      <c r="BN686" s="185"/>
      <c r="BO686" s="185"/>
      <c r="BP686" s="185"/>
      <c r="BQ686" s="185"/>
      <c r="BR686" s="185"/>
      <c r="BS686" s="185"/>
      <c r="BT686" s="185"/>
      <c r="BU686" s="185"/>
      <c r="BV686" s="185"/>
      <c r="BW686" s="185"/>
      <c r="BX686" s="185"/>
      <c r="BY686" s="185"/>
      <c r="BZ686" s="185"/>
      <c r="CA686" s="185"/>
      <c r="CB686" s="185"/>
      <c r="CC686" s="185"/>
      <c r="CD686" s="185"/>
      <c r="CE686" s="185"/>
      <c r="CF686" s="185"/>
      <c r="CG686" s="185"/>
      <c r="CH686" s="185"/>
      <c r="CI686" s="185"/>
      <c r="CJ686" s="185"/>
      <c r="CK686" s="185"/>
      <c r="CL686" s="185"/>
      <c r="CM686" s="185"/>
      <c r="CN686" s="185"/>
      <c r="CO686" s="185"/>
      <c r="CP686" s="2234"/>
      <c r="CQ686" s="2234"/>
      <c r="CR686" s="2234"/>
      <c r="CS686" s="283"/>
      <c r="CT686" s="283"/>
      <c r="CU686" s="283"/>
      <c r="CV686" s="185"/>
      <c r="CW686" s="185"/>
      <c r="CX686" s="185"/>
      <c r="CY686" s="185"/>
      <c r="CZ686" s="185"/>
      <c r="DA686" s="185"/>
      <c r="DB686" s="283"/>
      <c r="DC686" s="283"/>
      <c r="DD686" s="283"/>
      <c r="DE686" s="185"/>
      <c r="DF686" s="283"/>
      <c r="DG686" s="185"/>
      <c r="DH686" s="185"/>
      <c r="DI686" s="185"/>
      <c r="DJ686" s="185"/>
      <c r="DK686" s="185"/>
      <c r="DL686" s="185"/>
      <c r="DM686" s="185"/>
      <c r="DN686" s="186"/>
      <c r="DO686" s="185"/>
      <c r="DP686" s="283"/>
      <c r="DQ686" s="185"/>
      <c r="DR686" s="185"/>
      <c r="DS686" s="185"/>
      <c r="DT686" s="185"/>
      <c r="DU686" s="185"/>
      <c r="DV686" s="185"/>
      <c r="DW686" s="185"/>
      <c r="DX686" s="186"/>
      <c r="DY686" s="185"/>
      <c r="DZ686" s="2234"/>
      <c r="EA686" s="283"/>
      <c r="EB686" s="185"/>
      <c r="EC686" s="866"/>
      <c r="ED686" s="185"/>
      <c r="EE686" s="185"/>
      <c r="EF686" s="185"/>
      <c r="EG686" s="202"/>
      <c r="EH686" s="283"/>
    </row>
    <row r="687" spans="1:138" ht="15" customHeight="1" outlineLevel="1">
      <c r="A687" s="85"/>
      <c r="B687" s="67"/>
      <c r="C687" s="157" t="s">
        <v>63</v>
      </c>
      <c r="D687" s="1149" t="s">
        <v>51</v>
      </c>
      <c r="E687" s="84"/>
      <c r="F687" s="84"/>
      <c r="G687" s="84"/>
      <c r="H687" s="84"/>
      <c r="I687" s="84"/>
      <c r="J687" s="84"/>
      <c r="K687" s="84"/>
      <c r="L687" s="84"/>
      <c r="M687" s="2199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23"/>
      <c r="AG687" s="23"/>
      <c r="AH687" s="185"/>
      <c r="AI687" s="185"/>
      <c r="AJ687" s="185"/>
      <c r="AK687" s="185"/>
      <c r="AL687" s="185"/>
      <c r="AM687" s="185"/>
      <c r="AN687" s="185"/>
      <c r="AO687" s="185"/>
      <c r="AP687" s="185"/>
      <c r="AQ687" s="185"/>
      <c r="AR687" s="185"/>
      <c r="AS687" s="185"/>
      <c r="AT687" s="185"/>
      <c r="AU687" s="185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  <c r="BU687" s="185"/>
      <c r="BV687" s="185"/>
      <c r="BW687" s="185"/>
      <c r="BX687" s="185"/>
      <c r="BY687" s="185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85"/>
      <c r="CM687" s="185"/>
      <c r="CN687" s="185"/>
      <c r="CO687" s="185"/>
      <c r="CP687" s="2234"/>
      <c r="CQ687" s="2234"/>
      <c r="CR687" s="2234"/>
      <c r="CS687" s="283"/>
      <c r="CT687" s="283"/>
      <c r="CU687" s="283"/>
      <c r="CV687" s="185"/>
      <c r="CW687" s="185"/>
      <c r="CX687" s="185"/>
      <c r="CY687" s="185"/>
      <c r="CZ687" s="185"/>
      <c r="DA687" s="185"/>
      <c r="DB687" s="283"/>
      <c r="DC687" s="283"/>
      <c r="DD687" s="283"/>
      <c r="DE687" s="185"/>
      <c r="DF687" s="283"/>
      <c r="DG687" s="185"/>
      <c r="DH687" s="185"/>
      <c r="DI687" s="185"/>
      <c r="DJ687" s="185"/>
      <c r="DK687" s="185"/>
      <c r="DL687" s="185"/>
      <c r="DM687" s="185"/>
      <c r="DN687" s="185"/>
      <c r="DO687" s="185"/>
      <c r="DP687" s="283"/>
      <c r="DQ687" s="185"/>
      <c r="DR687" s="185"/>
      <c r="DS687" s="185"/>
      <c r="DT687" s="185"/>
      <c r="DU687" s="185"/>
      <c r="DV687" s="185"/>
      <c r="DW687" s="185"/>
      <c r="DX687" s="185"/>
      <c r="DY687" s="185"/>
      <c r="DZ687" s="2234"/>
      <c r="EA687" s="283"/>
      <c r="EB687" s="185"/>
      <c r="EC687" s="866"/>
      <c r="ED687" s="185"/>
      <c r="EE687" s="185"/>
      <c r="EF687" s="185"/>
      <c r="EG687" s="202"/>
      <c r="EH687" s="283"/>
    </row>
    <row r="688" spans="1:138" ht="46.5" customHeight="1" outlineLevel="1">
      <c r="A688" s="85"/>
      <c r="B688" s="67"/>
      <c r="C688" s="133" t="s">
        <v>346</v>
      </c>
      <c r="D688" s="1150" t="s">
        <v>347</v>
      </c>
      <c r="E688" s="128" t="s">
        <v>24</v>
      </c>
      <c r="F688" s="850" t="s">
        <v>2</v>
      </c>
      <c r="G688" s="855">
        <f>H688+M688+N688+O688+P688</f>
        <v>97</v>
      </c>
      <c r="H688" s="855">
        <f>SUM(I688:L688)</f>
        <v>97</v>
      </c>
      <c r="I688" s="1068">
        <v>97</v>
      </c>
      <c r="J688" s="345"/>
      <c r="K688" s="345"/>
      <c r="L688" s="345"/>
      <c r="M688" s="2214"/>
      <c r="N688" s="345"/>
      <c r="O688" s="345"/>
      <c r="P688" s="345"/>
      <c r="Q688" s="574">
        <f>SUM(R688:U688)</f>
        <v>97</v>
      </c>
      <c r="R688" s="119">
        <v>97</v>
      </c>
      <c r="S688" s="23"/>
      <c r="T688" s="23"/>
      <c r="U688" s="23"/>
      <c r="V688" s="855">
        <f>SUM(W688:Z688)</f>
        <v>0</v>
      </c>
      <c r="W688" s="2337"/>
      <c r="X688" s="345"/>
      <c r="Y688" s="345"/>
      <c r="Z688" s="345"/>
      <c r="AA688" s="574">
        <f>SUM(AB688:AE688)</f>
        <v>0</v>
      </c>
      <c r="AB688" s="119"/>
      <c r="AC688" s="23"/>
      <c r="AD688" s="23"/>
      <c r="AE688" s="23"/>
      <c r="AF688" s="566" t="s">
        <v>311</v>
      </c>
      <c r="AG688" s="561">
        <f>AH688+CP688+CS688+CV688+CY688</f>
        <v>5.7499999999999999E-4</v>
      </c>
      <c r="AH688" s="556">
        <v>5.7499999999999999E-4</v>
      </c>
      <c r="AI688" s="324">
        <v>6.8999999999999992E-2</v>
      </c>
      <c r="AJ688" s="556">
        <v>2.1980525E-3</v>
      </c>
      <c r="AK688" s="130">
        <v>5.7499999999999999E-4</v>
      </c>
      <c r="AL688" s="854">
        <v>6.8999999999999992E-2</v>
      </c>
      <c r="AM688" s="130">
        <v>2.1980525E-3</v>
      </c>
      <c r="AN688" s="23"/>
      <c r="AO688" s="23"/>
      <c r="AP688" s="23"/>
      <c r="AQ688" s="23"/>
      <c r="AR688" s="23"/>
      <c r="AS688" s="23"/>
      <c r="AT688" s="23"/>
      <c r="AU688" s="23"/>
      <c r="AV688" s="23"/>
      <c r="AW688" s="324">
        <v>5.7499999999999999E-4</v>
      </c>
      <c r="AX688" s="324">
        <v>6.8999999999999992E-2</v>
      </c>
      <c r="AY688" s="324">
        <v>2.4187605E-3</v>
      </c>
      <c r="AZ688" s="130">
        <v>5.7499999999999999E-4</v>
      </c>
      <c r="BA688" s="854">
        <v>6.8999999999999992E-2</v>
      </c>
      <c r="BB688" s="130">
        <v>2.4187605E-3</v>
      </c>
      <c r="BC688" s="23"/>
      <c r="BD688" s="23"/>
      <c r="BE688" s="23"/>
      <c r="BF688" s="23"/>
      <c r="BG688" s="23"/>
      <c r="BH688" s="23"/>
      <c r="BI688" s="23"/>
      <c r="BJ688" s="23"/>
      <c r="BK688" s="23"/>
      <c r="BL688" s="556">
        <f>BO688+BR688+BU688+BX688</f>
        <v>0</v>
      </c>
      <c r="BM688" s="324">
        <f t="shared" ref="BM688" si="2106">BP688+BS688+BV688+BY688</f>
        <v>0</v>
      </c>
      <c r="BN688" s="556">
        <f t="shared" ref="BN688" si="2107">BQ688+BT688+BW688+BZ688</f>
        <v>0</v>
      </c>
      <c r="BO688" s="130"/>
      <c r="BP688" s="854">
        <f>BO688*1000*0.12</f>
        <v>0</v>
      </c>
      <c r="BQ688" s="130">
        <f>BO688*$ER$14</f>
        <v>0</v>
      </c>
      <c r="BR688" s="23"/>
      <c r="BS688" s="23"/>
      <c r="BT688" s="23"/>
      <c r="BU688" s="23"/>
      <c r="BV688" s="23"/>
      <c r="BW688" s="23"/>
      <c r="BX688" s="23"/>
      <c r="BY688" s="23"/>
      <c r="BZ688" s="23"/>
      <c r="CA688" s="324">
        <f t="shared" ref="CA688" si="2108">CD688+CG688+CJ688+CM688</f>
        <v>0</v>
      </c>
      <c r="CB688" s="324">
        <f t="shared" ref="CB688" si="2109">CE688+CH688+CK688+CN688</f>
        <v>0</v>
      </c>
      <c r="CC688" s="324">
        <f t="shared" ref="CC688" si="2110">CF688+CI688+CL688+CO688</f>
        <v>0</v>
      </c>
      <c r="CD688" s="130"/>
      <c r="CE688" s="854">
        <f>CD688*1000*0.12</f>
        <v>0</v>
      </c>
      <c r="CF688" s="130">
        <f>CD688*$EW$14</f>
        <v>0</v>
      </c>
      <c r="CG688" s="23"/>
      <c r="CH688" s="23"/>
      <c r="CI688" s="23"/>
      <c r="CJ688" s="23"/>
      <c r="CK688" s="23"/>
      <c r="CL688" s="23"/>
      <c r="CM688" s="23"/>
      <c r="CN688" s="23"/>
      <c r="CO688" s="23"/>
      <c r="CP688" s="2216"/>
      <c r="CQ688" s="2216"/>
      <c r="CR688" s="2216"/>
      <c r="CS688" s="85"/>
      <c r="CT688" s="85"/>
      <c r="CU688" s="85"/>
      <c r="CV688" s="23"/>
      <c r="CW688" s="23"/>
      <c r="CX688" s="23"/>
      <c r="CY688" s="23"/>
      <c r="CZ688" s="23"/>
      <c r="DA688" s="23"/>
      <c r="DB688" s="85"/>
      <c r="DC688" s="85"/>
      <c r="DD688" s="85"/>
      <c r="DE688" s="23"/>
      <c r="DF688" s="85"/>
      <c r="DG688" s="119">
        <v>0</v>
      </c>
      <c r="DH688" s="119"/>
      <c r="DI688" s="119"/>
      <c r="DJ688" s="119"/>
      <c r="DK688" s="119"/>
      <c r="DL688" s="119">
        <v>0</v>
      </c>
      <c r="DM688" s="23"/>
      <c r="DN688" s="185"/>
      <c r="DO688" s="23"/>
      <c r="DP688" s="85"/>
      <c r="DQ688" s="119">
        <v>0</v>
      </c>
      <c r="DR688" s="119"/>
      <c r="DS688" s="119"/>
      <c r="DT688" s="119"/>
      <c r="DU688" s="119"/>
      <c r="DV688" s="119">
        <v>0</v>
      </c>
      <c r="DW688" s="23"/>
      <c r="DX688" s="185"/>
      <c r="DY688" s="23"/>
      <c r="DZ688" s="2216"/>
      <c r="EA688" s="85"/>
      <c r="EB688" s="23"/>
      <c r="EC688" s="867"/>
      <c r="ED688" s="23"/>
      <c r="EE688" s="23"/>
      <c r="EF688" s="329" t="s">
        <v>235</v>
      </c>
      <c r="EG688" s="171"/>
      <c r="EH688" s="877" t="s">
        <v>466</v>
      </c>
    </row>
    <row r="689" spans="1:138" ht="15" hidden="1" customHeight="1" outlineLevel="1">
      <c r="A689" s="85"/>
      <c r="B689" s="67"/>
      <c r="C689" s="1154"/>
      <c r="D689" s="1151"/>
      <c r="E689" s="67"/>
      <c r="F689" s="67"/>
      <c r="G689" s="67"/>
      <c r="H689" s="166">
        <f>SUM(I689:L689)</f>
        <v>0</v>
      </c>
      <c r="I689" s="345"/>
      <c r="J689" s="345"/>
      <c r="K689" s="345"/>
      <c r="L689" s="345"/>
      <c r="M689" s="2214"/>
      <c r="N689" s="345"/>
      <c r="O689" s="345"/>
      <c r="P689" s="345"/>
      <c r="Q689" s="185">
        <f>SUM(R689:U689)</f>
        <v>0</v>
      </c>
      <c r="R689" s="196"/>
      <c r="S689" s="196"/>
      <c r="T689" s="196"/>
      <c r="U689" s="196"/>
      <c r="V689" s="166">
        <f>SUM(W689:Z689)</f>
        <v>0</v>
      </c>
      <c r="W689" s="345"/>
      <c r="X689" s="345"/>
      <c r="Y689" s="345"/>
      <c r="Z689" s="345"/>
      <c r="AA689" s="185">
        <f>SUM(AB689:AE689)</f>
        <v>0</v>
      </c>
      <c r="AB689" s="196"/>
      <c r="AC689" s="196"/>
      <c r="AD689" s="196"/>
      <c r="AE689" s="196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2239"/>
      <c r="CQ689" s="2239"/>
      <c r="CR689" s="2239"/>
      <c r="CS689" s="210"/>
      <c r="CT689" s="210"/>
      <c r="CU689" s="210"/>
      <c r="CV689" s="33"/>
      <c r="CW689" s="33"/>
      <c r="CX689" s="33"/>
      <c r="CY689" s="33"/>
      <c r="CZ689" s="33"/>
      <c r="DA689" s="33"/>
      <c r="DB689" s="210"/>
      <c r="DC689" s="210"/>
      <c r="DD689" s="210"/>
      <c r="DE689" s="33"/>
      <c r="DF689" s="210"/>
      <c r="DG689" s="33"/>
      <c r="DH689" s="33"/>
      <c r="DI689" s="33"/>
      <c r="DJ689" s="33"/>
      <c r="DK689" s="33"/>
      <c r="DL689" s="33"/>
      <c r="DM689" s="33"/>
      <c r="DN689" s="23"/>
      <c r="DO689" s="33"/>
      <c r="DP689" s="210"/>
      <c r="DQ689" s="33"/>
      <c r="DR689" s="33"/>
      <c r="DS689" s="33"/>
      <c r="DT689" s="33"/>
      <c r="DU689" s="33"/>
      <c r="DV689" s="33"/>
      <c r="DW689" s="33"/>
      <c r="DX689" s="23"/>
      <c r="DY689" s="33"/>
      <c r="DZ689" s="2239"/>
      <c r="EA689" s="210"/>
      <c r="EB689" s="33"/>
      <c r="EC689" s="868"/>
      <c r="ED689" s="33"/>
      <c r="EE689" s="33"/>
      <c r="EF689" s="33"/>
      <c r="EG689" s="201"/>
      <c r="EH689" s="210"/>
    </row>
    <row r="690" spans="1:138" ht="15" hidden="1" customHeight="1" outlineLevel="1">
      <c r="A690" s="85"/>
      <c r="B690" s="67"/>
      <c r="C690" s="1154"/>
      <c r="D690" s="1151"/>
      <c r="E690" s="67"/>
      <c r="F690" s="67"/>
      <c r="G690" s="67"/>
      <c r="H690" s="166">
        <f>SUM(I690:L690)</f>
        <v>0</v>
      </c>
      <c r="I690" s="345"/>
      <c r="J690" s="345"/>
      <c r="K690" s="345"/>
      <c r="L690" s="345"/>
      <c r="M690" s="2214"/>
      <c r="N690" s="345"/>
      <c r="O690" s="345"/>
      <c r="P690" s="345"/>
      <c r="Q690" s="185">
        <f>SUM(R690:U690)</f>
        <v>0</v>
      </c>
      <c r="R690" s="196"/>
      <c r="S690" s="196"/>
      <c r="T690" s="196"/>
      <c r="U690" s="196"/>
      <c r="V690" s="166">
        <f>SUM(W690:Z690)</f>
        <v>0</v>
      </c>
      <c r="W690" s="345"/>
      <c r="X690" s="345"/>
      <c r="Y690" s="345"/>
      <c r="Z690" s="345"/>
      <c r="AA690" s="185">
        <f>SUM(AB690:AE690)</f>
        <v>0</v>
      </c>
      <c r="AB690" s="196"/>
      <c r="AC690" s="196"/>
      <c r="AD690" s="196"/>
      <c r="AE690" s="196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2239"/>
      <c r="CQ690" s="2239"/>
      <c r="CR690" s="2239"/>
      <c r="CS690" s="210"/>
      <c r="CT690" s="210"/>
      <c r="CU690" s="210"/>
      <c r="CV690" s="33"/>
      <c r="CW690" s="33"/>
      <c r="CX690" s="33"/>
      <c r="CY690" s="33"/>
      <c r="CZ690" s="33"/>
      <c r="DA690" s="33"/>
      <c r="DB690" s="210"/>
      <c r="DC690" s="210"/>
      <c r="DD690" s="210"/>
      <c r="DE690" s="33"/>
      <c r="DF690" s="210"/>
      <c r="DG690" s="33"/>
      <c r="DH690" s="33"/>
      <c r="DI690" s="33"/>
      <c r="DJ690" s="33"/>
      <c r="DK690" s="33"/>
      <c r="DL690" s="33"/>
      <c r="DM690" s="33"/>
      <c r="DN690" s="33"/>
      <c r="DO690" s="33"/>
      <c r="DP690" s="210"/>
      <c r="DQ690" s="33"/>
      <c r="DR690" s="33"/>
      <c r="DS690" s="33"/>
      <c r="DT690" s="33"/>
      <c r="DU690" s="33"/>
      <c r="DV690" s="33"/>
      <c r="DW690" s="33"/>
      <c r="DX690" s="33"/>
      <c r="DY690" s="33"/>
      <c r="DZ690" s="2239"/>
      <c r="EA690" s="210"/>
      <c r="EB690" s="33"/>
      <c r="EC690" s="868"/>
      <c r="ED690" s="33"/>
      <c r="EE690" s="33"/>
      <c r="EF690" s="33"/>
      <c r="EG690" s="201"/>
      <c r="EH690" s="210"/>
    </row>
    <row r="691" spans="1:138" ht="15" customHeight="1" outlineLevel="1">
      <c r="A691" s="85"/>
      <c r="B691" s="67"/>
      <c r="C691" s="1154"/>
      <c r="D691" s="1152" t="s">
        <v>52</v>
      </c>
      <c r="E691" s="84"/>
      <c r="F691" s="84"/>
      <c r="G691" s="84"/>
      <c r="H691" s="522"/>
      <c r="I691" s="169"/>
      <c r="J691" s="169"/>
      <c r="K691" s="169"/>
      <c r="L691" s="169"/>
      <c r="M691" s="2213"/>
      <c r="N691" s="169"/>
      <c r="O691" s="169"/>
      <c r="P691" s="169"/>
      <c r="Q691" s="169"/>
      <c r="R691" s="169"/>
      <c r="S691" s="169"/>
      <c r="T691" s="169"/>
      <c r="U691" s="169"/>
      <c r="V691" s="522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05"/>
      <c r="AG691" s="105"/>
      <c r="AH691" s="561">
        <v>5.7499999999999999E-4</v>
      </c>
      <c r="AI691" s="555">
        <v>6.8999999999999992E-2</v>
      </c>
      <c r="AJ691" s="561">
        <v>2.1980525E-3</v>
      </c>
      <c r="AK691" s="561">
        <v>5.7499999999999999E-4</v>
      </c>
      <c r="AL691" s="555">
        <v>6.8999999999999992E-2</v>
      </c>
      <c r="AM691" s="561">
        <v>2.1980525E-3</v>
      </c>
      <c r="AN691" s="856">
        <v>0</v>
      </c>
      <c r="AO691" s="856">
        <v>0</v>
      </c>
      <c r="AP691" s="856">
        <v>0</v>
      </c>
      <c r="AQ691" s="856">
        <v>0</v>
      </c>
      <c r="AR691" s="856">
        <v>0</v>
      </c>
      <c r="AS691" s="856">
        <v>0</v>
      </c>
      <c r="AT691" s="856">
        <v>0</v>
      </c>
      <c r="AU691" s="856">
        <v>0</v>
      </c>
      <c r="AV691" s="856">
        <v>0</v>
      </c>
      <c r="AW691" s="856">
        <v>5.7499999999999999E-4</v>
      </c>
      <c r="AX691" s="856">
        <v>6.8999999999999992E-2</v>
      </c>
      <c r="AY691" s="856">
        <v>2.4187605E-3</v>
      </c>
      <c r="AZ691" s="856">
        <v>5.7499999999999999E-4</v>
      </c>
      <c r="BA691" s="856">
        <v>6.8999999999999992E-2</v>
      </c>
      <c r="BB691" s="856">
        <v>2.4187605E-3</v>
      </c>
      <c r="BC691" s="856">
        <v>0</v>
      </c>
      <c r="BD691" s="856">
        <v>0</v>
      </c>
      <c r="BE691" s="856">
        <v>0</v>
      </c>
      <c r="BF691" s="856">
        <v>0</v>
      </c>
      <c r="BG691" s="856">
        <v>0</v>
      </c>
      <c r="BH691" s="856">
        <v>0</v>
      </c>
      <c r="BI691" s="856">
        <v>0</v>
      </c>
      <c r="BJ691" s="856">
        <v>0</v>
      </c>
      <c r="BK691" s="856">
        <v>0</v>
      </c>
      <c r="BL691" s="561">
        <f>SUM(BL688:BL690)</f>
        <v>0</v>
      </c>
      <c r="BM691" s="555">
        <f>SUM(BM688:BM690)</f>
        <v>0</v>
      </c>
      <c r="BN691" s="561">
        <f t="shared" ref="BN691:BZ691" si="2111">SUM(BN688:BN690)</f>
        <v>0</v>
      </c>
      <c r="BO691" s="561">
        <f t="shared" si="2111"/>
        <v>0</v>
      </c>
      <c r="BP691" s="555">
        <f t="shared" si="2111"/>
        <v>0</v>
      </c>
      <c r="BQ691" s="561">
        <f t="shared" si="2111"/>
        <v>0</v>
      </c>
      <c r="BR691" s="856">
        <f t="shared" si="2111"/>
        <v>0</v>
      </c>
      <c r="BS691" s="856">
        <f t="shared" si="2111"/>
        <v>0</v>
      </c>
      <c r="BT691" s="856">
        <f t="shared" si="2111"/>
        <v>0</v>
      </c>
      <c r="BU691" s="856">
        <f t="shared" si="2111"/>
        <v>0</v>
      </c>
      <c r="BV691" s="856">
        <f t="shared" si="2111"/>
        <v>0</v>
      </c>
      <c r="BW691" s="856">
        <f t="shared" si="2111"/>
        <v>0</v>
      </c>
      <c r="BX691" s="856">
        <f t="shared" si="2111"/>
        <v>0</v>
      </c>
      <c r="BY691" s="856">
        <f t="shared" si="2111"/>
        <v>0</v>
      </c>
      <c r="BZ691" s="856">
        <f t="shared" si="2111"/>
        <v>0</v>
      </c>
      <c r="CA691" s="856">
        <f>SUM(CA688:CA690)</f>
        <v>0</v>
      </c>
      <c r="CB691" s="856">
        <f>SUM(CB688:CB690)</f>
        <v>0</v>
      </c>
      <c r="CC691" s="856">
        <f t="shared" ref="CC691:CO691" si="2112">SUM(CC688:CC690)</f>
        <v>0</v>
      </c>
      <c r="CD691" s="856">
        <f t="shared" si="2112"/>
        <v>0</v>
      </c>
      <c r="CE691" s="856">
        <f t="shared" si="2112"/>
        <v>0</v>
      </c>
      <c r="CF691" s="856">
        <f t="shared" si="2112"/>
        <v>0</v>
      </c>
      <c r="CG691" s="856">
        <f t="shared" si="2112"/>
        <v>0</v>
      </c>
      <c r="CH691" s="856">
        <f t="shared" si="2112"/>
        <v>0</v>
      </c>
      <c r="CI691" s="856">
        <f t="shared" si="2112"/>
        <v>0</v>
      </c>
      <c r="CJ691" s="856">
        <f t="shared" si="2112"/>
        <v>0</v>
      </c>
      <c r="CK691" s="856">
        <f t="shared" si="2112"/>
        <v>0</v>
      </c>
      <c r="CL691" s="856">
        <f t="shared" si="2112"/>
        <v>0</v>
      </c>
      <c r="CM691" s="856">
        <f t="shared" si="2112"/>
        <v>0</v>
      </c>
      <c r="CN691" s="856">
        <f t="shared" si="2112"/>
        <v>0</v>
      </c>
      <c r="CO691" s="856">
        <f t="shared" si="2112"/>
        <v>0</v>
      </c>
      <c r="CP691" s="2306">
        <f t="shared" ref="CP691:CX691" si="2113">SUM(CP688:CP690)</f>
        <v>0</v>
      </c>
      <c r="CQ691" s="2306">
        <f t="shared" si="2113"/>
        <v>0</v>
      </c>
      <c r="CR691" s="2306">
        <f t="shared" si="2113"/>
        <v>0</v>
      </c>
      <c r="CS691" s="857">
        <f t="shared" si="2113"/>
        <v>0</v>
      </c>
      <c r="CT691" s="857">
        <f t="shared" si="2113"/>
        <v>0</v>
      </c>
      <c r="CU691" s="857">
        <f t="shared" si="2113"/>
        <v>0</v>
      </c>
      <c r="CV691" s="856">
        <f t="shared" si="2113"/>
        <v>0</v>
      </c>
      <c r="CW691" s="856">
        <f t="shared" si="2113"/>
        <v>0</v>
      </c>
      <c r="CX691" s="856">
        <f t="shared" si="2113"/>
        <v>0</v>
      </c>
      <c r="CY691" s="856">
        <f t="shared" ref="CY691:DA691" si="2114">SUM(CY688:CY690)</f>
        <v>0</v>
      </c>
      <c r="CZ691" s="856">
        <f t="shared" si="2114"/>
        <v>0</v>
      </c>
      <c r="DA691" s="856">
        <f t="shared" si="2114"/>
        <v>0</v>
      </c>
      <c r="DB691" s="283"/>
      <c r="DC691" s="283"/>
      <c r="DD691" s="283"/>
      <c r="DE691" s="185">
        <f>SUM(DE688:DE690)</f>
        <v>0</v>
      </c>
      <c r="DF691" s="283"/>
      <c r="DG691" s="185"/>
      <c r="DH691" s="185"/>
      <c r="DI691" s="185"/>
      <c r="DJ691" s="185"/>
      <c r="DK691" s="185"/>
      <c r="DL691" s="185"/>
      <c r="DM691" s="185"/>
      <c r="DN691" s="33"/>
      <c r="DO691" s="185"/>
      <c r="DP691" s="283"/>
      <c r="DQ691" s="185"/>
      <c r="DR691" s="185"/>
      <c r="DS691" s="185"/>
      <c r="DT691" s="185"/>
      <c r="DU691" s="185"/>
      <c r="DV691" s="185"/>
      <c r="DW691" s="185"/>
      <c r="DX691" s="33"/>
      <c r="DY691" s="185"/>
      <c r="DZ691" s="2234"/>
      <c r="EA691" s="283"/>
      <c r="EB691" s="185"/>
      <c r="EC691" s="866"/>
      <c r="ED691" s="185"/>
      <c r="EE691" s="185"/>
      <c r="EF691" s="185"/>
      <c r="EG691" s="202"/>
      <c r="EH691" s="283"/>
    </row>
    <row r="692" spans="1:138" ht="15" customHeight="1" outlineLevel="1">
      <c r="A692" s="85"/>
      <c r="B692" s="67"/>
      <c r="C692" s="157" t="s">
        <v>64</v>
      </c>
      <c r="D692" s="1149" t="s">
        <v>127</v>
      </c>
      <c r="E692" s="84"/>
      <c r="F692" s="84"/>
      <c r="G692" s="84"/>
      <c r="H692" s="522"/>
      <c r="I692" s="169"/>
      <c r="J692" s="169"/>
      <c r="K692" s="169"/>
      <c r="L692" s="169"/>
      <c r="M692" s="2213"/>
      <c r="N692" s="169"/>
      <c r="O692" s="169"/>
      <c r="P692" s="169"/>
      <c r="Q692" s="169"/>
      <c r="R692" s="169"/>
      <c r="S692" s="169"/>
      <c r="T692" s="169"/>
      <c r="U692" s="169"/>
      <c r="V692" s="522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23"/>
      <c r="AG692" s="23"/>
      <c r="AH692" s="185"/>
      <c r="AI692" s="185"/>
      <c r="AJ692" s="185"/>
      <c r="AK692" s="185"/>
      <c r="AL692" s="185"/>
      <c r="AM692" s="185"/>
      <c r="AN692" s="185"/>
      <c r="AO692" s="185"/>
      <c r="AP692" s="185"/>
      <c r="AQ692" s="185"/>
      <c r="AR692" s="185"/>
      <c r="AS692" s="185"/>
      <c r="AT692" s="185"/>
      <c r="AU692" s="185"/>
      <c r="AV692" s="185"/>
      <c r="AW692" s="185"/>
      <c r="AX692" s="185"/>
      <c r="AY692" s="185"/>
      <c r="AZ692" s="185"/>
      <c r="BA692" s="185"/>
      <c r="BB692" s="185"/>
      <c r="BC692" s="185"/>
      <c r="BD692" s="185"/>
      <c r="BE692" s="185"/>
      <c r="BF692" s="185"/>
      <c r="BG692" s="185"/>
      <c r="BH692" s="185"/>
      <c r="BI692" s="185"/>
      <c r="BJ692" s="185"/>
      <c r="BK692" s="185"/>
      <c r="BL692" s="185"/>
      <c r="BM692" s="185"/>
      <c r="BN692" s="185"/>
      <c r="BO692" s="185"/>
      <c r="BP692" s="185"/>
      <c r="BQ692" s="185"/>
      <c r="BR692" s="185"/>
      <c r="BS692" s="185"/>
      <c r="BT692" s="185"/>
      <c r="BU692" s="185"/>
      <c r="BV692" s="185"/>
      <c r="BW692" s="185"/>
      <c r="BX692" s="185"/>
      <c r="BY692" s="185"/>
      <c r="BZ692" s="185"/>
      <c r="CA692" s="185"/>
      <c r="CB692" s="185"/>
      <c r="CC692" s="185"/>
      <c r="CD692" s="185"/>
      <c r="CE692" s="185"/>
      <c r="CF692" s="185"/>
      <c r="CG692" s="185"/>
      <c r="CH692" s="185"/>
      <c r="CI692" s="185"/>
      <c r="CJ692" s="185"/>
      <c r="CK692" s="185"/>
      <c r="CL692" s="185"/>
      <c r="CM692" s="185"/>
      <c r="CN692" s="185"/>
      <c r="CO692" s="185"/>
      <c r="CP692" s="2234"/>
      <c r="CQ692" s="2234"/>
      <c r="CR692" s="2234"/>
      <c r="CS692" s="283"/>
      <c r="CT692" s="283"/>
      <c r="CU692" s="283"/>
      <c r="CV692" s="185"/>
      <c r="CW692" s="185"/>
      <c r="CX692" s="185"/>
      <c r="CY692" s="185"/>
      <c r="CZ692" s="185"/>
      <c r="DA692" s="185"/>
      <c r="DB692" s="283"/>
      <c r="DC692" s="283"/>
      <c r="DD692" s="283"/>
      <c r="DE692" s="185"/>
      <c r="DF692" s="283"/>
      <c r="DG692" s="185"/>
      <c r="DH692" s="185"/>
      <c r="DI692" s="185"/>
      <c r="DJ692" s="185"/>
      <c r="DK692" s="185"/>
      <c r="DL692" s="185"/>
      <c r="DM692" s="185"/>
      <c r="DN692" s="185"/>
      <c r="DO692" s="185"/>
      <c r="DP692" s="283"/>
      <c r="DQ692" s="185"/>
      <c r="DR692" s="185"/>
      <c r="DS692" s="185"/>
      <c r="DT692" s="185"/>
      <c r="DU692" s="185"/>
      <c r="DV692" s="185"/>
      <c r="DW692" s="185"/>
      <c r="DX692" s="185"/>
      <c r="DY692" s="185"/>
      <c r="DZ692" s="2234"/>
      <c r="EA692" s="283"/>
      <c r="EB692" s="185"/>
      <c r="EC692" s="866"/>
      <c r="ED692" s="185"/>
      <c r="EE692" s="185"/>
      <c r="EF692" s="185"/>
      <c r="EG692" s="202"/>
      <c r="EH692" s="283"/>
    </row>
    <row r="693" spans="1:138" ht="35.25" customHeight="1" outlineLevel="1">
      <c r="A693" s="85"/>
      <c r="B693" s="67"/>
      <c r="C693" s="133" t="s">
        <v>349</v>
      </c>
      <c r="D693" s="1158" t="s">
        <v>348</v>
      </c>
      <c r="E693" s="67"/>
      <c r="F693" s="850" t="s">
        <v>2</v>
      </c>
      <c r="G693" s="855">
        <f>H693+M693+N693+O693+P693</f>
        <v>40</v>
      </c>
      <c r="H693" s="855">
        <f>SUM(I693:L693)</f>
        <v>8</v>
      </c>
      <c r="I693" s="1068">
        <v>4</v>
      </c>
      <c r="J693" s="1068">
        <v>1</v>
      </c>
      <c r="K693" s="1068">
        <v>0</v>
      </c>
      <c r="L693" s="1068">
        <v>3</v>
      </c>
      <c r="M693" s="2219">
        <v>8</v>
      </c>
      <c r="N693" s="1068">
        <v>8</v>
      </c>
      <c r="O693" s="1068">
        <v>8</v>
      </c>
      <c r="P693" s="1068">
        <v>8</v>
      </c>
      <c r="Q693" s="574">
        <f>SUM(R693:U693)</f>
        <v>8</v>
      </c>
      <c r="R693" s="119">
        <v>4</v>
      </c>
      <c r="S693" s="119">
        <v>1</v>
      </c>
      <c r="T693" s="23"/>
      <c r="U693" s="119">
        <v>3</v>
      </c>
      <c r="V693" s="855">
        <f>SUM(W693:Z693)</f>
        <v>8</v>
      </c>
      <c r="W693" s="2337">
        <v>4</v>
      </c>
      <c r="X693" s="2337">
        <v>1</v>
      </c>
      <c r="Y693" s="2337">
        <v>0</v>
      </c>
      <c r="Z693" s="2337">
        <v>3</v>
      </c>
      <c r="AA693" s="574">
        <f>SUM(AB693:AE693)</f>
        <v>0</v>
      </c>
      <c r="AB693" s="119"/>
      <c r="AC693" s="119"/>
      <c r="AD693" s="23"/>
      <c r="AE693" s="119"/>
      <c r="AF693" s="566" t="s">
        <v>14</v>
      </c>
      <c r="AG693" s="561">
        <f>AH693+CP693+CS693+CV693+CY693</f>
        <v>41.718000000000004</v>
      </c>
      <c r="AH693" s="324">
        <v>8.3436000000000003</v>
      </c>
      <c r="AI693" s="324">
        <v>1.1923004400000001</v>
      </c>
      <c r="AJ693" s="324">
        <v>1.8538028363741896E-2</v>
      </c>
      <c r="AK693" s="324">
        <v>4.1718000000000002</v>
      </c>
      <c r="AL693" s="324">
        <v>0.59615022000000006</v>
      </c>
      <c r="AM693" s="324">
        <v>9.1320336767201464E-3</v>
      </c>
      <c r="AN693" s="854">
        <v>1.04295</v>
      </c>
      <c r="AO693" s="854">
        <v>0.14903755500000002</v>
      </c>
      <c r="AP693" s="130">
        <v>2.2830084191800366E-3</v>
      </c>
      <c r="AQ693" s="854"/>
      <c r="AR693" s="854">
        <v>0</v>
      </c>
      <c r="AS693" s="205">
        <v>0</v>
      </c>
      <c r="AT693" s="854">
        <v>3.1288499999999999</v>
      </c>
      <c r="AU693" s="854">
        <v>0.44711266499999996</v>
      </c>
      <c r="AV693" s="854">
        <v>7.1229862678417128E-3</v>
      </c>
      <c r="AW693" s="324">
        <v>8.3436000000000003</v>
      </c>
      <c r="AX693" s="324">
        <v>1.1923004400000001</v>
      </c>
      <c r="AY693" s="324">
        <v>1.9587281717841715E-2</v>
      </c>
      <c r="AZ693" s="324">
        <v>4.1718000000000002</v>
      </c>
      <c r="BA693" s="324">
        <v>0.59615022000000006</v>
      </c>
      <c r="BB693" s="324">
        <v>9.970602000000002E-3</v>
      </c>
      <c r="BC693" s="854">
        <v>1.04295</v>
      </c>
      <c r="BD693" s="854">
        <v>0.14903755500000002</v>
      </c>
      <c r="BE693" s="324">
        <v>2.4936934499999999E-3</v>
      </c>
      <c r="BF693" s="854"/>
      <c r="BG693" s="854"/>
      <c r="BH693" s="854"/>
      <c r="BI693" s="854">
        <v>3.1288499999999999</v>
      </c>
      <c r="BJ693" s="854">
        <v>0.44711266499999996</v>
      </c>
      <c r="BK693" s="854">
        <v>7.1229862678417128E-3</v>
      </c>
      <c r="BL693" s="324">
        <f>BO693+BR693+BU693+BX693</f>
        <v>8.3436000000000003</v>
      </c>
      <c r="BM693" s="324">
        <f t="shared" ref="BM693" si="2115">BP693+BS693+BV693+BY693</f>
        <v>1.1923004400000001</v>
      </c>
      <c r="BN693" s="324">
        <f t="shared" ref="BN693" si="2116">BQ693+BT693+BW693+BZ693</f>
        <v>1.8538028363741896E-2</v>
      </c>
      <c r="BO693" s="324">
        <f>3.12885+1.04295</f>
        <v>4.1718000000000002</v>
      </c>
      <c r="BP693" s="324">
        <f>BO693*0.1429</f>
        <v>0.59615022000000006</v>
      </c>
      <c r="BQ693" s="324">
        <f>BO693*$ER$20</f>
        <v>9.1320336767201464E-3</v>
      </c>
      <c r="BR693" s="854">
        <v>1.04295</v>
      </c>
      <c r="BS693" s="854">
        <f t="shared" ref="BS693" si="2117">BR693*0.1429</f>
        <v>0.14903755500000002</v>
      </c>
      <c r="BT693" s="130">
        <f>BR693*$ES$20</f>
        <v>2.2830084191800366E-3</v>
      </c>
      <c r="BU693" s="854"/>
      <c r="BV693" s="854">
        <f t="shared" ref="BV693" si="2118">BU693*0.1429</f>
        <v>0</v>
      </c>
      <c r="BW693" s="205">
        <f>BU693*$ET$20</f>
        <v>0</v>
      </c>
      <c r="BX693" s="854">
        <v>3.1288499999999999</v>
      </c>
      <c r="BY693" s="854">
        <f t="shared" ref="BY693" si="2119">BX693*0.1429</f>
        <v>0.44711266499999996</v>
      </c>
      <c r="BZ693" s="854">
        <f>BX693*$EU$20</f>
        <v>7.1229862678417128E-3</v>
      </c>
      <c r="CA693" s="324">
        <f>CD693+CG693+CJ693+CM693</f>
        <v>4.1718000000000002</v>
      </c>
      <c r="CB693" s="324">
        <f>CE693+CH693+CK693+CN693</f>
        <v>0.59615022000000006</v>
      </c>
      <c r="CC693" s="324">
        <f>CF693+CI693+CL693+CO693</f>
        <v>9.7870427999999995E-3</v>
      </c>
      <c r="CD693" s="324">
        <v>4.1718000000000002</v>
      </c>
      <c r="CE693" s="324">
        <f t="shared" ref="CE693" si="2120">CD693*0.1429</f>
        <v>0.59615022000000006</v>
      </c>
      <c r="CF693" s="324">
        <f>CD693*$EW$20</f>
        <v>9.7870427999999995E-3</v>
      </c>
      <c r="CG693" s="854"/>
      <c r="CH693" s="854">
        <f t="shared" ref="CH693" si="2121">CG693*0.1429</f>
        <v>0</v>
      </c>
      <c r="CI693" s="324">
        <f>CG693*$EX$20</f>
        <v>0</v>
      </c>
      <c r="CJ693" s="854"/>
      <c r="CK693" s="854"/>
      <c r="CL693" s="854"/>
      <c r="CM693" s="854"/>
      <c r="CN693" s="854">
        <f>CM693*0.1429</f>
        <v>0</v>
      </c>
      <c r="CO693" s="854">
        <f>CM693*$EU$20</f>
        <v>0</v>
      </c>
      <c r="CP693" s="2220">
        <v>8.3436000000000003</v>
      </c>
      <c r="CQ693" s="2220">
        <f t="shared" ref="CQ693" si="2122">CP693*0.1429</f>
        <v>1.1923004400000001</v>
      </c>
      <c r="CR693" s="2220">
        <f>CP693*$EM$20</f>
        <v>1.8557757017493615E-2</v>
      </c>
      <c r="CS693" s="854">
        <v>8.3436000000000003</v>
      </c>
      <c r="CT693" s="854">
        <f t="shared" ref="CT693" si="2123">CS693*0.1429</f>
        <v>1.1923004400000001</v>
      </c>
      <c r="CU693" s="854">
        <f>CS693*$EP$20</f>
        <v>2.087495278972596E-2</v>
      </c>
      <c r="CV693" s="854">
        <v>8.3436000000000003</v>
      </c>
      <c r="CW693" s="854">
        <f t="shared" ref="CW693" si="2124">CV693*0.1429</f>
        <v>1.1923004400000001</v>
      </c>
      <c r="CX693" s="854">
        <f>CV693*$EO$20</f>
        <v>2.0072069990121118E-2</v>
      </c>
      <c r="CY693" s="854">
        <v>8.3436000000000003</v>
      </c>
      <c r="CZ693" s="854">
        <f t="shared" ref="CZ693" si="2125">CY693*0.1429</f>
        <v>1.1923004400000001</v>
      </c>
      <c r="DA693" s="854">
        <f>CY693*$EP$20</f>
        <v>2.087495278972596E-2</v>
      </c>
      <c r="DB693" s="85"/>
      <c r="DC693" s="85"/>
      <c r="DD693" s="85"/>
      <c r="DE693" s="23"/>
      <c r="DF693" s="85"/>
      <c r="DG693" s="119">
        <v>0</v>
      </c>
      <c r="DH693" s="119"/>
      <c r="DI693" s="119"/>
      <c r="DJ693" s="119"/>
      <c r="DK693" s="119"/>
      <c r="DL693" s="119">
        <v>0</v>
      </c>
      <c r="DM693" s="23"/>
      <c r="DN693" s="185"/>
      <c r="DO693" s="23"/>
      <c r="DP693" s="85"/>
      <c r="DQ693" s="119">
        <v>0</v>
      </c>
      <c r="DR693" s="119"/>
      <c r="DS693" s="119"/>
      <c r="DT693" s="119"/>
      <c r="DU693" s="119"/>
      <c r="DV693" s="119">
        <v>0</v>
      </c>
      <c r="DW693" s="23"/>
      <c r="DX693" s="185"/>
      <c r="DY693" s="23"/>
      <c r="DZ693" s="2216"/>
      <c r="EA693" s="85"/>
      <c r="EB693" s="23"/>
      <c r="EC693" s="867"/>
      <c r="ED693" s="23"/>
      <c r="EE693" s="23"/>
      <c r="EF693" s="329" t="s">
        <v>235</v>
      </c>
      <c r="EG693" s="171"/>
      <c r="EH693" s="23" t="s">
        <v>467</v>
      </c>
    </row>
    <row r="694" spans="1:138" ht="15" hidden="1" customHeight="1" outlineLevel="1">
      <c r="A694" s="85"/>
      <c r="B694" s="67"/>
      <c r="C694" s="1154"/>
      <c r="D694" s="1153"/>
      <c r="E694" s="67"/>
      <c r="F694" s="67"/>
      <c r="G694" s="408"/>
      <c r="H694" s="408">
        <f>SUM(I694:L694)</f>
        <v>0</v>
      </c>
      <c r="I694" s="345"/>
      <c r="J694" s="345"/>
      <c r="K694" s="345"/>
      <c r="L694" s="345"/>
      <c r="M694" s="2214"/>
      <c r="N694" s="345"/>
      <c r="O694" s="345"/>
      <c r="P694" s="345"/>
      <c r="Q694" s="185">
        <f>SUM(R694:U694)</f>
        <v>0</v>
      </c>
      <c r="R694" s="196"/>
      <c r="S694" s="196"/>
      <c r="T694" s="196"/>
      <c r="U694" s="196"/>
      <c r="V694" s="408">
        <f>SUM(W694:Z694)</f>
        <v>0</v>
      </c>
      <c r="W694" s="345"/>
      <c r="X694" s="345"/>
      <c r="Y694" s="345"/>
      <c r="Z694" s="345"/>
      <c r="AA694" s="185">
        <f>SUM(AB694:AE694)</f>
        <v>0</v>
      </c>
      <c r="AB694" s="196"/>
      <c r="AC694" s="196"/>
      <c r="AD694" s="196"/>
      <c r="AE694" s="196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2239"/>
      <c r="CQ694" s="2239"/>
      <c r="CR694" s="2239"/>
      <c r="CS694" s="210"/>
      <c r="CT694" s="210"/>
      <c r="CU694" s="210"/>
      <c r="CV694" s="33"/>
      <c r="CW694" s="33"/>
      <c r="CX694" s="33"/>
      <c r="CY694" s="33"/>
      <c r="CZ694" s="33"/>
      <c r="DA694" s="33"/>
      <c r="DB694" s="210"/>
      <c r="DC694" s="210"/>
      <c r="DD694" s="210"/>
      <c r="DE694" s="33"/>
      <c r="DF694" s="210"/>
      <c r="DG694" s="33"/>
      <c r="DH694" s="33"/>
      <c r="DI694" s="33"/>
      <c r="DJ694" s="33"/>
      <c r="DK694" s="33"/>
      <c r="DL694" s="33"/>
      <c r="DM694" s="33"/>
      <c r="DN694" s="23"/>
      <c r="DO694" s="33"/>
      <c r="DP694" s="210"/>
      <c r="DQ694" s="33"/>
      <c r="DR694" s="33"/>
      <c r="DS694" s="33"/>
      <c r="DT694" s="33"/>
      <c r="DU694" s="33"/>
      <c r="DV694" s="33"/>
      <c r="DW694" s="33"/>
      <c r="DX694" s="23"/>
      <c r="DY694" s="33"/>
      <c r="DZ694" s="2239"/>
      <c r="EA694" s="210"/>
      <c r="EB694" s="33"/>
      <c r="EC694" s="868"/>
      <c r="ED694" s="33"/>
      <c r="EE694" s="33"/>
      <c r="EF694" s="33"/>
      <c r="EG694" s="201"/>
      <c r="EH694" s="210"/>
    </row>
    <row r="695" spans="1:138" ht="15" hidden="1" customHeight="1" outlineLevel="1">
      <c r="A695" s="85"/>
      <c r="B695" s="67"/>
      <c r="C695" s="1154" t="s">
        <v>49</v>
      </c>
      <c r="D695" s="1153"/>
      <c r="E695" s="67"/>
      <c r="F695" s="67"/>
      <c r="G695" s="408"/>
      <c r="H695" s="408">
        <f>SUM(I695:L695)</f>
        <v>0</v>
      </c>
      <c r="I695" s="345"/>
      <c r="J695" s="345"/>
      <c r="K695" s="345"/>
      <c r="L695" s="345"/>
      <c r="M695" s="2214"/>
      <c r="N695" s="345"/>
      <c r="O695" s="345"/>
      <c r="P695" s="345"/>
      <c r="Q695" s="185">
        <f>SUM(R695:U695)</f>
        <v>0</v>
      </c>
      <c r="R695" s="196"/>
      <c r="S695" s="196"/>
      <c r="T695" s="196"/>
      <c r="U695" s="196"/>
      <c r="V695" s="408">
        <f>SUM(W695:Z695)</f>
        <v>0</v>
      </c>
      <c r="W695" s="345"/>
      <c r="X695" s="345"/>
      <c r="Y695" s="345"/>
      <c r="Z695" s="345"/>
      <c r="AA695" s="185">
        <f>SUM(AB695:AE695)</f>
        <v>0</v>
      </c>
      <c r="AB695" s="196"/>
      <c r="AC695" s="196"/>
      <c r="AD695" s="196"/>
      <c r="AE695" s="196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2239"/>
      <c r="CQ695" s="2239"/>
      <c r="CR695" s="2239"/>
      <c r="CS695" s="210"/>
      <c r="CT695" s="210"/>
      <c r="CU695" s="210"/>
      <c r="CV695" s="33"/>
      <c r="CW695" s="33"/>
      <c r="CX695" s="33"/>
      <c r="CY695" s="33"/>
      <c r="CZ695" s="33"/>
      <c r="DA695" s="33"/>
      <c r="DB695" s="210"/>
      <c r="DC695" s="210"/>
      <c r="DD695" s="210"/>
      <c r="DE695" s="33"/>
      <c r="DF695" s="210"/>
      <c r="DG695" s="33"/>
      <c r="DH695" s="33"/>
      <c r="DI695" s="33"/>
      <c r="DJ695" s="33"/>
      <c r="DK695" s="33"/>
      <c r="DL695" s="33"/>
      <c r="DM695" s="33"/>
      <c r="DN695" s="33"/>
      <c r="DO695" s="33"/>
      <c r="DP695" s="210"/>
      <c r="DQ695" s="33"/>
      <c r="DR695" s="33"/>
      <c r="DS695" s="33"/>
      <c r="DT695" s="33"/>
      <c r="DU695" s="33"/>
      <c r="DV695" s="33"/>
      <c r="DW695" s="33"/>
      <c r="DX695" s="33"/>
      <c r="DY695" s="33"/>
      <c r="DZ695" s="2239"/>
      <c r="EA695" s="210"/>
      <c r="EB695" s="33"/>
      <c r="EC695" s="868"/>
      <c r="ED695" s="33"/>
      <c r="EE695" s="33"/>
      <c r="EF695" s="33"/>
      <c r="EG695" s="201"/>
      <c r="EH695" s="210"/>
    </row>
    <row r="696" spans="1:138" ht="15" customHeight="1" outlineLevel="1">
      <c r="A696" s="85"/>
      <c r="B696" s="67"/>
      <c r="C696" s="1154"/>
      <c r="D696" s="1152" t="s">
        <v>52</v>
      </c>
      <c r="E696" s="84"/>
      <c r="F696" s="84"/>
      <c r="G696" s="169"/>
      <c r="H696" s="169"/>
      <c r="I696" s="169"/>
      <c r="J696" s="169"/>
      <c r="K696" s="169"/>
      <c r="L696" s="169"/>
      <c r="M696" s="2213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05"/>
      <c r="AG696" s="555">
        <f>SUM(AG693:AG695)</f>
        <v>41.718000000000004</v>
      </c>
      <c r="AH696" s="555">
        <v>8.3436000000000003</v>
      </c>
      <c r="AI696" s="555">
        <v>1.1923004400000001</v>
      </c>
      <c r="AJ696" s="555">
        <v>1.8538028363741896E-2</v>
      </c>
      <c r="AK696" s="555">
        <v>4.1718000000000002</v>
      </c>
      <c r="AL696" s="555">
        <v>0.59615022000000006</v>
      </c>
      <c r="AM696" s="555">
        <v>9.1320336767201464E-3</v>
      </c>
      <c r="AN696" s="555">
        <v>1.04295</v>
      </c>
      <c r="AO696" s="555">
        <v>0.14903755500000002</v>
      </c>
      <c r="AP696" s="561">
        <v>2.2830084191800366E-3</v>
      </c>
      <c r="AQ696" s="555">
        <v>0</v>
      </c>
      <c r="AR696" s="555">
        <v>0</v>
      </c>
      <c r="AS696" s="561">
        <v>0</v>
      </c>
      <c r="AT696" s="555">
        <v>3.1288499999999999</v>
      </c>
      <c r="AU696" s="555">
        <v>0.44711266499999996</v>
      </c>
      <c r="AV696" s="555">
        <v>7.1229862678417128E-3</v>
      </c>
      <c r="AW696" s="555">
        <v>8.3436000000000003</v>
      </c>
      <c r="AX696" s="555">
        <v>1.1923004400000001</v>
      </c>
      <c r="AY696" s="555">
        <v>1.9587281717841715E-2</v>
      </c>
      <c r="AZ696" s="555">
        <v>4.1718000000000002</v>
      </c>
      <c r="BA696" s="555">
        <v>0.59615022000000006</v>
      </c>
      <c r="BB696" s="555">
        <v>9.970602000000002E-3</v>
      </c>
      <c r="BC696" s="856">
        <v>1.04295</v>
      </c>
      <c r="BD696" s="856">
        <v>0.14903755500000002</v>
      </c>
      <c r="BE696" s="856">
        <v>2.4936934499999999E-3</v>
      </c>
      <c r="BF696" s="856">
        <v>0</v>
      </c>
      <c r="BG696" s="856">
        <v>0</v>
      </c>
      <c r="BH696" s="856">
        <v>0</v>
      </c>
      <c r="BI696" s="856">
        <v>3.1288499999999999</v>
      </c>
      <c r="BJ696" s="856">
        <v>0.44711266499999996</v>
      </c>
      <c r="BK696" s="856">
        <v>7.1229862678417128E-3</v>
      </c>
      <c r="BL696" s="555">
        <f>SUM(BL693:BL695)</f>
        <v>8.3436000000000003</v>
      </c>
      <c r="BM696" s="555">
        <f>SUM(BM693:BM695)</f>
        <v>1.1923004400000001</v>
      </c>
      <c r="BN696" s="555">
        <f t="shared" ref="BN696:BZ696" si="2126">SUM(BN693:BN695)</f>
        <v>1.8538028363741896E-2</v>
      </c>
      <c r="BO696" s="555">
        <f t="shared" si="2126"/>
        <v>4.1718000000000002</v>
      </c>
      <c r="BP696" s="555">
        <f t="shared" si="2126"/>
        <v>0.59615022000000006</v>
      </c>
      <c r="BQ696" s="555">
        <f t="shared" si="2126"/>
        <v>9.1320336767201464E-3</v>
      </c>
      <c r="BR696" s="555">
        <f t="shared" si="2126"/>
        <v>1.04295</v>
      </c>
      <c r="BS696" s="555">
        <f t="shared" si="2126"/>
        <v>0.14903755500000002</v>
      </c>
      <c r="BT696" s="561">
        <f t="shared" si="2126"/>
        <v>2.2830084191800366E-3</v>
      </c>
      <c r="BU696" s="555">
        <f t="shared" si="2126"/>
        <v>0</v>
      </c>
      <c r="BV696" s="555">
        <f t="shared" si="2126"/>
        <v>0</v>
      </c>
      <c r="BW696" s="561">
        <f t="shared" si="2126"/>
        <v>0</v>
      </c>
      <c r="BX696" s="555">
        <f t="shared" si="2126"/>
        <v>3.1288499999999999</v>
      </c>
      <c r="BY696" s="555">
        <f t="shared" si="2126"/>
        <v>0.44711266499999996</v>
      </c>
      <c r="BZ696" s="555">
        <f t="shared" si="2126"/>
        <v>7.1229862678417128E-3</v>
      </c>
      <c r="CA696" s="555">
        <f>SUM(CA693:CA695)</f>
        <v>4.1718000000000002</v>
      </c>
      <c r="CB696" s="555">
        <f>SUM(CB693:CB695)</f>
        <v>0.59615022000000006</v>
      </c>
      <c r="CC696" s="555">
        <f t="shared" ref="CC696:CL696" si="2127">SUM(CC693:CC695)</f>
        <v>9.7870427999999995E-3</v>
      </c>
      <c r="CD696" s="555">
        <f t="shared" si="2127"/>
        <v>4.1718000000000002</v>
      </c>
      <c r="CE696" s="555">
        <f t="shared" si="2127"/>
        <v>0.59615022000000006</v>
      </c>
      <c r="CF696" s="555">
        <f t="shared" si="2127"/>
        <v>9.7870427999999995E-3</v>
      </c>
      <c r="CG696" s="856">
        <f t="shared" si="2127"/>
        <v>0</v>
      </c>
      <c r="CH696" s="856">
        <f t="shared" si="2127"/>
        <v>0</v>
      </c>
      <c r="CI696" s="856">
        <f t="shared" si="2127"/>
        <v>0</v>
      </c>
      <c r="CJ696" s="856">
        <f t="shared" si="2127"/>
        <v>0</v>
      </c>
      <c r="CK696" s="856">
        <f t="shared" si="2127"/>
        <v>0</v>
      </c>
      <c r="CL696" s="856">
        <f t="shared" si="2127"/>
        <v>0</v>
      </c>
      <c r="CM696" s="856"/>
      <c r="CN696" s="856">
        <f>SUM(CN693:CN695)</f>
        <v>0</v>
      </c>
      <c r="CO696" s="856">
        <f>SUM(CO693:CO695)</f>
        <v>0</v>
      </c>
      <c r="CP696" s="2256">
        <f t="shared" ref="CP696:CX696" si="2128">SUM(CP693:CP695)</f>
        <v>8.3436000000000003</v>
      </c>
      <c r="CQ696" s="2307">
        <f t="shared" si="2128"/>
        <v>1.1923004400000001</v>
      </c>
      <c r="CR696" s="2307">
        <f t="shared" si="2128"/>
        <v>1.8557757017493615E-2</v>
      </c>
      <c r="CS696" s="858">
        <f t="shared" si="2128"/>
        <v>8.3436000000000003</v>
      </c>
      <c r="CT696" s="858">
        <f t="shared" si="2128"/>
        <v>1.1923004400000001</v>
      </c>
      <c r="CU696" s="858">
        <f t="shared" si="2128"/>
        <v>2.087495278972596E-2</v>
      </c>
      <c r="CV696" s="858">
        <f t="shared" si="2128"/>
        <v>8.3436000000000003</v>
      </c>
      <c r="CW696" s="858">
        <f t="shared" si="2128"/>
        <v>1.1923004400000001</v>
      </c>
      <c r="CX696" s="858">
        <f t="shared" si="2128"/>
        <v>2.0072069990121118E-2</v>
      </c>
      <c r="CY696" s="858">
        <f t="shared" ref="CY696:DA696" si="2129">SUM(CY693:CY695)</f>
        <v>8.3436000000000003</v>
      </c>
      <c r="CZ696" s="858">
        <f t="shared" si="2129"/>
        <v>1.1923004400000001</v>
      </c>
      <c r="DA696" s="858">
        <f t="shared" si="2129"/>
        <v>2.087495278972596E-2</v>
      </c>
      <c r="DB696" s="283"/>
      <c r="DC696" s="283"/>
      <c r="DD696" s="283"/>
      <c r="DE696" s="185">
        <f>SUM(DE693:DE695)</f>
        <v>0</v>
      </c>
      <c r="DF696" s="283"/>
      <c r="DG696" s="185"/>
      <c r="DH696" s="185"/>
      <c r="DI696" s="185"/>
      <c r="DJ696" s="185"/>
      <c r="DK696" s="185"/>
      <c r="DL696" s="185"/>
      <c r="DM696" s="185"/>
      <c r="DN696" s="33"/>
      <c r="DO696" s="185"/>
      <c r="DP696" s="283"/>
      <c r="DQ696" s="185"/>
      <c r="DR696" s="185"/>
      <c r="DS696" s="185"/>
      <c r="DT696" s="185"/>
      <c r="DU696" s="185"/>
      <c r="DV696" s="185"/>
      <c r="DW696" s="185"/>
      <c r="DX696" s="33"/>
      <c r="DY696" s="185"/>
      <c r="DZ696" s="2234"/>
      <c r="EA696" s="283"/>
      <c r="EB696" s="185"/>
      <c r="EC696" s="866"/>
      <c r="ED696" s="185"/>
      <c r="EE696" s="185"/>
      <c r="EF696" s="185"/>
      <c r="EG696" s="202"/>
      <c r="EH696" s="283"/>
    </row>
    <row r="697" spans="1:138" ht="15" hidden="1" customHeight="1" outlineLevel="1">
      <c r="A697" s="85"/>
      <c r="B697" s="67"/>
      <c r="C697" s="1157" t="s">
        <v>65</v>
      </c>
      <c r="D697" s="1149" t="s">
        <v>128</v>
      </c>
      <c r="E697" s="84"/>
      <c r="F697" s="84"/>
      <c r="G697" s="169"/>
      <c r="H697" s="169"/>
      <c r="I697" s="169"/>
      <c r="J697" s="169"/>
      <c r="K697" s="169"/>
      <c r="L697" s="169"/>
      <c r="M697" s="2213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23"/>
      <c r="AG697" s="23"/>
      <c r="AH697" s="185"/>
      <c r="AI697" s="185"/>
      <c r="AJ697" s="185"/>
      <c r="AK697" s="185"/>
      <c r="AL697" s="185"/>
      <c r="AM697" s="185"/>
      <c r="AN697" s="185"/>
      <c r="AO697" s="185"/>
      <c r="AP697" s="185"/>
      <c r="AQ697" s="185"/>
      <c r="AR697" s="185"/>
      <c r="AS697" s="185"/>
      <c r="AT697" s="185"/>
      <c r="AU697" s="185"/>
      <c r="AV697" s="185"/>
      <c r="AW697" s="185"/>
      <c r="AX697" s="185"/>
      <c r="AY697" s="185"/>
      <c r="AZ697" s="185"/>
      <c r="BA697" s="185"/>
      <c r="BB697" s="185"/>
      <c r="BC697" s="185"/>
      <c r="BD697" s="185"/>
      <c r="BE697" s="185"/>
      <c r="BF697" s="185"/>
      <c r="BG697" s="185"/>
      <c r="BH697" s="185"/>
      <c r="BI697" s="185"/>
      <c r="BJ697" s="185"/>
      <c r="BK697" s="185"/>
      <c r="BL697" s="185"/>
      <c r="BM697" s="185"/>
      <c r="BN697" s="185"/>
      <c r="BO697" s="185"/>
      <c r="BP697" s="185"/>
      <c r="BQ697" s="185"/>
      <c r="BR697" s="185"/>
      <c r="BS697" s="185"/>
      <c r="BT697" s="185"/>
      <c r="BU697" s="185"/>
      <c r="BV697" s="185"/>
      <c r="BW697" s="185"/>
      <c r="BX697" s="185"/>
      <c r="BY697" s="185"/>
      <c r="BZ697" s="185"/>
      <c r="CA697" s="185"/>
      <c r="CB697" s="185"/>
      <c r="CC697" s="185"/>
      <c r="CD697" s="185"/>
      <c r="CE697" s="185"/>
      <c r="CF697" s="185"/>
      <c r="CG697" s="185"/>
      <c r="CH697" s="185"/>
      <c r="CI697" s="185"/>
      <c r="CJ697" s="185"/>
      <c r="CK697" s="185"/>
      <c r="CL697" s="185"/>
      <c r="CM697" s="185"/>
      <c r="CN697" s="185"/>
      <c r="CO697" s="185"/>
      <c r="CP697" s="2234"/>
      <c r="CQ697" s="2234"/>
      <c r="CR697" s="2234"/>
      <c r="CS697" s="283"/>
      <c r="CT697" s="283"/>
      <c r="CU697" s="283"/>
      <c r="CV697" s="185"/>
      <c r="CW697" s="185"/>
      <c r="CX697" s="185"/>
      <c r="CY697" s="185"/>
      <c r="CZ697" s="185"/>
      <c r="DA697" s="185"/>
      <c r="DB697" s="283"/>
      <c r="DC697" s="283"/>
      <c r="DD697" s="283"/>
      <c r="DE697" s="185"/>
      <c r="DF697" s="283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283"/>
      <c r="DQ697" s="185"/>
      <c r="DR697" s="185"/>
      <c r="DS697" s="185"/>
      <c r="DT697" s="185"/>
      <c r="DU697" s="185"/>
      <c r="DV697" s="185"/>
      <c r="DW697" s="185"/>
      <c r="DX697" s="185"/>
      <c r="DY697" s="185"/>
      <c r="DZ697" s="2234"/>
      <c r="EA697" s="283"/>
      <c r="EB697" s="185"/>
      <c r="EC697" s="866"/>
      <c r="ED697" s="185"/>
      <c r="EE697" s="185"/>
      <c r="EF697" s="185"/>
      <c r="EG697" s="202"/>
      <c r="EH697" s="283"/>
    </row>
    <row r="698" spans="1:138" ht="15" hidden="1" customHeight="1" outlineLevel="1">
      <c r="A698" s="85"/>
      <c r="B698" s="67"/>
      <c r="C698" s="1154"/>
      <c r="D698" s="1153"/>
      <c r="E698" s="67"/>
      <c r="F698" s="67"/>
      <c r="G698" s="408"/>
      <c r="H698" s="408">
        <f>SUM(I698:L698)</f>
        <v>0</v>
      </c>
      <c r="I698" s="345"/>
      <c r="J698" s="345"/>
      <c r="K698" s="345"/>
      <c r="L698" s="345"/>
      <c r="M698" s="2214"/>
      <c r="N698" s="345"/>
      <c r="O698" s="345"/>
      <c r="P698" s="345"/>
      <c r="Q698" s="345">
        <f>SUM(R698:U698)</f>
        <v>0</v>
      </c>
      <c r="R698" s="345"/>
      <c r="S698" s="345"/>
      <c r="T698" s="345"/>
      <c r="U698" s="345"/>
      <c r="V698" s="408">
        <f>SUM(W698:Z698)</f>
        <v>0</v>
      </c>
      <c r="W698" s="345"/>
      <c r="X698" s="345"/>
      <c r="Y698" s="345"/>
      <c r="Z698" s="345"/>
      <c r="AA698" s="345">
        <f>SUM(AB698:AE698)</f>
        <v>0</v>
      </c>
      <c r="AB698" s="345"/>
      <c r="AC698" s="345"/>
      <c r="AD698" s="345"/>
      <c r="AE698" s="345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216"/>
      <c r="CQ698" s="2216"/>
      <c r="CR698" s="2216"/>
      <c r="CS698" s="85"/>
      <c r="CT698" s="85"/>
      <c r="CU698" s="85"/>
      <c r="CV698" s="23"/>
      <c r="CW698" s="23"/>
      <c r="CX698" s="23"/>
      <c r="CY698" s="23"/>
      <c r="CZ698" s="23"/>
      <c r="DA698" s="23"/>
      <c r="DB698" s="85"/>
      <c r="DC698" s="85"/>
      <c r="DD698" s="85"/>
      <c r="DE698" s="23"/>
      <c r="DF698" s="85"/>
      <c r="DG698" s="23"/>
      <c r="DH698" s="23"/>
      <c r="DI698" s="23"/>
      <c r="DJ698" s="23"/>
      <c r="DK698" s="23"/>
      <c r="DL698" s="23"/>
      <c r="DM698" s="23"/>
      <c r="DN698" s="185"/>
      <c r="DO698" s="23"/>
      <c r="DP698" s="85"/>
      <c r="DQ698" s="23"/>
      <c r="DR698" s="23"/>
      <c r="DS698" s="23"/>
      <c r="DT698" s="23"/>
      <c r="DU698" s="23"/>
      <c r="DV698" s="23"/>
      <c r="DW698" s="23"/>
      <c r="DX698" s="185"/>
      <c r="DY698" s="23"/>
      <c r="DZ698" s="2216"/>
      <c r="EA698" s="85"/>
      <c r="EB698" s="23"/>
      <c r="EC698" s="867"/>
      <c r="ED698" s="23"/>
      <c r="EE698" s="23"/>
      <c r="EF698" s="23"/>
      <c r="EG698" s="171"/>
      <c r="EH698" s="85"/>
    </row>
    <row r="699" spans="1:138" ht="15" hidden="1" customHeight="1" outlineLevel="1">
      <c r="A699" s="85"/>
      <c r="B699" s="67"/>
      <c r="C699" s="1154"/>
      <c r="D699" s="1153"/>
      <c r="E699" s="67"/>
      <c r="F699" s="67"/>
      <c r="G699" s="408"/>
      <c r="H699" s="408">
        <f>SUM(I699:L699)</f>
        <v>0</v>
      </c>
      <c r="I699" s="345"/>
      <c r="J699" s="345"/>
      <c r="K699" s="345"/>
      <c r="L699" s="345"/>
      <c r="M699" s="2214"/>
      <c r="N699" s="345"/>
      <c r="O699" s="345"/>
      <c r="P699" s="345"/>
      <c r="Q699" s="345">
        <f>SUM(R699:U699)</f>
        <v>0</v>
      </c>
      <c r="R699" s="345"/>
      <c r="S699" s="345"/>
      <c r="T699" s="345"/>
      <c r="U699" s="345"/>
      <c r="V699" s="408">
        <f>SUM(W699:Z699)</f>
        <v>0</v>
      </c>
      <c r="W699" s="345"/>
      <c r="X699" s="345"/>
      <c r="Y699" s="345"/>
      <c r="Z699" s="345"/>
      <c r="AA699" s="345">
        <f>SUM(AB699:AE699)</f>
        <v>0</v>
      </c>
      <c r="AB699" s="345"/>
      <c r="AC699" s="345"/>
      <c r="AD699" s="345"/>
      <c r="AE699" s="345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2239"/>
      <c r="CQ699" s="2239"/>
      <c r="CR699" s="2239"/>
      <c r="CS699" s="210"/>
      <c r="CT699" s="210"/>
      <c r="CU699" s="210"/>
      <c r="CV699" s="33"/>
      <c r="CW699" s="33"/>
      <c r="CX699" s="33"/>
      <c r="CY699" s="33"/>
      <c r="CZ699" s="33"/>
      <c r="DA699" s="33"/>
      <c r="DB699" s="210"/>
      <c r="DC699" s="210"/>
      <c r="DD699" s="210"/>
      <c r="DE699" s="33"/>
      <c r="DF699" s="210"/>
      <c r="DG699" s="33"/>
      <c r="DH699" s="33"/>
      <c r="DI699" s="33"/>
      <c r="DJ699" s="33"/>
      <c r="DK699" s="33"/>
      <c r="DL699" s="33"/>
      <c r="DM699" s="33"/>
      <c r="DN699" s="23"/>
      <c r="DO699" s="33"/>
      <c r="DP699" s="210"/>
      <c r="DQ699" s="33"/>
      <c r="DR699" s="33"/>
      <c r="DS699" s="33"/>
      <c r="DT699" s="33"/>
      <c r="DU699" s="33"/>
      <c r="DV699" s="33"/>
      <c r="DW699" s="33"/>
      <c r="DX699" s="23"/>
      <c r="DY699" s="33"/>
      <c r="DZ699" s="2239"/>
      <c r="EA699" s="210"/>
      <c r="EB699" s="33"/>
      <c r="EC699" s="868"/>
      <c r="ED699" s="33"/>
      <c r="EE699" s="33"/>
      <c r="EF699" s="33"/>
      <c r="EG699" s="201"/>
      <c r="EH699" s="210"/>
    </row>
    <row r="700" spans="1:138" ht="15" hidden="1" customHeight="1" outlineLevel="1">
      <c r="A700" s="85"/>
      <c r="B700" s="67"/>
      <c r="C700" s="1154" t="s">
        <v>49</v>
      </c>
      <c r="D700" s="1153"/>
      <c r="E700" s="67"/>
      <c r="F700" s="67"/>
      <c r="G700" s="408"/>
      <c r="H700" s="408">
        <f>SUM(I700:L700)</f>
        <v>0</v>
      </c>
      <c r="I700" s="345"/>
      <c r="J700" s="345"/>
      <c r="K700" s="345"/>
      <c r="L700" s="345"/>
      <c r="M700" s="2214"/>
      <c r="N700" s="345"/>
      <c r="O700" s="345"/>
      <c r="P700" s="345"/>
      <c r="Q700" s="345">
        <f>SUM(R700:U700)</f>
        <v>0</v>
      </c>
      <c r="R700" s="345"/>
      <c r="S700" s="345"/>
      <c r="T700" s="345"/>
      <c r="U700" s="345"/>
      <c r="V700" s="408">
        <f>SUM(W700:Z700)</f>
        <v>0</v>
      </c>
      <c r="W700" s="345"/>
      <c r="X700" s="345"/>
      <c r="Y700" s="345"/>
      <c r="Z700" s="345"/>
      <c r="AA700" s="345">
        <f>SUM(AB700:AE700)</f>
        <v>0</v>
      </c>
      <c r="AB700" s="345"/>
      <c r="AC700" s="345"/>
      <c r="AD700" s="345"/>
      <c r="AE700" s="345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2239"/>
      <c r="CQ700" s="2239"/>
      <c r="CR700" s="2239"/>
      <c r="CS700" s="210"/>
      <c r="CT700" s="210"/>
      <c r="CU700" s="210"/>
      <c r="CV700" s="33"/>
      <c r="CW700" s="33"/>
      <c r="CX700" s="33"/>
      <c r="CY700" s="33"/>
      <c r="CZ700" s="33"/>
      <c r="DA700" s="33"/>
      <c r="DB700" s="210"/>
      <c r="DC700" s="210"/>
      <c r="DD700" s="210"/>
      <c r="DE700" s="33"/>
      <c r="DF700" s="210"/>
      <c r="DG700" s="33"/>
      <c r="DH700" s="33"/>
      <c r="DI700" s="33"/>
      <c r="DJ700" s="33"/>
      <c r="DK700" s="33"/>
      <c r="DL700" s="33"/>
      <c r="DM700" s="33"/>
      <c r="DN700" s="33"/>
      <c r="DO700" s="33"/>
      <c r="DP700" s="210"/>
      <c r="DQ700" s="33"/>
      <c r="DR700" s="33"/>
      <c r="DS700" s="33"/>
      <c r="DT700" s="33"/>
      <c r="DU700" s="33"/>
      <c r="DV700" s="33"/>
      <c r="DW700" s="33"/>
      <c r="DX700" s="33"/>
      <c r="DY700" s="33"/>
      <c r="DZ700" s="2239"/>
      <c r="EA700" s="210"/>
      <c r="EB700" s="33"/>
      <c r="EC700" s="868"/>
      <c r="ED700" s="33"/>
      <c r="EE700" s="33"/>
      <c r="EF700" s="33"/>
      <c r="EG700" s="201"/>
      <c r="EH700" s="210"/>
    </row>
    <row r="701" spans="1:138" ht="15" hidden="1" customHeight="1" outlineLevel="1">
      <c r="A701" s="85"/>
      <c r="B701" s="67"/>
      <c r="C701" s="1154"/>
      <c r="D701" s="1152" t="s">
        <v>52</v>
      </c>
      <c r="E701" s="84"/>
      <c r="F701" s="84"/>
      <c r="G701" s="169"/>
      <c r="H701" s="169"/>
      <c r="I701" s="169"/>
      <c r="J701" s="169"/>
      <c r="K701" s="169"/>
      <c r="L701" s="169"/>
      <c r="M701" s="2213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05"/>
      <c r="AG701" s="105"/>
      <c r="AH701" s="185">
        <v>0</v>
      </c>
      <c r="AI701" s="185">
        <v>0</v>
      </c>
      <c r="AJ701" s="185">
        <v>0</v>
      </c>
      <c r="AK701" s="185">
        <v>0</v>
      </c>
      <c r="AL701" s="185">
        <v>0</v>
      </c>
      <c r="AM701" s="185">
        <v>0</v>
      </c>
      <c r="AN701" s="185">
        <v>0</v>
      </c>
      <c r="AO701" s="185">
        <v>0</v>
      </c>
      <c r="AP701" s="185">
        <v>0</v>
      </c>
      <c r="AQ701" s="185">
        <v>0</v>
      </c>
      <c r="AR701" s="185">
        <v>0</v>
      </c>
      <c r="AS701" s="185">
        <v>0</v>
      </c>
      <c r="AT701" s="185">
        <v>0</v>
      </c>
      <c r="AU701" s="185">
        <v>0</v>
      </c>
      <c r="AV701" s="185">
        <v>0</v>
      </c>
      <c r="AW701" s="185">
        <v>0</v>
      </c>
      <c r="AX701" s="185">
        <v>0</v>
      </c>
      <c r="AY701" s="185">
        <v>0</v>
      </c>
      <c r="AZ701" s="185">
        <v>0</v>
      </c>
      <c r="BA701" s="185">
        <v>0</v>
      </c>
      <c r="BB701" s="185">
        <v>0</v>
      </c>
      <c r="BC701" s="185">
        <v>0</v>
      </c>
      <c r="BD701" s="185">
        <v>0</v>
      </c>
      <c r="BE701" s="185">
        <v>0</v>
      </c>
      <c r="BF701" s="185">
        <v>0</v>
      </c>
      <c r="BG701" s="185">
        <v>0</v>
      </c>
      <c r="BH701" s="185">
        <v>0</v>
      </c>
      <c r="BI701" s="185">
        <v>0</v>
      </c>
      <c r="BJ701" s="185">
        <v>0</v>
      </c>
      <c r="BK701" s="185">
        <v>0</v>
      </c>
      <c r="BL701" s="185">
        <f>SUM(BL698:BL700)</f>
        <v>0</v>
      </c>
      <c r="BM701" s="185">
        <f>SUM(BM698:BM700)</f>
        <v>0</v>
      </c>
      <c r="BN701" s="185">
        <f t="shared" ref="BN701:BZ701" si="2130">SUM(BN698:BN700)</f>
        <v>0</v>
      </c>
      <c r="BO701" s="185">
        <f t="shared" si="2130"/>
        <v>0</v>
      </c>
      <c r="BP701" s="185">
        <f t="shared" si="2130"/>
        <v>0</v>
      </c>
      <c r="BQ701" s="185">
        <f t="shared" si="2130"/>
        <v>0</v>
      </c>
      <c r="BR701" s="185">
        <f t="shared" si="2130"/>
        <v>0</v>
      </c>
      <c r="BS701" s="185">
        <f t="shared" si="2130"/>
        <v>0</v>
      </c>
      <c r="BT701" s="185">
        <f t="shared" si="2130"/>
        <v>0</v>
      </c>
      <c r="BU701" s="185">
        <f t="shared" si="2130"/>
        <v>0</v>
      </c>
      <c r="BV701" s="185">
        <f t="shared" si="2130"/>
        <v>0</v>
      </c>
      <c r="BW701" s="185">
        <f t="shared" si="2130"/>
        <v>0</v>
      </c>
      <c r="BX701" s="185">
        <f t="shared" si="2130"/>
        <v>0</v>
      </c>
      <c r="BY701" s="185">
        <f t="shared" si="2130"/>
        <v>0</v>
      </c>
      <c r="BZ701" s="185">
        <f t="shared" si="2130"/>
        <v>0</v>
      </c>
      <c r="CA701" s="185">
        <f>SUM(CA698:CA700)</f>
        <v>0</v>
      </c>
      <c r="CB701" s="185">
        <f>SUM(CB698:CB700)</f>
        <v>0</v>
      </c>
      <c r="CC701" s="185">
        <f t="shared" ref="CC701:CO701" si="2131">SUM(CC698:CC700)</f>
        <v>0</v>
      </c>
      <c r="CD701" s="185">
        <f t="shared" si="2131"/>
        <v>0</v>
      </c>
      <c r="CE701" s="185">
        <f t="shared" si="2131"/>
        <v>0</v>
      </c>
      <c r="CF701" s="185">
        <f t="shared" si="2131"/>
        <v>0</v>
      </c>
      <c r="CG701" s="185">
        <f t="shared" si="2131"/>
        <v>0</v>
      </c>
      <c r="CH701" s="185">
        <f t="shared" si="2131"/>
        <v>0</v>
      </c>
      <c r="CI701" s="185">
        <f t="shared" si="2131"/>
        <v>0</v>
      </c>
      <c r="CJ701" s="185">
        <f t="shared" si="2131"/>
        <v>0</v>
      </c>
      <c r="CK701" s="185">
        <f t="shared" si="2131"/>
        <v>0</v>
      </c>
      <c r="CL701" s="185">
        <f t="shared" si="2131"/>
        <v>0</v>
      </c>
      <c r="CM701" s="185"/>
      <c r="CN701" s="185">
        <f t="shared" si="2131"/>
        <v>0</v>
      </c>
      <c r="CO701" s="185">
        <f t="shared" si="2131"/>
        <v>0</v>
      </c>
      <c r="CP701" s="2234">
        <f t="shared" ref="CP701:CX701" si="2132">SUM(CP698:CP700)</f>
        <v>0</v>
      </c>
      <c r="CQ701" s="2234">
        <f t="shared" si="2132"/>
        <v>0</v>
      </c>
      <c r="CR701" s="2234">
        <f t="shared" si="2132"/>
        <v>0</v>
      </c>
      <c r="CS701" s="283">
        <f t="shared" si="2132"/>
        <v>0</v>
      </c>
      <c r="CT701" s="283">
        <f t="shared" si="2132"/>
        <v>0</v>
      </c>
      <c r="CU701" s="283">
        <f t="shared" si="2132"/>
        <v>0</v>
      </c>
      <c r="CV701" s="185">
        <f t="shared" si="2132"/>
        <v>0</v>
      </c>
      <c r="CW701" s="185">
        <f t="shared" si="2132"/>
        <v>0</v>
      </c>
      <c r="CX701" s="185">
        <f t="shared" si="2132"/>
        <v>0</v>
      </c>
      <c r="CY701" s="185">
        <f t="shared" ref="CY701:DA701" si="2133">SUM(CY698:CY700)</f>
        <v>0</v>
      </c>
      <c r="CZ701" s="185">
        <f t="shared" si="2133"/>
        <v>0</v>
      </c>
      <c r="DA701" s="185">
        <f t="shared" si="2133"/>
        <v>0</v>
      </c>
      <c r="DB701" s="283"/>
      <c r="DC701" s="283"/>
      <c r="DD701" s="283"/>
      <c r="DE701" s="185">
        <f>SUM(DE698:DE700)</f>
        <v>0</v>
      </c>
      <c r="DF701" s="283"/>
      <c r="DG701" s="185"/>
      <c r="DH701" s="185"/>
      <c r="DI701" s="185"/>
      <c r="DJ701" s="185"/>
      <c r="DK701" s="185"/>
      <c r="DL701" s="185"/>
      <c r="DM701" s="185"/>
      <c r="DN701" s="33"/>
      <c r="DO701" s="185"/>
      <c r="DP701" s="283"/>
      <c r="DQ701" s="185"/>
      <c r="DR701" s="185"/>
      <c r="DS701" s="185"/>
      <c r="DT701" s="185"/>
      <c r="DU701" s="185"/>
      <c r="DV701" s="185"/>
      <c r="DW701" s="185"/>
      <c r="DX701" s="33"/>
      <c r="DY701" s="185"/>
      <c r="DZ701" s="2234"/>
      <c r="EA701" s="283"/>
      <c r="EB701" s="185"/>
      <c r="EC701" s="866"/>
      <c r="ED701" s="185"/>
      <c r="EE701" s="185"/>
      <c r="EF701" s="185"/>
      <c r="EG701" s="202"/>
      <c r="EH701" s="283"/>
    </row>
    <row r="702" spans="1:138" ht="15" hidden="1" customHeight="1" outlineLevel="1">
      <c r="A702" s="85"/>
      <c r="B702" s="67"/>
      <c r="C702" s="1157" t="s">
        <v>66</v>
      </c>
      <c r="D702" s="1149" t="s">
        <v>95</v>
      </c>
      <c r="E702" s="84"/>
      <c r="F702" s="84"/>
      <c r="G702" s="169"/>
      <c r="H702" s="169"/>
      <c r="I702" s="169"/>
      <c r="J702" s="169"/>
      <c r="K702" s="169"/>
      <c r="L702" s="169"/>
      <c r="M702" s="2213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23"/>
      <c r="AG702" s="23"/>
      <c r="AH702" s="185"/>
      <c r="AI702" s="185"/>
      <c r="AJ702" s="185"/>
      <c r="AK702" s="185"/>
      <c r="AL702" s="185"/>
      <c r="AM702" s="185"/>
      <c r="AN702" s="185"/>
      <c r="AO702" s="185"/>
      <c r="AP702" s="185"/>
      <c r="AQ702" s="185"/>
      <c r="AR702" s="185"/>
      <c r="AS702" s="185"/>
      <c r="AT702" s="185"/>
      <c r="AU702" s="185"/>
      <c r="AV702" s="185"/>
      <c r="AW702" s="185"/>
      <c r="AX702" s="185"/>
      <c r="AY702" s="185"/>
      <c r="AZ702" s="185"/>
      <c r="BA702" s="185"/>
      <c r="BB702" s="185"/>
      <c r="BC702" s="185"/>
      <c r="BD702" s="185"/>
      <c r="BE702" s="185"/>
      <c r="BF702" s="185"/>
      <c r="BG702" s="185"/>
      <c r="BH702" s="185"/>
      <c r="BI702" s="185"/>
      <c r="BJ702" s="185"/>
      <c r="BK702" s="185"/>
      <c r="BL702" s="185"/>
      <c r="BM702" s="185"/>
      <c r="BN702" s="185"/>
      <c r="BO702" s="185"/>
      <c r="BP702" s="185"/>
      <c r="BQ702" s="185"/>
      <c r="BR702" s="185"/>
      <c r="BS702" s="185"/>
      <c r="BT702" s="185"/>
      <c r="BU702" s="185"/>
      <c r="BV702" s="185"/>
      <c r="BW702" s="185"/>
      <c r="BX702" s="185"/>
      <c r="BY702" s="185"/>
      <c r="BZ702" s="185"/>
      <c r="CA702" s="185"/>
      <c r="CB702" s="185"/>
      <c r="CC702" s="185"/>
      <c r="CD702" s="185"/>
      <c r="CE702" s="185"/>
      <c r="CF702" s="185"/>
      <c r="CG702" s="185"/>
      <c r="CH702" s="185"/>
      <c r="CI702" s="185"/>
      <c r="CJ702" s="185"/>
      <c r="CK702" s="185"/>
      <c r="CL702" s="185"/>
      <c r="CM702" s="185"/>
      <c r="CN702" s="185"/>
      <c r="CO702" s="185"/>
      <c r="CP702" s="2234"/>
      <c r="CQ702" s="2234"/>
      <c r="CR702" s="2234"/>
      <c r="CS702" s="283"/>
      <c r="CT702" s="283"/>
      <c r="CU702" s="283"/>
      <c r="CV702" s="185"/>
      <c r="CW702" s="185"/>
      <c r="CX702" s="185"/>
      <c r="CY702" s="185"/>
      <c r="CZ702" s="185"/>
      <c r="DA702" s="185"/>
      <c r="DB702" s="283"/>
      <c r="DC702" s="283"/>
      <c r="DD702" s="283"/>
      <c r="DE702" s="185"/>
      <c r="DF702" s="283"/>
      <c r="DG702" s="185"/>
      <c r="DH702" s="185"/>
      <c r="DI702" s="185"/>
      <c r="DJ702" s="185"/>
      <c r="DK702" s="185"/>
      <c r="DL702" s="185"/>
      <c r="DM702" s="185"/>
      <c r="DN702" s="185"/>
      <c r="DO702" s="185"/>
      <c r="DP702" s="283"/>
      <c r="DQ702" s="185"/>
      <c r="DR702" s="185"/>
      <c r="DS702" s="185"/>
      <c r="DT702" s="185"/>
      <c r="DU702" s="185"/>
      <c r="DV702" s="185"/>
      <c r="DW702" s="185"/>
      <c r="DX702" s="185"/>
      <c r="DY702" s="185"/>
      <c r="DZ702" s="2234"/>
      <c r="EA702" s="283"/>
      <c r="EB702" s="185"/>
      <c r="EC702" s="866"/>
      <c r="ED702" s="185"/>
      <c r="EE702" s="185"/>
      <c r="EF702" s="185"/>
      <c r="EG702" s="202"/>
      <c r="EH702" s="283"/>
    </row>
    <row r="703" spans="1:138" ht="15" hidden="1" customHeight="1" outlineLevel="1">
      <c r="A703" s="85"/>
      <c r="B703" s="67"/>
      <c r="C703" s="1154"/>
      <c r="D703" s="1153"/>
      <c r="E703" s="67"/>
      <c r="F703" s="67"/>
      <c r="G703" s="408"/>
      <c r="H703" s="408">
        <f>SUM(I703:L703)</f>
        <v>0</v>
      </c>
      <c r="I703" s="345"/>
      <c r="J703" s="345"/>
      <c r="K703" s="345"/>
      <c r="L703" s="345"/>
      <c r="M703" s="2214"/>
      <c r="N703" s="345"/>
      <c r="O703" s="345"/>
      <c r="P703" s="345"/>
      <c r="Q703" s="345">
        <f>SUM(R703:U703)</f>
        <v>0</v>
      </c>
      <c r="R703" s="345"/>
      <c r="S703" s="345"/>
      <c r="T703" s="345"/>
      <c r="U703" s="345"/>
      <c r="V703" s="408">
        <f>SUM(W703:Z703)</f>
        <v>0</v>
      </c>
      <c r="W703" s="345"/>
      <c r="X703" s="345"/>
      <c r="Y703" s="345"/>
      <c r="Z703" s="345"/>
      <c r="AA703" s="345">
        <f>SUM(AB703:AE703)</f>
        <v>0</v>
      </c>
      <c r="AB703" s="345"/>
      <c r="AC703" s="345"/>
      <c r="AD703" s="345"/>
      <c r="AE703" s="345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216"/>
      <c r="CQ703" s="2216"/>
      <c r="CR703" s="2216"/>
      <c r="CS703" s="85"/>
      <c r="CT703" s="85"/>
      <c r="CU703" s="85"/>
      <c r="CV703" s="23"/>
      <c r="CW703" s="23"/>
      <c r="CX703" s="23"/>
      <c r="CY703" s="23"/>
      <c r="CZ703" s="23"/>
      <c r="DA703" s="23"/>
      <c r="DB703" s="85"/>
      <c r="DC703" s="85"/>
      <c r="DD703" s="85"/>
      <c r="DE703" s="23"/>
      <c r="DF703" s="85"/>
      <c r="DG703" s="23"/>
      <c r="DH703" s="23"/>
      <c r="DI703" s="23"/>
      <c r="DJ703" s="23"/>
      <c r="DK703" s="23"/>
      <c r="DL703" s="23"/>
      <c r="DM703" s="23"/>
      <c r="DN703" s="185"/>
      <c r="DO703" s="23"/>
      <c r="DP703" s="85"/>
      <c r="DQ703" s="23"/>
      <c r="DR703" s="23"/>
      <c r="DS703" s="23"/>
      <c r="DT703" s="23"/>
      <c r="DU703" s="23"/>
      <c r="DV703" s="23"/>
      <c r="DW703" s="23"/>
      <c r="DX703" s="185"/>
      <c r="DY703" s="23"/>
      <c r="DZ703" s="2216"/>
      <c r="EA703" s="85"/>
      <c r="EB703" s="23"/>
      <c r="EC703" s="867"/>
      <c r="ED703" s="23"/>
      <c r="EE703" s="23"/>
      <c r="EF703" s="23"/>
      <c r="EG703" s="171"/>
      <c r="EH703" s="85"/>
    </row>
    <row r="704" spans="1:138" ht="15" hidden="1" customHeight="1" outlineLevel="1">
      <c r="A704" s="85"/>
      <c r="B704" s="67"/>
      <c r="C704" s="1154"/>
      <c r="D704" s="1153"/>
      <c r="E704" s="67"/>
      <c r="F704" s="67"/>
      <c r="G704" s="408"/>
      <c r="H704" s="408">
        <f>SUM(I704:L704)</f>
        <v>0</v>
      </c>
      <c r="I704" s="345"/>
      <c r="J704" s="345"/>
      <c r="K704" s="345"/>
      <c r="L704" s="345"/>
      <c r="M704" s="2214"/>
      <c r="N704" s="345"/>
      <c r="O704" s="345"/>
      <c r="P704" s="345"/>
      <c r="Q704" s="345">
        <f>SUM(R704:U704)</f>
        <v>0</v>
      </c>
      <c r="R704" s="345"/>
      <c r="S704" s="345"/>
      <c r="T704" s="345"/>
      <c r="U704" s="345"/>
      <c r="V704" s="408">
        <f>SUM(W704:Z704)</f>
        <v>0</v>
      </c>
      <c r="W704" s="345"/>
      <c r="X704" s="345"/>
      <c r="Y704" s="345"/>
      <c r="Z704" s="345"/>
      <c r="AA704" s="345">
        <f>SUM(AB704:AE704)</f>
        <v>0</v>
      </c>
      <c r="AB704" s="345"/>
      <c r="AC704" s="345"/>
      <c r="AD704" s="345"/>
      <c r="AE704" s="345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2239"/>
      <c r="CQ704" s="2239"/>
      <c r="CR704" s="2239"/>
      <c r="CS704" s="210"/>
      <c r="CT704" s="210"/>
      <c r="CU704" s="210"/>
      <c r="CV704" s="33"/>
      <c r="CW704" s="33"/>
      <c r="CX704" s="33"/>
      <c r="CY704" s="33"/>
      <c r="CZ704" s="33"/>
      <c r="DA704" s="33"/>
      <c r="DB704" s="210"/>
      <c r="DC704" s="210"/>
      <c r="DD704" s="210"/>
      <c r="DE704" s="33"/>
      <c r="DF704" s="210"/>
      <c r="DG704" s="33"/>
      <c r="DH704" s="33"/>
      <c r="DI704" s="33"/>
      <c r="DJ704" s="33"/>
      <c r="DK704" s="33"/>
      <c r="DL704" s="33"/>
      <c r="DM704" s="33"/>
      <c r="DN704" s="23"/>
      <c r="DO704" s="33"/>
      <c r="DP704" s="210"/>
      <c r="DQ704" s="33"/>
      <c r="DR704" s="33"/>
      <c r="DS704" s="33"/>
      <c r="DT704" s="33"/>
      <c r="DU704" s="33"/>
      <c r="DV704" s="33"/>
      <c r="DW704" s="33"/>
      <c r="DX704" s="23"/>
      <c r="DY704" s="33"/>
      <c r="DZ704" s="2239"/>
      <c r="EA704" s="210"/>
      <c r="EB704" s="33"/>
      <c r="EC704" s="868"/>
      <c r="ED704" s="33"/>
      <c r="EE704" s="33"/>
      <c r="EF704" s="33"/>
      <c r="EG704" s="201"/>
      <c r="EH704" s="210"/>
    </row>
    <row r="705" spans="1:138" ht="15" hidden="1" customHeight="1" outlineLevel="1">
      <c r="A705" s="85"/>
      <c r="B705" s="67"/>
      <c r="C705" s="1154" t="s">
        <v>49</v>
      </c>
      <c r="D705" s="1153"/>
      <c r="E705" s="67"/>
      <c r="F705" s="67"/>
      <c r="G705" s="408"/>
      <c r="H705" s="408">
        <f>SUM(I705:L705)</f>
        <v>0</v>
      </c>
      <c r="I705" s="345"/>
      <c r="J705" s="345"/>
      <c r="K705" s="345"/>
      <c r="L705" s="345"/>
      <c r="M705" s="2214"/>
      <c r="N705" s="345"/>
      <c r="O705" s="345"/>
      <c r="P705" s="345"/>
      <c r="Q705" s="345">
        <f>SUM(R705:U705)</f>
        <v>0</v>
      </c>
      <c r="R705" s="345"/>
      <c r="S705" s="345"/>
      <c r="T705" s="345"/>
      <c r="U705" s="345"/>
      <c r="V705" s="408">
        <f>SUM(W705:Z705)</f>
        <v>0</v>
      </c>
      <c r="W705" s="345"/>
      <c r="X705" s="345"/>
      <c r="Y705" s="345"/>
      <c r="Z705" s="345"/>
      <c r="AA705" s="345">
        <f>SUM(AB705:AE705)</f>
        <v>0</v>
      </c>
      <c r="AB705" s="345"/>
      <c r="AC705" s="345"/>
      <c r="AD705" s="345"/>
      <c r="AE705" s="345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2239"/>
      <c r="CQ705" s="2239"/>
      <c r="CR705" s="2239"/>
      <c r="CS705" s="210"/>
      <c r="CT705" s="210"/>
      <c r="CU705" s="210"/>
      <c r="CV705" s="33"/>
      <c r="CW705" s="33"/>
      <c r="CX705" s="33"/>
      <c r="CY705" s="33"/>
      <c r="CZ705" s="33"/>
      <c r="DA705" s="33"/>
      <c r="DB705" s="210"/>
      <c r="DC705" s="210"/>
      <c r="DD705" s="210"/>
      <c r="DE705" s="33"/>
      <c r="DF705" s="210"/>
      <c r="DG705" s="33"/>
      <c r="DH705" s="33"/>
      <c r="DI705" s="33"/>
      <c r="DJ705" s="33"/>
      <c r="DK705" s="33"/>
      <c r="DL705" s="33"/>
      <c r="DM705" s="33"/>
      <c r="DN705" s="33"/>
      <c r="DO705" s="33"/>
      <c r="DP705" s="210"/>
      <c r="DQ705" s="33"/>
      <c r="DR705" s="33"/>
      <c r="DS705" s="33"/>
      <c r="DT705" s="33"/>
      <c r="DU705" s="33"/>
      <c r="DV705" s="33"/>
      <c r="DW705" s="33"/>
      <c r="DX705" s="33"/>
      <c r="DY705" s="33"/>
      <c r="DZ705" s="2239"/>
      <c r="EA705" s="210"/>
      <c r="EB705" s="33"/>
      <c r="EC705" s="868"/>
      <c r="ED705" s="33"/>
      <c r="EE705" s="33"/>
      <c r="EF705" s="33"/>
      <c r="EG705" s="201"/>
      <c r="EH705" s="210"/>
    </row>
    <row r="706" spans="1:138" ht="15" hidden="1" customHeight="1" outlineLevel="1">
      <c r="A706" s="85"/>
      <c r="B706" s="67"/>
      <c r="C706" s="1154"/>
      <c r="D706" s="1152" t="s">
        <v>52</v>
      </c>
      <c r="E706" s="84"/>
      <c r="F706" s="84"/>
      <c r="G706" s="169"/>
      <c r="H706" s="169"/>
      <c r="I706" s="169"/>
      <c r="J706" s="169"/>
      <c r="K706" s="169"/>
      <c r="L706" s="169"/>
      <c r="M706" s="2213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05"/>
      <c r="AG706" s="105"/>
      <c r="AH706" s="185"/>
      <c r="AI706" s="185">
        <v>0</v>
      </c>
      <c r="AJ706" s="185">
        <v>0</v>
      </c>
      <c r="AK706" s="185"/>
      <c r="AL706" s="185">
        <v>0</v>
      </c>
      <c r="AM706" s="185">
        <v>0</v>
      </c>
      <c r="AN706" s="185"/>
      <c r="AO706" s="185">
        <v>0</v>
      </c>
      <c r="AP706" s="185">
        <v>0</v>
      </c>
      <c r="AQ706" s="185"/>
      <c r="AR706" s="185">
        <v>0</v>
      </c>
      <c r="AS706" s="185">
        <v>0</v>
      </c>
      <c r="AT706" s="185"/>
      <c r="AU706" s="185">
        <v>0</v>
      </c>
      <c r="AV706" s="185">
        <v>0</v>
      </c>
      <c r="AW706" s="185"/>
      <c r="AX706" s="185">
        <v>0</v>
      </c>
      <c r="AY706" s="185">
        <v>0</v>
      </c>
      <c r="AZ706" s="185"/>
      <c r="BA706" s="185">
        <v>0</v>
      </c>
      <c r="BB706" s="185">
        <v>0</v>
      </c>
      <c r="BC706" s="185"/>
      <c r="BD706" s="185">
        <v>0</v>
      </c>
      <c r="BE706" s="185">
        <v>0</v>
      </c>
      <c r="BF706" s="185"/>
      <c r="BG706" s="185">
        <v>0</v>
      </c>
      <c r="BH706" s="185">
        <v>0</v>
      </c>
      <c r="BI706" s="185"/>
      <c r="BJ706" s="185">
        <v>0</v>
      </c>
      <c r="BK706" s="185">
        <v>0</v>
      </c>
      <c r="BL706" s="185"/>
      <c r="BM706" s="185">
        <f>SUM(BM703:BM705)</f>
        <v>0</v>
      </c>
      <c r="BN706" s="185">
        <f t="shared" ref="BN706" si="2134">SUM(BN703:BN705)</f>
        <v>0</v>
      </c>
      <c r="BO706" s="185"/>
      <c r="BP706" s="185">
        <f t="shared" ref="BP706:BQ706" si="2135">SUM(BP703:BP705)</f>
        <v>0</v>
      </c>
      <c r="BQ706" s="185">
        <f t="shared" si="2135"/>
        <v>0</v>
      </c>
      <c r="BR706" s="185"/>
      <c r="BS706" s="185">
        <f t="shared" ref="BS706:BT706" si="2136">SUM(BS703:BS705)</f>
        <v>0</v>
      </c>
      <c r="BT706" s="185">
        <f t="shared" si="2136"/>
        <v>0</v>
      </c>
      <c r="BU706" s="185"/>
      <c r="BV706" s="185">
        <f t="shared" ref="BV706:BW706" si="2137">SUM(BV703:BV705)</f>
        <v>0</v>
      </c>
      <c r="BW706" s="185">
        <f t="shared" si="2137"/>
        <v>0</v>
      </c>
      <c r="BX706" s="185"/>
      <c r="BY706" s="185">
        <f t="shared" ref="BY706:BZ706" si="2138">SUM(BY703:BY705)</f>
        <v>0</v>
      </c>
      <c r="BZ706" s="185">
        <f t="shared" si="2138"/>
        <v>0</v>
      </c>
      <c r="CA706" s="185"/>
      <c r="CB706" s="185">
        <f>SUM(CB703:CB705)</f>
        <v>0</v>
      </c>
      <c r="CC706" s="185">
        <f t="shared" ref="CC706" si="2139">SUM(CC703:CC705)</f>
        <v>0</v>
      </c>
      <c r="CD706" s="185"/>
      <c r="CE706" s="185">
        <f t="shared" ref="CE706:CF706" si="2140">SUM(CE703:CE705)</f>
        <v>0</v>
      </c>
      <c r="CF706" s="185">
        <f t="shared" si="2140"/>
        <v>0</v>
      </c>
      <c r="CG706" s="185"/>
      <c r="CH706" s="185">
        <f t="shared" ref="CH706:CI706" si="2141">SUM(CH703:CH705)</f>
        <v>0</v>
      </c>
      <c r="CI706" s="185">
        <f t="shared" si="2141"/>
        <v>0</v>
      </c>
      <c r="CJ706" s="185"/>
      <c r="CK706" s="185">
        <f t="shared" ref="CK706:CL706" si="2142">SUM(CK703:CK705)</f>
        <v>0</v>
      </c>
      <c r="CL706" s="185">
        <f t="shared" si="2142"/>
        <v>0</v>
      </c>
      <c r="CM706" s="185"/>
      <c r="CN706" s="185">
        <f t="shared" ref="CN706:CO706" si="2143">SUM(CN703:CN705)</f>
        <v>0</v>
      </c>
      <c r="CO706" s="185">
        <f t="shared" si="2143"/>
        <v>0</v>
      </c>
      <c r="CP706" s="2234"/>
      <c r="CQ706" s="2234">
        <f t="shared" ref="CQ706:CR706" si="2144">SUM(CQ703:CQ705)</f>
        <v>0</v>
      </c>
      <c r="CR706" s="2234">
        <f t="shared" si="2144"/>
        <v>0</v>
      </c>
      <c r="CS706" s="283"/>
      <c r="CT706" s="283">
        <f t="shared" ref="CT706:CU706" si="2145">SUM(CT703:CT705)</f>
        <v>0</v>
      </c>
      <c r="CU706" s="283">
        <f t="shared" si="2145"/>
        <v>0</v>
      </c>
      <c r="CV706" s="185"/>
      <c r="CW706" s="185">
        <f t="shared" ref="CW706:CX706" si="2146">SUM(CW703:CW705)</f>
        <v>0</v>
      </c>
      <c r="CX706" s="185">
        <f t="shared" si="2146"/>
        <v>0</v>
      </c>
      <c r="CY706" s="185"/>
      <c r="CZ706" s="185">
        <f t="shared" ref="CZ706:DA706" si="2147">SUM(CZ703:CZ705)</f>
        <v>0</v>
      </c>
      <c r="DA706" s="185">
        <f t="shared" si="2147"/>
        <v>0</v>
      </c>
      <c r="DB706" s="283"/>
      <c r="DC706" s="283"/>
      <c r="DD706" s="283"/>
      <c r="DE706" s="185">
        <f>SUM(DE703:DE705)</f>
        <v>0</v>
      </c>
      <c r="DF706" s="283"/>
      <c r="DG706" s="185"/>
      <c r="DH706" s="185"/>
      <c r="DI706" s="185"/>
      <c r="DJ706" s="185"/>
      <c r="DK706" s="185"/>
      <c r="DL706" s="185"/>
      <c r="DM706" s="185"/>
      <c r="DN706" s="33"/>
      <c r="DO706" s="185"/>
      <c r="DP706" s="283"/>
      <c r="DQ706" s="185"/>
      <c r="DR706" s="185"/>
      <c r="DS706" s="185"/>
      <c r="DT706" s="185"/>
      <c r="DU706" s="185"/>
      <c r="DV706" s="185"/>
      <c r="DW706" s="185"/>
      <c r="DX706" s="33"/>
      <c r="DY706" s="185"/>
      <c r="DZ706" s="2234"/>
      <c r="EA706" s="283"/>
      <c r="EB706" s="185"/>
      <c r="EC706" s="866"/>
      <c r="ED706" s="185"/>
      <c r="EE706" s="185"/>
      <c r="EF706" s="185"/>
      <c r="EG706" s="202"/>
      <c r="EH706" s="283"/>
    </row>
    <row r="707" spans="1:138" ht="15" hidden="1" customHeight="1" outlineLevel="1">
      <c r="A707" s="85"/>
      <c r="B707" s="67"/>
      <c r="C707" s="1157" t="s">
        <v>67</v>
      </c>
      <c r="D707" s="1149" t="s">
        <v>15</v>
      </c>
      <c r="E707" s="84"/>
      <c r="F707" s="84"/>
      <c r="G707" s="169"/>
      <c r="H707" s="169"/>
      <c r="I707" s="169"/>
      <c r="J707" s="169"/>
      <c r="K707" s="169"/>
      <c r="L707" s="169"/>
      <c r="M707" s="2213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23"/>
      <c r="AG707" s="23"/>
      <c r="AH707" s="185"/>
      <c r="AI707" s="185"/>
      <c r="AJ707" s="185"/>
      <c r="AK707" s="185"/>
      <c r="AL707" s="185"/>
      <c r="AM707" s="185"/>
      <c r="AN707" s="185"/>
      <c r="AO707" s="185"/>
      <c r="AP707" s="185"/>
      <c r="AQ707" s="185"/>
      <c r="AR707" s="185"/>
      <c r="AS707" s="185"/>
      <c r="AT707" s="185"/>
      <c r="AU707" s="185"/>
      <c r="AV707" s="185"/>
      <c r="AW707" s="185"/>
      <c r="AX707" s="185"/>
      <c r="AY707" s="185"/>
      <c r="AZ707" s="185"/>
      <c r="BA707" s="185"/>
      <c r="BB707" s="185"/>
      <c r="BC707" s="185"/>
      <c r="BD707" s="185"/>
      <c r="BE707" s="185"/>
      <c r="BF707" s="185"/>
      <c r="BG707" s="185"/>
      <c r="BH707" s="185"/>
      <c r="BI707" s="185"/>
      <c r="BJ707" s="185"/>
      <c r="BK707" s="185"/>
      <c r="BL707" s="185"/>
      <c r="BM707" s="185"/>
      <c r="BN707" s="185"/>
      <c r="BO707" s="185"/>
      <c r="BP707" s="185"/>
      <c r="BQ707" s="185"/>
      <c r="BR707" s="185"/>
      <c r="BS707" s="185"/>
      <c r="BT707" s="185"/>
      <c r="BU707" s="185"/>
      <c r="BV707" s="185"/>
      <c r="BW707" s="185"/>
      <c r="BX707" s="185"/>
      <c r="BY707" s="185"/>
      <c r="BZ707" s="185"/>
      <c r="CA707" s="185"/>
      <c r="CB707" s="185"/>
      <c r="CC707" s="185"/>
      <c r="CD707" s="185"/>
      <c r="CE707" s="185"/>
      <c r="CF707" s="185"/>
      <c r="CG707" s="185"/>
      <c r="CH707" s="185"/>
      <c r="CI707" s="185"/>
      <c r="CJ707" s="185"/>
      <c r="CK707" s="185"/>
      <c r="CL707" s="185"/>
      <c r="CM707" s="185"/>
      <c r="CN707" s="185"/>
      <c r="CO707" s="185"/>
      <c r="CP707" s="2234"/>
      <c r="CQ707" s="2234"/>
      <c r="CR707" s="2234"/>
      <c r="CS707" s="283"/>
      <c r="CT707" s="283"/>
      <c r="CU707" s="283"/>
      <c r="CV707" s="185"/>
      <c r="CW707" s="185"/>
      <c r="CX707" s="185"/>
      <c r="CY707" s="185"/>
      <c r="CZ707" s="185"/>
      <c r="DA707" s="185"/>
      <c r="DB707" s="283"/>
      <c r="DC707" s="283"/>
      <c r="DD707" s="283"/>
      <c r="DE707" s="185"/>
      <c r="DF707" s="283"/>
      <c r="DG707" s="185"/>
      <c r="DH707" s="185"/>
      <c r="DI707" s="185"/>
      <c r="DJ707" s="185"/>
      <c r="DK707" s="185"/>
      <c r="DL707" s="185"/>
      <c r="DM707" s="185"/>
      <c r="DN707" s="185"/>
      <c r="DO707" s="185"/>
      <c r="DP707" s="283"/>
      <c r="DQ707" s="185"/>
      <c r="DR707" s="185"/>
      <c r="DS707" s="185"/>
      <c r="DT707" s="185"/>
      <c r="DU707" s="185"/>
      <c r="DV707" s="185"/>
      <c r="DW707" s="185"/>
      <c r="DX707" s="185"/>
      <c r="DY707" s="185"/>
      <c r="DZ707" s="2234"/>
      <c r="EA707" s="283"/>
      <c r="EB707" s="185"/>
      <c r="EC707" s="866"/>
      <c r="ED707" s="185"/>
      <c r="EE707" s="185"/>
      <c r="EF707" s="185"/>
      <c r="EG707" s="202"/>
      <c r="EH707" s="283"/>
    </row>
    <row r="708" spans="1:138" ht="15" hidden="1" customHeight="1" outlineLevel="1">
      <c r="A708" s="85"/>
      <c r="B708" s="67"/>
      <c r="C708" s="1154"/>
      <c r="D708" s="1153"/>
      <c r="E708" s="67"/>
      <c r="F708" s="67"/>
      <c r="G708" s="408"/>
      <c r="H708" s="408">
        <f>SUM(I708:L708)</f>
        <v>0</v>
      </c>
      <c r="I708" s="345"/>
      <c r="J708" s="345"/>
      <c r="K708" s="345"/>
      <c r="L708" s="345"/>
      <c r="M708" s="2214"/>
      <c r="N708" s="345"/>
      <c r="O708" s="345"/>
      <c r="P708" s="345"/>
      <c r="Q708" s="345">
        <f>SUM(R708:U708)</f>
        <v>0</v>
      </c>
      <c r="R708" s="345"/>
      <c r="S708" s="345"/>
      <c r="T708" s="345"/>
      <c r="U708" s="345"/>
      <c r="V708" s="408">
        <f>SUM(W708:Z708)</f>
        <v>0</v>
      </c>
      <c r="W708" s="345"/>
      <c r="X708" s="345"/>
      <c r="Y708" s="345"/>
      <c r="Z708" s="345"/>
      <c r="AA708" s="345">
        <f>SUM(AB708:AE708)</f>
        <v>0</v>
      </c>
      <c r="AB708" s="345"/>
      <c r="AC708" s="345"/>
      <c r="AD708" s="345"/>
      <c r="AE708" s="345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216"/>
      <c r="CQ708" s="2216"/>
      <c r="CR708" s="2216"/>
      <c r="CS708" s="85"/>
      <c r="CT708" s="85"/>
      <c r="CU708" s="85"/>
      <c r="CV708" s="23"/>
      <c r="CW708" s="23"/>
      <c r="CX708" s="23"/>
      <c r="CY708" s="23"/>
      <c r="CZ708" s="23"/>
      <c r="DA708" s="23"/>
      <c r="DB708" s="85"/>
      <c r="DC708" s="85"/>
      <c r="DD708" s="85"/>
      <c r="DE708" s="23"/>
      <c r="DF708" s="85"/>
      <c r="DG708" s="23"/>
      <c r="DH708" s="23"/>
      <c r="DI708" s="23"/>
      <c r="DJ708" s="23"/>
      <c r="DK708" s="23"/>
      <c r="DL708" s="23"/>
      <c r="DM708" s="23"/>
      <c r="DN708" s="185"/>
      <c r="DO708" s="23"/>
      <c r="DP708" s="85"/>
      <c r="DQ708" s="23"/>
      <c r="DR708" s="23"/>
      <c r="DS708" s="23"/>
      <c r="DT708" s="23"/>
      <c r="DU708" s="23"/>
      <c r="DV708" s="23"/>
      <c r="DW708" s="23"/>
      <c r="DX708" s="185"/>
      <c r="DY708" s="23"/>
      <c r="DZ708" s="2216"/>
      <c r="EA708" s="85"/>
      <c r="EB708" s="23"/>
      <c r="EC708" s="867"/>
      <c r="ED708" s="23"/>
      <c r="EE708" s="23"/>
      <c r="EF708" s="23"/>
      <c r="EG708" s="171"/>
      <c r="EH708" s="85"/>
    </row>
    <row r="709" spans="1:138" ht="15" hidden="1" customHeight="1" outlineLevel="1">
      <c r="A709" s="85"/>
      <c r="B709" s="67"/>
      <c r="C709" s="1154"/>
      <c r="D709" s="1153"/>
      <c r="E709" s="67"/>
      <c r="F709" s="67"/>
      <c r="G709" s="408"/>
      <c r="H709" s="408">
        <f>SUM(I709:L709)</f>
        <v>0</v>
      </c>
      <c r="I709" s="345"/>
      <c r="J709" s="345"/>
      <c r="K709" s="345"/>
      <c r="L709" s="345"/>
      <c r="M709" s="2214"/>
      <c r="N709" s="345"/>
      <c r="O709" s="345"/>
      <c r="P709" s="345"/>
      <c r="Q709" s="345">
        <f>SUM(R709:U709)</f>
        <v>0</v>
      </c>
      <c r="R709" s="345"/>
      <c r="S709" s="345"/>
      <c r="T709" s="345"/>
      <c r="U709" s="345"/>
      <c r="V709" s="408">
        <f>SUM(W709:Z709)</f>
        <v>0</v>
      </c>
      <c r="W709" s="345"/>
      <c r="X709" s="345"/>
      <c r="Y709" s="345"/>
      <c r="Z709" s="345"/>
      <c r="AA709" s="345">
        <f>SUM(AB709:AE709)</f>
        <v>0</v>
      </c>
      <c r="AB709" s="345"/>
      <c r="AC709" s="345"/>
      <c r="AD709" s="345"/>
      <c r="AE709" s="345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2239"/>
      <c r="CQ709" s="2239"/>
      <c r="CR709" s="2239"/>
      <c r="CS709" s="210"/>
      <c r="CT709" s="210"/>
      <c r="CU709" s="210"/>
      <c r="CV709" s="33"/>
      <c r="CW709" s="33"/>
      <c r="CX709" s="33"/>
      <c r="CY709" s="33"/>
      <c r="CZ709" s="33"/>
      <c r="DA709" s="33"/>
      <c r="DB709" s="210"/>
      <c r="DC709" s="210"/>
      <c r="DD709" s="210"/>
      <c r="DE709" s="33"/>
      <c r="DF709" s="210"/>
      <c r="DG709" s="33"/>
      <c r="DH709" s="33"/>
      <c r="DI709" s="33"/>
      <c r="DJ709" s="33"/>
      <c r="DK709" s="33"/>
      <c r="DL709" s="33"/>
      <c r="DM709" s="33"/>
      <c r="DN709" s="23"/>
      <c r="DO709" s="33"/>
      <c r="DP709" s="210"/>
      <c r="DQ709" s="33"/>
      <c r="DR709" s="33"/>
      <c r="DS709" s="33"/>
      <c r="DT709" s="33"/>
      <c r="DU709" s="33"/>
      <c r="DV709" s="33"/>
      <c r="DW709" s="33"/>
      <c r="DX709" s="23"/>
      <c r="DY709" s="33"/>
      <c r="DZ709" s="2239"/>
      <c r="EA709" s="210"/>
      <c r="EB709" s="33"/>
      <c r="EC709" s="868"/>
      <c r="ED709" s="33"/>
      <c r="EE709" s="33"/>
      <c r="EF709" s="33"/>
      <c r="EG709" s="201"/>
      <c r="EH709" s="210"/>
    </row>
    <row r="710" spans="1:138" ht="15" hidden="1" customHeight="1" outlineLevel="1">
      <c r="A710" s="85"/>
      <c r="B710" s="67"/>
      <c r="C710" s="1154" t="s">
        <v>49</v>
      </c>
      <c r="D710" s="1153"/>
      <c r="E710" s="67"/>
      <c r="F710" s="67"/>
      <c r="G710" s="408"/>
      <c r="H710" s="408">
        <f>SUM(I710:L710)</f>
        <v>0</v>
      </c>
      <c r="I710" s="345"/>
      <c r="J710" s="345"/>
      <c r="K710" s="345"/>
      <c r="L710" s="345"/>
      <c r="M710" s="2214"/>
      <c r="N710" s="345"/>
      <c r="O710" s="345"/>
      <c r="P710" s="345"/>
      <c r="Q710" s="345">
        <f>SUM(R710:U710)</f>
        <v>0</v>
      </c>
      <c r="R710" s="345"/>
      <c r="S710" s="345"/>
      <c r="T710" s="345"/>
      <c r="U710" s="345"/>
      <c r="V710" s="408">
        <f>SUM(W710:Z710)</f>
        <v>0</v>
      </c>
      <c r="W710" s="345"/>
      <c r="X710" s="345"/>
      <c r="Y710" s="345"/>
      <c r="Z710" s="345"/>
      <c r="AA710" s="345">
        <f>SUM(AB710:AE710)</f>
        <v>0</v>
      </c>
      <c r="AB710" s="345"/>
      <c r="AC710" s="345"/>
      <c r="AD710" s="345"/>
      <c r="AE710" s="345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2239"/>
      <c r="CQ710" s="2239"/>
      <c r="CR710" s="2239"/>
      <c r="CS710" s="210"/>
      <c r="CT710" s="210"/>
      <c r="CU710" s="210"/>
      <c r="CV710" s="33"/>
      <c r="CW710" s="33"/>
      <c r="CX710" s="33"/>
      <c r="CY710" s="33"/>
      <c r="CZ710" s="33"/>
      <c r="DA710" s="33"/>
      <c r="DB710" s="210"/>
      <c r="DC710" s="210"/>
      <c r="DD710" s="210"/>
      <c r="DE710" s="33"/>
      <c r="DF710" s="210"/>
      <c r="DG710" s="33"/>
      <c r="DH710" s="33"/>
      <c r="DI710" s="33"/>
      <c r="DJ710" s="33"/>
      <c r="DK710" s="33"/>
      <c r="DL710" s="33"/>
      <c r="DM710" s="33"/>
      <c r="DN710" s="33"/>
      <c r="DO710" s="33"/>
      <c r="DP710" s="210"/>
      <c r="DQ710" s="33"/>
      <c r="DR710" s="33"/>
      <c r="DS710" s="33"/>
      <c r="DT710" s="33"/>
      <c r="DU710" s="33"/>
      <c r="DV710" s="33"/>
      <c r="DW710" s="33"/>
      <c r="DX710" s="33"/>
      <c r="DY710" s="33"/>
      <c r="DZ710" s="2239"/>
      <c r="EA710" s="210"/>
      <c r="EB710" s="33"/>
      <c r="EC710" s="868"/>
      <c r="ED710" s="33"/>
      <c r="EE710" s="33"/>
      <c r="EF710" s="33"/>
      <c r="EG710" s="201"/>
      <c r="EH710" s="210"/>
    </row>
    <row r="711" spans="1:138" ht="15" hidden="1" customHeight="1" outlineLevel="1">
      <c r="A711" s="85"/>
      <c r="B711" s="67"/>
      <c r="C711" s="1154"/>
      <c r="D711" s="1152" t="s">
        <v>52</v>
      </c>
      <c r="E711" s="84"/>
      <c r="F711" s="84"/>
      <c r="G711" s="169"/>
      <c r="H711" s="169"/>
      <c r="I711" s="169"/>
      <c r="J711" s="169"/>
      <c r="K711" s="169"/>
      <c r="L711" s="169"/>
      <c r="M711" s="2213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05"/>
      <c r="AG711" s="105"/>
      <c r="AH711" s="185">
        <v>0</v>
      </c>
      <c r="AI711" s="185">
        <v>0</v>
      </c>
      <c r="AJ711" s="185">
        <v>0</v>
      </c>
      <c r="AK711" s="185">
        <v>0</v>
      </c>
      <c r="AL711" s="185">
        <v>0</v>
      </c>
      <c r="AM711" s="185">
        <v>0</v>
      </c>
      <c r="AN711" s="185">
        <v>0</v>
      </c>
      <c r="AO711" s="185">
        <v>0</v>
      </c>
      <c r="AP711" s="185">
        <v>0</v>
      </c>
      <c r="AQ711" s="185">
        <v>0</v>
      </c>
      <c r="AR711" s="185">
        <v>0</v>
      </c>
      <c r="AS711" s="185">
        <v>0</v>
      </c>
      <c r="AT711" s="185">
        <v>0</v>
      </c>
      <c r="AU711" s="185">
        <v>0</v>
      </c>
      <c r="AV711" s="185">
        <v>0</v>
      </c>
      <c r="AW711" s="185">
        <v>0</v>
      </c>
      <c r="AX711" s="185">
        <v>0</v>
      </c>
      <c r="AY711" s="185">
        <v>0</v>
      </c>
      <c r="AZ711" s="185">
        <v>0</v>
      </c>
      <c r="BA711" s="185">
        <v>0</v>
      </c>
      <c r="BB711" s="185">
        <v>0</v>
      </c>
      <c r="BC711" s="185">
        <v>0</v>
      </c>
      <c r="BD711" s="185">
        <v>0</v>
      </c>
      <c r="BE711" s="185">
        <v>0</v>
      </c>
      <c r="BF711" s="185">
        <v>0</v>
      </c>
      <c r="BG711" s="185">
        <v>0</v>
      </c>
      <c r="BH711" s="185">
        <v>0</v>
      </c>
      <c r="BI711" s="185">
        <v>0</v>
      </c>
      <c r="BJ711" s="185">
        <v>0</v>
      </c>
      <c r="BK711" s="185">
        <v>0</v>
      </c>
      <c r="BL711" s="185">
        <f>SUM(BL708:BL710)</f>
        <v>0</v>
      </c>
      <c r="BM711" s="185">
        <f>SUM(BM708:BM710)</f>
        <v>0</v>
      </c>
      <c r="BN711" s="185">
        <f>SUM(BN708:BN710)</f>
        <v>0</v>
      </c>
      <c r="BO711" s="185">
        <f>SUM(BO708:BO710)</f>
        <v>0</v>
      </c>
      <c r="BP711" s="185">
        <f t="shared" ref="BP711:BZ711" si="2148">SUM(BP708:BP710)</f>
        <v>0</v>
      </c>
      <c r="BQ711" s="185">
        <f t="shared" si="2148"/>
        <v>0</v>
      </c>
      <c r="BR711" s="185">
        <f t="shared" si="2148"/>
        <v>0</v>
      </c>
      <c r="BS711" s="185">
        <f t="shared" si="2148"/>
        <v>0</v>
      </c>
      <c r="BT711" s="185">
        <f t="shared" si="2148"/>
        <v>0</v>
      </c>
      <c r="BU711" s="185">
        <f t="shared" si="2148"/>
        <v>0</v>
      </c>
      <c r="BV711" s="185">
        <f t="shared" si="2148"/>
        <v>0</v>
      </c>
      <c r="BW711" s="185">
        <f t="shared" si="2148"/>
        <v>0</v>
      </c>
      <c r="BX711" s="185">
        <f t="shared" si="2148"/>
        <v>0</v>
      </c>
      <c r="BY711" s="185">
        <f t="shared" si="2148"/>
        <v>0</v>
      </c>
      <c r="BZ711" s="185">
        <f t="shared" si="2148"/>
        <v>0</v>
      </c>
      <c r="CA711" s="185">
        <f>SUM(CA708:CA710)</f>
        <v>0</v>
      </c>
      <c r="CB711" s="185">
        <f>SUM(CB708:CB710)</f>
        <v>0</v>
      </c>
      <c r="CC711" s="185">
        <f>SUM(CC708:CC710)</f>
        <v>0</v>
      </c>
      <c r="CD711" s="185">
        <f>SUM(CD708:CD710)</f>
        <v>0</v>
      </c>
      <c r="CE711" s="185">
        <f t="shared" ref="CE711:CO711" si="2149">SUM(CE708:CE710)</f>
        <v>0</v>
      </c>
      <c r="CF711" s="185">
        <f t="shared" si="2149"/>
        <v>0</v>
      </c>
      <c r="CG711" s="185">
        <f t="shared" si="2149"/>
        <v>0</v>
      </c>
      <c r="CH711" s="185">
        <f t="shared" si="2149"/>
        <v>0</v>
      </c>
      <c r="CI711" s="185">
        <f t="shared" si="2149"/>
        <v>0</v>
      </c>
      <c r="CJ711" s="185">
        <f t="shared" si="2149"/>
        <v>0</v>
      </c>
      <c r="CK711" s="185">
        <f t="shared" si="2149"/>
        <v>0</v>
      </c>
      <c r="CL711" s="185">
        <f t="shared" si="2149"/>
        <v>0</v>
      </c>
      <c r="CM711" s="185"/>
      <c r="CN711" s="185">
        <f t="shared" si="2149"/>
        <v>0</v>
      </c>
      <c r="CO711" s="185">
        <f t="shared" si="2149"/>
        <v>0</v>
      </c>
      <c r="CP711" s="2234">
        <f t="shared" ref="CP711:CX711" si="2150">SUM(CP708:CP710)</f>
        <v>0</v>
      </c>
      <c r="CQ711" s="2234">
        <f t="shared" si="2150"/>
        <v>0</v>
      </c>
      <c r="CR711" s="2234">
        <f t="shared" si="2150"/>
        <v>0</v>
      </c>
      <c r="CS711" s="283">
        <f t="shared" si="2150"/>
        <v>0</v>
      </c>
      <c r="CT711" s="283">
        <f t="shared" si="2150"/>
        <v>0</v>
      </c>
      <c r="CU711" s="283">
        <f t="shared" si="2150"/>
        <v>0</v>
      </c>
      <c r="CV711" s="185">
        <f t="shared" si="2150"/>
        <v>0</v>
      </c>
      <c r="CW711" s="185">
        <f t="shared" si="2150"/>
        <v>0</v>
      </c>
      <c r="CX711" s="185">
        <f t="shared" si="2150"/>
        <v>0</v>
      </c>
      <c r="CY711" s="185">
        <f t="shared" ref="CY711:DA711" si="2151">SUM(CY708:CY710)</f>
        <v>0</v>
      </c>
      <c r="CZ711" s="185">
        <f t="shared" si="2151"/>
        <v>0</v>
      </c>
      <c r="DA711" s="185">
        <f t="shared" si="2151"/>
        <v>0</v>
      </c>
      <c r="DB711" s="283"/>
      <c r="DC711" s="283"/>
      <c r="DD711" s="283"/>
      <c r="DE711" s="185">
        <f>SUM(DE708:DE710)</f>
        <v>0</v>
      </c>
      <c r="DF711" s="283"/>
      <c r="DG711" s="185"/>
      <c r="DH711" s="185"/>
      <c r="DI711" s="185"/>
      <c r="DJ711" s="185"/>
      <c r="DK711" s="185"/>
      <c r="DL711" s="185"/>
      <c r="DM711" s="185"/>
      <c r="DN711" s="33"/>
      <c r="DO711" s="185"/>
      <c r="DP711" s="283"/>
      <c r="DQ711" s="185"/>
      <c r="DR711" s="185"/>
      <c r="DS711" s="185"/>
      <c r="DT711" s="185"/>
      <c r="DU711" s="185"/>
      <c r="DV711" s="185"/>
      <c r="DW711" s="185"/>
      <c r="DX711" s="33"/>
      <c r="DY711" s="185"/>
      <c r="DZ711" s="2234"/>
      <c r="EA711" s="283"/>
      <c r="EB711" s="185"/>
      <c r="EC711" s="866"/>
      <c r="ED711" s="185"/>
      <c r="EE711" s="185"/>
      <c r="EF711" s="185"/>
      <c r="EG711" s="202"/>
      <c r="EH711" s="283"/>
    </row>
    <row r="712" spans="1:138" ht="15" customHeight="1" outlineLevel="1">
      <c r="A712" s="85"/>
      <c r="B712" s="67"/>
      <c r="C712" s="157" t="s">
        <v>68</v>
      </c>
      <c r="D712" s="1149" t="s">
        <v>16</v>
      </c>
      <c r="E712" s="84"/>
      <c r="F712" s="84"/>
      <c r="G712" s="169"/>
      <c r="H712" s="169"/>
      <c r="I712" s="169"/>
      <c r="J712" s="169"/>
      <c r="K712" s="169"/>
      <c r="L712" s="169"/>
      <c r="M712" s="2213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23"/>
      <c r="AG712" s="23"/>
      <c r="AH712" s="185"/>
      <c r="AI712" s="185"/>
      <c r="AJ712" s="185"/>
      <c r="AK712" s="185"/>
      <c r="AL712" s="185"/>
      <c r="AM712" s="185"/>
      <c r="AN712" s="185"/>
      <c r="AO712" s="185"/>
      <c r="AP712" s="185"/>
      <c r="AQ712" s="185"/>
      <c r="AR712" s="185"/>
      <c r="AS712" s="185"/>
      <c r="AT712" s="185"/>
      <c r="AU712" s="185"/>
      <c r="AV712" s="185"/>
      <c r="AW712" s="185"/>
      <c r="AX712" s="185"/>
      <c r="AY712" s="185"/>
      <c r="AZ712" s="185"/>
      <c r="BA712" s="185"/>
      <c r="BB712" s="185"/>
      <c r="BC712" s="185"/>
      <c r="BD712" s="185"/>
      <c r="BE712" s="185"/>
      <c r="BF712" s="185"/>
      <c r="BG712" s="185"/>
      <c r="BH712" s="185"/>
      <c r="BI712" s="185"/>
      <c r="BJ712" s="185"/>
      <c r="BK712" s="185"/>
      <c r="BL712" s="185"/>
      <c r="BM712" s="185"/>
      <c r="BN712" s="185"/>
      <c r="BO712" s="185"/>
      <c r="BP712" s="185"/>
      <c r="BQ712" s="185"/>
      <c r="BR712" s="185"/>
      <c r="BS712" s="185"/>
      <c r="BT712" s="185"/>
      <c r="BU712" s="185"/>
      <c r="BV712" s="185"/>
      <c r="BW712" s="185"/>
      <c r="BX712" s="185"/>
      <c r="BY712" s="185"/>
      <c r="BZ712" s="185"/>
      <c r="CA712" s="185"/>
      <c r="CB712" s="185"/>
      <c r="CC712" s="185"/>
      <c r="CD712" s="185"/>
      <c r="CE712" s="185"/>
      <c r="CF712" s="185"/>
      <c r="CG712" s="185"/>
      <c r="CH712" s="185"/>
      <c r="CI712" s="185"/>
      <c r="CJ712" s="185"/>
      <c r="CK712" s="185"/>
      <c r="CL712" s="185"/>
      <c r="CM712" s="185"/>
      <c r="CN712" s="185"/>
      <c r="CO712" s="185"/>
      <c r="CP712" s="2234"/>
      <c r="CQ712" s="2234"/>
      <c r="CR712" s="2234"/>
      <c r="CS712" s="283"/>
      <c r="CT712" s="283"/>
      <c r="CU712" s="283"/>
      <c r="CV712" s="185"/>
      <c r="CW712" s="185"/>
      <c r="CX712" s="185"/>
      <c r="CY712" s="185"/>
      <c r="CZ712" s="185"/>
      <c r="DA712" s="185"/>
      <c r="DB712" s="283"/>
      <c r="DC712" s="283"/>
      <c r="DD712" s="283"/>
      <c r="DE712" s="185"/>
      <c r="DF712" s="283"/>
      <c r="DG712" s="185"/>
      <c r="DH712" s="185"/>
      <c r="DI712" s="185"/>
      <c r="DJ712" s="185"/>
      <c r="DK712" s="185"/>
      <c r="DL712" s="185"/>
      <c r="DM712" s="185"/>
      <c r="DN712" s="185"/>
      <c r="DO712" s="185"/>
      <c r="DP712" s="283"/>
      <c r="DQ712" s="185"/>
      <c r="DR712" s="185"/>
      <c r="DS712" s="185"/>
      <c r="DT712" s="185"/>
      <c r="DU712" s="185"/>
      <c r="DV712" s="185"/>
      <c r="DW712" s="185"/>
      <c r="DX712" s="185"/>
      <c r="DY712" s="185"/>
      <c r="DZ712" s="2234"/>
      <c r="EA712" s="283"/>
      <c r="EB712" s="185"/>
      <c r="EC712" s="866"/>
      <c r="ED712" s="185"/>
      <c r="EE712" s="185"/>
      <c r="EF712" s="185"/>
      <c r="EG712" s="202"/>
      <c r="EH712" s="283"/>
    </row>
    <row r="713" spans="1:138" ht="24.75" customHeight="1" outlineLevel="1">
      <c r="A713" s="85"/>
      <c r="B713" s="67"/>
      <c r="C713" s="133" t="s">
        <v>350</v>
      </c>
      <c r="D713" s="1150" t="s">
        <v>351</v>
      </c>
      <c r="E713" s="67"/>
      <c r="F713" s="850" t="s">
        <v>2</v>
      </c>
      <c r="G713" s="855"/>
      <c r="H713" s="855">
        <f>SUM(I713:L713)</f>
        <v>2</v>
      </c>
      <c r="I713" s="1068"/>
      <c r="J713" s="1068">
        <v>1</v>
      </c>
      <c r="K713" s="1068"/>
      <c r="L713" s="1068">
        <v>1</v>
      </c>
      <c r="M713" s="2219">
        <v>2</v>
      </c>
      <c r="N713" s="1068">
        <v>2</v>
      </c>
      <c r="O713" s="1068">
        <v>2</v>
      </c>
      <c r="P713" s="1068">
        <v>2</v>
      </c>
      <c r="Q713" s="574">
        <f>SUM(R713:U713)</f>
        <v>2</v>
      </c>
      <c r="R713" s="23"/>
      <c r="S713" s="135">
        <v>1</v>
      </c>
      <c r="T713" s="23"/>
      <c r="U713" s="119">
        <v>1</v>
      </c>
      <c r="V713" s="855">
        <f>SUM(W713:Z713)</f>
        <v>2</v>
      </c>
      <c r="W713" s="2337"/>
      <c r="X713" s="2337">
        <v>1</v>
      </c>
      <c r="Y713" s="2337"/>
      <c r="Z713" s="2337">
        <v>1</v>
      </c>
      <c r="AA713" s="574">
        <f>SUM(AB713:AE713)</f>
        <v>0</v>
      </c>
      <c r="AB713" s="23"/>
      <c r="AC713" s="135"/>
      <c r="AD713" s="23"/>
      <c r="AE713" s="119"/>
      <c r="AF713" s="566" t="s">
        <v>154</v>
      </c>
      <c r="AG713" s="562">
        <f>AH713+CP713+CS713+CV713+CY713</f>
        <v>5.0000000000000002E-5</v>
      </c>
      <c r="AH713" s="859">
        <v>1.0000000000000001E-5</v>
      </c>
      <c r="AI713" s="324">
        <v>0</v>
      </c>
      <c r="AJ713" s="863">
        <v>2.2647450000000001E-7</v>
      </c>
      <c r="AK713" s="23"/>
      <c r="AL713" s="23"/>
      <c r="AM713" s="23"/>
      <c r="AN713" s="853">
        <v>5.0000000000000004E-6</v>
      </c>
      <c r="AO713" s="23"/>
      <c r="AP713" s="862">
        <v>1.099945E-7</v>
      </c>
      <c r="AQ713" s="23"/>
      <c r="AR713" s="23"/>
      <c r="AS713" s="23"/>
      <c r="AT713" s="853">
        <v>5.0000000000000004E-6</v>
      </c>
      <c r="AU713" s="853"/>
      <c r="AV713" s="863">
        <v>1.1648000000000001E-7</v>
      </c>
      <c r="AW713" s="324">
        <v>1.0000000000000001E-5</v>
      </c>
      <c r="AX713" s="324">
        <v>0</v>
      </c>
      <c r="AY713" s="324">
        <v>2.4148000000000002E-7</v>
      </c>
      <c r="AZ713" s="853"/>
      <c r="BA713" s="853"/>
      <c r="BB713" s="853"/>
      <c r="BC713" s="853">
        <v>5.0000000000000004E-6</v>
      </c>
      <c r="BD713" s="853"/>
      <c r="BE713" s="863">
        <v>1.2500000000000002E-7</v>
      </c>
      <c r="BF713" s="853"/>
      <c r="BG713" s="853"/>
      <c r="BH713" s="853"/>
      <c r="BI713" s="853">
        <v>5.0000000000000004E-6</v>
      </c>
      <c r="BJ713" s="853"/>
      <c r="BK713" s="863">
        <v>1.1648000000000001E-7</v>
      </c>
      <c r="BL713" s="859">
        <f>BO713+BR713+BU713+BX713</f>
        <v>1.0000000000000001E-5</v>
      </c>
      <c r="BM713" s="324">
        <f t="shared" ref="BM713" si="2152">BP713+BS713+BV713+BY713</f>
        <v>0</v>
      </c>
      <c r="BN713" s="863">
        <f t="shared" ref="BN713" si="2153">BQ713+BT713+BW713+BZ713</f>
        <v>2.2647450000000001E-7</v>
      </c>
      <c r="BO713" s="23"/>
      <c r="BP713" s="23"/>
      <c r="BQ713" s="23"/>
      <c r="BR713" s="853">
        <v>5.0000000000000004E-6</v>
      </c>
      <c r="BS713" s="23"/>
      <c r="BT713" s="862">
        <f>BR713*$ES$34</f>
        <v>1.099945E-7</v>
      </c>
      <c r="BU713" s="23"/>
      <c r="BV713" s="23"/>
      <c r="BW713" s="23"/>
      <c r="BX713" s="853">
        <v>5.0000000000000004E-6</v>
      </c>
      <c r="BY713" s="853"/>
      <c r="BZ713" s="863">
        <f>BX713*$EU$34</f>
        <v>1.1648000000000001E-7</v>
      </c>
      <c r="CA713" s="324">
        <f t="shared" ref="CA713" si="2154">CD713+CG713+CJ713+CM713</f>
        <v>0</v>
      </c>
      <c r="CB713" s="324">
        <f t="shared" ref="CB713" si="2155">CE713+CH713+CK713+CN713</f>
        <v>0</v>
      </c>
      <c r="CC713" s="324">
        <f t="shared" ref="CC713" si="2156">CF713+CI713+CL713+CO713</f>
        <v>0</v>
      </c>
      <c r="CD713" s="853"/>
      <c r="CE713" s="853"/>
      <c r="CF713" s="853"/>
      <c r="CG713" s="853"/>
      <c r="CH713" s="853"/>
      <c r="CI713" s="863">
        <f>CG713*$EX$34</f>
        <v>0</v>
      </c>
      <c r="CJ713" s="853"/>
      <c r="CK713" s="853"/>
      <c r="CL713" s="853"/>
      <c r="CM713" s="853"/>
      <c r="CN713" s="853"/>
      <c r="CO713" s="863">
        <f>CM713*$EU$34</f>
        <v>0</v>
      </c>
      <c r="CP713" s="2308">
        <v>1.0000000000000001E-5</v>
      </c>
      <c r="CQ713" s="2308"/>
      <c r="CR713" s="2261">
        <f>CP713*$EM$34</f>
        <v>2.4227840000000004E-7</v>
      </c>
      <c r="CS713" s="853">
        <v>1.0000000000000001E-5</v>
      </c>
      <c r="CT713" s="853"/>
      <c r="CU713" s="863">
        <f>CS713*$EN$34</f>
        <v>2.5196950000000004E-7</v>
      </c>
      <c r="CV713" s="853">
        <v>1.0000000000000001E-5</v>
      </c>
      <c r="CW713" s="853"/>
      <c r="CX713" s="863">
        <f>CV713*$EO$34</f>
        <v>2.6204800000000004E-7</v>
      </c>
      <c r="CY713" s="853">
        <v>1.0000000000000001E-5</v>
      </c>
      <c r="CZ713" s="23"/>
      <c r="DA713" s="863">
        <f>CY713*$EP$34</f>
        <v>2.7253025000000003E-7</v>
      </c>
      <c r="DB713" s="85"/>
      <c r="DC713" s="85"/>
      <c r="DD713" s="85"/>
      <c r="DE713" s="23"/>
      <c r="DF713" s="85"/>
      <c r="DG713" s="23"/>
      <c r="DH713" s="23"/>
      <c r="DI713" s="23"/>
      <c r="DJ713" s="23"/>
      <c r="DK713" s="23"/>
      <c r="DL713" s="23"/>
      <c r="DM713" s="23"/>
      <c r="DN713" s="185"/>
      <c r="DO713" s="23"/>
      <c r="DP713" s="85"/>
      <c r="DQ713" s="23"/>
      <c r="DR713" s="23"/>
      <c r="DS713" s="23"/>
      <c r="DT713" s="23"/>
      <c r="DU713" s="23"/>
      <c r="DV713" s="23"/>
      <c r="DW713" s="23"/>
      <c r="DX713" s="185"/>
      <c r="DY713" s="23"/>
      <c r="DZ713" s="2216"/>
      <c r="EA713" s="85"/>
      <c r="EB713" s="23"/>
      <c r="EC713" s="867"/>
      <c r="ED713" s="23"/>
      <c r="EE713" s="23"/>
      <c r="EF713" s="329" t="s">
        <v>235</v>
      </c>
      <c r="EG713" s="171"/>
      <c r="EH713" s="23" t="s">
        <v>467</v>
      </c>
    </row>
    <row r="714" spans="1:138" ht="15" hidden="1" customHeight="1" outlineLevel="1">
      <c r="A714" s="85"/>
      <c r="B714" s="67"/>
      <c r="C714" s="1154"/>
      <c r="D714" s="1153"/>
      <c r="E714" s="67"/>
      <c r="F714" s="67"/>
      <c r="G714" s="408"/>
      <c r="H714" s="408">
        <f>SUM(I714:L714)</f>
        <v>0</v>
      </c>
      <c r="I714" s="345"/>
      <c r="J714" s="345"/>
      <c r="K714" s="345"/>
      <c r="L714" s="345"/>
      <c r="M714" s="2214"/>
      <c r="N714" s="345"/>
      <c r="O714" s="345"/>
      <c r="P714" s="345"/>
      <c r="Q714" s="185">
        <f>SUM(R714:U714)</f>
        <v>0</v>
      </c>
      <c r="R714" s="196"/>
      <c r="S714" s="196"/>
      <c r="T714" s="196"/>
      <c r="U714" s="196"/>
      <c r="V714" s="408">
        <f>SUM(W714:Z714)</f>
        <v>0</v>
      </c>
      <c r="W714" s="345"/>
      <c r="X714" s="345"/>
      <c r="Y714" s="345"/>
      <c r="Z714" s="345"/>
      <c r="AA714" s="185">
        <f>SUM(AB714:AE714)</f>
        <v>0</v>
      </c>
      <c r="AB714" s="196"/>
      <c r="AC714" s="196"/>
      <c r="AD714" s="196"/>
      <c r="AE714" s="196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2239"/>
      <c r="CQ714" s="2239"/>
      <c r="CR714" s="2239"/>
      <c r="CS714" s="210"/>
      <c r="CT714" s="210"/>
      <c r="CU714" s="210"/>
      <c r="CV714" s="33"/>
      <c r="CW714" s="33"/>
      <c r="CX714" s="33"/>
      <c r="CY714" s="33"/>
      <c r="CZ714" s="33"/>
      <c r="DA714" s="33"/>
      <c r="DB714" s="210"/>
      <c r="DC714" s="210"/>
      <c r="DD714" s="210"/>
      <c r="DE714" s="33"/>
      <c r="DF714" s="210"/>
      <c r="DG714" s="33"/>
      <c r="DH714" s="33"/>
      <c r="DI714" s="33"/>
      <c r="DJ714" s="33"/>
      <c r="DK714" s="33"/>
      <c r="DL714" s="33"/>
      <c r="DM714" s="33"/>
      <c r="DN714" s="23"/>
      <c r="DO714" s="33"/>
      <c r="DP714" s="210"/>
      <c r="DQ714" s="33"/>
      <c r="DR714" s="33"/>
      <c r="DS714" s="33"/>
      <c r="DT714" s="33"/>
      <c r="DU714" s="33"/>
      <c r="DV714" s="33"/>
      <c r="DW714" s="33"/>
      <c r="DX714" s="23"/>
      <c r="DY714" s="33"/>
      <c r="DZ714" s="2239"/>
      <c r="EA714" s="210"/>
      <c r="EB714" s="33"/>
      <c r="EC714" s="868"/>
      <c r="ED714" s="33"/>
      <c r="EE714" s="33"/>
      <c r="EF714" s="33"/>
      <c r="EG714" s="201"/>
      <c r="EH714" s="210"/>
    </row>
    <row r="715" spans="1:138" ht="15" hidden="1" customHeight="1" outlineLevel="1">
      <c r="A715" s="85"/>
      <c r="B715" s="67"/>
      <c r="C715" s="1154" t="s">
        <v>49</v>
      </c>
      <c r="D715" s="1153"/>
      <c r="E715" s="67"/>
      <c r="F715" s="67"/>
      <c r="G715" s="408"/>
      <c r="H715" s="408">
        <f>SUM(I715:L715)</f>
        <v>0</v>
      </c>
      <c r="I715" s="345"/>
      <c r="J715" s="345"/>
      <c r="K715" s="345"/>
      <c r="L715" s="345"/>
      <c r="M715" s="2214"/>
      <c r="N715" s="345"/>
      <c r="O715" s="345"/>
      <c r="P715" s="345"/>
      <c r="Q715" s="185">
        <f>SUM(R715:U715)</f>
        <v>0</v>
      </c>
      <c r="R715" s="196"/>
      <c r="S715" s="196"/>
      <c r="T715" s="196"/>
      <c r="U715" s="196"/>
      <c r="V715" s="408">
        <f>SUM(W715:Z715)</f>
        <v>0</v>
      </c>
      <c r="W715" s="345"/>
      <c r="X715" s="345"/>
      <c r="Y715" s="345"/>
      <c r="Z715" s="345"/>
      <c r="AA715" s="185">
        <f>SUM(AB715:AE715)</f>
        <v>0</v>
      </c>
      <c r="AB715" s="196"/>
      <c r="AC715" s="196"/>
      <c r="AD715" s="196"/>
      <c r="AE715" s="196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2239"/>
      <c r="CQ715" s="2239"/>
      <c r="CR715" s="2239"/>
      <c r="CS715" s="210"/>
      <c r="CT715" s="210"/>
      <c r="CU715" s="210"/>
      <c r="CV715" s="33"/>
      <c r="CW715" s="33"/>
      <c r="CX715" s="33"/>
      <c r="CY715" s="33"/>
      <c r="CZ715" s="33"/>
      <c r="DA715" s="33"/>
      <c r="DB715" s="210"/>
      <c r="DC715" s="210"/>
      <c r="DD715" s="210"/>
      <c r="DE715" s="33"/>
      <c r="DF715" s="210"/>
      <c r="DG715" s="33"/>
      <c r="DH715" s="33"/>
      <c r="DI715" s="33"/>
      <c r="DJ715" s="33"/>
      <c r="DK715" s="33"/>
      <c r="DL715" s="33"/>
      <c r="DM715" s="33"/>
      <c r="DN715" s="33"/>
      <c r="DO715" s="33"/>
      <c r="DP715" s="210"/>
      <c r="DQ715" s="33"/>
      <c r="DR715" s="33"/>
      <c r="DS715" s="33"/>
      <c r="DT715" s="33"/>
      <c r="DU715" s="33"/>
      <c r="DV715" s="33"/>
      <c r="DW715" s="33"/>
      <c r="DX715" s="33"/>
      <c r="DY715" s="33"/>
      <c r="DZ715" s="2239"/>
      <c r="EA715" s="210"/>
      <c r="EB715" s="33"/>
      <c r="EC715" s="868"/>
      <c r="ED715" s="33"/>
      <c r="EE715" s="33"/>
      <c r="EF715" s="33"/>
      <c r="EG715" s="201"/>
      <c r="EH715" s="210"/>
    </row>
    <row r="716" spans="1:138" ht="15" customHeight="1" outlineLevel="1">
      <c r="A716" s="85"/>
      <c r="B716" s="67"/>
      <c r="C716" s="1154"/>
      <c r="D716" s="1152" t="s">
        <v>52</v>
      </c>
      <c r="E716" s="84"/>
      <c r="F716" s="84"/>
      <c r="G716" s="169"/>
      <c r="H716" s="169"/>
      <c r="I716" s="169"/>
      <c r="J716" s="169"/>
      <c r="K716" s="169"/>
      <c r="L716" s="169"/>
      <c r="M716" s="2213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05"/>
      <c r="AG716" s="562">
        <f>SUM(AG713:AG715)</f>
        <v>5.0000000000000002E-5</v>
      </c>
      <c r="AH716" s="864">
        <v>1.0000000000000001E-5</v>
      </c>
      <c r="AI716" s="856">
        <v>0</v>
      </c>
      <c r="AJ716" s="1230">
        <v>2.2647450000000001E-7</v>
      </c>
      <c r="AK716" s="856">
        <v>0</v>
      </c>
      <c r="AL716" s="856">
        <v>0</v>
      </c>
      <c r="AM716" s="856">
        <v>0</v>
      </c>
      <c r="AN716" s="1228">
        <v>5.0000000000000004E-6</v>
      </c>
      <c r="AO716" s="856">
        <v>0</v>
      </c>
      <c r="AP716" s="1229">
        <v>1.099945E-7</v>
      </c>
      <c r="AQ716" s="856">
        <v>0</v>
      </c>
      <c r="AR716" s="856">
        <v>0</v>
      </c>
      <c r="AS716" s="856">
        <v>0</v>
      </c>
      <c r="AT716" s="1228">
        <v>5.0000000000000004E-6</v>
      </c>
      <c r="AU716" s="856">
        <v>0</v>
      </c>
      <c r="AV716" s="1229">
        <v>1.1648000000000001E-7</v>
      </c>
      <c r="AW716" s="856">
        <v>1.0000000000000001E-5</v>
      </c>
      <c r="AX716" s="856">
        <v>0</v>
      </c>
      <c r="AY716" s="856">
        <v>2.4148000000000002E-7</v>
      </c>
      <c r="AZ716" s="856">
        <v>0</v>
      </c>
      <c r="BA716" s="856">
        <v>0</v>
      </c>
      <c r="BB716" s="856">
        <v>0</v>
      </c>
      <c r="BC716" s="856">
        <v>5.0000000000000004E-6</v>
      </c>
      <c r="BD716" s="856">
        <v>0</v>
      </c>
      <c r="BE716" s="856">
        <v>1.2500000000000002E-7</v>
      </c>
      <c r="BF716" s="856">
        <v>0</v>
      </c>
      <c r="BG716" s="856">
        <v>0</v>
      </c>
      <c r="BH716" s="856">
        <v>0</v>
      </c>
      <c r="BI716" s="856">
        <v>5.0000000000000004E-6</v>
      </c>
      <c r="BJ716" s="856">
        <v>0</v>
      </c>
      <c r="BK716" s="856">
        <v>1.1648000000000001E-7</v>
      </c>
      <c r="BL716" s="864">
        <f>SUM(BL713:BL715)</f>
        <v>1.0000000000000001E-5</v>
      </c>
      <c r="BM716" s="856">
        <f>SUM(BM713:BM715)</f>
        <v>0</v>
      </c>
      <c r="BN716" s="1230">
        <f t="shared" ref="BN716:BZ716" si="2157">SUM(BN713:BN715)</f>
        <v>2.2647450000000001E-7</v>
      </c>
      <c r="BO716" s="856">
        <f t="shared" si="2157"/>
        <v>0</v>
      </c>
      <c r="BP716" s="856">
        <f t="shared" si="2157"/>
        <v>0</v>
      </c>
      <c r="BQ716" s="856">
        <f t="shared" si="2157"/>
        <v>0</v>
      </c>
      <c r="BR716" s="1228">
        <f t="shared" si="2157"/>
        <v>5.0000000000000004E-6</v>
      </c>
      <c r="BS716" s="856">
        <f t="shared" si="2157"/>
        <v>0</v>
      </c>
      <c r="BT716" s="1229">
        <f t="shared" si="2157"/>
        <v>1.099945E-7</v>
      </c>
      <c r="BU716" s="856">
        <f t="shared" si="2157"/>
        <v>0</v>
      </c>
      <c r="BV716" s="856">
        <f t="shared" si="2157"/>
        <v>0</v>
      </c>
      <c r="BW716" s="856">
        <f t="shared" si="2157"/>
        <v>0</v>
      </c>
      <c r="BX716" s="1228">
        <f t="shared" si="2157"/>
        <v>5.0000000000000004E-6</v>
      </c>
      <c r="BY716" s="856">
        <f t="shared" si="2157"/>
        <v>0</v>
      </c>
      <c r="BZ716" s="1229">
        <f t="shared" si="2157"/>
        <v>1.1648000000000001E-7</v>
      </c>
      <c r="CA716" s="856">
        <f>SUM(CA713:CA715)</f>
        <v>0</v>
      </c>
      <c r="CB716" s="856">
        <f>SUM(CB713:CB715)</f>
        <v>0</v>
      </c>
      <c r="CC716" s="856">
        <f t="shared" ref="CC716:CO716" si="2158">SUM(CC713:CC715)</f>
        <v>0</v>
      </c>
      <c r="CD716" s="856">
        <f t="shared" si="2158"/>
        <v>0</v>
      </c>
      <c r="CE716" s="856">
        <f t="shared" si="2158"/>
        <v>0</v>
      </c>
      <c r="CF716" s="856">
        <f t="shared" si="2158"/>
        <v>0</v>
      </c>
      <c r="CG716" s="856">
        <f t="shared" si="2158"/>
        <v>0</v>
      </c>
      <c r="CH716" s="856">
        <f t="shared" si="2158"/>
        <v>0</v>
      </c>
      <c r="CI716" s="856">
        <f t="shared" si="2158"/>
        <v>0</v>
      </c>
      <c r="CJ716" s="856">
        <f t="shared" si="2158"/>
        <v>0</v>
      </c>
      <c r="CK716" s="856">
        <f t="shared" si="2158"/>
        <v>0</v>
      </c>
      <c r="CL716" s="856">
        <f t="shared" si="2158"/>
        <v>0</v>
      </c>
      <c r="CM716" s="856">
        <f t="shared" si="2158"/>
        <v>0</v>
      </c>
      <c r="CN716" s="856">
        <f t="shared" si="2158"/>
        <v>0</v>
      </c>
      <c r="CO716" s="856">
        <f t="shared" si="2158"/>
        <v>0</v>
      </c>
      <c r="CP716" s="2309">
        <f t="shared" ref="CP716:CX716" si="2159">SUM(CP713:CP715)</f>
        <v>1.0000000000000001E-5</v>
      </c>
      <c r="CQ716" s="2306">
        <f t="shared" si="2159"/>
        <v>0</v>
      </c>
      <c r="CR716" s="2310">
        <f t="shared" si="2159"/>
        <v>2.4227840000000004E-7</v>
      </c>
      <c r="CS716" s="1228">
        <f t="shared" si="2159"/>
        <v>1.0000000000000001E-5</v>
      </c>
      <c r="CT716" s="857">
        <f t="shared" si="2159"/>
        <v>0</v>
      </c>
      <c r="CU716" s="1229">
        <f t="shared" si="2159"/>
        <v>2.5196950000000004E-7</v>
      </c>
      <c r="CV716" s="1228">
        <f t="shared" si="2159"/>
        <v>1.0000000000000001E-5</v>
      </c>
      <c r="CW716" s="856">
        <f t="shared" si="2159"/>
        <v>0</v>
      </c>
      <c r="CX716" s="1229">
        <f t="shared" si="2159"/>
        <v>2.6204800000000004E-7</v>
      </c>
      <c r="CY716" s="858">
        <f t="shared" ref="CY716:DA716" si="2160">SUM(CY713:CY715)</f>
        <v>1.0000000000000001E-5</v>
      </c>
      <c r="CZ716" s="856">
        <f t="shared" si="2160"/>
        <v>0</v>
      </c>
      <c r="DA716" s="856">
        <f t="shared" si="2160"/>
        <v>2.7253025000000003E-7</v>
      </c>
      <c r="DB716" s="283"/>
      <c r="DC716" s="283"/>
      <c r="DD716" s="283"/>
      <c r="DE716" s="185">
        <f>SUM(DE713:DE715)</f>
        <v>0</v>
      </c>
      <c r="DF716" s="283"/>
      <c r="DG716" s="185"/>
      <c r="DH716" s="185"/>
      <c r="DI716" s="185"/>
      <c r="DJ716" s="185"/>
      <c r="DK716" s="185"/>
      <c r="DL716" s="185"/>
      <c r="DM716" s="185"/>
      <c r="DN716" s="33"/>
      <c r="DO716" s="185"/>
      <c r="DP716" s="283"/>
      <c r="DQ716" s="185"/>
      <c r="DR716" s="185"/>
      <c r="DS716" s="185"/>
      <c r="DT716" s="185"/>
      <c r="DU716" s="185"/>
      <c r="DV716" s="185"/>
      <c r="DW716" s="185"/>
      <c r="DX716" s="33"/>
      <c r="DY716" s="185"/>
      <c r="DZ716" s="2234"/>
      <c r="EA716" s="283"/>
      <c r="EB716" s="185"/>
      <c r="EC716" s="866"/>
      <c r="ED716" s="185"/>
      <c r="EE716" s="185"/>
      <c r="EF716" s="185"/>
      <c r="EG716" s="202"/>
      <c r="EH716" s="283"/>
    </row>
    <row r="717" spans="1:138" ht="15" customHeight="1" outlineLevel="1">
      <c r="A717" s="85"/>
      <c r="B717" s="67"/>
      <c r="C717" s="69" t="s">
        <v>13</v>
      </c>
      <c r="D717" s="814" t="s">
        <v>50</v>
      </c>
      <c r="E717" s="84"/>
      <c r="F717" s="84"/>
      <c r="G717" s="169"/>
      <c r="H717" s="169"/>
      <c r="I717" s="169"/>
      <c r="J717" s="169"/>
      <c r="K717" s="169"/>
      <c r="L717" s="169"/>
      <c r="M717" s="2213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23"/>
      <c r="AG717" s="23"/>
      <c r="AH717" s="185"/>
      <c r="AI717" s="185"/>
      <c r="AJ717" s="185"/>
      <c r="AK717" s="185"/>
      <c r="AL717" s="185"/>
      <c r="AM717" s="185"/>
      <c r="AN717" s="185"/>
      <c r="AO717" s="185"/>
      <c r="AP717" s="185"/>
      <c r="AQ717" s="185"/>
      <c r="AR717" s="185"/>
      <c r="AS717" s="185"/>
      <c r="AT717" s="185"/>
      <c r="AU717" s="185"/>
      <c r="AV717" s="185"/>
      <c r="AW717" s="185"/>
      <c r="AX717" s="185"/>
      <c r="AY717" s="185"/>
      <c r="AZ717" s="185"/>
      <c r="BA717" s="185"/>
      <c r="BB717" s="185"/>
      <c r="BC717" s="185"/>
      <c r="BD717" s="185"/>
      <c r="BE717" s="185"/>
      <c r="BF717" s="185"/>
      <c r="BG717" s="185"/>
      <c r="BH717" s="185"/>
      <c r="BI717" s="185"/>
      <c r="BJ717" s="185"/>
      <c r="BK717" s="185"/>
      <c r="BL717" s="185"/>
      <c r="BM717" s="185"/>
      <c r="BN717" s="185"/>
      <c r="BO717" s="185"/>
      <c r="BP717" s="185"/>
      <c r="BQ717" s="185"/>
      <c r="BR717" s="185"/>
      <c r="BS717" s="185"/>
      <c r="BT717" s="185"/>
      <c r="BU717" s="185"/>
      <c r="BV717" s="185"/>
      <c r="BW717" s="185"/>
      <c r="BX717" s="185"/>
      <c r="BY717" s="185"/>
      <c r="BZ717" s="185"/>
      <c r="CA717" s="185"/>
      <c r="CB717" s="185"/>
      <c r="CC717" s="185"/>
      <c r="CD717" s="185"/>
      <c r="CE717" s="185"/>
      <c r="CF717" s="185"/>
      <c r="CG717" s="185"/>
      <c r="CH717" s="185"/>
      <c r="CI717" s="185"/>
      <c r="CJ717" s="185"/>
      <c r="CK717" s="185"/>
      <c r="CL717" s="185"/>
      <c r="CM717" s="185"/>
      <c r="CN717" s="185"/>
      <c r="CO717" s="185"/>
      <c r="CP717" s="2234"/>
      <c r="CQ717" s="2234"/>
      <c r="CR717" s="2234"/>
      <c r="CS717" s="283"/>
      <c r="CT717" s="283"/>
      <c r="CU717" s="283"/>
      <c r="CV717" s="185"/>
      <c r="CW717" s="185"/>
      <c r="CX717" s="185"/>
      <c r="CY717" s="185"/>
      <c r="CZ717" s="185"/>
      <c r="DA717" s="185"/>
      <c r="DB717" s="283"/>
      <c r="DC717" s="283"/>
      <c r="DD717" s="283"/>
      <c r="DE717" s="185"/>
      <c r="DF717" s="283"/>
      <c r="DG717" s="185"/>
      <c r="DH717" s="185"/>
      <c r="DI717" s="185"/>
      <c r="DJ717" s="185"/>
      <c r="DK717" s="185"/>
      <c r="DL717" s="185"/>
      <c r="DM717" s="185"/>
      <c r="DN717" s="185"/>
      <c r="DO717" s="185"/>
      <c r="DP717" s="283"/>
      <c r="DQ717" s="185"/>
      <c r="DR717" s="185"/>
      <c r="DS717" s="185"/>
      <c r="DT717" s="185"/>
      <c r="DU717" s="185"/>
      <c r="DV717" s="185"/>
      <c r="DW717" s="185"/>
      <c r="DX717" s="185"/>
      <c r="DY717" s="185"/>
      <c r="DZ717" s="2234"/>
      <c r="EA717" s="283"/>
      <c r="EB717" s="185"/>
      <c r="EC717" s="866"/>
      <c r="ED717" s="185"/>
      <c r="EE717" s="185"/>
      <c r="EF717" s="185"/>
      <c r="EG717" s="202"/>
      <c r="EH717" s="283"/>
    </row>
    <row r="718" spans="1:138" ht="15" customHeight="1" outlineLevel="1">
      <c r="A718" s="85"/>
      <c r="B718" s="67"/>
      <c r="C718" s="157" t="s">
        <v>69</v>
      </c>
      <c r="D718" s="1149" t="s">
        <v>51</v>
      </c>
      <c r="E718" s="84"/>
      <c r="F718" s="84"/>
      <c r="G718" s="169"/>
      <c r="H718" s="169"/>
      <c r="I718" s="169"/>
      <c r="J718" s="169"/>
      <c r="K718" s="169"/>
      <c r="L718" s="169"/>
      <c r="M718" s="2213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23"/>
      <c r="AG718" s="23"/>
      <c r="AH718" s="185"/>
      <c r="AI718" s="185"/>
      <c r="AJ718" s="185"/>
      <c r="AK718" s="185"/>
      <c r="AL718" s="185"/>
      <c r="AM718" s="185"/>
      <c r="AN718" s="185"/>
      <c r="AO718" s="185"/>
      <c r="AP718" s="185"/>
      <c r="AQ718" s="185"/>
      <c r="AR718" s="185"/>
      <c r="AS718" s="185"/>
      <c r="AT718" s="185"/>
      <c r="AU718" s="185"/>
      <c r="AV718" s="185"/>
      <c r="AW718" s="185"/>
      <c r="AX718" s="185"/>
      <c r="AY718" s="185"/>
      <c r="AZ718" s="185"/>
      <c r="BA718" s="185"/>
      <c r="BB718" s="185"/>
      <c r="BC718" s="185"/>
      <c r="BD718" s="185"/>
      <c r="BE718" s="185"/>
      <c r="BF718" s="185"/>
      <c r="BG718" s="185"/>
      <c r="BH718" s="185"/>
      <c r="BI718" s="185"/>
      <c r="BJ718" s="185"/>
      <c r="BK718" s="185"/>
      <c r="BL718" s="185"/>
      <c r="BM718" s="185"/>
      <c r="BN718" s="185"/>
      <c r="BO718" s="185"/>
      <c r="BP718" s="185"/>
      <c r="BQ718" s="185"/>
      <c r="BR718" s="185"/>
      <c r="BS718" s="185"/>
      <c r="BT718" s="185"/>
      <c r="BU718" s="185"/>
      <c r="BV718" s="185"/>
      <c r="BW718" s="185"/>
      <c r="BX718" s="185"/>
      <c r="BY718" s="185"/>
      <c r="BZ718" s="185"/>
      <c r="CA718" s="185"/>
      <c r="CB718" s="185"/>
      <c r="CC718" s="185"/>
      <c r="CD718" s="185"/>
      <c r="CE718" s="185"/>
      <c r="CF718" s="185"/>
      <c r="CG718" s="185"/>
      <c r="CH718" s="185"/>
      <c r="CI718" s="185"/>
      <c r="CJ718" s="185"/>
      <c r="CK718" s="185"/>
      <c r="CL718" s="185"/>
      <c r="CM718" s="185"/>
      <c r="CN718" s="185"/>
      <c r="CO718" s="185"/>
      <c r="CP718" s="2234"/>
      <c r="CQ718" s="2234"/>
      <c r="CR718" s="2234"/>
      <c r="CS718" s="283"/>
      <c r="CT718" s="283"/>
      <c r="CU718" s="283"/>
      <c r="CV718" s="185"/>
      <c r="CW718" s="185"/>
      <c r="CX718" s="185"/>
      <c r="CY718" s="185"/>
      <c r="CZ718" s="185"/>
      <c r="DA718" s="185"/>
      <c r="DB718" s="324"/>
      <c r="DC718" s="283"/>
      <c r="DD718" s="324"/>
      <c r="DE718" s="185"/>
      <c r="DF718" s="283"/>
      <c r="DG718" s="185"/>
      <c r="DH718" s="185"/>
      <c r="DI718" s="185"/>
      <c r="DJ718" s="185"/>
      <c r="DK718" s="185"/>
      <c r="DL718" s="185"/>
      <c r="DM718" s="185"/>
      <c r="DN718" s="185"/>
      <c r="DO718" s="185"/>
      <c r="DP718" s="283"/>
      <c r="DQ718" s="185"/>
      <c r="DR718" s="185"/>
      <c r="DS718" s="185"/>
      <c r="DT718" s="185"/>
      <c r="DU718" s="185"/>
      <c r="DV718" s="185"/>
      <c r="DW718" s="185"/>
      <c r="DX718" s="185"/>
      <c r="DY718" s="185"/>
      <c r="DZ718" s="2234"/>
      <c r="EA718" s="283"/>
      <c r="EB718" s="185"/>
      <c r="EC718" s="866"/>
      <c r="ED718" s="185"/>
      <c r="EE718" s="185"/>
      <c r="EF718" s="185"/>
      <c r="EG718" s="202"/>
      <c r="EH718" s="283"/>
    </row>
    <row r="719" spans="1:138" ht="15" customHeight="1" outlineLevel="1">
      <c r="A719" s="85"/>
      <c r="B719" s="67"/>
      <c r="C719" s="158" t="s">
        <v>186</v>
      </c>
      <c r="D719" s="1158" t="s">
        <v>352</v>
      </c>
      <c r="E719" s="128" t="s">
        <v>24</v>
      </c>
      <c r="F719" s="850" t="s">
        <v>2</v>
      </c>
      <c r="G719" s="855">
        <f t="shared" ref="G719:G723" si="2161">H719+M719+N719+O719+P719</f>
        <v>11</v>
      </c>
      <c r="H719" s="855">
        <f>SUM(I719:L719)</f>
        <v>6</v>
      </c>
      <c r="I719" s="1068"/>
      <c r="J719" s="1068">
        <v>6</v>
      </c>
      <c r="K719" s="1068"/>
      <c r="L719" s="1068"/>
      <c r="M719" s="2219">
        <v>5</v>
      </c>
      <c r="N719" s="1068"/>
      <c r="O719" s="1068"/>
      <c r="P719" s="1068"/>
      <c r="Q719" s="574">
        <f>SUM(R719:U719)</f>
        <v>0</v>
      </c>
      <c r="R719" s="85"/>
      <c r="S719" s="23"/>
      <c r="T719" s="23"/>
      <c r="U719" s="23"/>
      <c r="V719" s="855">
        <f>SUM(W719:Z719)</f>
        <v>5</v>
      </c>
      <c r="W719" s="2337"/>
      <c r="X719" s="2337"/>
      <c r="Y719" s="2337">
        <v>5</v>
      </c>
      <c r="Z719" s="2337"/>
      <c r="AA719" s="574">
        <f>SUM(AB719:AE719)</f>
        <v>0</v>
      </c>
      <c r="AB719" s="85"/>
      <c r="AC719" s="23"/>
      <c r="AD719" s="23"/>
      <c r="AE719" s="23"/>
      <c r="AF719" s="566" t="s">
        <v>311</v>
      </c>
      <c r="AG719" s="561">
        <f t="shared" ref="AG719:AG722" si="2162">AH719+CP719+CS719+CV719+CY719</f>
        <v>5.4494000000000001E-3</v>
      </c>
      <c r="AH719" s="556">
        <v>2.9724E-3</v>
      </c>
      <c r="AI719" s="324">
        <v>0.35668800000000001</v>
      </c>
      <c r="AJ719" s="324">
        <v>1.1362593480000001E-2</v>
      </c>
      <c r="AK719" s="23"/>
      <c r="AL719" s="324"/>
      <c r="AM719" s="23"/>
      <c r="AN719" s="130">
        <v>2.9724E-3</v>
      </c>
      <c r="AO719" s="854">
        <v>0.35668800000000001</v>
      </c>
      <c r="AP719" s="324">
        <v>1.1362593480000001E-2</v>
      </c>
      <c r="AQ719" s="23"/>
      <c r="AR719" s="23"/>
      <c r="AS719" s="23"/>
      <c r="AT719" s="23"/>
      <c r="AU719" s="23"/>
      <c r="AV719" s="23"/>
      <c r="AW719" s="324">
        <v>0</v>
      </c>
      <c r="AX719" s="324">
        <v>0</v>
      </c>
      <c r="AY719" s="324">
        <v>0</v>
      </c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556">
        <f t="shared" ref="BL719:BL723" si="2163">BO719+BR719+BU719+BX719</f>
        <v>2.477E-3</v>
      </c>
      <c r="BM719" s="324">
        <f t="shared" ref="BM719:BM723" si="2164">BP719+BS719+BV719+BY719</f>
        <v>0.29723999999999995</v>
      </c>
      <c r="BN719" s="324">
        <f t="shared" ref="BN719:BN723" si="2165">BQ719+BT719+BW719+BZ719</f>
        <v>9.4688279000000007E-3</v>
      </c>
      <c r="BO719" s="23"/>
      <c r="BP719" s="324"/>
      <c r="BQ719" s="23"/>
      <c r="BR719" s="130"/>
      <c r="BS719" s="854">
        <f>BR719*1000*0.12</f>
        <v>0</v>
      </c>
      <c r="BT719" s="324">
        <f>BR719*$ES$14</f>
        <v>0</v>
      </c>
      <c r="BU719" s="556">
        <v>2.477E-3</v>
      </c>
      <c r="BV719" s="854">
        <f>BU719*1000*0.12</f>
        <v>0.29723999999999995</v>
      </c>
      <c r="BW719" s="556">
        <f>BU719*$ET$14</f>
        <v>9.4688279000000007E-3</v>
      </c>
      <c r="BX719" s="23"/>
      <c r="BY719" s="23"/>
      <c r="BZ719" s="23"/>
      <c r="CA719" s="324">
        <f t="shared" ref="CA719:CA723" si="2166">CD719+CG719+CJ719+CM719</f>
        <v>0</v>
      </c>
      <c r="CB719" s="324">
        <f t="shared" ref="CB719:CB723" si="2167">CE719+CH719+CK719+CN719</f>
        <v>0</v>
      </c>
      <c r="CC719" s="324">
        <f t="shared" ref="CC719:CC723" si="2168">CF719+CI719+CL719+CO719</f>
        <v>0</v>
      </c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849">
        <v>2.477E-3</v>
      </c>
      <c r="CQ719" s="2220">
        <f>CP719*1000*0.12</f>
        <v>0.29723999999999995</v>
      </c>
      <c r="CR719" s="2220">
        <f>CP719*$EM$14</f>
        <v>0</v>
      </c>
      <c r="CS719" s="85"/>
      <c r="CT719" s="85"/>
      <c r="CU719" s="85"/>
      <c r="CV719" s="23"/>
      <c r="CW719" s="23"/>
      <c r="CX719" s="23"/>
      <c r="CY719" s="23"/>
      <c r="CZ719" s="23"/>
      <c r="DA719" s="23"/>
      <c r="DB719" s="85"/>
      <c r="DC719" s="85"/>
      <c r="DD719" s="324">
        <v>0.19400000000000001</v>
      </c>
      <c r="DE719" s="555">
        <f t="shared" ref="DE719:DE724" si="2169">DK719+DP719+EA719+EB719+EC719</f>
        <v>7.1240000000000001E-3</v>
      </c>
      <c r="DF719" s="595">
        <v>8.2199999999999999E-3</v>
      </c>
      <c r="DG719" s="854"/>
      <c r="DH719" s="854">
        <v>8.2199999999999999E-3</v>
      </c>
      <c r="DI719" s="324"/>
      <c r="DJ719" s="854"/>
      <c r="DK719" s="595">
        <v>0</v>
      </c>
      <c r="DL719" s="854"/>
      <c r="DM719" s="854"/>
      <c r="DN719" s="854"/>
      <c r="DO719" s="854"/>
      <c r="DP719" s="595">
        <f>DQ719+DR719+DS719+DT719</f>
        <v>7.1240000000000001E-3</v>
      </c>
      <c r="DQ719" s="854"/>
      <c r="DR719" s="854"/>
      <c r="DS719" s="324">
        <v>7.1240000000000001E-3</v>
      </c>
      <c r="DT719" s="854"/>
      <c r="DU719" s="595">
        <f t="shared" ref="DU719:DU723" si="2170">DV719+DW719+DX719+DY719</f>
        <v>0</v>
      </c>
      <c r="DV719" s="854"/>
      <c r="DW719" s="854"/>
      <c r="DX719" s="854"/>
      <c r="DY719" s="854"/>
      <c r="DZ719" s="2220">
        <v>7.1240000000000001E-3</v>
      </c>
      <c r="EA719" s="85"/>
      <c r="EB719" s="23"/>
      <c r="EC719" s="867"/>
      <c r="ED719" s="135" t="s">
        <v>243</v>
      </c>
      <c r="EE719" s="85"/>
      <c r="EF719" s="329" t="s">
        <v>235</v>
      </c>
      <c r="EG719" s="171"/>
      <c r="EH719" s="23" t="s">
        <v>467</v>
      </c>
    </row>
    <row r="720" spans="1:138" ht="15" customHeight="1" outlineLevel="1">
      <c r="A720" s="85"/>
      <c r="B720" s="67"/>
      <c r="C720" s="158" t="s">
        <v>247</v>
      </c>
      <c r="D720" s="1158" t="s">
        <v>353</v>
      </c>
      <c r="E720" s="128" t="s">
        <v>24</v>
      </c>
      <c r="F720" s="850" t="s">
        <v>2</v>
      </c>
      <c r="G720" s="855">
        <f t="shared" si="2161"/>
        <v>6</v>
      </c>
      <c r="H720" s="855">
        <f>SUM(I720:L720)</f>
        <v>3</v>
      </c>
      <c r="I720" s="1068"/>
      <c r="J720" s="1068"/>
      <c r="K720" s="119">
        <v>3</v>
      </c>
      <c r="L720" s="1068"/>
      <c r="M720" s="2219"/>
      <c r="N720" s="1068">
        <v>3</v>
      </c>
      <c r="O720" s="1068"/>
      <c r="P720" s="1068"/>
      <c r="Q720" s="574">
        <f>SUM(R720:U720)</f>
        <v>0</v>
      </c>
      <c r="R720" s="196"/>
      <c r="S720" s="196"/>
      <c r="T720" s="196"/>
      <c r="U720" s="196"/>
      <c r="V720" s="855">
        <f>SUM(W720:Z720)</f>
        <v>0</v>
      </c>
      <c r="W720" s="2337"/>
      <c r="X720" s="2337"/>
      <c r="Y720" s="119"/>
      <c r="Z720" s="2337"/>
      <c r="AA720" s="574">
        <f>SUM(AB720:AE720)</f>
        <v>0</v>
      </c>
      <c r="AB720" s="196"/>
      <c r="AC720" s="196"/>
      <c r="AD720" s="196"/>
      <c r="AE720" s="196"/>
      <c r="AF720" s="566" t="s">
        <v>311</v>
      </c>
      <c r="AG720" s="561">
        <f t="shared" si="2162"/>
        <v>1.2572799999999999E-3</v>
      </c>
      <c r="AH720" s="556">
        <v>6.2863999999999997E-4</v>
      </c>
      <c r="AI720" s="324">
        <v>7.5436799999999998E-2</v>
      </c>
      <c r="AJ720" s="324">
        <v>2.4031021280000002E-3</v>
      </c>
      <c r="AK720" s="33"/>
      <c r="AL720" s="33"/>
      <c r="AM720" s="33"/>
      <c r="AN720" s="33"/>
      <c r="AO720" s="752"/>
      <c r="AP720" s="33"/>
      <c r="AQ720" s="556">
        <v>6.2863999999999997E-4</v>
      </c>
      <c r="AR720" s="854">
        <v>7.5436799999999998E-2</v>
      </c>
      <c r="AS720" s="556">
        <v>2.4031021280000002E-3</v>
      </c>
      <c r="AT720" s="33"/>
      <c r="AU720" s="33"/>
      <c r="AV720" s="33"/>
      <c r="AW720" s="324">
        <v>0</v>
      </c>
      <c r="AX720" s="324">
        <v>0</v>
      </c>
      <c r="AY720" s="324">
        <v>0</v>
      </c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556">
        <f t="shared" si="2163"/>
        <v>0</v>
      </c>
      <c r="BM720" s="324">
        <f t="shared" si="2164"/>
        <v>0</v>
      </c>
      <c r="BN720" s="324">
        <f t="shared" si="2165"/>
        <v>0</v>
      </c>
      <c r="BO720" s="33"/>
      <c r="BP720" s="33"/>
      <c r="BQ720" s="33"/>
      <c r="BR720" s="33"/>
      <c r="BS720" s="752"/>
      <c r="BT720" s="33"/>
      <c r="BU720" s="556"/>
      <c r="BV720" s="854">
        <f>BU720*1000*0.12</f>
        <v>0</v>
      </c>
      <c r="BW720" s="556">
        <f>BU720*$ET$14</f>
        <v>0</v>
      </c>
      <c r="BX720" s="33"/>
      <c r="BY720" s="33"/>
      <c r="BZ720" s="33"/>
      <c r="CA720" s="324">
        <f t="shared" si="2166"/>
        <v>0</v>
      </c>
      <c r="CB720" s="324">
        <f t="shared" si="2167"/>
        <v>0</v>
      </c>
      <c r="CC720" s="324">
        <f t="shared" si="2168"/>
        <v>0</v>
      </c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2239"/>
      <c r="CQ720" s="2239"/>
      <c r="CR720" s="2239"/>
      <c r="CS720" s="775">
        <v>6.2863999999999997E-4</v>
      </c>
      <c r="CT720" s="854">
        <f>CS720*1000*0.12</f>
        <v>7.5436799999999998E-2</v>
      </c>
      <c r="CU720" s="556">
        <f>CS720*$EN$14</f>
        <v>2.5992378079999997E-3</v>
      </c>
      <c r="CV720" s="33"/>
      <c r="CW720" s="33"/>
      <c r="CX720" s="33"/>
      <c r="CY720" s="33"/>
      <c r="CZ720" s="33"/>
      <c r="DA720" s="33"/>
      <c r="DB720" s="210"/>
      <c r="DC720" s="210"/>
      <c r="DD720" s="210"/>
      <c r="DE720" s="555">
        <f t="shared" si="2169"/>
        <v>1.0584000000000001E-3</v>
      </c>
      <c r="DF720" s="600">
        <v>1.2899999999999999E-3</v>
      </c>
      <c r="DG720" s="33"/>
      <c r="DH720" s="33"/>
      <c r="DI720" s="130">
        <v>1.2899999999999999E-3</v>
      </c>
      <c r="DJ720" s="33"/>
      <c r="DK720" s="595">
        <v>0</v>
      </c>
      <c r="DL720" s="33"/>
      <c r="DM720" s="33"/>
      <c r="DN720" s="23"/>
      <c r="DO720" s="33"/>
      <c r="DP720" s="600">
        <f>DQ720+DR720+DS720+DT720</f>
        <v>0</v>
      </c>
      <c r="DQ720" s="33"/>
      <c r="DR720" s="33"/>
      <c r="DS720" s="130"/>
      <c r="DT720" s="33"/>
      <c r="DU720" s="595">
        <f t="shared" si="2170"/>
        <v>0</v>
      </c>
      <c r="DV720" s="33"/>
      <c r="DW720" s="33"/>
      <c r="DX720" s="23"/>
      <c r="DY720" s="33"/>
      <c r="DZ720" s="2239"/>
      <c r="EA720" s="130">
        <v>1.0584000000000001E-3</v>
      </c>
      <c r="EB720" s="33"/>
      <c r="EC720" s="868"/>
      <c r="ED720" s="135" t="s">
        <v>243</v>
      </c>
      <c r="EE720" s="85"/>
      <c r="EF720" s="329" t="s">
        <v>235</v>
      </c>
      <c r="EG720" s="201"/>
      <c r="EH720" s="23" t="s">
        <v>467</v>
      </c>
    </row>
    <row r="721" spans="1:138" ht="15" customHeight="1" outlineLevel="1">
      <c r="A721" s="85"/>
      <c r="B721" s="67"/>
      <c r="C721" s="158" t="s">
        <v>258</v>
      </c>
      <c r="D721" s="1158" t="s">
        <v>354</v>
      </c>
      <c r="E721" s="128" t="s">
        <v>24</v>
      </c>
      <c r="F721" s="850" t="s">
        <v>2</v>
      </c>
      <c r="G721" s="855">
        <f t="shared" si="2161"/>
        <v>160</v>
      </c>
      <c r="H721" s="855">
        <f t="shared" ref="H721:H722" si="2171">SUM(I721:L721)</f>
        <v>40</v>
      </c>
      <c r="I721" s="1068">
        <v>10</v>
      </c>
      <c r="J721" s="1068">
        <v>10</v>
      </c>
      <c r="K721" s="1068">
        <v>10</v>
      </c>
      <c r="L721" s="1068">
        <v>10</v>
      </c>
      <c r="M721" s="2219">
        <v>40</v>
      </c>
      <c r="N721" s="1068">
        <v>40</v>
      </c>
      <c r="O721" s="1068">
        <v>20</v>
      </c>
      <c r="P721" s="1068">
        <v>20</v>
      </c>
      <c r="Q721" s="574">
        <f t="shared" ref="Q721:Q723" si="2172">SUM(R721:U721)</f>
        <v>11</v>
      </c>
      <c r="R721" s="1779"/>
      <c r="S721" s="196"/>
      <c r="T721" s="196"/>
      <c r="U721" s="196">
        <v>11</v>
      </c>
      <c r="V721" s="855">
        <f t="shared" ref="V721:V722" si="2173">SUM(W721:Z721)</f>
        <v>40</v>
      </c>
      <c r="W721" s="2337">
        <v>10</v>
      </c>
      <c r="X721" s="2337">
        <v>10</v>
      </c>
      <c r="Y721" s="2337">
        <v>10</v>
      </c>
      <c r="Z721" s="2337">
        <v>10</v>
      </c>
      <c r="AA721" s="574">
        <f t="shared" ref="AA721:AA723" si="2174">SUM(AB721:AE721)</f>
        <v>0</v>
      </c>
      <c r="AB721" s="1779"/>
      <c r="AC721" s="196"/>
      <c r="AD721" s="196"/>
      <c r="AE721" s="196"/>
      <c r="AF721" s="566" t="s">
        <v>311</v>
      </c>
      <c r="AG721" s="555">
        <f t="shared" si="2162"/>
        <v>1.6E-2</v>
      </c>
      <c r="AH721" s="556">
        <v>4.0000000000000001E-3</v>
      </c>
      <c r="AI721" s="324">
        <v>0.48</v>
      </c>
      <c r="AJ721" s="324">
        <v>1.5290800000000002E-2</v>
      </c>
      <c r="AK721" s="556">
        <v>1E-3</v>
      </c>
      <c r="AL721" s="854">
        <v>0.12</v>
      </c>
      <c r="AM721" s="130">
        <v>3.8227000000000005E-3</v>
      </c>
      <c r="AN721" s="556">
        <v>1E-3</v>
      </c>
      <c r="AO721" s="854">
        <v>0.12</v>
      </c>
      <c r="AP721" s="324">
        <v>3.8227000000000005E-3</v>
      </c>
      <c r="AQ721" s="556">
        <v>1E-3</v>
      </c>
      <c r="AR721" s="854">
        <v>0.12</v>
      </c>
      <c r="AS721" s="324">
        <v>3.8227000000000005E-3</v>
      </c>
      <c r="AT721" s="556">
        <v>1E-3</v>
      </c>
      <c r="AU721" s="854">
        <v>0.12</v>
      </c>
      <c r="AV721" s="556">
        <v>3.8227000000000005E-3</v>
      </c>
      <c r="AW721" s="324">
        <v>1.1000000000000001E-3</v>
      </c>
      <c r="AX721" s="324">
        <v>0.13200000000000001</v>
      </c>
      <c r="AY721" s="324">
        <v>4.2049700000000006E-3</v>
      </c>
      <c r="AZ721" s="33"/>
      <c r="BA721" s="1754">
        <v>0</v>
      </c>
      <c r="BB721" s="1755">
        <v>0</v>
      </c>
      <c r="BC721" s="33"/>
      <c r="BD721" s="33"/>
      <c r="BE721" s="33"/>
      <c r="BF721" s="33"/>
      <c r="BG721" s="33"/>
      <c r="BH721" s="33"/>
      <c r="BI721" s="33">
        <v>1.1000000000000001E-3</v>
      </c>
      <c r="BJ721" s="33">
        <v>0.13200000000000001</v>
      </c>
      <c r="BK721" s="33">
        <v>4.2049700000000006E-3</v>
      </c>
      <c r="BL721" s="556">
        <f t="shared" si="2163"/>
        <v>4.0000000000000001E-3</v>
      </c>
      <c r="BM721" s="324">
        <f t="shared" si="2164"/>
        <v>0.48</v>
      </c>
      <c r="BN721" s="324">
        <f t="shared" si="2165"/>
        <v>1.5290800000000002E-2</v>
      </c>
      <c r="BO721" s="556">
        <v>1E-3</v>
      </c>
      <c r="BP721" s="854">
        <f>BO721*1000*0.12</f>
        <v>0.12</v>
      </c>
      <c r="BQ721" s="130">
        <f>BO721*$ER$14</f>
        <v>3.8227000000000005E-3</v>
      </c>
      <c r="BR721" s="556">
        <v>1E-3</v>
      </c>
      <c r="BS721" s="854">
        <f>BR721*1000*0.12</f>
        <v>0.12</v>
      </c>
      <c r="BT721" s="324">
        <f>BR721*$ES$14</f>
        <v>3.8227000000000005E-3</v>
      </c>
      <c r="BU721" s="556">
        <v>1E-3</v>
      </c>
      <c r="BV721" s="854">
        <f>BU721*1000*0.12</f>
        <v>0.12</v>
      </c>
      <c r="BW721" s="324">
        <f>BU721*$ET$14</f>
        <v>3.8227000000000005E-3</v>
      </c>
      <c r="BX721" s="556">
        <v>1E-3</v>
      </c>
      <c r="BY721" s="854">
        <f>BX721*1000*0.12</f>
        <v>0.12</v>
      </c>
      <c r="BZ721" s="556">
        <f>BX721*$EU$14</f>
        <v>3.8227000000000005E-3</v>
      </c>
      <c r="CA721" s="324">
        <f t="shared" si="2166"/>
        <v>0</v>
      </c>
      <c r="CB721" s="324">
        <f t="shared" si="2167"/>
        <v>0</v>
      </c>
      <c r="CC721" s="324">
        <f t="shared" si="2168"/>
        <v>0</v>
      </c>
      <c r="CD721" s="33"/>
      <c r="CE721" s="1754">
        <f>CD721*1000*0.12</f>
        <v>0</v>
      </c>
      <c r="CF721" s="1755">
        <f>CD721*$EW$14</f>
        <v>0</v>
      </c>
      <c r="CG721" s="33"/>
      <c r="CH721" s="33"/>
      <c r="CI721" s="33"/>
      <c r="CJ721" s="33"/>
      <c r="CK721" s="33"/>
      <c r="CL721" s="33"/>
      <c r="CM721" s="33"/>
      <c r="CN721" s="33"/>
      <c r="CO721" s="33"/>
      <c r="CP721" s="849">
        <v>4.0000000000000001E-3</v>
      </c>
      <c r="CQ721" s="2220">
        <f>CP721*1000*0.12</f>
        <v>0.48</v>
      </c>
      <c r="CR721" s="2220">
        <f>CP721*$EM$14</f>
        <v>0</v>
      </c>
      <c r="CS721" s="130">
        <v>4.0000000000000001E-3</v>
      </c>
      <c r="CT721" s="854">
        <f>CS721*1000*0.12</f>
        <v>0.48</v>
      </c>
      <c r="CU721" s="324">
        <f>CS721*$EN$14</f>
        <v>1.6538799999999999E-2</v>
      </c>
      <c r="CV721" s="130">
        <v>2E-3</v>
      </c>
      <c r="CW721" s="854">
        <f>CV721*1000*0.12</f>
        <v>0.24</v>
      </c>
      <c r="CX721" s="324">
        <f>CV721*$EO$14</f>
        <v>8.6001999999999988E-3</v>
      </c>
      <c r="CY721" s="130">
        <v>2E-3</v>
      </c>
      <c r="CZ721" s="854">
        <f>CY721*1000*0.12</f>
        <v>0.24</v>
      </c>
      <c r="DA721" s="324">
        <f>CY721*$EP$14</f>
        <v>8.9442000000000011E-3</v>
      </c>
      <c r="DB721" s="324">
        <v>0.5</v>
      </c>
      <c r="DC721" s="324">
        <v>333.8</v>
      </c>
      <c r="DD721" s="324">
        <v>0.49399999999999999</v>
      </c>
      <c r="DE721" s="555">
        <f t="shared" si="2169"/>
        <v>6.4616000000000007E-2</v>
      </c>
      <c r="DF721" s="595">
        <v>0.02</v>
      </c>
      <c r="DG721" s="854">
        <v>5.0000000000000001E-3</v>
      </c>
      <c r="DH721" s="854">
        <v>5.0000000000000001E-3</v>
      </c>
      <c r="DI721" s="854">
        <v>5.0000000000000001E-3</v>
      </c>
      <c r="DJ721" s="854">
        <v>5.0000000000000001E-3</v>
      </c>
      <c r="DK721" s="595">
        <v>0</v>
      </c>
      <c r="DL721" s="854"/>
      <c r="DM721" s="854"/>
      <c r="DN721" s="854"/>
      <c r="DO721" s="854"/>
      <c r="DP721" s="595">
        <f t="shared" ref="DP721:DP723" si="2175">DQ721+DR721+DS721+DT721</f>
        <v>0.02</v>
      </c>
      <c r="DQ721" s="854">
        <v>5.0000000000000001E-3</v>
      </c>
      <c r="DR721" s="854">
        <v>5.0000000000000001E-3</v>
      </c>
      <c r="DS721" s="854">
        <v>5.0000000000000001E-3</v>
      </c>
      <c r="DT721" s="854">
        <v>5.0000000000000001E-3</v>
      </c>
      <c r="DU721" s="595">
        <f t="shared" si="2170"/>
        <v>0</v>
      </c>
      <c r="DV721" s="854"/>
      <c r="DW721" s="854"/>
      <c r="DX721" s="854"/>
      <c r="DY721" s="854"/>
      <c r="DZ721" s="2220">
        <v>2.0199999999999999E-2</v>
      </c>
      <c r="EA721" s="854">
        <f>DZ721*1.08</f>
        <v>2.1816000000000002E-2</v>
      </c>
      <c r="EB721" s="854">
        <f>DF721/2*1.12</f>
        <v>1.1200000000000002E-2</v>
      </c>
      <c r="EC721" s="854">
        <f>DF721/2*1.16</f>
        <v>1.1599999999999999E-2</v>
      </c>
      <c r="ED721" s="135" t="s">
        <v>243</v>
      </c>
      <c r="EE721" s="85"/>
      <c r="EF721" s="329" t="s">
        <v>235</v>
      </c>
      <c r="EG721" s="201"/>
      <c r="EH721" s="67" t="s">
        <v>468</v>
      </c>
    </row>
    <row r="722" spans="1:138" ht="15" hidden="1" customHeight="1" outlineLevel="1">
      <c r="A722" s="85"/>
      <c r="B722" s="67"/>
      <c r="C722" s="158" t="s">
        <v>259</v>
      </c>
      <c r="D722" s="1158" t="s">
        <v>355</v>
      </c>
      <c r="E722" s="128" t="s">
        <v>24</v>
      </c>
      <c r="F722" s="850" t="s">
        <v>2</v>
      </c>
      <c r="G722" s="855">
        <f t="shared" si="2161"/>
        <v>10</v>
      </c>
      <c r="H722" s="855">
        <f t="shared" si="2171"/>
        <v>0</v>
      </c>
      <c r="I722" s="1068"/>
      <c r="J722" s="1068"/>
      <c r="K722" s="1068"/>
      <c r="L722" s="1068"/>
      <c r="M722" s="2219"/>
      <c r="N722" s="1068"/>
      <c r="O722" s="1068">
        <v>5</v>
      </c>
      <c r="P722" s="1068">
        <v>5</v>
      </c>
      <c r="Q722" s="574">
        <f t="shared" si="2172"/>
        <v>0</v>
      </c>
      <c r="R722" s="196"/>
      <c r="S722" s="196"/>
      <c r="T722" s="196"/>
      <c r="U722" s="196"/>
      <c r="V722" s="855">
        <f t="shared" si="2173"/>
        <v>0</v>
      </c>
      <c r="W722" s="2337"/>
      <c r="X722" s="2337"/>
      <c r="Y722" s="2337"/>
      <c r="Z722" s="2337"/>
      <c r="AA722" s="574">
        <f t="shared" si="2174"/>
        <v>0</v>
      </c>
      <c r="AB722" s="196"/>
      <c r="AC722" s="196"/>
      <c r="AD722" s="196"/>
      <c r="AE722" s="196"/>
      <c r="AF722" s="566" t="s">
        <v>311</v>
      </c>
      <c r="AG722" s="561">
        <f t="shared" si="2162"/>
        <v>0.1131552</v>
      </c>
      <c r="AH722" s="324">
        <v>0</v>
      </c>
      <c r="AI722" s="324">
        <v>0</v>
      </c>
      <c r="AJ722" s="324">
        <v>0</v>
      </c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24">
        <v>0</v>
      </c>
      <c r="AX722" s="324">
        <v>0</v>
      </c>
      <c r="AY722" s="324">
        <v>0</v>
      </c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24">
        <f t="shared" si="2163"/>
        <v>0</v>
      </c>
      <c r="BM722" s="324">
        <f t="shared" si="2164"/>
        <v>0</v>
      </c>
      <c r="BN722" s="324">
        <f t="shared" si="2165"/>
        <v>0</v>
      </c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24">
        <f t="shared" si="2166"/>
        <v>0</v>
      </c>
      <c r="CB722" s="324">
        <f t="shared" si="2167"/>
        <v>0</v>
      </c>
      <c r="CC722" s="324">
        <f t="shared" si="2168"/>
        <v>0</v>
      </c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2239"/>
      <c r="CQ722" s="2239"/>
      <c r="CR722" s="2239"/>
      <c r="CS722" s="210"/>
      <c r="CT722" s="210"/>
      <c r="CU722" s="210"/>
      <c r="CV722" s="854">
        <v>5.6577599999999999E-2</v>
      </c>
      <c r="CW722" s="854">
        <f>CV722*1000*0.12</f>
        <v>6.7893119999999998</v>
      </c>
      <c r="CX722" s="556">
        <f>CV722*$EO$14</f>
        <v>0.24328933775999997</v>
      </c>
      <c r="CY722" s="854">
        <v>5.6577599999999999E-2</v>
      </c>
      <c r="CZ722" s="854">
        <f>CY722*1000*0.12</f>
        <v>6.7893119999999998</v>
      </c>
      <c r="DA722" s="324">
        <f>CY722*$EP$14</f>
        <v>0.25302068496000002</v>
      </c>
      <c r="DB722" s="210"/>
      <c r="DC722" s="210"/>
      <c r="DD722" s="324">
        <v>3.7050000000000001</v>
      </c>
      <c r="DE722" s="555">
        <f t="shared" si="2169"/>
        <v>4.0013999999999994E-2</v>
      </c>
      <c r="DF722" s="595">
        <v>0</v>
      </c>
      <c r="DG722" s="33"/>
      <c r="DH722" s="33"/>
      <c r="DI722" s="33"/>
      <c r="DJ722" s="33"/>
      <c r="DK722" s="595">
        <v>0</v>
      </c>
      <c r="DL722" s="33"/>
      <c r="DM722" s="33"/>
      <c r="DN722" s="33"/>
      <c r="DO722" s="33"/>
      <c r="DP722" s="595">
        <f t="shared" si="2175"/>
        <v>0</v>
      </c>
      <c r="DQ722" s="33"/>
      <c r="DR722" s="33"/>
      <c r="DS722" s="33"/>
      <c r="DT722" s="33"/>
      <c r="DU722" s="595">
        <f t="shared" si="2170"/>
        <v>0</v>
      </c>
      <c r="DV722" s="33"/>
      <c r="DW722" s="33"/>
      <c r="DX722" s="33"/>
      <c r="DY722" s="33"/>
      <c r="DZ722" s="2239"/>
      <c r="EA722" s="210"/>
      <c r="EB722" s="130">
        <v>1.9656E-2</v>
      </c>
      <c r="EC722" s="130">
        <v>2.0357999999999998E-2</v>
      </c>
      <c r="ED722" s="135" t="s">
        <v>243</v>
      </c>
      <c r="EE722" s="85"/>
      <c r="EF722" s="329" t="s">
        <v>235</v>
      </c>
      <c r="EG722" s="201"/>
      <c r="EH722" s="67" t="s">
        <v>468</v>
      </c>
    </row>
    <row r="723" spans="1:138" ht="27.75" customHeight="1" outlineLevel="1">
      <c r="A723" s="85"/>
      <c r="B723" s="67"/>
      <c r="C723" s="158" t="s">
        <v>260</v>
      </c>
      <c r="D723" s="1158" t="s">
        <v>445</v>
      </c>
      <c r="E723" s="979" t="s">
        <v>24</v>
      </c>
      <c r="F723" s="978" t="s">
        <v>2</v>
      </c>
      <c r="G723" s="855">
        <f t="shared" si="2161"/>
        <v>1</v>
      </c>
      <c r="H723" s="855">
        <f t="shared" ref="H723" si="2176">SUM(I723:L723)</f>
        <v>1</v>
      </c>
      <c r="I723" s="1068"/>
      <c r="J723" s="1068"/>
      <c r="K723" s="1068">
        <v>1</v>
      </c>
      <c r="L723" s="1068"/>
      <c r="M723" s="2219"/>
      <c r="N723" s="1068"/>
      <c r="O723" s="1068"/>
      <c r="P723" s="1068"/>
      <c r="Q723" s="574">
        <f t="shared" si="2172"/>
        <v>1</v>
      </c>
      <c r="R723" s="196"/>
      <c r="S723" s="196"/>
      <c r="T723" s="196"/>
      <c r="U723" s="1940">
        <v>1</v>
      </c>
      <c r="V723" s="855">
        <f t="shared" ref="V723" si="2177">SUM(W723:Z723)</f>
        <v>0</v>
      </c>
      <c r="W723" s="2337"/>
      <c r="X723" s="2337"/>
      <c r="Y723" s="2337"/>
      <c r="Z723" s="2337"/>
      <c r="AA723" s="574">
        <f t="shared" si="2174"/>
        <v>0</v>
      </c>
      <c r="AB723" s="196"/>
      <c r="AC723" s="196"/>
      <c r="AD723" s="196"/>
      <c r="AE723" s="2139"/>
      <c r="AF723" s="566" t="s">
        <v>311</v>
      </c>
      <c r="AG723" s="561">
        <f t="shared" ref="AG723" si="2178">AH723+CP723+CS723+CV723+CY723</f>
        <v>1.0333759999999999E-2</v>
      </c>
      <c r="AH723" s="556">
        <v>1.0333759999999999E-2</v>
      </c>
      <c r="AI723" s="324">
        <v>1.2400511999999999</v>
      </c>
      <c r="AJ723" s="324">
        <v>3.9502864351999997E-2</v>
      </c>
      <c r="AK723" s="33"/>
      <c r="AL723" s="33"/>
      <c r="AM723" s="33"/>
      <c r="AN723" s="33"/>
      <c r="AO723" s="33"/>
      <c r="AP723" s="33"/>
      <c r="AQ723" s="775">
        <v>1.0333759999999999E-2</v>
      </c>
      <c r="AR723" s="854">
        <v>1.2400511999999999</v>
      </c>
      <c r="AS723" s="324">
        <v>3.9502864351999997E-2</v>
      </c>
      <c r="AT723" s="33"/>
      <c r="AU723" s="33"/>
      <c r="AV723" s="33"/>
      <c r="AW723" s="324">
        <v>1.0333759999999999E-2</v>
      </c>
      <c r="AX723" s="324">
        <v>1.2400511999999999</v>
      </c>
      <c r="AY723" s="324">
        <v>3.9502864351999997E-2</v>
      </c>
      <c r="AZ723" s="33"/>
      <c r="BA723" s="33"/>
      <c r="BB723" s="33"/>
      <c r="BC723" s="33"/>
      <c r="BD723" s="33"/>
      <c r="BE723" s="33"/>
      <c r="BF723" s="33"/>
      <c r="BG723" s="33"/>
      <c r="BH723" s="33"/>
      <c r="BI723" s="775">
        <v>1.0333759999999999E-2</v>
      </c>
      <c r="BJ723" s="854">
        <v>1.2400511999999999</v>
      </c>
      <c r="BK723" s="324">
        <v>3.9502864351999997E-2</v>
      </c>
      <c r="BL723" s="556">
        <f t="shared" si="2163"/>
        <v>0</v>
      </c>
      <c r="BM723" s="324">
        <f t="shared" si="2164"/>
        <v>0</v>
      </c>
      <c r="BN723" s="324">
        <f t="shared" si="2165"/>
        <v>0</v>
      </c>
      <c r="BO723" s="33"/>
      <c r="BP723" s="33"/>
      <c r="BQ723" s="33"/>
      <c r="BR723" s="33"/>
      <c r="BS723" s="33"/>
      <c r="BT723" s="33"/>
      <c r="BU723" s="775"/>
      <c r="BV723" s="854">
        <f>BU723*1000*0.12</f>
        <v>0</v>
      </c>
      <c r="BW723" s="324">
        <f>BU723*$ET$14</f>
        <v>0</v>
      </c>
      <c r="BX723" s="33"/>
      <c r="BY723" s="33"/>
      <c r="BZ723" s="33"/>
      <c r="CA723" s="324">
        <f t="shared" si="2166"/>
        <v>0</v>
      </c>
      <c r="CB723" s="324">
        <f t="shared" si="2167"/>
        <v>0</v>
      </c>
      <c r="CC723" s="324">
        <f t="shared" si="2168"/>
        <v>0</v>
      </c>
      <c r="CD723" s="33"/>
      <c r="CE723" s="33"/>
      <c r="CF723" s="33"/>
      <c r="CG723" s="33"/>
      <c r="CH723" s="33"/>
      <c r="CI723" s="33"/>
      <c r="CJ723" s="33"/>
      <c r="CK723" s="33"/>
      <c r="CL723" s="33"/>
      <c r="CM723" s="775"/>
      <c r="CN723" s="854"/>
      <c r="CO723" s="324"/>
      <c r="CP723" s="2239"/>
      <c r="CQ723" s="2239"/>
      <c r="CR723" s="2239"/>
      <c r="CS723" s="210"/>
      <c r="CT723" s="210"/>
      <c r="CU723" s="210"/>
      <c r="CV723" s="854"/>
      <c r="CW723" s="854"/>
      <c r="CX723" s="324"/>
      <c r="CY723" s="854"/>
      <c r="CZ723" s="854"/>
      <c r="DA723" s="324"/>
      <c r="DB723" s="324" t="s">
        <v>447</v>
      </c>
      <c r="DC723" s="324">
        <v>1.3</v>
      </c>
      <c r="DD723" s="324">
        <v>-494.6</v>
      </c>
      <c r="DE723" s="555">
        <f t="shared" si="2169"/>
        <v>1.913187</v>
      </c>
      <c r="DF723" s="595">
        <v>1</v>
      </c>
      <c r="DG723" s="33"/>
      <c r="DH723" s="33"/>
      <c r="DI723" s="854">
        <v>1</v>
      </c>
      <c r="DJ723" s="33"/>
      <c r="DK723" s="595">
        <v>1.913187</v>
      </c>
      <c r="DL723" s="33"/>
      <c r="DM723" s="33"/>
      <c r="DN723" s="33"/>
      <c r="DO723" s="555">
        <v>1.913187</v>
      </c>
      <c r="DP723" s="595">
        <f t="shared" si="2175"/>
        <v>0</v>
      </c>
      <c r="DQ723" s="33"/>
      <c r="DR723" s="33"/>
      <c r="DS723" s="854"/>
      <c r="DT723" s="33"/>
      <c r="DU723" s="595">
        <f t="shared" si="2170"/>
        <v>0</v>
      </c>
      <c r="DV723" s="33"/>
      <c r="DW723" s="33"/>
      <c r="DX723" s="33"/>
      <c r="DY723" s="555"/>
      <c r="DZ723" s="2239"/>
      <c r="EA723" s="210"/>
      <c r="EB723" s="130"/>
      <c r="EC723" s="980"/>
      <c r="ED723" s="135" t="s">
        <v>243</v>
      </c>
      <c r="EE723" s="85"/>
      <c r="EF723" s="329" t="s">
        <v>235</v>
      </c>
      <c r="EG723" s="201"/>
      <c r="EH723" s="67" t="s">
        <v>469</v>
      </c>
    </row>
    <row r="724" spans="1:138" ht="15" customHeight="1" outlineLevel="1">
      <c r="A724" s="85"/>
      <c r="B724" s="67"/>
      <c r="C724" s="158"/>
      <c r="D724" s="1152" t="s">
        <v>52</v>
      </c>
      <c r="E724" s="84"/>
      <c r="F724" s="84"/>
      <c r="G724" s="84"/>
      <c r="H724" s="84"/>
      <c r="I724" s="169"/>
      <c r="J724" s="169"/>
      <c r="K724" s="169"/>
      <c r="L724" s="169"/>
      <c r="M724" s="2213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05"/>
      <c r="AG724" s="555">
        <f t="shared" ref="AG724:DA724" si="2179">SUM(AG719:AG723)</f>
        <v>0.14619563999999999</v>
      </c>
      <c r="AH724" s="555">
        <v>1.7934800000000001E-2</v>
      </c>
      <c r="AI724" s="555">
        <v>2.1521759999999999</v>
      </c>
      <c r="AJ724" s="555">
        <v>6.8559359959999996E-2</v>
      </c>
      <c r="AK724" s="555">
        <v>1E-3</v>
      </c>
      <c r="AL724" s="555">
        <v>0.12</v>
      </c>
      <c r="AM724" s="555">
        <v>3.8227000000000005E-3</v>
      </c>
      <c r="AN724" s="555">
        <v>3.9724000000000001E-3</v>
      </c>
      <c r="AO724" s="555">
        <v>0.476688</v>
      </c>
      <c r="AP724" s="555">
        <v>1.5185293480000001E-2</v>
      </c>
      <c r="AQ724" s="555">
        <v>1.19624E-2</v>
      </c>
      <c r="AR724" s="555">
        <v>1.4354879999999999</v>
      </c>
      <c r="AS724" s="555">
        <v>4.5728666479999999E-2</v>
      </c>
      <c r="AT724" s="555">
        <v>1E-3</v>
      </c>
      <c r="AU724" s="555">
        <v>0.12</v>
      </c>
      <c r="AV724" s="555">
        <v>3.8227000000000005E-3</v>
      </c>
      <c r="AW724" s="555">
        <v>1.1433759999999999E-2</v>
      </c>
      <c r="AX724" s="555">
        <v>1.3720512</v>
      </c>
      <c r="AY724" s="555">
        <v>4.3707834352E-2</v>
      </c>
      <c r="AZ724" s="555">
        <v>0</v>
      </c>
      <c r="BA724" s="555">
        <v>0</v>
      </c>
      <c r="BB724" s="555">
        <v>0</v>
      </c>
      <c r="BC724" s="555">
        <v>0</v>
      </c>
      <c r="BD724" s="555">
        <v>0</v>
      </c>
      <c r="BE724" s="555">
        <v>0</v>
      </c>
      <c r="BF724" s="555">
        <v>0</v>
      </c>
      <c r="BG724" s="555">
        <v>0</v>
      </c>
      <c r="BH724" s="555">
        <v>0</v>
      </c>
      <c r="BI724" s="555">
        <v>1.1433759999999999E-2</v>
      </c>
      <c r="BJ724" s="555">
        <v>1.3720512</v>
      </c>
      <c r="BK724" s="555">
        <v>4.3707834352E-2</v>
      </c>
      <c r="BL724" s="555">
        <f t="shared" ref="BL724:CO724" si="2180">SUM(BL719:BL723)</f>
        <v>6.4770000000000001E-3</v>
      </c>
      <c r="BM724" s="555">
        <f t="shared" si="2180"/>
        <v>0.77723999999999993</v>
      </c>
      <c r="BN724" s="555">
        <f t="shared" si="2180"/>
        <v>2.4759627900000004E-2</v>
      </c>
      <c r="BO724" s="555">
        <f t="shared" si="2180"/>
        <v>1E-3</v>
      </c>
      <c r="BP724" s="555">
        <f t="shared" si="2180"/>
        <v>0.12</v>
      </c>
      <c r="BQ724" s="555">
        <f t="shared" si="2180"/>
        <v>3.8227000000000005E-3</v>
      </c>
      <c r="BR724" s="555">
        <f t="shared" si="2180"/>
        <v>1E-3</v>
      </c>
      <c r="BS724" s="555">
        <f t="shared" si="2180"/>
        <v>0.12</v>
      </c>
      <c r="BT724" s="555">
        <f t="shared" si="2180"/>
        <v>3.8227000000000005E-3</v>
      </c>
      <c r="BU724" s="555">
        <f t="shared" si="2180"/>
        <v>3.4770000000000001E-3</v>
      </c>
      <c r="BV724" s="555">
        <f t="shared" si="2180"/>
        <v>0.41723999999999994</v>
      </c>
      <c r="BW724" s="555">
        <f t="shared" si="2180"/>
        <v>1.3291527900000001E-2</v>
      </c>
      <c r="BX724" s="555">
        <f t="shared" si="2180"/>
        <v>1E-3</v>
      </c>
      <c r="BY724" s="555">
        <f t="shared" si="2180"/>
        <v>0.12</v>
      </c>
      <c r="BZ724" s="555">
        <f t="shared" si="2180"/>
        <v>3.8227000000000005E-3</v>
      </c>
      <c r="CA724" s="555">
        <f t="shared" si="2180"/>
        <v>0</v>
      </c>
      <c r="CB724" s="555">
        <f t="shared" si="2180"/>
        <v>0</v>
      </c>
      <c r="CC724" s="555">
        <f t="shared" si="2180"/>
        <v>0</v>
      </c>
      <c r="CD724" s="555">
        <f t="shared" si="2180"/>
        <v>0</v>
      </c>
      <c r="CE724" s="555">
        <f t="shared" si="2180"/>
        <v>0</v>
      </c>
      <c r="CF724" s="555">
        <f t="shared" si="2180"/>
        <v>0</v>
      </c>
      <c r="CG724" s="555">
        <f t="shared" si="2180"/>
        <v>0</v>
      </c>
      <c r="CH724" s="555">
        <f t="shared" si="2180"/>
        <v>0</v>
      </c>
      <c r="CI724" s="555">
        <f t="shared" si="2180"/>
        <v>0</v>
      </c>
      <c r="CJ724" s="555">
        <f t="shared" si="2180"/>
        <v>0</v>
      </c>
      <c r="CK724" s="555">
        <f t="shared" si="2180"/>
        <v>0</v>
      </c>
      <c r="CL724" s="555">
        <f t="shared" si="2180"/>
        <v>0</v>
      </c>
      <c r="CM724" s="555">
        <f t="shared" si="2180"/>
        <v>0</v>
      </c>
      <c r="CN724" s="555">
        <f t="shared" si="2180"/>
        <v>0</v>
      </c>
      <c r="CO724" s="555">
        <f t="shared" si="2180"/>
        <v>0</v>
      </c>
      <c r="CP724" s="2256">
        <f t="shared" si="2179"/>
        <v>6.4770000000000001E-3</v>
      </c>
      <c r="CQ724" s="2256">
        <f t="shared" si="2179"/>
        <v>0.77723999999999993</v>
      </c>
      <c r="CR724" s="2256">
        <f t="shared" si="2179"/>
        <v>0</v>
      </c>
      <c r="CS724" s="555">
        <f t="shared" si="2179"/>
        <v>4.6286399999999998E-3</v>
      </c>
      <c r="CT724" s="555">
        <f t="shared" si="2179"/>
        <v>0.55543679999999995</v>
      </c>
      <c r="CU724" s="555">
        <f t="shared" si="2179"/>
        <v>1.9138037808E-2</v>
      </c>
      <c r="CV724" s="555">
        <f t="shared" si="2179"/>
        <v>5.8577600000000001E-2</v>
      </c>
      <c r="CW724" s="555">
        <f t="shared" si="2179"/>
        <v>7.029312</v>
      </c>
      <c r="CX724" s="555">
        <f t="shared" si="2179"/>
        <v>0.25188953775999995</v>
      </c>
      <c r="CY724" s="555">
        <f t="shared" si="2179"/>
        <v>5.8577600000000001E-2</v>
      </c>
      <c r="CZ724" s="555">
        <f t="shared" si="2179"/>
        <v>7.029312</v>
      </c>
      <c r="DA724" s="555">
        <f t="shared" si="2179"/>
        <v>0.26196488496000003</v>
      </c>
      <c r="DB724" s="283"/>
      <c r="DC724" s="283"/>
      <c r="DD724" s="283"/>
      <c r="DE724" s="555">
        <f t="shared" si="2169"/>
        <v>2.0259993999999999</v>
      </c>
      <c r="DF724" s="555">
        <v>1.0295099999999999</v>
      </c>
      <c r="DG724" s="555">
        <v>5.0000000000000001E-3</v>
      </c>
      <c r="DH724" s="555">
        <v>1.3219999999999999E-2</v>
      </c>
      <c r="DI724" s="555">
        <v>1.0062899999999999</v>
      </c>
      <c r="DJ724" s="555">
        <v>5.0000000000000001E-3</v>
      </c>
      <c r="DK724" s="555">
        <v>1.913187</v>
      </c>
      <c r="DL724" s="555">
        <v>0</v>
      </c>
      <c r="DM724" s="555">
        <v>0</v>
      </c>
      <c r="DN724" s="555">
        <v>0</v>
      </c>
      <c r="DO724" s="555">
        <v>1.913187</v>
      </c>
      <c r="DP724" s="555">
        <f t="shared" ref="DP724:DY724" si="2181">SUM(DP719:DP723)</f>
        <v>2.7124000000000002E-2</v>
      </c>
      <c r="DQ724" s="555">
        <f t="shared" si="2181"/>
        <v>5.0000000000000001E-3</v>
      </c>
      <c r="DR724" s="555">
        <f t="shared" si="2181"/>
        <v>5.0000000000000001E-3</v>
      </c>
      <c r="DS724" s="555">
        <f t="shared" si="2181"/>
        <v>1.2123999999999999E-2</v>
      </c>
      <c r="DT724" s="555">
        <f t="shared" si="2181"/>
        <v>5.0000000000000001E-3</v>
      </c>
      <c r="DU724" s="555">
        <f t="shared" si="2181"/>
        <v>0</v>
      </c>
      <c r="DV724" s="555">
        <f t="shared" si="2181"/>
        <v>0</v>
      </c>
      <c r="DW724" s="555">
        <f t="shared" si="2181"/>
        <v>0</v>
      </c>
      <c r="DX724" s="555">
        <f t="shared" si="2181"/>
        <v>0</v>
      </c>
      <c r="DY724" s="555">
        <f t="shared" si="2181"/>
        <v>0</v>
      </c>
      <c r="DZ724" s="2256">
        <f t="shared" ref="DZ724:EC724" si="2182">SUM(DZ719:DZ723)</f>
        <v>2.7324000000000001E-2</v>
      </c>
      <c r="EA724" s="555">
        <f t="shared" si="2182"/>
        <v>2.2874400000000003E-2</v>
      </c>
      <c r="EB724" s="555">
        <f t="shared" si="2182"/>
        <v>3.0856000000000001E-2</v>
      </c>
      <c r="EC724" s="555">
        <f t="shared" si="2182"/>
        <v>3.1958E-2</v>
      </c>
      <c r="ED724" s="185"/>
      <c r="EE724" s="185"/>
      <c r="EF724" s="185"/>
      <c r="EG724" s="202"/>
      <c r="EH724" s="283"/>
    </row>
    <row r="725" spans="1:138" ht="15" customHeight="1" outlineLevel="1">
      <c r="A725" s="85"/>
      <c r="B725" s="67"/>
      <c r="C725" s="157" t="s">
        <v>70</v>
      </c>
      <c r="D725" s="1149" t="s">
        <v>127</v>
      </c>
      <c r="E725" s="84"/>
      <c r="F725" s="84"/>
      <c r="G725" s="84"/>
      <c r="H725" s="84"/>
      <c r="I725" s="84"/>
      <c r="J725" s="84"/>
      <c r="K725" s="84"/>
      <c r="L725" s="84"/>
      <c r="M725" s="2199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23"/>
      <c r="AG725" s="23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5"/>
      <c r="BN725" s="185"/>
      <c r="BO725" s="185"/>
      <c r="BP725" s="185"/>
      <c r="BQ725" s="185"/>
      <c r="BR725" s="185"/>
      <c r="BS725" s="185"/>
      <c r="BT725" s="185"/>
      <c r="BU725" s="185"/>
      <c r="BV725" s="185"/>
      <c r="BW725" s="185"/>
      <c r="BX725" s="185"/>
      <c r="BY725" s="185"/>
      <c r="BZ725" s="185"/>
      <c r="CA725" s="185"/>
      <c r="CB725" s="185"/>
      <c r="CC725" s="185"/>
      <c r="CD725" s="185"/>
      <c r="CE725" s="185"/>
      <c r="CF725" s="185"/>
      <c r="CG725" s="185"/>
      <c r="CH725" s="185"/>
      <c r="CI725" s="185"/>
      <c r="CJ725" s="185"/>
      <c r="CK725" s="185"/>
      <c r="CL725" s="185"/>
      <c r="CM725" s="185"/>
      <c r="CN725" s="185"/>
      <c r="CO725" s="185"/>
      <c r="CP725" s="2234"/>
      <c r="CQ725" s="2234"/>
      <c r="CR725" s="2234"/>
      <c r="CS725" s="283"/>
      <c r="CT725" s="283"/>
      <c r="CU725" s="283"/>
      <c r="CV725" s="185"/>
      <c r="CW725" s="185"/>
      <c r="CX725" s="185"/>
      <c r="CY725" s="185"/>
      <c r="CZ725" s="185"/>
      <c r="DA725" s="185"/>
      <c r="DB725" s="283"/>
      <c r="DC725" s="283"/>
      <c r="DD725" s="283"/>
      <c r="DE725" s="595"/>
      <c r="DF725" s="595"/>
      <c r="DG725" s="185"/>
      <c r="DH725" s="185"/>
      <c r="DI725" s="185"/>
      <c r="DJ725" s="185"/>
      <c r="DK725" s="185"/>
      <c r="DL725" s="185"/>
      <c r="DM725" s="185"/>
      <c r="DN725" s="185"/>
      <c r="DO725" s="185"/>
      <c r="DP725" s="595"/>
      <c r="DQ725" s="185"/>
      <c r="DR725" s="185"/>
      <c r="DS725" s="185"/>
      <c r="DT725" s="185"/>
      <c r="DU725" s="185"/>
      <c r="DV725" s="185"/>
      <c r="DW725" s="185"/>
      <c r="DX725" s="185"/>
      <c r="DY725" s="185"/>
      <c r="DZ725" s="2234"/>
      <c r="EA725" s="876"/>
      <c r="EB725" s="185"/>
      <c r="EC725" s="866"/>
      <c r="ED725" s="185"/>
      <c r="EE725" s="185"/>
      <c r="EF725" s="185"/>
      <c r="EG725" s="202"/>
      <c r="EH725" s="283"/>
    </row>
    <row r="726" spans="1:138" ht="15" customHeight="1" outlineLevel="1">
      <c r="A726" s="85"/>
      <c r="B726" s="67"/>
      <c r="C726" s="158" t="s">
        <v>202</v>
      </c>
      <c r="D726" s="1158" t="s">
        <v>357</v>
      </c>
      <c r="E726" s="67"/>
      <c r="F726" s="851" t="s">
        <v>2</v>
      </c>
      <c r="G726" s="855">
        <f t="shared" ref="G726:G727" si="2183">H726+M726+N726+O726+P726</f>
        <v>3</v>
      </c>
      <c r="H726" s="855">
        <f>SUM(I726:L726)</f>
        <v>1</v>
      </c>
      <c r="I726" s="1068"/>
      <c r="J726" s="1068"/>
      <c r="K726" s="1068">
        <v>1</v>
      </c>
      <c r="L726" s="1068"/>
      <c r="M726" s="2219"/>
      <c r="N726" s="1068">
        <v>1</v>
      </c>
      <c r="O726" s="1068"/>
      <c r="P726" s="1068">
        <v>1</v>
      </c>
      <c r="Q726" s="574">
        <f>SUM(R726:U726)</f>
        <v>0</v>
      </c>
      <c r="R726" s="23"/>
      <c r="S726" s="23"/>
      <c r="T726" s="23"/>
      <c r="U726" s="23"/>
      <c r="V726" s="855">
        <f>SUM(W726:Z726)</f>
        <v>0</v>
      </c>
      <c r="W726" s="2337"/>
      <c r="X726" s="2337"/>
      <c r="Y726" s="2337"/>
      <c r="Z726" s="2337"/>
      <c r="AA726" s="574">
        <f>SUM(AB726:AE726)</f>
        <v>0</v>
      </c>
      <c r="AB726" s="23"/>
      <c r="AC726" s="23"/>
      <c r="AD726" s="23"/>
      <c r="AE726" s="23"/>
      <c r="AF726" s="566" t="s">
        <v>14</v>
      </c>
      <c r="AG726" s="555">
        <f t="shared" ref="AG726:AG727" si="2184">AH726+CP726+CS726+CV726+CY726</f>
        <v>7.08</v>
      </c>
      <c r="AH726" s="556">
        <v>2.36</v>
      </c>
      <c r="AI726" s="324">
        <v>0.33724399999999999</v>
      </c>
      <c r="AJ726" s="324">
        <v>5.3726601122158118E-3</v>
      </c>
      <c r="AK726" s="23"/>
      <c r="AL726" s="23"/>
      <c r="AM726" s="23"/>
      <c r="AN726" s="23"/>
      <c r="AO726" s="23"/>
      <c r="AP726" s="23"/>
      <c r="AQ726" s="324">
        <v>2.36</v>
      </c>
      <c r="AR726" s="854">
        <v>0.33724399999999999</v>
      </c>
      <c r="AS726" s="324">
        <v>5.3726601122158118E-3</v>
      </c>
      <c r="AT726" s="23"/>
      <c r="AU726" s="23"/>
      <c r="AV726" s="23"/>
      <c r="AW726" s="324">
        <v>0</v>
      </c>
      <c r="AX726" s="324">
        <v>0</v>
      </c>
      <c r="AY726" s="324">
        <v>0</v>
      </c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556">
        <f t="shared" ref="BL726:BL727" si="2185">BO726+BR726+BU726+BX726</f>
        <v>0</v>
      </c>
      <c r="BM726" s="324">
        <f t="shared" ref="BM726:BM727" si="2186">BP726+BS726+BV726+BY726</f>
        <v>0</v>
      </c>
      <c r="BN726" s="324">
        <f t="shared" ref="BN726:BN727" si="2187">BQ726+BT726+BW726+BZ726</f>
        <v>0</v>
      </c>
      <c r="BO726" s="23"/>
      <c r="BP726" s="23"/>
      <c r="BQ726" s="23"/>
      <c r="BR726" s="23"/>
      <c r="BS726" s="23"/>
      <c r="BT726" s="23"/>
      <c r="BU726" s="324"/>
      <c r="BV726" s="854">
        <f t="shared" ref="BV726" si="2188">BU726*0.1429</f>
        <v>0</v>
      </c>
      <c r="BW726" s="324">
        <f>BU726*$ET$20</f>
        <v>0</v>
      </c>
      <c r="BX726" s="23"/>
      <c r="BY726" s="23"/>
      <c r="BZ726" s="23"/>
      <c r="CA726" s="324">
        <f t="shared" ref="CA726:CA727" si="2189">CD726+CG726+CJ726+CM726</f>
        <v>0</v>
      </c>
      <c r="CB726" s="324">
        <f t="shared" ref="CB726:CB727" si="2190">CE726+CH726+CK726+CN726</f>
        <v>0</v>
      </c>
      <c r="CC726" s="324">
        <f t="shared" ref="CC726:CC727" si="2191">CF726+CI726+CL726+CO726</f>
        <v>0</v>
      </c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220"/>
      <c r="CQ726" s="2220"/>
      <c r="CR726" s="2220"/>
      <c r="CS726" s="854">
        <v>2.36</v>
      </c>
      <c r="CT726" s="854">
        <f t="shared" ref="CT726" si="2192">CS726*0.1429</f>
        <v>0.33724399999999999</v>
      </c>
      <c r="CU726" s="854">
        <f>CS726*$EP$20</f>
        <v>5.9045122709326025E-3</v>
      </c>
      <c r="CV726" s="854"/>
      <c r="CW726" s="854"/>
      <c r="CX726" s="130"/>
      <c r="CY726" s="854">
        <v>2.36</v>
      </c>
      <c r="CZ726" s="854">
        <f t="shared" ref="CZ726" si="2193">CY726*0.1429</f>
        <v>0.33724399999999999</v>
      </c>
      <c r="DA726" s="854">
        <f>CY726*$EP$20</f>
        <v>5.9045122709326025E-3</v>
      </c>
      <c r="DB726" s="85"/>
      <c r="DC726" s="85"/>
      <c r="DD726" s="85"/>
      <c r="DE726" s="555">
        <f t="shared" ref="DE726:DE728" si="2194">DK726+DP726+EA726+EB726+EC726</f>
        <v>4.3200000000000001E-3</v>
      </c>
      <c r="DF726" s="595">
        <v>1.8E-3</v>
      </c>
      <c r="DG726" s="85"/>
      <c r="DH726" s="85"/>
      <c r="DI726" s="130">
        <v>1.8E-3</v>
      </c>
      <c r="DJ726" s="854"/>
      <c r="DK726" s="595">
        <v>0</v>
      </c>
      <c r="DL726" s="854"/>
      <c r="DM726" s="854"/>
      <c r="DN726" s="854"/>
      <c r="DO726" s="854"/>
      <c r="DP726" s="595">
        <f t="shared" ref="DP726:DP727" si="2195">DQ726+DR726+DS726+DT726</f>
        <v>0</v>
      </c>
      <c r="DQ726" s="85"/>
      <c r="DR726" s="85"/>
      <c r="DS726" s="130"/>
      <c r="DT726" s="854"/>
      <c r="DU726" s="595">
        <f t="shared" ref="DU726:DU728" si="2196">DV726+DW726+DX726+DY726</f>
        <v>0</v>
      </c>
      <c r="DV726" s="854"/>
      <c r="DW726" s="854"/>
      <c r="DX726" s="854"/>
      <c r="DY726" s="854"/>
      <c r="DZ726" s="2220"/>
      <c r="EA726" s="130">
        <v>2.16E-3</v>
      </c>
      <c r="EB726" s="854"/>
      <c r="EC726" s="130">
        <v>2.16E-3</v>
      </c>
      <c r="ED726" s="135" t="s">
        <v>243</v>
      </c>
      <c r="EE726" s="85"/>
      <c r="EF726" s="329" t="s">
        <v>235</v>
      </c>
      <c r="EG726" s="171"/>
      <c r="EH726" s="85" t="s">
        <v>467</v>
      </c>
    </row>
    <row r="727" spans="1:138" ht="15" customHeight="1" outlineLevel="1">
      <c r="A727" s="85"/>
      <c r="B727" s="67"/>
      <c r="C727" s="158" t="s">
        <v>359</v>
      </c>
      <c r="D727" s="1150" t="s">
        <v>358</v>
      </c>
      <c r="E727" s="67"/>
      <c r="F727" s="851" t="s">
        <v>2</v>
      </c>
      <c r="G727" s="855">
        <f t="shared" si="2183"/>
        <v>60</v>
      </c>
      <c r="H727" s="855">
        <f>SUM(I727:L727)</f>
        <v>0</v>
      </c>
      <c r="I727" s="1068"/>
      <c r="J727" s="1068"/>
      <c r="K727" s="1068"/>
      <c r="L727" s="1068"/>
      <c r="M727" s="2219">
        <v>30</v>
      </c>
      <c r="N727" s="1068"/>
      <c r="O727" s="1068">
        <v>30</v>
      </c>
      <c r="P727" s="1068"/>
      <c r="Q727" s="574">
        <f>SUM(R727:U727)</f>
        <v>1</v>
      </c>
      <c r="R727" s="196"/>
      <c r="S727" s="196"/>
      <c r="T727" s="196"/>
      <c r="U727" s="1945">
        <v>1</v>
      </c>
      <c r="V727" s="855">
        <f>SUM(W727:Z727)</f>
        <v>30</v>
      </c>
      <c r="W727" s="2337"/>
      <c r="X727" s="2337"/>
      <c r="Y727" s="2337">
        <v>30</v>
      </c>
      <c r="Z727" s="2337"/>
      <c r="AA727" s="574">
        <f>SUM(AB727:AE727)</f>
        <v>0</v>
      </c>
      <c r="AB727" s="196"/>
      <c r="AC727" s="196"/>
      <c r="AD727" s="196"/>
      <c r="AE727" s="1945"/>
      <c r="AF727" s="566" t="s">
        <v>14</v>
      </c>
      <c r="AG727" s="555">
        <f t="shared" si="2184"/>
        <v>1.6823970000000001</v>
      </c>
      <c r="AH727" s="556">
        <v>0</v>
      </c>
      <c r="AI727" s="324">
        <v>0</v>
      </c>
      <c r="AJ727" s="324">
        <v>0</v>
      </c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24">
        <v>5</v>
      </c>
      <c r="AX727" s="324">
        <v>5.77</v>
      </c>
      <c r="AY727" s="324">
        <v>1.1382754475033499E-2</v>
      </c>
      <c r="AZ727" s="33"/>
      <c r="BA727" s="33"/>
      <c r="BB727" s="33"/>
      <c r="BC727" s="33"/>
      <c r="BD727" s="33"/>
      <c r="BE727" s="33"/>
      <c r="BF727" s="33"/>
      <c r="BG727" s="33"/>
      <c r="BH727" s="33"/>
      <c r="BI727" s="324">
        <v>5</v>
      </c>
      <c r="BJ727" s="854">
        <v>5.77</v>
      </c>
      <c r="BK727" s="324">
        <v>1.1382754475033499E-2</v>
      </c>
      <c r="BL727" s="556">
        <f t="shared" si="2185"/>
        <v>0</v>
      </c>
      <c r="BM727" s="324">
        <f t="shared" si="2186"/>
        <v>0</v>
      </c>
      <c r="BN727" s="324">
        <f t="shared" si="2187"/>
        <v>0</v>
      </c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24">
        <f t="shared" si="2189"/>
        <v>1.6823970000000001</v>
      </c>
      <c r="CB727" s="324">
        <f t="shared" si="2190"/>
        <v>1.9414861379999999</v>
      </c>
      <c r="CC727" s="324">
        <f t="shared" si="2191"/>
        <v>3.8300623961065872E-3</v>
      </c>
      <c r="CD727" s="33"/>
      <c r="CE727" s="33"/>
      <c r="CF727" s="33"/>
      <c r="CG727" s="33"/>
      <c r="CH727" s="33"/>
      <c r="CI727" s="33"/>
      <c r="CJ727" s="1268">
        <v>1.6823970000000001</v>
      </c>
      <c r="CK727" s="1268">
        <f t="shared" ref="CK727" si="2197">1.154*CJ727</f>
        <v>1.9414861379999999</v>
      </c>
      <c r="CL727" s="324">
        <f>CJ727*$ET$20</f>
        <v>3.8300623961065872E-3</v>
      </c>
      <c r="CM727" s="324"/>
      <c r="CN727" s="854">
        <f t="shared" ref="CN727" si="2198">1.154*CM727</f>
        <v>0</v>
      </c>
      <c r="CO727" s="324">
        <f t="shared" ref="CO727" si="2199">CM727*$EU$20</f>
        <v>0</v>
      </c>
      <c r="CP727" s="2220">
        <v>1.6823970000000001</v>
      </c>
      <c r="CQ727" s="2220">
        <v>1.1923004400000001</v>
      </c>
      <c r="CR727" s="2220">
        <v>1.8557757017493615E-2</v>
      </c>
      <c r="CS727" s="210"/>
      <c r="CT727" s="210"/>
      <c r="CU727" s="210"/>
      <c r="CV727" s="33"/>
      <c r="CW727" s="33"/>
      <c r="CX727" s="33"/>
      <c r="CY727" s="33"/>
      <c r="CZ727" s="33"/>
      <c r="DA727" s="33"/>
      <c r="DB727" s="210"/>
      <c r="DC727" s="210"/>
      <c r="DD727" s="210"/>
      <c r="DE727" s="555">
        <f t="shared" si="2194"/>
        <v>0.42620000000000002</v>
      </c>
      <c r="DF727" s="595">
        <v>0</v>
      </c>
      <c r="DG727" s="33"/>
      <c r="DH727" s="33"/>
      <c r="DI727" s="33"/>
      <c r="DJ727" s="33"/>
      <c r="DK727" s="595">
        <v>0.14000000000000001</v>
      </c>
      <c r="DL727" s="33"/>
      <c r="DM727" s="33"/>
      <c r="DN727" s="23"/>
      <c r="DO727" s="33"/>
      <c r="DP727" s="595">
        <f t="shared" si="2195"/>
        <v>0.14040000000000002</v>
      </c>
      <c r="DQ727" s="33"/>
      <c r="DR727" s="33"/>
      <c r="DS727" s="854">
        <v>0.14040000000000002</v>
      </c>
      <c r="DT727" s="33"/>
      <c r="DU727" s="595">
        <f t="shared" si="2196"/>
        <v>0</v>
      </c>
      <c r="DV727" s="33"/>
      <c r="DW727" s="33"/>
      <c r="DX727" s="23"/>
      <c r="DY727" s="33"/>
      <c r="DZ727" s="2220">
        <v>0.14040000000000002</v>
      </c>
      <c r="EA727" s="854"/>
      <c r="EB727" s="854">
        <v>0.14580000000000001</v>
      </c>
      <c r="EC727" s="854"/>
      <c r="ED727" s="135" t="s">
        <v>243</v>
      </c>
      <c r="EE727" s="85"/>
      <c r="EF727" s="329" t="s">
        <v>235</v>
      </c>
      <c r="EG727" s="201"/>
      <c r="EH727" s="85" t="s">
        <v>467</v>
      </c>
    </row>
    <row r="728" spans="1:138" ht="15" customHeight="1" outlineLevel="1">
      <c r="A728" s="85"/>
      <c r="B728" s="67"/>
      <c r="C728" s="158"/>
      <c r="D728" s="1152" t="s">
        <v>52</v>
      </c>
      <c r="E728" s="84"/>
      <c r="F728" s="84"/>
      <c r="G728" s="84"/>
      <c r="H728" s="169"/>
      <c r="I728" s="169"/>
      <c r="J728" s="169"/>
      <c r="K728" s="169"/>
      <c r="L728" s="169"/>
      <c r="M728" s="2213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05"/>
      <c r="AG728" s="555">
        <f t="shared" ref="AG728:DA728" si="2200">SUM(AG726:AG727)</f>
        <v>8.762397</v>
      </c>
      <c r="AH728" s="555">
        <v>2.36</v>
      </c>
      <c r="AI728" s="555">
        <v>0.33724399999999999</v>
      </c>
      <c r="AJ728" s="555">
        <v>5.3726601122158118E-3</v>
      </c>
      <c r="AK728" s="555">
        <v>0</v>
      </c>
      <c r="AL728" s="555">
        <v>0</v>
      </c>
      <c r="AM728" s="555">
        <v>0</v>
      </c>
      <c r="AN728" s="555">
        <v>0</v>
      </c>
      <c r="AO728" s="555">
        <v>0</v>
      </c>
      <c r="AP728" s="555">
        <v>0</v>
      </c>
      <c r="AQ728" s="555">
        <v>2.36</v>
      </c>
      <c r="AR728" s="555">
        <v>0.33724399999999999</v>
      </c>
      <c r="AS728" s="555">
        <v>5.3726601122158118E-3</v>
      </c>
      <c r="AT728" s="555">
        <v>0</v>
      </c>
      <c r="AU728" s="555">
        <v>0</v>
      </c>
      <c r="AV728" s="555">
        <v>0</v>
      </c>
      <c r="AW728" s="555">
        <v>5</v>
      </c>
      <c r="AX728" s="555">
        <v>5.77</v>
      </c>
      <c r="AY728" s="555">
        <v>1.1382754475033499E-2</v>
      </c>
      <c r="AZ728" s="555">
        <v>0</v>
      </c>
      <c r="BA728" s="555">
        <v>0</v>
      </c>
      <c r="BB728" s="555">
        <v>0</v>
      </c>
      <c r="BC728" s="555">
        <v>0</v>
      </c>
      <c r="BD728" s="555">
        <v>0</v>
      </c>
      <c r="BE728" s="555">
        <v>0</v>
      </c>
      <c r="BF728" s="555">
        <v>0</v>
      </c>
      <c r="BG728" s="555">
        <v>0</v>
      </c>
      <c r="BH728" s="555">
        <v>0</v>
      </c>
      <c r="BI728" s="555">
        <v>5</v>
      </c>
      <c r="BJ728" s="555">
        <v>5.77</v>
      </c>
      <c r="BK728" s="555">
        <v>1.1382754475033499E-2</v>
      </c>
      <c r="BL728" s="555">
        <f t="shared" ref="BL728:CO728" si="2201">SUM(BL726:BL727)</f>
        <v>0</v>
      </c>
      <c r="BM728" s="555">
        <f t="shared" si="2201"/>
        <v>0</v>
      </c>
      <c r="BN728" s="555">
        <f t="shared" si="2201"/>
        <v>0</v>
      </c>
      <c r="BO728" s="555">
        <f t="shared" si="2201"/>
        <v>0</v>
      </c>
      <c r="BP728" s="555">
        <f t="shared" si="2201"/>
        <v>0</v>
      </c>
      <c r="BQ728" s="555">
        <f t="shared" si="2201"/>
        <v>0</v>
      </c>
      <c r="BR728" s="555">
        <f t="shared" si="2201"/>
        <v>0</v>
      </c>
      <c r="BS728" s="555">
        <f t="shared" si="2201"/>
        <v>0</v>
      </c>
      <c r="BT728" s="555">
        <f t="shared" si="2201"/>
        <v>0</v>
      </c>
      <c r="BU728" s="555">
        <f t="shared" si="2201"/>
        <v>0</v>
      </c>
      <c r="BV728" s="555">
        <f t="shared" si="2201"/>
        <v>0</v>
      </c>
      <c r="BW728" s="555">
        <f t="shared" si="2201"/>
        <v>0</v>
      </c>
      <c r="BX728" s="555">
        <f t="shared" si="2201"/>
        <v>0</v>
      </c>
      <c r="BY728" s="555">
        <f t="shared" si="2201"/>
        <v>0</v>
      </c>
      <c r="BZ728" s="555">
        <f t="shared" si="2201"/>
        <v>0</v>
      </c>
      <c r="CA728" s="555">
        <f t="shared" si="2201"/>
        <v>1.6823970000000001</v>
      </c>
      <c r="CB728" s="555">
        <f t="shared" si="2201"/>
        <v>1.9414861379999999</v>
      </c>
      <c r="CC728" s="555">
        <f t="shared" si="2201"/>
        <v>3.8300623961065872E-3</v>
      </c>
      <c r="CD728" s="555">
        <f t="shared" si="2201"/>
        <v>0</v>
      </c>
      <c r="CE728" s="555">
        <f t="shared" si="2201"/>
        <v>0</v>
      </c>
      <c r="CF728" s="555">
        <f t="shared" si="2201"/>
        <v>0</v>
      </c>
      <c r="CG728" s="555">
        <f t="shared" si="2201"/>
        <v>0</v>
      </c>
      <c r="CH728" s="555">
        <f t="shared" si="2201"/>
        <v>0</v>
      </c>
      <c r="CI728" s="555">
        <f t="shared" si="2201"/>
        <v>0</v>
      </c>
      <c r="CJ728" s="555">
        <f t="shared" si="2201"/>
        <v>1.6823970000000001</v>
      </c>
      <c r="CK728" s="555">
        <f t="shared" si="2201"/>
        <v>1.9414861379999999</v>
      </c>
      <c r="CL728" s="555">
        <f t="shared" si="2201"/>
        <v>3.8300623961065872E-3</v>
      </c>
      <c r="CM728" s="555">
        <f t="shared" si="2201"/>
        <v>0</v>
      </c>
      <c r="CN728" s="555">
        <f t="shared" si="2201"/>
        <v>0</v>
      </c>
      <c r="CO728" s="555">
        <f t="shared" si="2201"/>
        <v>0</v>
      </c>
      <c r="CP728" s="2256">
        <f t="shared" si="2200"/>
        <v>1.6823970000000001</v>
      </c>
      <c r="CQ728" s="2256">
        <f t="shared" si="2200"/>
        <v>1.1923004400000001</v>
      </c>
      <c r="CR728" s="2256">
        <f t="shared" si="2200"/>
        <v>1.8557757017493615E-2</v>
      </c>
      <c r="CS728" s="555">
        <f t="shared" si="2200"/>
        <v>2.36</v>
      </c>
      <c r="CT728" s="555">
        <f t="shared" si="2200"/>
        <v>0.33724399999999999</v>
      </c>
      <c r="CU728" s="555">
        <f t="shared" si="2200"/>
        <v>5.9045122709326025E-3</v>
      </c>
      <c r="CV728" s="555">
        <f t="shared" si="2200"/>
        <v>0</v>
      </c>
      <c r="CW728" s="555">
        <f t="shared" si="2200"/>
        <v>0</v>
      </c>
      <c r="CX728" s="555">
        <f t="shared" si="2200"/>
        <v>0</v>
      </c>
      <c r="CY728" s="555">
        <f t="shared" si="2200"/>
        <v>2.36</v>
      </c>
      <c r="CZ728" s="555">
        <f t="shared" si="2200"/>
        <v>0.33724399999999999</v>
      </c>
      <c r="DA728" s="555">
        <f t="shared" si="2200"/>
        <v>5.9045122709326025E-3</v>
      </c>
      <c r="DB728" s="555"/>
      <c r="DC728" s="555"/>
      <c r="DD728" s="555"/>
      <c r="DE728" s="555">
        <f t="shared" si="2194"/>
        <v>0.43092000000000003</v>
      </c>
      <c r="DF728" s="595">
        <v>1.8E-3</v>
      </c>
      <c r="DG728" s="555">
        <v>0</v>
      </c>
      <c r="DH728" s="555">
        <v>0</v>
      </c>
      <c r="DI728" s="561">
        <v>1.8E-3</v>
      </c>
      <c r="DJ728" s="555">
        <v>0</v>
      </c>
      <c r="DK728" s="595">
        <v>0.14040000000000002</v>
      </c>
      <c r="DL728" s="595">
        <v>0.14040000000000002</v>
      </c>
      <c r="DM728" s="555"/>
      <c r="DN728" s="555"/>
      <c r="DO728" s="555"/>
      <c r="DP728" s="595">
        <f t="shared" ref="DP728:DT728" si="2202">SUM(DP726:DP727)</f>
        <v>0.14040000000000002</v>
      </c>
      <c r="DQ728" s="555">
        <f t="shared" si="2202"/>
        <v>0</v>
      </c>
      <c r="DR728" s="555">
        <f t="shared" si="2202"/>
        <v>0</v>
      </c>
      <c r="DS728" s="561">
        <f t="shared" si="2202"/>
        <v>0.14040000000000002</v>
      </c>
      <c r="DT728" s="555">
        <f t="shared" si="2202"/>
        <v>0</v>
      </c>
      <c r="DU728" s="595">
        <f t="shared" si="2196"/>
        <v>0</v>
      </c>
      <c r="DV728" s="595">
        <f>DW728+DX728+DY728+EJ728</f>
        <v>0</v>
      </c>
      <c r="DW728" s="555"/>
      <c r="DX728" s="555"/>
      <c r="DY728" s="555"/>
      <c r="DZ728" s="2256">
        <f>SUM(DZ726:DZ727)</f>
        <v>0.14040000000000002</v>
      </c>
      <c r="EA728" s="561">
        <f>SUM(EA726:EA727)</f>
        <v>2.16E-3</v>
      </c>
      <c r="EB728" s="555">
        <f>SUM(EB726:EB727)</f>
        <v>0.14580000000000001</v>
      </c>
      <c r="EC728" s="555">
        <f>SUM(EC726:EC727)</f>
        <v>2.16E-3</v>
      </c>
      <c r="ED728" s="185"/>
      <c r="EE728" s="185"/>
      <c r="EF728" s="185"/>
      <c r="EG728" s="202"/>
      <c r="EH728" s="283"/>
    </row>
    <row r="729" spans="1:138" ht="15" hidden="1" customHeight="1" outlineLevel="1">
      <c r="A729" s="85"/>
      <c r="B729" s="67"/>
      <c r="C729" s="157" t="s">
        <v>71</v>
      </c>
      <c r="D729" s="1149" t="s">
        <v>128</v>
      </c>
      <c r="E729" s="84"/>
      <c r="F729" s="84"/>
      <c r="G729" s="84"/>
      <c r="H729" s="169"/>
      <c r="I729" s="169"/>
      <c r="J729" s="169"/>
      <c r="K729" s="169"/>
      <c r="L729" s="169"/>
      <c r="M729" s="2213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23"/>
      <c r="AG729" s="23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85"/>
      <c r="BN729" s="185"/>
      <c r="BO729" s="185"/>
      <c r="BP729" s="185"/>
      <c r="BQ729" s="185"/>
      <c r="BR729" s="185"/>
      <c r="BS729" s="185"/>
      <c r="BT729" s="185"/>
      <c r="BU729" s="185"/>
      <c r="BV729" s="185"/>
      <c r="BW729" s="185"/>
      <c r="BX729" s="185"/>
      <c r="BY729" s="185"/>
      <c r="BZ729" s="185"/>
      <c r="CA729" s="185"/>
      <c r="CB729" s="185"/>
      <c r="CC729" s="185"/>
      <c r="CD729" s="185"/>
      <c r="CE729" s="185"/>
      <c r="CF729" s="185"/>
      <c r="CG729" s="185"/>
      <c r="CH729" s="185"/>
      <c r="CI729" s="185"/>
      <c r="CJ729" s="185"/>
      <c r="CK729" s="185"/>
      <c r="CL729" s="185"/>
      <c r="CM729" s="185"/>
      <c r="CN729" s="185"/>
      <c r="CO729" s="185"/>
      <c r="CP729" s="2234"/>
      <c r="CQ729" s="2234"/>
      <c r="CR729" s="2234"/>
      <c r="CS729" s="283"/>
      <c r="CT729" s="283"/>
      <c r="CU729" s="283"/>
      <c r="CV729" s="185"/>
      <c r="CW729" s="185"/>
      <c r="CX729" s="185"/>
      <c r="CY729" s="185"/>
      <c r="CZ729" s="185"/>
      <c r="DA729" s="185"/>
      <c r="DB729" s="283"/>
      <c r="DC729" s="283"/>
      <c r="DD729" s="283"/>
      <c r="DE729" s="595"/>
      <c r="DF729" s="595"/>
      <c r="DG729" s="185"/>
      <c r="DH729" s="185"/>
      <c r="DI729" s="185"/>
      <c r="DJ729" s="185"/>
      <c r="DK729" s="185"/>
      <c r="DL729" s="185"/>
      <c r="DM729" s="185"/>
      <c r="DN729" s="185"/>
      <c r="DO729" s="185"/>
      <c r="DP729" s="595"/>
      <c r="DQ729" s="185"/>
      <c r="DR729" s="185"/>
      <c r="DS729" s="185"/>
      <c r="DT729" s="185"/>
      <c r="DU729" s="185"/>
      <c r="DV729" s="185"/>
      <c r="DW729" s="185"/>
      <c r="DX729" s="185"/>
      <c r="DY729" s="185"/>
      <c r="DZ729" s="2234"/>
      <c r="EA729" s="283"/>
      <c r="EB729" s="185"/>
      <c r="EC729" s="866"/>
      <c r="ED729" s="185"/>
      <c r="EE729" s="185"/>
      <c r="EF729" s="185"/>
      <c r="EG729" s="202"/>
      <c r="EH729" s="283"/>
    </row>
    <row r="730" spans="1:138" ht="15" hidden="1" customHeight="1" outlineLevel="1">
      <c r="A730" s="85"/>
      <c r="B730" s="67"/>
      <c r="C730" s="158"/>
      <c r="D730" s="1153"/>
      <c r="E730" s="67"/>
      <c r="F730" s="67"/>
      <c r="G730" s="67"/>
      <c r="H730" s="408">
        <f>SUM(I730:L730)</f>
        <v>0</v>
      </c>
      <c r="I730" s="345"/>
      <c r="J730" s="345"/>
      <c r="K730" s="345"/>
      <c r="L730" s="345"/>
      <c r="M730" s="2214"/>
      <c r="N730" s="345"/>
      <c r="O730" s="345"/>
      <c r="P730" s="345"/>
      <c r="Q730" s="345">
        <f>SUM(R730:U730)</f>
        <v>0</v>
      </c>
      <c r="R730" s="345"/>
      <c r="S730" s="345"/>
      <c r="T730" s="345"/>
      <c r="U730" s="345"/>
      <c r="V730" s="408">
        <f>SUM(W730:Z730)</f>
        <v>0</v>
      </c>
      <c r="W730" s="345"/>
      <c r="X730" s="345"/>
      <c r="Y730" s="345"/>
      <c r="Z730" s="345"/>
      <c r="AA730" s="345">
        <f>SUM(AB730:AE730)</f>
        <v>0</v>
      </c>
      <c r="AB730" s="345"/>
      <c r="AC730" s="345"/>
      <c r="AD730" s="345"/>
      <c r="AE730" s="345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216"/>
      <c r="CQ730" s="2216"/>
      <c r="CR730" s="2216"/>
      <c r="CS730" s="85"/>
      <c r="CT730" s="85"/>
      <c r="CU730" s="85"/>
      <c r="CV730" s="23"/>
      <c r="CW730" s="23"/>
      <c r="CX730" s="23"/>
      <c r="CY730" s="23"/>
      <c r="CZ730" s="23"/>
      <c r="DA730" s="23"/>
      <c r="DB730" s="85"/>
      <c r="DC730" s="85"/>
      <c r="DD730" s="85"/>
      <c r="DE730" s="595"/>
      <c r="DF730" s="595"/>
      <c r="DG730" s="23"/>
      <c r="DH730" s="23"/>
      <c r="DI730" s="23"/>
      <c r="DJ730" s="23"/>
      <c r="DK730" s="23"/>
      <c r="DL730" s="23"/>
      <c r="DM730" s="23"/>
      <c r="DN730" s="185"/>
      <c r="DO730" s="23"/>
      <c r="DP730" s="595"/>
      <c r="DQ730" s="23"/>
      <c r="DR730" s="23"/>
      <c r="DS730" s="23"/>
      <c r="DT730" s="23"/>
      <c r="DU730" s="23"/>
      <c r="DV730" s="23"/>
      <c r="DW730" s="23"/>
      <c r="DX730" s="185"/>
      <c r="DY730" s="23"/>
      <c r="DZ730" s="2216"/>
      <c r="EA730" s="85"/>
      <c r="EB730" s="23"/>
      <c r="EC730" s="867"/>
      <c r="ED730" s="23"/>
      <c r="EE730" s="23"/>
      <c r="EF730" s="23"/>
      <c r="EG730" s="171"/>
      <c r="EH730" s="85"/>
    </row>
    <row r="731" spans="1:138" ht="15" hidden="1" customHeight="1" outlineLevel="1">
      <c r="A731" s="85"/>
      <c r="B731" s="67"/>
      <c r="C731" s="158"/>
      <c r="D731" s="1153"/>
      <c r="E731" s="67"/>
      <c r="F731" s="67"/>
      <c r="G731" s="67"/>
      <c r="H731" s="408">
        <f>SUM(I731:L731)</f>
        <v>0</v>
      </c>
      <c r="I731" s="345"/>
      <c r="J731" s="345"/>
      <c r="K731" s="345"/>
      <c r="L731" s="345"/>
      <c r="M731" s="2214"/>
      <c r="N731" s="345"/>
      <c r="O731" s="345"/>
      <c r="P731" s="345"/>
      <c r="Q731" s="345">
        <f>SUM(R731:U731)</f>
        <v>0</v>
      </c>
      <c r="R731" s="345"/>
      <c r="S731" s="345"/>
      <c r="T731" s="345"/>
      <c r="U731" s="345"/>
      <c r="V731" s="408">
        <f>SUM(W731:Z731)</f>
        <v>0</v>
      </c>
      <c r="W731" s="345"/>
      <c r="X731" s="345"/>
      <c r="Y731" s="345"/>
      <c r="Z731" s="345"/>
      <c r="AA731" s="345">
        <f>SUM(AB731:AE731)</f>
        <v>0</v>
      </c>
      <c r="AB731" s="345"/>
      <c r="AC731" s="345"/>
      <c r="AD731" s="345"/>
      <c r="AE731" s="345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2239"/>
      <c r="CQ731" s="2239"/>
      <c r="CR731" s="2239"/>
      <c r="CS731" s="210"/>
      <c r="CT731" s="210"/>
      <c r="CU731" s="210"/>
      <c r="CV731" s="33"/>
      <c r="CW731" s="33"/>
      <c r="CX731" s="33"/>
      <c r="CY731" s="33"/>
      <c r="CZ731" s="33"/>
      <c r="DA731" s="33"/>
      <c r="DB731" s="210"/>
      <c r="DC731" s="210"/>
      <c r="DD731" s="210"/>
      <c r="DE731" s="595"/>
      <c r="DF731" s="595"/>
      <c r="DG731" s="33"/>
      <c r="DH731" s="33"/>
      <c r="DI731" s="33"/>
      <c r="DJ731" s="33"/>
      <c r="DK731" s="33"/>
      <c r="DL731" s="33"/>
      <c r="DM731" s="33"/>
      <c r="DN731" s="23"/>
      <c r="DO731" s="33"/>
      <c r="DP731" s="595"/>
      <c r="DQ731" s="33"/>
      <c r="DR731" s="33"/>
      <c r="DS731" s="33"/>
      <c r="DT731" s="33"/>
      <c r="DU731" s="33"/>
      <c r="DV731" s="33"/>
      <c r="DW731" s="33"/>
      <c r="DX731" s="23"/>
      <c r="DY731" s="33"/>
      <c r="DZ731" s="2239"/>
      <c r="EA731" s="210"/>
      <c r="EB731" s="33"/>
      <c r="EC731" s="868"/>
      <c r="ED731" s="33"/>
      <c r="EE731" s="33"/>
      <c r="EF731" s="33"/>
      <c r="EG731" s="201"/>
      <c r="EH731" s="210"/>
    </row>
    <row r="732" spans="1:138" ht="15" hidden="1" customHeight="1" outlineLevel="1">
      <c r="A732" s="85"/>
      <c r="B732" s="67"/>
      <c r="C732" s="158" t="s">
        <v>49</v>
      </c>
      <c r="D732" s="1153"/>
      <c r="E732" s="67"/>
      <c r="F732" s="67"/>
      <c r="G732" s="67"/>
      <c r="H732" s="408">
        <f>SUM(I732:L732)</f>
        <v>0</v>
      </c>
      <c r="I732" s="345"/>
      <c r="J732" s="345"/>
      <c r="K732" s="345"/>
      <c r="L732" s="345"/>
      <c r="M732" s="2214"/>
      <c r="N732" s="345"/>
      <c r="O732" s="345"/>
      <c r="P732" s="345"/>
      <c r="Q732" s="345">
        <f>SUM(R732:U732)</f>
        <v>0</v>
      </c>
      <c r="R732" s="345"/>
      <c r="S732" s="345"/>
      <c r="T732" s="345"/>
      <c r="U732" s="345"/>
      <c r="V732" s="408">
        <f>SUM(W732:Z732)</f>
        <v>0</v>
      </c>
      <c r="W732" s="345"/>
      <c r="X732" s="345"/>
      <c r="Y732" s="345"/>
      <c r="Z732" s="345"/>
      <c r="AA732" s="345">
        <f>SUM(AB732:AE732)</f>
        <v>0</v>
      </c>
      <c r="AB732" s="345"/>
      <c r="AC732" s="345"/>
      <c r="AD732" s="345"/>
      <c r="AE732" s="345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2239"/>
      <c r="CQ732" s="2239"/>
      <c r="CR732" s="2239"/>
      <c r="CS732" s="210"/>
      <c r="CT732" s="210"/>
      <c r="CU732" s="210"/>
      <c r="CV732" s="33"/>
      <c r="CW732" s="33"/>
      <c r="CX732" s="33"/>
      <c r="CY732" s="33"/>
      <c r="CZ732" s="33"/>
      <c r="DA732" s="33"/>
      <c r="DB732" s="210"/>
      <c r="DC732" s="210"/>
      <c r="DD732" s="210"/>
      <c r="DE732" s="595"/>
      <c r="DF732" s="595"/>
      <c r="DG732" s="33"/>
      <c r="DH732" s="33"/>
      <c r="DI732" s="33"/>
      <c r="DJ732" s="33"/>
      <c r="DK732" s="33"/>
      <c r="DL732" s="33"/>
      <c r="DM732" s="33"/>
      <c r="DN732" s="33"/>
      <c r="DO732" s="33"/>
      <c r="DP732" s="595"/>
      <c r="DQ732" s="33"/>
      <c r="DR732" s="33"/>
      <c r="DS732" s="33"/>
      <c r="DT732" s="33"/>
      <c r="DU732" s="33"/>
      <c r="DV732" s="33"/>
      <c r="DW732" s="33"/>
      <c r="DX732" s="33"/>
      <c r="DY732" s="33"/>
      <c r="DZ732" s="2239"/>
      <c r="EA732" s="210"/>
      <c r="EB732" s="33"/>
      <c r="EC732" s="868"/>
      <c r="ED732" s="33"/>
      <c r="EE732" s="33"/>
      <c r="EF732" s="33"/>
      <c r="EG732" s="201"/>
      <c r="EH732" s="210"/>
    </row>
    <row r="733" spans="1:138" ht="15" hidden="1" customHeight="1" outlineLevel="1">
      <c r="A733" s="85"/>
      <c r="B733" s="67"/>
      <c r="C733" s="158"/>
      <c r="D733" s="1152" t="s">
        <v>52</v>
      </c>
      <c r="E733" s="84"/>
      <c r="F733" s="84"/>
      <c r="G733" s="84"/>
      <c r="H733" s="169"/>
      <c r="I733" s="169"/>
      <c r="J733" s="169"/>
      <c r="K733" s="169"/>
      <c r="L733" s="169"/>
      <c r="M733" s="2213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05"/>
      <c r="AG733" s="105"/>
      <c r="AH733" s="185">
        <v>0</v>
      </c>
      <c r="AI733" s="185">
        <v>0</v>
      </c>
      <c r="AJ733" s="185">
        <v>0</v>
      </c>
      <c r="AK733" s="185">
        <v>0</v>
      </c>
      <c r="AL733" s="185">
        <v>0</v>
      </c>
      <c r="AM733" s="185">
        <v>0</v>
      </c>
      <c r="AN733" s="185">
        <v>0</v>
      </c>
      <c r="AO733" s="185">
        <v>0</v>
      </c>
      <c r="AP733" s="185">
        <v>0</v>
      </c>
      <c r="AQ733" s="185">
        <v>0</v>
      </c>
      <c r="AR733" s="185">
        <v>0</v>
      </c>
      <c r="AS733" s="185">
        <v>0</v>
      </c>
      <c r="AT733" s="185">
        <v>0</v>
      </c>
      <c r="AU733" s="185">
        <v>0</v>
      </c>
      <c r="AV733" s="185">
        <v>0</v>
      </c>
      <c r="AW733" s="185">
        <v>0</v>
      </c>
      <c r="AX733" s="185">
        <v>0</v>
      </c>
      <c r="AY733" s="185">
        <v>0</v>
      </c>
      <c r="AZ733" s="185">
        <v>0</v>
      </c>
      <c r="BA733" s="185">
        <v>0</v>
      </c>
      <c r="BB733" s="185">
        <v>0</v>
      </c>
      <c r="BC733" s="185">
        <v>0</v>
      </c>
      <c r="BD733" s="185">
        <v>0</v>
      </c>
      <c r="BE733" s="185">
        <v>0</v>
      </c>
      <c r="BF733" s="185">
        <v>0</v>
      </c>
      <c r="BG733" s="185">
        <v>0</v>
      </c>
      <c r="BH733" s="185">
        <v>0</v>
      </c>
      <c r="BI733" s="185">
        <v>0</v>
      </c>
      <c r="BJ733" s="185">
        <v>0</v>
      </c>
      <c r="BK733" s="185">
        <v>0</v>
      </c>
      <c r="BL733" s="185">
        <f>SUM(BL730:BL732)</f>
        <v>0</v>
      </c>
      <c r="BM733" s="185">
        <f>SUM(BM730:BM732)</f>
        <v>0</v>
      </c>
      <c r="BN733" s="185">
        <f t="shared" ref="BN733:BZ733" si="2203">SUM(BN730:BN732)</f>
        <v>0</v>
      </c>
      <c r="BO733" s="185">
        <f t="shared" si="2203"/>
        <v>0</v>
      </c>
      <c r="BP733" s="185">
        <f t="shared" si="2203"/>
        <v>0</v>
      </c>
      <c r="BQ733" s="185">
        <f t="shared" si="2203"/>
        <v>0</v>
      </c>
      <c r="BR733" s="185">
        <f t="shared" si="2203"/>
        <v>0</v>
      </c>
      <c r="BS733" s="185">
        <f t="shared" si="2203"/>
        <v>0</v>
      </c>
      <c r="BT733" s="185">
        <f t="shared" si="2203"/>
        <v>0</v>
      </c>
      <c r="BU733" s="185">
        <f t="shared" si="2203"/>
        <v>0</v>
      </c>
      <c r="BV733" s="185">
        <f t="shared" si="2203"/>
        <v>0</v>
      </c>
      <c r="BW733" s="185">
        <f t="shared" si="2203"/>
        <v>0</v>
      </c>
      <c r="BX733" s="185">
        <f t="shared" si="2203"/>
        <v>0</v>
      </c>
      <c r="BY733" s="185">
        <f t="shared" si="2203"/>
        <v>0</v>
      </c>
      <c r="BZ733" s="185">
        <f t="shared" si="2203"/>
        <v>0</v>
      </c>
      <c r="CA733" s="185">
        <f>SUM(CA730:CA732)</f>
        <v>0</v>
      </c>
      <c r="CB733" s="185">
        <f>SUM(CB730:CB732)</f>
        <v>0</v>
      </c>
      <c r="CC733" s="185">
        <f t="shared" ref="CC733:CO733" si="2204">SUM(CC730:CC732)</f>
        <v>0</v>
      </c>
      <c r="CD733" s="185">
        <f t="shared" si="2204"/>
        <v>0</v>
      </c>
      <c r="CE733" s="185">
        <f t="shared" si="2204"/>
        <v>0</v>
      </c>
      <c r="CF733" s="185">
        <f t="shared" si="2204"/>
        <v>0</v>
      </c>
      <c r="CG733" s="185">
        <f t="shared" si="2204"/>
        <v>0</v>
      </c>
      <c r="CH733" s="185">
        <f t="shared" si="2204"/>
        <v>0</v>
      </c>
      <c r="CI733" s="185">
        <f t="shared" si="2204"/>
        <v>0</v>
      </c>
      <c r="CJ733" s="185">
        <f t="shared" si="2204"/>
        <v>0</v>
      </c>
      <c r="CK733" s="185">
        <f t="shared" si="2204"/>
        <v>0</v>
      </c>
      <c r="CL733" s="185">
        <f t="shared" si="2204"/>
        <v>0</v>
      </c>
      <c r="CM733" s="185">
        <f t="shared" si="2204"/>
        <v>0</v>
      </c>
      <c r="CN733" s="185">
        <f t="shared" si="2204"/>
        <v>0</v>
      </c>
      <c r="CO733" s="185">
        <f t="shared" si="2204"/>
        <v>0</v>
      </c>
      <c r="CP733" s="2234">
        <f t="shared" ref="CP733:CX733" si="2205">SUM(CP730:CP732)</f>
        <v>0</v>
      </c>
      <c r="CQ733" s="2234">
        <f t="shared" si="2205"/>
        <v>0</v>
      </c>
      <c r="CR733" s="2234">
        <f t="shared" si="2205"/>
        <v>0</v>
      </c>
      <c r="CS733" s="283">
        <f t="shared" si="2205"/>
        <v>0</v>
      </c>
      <c r="CT733" s="283">
        <f t="shared" si="2205"/>
        <v>0</v>
      </c>
      <c r="CU733" s="283">
        <f t="shared" si="2205"/>
        <v>0</v>
      </c>
      <c r="CV733" s="185">
        <f t="shared" si="2205"/>
        <v>0</v>
      </c>
      <c r="CW733" s="185">
        <f t="shared" si="2205"/>
        <v>0</v>
      </c>
      <c r="CX733" s="185">
        <f t="shared" si="2205"/>
        <v>0</v>
      </c>
      <c r="CY733" s="185">
        <f t="shared" ref="CY733:DA733" si="2206">SUM(CY730:CY732)</f>
        <v>0</v>
      </c>
      <c r="CZ733" s="185">
        <f t="shared" si="2206"/>
        <v>0</v>
      </c>
      <c r="DA733" s="185">
        <f t="shared" si="2206"/>
        <v>0</v>
      </c>
      <c r="DB733" s="283"/>
      <c r="DC733" s="283"/>
      <c r="DD733" s="283"/>
      <c r="DE733" s="595">
        <f>SUM(DE730:DE732)</f>
        <v>0</v>
      </c>
      <c r="DF733" s="595"/>
      <c r="DG733" s="185"/>
      <c r="DH733" s="185"/>
      <c r="DI733" s="185"/>
      <c r="DJ733" s="185"/>
      <c r="DK733" s="185"/>
      <c r="DL733" s="185"/>
      <c r="DM733" s="185"/>
      <c r="DN733" s="33"/>
      <c r="DO733" s="185"/>
      <c r="DP733" s="595"/>
      <c r="DQ733" s="185"/>
      <c r="DR733" s="185"/>
      <c r="DS733" s="185"/>
      <c r="DT733" s="185"/>
      <c r="DU733" s="185"/>
      <c r="DV733" s="185"/>
      <c r="DW733" s="185"/>
      <c r="DX733" s="33"/>
      <c r="DY733" s="185"/>
      <c r="DZ733" s="2234">
        <f>SUM(DZ730:DZ732)</f>
        <v>0</v>
      </c>
      <c r="EA733" s="283">
        <f t="shared" ref="EA733:EB733" si="2207">SUM(EA730:EA732)</f>
        <v>0</v>
      </c>
      <c r="EB733" s="185">
        <f t="shared" si="2207"/>
        <v>0</v>
      </c>
      <c r="EC733" s="866">
        <f t="shared" ref="EC733" si="2208">SUM(EC730:EC732)</f>
        <v>0</v>
      </c>
      <c r="ED733" s="185"/>
      <c r="EE733" s="185"/>
      <c r="EF733" s="185"/>
      <c r="EG733" s="202"/>
      <c r="EH733" s="283"/>
    </row>
    <row r="734" spans="1:138" ht="15" hidden="1" customHeight="1" outlineLevel="1">
      <c r="A734" s="85"/>
      <c r="B734" s="67"/>
      <c r="C734" s="157" t="s">
        <v>72</v>
      </c>
      <c r="D734" s="1149" t="s">
        <v>95</v>
      </c>
      <c r="E734" s="84"/>
      <c r="F734" s="84"/>
      <c r="G734" s="84"/>
      <c r="H734" s="169"/>
      <c r="I734" s="169"/>
      <c r="J734" s="169"/>
      <c r="K734" s="169"/>
      <c r="L734" s="169"/>
      <c r="M734" s="2213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23"/>
      <c r="AG734" s="23"/>
      <c r="AH734" s="185"/>
      <c r="AI734" s="185"/>
      <c r="AJ734" s="185"/>
      <c r="AK734" s="185"/>
      <c r="AL734" s="185"/>
      <c r="AM734" s="185"/>
      <c r="AN734" s="185"/>
      <c r="AO734" s="185"/>
      <c r="AP734" s="185"/>
      <c r="AQ734" s="185"/>
      <c r="AR734" s="185"/>
      <c r="AS734" s="185"/>
      <c r="AT734" s="185"/>
      <c r="AU734" s="185"/>
      <c r="AV734" s="185"/>
      <c r="AW734" s="185"/>
      <c r="AX734" s="185"/>
      <c r="AY734" s="185"/>
      <c r="AZ734" s="185"/>
      <c r="BA734" s="185"/>
      <c r="BB734" s="185"/>
      <c r="BC734" s="185"/>
      <c r="BD734" s="185"/>
      <c r="BE734" s="185"/>
      <c r="BF734" s="185"/>
      <c r="BG734" s="185"/>
      <c r="BH734" s="185"/>
      <c r="BI734" s="185"/>
      <c r="BJ734" s="185"/>
      <c r="BK734" s="185"/>
      <c r="BL734" s="185"/>
      <c r="BM734" s="185"/>
      <c r="BN734" s="185"/>
      <c r="BO734" s="185"/>
      <c r="BP734" s="185"/>
      <c r="BQ734" s="185"/>
      <c r="BR734" s="185"/>
      <c r="BS734" s="185"/>
      <c r="BT734" s="185"/>
      <c r="BU734" s="185"/>
      <c r="BV734" s="185"/>
      <c r="BW734" s="185"/>
      <c r="BX734" s="185"/>
      <c r="BY734" s="185"/>
      <c r="BZ734" s="185"/>
      <c r="CA734" s="185"/>
      <c r="CB734" s="185"/>
      <c r="CC734" s="185"/>
      <c r="CD734" s="185"/>
      <c r="CE734" s="185"/>
      <c r="CF734" s="185"/>
      <c r="CG734" s="185"/>
      <c r="CH734" s="185"/>
      <c r="CI734" s="185"/>
      <c r="CJ734" s="185"/>
      <c r="CK734" s="185"/>
      <c r="CL734" s="185"/>
      <c r="CM734" s="185"/>
      <c r="CN734" s="185"/>
      <c r="CO734" s="185"/>
      <c r="CP734" s="2234"/>
      <c r="CQ734" s="2234"/>
      <c r="CR734" s="2234"/>
      <c r="CS734" s="283"/>
      <c r="CT734" s="283"/>
      <c r="CU734" s="283"/>
      <c r="CV734" s="185"/>
      <c r="CW734" s="185"/>
      <c r="CX734" s="185"/>
      <c r="CY734" s="185"/>
      <c r="CZ734" s="185"/>
      <c r="DA734" s="185"/>
      <c r="DB734" s="283"/>
      <c r="DC734" s="283"/>
      <c r="DD734" s="283"/>
      <c r="DE734" s="595"/>
      <c r="DF734" s="595"/>
      <c r="DG734" s="185"/>
      <c r="DH734" s="185"/>
      <c r="DI734" s="185"/>
      <c r="DJ734" s="185"/>
      <c r="DK734" s="185"/>
      <c r="DL734" s="185"/>
      <c r="DM734" s="185"/>
      <c r="DN734" s="185"/>
      <c r="DO734" s="185"/>
      <c r="DP734" s="595"/>
      <c r="DQ734" s="185"/>
      <c r="DR734" s="185"/>
      <c r="DS734" s="185"/>
      <c r="DT734" s="185"/>
      <c r="DU734" s="185"/>
      <c r="DV734" s="185"/>
      <c r="DW734" s="185"/>
      <c r="DX734" s="185"/>
      <c r="DY734" s="185"/>
      <c r="DZ734" s="2234"/>
      <c r="EA734" s="283"/>
      <c r="EB734" s="185"/>
      <c r="EC734" s="866"/>
      <c r="ED734" s="185"/>
      <c r="EE734" s="185"/>
      <c r="EF734" s="185"/>
      <c r="EG734" s="202"/>
      <c r="EH734" s="283"/>
    </row>
    <row r="735" spans="1:138" ht="15" hidden="1" customHeight="1" outlineLevel="1">
      <c r="A735" s="85"/>
      <c r="B735" s="67"/>
      <c r="C735" s="158"/>
      <c r="D735" s="1153"/>
      <c r="E735" s="67"/>
      <c r="F735" s="67"/>
      <c r="G735" s="67"/>
      <c r="H735" s="408">
        <f>SUM(I735:L735)</f>
        <v>0</v>
      </c>
      <c r="I735" s="345"/>
      <c r="J735" s="345"/>
      <c r="K735" s="345"/>
      <c r="L735" s="345"/>
      <c r="M735" s="2214"/>
      <c r="N735" s="345"/>
      <c r="O735" s="345"/>
      <c r="P735" s="345"/>
      <c r="Q735" s="345">
        <f>SUM(R735:U735)</f>
        <v>0</v>
      </c>
      <c r="R735" s="345"/>
      <c r="S735" s="345"/>
      <c r="T735" s="345"/>
      <c r="U735" s="345"/>
      <c r="V735" s="408">
        <f>SUM(W735:Z735)</f>
        <v>0</v>
      </c>
      <c r="W735" s="345"/>
      <c r="X735" s="345"/>
      <c r="Y735" s="345"/>
      <c r="Z735" s="345"/>
      <c r="AA735" s="345">
        <f>SUM(AB735:AE735)</f>
        <v>0</v>
      </c>
      <c r="AB735" s="345"/>
      <c r="AC735" s="345"/>
      <c r="AD735" s="345"/>
      <c r="AE735" s="345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216"/>
      <c r="CQ735" s="2216"/>
      <c r="CR735" s="2216"/>
      <c r="CS735" s="85"/>
      <c r="CT735" s="85"/>
      <c r="CU735" s="85"/>
      <c r="CV735" s="23"/>
      <c r="CW735" s="23"/>
      <c r="CX735" s="23"/>
      <c r="CY735" s="23"/>
      <c r="CZ735" s="23"/>
      <c r="DA735" s="23"/>
      <c r="DB735" s="85"/>
      <c r="DC735" s="85"/>
      <c r="DD735" s="85"/>
      <c r="DE735" s="595"/>
      <c r="DF735" s="595"/>
      <c r="DG735" s="23"/>
      <c r="DH735" s="23"/>
      <c r="DI735" s="23"/>
      <c r="DJ735" s="23"/>
      <c r="DK735" s="23"/>
      <c r="DL735" s="23"/>
      <c r="DM735" s="23"/>
      <c r="DN735" s="185"/>
      <c r="DO735" s="23"/>
      <c r="DP735" s="595"/>
      <c r="DQ735" s="23"/>
      <c r="DR735" s="23"/>
      <c r="DS735" s="23"/>
      <c r="DT735" s="23"/>
      <c r="DU735" s="23"/>
      <c r="DV735" s="23"/>
      <c r="DW735" s="23"/>
      <c r="DX735" s="185"/>
      <c r="DY735" s="23"/>
      <c r="DZ735" s="2216"/>
      <c r="EA735" s="85"/>
      <c r="EB735" s="23"/>
      <c r="EC735" s="867"/>
      <c r="ED735" s="23"/>
      <c r="EE735" s="23"/>
      <c r="EF735" s="23"/>
      <c r="EG735" s="171"/>
      <c r="EH735" s="85"/>
    </row>
    <row r="736" spans="1:138" ht="15" hidden="1" customHeight="1" outlineLevel="1">
      <c r="A736" s="85"/>
      <c r="B736" s="67"/>
      <c r="C736" s="158"/>
      <c r="D736" s="1153"/>
      <c r="E736" s="67"/>
      <c r="F736" s="67"/>
      <c r="G736" s="67"/>
      <c r="H736" s="408">
        <f>SUM(I736:L736)</f>
        <v>0</v>
      </c>
      <c r="I736" s="345"/>
      <c r="J736" s="345"/>
      <c r="K736" s="345"/>
      <c r="L736" s="345"/>
      <c r="M736" s="2214"/>
      <c r="N736" s="345"/>
      <c r="O736" s="345"/>
      <c r="P736" s="345"/>
      <c r="Q736" s="345">
        <f>SUM(R736:U736)</f>
        <v>0</v>
      </c>
      <c r="R736" s="345"/>
      <c r="S736" s="345"/>
      <c r="T736" s="345"/>
      <c r="U736" s="345"/>
      <c r="V736" s="408">
        <f>SUM(W736:Z736)</f>
        <v>0</v>
      </c>
      <c r="W736" s="345"/>
      <c r="X736" s="345"/>
      <c r="Y736" s="345"/>
      <c r="Z736" s="345"/>
      <c r="AA736" s="345">
        <f>SUM(AB736:AE736)</f>
        <v>0</v>
      </c>
      <c r="AB736" s="345"/>
      <c r="AC736" s="345"/>
      <c r="AD736" s="345"/>
      <c r="AE736" s="345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2239"/>
      <c r="CQ736" s="2239"/>
      <c r="CR736" s="2239"/>
      <c r="CS736" s="210"/>
      <c r="CT736" s="210"/>
      <c r="CU736" s="210"/>
      <c r="CV736" s="33"/>
      <c r="CW736" s="33"/>
      <c r="CX736" s="33"/>
      <c r="CY736" s="33"/>
      <c r="CZ736" s="33"/>
      <c r="DA736" s="33"/>
      <c r="DB736" s="210"/>
      <c r="DC736" s="210"/>
      <c r="DD736" s="210"/>
      <c r="DE736" s="595"/>
      <c r="DF736" s="595"/>
      <c r="DG736" s="33"/>
      <c r="DH736" s="33"/>
      <c r="DI736" s="33"/>
      <c r="DJ736" s="33"/>
      <c r="DK736" s="33"/>
      <c r="DL736" s="33"/>
      <c r="DM736" s="33"/>
      <c r="DN736" s="23"/>
      <c r="DO736" s="33"/>
      <c r="DP736" s="595"/>
      <c r="DQ736" s="33"/>
      <c r="DR736" s="33"/>
      <c r="DS736" s="33"/>
      <c r="DT736" s="33"/>
      <c r="DU736" s="33"/>
      <c r="DV736" s="33"/>
      <c r="DW736" s="33"/>
      <c r="DX736" s="23"/>
      <c r="DY736" s="33"/>
      <c r="DZ736" s="2239"/>
      <c r="EA736" s="210"/>
      <c r="EB736" s="33"/>
      <c r="EC736" s="868"/>
      <c r="ED736" s="33"/>
      <c r="EE736" s="33"/>
      <c r="EF736" s="33"/>
      <c r="EG736" s="201"/>
      <c r="EH736" s="210"/>
    </row>
    <row r="737" spans="1:138" ht="15" hidden="1" customHeight="1" outlineLevel="1">
      <c r="A737" s="85"/>
      <c r="B737" s="67"/>
      <c r="C737" s="158" t="s">
        <v>49</v>
      </c>
      <c r="D737" s="1153"/>
      <c r="E737" s="67"/>
      <c r="F737" s="67"/>
      <c r="G737" s="67"/>
      <c r="H737" s="408">
        <f>SUM(I737:L737)</f>
        <v>0</v>
      </c>
      <c r="I737" s="345"/>
      <c r="J737" s="345"/>
      <c r="K737" s="345"/>
      <c r="L737" s="345"/>
      <c r="M737" s="2214"/>
      <c r="N737" s="345"/>
      <c r="O737" s="345"/>
      <c r="P737" s="345"/>
      <c r="Q737" s="345">
        <f>SUM(R737:U737)</f>
        <v>0</v>
      </c>
      <c r="R737" s="345"/>
      <c r="S737" s="345"/>
      <c r="T737" s="345"/>
      <c r="U737" s="345"/>
      <c r="V737" s="408">
        <f>SUM(W737:Z737)</f>
        <v>0</v>
      </c>
      <c r="W737" s="345"/>
      <c r="X737" s="345"/>
      <c r="Y737" s="345"/>
      <c r="Z737" s="345"/>
      <c r="AA737" s="345">
        <f>SUM(AB737:AE737)</f>
        <v>0</v>
      </c>
      <c r="AB737" s="345"/>
      <c r="AC737" s="345"/>
      <c r="AD737" s="345"/>
      <c r="AE737" s="345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2239"/>
      <c r="CQ737" s="2239"/>
      <c r="CR737" s="2239"/>
      <c r="CS737" s="210"/>
      <c r="CT737" s="210"/>
      <c r="CU737" s="210"/>
      <c r="CV737" s="33"/>
      <c r="CW737" s="33"/>
      <c r="CX737" s="33"/>
      <c r="CY737" s="33"/>
      <c r="CZ737" s="33"/>
      <c r="DA737" s="33"/>
      <c r="DB737" s="210"/>
      <c r="DC737" s="210"/>
      <c r="DD737" s="210"/>
      <c r="DE737" s="595"/>
      <c r="DF737" s="595"/>
      <c r="DG737" s="33"/>
      <c r="DH737" s="33"/>
      <c r="DI737" s="33"/>
      <c r="DJ737" s="33"/>
      <c r="DK737" s="33"/>
      <c r="DL737" s="33"/>
      <c r="DM737" s="33"/>
      <c r="DN737" s="33"/>
      <c r="DO737" s="33"/>
      <c r="DP737" s="595"/>
      <c r="DQ737" s="33"/>
      <c r="DR737" s="33"/>
      <c r="DS737" s="33"/>
      <c r="DT737" s="33"/>
      <c r="DU737" s="33"/>
      <c r="DV737" s="33"/>
      <c r="DW737" s="33"/>
      <c r="DX737" s="33"/>
      <c r="DY737" s="33"/>
      <c r="DZ737" s="2239"/>
      <c r="EA737" s="210"/>
      <c r="EB737" s="33"/>
      <c r="EC737" s="868"/>
      <c r="ED737" s="33"/>
      <c r="EE737" s="33"/>
      <c r="EF737" s="33"/>
      <c r="EG737" s="201"/>
      <c r="EH737" s="210"/>
    </row>
    <row r="738" spans="1:138" ht="15" hidden="1" customHeight="1" outlineLevel="1">
      <c r="A738" s="85"/>
      <c r="B738" s="67"/>
      <c r="C738" s="158"/>
      <c r="D738" s="1152" t="s">
        <v>52</v>
      </c>
      <c r="E738" s="84"/>
      <c r="F738" s="84"/>
      <c r="G738" s="84"/>
      <c r="H738" s="169"/>
      <c r="I738" s="169"/>
      <c r="J738" s="169"/>
      <c r="K738" s="169"/>
      <c r="L738" s="169"/>
      <c r="M738" s="2213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05"/>
      <c r="AG738" s="105"/>
      <c r="AH738" s="185"/>
      <c r="AI738" s="185">
        <v>0</v>
      </c>
      <c r="AJ738" s="185">
        <v>0</v>
      </c>
      <c r="AK738" s="185"/>
      <c r="AL738" s="185">
        <v>0</v>
      </c>
      <c r="AM738" s="185">
        <v>0</v>
      </c>
      <c r="AN738" s="185"/>
      <c r="AO738" s="185">
        <v>0</v>
      </c>
      <c r="AP738" s="185">
        <v>0</v>
      </c>
      <c r="AQ738" s="185"/>
      <c r="AR738" s="185">
        <v>0</v>
      </c>
      <c r="AS738" s="185">
        <v>0</v>
      </c>
      <c r="AT738" s="185"/>
      <c r="AU738" s="185">
        <v>0</v>
      </c>
      <c r="AV738" s="185">
        <v>0</v>
      </c>
      <c r="AW738" s="185"/>
      <c r="AX738" s="185">
        <v>0</v>
      </c>
      <c r="AY738" s="185">
        <v>0</v>
      </c>
      <c r="AZ738" s="185"/>
      <c r="BA738" s="185">
        <v>0</v>
      </c>
      <c r="BB738" s="185">
        <v>0</v>
      </c>
      <c r="BC738" s="185"/>
      <c r="BD738" s="185">
        <v>0</v>
      </c>
      <c r="BE738" s="185">
        <v>0</v>
      </c>
      <c r="BF738" s="185"/>
      <c r="BG738" s="185">
        <v>0</v>
      </c>
      <c r="BH738" s="185">
        <v>0</v>
      </c>
      <c r="BI738" s="185"/>
      <c r="BJ738" s="185">
        <v>0</v>
      </c>
      <c r="BK738" s="185">
        <v>0</v>
      </c>
      <c r="BL738" s="185"/>
      <c r="BM738" s="185">
        <f>SUM(BM735:BM737)</f>
        <v>0</v>
      </c>
      <c r="BN738" s="185">
        <f t="shared" ref="BN738" si="2209">SUM(BN735:BN737)</f>
        <v>0</v>
      </c>
      <c r="BO738" s="185"/>
      <c r="BP738" s="185">
        <f t="shared" ref="BP738:BQ738" si="2210">SUM(BP735:BP737)</f>
        <v>0</v>
      </c>
      <c r="BQ738" s="185">
        <f t="shared" si="2210"/>
        <v>0</v>
      </c>
      <c r="BR738" s="185"/>
      <c r="BS738" s="185">
        <f t="shared" ref="BS738:BT738" si="2211">SUM(BS735:BS737)</f>
        <v>0</v>
      </c>
      <c r="BT738" s="185">
        <f t="shared" si="2211"/>
        <v>0</v>
      </c>
      <c r="BU738" s="185"/>
      <c r="BV738" s="185">
        <f t="shared" ref="BV738:BW738" si="2212">SUM(BV735:BV737)</f>
        <v>0</v>
      </c>
      <c r="BW738" s="185">
        <f t="shared" si="2212"/>
        <v>0</v>
      </c>
      <c r="BX738" s="185"/>
      <c r="BY738" s="185">
        <f t="shared" ref="BY738:BZ738" si="2213">SUM(BY735:BY737)</f>
        <v>0</v>
      </c>
      <c r="BZ738" s="185">
        <f t="shared" si="2213"/>
        <v>0</v>
      </c>
      <c r="CA738" s="185"/>
      <c r="CB738" s="185">
        <f>SUM(CB735:CB737)</f>
        <v>0</v>
      </c>
      <c r="CC738" s="185">
        <f t="shared" ref="CC738" si="2214">SUM(CC735:CC737)</f>
        <v>0</v>
      </c>
      <c r="CD738" s="185"/>
      <c r="CE738" s="185">
        <f t="shared" ref="CE738:CF738" si="2215">SUM(CE735:CE737)</f>
        <v>0</v>
      </c>
      <c r="CF738" s="185">
        <f t="shared" si="2215"/>
        <v>0</v>
      </c>
      <c r="CG738" s="185"/>
      <c r="CH738" s="185">
        <f t="shared" ref="CH738:CI738" si="2216">SUM(CH735:CH737)</f>
        <v>0</v>
      </c>
      <c r="CI738" s="185">
        <f t="shared" si="2216"/>
        <v>0</v>
      </c>
      <c r="CJ738" s="185"/>
      <c r="CK738" s="185">
        <f t="shared" ref="CK738:CL738" si="2217">SUM(CK735:CK737)</f>
        <v>0</v>
      </c>
      <c r="CL738" s="185">
        <f t="shared" si="2217"/>
        <v>0</v>
      </c>
      <c r="CM738" s="185"/>
      <c r="CN738" s="185">
        <f t="shared" ref="CN738:CO738" si="2218">SUM(CN735:CN737)</f>
        <v>0</v>
      </c>
      <c r="CO738" s="185">
        <f t="shared" si="2218"/>
        <v>0</v>
      </c>
      <c r="CP738" s="2234"/>
      <c r="CQ738" s="2234">
        <f t="shared" ref="CQ738:CR738" si="2219">SUM(CQ735:CQ737)</f>
        <v>0</v>
      </c>
      <c r="CR738" s="2234">
        <f t="shared" si="2219"/>
        <v>0</v>
      </c>
      <c r="CS738" s="283"/>
      <c r="CT738" s="283">
        <f t="shared" ref="CT738:CU738" si="2220">SUM(CT735:CT737)</f>
        <v>0</v>
      </c>
      <c r="CU738" s="283">
        <f t="shared" si="2220"/>
        <v>0</v>
      </c>
      <c r="CV738" s="185"/>
      <c r="CW738" s="185">
        <f t="shared" ref="CW738:CX738" si="2221">SUM(CW735:CW737)</f>
        <v>0</v>
      </c>
      <c r="CX738" s="185">
        <f t="shared" si="2221"/>
        <v>0</v>
      </c>
      <c r="CY738" s="185"/>
      <c r="CZ738" s="185">
        <f t="shared" ref="CZ738:DA738" si="2222">SUM(CZ735:CZ737)</f>
        <v>0</v>
      </c>
      <c r="DA738" s="185">
        <f t="shared" si="2222"/>
        <v>0</v>
      </c>
      <c r="DB738" s="283"/>
      <c r="DC738" s="283"/>
      <c r="DD738" s="283"/>
      <c r="DE738" s="595">
        <f>SUM(DE735:DE737)</f>
        <v>0</v>
      </c>
      <c r="DF738" s="595"/>
      <c r="DG738" s="185"/>
      <c r="DH738" s="185"/>
      <c r="DI738" s="185"/>
      <c r="DJ738" s="185"/>
      <c r="DK738" s="185"/>
      <c r="DL738" s="185"/>
      <c r="DM738" s="185"/>
      <c r="DN738" s="33"/>
      <c r="DO738" s="185"/>
      <c r="DP738" s="595"/>
      <c r="DQ738" s="185"/>
      <c r="DR738" s="185"/>
      <c r="DS738" s="185"/>
      <c r="DT738" s="185"/>
      <c r="DU738" s="185"/>
      <c r="DV738" s="185"/>
      <c r="DW738" s="185"/>
      <c r="DX738" s="33"/>
      <c r="DY738" s="185"/>
      <c r="DZ738" s="2234">
        <f>SUM(DZ735:DZ737)</f>
        <v>0</v>
      </c>
      <c r="EA738" s="283">
        <f t="shared" ref="EA738:EB738" si="2223">SUM(EA735:EA737)</f>
        <v>0</v>
      </c>
      <c r="EB738" s="185">
        <f t="shared" si="2223"/>
        <v>0</v>
      </c>
      <c r="EC738" s="866">
        <f t="shared" ref="EC738" si="2224">SUM(EC735:EC737)</f>
        <v>0</v>
      </c>
      <c r="ED738" s="185"/>
      <c r="EE738" s="185"/>
      <c r="EF738" s="185"/>
      <c r="EG738" s="202"/>
      <c r="EH738" s="283"/>
    </row>
    <row r="739" spans="1:138" ht="15" hidden="1" customHeight="1" outlineLevel="1">
      <c r="A739" s="85"/>
      <c r="B739" s="67"/>
      <c r="C739" s="157" t="s">
        <v>73</v>
      </c>
      <c r="D739" s="1149" t="s">
        <v>15</v>
      </c>
      <c r="E739" s="84"/>
      <c r="F739" s="84"/>
      <c r="G739" s="84"/>
      <c r="H739" s="169"/>
      <c r="I739" s="169"/>
      <c r="J739" s="169"/>
      <c r="K739" s="169"/>
      <c r="L739" s="169"/>
      <c r="M739" s="2213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23"/>
      <c r="AG739" s="23"/>
      <c r="AH739" s="185"/>
      <c r="AI739" s="185"/>
      <c r="AJ739" s="185"/>
      <c r="AK739" s="185"/>
      <c r="AL739" s="185"/>
      <c r="AM739" s="185"/>
      <c r="AN739" s="185"/>
      <c r="AO739" s="185"/>
      <c r="AP739" s="185"/>
      <c r="AQ739" s="185"/>
      <c r="AR739" s="185"/>
      <c r="AS739" s="185"/>
      <c r="AT739" s="185"/>
      <c r="AU739" s="185"/>
      <c r="AV739" s="185"/>
      <c r="AW739" s="185"/>
      <c r="AX739" s="185"/>
      <c r="AY739" s="185"/>
      <c r="AZ739" s="185"/>
      <c r="BA739" s="185"/>
      <c r="BB739" s="185"/>
      <c r="BC739" s="185"/>
      <c r="BD739" s="185"/>
      <c r="BE739" s="185"/>
      <c r="BF739" s="185"/>
      <c r="BG739" s="185"/>
      <c r="BH739" s="185"/>
      <c r="BI739" s="185"/>
      <c r="BJ739" s="185"/>
      <c r="BK739" s="185"/>
      <c r="BL739" s="185"/>
      <c r="BM739" s="185"/>
      <c r="BN739" s="185"/>
      <c r="BO739" s="185"/>
      <c r="BP739" s="185"/>
      <c r="BQ739" s="185"/>
      <c r="BR739" s="185"/>
      <c r="BS739" s="185"/>
      <c r="BT739" s="185"/>
      <c r="BU739" s="185"/>
      <c r="BV739" s="185"/>
      <c r="BW739" s="185"/>
      <c r="BX739" s="185"/>
      <c r="BY739" s="185"/>
      <c r="BZ739" s="185"/>
      <c r="CA739" s="185"/>
      <c r="CB739" s="185"/>
      <c r="CC739" s="185"/>
      <c r="CD739" s="185"/>
      <c r="CE739" s="185"/>
      <c r="CF739" s="185"/>
      <c r="CG739" s="185"/>
      <c r="CH739" s="185"/>
      <c r="CI739" s="185"/>
      <c r="CJ739" s="185"/>
      <c r="CK739" s="185"/>
      <c r="CL739" s="185"/>
      <c r="CM739" s="185"/>
      <c r="CN739" s="185"/>
      <c r="CO739" s="185"/>
      <c r="CP739" s="2234"/>
      <c r="CQ739" s="2234"/>
      <c r="CR739" s="2234"/>
      <c r="CS739" s="283"/>
      <c r="CT739" s="283"/>
      <c r="CU739" s="283"/>
      <c r="CV739" s="185"/>
      <c r="CW739" s="185"/>
      <c r="CX739" s="185"/>
      <c r="CY739" s="185"/>
      <c r="CZ739" s="185"/>
      <c r="DA739" s="185"/>
      <c r="DB739" s="283"/>
      <c r="DC739" s="283"/>
      <c r="DD739" s="283"/>
      <c r="DE739" s="595"/>
      <c r="DF739" s="595"/>
      <c r="DG739" s="185"/>
      <c r="DH739" s="185"/>
      <c r="DI739" s="185"/>
      <c r="DJ739" s="185"/>
      <c r="DK739" s="185"/>
      <c r="DL739" s="185"/>
      <c r="DM739" s="185"/>
      <c r="DN739" s="185"/>
      <c r="DO739" s="185"/>
      <c r="DP739" s="595"/>
      <c r="DQ739" s="185"/>
      <c r="DR739" s="185"/>
      <c r="DS739" s="185"/>
      <c r="DT739" s="185"/>
      <c r="DU739" s="185"/>
      <c r="DV739" s="185"/>
      <c r="DW739" s="185"/>
      <c r="DX739" s="185"/>
      <c r="DY739" s="185"/>
      <c r="DZ739" s="2234"/>
      <c r="EA739" s="283"/>
      <c r="EB739" s="185"/>
      <c r="EC739" s="866"/>
      <c r="ED739" s="185"/>
      <c r="EE739" s="185"/>
      <c r="EF739" s="185"/>
      <c r="EG739" s="202"/>
      <c r="EH739" s="283"/>
    </row>
    <row r="740" spans="1:138" ht="15" hidden="1" customHeight="1" outlineLevel="1">
      <c r="A740" s="85"/>
      <c r="B740" s="67"/>
      <c r="C740" s="158"/>
      <c r="D740" s="1153"/>
      <c r="E740" s="67"/>
      <c r="F740" s="67"/>
      <c r="G740" s="67"/>
      <c r="H740" s="408">
        <f>SUM(I740:L740)</f>
        <v>0</v>
      </c>
      <c r="I740" s="345"/>
      <c r="J740" s="345"/>
      <c r="K740" s="345"/>
      <c r="L740" s="345"/>
      <c r="M740" s="2214"/>
      <c r="N740" s="345"/>
      <c r="O740" s="345"/>
      <c r="P740" s="345"/>
      <c r="Q740" s="345">
        <f>SUM(R740:U740)</f>
        <v>0</v>
      </c>
      <c r="R740" s="345"/>
      <c r="S740" s="345"/>
      <c r="T740" s="345"/>
      <c r="U740" s="345"/>
      <c r="V740" s="408">
        <f>SUM(W740:Z740)</f>
        <v>0</v>
      </c>
      <c r="W740" s="345"/>
      <c r="X740" s="345"/>
      <c r="Y740" s="345"/>
      <c r="Z740" s="345"/>
      <c r="AA740" s="345">
        <f>SUM(AB740:AE740)</f>
        <v>0</v>
      </c>
      <c r="AB740" s="345"/>
      <c r="AC740" s="345"/>
      <c r="AD740" s="345"/>
      <c r="AE740" s="345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216"/>
      <c r="CQ740" s="2216"/>
      <c r="CR740" s="2216"/>
      <c r="CS740" s="85"/>
      <c r="CT740" s="85"/>
      <c r="CU740" s="85"/>
      <c r="CV740" s="23"/>
      <c r="CW740" s="23"/>
      <c r="CX740" s="23"/>
      <c r="CY740" s="23"/>
      <c r="CZ740" s="23"/>
      <c r="DA740" s="23"/>
      <c r="DB740" s="85"/>
      <c r="DC740" s="85"/>
      <c r="DD740" s="85"/>
      <c r="DE740" s="595"/>
      <c r="DF740" s="595"/>
      <c r="DG740" s="23"/>
      <c r="DH740" s="23"/>
      <c r="DI740" s="23"/>
      <c r="DJ740" s="23"/>
      <c r="DK740" s="23"/>
      <c r="DL740" s="23"/>
      <c r="DM740" s="23"/>
      <c r="DN740" s="185"/>
      <c r="DO740" s="23"/>
      <c r="DP740" s="595"/>
      <c r="DQ740" s="23"/>
      <c r="DR740" s="23"/>
      <c r="DS740" s="23"/>
      <c r="DT740" s="23"/>
      <c r="DU740" s="23"/>
      <c r="DV740" s="23"/>
      <c r="DW740" s="23"/>
      <c r="DX740" s="185"/>
      <c r="DY740" s="23"/>
      <c r="DZ740" s="2216"/>
      <c r="EA740" s="85"/>
      <c r="EB740" s="23"/>
      <c r="EC740" s="867"/>
      <c r="ED740" s="23"/>
      <c r="EE740" s="23"/>
      <c r="EF740" s="23"/>
      <c r="EG740" s="171"/>
      <c r="EH740" s="85"/>
    </row>
    <row r="741" spans="1:138" ht="15" hidden="1" customHeight="1" outlineLevel="1">
      <c r="A741" s="85"/>
      <c r="B741" s="67"/>
      <c r="C741" s="158"/>
      <c r="D741" s="1153"/>
      <c r="E741" s="67"/>
      <c r="F741" s="67"/>
      <c r="G741" s="67"/>
      <c r="H741" s="408">
        <f>SUM(I741:L741)</f>
        <v>0</v>
      </c>
      <c r="I741" s="345"/>
      <c r="J741" s="345"/>
      <c r="K741" s="345"/>
      <c r="L741" s="345"/>
      <c r="M741" s="2214"/>
      <c r="N741" s="345"/>
      <c r="O741" s="345"/>
      <c r="P741" s="345"/>
      <c r="Q741" s="345">
        <f>SUM(R741:U741)</f>
        <v>0</v>
      </c>
      <c r="R741" s="345"/>
      <c r="S741" s="345"/>
      <c r="T741" s="345"/>
      <c r="U741" s="345"/>
      <c r="V741" s="408">
        <f>SUM(W741:Z741)</f>
        <v>0</v>
      </c>
      <c r="W741" s="345"/>
      <c r="X741" s="345"/>
      <c r="Y741" s="345"/>
      <c r="Z741" s="345"/>
      <c r="AA741" s="345">
        <f>SUM(AB741:AE741)</f>
        <v>0</v>
      </c>
      <c r="AB741" s="345"/>
      <c r="AC741" s="345"/>
      <c r="AD741" s="345"/>
      <c r="AE741" s="345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2239"/>
      <c r="CQ741" s="2239"/>
      <c r="CR741" s="2239"/>
      <c r="CS741" s="210"/>
      <c r="CT741" s="210"/>
      <c r="CU741" s="210"/>
      <c r="CV741" s="33"/>
      <c r="CW741" s="33"/>
      <c r="CX741" s="33"/>
      <c r="CY741" s="33"/>
      <c r="CZ741" s="33"/>
      <c r="DA741" s="33"/>
      <c r="DB741" s="210"/>
      <c r="DC741" s="210"/>
      <c r="DD741" s="210"/>
      <c r="DE741" s="595"/>
      <c r="DF741" s="595"/>
      <c r="DG741" s="33"/>
      <c r="DH741" s="33"/>
      <c r="DI741" s="33"/>
      <c r="DJ741" s="33"/>
      <c r="DK741" s="33"/>
      <c r="DL741" s="33"/>
      <c r="DM741" s="33"/>
      <c r="DN741" s="23"/>
      <c r="DO741" s="33"/>
      <c r="DP741" s="595"/>
      <c r="DQ741" s="33"/>
      <c r="DR741" s="33"/>
      <c r="DS741" s="33"/>
      <c r="DT741" s="33"/>
      <c r="DU741" s="33"/>
      <c r="DV741" s="33"/>
      <c r="DW741" s="33"/>
      <c r="DX741" s="23"/>
      <c r="DY741" s="33"/>
      <c r="DZ741" s="2239"/>
      <c r="EA741" s="210"/>
      <c r="EB741" s="33"/>
      <c r="EC741" s="868"/>
      <c r="ED741" s="33"/>
      <c r="EE741" s="33"/>
      <c r="EF741" s="33"/>
      <c r="EG741" s="201"/>
      <c r="EH741" s="210"/>
    </row>
    <row r="742" spans="1:138" ht="15" hidden="1" customHeight="1" outlineLevel="1">
      <c r="A742" s="85"/>
      <c r="B742" s="67"/>
      <c r="C742" s="158" t="s">
        <v>49</v>
      </c>
      <c r="D742" s="1153"/>
      <c r="E742" s="67"/>
      <c r="F742" s="67"/>
      <c r="G742" s="67"/>
      <c r="H742" s="408">
        <f>SUM(I742:L742)</f>
        <v>0</v>
      </c>
      <c r="I742" s="345"/>
      <c r="J742" s="345"/>
      <c r="K742" s="345"/>
      <c r="L742" s="345"/>
      <c r="M742" s="2214"/>
      <c r="N742" s="345"/>
      <c r="O742" s="345"/>
      <c r="P742" s="345"/>
      <c r="Q742" s="345">
        <f>SUM(R742:U742)</f>
        <v>0</v>
      </c>
      <c r="R742" s="345"/>
      <c r="S742" s="345"/>
      <c r="T742" s="345"/>
      <c r="U742" s="345"/>
      <c r="V742" s="408">
        <f>SUM(W742:Z742)</f>
        <v>0</v>
      </c>
      <c r="W742" s="345"/>
      <c r="X742" s="345"/>
      <c r="Y742" s="345"/>
      <c r="Z742" s="345"/>
      <c r="AA742" s="345">
        <f>SUM(AB742:AE742)</f>
        <v>0</v>
      </c>
      <c r="AB742" s="345"/>
      <c r="AC742" s="345"/>
      <c r="AD742" s="345"/>
      <c r="AE742" s="345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2239"/>
      <c r="CQ742" s="2239"/>
      <c r="CR742" s="2239"/>
      <c r="CS742" s="210"/>
      <c r="CT742" s="210"/>
      <c r="CU742" s="210"/>
      <c r="CV742" s="33"/>
      <c r="CW742" s="33"/>
      <c r="CX742" s="33"/>
      <c r="CY742" s="33"/>
      <c r="CZ742" s="33"/>
      <c r="DA742" s="33"/>
      <c r="DB742" s="210"/>
      <c r="DC742" s="210"/>
      <c r="DD742" s="210"/>
      <c r="DE742" s="595"/>
      <c r="DF742" s="595"/>
      <c r="DG742" s="33"/>
      <c r="DH742" s="33"/>
      <c r="DI742" s="33"/>
      <c r="DJ742" s="33"/>
      <c r="DK742" s="33"/>
      <c r="DL742" s="33"/>
      <c r="DM742" s="33"/>
      <c r="DN742" s="33"/>
      <c r="DO742" s="33"/>
      <c r="DP742" s="595"/>
      <c r="DQ742" s="33"/>
      <c r="DR742" s="33"/>
      <c r="DS742" s="33"/>
      <c r="DT742" s="33"/>
      <c r="DU742" s="33"/>
      <c r="DV742" s="33"/>
      <c r="DW742" s="33"/>
      <c r="DX742" s="33"/>
      <c r="DY742" s="33"/>
      <c r="DZ742" s="2239"/>
      <c r="EA742" s="210"/>
      <c r="EB742" s="33"/>
      <c r="EC742" s="868"/>
      <c r="ED742" s="33"/>
      <c r="EE742" s="33"/>
      <c r="EF742" s="33"/>
      <c r="EG742" s="201"/>
      <c r="EH742" s="210"/>
    </row>
    <row r="743" spans="1:138" ht="15" hidden="1" customHeight="1" outlineLevel="1">
      <c r="A743" s="85"/>
      <c r="B743" s="67"/>
      <c r="C743" s="158"/>
      <c r="D743" s="1152" t="s">
        <v>52</v>
      </c>
      <c r="E743" s="84"/>
      <c r="F743" s="84"/>
      <c r="G743" s="84"/>
      <c r="H743" s="169"/>
      <c r="I743" s="169"/>
      <c r="J743" s="169"/>
      <c r="K743" s="169"/>
      <c r="L743" s="169"/>
      <c r="M743" s="2213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05"/>
      <c r="AG743" s="105"/>
      <c r="AH743" s="185">
        <v>0</v>
      </c>
      <c r="AI743" s="185">
        <v>0</v>
      </c>
      <c r="AJ743" s="185">
        <v>0</v>
      </c>
      <c r="AK743" s="185">
        <v>0</v>
      </c>
      <c r="AL743" s="185">
        <v>0</v>
      </c>
      <c r="AM743" s="185">
        <v>0</v>
      </c>
      <c r="AN743" s="185">
        <v>0</v>
      </c>
      <c r="AO743" s="185">
        <v>0</v>
      </c>
      <c r="AP743" s="185">
        <v>0</v>
      </c>
      <c r="AQ743" s="185">
        <v>0</v>
      </c>
      <c r="AR743" s="185">
        <v>0</v>
      </c>
      <c r="AS743" s="185">
        <v>0</v>
      </c>
      <c r="AT743" s="185">
        <v>0</v>
      </c>
      <c r="AU743" s="185">
        <v>0</v>
      </c>
      <c r="AV743" s="185">
        <v>0</v>
      </c>
      <c r="AW743" s="185">
        <v>0</v>
      </c>
      <c r="AX743" s="185">
        <v>0</v>
      </c>
      <c r="AY743" s="185">
        <v>0</v>
      </c>
      <c r="AZ743" s="185">
        <v>0</v>
      </c>
      <c r="BA743" s="185">
        <v>0</v>
      </c>
      <c r="BB743" s="185">
        <v>0</v>
      </c>
      <c r="BC743" s="185">
        <v>0</v>
      </c>
      <c r="BD743" s="185">
        <v>0</v>
      </c>
      <c r="BE743" s="185">
        <v>0</v>
      </c>
      <c r="BF743" s="185">
        <v>0</v>
      </c>
      <c r="BG743" s="185">
        <v>0</v>
      </c>
      <c r="BH743" s="185">
        <v>0</v>
      </c>
      <c r="BI743" s="185">
        <v>0</v>
      </c>
      <c r="BJ743" s="185">
        <v>0</v>
      </c>
      <c r="BK743" s="185">
        <v>0</v>
      </c>
      <c r="BL743" s="185">
        <f>SUM(BL740:BL742)</f>
        <v>0</v>
      </c>
      <c r="BM743" s="185">
        <f>SUM(BM740:BM742)</f>
        <v>0</v>
      </c>
      <c r="BN743" s="185">
        <f t="shared" ref="BN743:BZ743" si="2225">SUM(BN740:BN742)</f>
        <v>0</v>
      </c>
      <c r="BO743" s="185">
        <f t="shared" si="2225"/>
        <v>0</v>
      </c>
      <c r="BP743" s="185">
        <f t="shared" si="2225"/>
        <v>0</v>
      </c>
      <c r="BQ743" s="185">
        <f t="shared" si="2225"/>
        <v>0</v>
      </c>
      <c r="BR743" s="185">
        <f t="shared" si="2225"/>
        <v>0</v>
      </c>
      <c r="BS743" s="185">
        <f t="shared" si="2225"/>
        <v>0</v>
      </c>
      <c r="BT743" s="185">
        <f t="shared" si="2225"/>
        <v>0</v>
      </c>
      <c r="BU743" s="185">
        <f t="shared" si="2225"/>
        <v>0</v>
      </c>
      <c r="BV743" s="185">
        <f t="shared" si="2225"/>
        <v>0</v>
      </c>
      <c r="BW743" s="185">
        <f t="shared" si="2225"/>
        <v>0</v>
      </c>
      <c r="BX743" s="185">
        <f t="shared" si="2225"/>
        <v>0</v>
      </c>
      <c r="BY743" s="185">
        <f t="shared" si="2225"/>
        <v>0</v>
      </c>
      <c r="BZ743" s="185">
        <f t="shared" si="2225"/>
        <v>0</v>
      </c>
      <c r="CA743" s="185">
        <f>SUM(CA740:CA742)</f>
        <v>0</v>
      </c>
      <c r="CB743" s="185">
        <f>SUM(CB740:CB742)</f>
        <v>0</v>
      </c>
      <c r="CC743" s="185">
        <f t="shared" ref="CC743:CO743" si="2226">SUM(CC740:CC742)</f>
        <v>0</v>
      </c>
      <c r="CD743" s="185">
        <f t="shared" si="2226"/>
        <v>0</v>
      </c>
      <c r="CE743" s="185">
        <f t="shared" si="2226"/>
        <v>0</v>
      </c>
      <c r="CF743" s="185">
        <f t="shared" si="2226"/>
        <v>0</v>
      </c>
      <c r="CG743" s="185">
        <f t="shared" si="2226"/>
        <v>0</v>
      </c>
      <c r="CH743" s="185">
        <f t="shared" si="2226"/>
        <v>0</v>
      </c>
      <c r="CI743" s="185">
        <f t="shared" si="2226"/>
        <v>0</v>
      </c>
      <c r="CJ743" s="185">
        <f t="shared" si="2226"/>
        <v>0</v>
      </c>
      <c r="CK743" s="185">
        <f t="shared" si="2226"/>
        <v>0</v>
      </c>
      <c r="CL743" s="185">
        <f t="shared" si="2226"/>
        <v>0</v>
      </c>
      <c r="CM743" s="185">
        <f t="shared" si="2226"/>
        <v>0</v>
      </c>
      <c r="CN743" s="185">
        <f t="shared" si="2226"/>
        <v>0</v>
      </c>
      <c r="CO743" s="185">
        <f t="shared" si="2226"/>
        <v>0</v>
      </c>
      <c r="CP743" s="2234">
        <f t="shared" ref="CP743:CX743" si="2227">SUM(CP740:CP742)</f>
        <v>0</v>
      </c>
      <c r="CQ743" s="2234">
        <f t="shared" si="2227"/>
        <v>0</v>
      </c>
      <c r="CR743" s="2234">
        <f t="shared" si="2227"/>
        <v>0</v>
      </c>
      <c r="CS743" s="283">
        <f t="shared" si="2227"/>
        <v>0</v>
      </c>
      <c r="CT743" s="283">
        <f t="shared" si="2227"/>
        <v>0</v>
      </c>
      <c r="CU743" s="283">
        <f t="shared" si="2227"/>
        <v>0</v>
      </c>
      <c r="CV743" s="185">
        <f t="shared" si="2227"/>
        <v>0</v>
      </c>
      <c r="CW743" s="185">
        <f t="shared" si="2227"/>
        <v>0</v>
      </c>
      <c r="CX743" s="185">
        <f t="shared" si="2227"/>
        <v>0</v>
      </c>
      <c r="CY743" s="185">
        <f t="shared" ref="CY743:DA743" si="2228">SUM(CY740:CY742)</f>
        <v>0</v>
      </c>
      <c r="CZ743" s="185">
        <f t="shared" si="2228"/>
        <v>0</v>
      </c>
      <c r="DA743" s="185">
        <f t="shared" si="2228"/>
        <v>0</v>
      </c>
      <c r="DB743" s="283"/>
      <c r="DC743" s="283"/>
      <c r="DD743" s="283"/>
      <c r="DE743" s="595">
        <f>SUM(DE740:DE742)</f>
        <v>0</v>
      </c>
      <c r="DF743" s="595"/>
      <c r="DG743" s="185"/>
      <c r="DH743" s="185"/>
      <c r="DI743" s="185"/>
      <c r="DJ743" s="185"/>
      <c r="DK743" s="185"/>
      <c r="DL743" s="185"/>
      <c r="DM743" s="185"/>
      <c r="DN743" s="33"/>
      <c r="DO743" s="185"/>
      <c r="DP743" s="595"/>
      <c r="DQ743" s="185"/>
      <c r="DR743" s="185"/>
      <c r="DS743" s="185"/>
      <c r="DT743" s="185"/>
      <c r="DU743" s="185"/>
      <c r="DV743" s="185"/>
      <c r="DW743" s="185"/>
      <c r="DX743" s="33"/>
      <c r="DY743" s="185"/>
      <c r="DZ743" s="2234">
        <f>SUM(DZ740:DZ742)</f>
        <v>0</v>
      </c>
      <c r="EA743" s="283">
        <f t="shared" ref="EA743:EB743" si="2229">SUM(EA740:EA742)</f>
        <v>0</v>
      </c>
      <c r="EB743" s="185">
        <f t="shared" si="2229"/>
        <v>0</v>
      </c>
      <c r="EC743" s="866">
        <f t="shared" ref="EC743" si="2230">SUM(EC740:EC742)</f>
        <v>0</v>
      </c>
      <c r="ED743" s="185"/>
      <c r="EE743" s="185"/>
      <c r="EF743" s="185"/>
      <c r="EG743" s="202"/>
      <c r="EH743" s="283"/>
    </row>
    <row r="744" spans="1:138" ht="15" customHeight="1" outlineLevel="1">
      <c r="A744" s="85"/>
      <c r="B744" s="67"/>
      <c r="C744" s="157" t="s">
        <v>74</v>
      </c>
      <c r="D744" s="1149" t="s">
        <v>16</v>
      </c>
      <c r="E744" s="84"/>
      <c r="F744" s="84"/>
      <c r="G744" s="84"/>
      <c r="H744" s="169"/>
      <c r="I744" s="169"/>
      <c r="J744" s="169"/>
      <c r="K744" s="169"/>
      <c r="L744" s="169"/>
      <c r="M744" s="2213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23"/>
      <c r="AG744" s="23"/>
      <c r="AH744" s="185"/>
      <c r="AI744" s="185"/>
      <c r="AJ744" s="185"/>
      <c r="AK744" s="185"/>
      <c r="AL744" s="185"/>
      <c r="AM744" s="185"/>
      <c r="AN744" s="185"/>
      <c r="AO744" s="185"/>
      <c r="AP744" s="185"/>
      <c r="AQ744" s="185"/>
      <c r="AR744" s="185"/>
      <c r="AS744" s="185"/>
      <c r="AT744" s="185"/>
      <c r="AU744" s="185"/>
      <c r="AV744" s="185"/>
      <c r="AW744" s="185"/>
      <c r="AX744" s="185"/>
      <c r="AY744" s="185"/>
      <c r="AZ744" s="185"/>
      <c r="BA744" s="185"/>
      <c r="BB744" s="185"/>
      <c r="BC744" s="185"/>
      <c r="BD744" s="185"/>
      <c r="BE744" s="185"/>
      <c r="BF744" s="185"/>
      <c r="BG744" s="185"/>
      <c r="BH744" s="185"/>
      <c r="BI744" s="185"/>
      <c r="BJ744" s="185"/>
      <c r="BK744" s="185"/>
      <c r="BL744" s="185"/>
      <c r="BM744" s="185"/>
      <c r="BN744" s="185"/>
      <c r="BO744" s="185"/>
      <c r="BP744" s="185"/>
      <c r="BQ744" s="185"/>
      <c r="BR744" s="185"/>
      <c r="BS744" s="185"/>
      <c r="BT744" s="185"/>
      <c r="BU744" s="185"/>
      <c r="BV744" s="185"/>
      <c r="BW744" s="185"/>
      <c r="BX744" s="185"/>
      <c r="BY744" s="185"/>
      <c r="BZ744" s="185"/>
      <c r="CA744" s="185"/>
      <c r="CB744" s="185"/>
      <c r="CC744" s="185"/>
      <c r="CD744" s="185"/>
      <c r="CE744" s="185"/>
      <c r="CF744" s="185"/>
      <c r="CG744" s="185"/>
      <c r="CH744" s="185"/>
      <c r="CI744" s="185"/>
      <c r="CJ744" s="185"/>
      <c r="CK744" s="185"/>
      <c r="CL744" s="185"/>
      <c r="CM744" s="185"/>
      <c r="CN744" s="185"/>
      <c r="CO744" s="185"/>
      <c r="CP744" s="2234"/>
      <c r="CQ744" s="2234"/>
      <c r="CR744" s="2234"/>
      <c r="CS744" s="283"/>
      <c r="CT744" s="283"/>
      <c r="CU744" s="283"/>
      <c r="CV744" s="185"/>
      <c r="CW744" s="185"/>
      <c r="CX744" s="185"/>
      <c r="CY744" s="185"/>
      <c r="CZ744" s="185"/>
      <c r="DA744" s="185"/>
      <c r="DB744" s="283"/>
      <c r="DC744" s="283"/>
      <c r="DD744" s="283"/>
      <c r="DE744" s="595"/>
      <c r="DF744" s="595"/>
      <c r="DG744" s="185"/>
      <c r="DH744" s="185"/>
      <c r="DI744" s="185"/>
      <c r="DJ744" s="185"/>
      <c r="DK744" s="185"/>
      <c r="DL744" s="185"/>
      <c r="DM744" s="185"/>
      <c r="DN744" s="185"/>
      <c r="DO744" s="185"/>
      <c r="DP744" s="595"/>
      <c r="DQ744" s="185"/>
      <c r="DR744" s="185"/>
      <c r="DS744" s="185"/>
      <c r="DT744" s="185"/>
      <c r="DU744" s="185"/>
      <c r="DV744" s="185"/>
      <c r="DW744" s="185"/>
      <c r="DX744" s="185"/>
      <c r="DY744" s="185"/>
      <c r="DZ744" s="2234"/>
      <c r="EA744" s="283"/>
      <c r="EB744" s="185"/>
      <c r="EC744" s="866"/>
      <c r="ED744" s="185"/>
      <c r="EE744" s="185"/>
      <c r="EF744" s="185"/>
      <c r="EG744" s="202"/>
      <c r="EH744" s="283"/>
    </row>
    <row r="745" spans="1:138" ht="15" customHeight="1" outlineLevel="1">
      <c r="A745" s="85"/>
      <c r="B745" s="67"/>
      <c r="C745" s="158" t="s">
        <v>213</v>
      </c>
      <c r="D745" s="1158" t="s">
        <v>360</v>
      </c>
      <c r="E745" s="67"/>
      <c r="F745" s="851" t="s">
        <v>2</v>
      </c>
      <c r="G745" s="855">
        <f t="shared" ref="G745:G746" si="2231">H745+M745+N745+O745+P745</f>
        <v>13</v>
      </c>
      <c r="H745" s="855">
        <f>SUM(I745:L745)</f>
        <v>7</v>
      </c>
      <c r="I745" s="1068"/>
      <c r="J745" s="1068">
        <v>7</v>
      </c>
      <c r="K745" s="1068"/>
      <c r="L745" s="1068"/>
      <c r="M745" s="2219">
        <v>6</v>
      </c>
      <c r="N745" s="1068"/>
      <c r="O745" s="1068"/>
      <c r="P745" s="1068"/>
      <c r="Q745" s="574">
        <f>SUM(R745:U745)</f>
        <v>0</v>
      </c>
      <c r="R745" s="23"/>
      <c r="S745" s="23"/>
      <c r="T745" s="23"/>
      <c r="U745" s="23"/>
      <c r="V745" s="855">
        <f>SUM(W745:Z745)</f>
        <v>6</v>
      </c>
      <c r="W745" s="2337"/>
      <c r="X745" s="2337"/>
      <c r="Y745" s="2337">
        <v>6</v>
      </c>
      <c r="Z745" s="2337"/>
      <c r="AA745" s="574">
        <f>SUM(AB745:AE745)</f>
        <v>0</v>
      </c>
      <c r="AB745" s="23"/>
      <c r="AC745" s="23"/>
      <c r="AD745" s="23"/>
      <c r="AE745" s="23"/>
      <c r="AF745" s="566" t="s">
        <v>154</v>
      </c>
      <c r="AG745" s="555">
        <f t="shared" ref="AG745:AG746" si="2232">AH745+CP745+CS745+CV745+CY745</f>
        <v>0.11804000000000001</v>
      </c>
      <c r="AH745" s="324">
        <v>6.3559999999999992E-2</v>
      </c>
      <c r="AI745" s="324">
        <v>0</v>
      </c>
      <c r="AJ745" s="556">
        <v>1.3982500839999996E-3</v>
      </c>
      <c r="AK745" s="23"/>
      <c r="AL745" s="23"/>
      <c r="AM745" s="23"/>
      <c r="AN745" s="854">
        <v>6.3559999999999992E-2</v>
      </c>
      <c r="AO745" s="23"/>
      <c r="AP745" s="556">
        <v>1.3982500839999996E-3</v>
      </c>
      <c r="AQ745" s="23"/>
      <c r="AR745" s="23"/>
      <c r="AS745" s="23"/>
      <c r="AT745" s="23"/>
      <c r="AU745" s="23"/>
      <c r="AV745" s="23"/>
      <c r="AW745" s="324">
        <v>0</v>
      </c>
      <c r="AX745" s="324">
        <v>0</v>
      </c>
      <c r="AY745" s="324">
        <v>0</v>
      </c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324">
        <f t="shared" ref="BL745:BL746" si="2233">BO745+BR745+BU745+BX745</f>
        <v>5.4480000000000008E-2</v>
      </c>
      <c r="BM745" s="324">
        <f t="shared" ref="BM745:BM746" si="2234">BP745+BS745+BV745+BY745</f>
        <v>0</v>
      </c>
      <c r="BN745" s="556">
        <f t="shared" ref="BN745:BN746" si="2235">BQ745+BT745+BW745+BZ745</f>
        <v>1.2203520000000001E-3</v>
      </c>
      <c r="BO745" s="23"/>
      <c r="BP745" s="23"/>
      <c r="BQ745" s="23"/>
      <c r="BR745" s="854"/>
      <c r="BS745" s="23"/>
      <c r="BT745" s="556"/>
      <c r="BU745" s="556">
        <v>5.4480000000000008E-2</v>
      </c>
      <c r="BV745" s="23"/>
      <c r="BW745" s="556">
        <f>BU745*$ET$34</f>
        <v>1.2203520000000001E-3</v>
      </c>
      <c r="BX745" s="23"/>
      <c r="BY745" s="23"/>
      <c r="BZ745" s="23"/>
      <c r="CA745" s="324">
        <f t="shared" ref="CA745:CA746" si="2236">CD745+CG745+CJ745+CM745</f>
        <v>0</v>
      </c>
      <c r="CB745" s="324">
        <f t="shared" ref="CB745:CB746" si="2237">CE745+CH745+CK745+CN745</f>
        <v>0</v>
      </c>
      <c r="CC745" s="324">
        <f t="shared" ref="CC745:CC746" si="2238">CF745+CI745+CL745+CO745</f>
        <v>0</v>
      </c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220">
        <v>5.4480000000000008E-2</v>
      </c>
      <c r="CQ745" s="2216"/>
      <c r="CR745" s="2258">
        <f t="shared" ref="CR745:CR746" si="2239">CP745*$EM$34</f>
        <v>1.3199327232000001E-3</v>
      </c>
      <c r="CS745" s="85"/>
      <c r="CT745" s="85"/>
      <c r="CU745" s="85"/>
      <c r="CV745" s="23"/>
      <c r="CW745" s="23"/>
      <c r="CX745" s="23"/>
      <c r="CY745" s="23"/>
      <c r="CZ745" s="23"/>
      <c r="DA745" s="23"/>
      <c r="DB745" s="324" t="s">
        <v>447</v>
      </c>
      <c r="DC745" s="324">
        <v>2.2999999999999998</v>
      </c>
      <c r="DD745" s="324">
        <v>-1.9E-2</v>
      </c>
      <c r="DE745" s="555">
        <f t="shared" ref="DE745:DE748" si="2240">DK745+DP745+EA745+EB745+EC745</f>
        <v>2.1835008E-2</v>
      </c>
      <c r="DF745" s="595">
        <v>2.2679999999999999E-2</v>
      </c>
      <c r="DG745" s="85"/>
      <c r="DH745" s="854">
        <v>2.2679999999999999E-2</v>
      </c>
      <c r="DI745" s="85"/>
      <c r="DJ745" s="85"/>
      <c r="DK745" s="595">
        <v>0</v>
      </c>
      <c r="DL745" s="85"/>
      <c r="DM745" s="555"/>
      <c r="DN745" s="555"/>
      <c r="DO745" s="555"/>
      <c r="DP745" s="595">
        <f t="shared" ref="DP745:DP746" si="2241">DQ745+DR745+DS745+DT745</f>
        <v>2.1835008E-2</v>
      </c>
      <c r="DQ745" s="85"/>
      <c r="DR745" s="854"/>
      <c r="DS745" s="854">
        <v>2.1835008E-2</v>
      </c>
      <c r="DT745" s="85"/>
      <c r="DU745" s="595">
        <f t="shared" ref="DU745:DU748" si="2242">DV745+DW745+DX745+DY745</f>
        <v>0</v>
      </c>
      <c r="DV745" s="85"/>
      <c r="DW745" s="555"/>
      <c r="DX745" s="555"/>
      <c r="DY745" s="555"/>
      <c r="DZ745" s="2220">
        <v>2.1835008E-2</v>
      </c>
      <c r="EA745" s="85"/>
      <c r="EB745" s="85"/>
      <c r="EC745" s="873"/>
      <c r="ED745" s="135" t="s">
        <v>243</v>
      </c>
      <c r="EE745" s="85"/>
      <c r="EF745" s="329" t="s">
        <v>235</v>
      </c>
      <c r="EG745" s="171"/>
      <c r="EH745" s="85" t="s">
        <v>467</v>
      </c>
    </row>
    <row r="746" spans="1:138" ht="15" customHeight="1" outlineLevel="1">
      <c r="A746" s="85"/>
      <c r="B746" s="67"/>
      <c r="C746" s="158" t="s">
        <v>184</v>
      </c>
      <c r="D746" s="1158" t="s">
        <v>361</v>
      </c>
      <c r="E746" s="67"/>
      <c r="F746" s="851" t="s">
        <v>2</v>
      </c>
      <c r="G746" s="855">
        <f t="shared" si="2231"/>
        <v>8</v>
      </c>
      <c r="H746" s="855">
        <f>SUM(I746:L746)</f>
        <v>4</v>
      </c>
      <c r="I746" s="1068"/>
      <c r="J746" s="1068">
        <v>4</v>
      </c>
      <c r="K746" s="1068"/>
      <c r="L746" s="1068"/>
      <c r="M746" s="2219">
        <v>4</v>
      </c>
      <c r="N746" s="1068"/>
      <c r="O746" s="1068"/>
      <c r="P746" s="1068"/>
      <c r="Q746" s="574">
        <f>SUM(R746:U746)</f>
        <v>0</v>
      </c>
      <c r="R746" s="196"/>
      <c r="S746" s="196"/>
      <c r="T746" s="196"/>
      <c r="U746" s="196"/>
      <c r="V746" s="855">
        <f>SUM(W746:Z746)</f>
        <v>4</v>
      </c>
      <c r="W746" s="2337"/>
      <c r="X746" s="2337"/>
      <c r="Y746" s="2337">
        <v>4</v>
      </c>
      <c r="Z746" s="2337"/>
      <c r="AA746" s="574">
        <f>SUM(AB746:AE746)</f>
        <v>0</v>
      </c>
      <c r="AB746" s="196"/>
      <c r="AC746" s="196"/>
      <c r="AD746" s="196"/>
      <c r="AE746" s="196"/>
      <c r="AF746" s="566" t="s">
        <v>154</v>
      </c>
      <c r="AG746" s="555">
        <f t="shared" si="2232"/>
        <v>3.2160000000000001E-2</v>
      </c>
      <c r="AH746" s="324">
        <v>2.8000000000000001E-2</v>
      </c>
      <c r="AI746" s="324">
        <v>0</v>
      </c>
      <c r="AJ746" s="556">
        <v>6.1596919999999992E-4</v>
      </c>
      <c r="AK746" s="33"/>
      <c r="AL746" s="33"/>
      <c r="AM746" s="33"/>
      <c r="AN746" s="854">
        <v>2.8000000000000001E-2</v>
      </c>
      <c r="AO746" s="33"/>
      <c r="AP746" s="556">
        <v>6.1596919999999992E-4</v>
      </c>
      <c r="AQ746" s="33"/>
      <c r="AR746" s="33"/>
      <c r="AS746" s="33"/>
      <c r="AT746" s="33"/>
      <c r="AU746" s="33"/>
      <c r="AV746" s="33"/>
      <c r="AW746" s="324">
        <v>0</v>
      </c>
      <c r="AX746" s="324">
        <v>0</v>
      </c>
      <c r="AY746" s="324">
        <v>0</v>
      </c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24">
        <f t="shared" si="2233"/>
        <v>4.1600000000000005E-3</v>
      </c>
      <c r="BM746" s="324">
        <f t="shared" si="2234"/>
        <v>0</v>
      </c>
      <c r="BN746" s="556">
        <f t="shared" si="2235"/>
        <v>9.3184000000000008E-5</v>
      </c>
      <c r="BO746" s="33"/>
      <c r="BP746" s="33"/>
      <c r="BQ746" s="33"/>
      <c r="BR746" s="854"/>
      <c r="BS746" s="33"/>
      <c r="BT746" s="556"/>
      <c r="BU746" s="556">
        <v>4.1600000000000005E-3</v>
      </c>
      <c r="BV746" s="33"/>
      <c r="BW746" s="567">
        <f>BU746*$ET$34</f>
        <v>9.3184000000000008E-5</v>
      </c>
      <c r="BX746" s="33"/>
      <c r="BY746" s="33"/>
      <c r="BZ746" s="33"/>
      <c r="CA746" s="324">
        <f t="shared" si="2236"/>
        <v>0</v>
      </c>
      <c r="CB746" s="324">
        <f t="shared" si="2237"/>
        <v>0</v>
      </c>
      <c r="CC746" s="324">
        <f t="shared" si="2238"/>
        <v>0</v>
      </c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849">
        <v>4.1600000000000005E-3</v>
      </c>
      <c r="CQ746" s="2239"/>
      <c r="CR746" s="2273">
        <f t="shared" si="2239"/>
        <v>1.0078781440000002E-4</v>
      </c>
      <c r="CS746" s="210"/>
      <c r="CT746" s="210"/>
      <c r="CU746" s="210"/>
      <c r="CV746" s="33"/>
      <c r="CW746" s="33"/>
      <c r="CX746" s="33"/>
      <c r="CY746" s="33"/>
      <c r="CZ746" s="33"/>
      <c r="DA746" s="33"/>
      <c r="DB746" s="210"/>
      <c r="DC746" s="210"/>
      <c r="DD746" s="556">
        <v>1E-3</v>
      </c>
      <c r="DE746" s="555">
        <f t="shared" si="2240"/>
        <v>1.0400000000000001E-3</v>
      </c>
      <c r="DF746" s="600">
        <v>1E-3</v>
      </c>
      <c r="DG746" s="33"/>
      <c r="DH746" s="130">
        <v>1E-3</v>
      </c>
      <c r="DI746" s="854"/>
      <c r="DJ746" s="854"/>
      <c r="DK746" s="595">
        <v>0</v>
      </c>
      <c r="DL746" s="854"/>
      <c r="DM746" s="854"/>
      <c r="DN746" s="854"/>
      <c r="DO746" s="854"/>
      <c r="DP746" s="600">
        <f t="shared" si="2241"/>
        <v>1.0400000000000001E-3</v>
      </c>
      <c r="DQ746" s="33"/>
      <c r="DR746" s="130"/>
      <c r="DS746" s="854">
        <v>1.0400000000000001E-3</v>
      </c>
      <c r="DT746" s="854"/>
      <c r="DU746" s="595">
        <f t="shared" si="2242"/>
        <v>0</v>
      </c>
      <c r="DV746" s="854"/>
      <c r="DW746" s="854"/>
      <c r="DX746" s="854"/>
      <c r="DY746" s="854"/>
      <c r="DZ746" s="849">
        <f>DH746*1.04</f>
        <v>1.0400000000000001E-3</v>
      </c>
      <c r="EA746" s="210"/>
      <c r="EB746" s="33"/>
      <c r="EC746" s="868"/>
      <c r="ED746" s="135" t="s">
        <v>243</v>
      </c>
      <c r="EE746" s="85"/>
      <c r="EF746" s="329" t="s">
        <v>235</v>
      </c>
      <c r="EG746" s="201"/>
      <c r="EH746" s="85" t="s">
        <v>467</v>
      </c>
    </row>
    <row r="747" spans="1:138" ht="15" hidden="1" customHeight="1" outlineLevel="1">
      <c r="A747" s="85"/>
      <c r="B747" s="67"/>
      <c r="C747" s="95" t="s">
        <v>49</v>
      </c>
      <c r="D747" s="98"/>
      <c r="E747" s="67"/>
      <c r="F747" s="67"/>
      <c r="G747" s="67"/>
      <c r="H747" s="86">
        <f>SUM(I747:L747)</f>
        <v>0</v>
      </c>
      <c r="I747" s="67"/>
      <c r="J747" s="67"/>
      <c r="K747" s="67"/>
      <c r="L747" s="67"/>
      <c r="M747" s="2216"/>
      <c r="N747" s="67"/>
      <c r="O747" s="67"/>
      <c r="P747" s="67"/>
      <c r="Q747" s="574">
        <f>SUM(R747:U747)</f>
        <v>0</v>
      </c>
      <c r="R747" s="196"/>
      <c r="S747" s="196"/>
      <c r="T747" s="196"/>
      <c r="U747" s="196"/>
      <c r="V747" s="86">
        <f>SUM(W747:Z747)</f>
        <v>0</v>
      </c>
      <c r="W747" s="67"/>
      <c r="X747" s="67"/>
      <c r="Y747" s="67"/>
      <c r="Z747" s="67"/>
      <c r="AA747" s="574">
        <f>SUM(AB747:AE747)</f>
        <v>0</v>
      </c>
      <c r="AB747" s="196"/>
      <c r="AC747" s="196"/>
      <c r="AD747" s="196"/>
      <c r="AE747" s="196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2220"/>
      <c r="CQ747" s="2239"/>
      <c r="CR747" s="2311"/>
      <c r="CS747" s="210"/>
      <c r="CT747" s="210"/>
      <c r="CU747" s="210"/>
      <c r="CV747" s="33"/>
      <c r="CW747" s="33"/>
      <c r="CX747" s="33"/>
      <c r="CY747" s="33"/>
      <c r="CZ747" s="33"/>
      <c r="DA747" s="33"/>
      <c r="DB747" s="210"/>
      <c r="DC747" s="210"/>
      <c r="DD747" s="210"/>
      <c r="DE747" s="555">
        <f t="shared" si="2240"/>
        <v>0</v>
      </c>
      <c r="DF747" s="595"/>
      <c r="DG747" s="33"/>
      <c r="DH747" s="33"/>
      <c r="DI747" s="33"/>
      <c r="DJ747" s="33"/>
      <c r="DK747" s="595">
        <v>0</v>
      </c>
      <c r="DL747" s="33"/>
      <c r="DM747" s="33"/>
      <c r="DN747" s="33"/>
      <c r="DO747" s="33"/>
      <c r="DP747" s="595"/>
      <c r="DQ747" s="33"/>
      <c r="DR747" s="33"/>
      <c r="DS747" s="33"/>
      <c r="DT747" s="33"/>
      <c r="DU747" s="595">
        <f t="shared" si="2242"/>
        <v>0</v>
      </c>
      <c r="DV747" s="33"/>
      <c r="DW747" s="33"/>
      <c r="DX747" s="33"/>
      <c r="DY747" s="33"/>
      <c r="DZ747" s="2239"/>
      <c r="EA747" s="210"/>
      <c r="EB747" s="33"/>
      <c r="EC747" s="868"/>
      <c r="ED747" s="33"/>
      <c r="EE747" s="33"/>
      <c r="EF747" s="33"/>
      <c r="EG747" s="201"/>
      <c r="EH747" s="210"/>
    </row>
    <row r="748" spans="1:138" ht="15" customHeight="1" outlineLevel="1" thickBot="1">
      <c r="A748" s="818"/>
      <c r="B748" s="81"/>
      <c r="C748" s="100"/>
      <c r="D748" s="101" t="s">
        <v>52</v>
      </c>
      <c r="E748" s="84"/>
      <c r="F748" s="84"/>
      <c r="G748" s="84"/>
      <c r="H748" s="84"/>
      <c r="I748" s="84"/>
      <c r="J748" s="84"/>
      <c r="K748" s="84"/>
      <c r="L748" s="84"/>
      <c r="M748" s="2199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105"/>
      <c r="AG748" s="555">
        <f>SUM(AG745:AG747)</f>
        <v>0.1502</v>
      </c>
      <c r="AH748" s="555">
        <v>9.1559999999999989E-2</v>
      </c>
      <c r="AI748" s="555">
        <v>0</v>
      </c>
      <c r="AJ748" s="561">
        <v>2.0142192839999996E-3</v>
      </c>
      <c r="AK748" s="555">
        <v>0</v>
      </c>
      <c r="AL748" s="555">
        <v>0</v>
      </c>
      <c r="AM748" s="555">
        <v>0</v>
      </c>
      <c r="AN748" s="555">
        <v>9.1559999999999989E-2</v>
      </c>
      <c r="AO748" s="555">
        <v>0</v>
      </c>
      <c r="AP748" s="555">
        <v>2.0142192839999996E-3</v>
      </c>
      <c r="AQ748" s="555">
        <v>0</v>
      </c>
      <c r="AR748" s="555">
        <v>0</v>
      </c>
      <c r="AS748" s="555">
        <v>0</v>
      </c>
      <c r="AT748" s="555">
        <v>0</v>
      </c>
      <c r="AU748" s="555">
        <v>0</v>
      </c>
      <c r="AV748" s="555">
        <v>0</v>
      </c>
      <c r="AW748" s="555">
        <v>0</v>
      </c>
      <c r="AX748" s="555">
        <v>0</v>
      </c>
      <c r="AY748" s="555">
        <v>0</v>
      </c>
      <c r="AZ748" s="555">
        <v>0</v>
      </c>
      <c r="BA748" s="555">
        <v>0</v>
      </c>
      <c r="BB748" s="555">
        <v>0</v>
      </c>
      <c r="BC748" s="555">
        <v>0</v>
      </c>
      <c r="BD748" s="555">
        <v>0</v>
      </c>
      <c r="BE748" s="555">
        <v>0</v>
      </c>
      <c r="BF748" s="555">
        <v>0</v>
      </c>
      <c r="BG748" s="555">
        <v>0</v>
      </c>
      <c r="BH748" s="555">
        <v>0</v>
      </c>
      <c r="BI748" s="555">
        <v>0</v>
      </c>
      <c r="BJ748" s="555">
        <v>0</v>
      </c>
      <c r="BK748" s="555">
        <v>0</v>
      </c>
      <c r="BL748" s="555">
        <f>SUM(BL745:BL747)</f>
        <v>5.8640000000000012E-2</v>
      </c>
      <c r="BM748" s="555">
        <f>SUM(BM745:BM747)</f>
        <v>0</v>
      </c>
      <c r="BN748" s="561">
        <f t="shared" ref="BN748:BT748" si="2243">SUM(BN745:BN747)</f>
        <v>1.3135360000000001E-3</v>
      </c>
      <c r="BO748" s="555">
        <f t="shared" si="2243"/>
        <v>0</v>
      </c>
      <c r="BP748" s="555">
        <f t="shared" si="2243"/>
        <v>0</v>
      </c>
      <c r="BQ748" s="555">
        <f t="shared" si="2243"/>
        <v>0</v>
      </c>
      <c r="BR748" s="555">
        <f t="shared" si="2243"/>
        <v>0</v>
      </c>
      <c r="BS748" s="555">
        <f t="shared" si="2243"/>
        <v>0</v>
      </c>
      <c r="BT748" s="555">
        <f t="shared" si="2243"/>
        <v>0</v>
      </c>
      <c r="BU748" s="555">
        <f>SUM(BU745:BU747)</f>
        <v>5.8640000000000012E-2</v>
      </c>
      <c r="BV748" s="555">
        <f t="shared" ref="BV748:BZ748" si="2244">SUM(BV745:BV747)</f>
        <v>0</v>
      </c>
      <c r="BW748" s="555">
        <f t="shared" si="2244"/>
        <v>1.3135360000000001E-3</v>
      </c>
      <c r="BX748" s="555">
        <f t="shared" si="2244"/>
        <v>0</v>
      </c>
      <c r="BY748" s="555">
        <f t="shared" si="2244"/>
        <v>0</v>
      </c>
      <c r="BZ748" s="555">
        <f t="shared" si="2244"/>
        <v>0</v>
      </c>
      <c r="CA748" s="555">
        <f>SUM(CA745:CA747)</f>
        <v>0</v>
      </c>
      <c r="CB748" s="555">
        <f>SUM(CB745:CB747)</f>
        <v>0</v>
      </c>
      <c r="CC748" s="555">
        <f t="shared" ref="CC748:CI748" si="2245">SUM(CC745:CC747)</f>
        <v>0</v>
      </c>
      <c r="CD748" s="555">
        <f t="shared" si="2245"/>
        <v>0</v>
      </c>
      <c r="CE748" s="555">
        <f t="shared" si="2245"/>
        <v>0</v>
      </c>
      <c r="CF748" s="555">
        <f t="shared" si="2245"/>
        <v>0</v>
      </c>
      <c r="CG748" s="555">
        <f t="shared" si="2245"/>
        <v>0</v>
      </c>
      <c r="CH748" s="555">
        <f t="shared" si="2245"/>
        <v>0</v>
      </c>
      <c r="CI748" s="555">
        <f t="shared" si="2245"/>
        <v>0</v>
      </c>
      <c r="CJ748" s="555">
        <f>SUM(CJ745:CJ747)</f>
        <v>0</v>
      </c>
      <c r="CK748" s="555">
        <f t="shared" ref="CK748:CO748" si="2246">SUM(CK745:CK747)</f>
        <v>0</v>
      </c>
      <c r="CL748" s="555">
        <f t="shared" si="2246"/>
        <v>0</v>
      </c>
      <c r="CM748" s="555">
        <f t="shared" si="2246"/>
        <v>0</v>
      </c>
      <c r="CN748" s="555">
        <f t="shared" si="2246"/>
        <v>0</v>
      </c>
      <c r="CO748" s="555">
        <f t="shared" si="2246"/>
        <v>0</v>
      </c>
      <c r="CP748" s="2256">
        <f t="shared" ref="CP748:CR748" si="2247">SUM(CP745:CP747)</f>
        <v>5.8640000000000012E-2</v>
      </c>
      <c r="CQ748" s="2256">
        <f t="shared" si="2247"/>
        <v>0</v>
      </c>
      <c r="CR748" s="2256">
        <f t="shared" si="2247"/>
        <v>1.4207205376000002E-3</v>
      </c>
      <c r="CS748" s="555">
        <f>SUM(CS745:CS747)</f>
        <v>0</v>
      </c>
      <c r="CT748" s="555">
        <f t="shared" ref="CT748:CX748" si="2248">SUM(CT745:CT747)</f>
        <v>0</v>
      </c>
      <c r="CU748" s="555">
        <f t="shared" si="2248"/>
        <v>0</v>
      </c>
      <c r="CV748" s="555">
        <f t="shared" si="2248"/>
        <v>0</v>
      </c>
      <c r="CW748" s="555">
        <f t="shared" si="2248"/>
        <v>0</v>
      </c>
      <c r="CX748" s="555">
        <f t="shared" si="2248"/>
        <v>0</v>
      </c>
      <c r="CY748" s="555">
        <f t="shared" ref="CY748:DA748" si="2249">SUM(CY745:CY747)</f>
        <v>0</v>
      </c>
      <c r="CZ748" s="555">
        <f t="shared" si="2249"/>
        <v>0</v>
      </c>
      <c r="DA748" s="555">
        <f t="shared" si="2249"/>
        <v>0</v>
      </c>
      <c r="DB748" s="555"/>
      <c r="DC748" s="555"/>
      <c r="DD748" s="555"/>
      <c r="DE748" s="555">
        <f t="shared" si="2240"/>
        <v>2.2875007999999999E-2</v>
      </c>
      <c r="DF748" s="595">
        <v>2.368E-2</v>
      </c>
      <c r="DG748" s="555">
        <v>0</v>
      </c>
      <c r="DH748" s="555">
        <v>2.368E-2</v>
      </c>
      <c r="DI748" s="555">
        <v>0</v>
      </c>
      <c r="DJ748" s="555">
        <v>0</v>
      </c>
      <c r="DK748" s="595">
        <v>0</v>
      </c>
      <c r="DL748" s="555"/>
      <c r="DM748" s="555"/>
      <c r="DN748" s="555"/>
      <c r="DO748" s="555"/>
      <c r="DP748" s="595">
        <f t="shared" ref="DP748:DQ748" si="2250">SUM(DP745:DP747)</f>
        <v>2.2875007999999999E-2</v>
      </c>
      <c r="DQ748" s="555">
        <f t="shared" si="2250"/>
        <v>0</v>
      </c>
      <c r="DR748" s="555">
        <f>SUM(DR745:DR747)</f>
        <v>0</v>
      </c>
      <c r="DS748" s="555">
        <f t="shared" ref="DS748:DT748" si="2251">SUM(DS745:DS747)</f>
        <v>2.2875007999999999E-2</v>
      </c>
      <c r="DT748" s="555">
        <f t="shared" si="2251"/>
        <v>0</v>
      </c>
      <c r="DU748" s="595">
        <f t="shared" si="2242"/>
        <v>0</v>
      </c>
      <c r="DV748" s="555"/>
      <c r="DW748" s="555"/>
      <c r="DX748" s="555"/>
      <c r="DY748" s="555"/>
      <c r="DZ748" s="2256">
        <f>SUM(DZ745:DZ747)</f>
        <v>2.2875007999999999E-2</v>
      </c>
      <c r="EA748" s="555">
        <f t="shared" ref="EA748:EB748" si="2252">SUM(EA745:EA747)</f>
        <v>0</v>
      </c>
      <c r="EB748" s="555">
        <f t="shared" si="2252"/>
        <v>0</v>
      </c>
      <c r="EC748" s="555">
        <f t="shared" ref="EC748" si="2253">SUM(EC745:EC747)</f>
        <v>0</v>
      </c>
      <c r="ED748" s="185"/>
      <c r="EE748" s="185"/>
      <c r="EF748" s="185"/>
      <c r="EG748" s="202"/>
      <c r="EH748" s="283"/>
    </row>
    <row r="749" spans="1:138" ht="41.25" hidden="1" customHeight="1" outlineLevel="1">
      <c r="A749" s="72"/>
      <c r="B749" s="72"/>
      <c r="C749" s="74">
        <v>3</v>
      </c>
      <c r="D749" s="75" t="s">
        <v>142</v>
      </c>
      <c r="E749" s="73"/>
      <c r="F749" s="73"/>
      <c r="G749" s="73"/>
      <c r="H749" s="73"/>
      <c r="I749" s="73"/>
      <c r="J749" s="73"/>
      <c r="K749" s="73"/>
      <c r="L749" s="73"/>
      <c r="M749" s="2199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185"/>
      <c r="AG749" s="185"/>
      <c r="AH749" s="185"/>
      <c r="AI749" s="186">
        <v>0</v>
      </c>
      <c r="AJ749" s="186">
        <v>0</v>
      </c>
      <c r="AK749" s="185"/>
      <c r="AL749" s="186">
        <v>0</v>
      </c>
      <c r="AM749" s="186">
        <v>0</v>
      </c>
      <c r="AN749" s="185"/>
      <c r="AO749" s="186">
        <v>0</v>
      </c>
      <c r="AP749" s="186">
        <v>0</v>
      </c>
      <c r="AQ749" s="185"/>
      <c r="AR749" s="186">
        <v>0</v>
      </c>
      <c r="AS749" s="186">
        <v>0</v>
      </c>
      <c r="AT749" s="185"/>
      <c r="AU749" s="186">
        <v>0</v>
      </c>
      <c r="AV749" s="186">
        <v>0</v>
      </c>
      <c r="AW749" s="185"/>
      <c r="AX749" s="186">
        <v>0</v>
      </c>
      <c r="AY749" s="186">
        <v>0</v>
      </c>
      <c r="AZ749" s="185"/>
      <c r="BA749" s="186">
        <v>0</v>
      </c>
      <c r="BB749" s="186">
        <v>0</v>
      </c>
      <c r="BC749" s="185"/>
      <c r="BD749" s="186">
        <v>0</v>
      </c>
      <c r="BE749" s="186">
        <v>0</v>
      </c>
      <c r="BF749" s="185"/>
      <c r="BG749" s="186">
        <v>0</v>
      </c>
      <c r="BH749" s="186">
        <v>0</v>
      </c>
      <c r="BI749" s="185"/>
      <c r="BJ749" s="186">
        <v>0</v>
      </c>
      <c r="BK749" s="186">
        <v>0</v>
      </c>
      <c r="BL749" s="185"/>
      <c r="BM749" s="186">
        <f>BM754+BM758+BM762+BM767+BM771+BM775</f>
        <v>0</v>
      </c>
      <c r="BN749" s="186">
        <f>BN754+BN758+BN762+BN767+BN771+BN775</f>
        <v>0</v>
      </c>
      <c r="BO749" s="185"/>
      <c r="BP749" s="186">
        <f>BP754+BP758+BP762+BP767+BP771+BP775</f>
        <v>0</v>
      </c>
      <c r="BQ749" s="186">
        <f>BQ754+BQ758+BQ762+BQ767+BQ771+BQ775</f>
        <v>0</v>
      </c>
      <c r="BR749" s="185"/>
      <c r="BS749" s="186">
        <f>BS754+BS758+BS762+BS767+BS771+BS775</f>
        <v>0</v>
      </c>
      <c r="BT749" s="186">
        <f>BT754+BT758+BT762+BT767+BT771+BT775</f>
        <v>0</v>
      </c>
      <c r="BU749" s="185"/>
      <c r="BV749" s="186">
        <f>BV754+BV758+BV762+BV767+BV771+BV775</f>
        <v>0</v>
      </c>
      <c r="BW749" s="186">
        <f>BW754+BW758+BW762+BW767+BW771+BW775</f>
        <v>0</v>
      </c>
      <c r="BX749" s="185"/>
      <c r="BY749" s="186">
        <f>BY754+BY758+BY762+BY767+BY771+BY775</f>
        <v>0</v>
      </c>
      <c r="BZ749" s="186">
        <f>BZ754+BZ758+BZ762+BZ767+BZ771+BZ775</f>
        <v>0</v>
      </c>
      <c r="CA749" s="185"/>
      <c r="CB749" s="186">
        <f>CB754+CB758+CB762+CB767+CB771+CB775</f>
        <v>0</v>
      </c>
      <c r="CC749" s="186">
        <f>CC754+CC758+CC762+CC767+CC771+CC775</f>
        <v>0</v>
      </c>
      <c r="CD749" s="185"/>
      <c r="CE749" s="186">
        <f>CE754+CE758+CE762+CE767+CE771+CE775</f>
        <v>0</v>
      </c>
      <c r="CF749" s="186">
        <f>CF754+CF758+CF762+CF767+CF771+CF775</f>
        <v>0</v>
      </c>
      <c r="CG749" s="185"/>
      <c r="CH749" s="186">
        <f>CH754+CH758+CH762+CH767+CH771+CH775</f>
        <v>0</v>
      </c>
      <c r="CI749" s="186">
        <f>CI754+CI758+CI762+CI767+CI771+CI775</f>
        <v>0</v>
      </c>
      <c r="CJ749" s="185"/>
      <c r="CK749" s="186">
        <f>CK754+CK758+CK762+CK767+CK771+CK775</f>
        <v>0</v>
      </c>
      <c r="CL749" s="186">
        <f>CL754+CL758+CL762+CL767+CL771+CL775</f>
        <v>0</v>
      </c>
      <c r="CM749" s="185"/>
      <c r="CN749" s="186">
        <f>CN754+CN758+CN762+CN767+CN771+CN775</f>
        <v>0</v>
      </c>
      <c r="CO749" s="186">
        <f>CO754+CO758+CO762+CO767+CO771+CO775</f>
        <v>0</v>
      </c>
      <c r="CP749" s="2234"/>
      <c r="CQ749" s="2312">
        <f>CQ754+CQ758+CQ762+CQ767+CQ771+CQ775</f>
        <v>0</v>
      </c>
      <c r="CR749" s="2312">
        <f>CR754+CR758+CR762+CR767+CR771+CR775</f>
        <v>0</v>
      </c>
      <c r="CS749" s="283"/>
      <c r="CT749" s="284">
        <f>CT754+CT758+CT762+CT767+CT771+CT775</f>
        <v>0</v>
      </c>
      <c r="CU749" s="284">
        <f>CU754+CU758+CU762+CU767+CU771+CU775</f>
        <v>0</v>
      </c>
      <c r="CV749" s="185"/>
      <c r="CW749" s="186">
        <f>CW754+CW758+CW762+CW767+CW771+CW775</f>
        <v>0</v>
      </c>
      <c r="CX749" s="186">
        <f>CX754+CX758+CX762+CX767+CX771+CX775</f>
        <v>0</v>
      </c>
      <c r="CY749" s="185"/>
      <c r="CZ749" s="186">
        <f>CZ754+CZ758+CZ762+CZ767+CZ771+CZ775</f>
        <v>0</v>
      </c>
      <c r="DA749" s="186">
        <f>DA754+DA758+DA762+DA767+DA771+DA775</f>
        <v>0</v>
      </c>
      <c r="DB749" s="284"/>
      <c r="DC749" s="284"/>
      <c r="DD749" s="284"/>
      <c r="DE749" s="186">
        <f t="shared" ref="DE749:EB749" si="2254">DE754+DE758+DE762+DE767+DE771+DE775</f>
        <v>0</v>
      </c>
      <c r="DF749" s="284"/>
      <c r="DG749" s="186"/>
      <c r="DH749" s="186"/>
      <c r="DI749" s="186"/>
      <c r="DJ749" s="186"/>
      <c r="DK749" s="186"/>
      <c r="DL749" s="186"/>
      <c r="DM749" s="186"/>
      <c r="DN749" s="185"/>
      <c r="DO749" s="186"/>
      <c r="DP749" s="284"/>
      <c r="DQ749" s="186"/>
      <c r="DR749" s="186"/>
      <c r="DS749" s="186"/>
      <c r="DT749" s="186"/>
      <c r="DU749" s="186"/>
      <c r="DV749" s="186"/>
      <c r="DW749" s="186"/>
      <c r="DX749" s="185"/>
      <c r="DY749" s="186"/>
      <c r="DZ749" s="2312">
        <f t="shared" si="2254"/>
        <v>0</v>
      </c>
      <c r="EA749" s="284">
        <f t="shared" si="2254"/>
        <v>0</v>
      </c>
      <c r="EB749" s="186">
        <f t="shared" si="2254"/>
        <v>0</v>
      </c>
      <c r="EC749" s="869">
        <f t="shared" ref="EC749" si="2255">EC754+EC758+EC762+EC767+EC771+EC775</f>
        <v>0</v>
      </c>
      <c r="ED749" s="186"/>
      <c r="EE749" s="186"/>
      <c r="EF749" s="186"/>
      <c r="EG749" s="177"/>
      <c r="EH749" s="284"/>
    </row>
    <row r="750" spans="1:138" ht="15" hidden="1" customHeight="1" outlineLevel="1">
      <c r="A750" s="102"/>
      <c r="B750" s="18"/>
      <c r="C750" s="103" t="s">
        <v>18</v>
      </c>
      <c r="D750" s="104" t="s">
        <v>47</v>
      </c>
      <c r="E750" s="84"/>
      <c r="F750" s="84"/>
      <c r="G750" s="84"/>
      <c r="H750" s="84"/>
      <c r="I750" s="84"/>
      <c r="J750" s="84"/>
      <c r="K750" s="84"/>
      <c r="L750" s="84"/>
      <c r="M750" s="2199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18"/>
      <c r="AG750" s="18"/>
      <c r="AH750" s="185"/>
      <c r="AI750" s="185"/>
      <c r="AJ750" s="185"/>
      <c r="AK750" s="185"/>
      <c r="AL750" s="185"/>
      <c r="AM750" s="185"/>
      <c r="AN750" s="185"/>
      <c r="AO750" s="185"/>
      <c r="AP750" s="185"/>
      <c r="AQ750" s="185"/>
      <c r="AR750" s="185"/>
      <c r="AS750" s="185"/>
      <c r="AT750" s="185"/>
      <c r="AU750" s="185"/>
      <c r="AV750" s="185"/>
      <c r="AW750" s="185"/>
      <c r="AX750" s="185"/>
      <c r="AY750" s="185"/>
      <c r="AZ750" s="185"/>
      <c r="BA750" s="185"/>
      <c r="BB750" s="185"/>
      <c r="BC750" s="185"/>
      <c r="BD750" s="185"/>
      <c r="BE750" s="185"/>
      <c r="BF750" s="185"/>
      <c r="BG750" s="185"/>
      <c r="BH750" s="185"/>
      <c r="BI750" s="185"/>
      <c r="BJ750" s="185"/>
      <c r="BK750" s="185"/>
      <c r="BL750" s="185"/>
      <c r="BM750" s="185"/>
      <c r="BN750" s="185"/>
      <c r="BO750" s="185"/>
      <c r="BP750" s="185"/>
      <c r="BQ750" s="185"/>
      <c r="BR750" s="185"/>
      <c r="BS750" s="185"/>
      <c r="BT750" s="185"/>
      <c r="BU750" s="185"/>
      <c r="BV750" s="185"/>
      <c r="BW750" s="185"/>
      <c r="BX750" s="185"/>
      <c r="BY750" s="185"/>
      <c r="BZ750" s="185"/>
      <c r="CA750" s="185"/>
      <c r="CB750" s="185"/>
      <c r="CC750" s="185"/>
      <c r="CD750" s="185"/>
      <c r="CE750" s="185"/>
      <c r="CF750" s="185"/>
      <c r="CG750" s="185"/>
      <c r="CH750" s="185"/>
      <c r="CI750" s="185"/>
      <c r="CJ750" s="185"/>
      <c r="CK750" s="185"/>
      <c r="CL750" s="185"/>
      <c r="CM750" s="185"/>
      <c r="CN750" s="185"/>
      <c r="CO750" s="185"/>
      <c r="CP750" s="2234"/>
      <c r="CQ750" s="2234"/>
      <c r="CR750" s="2234"/>
      <c r="CS750" s="283"/>
      <c r="CT750" s="283"/>
      <c r="CU750" s="283"/>
      <c r="CV750" s="185"/>
      <c r="CW750" s="185"/>
      <c r="CX750" s="185"/>
      <c r="CY750" s="185"/>
      <c r="CZ750" s="185"/>
      <c r="DA750" s="185"/>
      <c r="DB750" s="283"/>
      <c r="DC750" s="283"/>
      <c r="DD750" s="283"/>
      <c r="DE750" s="185"/>
      <c r="DF750" s="283"/>
      <c r="DG750" s="185"/>
      <c r="DH750" s="185"/>
      <c r="DI750" s="185"/>
      <c r="DJ750" s="185"/>
      <c r="DK750" s="185"/>
      <c r="DL750" s="185"/>
      <c r="DM750" s="185"/>
      <c r="DN750" s="186"/>
      <c r="DO750" s="185"/>
      <c r="DP750" s="283"/>
      <c r="DQ750" s="185"/>
      <c r="DR750" s="185"/>
      <c r="DS750" s="185"/>
      <c r="DT750" s="185"/>
      <c r="DU750" s="185"/>
      <c r="DV750" s="185"/>
      <c r="DW750" s="185"/>
      <c r="DX750" s="186"/>
      <c r="DY750" s="185"/>
      <c r="DZ750" s="2234"/>
      <c r="EA750" s="283"/>
      <c r="EB750" s="185"/>
      <c r="EC750" s="866"/>
      <c r="ED750" s="185"/>
      <c r="EE750" s="185"/>
      <c r="EF750" s="185"/>
      <c r="EG750" s="202"/>
      <c r="EH750" s="283"/>
    </row>
    <row r="751" spans="1:138" ht="15" hidden="1" customHeight="1" outlineLevel="1">
      <c r="A751" s="67"/>
      <c r="B751" s="23"/>
      <c r="C751" s="95" t="s">
        <v>129</v>
      </c>
      <c r="D751" s="96" t="s">
        <v>130</v>
      </c>
      <c r="E751" s="84"/>
      <c r="F751" s="84"/>
      <c r="G751" s="84"/>
      <c r="H751" s="84"/>
      <c r="I751" s="84"/>
      <c r="J751" s="84"/>
      <c r="K751" s="84"/>
      <c r="L751" s="84"/>
      <c r="M751" s="2199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23"/>
      <c r="AG751" s="23"/>
      <c r="AH751" s="185"/>
      <c r="AI751" s="185"/>
      <c r="AJ751" s="185"/>
      <c r="AK751" s="185"/>
      <c r="AL751" s="185"/>
      <c r="AM751" s="185"/>
      <c r="AN751" s="185"/>
      <c r="AO751" s="185"/>
      <c r="AP751" s="185"/>
      <c r="AQ751" s="185"/>
      <c r="AR751" s="185"/>
      <c r="AS751" s="185"/>
      <c r="AT751" s="185"/>
      <c r="AU751" s="185"/>
      <c r="AV751" s="185"/>
      <c r="AW751" s="185"/>
      <c r="AX751" s="185"/>
      <c r="AY751" s="185"/>
      <c r="AZ751" s="185"/>
      <c r="BA751" s="185"/>
      <c r="BB751" s="185"/>
      <c r="BC751" s="185"/>
      <c r="BD751" s="185"/>
      <c r="BE751" s="185"/>
      <c r="BF751" s="185"/>
      <c r="BG751" s="185"/>
      <c r="BH751" s="185"/>
      <c r="BI751" s="185"/>
      <c r="BJ751" s="185"/>
      <c r="BK751" s="185"/>
      <c r="BL751" s="185"/>
      <c r="BM751" s="185"/>
      <c r="BN751" s="185"/>
      <c r="BO751" s="185"/>
      <c r="BP751" s="185"/>
      <c r="BQ751" s="185"/>
      <c r="BR751" s="185"/>
      <c r="BS751" s="185"/>
      <c r="BT751" s="185"/>
      <c r="BU751" s="185"/>
      <c r="BV751" s="185"/>
      <c r="BW751" s="185"/>
      <c r="BX751" s="185"/>
      <c r="BY751" s="185"/>
      <c r="BZ751" s="185"/>
      <c r="CA751" s="185"/>
      <c r="CB751" s="185"/>
      <c r="CC751" s="185"/>
      <c r="CD751" s="185"/>
      <c r="CE751" s="185"/>
      <c r="CF751" s="185"/>
      <c r="CG751" s="185"/>
      <c r="CH751" s="185"/>
      <c r="CI751" s="185"/>
      <c r="CJ751" s="185"/>
      <c r="CK751" s="185"/>
      <c r="CL751" s="185"/>
      <c r="CM751" s="185"/>
      <c r="CN751" s="185"/>
      <c r="CO751" s="185"/>
      <c r="CP751" s="2234"/>
      <c r="CQ751" s="2234"/>
      <c r="CR751" s="2234"/>
      <c r="CS751" s="283"/>
      <c r="CT751" s="283"/>
      <c r="CU751" s="283"/>
      <c r="CV751" s="185"/>
      <c r="CW751" s="185"/>
      <c r="CX751" s="185"/>
      <c r="CY751" s="185"/>
      <c r="CZ751" s="185"/>
      <c r="DA751" s="185"/>
      <c r="DB751" s="283"/>
      <c r="DC751" s="283"/>
      <c r="DD751" s="283"/>
      <c r="DE751" s="185"/>
      <c r="DF751" s="283"/>
      <c r="DG751" s="185"/>
      <c r="DH751" s="185"/>
      <c r="DI751" s="185"/>
      <c r="DJ751" s="185"/>
      <c r="DK751" s="185"/>
      <c r="DL751" s="185"/>
      <c r="DM751" s="185"/>
      <c r="DN751" s="185"/>
      <c r="DO751" s="185"/>
      <c r="DP751" s="283"/>
      <c r="DQ751" s="185"/>
      <c r="DR751" s="185"/>
      <c r="DS751" s="185"/>
      <c r="DT751" s="185"/>
      <c r="DU751" s="185"/>
      <c r="DV751" s="185"/>
      <c r="DW751" s="185"/>
      <c r="DX751" s="185"/>
      <c r="DY751" s="185"/>
      <c r="DZ751" s="2234"/>
      <c r="EA751" s="283"/>
      <c r="EB751" s="185"/>
      <c r="EC751" s="866"/>
      <c r="ED751" s="185"/>
      <c r="EE751" s="185"/>
      <c r="EF751" s="185"/>
      <c r="EG751" s="202"/>
      <c r="EH751" s="283"/>
    </row>
    <row r="752" spans="1:138" ht="15" hidden="1" customHeight="1" outlineLevel="1">
      <c r="A752" s="67"/>
      <c r="B752" s="23"/>
      <c r="C752" s="95"/>
      <c r="D752" s="96"/>
      <c r="E752" s="67"/>
      <c r="F752" s="67"/>
      <c r="G752" s="67"/>
      <c r="H752" s="86">
        <f>SUM(I752:L752)</f>
        <v>0</v>
      </c>
      <c r="I752" s="67"/>
      <c r="J752" s="67"/>
      <c r="K752" s="67"/>
      <c r="L752" s="67"/>
      <c r="M752" s="2216"/>
      <c r="N752" s="67"/>
      <c r="O752" s="67"/>
      <c r="P752" s="67"/>
      <c r="Q752" s="67">
        <f>SUM(R752:U752)</f>
        <v>0</v>
      </c>
      <c r="R752" s="67"/>
      <c r="S752" s="67"/>
      <c r="T752" s="67"/>
      <c r="U752" s="67"/>
      <c r="V752" s="86">
        <f>SUM(W752:Z752)</f>
        <v>0</v>
      </c>
      <c r="W752" s="67"/>
      <c r="X752" s="67"/>
      <c r="Y752" s="67"/>
      <c r="Z752" s="67"/>
      <c r="AA752" s="67">
        <f>SUM(AB752:AE752)</f>
        <v>0</v>
      </c>
      <c r="AB752" s="67"/>
      <c r="AC752" s="67"/>
      <c r="AD752" s="67"/>
      <c r="AE752" s="67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2239"/>
      <c r="CQ752" s="2239"/>
      <c r="CR752" s="2239"/>
      <c r="CS752" s="210"/>
      <c r="CT752" s="210"/>
      <c r="CU752" s="210"/>
      <c r="CV752" s="33"/>
      <c r="CW752" s="33"/>
      <c r="CX752" s="33"/>
      <c r="CY752" s="33"/>
      <c r="CZ752" s="33"/>
      <c r="DA752" s="33"/>
      <c r="DB752" s="210"/>
      <c r="DC752" s="210"/>
      <c r="DD752" s="210"/>
      <c r="DE752" s="33"/>
      <c r="DF752" s="210"/>
      <c r="DG752" s="33"/>
      <c r="DH752" s="33"/>
      <c r="DI752" s="33"/>
      <c r="DJ752" s="33"/>
      <c r="DK752" s="33"/>
      <c r="DL752" s="33"/>
      <c r="DM752" s="33"/>
      <c r="DN752" s="185"/>
      <c r="DO752" s="33"/>
      <c r="DP752" s="210"/>
      <c r="DQ752" s="33"/>
      <c r="DR752" s="33"/>
      <c r="DS752" s="33"/>
      <c r="DT752" s="33"/>
      <c r="DU752" s="33"/>
      <c r="DV752" s="33"/>
      <c r="DW752" s="33"/>
      <c r="DX752" s="185"/>
      <c r="DY752" s="33"/>
      <c r="DZ752" s="2239"/>
      <c r="EA752" s="210"/>
      <c r="EB752" s="33"/>
      <c r="EC752" s="868"/>
      <c r="ED752" s="33"/>
      <c r="EE752" s="33"/>
      <c r="EF752" s="33"/>
      <c r="EG752" s="201"/>
      <c r="EH752" s="210"/>
    </row>
    <row r="753" spans="1:138" ht="15" hidden="1" customHeight="1" outlineLevel="1">
      <c r="A753" s="67"/>
      <c r="B753" s="23"/>
      <c r="C753" s="95"/>
      <c r="D753" s="23"/>
      <c r="E753" s="67"/>
      <c r="F753" s="67"/>
      <c r="G753" s="67"/>
      <c r="H753" s="86">
        <f>SUM(I753:L753)</f>
        <v>0</v>
      </c>
      <c r="I753" s="67"/>
      <c r="J753" s="67"/>
      <c r="K753" s="67"/>
      <c r="L753" s="67"/>
      <c r="M753" s="2216"/>
      <c r="N753" s="67"/>
      <c r="O753" s="67"/>
      <c r="P753" s="67"/>
      <c r="Q753" s="67">
        <f>SUM(R753:U753)</f>
        <v>0</v>
      </c>
      <c r="R753" s="67"/>
      <c r="S753" s="67"/>
      <c r="T753" s="67"/>
      <c r="U753" s="67"/>
      <c r="V753" s="86">
        <f>SUM(W753:Z753)</f>
        <v>0</v>
      </c>
      <c r="W753" s="67"/>
      <c r="X753" s="67"/>
      <c r="Y753" s="67"/>
      <c r="Z753" s="67"/>
      <c r="AA753" s="67">
        <f>SUM(AB753:AE753)</f>
        <v>0</v>
      </c>
      <c r="AB753" s="67"/>
      <c r="AC753" s="67"/>
      <c r="AD753" s="67"/>
      <c r="AE753" s="67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2239"/>
      <c r="CQ753" s="2239"/>
      <c r="CR753" s="2239"/>
      <c r="CS753" s="210"/>
      <c r="CT753" s="210"/>
      <c r="CU753" s="210"/>
      <c r="CV753" s="33"/>
      <c r="CW753" s="33"/>
      <c r="CX753" s="33"/>
      <c r="CY753" s="33"/>
      <c r="CZ753" s="33"/>
      <c r="DA753" s="33"/>
      <c r="DB753" s="210"/>
      <c r="DC753" s="210"/>
      <c r="DD753" s="210"/>
      <c r="DE753" s="33"/>
      <c r="DF753" s="210"/>
      <c r="DG753" s="33"/>
      <c r="DH753" s="33"/>
      <c r="DI753" s="33"/>
      <c r="DJ753" s="33"/>
      <c r="DK753" s="33"/>
      <c r="DL753" s="33"/>
      <c r="DM753" s="33"/>
      <c r="DN753" s="33"/>
      <c r="DO753" s="33"/>
      <c r="DP753" s="210"/>
      <c r="DQ753" s="33"/>
      <c r="DR753" s="33"/>
      <c r="DS753" s="33"/>
      <c r="DT753" s="33"/>
      <c r="DU753" s="33"/>
      <c r="DV753" s="33"/>
      <c r="DW753" s="33"/>
      <c r="DX753" s="33"/>
      <c r="DY753" s="33"/>
      <c r="DZ753" s="2239"/>
      <c r="EA753" s="210"/>
      <c r="EB753" s="33"/>
      <c r="EC753" s="868"/>
      <c r="ED753" s="33"/>
      <c r="EE753" s="33"/>
      <c r="EF753" s="33"/>
      <c r="EG753" s="201"/>
      <c r="EH753" s="210"/>
    </row>
    <row r="754" spans="1:138" ht="15" hidden="1" customHeight="1" outlineLevel="1">
      <c r="A754" s="67"/>
      <c r="B754" s="23"/>
      <c r="C754" s="95" t="s">
        <v>49</v>
      </c>
      <c r="D754" s="105" t="s">
        <v>1</v>
      </c>
      <c r="E754" s="84"/>
      <c r="F754" s="84"/>
      <c r="G754" s="84"/>
      <c r="H754" s="84"/>
      <c r="I754" s="84"/>
      <c r="J754" s="84"/>
      <c r="K754" s="84"/>
      <c r="L754" s="84"/>
      <c r="M754" s="2199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105"/>
      <c r="AG754" s="105"/>
      <c r="AH754" s="185">
        <v>0</v>
      </c>
      <c r="AI754" s="185">
        <v>0</v>
      </c>
      <c r="AJ754" s="185">
        <v>0</v>
      </c>
      <c r="AK754" s="185">
        <v>0</v>
      </c>
      <c r="AL754" s="185">
        <v>0</v>
      </c>
      <c r="AM754" s="185">
        <v>0</v>
      </c>
      <c r="AN754" s="185">
        <v>0</v>
      </c>
      <c r="AO754" s="185">
        <v>0</v>
      </c>
      <c r="AP754" s="185">
        <v>0</v>
      </c>
      <c r="AQ754" s="185">
        <v>0</v>
      </c>
      <c r="AR754" s="185">
        <v>0</v>
      </c>
      <c r="AS754" s="185">
        <v>0</v>
      </c>
      <c r="AT754" s="185">
        <v>0</v>
      </c>
      <c r="AU754" s="185">
        <v>0</v>
      </c>
      <c r="AV754" s="185">
        <v>0</v>
      </c>
      <c r="AW754" s="185">
        <v>0</v>
      </c>
      <c r="AX754" s="185">
        <v>0</v>
      </c>
      <c r="AY754" s="185">
        <v>0</v>
      </c>
      <c r="AZ754" s="185">
        <v>0</v>
      </c>
      <c r="BA754" s="185">
        <v>0</v>
      </c>
      <c r="BB754" s="185">
        <v>0</v>
      </c>
      <c r="BC754" s="185">
        <v>0</v>
      </c>
      <c r="BD754" s="185">
        <v>0</v>
      </c>
      <c r="BE754" s="185">
        <v>0</v>
      </c>
      <c r="BF754" s="185">
        <v>0</v>
      </c>
      <c r="BG754" s="185">
        <v>0</v>
      </c>
      <c r="BH754" s="185">
        <v>0</v>
      </c>
      <c r="BI754" s="185">
        <v>0</v>
      </c>
      <c r="BJ754" s="185">
        <v>0</v>
      </c>
      <c r="BK754" s="185">
        <v>0</v>
      </c>
      <c r="BL754" s="185">
        <f>SUM(BL752:BL753)</f>
        <v>0</v>
      </c>
      <c r="BM754" s="185">
        <f>SUM(BM752:BM753)</f>
        <v>0</v>
      </c>
      <c r="BN754" s="185">
        <f t="shared" ref="BN754:BZ754" si="2256">SUM(BN752:BN753)</f>
        <v>0</v>
      </c>
      <c r="BO754" s="185">
        <f t="shared" si="2256"/>
        <v>0</v>
      </c>
      <c r="BP754" s="185">
        <f t="shared" si="2256"/>
        <v>0</v>
      </c>
      <c r="BQ754" s="185">
        <f t="shared" si="2256"/>
        <v>0</v>
      </c>
      <c r="BR754" s="185">
        <f t="shared" si="2256"/>
        <v>0</v>
      </c>
      <c r="BS754" s="185">
        <f t="shared" si="2256"/>
        <v>0</v>
      </c>
      <c r="BT754" s="185">
        <f t="shared" si="2256"/>
        <v>0</v>
      </c>
      <c r="BU754" s="185">
        <f t="shared" si="2256"/>
        <v>0</v>
      </c>
      <c r="BV754" s="185">
        <f t="shared" si="2256"/>
        <v>0</v>
      </c>
      <c r="BW754" s="185">
        <f t="shared" si="2256"/>
        <v>0</v>
      </c>
      <c r="BX754" s="185">
        <f t="shared" si="2256"/>
        <v>0</v>
      </c>
      <c r="BY754" s="185">
        <f t="shared" si="2256"/>
        <v>0</v>
      </c>
      <c r="BZ754" s="185">
        <f t="shared" si="2256"/>
        <v>0</v>
      </c>
      <c r="CA754" s="185">
        <f>SUM(CA752:CA753)</f>
        <v>0</v>
      </c>
      <c r="CB754" s="185">
        <f>SUM(CB752:CB753)</f>
        <v>0</v>
      </c>
      <c r="CC754" s="185">
        <f t="shared" ref="CC754:CO754" si="2257">SUM(CC752:CC753)</f>
        <v>0</v>
      </c>
      <c r="CD754" s="185">
        <f t="shared" si="2257"/>
        <v>0</v>
      </c>
      <c r="CE754" s="185">
        <f t="shared" si="2257"/>
        <v>0</v>
      </c>
      <c r="CF754" s="185">
        <f t="shared" si="2257"/>
        <v>0</v>
      </c>
      <c r="CG754" s="185">
        <f t="shared" si="2257"/>
        <v>0</v>
      </c>
      <c r="CH754" s="185">
        <f t="shared" si="2257"/>
        <v>0</v>
      </c>
      <c r="CI754" s="185">
        <f t="shared" si="2257"/>
        <v>0</v>
      </c>
      <c r="CJ754" s="185">
        <f t="shared" si="2257"/>
        <v>0</v>
      </c>
      <c r="CK754" s="185">
        <f t="shared" si="2257"/>
        <v>0</v>
      </c>
      <c r="CL754" s="185">
        <f t="shared" si="2257"/>
        <v>0</v>
      </c>
      <c r="CM754" s="185">
        <f t="shared" si="2257"/>
        <v>0</v>
      </c>
      <c r="CN754" s="185">
        <f t="shared" si="2257"/>
        <v>0</v>
      </c>
      <c r="CO754" s="185">
        <f t="shared" si="2257"/>
        <v>0</v>
      </c>
      <c r="CP754" s="2234">
        <f t="shared" ref="CP754:CX754" si="2258">SUM(CP752:CP753)</f>
        <v>0</v>
      </c>
      <c r="CQ754" s="2234">
        <f t="shared" si="2258"/>
        <v>0</v>
      </c>
      <c r="CR754" s="2234">
        <f t="shared" si="2258"/>
        <v>0</v>
      </c>
      <c r="CS754" s="283">
        <f t="shared" si="2258"/>
        <v>0</v>
      </c>
      <c r="CT754" s="283">
        <f t="shared" si="2258"/>
        <v>0</v>
      </c>
      <c r="CU754" s="283">
        <f t="shared" si="2258"/>
        <v>0</v>
      </c>
      <c r="CV754" s="185">
        <f t="shared" si="2258"/>
        <v>0</v>
      </c>
      <c r="CW754" s="185">
        <f t="shared" si="2258"/>
        <v>0</v>
      </c>
      <c r="CX754" s="185">
        <f t="shared" si="2258"/>
        <v>0</v>
      </c>
      <c r="CY754" s="185">
        <f t="shared" ref="CY754:DA754" si="2259">SUM(CY752:CY753)</f>
        <v>0</v>
      </c>
      <c r="CZ754" s="185">
        <f t="shared" si="2259"/>
        <v>0</v>
      </c>
      <c r="DA754" s="185">
        <f t="shared" si="2259"/>
        <v>0</v>
      </c>
      <c r="DB754" s="283"/>
      <c r="DC754" s="283"/>
      <c r="DD754" s="283"/>
      <c r="DE754" s="185">
        <f>SUM(DE752:DE753)</f>
        <v>0</v>
      </c>
      <c r="DF754" s="283"/>
      <c r="DG754" s="185"/>
      <c r="DH754" s="185"/>
      <c r="DI754" s="185"/>
      <c r="DJ754" s="185"/>
      <c r="DK754" s="185"/>
      <c r="DL754" s="185"/>
      <c r="DM754" s="185"/>
      <c r="DN754" s="33"/>
      <c r="DO754" s="185"/>
      <c r="DP754" s="283"/>
      <c r="DQ754" s="185"/>
      <c r="DR754" s="185"/>
      <c r="DS754" s="185"/>
      <c r="DT754" s="185"/>
      <c r="DU754" s="185"/>
      <c r="DV754" s="185"/>
      <c r="DW754" s="185"/>
      <c r="DX754" s="33"/>
      <c r="DY754" s="185"/>
      <c r="DZ754" s="2234">
        <f>SUM(DZ752:DZ753)</f>
        <v>0</v>
      </c>
      <c r="EA754" s="283">
        <f t="shared" ref="EA754:EB754" si="2260">SUM(EA752:EA753)</f>
        <v>0</v>
      </c>
      <c r="EB754" s="185">
        <f t="shared" si="2260"/>
        <v>0</v>
      </c>
      <c r="EC754" s="866">
        <f t="shared" ref="EC754" si="2261">SUM(EC752:EC753)</f>
        <v>0</v>
      </c>
      <c r="ED754" s="185"/>
      <c r="EE754" s="185"/>
      <c r="EF754" s="185"/>
      <c r="EG754" s="202"/>
      <c r="EH754" s="283"/>
    </row>
    <row r="755" spans="1:138" ht="15" hidden="1" customHeight="1" outlineLevel="1">
      <c r="A755" s="67"/>
      <c r="B755" s="23"/>
      <c r="C755" s="95" t="s">
        <v>131</v>
      </c>
      <c r="D755" s="96" t="s">
        <v>133</v>
      </c>
      <c r="E755" s="84"/>
      <c r="F755" s="84"/>
      <c r="G755" s="84"/>
      <c r="H755" s="84"/>
      <c r="I755" s="84"/>
      <c r="J755" s="84"/>
      <c r="K755" s="84"/>
      <c r="L755" s="84"/>
      <c r="M755" s="2199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23"/>
      <c r="AG755" s="23"/>
      <c r="AH755" s="185"/>
      <c r="AI755" s="185"/>
      <c r="AJ755" s="185"/>
      <c r="AK755" s="185"/>
      <c r="AL755" s="185"/>
      <c r="AM755" s="185"/>
      <c r="AN755" s="185"/>
      <c r="AO755" s="185"/>
      <c r="AP755" s="185"/>
      <c r="AQ755" s="185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5"/>
      <c r="BW755" s="185"/>
      <c r="BX755" s="185"/>
      <c r="BY755" s="185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85"/>
      <c r="CM755" s="185"/>
      <c r="CN755" s="185"/>
      <c r="CO755" s="185"/>
      <c r="CP755" s="2234"/>
      <c r="CQ755" s="2234"/>
      <c r="CR755" s="2234"/>
      <c r="CS755" s="283"/>
      <c r="CT755" s="283"/>
      <c r="CU755" s="283"/>
      <c r="CV755" s="185"/>
      <c r="CW755" s="185"/>
      <c r="CX755" s="185"/>
      <c r="CY755" s="185"/>
      <c r="CZ755" s="185"/>
      <c r="DA755" s="185"/>
      <c r="DB755" s="283"/>
      <c r="DC755" s="283"/>
      <c r="DD755" s="283"/>
      <c r="DE755" s="185"/>
      <c r="DF755" s="283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283"/>
      <c r="DQ755" s="185"/>
      <c r="DR755" s="185"/>
      <c r="DS755" s="185"/>
      <c r="DT755" s="185"/>
      <c r="DU755" s="185"/>
      <c r="DV755" s="185"/>
      <c r="DW755" s="185"/>
      <c r="DX755" s="185"/>
      <c r="DY755" s="185"/>
      <c r="DZ755" s="2234"/>
      <c r="EA755" s="283"/>
      <c r="EB755" s="185"/>
      <c r="EC755" s="866"/>
      <c r="ED755" s="185"/>
      <c r="EE755" s="185"/>
      <c r="EF755" s="185"/>
      <c r="EG755" s="202"/>
      <c r="EH755" s="283"/>
    </row>
    <row r="756" spans="1:138" ht="15" hidden="1" customHeight="1" outlineLevel="1">
      <c r="A756" s="67"/>
      <c r="B756" s="23"/>
      <c r="C756" s="95"/>
      <c r="D756" s="96"/>
      <c r="E756" s="67"/>
      <c r="F756" s="67"/>
      <c r="G756" s="67"/>
      <c r="H756" s="86">
        <f>SUM(I756:L756)</f>
        <v>0</v>
      </c>
      <c r="I756" s="67"/>
      <c r="J756" s="67"/>
      <c r="K756" s="67"/>
      <c r="L756" s="67"/>
      <c r="M756" s="2216"/>
      <c r="N756" s="67"/>
      <c r="O756" s="67"/>
      <c r="P756" s="67"/>
      <c r="Q756" s="67">
        <f>SUM(R756:U756)</f>
        <v>0</v>
      </c>
      <c r="R756" s="67"/>
      <c r="S756" s="67"/>
      <c r="T756" s="67"/>
      <c r="U756" s="67"/>
      <c r="V756" s="86">
        <f>SUM(W756:Z756)</f>
        <v>0</v>
      </c>
      <c r="W756" s="67"/>
      <c r="X756" s="67"/>
      <c r="Y756" s="67"/>
      <c r="Z756" s="67"/>
      <c r="AA756" s="67">
        <f>SUM(AB756:AE756)</f>
        <v>0</v>
      </c>
      <c r="AB756" s="67"/>
      <c r="AC756" s="67"/>
      <c r="AD756" s="67"/>
      <c r="AE756" s="67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2239"/>
      <c r="CQ756" s="2239"/>
      <c r="CR756" s="2239"/>
      <c r="CS756" s="210"/>
      <c r="CT756" s="210"/>
      <c r="CU756" s="210"/>
      <c r="CV756" s="33"/>
      <c r="CW756" s="33"/>
      <c r="CX756" s="33"/>
      <c r="CY756" s="33"/>
      <c r="CZ756" s="33"/>
      <c r="DA756" s="33"/>
      <c r="DB756" s="210"/>
      <c r="DC756" s="210"/>
      <c r="DD756" s="210"/>
      <c r="DE756" s="33"/>
      <c r="DF756" s="210"/>
      <c r="DG756" s="33"/>
      <c r="DH756" s="33"/>
      <c r="DI756" s="33"/>
      <c r="DJ756" s="33"/>
      <c r="DK756" s="33"/>
      <c r="DL756" s="33"/>
      <c r="DM756" s="33"/>
      <c r="DN756" s="185"/>
      <c r="DO756" s="33"/>
      <c r="DP756" s="210"/>
      <c r="DQ756" s="33"/>
      <c r="DR756" s="33"/>
      <c r="DS756" s="33"/>
      <c r="DT756" s="33"/>
      <c r="DU756" s="33"/>
      <c r="DV756" s="33"/>
      <c r="DW756" s="33"/>
      <c r="DX756" s="185"/>
      <c r="DY756" s="33"/>
      <c r="DZ756" s="2239"/>
      <c r="EA756" s="210"/>
      <c r="EB756" s="33"/>
      <c r="EC756" s="868"/>
      <c r="ED756" s="33"/>
      <c r="EE756" s="33"/>
      <c r="EF756" s="33"/>
      <c r="EG756" s="201"/>
      <c r="EH756" s="210"/>
    </row>
    <row r="757" spans="1:138" ht="15" hidden="1" customHeight="1" outlineLevel="1">
      <c r="A757" s="67"/>
      <c r="B757" s="23"/>
      <c r="C757" s="95"/>
      <c r="D757" s="23"/>
      <c r="E757" s="67"/>
      <c r="F757" s="67"/>
      <c r="G757" s="67"/>
      <c r="H757" s="86">
        <f>SUM(I757:L757)</f>
        <v>0</v>
      </c>
      <c r="I757" s="67"/>
      <c r="J757" s="67"/>
      <c r="K757" s="67"/>
      <c r="L757" s="67"/>
      <c r="M757" s="2216"/>
      <c r="N757" s="67"/>
      <c r="O757" s="67"/>
      <c r="P757" s="67"/>
      <c r="Q757" s="67">
        <f>SUM(R757:U757)</f>
        <v>0</v>
      </c>
      <c r="R757" s="67"/>
      <c r="S757" s="67"/>
      <c r="T757" s="67"/>
      <c r="U757" s="67"/>
      <c r="V757" s="86">
        <f>SUM(W757:Z757)</f>
        <v>0</v>
      </c>
      <c r="W757" s="67"/>
      <c r="X757" s="67"/>
      <c r="Y757" s="67"/>
      <c r="Z757" s="67"/>
      <c r="AA757" s="67">
        <f>SUM(AB757:AE757)</f>
        <v>0</v>
      </c>
      <c r="AB757" s="67"/>
      <c r="AC757" s="67"/>
      <c r="AD757" s="67"/>
      <c r="AE757" s="67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2239"/>
      <c r="CQ757" s="2239"/>
      <c r="CR757" s="2239"/>
      <c r="CS757" s="210"/>
      <c r="CT757" s="210"/>
      <c r="CU757" s="210"/>
      <c r="CV757" s="33"/>
      <c r="CW757" s="33"/>
      <c r="CX757" s="33"/>
      <c r="CY757" s="33"/>
      <c r="CZ757" s="33"/>
      <c r="DA757" s="33"/>
      <c r="DB757" s="210"/>
      <c r="DC757" s="210"/>
      <c r="DD757" s="210"/>
      <c r="DE757" s="33"/>
      <c r="DF757" s="210"/>
      <c r="DG757" s="33"/>
      <c r="DH757" s="33"/>
      <c r="DI757" s="33"/>
      <c r="DJ757" s="33"/>
      <c r="DK757" s="33"/>
      <c r="DL757" s="33"/>
      <c r="DM757" s="33"/>
      <c r="DN757" s="33"/>
      <c r="DO757" s="33"/>
      <c r="DP757" s="210"/>
      <c r="DQ757" s="33"/>
      <c r="DR757" s="33"/>
      <c r="DS757" s="33"/>
      <c r="DT757" s="33"/>
      <c r="DU757" s="33"/>
      <c r="DV757" s="33"/>
      <c r="DW757" s="33"/>
      <c r="DX757" s="33"/>
      <c r="DY757" s="33"/>
      <c r="DZ757" s="2239"/>
      <c r="EA757" s="210"/>
      <c r="EB757" s="33"/>
      <c r="EC757" s="868"/>
      <c r="ED757" s="33"/>
      <c r="EE757" s="33"/>
      <c r="EF757" s="33"/>
      <c r="EG757" s="201"/>
      <c r="EH757" s="210"/>
    </row>
    <row r="758" spans="1:138" ht="15" hidden="1" customHeight="1" outlineLevel="1">
      <c r="A758" s="67"/>
      <c r="B758" s="23"/>
      <c r="C758" s="95" t="s">
        <v>49</v>
      </c>
      <c r="D758" s="105" t="s">
        <v>1</v>
      </c>
      <c r="E758" s="84"/>
      <c r="F758" s="84"/>
      <c r="G758" s="84"/>
      <c r="H758" s="84"/>
      <c r="I758" s="84"/>
      <c r="J758" s="84"/>
      <c r="K758" s="84"/>
      <c r="L758" s="84"/>
      <c r="M758" s="2199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105"/>
      <c r="AG758" s="105"/>
      <c r="AH758" s="185">
        <v>0</v>
      </c>
      <c r="AI758" s="185">
        <v>0</v>
      </c>
      <c r="AJ758" s="185">
        <v>0</v>
      </c>
      <c r="AK758" s="185">
        <v>0</v>
      </c>
      <c r="AL758" s="185">
        <v>0</v>
      </c>
      <c r="AM758" s="185">
        <v>0</v>
      </c>
      <c r="AN758" s="185">
        <v>0</v>
      </c>
      <c r="AO758" s="185">
        <v>0</v>
      </c>
      <c r="AP758" s="185">
        <v>0</v>
      </c>
      <c r="AQ758" s="185">
        <v>0</v>
      </c>
      <c r="AR758" s="185">
        <v>0</v>
      </c>
      <c r="AS758" s="185">
        <v>0</v>
      </c>
      <c r="AT758" s="185">
        <v>0</v>
      </c>
      <c r="AU758" s="185">
        <v>0</v>
      </c>
      <c r="AV758" s="185">
        <v>0</v>
      </c>
      <c r="AW758" s="185">
        <v>0</v>
      </c>
      <c r="AX758" s="185">
        <v>0</v>
      </c>
      <c r="AY758" s="185">
        <v>0</v>
      </c>
      <c r="AZ758" s="185">
        <v>0</v>
      </c>
      <c r="BA758" s="185">
        <v>0</v>
      </c>
      <c r="BB758" s="185">
        <v>0</v>
      </c>
      <c r="BC758" s="185">
        <v>0</v>
      </c>
      <c r="BD758" s="185">
        <v>0</v>
      </c>
      <c r="BE758" s="185">
        <v>0</v>
      </c>
      <c r="BF758" s="185">
        <v>0</v>
      </c>
      <c r="BG758" s="185">
        <v>0</v>
      </c>
      <c r="BH758" s="185">
        <v>0</v>
      </c>
      <c r="BI758" s="185">
        <v>0</v>
      </c>
      <c r="BJ758" s="185">
        <v>0</v>
      </c>
      <c r="BK758" s="185">
        <v>0</v>
      </c>
      <c r="BL758" s="185">
        <f>SUM(BL756:BL757)</f>
        <v>0</v>
      </c>
      <c r="BM758" s="185">
        <f>SUM(BM756:BM757)</f>
        <v>0</v>
      </c>
      <c r="BN758" s="185">
        <f t="shared" ref="BN758:BZ758" si="2262">SUM(BN756:BN757)</f>
        <v>0</v>
      </c>
      <c r="BO758" s="185">
        <f t="shared" si="2262"/>
        <v>0</v>
      </c>
      <c r="BP758" s="185">
        <f t="shared" si="2262"/>
        <v>0</v>
      </c>
      <c r="BQ758" s="185">
        <f t="shared" si="2262"/>
        <v>0</v>
      </c>
      <c r="BR758" s="185">
        <f t="shared" si="2262"/>
        <v>0</v>
      </c>
      <c r="BS758" s="185">
        <f t="shared" si="2262"/>
        <v>0</v>
      </c>
      <c r="BT758" s="185">
        <f t="shared" si="2262"/>
        <v>0</v>
      </c>
      <c r="BU758" s="185">
        <f t="shared" si="2262"/>
        <v>0</v>
      </c>
      <c r="BV758" s="185">
        <f t="shared" si="2262"/>
        <v>0</v>
      </c>
      <c r="BW758" s="185">
        <f t="shared" si="2262"/>
        <v>0</v>
      </c>
      <c r="BX758" s="185">
        <f t="shared" si="2262"/>
        <v>0</v>
      </c>
      <c r="BY758" s="185">
        <f t="shared" si="2262"/>
        <v>0</v>
      </c>
      <c r="BZ758" s="185">
        <f t="shared" si="2262"/>
        <v>0</v>
      </c>
      <c r="CA758" s="185">
        <f>SUM(CA756:CA757)</f>
        <v>0</v>
      </c>
      <c r="CB758" s="185">
        <f>SUM(CB756:CB757)</f>
        <v>0</v>
      </c>
      <c r="CC758" s="185">
        <f t="shared" ref="CC758:CO758" si="2263">SUM(CC756:CC757)</f>
        <v>0</v>
      </c>
      <c r="CD758" s="185">
        <f t="shared" si="2263"/>
        <v>0</v>
      </c>
      <c r="CE758" s="185">
        <f t="shared" si="2263"/>
        <v>0</v>
      </c>
      <c r="CF758" s="185">
        <f t="shared" si="2263"/>
        <v>0</v>
      </c>
      <c r="CG758" s="185">
        <f t="shared" si="2263"/>
        <v>0</v>
      </c>
      <c r="CH758" s="185">
        <f t="shared" si="2263"/>
        <v>0</v>
      </c>
      <c r="CI758" s="185">
        <f t="shared" si="2263"/>
        <v>0</v>
      </c>
      <c r="CJ758" s="185">
        <f t="shared" si="2263"/>
        <v>0</v>
      </c>
      <c r="CK758" s="185">
        <f t="shared" si="2263"/>
        <v>0</v>
      </c>
      <c r="CL758" s="185">
        <f t="shared" si="2263"/>
        <v>0</v>
      </c>
      <c r="CM758" s="185">
        <f t="shared" si="2263"/>
        <v>0</v>
      </c>
      <c r="CN758" s="185">
        <f t="shared" si="2263"/>
        <v>0</v>
      </c>
      <c r="CO758" s="185">
        <f t="shared" si="2263"/>
        <v>0</v>
      </c>
      <c r="CP758" s="2234">
        <f t="shared" ref="CP758:CX758" si="2264">SUM(CP756:CP757)</f>
        <v>0</v>
      </c>
      <c r="CQ758" s="2234">
        <f t="shared" si="2264"/>
        <v>0</v>
      </c>
      <c r="CR758" s="2234">
        <f t="shared" si="2264"/>
        <v>0</v>
      </c>
      <c r="CS758" s="283">
        <f t="shared" si="2264"/>
        <v>0</v>
      </c>
      <c r="CT758" s="283">
        <f t="shared" si="2264"/>
        <v>0</v>
      </c>
      <c r="CU758" s="283">
        <f t="shared" si="2264"/>
        <v>0</v>
      </c>
      <c r="CV758" s="185">
        <f t="shared" si="2264"/>
        <v>0</v>
      </c>
      <c r="CW758" s="185">
        <f t="shared" si="2264"/>
        <v>0</v>
      </c>
      <c r="CX758" s="185">
        <f t="shared" si="2264"/>
        <v>0</v>
      </c>
      <c r="CY758" s="185">
        <f t="shared" ref="CY758:DA758" si="2265">SUM(CY756:CY757)</f>
        <v>0</v>
      </c>
      <c r="CZ758" s="185">
        <f t="shared" si="2265"/>
        <v>0</v>
      </c>
      <c r="DA758" s="185">
        <f t="shared" si="2265"/>
        <v>0</v>
      </c>
      <c r="DB758" s="283"/>
      <c r="DC758" s="283"/>
      <c r="DD758" s="283"/>
      <c r="DE758" s="185">
        <f>SUM(DE756:DE757)</f>
        <v>0</v>
      </c>
      <c r="DF758" s="283"/>
      <c r="DG758" s="185"/>
      <c r="DH758" s="185"/>
      <c r="DI758" s="185"/>
      <c r="DJ758" s="185"/>
      <c r="DK758" s="185"/>
      <c r="DL758" s="185"/>
      <c r="DM758" s="185"/>
      <c r="DN758" s="33"/>
      <c r="DO758" s="185"/>
      <c r="DP758" s="283"/>
      <c r="DQ758" s="185"/>
      <c r="DR758" s="185"/>
      <c r="DS758" s="185"/>
      <c r="DT758" s="185"/>
      <c r="DU758" s="185"/>
      <c r="DV758" s="185"/>
      <c r="DW758" s="185"/>
      <c r="DX758" s="33"/>
      <c r="DY758" s="185"/>
      <c r="DZ758" s="2234">
        <f>SUM(DZ756:DZ757)</f>
        <v>0</v>
      </c>
      <c r="EA758" s="283">
        <f t="shared" ref="EA758:EB758" si="2266">SUM(EA756:EA757)</f>
        <v>0</v>
      </c>
      <c r="EB758" s="185">
        <f t="shared" si="2266"/>
        <v>0</v>
      </c>
      <c r="EC758" s="866">
        <f t="shared" ref="EC758" si="2267">SUM(EC756:EC757)</f>
        <v>0</v>
      </c>
      <c r="ED758" s="185"/>
      <c r="EE758" s="185"/>
      <c r="EF758" s="185"/>
      <c r="EG758" s="202"/>
      <c r="EH758" s="283"/>
    </row>
    <row r="759" spans="1:138" ht="15" hidden="1" customHeight="1" outlineLevel="1">
      <c r="A759" s="67"/>
      <c r="B759" s="23"/>
      <c r="C759" s="95" t="s">
        <v>132</v>
      </c>
      <c r="D759" s="96" t="s">
        <v>134</v>
      </c>
      <c r="E759" s="84"/>
      <c r="F759" s="84"/>
      <c r="G759" s="84"/>
      <c r="H759" s="84"/>
      <c r="I759" s="84"/>
      <c r="J759" s="84"/>
      <c r="K759" s="84"/>
      <c r="L759" s="84"/>
      <c r="M759" s="2199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23"/>
      <c r="AG759" s="23"/>
      <c r="AH759" s="185"/>
      <c r="AI759" s="185"/>
      <c r="AJ759" s="185"/>
      <c r="AK759" s="185"/>
      <c r="AL759" s="185"/>
      <c r="AM759" s="185"/>
      <c r="AN759" s="185"/>
      <c r="AO759" s="185"/>
      <c r="AP759" s="185"/>
      <c r="AQ759" s="185"/>
      <c r="AR759" s="185"/>
      <c r="AS759" s="185"/>
      <c r="AT759" s="185"/>
      <c r="AU759" s="185"/>
      <c r="AV759" s="185"/>
      <c r="AW759" s="185"/>
      <c r="AX759" s="185"/>
      <c r="AY759" s="185"/>
      <c r="AZ759" s="185"/>
      <c r="BA759" s="185"/>
      <c r="BB759" s="185"/>
      <c r="BC759" s="185"/>
      <c r="BD759" s="185"/>
      <c r="BE759" s="185"/>
      <c r="BF759" s="185"/>
      <c r="BG759" s="185"/>
      <c r="BH759" s="185"/>
      <c r="BI759" s="185"/>
      <c r="BJ759" s="185"/>
      <c r="BK759" s="185"/>
      <c r="BL759" s="185"/>
      <c r="BM759" s="185"/>
      <c r="BN759" s="185"/>
      <c r="BO759" s="185"/>
      <c r="BP759" s="185"/>
      <c r="BQ759" s="185"/>
      <c r="BR759" s="185"/>
      <c r="BS759" s="185"/>
      <c r="BT759" s="185"/>
      <c r="BU759" s="185"/>
      <c r="BV759" s="185"/>
      <c r="BW759" s="185"/>
      <c r="BX759" s="185"/>
      <c r="BY759" s="185"/>
      <c r="BZ759" s="185"/>
      <c r="CA759" s="185"/>
      <c r="CB759" s="185"/>
      <c r="CC759" s="185"/>
      <c r="CD759" s="185"/>
      <c r="CE759" s="185"/>
      <c r="CF759" s="185"/>
      <c r="CG759" s="185"/>
      <c r="CH759" s="185"/>
      <c r="CI759" s="185"/>
      <c r="CJ759" s="185"/>
      <c r="CK759" s="185"/>
      <c r="CL759" s="185"/>
      <c r="CM759" s="185"/>
      <c r="CN759" s="185"/>
      <c r="CO759" s="185"/>
      <c r="CP759" s="2234"/>
      <c r="CQ759" s="2234"/>
      <c r="CR759" s="2234"/>
      <c r="CS759" s="283"/>
      <c r="CT759" s="283"/>
      <c r="CU759" s="283"/>
      <c r="CV759" s="185"/>
      <c r="CW759" s="185"/>
      <c r="CX759" s="185"/>
      <c r="CY759" s="185"/>
      <c r="CZ759" s="185"/>
      <c r="DA759" s="185"/>
      <c r="DB759" s="283"/>
      <c r="DC759" s="283"/>
      <c r="DD759" s="283"/>
      <c r="DE759" s="185"/>
      <c r="DF759" s="283"/>
      <c r="DG759" s="185"/>
      <c r="DH759" s="185"/>
      <c r="DI759" s="185"/>
      <c r="DJ759" s="185"/>
      <c r="DK759" s="185"/>
      <c r="DL759" s="185"/>
      <c r="DM759" s="185"/>
      <c r="DN759" s="185"/>
      <c r="DO759" s="185"/>
      <c r="DP759" s="283"/>
      <c r="DQ759" s="185"/>
      <c r="DR759" s="185"/>
      <c r="DS759" s="185"/>
      <c r="DT759" s="185"/>
      <c r="DU759" s="185"/>
      <c r="DV759" s="185"/>
      <c r="DW759" s="185"/>
      <c r="DX759" s="185"/>
      <c r="DY759" s="185"/>
      <c r="DZ759" s="2234"/>
      <c r="EA759" s="283"/>
      <c r="EB759" s="185"/>
      <c r="EC759" s="866"/>
      <c r="ED759" s="185"/>
      <c r="EE759" s="185"/>
      <c r="EF759" s="185"/>
      <c r="EG759" s="202"/>
      <c r="EH759" s="283"/>
    </row>
    <row r="760" spans="1:138" ht="15" hidden="1" customHeight="1" outlineLevel="1">
      <c r="A760" s="67"/>
      <c r="B760" s="23"/>
      <c r="C760" s="95"/>
      <c r="D760" s="96"/>
      <c r="E760" s="67"/>
      <c r="F760" s="67"/>
      <c r="G760" s="67"/>
      <c r="H760" s="86">
        <f>SUM(I760:L760)</f>
        <v>0</v>
      </c>
      <c r="I760" s="67"/>
      <c r="J760" s="67"/>
      <c r="K760" s="67"/>
      <c r="L760" s="67"/>
      <c r="M760" s="2216"/>
      <c r="N760" s="67"/>
      <c r="O760" s="67"/>
      <c r="P760" s="67"/>
      <c r="Q760" s="67">
        <f>SUM(R760:U760)</f>
        <v>0</v>
      </c>
      <c r="R760" s="67"/>
      <c r="S760" s="67"/>
      <c r="T760" s="67"/>
      <c r="U760" s="67"/>
      <c r="V760" s="86">
        <f>SUM(W760:Z760)</f>
        <v>0</v>
      </c>
      <c r="W760" s="67"/>
      <c r="X760" s="67"/>
      <c r="Y760" s="67"/>
      <c r="Z760" s="67"/>
      <c r="AA760" s="67">
        <f>SUM(AB760:AE760)</f>
        <v>0</v>
      </c>
      <c r="AB760" s="67"/>
      <c r="AC760" s="67"/>
      <c r="AD760" s="67"/>
      <c r="AE760" s="67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2239"/>
      <c r="CQ760" s="2239"/>
      <c r="CR760" s="2239"/>
      <c r="CS760" s="210"/>
      <c r="CT760" s="210"/>
      <c r="CU760" s="210"/>
      <c r="CV760" s="33"/>
      <c r="CW760" s="33"/>
      <c r="CX760" s="33"/>
      <c r="CY760" s="33"/>
      <c r="CZ760" s="33"/>
      <c r="DA760" s="33"/>
      <c r="DB760" s="210"/>
      <c r="DC760" s="210"/>
      <c r="DD760" s="210"/>
      <c r="DE760" s="33"/>
      <c r="DF760" s="210"/>
      <c r="DG760" s="33"/>
      <c r="DH760" s="33"/>
      <c r="DI760" s="33"/>
      <c r="DJ760" s="33"/>
      <c r="DK760" s="33"/>
      <c r="DL760" s="33"/>
      <c r="DM760" s="33"/>
      <c r="DN760" s="185"/>
      <c r="DO760" s="33"/>
      <c r="DP760" s="210"/>
      <c r="DQ760" s="33"/>
      <c r="DR760" s="33"/>
      <c r="DS760" s="33"/>
      <c r="DT760" s="33"/>
      <c r="DU760" s="33"/>
      <c r="DV760" s="33"/>
      <c r="DW760" s="33"/>
      <c r="DX760" s="185"/>
      <c r="DY760" s="33"/>
      <c r="DZ760" s="2239"/>
      <c r="EA760" s="210"/>
      <c r="EB760" s="33"/>
      <c r="EC760" s="868"/>
      <c r="ED760" s="33"/>
      <c r="EE760" s="33"/>
      <c r="EF760" s="33"/>
      <c r="EG760" s="201"/>
      <c r="EH760" s="210"/>
    </row>
    <row r="761" spans="1:138" ht="15" hidden="1" customHeight="1" outlineLevel="1">
      <c r="A761" s="67"/>
      <c r="B761" s="23"/>
      <c r="C761" s="95"/>
      <c r="D761" s="23"/>
      <c r="E761" s="67"/>
      <c r="F761" s="67"/>
      <c r="G761" s="67"/>
      <c r="H761" s="86">
        <f>SUM(I761:L761)</f>
        <v>0</v>
      </c>
      <c r="I761" s="67"/>
      <c r="J761" s="67"/>
      <c r="K761" s="67"/>
      <c r="L761" s="67"/>
      <c r="M761" s="2216"/>
      <c r="N761" s="67"/>
      <c r="O761" s="67"/>
      <c r="P761" s="67"/>
      <c r="Q761" s="67">
        <f>SUM(R761:U761)</f>
        <v>0</v>
      </c>
      <c r="R761" s="67"/>
      <c r="S761" s="67"/>
      <c r="T761" s="67"/>
      <c r="U761" s="67"/>
      <c r="V761" s="86">
        <f>SUM(W761:Z761)</f>
        <v>0</v>
      </c>
      <c r="W761" s="67"/>
      <c r="X761" s="67"/>
      <c r="Y761" s="67"/>
      <c r="Z761" s="67"/>
      <c r="AA761" s="67">
        <f>SUM(AB761:AE761)</f>
        <v>0</v>
      </c>
      <c r="AB761" s="67"/>
      <c r="AC761" s="67"/>
      <c r="AD761" s="67"/>
      <c r="AE761" s="67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2239"/>
      <c r="CQ761" s="2239"/>
      <c r="CR761" s="2239"/>
      <c r="CS761" s="210"/>
      <c r="CT761" s="210"/>
      <c r="CU761" s="210"/>
      <c r="CV761" s="33"/>
      <c r="CW761" s="33"/>
      <c r="CX761" s="33"/>
      <c r="CY761" s="33"/>
      <c r="CZ761" s="33"/>
      <c r="DA761" s="33"/>
      <c r="DB761" s="210"/>
      <c r="DC761" s="210"/>
      <c r="DD761" s="210"/>
      <c r="DE761" s="33"/>
      <c r="DF761" s="210"/>
      <c r="DG761" s="33"/>
      <c r="DH761" s="33"/>
      <c r="DI761" s="33"/>
      <c r="DJ761" s="33"/>
      <c r="DK761" s="33"/>
      <c r="DL761" s="33"/>
      <c r="DM761" s="33"/>
      <c r="DN761" s="33"/>
      <c r="DO761" s="33"/>
      <c r="DP761" s="210"/>
      <c r="DQ761" s="33"/>
      <c r="DR761" s="33"/>
      <c r="DS761" s="33"/>
      <c r="DT761" s="33"/>
      <c r="DU761" s="33"/>
      <c r="DV761" s="33"/>
      <c r="DW761" s="33"/>
      <c r="DX761" s="33"/>
      <c r="DY761" s="33"/>
      <c r="DZ761" s="2239"/>
      <c r="EA761" s="210"/>
      <c r="EB761" s="33"/>
      <c r="EC761" s="868"/>
      <c r="ED761" s="33"/>
      <c r="EE761" s="33"/>
      <c r="EF761" s="33"/>
      <c r="EG761" s="201"/>
      <c r="EH761" s="210"/>
    </row>
    <row r="762" spans="1:138" ht="15" hidden="1" customHeight="1" outlineLevel="1">
      <c r="A762" s="67"/>
      <c r="B762" s="23"/>
      <c r="C762" s="95" t="s">
        <v>49</v>
      </c>
      <c r="D762" s="105" t="s">
        <v>1</v>
      </c>
      <c r="E762" s="84"/>
      <c r="F762" s="84"/>
      <c r="G762" s="84"/>
      <c r="H762" s="84"/>
      <c r="I762" s="84"/>
      <c r="J762" s="84"/>
      <c r="K762" s="84"/>
      <c r="L762" s="84"/>
      <c r="M762" s="2199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105"/>
      <c r="AG762" s="105"/>
      <c r="AH762" s="185"/>
      <c r="AI762" s="185">
        <v>0</v>
      </c>
      <c r="AJ762" s="185">
        <v>0</v>
      </c>
      <c r="AK762" s="185"/>
      <c r="AL762" s="185">
        <v>0</v>
      </c>
      <c r="AM762" s="185">
        <v>0</v>
      </c>
      <c r="AN762" s="185"/>
      <c r="AO762" s="185">
        <v>0</v>
      </c>
      <c r="AP762" s="185">
        <v>0</v>
      </c>
      <c r="AQ762" s="185"/>
      <c r="AR762" s="185">
        <v>0</v>
      </c>
      <c r="AS762" s="185">
        <v>0</v>
      </c>
      <c r="AT762" s="185"/>
      <c r="AU762" s="185">
        <v>0</v>
      </c>
      <c r="AV762" s="185">
        <v>0</v>
      </c>
      <c r="AW762" s="185"/>
      <c r="AX762" s="185">
        <v>0</v>
      </c>
      <c r="AY762" s="185">
        <v>0</v>
      </c>
      <c r="AZ762" s="185"/>
      <c r="BA762" s="185">
        <v>0</v>
      </c>
      <c r="BB762" s="185">
        <v>0</v>
      </c>
      <c r="BC762" s="185"/>
      <c r="BD762" s="185">
        <v>0</v>
      </c>
      <c r="BE762" s="185">
        <v>0</v>
      </c>
      <c r="BF762" s="185"/>
      <c r="BG762" s="185">
        <v>0</v>
      </c>
      <c r="BH762" s="185">
        <v>0</v>
      </c>
      <c r="BI762" s="185"/>
      <c r="BJ762" s="185">
        <v>0</v>
      </c>
      <c r="BK762" s="185">
        <v>0</v>
      </c>
      <c r="BL762" s="185"/>
      <c r="BM762" s="185">
        <f>SUM(BM760:BM761)</f>
        <v>0</v>
      </c>
      <c r="BN762" s="185">
        <f t="shared" ref="BN762" si="2268">SUM(BN760:BN761)</f>
        <v>0</v>
      </c>
      <c r="BO762" s="185"/>
      <c r="BP762" s="185">
        <f t="shared" ref="BP762:BQ762" si="2269">SUM(BP760:BP761)</f>
        <v>0</v>
      </c>
      <c r="BQ762" s="185">
        <f t="shared" si="2269"/>
        <v>0</v>
      </c>
      <c r="BR762" s="185"/>
      <c r="BS762" s="185">
        <f t="shared" ref="BS762:BT762" si="2270">SUM(BS760:BS761)</f>
        <v>0</v>
      </c>
      <c r="BT762" s="185">
        <f t="shared" si="2270"/>
        <v>0</v>
      </c>
      <c r="BU762" s="185"/>
      <c r="BV762" s="185">
        <f t="shared" ref="BV762:BW762" si="2271">SUM(BV760:BV761)</f>
        <v>0</v>
      </c>
      <c r="BW762" s="185">
        <f t="shared" si="2271"/>
        <v>0</v>
      </c>
      <c r="BX762" s="185"/>
      <c r="BY762" s="185">
        <f t="shared" ref="BY762:BZ762" si="2272">SUM(BY760:BY761)</f>
        <v>0</v>
      </c>
      <c r="BZ762" s="185">
        <f t="shared" si="2272"/>
        <v>0</v>
      </c>
      <c r="CA762" s="185"/>
      <c r="CB762" s="185">
        <f>SUM(CB760:CB761)</f>
        <v>0</v>
      </c>
      <c r="CC762" s="185">
        <f t="shared" ref="CC762" si="2273">SUM(CC760:CC761)</f>
        <v>0</v>
      </c>
      <c r="CD762" s="185"/>
      <c r="CE762" s="185">
        <f t="shared" ref="CE762:CF762" si="2274">SUM(CE760:CE761)</f>
        <v>0</v>
      </c>
      <c r="CF762" s="185">
        <f t="shared" si="2274"/>
        <v>0</v>
      </c>
      <c r="CG762" s="185"/>
      <c r="CH762" s="185">
        <f t="shared" ref="CH762:CI762" si="2275">SUM(CH760:CH761)</f>
        <v>0</v>
      </c>
      <c r="CI762" s="185">
        <f t="shared" si="2275"/>
        <v>0</v>
      </c>
      <c r="CJ762" s="185"/>
      <c r="CK762" s="185">
        <f t="shared" ref="CK762:CL762" si="2276">SUM(CK760:CK761)</f>
        <v>0</v>
      </c>
      <c r="CL762" s="185">
        <f t="shared" si="2276"/>
        <v>0</v>
      </c>
      <c r="CM762" s="185"/>
      <c r="CN762" s="185">
        <f t="shared" ref="CN762:CO762" si="2277">SUM(CN760:CN761)</f>
        <v>0</v>
      </c>
      <c r="CO762" s="185">
        <f t="shared" si="2277"/>
        <v>0</v>
      </c>
      <c r="CP762" s="2234"/>
      <c r="CQ762" s="2234">
        <f t="shared" ref="CQ762:CR762" si="2278">SUM(CQ760:CQ761)</f>
        <v>0</v>
      </c>
      <c r="CR762" s="2234">
        <f t="shared" si="2278"/>
        <v>0</v>
      </c>
      <c r="CS762" s="283"/>
      <c r="CT762" s="283">
        <f t="shared" ref="CT762:CU762" si="2279">SUM(CT760:CT761)</f>
        <v>0</v>
      </c>
      <c r="CU762" s="283">
        <f t="shared" si="2279"/>
        <v>0</v>
      </c>
      <c r="CV762" s="185"/>
      <c r="CW762" s="185">
        <f t="shared" ref="CW762:CX762" si="2280">SUM(CW760:CW761)</f>
        <v>0</v>
      </c>
      <c r="CX762" s="185">
        <f t="shared" si="2280"/>
        <v>0</v>
      </c>
      <c r="CY762" s="185"/>
      <c r="CZ762" s="185">
        <f t="shared" ref="CZ762:DA762" si="2281">SUM(CZ760:CZ761)</f>
        <v>0</v>
      </c>
      <c r="DA762" s="185">
        <f t="shared" si="2281"/>
        <v>0</v>
      </c>
      <c r="DB762" s="283"/>
      <c r="DC762" s="283"/>
      <c r="DD762" s="283"/>
      <c r="DE762" s="185">
        <f>SUM(DE760:DE761)</f>
        <v>0</v>
      </c>
      <c r="DF762" s="283"/>
      <c r="DG762" s="185"/>
      <c r="DH762" s="185"/>
      <c r="DI762" s="185"/>
      <c r="DJ762" s="185"/>
      <c r="DK762" s="185"/>
      <c r="DL762" s="185"/>
      <c r="DM762" s="185"/>
      <c r="DN762" s="33"/>
      <c r="DO762" s="185"/>
      <c r="DP762" s="283"/>
      <c r="DQ762" s="185"/>
      <c r="DR762" s="185"/>
      <c r="DS762" s="185"/>
      <c r="DT762" s="185"/>
      <c r="DU762" s="185"/>
      <c r="DV762" s="185"/>
      <c r="DW762" s="185"/>
      <c r="DX762" s="33"/>
      <c r="DY762" s="185"/>
      <c r="DZ762" s="2234">
        <f>SUM(DZ760:DZ761)</f>
        <v>0</v>
      </c>
      <c r="EA762" s="283">
        <f t="shared" ref="EA762:EB762" si="2282">SUM(EA760:EA761)</f>
        <v>0</v>
      </c>
      <c r="EB762" s="185">
        <f t="shared" si="2282"/>
        <v>0</v>
      </c>
      <c r="EC762" s="866">
        <f t="shared" ref="EC762" si="2283">SUM(EC760:EC761)</f>
        <v>0</v>
      </c>
      <c r="ED762" s="185"/>
      <c r="EE762" s="185"/>
      <c r="EF762" s="185"/>
      <c r="EG762" s="202"/>
      <c r="EH762" s="283"/>
    </row>
    <row r="763" spans="1:138" ht="15" hidden="1" customHeight="1" outlineLevel="1">
      <c r="A763" s="67"/>
      <c r="B763" s="23"/>
      <c r="C763" s="106" t="s">
        <v>35</v>
      </c>
      <c r="D763" s="27" t="s">
        <v>50</v>
      </c>
      <c r="E763" s="84"/>
      <c r="F763" s="84"/>
      <c r="G763" s="84"/>
      <c r="H763" s="84"/>
      <c r="I763" s="84"/>
      <c r="J763" s="84"/>
      <c r="K763" s="84"/>
      <c r="L763" s="84"/>
      <c r="M763" s="2199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23"/>
      <c r="AG763" s="23"/>
      <c r="AH763" s="185"/>
      <c r="AI763" s="185"/>
      <c r="AJ763" s="185"/>
      <c r="AK763" s="185"/>
      <c r="AL763" s="185"/>
      <c r="AM763" s="185"/>
      <c r="AN763" s="185"/>
      <c r="AO763" s="185"/>
      <c r="AP763" s="185"/>
      <c r="AQ763" s="185"/>
      <c r="AR763" s="185"/>
      <c r="AS763" s="185"/>
      <c r="AT763" s="185"/>
      <c r="AU763" s="185"/>
      <c r="AV763" s="185"/>
      <c r="AW763" s="185"/>
      <c r="AX763" s="185"/>
      <c r="AY763" s="185"/>
      <c r="AZ763" s="185"/>
      <c r="BA763" s="185"/>
      <c r="BB763" s="185"/>
      <c r="BC763" s="185"/>
      <c r="BD763" s="185"/>
      <c r="BE763" s="185"/>
      <c r="BF763" s="185"/>
      <c r="BG763" s="185"/>
      <c r="BH763" s="185"/>
      <c r="BI763" s="185"/>
      <c r="BJ763" s="185"/>
      <c r="BK763" s="185"/>
      <c r="BL763" s="185"/>
      <c r="BM763" s="185"/>
      <c r="BN763" s="185"/>
      <c r="BO763" s="185"/>
      <c r="BP763" s="185"/>
      <c r="BQ763" s="185"/>
      <c r="BR763" s="185"/>
      <c r="BS763" s="185"/>
      <c r="BT763" s="185"/>
      <c r="BU763" s="185"/>
      <c r="BV763" s="185"/>
      <c r="BW763" s="185"/>
      <c r="BX763" s="185"/>
      <c r="BY763" s="185"/>
      <c r="BZ763" s="185"/>
      <c r="CA763" s="185"/>
      <c r="CB763" s="185"/>
      <c r="CC763" s="185"/>
      <c r="CD763" s="185"/>
      <c r="CE763" s="185"/>
      <c r="CF763" s="185"/>
      <c r="CG763" s="185"/>
      <c r="CH763" s="185"/>
      <c r="CI763" s="185"/>
      <c r="CJ763" s="185"/>
      <c r="CK763" s="185"/>
      <c r="CL763" s="185"/>
      <c r="CM763" s="185"/>
      <c r="CN763" s="185"/>
      <c r="CO763" s="185"/>
      <c r="CP763" s="2234"/>
      <c r="CQ763" s="2234"/>
      <c r="CR763" s="2234"/>
      <c r="CS763" s="283"/>
      <c r="CT763" s="283"/>
      <c r="CU763" s="283"/>
      <c r="CV763" s="185"/>
      <c r="CW763" s="185"/>
      <c r="CX763" s="185"/>
      <c r="CY763" s="185"/>
      <c r="CZ763" s="185"/>
      <c r="DA763" s="185"/>
      <c r="DB763" s="283"/>
      <c r="DC763" s="283"/>
      <c r="DD763" s="283"/>
      <c r="DE763" s="185"/>
      <c r="DF763" s="283"/>
      <c r="DG763" s="185"/>
      <c r="DH763" s="185"/>
      <c r="DI763" s="185"/>
      <c r="DJ763" s="185"/>
      <c r="DK763" s="185"/>
      <c r="DL763" s="185"/>
      <c r="DM763" s="185"/>
      <c r="DN763" s="185"/>
      <c r="DO763" s="185"/>
      <c r="DP763" s="283"/>
      <c r="DQ763" s="185"/>
      <c r="DR763" s="185"/>
      <c r="DS763" s="185"/>
      <c r="DT763" s="185"/>
      <c r="DU763" s="185"/>
      <c r="DV763" s="185"/>
      <c r="DW763" s="185"/>
      <c r="DX763" s="185"/>
      <c r="DY763" s="185"/>
      <c r="DZ763" s="2234"/>
      <c r="EA763" s="283"/>
      <c r="EB763" s="185"/>
      <c r="EC763" s="866"/>
      <c r="ED763" s="185"/>
      <c r="EE763" s="185"/>
      <c r="EF763" s="185"/>
      <c r="EG763" s="202"/>
      <c r="EH763" s="283"/>
    </row>
    <row r="764" spans="1:138" ht="15" hidden="1" customHeight="1" outlineLevel="1">
      <c r="A764" s="67"/>
      <c r="B764" s="23"/>
      <c r="C764" s="95" t="s">
        <v>135</v>
      </c>
      <c r="D764" s="96" t="s">
        <v>130</v>
      </c>
      <c r="E764" s="67"/>
      <c r="F764" s="67"/>
      <c r="G764" s="67"/>
      <c r="H764" s="84"/>
      <c r="I764" s="67"/>
      <c r="J764" s="67"/>
      <c r="K764" s="67"/>
      <c r="L764" s="67"/>
      <c r="M764" s="2216"/>
      <c r="N764" s="67"/>
      <c r="O764" s="67"/>
      <c r="P764" s="67"/>
      <c r="Q764" s="67"/>
      <c r="R764" s="67"/>
      <c r="S764" s="67"/>
      <c r="T764" s="67"/>
      <c r="U764" s="67"/>
      <c r="V764" s="84"/>
      <c r="W764" s="67"/>
      <c r="X764" s="67"/>
      <c r="Y764" s="67"/>
      <c r="Z764" s="67"/>
      <c r="AA764" s="67"/>
      <c r="AB764" s="67"/>
      <c r="AC764" s="67"/>
      <c r="AD764" s="67"/>
      <c r="AE764" s="67"/>
      <c r="AF764" s="23"/>
      <c r="AG764" s="23"/>
      <c r="AH764" s="185"/>
      <c r="AI764" s="185"/>
      <c r="AJ764" s="185"/>
      <c r="AK764" s="185"/>
      <c r="AL764" s="185"/>
      <c r="AM764" s="185"/>
      <c r="AN764" s="185"/>
      <c r="AO764" s="185"/>
      <c r="AP764" s="185"/>
      <c r="AQ764" s="185"/>
      <c r="AR764" s="185"/>
      <c r="AS764" s="185"/>
      <c r="AT764" s="185"/>
      <c r="AU764" s="185"/>
      <c r="AV764" s="185"/>
      <c r="AW764" s="185"/>
      <c r="AX764" s="185"/>
      <c r="AY764" s="185"/>
      <c r="AZ764" s="185"/>
      <c r="BA764" s="185"/>
      <c r="BB764" s="185"/>
      <c r="BC764" s="185"/>
      <c r="BD764" s="185"/>
      <c r="BE764" s="185"/>
      <c r="BF764" s="185"/>
      <c r="BG764" s="185"/>
      <c r="BH764" s="185"/>
      <c r="BI764" s="185"/>
      <c r="BJ764" s="185"/>
      <c r="BK764" s="185"/>
      <c r="BL764" s="185"/>
      <c r="BM764" s="185"/>
      <c r="BN764" s="185"/>
      <c r="BO764" s="185"/>
      <c r="BP764" s="185"/>
      <c r="BQ764" s="185"/>
      <c r="BR764" s="185"/>
      <c r="BS764" s="185"/>
      <c r="BT764" s="185"/>
      <c r="BU764" s="185"/>
      <c r="BV764" s="185"/>
      <c r="BW764" s="185"/>
      <c r="BX764" s="185"/>
      <c r="BY764" s="185"/>
      <c r="BZ764" s="185"/>
      <c r="CA764" s="185"/>
      <c r="CB764" s="185"/>
      <c r="CC764" s="185"/>
      <c r="CD764" s="185"/>
      <c r="CE764" s="185"/>
      <c r="CF764" s="185"/>
      <c r="CG764" s="185"/>
      <c r="CH764" s="185"/>
      <c r="CI764" s="185"/>
      <c r="CJ764" s="185"/>
      <c r="CK764" s="185"/>
      <c r="CL764" s="185"/>
      <c r="CM764" s="185"/>
      <c r="CN764" s="185"/>
      <c r="CO764" s="185"/>
      <c r="CP764" s="2234"/>
      <c r="CQ764" s="2234"/>
      <c r="CR764" s="2234"/>
      <c r="CS764" s="283"/>
      <c r="CT764" s="283"/>
      <c r="CU764" s="283"/>
      <c r="CV764" s="185"/>
      <c r="CW764" s="185"/>
      <c r="CX764" s="185"/>
      <c r="CY764" s="185"/>
      <c r="CZ764" s="185"/>
      <c r="DA764" s="185"/>
      <c r="DB764" s="283"/>
      <c r="DC764" s="283"/>
      <c r="DD764" s="283"/>
      <c r="DE764" s="185"/>
      <c r="DF764" s="283"/>
      <c r="DG764" s="185"/>
      <c r="DH764" s="185"/>
      <c r="DI764" s="185"/>
      <c r="DJ764" s="185"/>
      <c r="DK764" s="185"/>
      <c r="DL764" s="185"/>
      <c r="DM764" s="185"/>
      <c r="DN764" s="185"/>
      <c r="DO764" s="185"/>
      <c r="DP764" s="283"/>
      <c r="DQ764" s="185"/>
      <c r="DR764" s="185"/>
      <c r="DS764" s="185"/>
      <c r="DT764" s="185"/>
      <c r="DU764" s="185"/>
      <c r="DV764" s="185"/>
      <c r="DW764" s="185"/>
      <c r="DX764" s="185"/>
      <c r="DY764" s="185"/>
      <c r="DZ764" s="2234"/>
      <c r="EA764" s="283"/>
      <c r="EB764" s="185"/>
      <c r="EC764" s="866"/>
      <c r="ED764" s="185"/>
      <c r="EE764" s="185"/>
      <c r="EF764" s="185"/>
      <c r="EG764" s="202"/>
      <c r="EH764" s="283"/>
    </row>
    <row r="765" spans="1:138" ht="15" hidden="1" customHeight="1" outlineLevel="1">
      <c r="A765" s="67"/>
      <c r="B765" s="23"/>
      <c r="C765" s="95"/>
      <c r="D765" s="96"/>
      <c r="E765" s="67"/>
      <c r="F765" s="67"/>
      <c r="G765" s="67"/>
      <c r="H765" s="86">
        <f>SUM(I765:L765)</f>
        <v>0</v>
      </c>
      <c r="I765" s="67"/>
      <c r="J765" s="67"/>
      <c r="K765" s="67"/>
      <c r="L765" s="67"/>
      <c r="M765" s="2216"/>
      <c r="N765" s="67"/>
      <c r="O765" s="67"/>
      <c r="P765" s="67"/>
      <c r="Q765" s="67">
        <f>SUM(R765:U765)</f>
        <v>0</v>
      </c>
      <c r="R765" s="67"/>
      <c r="S765" s="67"/>
      <c r="T765" s="67"/>
      <c r="U765" s="67"/>
      <c r="V765" s="86">
        <f>SUM(W765:Z765)</f>
        <v>0</v>
      </c>
      <c r="W765" s="67"/>
      <c r="X765" s="67"/>
      <c r="Y765" s="67"/>
      <c r="Z765" s="67"/>
      <c r="AA765" s="67">
        <f>SUM(AB765:AE765)</f>
        <v>0</v>
      </c>
      <c r="AB765" s="67"/>
      <c r="AC765" s="67"/>
      <c r="AD765" s="67"/>
      <c r="AE765" s="67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2239"/>
      <c r="CQ765" s="2239"/>
      <c r="CR765" s="2239"/>
      <c r="CS765" s="210"/>
      <c r="CT765" s="210"/>
      <c r="CU765" s="210"/>
      <c r="CV765" s="33"/>
      <c r="CW765" s="33"/>
      <c r="CX765" s="33"/>
      <c r="CY765" s="33"/>
      <c r="CZ765" s="33"/>
      <c r="DA765" s="33"/>
      <c r="DB765" s="210"/>
      <c r="DC765" s="210"/>
      <c r="DD765" s="210"/>
      <c r="DE765" s="33"/>
      <c r="DF765" s="210"/>
      <c r="DG765" s="33"/>
      <c r="DH765" s="33"/>
      <c r="DI765" s="33"/>
      <c r="DJ765" s="33"/>
      <c r="DK765" s="33"/>
      <c r="DL765" s="33"/>
      <c r="DM765" s="33"/>
      <c r="DN765" s="185"/>
      <c r="DO765" s="33"/>
      <c r="DP765" s="210"/>
      <c r="DQ765" s="33"/>
      <c r="DR765" s="33"/>
      <c r="DS765" s="33"/>
      <c r="DT765" s="33"/>
      <c r="DU765" s="33"/>
      <c r="DV765" s="33"/>
      <c r="DW765" s="33"/>
      <c r="DX765" s="185"/>
      <c r="DY765" s="33"/>
      <c r="DZ765" s="2239"/>
      <c r="EA765" s="210"/>
      <c r="EB765" s="33"/>
      <c r="EC765" s="868"/>
      <c r="ED765" s="33"/>
      <c r="EE765" s="33"/>
      <c r="EF765" s="33"/>
      <c r="EG765" s="201"/>
      <c r="EH765" s="210"/>
    </row>
    <row r="766" spans="1:138" ht="15" hidden="1" customHeight="1" outlineLevel="1">
      <c r="A766" s="67"/>
      <c r="B766" s="23"/>
      <c r="C766" s="95"/>
      <c r="D766" s="23"/>
      <c r="E766" s="67"/>
      <c r="F766" s="67"/>
      <c r="G766" s="67"/>
      <c r="H766" s="86">
        <f>SUM(I766:L766)</f>
        <v>0</v>
      </c>
      <c r="I766" s="67"/>
      <c r="J766" s="67"/>
      <c r="K766" s="67"/>
      <c r="L766" s="67"/>
      <c r="M766" s="2216"/>
      <c r="N766" s="67"/>
      <c r="O766" s="67"/>
      <c r="P766" s="67"/>
      <c r="Q766" s="67">
        <f>SUM(R766:U766)</f>
        <v>0</v>
      </c>
      <c r="R766" s="67"/>
      <c r="S766" s="67"/>
      <c r="T766" s="67"/>
      <c r="U766" s="67"/>
      <c r="V766" s="86">
        <f>SUM(W766:Z766)</f>
        <v>0</v>
      </c>
      <c r="W766" s="67"/>
      <c r="X766" s="67"/>
      <c r="Y766" s="67"/>
      <c r="Z766" s="67"/>
      <c r="AA766" s="67">
        <f>SUM(AB766:AE766)</f>
        <v>0</v>
      </c>
      <c r="AB766" s="67"/>
      <c r="AC766" s="67"/>
      <c r="AD766" s="67"/>
      <c r="AE766" s="67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2239"/>
      <c r="CQ766" s="2239"/>
      <c r="CR766" s="2239"/>
      <c r="CS766" s="210"/>
      <c r="CT766" s="210"/>
      <c r="CU766" s="210"/>
      <c r="CV766" s="33"/>
      <c r="CW766" s="33"/>
      <c r="CX766" s="33"/>
      <c r="CY766" s="33"/>
      <c r="CZ766" s="33"/>
      <c r="DA766" s="33"/>
      <c r="DB766" s="210"/>
      <c r="DC766" s="210"/>
      <c r="DD766" s="210"/>
      <c r="DE766" s="33"/>
      <c r="DF766" s="210"/>
      <c r="DG766" s="33"/>
      <c r="DH766" s="33"/>
      <c r="DI766" s="33"/>
      <c r="DJ766" s="33"/>
      <c r="DK766" s="33"/>
      <c r="DL766" s="33"/>
      <c r="DM766" s="33"/>
      <c r="DN766" s="33"/>
      <c r="DO766" s="33"/>
      <c r="DP766" s="210"/>
      <c r="DQ766" s="33"/>
      <c r="DR766" s="33"/>
      <c r="DS766" s="33"/>
      <c r="DT766" s="33"/>
      <c r="DU766" s="33"/>
      <c r="DV766" s="33"/>
      <c r="DW766" s="33"/>
      <c r="DX766" s="33"/>
      <c r="DY766" s="33"/>
      <c r="DZ766" s="2239"/>
      <c r="EA766" s="210"/>
      <c r="EB766" s="33"/>
      <c r="EC766" s="868"/>
      <c r="ED766" s="33"/>
      <c r="EE766" s="33"/>
      <c r="EF766" s="33"/>
      <c r="EG766" s="201"/>
      <c r="EH766" s="210"/>
    </row>
    <row r="767" spans="1:138" ht="15" hidden="1" customHeight="1" outlineLevel="1">
      <c r="A767" s="67"/>
      <c r="B767" s="23"/>
      <c r="C767" s="95" t="s">
        <v>49</v>
      </c>
      <c r="D767" s="105" t="s">
        <v>1</v>
      </c>
      <c r="E767" s="84"/>
      <c r="F767" s="84"/>
      <c r="G767" s="84"/>
      <c r="H767" s="84"/>
      <c r="I767" s="84"/>
      <c r="J767" s="84"/>
      <c r="K767" s="84"/>
      <c r="L767" s="84"/>
      <c r="M767" s="2199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105"/>
      <c r="AG767" s="105"/>
      <c r="AH767" s="185">
        <v>0</v>
      </c>
      <c r="AI767" s="185">
        <v>0</v>
      </c>
      <c r="AJ767" s="185">
        <v>0</v>
      </c>
      <c r="AK767" s="185">
        <v>0</v>
      </c>
      <c r="AL767" s="185">
        <v>0</v>
      </c>
      <c r="AM767" s="185">
        <v>0</v>
      </c>
      <c r="AN767" s="185">
        <v>0</v>
      </c>
      <c r="AO767" s="185">
        <v>0</v>
      </c>
      <c r="AP767" s="185">
        <v>0</v>
      </c>
      <c r="AQ767" s="185">
        <v>0</v>
      </c>
      <c r="AR767" s="185">
        <v>0</v>
      </c>
      <c r="AS767" s="185">
        <v>0</v>
      </c>
      <c r="AT767" s="185">
        <v>0</v>
      </c>
      <c r="AU767" s="185">
        <v>0</v>
      </c>
      <c r="AV767" s="185">
        <v>0</v>
      </c>
      <c r="AW767" s="185">
        <v>0</v>
      </c>
      <c r="AX767" s="185">
        <v>0</v>
      </c>
      <c r="AY767" s="185">
        <v>0</v>
      </c>
      <c r="AZ767" s="185">
        <v>0</v>
      </c>
      <c r="BA767" s="185">
        <v>0</v>
      </c>
      <c r="BB767" s="185">
        <v>0</v>
      </c>
      <c r="BC767" s="185">
        <v>0</v>
      </c>
      <c r="BD767" s="185">
        <v>0</v>
      </c>
      <c r="BE767" s="185">
        <v>0</v>
      </c>
      <c r="BF767" s="185">
        <v>0</v>
      </c>
      <c r="BG767" s="185">
        <v>0</v>
      </c>
      <c r="BH767" s="185">
        <v>0</v>
      </c>
      <c r="BI767" s="185">
        <v>0</v>
      </c>
      <c r="BJ767" s="185">
        <v>0</v>
      </c>
      <c r="BK767" s="185">
        <v>0</v>
      </c>
      <c r="BL767" s="185">
        <f>SUM(BL765:BL766)</f>
        <v>0</v>
      </c>
      <c r="BM767" s="185">
        <f>SUM(BM765:BM766)</f>
        <v>0</v>
      </c>
      <c r="BN767" s="185">
        <f t="shared" ref="BN767:BZ767" si="2284">SUM(BN765:BN766)</f>
        <v>0</v>
      </c>
      <c r="BO767" s="185">
        <f t="shared" si="2284"/>
        <v>0</v>
      </c>
      <c r="BP767" s="185">
        <f t="shared" si="2284"/>
        <v>0</v>
      </c>
      <c r="BQ767" s="185">
        <f t="shared" si="2284"/>
        <v>0</v>
      </c>
      <c r="BR767" s="185">
        <f t="shared" si="2284"/>
        <v>0</v>
      </c>
      <c r="BS767" s="185">
        <f t="shared" si="2284"/>
        <v>0</v>
      </c>
      <c r="BT767" s="185">
        <f t="shared" si="2284"/>
        <v>0</v>
      </c>
      <c r="BU767" s="185">
        <f t="shared" si="2284"/>
        <v>0</v>
      </c>
      <c r="BV767" s="185">
        <f t="shared" si="2284"/>
        <v>0</v>
      </c>
      <c r="BW767" s="185">
        <f t="shared" si="2284"/>
        <v>0</v>
      </c>
      <c r="BX767" s="185">
        <f t="shared" si="2284"/>
        <v>0</v>
      </c>
      <c r="BY767" s="185">
        <f t="shared" si="2284"/>
        <v>0</v>
      </c>
      <c r="BZ767" s="185">
        <f t="shared" si="2284"/>
        <v>0</v>
      </c>
      <c r="CA767" s="185">
        <f>SUM(CA765:CA766)</f>
        <v>0</v>
      </c>
      <c r="CB767" s="185">
        <f>SUM(CB765:CB766)</f>
        <v>0</v>
      </c>
      <c r="CC767" s="185">
        <f t="shared" ref="CC767:CO767" si="2285">SUM(CC765:CC766)</f>
        <v>0</v>
      </c>
      <c r="CD767" s="185">
        <f t="shared" si="2285"/>
        <v>0</v>
      </c>
      <c r="CE767" s="185">
        <f t="shared" si="2285"/>
        <v>0</v>
      </c>
      <c r="CF767" s="185">
        <f t="shared" si="2285"/>
        <v>0</v>
      </c>
      <c r="CG767" s="185">
        <f t="shared" si="2285"/>
        <v>0</v>
      </c>
      <c r="CH767" s="185">
        <f t="shared" si="2285"/>
        <v>0</v>
      </c>
      <c r="CI767" s="185">
        <f t="shared" si="2285"/>
        <v>0</v>
      </c>
      <c r="CJ767" s="185">
        <f t="shared" si="2285"/>
        <v>0</v>
      </c>
      <c r="CK767" s="185">
        <f t="shared" si="2285"/>
        <v>0</v>
      </c>
      <c r="CL767" s="185">
        <f t="shared" si="2285"/>
        <v>0</v>
      </c>
      <c r="CM767" s="185">
        <f t="shared" si="2285"/>
        <v>0</v>
      </c>
      <c r="CN767" s="185">
        <f t="shared" si="2285"/>
        <v>0</v>
      </c>
      <c r="CO767" s="185">
        <f t="shared" si="2285"/>
        <v>0</v>
      </c>
      <c r="CP767" s="2234">
        <f t="shared" ref="CP767:CX767" si="2286">SUM(CP765:CP766)</f>
        <v>0</v>
      </c>
      <c r="CQ767" s="2234">
        <f t="shared" si="2286"/>
        <v>0</v>
      </c>
      <c r="CR767" s="2234">
        <f t="shared" si="2286"/>
        <v>0</v>
      </c>
      <c r="CS767" s="283">
        <f t="shared" si="2286"/>
        <v>0</v>
      </c>
      <c r="CT767" s="283">
        <f t="shared" si="2286"/>
        <v>0</v>
      </c>
      <c r="CU767" s="283">
        <f t="shared" si="2286"/>
        <v>0</v>
      </c>
      <c r="CV767" s="185">
        <f t="shared" si="2286"/>
        <v>0</v>
      </c>
      <c r="CW767" s="185">
        <f t="shared" si="2286"/>
        <v>0</v>
      </c>
      <c r="CX767" s="185">
        <f t="shared" si="2286"/>
        <v>0</v>
      </c>
      <c r="CY767" s="185">
        <f t="shared" ref="CY767:DA767" si="2287">SUM(CY765:CY766)</f>
        <v>0</v>
      </c>
      <c r="CZ767" s="185">
        <f t="shared" si="2287"/>
        <v>0</v>
      </c>
      <c r="DA767" s="185">
        <f t="shared" si="2287"/>
        <v>0</v>
      </c>
      <c r="DB767" s="283"/>
      <c r="DC767" s="283"/>
      <c r="DD767" s="283"/>
      <c r="DE767" s="185">
        <f>SUM(DE765:DE766)</f>
        <v>0</v>
      </c>
      <c r="DF767" s="283"/>
      <c r="DG767" s="185"/>
      <c r="DH767" s="185"/>
      <c r="DI767" s="185"/>
      <c r="DJ767" s="185"/>
      <c r="DK767" s="185"/>
      <c r="DL767" s="185"/>
      <c r="DM767" s="185"/>
      <c r="DN767" s="33"/>
      <c r="DO767" s="185"/>
      <c r="DP767" s="283"/>
      <c r="DQ767" s="185"/>
      <c r="DR767" s="185"/>
      <c r="DS767" s="185"/>
      <c r="DT767" s="185"/>
      <c r="DU767" s="185"/>
      <c r="DV767" s="185"/>
      <c r="DW767" s="185"/>
      <c r="DX767" s="33"/>
      <c r="DY767" s="185"/>
      <c r="DZ767" s="2234">
        <f>SUM(DZ765:DZ766)</f>
        <v>0</v>
      </c>
      <c r="EA767" s="283">
        <f t="shared" ref="EA767:EB767" si="2288">SUM(EA765:EA766)</f>
        <v>0</v>
      </c>
      <c r="EB767" s="185">
        <f t="shared" si="2288"/>
        <v>0</v>
      </c>
      <c r="EC767" s="866">
        <f t="shared" ref="EC767" si="2289">SUM(EC765:EC766)</f>
        <v>0</v>
      </c>
      <c r="ED767" s="185"/>
      <c r="EE767" s="185"/>
      <c r="EF767" s="185"/>
      <c r="EG767" s="202"/>
      <c r="EH767" s="283"/>
    </row>
    <row r="768" spans="1:138" ht="15" hidden="1" customHeight="1" outlineLevel="1">
      <c r="A768" s="67"/>
      <c r="B768" s="23"/>
      <c r="C768" s="95" t="s">
        <v>136</v>
      </c>
      <c r="D768" s="96" t="s">
        <v>133</v>
      </c>
      <c r="E768" s="84"/>
      <c r="F768" s="84"/>
      <c r="G768" s="84"/>
      <c r="H768" s="84"/>
      <c r="I768" s="84"/>
      <c r="J768" s="84"/>
      <c r="K768" s="84"/>
      <c r="L768" s="84"/>
      <c r="M768" s="2199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23"/>
      <c r="AG768" s="23"/>
      <c r="AH768" s="185"/>
      <c r="AI768" s="185"/>
      <c r="AJ768" s="185"/>
      <c r="AK768" s="185"/>
      <c r="AL768" s="185"/>
      <c r="AM768" s="185"/>
      <c r="AN768" s="185"/>
      <c r="AO768" s="185"/>
      <c r="AP768" s="185"/>
      <c r="AQ768" s="185"/>
      <c r="AR768" s="185"/>
      <c r="AS768" s="185"/>
      <c r="AT768" s="185"/>
      <c r="AU768" s="185"/>
      <c r="AV768" s="185"/>
      <c r="AW768" s="185"/>
      <c r="AX768" s="185"/>
      <c r="AY768" s="185"/>
      <c r="AZ768" s="185"/>
      <c r="BA768" s="185"/>
      <c r="BB768" s="185"/>
      <c r="BC768" s="185"/>
      <c r="BD768" s="185"/>
      <c r="BE768" s="185"/>
      <c r="BF768" s="185"/>
      <c r="BG768" s="185"/>
      <c r="BH768" s="185"/>
      <c r="BI768" s="185"/>
      <c r="BJ768" s="185"/>
      <c r="BK768" s="185"/>
      <c r="BL768" s="185"/>
      <c r="BM768" s="185"/>
      <c r="BN768" s="185"/>
      <c r="BO768" s="185"/>
      <c r="BP768" s="185"/>
      <c r="BQ768" s="185"/>
      <c r="BR768" s="185"/>
      <c r="BS768" s="185"/>
      <c r="BT768" s="185"/>
      <c r="BU768" s="185"/>
      <c r="BV768" s="185"/>
      <c r="BW768" s="185"/>
      <c r="BX768" s="185"/>
      <c r="BY768" s="185"/>
      <c r="BZ768" s="185"/>
      <c r="CA768" s="185"/>
      <c r="CB768" s="185"/>
      <c r="CC768" s="185"/>
      <c r="CD768" s="185"/>
      <c r="CE768" s="185"/>
      <c r="CF768" s="185"/>
      <c r="CG768" s="185"/>
      <c r="CH768" s="185"/>
      <c r="CI768" s="185"/>
      <c r="CJ768" s="185"/>
      <c r="CK768" s="185"/>
      <c r="CL768" s="185"/>
      <c r="CM768" s="185"/>
      <c r="CN768" s="185"/>
      <c r="CO768" s="185"/>
      <c r="CP768" s="2234"/>
      <c r="CQ768" s="2234"/>
      <c r="CR768" s="2234"/>
      <c r="CS768" s="283"/>
      <c r="CT768" s="283"/>
      <c r="CU768" s="283"/>
      <c r="CV768" s="185"/>
      <c r="CW768" s="185"/>
      <c r="CX768" s="185"/>
      <c r="CY768" s="185"/>
      <c r="CZ768" s="185"/>
      <c r="DA768" s="185"/>
      <c r="DB768" s="283"/>
      <c r="DC768" s="283"/>
      <c r="DD768" s="283"/>
      <c r="DE768" s="185"/>
      <c r="DF768" s="283"/>
      <c r="DG768" s="185"/>
      <c r="DH768" s="185"/>
      <c r="DI768" s="185"/>
      <c r="DJ768" s="185"/>
      <c r="DK768" s="185"/>
      <c r="DL768" s="185"/>
      <c r="DM768" s="185"/>
      <c r="DN768" s="185"/>
      <c r="DO768" s="185"/>
      <c r="DP768" s="283"/>
      <c r="DQ768" s="185"/>
      <c r="DR768" s="185"/>
      <c r="DS768" s="185"/>
      <c r="DT768" s="185"/>
      <c r="DU768" s="185"/>
      <c r="DV768" s="185"/>
      <c r="DW768" s="185"/>
      <c r="DX768" s="185"/>
      <c r="DY768" s="185"/>
      <c r="DZ768" s="2234"/>
      <c r="EA768" s="283"/>
      <c r="EB768" s="185"/>
      <c r="EC768" s="866"/>
      <c r="ED768" s="185"/>
      <c r="EE768" s="185"/>
      <c r="EF768" s="185"/>
      <c r="EG768" s="202"/>
      <c r="EH768" s="283"/>
    </row>
    <row r="769" spans="1:138" ht="15" hidden="1" customHeight="1" outlineLevel="1">
      <c r="A769" s="67"/>
      <c r="B769" s="23"/>
      <c r="C769" s="95"/>
      <c r="D769" s="96"/>
      <c r="E769" s="67"/>
      <c r="F769" s="67"/>
      <c r="G769" s="67"/>
      <c r="H769" s="86">
        <f>SUM(I769:L769)</f>
        <v>0</v>
      </c>
      <c r="I769" s="67"/>
      <c r="J769" s="67"/>
      <c r="K769" s="67"/>
      <c r="L769" s="67"/>
      <c r="M769" s="2216"/>
      <c r="N769" s="67"/>
      <c r="O769" s="67"/>
      <c r="P769" s="67"/>
      <c r="Q769" s="67">
        <f>SUM(R769:U769)</f>
        <v>0</v>
      </c>
      <c r="R769" s="67"/>
      <c r="S769" s="67"/>
      <c r="T769" s="67"/>
      <c r="U769" s="67"/>
      <c r="V769" s="86">
        <f>SUM(W769:Z769)</f>
        <v>0</v>
      </c>
      <c r="W769" s="67"/>
      <c r="X769" s="67"/>
      <c r="Y769" s="67"/>
      <c r="Z769" s="67"/>
      <c r="AA769" s="67">
        <f>SUM(AB769:AE769)</f>
        <v>0</v>
      </c>
      <c r="AB769" s="67"/>
      <c r="AC769" s="67"/>
      <c r="AD769" s="67"/>
      <c r="AE769" s="67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2239"/>
      <c r="CQ769" s="2239"/>
      <c r="CR769" s="2239"/>
      <c r="CS769" s="210"/>
      <c r="CT769" s="210"/>
      <c r="CU769" s="210"/>
      <c r="CV769" s="33"/>
      <c r="CW769" s="33"/>
      <c r="CX769" s="33"/>
      <c r="CY769" s="33"/>
      <c r="CZ769" s="33"/>
      <c r="DA769" s="33"/>
      <c r="DB769" s="210"/>
      <c r="DC769" s="210"/>
      <c r="DD769" s="210"/>
      <c r="DE769" s="33"/>
      <c r="DF769" s="210"/>
      <c r="DG769" s="33"/>
      <c r="DH769" s="33"/>
      <c r="DI769" s="33"/>
      <c r="DJ769" s="33"/>
      <c r="DK769" s="33"/>
      <c r="DL769" s="33"/>
      <c r="DM769" s="33"/>
      <c r="DN769" s="185"/>
      <c r="DO769" s="33"/>
      <c r="DP769" s="210"/>
      <c r="DQ769" s="33"/>
      <c r="DR769" s="33"/>
      <c r="DS769" s="33"/>
      <c r="DT769" s="33"/>
      <c r="DU769" s="33"/>
      <c r="DV769" s="33"/>
      <c r="DW769" s="33"/>
      <c r="DX769" s="185"/>
      <c r="DY769" s="33"/>
      <c r="DZ769" s="2239"/>
      <c r="EA769" s="210"/>
      <c r="EB769" s="33"/>
      <c r="EC769" s="868"/>
      <c r="ED769" s="33"/>
      <c r="EE769" s="33"/>
      <c r="EF769" s="33"/>
      <c r="EG769" s="201"/>
      <c r="EH769" s="210"/>
    </row>
    <row r="770" spans="1:138" ht="15" hidden="1" customHeight="1" outlineLevel="1">
      <c r="A770" s="67"/>
      <c r="B770" s="23"/>
      <c r="C770" s="95"/>
      <c r="D770" s="23"/>
      <c r="E770" s="67"/>
      <c r="F770" s="67"/>
      <c r="G770" s="67"/>
      <c r="H770" s="86">
        <f>SUM(I770:L770)</f>
        <v>0</v>
      </c>
      <c r="I770" s="67"/>
      <c r="J770" s="67"/>
      <c r="K770" s="67"/>
      <c r="L770" s="67"/>
      <c r="M770" s="2216"/>
      <c r="N770" s="67"/>
      <c r="O770" s="67"/>
      <c r="P770" s="67"/>
      <c r="Q770" s="67">
        <f>SUM(R770:U770)</f>
        <v>0</v>
      </c>
      <c r="R770" s="67"/>
      <c r="S770" s="67"/>
      <c r="T770" s="67"/>
      <c r="U770" s="67"/>
      <c r="V770" s="86">
        <f>SUM(W770:Z770)</f>
        <v>0</v>
      </c>
      <c r="W770" s="67"/>
      <c r="X770" s="67"/>
      <c r="Y770" s="67"/>
      <c r="Z770" s="67"/>
      <c r="AA770" s="67">
        <f>SUM(AB770:AE770)</f>
        <v>0</v>
      </c>
      <c r="AB770" s="67"/>
      <c r="AC770" s="67"/>
      <c r="AD770" s="67"/>
      <c r="AE770" s="67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2239"/>
      <c r="CQ770" s="2239"/>
      <c r="CR770" s="2239"/>
      <c r="CS770" s="210"/>
      <c r="CT770" s="210"/>
      <c r="CU770" s="210"/>
      <c r="CV770" s="33"/>
      <c r="CW770" s="33"/>
      <c r="CX770" s="33"/>
      <c r="CY770" s="33"/>
      <c r="CZ770" s="33"/>
      <c r="DA770" s="33"/>
      <c r="DB770" s="210"/>
      <c r="DC770" s="210"/>
      <c r="DD770" s="210"/>
      <c r="DE770" s="33"/>
      <c r="DF770" s="210"/>
      <c r="DG770" s="33"/>
      <c r="DH770" s="33"/>
      <c r="DI770" s="33"/>
      <c r="DJ770" s="33"/>
      <c r="DK770" s="33"/>
      <c r="DL770" s="33"/>
      <c r="DM770" s="33"/>
      <c r="DN770" s="33"/>
      <c r="DO770" s="33"/>
      <c r="DP770" s="210"/>
      <c r="DQ770" s="33"/>
      <c r="DR770" s="33"/>
      <c r="DS770" s="33"/>
      <c r="DT770" s="33"/>
      <c r="DU770" s="33"/>
      <c r="DV770" s="33"/>
      <c r="DW770" s="33"/>
      <c r="DX770" s="33"/>
      <c r="DY770" s="33"/>
      <c r="DZ770" s="2239"/>
      <c r="EA770" s="210"/>
      <c r="EB770" s="33"/>
      <c r="EC770" s="868"/>
      <c r="ED770" s="33"/>
      <c r="EE770" s="33"/>
      <c r="EF770" s="33"/>
      <c r="EG770" s="201"/>
      <c r="EH770" s="210"/>
    </row>
    <row r="771" spans="1:138" ht="15" hidden="1" customHeight="1" outlineLevel="1">
      <c r="A771" s="67"/>
      <c r="B771" s="23"/>
      <c r="C771" s="95" t="s">
        <v>49</v>
      </c>
      <c r="D771" s="105" t="s">
        <v>1</v>
      </c>
      <c r="E771" s="84"/>
      <c r="F771" s="84"/>
      <c r="G771" s="84"/>
      <c r="H771" s="84"/>
      <c r="I771" s="84"/>
      <c r="J771" s="84"/>
      <c r="K771" s="84"/>
      <c r="L771" s="84"/>
      <c r="M771" s="2199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105"/>
      <c r="AG771" s="105"/>
      <c r="AH771" s="185">
        <v>0</v>
      </c>
      <c r="AI771" s="185">
        <v>0</v>
      </c>
      <c r="AJ771" s="185">
        <v>0</v>
      </c>
      <c r="AK771" s="185">
        <v>0</v>
      </c>
      <c r="AL771" s="185">
        <v>0</v>
      </c>
      <c r="AM771" s="185">
        <v>0</v>
      </c>
      <c r="AN771" s="185">
        <v>0</v>
      </c>
      <c r="AO771" s="185">
        <v>0</v>
      </c>
      <c r="AP771" s="185">
        <v>0</v>
      </c>
      <c r="AQ771" s="185">
        <v>0</v>
      </c>
      <c r="AR771" s="185">
        <v>0</v>
      </c>
      <c r="AS771" s="185">
        <v>0</v>
      </c>
      <c r="AT771" s="185">
        <v>0</v>
      </c>
      <c r="AU771" s="185">
        <v>0</v>
      </c>
      <c r="AV771" s="185">
        <v>0</v>
      </c>
      <c r="AW771" s="185">
        <v>0</v>
      </c>
      <c r="AX771" s="185">
        <v>0</v>
      </c>
      <c r="AY771" s="185">
        <v>0</v>
      </c>
      <c r="AZ771" s="185">
        <v>0</v>
      </c>
      <c r="BA771" s="185">
        <v>0</v>
      </c>
      <c r="BB771" s="185">
        <v>0</v>
      </c>
      <c r="BC771" s="185">
        <v>0</v>
      </c>
      <c r="BD771" s="185">
        <v>0</v>
      </c>
      <c r="BE771" s="185">
        <v>0</v>
      </c>
      <c r="BF771" s="185">
        <v>0</v>
      </c>
      <c r="BG771" s="185">
        <v>0</v>
      </c>
      <c r="BH771" s="185">
        <v>0</v>
      </c>
      <c r="BI771" s="185">
        <v>0</v>
      </c>
      <c r="BJ771" s="185">
        <v>0</v>
      </c>
      <c r="BK771" s="185">
        <v>0</v>
      </c>
      <c r="BL771" s="185">
        <f>SUM(BL769:BL770)</f>
        <v>0</v>
      </c>
      <c r="BM771" s="185">
        <f>SUM(BM769:BM770)</f>
        <v>0</v>
      </c>
      <c r="BN771" s="185">
        <f t="shared" ref="BN771:BZ771" si="2290">SUM(BN769:BN770)</f>
        <v>0</v>
      </c>
      <c r="BO771" s="185">
        <f t="shared" si="2290"/>
        <v>0</v>
      </c>
      <c r="BP771" s="185">
        <f t="shared" si="2290"/>
        <v>0</v>
      </c>
      <c r="BQ771" s="185">
        <f t="shared" si="2290"/>
        <v>0</v>
      </c>
      <c r="BR771" s="185">
        <f t="shared" si="2290"/>
        <v>0</v>
      </c>
      <c r="BS771" s="185">
        <f t="shared" si="2290"/>
        <v>0</v>
      </c>
      <c r="BT771" s="185">
        <f t="shared" si="2290"/>
        <v>0</v>
      </c>
      <c r="BU771" s="185">
        <f t="shared" si="2290"/>
        <v>0</v>
      </c>
      <c r="BV771" s="185">
        <f t="shared" si="2290"/>
        <v>0</v>
      </c>
      <c r="BW771" s="185">
        <f t="shared" si="2290"/>
        <v>0</v>
      </c>
      <c r="BX771" s="185">
        <f t="shared" si="2290"/>
        <v>0</v>
      </c>
      <c r="BY771" s="185">
        <f t="shared" si="2290"/>
        <v>0</v>
      </c>
      <c r="BZ771" s="185">
        <f t="shared" si="2290"/>
        <v>0</v>
      </c>
      <c r="CA771" s="185">
        <f>SUM(CA769:CA770)</f>
        <v>0</v>
      </c>
      <c r="CB771" s="185">
        <f>SUM(CB769:CB770)</f>
        <v>0</v>
      </c>
      <c r="CC771" s="185">
        <f t="shared" ref="CC771:CO771" si="2291">SUM(CC769:CC770)</f>
        <v>0</v>
      </c>
      <c r="CD771" s="185">
        <f t="shared" si="2291"/>
        <v>0</v>
      </c>
      <c r="CE771" s="185">
        <f t="shared" si="2291"/>
        <v>0</v>
      </c>
      <c r="CF771" s="185">
        <f t="shared" si="2291"/>
        <v>0</v>
      </c>
      <c r="CG771" s="185">
        <f t="shared" si="2291"/>
        <v>0</v>
      </c>
      <c r="CH771" s="185">
        <f t="shared" si="2291"/>
        <v>0</v>
      </c>
      <c r="CI771" s="185">
        <f t="shared" si="2291"/>
        <v>0</v>
      </c>
      <c r="CJ771" s="185">
        <f t="shared" si="2291"/>
        <v>0</v>
      </c>
      <c r="CK771" s="185">
        <f t="shared" si="2291"/>
        <v>0</v>
      </c>
      <c r="CL771" s="185">
        <f t="shared" si="2291"/>
        <v>0</v>
      </c>
      <c r="CM771" s="185">
        <f t="shared" si="2291"/>
        <v>0</v>
      </c>
      <c r="CN771" s="185">
        <f t="shared" si="2291"/>
        <v>0</v>
      </c>
      <c r="CO771" s="185">
        <f t="shared" si="2291"/>
        <v>0</v>
      </c>
      <c r="CP771" s="2234">
        <f t="shared" ref="CP771:CX771" si="2292">SUM(CP769:CP770)</f>
        <v>0</v>
      </c>
      <c r="CQ771" s="2234">
        <f t="shared" si="2292"/>
        <v>0</v>
      </c>
      <c r="CR771" s="2234">
        <f t="shared" si="2292"/>
        <v>0</v>
      </c>
      <c r="CS771" s="283">
        <f t="shared" si="2292"/>
        <v>0</v>
      </c>
      <c r="CT771" s="283">
        <f t="shared" si="2292"/>
        <v>0</v>
      </c>
      <c r="CU771" s="283">
        <f t="shared" si="2292"/>
        <v>0</v>
      </c>
      <c r="CV771" s="185">
        <f t="shared" si="2292"/>
        <v>0</v>
      </c>
      <c r="CW771" s="185">
        <f t="shared" si="2292"/>
        <v>0</v>
      </c>
      <c r="CX771" s="185">
        <f t="shared" si="2292"/>
        <v>0</v>
      </c>
      <c r="CY771" s="185">
        <f t="shared" ref="CY771:DA771" si="2293">SUM(CY769:CY770)</f>
        <v>0</v>
      </c>
      <c r="CZ771" s="185">
        <f t="shared" si="2293"/>
        <v>0</v>
      </c>
      <c r="DA771" s="185">
        <f t="shared" si="2293"/>
        <v>0</v>
      </c>
      <c r="DB771" s="283"/>
      <c r="DC771" s="283"/>
      <c r="DD771" s="283"/>
      <c r="DE771" s="185">
        <f>SUM(DE769:DE770)</f>
        <v>0</v>
      </c>
      <c r="DF771" s="283"/>
      <c r="DG771" s="185"/>
      <c r="DH771" s="185"/>
      <c r="DI771" s="185"/>
      <c r="DJ771" s="185"/>
      <c r="DK771" s="185"/>
      <c r="DL771" s="185"/>
      <c r="DM771" s="185"/>
      <c r="DN771" s="33"/>
      <c r="DO771" s="185"/>
      <c r="DP771" s="283"/>
      <c r="DQ771" s="185"/>
      <c r="DR771" s="185"/>
      <c r="DS771" s="185"/>
      <c r="DT771" s="185"/>
      <c r="DU771" s="185"/>
      <c r="DV771" s="185"/>
      <c r="DW771" s="185"/>
      <c r="DX771" s="33"/>
      <c r="DY771" s="185"/>
      <c r="DZ771" s="2234">
        <f>SUM(DZ769:DZ770)</f>
        <v>0</v>
      </c>
      <c r="EA771" s="283">
        <f t="shared" ref="EA771:EB771" si="2294">SUM(EA769:EA770)</f>
        <v>0</v>
      </c>
      <c r="EB771" s="185">
        <f t="shared" si="2294"/>
        <v>0</v>
      </c>
      <c r="EC771" s="866">
        <f t="shared" ref="EC771" si="2295">SUM(EC769:EC770)</f>
        <v>0</v>
      </c>
      <c r="ED771" s="185"/>
      <c r="EE771" s="185"/>
      <c r="EF771" s="185"/>
      <c r="EG771" s="202"/>
      <c r="EH771" s="283"/>
    </row>
    <row r="772" spans="1:138" ht="15" hidden="1" customHeight="1" outlineLevel="1">
      <c r="A772" s="67"/>
      <c r="B772" s="23"/>
      <c r="C772" s="95" t="s">
        <v>137</v>
      </c>
      <c r="D772" s="96" t="s">
        <v>134</v>
      </c>
      <c r="E772" s="84"/>
      <c r="F772" s="84"/>
      <c r="G772" s="84"/>
      <c r="H772" s="84"/>
      <c r="I772" s="84"/>
      <c r="J772" s="84"/>
      <c r="K772" s="84"/>
      <c r="L772" s="84"/>
      <c r="M772" s="2199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23"/>
      <c r="AG772" s="23"/>
      <c r="AH772" s="185"/>
      <c r="AI772" s="185"/>
      <c r="AJ772" s="185"/>
      <c r="AK772" s="185"/>
      <c r="AL772" s="185"/>
      <c r="AM772" s="185"/>
      <c r="AN772" s="185"/>
      <c r="AO772" s="185"/>
      <c r="AP772" s="185"/>
      <c r="AQ772" s="185"/>
      <c r="AR772" s="185"/>
      <c r="AS772" s="185"/>
      <c r="AT772" s="185"/>
      <c r="AU772" s="185"/>
      <c r="AV772" s="185"/>
      <c r="AW772" s="185"/>
      <c r="AX772" s="185"/>
      <c r="AY772" s="185"/>
      <c r="AZ772" s="185"/>
      <c r="BA772" s="185"/>
      <c r="BB772" s="185"/>
      <c r="BC772" s="185"/>
      <c r="BD772" s="185"/>
      <c r="BE772" s="185"/>
      <c r="BF772" s="185"/>
      <c r="BG772" s="185"/>
      <c r="BH772" s="185"/>
      <c r="BI772" s="185"/>
      <c r="BJ772" s="185"/>
      <c r="BK772" s="185"/>
      <c r="BL772" s="185"/>
      <c r="BM772" s="185"/>
      <c r="BN772" s="185"/>
      <c r="BO772" s="185"/>
      <c r="BP772" s="185"/>
      <c r="BQ772" s="185"/>
      <c r="BR772" s="185"/>
      <c r="BS772" s="185"/>
      <c r="BT772" s="185"/>
      <c r="BU772" s="185"/>
      <c r="BV772" s="185"/>
      <c r="BW772" s="185"/>
      <c r="BX772" s="185"/>
      <c r="BY772" s="185"/>
      <c r="BZ772" s="185"/>
      <c r="CA772" s="185"/>
      <c r="CB772" s="185"/>
      <c r="CC772" s="185"/>
      <c r="CD772" s="185"/>
      <c r="CE772" s="185"/>
      <c r="CF772" s="185"/>
      <c r="CG772" s="185"/>
      <c r="CH772" s="185"/>
      <c r="CI772" s="185"/>
      <c r="CJ772" s="185"/>
      <c r="CK772" s="185"/>
      <c r="CL772" s="185"/>
      <c r="CM772" s="185"/>
      <c r="CN772" s="185"/>
      <c r="CO772" s="185"/>
      <c r="CP772" s="2234"/>
      <c r="CQ772" s="2234"/>
      <c r="CR772" s="2234"/>
      <c r="CS772" s="283"/>
      <c r="CT772" s="283"/>
      <c r="CU772" s="283"/>
      <c r="CV772" s="185"/>
      <c r="CW772" s="185"/>
      <c r="CX772" s="185"/>
      <c r="CY772" s="185"/>
      <c r="CZ772" s="185"/>
      <c r="DA772" s="185"/>
      <c r="DB772" s="283"/>
      <c r="DC772" s="283"/>
      <c r="DD772" s="283"/>
      <c r="DE772" s="185"/>
      <c r="DF772" s="283"/>
      <c r="DG772" s="185"/>
      <c r="DH772" s="185"/>
      <c r="DI772" s="185"/>
      <c r="DJ772" s="185"/>
      <c r="DK772" s="185"/>
      <c r="DL772" s="185"/>
      <c r="DM772" s="185"/>
      <c r="DN772" s="185"/>
      <c r="DO772" s="185"/>
      <c r="DP772" s="283"/>
      <c r="DQ772" s="185"/>
      <c r="DR772" s="185"/>
      <c r="DS772" s="185"/>
      <c r="DT772" s="185"/>
      <c r="DU772" s="185"/>
      <c r="DV772" s="185"/>
      <c r="DW772" s="185"/>
      <c r="DX772" s="185"/>
      <c r="DY772" s="185"/>
      <c r="DZ772" s="2234"/>
      <c r="EA772" s="283"/>
      <c r="EB772" s="185"/>
      <c r="EC772" s="866"/>
      <c r="ED772" s="185"/>
      <c r="EE772" s="185"/>
      <c r="EF772" s="185"/>
      <c r="EG772" s="202"/>
      <c r="EH772" s="283"/>
    </row>
    <row r="773" spans="1:138" ht="15" hidden="1" customHeight="1" outlineLevel="1">
      <c r="A773" s="67"/>
      <c r="B773" s="23"/>
      <c r="C773" s="95"/>
      <c r="D773" s="96"/>
      <c r="E773" s="67"/>
      <c r="F773" s="67"/>
      <c r="G773" s="67"/>
      <c r="H773" s="86">
        <f>SUM(I773:L773)</f>
        <v>0</v>
      </c>
      <c r="I773" s="67"/>
      <c r="J773" s="67"/>
      <c r="K773" s="67"/>
      <c r="L773" s="67"/>
      <c r="M773" s="2216"/>
      <c r="N773" s="67"/>
      <c r="O773" s="67"/>
      <c r="P773" s="67"/>
      <c r="Q773" s="67">
        <f>SUM(R773:U773)</f>
        <v>0</v>
      </c>
      <c r="R773" s="67"/>
      <c r="S773" s="67"/>
      <c r="T773" s="67"/>
      <c r="U773" s="67"/>
      <c r="V773" s="86">
        <f>SUM(W773:Z773)</f>
        <v>0</v>
      </c>
      <c r="W773" s="67"/>
      <c r="X773" s="67"/>
      <c r="Y773" s="67"/>
      <c r="Z773" s="67"/>
      <c r="AA773" s="67">
        <f>SUM(AB773:AE773)</f>
        <v>0</v>
      </c>
      <c r="AB773" s="67"/>
      <c r="AC773" s="67"/>
      <c r="AD773" s="67"/>
      <c r="AE773" s="67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2239"/>
      <c r="CQ773" s="2239"/>
      <c r="CR773" s="2239"/>
      <c r="CS773" s="210"/>
      <c r="CT773" s="210"/>
      <c r="CU773" s="210"/>
      <c r="CV773" s="33"/>
      <c r="CW773" s="33"/>
      <c r="CX773" s="33"/>
      <c r="CY773" s="33"/>
      <c r="CZ773" s="33"/>
      <c r="DA773" s="33"/>
      <c r="DB773" s="210"/>
      <c r="DC773" s="210"/>
      <c r="DD773" s="210"/>
      <c r="DE773" s="33"/>
      <c r="DF773" s="210"/>
      <c r="DG773" s="33"/>
      <c r="DH773" s="33"/>
      <c r="DI773" s="33"/>
      <c r="DJ773" s="33"/>
      <c r="DK773" s="33"/>
      <c r="DL773" s="33"/>
      <c r="DM773" s="33"/>
      <c r="DN773" s="185"/>
      <c r="DO773" s="33"/>
      <c r="DP773" s="210"/>
      <c r="DQ773" s="33"/>
      <c r="DR773" s="33"/>
      <c r="DS773" s="33"/>
      <c r="DT773" s="33"/>
      <c r="DU773" s="33"/>
      <c r="DV773" s="33"/>
      <c r="DW773" s="33"/>
      <c r="DX773" s="185"/>
      <c r="DY773" s="33"/>
      <c r="DZ773" s="2239"/>
      <c r="EA773" s="210"/>
      <c r="EB773" s="33"/>
      <c r="EC773" s="868"/>
      <c r="ED773" s="33"/>
      <c r="EE773" s="33"/>
      <c r="EF773" s="33"/>
      <c r="EG773" s="201"/>
      <c r="EH773" s="210"/>
    </row>
    <row r="774" spans="1:138" ht="15" hidden="1" customHeight="1" outlineLevel="1">
      <c r="A774" s="67"/>
      <c r="B774" s="23"/>
      <c r="C774" s="95"/>
      <c r="D774" s="23"/>
      <c r="E774" s="67"/>
      <c r="F774" s="67"/>
      <c r="G774" s="67"/>
      <c r="H774" s="86">
        <f>SUM(I774:L774)</f>
        <v>0</v>
      </c>
      <c r="I774" s="67"/>
      <c r="J774" s="67"/>
      <c r="K774" s="67"/>
      <c r="L774" s="67"/>
      <c r="M774" s="2216"/>
      <c r="N774" s="67"/>
      <c r="O774" s="67"/>
      <c r="P774" s="67"/>
      <c r="Q774" s="67">
        <f>SUM(R774:U774)</f>
        <v>0</v>
      </c>
      <c r="R774" s="67"/>
      <c r="S774" s="67"/>
      <c r="T774" s="67"/>
      <c r="U774" s="67"/>
      <c r="V774" s="86">
        <f>SUM(W774:Z774)</f>
        <v>0</v>
      </c>
      <c r="W774" s="67"/>
      <c r="X774" s="67"/>
      <c r="Y774" s="67"/>
      <c r="Z774" s="67"/>
      <c r="AA774" s="67">
        <f>SUM(AB774:AE774)</f>
        <v>0</v>
      </c>
      <c r="AB774" s="67"/>
      <c r="AC774" s="67"/>
      <c r="AD774" s="67"/>
      <c r="AE774" s="67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2239"/>
      <c r="CQ774" s="2239"/>
      <c r="CR774" s="2239"/>
      <c r="CS774" s="210"/>
      <c r="CT774" s="210"/>
      <c r="CU774" s="210"/>
      <c r="CV774" s="33"/>
      <c r="CW774" s="33"/>
      <c r="CX774" s="33"/>
      <c r="CY774" s="33"/>
      <c r="CZ774" s="33"/>
      <c r="DA774" s="33"/>
      <c r="DB774" s="210"/>
      <c r="DC774" s="210"/>
      <c r="DD774" s="210"/>
      <c r="DE774" s="33"/>
      <c r="DF774" s="210"/>
      <c r="DG774" s="33"/>
      <c r="DH774" s="33"/>
      <c r="DI774" s="33"/>
      <c r="DJ774" s="33"/>
      <c r="DK774" s="33"/>
      <c r="DL774" s="33"/>
      <c r="DM774" s="33"/>
      <c r="DN774" s="33"/>
      <c r="DO774" s="33"/>
      <c r="DP774" s="210"/>
      <c r="DQ774" s="33"/>
      <c r="DR774" s="33"/>
      <c r="DS774" s="33"/>
      <c r="DT774" s="33"/>
      <c r="DU774" s="33"/>
      <c r="DV774" s="33"/>
      <c r="DW774" s="33"/>
      <c r="DX774" s="33"/>
      <c r="DY774" s="33"/>
      <c r="DZ774" s="2239"/>
      <c r="EA774" s="210"/>
      <c r="EB774" s="33"/>
      <c r="EC774" s="868"/>
      <c r="ED774" s="33"/>
      <c r="EE774" s="33"/>
      <c r="EF774" s="33"/>
      <c r="EG774" s="201"/>
      <c r="EH774" s="210"/>
    </row>
    <row r="775" spans="1:138" ht="15" hidden="1" customHeight="1" outlineLevel="1" thickBot="1">
      <c r="A775" s="81"/>
      <c r="B775" s="50"/>
      <c r="C775" s="100" t="s">
        <v>49</v>
      </c>
      <c r="D775" s="107" t="s">
        <v>1</v>
      </c>
      <c r="E775" s="108"/>
      <c r="F775" s="108"/>
      <c r="G775" s="108"/>
      <c r="H775" s="108"/>
      <c r="I775" s="108"/>
      <c r="J775" s="108"/>
      <c r="K775" s="108"/>
      <c r="L775" s="108"/>
      <c r="M775" s="2200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7"/>
      <c r="AG775" s="107"/>
      <c r="AH775" s="192"/>
      <c r="AI775" s="192">
        <v>0</v>
      </c>
      <c r="AJ775" s="192">
        <v>0</v>
      </c>
      <c r="AK775" s="192"/>
      <c r="AL775" s="192">
        <v>0</v>
      </c>
      <c r="AM775" s="192">
        <v>0</v>
      </c>
      <c r="AN775" s="192"/>
      <c r="AO775" s="192">
        <v>0</v>
      </c>
      <c r="AP775" s="192">
        <v>0</v>
      </c>
      <c r="AQ775" s="192"/>
      <c r="AR775" s="192">
        <v>0</v>
      </c>
      <c r="AS775" s="192">
        <v>0</v>
      </c>
      <c r="AT775" s="192"/>
      <c r="AU775" s="192">
        <v>0</v>
      </c>
      <c r="AV775" s="192">
        <v>0</v>
      </c>
      <c r="AW775" s="192"/>
      <c r="AX775" s="192">
        <v>0</v>
      </c>
      <c r="AY775" s="192">
        <v>0</v>
      </c>
      <c r="AZ775" s="192"/>
      <c r="BA775" s="192">
        <v>0</v>
      </c>
      <c r="BB775" s="192">
        <v>0</v>
      </c>
      <c r="BC775" s="192"/>
      <c r="BD775" s="192">
        <v>0</v>
      </c>
      <c r="BE775" s="192">
        <v>0</v>
      </c>
      <c r="BF775" s="192"/>
      <c r="BG775" s="192">
        <v>0</v>
      </c>
      <c r="BH775" s="192">
        <v>0</v>
      </c>
      <c r="BI775" s="192"/>
      <c r="BJ775" s="192">
        <v>0</v>
      </c>
      <c r="BK775" s="192">
        <v>0</v>
      </c>
      <c r="BL775" s="192"/>
      <c r="BM775" s="192">
        <f>SUM(BM773:BM774)</f>
        <v>0</v>
      </c>
      <c r="BN775" s="192">
        <f t="shared" ref="BN775" si="2296">SUM(BN773:BN774)</f>
        <v>0</v>
      </c>
      <c r="BO775" s="192"/>
      <c r="BP775" s="192">
        <f t="shared" ref="BP775:BQ775" si="2297">SUM(BP773:BP774)</f>
        <v>0</v>
      </c>
      <c r="BQ775" s="192">
        <f t="shared" si="2297"/>
        <v>0</v>
      </c>
      <c r="BR775" s="192"/>
      <c r="BS775" s="192">
        <f t="shared" ref="BS775:BT775" si="2298">SUM(BS773:BS774)</f>
        <v>0</v>
      </c>
      <c r="BT775" s="192">
        <f t="shared" si="2298"/>
        <v>0</v>
      </c>
      <c r="BU775" s="192"/>
      <c r="BV775" s="192">
        <f t="shared" ref="BV775:BW775" si="2299">SUM(BV773:BV774)</f>
        <v>0</v>
      </c>
      <c r="BW775" s="192">
        <f t="shared" si="2299"/>
        <v>0</v>
      </c>
      <c r="BX775" s="192"/>
      <c r="BY775" s="192">
        <f t="shared" ref="BY775:BZ775" si="2300">SUM(BY773:BY774)</f>
        <v>0</v>
      </c>
      <c r="BZ775" s="192">
        <f t="shared" si="2300"/>
        <v>0</v>
      </c>
      <c r="CA775" s="192"/>
      <c r="CB775" s="192">
        <f>SUM(CB773:CB774)</f>
        <v>0</v>
      </c>
      <c r="CC775" s="192">
        <f t="shared" ref="CC775" si="2301">SUM(CC773:CC774)</f>
        <v>0</v>
      </c>
      <c r="CD775" s="192"/>
      <c r="CE775" s="192">
        <f t="shared" ref="CE775:CF775" si="2302">SUM(CE773:CE774)</f>
        <v>0</v>
      </c>
      <c r="CF775" s="192">
        <f t="shared" si="2302"/>
        <v>0</v>
      </c>
      <c r="CG775" s="192"/>
      <c r="CH775" s="192">
        <f t="shared" ref="CH775:CI775" si="2303">SUM(CH773:CH774)</f>
        <v>0</v>
      </c>
      <c r="CI775" s="192">
        <f t="shared" si="2303"/>
        <v>0</v>
      </c>
      <c r="CJ775" s="192"/>
      <c r="CK775" s="192">
        <f t="shared" ref="CK775:CL775" si="2304">SUM(CK773:CK774)</f>
        <v>0</v>
      </c>
      <c r="CL775" s="192">
        <f t="shared" si="2304"/>
        <v>0</v>
      </c>
      <c r="CM775" s="192"/>
      <c r="CN775" s="192">
        <f t="shared" ref="CN775:CO775" si="2305">SUM(CN773:CN774)</f>
        <v>0</v>
      </c>
      <c r="CO775" s="192">
        <f t="shared" si="2305"/>
        <v>0</v>
      </c>
      <c r="CP775" s="2313"/>
      <c r="CQ775" s="2313">
        <f t="shared" ref="CQ775:CR775" si="2306">SUM(CQ773:CQ774)</f>
        <v>0</v>
      </c>
      <c r="CR775" s="2313">
        <f t="shared" si="2306"/>
        <v>0</v>
      </c>
      <c r="CS775" s="285"/>
      <c r="CT775" s="285">
        <f t="shared" ref="CT775:CU775" si="2307">SUM(CT773:CT774)</f>
        <v>0</v>
      </c>
      <c r="CU775" s="285">
        <f t="shared" si="2307"/>
        <v>0</v>
      </c>
      <c r="CV775" s="192"/>
      <c r="CW775" s="192">
        <f t="shared" ref="CW775:CX775" si="2308">SUM(CW773:CW774)</f>
        <v>0</v>
      </c>
      <c r="CX775" s="192">
        <f t="shared" si="2308"/>
        <v>0</v>
      </c>
      <c r="CY775" s="192"/>
      <c r="CZ775" s="192">
        <f t="shared" ref="CZ775:DA775" si="2309">SUM(CZ773:CZ774)</f>
        <v>0</v>
      </c>
      <c r="DA775" s="192">
        <f t="shared" si="2309"/>
        <v>0</v>
      </c>
      <c r="DB775" s="285"/>
      <c r="DC775" s="285"/>
      <c r="DD775" s="285"/>
      <c r="DE775" s="192">
        <f>SUM(DE773:DE774)</f>
        <v>0</v>
      </c>
      <c r="DF775" s="285"/>
      <c r="DG775" s="192"/>
      <c r="DH775" s="192"/>
      <c r="DI775" s="192"/>
      <c r="DJ775" s="192"/>
      <c r="DK775" s="192"/>
      <c r="DL775" s="192"/>
      <c r="DM775" s="192"/>
      <c r="DN775" s="658"/>
      <c r="DO775" s="192"/>
      <c r="DP775" s="285"/>
      <c r="DQ775" s="192"/>
      <c r="DR775" s="192"/>
      <c r="DS775" s="192"/>
      <c r="DT775" s="192"/>
      <c r="DU775" s="192"/>
      <c r="DV775" s="192"/>
      <c r="DW775" s="192"/>
      <c r="DX775" s="658"/>
      <c r="DY775" s="192"/>
      <c r="DZ775" s="2313">
        <f>SUM(DZ773:DZ774)</f>
        <v>0</v>
      </c>
      <c r="EA775" s="285">
        <f t="shared" ref="EA775:EB775" si="2310">SUM(EA773:EA774)</f>
        <v>0</v>
      </c>
      <c r="EB775" s="192">
        <f t="shared" si="2310"/>
        <v>0</v>
      </c>
      <c r="EC775" s="870">
        <f t="shared" ref="EC775" si="2311">SUM(EC773:EC774)</f>
        <v>0</v>
      </c>
      <c r="ED775" s="192"/>
      <c r="EE775" s="192"/>
      <c r="EF775" s="192"/>
      <c r="EG775" s="202"/>
      <c r="EH775" s="285"/>
    </row>
    <row r="776" spans="1:138" ht="21.75" customHeight="1" outlineLevel="1" thickBot="1">
      <c r="A776" s="1102"/>
      <c r="B776" s="1103"/>
      <c r="C776" s="1104"/>
      <c r="D776" s="1105" t="s">
        <v>1</v>
      </c>
      <c r="E776" s="1106"/>
      <c r="F776" s="1106"/>
      <c r="G776" s="1106"/>
      <c r="H776" s="1106"/>
      <c r="I776" s="1106"/>
      <c r="J776" s="1106"/>
      <c r="K776" s="1106"/>
      <c r="L776" s="1106"/>
      <c r="M776" s="2217"/>
      <c r="N776" s="1106"/>
      <c r="O776" s="1106"/>
      <c r="P776" s="1106"/>
      <c r="Q776" s="1106"/>
      <c r="R776" s="1106"/>
      <c r="S776" s="1106"/>
      <c r="T776" s="1106"/>
      <c r="U776" s="1106"/>
      <c r="V776" s="1106"/>
      <c r="W776" s="1106"/>
      <c r="X776" s="1106"/>
      <c r="Y776" s="1106"/>
      <c r="Z776" s="1106"/>
      <c r="AA776" s="1106"/>
      <c r="AB776" s="1106"/>
      <c r="AC776" s="1106"/>
      <c r="AD776" s="1106"/>
      <c r="AE776" s="1106"/>
      <c r="AF776" s="1133"/>
      <c r="AG776" s="1133"/>
      <c r="AH776" s="1133"/>
      <c r="AI776" s="1109">
        <v>175.97472044000003</v>
      </c>
      <c r="AJ776" s="1109">
        <v>5.6673453184157632</v>
      </c>
      <c r="AK776" s="1133"/>
      <c r="AL776" s="1109">
        <v>22.5414041465556</v>
      </c>
      <c r="AM776" s="1109">
        <v>0.72588155945936228</v>
      </c>
      <c r="AN776" s="1133"/>
      <c r="AO776" s="1109">
        <v>43.918637407070634</v>
      </c>
      <c r="AP776" s="1109">
        <v>1.3958389714528614</v>
      </c>
      <c r="AQ776" s="1133"/>
      <c r="AR776" s="1109">
        <v>13.367071663002621</v>
      </c>
      <c r="AS776" s="1109">
        <v>0.4217333589436823</v>
      </c>
      <c r="AT776" s="1133"/>
      <c r="AU776" s="1109">
        <v>96.14760722337121</v>
      </c>
      <c r="AV776" s="1109">
        <v>3.1238914285598578</v>
      </c>
      <c r="AW776" s="1133"/>
      <c r="AX776" s="1133">
        <v>199.44129723999998</v>
      </c>
      <c r="AY776" s="1133">
        <v>6.6840132168896762</v>
      </c>
      <c r="AZ776" s="1133"/>
      <c r="BA776" s="1109">
        <v>27.950750219999996</v>
      </c>
      <c r="BB776" s="1109">
        <v>0.96042787011288011</v>
      </c>
      <c r="BC776" s="1133"/>
      <c r="BD776" s="1133">
        <v>50.869557555</v>
      </c>
      <c r="BE776" s="1133">
        <v>1.7314698862234066</v>
      </c>
      <c r="BF776" s="1133"/>
      <c r="BG776" s="1133">
        <v>65.198625599999986</v>
      </c>
      <c r="BH776" s="1133">
        <v>2.2641105789785128</v>
      </c>
      <c r="BI776" s="1133"/>
      <c r="BJ776" s="1133">
        <v>55.422363864999994</v>
      </c>
      <c r="BK776" s="1133">
        <v>1.7280048815748756</v>
      </c>
      <c r="BL776" s="1133"/>
      <c r="BM776" s="1109">
        <f>BM667+BM673+BM679+BM684+BM691+BM696+BM701+BM706+BM711+BM716+BM724+BM728+BM733+BM738+BM743+BM748+BM754+BM758+BM762+BM767+BM771+BM775</f>
        <v>17.120140439999997</v>
      </c>
      <c r="BN776" s="1109">
        <f>BN667+BN673+BN679+BN684+BN691+BN696+BN701+BN706+BN711+BN716+BN724+BN728+BN733+BN738+BN743+BN748+BN754+BN758+BN762+BN767+BN771+BN775</f>
        <v>0.81358295173959261</v>
      </c>
      <c r="BO776" s="1133"/>
      <c r="BP776" s="1109">
        <f>BP667+BP673+BP679+BP684+BP691+BP696+BP701+BP706+BP711+BP716+BP724+BP728+BP733+BP738+BP743+BP748+BP754+BP758+BP762+BP767+BP771+BP775</f>
        <v>0.95794963039371839</v>
      </c>
      <c r="BQ776" s="1109">
        <f>BQ667+BQ673+BQ679+BQ684+BQ691+BQ696+BQ701+BQ706+BQ711+BQ716+BQ724+BQ728+BQ733+BQ738+BQ743+BQ748+BQ754+BQ758+BQ762+BQ767+BQ771+BQ775</f>
        <v>2.1833970442587763E-2</v>
      </c>
      <c r="BR776" s="1133"/>
      <c r="BS776" s="1109">
        <f>BS667+BS673+BS679+BS684+BS691+BS696+BS701+BS706+BS711+BS716+BS724+BS728+BS733+BS738+BS743+BS748+BS754+BS758+BS762+BS767+BS771+BS775</f>
        <v>0.29783755499999998</v>
      </c>
      <c r="BT776" s="1109">
        <f>BT667+BT673+BT679+BT684+BT691+BT696+BT701+BT706+BT711+BT716+BT724+BT728+BT733+BT738+BT743+BT748+BT754+BT758+BT762+BT767+BT771+BT775</f>
        <v>7.1625813378768371E-3</v>
      </c>
      <c r="BU776" s="1133"/>
      <c r="BV776" s="1109">
        <f>BV667+BV673+BV679+BV684+BV691+BV696+BV701+BV706+BV711+BV716+BV724+BV728+BV733+BV738+BV743+BV748+BV754+BV758+BV762+BV767+BV771+BV775</f>
        <v>15.076709955320693</v>
      </c>
      <c r="BW776" s="1109">
        <f>BW667+BW673+BW679+BW684+BW691+BW696+BW701+BW706+BW711+BW716+BW724+BW728+BW733+BW738+BW743+BW748+BW754+BW758+BW762+BW767+BW771+BW775</f>
        <v>0.76206395775025748</v>
      </c>
      <c r="BX776" s="1133"/>
      <c r="BY776" s="1109">
        <f>BY667+BY673+BY679+BY684+BY691+BY696+BY701+BY706+BY711+BY716+BY724+BY728+BY733+BY738+BY743+BY748+BY754+BY758+BY762+BY767+BY771+BY775</f>
        <v>0.78764329928558263</v>
      </c>
      <c r="BZ776" s="1109">
        <f>BZ667+BZ673+BZ679+BZ684+BZ691+BZ696+BZ701+BZ706+BZ711+BZ716+BZ724+BZ728+BZ733+BZ738+BZ743+BZ748+BZ754+BZ758+BZ762+BZ767+BZ771+BZ775</f>
        <v>2.252244220887056E-2</v>
      </c>
      <c r="CA776" s="1133"/>
      <c r="CB776" s="1133">
        <f>CB667+CB673+CB679+CB684+CB691+CB696+CB701+CB706+CB711+CB716+CB724+CB728+CB733+CB738+CB743+CB748+CB754+CB758+CB762+CB767+CB771+CB775</f>
        <v>22.390436357999995</v>
      </c>
      <c r="CC776" s="1133">
        <f>CC667+CC673+CC679+CC684+CC691+CC696+CC701+CC706+CC711+CC716+CC724+CC728+CC733+CC738+CC743+CC748+CC754+CC758+CC762+CC767+CC771+CC775</f>
        <v>1.3617105196106587E-2</v>
      </c>
      <c r="CD776" s="1133"/>
      <c r="CE776" s="1109">
        <f>CE667+CE673+CE679+CE684+CE691+CE696+CE701+CE706+CE711+CE716+CE724+CE728+CE733+CE738+CE743+CE748+CE754+CE758+CE762+CE767+CE771+CE775</f>
        <v>20.448950219999997</v>
      </c>
      <c r="CF776" s="1109">
        <f>CF667+CF673+CF679+CF684+CF691+CF696+CF701+CF706+CF711+CF716+CF724+CF728+CF733+CF738+CF743+CF748+CF754+CF758+CF762+CF767+CF771+CF775</f>
        <v>9.7870427999999995E-3</v>
      </c>
      <c r="CG776" s="1133"/>
      <c r="CH776" s="1133">
        <f>CH667+CH673+CH679+CH684+CH691+CH696+CH701+CH706+CH711+CH716+CH724+CH728+CH733+CH738+CH743+CH748+CH754+CH758+CH762+CH767+CH771+CH775</f>
        <v>0</v>
      </c>
      <c r="CI776" s="1133">
        <f>CI667+CI673+CI679+CI684+CI691+CI696+CI701+CI706+CI711+CI716+CI724+CI728+CI733+CI738+CI743+CI748+CI754+CI758+CI762+CI767+CI771+CI775</f>
        <v>0</v>
      </c>
      <c r="CJ776" s="1133"/>
      <c r="CK776" s="1133">
        <f>CK667+CK673+CK679+CK684+CK691+CK696+CK701+CK706+CK711+CK716+CK724+CK728+CK733+CK738+CK743+CK748+CK754+CK758+CK762+CK767+CK771+CK775</f>
        <v>1.9414861379999999</v>
      </c>
      <c r="CL776" s="1133">
        <f>CL667+CL673+CL679+CL684+CL691+CL696+CL701+CL706+CL711+CL716+CL724+CL728+CL733+CL738+CL743+CL748+CL754+CL758+CL762+CL767+CL771+CL775</f>
        <v>3.8300623961065872E-3</v>
      </c>
      <c r="CM776" s="1133"/>
      <c r="CN776" s="1133">
        <f>CN667+CN673+CN679+CN684+CN691+CN696+CN701+CN706+CN711+CN716+CN724+CN728+CN733+CN738+CN743+CN748+CN754+CN758+CN762+CN767+CN771+CN775</f>
        <v>0</v>
      </c>
      <c r="CO776" s="1133">
        <f>CO667+CO673+CO679+CO684+CO691+CO696+CO701+CO706+CO711+CO716+CO724+CO728+CO733+CO738+CO743+CO748+CO754+CO758+CO762+CO767+CO771+CO775</f>
        <v>0</v>
      </c>
      <c r="CP776" s="2314"/>
      <c r="CQ776" s="2291">
        <f>CQ667+CQ673+CQ679+CQ684+CQ691+CQ696+CQ701+CQ706+CQ711+CQ716+CQ724+CQ728+CQ733+CQ738+CQ743+CQ748+CQ754+CQ758+CQ762+CQ767+CQ771+CQ775</f>
        <v>3.1618408800000002</v>
      </c>
      <c r="CR776" s="2291">
        <f>CR667+CR673+CR679+CR684+CR691+CR696+CR701+CR706+CR711+CR716+CR724+CR728+CR733+CR738+CR743+CR748+CR754+CR758+CR762+CR767+CR771+CR775</f>
        <v>3.8536476850987232E-2</v>
      </c>
      <c r="CS776" s="1133"/>
      <c r="CT776" s="1109">
        <f>CT667+CT673+CT679+CT684+CT691+CT696+CT701+CT706+CT711+CT716+CT724+CT728+CT733+CT738+CT743+CT748+CT754+CT758+CT762+CT767+CT771+CT775</f>
        <v>17.091581239999993</v>
      </c>
      <c r="CU776" s="1109">
        <f>CU667+CU673+CU679+CU684+CU691+CU696+CU701+CU706+CU711+CU716+CU724+CU728+CU733+CU738+CU743+CU748+CU754+CU758+CU762+CU767+CU771+CU775</f>
        <v>0.74650393343264609</v>
      </c>
      <c r="CV776" s="1133"/>
      <c r="CW776" s="1109">
        <f>CW667+CW673+CW679+CW684+CW691+CW696+CW701+CW706+CW711+CW716+CW724+CW728+CW733+CW738+CW743+CW748+CW754+CW758+CW762+CW767+CW771+CW775</f>
        <v>23.228212439999997</v>
      </c>
      <c r="CX776" s="1109">
        <f>CX667+CX673+CX679+CX684+CX691+CX696+CX701+CX706+CX711+CX716+CX724+CX728+CX733+CX738+CX743+CX748+CX754+CX758+CX762+CX767+CX771+CX775</f>
        <v>1.0001272991756018</v>
      </c>
      <c r="CY776" s="1133"/>
      <c r="CZ776" s="1109">
        <f>CZ667+CZ673+CZ679+CZ684+CZ691+CZ696+CZ701+CZ706+CZ711+CZ716+CZ724+CZ728+CZ733+CZ738+CZ743+CZ748+CZ754+CZ758+CZ762+CZ767+CZ771+CZ775</f>
        <v>23.709456439999993</v>
      </c>
      <c r="DA776" s="1109">
        <f>DA667+DA673+DA679+DA684+DA691+DA696+DA701+DA706+DA711+DA716+DA724+DA728+DA733+DA738+DA743+DA748+DA754+DA758+DA762+DA767+DA771+DA775</f>
        <v>1.0529767278190436</v>
      </c>
      <c r="DB776" s="1133"/>
      <c r="DC776" s="1133"/>
      <c r="DD776" s="1133"/>
      <c r="DE776" s="1109">
        <f t="shared" ref="DE776" si="2312">DE667+DE673+DE679+DE684+DE691+DE696+DE701+DE706+DE711+DE716+DE724+DE728+DE733+DE738+DE743+DE748+DE754+DE758+DE762+DE767+DE771+DE775</f>
        <v>11.873507372164438</v>
      </c>
      <c r="DF776" s="1109">
        <v>1.6290144618170173</v>
      </c>
      <c r="DG776" s="1109">
        <v>1.2836070837138329E-2</v>
      </c>
      <c r="DH776" s="1109">
        <v>0.46681226568176842</v>
      </c>
      <c r="DI776" s="1109">
        <v>1.0738885073105957</v>
      </c>
      <c r="DJ776" s="1109">
        <v>7.5477617987514733E-2</v>
      </c>
      <c r="DK776" s="1109">
        <v>2.5341677269423255</v>
      </c>
      <c r="DL776" s="1109">
        <v>0.14309000000000002</v>
      </c>
      <c r="DM776" s="1109"/>
      <c r="DN776" s="1109"/>
      <c r="DO776" s="1109"/>
      <c r="DP776" s="1109">
        <f t="shared" ref="DP776:DV776" si="2313">DP667+DP673+DP679+DP684+DP691+DP696+DP701+DP706+DP711+DP716+DP724+DP728+DP733+DP738+DP743+DP748+DP754+DP758+DP762+DP767+DP771+DP775</f>
        <v>4.0060714826031747</v>
      </c>
      <c r="DQ776" s="1109">
        <f t="shared" si="2313"/>
        <v>5.0000000000000001E-3</v>
      </c>
      <c r="DR776" s="1109">
        <f t="shared" si="2313"/>
        <v>0.31764300000000001</v>
      </c>
      <c r="DS776" s="1109">
        <f t="shared" si="2313"/>
        <v>0.19118230800000002</v>
      </c>
      <c r="DT776" s="1109">
        <f t="shared" si="2313"/>
        <v>3.4922461746031748</v>
      </c>
      <c r="DU776" s="1109">
        <f t="shared" si="2313"/>
        <v>1.7620380952380953E-2</v>
      </c>
      <c r="DV776" s="1109">
        <f t="shared" si="2313"/>
        <v>1.7620380952380953E-2</v>
      </c>
      <c r="DW776" s="1109"/>
      <c r="DX776" s="1109"/>
      <c r="DY776" s="1109"/>
      <c r="DZ776" s="2291">
        <f>DZ667+DZ673+DZ679+DZ684+DZ691+DZ696+DZ701+DZ706+DZ711+DZ716+DZ724+DZ728+DZ733+DZ738+DZ743+DZ748+DZ754+DZ758+DZ762+DZ767+DZ771+DZ775</f>
        <v>0.19059900800000004</v>
      </c>
      <c r="EA776" s="1109">
        <f>EA667+EA673+EA679+EA684+EA691+EA696+EA701+EA706+EA711+EA716+EA724+EA728+EA733+EA738+EA743+EA748+EA754+EA758+EA762+EA767+EA771+EA775</f>
        <v>0.66671524474734045</v>
      </c>
      <c r="EB776" s="1109">
        <f>EB667+EB673+EB679+EB684+EB691+EB696+EB701+EB706+EB711+EB716+EB724+EB728+EB733+EB738+EB743+EB748+EB754+EB758+EB762+EB767+EB771+EB775</f>
        <v>0.81888720248827984</v>
      </c>
      <c r="EC776" s="1109">
        <f>EC667+EC673+EC679+EC684+EC691+EC696+EC701+EC706+EC711+EC716+EC724+EC728+EC733+EC738+EC743+EC748+EC754+EC758+EC762+EC767+EC771+EC775</f>
        <v>3.8476657153833163</v>
      </c>
      <c r="ED776" s="1133"/>
      <c r="EE776" s="1133"/>
      <c r="EF776" s="1133"/>
      <c r="EG776" s="1134"/>
      <c r="EH776" s="1135"/>
    </row>
    <row r="777" spans="1:138" ht="26.25" customHeight="1" thickBot="1">
      <c r="A777" s="904" t="s">
        <v>362</v>
      </c>
      <c r="B777" s="370"/>
      <c r="C777" s="370"/>
      <c r="D777" s="370"/>
      <c r="E777" s="370"/>
      <c r="F777" s="370"/>
      <c r="G777" s="370"/>
      <c r="H777" s="370"/>
      <c r="I777" s="370"/>
      <c r="J777" s="370"/>
      <c r="K777" s="370"/>
      <c r="L777" s="370"/>
      <c r="M777" s="2202"/>
      <c r="N777" s="370"/>
      <c r="O777" s="370"/>
      <c r="P777" s="370"/>
      <c r="Q777" s="905"/>
      <c r="R777" s="905"/>
      <c r="S777" s="905"/>
      <c r="T777" s="905"/>
      <c r="U777" s="905"/>
      <c r="V777" s="370"/>
      <c r="W777" s="370"/>
      <c r="X777" s="370"/>
      <c r="Y777" s="370"/>
      <c r="Z777" s="370"/>
      <c r="AA777" s="905"/>
      <c r="AB777" s="905"/>
      <c r="AC777" s="905"/>
      <c r="AD777" s="905"/>
      <c r="AE777" s="905"/>
      <c r="AF777" s="905"/>
      <c r="AG777" s="905"/>
      <c r="AH777" s="905"/>
      <c r="AI777" s="905"/>
      <c r="AJ777" s="905"/>
      <c r="AK777" s="905"/>
      <c r="AL777" s="905"/>
      <c r="AM777" s="905"/>
      <c r="AN777" s="905"/>
      <c r="AO777" s="905"/>
      <c r="AP777" s="905"/>
      <c r="AQ777" s="905"/>
      <c r="AR777" s="905"/>
      <c r="AS777" s="905"/>
      <c r="AT777" s="905"/>
      <c r="AU777" s="905"/>
      <c r="AV777" s="905"/>
      <c r="AW777" s="905"/>
      <c r="AX777" s="905"/>
      <c r="AY777" s="905"/>
      <c r="AZ777" s="905"/>
      <c r="BA777" s="905"/>
      <c r="BB777" s="905"/>
      <c r="BC777" s="905"/>
      <c r="BD777" s="905"/>
      <c r="BE777" s="905"/>
      <c r="BF777" s="905"/>
      <c r="BG777" s="905"/>
      <c r="BH777" s="905"/>
      <c r="BI777" s="905"/>
      <c r="BJ777" s="905"/>
      <c r="BK777" s="905"/>
      <c r="BL777" s="905"/>
      <c r="BM777" s="905"/>
      <c r="BN777" s="905"/>
      <c r="BO777" s="905"/>
      <c r="BP777" s="905"/>
      <c r="BQ777" s="905"/>
      <c r="BR777" s="905"/>
      <c r="BS777" s="905"/>
      <c r="BT777" s="905"/>
      <c r="BU777" s="905"/>
      <c r="BV777" s="905"/>
      <c r="BW777" s="905"/>
      <c r="BX777" s="905"/>
      <c r="BY777" s="905"/>
      <c r="BZ777" s="905"/>
      <c r="CA777" s="905"/>
      <c r="CB777" s="905"/>
      <c r="CC777" s="905"/>
      <c r="CD777" s="905"/>
      <c r="CE777" s="905"/>
      <c r="CF777" s="905"/>
      <c r="CG777" s="905"/>
      <c r="CH777" s="905"/>
      <c r="CI777" s="905"/>
      <c r="CJ777" s="905"/>
      <c r="CK777" s="905"/>
      <c r="CL777" s="905"/>
      <c r="CM777" s="905"/>
      <c r="CN777" s="905"/>
      <c r="CO777" s="905"/>
      <c r="CP777" s="2270"/>
      <c r="CQ777" s="2270"/>
      <c r="CR777" s="2270"/>
      <c r="CS777" s="905"/>
      <c r="CT777" s="905"/>
      <c r="CU777" s="905"/>
      <c r="CV777" s="905"/>
      <c r="CW777" s="905"/>
      <c r="CX777" s="905"/>
      <c r="CY777" s="905"/>
      <c r="CZ777" s="905"/>
      <c r="DA777" s="905"/>
      <c r="DB777" s="905"/>
      <c r="DC777" s="905"/>
      <c r="DD777" s="905"/>
      <c r="DE777" s="905"/>
      <c r="DF777" s="905"/>
      <c r="DG777" s="905"/>
      <c r="DH777" s="905"/>
      <c r="DI777" s="905"/>
      <c r="DJ777" s="905"/>
      <c r="DK777" s="905"/>
      <c r="DL777" s="905"/>
      <c r="DM777" s="905"/>
      <c r="DN777" s="905"/>
      <c r="DO777" s="905"/>
      <c r="DP777" s="905"/>
      <c r="DQ777" s="905"/>
      <c r="DR777" s="905"/>
      <c r="DS777" s="905"/>
      <c r="DT777" s="905"/>
      <c r="DU777" s="905"/>
      <c r="DV777" s="905"/>
      <c r="DW777" s="905"/>
      <c r="DX777" s="905"/>
      <c r="DY777" s="905"/>
      <c r="DZ777" s="2270"/>
      <c r="EA777" s="905"/>
      <c r="EB777" s="905"/>
      <c r="EC777" s="905"/>
      <c r="ED777" s="905"/>
      <c r="EE777" s="905"/>
      <c r="EF777" s="905"/>
      <c r="EG777" s="905"/>
      <c r="EH777" s="1010"/>
    </row>
    <row r="778" spans="1:138" ht="31.5" hidden="1" customHeight="1" outlineLevel="1">
      <c r="A778" s="58"/>
      <c r="B778" s="58"/>
      <c r="C778" s="60">
        <v>1</v>
      </c>
      <c r="D778" s="61" t="s">
        <v>167</v>
      </c>
      <c r="E778" s="59"/>
      <c r="F778" s="59"/>
      <c r="G778" s="59"/>
      <c r="H778" s="59"/>
      <c r="I778" s="59"/>
      <c r="J778" s="59"/>
      <c r="K778" s="59"/>
      <c r="L778" s="59"/>
      <c r="M778" s="2198"/>
      <c r="N778" s="59"/>
      <c r="O778" s="59"/>
      <c r="P778" s="59"/>
      <c r="Q778" s="182"/>
      <c r="R778" s="182"/>
      <c r="S778" s="182"/>
      <c r="T778" s="182"/>
      <c r="U778" s="182"/>
      <c r="V778" s="59"/>
      <c r="W778" s="59"/>
      <c r="X778" s="59"/>
      <c r="Y778" s="59"/>
      <c r="Z778" s="59"/>
      <c r="AA778" s="182"/>
      <c r="AB778" s="182"/>
      <c r="AC778" s="182"/>
      <c r="AD778" s="182"/>
      <c r="AE778" s="182"/>
      <c r="AF778" s="182"/>
      <c r="AG778" s="182"/>
      <c r="AH778" s="184">
        <f t="shared" ref="AH778:CX778" si="2314">AH783+AH788+AH794+AH799</f>
        <v>0</v>
      </c>
      <c r="AI778" s="184">
        <f t="shared" si="2314"/>
        <v>0</v>
      </c>
      <c r="AJ778" s="184">
        <f t="shared" si="2314"/>
        <v>0</v>
      </c>
      <c r="AK778" s="184">
        <f t="shared" si="2314"/>
        <v>0</v>
      </c>
      <c r="AL778" s="184">
        <f t="shared" si="2314"/>
        <v>0</v>
      </c>
      <c r="AM778" s="184">
        <f t="shared" si="2314"/>
        <v>0</v>
      </c>
      <c r="AN778" s="184">
        <f t="shared" si="2314"/>
        <v>0</v>
      </c>
      <c r="AO778" s="184">
        <f t="shared" si="2314"/>
        <v>0</v>
      </c>
      <c r="AP778" s="184">
        <f t="shared" si="2314"/>
        <v>0</v>
      </c>
      <c r="AQ778" s="184">
        <f t="shared" si="2314"/>
        <v>0</v>
      </c>
      <c r="AR778" s="184">
        <f t="shared" si="2314"/>
        <v>0</v>
      </c>
      <c r="AS778" s="184">
        <f t="shared" si="2314"/>
        <v>0</v>
      </c>
      <c r="AT778" s="184">
        <f t="shared" si="2314"/>
        <v>0</v>
      </c>
      <c r="AU778" s="184">
        <f t="shared" si="2314"/>
        <v>0</v>
      </c>
      <c r="AV778" s="184">
        <f t="shared" si="2314"/>
        <v>0</v>
      </c>
      <c r="AW778" s="184">
        <f t="shared" ref="AW778:BZ778" si="2315">AW783+AW788+AW794+AW799</f>
        <v>0</v>
      </c>
      <c r="AX778" s="184">
        <f t="shared" si="2315"/>
        <v>0</v>
      </c>
      <c r="AY778" s="184">
        <f t="shared" si="2315"/>
        <v>0</v>
      </c>
      <c r="AZ778" s="184">
        <f t="shared" si="2315"/>
        <v>0</v>
      </c>
      <c r="BA778" s="184">
        <f t="shared" si="2315"/>
        <v>0</v>
      </c>
      <c r="BB778" s="184">
        <f t="shared" si="2315"/>
        <v>0</v>
      </c>
      <c r="BC778" s="184">
        <f t="shared" si="2315"/>
        <v>0</v>
      </c>
      <c r="BD778" s="184">
        <f t="shared" si="2315"/>
        <v>0</v>
      </c>
      <c r="BE778" s="184">
        <f t="shared" si="2315"/>
        <v>0</v>
      </c>
      <c r="BF778" s="184">
        <f t="shared" si="2315"/>
        <v>0</v>
      </c>
      <c r="BG778" s="184">
        <f t="shared" si="2315"/>
        <v>0</v>
      </c>
      <c r="BH778" s="184">
        <f t="shared" si="2315"/>
        <v>0</v>
      </c>
      <c r="BI778" s="184">
        <f t="shared" si="2315"/>
        <v>0</v>
      </c>
      <c r="BJ778" s="184">
        <f t="shared" si="2315"/>
        <v>0</v>
      </c>
      <c r="BK778" s="184">
        <f t="shared" si="2315"/>
        <v>0</v>
      </c>
      <c r="BL778" s="184">
        <f t="shared" si="2315"/>
        <v>0</v>
      </c>
      <c r="BM778" s="184">
        <f t="shared" si="2315"/>
        <v>0</v>
      </c>
      <c r="BN778" s="184">
        <f t="shared" si="2315"/>
        <v>0</v>
      </c>
      <c r="BO778" s="184">
        <f t="shared" si="2315"/>
        <v>0</v>
      </c>
      <c r="BP778" s="184">
        <f t="shared" si="2315"/>
        <v>0</v>
      </c>
      <c r="BQ778" s="184">
        <f t="shared" si="2315"/>
        <v>0</v>
      </c>
      <c r="BR778" s="184">
        <f t="shared" si="2315"/>
        <v>0</v>
      </c>
      <c r="BS778" s="184">
        <f t="shared" si="2315"/>
        <v>0</v>
      </c>
      <c r="BT778" s="184">
        <f t="shared" si="2315"/>
        <v>0</v>
      </c>
      <c r="BU778" s="184">
        <f t="shared" si="2315"/>
        <v>0</v>
      </c>
      <c r="BV778" s="184">
        <f t="shared" si="2315"/>
        <v>0</v>
      </c>
      <c r="BW778" s="184">
        <f t="shared" si="2315"/>
        <v>0</v>
      </c>
      <c r="BX778" s="184">
        <f t="shared" si="2315"/>
        <v>0</v>
      </c>
      <c r="BY778" s="184">
        <f t="shared" si="2315"/>
        <v>0</v>
      </c>
      <c r="BZ778" s="184">
        <f t="shared" si="2315"/>
        <v>0</v>
      </c>
      <c r="CA778" s="184">
        <f t="shared" ref="CA778:CO778" si="2316">CA783+CA788+CA794+CA799</f>
        <v>0</v>
      </c>
      <c r="CB778" s="184">
        <f t="shared" si="2316"/>
        <v>0</v>
      </c>
      <c r="CC778" s="184">
        <f t="shared" si="2316"/>
        <v>0</v>
      </c>
      <c r="CD778" s="184">
        <f t="shared" si="2316"/>
        <v>0</v>
      </c>
      <c r="CE778" s="184">
        <f t="shared" si="2316"/>
        <v>0</v>
      </c>
      <c r="CF778" s="184">
        <f t="shared" si="2316"/>
        <v>0</v>
      </c>
      <c r="CG778" s="184">
        <f t="shared" si="2316"/>
        <v>0</v>
      </c>
      <c r="CH778" s="184">
        <f t="shared" si="2316"/>
        <v>0</v>
      </c>
      <c r="CI778" s="184">
        <f t="shared" si="2316"/>
        <v>0</v>
      </c>
      <c r="CJ778" s="184">
        <f t="shared" si="2316"/>
        <v>0</v>
      </c>
      <c r="CK778" s="184">
        <f t="shared" si="2316"/>
        <v>0</v>
      </c>
      <c r="CL778" s="184">
        <f t="shared" si="2316"/>
        <v>0</v>
      </c>
      <c r="CM778" s="184">
        <f t="shared" si="2316"/>
        <v>0</v>
      </c>
      <c r="CN778" s="184">
        <f t="shared" si="2316"/>
        <v>0</v>
      </c>
      <c r="CO778" s="184">
        <f t="shared" si="2316"/>
        <v>0</v>
      </c>
      <c r="CP778" s="2315">
        <f t="shared" si="2314"/>
        <v>0</v>
      </c>
      <c r="CQ778" s="2315">
        <f t="shared" si="2314"/>
        <v>0</v>
      </c>
      <c r="CR778" s="2315">
        <f t="shared" si="2314"/>
        <v>0</v>
      </c>
      <c r="CS778" s="282">
        <f t="shared" si="2314"/>
        <v>0</v>
      </c>
      <c r="CT778" s="282">
        <f t="shared" si="2314"/>
        <v>0</v>
      </c>
      <c r="CU778" s="282">
        <f t="shared" si="2314"/>
        <v>0</v>
      </c>
      <c r="CV778" s="184">
        <f t="shared" si="2314"/>
        <v>0</v>
      </c>
      <c r="CW778" s="184">
        <f t="shared" si="2314"/>
        <v>0</v>
      </c>
      <c r="CX778" s="184">
        <f t="shared" si="2314"/>
        <v>0</v>
      </c>
      <c r="CY778" s="184">
        <f t="shared" ref="CY778:DA778" si="2317">CY783+CY788+CY794+CY799</f>
        <v>0</v>
      </c>
      <c r="CZ778" s="184">
        <f t="shared" si="2317"/>
        <v>0</v>
      </c>
      <c r="DA778" s="184">
        <f t="shared" si="2317"/>
        <v>0</v>
      </c>
      <c r="DB778" s="488"/>
      <c r="DC778" s="488"/>
      <c r="DD778" s="488"/>
      <c r="DE778" s="184">
        <f t="shared" ref="DE778" si="2318">DE783+DE788+DE794+DE799</f>
        <v>0</v>
      </c>
      <c r="DF778" s="282"/>
      <c r="DG778" s="184"/>
      <c r="DH778" s="184"/>
      <c r="DI778" s="184"/>
      <c r="DJ778" s="184"/>
      <c r="DK778" s="184"/>
      <c r="DL778" s="184"/>
      <c r="DM778" s="184"/>
      <c r="DN778" s="206"/>
      <c r="DO778" s="184"/>
      <c r="DP778" s="282"/>
      <c r="DQ778" s="184"/>
      <c r="DR778" s="184"/>
      <c r="DS778" s="184"/>
      <c r="DT778" s="184"/>
      <c r="DU778" s="184"/>
      <c r="DV778" s="184"/>
      <c r="DW778" s="184"/>
      <c r="DX778" s="206"/>
      <c r="DY778" s="184"/>
      <c r="DZ778" s="2315">
        <f t="shared" ref="DZ778:EB778" si="2319">DZ783+DZ788+DZ794+DZ799</f>
        <v>0</v>
      </c>
      <c r="EA778" s="282">
        <f t="shared" si="2319"/>
        <v>0</v>
      </c>
      <c r="EB778" s="184">
        <f t="shared" si="2319"/>
        <v>0</v>
      </c>
      <c r="EC778" s="865">
        <f t="shared" ref="EC778" si="2320">EC783+EC788+EC794+EC799</f>
        <v>0</v>
      </c>
      <c r="ED778" s="212"/>
      <c r="EE778" s="212"/>
      <c r="EF778" s="212"/>
      <c r="EG778" s="204"/>
      <c r="EH778" s="204"/>
    </row>
    <row r="779" spans="1:138" ht="15" hidden="1" customHeight="1" outlineLevel="1">
      <c r="A779" s="67"/>
      <c r="B779" s="67"/>
      <c r="C779" s="69" t="s">
        <v>8</v>
      </c>
      <c r="D779" s="70" t="s">
        <v>47</v>
      </c>
      <c r="E779" s="84"/>
      <c r="F779" s="84"/>
      <c r="G779" s="84"/>
      <c r="H779" s="84"/>
      <c r="I779" s="84"/>
      <c r="J779" s="84"/>
      <c r="K779" s="84"/>
      <c r="L779" s="84"/>
      <c r="M779" s="2199"/>
      <c r="N779" s="84"/>
      <c r="O779" s="84"/>
      <c r="P779" s="84"/>
      <c r="Q779" s="185"/>
      <c r="R779" s="185"/>
      <c r="S779" s="185"/>
      <c r="T779" s="185"/>
      <c r="U779" s="185"/>
      <c r="V779" s="84"/>
      <c r="W779" s="84"/>
      <c r="X779" s="84"/>
      <c r="Y779" s="84"/>
      <c r="Z779" s="84"/>
      <c r="AA779" s="185"/>
      <c r="AB779" s="185"/>
      <c r="AC779" s="185"/>
      <c r="AD779" s="185"/>
      <c r="AE779" s="185"/>
      <c r="AF779" s="23"/>
      <c r="AG779" s="23"/>
      <c r="AH779" s="185"/>
      <c r="AI779" s="185"/>
      <c r="AJ779" s="185"/>
      <c r="AK779" s="185"/>
      <c r="AL779" s="185"/>
      <c r="AM779" s="185"/>
      <c r="AN779" s="185"/>
      <c r="AO779" s="185"/>
      <c r="AP779" s="185"/>
      <c r="AQ779" s="185"/>
      <c r="AR779" s="185"/>
      <c r="AS779" s="185"/>
      <c r="AT779" s="185"/>
      <c r="AU779" s="185"/>
      <c r="AV779" s="185"/>
      <c r="AW779" s="185"/>
      <c r="AX779" s="185"/>
      <c r="AY779" s="185"/>
      <c r="AZ779" s="185"/>
      <c r="BA779" s="185"/>
      <c r="BB779" s="185"/>
      <c r="BC779" s="185"/>
      <c r="BD779" s="185"/>
      <c r="BE779" s="185"/>
      <c r="BF779" s="185"/>
      <c r="BG779" s="185"/>
      <c r="BH779" s="185"/>
      <c r="BI779" s="185"/>
      <c r="BJ779" s="185"/>
      <c r="BK779" s="185"/>
      <c r="BL779" s="185"/>
      <c r="BM779" s="185"/>
      <c r="BN779" s="185"/>
      <c r="BO779" s="185"/>
      <c r="BP779" s="185"/>
      <c r="BQ779" s="185"/>
      <c r="BR779" s="185"/>
      <c r="BS779" s="185"/>
      <c r="BT779" s="185"/>
      <c r="BU779" s="185"/>
      <c r="BV779" s="185"/>
      <c r="BW779" s="185"/>
      <c r="BX779" s="185"/>
      <c r="BY779" s="185"/>
      <c r="BZ779" s="185"/>
      <c r="CA779" s="185"/>
      <c r="CB779" s="185"/>
      <c r="CC779" s="185"/>
      <c r="CD779" s="185"/>
      <c r="CE779" s="185"/>
      <c r="CF779" s="185"/>
      <c r="CG779" s="185"/>
      <c r="CH779" s="185"/>
      <c r="CI779" s="185"/>
      <c r="CJ779" s="185"/>
      <c r="CK779" s="185"/>
      <c r="CL779" s="185"/>
      <c r="CM779" s="185"/>
      <c r="CN779" s="185"/>
      <c r="CO779" s="185"/>
      <c r="CP779" s="2234"/>
      <c r="CQ779" s="2234"/>
      <c r="CR779" s="2234"/>
      <c r="CS779" s="283"/>
      <c r="CT779" s="283"/>
      <c r="CU779" s="283"/>
      <c r="CV779" s="185"/>
      <c r="CW779" s="185"/>
      <c r="CX779" s="185"/>
      <c r="CY779" s="185"/>
      <c r="CZ779" s="185"/>
      <c r="DA779" s="185"/>
      <c r="DB779" s="283"/>
      <c r="DC779" s="283"/>
      <c r="DD779" s="283"/>
      <c r="DE779" s="185"/>
      <c r="DF779" s="283"/>
      <c r="DG779" s="185"/>
      <c r="DH779" s="185"/>
      <c r="DI779" s="185"/>
      <c r="DJ779" s="185"/>
      <c r="DK779" s="185"/>
      <c r="DL779" s="185"/>
      <c r="DM779" s="185"/>
      <c r="DN779" s="184"/>
      <c r="DO779" s="185"/>
      <c r="DP779" s="283"/>
      <c r="DQ779" s="185"/>
      <c r="DR779" s="185"/>
      <c r="DS779" s="185"/>
      <c r="DT779" s="185"/>
      <c r="DU779" s="185"/>
      <c r="DV779" s="185"/>
      <c r="DW779" s="185"/>
      <c r="DX779" s="184"/>
      <c r="DY779" s="185"/>
      <c r="DZ779" s="2234"/>
      <c r="EA779" s="283"/>
      <c r="EB779" s="185"/>
      <c r="EC779" s="866"/>
      <c r="ED779" s="185"/>
      <c r="EE779" s="185"/>
      <c r="EF779" s="185"/>
      <c r="EG779" s="202"/>
      <c r="EH779" s="1614"/>
    </row>
    <row r="780" spans="1:138" ht="15" hidden="1" customHeight="1" outlineLevel="1">
      <c r="A780" s="67"/>
      <c r="B780" s="67"/>
      <c r="C780" s="69"/>
      <c r="D780" s="70"/>
      <c r="E780" s="85"/>
      <c r="F780" s="85"/>
      <c r="G780" s="85"/>
      <c r="H780" s="86">
        <f>SUM(I780:L780)</f>
        <v>0</v>
      </c>
      <c r="I780" s="85"/>
      <c r="J780" s="85"/>
      <c r="K780" s="85"/>
      <c r="L780" s="85"/>
      <c r="M780" s="2216"/>
      <c r="N780" s="85"/>
      <c r="O780" s="85"/>
      <c r="P780" s="85"/>
      <c r="Q780" s="185">
        <f>SUM(R780:U780)</f>
        <v>0</v>
      </c>
      <c r="R780" s="23"/>
      <c r="S780" s="23"/>
      <c r="T780" s="23"/>
      <c r="U780" s="23"/>
      <c r="V780" s="86">
        <f>SUM(W780:Z780)</f>
        <v>0</v>
      </c>
      <c r="W780" s="85"/>
      <c r="X780" s="85"/>
      <c r="Y780" s="85"/>
      <c r="Z780" s="85"/>
      <c r="AA780" s="185">
        <f>SUM(AB780:AE780)</f>
        <v>0</v>
      </c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216"/>
      <c r="CQ780" s="2216"/>
      <c r="CR780" s="2216"/>
      <c r="CS780" s="85"/>
      <c r="CT780" s="85"/>
      <c r="CU780" s="85"/>
      <c r="CV780" s="23"/>
      <c r="CW780" s="23"/>
      <c r="CX780" s="23"/>
      <c r="CY780" s="23"/>
      <c r="CZ780" s="23"/>
      <c r="DA780" s="23"/>
      <c r="DB780" s="85"/>
      <c r="DC780" s="85"/>
      <c r="DD780" s="85"/>
      <c r="DE780" s="23"/>
      <c r="DF780" s="85"/>
      <c r="DG780" s="23"/>
      <c r="DH780" s="23"/>
      <c r="DI780" s="23"/>
      <c r="DJ780" s="23"/>
      <c r="DK780" s="23"/>
      <c r="DL780" s="23"/>
      <c r="DM780" s="23"/>
      <c r="DN780" s="185"/>
      <c r="DO780" s="23"/>
      <c r="DP780" s="85"/>
      <c r="DQ780" s="23"/>
      <c r="DR780" s="23"/>
      <c r="DS780" s="23"/>
      <c r="DT780" s="23"/>
      <c r="DU780" s="23"/>
      <c r="DV780" s="23"/>
      <c r="DW780" s="23"/>
      <c r="DX780" s="185"/>
      <c r="DY780" s="23"/>
      <c r="DZ780" s="2216"/>
      <c r="EA780" s="85"/>
      <c r="EB780" s="23"/>
      <c r="EC780" s="867"/>
      <c r="ED780" s="23"/>
      <c r="EE780" s="23"/>
      <c r="EF780" s="23"/>
      <c r="EG780" s="171"/>
      <c r="EH780" s="1291"/>
    </row>
    <row r="781" spans="1:138" ht="15" hidden="1" customHeight="1" outlineLevel="1">
      <c r="A781" s="24"/>
      <c r="B781" s="24"/>
      <c r="C781" s="87"/>
      <c r="D781" s="24"/>
      <c r="E781" s="24"/>
      <c r="F781" s="24"/>
      <c r="G781" s="24"/>
      <c r="H781" s="86">
        <f>SUM(I781:L781)</f>
        <v>0</v>
      </c>
      <c r="I781" s="24"/>
      <c r="J781" s="24"/>
      <c r="K781" s="24"/>
      <c r="L781" s="24"/>
      <c r="M781" s="2239"/>
      <c r="N781" s="24"/>
      <c r="O781" s="24"/>
      <c r="P781" s="24"/>
      <c r="Q781" s="185">
        <f>SUM(R781:U781)</f>
        <v>0</v>
      </c>
      <c r="R781" s="196"/>
      <c r="S781" s="196"/>
      <c r="T781" s="196"/>
      <c r="U781" s="196"/>
      <c r="V781" s="86">
        <f>SUM(W781:Z781)</f>
        <v>0</v>
      </c>
      <c r="W781" s="24"/>
      <c r="X781" s="24"/>
      <c r="Y781" s="24"/>
      <c r="Z781" s="24"/>
      <c r="AA781" s="185">
        <f>SUM(AB781:AE781)</f>
        <v>0</v>
      </c>
      <c r="AB781" s="196"/>
      <c r="AC781" s="196"/>
      <c r="AD781" s="196"/>
      <c r="AE781" s="196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2239"/>
      <c r="CQ781" s="2239"/>
      <c r="CR781" s="2239"/>
      <c r="CS781" s="210"/>
      <c r="CT781" s="210"/>
      <c r="CU781" s="210"/>
      <c r="CV781" s="33"/>
      <c r="CW781" s="33"/>
      <c r="CX781" s="33"/>
      <c r="CY781" s="33"/>
      <c r="CZ781" s="33"/>
      <c r="DA781" s="33"/>
      <c r="DB781" s="210"/>
      <c r="DC781" s="210"/>
      <c r="DD781" s="210"/>
      <c r="DE781" s="33"/>
      <c r="DF781" s="210"/>
      <c r="DG781" s="33"/>
      <c r="DH781" s="33"/>
      <c r="DI781" s="33"/>
      <c r="DJ781" s="33"/>
      <c r="DK781" s="33"/>
      <c r="DL781" s="33"/>
      <c r="DM781" s="33"/>
      <c r="DN781" s="23"/>
      <c r="DO781" s="33"/>
      <c r="DP781" s="210"/>
      <c r="DQ781" s="33"/>
      <c r="DR781" s="33"/>
      <c r="DS781" s="33"/>
      <c r="DT781" s="33"/>
      <c r="DU781" s="33"/>
      <c r="DV781" s="33"/>
      <c r="DW781" s="33"/>
      <c r="DX781" s="23"/>
      <c r="DY781" s="33"/>
      <c r="DZ781" s="2239"/>
      <c r="EA781" s="210"/>
      <c r="EB781" s="33"/>
      <c r="EC781" s="868"/>
      <c r="ED781" s="33"/>
      <c r="EE781" s="33"/>
      <c r="EF781" s="33"/>
      <c r="EG781" s="201"/>
      <c r="EH781" s="1581"/>
    </row>
    <row r="782" spans="1:138" ht="15" hidden="1" customHeight="1" outlineLevel="1">
      <c r="A782" s="24"/>
      <c r="B782" s="24"/>
      <c r="C782" s="87" t="s">
        <v>49</v>
      </c>
      <c r="D782" s="24"/>
      <c r="E782" s="24"/>
      <c r="F782" s="24"/>
      <c r="G782" s="24"/>
      <c r="H782" s="86">
        <f>SUM(I782:L782)</f>
        <v>0</v>
      </c>
      <c r="I782" s="24"/>
      <c r="J782" s="24"/>
      <c r="K782" s="24"/>
      <c r="L782" s="24"/>
      <c r="M782" s="2239"/>
      <c r="N782" s="24"/>
      <c r="O782" s="24"/>
      <c r="P782" s="24"/>
      <c r="Q782" s="185">
        <f>SUM(R782:U782)</f>
        <v>0</v>
      </c>
      <c r="R782" s="196"/>
      <c r="S782" s="196"/>
      <c r="T782" s="196"/>
      <c r="U782" s="196"/>
      <c r="V782" s="86">
        <f>SUM(W782:Z782)</f>
        <v>0</v>
      </c>
      <c r="W782" s="24"/>
      <c r="X782" s="24"/>
      <c r="Y782" s="24"/>
      <c r="Z782" s="24"/>
      <c r="AA782" s="185">
        <f>SUM(AB782:AE782)</f>
        <v>0</v>
      </c>
      <c r="AB782" s="196"/>
      <c r="AC782" s="196"/>
      <c r="AD782" s="196"/>
      <c r="AE782" s="196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2239"/>
      <c r="CQ782" s="2239"/>
      <c r="CR782" s="2239"/>
      <c r="CS782" s="210"/>
      <c r="CT782" s="210"/>
      <c r="CU782" s="210"/>
      <c r="CV782" s="33"/>
      <c r="CW782" s="33"/>
      <c r="CX782" s="33"/>
      <c r="CY782" s="33"/>
      <c r="CZ782" s="33"/>
      <c r="DA782" s="33"/>
      <c r="DB782" s="210"/>
      <c r="DC782" s="210"/>
      <c r="DD782" s="210"/>
      <c r="DE782" s="33"/>
      <c r="DF782" s="210"/>
      <c r="DG782" s="33"/>
      <c r="DH782" s="33"/>
      <c r="DI782" s="33"/>
      <c r="DJ782" s="33"/>
      <c r="DK782" s="33"/>
      <c r="DL782" s="33"/>
      <c r="DM782" s="33"/>
      <c r="DN782" s="33"/>
      <c r="DO782" s="33"/>
      <c r="DP782" s="210"/>
      <c r="DQ782" s="33"/>
      <c r="DR782" s="33"/>
      <c r="DS782" s="33"/>
      <c r="DT782" s="33"/>
      <c r="DU782" s="33"/>
      <c r="DV782" s="33"/>
      <c r="DW782" s="33"/>
      <c r="DX782" s="33"/>
      <c r="DY782" s="33"/>
      <c r="DZ782" s="2239"/>
      <c r="EA782" s="210"/>
      <c r="EB782" s="33"/>
      <c r="EC782" s="868"/>
      <c r="ED782" s="33"/>
      <c r="EE782" s="33"/>
      <c r="EF782" s="33"/>
      <c r="EG782" s="201"/>
      <c r="EH782" s="1581"/>
    </row>
    <row r="783" spans="1:138" ht="15" hidden="1" customHeight="1" outlineLevel="1">
      <c r="A783" s="67"/>
      <c r="B783" s="67"/>
      <c r="C783" s="88"/>
      <c r="D783" s="71" t="s">
        <v>1</v>
      </c>
      <c r="E783" s="84"/>
      <c r="F783" s="84"/>
      <c r="G783" s="84"/>
      <c r="H783" s="84"/>
      <c r="I783" s="84"/>
      <c r="J783" s="84"/>
      <c r="K783" s="84"/>
      <c r="L783" s="84"/>
      <c r="M783" s="2199"/>
      <c r="N783" s="84"/>
      <c r="O783" s="84"/>
      <c r="P783" s="84"/>
      <c r="Q783" s="185"/>
      <c r="R783" s="185"/>
      <c r="S783" s="185"/>
      <c r="T783" s="185"/>
      <c r="U783" s="185"/>
      <c r="V783" s="84"/>
      <c r="W783" s="84"/>
      <c r="X783" s="84"/>
      <c r="Y783" s="84"/>
      <c r="Z783" s="84"/>
      <c r="AA783" s="185"/>
      <c r="AB783" s="185"/>
      <c r="AC783" s="185"/>
      <c r="AD783" s="185"/>
      <c r="AE783" s="185"/>
      <c r="AF783" s="105"/>
      <c r="AG783" s="105"/>
      <c r="AH783" s="185">
        <f>SUM(AH780:AH782)</f>
        <v>0</v>
      </c>
      <c r="AI783" s="185">
        <f>SUM(AI780:AI782)</f>
        <v>0</v>
      </c>
      <c r="AJ783" s="185">
        <f t="shared" ref="AJ783:AV783" si="2321">SUM(AJ780:AJ782)</f>
        <v>0</v>
      </c>
      <c r="AK783" s="185">
        <f t="shared" si="2321"/>
        <v>0</v>
      </c>
      <c r="AL783" s="185">
        <f t="shared" si="2321"/>
        <v>0</v>
      </c>
      <c r="AM783" s="185">
        <f t="shared" si="2321"/>
        <v>0</v>
      </c>
      <c r="AN783" s="185">
        <f t="shared" si="2321"/>
        <v>0</v>
      </c>
      <c r="AO783" s="185">
        <f t="shared" si="2321"/>
        <v>0</v>
      </c>
      <c r="AP783" s="185">
        <f t="shared" si="2321"/>
        <v>0</v>
      </c>
      <c r="AQ783" s="185">
        <f t="shared" si="2321"/>
        <v>0</v>
      </c>
      <c r="AR783" s="185">
        <f t="shared" si="2321"/>
        <v>0</v>
      </c>
      <c r="AS783" s="185">
        <f t="shared" si="2321"/>
        <v>0</v>
      </c>
      <c r="AT783" s="185">
        <f t="shared" si="2321"/>
        <v>0</v>
      </c>
      <c r="AU783" s="185">
        <f t="shared" si="2321"/>
        <v>0</v>
      </c>
      <c r="AV783" s="185">
        <f t="shared" si="2321"/>
        <v>0</v>
      </c>
      <c r="AW783" s="185">
        <f>SUM(AW780:AW782)</f>
        <v>0</v>
      </c>
      <c r="AX783" s="185">
        <f>SUM(AX780:AX782)</f>
        <v>0</v>
      </c>
      <c r="AY783" s="185">
        <f t="shared" ref="AY783:BK783" si="2322">SUM(AY780:AY782)</f>
        <v>0</v>
      </c>
      <c r="AZ783" s="185">
        <f t="shared" si="2322"/>
        <v>0</v>
      </c>
      <c r="BA783" s="185">
        <f t="shared" si="2322"/>
        <v>0</v>
      </c>
      <c r="BB783" s="185">
        <f t="shared" si="2322"/>
        <v>0</v>
      </c>
      <c r="BC783" s="185">
        <f t="shared" si="2322"/>
        <v>0</v>
      </c>
      <c r="BD783" s="185">
        <f t="shared" si="2322"/>
        <v>0</v>
      </c>
      <c r="BE783" s="185">
        <f t="shared" si="2322"/>
        <v>0</v>
      </c>
      <c r="BF783" s="185">
        <f t="shared" si="2322"/>
        <v>0</v>
      </c>
      <c r="BG783" s="185">
        <f t="shared" si="2322"/>
        <v>0</v>
      </c>
      <c r="BH783" s="185">
        <f t="shared" si="2322"/>
        <v>0</v>
      </c>
      <c r="BI783" s="185">
        <f t="shared" si="2322"/>
        <v>0</v>
      </c>
      <c r="BJ783" s="185">
        <f t="shared" si="2322"/>
        <v>0</v>
      </c>
      <c r="BK783" s="185">
        <f t="shared" si="2322"/>
        <v>0</v>
      </c>
      <c r="BL783" s="185">
        <f>SUM(BL780:BL782)</f>
        <v>0</v>
      </c>
      <c r="BM783" s="185">
        <f>SUM(BM780:BM782)</f>
        <v>0</v>
      </c>
      <c r="BN783" s="185">
        <f t="shared" ref="BN783:BZ783" si="2323">SUM(BN780:BN782)</f>
        <v>0</v>
      </c>
      <c r="BO783" s="185">
        <f t="shared" si="2323"/>
        <v>0</v>
      </c>
      <c r="BP783" s="185">
        <f t="shared" si="2323"/>
        <v>0</v>
      </c>
      <c r="BQ783" s="185">
        <f t="shared" si="2323"/>
        <v>0</v>
      </c>
      <c r="BR783" s="185">
        <f t="shared" si="2323"/>
        <v>0</v>
      </c>
      <c r="BS783" s="185">
        <f t="shared" si="2323"/>
        <v>0</v>
      </c>
      <c r="BT783" s="185">
        <f t="shared" si="2323"/>
        <v>0</v>
      </c>
      <c r="BU783" s="185">
        <f t="shared" si="2323"/>
        <v>0</v>
      </c>
      <c r="BV783" s="185">
        <f t="shared" si="2323"/>
        <v>0</v>
      </c>
      <c r="BW783" s="185">
        <f t="shared" si="2323"/>
        <v>0</v>
      </c>
      <c r="BX783" s="185">
        <f t="shared" si="2323"/>
        <v>0</v>
      </c>
      <c r="BY783" s="185">
        <f t="shared" si="2323"/>
        <v>0</v>
      </c>
      <c r="BZ783" s="185">
        <f t="shared" si="2323"/>
        <v>0</v>
      </c>
      <c r="CA783" s="185">
        <f>SUM(CA780:CA782)</f>
        <v>0</v>
      </c>
      <c r="CB783" s="185">
        <f>SUM(CB780:CB782)</f>
        <v>0</v>
      </c>
      <c r="CC783" s="185">
        <f t="shared" ref="CC783:CO783" si="2324">SUM(CC780:CC782)</f>
        <v>0</v>
      </c>
      <c r="CD783" s="185">
        <f t="shared" si="2324"/>
        <v>0</v>
      </c>
      <c r="CE783" s="185">
        <f t="shared" si="2324"/>
        <v>0</v>
      </c>
      <c r="CF783" s="185">
        <f t="shared" si="2324"/>
        <v>0</v>
      </c>
      <c r="CG783" s="185">
        <f t="shared" si="2324"/>
        <v>0</v>
      </c>
      <c r="CH783" s="185">
        <f t="shared" si="2324"/>
        <v>0</v>
      </c>
      <c r="CI783" s="185">
        <f t="shared" si="2324"/>
        <v>0</v>
      </c>
      <c r="CJ783" s="185">
        <f t="shared" si="2324"/>
        <v>0</v>
      </c>
      <c r="CK783" s="185">
        <f t="shared" si="2324"/>
        <v>0</v>
      </c>
      <c r="CL783" s="185">
        <f t="shared" si="2324"/>
        <v>0</v>
      </c>
      <c r="CM783" s="185">
        <f t="shared" si="2324"/>
        <v>0</v>
      </c>
      <c r="CN783" s="185">
        <f t="shared" si="2324"/>
        <v>0</v>
      </c>
      <c r="CO783" s="185">
        <f t="shared" si="2324"/>
        <v>0</v>
      </c>
      <c r="CP783" s="2234">
        <f t="shared" ref="CP783:CX783" si="2325">SUM(CP780:CP782)</f>
        <v>0</v>
      </c>
      <c r="CQ783" s="2234">
        <f t="shared" si="2325"/>
        <v>0</v>
      </c>
      <c r="CR783" s="2234">
        <f t="shared" si="2325"/>
        <v>0</v>
      </c>
      <c r="CS783" s="283">
        <f t="shared" si="2325"/>
        <v>0</v>
      </c>
      <c r="CT783" s="283">
        <f t="shared" si="2325"/>
        <v>0</v>
      </c>
      <c r="CU783" s="283">
        <f t="shared" si="2325"/>
        <v>0</v>
      </c>
      <c r="CV783" s="185">
        <f t="shared" si="2325"/>
        <v>0</v>
      </c>
      <c r="CW783" s="185">
        <f t="shared" si="2325"/>
        <v>0</v>
      </c>
      <c r="CX783" s="185">
        <f t="shared" si="2325"/>
        <v>0</v>
      </c>
      <c r="CY783" s="185">
        <f t="shared" ref="CY783:DA783" si="2326">SUM(CY780:CY782)</f>
        <v>0</v>
      </c>
      <c r="CZ783" s="185">
        <f t="shared" si="2326"/>
        <v>0</v>
      </c>
      <c r="DA783" s="185">
        <f t="shared" si="2326"/>
        <v>0</v>
      </c>
      <c r="DB783" s="283"/>
      <c r="DC783" s="283"/>
      <c r="DD783" s="283"/>
      <c r="DE783" s="185">
        <f>SUM(DE780:DE782)</f>
        <v>0</v>
      </c>
      <c r="DF783" s="283"/>
      <c r="DG783" s="185"/>
      <c r="DH783" s="185"/>
      <c r="DI783" s="185"/>
      <c r="DJ783" s="185"/>
      <c r="DK783" s="185"/>
      <c r="DL783" s="185"/>
      <c r="DM783" s="185"/>
      <c r="DN783" s="33"/>
      <c r="DO783" s="185"/>
      <c r="DP783" s="283"/>
      <c r="DQ783" s="185"/>
      <c r="DR783" s="185"/>
      <c r="DS783" s="185"/>
      <c r="DT783" s="185"/>
      <c r="DU783" s="185"/>
      <c r="DV783" s="185"/>
      <c r="DW783" s="185"/>
      <c r="DX783" s="33"/>
      <c r="DY783" s="185"/>
      <c r="DZ783" s="2234">
        <f>SUM(DZ780:DZ782)</f>
        <v>0</v>
      </c>
      <c r="EA783" s="283">
        <f t="shared" ref="EA783:EB783" si="2327">SUM(EA780:EA782)</f>
        <v>0</v>
      </c>
      <c r="EB783" s="185">
        <f t="shared" si="2327"/>
        <v>0</v>
      </c>
      <c r="EC783" s="866">
        <f t="shared" ref="EC783" si="2328">SUM(EC780:EC782)</f>
        <v>0</v>
      </c>
      <c r="ED783" s="185"/>
      <c r="EE783" s="185"/>
      <c r="EF783" s="185"/>
      <c r="EG783" s="202"/>
      <c r="EH783" s="1614"/>
    </row>
    <row r="784" spans="1:138" ht="15" hidden="1" customHeight="1" outlineLevel="1">
      <c r="A784" s="67"/>
      <c r="B784" s="67"/>
      <c r="C784" s="69" t="s">
        <v>9</v>
      </c>
      <c r="D784" s="70" t="s">
        <v>50</v>
      </c>
      <c r="E784" s="84"/>
      <c r="F784" s="84"/>
      <c r="G784" s="84"/>
      <c r="H784" s="84"/>
      <c r="I784" s="84"/>
      <c r="J784" s="84"/>
      <c r="K784" s="84"/>
      <c r="L784" s="84"/>
      <c r="M784" s="2199"/>
      <c r="N784" s="84"/>
      <c r="O784" s="84"/>
      <c r="P784" s="84"/>
      <c r="Q784" s="185"/>
      <c r="R784" s="185"/>
      <c r="S784" s="185"/>
      <c r="T784" s="185"/>
      <c r="U784" s="185"/>
      <c r="V784" s="84"/>
      <c r="W784" s="84"/>
      <c r="X784" s="84"/>
      <c r="Y784" s="84"/>
      <c r="Z784" s="84"/>
      <c r="AA784" s="185"/>
      <c r="AB784" s="185"/>
      <c r="AC784" s="185"/>
      <c r="AD784" s="185"/>
      <c r="AE784" s="185"/>
      <c r="AF784" s="23"/>
      <c r="AG784" s="23"/>
      <c r="AH784" s="185"/>
      <c r="AI784" s="185"/>
      <c r="AJ784" s="185"/>
      <c r="AK784" s="185"/>
      <c r="AL784" s="185"/>
      <c r="AM784" s="185"/>
      <c r="AN784" s="185"/>
      <c r="AO784" s="185"/>
      <c r="AP784" s="185"/>
      <c r="AQ784" s="185"/>
      <c r="AR784" s="185"/>
      <c r="AS784" s="185"/>
      <c r="AT784" s="185"/>
      <c r="AU784" s="185"/>
      <c r="AV784" s="185"/>
      <c r="AW784" s="185"/>
      <c r="AX784" s="185"/>
      <c r="AY784" s="185"/>
      <c r="AZ784" s="185"/>
      <c r="BA784" s="185"/>
      <c r="BB784" s="185"/>
      <c r="BC784" s="185"/>
      <c r="BD784" s="185"/>
      <c r="BE784" s="185"/>
      <c r="BF784" s="185"/>
      <c r="BG784" s="185"/>
      <c r="BH784" s="185"/>
      <c r="BI784" s="185"/>
      <c r="BJ784" s="185"/>
      <c r="BK784" s="185"/>
      <c r="BL784" s="185"/>
      <c r="BM784" s="185"/>
      <c r="BN784" s="185"/>
      <c r="BO784" s="185"/>
      <c r="BP784" s="185"/>
      <c r="BQ784" s="185"/>
      <c r="BR784" s="185"/>
      <c r="BS784" s="185"/>
      <c r="BT784" s="185"/>
      <c r="BU784" s="185"/>
      <c r="BV784" s="185"/>
      <c r="BW784" s="185"/>
      <c r="BX784" s="185"/>
      <c r="BY784" s="185"/>
      <c r="BZ784" s="185"/>
      <c r="CA784" s="185"/>
      <c r="CB784" s="185"/>
      <c r="CC784" s="185"/>
      <c r="CD784" s="185"/>
      <c r="CE784" s="185"/>
      <c r="CF784" s="185"/>
      <c r="CG784" s="185"/>
      <c r="CH784" s="185"/>
      <c r="CI784" s="185"/>
      <c r="CJ784" s="185"/>
      <c r="CK784" s="185"/>
      <c r="CL784" s="185"/>
      <c r="CM784" s="185"/>
      <c r="CN784" s="185"/>
      <c r="CO784" s="185"/>
      <c r="CP784" s="2234"/>
      <c r="CQ784" s="2234"/>
      <c r="CR784" s="2234"/>
      <c r="CS784" s="283"/>
      <c r="CT784" s="283"/>
      <c r="CU784" s="283"/>
      <c r="CV784" s="185"/>
      <c r="CW784" s="185"/>
      <c r="CX784" s="185"/>
      <c r="CY784" s="185"/>
      <c r="CZ784" s="185"/>
      <c r="DA784" s="185"/>
      <c r="DB784" s="283"/>
      <c r="DC784" s="283"/>
      <c r="DD784" s="283"/>
      <c r="DE784" s="185"/>
      <c r="DF784" s="283"/>
      <c r="DG784" s="185"/>
      <c r="DH784" s="185"/>
      <c r="DI784" s="185"/>
      <c r="DJ784" s="185"/>
      <c r="DK784" s="185"/>
      <c r="DL784" s="185"/>
      <c r="DM784" s="185"/>
      <c r="DN784" s="185"/>
      <c r="DO784" s="185"/>
      <c r="DP784" s="283"/>
      <c r="DQ784" s="185"/>
      <c r="DR784" s="185"/>
      <c r="DS784" s="185"/>
      <c r="DT784" s="185"/>
      <c r="DU784" s="185"/>
      <c r="DV784" s="185"/>
      <c r="DW784" s="185"/>
      <c r="DX784" s="185"/>
      <c r="DY784" s="185"/>
      <c r="DZ784" s="2234"/>
      <c r="EA784" s="283"/>
      <c r="EB784" s="185"/>
      <c r="EC784" s="866"/>
      <c r="ED784" s="185"/>
      <c r="EE784" s="185"/>
      <c r="EF784" s="185"/>
      <c r="EG784" s="202"/>
      <c r="EH784" s="1614"/>
    </row>
    <row r="785" spans="1:138" ht="15" hidden="1" customHeight="1" outlineLevel="1">
      <c r="A785" s="67"/>
      <c r="B785" s="67"/>
      <c r="C785" s="69"/>
      <c r="D785" s="70"/>
      <c r="E785" s="85"/>
      <c r="F785" s="85"/>
      <c r="G785" s="85"/>
      <c r="H785" s="86">
        <f>SUM(I785:L785)</f>
        <v>0</v>
      </c>
      <c r="I785" s="85"/>
      <c r="J785" s="85"/>
      <c r="K785" s="85"/>
      <c r="L785" s="85"/>
      <c r="M785" s="2216"/>
      <c r="N785" s="85"/>
      <c r="O785" s="85"/>
      <c r="P785" s="85"/>
      <c r="Q785" s="185">
        <f>SUM(R785:U785)</f>
        <v>0</v>
      </c>
      <c r="R785" s="23"/>
      <c r="S785" s="23"/>
      <c r="T785" s="23"/>
      <c r="U785" s="23"/>
      <c r="V785" s="86">
        <f>SUM(W785:Z785)</f>
        <v>0</v>
      </c>
      <c r="W785" s="85"/>
      <c r="X785" s="85"/>
      <c r="Y785" s="85"/>
      <c r="Z785" s="85"/>
      <c r="AA785" s="185">
        <f>SUM(AB785:AE785)</f>
        <v>0</v>
      </c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216"/>
      <c r="CQ785" s="2216"/>
      <c r="CR785" s="2216"/>
      <c r="CS785" s="85"/>
      <c r="CT785" s="85"/>
      <c r="CU785" s="85"/>
      <c r="CV785" s="23"/>
      <c r="CW785" s="23"/>
      <c r="CX785" s="23"/>
      <c r="CY785" s="23"/>
      <c r="CZ785" s="23"/>
      <c r="DA785" s="23"/>
      <c r="DB785" s="85"/>
      <c r="DC785" s="85"/>
      <c r="DD785" s="85"/>
      <c r="DE785" s="23"/>
      <c r="DF785" s="85"/>
      <c r="DG785" s="23"/>
      <c r="DH785" s="23"/>
      <c r="DI785" s="23"/>
      <c r="DJ785" s="23"/>
      <c r="DK785" s="23"/>
      <c r="DL785" s="23"/>
      <c r="DM785" s="23"/>
      <c r="DN785" s="185"/>
      <c r="DO785" s="23"/>
      <c r="DP785" s="85"/>
      <c r="DQ785" s="23"/>
      <c r="DR785" s="23"/>
      <c r="DS785" s="23"/>
      <c r="DT785" s="23"/>
      <c r="DU785" s="23"/>
      <c r="DV785" s="23"/>
      <c r="DW785" s="23"/>
      <c r="DX785" s="185"/>
      <c r="DY785" s="23"/>
      <c r="DZ785" s="2216"/>
      <c r="EA785" s="85"/>
      <c r="EB785" s="23"/>
      <c r="EC785" s="867"/>
      <c r="ED785" s="23"/>
      <c r="EE785" s="23"/>
      <c r="EF785" s="23"/>
      <c r="EG785" s="171"/>
      <c r="EH785" s="1291"/>
    </row>
    <row r="786" spans="1:138" ht="15" hidden="1" customHeight="1" outlineLevel="1">
      <c r="A786" s="67"/>
      <c r="B786" s="67"/>
      <c r="C786" s="69"/>
      <c r="D786" s="70"/>
      <c r="E786" s="85"/>
      <c r="F786" s="85"/>
      <c r="G786" s="85"/>
      <c r="H786" s="86">
        <f>SUM(I786:L786)</f>
        <v>0</v>
      </c>
      <c r="I786" s="85"/>
      <c r="J786" s="85"/>
      <c r="K786" s="85"/>
      <c r="L786" s="85"/>
      <c r="M786" s="2216"/>
      <c r="N786" s="85"/>
      <c r="O786" s="85"/>
      <c r="P786" s="85"/>
      <c r="Q786" s="185">
        <f>SUM(R786:U786)</f>
        <v>0</v>
      </c>
      <c r="R786" s="196"/>
      <c r="S786" s="196"/>
      <c r="T786" s="196"/>
      <c r="U786" s="196"/>
      <c r="V786" s="86">
        <f>SUM(W786:Z786)</f>
        <v>0</v>
      </c>
      <c r="W786" s="85"/>
      <c r="X786" s="85"/>
      <c r="Y786" s="85"/>
      <c r="Z786" s="85"/>
      <c r="AA786" s="185">
        <f>SUM(AB786:AE786)</f>
        <v>0</v>
      </c>
      <c r="AB786" s="196"/>
      <c r="AC786" s="196"/>
      <c r="AD786" s="196"/>
      <c r="AE786" s="196"/>
      <c r="AF786" s="23"/>
      <c r="AG786" s="23"/>
      <c r="AH786" s="3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3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3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3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216"/>
      <c r="CQ786" s="2216"/>
      <c r="CR786" s="2216"/>
      <c r="CS786" s="85"/>
      <c r="CT786" s="85"/>
      <c r="CU786" s="85"/>
      <c r="CV786" s="23"/>
      <c r="CW786" s="23"/>
      <c r="CX786" s="23"/>
      <c r="CY786" s="23"/>
      <c r="CZ786" s="23"/>
      <c r="DA786" s="23"/>
      <c r="DB786" s="85"/>
      <c r="DC786" s="85"/>
      <c r="DD786" s="85"/>
      <c r="DE786" s="23"/>
      <c r="DF786" s="85"/>
      <c r="DG786" s="23"/>
      <c r="DH786" s="23"/>
      <c r="DI786" s="23"/>
      <c r="DJ786" s="23"/>
      <c r="DK786" s="23"/>
      <c r="DL786" s="23"/>
      <c r="DM786" s="23"/>
      <c r="DN786" s="23"/>
      <c r="DO786" s="23"/>
      <c r="DP786" s="85"/>
      <c r="DQ786" s="23"/>
      <c r="DR786" s="23"/>
      <c r="DS786" s="23"/>
      <c r="DT786" s="23"/>
      <c r="DU786" s="23"/>
      <c r="DV786" s="23"/>
      <c r="DW786" s="23"/>
      <c r="DX786" s="23"/>
      <c r="DY786" s="23"/>
      <c r="DZ786" s="2216"/>
      <c r="EA786" s="85"/>
      <c r="EB786" s="23"/>
      <c r="EC786" s="867"/>
      <c r="ED786" s="23"/>
      <c r="EE786" s="23"/>
      <c r="EF786" s="23"/>
      <c r="EG786" s="171"/>
      <c r="EH786" s="1291"/>
    </row>
    <row r="787" spans="1:138" ht="15" hidden="1" customHeight="1" outlineLevel="1">
      <c r="A787" s="67"/>
      <c r="B787" s="67"/>
      <c r="C787" s="69" t="s">
        <v>49</v>
      </c>
      <c r="D787" s="70"/>
      <c r="E787" s="85"/>
      <c r="F787" s="85"/>
      <c r="G787" s="85"/>
      <c r="H787" s="86">
        <f>SUM(I787:L787)</f>
        <v>0</v>
      </c>
      <c r="I787" s="85"/>
      <c r="J787" s="85"/>
      <c r="K787" s="85"/>
      <c r="L787" s="85"/>
      <c r="M787" s="2216"/>
      <c r="N787" s="85"/>
      <c r="O787" s="85"/>
      <c r="P787" s="85"/>
      <c r="Q787" s="185">
        <f>SUM(R787:U787)</f>
        <v>0</v>
      </c>
      <c r="R787" s="196"/>
      <c r="S787" s="196"/>
      <c r="T787" s="196"/>
      <c r="U787" s="196"/>
      <c r="V787" s="86">
        <f>SUM(W787:Z787)</f>
        <v>0</v>
      </c>
      <c r="W787" s="85"/>
      <c r="X787" s="85"/>
      <c r="Y787" s="85"/>
      <c r="Z787" s="85"/>
      <c r="AA787" s="185">
        <f>SUM(AB787:AE787)</f>
        <v>0</v>
      </c>
      <c r="AB787" s="196"/>
      <c r="AC787" s="196"/>
      <c r="AD787" s="196"/>
      <c r="AE787" s="196"/>
      <c r="AF787" s="23"/>
      <c r="AG787" s="23"/>
      <c r="AH787" s="3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3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3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3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216"/>
      <c r="CQ787" s="2216"/>
      <c r="CR787" s="2216"/>
      <c r="CS787" s="85"/>
      <c r="CT787" s="85"/>
      <c r="CU787" s="85"/>
      <c r="CV787" s="23"/>
      <c r="CW787" s="23"/>
      <c r="CX787" s="23"/>
      <c r="CY787" s="23"/>
      <c r="CZ787" s="23"/>
      <c r="DA787" s="23"/>
      <c r="DB787" s="85"/>
      <c r="DC787" s="85"/>
      <c r="DD787" s="85"/>
      <c r="DE787" s="23"/>
      <c r="DF787" s="85"/>
      <c r="DG787" s="23"/>
      <c r="DH787" s="23"/>
      <c r="DI787" s="23"/>
      <c r="DJ787" s="23"/>
      <c r="DK787" s="23"/>
      <c r="DL787" s="23"/>
      <c r="DM787" s="23"/>
      <c r="DN787" s="23"/>
      <c r="DO787" s="23"/>
      <c r="DP787" s="85"/>
      <c r="DQ787" s="23"/>
      <c r="DR787" s="23"/>
      <c r="DS787" s="23"/>
      <c r="DT787" s="23"/>
      <c r="DU787" s="23"/>
      <c r="DV787" s="23"/>
      <c r="DW787" s="23"/>
      <c r="DX787" s="23"/>
      <c r="DY787" s="23"/>
      <c r="DZ787" s="2216"/>
      <c r="EA787" s="85"/>
      <c r="EB787" s="23"/>
      <c r="EC787" s="867"/>
      <c r="ED787" s="23"/>
      <c r="EE787" s="23"/>
      <c r="EF787" s="23"/>
      <c r="EG787" s="171"/>
      <c r="EH787" s="1291"/>
    </row>
    <row r="788" spans="1:138" ht="15" hidden="1" customHeight="1" outlineLevel="1">
      <c r="A788" s="67"/>
      <c r="B788" s="67"/>
      <c r="C788" s="88"/>
      <c r="D788" s="71" t="s">
        <v>1</v>
      </c>
      <c r="E788" s="84"/>
      <c r="F788" s="84"/>
      <c r="G788" s="84"/>
      <c r="H788" s="84"/>
      <c r="I788" s="84"/>
      <c r="J788" s="84"/>
      <c r="K788" s="84"/>
      <c r="L788" s="84"/>
      <c r="M788" s="2199"/>
      <c r="N788" s="84"/>
      <c r="O788" s="84"/>
      <c r="P788" s="84"/>
      <c r="Q788" s="185"/>
      <c r="R788" s="185"/>
      <c r="S788" s="185"/>
      <c r="T788" s="185"/>
      <c r="U788" s="185"/>
      <c r="V788" s="84"/>
      <c r="W788" s="84"/>
      <c r="X788" s="84"/>
      <c r="Y788" s="84"/>
      <c r="Z788" s="84"/>
      <c r="AA788" s="185"/>
      <c r="AB788" s="185"/>
      <c r="AC788" s="185"/>
      <c r="AD788" s="185"/>
      <c r="AE788" s="185"/>
      <c r="AF788" s="105"/>
      <c r="AG788" s="105"/>
      <c r="AH788" s="185">
        <f>SUM(AH785:AH787)</f>
        <v>0</v>
      </c>
      <c r="AI788" s="185">
        <f>SUM(AI785:AI787)</f>
        <v>0</v>
      </c>
      <c r="AJ788" s="185">
        <f t="shared" ref="AJ788:AV788" si="2329">SUM(AJ785:AJ787)</f>
        <v>0</v>
      </c>
      <c r="AK788" s="185">
        <f t="shared" si="2329"/>
        <v>0</v>
      </c>
      <c r="AL788" s="185">
        <f t="shared" si="2329"/>
        <v>0</v>
      </c>
      <c r="AM788" s="185">
        <f t="shared" si="2329"/>
        <v>0</v>
      </c>
      <c r="AN788" s="185">
        <f t="shared" si="2329"/>
        <v>0</v>
      </c>
      <c r="AO788" s="185">
        <f t="shared" si="2329"/>
        <v>0</v>
      </c>
      <c r="AP788" s="185">
        <f t="shared" si="2329"/>
        <v>0</v>
      </c>
      <c r="AQ788" s="185">
        <f t="shared" si="2329"/>
        <v>0</v>
      </c>
      <c r="AR788" s="185">
        <f t="shared" si="2329"/>
        <v>0</v>
      </c>
      <c r="AS788" s="185">
        <f t="shared" si="2329"/>
        <v>0</v>
      </c>
      <c r="AT788" s="185">
        <f t="shared" si="2329"/>
        <v>0</v>
      </c>
      <c r="AU788" s="185">
        <f t="shared" si="2329"/>
        <v>0</v>
      </c>
      <c r="AV788" s="185">
        <f t="shared" si="2329"/>
        <v>0</v>
      </c>
      <c r="AW788" s="185">
        <f>SUM(AW785:AW787)</f>
        <v>0</v>
      </c>
      <c r="AX788" s="185">
        <f>SUM(AX785:AX787)</f>
        <v>0</v>
      </c>
      <c r="AY788" s="185">
        <f t="shared" ref="AY788:BK788" si="2330">SUM(AY785:AY787)</f>
        <v>0</v>
      </c>
      <c r="AZ788" s="185">
        <f t="shared" si="2330"/>
        <v>0</v>
      </c>
      <c r="BA788" s="185">
        <f t="shared" si="2330"/>
        <v>0</v>
      </c>
      <c r="BB788" s="185">
        <f t="shared" si="2330"/>
        <v>0</v>
      </c>
      <c r="BC788" s="185">
        <f t="shared" si="2330"/>
        <v>0</v>
      </c>
      <c r="BD788" s="185">
        <f t="shared" si="2330"/>
        <v>0</v>
      </c>
      <c r="BE788" s="185">
        <f t="shared" si="2330"/>
        <v>0</v>
      </c>
      <c r="BF788" s="185">
        <f t="shared" si="2330"/>
        <v>0</v>
      </c>
      <c r="BG788" s="185">
        <f t="shared" si="2330"/>
        <v>0</v>
      </c>
      <c r="BH788" s="185">
        <f t="shared" si="2330"/>
        <v>0</v>
      </c>
      <c r="BI788" s="185">
        <f t="shared" si="2330"/>
        <v>0</v>
      </c>
      <c r="BJ788" s="185">
        <f t="shared" si="2330"/>
        <v>0</v>
      </c>
      <c r="BK788" s="185">
        <f t="shared" si="2330"/>
        <v>0</v>
      </c>
      <c r="BL788" s="185">
        <f>SUM(BL785:BL787)</f>
        <v>0</v>
      </c>
      <c r="BM788" s="185">
        <f>SUM(BM785:BM787)</f>
        <v>0</v>
      </c>
      <c r="BN788" s="185">
        <f t="shared" ref="BN788:BZ788" si="2331">SUM(BN785:BN787)</f>
        <v>0</v>
      </c>
      <c r="BO788" s="185">
        <f t="shared" si="2331"/>
        <v>0</v>
      </c>
      <c r="BP788" s="185">
        <f t="shared" si="2331"/>
        <v>0</v>
      </c>
      <c r="BQ788" s="185">
        <f t="shared" si="2331"/>
        <v>0</v>
      </c>
      <c r="BR788" s="185">
        <f t="shared" si="2331"/>
        <v>0</v>
      </c>
      <c r="BS788" s="185">
        <f t="shared" si="2331"/>
        <v>0</v>
      </c>
      <c r="BT788" s="185">
        <f t="shared" si="2331"/>
        <v>0</v>
      </c>
      <c r="BU788" s="185">
        <f t="shared" si="2331"/>
        <v>0</v>
      </c>
      <c r="BV788" s="185">
        <f t="shared" si="2331"/>
        <v>0</v>
      </c>
      <c r="BW788" s="185">
        <f t="shared" si="2331"/>
        <v>0</v>
      </c>
      <c r="BX788" s="185">
        <f t="shared" si="2331"/>
        <v>0</v>
      </c>
      <c r="BY788" s="185">
        <f t="shared" si="2331"/>
        <v>0</v>
      </c>
      <c r="BZ788" s="185">
        <f t="shared" si="2331"/>
        <v>0</v>
      </c>
      <c r="CA788" s="185">
        <f>SUM(CA785:CA787)</f>
        <v>0</v>
      </c>
      <c r="CB788" s="185">
        <f>SUM(CB785:CB787)</f>
        <v>0</v>
      </c>
      <c r="CC788" s="185">
        <f t="shared" ref="CC788:CO788" si="2332">SUM(CC785:CC787)</f>
        <v>0</v>
      </c>
      <c r="CD788" s="185">
        <f t="shared" si="2332"/>
        <v>0</v>
      </c>
      <c r="CE788" s="185">
        <f t="shared" si="2332"/>
        <v>0</v>
      </c>
      <c r="CF788" s="185">
        <f t="shared" si="2332"/>
        <v>0</v>
      </c>
      <c r="CG788" s="185">
        <f t="shared" si="2332"/>
        <v>0</v>
      </c>
      <c r="CH788" s="185">
        <f t="shared" si="2332"/>
        <v>0</v>
      </c>
      <c r="CI788" s="185">
        <f t="shared" si="2332"/>
        <v>0</v>
      </c>
      <c r="CJ788" s="185">
        <f t="shared" si="2332"/>
        <v>0</v>
      </c>
      <c r="CK788" s="185">
        <f t="shared" si="2332"/>
        <v>0</v>
      </c>
      <c r="CL788" s="185">
        <f t="shared" si="2332"/>
        <v>0</v>
      </c>
      <c r="CM788" s="185">
        <f t="shared" si="2332"/>
        <v>0</v>
      </c>
      <c r="CN788" s="185">
        <f t="shared" si="2332"/>
        <v>0</v>
      </c>
      <c r="CO788" s="185">
        <f t="shared" si="2332"/>
        <v>0</v>
      </c>
      <c r="CP788" s="2234">
        <f t="shared" ref="CP788:CX788" si="2333">SUM(CP785:CP787)</f>
        <v>0</v>
      </c>
      <c r="CQ788" s="2234">
        <f t="shared" si="2333"/>
        <v>0</v>
      </c>
      <c r="CR788" s="2234">
        <f t="shared" si="2333"/>
        <v>0</v>
      </c>
      <c r="CS788" s="283">
        <f t="shared" si="2333"/>
        <v>0</v>
      </c>
      <c r="CT788" s="283">
        <f t="shared" si="2333"/>
        <v>0</v>
      </c>
      <c r="CU788" s="283">
        <f t="shared" si="2333"/>
        <v>0</v>
      </c>
      <c r="CV788" s="185">
        <f t="shared" si="2333"/>
        <v>0</v>
      </c>
      <c r="CW788" s="185">
        <f t="shared" si="2333"/>
        <v>0</v>
      </c>
      <c r="CX788" s="185">
        <f t="shared" si="2333"/>
        <v>0</v>
      </c>
      <c r="CY788" s="185">
        <f t="shared" ref="CY788:DA788" si="2334">SUM(CY785:CY787)</f>
        <v>0</v>
      </c>
      <c r="CZ788" s="185">
        <f t="shared" si="2334"/>
        <v>0</v>
      </c>
      <c r="DA788" s="185">
        <f t="shared" si="2334"/>
        <v>0</v>
      </c>
      <c r="DB788" s="283"/>
      <c r="DC788" s="283"/>
      <c r="DD788" s="283"/>
      <c r="DE788" s="185">
        <f>SUM(DE785:DE787)</f>
        <v>0</v>
      </c>
      <c r="DF788" s="283"/>
      <c r="DG788" s="185"/>
      <c r="DH788" s="185"/>
      <c r="DI788" s="185"/>
      <c r="DJ788" s="185"/>
      <c r="DK788" s="185"/>
      <c r="DL788" s="185"/>
      <c r="DM788" s="185"/>
      <c r="DN788" s="23"/>
      <c r="DO788" s="185"/>
      <c r="DP788" s="283"/>
      <c r="DQ788" s="185"/>
      <c r="DR788" s="185"/>
      <c r="DS788" s="185"/>
      <c r="DT788" s="185"/>
      <c r="DU788" s="185"/>
      <c r="DV788" s="185"/>
      <c r="DW788" s="185"/>
      <c r="DX788" s="23"/>
      <c r="DY788" s="185"/>
      <c r="DZ788" s="2234">
        <f>SUM(DZ785:DZ787)</f>
        <v>0</v>
      </c>
      <c r="EA788" s="283">
        <f t="shared" ref="EA788:EB788" si="2335">SUM(EA785:EA787)</f>
        <v>0</v>
      </c>
      <c r="EB788" s="185">
        <f t="shared" si="2335"/>
        <v>0</v>
      </c>
      <c r="EC788" s="866">
        <f t="shared" ref="EC788" si="2336">SUM(EC785:EC787)</f>
        <v>0</v>
      </c>
      <c r="ED788" s="185"/>
      <c r="EE788" s="185"/>
      <c r="EF788" s="185"/>
      <c r="EG788" s="202"/>
      <c r="EH788" s="1614"/>
    </row>
    <row r="789" spans="1:138" ht="40.5" hidden="1" customHeight="1" outlineLevel="1">
      <c r="A789" s="67"/>
      <c r="B789" s="67"/>
      <c r="C789" s="89" t="s">
        <v>10</v>
      </c>
      <c r="D789" s="90" t="s">
        <v>168</v>
      </c>
      <c r="E789" s="84"/>
      <c r="F789" s="84"/>
      <c r="G789" s="84"/>
      <c r="H789" s="84"/>
      <c r="I789" s="84"/>
      <c r="J789" s="84"/>
      <c r="K789" s="84"/>
      <c r="L789" s="84"/>
      <c r="M789" s="2199"/>
      <c r="N789" s="84"/>
      <c r="O789" s="84"/>
      <c r="P789" s="84"/>
      <c r="Q789" s="185"/>
      <c r="R789" s="185"/>
      <c r="S789" s="185"/>
      <c r="T789" s="185"/>
      <c r="U789" s="185"/>
      <c r="V789" s="84"/>
      <c r="W789" s="84"/>
      <c r="X789" s="84"/>
      <c r="Y789" s="84"/>
      <c r="Z789" s="84"/>
      <c r="AA789" s="185"/>
      <c r="AB789" s="185"/>
      <c r="AC789" s="185"/>
      <c r="AD789" s="185"/>
      <c r="AE789" s="185"/>
      <c r="AF789" s="23"/>
      <c r="AG789" s="23"/>
      <c r="AH789" s="185"/>
      <c r="AI789" s="185"/>
      <c r="AJ789" s="185"/>
      <c r="AK789" s="185"/>
      <c r="AL789" s="185"/>
      <c r="AM789" s="185"/>
      <c r="AN789" s="185"/>
      <c r="AO789" s="185"/>
      <c r="AP789" s="185"/>
      <c r="AQ789" s="185"/>
      <c r="AR789" s="185"/>
      <c r="AS789" s="185"/>
      <c r="AT789" s="185"/>
      <c r="AU789" s="185"/>
      <c r="AV789" s="185"/>
      <c r="AW789" s="185"/>
      <c r="AX789" s="185"/>
      <c r="AY789" s="185"/>
      <c r="AZ789" s="185"/>
      <c r="BA789" s="185"/>
      <c r="BB789" s="185"/>
      <c r="BC789" s="185"/>
      <c r="BD789" s="185"/>
      <c r="BE789" s="185"/>
      <c r="BF789" s="185"/>
      <c r="BG789" s="185"/>
      <c r="BH789" s="185"/>
      <c r="BI789" s="185"/>
      <c r="BJ789" s="185"/>
      <c r="BK789" s="185"/>
      <c r="BL789" s="185"/>
      <c r="BM789" s="185"/>
      <c r="BN789" s="185"/>
      <c r="BO789" s="185"/>
      <c r="BP789" s="185"/>
      <c r="BQ789" s="185"/>
      <c r="BR789" s="185"/>
      <c r="BS789" s="185"/>
      <c r="BT789" s="185"/>
      <c r="BU789" s="185"/>
      <c r="BV789" s="185"/>
      <c r="BW789" s="185"/>
      <c r="BX789" s="185"/>
      <c r="BY789" s="185"/>
      <c r="BZ789" s="185"/>
      <c r="CA789" s="185"/>
      <c r="CB789" s="185"/>
      <c r="CC789" s="185"/>
      <c r="CD789" s="185"/>
      <c r="CE789" s="185"/>
      <c r="CF789" s="185"/>
      <c r="CG789" s="185"/>
      <c r="CH789" s="185"/>
      <c r="CI789" s="185"/>
      <c r="CJ789" s="185"/>
      <c r="CK789" s="185"/>
      <c r="CL789" s="185"/>
      <c r="CM789" s="185"/>
      <c r="CN789" s="185"/>
      <c r="CO789" s="185"/>
      <c r="CP789" s="2234"/>
      <c r="CQ789" s="2234"/>
      <c r="CR789" s="2234"/>
      <c r="CS789" s="283"/>
      <c r="CT789" s="283"/>
      <c r="CU789" s="283"/>
      <c r="CV789" s="185"/>
      <c r="CW789" s="185"/>
      <c r="CX789" s="185"/>
      <c r="CY789" s="185"/>
      <c r="CZ789" s="185"/>
      <c r="DA789" s="185"/>
      <c r="DB789" s="283"/>
      <c r="DC789" s="283"/>
      <c r="DD789" s="283"/>
      <c r="DE789" s="185"/>
      <c r="DF789" s="283"/>
      <c r="DG789" s="185"/>
      <c r="DH789" s="185"/>
      <c r="DI789" s="185"/>
      <c r="DJ789" s="185"/>
      <c r="DK789" s="185"/>
      <c r="DL789" s="185"/>
      <c r="DM789" s="185"/>
      <c r="DN789" s="185"/>
      <c r="DO789" s="185"/>
      <c r="DP789" s="283"/>
      <c r="DQ789" s="185"/>
      <c r="DR789" s="185"/>
      <c r="DS789" s="185"/>
      <c r="DT789" s="185"/>
      <c r="DU789" s="185"/>
      <c r="DV789" s="185"/>
      <c r="DW789" s="185"/>
      <c r="DX789" s="185"/>
      <c r="DY789" s="185"/>
      <c r="DZ789" s="2234"/>
      <c r="EA789" s="283"/>
      <c r="EB789" s="185"/>
      <c r="EC789" s="866"/>
      <c r="ED789" s="185"/>
      <c r="EE789" s="185"/>
      <c r="EF789" s="185"/>
      <c r="EG789" s="202"/>
      <c r="EH789" s="1614"/>
    </row>
    <row r="790" spans="1:138" ht="15" hidden="1" customHeight="1" outlineLevel="1">
      <c r="A790" s="67"/>
      <c r="B790" s="67"/>
      <c r="C790" s="69" t="s">
        <v>61</v>
      </c>
      <c r="D790" s="70" t="s">
        <v>47</v>
      </c>
      <c r="E790" s="84"/>
      <c r="F790" s="84"/>
      <c r="G790" s="84"/>
      <c r="H790" s="84"/>
      <c r="I790" s="84"/>
      <c r="J790" s="84"/>
      <c r="K790" s="84"/>
      <c r="L790" s="84"/>
      <c r="M790" s="2199"/>
      <c r="N790" s="84"/>
      <c r="O790" s="84"/>
      <c r="P790" s="84"/>
      <c r="Q790" s="185"/>
      <c r="R790" s="185"/>
      <c r="S790" s="185"/>
      <c r="T790" s="185"/>
      <c r="U790" s="185"/>
      <c r="V790" s="84"/>
      <c r="W790" s="84"/>
      <c r="X790" s="84"/>
      <c r="Y790" s="84"/>
      <c r="Z790" s="84"/>
      <c r="AA790" s="185"/>
      <c r="AB790" s="185"/>
      <c r="AC790" s="185"/>
      <c r="AD790" s="185"/>
      <c r="AE790" s="185"/>
      <c r="AF790" s="105"/>
      <c r="AG790" s="105"/>
      <c r="AH790" s="185"/>
      <c r="AI790" s="185"/>
      <c r="AJ790" s="185"/>
      <c r="AK790" s="185"/>
      <c r="AL790" s="185"/>
      <c r="AM790" s="185"/>
      <c r="AN790" s="185"/>
      <c r="AO790" s="185"/>
      <c r="AP790" s="185"/>
      <c r="AQ790" s="185"/>
      <c r="AR790" s="185"/>
      <c r="AS790" s="185"/>
      <c r="AT790" s="185"/>
      <c r="AU790" s="185"/>
      <c r="AV790" s="185"/>
      <c r="AW790" s="185"/>
      <c r="AX790" s="185"/>
      <c r="AY790" s="185"/>
      <c r="AZ790" s="185"/>
      <c r="BA790" s="185"/>
      <c r="BB790" s="185"/>
      <c r="BC790" s="185"/>
      <c r="BD790" s="185"/>
      <c r="BE790" s="185"/>
      <c r="BF790" s="185"/>
      <c r="BG790" s="185"/>
      <c r="BH790" s="185"/>
      <c r="BI790" s="185"/>
      <c r="BJ790" s="185"/>
      <c r="BK790" s="185"/>
      <c r="BL790" s="185"/>
      <c r="BM790" s="185"/>
      <c r="BN790" s="185"/>
      <c r="BO790" s="185"/>
      <c r="BP790" s="185"/>
      <c r="BQ790" s="185"/>
      <c r="BR790" s="185"/>
      <c r="BS790" s="185"/>
      <c r="BT790" s="185"/>
      <c r="BU790" s="185"/>
      <c r="BV790" s="185"/>
      <c r="BW790" s="185"/>
      <c r="BX790" s="185"/>
      <c r="BY790" s="185"/>
      <c r="BZ790" s="185"/>
      <c r="CA790" s="185"/>
      <c r="CB790" s="185"/>
      <c r="CC790" s="185"/>
      <c r="CD790" s="185"/>
      <c r="CE790" s="185"/>
      <c r="CF790" s="185"/>
      <c r="CG790" s="185"/>
      <c r="CH790" s="185"/>
      <c r="CI790" s="185"/>
      <c r="CJ790" s="185"/>
      <c r="CK790" s="185"/>
      <c r="CL790" s="185"/>
      <c r="CM790" s="185"/>
      <c r="CN790" s="185"/>
      <c r="CO790" s="185"/>
      <c r="CP790" s="2234"/>
      <c r="CQ790" s="2234"/>
      <c r="CR790" s="2234"/>
      <c r="CS790" s="283"/>
      <c r="CT790" s="283"/>
      <c r="CU790" s="283"/>
      <c r="CV790" s="185"/>
      <c r="CW790" s="185"/>
      <c r="CX790" s="185"/>
      <c r="CY790" s="185"/>
      <c r="CZ790" s="185"/>
      <c r="DA790" s="185"/>
      <c r="DB790" s="283"/>
      <c r="DC790" s="283"/>
      <c r="DD790" s="283"/>
      <c r="DE790" s="185"/>
      <c r="DF790" s="283"/>
      <c r="DG790" s="185"/>
      <c r="DH790" s="185"/>
      <c r="DI790" s="185"/>
      <c r="DJ790" s="185"/>
      <c r="DK790" s="185"/>
      <c r="DL790" s="185"/>
      <c r="DM790" s="185"/>
      <c r="DN790" s="185"/>
      <c r="DO790" s="185"/>
      <c r="DP790" s="283"/>
      <c r="DQ790" s="185"/>
      <c r="DR790" s="185"/>
      <c r="DS790" s="185"/>
      <c r="DT790" s="185"/>
      <c r="DU790" s="185"/>
      <c r="DV790" s="185"/>
      <c r="DW790" s="185"/>
      <c r="DX790" s="185"/>
      <c r="DY790" s="185"/>
      <c r="DZ790" s="2234"/>
      <c r="EA790" s="283"/>
      <c r="EB790" s="185"/>
      <c r="EC790" s="866"/>
      <c r="ED790" s="185"/>
      <c r="EE790" s="185"/>
      <c r="EF790" s="185"/>
      <c r="EG790" s="202"/>
      <c r="EH790" s="1614"/>
    </row>
    <row r="791" spans="1:138" ht="15" hidden="1" customHeight="1" outlineLevel="1">
      <c r="A791" s="67"/>
      <c r="B791" s="67"/>
      <c r="C791" s="91"/>
      <c r="D791" s="67"/>
      <c r="E791" s="71"/>
      <c r="F791" s="71"/>
      <c r="G791" s="71"/>
      <c r="H791" s="86">
        <f>SUM(I791:L791)</f>
        <v>0</v>
      </c>
      <c r="I791" s="71"/>
      <c r="J791" s="71"/>
      <c r="K791" s="71"/>
      <c r="L791" s="71"/>
      <c r="M791" s="2221"/>
      <c r="N791" s="71"/>
      <c r="O791" s="71"/>
      <c r="P791" s="71"/>
      <c r="Q791" s="185">
        <f>SUM(R791:U791)</f>
        <v>0</v>
      </c>
      <c r="R791" s="23"/>
      <c r="S791" s="23"/>
      <c r="T791" s="23"/>
      <c r="U791" s="23"/>
      <c r="V791" s="86">
        <f>SUM(W791:Z791)</f>
        <v>0</v>
      </c>
      <c r="W791" s="71"/>
      <c r="X791" s="71"/>
      <c r="Y791" s="71"/>
      <c r="Z791" s="71"/>
      <c r="AA791" s="185">
        <f>SUM(AB791:AE791)</f>
        <v>0</v>
      </c>
      <c r="AB791" s="23"/>
      <c r="AC791" s="23"/>
      <c r="AD791" s="23"/>
      <c r="AE791" s="23"/>
      <c r="AF791" s="105"/>
      <c r="AG791" s="105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216"/>
      <c r="CQ791" s="2216"/>
      <c r="CR791" s="2216"/>
      <c r="CS791" s="85"/>
      <c r="CT791" s="85"/>
      <c r="CU791" s="85"/>
      <c r="CV791" s="23"/>
      <c r="CW791" s="23"/>
      <c r="CX791" s="23"/>
      <c r="CY791" s="23"/>
      <c r="CZ791" s="23"/>
      <c r="DA791" s="23"/>
      <c r="DB791" s="85"/>
      <c r="DC791" s="85"/>
      <c r="DD791" s="85"/>
      <c r="DE791" s="23"/>
      <c r="DF791" s="85"/>
      <c r="DG791" s="23"/>
      <c r="DH791" s="23"/>
      <c r="DI791" s="23"/>
      <c r="DJ791" s="23"/>
      <c r="DK791" s="23"/>
      <c r="DL791" s="23"/>
      <c r="DM791" s="23"/>
      <c r="DN791" s="185"/>
      <c r="DO791" s="23"/>
      <c r="DP791" s="85"/>
      <c r="DQ791" s="23"/>
      <c r="DR791" s="23"/>
      <c r="DS791" s="23"/>
      <c r="DT791" s="23"/>
      <c r="DU791" s="23"/>
      <c r="DV791" s="23"/>
      <c r="DW791" s="23"/>
      <c r="DX791" s="185"/>
      <c r="DY791" s="23"/>
      <c r="DZ791" s="2216"/>
      <c r="EA791" s="85"/>
      <c r="EB791" s="23"/>
      <c r="EC791" s="867"/>
      <c r="ED791" s="23"/>
      <c r="EE791" s="23"/>
      <c r="EF791" s="23"/>
      <c r="EG791" s="171"/>
      <c r="EH791" s="1291"/>
    </row>
    <row r="792" spans="1:138" ht="15" hidden="1" customHeight="1" outlineLevel="1">
      <c r="A792" s="67"/>
      <c r="B792" s="67"/>
      <c r="C792" s="91"/>
      <c r="D792" s="67"/>
      <c r="E792" s="71"/>
      <c r="F792" s="71"/>
      <c r="G792" s="71"/>
      <c r="H792" s="86">
        <f>SUM(I792:L792)</f>
        <v>0</v>
      </c>
      <c r="I792" s="71"/>
      <c r="J792" s="71"/>
      <c r="K792" s="71"/>
      <c r="L792" s="71"/>
      <c r="M792" s="2221"/>
      <c r="N792" s="71"/>
      <c r="O792" s="71"/>
      <c r="P792" s="71"/>
      <c r="Q792" s="185">
        <f>SUM(R792:U792)</f>
        <v>0</v>
      </c>
      <c r="R792" s="196"/>
      <c r="S792" s="196"/>
      <c r="T792" s="196"/>
      <c r="U792" s="196"/>
      <c r="V792" s="86">
        <f>SUM(W792:Z792)</f>
        <v>0</v>
      </c>
      <c r="W792" s="71"/>
      <c r="X792" s="71"/>
      <c r="Y792" s="71"/>
      <c r="Z792" s="71"/>
      <c r="AA792" s="185">
        <f>SUM(AB792:AE792)</f>
        <v>0</v>
      </c>
      <c r="AB792" s="196"/>
      <c r="AC792" s="196"/>
      <c r="AD792" s="196"/>
      <c r="AE792" s="196"/>
      <c r="AF792" s="105"/>
      <c r="AG792" s="105"/>
      <c r="AH792" s="3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3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3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3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216"/>
      <c r="CQ792" s="2216"/>
      <c r="CR792" s="2216"/>
      <c r="CS792" s="85"/>
      <c r="CT792" s="85"/>
      <c r="CU792" s="85"/>
      <c r="CV792" s="23"/>
      <c r="CW792" s="23"/>
      <c r="CX792" s="23"/>
      <c r="CY792" s="23"/>
      <c r="CZ792" s="23"/>
      <c r="DA792" s="23"/>
      <c r="DB792" s="85"/>
      <c r="DC792" s="85"/>
      <c r="DD792" s="85"/>
      <c r="DE792" s="23"/>
      <c r="DF792" s="85"/>
      <c r="DG792" s="23"/>
      <c r="DH792" s="23"/>
      <c r="DI792" s="23"/>
      <c r="DJ792" s="23"/>
      <c r="DK792" s="23"/>
      <c r="DL792" s="23"/>
      <c r="DM792" s="23"/>
      <c r="DN792" s="23"/>
      <c r="DO792" s="23"/>
      <c r="DP792" s="85"/>
      <c r="DQ792" s="23"/>
      <c r="DR792" s="23"/>
      <c r="DS792" s="23"/>
      <c r="DT792" s="23"/>
      <c r="DU792" s="23"/>
      <c r="DV792" s="23"/>
      <c r="DW792" s="23"/>
      <c r="DX792" s="23"/>
      <c r="DY792" s="23"/>
      <c r="DZ792" s="2216"/>
      <c r="EA792" s="85"/>
      <c r="EB792" s="23"/>
      <c r="EC792" s="867"/>
      <c r="ED792" s="23"/>
      <c r="EE792" s="23"/>
      <c r="EF792" s="23"/>
      <c r="EG792" s="171"/>
      <c r="EH792" s="1291"/>
    </row>
    <row r="793" spans="1:138" ht="15" hidden="1" customHeight="1" outlineLevel="1">
      <c r="A793" s="67"/>
      <c r="B793" s="67"/>
      <c r="C793" s="91" t="s">
        <v>49</v>
      </c>
      <c r="D793" s="67"/>
      <c r="E793" s="71"/>
      <c r="F793" s="71"/>
      <c r="G793" s="71"/>
      <c r="H793" s="86">
        <f>SUM(I793:L793)</f>
        <v>0</v>
      </c>
      <c r="I793" s="71"/>
      <c r="J793" s="71"/>
      <c r="K793" s="71"/>
      <c r="L793" s="71"/>
      <c r="M793" s="2221"/>
      <c r="N793" s="71"/>
      <c r="O793" s="71"/>
      <c r="P793" s="71"/>
      <c r="Q793" s="185">
        <f>SUM(R793:U793)</f>
        <v>0</v>
      </c>
      <c r="R793" s="196"/>
      <c r="S793" s="196"/>
      <c r="T793" s="196"/>
      <c r="U793" s="196"/>
      <c r="V793" s="86">
        <f>SUM(W793:Z793)</f>
        <v>0</v>
      </c>
      <c r="W793" s="71"/>
      <c r="X793" s="71"/>
      <c r="Y793" s="71"/>
      <c r="Z793" s="71"/>
      <c r="AA793" s="185">
        <f>SUM(AB793:AE793)</f>
        <v>0</v>
      </c>
      <c r="AB793" s="196"/>
      <c r="AC793" s="196"/>
      <c r="AD793" s="196"/>
      <c r="AE793" s="196"/>
      <c r="AF793" s="105"/>
      <c r="AG793" s="105"/>
      <c r="AH793" s="3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3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3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3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216"/>
      <c r="CQ793" s="2216"/>
      <c r="CR793" s="2216"/>
      <c r="CS793" s="85"/>
      <c r="CT793" s="85"/>
      <c r="CU793" s="85"/>
      <c r="CV793" s="23"/>
      <c r="CW793" s="23"/>
      <c r="CX793" s="23"/>
      <c r="CY793" s="23"/>
      <c r="CZ793" s="23"/>
      <c r="DA793" s="23"/>
      <c r="DB793" s="85"/>
      <c r="DC793" s="85"/>
      <c r="DD793" s="85"/>
      <c r="DE793" s="23"/>
      <c r="DF793" s="85"/>
      <c r="DG793" s="23"/>
      <c r="DH793" s="23"/>
      <c r="DI793" s="23"/>
      <c r="DJ793" s="23"/>
      <c r="DK793" s="23"/>
      <c r="DL793" s="23"/>
      <c r="DM793" s="23"/>
      <c r="DN793" s="23"/>
      <c r="DO793" s="23"/>
      <c r="DP793" s="85"/>
      <c r="DQ793" s="23"/>
      <c r="DR793" s="23"/>
      <c r="DS793" s="23"/>
      <c r="DT793" s="23"/>
      <c r="DU793" s="23"/>
      <c r="DV793" s="23"/>
      <c r="DW793" s="23"/>
      <c r="DX793" s="23"/>
      <c r="DY793" s="23"/>
      <c r="DZ793" s="2216"/>
      <c r="EA793" s="85"/>
      <c r="EB793" s="23"/>
      <c r="EC793" s="867"/>
      <c r="ED793" s="23"/>
      <c r="EE793" s="23"/>
      <c r="EF793" s="23"/>
      <c r="EG793" s="171"/>
      <c r="EH793" s="1291"/>
    </row>
    <row r="794" spans="1:138" ht="15" hidden="1" customHeight="1" outlineLevel="1">
      <c r="A794" s="67"/>
      <c r="B794" s="67"/>
      <c r="C794" s="88"/>
      <c r="D794" s="71" t="s">
        <v>1</v>
      </c>
      <c r="E794" s="84"/>
      <c r="F794" s="84"/>
      <c r="G794" s="84"/>
      <c r="H794" s="84"/>
      <c r="I794" s="84"/>
      <c r="J794" s="84"/>
      <c r="K794" s="84"/>
      <c r="L794" s="84"/>
      <c r="M794" s="2199"/>
      <c r="N794" s="84"/>
      <c r="O794" s="84"/>
      <c r="P794" s="84"/>
      <c r="Q794" s="185"/>
      <c r="R794" s="185"/>
      <c r="S794" s="185"/>
      <c r="T794" s="185"/>
      <c r="U794" s="185"/>
      <c r="V794" s="84"/>
      <c r="W794" s="84"/>
      <c r="X794" s="84"/>
      <c r="Y794" s="84"/>
      <c r="Z794" s="84"/>
      <c r="AA794" s="185"/>
      <c r="AB794" s="185"/>
      <c r="AC794" s="185"/>
      <c r="AD794" s="185"/>
      <c r="AE794" s="185"/>
      <c r="AF794" s="105"/>
      <c r="AG794" s="105"/>
      <c r="AH794" s="185">
        <f>SUM(AH791:AH793)</f>
        <v>0</v>
      </c>
      <c r="AI794" s="185">
        <f>SUM(AI791:AI793)</f>
        <v>0</v>
      </c>
      <c r="AJ794" s="185">
        <f t="shared" ref="AJ794:AV794" si="2337">SUM(AJ791:AJ793)</f>
        <v>0</v>
      </c>
      <c r="AK794" s="185">
        <f t="shared" si="2337"/>
        <v>0</v>
      </c>
      <c r="AL794" s="185">
        <f t="shared" si="2337"/>
        <v>0</v>
      </c>
      <c r="AM794" s="185">
        <f t="shared" si="2337"/>
        <v>0</v>
      </c>
      <c r="AN794" s="185">
        <f t="shared" si="2337"/>
        <v>0</v>
      </c>
      <c r="AO794" s="185">
        <f t="shared" si="2337"/>
        <v>0</v>
      </c>
      <c r="AP794" s="185">
        <f t="shared" si="2337"/>
        <v>0</v>
      </c>
      <c r="AQ794" s="185">
        <f t="shared" si="2337"/>
        <v>0</v>
      </c>
      <c r="AR794" s="185">
        <f t="shared" si="2337"/>
        <v>0</v>
      </c>
      <c r="AS794" s="185">
        <f t="shared" si="2337"/>
        <v>0</v>
      </c>
      <c r="AT794" s="185">
        <f t="shared" si="2337"/>
        <v>0</v>
      </c>
      <c r="AU794" s="185">
        <f t="shared" si="2337"/>
        <v>0</v>
      </c>
      <c r="AV794" s="185">
        <f t="shared" si="2337"/>
        <v>0</v>
      </c>
      <c r="AW794" s="185">
        <f>SUM(AW791:AW793)</f>
        <v>0</v>
      </c>
      <c r="AX794" s="185">
        <f>SUM(AX791:AX793)</f>
        <v>0</v>
      </c>
      <c r="AY794" s="185">
        <f t="shared" ref="AY794:BK794" si="2338">SUM(AY791:AY793)</f>
        <v>0</v>
      </c>
      <c r="AZ794" s="185">
        <f t="shared" si="2338"/>
        <v>0</v>
      </c>
      <c r="BA794" s="185">
        <f t="shared" si="2338"/>
        <v>0</v>
      </c>
      <c r="BB794" s="185">
        <f t="shared" si="2338"/>
        <v>0</v>
      </c>
      <c r="BC794" s="185">
        <f t="shared" si="2338"/>
        <v>0</v>
      </c>
      <c r="BD794" s="185">
        <f t="shared" si="2338"/>
        <v>0</v>
      </c>
      <c r="BE794" s="185">
        <f t="shared" si="2338"/>
        <v>0</v>
      </c>
      <c r="BF794" s="185">
        <f t="shared" si="2338"/>
        <v>0</v>
      </c>
      <c r="BG794" s="185">
        <f t="shared" si="2338"/>
        <v>0</v>
      </c>
      <c r="BH794" s="185">
        <f t="shared" si="2338"/>
        <v>0</v>
      </c>
      <c r="BI794" s="185">
        <f t="shared" si="2338"/>
        <v>0</v>
      </c>
      <c r="BJ794" s="185">
        <f t="shared" si="2338"/>
        <v>0</v>
      </c>
      <c r="BK794" s="185">
        <f t="shared" si="2338"/>
        <v>0</v>
      </c>
      <c r="BL794" s="185">
        <f>SUM(BL791:BL793)</f>
        <v>0</v>
      </c>
      <c r="BM794" s="185">
        <f>SUM(BM791:BM793)</f>
        <v>0</v>
      </c>
      <c r="BN794" s="185">
        <f t="shared" ref="BN794:BZ794" si="2339">SUM(BN791:BN793)</f>
        <v>0</v>
      </c>
      <c r="BO794" s="185">
        <f t="shared" si="2339"/>
        <v>0</v>
      </c>
      <c r="BP794" s="185">
        <f t="shared" si="2339"/>
        <v>0</v>
      </c>
      <c r="BQ794" s="185">
        <f t="shared" si="2339"/>
        <v>0</v>
      </c>
      <c r="BR794" s="185">
        <f t="shared" si="2339"/>
        <v>0</v>
      </c>
      <c r="BS794" s="185">
        <f t="shared" si="2339"/>
        <v>0</v>
      </c>
      <c r="BT794" s="185">
        <f t="shared" si="2339"/>
        <v>0</v>
      </c>
      <c r="BU794" s="185">
        <f t="shared" si="2339"/>
        <v>0</v>
      </c>
      <c r="BV794" s="185">
        <f t="shared" si="2339"/>
        <v>0</v>
      </c>
      <c r="BW794" s="185">
        <f t="shared" si="2339"/>
        <v>0</v>
      </c>
      <c r="BX794" s="185">
        <f t="shared" si="2339"/>
        <v>0</v>
      </c>
      <c r="BY794" s="185">
        <f t="shared" si="2339"/>
        <v>0</v>
      </c>
      <c r="BZ794" s="185">
        <f t="shared" si="2339"/>
        <v>0</v>
      </c>
      <c r="CA794" s="185">
        <f>SUM(CA791:CA793)</f>
        <v>0</v>
      </c>
      <c r="CB794" s="185">
        <f>SUM(CB791:CB793)</f>
        <v>0</v>
      </c>
      <c r="CC794" s="185">
        <f t="shared" ref="CC794:CO794" si="2340">SUM(CC791:CC793)</f>
        <v>0</v>
      </c>
      <c r="CD794" s="185">
        <f t="shared" si="2340"/>
        <v>0</v>
      </c>
      <c r="CE794" s="185">
        <f t="shared" si="2340"/>
        <v>0</v>
      </c>
      <c r="CF794" s="185">
        <f t="shared" si="2340"/>
        <v>0</v>
      </c>
      <c r="CG794" s="185">
        <f t="shared" si="2340"/>
        <v>0</v>
      </c>
      <c r="CH794" s="185">
        <f t="shared" si="2340"/>
        <v>0</v>
      </c>
      <c r="CI794" s="185">
        <f t="shared" si="2340"/>
        <v>0</v>
      </c>
      <c r="CJ794" s="185">
        <f t="shared" si="2340"/>
        <v>0</v>
      </c>
      <c r="CK794" s="185">
        <f t="shared" si="2340"/>
        <v>0</v>
      </c>
      <c r="CL794" s="185">
        <f t="shared" si="2340"/>
        <v>0</v>
      </c>
      <c r="CM794" s="185">
        <f t="shared" si="2340"/>
        <v>0</v>
      </c>
      <c r="CN794" s="185">
        <f t="shared" si="2340"/>
        <v>0</v>
      </c>
      <c r="CO794" s="185">
        <f t="shared" si="2340"/>
        <v>0</v>
      </c>
      <c r="CP794" s="2234">
        <f t="shared" ref="CP794:CX794" si="2341">SUM(CP791:CP793)</f>
        <v>0</v>
      </c>
      <c r="CQ794" s="2234">
        <f t="shared" si="2341"/>
        <v>0</v>
      </c>
      <c r="CR794" s="2234">
        <f t="shared" si="2341"/>
        <v>0</v>
      </c>
      <c r="CS794" s="283">
        <f t="shared" si="2341"/>
        <v>0</v>
      </c>
      <c r="CT794" s="283">
        <f t="shared" si="2341"/>
        <v>0</v>
      </c>
      <c r="CU794" s="283">
        <f t="shared" si="2341"/>
        <v>0</v>
      </c>
      <c r="CV794" s="185">
        <f t="shared" si="2341"/>
        <v>0</v>
      </c>
      <c r="CW794" s="185">
        <f t="shared" si="2341"/>
        <v>0</v>
      </c>
      <c r="CX794" s="185">
        <f t="shared" si="2341"/>
        <v>0</v>
      </c>
      <c r="CY794" s="185">
        <f t="shared" ref="CY794:DA794" si="2342">SUM(CY791:CY793)</f>
        <v>0</v>
      </c>
      <c r="CZ794" s="185">
        <f t="shared" si="2342"/>
        <v>0</v>
      </c>
      <c r="DA794" s="185">
        <f t="shared" si="2342"/>
        <v>0</v>
      </c>
      <c r="DB794" s="283"/>
      <c r="DC794" s="283"/>
      <c r="DD794" s="283"/>
      <c r="DE794" s="185">
        <f>SUM(DE791:DE793)</f>
        <v>0</v>
      </c>
      <c r="DF794" s="283"/>
      <c r="DG794" s="185"/>
      <c r="DH794" s="185"/>
      <c r="DI794" s="185"/>
      <c r="DJ794" s="185"/>
      <c r="DK794" s="185"/>
      <c r="DL794" s="185"/>
      <c r="DM794" s="185"/>
      <c r="DN794" s="23"/>
      <c r="DO794" s="185"/>
      <c r="DP794" s="283"/>
      <c r="DQ794" s="185"/>
      <c r="DR794" s="185"/>
      <c r="DS794" s="185"/>
      <c r="DT794" s="185"/>
      <c r="DU794" s="185"/>
      <c r="DV794" s="185"/>
      <c r="DW794" s="185"/>
      <c r="DX794" s="23"/>
      <c r="DY794" s="185"/>
      <c r="DZ794" s="2234">
        <f>SUM(DZ791:DZ793)</f>
        <v>0</v>
      </c>
      <c r="EA794" s="283">
        <f t="shared" ref="EA794:EB794" si="2343">SUM(EA791:EA793)</f>
        <v>0</v>
      </c>
      <c r="EB794" s="185">
        <f t="shared" si="2343"/>
        <v>0</v>
      </c>
      <c r="EC794" s="866">
        <f t="shared" ref="EC794" si="2344">SUM(EC791:EC793)</f>
        <v>0</v>
      </c>
      <c r="ED794" s="185"/>
      <c r="EE794" s="185"/>
      <c r="EF794" s="185"/>
      <c r="EG794" s="202"/>
      <c r="EH794" s="1614"/>
    </row>
    <row r="795" spans="1:138" ht="15" hidden="1" customHeight="1" outlineLevel="1">
      <c r="A795" s="67"/>
      <c r="B795" s="67"/>
      <c r="C795" s="69" t="s">
        <v>62</v>
      </c>
      <c r="D795" s="70" t="s">
        <v>50</v>
      </c>
      <c r="E795" s="84"/>
      <c r="F795" s="84"/>
      <c r="G795" s="84"/>
      <c r="H795" s="84"/>
      <c r="I795" s="84"/>
      <c r="J795" s="84"/>
      <c r="K795" s="84"/>
      <c r="L795" s="84"/>
      <c r="M795" s="2199"/>
      <c r="N795" s="84"/>
      <c r="O795" s="84"/>
      <c r="P795" s="84"/>
      <c r="Q795" s="185"/>
      <c r="R795" s="185"/>
      <c r="S795" s="185"/>
      <c r="T795" s="185"/>
      <c r="U795" s="185"/>
      <c r="V795" s="84"/>
      <c r="W795" s="84"/>
      <c r="X795" s="84"/>
      <c r="Y795" s="84"/>
      <c r="Z795" s="84"/>
      <c r="AA795" s="185"/>
      <c r="AB795" s="185"/>
      <c r="AC795" s="185"/>
      <c r="AD795" s="185"/>
      <c r="AE795" s="185"/>
      <c r="AF795" s="105"/>
      <c r="AG795" s="105"/>
      <c r="AH795" s="185"/>
      <c r="AI795" s="185"/>
      <c r="AJ795" s="185"/>
      <c r="AK795" s="185"/>
      <c r="AL795" s="185"/>
      <c r="AM795" s="185"/>
      <c r="AN795" s="185"/>
      <c r="AO795" s="185"/>
      <c r="AP795" s="185"/>
      <c r="AQ795" s="185"/>
      <c r="AR795" s="185"/>
      <c r="AS795" s="185"/>
      <c r="AT795" s="185"/>
      <c r="AU795" s="185"/>
      <c r="AV795" s="185"/>
      <c r="AW795" s="185"/>
      <c r="AX795" s="185"/>
      <c r="AY795" s="185"/>
      <c r="AZ795" s="185"/>
      <c r="BA795" s="185"/>
      <c r="BB795" s="185"/>
      <c r="BC795" s="185"/>
      <c r="BD795" s="185"/>
      <c r="BE795" s="185"/>
      <c r="BF795" s="185"/>
      <c r="BG795" s="185"/>
      <c r="BH795" s="185"/>
      <c r="BI795" s="185"/>
      <c r="BJ795" s="185"/>
      <c r="BK795" s="185"/>
      <c r="BL795" s="185"/>
      <c r="BM795" s="185"/>
      <c r="BN795" s="185"/>
      <c r="BO795" s="185"/>
      <c r="BP795" s="185"/>
      <c r="BQ795" s="185"/>
      <c r="BR795" s="185"/>
      <c r="BS795" s="185"/>
      <c r="BT795" s="185"/>
      <c r="BU795" s="185"/>
      <c r="BV795" s="185"/>
      <c r="BW795" s="185"/>
      <c r="BX795" s="185"/>
      <c r="BY795" s="185"/>
      <c r="BZ795" s="185"/>
      <c r="CA795" s="185"/>
      <c r="CB795" s="185"/>
      <c r="CC795" s="185"/>
      <c r="CD795" s="185"/>
      <c r="CE795" s="185"/>
      <c r="CF795" s="185"/>
      <c r="CG795" s="185"/>
      <c r="CH795" s="185"/>
      <c r="CI795" s="185"/>
      <c r="CJ795" s="185"/>
      <c r="CK795" s="185"/>
      <c r="CL795" s="185"/>
      <c r="CM795" s="185"/>
      <c r="CN795" s="185"/>
      <c r="CO795" s="185"/>
      <c r="CP795" s="2234"/>
      <c r="CQ795" s="2234"/>
      <c r="CR795" s="2234"/>
      <c r="CS795" s="283"/>
      <c r="CT795" s="283"/>
      <c r="CU795" s="283"/>
      <c r="CV795" s="185"/>
      <c r="CW795" s="185"/>
      <c r="CX795" s="185"/>
      <c r="CY795" s="185"/>
      <c r="CZ795" s="185"/>
      <c r="DA795" s="185"/>
      <c r="DB795" s="283"/>
      <c r="DC795" s="283"/>
      <c r="DD795" s="283"/>
      <c r="DE795" s="185"/>
      <c r="DF795" s="283"/>
      <c r="DG795" s="185"/>
      <c r="DH795" s="185"/>
      <c r="DI795" s="185"/>
      <c r="DJ795" s="185"/>
      <c r="DK795" s="185"/>
      <c r="DL795" s="185"/>
      <c r="DM795" s="185"/>
      <c r="DN795" s="185"/>
      <c r="DO795" s="185"/>
      <c r="DP795" s="283"/>
      <c r="DQ795" s="185"/>
      <c r="DR795" s="185"/>
      <c r="DS795" s="185"/>
      <c r="DT795" s="185"/>
      <c r="DU795" s="185"/>
      <c r="DV795" s="185"/>
      <c r="DW795" s="185"/>
      <c r="DX795" s="185"/>
      <c r="DY795" s="185"/>
      <c r="DZ795" s="2234"/>
      <c r="EA795" s="283"/>
      <c r="EB795" s="185"/>
      <c r="EC795" s="866"/>
      <c r="ED795" s="185"/>
      <c r="EE795" s="185"/>
      <c r="EF795" s="185"/>
      <c r="EG795" s="202"/>
      <c r="EH795" s="1614"/>
    </row>
    <row r="796" spans="1:138" ht="15" hidden="1" customHeight="1" outlineLevel="1">
      <c r="A796" s="67"/>
      <c r="B796" s="67"/>
      <c r="C796" s="92"/>
      <c r="D796" s="67"/>
      <c r="E796" s="71"/>
      <c r="F796" s="71"/>
      <c r="G796" s="71"/>
      <c r="H796" s="86">
        <f>SUM(I796:L796)</f>
        <v>0</v>
      </c>
      <c r="I796" s="71"/>
      <c r="J796" s="71"/>
      <c r="K796" s="71"/>
      <c r="L796" s="71"/>
      <c r="M796" s="2221"/>
      <c r="N796" s="71"/>
      <c r="O796" s="71"/>
      <c r="P796" s="71"/>
      <c r="Q796" s="185">
        <f>SUM(R796:U796)</f>
        <v>0</v>
      </c>
      <c r="R796" s="23"/>
      <c r="S796" s="23"/>
      <c r="T796" s="23"/>
      <c r="U796" s="23"/>
      <c r="V796" s="86">
        <f>SUM(W796:Z796)</f>
        <v>0</v>
      </c>
      <c r="W796" s="71"/>
      <c r="X796" s="71"/>
      <c r="Y796" s="71"/>
      <c r="Z796" s="71"/>
      <c r="AA796" s="185">
        <f>SUM(AB796:AE796)</f>
        <v>0</v>
      </c>
      <c r="AB796" s="23"/>
      <c r="AC796" s="23"/>
      <c r="AD796" s="23"/>
      <c r="AE796" s="23"/>
      <c r="AF796" s="105"/>
      <c r="AG796" s="105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216"/>
      <c r="CQ796" s="2216"/>
      <c r="CR796" s="2216"/>
      <c r="CS796" s="85"/>
      <c r="CT796" s="85"/>
      <c r="CU796" s="85"/>
      <c r="CV796" s="23"/>
      <c r="CW796" s="23"/>
      <c r="CX796" s="23"/>
      <c r="CY796" s="23"/>
      <c r="CZ796" s="23"/>
      <c r="DA796" s="23"/>
      <c r="DB796" s="85"/>
      <c r="DC796" s="85"/>
      <c r="DD796" s="85"/>
      <c r="DE796" s="23"/>
      <c r="DF796" s="85"/>
      <c r="DG796" s="23"/>
      <c r="DH796" s="23"/>
      <c r="DI796" s="23"/>
      <c r="DJ796" s="23"/>
      <c r="DK796" s="23"/>
      <c r="DL796" s="23"/>
      <c r="DM796" s="23"/>
      <c r="DN796" s="185"/>
      <c r="DO796" s="23"/>
      <c r="DP796" s="85"/>
      <c r="DQ796" s="23"/>
      <c r="DR796" s="23"/>
      <c r="DS796" s="23"/>
      <c r="DT796" s="23"/>
      <c r="DU796" s="23"/>
      <c r="DV796" s="23"/>
      <c r="DW796" s="23"/>
      <c r="DX796" s="185"/>
      <c r="DY796" s="23"/>
      <c r="DZ796" s="2216"/>
      <c r="EA796" s="85"/>
      <c r="EB796" s="23"/>
      <c r="EC796" s="867"/>
      <c r="ED796" s="23"/>
      <c r="EE796" s="23"/>
      <c r="EF796" s="23"/>
      <c r="EG796" s="171"/>
      <c r="EH796" s="1291"/>
    </row>
    <row r="797" spans="1:138" ht="15" hidden="1" customHeight="1" outlineLevel="1">
      <c r="A797" s="67"/>
      <c r="B797" s="67"/>
      <c r="C797" s="92"/>
      <c r="D797" s="67"/>
      <c r="E797" s="71"/>
      <c r="F797" s="71"/>
      <c r="G797" s="71"/>
      <c r="H797" s="86">
        <f>SUM(I797:L797)</f>
        <v>0</v>
      </c>
      <c r="I797" s="71"/>
      <c r="J797" s="71"/>
      <c r="K797" s="71"/>
      <c r="L797" s="71"/>
      <c r="M797" s="2221"/>
      <c r="N797" s="71"/>
      <c r="O797" s="71"/>
      <c r="P797" s="71"/>
      <c r="Q797" s="185">
        <f>SUM(R797:U797)</f>
        <v>0</v>
      </c>
      <c r="R797" s="196"/>
      <c r="S797" s="196"/>
      <c r="T797" s="196"/>
      <c r="U797" s="196"/>
      <c r="V797" s="86">
        <f>SUM(W797:Z797)</f>
        <v>0</v>
      </c>
      <c r="W797" s="71"/>
      <c r="X797" s="71"/>
      <c r="Y797" s="71"/>
      <c r="Z797" s="71"/>
      <c r="AA797" s="185">
        <f>SUM(AB797:AE797)</f>
        <v>0</v>
      </c>
      <c r="AB797" s="196"/>
      <c r="AC797" s="196"/>
      <c r="AD797" s="196"/>
      <c r="AE797" s="196"/>
      <c r="AF797" s="105"/>
      <c r="AG797" s="105"/>
      <c r="AH797" s="3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3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3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3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216"/>
      <c r="CQ797" s="2216"/>
      <c r="CR797" s="2216"/>
      <c r="CS797" s="85"/>
      <c r="CT797" s="85"/>
      <c r="CU797" s="85"/>
      <c r="CV797" s="23"/>
      <c r="CW797" s="23"/>
      <c r="CX797" s="23"/>
      <c r="CY797" s="23"/>
      <c r="CZ797" s="23"/>
      <c r="DA797" s="23"/>
      <c r="DB797" s="85"/>
      <c r="DC797" s="85"/>
      <c r="DD797" s="85"/>
      <c r="DE797" s="23"/>
      <c r="DF797" s="85"/>
      <c r="DG797" s="23"/>
      <c r="DH797" s="23"/>
      <c r="DI797" s="23"/>
      <c r="DJ797" s="23"/>
      <c r="DK797" s="23"/>
      <c r="DL797" s="23"/>
      <c r="DM797" s="23"/>
      <c r="DN797" s="23"/>
      <c r="DO797" s="23"/>
      <c r="DP797" s="85"/>
      <c r="DQ797" s="23"/>
      <c r="DR797" s="23"/>
      <c r="DS797" s="23"/>
      <c r="DT797" s="23"/>
      <c r="DU797" s="23"/>
      <c r="DV797" s="23"/>
      <c r="DW797" s="23"/>
      <c r="DX797" s="23"/>
      <c r="DY797" s="23"/>
      <c r="DZ797" s="2216"/>
      <c r="EA797" s="85"/>
      <c r="EB797" s="23"/>
      <c r="EC797" s="867"/>
      <c r="ED797" s="23"/>
      <c r="EE797" s="23"/>
      <c r="EF797" s="23"/>
      <c r="EG797" s="171"/>
      <c r="EH797" s="1291"/>
    </row>
    <row r="798" spans="1:138" ht="15" hidden="1" customHeight="1" outlineLevel="1">
      <c r="A798" s="67"/>
      <c r="B798" s="67"/>
      <c r="C798" s="92" t="s">
        <v>49</v>
      </c>
      <c r="D798" s="67"/>
      <c r="E798" s="71"/>
      <c r="F798" s="71"/>
      <c r="G798" s="71"/>
      <c r="H798" s="86">
        <f>SUM(I798:L798)</f>
        <v>0</v>
      </c>
      <c r="I798" s="71"/>
      <c r="J798" s="71"/>
      <c r="K798" s="71"/>
      <c r="L798" s="71"/>
      <c r="M798" s="2221"/>
      <c r="N798" s="71"/>
      <c r="O798" s="71"/>
      <c r="P798" s="71"/>
      <c r="Q798" s="185">
        <f>SUM(R798:U798)</f>
        <v>0</v>
      </c>
      <c r="R798" s="196"/>
      <c r="S798" s="196"/>
      <c r="T798" s="196"/>
      <c r="U798" s="196"/>
      <c r="V798" s="86">
        <f>SUM(W798:Z798)</f>
        <v>0</v>
      </c>
      <c r="W798" s="71"/>
      <c r="X798" s="71"/>
      <c r="Y798" s="71"/>
      <c r="Z798" s="71"/>
      <c r="AA798" s="185">
        <f>SUM(AB798:AE798)</f>
        <v>0</v>
      </c>
      <c r="AB798" s="196"/>
      <c r="AC798" s="196"/>
      <c r="AD798" s="196"/>
      <c r="AE798" s="196"/>
      <c r="AF798" s="105"/>
      <c r="AG798" s="105"/>
      <c r="AH798" s="3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3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3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3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216"/>
      <c r="CQ798" s="2216"/>
      <c r="CR798" s="2216"/>
      <c r="CS798" s="85"/>
      <c r="CT798" s="85"/>
      <c r="CU798" s="85"/>
      <c r="CV798" s="23"/>
      <c r="CW798" s="23"/>
      <c r="CX798" s="23"/>
      <c r="CY798" s="23"/>
      <c r="CZ798" s="23"/>
      <c r="DA798" s="23"/>
      <c r="DB798" s="85"/>
      <c r="DC798" s="85"/>
      <c r="DD798" s="85"/>
      <c r="DE798" s="23"/>
      <c r="DF798" s="85"/>
      <c r="DG798" s="23"/>
      <c r="DH798" s="23"/>
      <c r="DI798" s="23"/>
      <c r="DJ798" s="23"/>
      <c r="DK798" s="23"/>
      <c r="DL798" s="23"/>
      <c r="DM798" s="23"/>
      <c r="DN798" s="23"/>
      <c r="DO798" s="23"/>
      <c r="DP798" s="85"/>
      <c r="DQ798" s="23"/>
      <c r="DR798" s="23"/>
      <c r="DS798" s="23"/>
      <c r="DT798" s="23"/>
      <c r="DU798" s="23"/>
      <c r="DV798" s="23"/>
      <c r="DW798" s="23"/>
      <c r="DX798" s="23"/>
      <c r="DY798" s="23"/>
      <c r="DZ798" s="2216"/>
      <c r="EA798" s="85"/>
      <c r="EB798" s="23"/>
      <c r="EC798" s="867"/>
      <c r="ED798" s="23"/>
      <c r="EE798" s="23"/>
      <c r="EF798" s="23"/>
      <c r="EG798" s="171"/>
      <c r="EH798" s="1291"/>
    </row>
    <row r="799" spans="1:138" ht="15" hidden="1" customHeight="1" outlineLevel="1">
      <c r="A799" s="67"/>
      <c r="B799" s="67"/>
      <c r="C799" s="88"/>
      <c r="D799" s="71" t="s">
        <v>1</v>
      </c>
      <c r="E799" s="84"/>
      <c r="F799" s="84"/>
      <c r="G799" s="84"/>
      <c r="H799" s="84"/>
      <c r="I799" s="84"/>
      <c r="J799" s="84"/>
      <c r="K799" s="84"/>
      <c r="L799" s="84"/>
      <c r="M799" s="2199"/>
      <c r="N799" s="84"/>
      <c r="O799" s="84"/>
      <c r="P799" s="84"/>
      <c r="Q799" s="185"/>
      <c r="R799" s="185"/>
      <c r="S799" s="185"/>
      <c r="T799" s="185"/>
      <c r="U799" s="185"/>
      <c r="V799" s="84"/>
      <c r="W799" s="84"/>
      <c r="X799" s="84"/>
      <c r="Y799" s="84"/>
      <c r="Z799" s="84"/>
      <c r="AA799" s="185"/>
      <c r="AB799" s="185"/>
      <c r="AC799" s="185"/>
      <c r="AD799" s="185"/>
      <c r="AE799" s="185"/>
      <c r="AF799" s="105"/>
      <c r="AG799" s="105"/>
      <c r="AH799" s="185">
        <f>SUM(AH796:AH798)</f>
        <v>0</v>
      </c>
      <c r="AI799" s="185">
        <f>SUM(AI796:AI798)</f>
        <v>0</v>
      </c>
      <c r="AJ799" s="185">
        <f t="shared" ref="AJ799:AV799" si="2345">SUM(AJ796:AJ798)</f>
        <v>0</v>
      </c>
      <c r="AK799" s="185">
        <f t="shared" si="2345"/>
        <v>0</v>
      </c>
      <c r="AL799" s="185">
        <f t="shared" si="2345"/>
        <v>0</v>
      </c>
      <c r="AM799" s="185">
        <f t="shared" si="2345"/>
        <v>0</v>
      </c>
      <c r="AN799" s="185">
        <f t="shared" si="2345"/>
        <v>0</v>
      </c>
      <c r="AO799" s="185">
        <f t="shared" si="2345"/>
        <v>0</v>
      </c>
      <c r="AP799" s="185">
        <f t="shared" si="2345"/>
        <v>0</v>
      </c>
      <c r="AQ799" s="185">
        <f t="shared" si="2345"/>
        <v>0</v>
      </c>
      <c r="AR799" s="185">
        <f t="shared" si="2345"/>
        <v>0</v>
      </c>
      <c r="AS799" s="185">
        <f t="shared" si="2345"/>
        <v>0</v>
      </c>
      <c r="AT799" s="185">
        <f t="shared" si="2345"/>
        <v>0</v>
      </c>
      <c r="AU799" s="185">
        <f t="shared" si="2345"/>
        <v>0</v>
      </c>
      <c r="AV799" s="185">
        <f t="shared" si="2345"/>
        <v>0</v>
      </c>
      <c r="AW799" s="185">
        <f>SUM(AW796:AW798)</f>
        <v>0</v>
      </c>
      <c r="AX799" s="185">
        <f>SUM(AX796:AX798)</f>
        <v>0</v>
      </c>
      <c r="AY799" s="185">
        <f t="shared" ref="AY799:BK799" si="2346">SUM(AY796:AY798)</f>
        <v>0</v>
      </c>
      <c r="AZ799" s="185">
        <f t="shared" si="2346"/>
        <v>0</v>
      </c>
      <c r="BA799" s="185">
        <f t="shared" si="2346"/>
        <v>0</v>
      </c>
      <c r="BB799" s="185">
        <f t="shared" si="2346"/>
        <v>0</v>
      </c>
      <c r="BC799" s="185">
        <f t="shared" si="2346"/>
        <v>0</v>
      </c>
      <c r="BD799" s="185">
        <f t="shared" si="2346"/>
        <v>0</v>
      </c>
      <c r="BE799" s="185">
        <f t="shared" si="2346"/>
        <v>0</v>
      </c>
      <c r="BF799" s="185">
        <f t="shared" si="2346"/>
        <v>0</v>
      </c>
      <c r="BG799" s="185">
        <f t="shared" si="2346"/>
        <v>0</v>
      </c>
      <c r="BH799" s="185">
        <f t="shared" si="2346"/>
        <v>0</v>
      </c>
      <c r="BI799" s="185">
        <f t="shared" si="2346"/>
        <v>0</v>
      </c>
      <c r="BJ799" s="185">
        <f t="shared" si="2346"/>
        <v>0</v>
      </c>
      <c r="BK799" s="185">
        <f t="shared" si="2346"/>
        <v>0</v>
      </c>
      <c r="BL799" s="185">
        <f>SUM(BL796:BL798)</f>
        <v>0</v>
      </c>
      <c r="BM799" s="185">
        <f>SUM(BM796:BM798)</f>
        <v>0</v>
      </c>
      <c r="BN799" s="185">
        <f t="shared" ref="BN799:BZ799" si="2347">SUM(BN796:BN798)</f>
        <v>0</v>
      </c>
      <c r="BO799" s="185">
        <f t="shared" si="2347"/>
        <v>0</v>
      </c>
      <c r="BP799" s="185">
        <f t="shared" si="2347"/>
        <v>0</v>
      </c>
      <c r="BQ799" s="185">
        <f t="shared" si="2347"/>
        <v>0</v>
      </c>
      <c r="BR799" s="185">
        <f t="shared" si="2347"/>
        <v>0</v>
      </c>
      <c r="BS799" s="185">
        <f t="shared" si="2347"/>
        <v>0</v>
      </c>
      <c r="BT799" s="185">
        <f t="shared" si="2347"/>
        <v>0</v>
      </c>
      <c r="BU799" s="185">
        <f t="shared" si="2347"/>
        <v>0</v>
      </c>
      <c r="BV799" s="185">
        <f t="shared" si="2347"/>
        <v>0</v>
      </c>
      <c r="BW799" s="185">
        <f t="shared" si="2347"/>
        <v>0</v>
      </c>
      <c r="BX799" s="185">
        <f t="shared" si="2347"/>
        <v>0</v>
      </c>
      <c r="BY799" s="185">
        <f t="shared" si="2347"/>
        <v>0</v>
      </c>
      <c r="BZ799" s="185">
        <f t="shared" si="2347"/>
        <v>0</v>
      </c>
      <c r="CA799" s="185">
        <f>SUM(CA796:CA798)</f>
        <v>0</v>
      </c>
      <c r="CB799" s="185">
        <f>SUM(CB796:CB798)</f>
        <v>0</v>
      </c>
      <c r="CC799" s="185">
        <f t="shared" ref="CC799:CO799" si="2348">SUM(CC796:CC798)</f>
        <v>0</v>
      </c>
      <c r="CD799" s="185">
        <f t="shared" si="2348"/>
        <v>0</v>
      </c>
      <c r="CE799" s="185">
        <f t="shared" si="2348"/>
        <v>0</v>
      </c>
      <c r="CF799" s="185">
        <f t="shared" si="2348"/>
        <v>0</v>
      </c>
      <c r="CG799" s="185">
        <f t="shared" si="2348"/>
        <v>0</v>
      </c>
      <c r="CH799" s="185">
        <f t="shared" si="2348"/>
        <v>0</v>
      </c>
      <c r="CI799" s="185">
        <f t="shared" si="2348"/>
        <v>0</v>
      </c>
      <c r="CJ799" s="185">
        <f t="shared" si="2348"/>
        <v>0</v>
      </c>
      <c r="CK799" s="185">
        <f t="shared" si="2348"/>
        <v>0</v>
      </c>
      <c r="CL799" s="185">
        <f t="shared" si="2348"/>
        <v>0</v>
      </c>
      <c r="CM799" s="185">
        <f t="shared" si="2348"/>
        <v>0</v>
      </c>
      <c r="CN799" s="185">
        <f t="shared" si="2348"/>
        <v>0</v>
      </c>
      <c r="CO799" s="185">
        <f t="shared" si="2348"/>
        <v>0</v>
      </c>
      <c r="CP799" s="2234">
        <f t="shared" ref="CP799:CX799" si="2349">SUM(CP796:CP798)</f>
        <v>0</v>
      </c>
      <c r="CQ799" s="2234">
        <f t="shared" si="2349"/>
        <v>0</v>
      </c>
      <c r="CR799" s="2234">
        <f t="shared" si="2349"/>
        <v>0</v>
      </c>
      <c r="CS799" s="283">
        <f t="shared" si="2349"/>
        <v>0</v>
      </c>
      <c r="CT799" s="283">
        <f t="shared" si="2349"/>
        <v>0</v>
      </c>
      <c r="CU799" s="283">
        <f t="shared" si="2349"/>
        <v>0</v>
      </c>
      <c r="CV799" s="185">
        <f t="shared" si="2349"/>
        <v>0</v>
      </c>
      <c r="CW799" s="185">
        <f t="shared" si="2349"/>
        <v>0</v>
      </c>
      <c r="CX799" s="185">
        <f t="shared" si="2349"/>
        <v>0</v>
      </c>
      <c r="CY799" s="185">
        <f t="shared" ref="CY799:DA799" si="2350">SUM(CY796:CY798)</f>
        <v>0</v>
      </c>
      <c r="CZ799" s="185">
        <f t="shared" si="2350"/>
        <v>0</v>
      </c>
      <c r="DA799" s="185">
        <f t="shared" si="2350"/>
        <v>0</v>
      </c>
      <c r="DB799" s="283"/>
      <c r="DC799" s="283"/>
      <c r="DD799" s="283"/>
      <c r="DE799" s="185">
        <f>SUM(DE796:DE798)</f>
        <v>0</v>
      </c>
      <c r="DF799" s="283"/>
      <c r="DG799" s="185"/>
      <c r="DH799" s="185"/>
      <c r="DI799" s="185"/>
      <c r="DJ799" s="185"/>
      <c r="DK799" s="185"/>
      <c r="DL799" s="185"/>
      <c r="DM799" s="185"/>
      <c r="DN799" s="23"/>
      <c r="DO799" s="185"/>
      <c r="DP799" s="283"/>
      <c r="DQ799" s="185"/>
      <c r="DR799" s="185"/>
      <c r="DS799" s="185"/>
      <c r="DT799" s="185"/>
      <c r="DU799" s="185"/>
      <c r="DV799" s="185"/>
      <c r="DW799" s="185"/>
      <c r="DX799" s="23"/>
      <c r="DY799" s="185"/>
      <c r="DZ799" s="2234">
        <f>SUM(DZ796:DZ798)</f>
        <v>0</v>
      </c>
      <c r="EA799" s="283">
        <f t="shared" ref="EA799:EB799" si="2351">SUM(EA796:EA798)</f>
        <v>0</v>
      </c>
      <c r="EB799" s="185">
        <f t="shared" si="2351"/>
        <v>0</v>
      </c>
      <c r="EC799" s="866">
        <f t="shared" ref="EC799" si="2352">SUM(EC796:EC798)</f>
        <v>0</v>
      </c>
      <c r="ED799" s="185"/>
      <c r="EE799" s="185"/>
      <c r="EF799" s="185"/>
      <c r="EG799" s="202"/>
      <c r="EH799" s="1614"/>
    </row>
    <row r="800" spans="1:138" ht="58.5" customHeight="1" outlineLevel="1">
      <c r="A800" s="85"/>
      <c r="B800" s="72"/>
      <c r="C800" s="1147">
        <v>2</v>
      </c>
      <c r="D800" s="1148" t="s">
        <v>141</v>
      </c>
      <c r="E800" s="73"/>
      <c r="F800" s="73"/>
      <c r="G800" s="73"/>
      <c r="H800" s="73"/>
      <c r="I800" s="73"/>
      <c r="J800" s="73"/>
      <c r="K800" s="73"/>
      <c r="L800" s="73"/>
      <c r="M800" s="2199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185"/>
      <c r="AG800" s="185"/>
      <c r="AH800" s="555"/>
      <c r="AI800" s="555">
        <v>15.628432</v>
      </c>
      <c r="AJ800" s="555">
        <v>0.35873619648000005</v>
      </c>
      <c r="AK800" s="555"/>
      <c r="AL800" s="555">
        <v>2.5223080000000002</v>
      </c>
      <c r="AM800" s="555">
        <v>8.0292924000000002E-2</v>
      </c>
      <c r="AN800" s="555"/>
      <c r="AO800" s="555">
        <v>2.5223080000000002</v>
      </c>
      <c r="AP800" s="555">
        <v>8.0291301600000003E-2</v>
      </c>
      <c r="AQ800" s="185"/>
      <c r="AR800" s="555">
        <v>8.0615079999999999</v>
      </c>
      <c r="AS800" s="555">
        <v>0.11773230000000001</v>
      </c>
      <c r="AT800" s="555"/>
      <c r="AU800" s="555">
        <v>2.5223080000000002</v>
      </c>
      <c r="AV800" s="555">
        <v>8.0419670880000016E-2</v>
      </c>
      <c r="AW800" s="555"/>
      <c r="AX800" s="555">
        <v>15.342832</v>
      </c>
      <c r="AY800" s="555">
        <v>0.38237583400000008</v>
      </c>
      <c r="AZ800" s="555"/>
      <c r="BA800" s="555">
        <v>2.4023080000000001</v>
      </c>
      <c r="BB800" s="555">
        <v>8.4144060000000007E-2</v>
      </c>
      <c r="BC800" s="555"/>
      <c r="BD800" s="555">
        <v>2.4167080000000003</v>
      </c>
      <c r="BE800" s="555">
        <v>8.3922253999999988E-2</v>
      </c>
      <c r="BF800" s="555"/>
      <c r="BG800" s="555">
        <v>7.9415079999999989</v>
      </c>
      <c r="BH800" s="555">
        <v>0.1160626</v>
      </c>
      <c r="BI800" s="555"/>
      <c r="BJ800" s="555">
        <v>2.5823080000000003</v>
      </c>
      <c r="BK800" s="555">
        <v>9.8246920000000001E-2</v>
      </c>
      <c r="BL800" s="555"/>
      <c r="BM800" s="555">
        <f>BM806+BM811+BM816+BM821+BM826+BM831+BM837+BM842+BM847+BM852+BM857+BM861</f>
        <v>15.628432</v>
      </c>
      <c r="BN800" s="555">
        <f>BN806+BN811+BN816+BN821+BN826+BN831+BN837+BN842+BN847+BN852+BN857+BN861</f>
        <v>0.35873619648000005</v>
      </c>
      <c r="BO800" s="555"/>
      <c r="BP800" s="555">
        <f>BP806+BP811+BP816+BP821+BP826+BP831+BP837+BP842+BP847+BP852+BP857+BP861</f>
        <v>2.5223080000000002</v>
      </c>
      <c r="BQ800" s="555">
        <f>BQ806+BQ811+BQ816+BQ821+BQ826+BQ831+BQ837+BQ842+BQ847+BQ852+BQ857+BQ861</f>
        <v>8.0292924000000002E-2</v>
      </c>
      <c r="BR800" s="555"/>
      <c r="BS800" s="555">
        <f>BS806+BS811+BS816+BS821+BS826+BS831+BS837+BS842+BS847+BS852+BS857+BS861</f>
        <v>2.5223080000000002</v>
      </c>
      <c r="BT800" s="555">
        <f>BT806+BT811+BT816+BT821+BT826+BT831+BT837+BT842+BT847+BT852+BT857+BT861</f>
        <v>8.0291301600000003E-2</v>
      </c>
      <c r="BU800" s="185"/>
      <c r="BV800" s="555">
        <f>BV806+BV811+BV816+BV821+BV826+BV831+BV837+BV842+BV847+BV852+BV857+BV861</f>
        <v>8.0615079999999999</v>
      </c>
      <c r="BW800" s="555">
        <f>BW806+BW811+BW816+BW821+BW826+BW831+BW837+BW842+BW847+BW852+BW857+BW861</f>
        <v>0.11773230000000001</v>
      </c>
      <c r="BX800" s="555"/>
      <c r="BY800" s="555">
        <f>BY806+BY811+BY816+BY821+BY826+BY831+BY837+BY842+BY847+BY852+BY857+BY861</f>
        <v>2.5223080000000002</v>
      </c>
      <c r="BZ800" s="555">
        <f>BZ806+BZ811+BZ816+BZ821+BZ826+BZ831+BZ837+BZ842+BZ847+BZ852+BZ857+BZ861</f>
        <v>8.0419670880000016E-2</v>
      </c>
      <c r="CA800" s="555"/>
      <c r="CB800" s="555">
        <f>CB806+CB811+CB816+CB821+CB826+CB831+CB837+CB842+CB847+CB852+CB857+CB861</f>
        <v>9.8036320000000003</v>
      </c>
      <c r="CC800" s="555">
        <f>CC806+CC811+CC816+CC821+CC826+CC831+CC837+CC842+CC847+CC852+CC857+CC861</f>
        <v>8.5915999999999992E-2</v>
      </c>
      <c r="CD800" s="555"/>
      <c r="CE800" s="555">
        <f>CE806+CE811+CE816+CE821+CE826+CE831+CE837+CE842+CE847+CE852+CE857+CE861</f>
        <v>2.4023080000000001</v>
      </c>
      <c r="CF800" s="555">
        <f>CF806+CF811+CF816+CF821+CF826+CF831+CF837+CF842+CF847+CF852+CF857+CF861</f>
        <v>8.5915999999999992E-2</v>
      </c>
      <c r="CG800" s="555"/>
      <c r="CH800" s="555">
        <f>CH806+CH811+CH816+CH821+CH826+CH831+CH837+CH842+CH847+CH852+CH857+CH861</f>
        <v>2.4167080000000003</v>
      </c>
      <c r="CI800" s="555">
        <f>CI806+CI811+CI816+CI821+CI826+CI831+CI837+CI842+CI847+CI852+CI857+CI861</f>
        <v>0</v>
      </c>
      <c r="CJ800" s="555"/>
      <c r="CK800" s="555">
        <f>CK806+CK811+CK816+CK821+CK826+CK831+CK837+CK842+CK847+CK852+CK857+CK861</f>
        <v>2.4023080000000001</v>
      </c>
      <c r="CL800" s="555">
        <f>CL806+CL811+CL816+CL821+CL826+CL831+CL837+CL842+CL847+CL852+CL857+CL861</f>
        <v>0</v>
      </c>
      <c r="CM800" s="555"/>
      <c r="CN800" s="555">
        <f>CN806+CN811+CN816+CN821+CN826+CN831+CN837+CN842+CN847+CN852+CN857+CN861</f>
        <v>2.5823080000000003</v>
      </c>
      <c r="CO800" s="555">
        <f>CO806+CO811+CO816+CO821+CO826+CO831+CO837+CO842+CO847+CO852+CO857+CO861</f>
        <v>0</v>
      </c>
      <c r="CP800" s="2256"/>
      <c r="CQ800" s="2256">
        <f>CQ806+CQ811+CQ816+CQ821+CQ826+CQ831+CQ837+CQ842+CQ847+CQ852+CQ857+CQ861</f>
        <v>8.613071999999999</v>
      </c>
      <c r="CR800" s="2256">
        <f>CR806+CR811+CR816+CR821+CR826+CR831+CR837+CR842+CR847+CR852+CR857+CR861</f>
        <v>4.04328817152E-2</v>
      </c>
      <c r="CS800" s="555"/>
      <c r="CT800" s="555">
        <f>CT806+CT811+CT816+CT821+CT826+CT831+CT837+CT842+CT847+CT852+CT857+CT861</f>
        <v>8.613071999999999</v>
      </c>
      <c r="CU800" s="555">
        <f>CU806+CU811+CU816+CU821+CU826+CU831+CU837+CU842+CU847+CU852+CU857+CU861</f>
        <v>0.14128299696412497</v>
      </c>
      <c r="CV800" s="555"/>
      <c r="CW800" s="555">
        <f>CW806+CW811+CW816+CW821+CW826+CW831+CW837+CW842+CW847+CW852+CW857+CW861</f>
        <v>8.6015319999999988</v>
      </c>
      <c r="CX800" s="555">
        <f>CX806+CX811+CX816+CX821+CX826+CX831+CX837+CX842+CX847+CX852+CX857+CX861</f>
        <v>0.1469423817936</v>
      </c>
      <c r="CY800" s="555"/>
      <c r="CZ800" s="555">
        <f>CZ806+CZ811+CZ816+CZ821+CZ826+CZ831+CZ837+CZ842+CZ847+CZ852+CZ857+CZ861</f>
        <v>8.613071999999999</v>
      </c>
      <c r="DA800" s="555">
        <f>DA806+DA811+DA816+DA821+DA826+DA831+DA837+DA842+DA847+DA852+DA857+DA861</f>
        <v>0.15292113043792499</v>
      </c>
      <c r="DB800" s="555"/>
      <c r="DC800" s="555"/>
      <c r="DD800" s="555"/>
      <c r="DE800" s="555">
        <f t="shared" ref="DE800" si="2353">DK800+DP800+EA800+EB800+EC800</f>
        <v>0.574654</v>
      </c>
      <c r="DF800" s="555">
        <v>0.10289000000000001</v>
      </c>
      <c r="DG800" s="555">
        <v>7.2000000000000005E-4</v>
      </c>
      <c r="DH800" s="555">
        <v>7.2000000000000005E-4</v>
      </c>
      <c r="DI800" s="555">
        <v>9.572E-2</v>
      </c>
      <c r="DJ800" s="555">
        <v>5.7299999999999999E-3</v>
      </c>
      <c r="DK800" s="555">
        <v>0.1046</v>
      </c>
      <c r="DL800" s="555">
        <v>0</v>
      </c>
      <c r="DM800" s="555"/>
      <c r="DN800" s="555"/>
      <c r="DO800" s="555"/>
      <c r="DP800" s="555">
        <f t="shared" ref="DP800:DV800" si="2354">DP806+DP811+DP816+DP821+DP826+DP831+DP837+DP842+DP847+DP852+DP857+DP861</f>
        <v>0.10289000000000001</v>
      </c>
      <c r="DQ800" s="555">
        <f t="shared" si="2354"/>
        <v>7.2000000000000005E-4</v>
      </c>
      <c r="DR800" s="555">
        <f t="shared" si="2354"/>
        <v>7.2000000000000005E-4</v>
      </c>
      <c r="DS800" s="555">
        <f t="shared" si="2354"/>
        <v>9.572E-2</v>
      </c>
      <c r="DT800" s="555">
        <f t="shared" si="2354"/>
        <v>5.7299999999999999E-3</v>
      </c>
      <c r="DU800" s="555">
        <f t="shared" si="2354"/>
        <v>3.6000000000000003E-3</v>
      </c>
      <c r="DV800" s="555">
        <f t="shared" si="2354"/>
        <v>0</v>
      </c>
      <c r="DW800" s="555"/>
      <c r="DX800" s="555"/>
      <c r="DY800" s="555"/>
      <c r="DZ800" s="2256">
        <f>DZ806+DZ811+DZ816+DZ821+DZ826+DZ831+DZ837+DZ842+DZ847+DZ852+DZ857+DZ861</f>
        <v>0.10358923076923077</v>
      </c>
      <c r="EA800" s="555">
        <f>EA806+EA811+EA816+EA821+EA826+EA831+EA837+EA842+EA847+EA852+EA857+EA861</f>
        <v>0.11188800000000003</v>
      </c>
      <c r="EB800" s="555">
        <f>EB806+EB811+EB816+EB821+EB826+EB831+EB837+EB842+EB847+EB852+EB857+EB861</f>
        <v>0.12454400000000002</v>
      </c>
      <c r="EC800" s="555">
        <f>EC806+EC811+EC816+EC821+EC826+EC831+EC837+EC842+EC847+EC852+EC857+EC861</f>
        <v>0.13073199999999999</v>
      </c>
      <c r="ED800" s="186"/>
      <c r="EE800" s="186"/>
      <c r="EF800" s="186"/>
      <c r="EG800" s="177"/>
      <c r="EH800" s="186"/>
    </row>
    <row r="801" spans="1:143" ht="15" customHeight="1" outlineLevel="1">
      <c r="A801" s="85"/>
      <c r="B801" s="67"/>
      <c r="C801" s="69" t="s">
        <v>12</v>
      </c>
      <c r="D801" s="814" t="s">
        <v>47</v>
      </c>
      <c r="E801" s="84"/>
      <c r="F801" s="84"/>
      <c r="G801" s="84"/>
      <c r="H801" s="84"/>
      <c r="I801" s="84"/>
      <c r="J801" s="84"/>
      <c r="K801" s="84"/>
      <c r="L801" s="84"/>
      <c r="M801" s="2199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23"/>
      <c r="AG801" s="23"/>
      <c r="AH801" s="185"/>
      <c r="AI801" s="185"/>
      <c r="AJ801" s="185"/>
      <c r="AK801" s="185"/>
      <c r="AL801" s="185"/>
      <c r="AM801" s="185"/>
      <c r="AN801" s="185"/>
      <c r="AO801" s="185"/>
      <c r="AP801" s="185"/>
      <c r="AQ801" s="185"/>
      <c r="AR801" s="185"/>
      <c r="AS801" s="185"/>
      <c r="AT801" s="185"/>
      <c r="AU801" s="185"/>
      <c r="AV801" s="185"/>
      <c r="AW801" s="185"/>
      <c r="AX801" s="185"/>
      <c r="AY801" s="185"/>
      <c r="AZ801" s="185"/>
      <c r="BA801" s="185"/>
      <c r="BB801" s="185"/>
      <c r="BC801" s="185"/>
      <c r="BD801" s="185"/>
      <c r="BE801" s="185"/>
      <c r="BF801" s="185"/>
      <c r="BG801" s="185"/>
      <c r="BH801" s="185"/>
      <c r="BI801" s="185"/>
      <c r="BJ801" s="185"/>
      <c r="BK801" s="185"/>
      <c r="BL801" s="185"/>
      <c r="BM801" s="185"/>
      <c r="BN801" s="185"/>
      <c r="BO801" s="185"/>
      <c r="BP801" s="185"/>
      <c r="BQ801" s="185"/>
      <c r="BR801" s="185"/>
      <c r="BS801" s="185"/>
      <c r="BT801" s="185"/>
      <c r="BU801" s="185"/>
      <c r="BV801" s="185"/>
      <c r="BW801" s="185"/>
      <c r="BX801" s="185"/>
      <c r="BY801" s="185"/>
      <c r="BZ801" s="185"/>
      <c r="CA801" s="185"/>
      <c r="CB801" s="185"/>
      <c r="CC801" s="185"/>
      <c r="CD801" s="185"/>
      <c r="CE801" s="185"/>
      <c r="CF801" s="185"/>
      <c r="CG801" s="185"/>
      <c r="CH801" s="185"/>
      <c r="CI801" s="185"/>
      <c r="CJ801" s="185"/>
      <c r="CK801" s="185"/>
      <c r="CL801" s="185"/>
      <c r="CM801" s="185"/>
      <c r="CN801" s="185"/>
      <c r="CO801" s="185"/>
      <c r="CP801" s="2234"/>
      <c r="CQ801" s="2234"/>
      <c r="CR801" s="2234"/>
      <c r="CS801" s="283"/>
      <c r="CT801" s="283"/>
      <c r="CU801" s="283"/>
      <c r="CV801" s="185"/>
      <c r="CW801" s="185"/>
      <c r="CX801" s="185"/>
      <c r="CY801" s="185"/>
      <c r="CZ801" s="185"/>
      <c r="DA801" s="185"/>
      <c r="DB801" s="283"/>
      <c r="DC801" s="283"/>
      <c r="DD801" s="283"/>
      <c r="DE801" s="185"/>
      <c r="DF801" s="283"/>
      <c r="DG801" s="185"/>
      <c r="DH801" s="185"/>
      <c r="DI801" s="185"/>
      <c r="DJ801" s="185"/>
      <c r="DK801" s="185"/>
      <c r="DL801" s="185"/>
      <c r="DM801" s="185"/>
      <c r="DN801" s="186"/>
      <c r="DO801" s="185"/>
      <c r="DP801" s="283"/>
      <c r="DQ801" s="185"/>
      <c r="DR801" s="185"/>
      <c r="DS801" s="185"/>
      <c r="DT801" s="185"/>
      <c r="DU801" s="185"/>
      <c r="DV801" s="185"/>
      <c r="DW801" s="185"/>
      <c r="DX801" s="186"/>
      <c r="DY801" s="185"/>
      <c r="DZ801" s="2234"/>
      <c r="EA801" s="283"/>
      <c r="EB801" s="185"/>
      <c r="EC801" s="866"/>
      <c r="ED801" s="185"/>
      <c r="EE801" s="185"/>
      <c r="EF801" s="185"/>
      <c r="EG801" s="202"/>
      <c r="EH801" s="185"/>
    </row>
    <row r="802" spans="1:143" ht="15" customHeight="1" outlineLevel="1">
      <c r="A802" s="85"/>
      <c r="B802" s="67"/>
      <c r="C802" s="157" t="s">
        <v>63</v>
      </c>
      <c r="D802" s="1149" t="s">
        <v>51</v>
      </c>
      <c r="E802" s="84"/>
      <c r="F802" s="84"/>
      <c r="G802" s="84"/>
      <c r="H802" s="84"/>
      <c r="I802" s="84"/>
      <c r="J802" s="84"/>
      <c r="K802" s="84"/>
      <c r="L802" s="84"/>
      <c r="M802" s="2199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23"/>
      <c r="AG802" s="23"/>
      <c r="AH802" s="185"/>
      <c r="AI802" s="185"/>
      <c r="AJ802" s="185"/>
      <c r="AK802" s="185"/>
      <c r="AL802" s="185"/>
      <c r="AM802" s="185"/>
      <c r="AN802" s="185"/>
      <c r="AO802" s="185"/>
      <c r="AP802" s="185"/>
      <c r="AQ802" s="185"/>
      <c r="AR802" s="185"/>
      <c r="AS802" s="185"/>
      <c r="AT802" s="185"/>
      <c r="AU802" s="185"/>
      <c r="AV802" s="185"/>
      <c r="AW802" s="185"/>
      <c r="AX802" s="185"/>
      <c r="AY802" s="185"/>
      <c r="AZ802" s="185"/>
      <c r="BA802" s="185"/>
      <c r="BB802" s="185"/>
      <c r="BC802" s="185"/>
      <c r="BD802" s="185"/>
      <c r="BE802" s="185"/>
      <c r="BF802" s="185"/>
      <c r="BG802" s="185"/>
      <c r="BH802" s="185"/>
      <c r="BI802" s="185"/>
      <c r="BJ802" s="185"/>
      <c r="BK802" s="185"/>
      <c r="BL802" s="185"/>
      <c r="BM802" s="185"/>
      <c r="BN802" s="185"/>
      <c r="BO802" s="185"/>
      <c r="BP802" s="185"/>
      <c r="BQ802" s="185"/>
      <c r="BR802" s="185"/>
      <c r="BS802" s="185"/>
      <c r="BT802" s="185"/>
      <c r="BU802" s="185"/>
      <c r="BV802" s="185"/>
      <c r="BW802" s="185"/>
      <c r="BX802" s="185"/>
      <c r="BY802" s="185"/>
      <c r="BZ802" s="185"/>
      <c r="CA802" s="185"/>
      <c r="CB802" s="185"/>
      <c r="CC802" s="185"/>
      <c r="CD802" s="185"/>
      <c r="CE802" s="185"/>
      <c r="CF802" s="185"/>
      <c r="CG802" s="185"/>
      <c r="CH802" s="185"/>
      <c r="CI802" s="185"/>
      <c r="CJ802" s="185"/>
      <c r="CK802" s="185"/>
      <c r="CL802" s="185"/>
      <c r="CM802" s="185"/>
      <c r="CN802" s="185"/>
      <c r="CO802" s="185"/>
      <c r="CP802" s="2234"/>
      <c r="CQ802" s="2234"/>
      <c r="CR802" s="2234"/>
      <c r="CS802" s="283"/>
      <c r="CT802" s="283"/>
      <c r="CU802" s="283"/>
      <c r="CV802" s="185"/>
      <c r="CW802" s="185"/>
      <c r="CX802" s="185"/>
      <c r="CY802" s="185"/>
      <c r="CZ802" s="185"/>
      <c r="DA802" s="185"/>
      <c r="DB802" s="283"/>
      <c r="DC802" s="283"/>
      <c r="DD802" s="283"/>
      <c r="DE802" s="185"/>
      <c r="DF802" s="283"/>
      <c r="DG802" s="185"/>
      <c r="DH802" s="185"/>
      <c r="DI802" s="185"/>
      <c r="DJ802" s="185"/>
      <c r="DK802" s="185"/>
      <c r="DL802" s="185"/>
      <c r="DM802" s="185"/>
      <c r="DN802" s="185"/>
      <c r="DO802" s="185"/>
      <c r="DP802" s="283"/>
      <c r="DQ802" s="185"/>
      <c r="DR802" s="185"/>
      <c r="DS802" s="185"/>
      <c r="DT802" s="185"/>
      <c r="DU802" s="185"/>
      <c r="DV802" s="185"/>
      <c r="DW802" s="185"/>
      <c r="DX802" s="185"/>
      <c r="DY802" s="185"/>
      <c r="DZ802" s="2234"/>
      <c r="EA802" s="283"/>
      <c r="EB802" s="185"/>
      <c r="EC802" s="866"/>
      <c r="ED802" s="185"/>
      <c r="EE802" s="185"/>
      <c r="EF802" s="185"/>
      <c r="EG802" s="202"/>
      <c r="EH802" s="185"/>
    </row>
    <row r="803" spans="1:143" ht="61.5" customHeight="1" outlineLevel="1">
      <c r="A803" s="85"/>
      <c r="B803" s="67"/>
      <c r="C803" s="158" t="s">
        <v>346</v>
      </c>
      <c r="D803" s="1158" t="s">
        <v>395</v>
      </c>
      <c r="E803" s="67"/>
      <c r="F803" s="67"/>
      <c r="G803" s="86"/>
      <c r="H803" s="1975">
        <f>SUM(I803:L803)</f>
        <v>4</v>
      </c>
      <c r="I803" s="1939">
        <v>1</v>
      </c>
      <c r="J803" s="1939">
        <v>1</v>
      </c>
      <c r="K803" s="1939">
        <v>1</v>
      </c>
      <c r="L803" s="1939">
        <v>1</v>
      </c>
      <c r="M803" s="2216"/>
      <c r="N803" s="67"/>
      <c r="O803" s="67"/>
      <c r="P803" s="67"/>
      <c r="Q803" s="574">
        <f>SUM(R803:U803)</f>
        <v>4</v>
      </c>
      <c r="R803" s="1939">
        <v>1</v>
      </c>
      <c r="S803" s="1939">
        <v>1</v>
      </c>
      <c r="T803" s="1939">
        <v>1</v>
      </c>
      <c r="U803" s="1939">
        <v>1</v>
      </c>
      <c r="V803" s="1975">
        <f>SUM(W803:Z803)</f>
        <v>0</v>
      </c>
      <c r="W803" s="2337"/>
      <c r="X803" s="2337"/>
      <c r="Y803" s="2337"/>
      <c r="Z803" s="2337"/>
      <c r="AA803" s="574">
        <f>SUM(AB803:AE803)</f>
        <v>0</v>
      </c>
      <c r="AB803" s="2139"/>
      <c r="AC803" s="2139"/>
      <c r="AD803" s="2139"/>
      <c r="AE803" s="2139"/>
      <c r="AF803" s="566" t="s">
        <v>311</v>
      </c>
      <c r="AG803" s="555">
        <f t="shared" ref="AG803" si="2355">AH803+CP803+CS803+CV803+CY803</f>
        <v>0.16</v>
      </c>
      <c r="AH803" s="556">
        <v>0.08</v>
      </c>
      <c r="AI803" s="324">
        <v>9.6</v>
      </c>
      <c r="AJ803" s="324">
        <v>0.30581600000000003</v>
      </c>
      <c r="AK803" s="324">
        <v>0.02</v>
      </c>
      <c r="AL803" s="854">
        <v>2.4</v>
      </c>
      <c r="AM803" s="130">
        <v>7.6454000000000008E-2</v>
      </c>
      <c r="AN803" s="324">
        <v>0.02</v>
      </c>
      <c r="AO803" s="854">
        <v>2.4</v>
      </c>
      <c r="AP803" s="324">
        <v>7.6454000000000008E-2</v>
      </c>
      <c r="AQ803" s="324">
        <v>0.02</v>
      </c>
      <c r="AR803" s="854">
        <v>2.4</v>
      </c>
      <c r="AS803" s="324">
        <v>7.6454000000000008E-2</v>
      </c>
      <c r="AT803" s="324">
        <v>0.02</v>
      </c>
      <c r="AU803" s="854">
        <v>2.4</v>
      </c>
      <c r="AV803" s="324">
        <v>7.6454000000000008E-2</v>
      </c>
      <c r="AW803" s="324">
        <v>0.08</v>
      </c>
      <c r="AX803" s="324">
        <v>9.6</v>
      </c>
      <c r="AY803" s="324">
        <v>0.33456320000000006</v>
      </c>
      <c r="AZ803" s="324">
        <v>0.02</v>
      </c>
      <c r="BA803" s="324">
        <v>2.4</v>
      </c>
      <c r="BB803" s="324">
        <v>8.4130800000000006E-2</v>
      </c>
      <c r="BC803" s="324">
        <v>0.02</v>
      </c>
      <c r="BD803" s="854">
        <v>2.4</v>
      </c>
      <c r="BE803" s="324">
        <v>8.3408999999999997E-2</v>
      </c>
      <c r="BF803" s="1859">
        <v>0.02</v>
      </c>
      <c r="BG803" s="1860">
        <v>2.4</v>
      </c>
      <c r="BH803" s="1267">
        <v>8.3408999999999997E-2</v>
      </c>
      <c r="BI803" s="324">
        <v>0.02</v>
      </c>
      <c r="BJ803" s="854">
        <v>2.4</v>
      </c>
      <c r="BK803" s="1267">
        <v>8.3614400000000005E-2</v>
      </c>
      <c r="BL803" s="556">
        <f t="shared" ref="BL803" si="2356">BO803+BR803+BU803+BX803</f>
        <v>0.08</v>
      </c>
      <c r="BM803" s="324">
        <f t="shared" ref="BM803" si="2357">BP803+BS803+BV803+BY803</f>
        <v>9.6</v>
      </c>
      <c r="BN803" s="324">
        <f t="shared" ref="BN803" si="2358">BQ803+BT803+BW803+BZ803</f>
        <v>0.30581600000000003</v>
      </c>
      <c r="BO803" s="324">
        <v>0.02</v>
      </c>
      <c r="BP803" s="854">
        <f>BO803*1000*0.12</f>
        <v>2.4</v>
      </c>
      <c r="BQ803" s="130">
        <f>BO803*$ER$14</f>
        <v>7.6454000000000008E-2</v>
      </c>
      <c r="BR803" s="324">
        <v>0.02</v>
      </c>
      <c r="BS803" s="854">
        <f>BR803*1000*0.12</f>
        <v>2.4</v>
      </c>
      <c r="BT803" s="324">
        <f>BR803*$ES$14</f>
        <v>7.6454000000000008E-2</v>
      </c>
      <c r="BU803" s="324">
        <v>0.02</v>
      </c>
      <c r="BV803" s="854">
        <f>BU803*1000*0.12</f>
        <v>2.4</v>
      </c>
      <c r="BW803" s="324">
        <f>BU803*$ET$14</f>
        <v>7.6454000000000008E-2</v>
      </c>
      <c r="BX803" s="324">
        <v>0.02</v>
      </c>
      <c r="BY803" s="854">
        <f>BX803*1000*0.12</f>
        <v>2.4</v>
      </c>
      <c r="BZ803" s="324">
        <f>BX803*$EU$14</f>
        <v>7.6454000000000008E-2</v>
      </c>
      <c r="CA803" s="324">
        <f t="shared" ref="CA803" si="2359">CD803+CG803+CJ803+CM803</f>
        <v>0.08</v>
      </c>
      <c r="CB803" s="324">
        <f t="shared" ref="CB803" si="2360">CE803+CH803+CK803+CN803</f>
        <v>9.6</v>
      </c>
      <c r="CC803" s="324">
        <f t="shared" ref="CC803" si="2361">CF803+CI803+CL803+CO803</f>
        <v>8.5915999999999992E-2</v>
      </c>
      <c r="CD803" s="324">
        <v>0.02</v>
      </c>
      <c r="CE803" s="324">
        <v>2.4</v>
      </c>
      <c r="CF803" s="324">
        <f>CD803*$EW$14</f>
        <v>8.5915999999999992E-2</v>
      </c>
      <c r="CG803" s="324">
        <v>0.02</v>
      </c>
      <c r="CH803" s="854">
        <f>CG803*1000*0.12</f>
        <v>2.4</v>
      </c>
      <c r="CI803" s="324">
        <f>CG803*$EX$14</f>
        <v>0</v>
      </c>
      <c r="CJ803" s="2141">
        <v>0.02</v>
      </c>
      <c r="CK803" s="1860">
        <f>CJ803*1000*0.12</f>
        <v>2.4</v>
      </c>
      <c r="CL803" s="1267">
        <f>CJ803*$EY$14</f>
        <v>0</v>
      </c>
      <c r="CM803" s="324">
        <v>0.02</v>
      </c>
      <c r="CN803" s="854">
        <f>CM803*1000*0.12</f>
        <v>2.4</v>
      </c>
      <c r="CO803" s="1267">
        <f>CM803*$EZ$14</f>
        <v>0</v>
      </c>
      <c r="CP803" s="2238">
        <v>0.02</v>
      </c>
      <c r="CQ803" s="2220">
        <f>CP803*1000*0.12</f>
        <v>2.4</v>
      </c>
      <c r="CR803" s="2238">
        <f>CP803*$EM$14</f>
        <v>0</v>
      </c>
      <c r="CS803" s="324">
        <v>0.02</v>
      </c>
      <c r="CT803" s="854">
        <f>CS803*1000*0.12</f>
        <v>2.4</v>
      </c>
      <c r="CU803" s="324">
        <f>CS803*$EN$14</f>
        <v>8.269399999999999E-2</v>
      </c>
      <c r="CV803" s="324">
        <v>0.02</v>
      </c>
      <c r="CW803" s="854">
        <f>CV803*1000*0.12</f>
        <v>2.4</v>
      </c>
      <c r="CX803" s="324">
        <f>CV803*$EO$14</f>
        <v>8.6001999999999995E-2</v>
      </c>
      <c r="CY803" s="324">
        <v>0.02</v>
      </c>
      <c r="CZ803" s="324">
        <f>CY803*1000*0.12</f>
        <v>2.4</v>
      </c>
      <c r="DA803" s="324">
        <f>CY803*$EP$14</f>
        <v>8.9442000000000008E-2</v>
      </c>
      <c r="DB803" s="85"/>
      <c r="DC803" s="85"/>
      <c r="DD803" s="85"/>
      <c r="DE803" s="23"/>
      <c r="DF803" s="85"/>
      <c r="DG803" s="23"/>
      <c r="DH803" s="23"/>
      <c r="DI803" s="23"/>
      <c r="DJ803" s="23"/>
      <c r="DK803" s="23"/>
      <c r="DL803" s="23"/>
      <c r="DM803" s="23"/>
      <c r="DN803" s="185"/>
      <c r="DO803" s="23"/>
      <c r="DP803" s="85"/>
      <c r="DQ803" s="23"/>
      <c r="DR803" s="23"/>
      <c r="DS803" s="23"/>
      <c r="DT803" s="23"/>
      <c r="DU803" s="23"/>
      <c r="DV803" s="23"/>
      <c r="DW803" s="23"/>
      <c r="DX803" s="185"/>
      <c r="DY803" s="23"/>
      <c r="DZ803" s="2216"/>
      <c r="EA803" s="85"/>
      <c r="EB803" s="23"/>
      <c r="EC803" s="867"/>
      <c r="ED803" s="119" t="s">
        <v>243</v>
      </c>
      <c r="EE803" s="23"/>
      <c r="EF803" s="329" t="s">
        <v>235</v>
      </c>
      <c r="EG803" s="171"/>
      <c r="EH803" s="1073" t="s">
        <v>470</v>
      </c>
    </row>
    <row r="804" spans="1:143" ht="15" hidden="1" customHeight="1" outlineLevel="1">
      <c r="A804" s="85"/>
      <c r="B804" s="67"/>
      <c r="C804" s="158"/>
      <c r="D804" s="1151"/>
      <c r="E804" s="67"/>
      <c r="F804" s="67"/>
      <c r="G804" s="86"/>
      <c r="H804" s="86">
        <f>SUM(I804:L804)</f>
        <v>0</v>
      </c>
      <c r="I804" s="67"/>
      <c r="J804" s="67"/>
      <c r="K804" s="67"/>
      <c r="L804" s="67"/>
      <c r="M804" s="2216"/>
      <c r="N804" s="67"/>
      <c r="O804" s="67"/>
      <c r="P804" s="67"/>
      <c r="Q804" s="574">
        <f>SUM(R804:U804)</f>
        <v>0</v>
      </c>
      <c r="R804" s="196"/>
      <c r="S804" s="196"/>
      <c r="T804" s="196"/>
      <c r="U804" s="196"/>
      <c r="V804" s="86">
        <f>SUM(W804:Z804)</f>
        <v>0</v>
      </c>
      <c r="W804" s="67"/>
      <c r="X804" s="67"/>
      <c r="Y804" s="67"/>
      <c r="Z804" s="67"/>
      <c r="AA804" s="574">
        <f>SUM(AB804:AE804)</f>
        <v>0</v>
      </c>
      <c r="AB804" s="196"/>
      <c r="AC804" s="196"/>
      <c r="AD804" s="196"/>
      <c r="AE804" s="196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2239"/>
      <c r="CQ804" s="2239"/>
      <c r="CR804" s="2239"/>
      <c r="CS804" s="210"/>
      <c r="CT804" s="210"/>
      <c r="CU804" s="210"/>
      <c r="CV804" s="33"/>
      <c r="CW804" s="33"/>
      <c r="CX804" s="33"/>
      <c r="CY804" s="33"/>
      <c r="CZ804" s="33"/>
      <c r="DA804" s="33"/>
      <c r="DB804" s="210"/>
      <c r="DC804" s="210"/>
      <c r="DD804" s="210"/>
      <c r="DE804" s="33"/>
      <c r="DF804" s="210"/>
      <c r="DG804" s="33"/>
      <c r="DH804" s="33"/>
      <c r="DI804" s="33"/>
      <c r="DJ804" s="33"/>
      <c r="DK804" s="33"/>
      <c r="DL804" s="33"/>
      <c r="DM804" s="33"/>
      <c r="DN804" s="23"/>
      <c r="DO804" s="33"/>
      <c r="DP804" s="210"/>
      <c r="DQ804" s="33"/>
      <c r="DR804" s="33"/>
      <c r="DS804" s="33"/>
      <c r="DT804" s="33"/>
      <c r="DU804" s="33"/>
      <c r="DV804" s="33"/>
      <c r="DW804" s="33"/>
      <c r="DX804" s="23"/>
      <c r="DY804" s="33"/>
      <c r="DZ804" s="2239"/>
      <c r="EA804" s="210"/>
      <c r="EB804" s="33"/>
      <c r="EC804" s="868"/>
      <c r="ED804" s="33"/>
      <c r="EE804" s="33"/>
      <c r="EF804" s="33"/>
      <c r="EG804" s="201"/>
      <c r="EH804" s="1618"/>
    </row>
    <row r="805" spans="1:143" ht="15" hidden="1" customHeight="1" outlineLevel="1">
      <c r="A805" s="85"/>
      <c r="B805" s="67"/>
      <c r="C805" s="158"/>
      <c r="D805" s="1151"/>
      <c r="E805" s="67"/>
      <c r="F805" s="67"/>
      <c r="G805" s="86"/>
      <c r="H805" s="86">
        <f>SUM(I805:L805)</f>
        <v>0</v>
      </c>
      <c r="I805" s="67"/>
      <c r="J805" s="67"/>
      <c r="K805" s="67"/>
      <c r="L805" s="67"/>
      <c r="M805" s="2216"/>
      <c r="N805" s="67"/>
      <c r="O805" s="67"/>
      <c r="P805" s="67"/>
      <c r="Q805" s="574">
        <f>SUM(R805:U805)</f>
        <v>0</v>
      </c>
      <c r="R805" s="196"/>
      <c r="S805" s="196"/>
      <c r="T805" s="196"/>
      <c r="U805" s="196"/>
      <c r="V805" s="86">
        <f>SUM(W805:Z805)</f>
        <v>0</v>
      </c>
      <c r="W805" s="67"/>
      <c r="X805" s="67"/>
      <c r="Y805" s="67"/>
      <c r="Z805" s="67"/>
      <c r="AA805" s="574">
        <f>SUM(AB805:AE805)</f>
        <v>0</v>
      </c>
      <c r="AB805" s="196"/>
      <c r="AC805" s="196"/>
      <c r="AD805" s="196"/>
      <c r="AE805" s="196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2239"/>
      <c r="CQ805" s="2239"/>
      <c r="CR805" s="2239"/>
      <c r="CS805" s="210"/>
      <c r="CT805" s="210"/>
      <c r="CU805" s="210"/>
      <c r="CV805" s="33"/>
      <c r="CW805" s="33"/>
      <c r="CX805" s="33"/>
      <c r="CY805" s="33"/>
      <c r="CZ805" s="33"/>
      <c r="DA805" s="33"/>
      <c r="DB805" s="210"/>
      <c r="DC805" s="210"/>
      <c r="DD805" s="210"/>
      <c r="DE805" s="33"/>
      <c r="DF805" s="210"/>
      <c r="DG805" s="33"/>
      <c r="DH805" s="33"/>
      <c r="DI805" s="33"/>
      <c r="DJ805" s="33"/>
      <c r="DK805" s="33"/>
      <c r="DL805" s="33"/>
      <c r="DM805" s="33"/>
      <c r="DN805" s="33"/>
      <c r="DO805" s="33"/>
      <c r="DP805" s="210"/>
      <c r="DQ805" s="33"/>
      <c r="DR805" s="33"/>
      <c r="DS805" s="33"/>
      <c r="DT805" s="33"/>
      <c r="DU805" s="33"/>
      <c r="DV805" s="33"/>
      <c r="DW805" s="33"/>
      <c r="DX805" s="33"/>
      <c r="DY805" s="33"/>
      <c r="DZ805" s="2239"/>
      <c r="EA805" s="210"/>
      <c r="EB805" s="33"/>
      <c r="EC805" s="868"/>
      <c r="ED805" s="33"/>
      <c r="EE805" s="33"/>
      <c r="EF805" s="33"/>
      <c r="EG805" s="201"/>
      <c r="EH805" s="1618"/>
    </row>
    <row r="806" spans="1:143" ht="15" customHeight="1" outlineLevel="1">
      <c r="A806" s="85"/>
      <c r="B806" s="67"/>
      <c r="C806" s="158"/>
      <c r="D806" s="1152" t="s">
        <v>52</v>
      </c>
      <c r="E806" s="84"/>
      <c r="F806" s="84"/>
      <c r="G806" s="84"/>
      <c r="H806" s="84"/>
      <c r="I806" s="84"/>
      <c r="J806" s="84"/>
      <c r="K806" s="84"/>
      <c r="L806" s="84"/>
      <c r="M806" s="2199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105"/>
      <c r="AG806" s="555">
        <f t="shared" ref="AG806" si="2362">AH806+CP806+CS806+CV806+CY806</f>
        <v>0.16</v>
      </c>
      <c r="AH806" s="595">
        <v>0.08</v>
      </c>
      <c r="AI806" s="595">
        <v>9.6</v>
      </c>
      <c r="AJ806" s="595">
        <v>0.30581600000000003</v>
      </c>
      <c r="AK806" s="595">
        <v>0.02</v>
      </c>
      <c r="AL806" s="595">
        <v>2.4</v>
      </c>
      <c r="AM806" s="595">
        <v>7.6454000000000008E-2</v>
      </c>
      <c r="AN806" s="595">
        <v>0.02</v>
      </c>
      <c r="AO806" s="595">
        <v>2.4</v>
      </c>
      <c r="AP806" s="595">
        <v>7.6454000000000008E-2</v>
      </c>
      <c r="AQ806" s="595">
        <v>0.02</v>
      </c>
      <c r="AR806" s="595">
        <v>2.4</v>
      </c>
      <c r="AS806" s="595">
        <v>7.6454000000000008E-2</v>
      </c>
      <c r="AT806" s="595">
        <v>0.02</v>
      </c>
      <c r="AU806" s="595">
        <v>2.4</v>
      </c>
      <c r="AV806" s="595">
        <v>7.6454000000000008E-2</v>
      </c>
      <c r="AW806" s="595">
        <v>0.08</v>
      </c>
      <c r="AX806" s="595">
        <v>9.6</v>
      </c>
      <c r="AY806" s="595">
        <v>0.33456320000000006</v>
      </c>
      <c r="AZ806" s="595">
        <v>0.02</v>
      </c>
      <c r="BA806" s="595">
        <v>2.4</v>
      </c>
      <c r="BB806" s="595">
        <v>8.4130800000000006E-2</v>
      </c>
      <c r="BC806" s="595">
        <v>0.02</v>
      </c>
      <c r="BD806" s="595">
        <v>2.4</v>
      </c>
      <c r="BE806" s="595">
        <v>8.3408999999999997E-2</v>
      </c>
      <c r="BF806" s="595">
        <v>0.02</v>
      </c>
      <c r="BG806" s="595">
        <v>2.4</v>
      </c>
      <c r="BH806" s="595">
        <v>8.3408999999999997E-2</v>
      </c>
      <c r="BI806" s="595">
        <v>0.02</v>
      </c>
      <c r="BJ806" s="595">
        <v>2.4</v>
      </c>
      <c r="BK806" s="595">
        <v>8.3614400000000005E-2</v>
      </c>
      <c r="BL806" s="595">
        <f>SUM(BL803:BL805)</f>
        <v>0.08</v>
      </c>
      <c r="BM806" s="595">
        <f>SUM(BM803:BM805)</f>
        <v>9.6</v>
      </c>
      <c r="BN806" s="595">
        <f t="shared" ref="BN806:BZ806" si="2363">SUM(BN803:BN805)</f>
        <v>0.30581600000000003</v>
      </c>
      <c r="BO806" s="595">
        <f t="shared" si="2363"/>
        <v>0.02</v>
      </c>
      <c r="BP806" s="595">
        <f t="shared" si="2363"/>
        <v>2.4</v>
      </c>
      <c r="BQ806" s="595">
        <f t="shared" si="2363"/>
        <v>7.6454000000000008E-2</v>
      </c>
      <c r="BR806" s="595">
        <f t="shared" si="2363"/>
        <v>0.02</v>
      </c>
      <c r="BS806" s="595">
        <f t="shared" si="2363"/>
        <v>2.4</v>
      </c>
      <c r="BT806" s="595">
        <f t="shared" si="2363"/>
        <v>7.6454000000000008E-2</v>
      </c>
      <c r="BU806" s="595">
        <f t="shared" si="2363"/>
        <v>0.02</v>
      </c>
      <c r="BV806" s="595">
        <f t="shared" si="2363"/>
        <v>2.4</v>
      </c>
      <c r="BW806" s="595">
        <f t="shared" si="2363"/>
        <v>7.6454000000000008E-2</v>
      </c>
      <c r="BX806" s="595">
        <f t="shared" si="2363"/>
        <v>0.02</v>
      </c>
      <c r="BY806" s="595">
        <f t="shared" si="2363"/>
        <v>2.4</v>
      </c>
      <c r="BZ806" s="595">
        <f t="shared" si="2363"/>
        <v>7.6454000000000008E-2</v>
      </c>
      <c r="CA806" s="595">
        <f>SUM(CA803:CA805)</f>
        <v>0.08</v>
      </c>
      <c r="CB806" s="595">
        <f>SUM(CB803:CB805)</f>
        <v>9.6</v>
      </c>
      <c r="CC806" s="595">
        <f t="shared" ref="CC806:CO806" si="2364">SUM(CC803:CC805)</f>
        <v>8.5915999999999992E-2</v>
      </c>
      <c r="CD806" s="595">
        <f t="shared" si="2364"/>
        <v>0.02</v>
      </c>
      <c r="CE806" s="595">
        <f t="shared" si="2364"/>
        <v>2.4</v>
      </c>
      <c r="CF806" s="595">
        <f t="shared" si="2364"/>
        <v>8.5915999999999992E-2</v>
      </c>
      <c r="CG806" s="595">
        <f t="shared" si="2364"/>
        <v>0.02</v>
      </c>
      <c r="CH806" s="595">
        <f t="shared" si="2364"/>
        <v>2.4</v>
      </c>
      <c r="CI806" s="595">
        <f t="shared" si="2364"/>
        <v>0</v>
      </c>
      <c r="CJ806" s="595">
        <f t="shared" si="2364"/>
        <v>0.02</v>
      </c>
      <c r="CK806" s="595">
        <f t="shared" si="2364"/>
        <v>2.4</v>
      </c>
      <c r="CL806" s="595">
        <f t="shared" si="2364"/>
        <v>0</v>
      </c>
      <c r="CM806" s="595">
        <f t="shared" si="2364"/>
        <v>0.02</v>
      </c>
      <c r="CN806" s="595">
        <f t="shared" si="2364"/>
        <v>2.4</v>
      </c>
      <c r="CO806" s="595">
        <f t="shared" si="2364"/>
        <v>0</v>
      </c>
      <c r="CP806" s="2255">
        <f t="shared" ref="CP806:CX806" si="2365">SUM(CP803:CP805)</f>
        <v>0.02</v>
      </c>
      <c r="CQ806" s="2255">
        <f t="shared" si="2365"/>
        <v>2.4</v>
      </c>
      <c r="CR806" s="2255">
        <f t="shared" si="2365"/>
        <v>0</v>
      </c>
      <c r="CS806" s="595">
        <f t="shared" si="2365"/>
        <v>0.02</v>
      </c>
      <c r="CT806" s="595">
        <f t="shared" si="2365"/>
        <v>2.4</v>
      </c>
      <c r="CU806" s="595">
        <f t="shared" si="2365"/>
        <v>8.269399999999999E-2</v>
      </c>
      <c r="CV806" s="595">
        <f t="shared" si="2365"/>
        <v>0.02</v>
      </c>
      <c r="CW806" s="595">
        <f t="shared" si="2365"/>
        <v>2.4</v>
      </c>
      <c r="CX806" s="595">
        <f t="shared" si="2365"/>
        <v>8.6001999999999995E-2</v>
      </c>
      <c r="CY806" s="595">
        <f t="shared" ref="CY806:DA806" si="2366">SUM(CY803:CY805)</f>
        <v>0.02</v>
      </c>
      <c r="CZ806" s="595">
        <f t="shared" si="2366"/>
        <v>2.4</v>
      </c>
      <c r="DA806" s="595">
        <f t="shared" si="2366"/>
        <v>8.9442000000000008E-2</v>
      </c>
      <c r="DB806" s="283"/>
      <c r="DC806" s="283"/>
      <c r="DD806" s="283"/>
      <c r="DE806" s="555">
        <f t="shared" ref="DE806" si="2367">DK806+DP806+EA806+EB806+EC806</f>
        <v>0</v>
      </c>
      <c r="DF806" s="595">
        <v>0</v>
      </c>
      <c r="DG806" s="595">
        <v>0</v>
      </c>
      <c r="DH806" s="595">
        <v>0</v>
      </c>
      <c r="DI806" s="595">
        <v>0</v>
      </c>
      <c r="DJ806" s="595">
        <v>0</v>
      </c>
      <c r="DK806" s="595">
        <v>0</v>
      </c>
      <c r="DL806" s="595">
        <v>0</v>
      </c>
      <c r="DM806" s="185"/>
      <c r="DN806" s="33"/>
      <c r="DO806" s="185"/>
      <c r="DP806" s="595">
        <f t="shared" ref="DP806:DV806" si="2368">SUM(DP803:DP805)</f>
        <v>0</v>
      </c>
      <c r="DQ806" s="595">
        <f t="shared" si="2368"/>
        <v>0</v>
      </c>
      <c r="DR806" s="595">
        <f t="shared" si="2368"/>
        <v>0</v>
      </c>
      <c r="DS806" s="595">
        <f t="shared" si="2368"/>
        <v>0</v>
      </c>
      <c r="DT806" s="595">
        <f t="shared" si="2368"/>
        <v>0</v>
      </c>
      <c r="DU806" s="595">
        <f t="shared" si="2368"/>
        <v>0</v>
      </c>
      <c r="DV806" s="595">
        <f t="shared" si="2368"/>
        <v>0</v>
      </c>
      <c r="DW806" s="185"/>
      <c r="DX806" s="33"/>
      <c r="DY806" s="185"/>
      <c r="DZ806" s="2234">
        <f>SUM(DZ803:DZ805)</f>
        <v>0</v>
      </c>
      <c r="EA806" s="283">
        <f t="shared" ref="EA806:EB806" si="2369">SUM(EA803:EA805)</f>
        <v>0</v>
      </c>
      <c r="EB806" s="185">
        <f t="shared" si="2369"/>
        <v>0</v>
      </c>
      <c r="EC806" s="866">
        <f t="shared" ref="EC806" si="2370">SUM(EC803:EC805)</f>
        <v>0</v>
      </c>
      <c r="ED806" s="185"/>
      <c r="EE806" s="185"/>
      <c r="EF806" s="185"/>
      <c r="EG806" s="202"/>
      <c r="EH806" s="1617"/>
    </row>
    <row r="807" spans="1:143" ht="15" hidden="1" customHeight="1" outlineLevel="1">
      <c r="A807" s="85"/>
      <c r="B807" s="67"/>
      <c r="C807" s="157" t="s">
        <v>64</v>
      </c>
      <c r="D807" s="1149" t="s">
        <v>127</v>
      </c>
      <c r="E807" s="84"/>
      <c r="F807" s="84"/>
      <c r="G807" s="84"/>
      <c r="H807" s="84"/>
      <c r="I807" s="84"/>
      <c r="J807" s="84"/>
      <c r="K807" s="84"/>
      <c r="L807" s="84"/>
      <c r="M807" s="2199"/>
      <c r="N807" s="84"/>
      <c r="O807" s="84"/>
      <c r="P807" s="84"/>
      <c r="Q807" s="574"/>
      <c r="R807" s="574"/>
      <c r="S807" s="574"/>
      <c r="T807" s="574"/>
      <c r="U807" s="574"/>
      <c r="V807" s="84"/>
      <c r="W807" s="84"/>
      <c r="X807" s="84"/>
      <c r="Y807" s="84"/>
      <c r="Z807" s="84"/>
      <c r="AA807" s="574"/>
      <c r="AB807" s="574"/>
      <c r="AC807" s="574"/>
      <c r="AD807" s="574"/>
      <c r="AE807" s="574"/>
      <c r="AF807" s="23"/>
      <c r="AG807" s="23"/>
      <c r="AH807" s="185"/>
      <c r="AI807" s="185"/>
      <c r="AJ807" s="185"/>
      <c r="AK807" s="185"/>
      <c r="AL807" s="185"/>
      <c r="AM807" s="185"/>
      <c r="AN807" s="185"/>
      <c r="AO807" s="185"/>
      <c r="AP807" s="185"/>
      <c r="AQ807" s="185"/>
      <c r="AR807" s="185"/>
      <c r="AS807" s="185"/>
      <c r="AT807" s="185"/>
      <c r="AU807" s="185"/>
      <c r="AV807" s="185"/>
      <c r="AW807" s="185"/>
      <c r="AX807" s="185"/>
      <c r="AY807" s="185"/>
      <c r="AZ807" s="185"/>
      <c r="BA807" s="185"/>
      <c r="BB807" s="185"/>
      <c r="BC807" s="185"/>
      <c r="BD807" s="185"/>
      <c r="BE807" s="185"/>
      <c r="BF807" s="185"/>
      <c r="BG807" s="185"/>
      <c r="BH807" s="185"/>
      <c r="BI807" s="185"/>
      <c r="BJ807" s="185"/>
      <c r="BK807" s="185"/>
      <c r="BL807" s="185"/>
      <c r="BM807" s="185"/>
      <c r="BN807" s="185"/>
      <c r="BO807" s="185"/>
      <c r="BP807" s="185"/>
      <c r="BQ807" s="185"/>
      <c r="BR807" s="185"/>
      <c r="BS807" s="185"/>
      <c r="BT807" s="185"/>
      <c r="BU807" s="185"/>
      <c r="BV807" s="185"/>
      <c r="BW807" s="185"/>
      <c r="BX807" s="185"/>
      <c r="BY807" s="185"/>
      <c r="BZ807" s="185"/>
      <c r="CA807" s="185"/>
      <c r="CB807" s="185"/>
      <c r="CC807" s="185"/>
      <c r="CD807" s="185"/>
      <c r="CE807" s="185"/>
      <c r="CF807" s="185"/>
      <c r="CG807" s="185"/>
      <c r="CH807" s="185"/>
      <c r="CI807" s="185"/>
      <c r="CJ807" s="185"/>
      <c r="CK807" s="185"/>
      <c r="CL807" s="185"/>
      <c r="CM807" s="185"/>
      <c r="CN807" s="185"/>
      <c r="CO807" s="185"/>
      <c r="CP807" s="2234"/>
      <c r="CQ807" s="2234"/>
      <c r="CR807" s="2234"/>
      <c r="CS807" s="283"/>
      <c r="CT807" s="283"/>
      <c r="CU807" s="283"/>
      <c r="CV807" s="185"/>
      <c r="CW807" s="185"/>
      <c r="CX807" s="185"/>
      <c r="CY807" s="185"/>
      <c r="CZ807" s="185"/>
      <c r="DA807" s="185"/>
      <c r="DB807" s="283"/>
      <c r="DC807" s="283"/>
      <c r="DD807" s="283"/>
      <c r="DE807" s="185"/>
      <c r="DF807" s="283"/>
      <c r="DG807" s="185"/>
      <c r="DH807" s="185"/>
      <c r="DI807" s="185"/>
      <c r="DJ807" s="185"/>
      <c r="DK807" s="185"/>
      <c r="DL807" s="185"/>
      <c r="DM807" s="185"/>
      <c r="DN807" s="185"/>
      <c r="DO807" s="185"/>
      <c r="DP807" s="283"/>
      <c r="DQ807" s="185"/>
      <c r="DR807" s="185"/>
      <c r="DS807" s="185"/>
      <c r="DT807" s="185"/>
      <c r="DU807" s="185"/>
      <c r="DV807" s="185"/>
      <c r="DW807" s="185"/>
      <c r="DX807" s="185"/>
      <c r="DY807" s="185"/>
      <c r="DZ807" s="2234"/>
      <c r="EA807" s="283"/>
      <c r="EB807" s="185"/>
      <c r="EC807" s="866"/>
      <c r="ED807" s="185"/>
      <c r="EE807" s="185"/>
      <c r="EF807" s="185"/>
      <c r="EG807" s="202"/>
      <c r="EH807" s="1617"/>
    </row>
    <row r="808" spans="1:143" ht="15" hidden="1" customHeight="1" outlineLevel="1">
      <c r="A808" s="85"/>
      <c r="B808" s="67"/>
      <c r="C808" s="158"/>
      <c r="D808" s="1153"/>
      <c r="E808" s="67"/>
      <c r="F808" s="67"/>
      <c r="G808" s="86"/>
      <c r="H808" s="86">
        <f>SUM(I808:L808)</f>
        <v>0</v>
      </c>
      <c r="I808" s="67"/>
      <c r="J808" s="67"/>
      <c r="K808" s="67"/>
      <c r="L808" s="67"/>
      <c r="M808" s="2216"/>
      <c r="N808" s="67"/>
      <c r="O808" s="67"/>
      <c r="P808" s="67"/>
      <c r="Q808" s="574">
        <f>SUM(R808:U808)</f>
        <v>0</v>
      </c>
      <c r="R808" s="574"/>
      <c r="S808" s="574"/>
      <c r="T808" s="574"/>
      <c r="U808" s="574"/>
      <c r="V808" s="86">
        <f>SUM(W808:Z808)</f>
        <v>0</v>
      </c>
      <c r="W808" s="67"/>
      <c r="X808" s="67"/>
      <c r="Y808" s="67"/>
      <c r="Z808" s="67"/>
      <c r="AA808" s="574">
        <f>SUM(AB808:AE808)</f>
        <v>0</v>
      </c>
      <c r="AB808" s="574"/>
      <c r="AC808" s="574"/>
      <c r="AD808" s="574"/>
      <c r="AE808" s="574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216"/>
      <c r="CQ808" s="2216"/>
      <c r="CR808" s="2216"/>
      <c r="CS808" s="85"/>
      <c r="CT808" s="85"/>
      <c r="CU808" s="85"/>
      <c r="CV808" s="23"/>
      <c r="CW808" s="23"/>
      <c r="CX808" s="23"/>
      <c r="CY808" s="23"/>
      <c r="CZ808" s="23"/>
      <c r="DA808" s="23"/>
      <c r="DB808" s="85"/>
      <c r="DC808" s="85"/>
      <c r="DD808" s="85"/>
      <c r="DE808" s="23"/>
      <c r="DF808" s="85"/>
      <c r="DG808" s="23"/>
      <c r="DH808" s="23"/>
      <c r="DI808" s="23"/>
      <c r="DJ808" s="23"/>
      <c r="DK808" s="23"/>
      <c r="DL808" s="23"/>
      <c r="DM808" s="23"/>
      <c r="DN808" s="185"/>
      <c r="DO808" s="23"/>
      <c r="DP808" s="85"/>
      <c r="DQ808" s="23"/>
      <c r="DR808" s="23"/>
      <c r="DS808" s="23"/>
      <c r="DT808" s="23"/>
      <c r="DU808" s="23"/>
      <c r="DV808" s="23"/>
      <c r="DW808" s="23"/>
      <c r="DX808" s="185"/>
      <c r="DY808" s="23"/>
      <c r="DZ808" s="2216"/>
      <c r="EA808" s="85"/>
      <c r="EB808" s="23"/>
      <c r="EC808" s="867"/>
      <c r="ED808" s="23"/>
      <c r="EE808" s="23"/>
      <c r="EF808" s="23"/>
      <c r="EG808" s="171"/>
      <c r="EH808" s="1319"/>
    </row>
    <row r="809" spans="1:143" ht="15" hidden="1" customHeight="1" outlineLevel="1">
      <c r="A809" s="85"/>
      <c r="B809" s="67"/>
      <c r="C809" s="158"/>
      <c r="D809" s="1153"/>
      <c r="E809" s="67"/>
      <c r="F809" s="67"/>
      <c r="G809" s="86"/>
      <c r="H809" s="86">
        <f>SUM(I809:L809)</f>
        <v>0</v>
      </c>
      <c r="I809" s="67"/>
      <c r="J809" s="67"/>
      <c r="K809" s="67"/>
      <c r="L809" s="67"/>
      <c r="M809" s="2216"/>
      <c r="N809" s="67"/>
      <c r="O809" s="67"/>
      <c r="P809" s="67"/>
      <c r="Q809" s="574">
        <f>SUM(R809:U809)</f>
        <v>0</v>
      </c>
      <c r="R809" s="574"/>
      <c r="S809" s="574"/>
      <c r="T809" s="574"/>
      <c r="U809" s="574"/>
      <c r="V809" s="86">
        <f>SUM(W809:Z809)</f>
        <v>0</v>
      </c>
      <c r="W809" s="67"/>
      <c r="X809" s="67"/>
      <c r="Y809" s="67"/>
      <c r="Z809" s="67"/>
      <c r="AA809" s="574">
        <f>SUM(AB809:AE809)</f>
        <v>0</v>
      </c>
      <c r="AB809" s="574"/>
      <c r="AC809" s="574"/>
      <c r="AD809" s="574"/>
      <c r="AE809" s="574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2239"/>
      <c r="CQ809" s="2239"/>
      <c r="CR809" s="2239"/>
      <c r="CS809" s="210"/>
      <c r="CT809" s="210"/>
      <c r="CU809" s="210"/>
      <c r="CV809" s="33"/>
      <c r="CW809" s="33"/>
      <c r="CX809" s="33"/>
      <c r="CY809" s="33"/>
      <c r="CZ809" s="33"/>
      <c r="DA809" s="33"/>
      <c r="DB809" s="210"/>
      <c r="DC809" s="210"/>
      <c r="DD809" s="210"/>
      <c r="DE809" s="33"/>
      <c r="DF809" s="210"/>
      <c r="DG809" s="33"/>
      <c r="DH809" s="33"/>
      <c r="DI809" s="33"/>
      <c r="DJ809" s="33"/>
      <c r="DK809" s="33"/>
      <c r="DL809" s="33"/>
      <c r="DM809" s="33"/>
      <c r="DN809" s="23"/>
      <c r="DO809" s="33"/>
      <c r="DP809" s="210"/>
      <c r="DQ809" s="33"/>
      <c r="DR809" s="33"/>
      <c r="DS809" s="33"/>
      <c r="DT809" s="33"/>
      <c r="DU809" s="33"/>
      <c r="DV809" s="33"/>
      <c r="DW809" s="33"/>
      <c r="DX809" s="23"/>
      <c r="DY809" s="33"/>
      <c r="DZ809" s="2239"/>
      <c r="EA809" s="210"/>
      <c r="EB809" s="33"/>
      <c r="EC809" s="868"/>
      <c r="ED809" s="33"/>
      <c r="EE809" s="33"/>
      <c r="EF809" s="33"/>
      <c r="EG809" s="201"/>
      <c r="EH809" s="1618"/>
    </row>
    <row r="810" spans="1:143" ht="15" hidden="1" customHeight="1" outlineLevel="1">
      <c r="A810" s="85"/>
      <c r="B810" s="67"/>
      <c r="C810" s="158" t="s">
        <v>49</v>
      </c>
      <c r="D810" s="1153"/>
      <c r="E810" s="67"/>
      <c r="F810" s="67"/>
      <c r="G810" s="86"/>
      <c r="H810" s="86">
        <f>SUM(I810:L810)</f>
        <v>0</v>
      </c>
      <c r="I810" s="67"/>
      <c r="J810" s="67"/>
      <c r="K810" s="67"/>
      <c r="L810" s="67"/>
      <c r="M810" s="2216"/>
      <c r="N810" s="67"/>
      <c r="O810" s="67"/>
      <c r="P810" s="67"/>
      <c r="Q810" s="574">
        <f>SUM(R810:U810)</f>
        <v>0</v>
      </c>
      <c r="R810" s="574"/>
      <c r="S810" s="574"/>
      <c r="T810" s="574"/>
      <c r="U810" s="574"/>
      <c r="V810" s="86">
        <f>SUM(W810:Z810)</f>
        <v>0</v>
      </c>
      <c r="W810" s="67"/>
      <c r="X810" s="67"/>
      <c r="Y810" s="67"/>
      <c r="Z810" s="67"/>
      <c r="AA810" s="574">
        <f>SUM(AB810:AE810)</f>
        <v>0</v>
      </c>
      <c r="AB810" s="574"/>
      <c r="AC810" s="574"/>
      <c r="AD810" s="574"/>
      <c r="AE810" s="574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2239"/>
      <c r="CQ810" s="2239"/>
      <c r="CR810" s="2239"/>
      <c r="CS810" s="210"/>
      <c r="CT810" s="210"/>
      <c r="CU810" s="210"/>
      <c r="CV810" s="33"/>
      <c r="CW810" s="33"/>
      <c r="CX810" s="33"/>
      <c r="CY810" s="33"/>
      <c r="CZ810" s="33"/>
      <c r="DA810" s="33"/>
      <c r="DB810" s="210"/>
      <c r="DC810" s="210"/>
      <c r="DD810" s="210"/>
      <c r="DE810" s="33"/>
      <c r="DF810" s="210"/>
      <c r="DG810" s="33"/>
      <c r="DH810" s="33"/>
      <c r="DI810" s="33"/>
      <c r="DJ810" s="33"/>
      <c r="DK810" s="33"/>
      <c r="DL810" s="33"/>
      <c r="DM810" s="33"/>
      <c r="DN810" s="33"/>
      <c r="DO810" s="33"/>
      <c r="DP810" s="210"/>
      <c r="DQ810" s="33"/>
      <c r="DR810" s="33"/>
      <c r="DS810" s="33"/>
      <c r="DT810" s="33"/>
      <c r="DU810" s="33"/>
      <c r="DV810" s="33"/>
      <c r="DW810" s="33"/>
      <c r="DX810" s="33"/>
      <c r="DY810" s="33"/>
      <c r="DZ810" s="2239"/>
      <c r="EA810" s="210"/>
      <c r="EB810" s="33"/>
      <c r="EC810" s="868"/>
      <c r="ED810" s="33"/>
      <c r="EE810" s="33"/>
      <c r="EF810" s="33"/>
      <c r="EG810" s="201"/>
      <c r="EH810" s="1618"/>
    </row>
    <row r="811" spans="1:143" ht="15" hidden="1" customHeight="1" outlineLevel="1">
      <c r="A811" s="85"/>
      <c r="B811" s="67"/>
      <c r="C811" s="158"/>
      <c r="D811" s="1152" t="s">
        <v>52</v>
      </c>
      <c r="E811" s="84"/>
      <c r="F811" s="84"/>
      <c r="G811" s="84"/>
      <c r="H811" s="84"/>
      <c r="I811" s="84"/>
      <c r="J811" s="84"/>
      <c r="K811" s="84"/>
      <c r="L811" s="84"/>
      <c r="M811" s="2199"/>
      <c r="N811" s="84"/>
      <c r="O811" s="84"/>
      <c r="P811" s="84"/>
      <c r="Q811" s="574"/>
      <c r="R811" s="574"/>
      <c r="S811" s="574"/>
      <c r="T811" s="574"/>
      <c r="U811" s="574"/>
      <c r="V811" s="84"/>
      <c r="W811" s="84"/>
      <c r="X811" s="84"/>
      <c r="Y811" s="84"/>
      <c r="Z811" s="84"/>
      <c r="AA811" s="574"/>
      <c r="AB811" s="574"/>
      <c r="AC811" s="574"/>
      <c r="AD811" s="574"/>
      <c r="AE811" s="574"/>
      <c r="AF811" s="105"/>
      <c r="AG811" s="105"/>
      <c r="AH811" s="185">
        <v>0</v>
      </c>
      <c r="AI811" s="185">
        <v>0</v>
      </c>
      <c r="AJ811" s="185">
        <v>0</v>
      </c>
      <c r="AK811" s="185">
        <v>0</v>
      </c>
      <c r="AL811" s="185">
        <v>0</v>
      </c>
      <c r="AM811" s="185">
        <v>0</v>
      </c>
      <c r="AN811" s="185">
        <v>0</v>
      </c>
      <c r="AO811" s="185">
        <v>0</v>
      </c>
      <c r="AP811" s="185">
        <v>0</v>
      </c>
      <c r="AQ811" s="185">
        <v>0</v>
      </c>
      <c r="AR811" s="185">
        <v>0</v>
      </c>
      <c r="AS811" s="185">
        <v>0</v>
      </c>
      <c r="AT811" s="185">
        <v>0</v>
      </c>
      <c r="AU811" s="185">
        <v>0</v>
      </c>
      <c r="AV811" s="185">
        <v>0</v>
      </c>
      <c r="AW811" s="185">
        <v>0</v>
      </c>
      <c r="AX811" s="185">
        <v>0</v>
      </c>
      <c r="AY811" s="185">
        <v>0</v>
      </c>
      <c r="AZ811" s="185">
        <v>0</v>
      </c>
      <c r="BA811" s="185">
        <v>0</v>
      </c>
      <c r="BB811" s="185">
        <v>0</v>
      </c>
      <c r="BC811" s="185">
        <v>0</v>
      </c>
      <c r="BD811" s="185">
        <v>0</v>
      </c>
      <c r="BE811" s="185">
        <v>0</v>
      </c>
      <c r="BF811" s="185">
        <v>0</v>
      </c>
      <c r="BG811" s="185">
        <v>0</v>
      </c>
      <c r="BH811" s="185">
        <v>0</v>
      </c>
      <c r="BI811" s="185">
        <v>0</v>
      </c>
      <c r="BJ811" s="185">
        <v>0</v>
      </c>
      <c r="BK811" s="185">
        <v>0</v>
      </c>
      <c r="BL811" s="185">
        <f>SUM(BL808:BL810)</f>
        <v>0</v>
      </c>
      <c r="BM811" s="185">
        <f>SUM(BM808:BM810)</f>
        <v>0</v>
      </c>
      <c r="BN811" s="185">
        <f t="shared" ref="BN811:BZ811" si="2371">SUM(BN808:BN810)</f>
        <v>0</v>
      </c>
      <c r="BO811" s="185">
        <f t="shared" si="2371"/>
        <v>0</v>
      </c>
      <c r="BP811" s="185">
        <f t="shared" si="2371"/>
        <v>0</v>
      </c>
      <c r="BQ811" s="185">
        <f t="shared" si="2371"/>
        <v>0</v>
      </c>
      <c r="BR811" s="185">
        <f t="shared" si="2371"/>
        <v>0</v>
      </c>
      <c r="BS811" s="185">
        <f t="shared" si="2371"/>
        <v>0</v>
      </c>
      <c r="BT811" s="185">
        <f t="shared" si="2371"/>
        <v>0</v>
      </c>
      <c r="BU811" s="185">
        <f t="shared" si="2371"/>
        <v>0</v>
      </c>
      <c r="BV811" s="185">
        <f t="shared" si="2371"/>
        <v>0</v>
      </c>
      <c r="BW811" s="185">
        <f t="shared" si="2371"/>
        <v>0</v>
      </c>
      <c r="BX811" s="185">
        <f t="shared" si="2371"/>
        <v>0</v>
      </c>
      <c r="BY811" s="185">
        <f t="shared" si="2371"/>
        <v>0</v>
      </c>
      <c r="BZ811" s="185">
        <f t="shared" si="2371"/>
        <v>0</v>
      </c>
      <c r="CA811" s="185">
        <f>SUM(CA808:CA810)</f>
        <v>0</v>
      </c>
      <c r="CB811" s="185">
        <f>SUM(CB808:CB810)</f>
        <v>0</v>
      </c>
      <c r="CC811" s="185">
        <f t="shared" ref="CC811:CO811" si="2372">SUM(CC808:CC810)</f>
        <v>0</v>
      </c>
      <c r="CD811" s="185">
        <f t="shared" si="2372"/>
        <v>0</v>
      </c>
      <c r="CE811" s="185">
        <f t="shared" si="2372"/>
        <v>0</v>
      </c>
      <c r="CF811" s="185">
        <f t="shared" si="2372"/>
        <v>0</v>
      </c>
      <c r="CG811" s="185">
        <f t="shared" si="2372"/>
        <v>0</v>
      </c>
      <c r="CH811" s="185">
        <f t="shared" si="2372"/>
        <v>0</v>
      </c>
      <c r="CI811" s="185">
        <f t="shared" si="2372"/>
        <v>0</v>
      </c>
      <c r="CJ811" s="185">
        <f t="shared" si="2372"/>
        <v>0</v>
      </c>
      <c r="CK811" s="185">
        <f t="shared" si="2372"/>
        <v>0</v>
      </c>
      <c r="CL811" s="185">
        <f t="shared" si="2372"/>
        <v>0</v>
      </c>
      <c r="CM811" s="185">
        <f t="shared" si="2372"/>
        <v>0</v>
      </c>
      <c r="CN811" s="185">
        <f t="shared" si="2372"/>
        <v>0</v>
      </c>
      <c r="CO811" s="185">
        <f t="shared" si="2372"/>
        <v>0</v>
      </c>
      <c r="CP811" s="2234">
        <f t="shared" ref="CP811:CX811" si="2373">SUM(CP808:CP810)</f>
        <v>0</v>
      </c>
      <c r="CQ811" s="2234">
        <f t="shared" si="2373"/>
        <v>0</v>
      </c>
      <c r="CR811" s="2234">
        <f t="shared" si="2373"/>
        <v>0</v>
      </c>
      <c r="CS811" s="283">
        <f t="shared" si="2373"/>
        <v>0</v>
      </c>
      <c r="CT811" s="283">
        <f t="shared" si="2373"/>
        <v>0</v>
      </c>
      <c r="CU811" s="283">
        <f t="shared" si="2373"/>
        <v>0</v>
      </c>
      <c r="CV811" s="185">
        <f t="shared" si="2373"/>
        <v>0</v>
      </c>
      <c r="CW811" s="185">
        <f t="shared" si="2373"/>
        <v>0</v>
      </c>
      <c r="CX811" s="185">
        <f t="shared" si="2373"/>
        <v>0</v>
      </c>
      <c r="CY811" s="185">
        <f t="shared" ref="CY811:DA811" si="2374">SUM(CY808:CY810)</f>
        <v>0</v>
      </c>
      <c r="CZ811" s="185">
        <f t="shared" si="2374"/>
        <v>0</v>
      </c>
      <c r="DA811" s="185">
        <f t="shared" si="2374"/>
        <v>0</v>
      </c>
      <c r="DB811" s="283"/>
      <c r="DC811" s="283"/>
      <c r="DD811" s="283"/>
      <c r="DE811" s="185">
        <f>SUM(DE808:DE810)</f>
        <v>0</v>
      </c>
      <c r="DF811" s="283"/>
      <c r="DG811" s="185"/>
      <c r="DH811" s="185"/>
      <c r="DI811" s="185"/>
      <c r="DJ811" s="185"/>
      <c r="DK811" s="185"/>
      <c r="DL811" s="185"/>
      <c r="DM811" s="185"/>
      <c r="DN811" s="33"/>
      <c r="DO811" s="185"/>
      <c r="DP811" s="283"/>
      <c r="DQ811" s="185"/>
      <c r="DR811" s="185"/>
      <c r="DS811" s="185"/>
      <c r="DT811" s="185"/>
      <c r="DU811" s="185"/>
      <c r="DV811" s="185"/>
      <c r="DW811" s="185"/>
      <c r="DX811" s="33"/>
      <c r="DY811" s="185"/>
      <c r="DZ811" s="2234">
        <f>SUM(DZ808:DZ810)</f>
        <v>0</v>
      </c>
      <c r="EA811" s="283">
        <f t="shared" ref="EA811:EB811" si="2375">SUM(EA808:EA810)</f>
        <v>0</v>
      </c>
      <c r="EB811" s="185">
        <f t="shared" si="2375"/>
        <v>0</v>
      </c>
      <c r="EC811" s="866">
        <f t="shared" ref="EC811" si="2376">SUM(EC808:EC810)</f>
        <v>0</v>
      </c>
      <c r="ED811" s="185"/>
      <c r="EE811" s="185"/>
      <c r="EF811" s="185"/>
      <c r="EG811" s="202"/>
      <c r="EH811" s="1617"/>
    </row>
    <row r="812" spans="1:143" ht="15" customHeight="1" outlineLevel="1">
      <c r="A812" s="85"/>
      <c r="B812" s="67"/>
      <c r="C812" s="157" t="s">
        <v>65</v>
      </c>
      <c r="D812" s="1149" t="s">
        <v>128</v>
      </c>
      <c r="E812" s="84"/>
      <c r="F812" s="84"/>
      <c r="G812" s="84"/>
      <c r="H812" s="84"/>
      <c r="I812" s="84"/>
      <c r="J812" s="84"/>
      <c r="K812" s="84"/>
      <c r="L812" s="84"/>
      <c r="M812" s="2199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23"/>
      <c r="AG812" s="23"/>
      <c r="AH812" s="185"/>
      <c r="AI812" s="185"/>
      <c r="AJ812" s="185"/>
      <c r="AK812" s="185"/>
      <c r="AL812" s="185"/>
      <c r="AM812" s="185"/>
      <c r="AN812" s="185"/>
      <c r="AO812" s="185"/>
      <c r="AP812" s="185"/>
      <c r="AQ812" s="185"/>
      <c r="AR812" s="185"/>
      <c r="AS812" s="185"/>
      <c r="AT812" s="185"/>
      <c r="AU812" s="185"/>
      <c r="AV812" s="185"/>
      <c r="AW812" s="185"/>
      <c r="AX812" s="185"/>
      <c r="AY812" s="185"/>
      <c r="AZ812" s="185"/>
      <c r="BA812" s="185"/>
      <c r="BB812" s="185"/>
      <c r="BC812" s="185"/>
      <c r="BD812" s="185"/>
      <c r="BE812" s="185"/>
      <c r="BF812" s="185"/>
      <c r="BG812" s="185"/>
      <c r="BH812" s="185"/>
      <c r="BI812" s="185"/>
      <c r="BJ812" s="185"/>
      <c r="BK812" s="185"/>
      <c r="BL812" s="185"/>
      <c r="BM812" s="185"/>
      <c r="BN812" s="185"/>
      <c r="BO812" s="185"/>
      <c r="BP812" s="185"/>
      <c r="BQ812" s="185"/>
      <c r="BR812" s="185"/>
      <c r="BS812" s="185"/>
      <c r="BT812" s="185"/>
      <c r="BU812" s="185"/>
      <c r="BV812" s="185"/>
      <c r="BW812" s="185"/>
      <c r="BX812" s="185"/>
      <c r="BY812" s="185"/>
      <c r="BZ812" s="185"/>
      <c r="CA812" s="185"/>
      <c r="CB812" s="185"/>
      <c r="CC812" s="185"/>
      <c r="CD812" s="185"/>
      <c r="CE812" s="185"/>
      <c r="CF812" s="185"/>
      <c r="CG812" s="185"/>
      <c r="CH812" s="185"/>
      <c r="CI812" s="185"/>
      <c r="CJ812" s="185"/>
      <c r="CK812" s="185"/>
      <c r="CL812" s="185"/>
      <c r="CM812" s="185"/>
      <c r="CN812" s="185"/>
      <c r="CO812" s="185"/>
      <c r="CP812" s="2234"/>
      <c r="CQ812" s="2234"/>
      <c r="CR812" s="2234"/>
      <c r="CS812" s="283"/>
      <c r="CT812" s="283"/>
      <c r="CU812" s="283"/>
      <c r="CV812" s="185"/>
      <c r="CW812" s="185"/>
      <c r="CX812" s="185"/>
      <c r="CY812" s="185"/>
      <c r="CZ812" s="185"/>
      <c r="DA812" s="185"/>
      <c r="DB812" s="283"/>
      <c r="DC812" s="283"/>
      <c r="DD812" s="283"/>
      <c r="DE812" s="185"/>
      <c r="DF812" s="283"/>
      <c r="DG812" s="185"/>
      <c r="DH812" s="185"/>
      <c r="DI812" s="185"/>
      <c r="DJ812" s="185"/>
      <c r="DK812" s="185"/>
      <c r="DL812" s="185"/>
      <c r="DM812" s="185"/>
      <c r="DN812" s="185"/>
      <c r="DO812" s="185"/>
      <c r="DP812" s="283"/>
      <c r="DQ812" s="185"/>
      <c r="DR812" s="185"/>
      <c r="DS812" s="185"/>
      <c r="DT812" s="185"/>
      <c r="DU812" s="185"/>
      <c r="DV812" s="185"/>
      <c r="DW812" s="185"/>
      <c r="DX812" s="185"/>
      <c r="DY812" s="185"/>
      <c r="DZ812" s="2234"/>
      <c r="EA812" s="283"/>
      <c r="EB812" s="185"/>
      <c r="EC812" s="866"/>
      <c r="ED812" s="185"/>
      <c r="EE812" s="185"/>
      <c r="EF812" s="185"/>
      <c r="EG812" s="202"/>
      <c r="EH812" s="1617"/>
    </row>
    <row r="813" spans="1:143" ht="44.25" hidden="1" customHeight="1" outlineLevel="1">
      <c r="A813" s="85"/>
      <c r="B813" s="67"/>
      <c r="C813" s="158" t="s">
        <v>387</v>
      </c>
      <c r="D813" s="1807" t="s">
        <v>388</v>
      </c>
      <c r="E813" s="67"/>
      <c r="F813" s="972" t="s">
        <v>2</v>
      </c>
      <c r="G813" s="1209">
        <f>H813+M813+N813+O813+P813</f>
        <v>2</v>
      </c>
      <c r="H813" s="1209">
        <f>SUM(I813:L813)</f>
        <v>0</v>
      </c>
      <c r="I813" s="67"/>
      <c r="J813" s="67"/>
      <c r="K813" s="67"/>
      <c r="L813" s="67"/>
      <c r="M813" s="2219">
        <v>2</v>
      </c>
      <c r="N813" s="67"/>
      <c r="O813" s="67"/>
      <c r="P813" s="67"/>
      <c r="Q813" s="574">
        <f>SUM(R813:U813)</f>
        <v>0</v>
      </c>
      <c r="R813" s="23"/>
      <c r="S813" s="23"/>
      <c r="T813" s="23"/>
      <c r="U813" s="23"/>
      <c r="V813" s="1209">
        <f>SUM(W813:Z813)</f>
        <v>0</v>
      </c>
      <c r="W813" s="67"/>
      <c r="X813" s="67"/>
      <c r="Y813" s="67"/>
      <c r="Z813" s="67"/>
      <c r="AA813" s="574">
        <f>SUM(AB813:AE813)</f>
        <v>0</v>
      </c>
      <c r="AB813" s="23"/>
      <c r="AC813" s="23"/>
      <c r="AD813" s="23"/>
      <c r="AE813" s="23"/>
      <c r="AF813" s="566" t="s">
        <v>272</v>
      </c>
      <c r="AG813" s="555">
        <f t="shared" ref="AG813:AG816" si="2377">AH813+CP813+CS813+CV813+CY813</f>
        <v>0.63</v>
      </c>
      <c r="AH813" s="556">
        <v>0</v>
      </c>
      <c r="AI813" s="324">
        <v>0</v>
      </c>
      <c r="AJ813" s="324">
        <v>0</v>
      </c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324">
        <v>0</v>
      </c>
      <c r="AX813" s="324">
        <v>0</v>
      </c>
      <c r="AY813" s="324">
        <v>0</v>
      </c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556">
        <f t="shared" ref="BL813:BL816" si="2378">BO813+BR813+BU813+BX813</f>
        <v>0</v>
      </c>
      <c r="BM813" s="324">
        <f t="shared" ref="BM813:BM816" si="2379">BP813+BS813+BV813+BY813</f>
        <v>0</v>
      </c>
      <c r="BN813" s="324">
        <f t="shared" ref="BN813:BN816" si="2380">BQ813+BT813+BW813+BZ813</f>
        <v>0</v>
      </c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324">
        <f t="shared" ref="CA813:CA814" si="2381">CD813+CG813+CJ813+CM813</f>
        <v>0</v>
      </c>
      <c r="CB813" s="324">
        <f t="shared" ref="CB813:CB814" si="2382">CE813+CH813+CK813+CN813</f>
        <v>0</v>
      </c>
      <c r="CC813" s="324">
        <f t="shared" ref="CC813:CC814" si="2383">CF813+CI813+CL813+CO813</f>
        <v>0</v>
      </c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220">
        <v>0.16</v>
      </c>
      <c r="CQ813" s="2220">
        <f>1.154*CP813</f>
        <v>0.18464</v>
      </c>
      <c r="CR813" s="849">
        <f>CP813*$EM$42</f>
        <v>1.2979199999999999E-3</v>
      </c>
      <c r="CS813" s="854">
        <v>0.16</v>
      </c>
      <c r="CT813" s="854">
        <f>1.154*CS813</f>
        <v>0.18464</v>
      </c>
      <c r="CU813" s="130">
        <f>CS813*$EN$42</f>
        <v>1.3498367999999999E-3</v>
      </c>
      <c r="CV813" s="854">
        <v>0.15</v>
      </c>
      <c r="CW813" s="854">
        <f>1.154*CV813</f>
        <v>0.17309999999999998</v>
      </c>
      <c r="CX813" s="130">
        <f>CV813*$EO$42</f>
        <v>1.31609088E-3</v>
      </c>
      <c r="CY813" s="854">
        <v>0.16</v>
      </c>
      <c r="CZ813" s="854">
        <f>1.154*CY813</f>
        <v>0.18464</v>
      </c>
      <c r="DA813" s="130">
        <f>CY813*$EP$42</f>
        <v>1.4599824E-3</v>
      </c>
      <c r="DB813" s="85"/>
      <c r="DC813" s="85"/>
      <c r="DD813" s="85"/>
      <c r="DE813" s="23"/>
      <c r="DF813" s="85"/>
      <c r="DG813" s="23"/>
      <c r="DH813" s="23"/>
      <c r="DI813" s="23"/>
      <c r="DJ813" s="23"/>
      <c r="DK813" s="23"/>
      <c r="DL813" s="23"/>
      <c r="DM813" s="23"/>
      <c r="DN813" s="185"/>
      <c r="DO813" s="23"/>
      <c r="DP813" s="85"/>
      <c r="DQ813" s="23"/>
      <c r="DR813" s="23"/>
      <c r="DS813" s="23"/>
      <c r="DT813" s="23"/>
      <c r="DU813" s="23"/>
      <c r="DV813" s="23"/>
      <c r="DW813" s="23"/>
      <c r="DX813" s="185"/>
      <c r="DY813" s="23"/>
      <c r="DZ813" s="2216"/>
      <c r="EA813" s="85"/>
      <c r="EB813" s="23"/>
      <c r="EC813" s="867"/>
      <c r="ED813" s="119" t="s">
        <v>243</v>
      </c>
      <c r="EE813" s="23"/>
      <c r="EF813" s="329" t="s">
        <v>235</v>
      </c>
      <c r="EG813" s="171"/>
      <c r="EH813" s="2681" t="s">
        <v>470</v>
      </c>
    </row>
    <row r="814" spans="1:143" ht="48" customHeight="1" outlineLevel="1">
      <c r="A814" s="85"/>
      <c r="B814" s="67"/>
      <c r="C814" s="158" t="s">
        <v>393</v>
      </c>
      <c r="D814" s="1158" t="s">
        <v>394</v>
      </c>
      <c r="E814" s="67"/>
      <c r="F814" s="67"/>
      <c r="G814" s="86"/>
      <c r="H814" s="1975">
        <f>SUM(I814:L814)</f>
        <v>4</v>
      </c>
      <c r="I814" s="1939">
        <v>1</v>
      </c>
      <c r="J814" s="1939">
        <v>1</v>
      </c>
      <c r="K814" s="1939">
        <v>1</v>
      </c>
      <c r="L814" s="1939">
        <v>1</v>
      </c>
      <c r="M814" s="2216"/>
      <c r="N814" s="67"/>
      <c r="O814" s="67"/>
      <c r="P814" s="67"/>
      <c r="Q814" s="574">
        <f>SUM(R814:U814)</f>
        <v>4</v>
      </c>
      <c r="R814" s="1939">
        <v>1</v>
      </c>
      <c r="S814" s="1939">
        <v>1</v>
      </c>
      <c r="T814" s="1939">
        <v>1</v>
      </c>
      <c r="U814" s="1939">
        <v>1</v>
      </c>
      <c r="V814" s="1975">
        <f>SUM(W814:Z814)</f>
        <v>0</v>
      </c>
      <c r="W814" s="2337"/>
      <c r="X814" s="2337"/>
      <c r="Y814" s="2337"/>
      <c r="Z814" s="2337"/>
      <c r="AA814" s="574">
        <f>SUM(AB814:AE814)</f>
        <v>0</v>
      </c>
      <c r="AB814" s="2139"/>
      <c r="AC814" s="2139"/>
      <c r="AD814" s="2139"/>
      <c r="AE814" s="2139"/>
      <c r="AF814" s="566" t="s">
        <v>272</v>
      </c>
      <c r="AG814" s="555">
        <f t="shared" si="2377"/>
        <v>0.04</v>
      </c>
      <c r="AH814" s="556">
        <v>8.0000000000000002E-3</v>
      </c>
      <c r="AI814" s="324">
        <v>9.2319999999999989E-3</v>
      </c>
      <c r="AJ814" s="567">
        <v>6.2025599999999991E-5</v>
      </c>
      <c r="AK814" s="556">
        <v>2E-3</v>
      </c>
      <c r="AL814" s="130">
        <v>2.3079999999999997E-3</v>
      </c>
      <c r="AM814" s="853">
        <v>1.6223999999999999E-5</v>
      </c>
      <c r="AN814" s="130">
        <v>2E-3</v>
      </c>
      <c r="AO814" s="130">
        <v>2.3079999999999997E-3</v>
      </c>
      <c r="AP814" s="853">
        <v>1.4601599999999999E-5</v>
      </c>
      <c r="AQ814" s="130">
        <v>2E-3</v>
      </c>
      <c r="AR814" s="130">
        <v>2.3079999999999997E-3</v>
      </c>
      <c r="AS814" s="853">
        <v>1.56E-5</v>
      </c>
      <c r="AT814" s="130">
        <v>2E-3</v>
      </c>
      <c r="AU814" s="130">
        <v>2.3079999999999997E-3</v>
      </c>
      <c r="AV814" s="853">
        <v>1.56E-5</v>
      </c>
      <c r="AW814" s="556">
        <v>8.0000000000000002E-3</v>
      </c>
      <c r="AX814" s="556">
        <v>9.2319999999999989E-3</v>
      </c>
      <c r="AY814" s="859">
        <v>8.4010999999999999E-3</v>
      </c>
      <c r="AZ814" s="556">
        <v>2E-3</v>
      </c>
      <c r="BA814" s="130">
        <v>2.3079999999999997E-3</v>
      </c>
      <c r="BB814" s="324">
        <v>1.326E-5</v>
      </c>
      <c r="BC814" s="130">
        <v>2E-3</v>
      </c>
      <c r="BD814" s="130">
        <v>2.3079999999999997E-3</v>
      </c>
      <c r="BE814" s="324">
        <v>1.2800000000000001E-5</v>
      </c>
      <c r="BF814" s="130">
        <v>2E-3</v>
      </c>
      <c r="BG814" s="130">
        <v>2.3079999999999997E-3</v>
      </c>
      <c r="BH814" s="324">
        <v>1.36E-5</v>
      </c>
      <c r="BI814" s="130">
        <v>2E-3</v>
      </c>
      <c r="BJ814" s="130">
        <v>2.3079999999999997E-3</v>
      </c>
      <c r="BK814" s="1267">
        <v>8.3614399999999995E-3</v>
      </c>
      <c r="BL814" s="556">
        <f t="shared" si="2378"/>
        <v>8.0000000000000002E-3</v>
      </c>
      <c r="BM814" s="324">
        <f t="shared" si="2379"/>
        <v>9.2319999999999989E-3</v>
      </c>
      <c r="BN814" s="567">
        <f t="shared" si="2380"/>
        <v>6.2025599999999991E-5</v>
      </c>
      <c r="BO814" s="556">
        <v>2E-3</v>
      </c>
      <c r="BP814" s="130">
        <f>1.154*BO814</f>
        <v>2.3079999999999997E-3</v>
      </c>
      <c r="BQ814" s="853">
        <f>BO814*$EM$42</f>
        <v>1.6223999999999999E-5</v>
      </c>
      <c r="BR814" s="130">
        <v>2E-3</v>
      </c>
      <c r="BS814" s="130">
        <f>1.154*BR814</f>
        <v>2.3079999999999997E-3</v>
      </c>
      <c r="BT814" s="853">
        <f>BR814*$ES$42</f>
        <v>1.4601599999999999E-5</v>
      </c>
      <c r="BU814" s="130">
        <v>2E-3</v>
      </c>
      <c r="BV814" s="130">
        <f>1.154*BU814</f>
        <v>2.3079999999999997E-3</v>
      </c>
      <c r="BW814" s="853">
        <f>BU814*$ET$42</f>
        <v>1.56E-5</v>
      </c>
      <c r="BX814" s="130">
        <v>2E-3</v>
      </c>
      <c r="BY814" s="130">
        <f>1.154*BX814</f>
        <v>2.3079999999999997E-3</v>
      </c>
      <c r="BZ814" s="853">
        <f>BX814*$EU$42</f>
        <v>1.56E-5</v>
      </c>
      <c r="CA814" s="556">
        <f t="shared" si="2381"/>
        <v>8.0000000000000002E-3</v>
      </c>
      <c r="CB814" s="556">
        <f t="shared" si="2382"/>
        <v>9.2319999999999989E-3</v>
      </c>
      <c r="CC814" s="859">
        <f t="shared" si="2383"/>
        <v>0</v>
      </c>
      <c r="CD814" s="556">
        <v>2E-3</v>
      </c>
      <c r="CE814" s="130">
        <f>1.154*CD814</f>
        <v>2.3079999999999997E-3</v>
      </c>
      <c r="CF814" s="324">
        <f>CD814*$EW$42</f>
        <v>0</v>
      </c>
      <c r="CG814" s="130">
        <v>2E-3</v>
      </c>
      <c r="CH814" s="130">
        <f>1.154*CG814</f>
        <v>2.3079999999999997E-3</v>
      </c>
      <c r="CI814" s="324">
        <f>CG814*$EX$42</f>
        <v>0</v>
      </c>
      <c r="CJ814" s="130">
        <v>2E-3</v>
      </c>
      <c r="CK814" s="130">
        <f>1.154*CJ814</f>
        <v>2.3079999999999997E-3</v>
      </c>
      <c r="CL814" s="324">
        <f>CJ814*$EY$42</f>
        <v>0</v>
      </c>
      <c r="CM814" s="130">
        <v>2E-3</v>
      </c>
      <c r="CN814" s="130">
        <f>1.154*CM814</f>
        <v>2.3079999999999997E-3</v>
      </c>
      <c r="CO814" s="1267">
        <f>CM814*$EZ$14</f>
        <v>0</v>
      </c>
      <c r="CP814" s="2220">
        <v>8.0000000000000002E-3</v>
      </c>
      <c r="CQ814" s="2220">
        <f>1.154*CP814</f>
        <v>9.2319999999999989E-3</v>
      </c>
      <c r="CR814" s="2316">
        <f>CP814*$EM$42</f>
        <v>6.4895999999999997E-5</v>
      </c>
      <c r="CS814" s="854">
        <v>8.0000000000000002E-3</v>
      </c>
      <c r="CT814" s="854">
        <f>1.154*CS814</f>
        <v>9.2319999999999989E-3</v>
      </c>
      <c r="CU814" s="948">
        <f>CS814*$EN$42</f>
        <v>6.7491839999999999E-5</v>
      </c>
      <c r="CV814" s="854">
        <v>8.0000000000000002E-3</v>
      </c>
      <c r="CW814" s="854">
        <f>1.154*CV814</f>
        <v>9.2319999999999989E-3</v>
      </c>
      <c r="CX814" s="948">
        <f>CV814*$EO$42</f>
        <v>7.0191513600000006E-5</v>
      </c>
      <c r="CY814" s="854">
        <v>8.0000000000000002E-3</v>
      </c>
      <c r="CZ814" s="854">
        <f>1.154*CY814</f>
        <v>9.2319999999999989E-3</v>
      </c>
      <c r="DA814" s="948">
        <f>CY814*$EP$42</f>
        <v>7.2999120000000005E-5</v>
      </c>
      <c r="DB814" s="210"/>
      <c r="DC814" s="210"/>
      <c r="DD814" s="210"/>
      <c r="DE814" s="33"/>
      <c r="DF814" s="210"/>
      <c r="DG814" s="33"/>
      <c r="DH814" s="33"/>
      <c r="DI814" s="33"/>
      <c r="DJ814" s="33"/>
      <c r="DK814" s="33"/>
      <c r="DL814" s="33"/>
      <c r="DM814" s="33"/>
      <c r="DN814" s="23"/>
      <c r="DO814" s="33"/>
      <c r="DP814" s="210"/>
      <c r="DQ814" s="33"/>
      <c r="DR814" s="33"/>
      <c r="DS814" s="33"/>
      <c r="DT814" s="33"/>
      <c r="DU814" s="33"/>
      <c r="DV814" s="33"/>
      <c r="DW814" s="33"/>
      <c r="DX814" s="23"/>
      <c r="DY814" s="33"/>
      <c r="DZ814" s="2239"/>
      <c r="EA814" s="210"/>
      <c r="EB814" s="33"/>
      <c r="EC814" s="868"/>
      <c r="ED814" s="33"/>
      <c r="EE814" s="33"/>
      <c r="EF814" s="329" t="s">
        <v>235</v>
      </c>
      <c r="EG814" s="201"/>
      <c r="EH814" s="2682"/>
    </row>
    <row r="815" spans="1:143" ht="15" hidden="1" customHeight="1" outlineLevel="1">
      <c r="A815" s="85"/>
      <c r="B815" s="67"/>
      <c r="C815" s="1154" t="s">
        <v>49</v>
      </c>
      <c r="D815" s="1153"/>
      <c r="E815" s="67"/>
      <c r="F815" s="67"/>
      <c r="G815" s="67"/>
      <c r="H815" s="86">
        <f>SUM(I815:L815)</f>
        <v>0</v>
      </c>
      <c r="I815" s="67"/>
      <c r="J815" s="67"/>
      <c r="K815" s="67"/>
      <c r="L815" s="67"/>
      <c r="M815" s="2216"/>
      <c r="N815" s="67"/>
      <c r="O815" s="67"/>
      <c r="P815" s="67"/>
      <c r="Q815" s="185">
        <f>SUM(R815:U815)</f>
        <v>0</v>
      </c>
      <c r="R815" s="196"/>
      <c r="S815" s="196"/>
      <c r="T815" s="196"/>
      <c r="U815" s="196"/>
      <c r="V815" s="86">
        <f>SUM(W815:Z815)</f>
        <v>0</v>
      </c>
      <c r="W815" s="67"/>
      <c r="X815" s="67"/>
      <c r="Y815" s="67"/>
      <c r="Z815" s="67"/>
      <c r="AA815" s="185">
        <f>SUM(AB815:AE815)</f>
        <v>0</v>
      </c>
      <c r="AB815" s="196"/>
      <c r="AC815" s="196"/>
      <c r="AD815" s="196"/>
      <c r="AE815" s="196"/>
      <c r="AF815" s="33"/>
      <c r="AG815" s="555">
        <f t="shared" si="2377"/>
        <v>0</v>
      </c>
      <c r="AH815" s="556">
        <v>0</v>
      </c>
      <c r="AI815" s="324">
        <v>0</v>
      </c>
      <c r="AJ815" s="324">
        <v>0</v>
      </c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556">
        <f t="shared" si="2378"/>
        <v>0</v>
      </c>
      <c r="BM815" s="324">
        <f t="shared" si="2379"/>
        <v>0</v>
      </c>
      <c r="BN815" s="324">
        <f t="shared" si="2380"/>
        <v>0</v>
      </c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2239"/>
      <c r="CQ815" s="2239"/>
      <c r="CR815" s="2239"/>
      <c r="CS815" s="210"/>
      <c r="CT815" s="210"/>
      <c r="CU815" s="210"/>
      <c r="CV815" s="33"/>
      <c r="CW815" s="33"/>
      <c r="CX815" s="33"/>
      <c r="CY815" s="33"/>
      <c r="CZ815" s="33"/>
      <c r="DA815" s="33"/>
      <c r="DB815" s="210"/>
      <c r="DC815" s="210"/>
      <c r="DD815" s="210"/>
      <c r="DE815" s="33"/>
      <c r="DF815" s="210"/>
      <c r="DG815" s="33"/>
      <c r="DH815" s="33"/>
      <c r="DI815" s="33"/>
      <c r="DJ815" s="33"/>
      <c r="DK815" s="33"/>
      <c r="DL815" s="33"/>
      <c r="DM815" s="33"/>
      <c r="DN815" s="33"/>
      <c r="DO815" s="33"/>
      <c r="DP815" s="210"/>
      <c r="DQ815" s="33"/>
      <c r="DR815" s="33"/>
      <c r="DS815" s="33"/>
      <c r="DT815" s="33"/>
      <c r="DU815" s="33"/>
      <c r="DV815" s="33"/>
      <c r="DW815" s="33"/>
      <c r="DX815" s="33"/>
      <c r="DY815" s="33"/>
      <c r="DZ815" s="2239"/>
      <c r="EA815" s="210"/>
      <c r="EB815" s="33"/>
      <c r="EC815" s="868"/>
      <c r="ED815" s="33"/>
      <c r="EE815" s="33"/>
      <c r="EF815" s="33"/>
      <c r="EG815" s="201"/>
      <c r="EH815" s="1076"/>
    </row>
    <row r="816" spans="1:143" s="897" customFormat="1" ht="15" customHeight="1" outlineLevel="1">
      <c r="A816" s="977"/>
      <c r="B816" s="893"/>
      <c r="C816" s="1155"/>
      <c r="D816" s="1156" t="s">
        <v>52</v>
      </c>
      <c r="E816" s="895"/>
      <c r="F816" s="895"/>
      <c r="G816" s="895"/>
      <c r="H816" s="895"/>
      <c r="I816" s="895"/>
      <c r="J816" s="895"/>
      <c r="K816" s="895"/>
      <c r="L816" s="895"/>
      <c r="M816" s="2240"/>
      <c r="N816" s="895"/>
      <c r="O816" s="895"/>
      <c r="P816" s="895"/>
      <c r="Q816" s="895"/>
      <c r="R816" s="895"/>
      <c r="S816" s="895"/>
      <c r="T816" s="895"/>
      <c r="U816" s="895"/>
      <c r="V816" s="895"/>
      <c r="W816" s="895"/>
      <c r="X816" s="895"/>
      <c r="Y816" s="895"/>
      <c r="Z816" s="895"/>
      <c r="AA816" s="895"/>
      <c r="AB816" s="895"/>
      <c r="AC816" s="895"/>
      <c r="AD816" s="895"/>
      <c r="AE816" s="895"/>
      <c r="AF816" s="894"/>
      <c r="AG816" s="555">
        <f t="shared" si="2377"/>
        <v>0.67</v>
      </c>
      <c r="AH816" s="556">
        <v>8.0000000000000002E-3</v>
      </c>
      <c r="AI816" s="324">
        <v>9.2319999999999989E-3</v>
      </c>
      <c r="AJ816" s="567">
        <v>6.2025599999999991E-5</v>
      </c>
      <c r="AK816" s="600">
        <v>2E-3</v>
      </c>
      <c r="AL816" s="600">
        <v>2.3079999999999997E-3</v>
      </c>
      <c r="AM816" s="1225">
        <v>1.6223999999999999E-5</v>
      </c>
      <c r="AN816" s="600">
        <v>2E-3</v>
      </c>
      <c r="AO816" s="600">
        <v>2.3079999999999997E-3</v>
      </c>
      <c r="AP816" s="1225">
        <v>1.4601599999999999E-5</v>
      </c>
      <c r="AQ816" s="600">
        <v>2E-3</v>
      </c>
      <c r="AR816" s="600">
        <v>2.3079999999999997E-3</v>
      </c>
      <c r="AS816" s="1225">
        <v>1.56E-5</v>
      </c>
      <c r="AT816" s="600">
        <v>2E-3</v>
      </c>
      <c r="AU816" s="600">
        <v>2.3079999999999997E-3</v>
      </c>
      <c r="AV816" s="1225">
        <v>1.56E-5</v>
      </c>
      <c r="AW816" s="595">
        <v>8.0000000000000002E-3</v>
      </c>
      <c r="AX816" s="595">
        <v>9.2319999999999989E-3</v>
      </c>
      <c r="AY816" s="595">
        <v>8.4010999999999999E-3</v>
      </c>
      <c r="AZ816" s="595">
        <v>2E-3</v>
      </c>
      <c r="BA816" s="595">
        <v>2.3079999999999997E-3</v>
      </c>
      <c r="BB816" s="595">
        <v>1.326E-5</v>
      </c>
      <c r="BC816" s="595">
        <v>2E-3</v>
      </c>
      <c r="BD816" s="595">
        <v>2.3079999999999997E-3</v>
      </c>
      <c r="BE816" s="595">
        <v>1.2800000000000001E-5</v>
      </c>
      <c r="BF816" s="595">
        <v>2E-3</v>
      </c>
      <c r="BG816" s="595">
        <v>2.3079999999999997E-3</v>
      </c>
      <c r="BH816" s="595">
        <v>1.36E-5</v>
      </c>
      <c r="BI816" s="595">
        <v>2E-3</v>
      </c>
      <c r="BJ816" s="595">
        <v>2.3079999999999997E-3</v>
      </c>
      <c r="BK816" s="595">
        <v>8.3614399999999995E-3</v>
      </c>
      <c r="BL816" s="556">
        <f t="shared" si="2378"/>
        <v>8.0000000000000002E-3</v>
      </c>
      <c r="BM816" s="324">
        <f t="shared" si="2379"/>
        <v>9.2319999999999989E-3</v>
      </c>
      <c r="BN816" s="567">
        <f t="shared" si="2380"/>
        <v>6.2025599999999991E-5</v>
      </c>
      <c r="BO816" s="600">
        <f t="shared" ref="BO816:BZ816" si="2384">SUM(BO813:BO815)</f>
        <v>2E-3</v>
      </c>
      <c r="BP816" s="600">
        <f t="shared" si="2384"/>
        <v>2.3079999999999997E-3</v>
      </c>
      <c r="BQ816" s="1225">
        <f t="shared" si="2384"/>
        <v>1.6223999999999999E-5</v>
      </c>
      <c r="BR816" s="600">
        <f t="shared" si="2384"/>
        <v>2E-3</v>
      </c>
      <c r="BS816" s="600">
        <f t="shared" si="2384"/>
        <v>2.3079999999999997E-3</v>
      </c>
      <c r="BT816" s="1225">
        <f t="shared" si="2384"/>
        <v>1.4601599999999999E-5</v>
      </c>
      <c r="BU816" s="600">
        <f t="shared" si="2384"/>
        <v>2E-3</v>
      </c>
      <c r="BV816" s="600">
        <f t="shared" si="2384"/>
        <v>2.3079999999999997E-3</v>
      </c>
      <c r="BW816" s="1225">
        <f t="shared" si="2384"/>
        <v>1.56E-5</v>
      </c>
      <c r="BX816" s="600">
        <f t="shared" si="2384"/>
        <v>2E-3</v>
      </c>
      <c r="BY816" s="600">
        <f t="shared" si="2384"/>
        <v>2.3079999999999997E-3</v>
      </c>
      <c r="BZ816" s="1225">
        <f t="shared" si="2384"/>
        <v>1.56E-5</v>
      </c>
      <c r="CA816" s="595">
        <f>SUM(CA813:CA815)</f>
        <v>8.0000000000000002E-3</v>
      </c>
      <c r="CB816" s="595">
        <f>SUM(CB813:CB815)</f>
        <v>9.2319999999999989E-3</v>
      </c>
      <c r="CC816" s="595">
        <f t="shared" ref="CC816:CO816" si="2385">SUM(CC813:CC815)</f>
        <v>0</v>
      </c>
      <c r="CD816" s="595">
        <f t="shared" si="2385"/>
        <v>2E-3</v>
      </c>
      <c r="CE816" s="595">
        <f t="shared" si="2385"/>
        <v>2.3079999999999997E-3</v>
      </c>
      <c r="CF816" s="595">
        <f t="shared" si="2385"/>
        <v>0</v>
      </c>
      <c r="CG816" s="595">
        <f t="shared" si="2385"/>
        <v>2E-3</v>
      </c>
      <c r="CH816" s="595">
        <f t="shared" si="2385"/>
        <v>2.3079999999999997E-3</v>
      </c>
      <c r="CI816" s="595">
        <f t="shared" si="2385"/>
        <v>0</v>
      </c>
      <c r="CJ816" s="595">
        <f t="shared" si="2385"/>
        <v>2E-3</v>
      </c>
      <c r="CK816" s="595">
        <f t="shared" si="2385"/>
        <v>2.3079999999999997E-3</v>
      </c>
      <c r="CL816" s="595">
        <f t="shared" si="2385"/>
        <v>0</v>
      </c>
      <c r="CM816" s="595">
        <f t="shared" si="2385"/>
        <v>2E-3</v>
      </c>
      <c r="CN816" s="595">
        <f t="shared" si="2385"/>
        <v>2.3079999999999997E-3</v>
      </c>
      <c r="CO816" s="595">
        <f t="shared" si="2385"/>
        <v>0</v>
      </c>
      <c r="CP816" s="2255">
        <f t="shared" ref="CP816:CX816" si="2386">SUM(CP813:CP815)</f>
        <v>0.16800000000000001</v>
      </c>
      <c r="CQ816" s="2255">
        <f t="shared" si="2386"/>
        <v>0.19387199999999999</v>
      </c>
      <c r="CR816" s="2317">
        <f t="shared" si="2386"/>
        <v>1.362816E-3</v>
      </c>
      <c r="CS816" s="595">
        <f t="shared" si="2386"/>
        <v>0.16800000000000001</v>
      </c>
      <c r="CT816" s="595">
        <f t="shared" si="2386"/>
        <v>0.19387199999999999</v>
      </c>
      <c r="CU816" s="595">
        <f t="shared" si="2386"/>
        <v>1.4173286399999999E-3</v>
      </c>
      <c r="CV816" s="595">
        <f t="shared" si="2386"/>
        <v>0.158</v>
      </c>
      <c r="CW816" s="595">
        <f t="shared" si="2386"/>
        <v>0.18233199999999997</v>
      </c>
      <c r="CX816" s="600">
        <f t="shared" si="2386"/>
        <v>1.3862823936E-3</v>
      </c>
      <c r="CY816" s="595">
        <f t="shared" ref="CY816:DA816" si="2387">SUM(CY813:CY815)</f>
        <v>0.16800000000000001</v>
      </c>
      <c r="CZ816" s="595">
        <f t="shared" si="2387"/>
        <v>0.19387199999999999</v>
      </c>
      <c r="DA816" s="600">
        <f t="shared" si="2387"/>
        <v>1.53298152E-3</v>
      </c>
      <c r="DB816" s="595"/>
      <c r="DC816" s="595"/>
      <c r="DD816" s="595"/>
      <c r="DE816" s="555">
        <f t="shared" ref="DE816" si="2388">DK816+DP816+EA816+EB816+EC816</f>
        <v>0</v>
      </c>
      <c r="DF816" s="595">
        <v>0</v>
      </c>
      <c r="DG816" s="595">
        <v>0</v>
      </c>
      <c r="DH816" s="595"/>
      <c r="DI816" s="595"/>
      <c r="DJ816" s="595"/>
      <c r="DK816" s="595"/>
      <c r="DL816" s="595"/>
      <c r="DM816" s="595"/>
      <c r="DN816" s="595"/>
      <c r="DO816" s="595"/>
      <c r="DP816" s="595">
        <f t="shared" ref="DP816:DQ816" si="2389">SUM(DP813:DP815)</f>
        <v>0</v>
      </c>
      <c r="DQ816" s="595">
        <f t="shared" si="2389"/>
        <v>0</v>
      </c>
      <c r="DR816" s="595"/>
      <c r="DS816" s="595"/>
      <c r="DT816" s="595"/>
      <c r="DU816" s="595"/>
      <c r="DV816" s="595"/>
      <c r="DW816" s="595"/>
      <c r="DX816" s="595"/>
      <c r="DY816" s="595"/>
      <c r="DZ816" s="2255">
        <f>SUM(DZ813:DZ815)</f>
        <v>0</v>
      </c>
      <c r="EA816" s="595">
        <f t="shared" ref="EA816:EB816" si="2390">SUM(EA813:EA815)</f>
        <v>0</v>
      </c>
      <c r="EB816" s="595">
        <f t="shared" si="2390"/>
        <v>0</v>
      </c>
      <c r="EC816" s="595">
        <f t="shared" ref="EC816" si="2391">SUM(EC813:EC815)</f>
        <v>0</v>
      </c>
      <c r="ED816" s="595"/>
      <c r="EE816" s="595"/>
      <c r="EF816" s="595"/>
      <c r="EG816" s="898"/>
      <c r="EH816" s="1077"/>
      <c r="EI816" s="896"/>
      <c r="EJ816" s="896"/>
      <c r="EK816" s="896"/>
      <c r="EL816" s="896"/>
      <c r="EM816" s="896"/>
    </row>
    <row r="817" spans="1:138" ht="15" hidden="1" customHeight="1" outlineLevel="1">
      <c r="A817" s="85"/>
      <c r="B817" s="67"/>
      <c r="C817" s="1157" t="s">
        <v>66</v>
      </c>
      <c r="D817" s="1149" t="s">
        <v>95</v>
      </c>
      <c r="E817" s="84"/>
      <c r="F817" s="84"/>
      <c r="G817" s="84"/>
      <c r="H817" s="84"/>
      <c r="I817" s="84"/>
      <c r="J817" s="84"/>
      <c r="K817" s="84"/>
      <c r="L817" s="84"/>
      <c r="M817" s="2199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23"/>
      <c r="AG817" s="23"/>
      <c r="AH817" s="185"/>
      <c r="AI817" s="185"/>
      <c r="AJ817" s="185"/>
      <c r="AK817" s="185"/>
      <c r="AL817" s="185"/>
      <c r="AM817" s="185"/>
      <c r="AN817" s="185"/>
      <c r="AO817" s="185"/>
      <c r="AP817" s="185"/>
      <c r="AQ817" s="185"/>
      <c r="AR817" s="185"/>
      <c r="AS817" s="185"/>
      <c r="AT817" s="185"/>
      <c r="AU817" s="185"/>
      <c r="AV817" s="185"/>
      <c r="AW817" s="185"/>
      <c r="AX817" s="185"/>
      <c r="AY817" s="185"/>
      <c r="AZ817" s="185"/>
      <c r="BA817" s="185"/>
      <c r="BB817" s="185"/>
      <c r="BC817" s="185"/>
      <c r="BD817" s="185"/>
      <c r="BE817" s="185"/>
      <c r="BF817" s="185"/>
      <c r="BG817" s="185"/>
      <c r="BH817" s="185"/>
      <c r="BI817" s="185"/>
      <c r="BJ817" s="185"/>
      <c r="BK817" s="185"/>
      <c r="BL817" s="185"/>
      <c r="BM817" s="185"/>
      <c r="BN817" s="185"/>
      <c r="BO817" s="185"/>
      <c r="BP817" s="185"/>
      <c r="BQ817" s="185"/>
      <c r="BR817" s="185"/>
      <c r="BS817" s="185"/>
      <c r="BT817" s="185"/>
      <c r="BU817" s="185"/>
      <c r="BV817" s="185"/>
      <c r="BW817" s="185"/>
      <c r="BX817" s="185"/>
      <c r="BY817" s="185"/>
      <c r="BZ817" s="185"/>
      <c r="CA817" s="185"/>
      <c r="CB817" s="185"/>
      <c r="CC817" s="185"/>
      <c r="CD817" s="185"/>
      <c r="CE817" s="185"/>
      <c r="CF817" s="185"/>
      <c r="CG817" s="185"/>
      <c r="CH817" s="185"/>
      <c r="CI817" s="185"/>
      <c r="CJ817" s="185"/>
      <c r="CK817" s="185"/>
      <c r="CL817" s="185"/>
      <c r="CM817" s="185"/>
      <c r="CN817" s="185"/>
      <c r="CO817" s="185"/>
      <c r="CP817" s="2234"/>
      <c r="CQ817" s="2234"/>
      <c r="CR817" s="2234"/>
      <c r="CS817" s="283"/>
      <c r="CT817" s="283"/>
      <c r="CU817" s="283"/>
      <c r="CV817" s="185"/>
      <c r="CW817" s="185"/>
      <c r="CX817" s="185"/>
      <c r="CY817" s="185"/>
      <c r="CZ817" s="185"/>
      <c r="DA817" s="185"/>
      <c r="DB817" s="283"/>
      <c r="DC817" s="283"/>
      <c r="DD817" s="283"/>
      <c r="DE817" s="185"/>
      <c r="DF817" s="283"/>
      <c r="DG817" s="185"/>
      <c r="DH817" s="185"/>
      <c r="DI817" s="185"/>
      <c r="DJ817" s="185"/>
      <c r="DK817" s="185"/>
      <c r="DL817" s="185"/>
      <c r="DM817" s="185"/>
      <c r="DN817" s="185"/>
      <c r="DO817" s="185"/>
      <c r="DP817" s="283"/>
      <c r="DQ817" s="185"/>
      <c r="DR817" s="185"/>
      <c r="DS817" s="185"/>
      <c r="DT817" s="185"/>
      <c r="DU817" s="185"/>
      <c r="DV817" s="185"/>
      <c r="DW817" s="185"/>
      <c r="DX817" s="185"/>
      <c r="DY817" s="185"/>
      <c r="DZ817" s="2234"/>
      <c r="EA817" s="283"/>
      <c r="EB817" s="185"/>
      <c r="EC817" s="866"/>
      <c r="ED817" s="185"/>
      <c r="EE817" s="185"/>
      <c r="EF817" s="185"/>
      <c r="EG817" s="202"/>
      <c r="EH817" s="1078"/>
    </row>
    <row r="818" spans="1:138" ht="15" hidden="1" customHeight="1" outlineLevel="1">
      <c r="A818" s="85"/>
      <c r="B818" s="67"/>
      <c r="C818" s="1154"/>
      <c r="D818" s="1153"/>
      <c r="E818" s="67"/>
      <c r="F818" s="67"/>
      <c r="G818" s="67"/>
      <c r="H818" s="86">
        <f>SUM(I818:L818)</f>
        <v>0</v>
      </c>
      <c r="I818" s="67"/>
      <c r="J818" s="67"/>
      <c r="K818" s="67"/>
      <c r="L818" s="67"/>
      <c r="M818" s="2216"/>
      <c r="N818" s="67"/>
      <c r="O818" s="67"/>
      <c r="P818" s="67"/>
      <c r="Q818" s="67">
        <f>SUM(R818:U818)</f>
        <v>0</v>
      </c>
      <c r="R818" s="67"/>
      <c r="S818" s="67"/>
      <c r="T818" s="67"/>
      <c r="U818" s="67"/>
      <c r="V818" s="86">
        <f>SUM(W818:Z818)</f>
        <v>0</v>
      </c>
      <c r="W818" s="67"/>
      <c r="X818" s="67"/>
      <c r="Y818" s="67"/>
      <c r="Z818" s="67"/>
      <c r="AA818" s="67">
        <f>SUM(AB818:AE818)</f>
        <v>0</v>
      </c>
      <c r="AB818" s="67"/>
      <c r="AC818" s="67"/>
      <c r="AD818" s="67"/>
      <c r="AE818" s="67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216"/>
      <c r="CQ818" s="2216"/>
      <c r="CR818" s="2216"/>
      <c r="CS818" s="85"/>
      <c r="CT818" s="85"/>
      <c r="CU818" s="85"/>
      <c r="CV818" s="23"/>
      <c r="CW818" s="23"/>
      <c r="CX818" s="23"/>
      <c r="CY818" s="23"/>
      <c r="CZ818" s="23"/>
      <c r="DA818" s="23"/>
      <c r="DB818" s="85"/>
      <c r="DC818" s="85"/>
      <c r="DD818" s="85"/>
      <c r="DE818" s="23"/>
      <c r="DF818" s="85"/>
      <c r="DG818" s="23"/>
      <c r="DH818" s="23"/>
      <c r="DI818" s="23"/>
      <c r="DJ818" s="23"/>
      <c r="DK818" s="23"/>
      <c r="DL818" s="23"/>
      <c r="DM818" s="23"/>
      <c r="DN818" s="185"/>
      <c r="DO818" s="23"/>
      <c r="DP818" s="85"/>
      <c r="DQ818" s="23"/>
      <c r="DR818" s="23"/>
      <c r="DS818" s="23"/>
      <c r="DT818" s="23"/>
      <c r="DU818" s="23"/>
      <c r="DV818" s="23"/>
      <c r="DW818" s="23"/>
      <c r="DX818" s="185"/>
      <c r="DY818" s="23"/>
      <c r="DZ818" s="2216"/>
      <c r="EA818" s="85"/>
      <c r="EB818" s="23"/>
      <c r="EC818" s="867"/>
      <c r="ED818" s="23"/>
      <c r="EE818" s="23"/>
      <c r="EF818" s="23"/>
      <c r="EG818" s="171"/>
      <c r="EH818" s="30"/>
    </row>
    <row r="819" spans="1:138" ht="15" hidden="1" customHeight="1" outlineLevel="1">
      <c r="A819" s="85"/>
      <c r="B819" s="67"/>
      <c r="C819" s="1154"/>
      <c r="D819" s="1153"/>
      <c r="E819" s="67"/>
      <c r="F819" s="67"/>
      <c r="G819" s="67"/>
      <c r="H819" s="86">
        <f>SUM(I819:L819)</f>
        <v>0</v>
      </c>
      <c r="I819" s="67"/>
      <c r="J819" s="67"/>
      <c r="K819" s="67"/>
      <c r="L819" s="67"/>
      <c r="M819" s="2216"/>
      <c r="N819" s="67"/>
      <c r="O819" s="67"/>
      <c r="P819" s="67"/>
      <c r="Q819" s="67">
        <f>SUM(R819:U819)</f>
        <v>0</v>
      </c>
      <c r="R819" s="67"/>
      <c r="S819" s="67"/>
      <c r="T819" s="67"/>
      <c r="U819" s="67"/>
      <c r="V819" s="86">
        <f>SUM(W819:Z819)</f>
        <v>0</v>
      </c>
      <c r="W819" s="67"/>
      <c r="X819" s="67"/>
      <c r="Y819" s="67"/>
      <c r="Z819" s="67"/>
      <c r="AA819" s="67">
        <f>SUM(AB819:AE819)</f>
        <v>0</v>
      </c>
      <c r="AB819" s="67"/>
      <c r="AC819" s="67"/>
      <c r="AD819" s="67"/>
      <c r="AE819" s="67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2239"/>
      <c r="CQ819" s="2239"/>
      <c r="CR819" s="2239"/>
      <c r="CS819" s="210"/>
      <c r="CT819" s="210"/>
      <c r="CU819" s="210"/>
      <c r="CV819" s="33"/>
      <c r="CW819" s="33"/>
      <c r="CX819" s="33"/>
      <c r="CY819" s="33"/>
      <c r="CZ819" s="33"/>
      <c r="DA819" s="33"/>
      <c r="DB819" s="210"/>
      <c r="DC819" s="210"/>
      <c r="DD819" s="210"/>
      <c r="DE819" s="33"/>
      <c r="DF819" s="210"/>
      <c r="DG819" s="33"/>
      <c r="DH819" s="33"/>
      <c r="DI819" s="33"/>
      <c r="DJ819" s="33"/>
      <c r="DK819" s="33"/>
      <c r="DL819" s="33"/>
      <c r="DM819" s="33"/>
      <c r="DN819" s="23"/>
      <c r="DO819" s="33"/>
      <c r="DP819" s="210"/>
      <c r="DQ819" s="33"/>
      <c r="DR819" s="33"/>
      <c r="DS819" s="33"/>
      <c r="DT819" s="33"/>
      <c r="DU819" s="33"/>
      <c r="DV819" s="33"/>
      <c r="DW819" s="33"/>
      <c r="DX819" s="23"/>
      <c r="DY819" s="33"/>
      <c r="DZ819" s="2239"/>
      <c r="EA819" s="210"/>
      <c r="EB819" s="33"/>
      <c r="EC819" s="868"/>
      <c r="ED819" s="33"/>
      <c r="EE819" s="33"/>
      <c r="EF819" s="33"/>
      <c r="EG819" s="201"/>
      <c r="EH819" s="1076"/>
    </row>
    <row r="820" spans="1:138" ht="15" hidden="1" customHeight="1" outlineLevel="1">
      <c r="A820" s="85"/>
      <c r="B820" s="67"/>
      <c r="C820" s="1154" t="s">
        <v>49</v>
      </c>
      <c r="D820" s="1153"/>
      <c r="E820" s="67"/>
      <c r="F820" s="67"/>
      <c r="G820" s="67"/>
      <c r="H820" s="86">
        <f>SUM(I820:L820)</f>
        <v>0</v>
      </c>
      <c r="I820" s="67"/>
      <c r="J820" s="67"/>
      <c r="K820" s="67"/>
      <c r="L820" s="67"/>
      <c r="M820" s="2216"/>
      <c r="N820" s="67"/>
      <c r="O820" s="67"/>
      <c r="P820" s="67"/>
      <c r="Q820" s="67">
        <f>SUM(R820:U820)</f>
        <v>0</v>
      </c>
      <c r="R820" s="67"/>
      <c r="S820" s="67"/>
      <c r="T820" s="67"/>
      <c r="U820" s="67"/>
      <c r="V820" s="86">
        <f>SUM(W820:Z820)</f>
        <v>0</v>
      </c>
      <c r="W820" s="67"/>
      <c r="X820" s="67"/>
      <c r="Y820" s="67"/>
      <c r="Z820" s="67"/>
      <c r="AA820" s="67">
        <f>SUM(AB820:AE820)</f>
        <v>0</v>
      </c>
      <c r="AB820" s="67"/>
      <c r="AC820" s="67"/>
      <c r="AD820" s="67"/>
      <c r="AE820" s="67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2239"/>
      <c r="CQ820" s="2239"/>
      <c r="CR820" s="2239"/>
      <c r="CS820" s="210"/>
      <c r="CT820" s="210"/>
      <c r="CU820" s="210"/>
      <c r="CV820" s="33"/>
      <c r="CW820" s="33"/>
      <c r="CX820" s="33"/>
      <c r="CY820" s="33"/>
      <c r="CZ820" s="33"/>
      <c r="DA820" s="33"/>
      <c r="DB820" s="210"/>
      <c r="DC820" s="210"/>
      <c r="DD820" s="210"/>
      <c r="DE820" s="33"/>
      <c r="DF820" s="210"/>
      <c r="DG820" s="33"/>
      <c r="DH820" s="33"/>
      <c r="DI820" s="33"/>
      <c r="DJ820" s="33"/>
      <c r="DK820" s="33"/>
      <c r="DL820" s="33"/>
      <c r="DM820" s="33"/>
      <c r="DN820" s="33"/>
      <c r="DO820" s="33"/>
      <c r="DP820" s="210"/>
      <c r="DQ820" s="33"/>
      <c r="DR820" s="33"/>
      <c r="DS820" s="33"/>
      <c r="DT820" s="33"/>
      <c r="DU820" s="33"/>
      <c r="DV820" s="33"/>
      <c r="DW820" s="33"/>
      <c r="DX820" s="33"/>
      <c r="DY820" s="33"/>
      <c r="DZ820" s="2239"/>
      <c r="EA820" s="210"/>
      <c r="EB820" s="33"/>
      <c r="EC820" s="868"/>
      <c r="ED820" s="33"/>
      <c r="EE820" s="33"/>
      <c r="EF820" s="33"/>
      <c r="EG820" s="201"/>
      <c r="EH820" s="1076"/>
    </row>
    <row r="821" spans="1:138" ht="15" hidden="1" customHeight="1" outlineLevel="1">
      <c r="A821" s="85"/>
      <c r="B821" s="67"/>
      <c r="C821" s="1154"/>
      <c r="D821" s="1152" t="s">
        <v>52</v>
      </c>
      <c r="E821" s="84"/>
      <c r="F821" s="84"/>
      <c r="G821" s="84"/>
      <c r="H821" s="84"/>
      <c r="I821" s="84"/>
      <c r="J821" s="84"/>
      <c r="K821" s="84"/>
      <c r="L821" s="84"/>
      <c r="M821" s="2199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105"/>
      <c r="AG821" s="105"/>
      <c r="AH821" s="185"/>
      <c r="AI821" s="185">
        <v>0</v>
      </c>
      <c r="AJ821" s="185">
        <v>0</v>
      </c>
      <c r="AK821" s="185"/>
      <c r="AL821" s="185">
        <v>0</v>
      </c>
      <c r="AM821" s="185">
        <v>0</v>
      </c>
      <c r="AN821" s="185"/>
      <c r="AO821" s="185">
        <v>0</v>
      </c>
      <c r="AP821" s="185">
        <v>0</v>
      </c>
      <c r="AQ821" s="185"/>
      <c r="AR821" s="185">
        <v>0</v>
      </c>
      <c r="AS821" s="185">
        <v>0</v>
      </c>
      <c r="AT821" s="185"/>
      <c r="AU821" s="185">
        <v>0</v>
      </c>
      <c r="AV821" s="185">
        <v>0</v>
      </c>
      <c r="AW821" s="185"/>
      <c r="AX821" s="185">
        <v>0</v>
      </c>
      <c r="AY821" s="185">
        <v>0</v>
      </c>
      <c r="AZ821" s="185"/>
      <c r="BA821" s="185">
        <v>0</v>
      </c>
      <c r="BB821" s="185">
        <v>0</v>
      </c>
      <c r="BC821" s="185"/>
      <c r="BD821" s="185">
        <v>0</v>
      </c>
      <c r="BE821" s="185">
        <v>0</v>
      </c>
      <c r="BF821" s="185"/>
      <c r="BG821" s="185">
        <v>0</v>
      </c>
      <c r="BH821" s="185">
        <v>0</v>
      </c>
      <c r="BI821" s="185"/>
      <c r="BJ821" s="185">
        <v>0</v>
      </c>
      <c r="BK821" s="185">
        <v>0</v>
      </c>
      <c r="BL821" s="185"/>
      <c r="BM821" s="185">
        <f>SUM(BM818:BM820)</f>
        <v>0</v>
      </c>
      <c r="BN821" s="185">
        <f t="shared" ref="BN821" si="2392">SUM(BN818:BN820)</f>
        <v>0</v>
      </c>
      <c r="BO821" s="185"/>
      <c r="BP821" s="185">
        <f t="shared" ref="BP821:BQ821" si="2393">SUM(BP818:BP820)</f>
        <v>0</v>
      </c>
      <c r="BQ821" s="185">
        <f t="shared" si="2393"/>
        <v>0</v>
      </c>
      <c r="BR821" s="185"/>
      <c r="BS821" s="185">
        <f t="shared" ref="BS821:BT821" si="2394">SUM(BS818:BS820)</f>
        <v>0</v>
      </c>
      <c r="BT821" s="185">
        <f t="shared" si="2394"/>
        <v>0</v>
      </c>
      <c r="BU821" s="185"/>
      <c r="BV821" s="185">
        <f t="shared" ref="BV821:BW821" si="2395">SUM(BV818:BV820)</f>
        <v>0</v>
      </c>
      <c r="BW821" s="185">
        <f t="shared" si="2395"/>
        <v>0</v>
      </c>
      <c r="BX821" s="185"/>
      <c r="BY821" s="185">
        <f t="shared" ref="BY821:BZ821" si="2396">SUM(BY818:BY820)</f>
        <v>0</v>
      </c>
      <c r="BZ821" s="185">
        <f t="shared" si="2396"/>
        <v>0</v>
      </c>
      <c r="CA821" s="185"/>
      <c r="CB821" s="185">
        <f>SUM(CB818:CB820)</f>
        <v>0</v>
      </c>
      <c r="CC821" s="185">
        <f t="shared" ref="CC821" si="2397">SUM(CC818:CC820)</f>
        <v>0</v>
      </c>
      <c r="CD821" s="185"/>
      <c r="CE821" s="185">
        <f t="shared" ref="CE821:CF821" si="2398">SUM(CE818:CE820)</f>
        <v>0</v>
      </c>
      <c r="CF821" s="185">
        <f t="shared" si="2398"/>
        <v>0</v>
      </c>
      <c r="CG821" s="185"/>
      <c r="CH821" s="185">
        <f t="shared" ref="CH821:CI821" si="2399">SUM(CH818:CH820)</f>
        <v>0</v>
      </c>
      <c r="CI821" s="185">
        <f t="shared" si="2399"/>
        <v>0</v>
      </c>
      <c r="CJ821" s="185"/>
      <c r="CK821" s="185">
        <f t="shared" ref="CK821:CL821" si="2400">SUM(CK818:CK820)</f>
        <v>0</v>
      </c>
      <c r="CL821" s="185">
        <f t="shared" si="2400"/>
        <v>0</v>
      </c>
      <c r="CM821" s="185"/>
      <c r="CN821" s="185">
        <f t="shared" ref="CN821:CO821" si="2401">SUM(CN818:CN820)</f>
        <v>0</v>
      </c>
      <c r="CO821" s="185">
        <f t="shared" si="2401"/>
        <v>0</v>
      </c>
      <c r="CP821" s="2234"/>
      <c r="CQ821" s="2234">
        <f t="shared" ref="CQ821:CR821" si="2402">SUM(CQ818:CQ820)</f>
        <v>0</v>
      </c>
      <c r="CR821" s="2234">
        <f t="shared" si="2402"/>
        <v>0</v>
      </c>
      <c r="CS821" s="283"/>
      <c r="CT821" s="283">
        <f t="shared" ref="CT821:CU821" si="2403">SUM(CT818:CT820)</f>
        <v>0</v>
      </c>
      <c r="CU821" s="283">
        <f t="shared" si="2403"/>
        <v>0</v>
      </c>
      <c r="CV821" s="185"/>
      <c r="CW821" s="185">
        <f t="shared" ref="CW821:CX821" si="2404">SUM(CW818:CW820)</f>
        <v>0</v>
      </c>
      <c r="CX821" s="185">
        <f t="shared" si="2404"/>
        <v>0</v>
      </c>
      <c r="CY821" s="185"/>
      <c r="CZ821" s="185">
        <f t="shared" ref="CZ821:DA821" si="2405">SUM(CZ818:CZ820)</f>
        <v>0</v>
      </c>
      <c r="DA821" s="185">
        <f t="shared" si="2405"/>
        <v>0</v>
      </c>
      <c r="DB821" s="283"/>
      <c r="DC821" s="283"/>
      <c r="DD821" s="283"/>
      <c r="DE821" s="185">
        <f>SUM(DE818:DE820)</f>
        <v>0</v>
      </c>
      <c r="DF821" s="283"/>
      <c r="DG821" s="185"/>
      <c r="DH821" s="185"/>
      <c r="DI821" s="185"/>
      <c r="DJ821" s="185"/>
      <c r="DK821" s="185"/>
      <c r="DL821" s="185"/>
      <c r="DM821" s="185"/>
      <c r="DN821" s="33"/>
      <c r="DO821" s="185"/>
      <c r="DP821" s="283"/>
      <c r="DQ821" s="185"/>
      <c r="DR821" s="185"/>
      <c r="DS821" s="185"/>
      <c r="DT821" s="185"/>
      <c r="DU821" s="185"/>
      <c r="DV821" s="185"/>
      <c r="DW821" s="185"/>
      <c r="DX821" s="33"/>
      <c r="DY821" s="185"/>
      <c r="DZ821" s="2234">
        <f>SUM(DZ818:DZ820)</f>
        <v>0</v>
      </c>
      <c r="EA821" s="283">
        <f t="shared" ref="EA821:EB821" si="2406">SUM(EA818:EA820)</f>
        <v>0</v>
      </c>
      <c r="EB821" s="185">
        <f t="shared" si="2406"/>
        <v>0</v>
      </c>
      <c r="EC821" s="866">
        <f t="shared" ref="EC821" si="2407">SUM(EC818:EC820)</f>
        <v>0</v>
      </c>
      <c r="ED821" s="185"/>
      <c r="EE821" s="185"/>
      <c r="EF821" s="185"/>
      <c r="EG821" s="202"/>
      <c r="EH821" s="1078"/>
    </row>
    <row r="822" spans="1:138" ht="15" hidden="1" customHeight="1" outlineLevel="1">
      <c r="A822" s="85"/>
      <c r="B822" s="67"/>
      <c r="C822" s="1157" t="s">
        <v>67</v>
      </c>
      <c r="D822" s="1149" t="s">
        <v>15</v>
      </c>
      <c r="E822" s="84"/>
      <c r="F822" s="84"/>
      <c r="G822" s="84"/>
      <c r="H822" s="84"/>
      <c r="I822" s="84"/>
      <c r="J822" s="84"/>
      <c r="K822" s="84"/>
      <c r="L822" s="84"/>
      <c r="M822" s="2199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23"/>
      <c r="AG822" s="23"/>
      <c r="AH822" s="185"/>
      <c r="AI822" s="185"/>
      <c r="AJ822" s="185"/>
      <c r="AK822" s="185"/>
      <c r="AL822" s="185"/>
      <c r="AM822" s="185"/>
      <c r="AN822" s="185"/>
      <c r="AO822" s="185"/>
      <c r="AP822" s="185"/>
      <c r="AQ822" s="185"/>
      <c r="AR822" s="185"/>
      <c r="AS822" s="185"/>
      <c r="AT822" s="185"/>
      <c r="AU822" s="185"/>
      <c r="AV822" s="185"/>
      <c r="AW822" s="185"/>
      <c r="AX822" s="185"/>
      <c r="AY822" s="185"/>
      <c r="AZ822" s="185"/>
      <c r="BA822" s="185"/>
      <c r="BB822" s="185"/>
      <c r="BC822" s="185"/>
      <c r="BD822" s="185"/>
      <c r="BE822" s="185"/>
      <c r="BF822" s="185"/>
      <c r="BG822" s="185"/>
      <c r="BH822" s="185"/>
      <c r="BI822" s="185"/>
      <c r="BJ822" s="185"/>
      <c r="BK822" s="185"/>
      <c r="BL822" s="185"/>
      <c r="BM822" s="185"/>
      <c r="BN822" s="185"/>
      <c r="BO822" s="185"/>
      <c r="BP822" s="185"/>
      <c r="BQ822" s="185"/>
      <c r="BR822" s="185"/>
      <c r="BS822" s="185"/>
      <c r="BT822" s="185"/>
      <c r="BU822" s="185"/>
      <c r="BV822" s="185"/>
      <c r="BW822" s="185"/>
      <c r="BX822" s="185"/>
      <c r="BY822" s="185"/>
      <c r="BZ822" s="185"/>
      <c r="CA822" s="185"/>
      <c r="CB822" s="185"/>
      <c r="CC822" s="185"/>
      <c r="CD822" s="185"/>
      <c r="CE822" s="185"/>
      <c r="CF822" s="185"/>
      <c r="CG822" s="185"/>
      <c r="CH822" s="185"/>
      <c r="CI822" s="185"/>
      <c r="CJ822" s="185"/>
      <c r="CK822" s="185"/>
      <c r="CL822" s="185"/>
      <c r="CM822" s="185"/>
      <c r="CN822" s="185"/>
      <c r="CO822" s="185"/>
      <c r="CP822" s="2234"/>
      <c r="CQ822" s="2234"/>
      <c r="CR822" s="2234"/>
      <c r="CS822" s="283"/>
      <c r="CT822" s="283"/>
      <c r="CU822" s="283"/>
      <c r="CV822" s="185"/>
      <c r="CW822" s="185"/>
      <c r="CX822" s="185"/>
      <c r="CY822" s="185"/>
      <c r="CZ822" s="185"/>
      <c r="DA822" s="185"/>
      <c r="DB822" s="283"/>
      <c r="DC822" s="283"/>
      <c r="DD822" s="283"/>
      <c r="DE822" s="185"/>
      <c r="DF822" s="283"/>
      <c r="DG822" s="185"/>
      <c r="DH822" s="185"/>
      <c r="DI822" s="185"/>
      <c r="DJ822" s="185"/>
      <c r="DK822" s="185"/>
      <c r="DL822" s="185"/>
      <c r="DM822" s="185"/>
      <c r="DN822" s="185"/>
      <c r="DO822" s="185"/>
      <c r="DP822" s="283"/>
      <c r="DQ822" s="185"/>
      <c r="DR822" s="185"/>
      <c r="DS822" s="185"/>
      <c r="DT822" s="185"/>
      <c r="DU822" s="185"/>
      <c r="DV822" s="185"/>
      <c r="DW822" s="185"/>
      <c r="DX822" s="185"/>
      <c r="DY822" s="185"/>
      <c r="DZ822" s="2234"/>
      <c r="EA822" s="283"/>
      <c r="EB822" s="185"/>
      <c r="EC822" s="866"/>
      <c r="ED822" s="185"/>
      <c r="EE822" s="185"/>
      <c r="EF822" s="185"/>
      <c r="EG822" s="202"/>
      <c r="EH822" s="1078"/>
    </row>
    <row r="823" spans="1:138" ht="15" hidden="1" customHeight="1" outlineLevel="1">
      <c r="A823" s="85"/>
      <c r="B823" s="67"/>
      <c r="C823" s="1154"/>
      <c r="D823" s="1153"/>
      <c r="E823" s="67"/>
      <c r="F823" s="67"/>
      <c r="G823" s="67"/>
      <c r="H823" s="86">
        <f>SUM(I823:L823)</f>
        <v>0</v>
      </c>
      <c r="I823" s="67"/>
      <c r="J823" s="67"/>
      <c r="K823" s="67"/>
      <c r="L823" s="67"/>
      <c r="M823" s="2216"/>
      <c r="N823" s="67"/>
      <c r="O823" s="67"/>
      <c r="P823" s="67"/>
      <c r="Q823" s="67">
        <f>SUM(R823:U823)</f>
        <v>0</v>
      </c>
      <c r="R823" s="67"/>
      <c r="S823" s="67"/>
      <c r="T823" s="67"/>
      <c r="U823" s="67"/>
      <c r="V823" s="86">
        <f>SUM(W823:Z823)</f>
        <v>0</v>
      </c>
      <c r="W823" s="67"/>
      <c r="X823" s="67"/>
      <c r="Y823" s="67"/>
      <c r="Z823" s="67"/>
      <c r="AA823" s="67">
        <f>SUM(AB823:AE823)</f>
        <v>0</v>
      </c>
      <c r="AB823" s="67"/>
      <c r="AC823" s="67"/>
      <c r="AD823" s="67"/>
      <c r="AE823" s="67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216"/>
      <c r="CQ823" s="2216"/>
      <c r="CR823" s="2216"/>
      <c r="CS823" s="85"/>
      <c r="CT823" s="85"/>
      <c r="CU823" s="85"/>
      <c r="CV823" s="23"/>
      <c r="CW823" s="23"/>
      <c r="CX823" s="23"/>
      <c r="CY823" s="23"/>
      <c r="CZ823" s="23"/>
      <c r="DA823" s="23"/>
      <c r="DB823" s="85"/>
      <c r="DC823" s="85"/>
      <c r="DD823" s="85"/>
      <c r="DE823" s="23"/>
      <c r="DF823" s="85"/>
      <c r="DG823" s="23"/>
      <c r="DH823" s="23"/>
      <c r="DI823" s="23"/>
      <c r="DJ823" s="23"/>
      <c r="DK823" s="23"/>
      <c r="DL823" s="23"/>
      <c r="DM823" s="23"/>
      <c r="DN823" s="185"/>
      <c r="DO823" s="23"/>
      <c r="DP823" s="85"/>
      <c r="DQ823" s="23"/>
      <c r="DR823" s="23"/>
      <c r="DS823" s="23"/>
      <c r="DT823" s="23"/>
      <c r="DU823" s="23"/>
      <c r="DV823" s="23"/>
      <c r="DW823" s="23"/>
      <c r="DX823" s="185"/>
      <c r="DY823" s="23"/>
      <c r="DZ823" s="2216"/>
      <c r="EA823" s="85"/>
      <c r="EB823" s="23"/>
      <c r="EC823" s="867"/>
      <c r="ED823" s="23"/>
      <c r="EE823" s="23"/>
      <c r="EF823" s="23"/>
      <c r="EG823" s="171"/>
      <c r="EH823" s="30"/>
    </row>
    <row r="824" spans="1:138" ht="15" hidden="1" customHeight="1" outlineLevel="1">
      <c r="A824" s="85"/>
      <c r="B824" s="67"/>
      <c r="C824" s="1154"/>
      <c r="D824" s="1153"/>
      <c r="E824" s="67"/>
      <c r="F824" s="67"/>
      <c r="G824" s="67"/>
      <c r="H824" s="86">
        <f>SUM(I824:L824)</f>
        <v>0</v>
      </c>
      <c r="I824" s="67"/>
      <c r="J824" s="67"/>
      <c r="K824" s="67"/>
      <c r="L824" s="67"/>
      <c r="M824" s="2216"/>
      <c r="N824" s="67"/>
      <c r="O824" s="67"/>
      <c r="P824" s="67"/>
      <c r="Q824" s="67">
        <f>SUM(R824:U824)</f>
        <v>0</v>
      </c>
      <c r="R824" s="67"/>
      <c r="S824" s="67"/>
      <c r="T824" s="67"/>
      <c r="U824" s="67"/>
      <c r="V824" s="86">
        <f>SUM(W824:Z824)</f>
        <v>0</v>
      </c>
      <c r="W824" s="67"/>
      <c r="X824" s="67"/>
      <c r="Y824" s="67"/>
      <c r="Z824" s="67"/>
      <c r="AA824" s="67">
        <f>SUM(AB824:AE824)</f>
        <v>0</v>
      </c>
      <c r="AB824" s="67"/>
      <c r="AC824" s="67"/>
      <c r="AD824" s="67"/>
      <c r="AE824" s="67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2239"/>
      <c r="CQ824" s="2239"/>
      <c r="CR824" s="2239"/>
      <c r="CS824" s="210"/>
      <c r="CT824" s="210"/>
      <c r="CU824" s="210"/>
      <c r="CV824" s="33"/>
      <c r="CW824" s="33"/>
      <c r="CX824" s="33"/>
      <c r="CY824" s="33"/>
      <c r="CZ824" s="33"/>
      <c r="DA824" s="33"/>
      <c r="DB824" s="210"/>
      <c r="DC824" s="210"/>
      <c r="DD824" s="210"/>
      <c r="DE824" s="33"/>
      <c r="DF824" s="210"/>
      <c r="DG824" s="33"/>
      <c r="DH824" s="33"/>
      <c r="DI824" s="33"/>
      <c r="DJ824" s="33"/>
      <c r="DK824" s="33"/>
      <c r="DL824" s="33"/>
      <c r="DM824" s="33"/>
      <c r="DN824" s="23"/>
      <c r="DO824" s="33"/>
      <c r="DP824" s="210"/>
      <c r="DQ824" s="33"/>
      <c r="DR824" s="33"/>
      <c r="DS824" s="33"/>
      <c r="DT824" s="33"/>
      <c r="DU824" s="33"/>
      <c r="DV824" s="33"/>
      <c r="DW824" s="33"/>
      <c r="DX824" s="23"/>
      <c r="DY824" s="33"/>
      <c r="DZ824" s="2239"/>
      <c r="EA824" s="210"/>
      <c r="EB824" s="33"/>
      <c r="EC824" s="868"/>
      <c r="ED824" s="33"/>
      <c r="EE824" s="33"/>
      <c r="EF824" s="33"/>
      <c r="EG824" s="201"/>
      <c r="EH824" s="30"/>
    </row>
    <row r="825" spans="1:138" ht="15" hidden="1" customHeight="1" outlineLevel="1">
      <c r="A825" s="85"/>
      <c r="B825" s="67"/>
      <c r="C825" s="1154" t="s">
        <v>49</v>
      </c>
      <c r="D825" s="1153"/>
      <c r="E825" s="67"/>
      <c r="F825" s="67"/>
      <c r="G825" s="67"/>
      <c r="H825" s="86">
        <f>SUM(I825:L825)</f>
        <v>0</v>
      </c>
      <c r="I825" s="67"/>
      <c r="J825" s="67"/>
      <c r="K825" s="67"/>
      <c r="L825" s="67"/>
      <c r="M825" s="2216"/>
      <c r="N825" s="67"/>
      <c r="O825" s="67"/>
      <c r="P825" s="67"/>
      <c r="Q825" s="67">
        <f>SUM(R825:U825)</f>
        <v>0</v>
      </c>
      <c r="R825" s="67"/>
      <c r="S825" s="67"/>
      <c r="T825" s="67"/>
      <c r="U825" s="67"/>
      <c r="V825" s="86">
        <f>SUM(W825:Z825)</f>
        <v>0</v>
      </c>
      <c r="W825" s="67"/>
      <c r="X825" s="67"/>
      <c r="Y825" s="67"/>
      <c r="Z825" s="67"/>
      <c r="AA825" s="67">
        <f>SUM(AB825:AE825)</f>
        <v>0</v>
      </c>
      <c r="AB825" s="67"/>
      <c r="AC825" s="67"/>
      <c r="AD825" s="67"/>
      <c r="AE825" s="67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2239"/>
      <c r="CQ825" s="2239"/>
      <c r="CR825" s="2239"/>
      <c r="CS825" s="210"/>
      <c r="CT825" s="210"/>
      <c r="CU825" s="210"/>
      <c r="CV825" s="33"/>
      <c r="CW825" s="33"/>
      <c r="CX825" s="33"/>
      <c r="CY825" s="33"/>
      <c r="CZ825" s="33"/>
      <c r="DA825" s="33"/>
      <c r="DB825" s="210"/>
      <c r="DC825" s="210"/>
      <c r="DD825" s="210"/>
      <c r="DE825" s="33"/>
      <c r="DF825" s="210"/>
      <c r="DG825" s="33"/>
      <c r="DH825" s="33"/>
      <c r="DI825" s="33"/>
      <c r="DJ825" s="33"/>
      <c r="DK825" s="33"/>
      <c r="DL825" s="33"/>
      <c r="DM825" s="33"/>
      <c r="DN825" s="33"/>
      <c r="DO825" s="33"/>
      <c r="DP825" s="210"/>
      <c r="DQ825" s="33"/>
      <c r="DR825" s="33"/>
      <c r="DS825" s="33"/>
      <c r="DT825" s="33"/>
      <c r="DU825" s="33"/>
      <c r="DV825" s="33"/>
      <c r="DW825" s="33"/>
      <c r="DX825" s="33"/>
      <c r="DY825" s="33"/>
      <c r="DZ825" s="2239"/>
      <c r="EA825" s="210"/>
      <c r="EB825" s="33"/>
      <c r="EC825" s="868"/>
      <c r="ED825" s="33"/>
      <c r="EE825" s="33"/>
      <c r="EF825" s="33"/>
      <c r="EG825" s="201"/>
      <c r="EH825" s="30"/>
    </row>
    <row r="826" spans="1:138" ht="15" hidden="1" customHeight="1" outlineLevel="1">
      <c r="A826" s="85"/>
      <c r="B826" s="67"/>
      <c r="C826" s="1154"/>
      <c r="D826" s="1152" t="s">
        <v>52</v>
      </c>
      <c r="E826" s="84"/>
      <c r="F826" s="84"/>
      <c r="G826" s="84"/>
      <c r="H826" s="84"/>
      <c r="I826" s="84"/>
      <c r="J826" s="84"/>
      <c r="K826" s="84"/>
      <c r="L826" s="84"/>
      <c r="M826" s="2199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105"/>
      <c r="AG826" s="105"/>
      <c r="AH826" s="185">
        <v>0</v>
      </c>
      <c r="AI826" s="185">
        <v>0</v>
      </c>
      <c r="AJ826" s="185">
        <v>0</v>
      </c>
      <c r="AK826" s="185">
        <v>0</v>
      </c>
      <c r="AL826" s="185">
        <v>0</v>
      </c>
      <c r="AM826" s="185">
        <v>0</v>
      </c>
      <c r="AN826" s="185">
        <v>0</v>
      </c>
      <c r="AO826" s="185">
        <v>0</v>
      </c>
      <c r="AP826" s="185">
        <v>0</v>
      </c>
      <c r="AQ826" s="185">
        <v>0</v>
      </c>
      <c r="AR826" s="185">
        <v>0</v>
      </c>
      <c r="AS826" s="185">
        <v>0</v>
      </c>
      <c r="AT826" s="185">
        <v>0</v>
      </c>
      <c r="AU826" s="185">
        <v>0</v>
      </c>
      <c r="AV826" s="185">
        <v>0</v>
      </c>
      <c r="AW826" s="185">
        <v>0</v>
      </c>
      <c r="AX826" s="185">
        <v>0</v>
      </c>
      <c r="AY826" s="185">
        <v>0</v>
      </c>
      <c r="AZ826" s="185">
        <v>0</v>
      </c>
      <c r="BA826" s="185">
        <v>0</v>
      </c>
      <c r="BB826" s="185">
        <v>0</v>
      </c>
      <c r="BC826" s="185">
        <v>0</v>
      </c>
      <c r="BD826" s="185">
        <v>0</v>
      </c>
      <c r="BE826" s="185">
        <v>0</v>
      </c>
      <c r="BF826" s="185">
        <v>0</v>
      </c>
      <c r="BG826" s="185">
        <v>0</v>
      </c>
      <c r="BH826" s="185">
        <v>0</v>
      </c>
      <c r="BI826" s="185">
        <v>0</v>
      </c>
      <c r="BJ826" s="185">
        <v>0</v>
      </c>
      <c r="BK826" s="185">
        <v>0</v>
      </c>
      <c r="BL826" s="185">
        <f>SUM(BL823:BL825)</f>
        <v>0</v>
      </c>
      <c r="BM826" s="185">
        <f>SUM(BM823:BM825)</f>
        <v>0</v>
      </c>
      <c r="BN826" s="185">
        <f>SUM(BN823:BN825)</f>
        <v>0</v>
      </c>
      <c r="BO826" s="185">
        <f>SUM(BO823:BO825)</f>
        <v>0</v>
      </c>
      <c r="BP826" s="185">
        <f t="shared" ref="BP826:BZ826" si="2408">SUM(BP823:BP825)</f>
        <v>0</v>
      </c>
      <c r="BQ826" s="185">
        <f t="shared" si="2408"/>
        <v>0</v>
      </c>
      <c r="BR826" s="185">
        <f t="shared" si="2408"/>
        <v>0</v>
      </c>
      <c r="BS826" s="185">
        <f t="shared" si="2408"/>
        <v>0</v>
      </c>
      <c r="BT826" s="185">
        <f t="shared" si="2408"/>
        <v>0</v>
      </c>
      <c r="BU826" s="185">
        <f t="shared" si="2408"/>
        <v>0</v>
      </c>
      <c r="BV826" s="185">
        <f t="shared" si="2408"/>
        <v>0</v>
      </c>
      <c r="BW826" s="185">
        <f t="shared" si="2408"/>
        <v>0</v>
      </c>
      <c r="BX826" s="185">
        <f t="shared" si="2408"/>
        <v>0</v>
      </c>
      <c r="BY826" s="185">
        <f t="shared" si="2408"/>
        <v>0</v>
      </c>
      <c r="BZ826" s="185">
        <f t="shared" si="2408"/>
        <v>0</v>
      </c>
      <c r="CA826" s="185">
        <f>SUM(CA823:CA825)</f>
        <v>0</v>
      </c>
      <c r="CB826" s="185">
        <f>SUM(CB823:CB825)</f>
        <v>0</v>
      </c>
      <c r="CC826" s="185">
        <f>SUM(CC823:CC825)</f>
        <v>0</v>
      </c>
      <c r="CD826" s="185">
        <f>SUM(CD823:CD825)</f>
        <v>0</v>
      </c>
      <c r="CE826" s="185">
        <f t="shared" ref="CE826:CO826" si="2409">SUM(CE823:CE825)</f>
        <v>0</v>
      </c>
      <c r="CF826" s="185">
        <f t="shared" si="2409"/>
        <v>0</v>
      </c>
      <c r="CG826" s="185">
        <f t="shared" si="2409"/>
        <v>0</v>
      </c>
      <c r="CH826" s="185">
        <f t="shared" si="2409"/>
        <v>0</v>
      </c>
      <c r="CI826" s="185">
        <f t="shared" si="2409"/>
        <v>0</v>
      </c>
      <c r="CJ826" s="185">
        <f t="shared" si="2409"/>
        <v>0</v>
      </c>
      <c r="CK826" s="185">
        <f t="shared" si="2409"/>
        <v>0</v>
      </c>
      <c r="CL826" s="185">
        <f t="shared" si="2409"/>
        <v>0</v>
      </c>
      <c r="CM826" s="185">
        <f t="shared" si="2409"/>
        <v>0</v>
      </c>
      <c r="CN826" s="185">
        <f t="shared" si="2409"/>
        <v>0</v>
      </c>
      <c r="CO826" s="185">
        <f t="shared" si="2409"/>
        <v>0</v>
      </c>
      <c r="CP826" s="2234">
        <f t="shared" ref="CP826:CX826" si="2410">SUM(CP823:CP825)</f>
        <v>0</v>
      </c>
      <c r="CQ826" s="2234">
        <f t="shared" si="2410"/>
        <v>0</v>
      </c>
      <c r="CR826" s="2234">
        <f t="shared" si="2410"/>
        <v>0</v>
      </c>
      <c r="CS826" s="283">
        <f t="shared" si="2410"/>
        <v>0</v>
      </c>
      <c r="CT826" s="283">
        <f t="shared" si="2410"/>
        <v>0</v>
      </c>
      <c r="CU826" s="283">
        <f t="shared" si="2410"/>
        <v>0</v>
      </c>
      <c r="CV826" s="185">
        <f t="shared" si="2410"/>
        <v>0</v>
      </c>
      <c r="CW826" s="185">
        <f t="shared" si="2410"/>
        <v>0</v>
      </c>
      <c r="CX826" s="185">
        <f t="shared" si="2410"/>
        <v>0</v>
      </c>
      <c r="CY826" s="185">
        <f t="shared" ref="CY826:DA826" si="2411">SUM(CY823:CY825)</f>
        <v>0</v>
      </c>
      <c r="CZ826" s="185">
        <f t="shared" si="2411"/>
        <v>0</v>
      </c>
      <c r="DA826" s="185">
        <f t="shared" si="2411"/>
        <v>0</v>
      </c>
      <c r="DB826" s="283"/>
      <c r="DC826" s="283"/>
      <c r="DD826" s="283"/>
      <c r="DE826" s="185">
        <f>SUM(DE823:DE825)</f>
        <v>0</v>
      </c>
      <c r="DF826" s="283"/>
      <c r="DG826" s="185"/>
      <c r="DH826" s="185"/>
      <c r="DI826" s="185"/>
      <c r="DJ826" s="185"/>
      <c r="DK826" s="185"/>
      <c r="DL826" s="185"/>
      <c r="DM826" s="185"/>
      <c r="DN826" s="33"/>
      <c r="DO826" s="185"/>
      <c r="DP826" s="283"/>
      <c r="DQ826" s="185"/>
      <c r="DR826" s="185"/>
      <c r="DS826" s="185"/>
      <c r="DT826" s="185"/>
      <c r="DU826" s="185"/>
      <c r="DV826" s="185"/>
      <c r="DW826" s="185"/>
      <c r="DX826" s="33"/>
      <c r="DY826" s="185"/>
      <c r="DZ826" s="2234">
        <f>SUM(DZ823:DZ825)</f>
        <v>0</v>
      </c>
      <c r="EA826" s="283">
        <f>SUM(EA823:EA825)</f>
        <v>0</v>
      </c>
      <c r="EB826" s="185">
        <f t="shared" ref="EB826:EC826" si="2412">SUM(EB823:EB825)</f>
        <v>0</v>
      </c>
      <c r="EC826" s="866">
        <f t="shared" si="2412"/>
        <v>0</v>
      </c>
      <c r="ED826" s="185"/>
      <c r="EE826" s="185"/>
      <c r="EF826" s="185"/>
      <c r="EG826" s="202"/>
      <c r="EH826" s="30"/>
    </row>
    <row r="827" spans="1:138" ht="15" hidden="1" customHeight="1" outlineLevel="1">
      <c r="A827" s="85"/>
      <c r="B827" s="67"/>
      <c r="C827" s="1157" t="s">
        <v>68</v>
      </c>
      <c r="D827" s="1149" t="s">
        <v>16</v>
      </c>
      <c r="E827" s="84"/>
      <c r="F827" s="84"/>
      <c r="G827" s="84"/>
      <c r="H827" s="84"/>
      <c r="I827" s="84"/>
      <c r="J827" s="84"/>
      <c r="K827" s="84"/>
      <c r="L827" s="84"/>
      <c r="M827" s="2199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23"/>
      <c r="AG827" s="23"/>
      <c r="AH827" s="185"/>
      <c r="AI827" s="185"/>
      <c r="AJ827" s="185"/>
      <c r="AK827" s="185"/>
      <c r="AL827" s="185"/>
      <c r="AM827" s="185"/>
      <c r="AN827" s="185"/>
      <c r="AO827" s="185"/>
      <c r="AP827" s="185"/>
      <c r="AQ827" s="185"/>
      <c r="AR827" s="185"/>
      <c r="AS827" s="185"/>
      <c r="AT827" s="185"/>
      <c r="AU827" s="185"/>
      <c r="AV827" s="185"/>
      <c r="AW827" s="185"/>
      <c r="AX827" s="185"/>
      <c r="AY827" s="185"/>
      <c r="AZ827" s="185"/>
      <c r="BA827" s="185"/>
      <c r="BB827" s="185"/>
      <c r="BC827" s="185"/>
      <c r="BD827" s="185"/>
      <c r="BE827" s="185"/>
      <c r="BF827" s="185"/>
      <c r="BG827" s="185"/>
      <c r="BH827" s="185"/>
      <c r="BI827" s="185"/>
      <c r="BJ827" s="185"/>
      <c r="BK827" s="185"/>
      <c r="BL827" s="185"/>
      <c r="BM827" s="185"/>
      <c r="BN827" s="185"/>
      <c r="BO827" s="185"/>
      <c r="BP827" s="185"/>
      <c r="BQ827" s="185"/>
      <c r="BR827" s="185"/>
      <c r="BS827" s="185"/>
      <c r="BT827" s="185"/>
      <c r="BU827" s="185"/>
      <c r="BV827" s="185"/>
      <c r="BW827" s="185"/>
      <c r="BX827" s="185"/>
      <c r="BY827" s="185"/>
      <c r="BZ827" s="185"/>
      <c r="CA827" s="185"/>
      <c r="CB827" s="185"/>
      <c r="CC827" s="185"/>
      <c r="CD827" s="185"/>
      <c r="CE827" s="185"/>
      <c r="CF827" s="185"/>
      <c r="CG827" s="185"/>
      <c r="CH827" s="185"/>
      <c r="CI827" s="185"/>
      <c r="CJ827" s="185"/>
      <c r="CK827" s="185"/>
      <c r="CL827" s="185"/>
      <c r="CM827" s="185"/>
      <c r="CN827" s="185"/>
      <c r="CO827" s="185"/>
      <c r="CP827" s="2234"/>
      <c r="CQ827" s="2234"/>
      <c r="CR827" s="2234"/>
      <c r="CS827" s="283"/>
      <c r="CT827" s="283"/>
      <c r="CU827" s="283"/>
      <c r="CV827" s="185"/>
      <c r="CW827" s="185"/>
      <c r="CX827" s="185"/>
      <c r="CY827" s="185"/>
      <c r="CZ827" s="185"/>
      <c r="DA827" s="185"/>
      <c r="DB827" s="283"/>
      <c r="DC827" s="283"/>
      <c r="DD827" s="283"/>
      <c r="DE827" s="185"/>
      <c r="DF827" s="283"/>
      <c r="DG827" s="185"/>
      <c r="DH827" s="185"/>
      <c r="DI827" s="185"/>
      <c r="DJ827" s="185"/>
      <c r="DK827" s="185"/>
      <c r="DL827" s="185"/>
      <c r="DM827" s="185"/>
      <c r="DN827" s="185"/>
      <c r="DO827" s="185"/>
      <c r="DP827" s="283"/>
      <c r="DQ827" s="185"/>
      <c r="DR827" s="185"/>
      <c r="DS827" s="185"/>
      <c r="DT827" s="185"/>
      <c r="DU827" s="185"/>
      <c r="DV827" s="185"/>
      <c r="DW827" s="185"/>
      <c r="DX827" s="185"/>
      <c r="DY827" s="185"/>
      <c r="DZ827" s="2234"/>
      <c r="EA827" s="283"/>
      <c r="EB827" s="185"/>
      <c r="EC827" s="866"/>
      <c r="ED827" s="185"/>
      <c r="EE827" s="185"/>
      <c r="EF827" s="185"/>
      <c r="EG827" s="202"/>
      <c r="EH827" s="30"/>
    </row>
    <row r="828" spans="1:138" ht="15" hidden="1" customHeight="1" outlineLevel="1">
      <c r="A828" s="85"/>
      <c r="B828" s="67"/>
      <c r="C828" s="1154"/>
      <c r="D828" s="1153"/>
      <c r="E828" s="67"/>
      <c r="F828" s="67"/>
      <c r="G828" s="67"/>
      <c r="H828" s="86">
        <f>SUM(I828:L828)</f>
        <v>0</v>
      </c>
      <c r="I828" s="67"/>
      <c r="J828" s="67"/>
      <c r="K828" s="67"/>
      <c r="L828" s="67"/>
      <c r="M828" s="2216"/>
      <c r="N828" s="67"/>
      <c r="O828" s="67"/>
      <c r="P828" s="67"/>
      <c r="Q828" s="67">
        <f>SUM(R828:U828)</f>
        <v>0</v>
      </c>
      <c r="R828" s="67"/>
      <c r="S828" s="67"/>
      <c r="T828" s="67"/>
      <c r="U828" s="67"/>
      <c r="V828" s="86">
        <f>SUM(W828:Z828)</f>
        <v>0</v>
      </c>
      <c r="W828" s="67"/>
      <c r="X828" s="67"/>
      <c r="Y828" s="67"/>
      <c r="Z828" s="67"/>
      <c r="AA828" s="67">
        <f>SUM(AB828:AE828)</f>
        <v>0</v>
      </c>
      <c r="AB828" s="67"/>
      <c r="AC828" s="67"/>
      <c r="AD828" s="67"/>
      <c r="AE828" s="67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216"/>
      <c r="CQ828" s="2216"/>
      <c r="CR828" s="2216"/>
      <c r="CS828" s="85"/>
      <c r="CT828" s="85"/>
      <c r="CU828" s="85"/>
      <c r="CV828" s="23"/>
      <c r="CW828" s="23"/>
      <c r="CX828" s="23"/>
      <c r="CY828" s="23"/>
      <c r="CZ828" s="23"/>
      <c r="DA828" s="23"/>
      <c r="DB828" s="85"/>
      <c r="DC828" s="85"/>
      <c r="DD828" s="85"/>
      <c r="DE828" s="23"/>
      <c r="DF828" s="85"/>
      <c r="DG828" s="23"/>
      <c r="DH828" s="23"/>
      <c r="DI828" s="23"/>
      <c r="DJ828" s="23"/>
      <c r="DK828" s="23"/>
      <c r="DL828" s="23"/>
      <c r="DM828" s="23"/>
      <c r="DN828" s="185"/>
      <c r="DO828" s="23"/>
      <c r="DP828" s="85"/>
      <c r="DQ828" s="23"/>
      <c r="DR828" s="23"/>
      <c r="DS828" s="23"/>
      <c r="DT828" s="23"/>
      <c r="DU828" s="23"/>
      <c r="DV828" s="23"/>
      <c r="DW828" s="23"/>
      <c r="DX828" s="185"/>
      <c r="DY828" s="23"/>
      <c r="DZ828" s="2216"/>
      <c r="EA828" s="85"/>
      <c r="EB828" s="23"/>
      <c r="EC828" s="867"/>
      <c r="ED828" s="23"/>
      <c r="EE828" s="23"/>
      <c r="EF828" s="23"/>
      <c r="EG828" s="171"/>
      <c r="EH828" s="30"/>
    </row>
    <row r="829" spans="1:138" ht="15" hidden="1" customHeight="1" outlineLevel="1">
      <c r="A829" s="85"/>
      <c r="B829" s="67"/>
      <c r="C829" s="1154"/>
      <c r="D829" s="1153"/>
      <c r="E829" s="67"/>
      <c r="F829" s="67"/>
      <c r="G829" s="67"/>
      <c r="H829" s="86">
        <f>SUM(I829:L829)</f>
        <v>0</v>
      </c>
      <c r="I829" s="67"/>
      <c r="J829" s="67"/>
      <c r="K829" s="67"/>
      <c r="L829" s="67"/>
      <c r="M829" s="2216"/>
      <c r="N829" s="67"/>
      <c r="O829" s="67"/>
      <c r="P829" s="67"/>
      <c r="Q829" s="67">
        <f>SUM(R829:U829)</f>
        <v>0</v>
      </c>
      <c r="R829" s="67"/>
      <c r="S829" s="67"/>
      <c r="T829" s="67"/>
      <c r="U829" s="67"/>
      <c r="V829" s="86">
        <f>SUM(W829:Z829)</f>
        <v>0</v>
      </c>
      <c r="W829" s="67"/>
      <c r="X829" s="67"/>
      <c r="Y829" s="67"/>
      <c r="Z829" s="67"/>
      <c r="AA829" s="67">
        <f>SUM(AB829:AE829)</f>
        <v>0</v>
      </c>
      <c r="AB829" s="67"/>
      <c r="AC829" s="67"/>
      <c r="AD829" s="67"/>
      <c r="AE829" s="67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2239"/>
      <c r="CQ829" s="2239"/>
      <c r="CR829" s="2239"/>
      <c r="CS829" s="210"/>
      <c r="CT829" s="210"/>
      <c r="CU829" s="210"/>
      <c r="CV829" s="33"/>
      <c r="CW829" s="33"/>
      <c r="CX829" s="33"/>
      <c r="CY829" s="33"/>
      <c r="CZ829" s="33"/>
      <c r="DA829" s="33"/>
      <c r="DB829" s="210"/>
      <c r="DC829" s="210"/>
      <c r="DD829" s="210"/>
      <c r="DE829" s="33"/>
      <c r="DF829" s="210"/>
      <c r="DG829" s="33"/>
      <c r="DH829" s="33"/>
      <c r="DI829" s="33"/>
      <c r="DJ829" s="33"/>
      <c r="DK829" s="33"/>
      <c r="DL829" s="33"/>
      <c r="DM829" s="33"/>
      <c r="DN829" s="23"/>
      <c r="DO829" s="33"/>
      <c r="DP829" s="210"/>
      <c r="DQ829" s="33"/>
      <c r="DR829" s="33"/>
      <c r="DS829" s="33"/>
      <c r="DT829" s="33"/>
      <c r="DU829" s="33"/>
      <c r="DV829" s="33"/>
      <c r="DW829" s="33"/>
      <c r="DX829" s="23"/>
      <c r="DY829" s="33"/>
      <c r="DZ829" s="2239"/>
      <c r="EA829" s="210"/>
      <c r="EB829" s="33"/>
      <c r="EC829" s="868"/>
      <c r="ED829" s="33"/>
      <c r="EE829" s="33"/>
      <c r="EF829" s="33"/>
      <c r="EG829" s="201"/>
      <c r="EH829" s="30"/>
    </row>
    <row r="830" spans="1:138" ht="15" hidden="1" customHeight="1" outlineLevel="1">
      <c r="A830" s="85"/>
      <c r="B830" s="67"/>
      <c r="C830" s="1154" t="s">
        <v>49</v>
      </c>
      <c r="D830" s="1153"/>
      <c r="E830" s="67"/>
      <c r="F830" s="67"/>
      <c r="G830" s="67"/>
      <c r="H830" s="86">
        <f>SUM(I830:L830)</f>
        <v>0</v>
      </c>
      <c r="I830" s="67"/>
      <c r="J830" s="67"/>
      <c r="K830" s="67"/>
      <c r="L830" s="67"/>
      <c r="M830" s="2216"/>
      <c r="N830" s="67"/>
      <c r="O830" s="67"/>
      <c r="P830" s="67"/>
      <c r="Q830" s="67">
        <f>SUM(R830:U830)</f>
        <v>0</v>
      </c>
      <c r="R830" s="67"/>
      <c r="S830" s="67"/>
      <c r="T830" s="67"/>
      <c r="U830" s="67"/>
      <c r="V830" s="86">
        <f>SUM(W830:Z830)</f>
        <v>0</v>
      </c>
      <c r="W830" s="67"/>
      <c r="X830" s="67"/>
      <c r="Y830" s="67"/>
      <c r="Z830" s="67"/>
      <c r="AA830" s="67">
        <f>SUM(AB830:AE830)</f>
        <v>0</v>
      </c>
      <c r="AB830" s="67"/>
      <c r="AC830" s="67"/>
      <c r="AD830" s="67"/>
      <c r="AE830" s="67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2239"/>
      <c r="CQ830" s="2239"/>
      <c r="CR830" s="2239"/>
      <c r="CS830" s="210"/>
      <c r="CT830" s="210"/>
      <c r="CU830" s="210"/>
      <c r="CV830" s="33"/>
      <c r="CW830" s="33"/>
      <c r="CX830" s="33"/>
      <c r="CY830" s="33"/>
      <c r="CZ830" s="33"/>
      <c r="DA830" s="33"/>
      <c r="DB830" s="210"/>
      <c r="DC830" s="210"/>
      <c r="DD830" s="210"/>
      <c r="DE830" s="33"/>
      <c r="DF830" s="210"/>
      <c r="DG830" s="33"/>
      <c r="DH830" s="33"/>
      <c r="DI830" s="33"/>
      <c r="DJ830" s="33"/>
      <c r="DK830" s="33"/>
      <c r="DL830" s="33"/>
      <c r="DM830" s="33"/>
      <c r="DN830" s="33"/>
      <c r="DO830" s="33"/>
      <c r="DP830" s="210"/>
      <c r="DQ830" s="33"/>
      <c r="DR830" s="33"/>
      <c r="DS830" s="33"/>
      <c r="DT830" s="33"/>
      <c r="DU830" s="33"/>
      <c r="DV830" s="33"/>
      <c r="DW830" s="33"/>
      <c r="DX830" s="33"/>
      <c r="DY830" s="33"/>
      <c r="DZ830" s="2239"/>
      <c r="EA830" s="210"/>
      <c r="EB830" s="33"/>
      <c r="EC830" s="868"/>
      <c r="ED830" s="33"/>
      <c r="EE830" s="33"/>
      <c r="EF830" s="33"/>
      <c r="EG830" s="201"/>
      <c r="EH830" s="30"/>
    </row>
    <row r="831" spans="1:138" ht="15" hidden="1" customHeight="1" outlineLevel="1">
      <c r="A831" s="85"/>
      <c r="B831" s="67"/>
      <c r="C831" s="1154"/>
      <c r="D831" s="1152" t="s">
        <v>52</v>
      </c>
      <c r="E831" s="84"/>
      <c r="F831" s="84"/>
      <c r="G831" s="84"/>
      <c r="H831" s="84"/>
      <c r="I831" s="84"/>
      <c r="J831" s="84"/>
      <c r="K831" s="84"/>
      <c r="L831" s="84"/>
      <c r="M831" s="2199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105"/>
      <c r="AG831" s="105"/>
      <c r="AH831" s="185">
        <v>0</v>
      </c>
      <c r="AI831" s="185">
        <v>0</v>
      </c>
      <c r="AJ831" s="185">
        <v>0</v>
      </c>
      <c r="AK831" s="185">
        <v>0</v>
      </c>
      <c r="AL831" s="185">
        <v>0</v>
      </c>
      <c r="AM831" s="185">
        <v>0</v>
      </c>
      <c r="AN831" s="185">
        <v>0</v>
      </c>
      <c r="AO831" s="185">
        <v>0</v>
      </c>
      <c r="AP831" s="185">
        <v>0</v>
      </c>
      <c r="AQ831" s="185">
        <v>0</v>
      </c>
      <c r="AR831" s="185">
        <v>0</v>
      </c>
      <c r="AS831" s="185">
        <v>0</v>
      </c>
      <c r="AT831" s="185">
        <v>0</v>
      </c>
      <c r="AU831" s="185">
        <v>0</v>
      </c>
      <c r="AV831" s="185">
        <v>0</v>
      </c>
      <c r="AW831" s="185">
        <v>0</v>
      </c>
      <c r="AX831" s="185">
        <v>0</v>
      </c>
      <c r="AY831" s="185">
        <v>0</v>
      </c>
      <c r="AZ831" s="185">
        <v>0</v>
      </c>
      <c r="BA831" s="185">
        <v>0</v>
      </c>
      <c r="BB831" s="185">
        <v>0</v>
      </c>
      <c r="BC831" s="185">
        <v>0</v>
      </c>
      <c r="BD831" s="185">
        <v>0</v>
      </c>
      <c r="BE831" s="185">
        <v>0</v>
      </c>
      <c r="BF831" s="185">
        <v>0</v>
      </c>
      <c r="BG831" s="185">
        <v>0</v>
      </c>
      <c r="BH831" s="185">
        <v>0</v>
      </c>
      <c r="BI831" s="185">
        <v>0</v>
      </c>
      <c r="BJ831" s="185">
        <v>0</v>
      </c>
      <c r="BK831" s="185">
        <v>0</v>
      </c>
      <c r="BL831" s="185">
        <f>SUM(BL828:BL830)</f>
        <v>0</v>
      </c>
      <c r="BM831" s="185">
        <f>SUM(BM828:BM830)</f>
        <v>0</v>
      </c>
      <c r="BN831" s="185">
        <f t="shared" ref="BN831:BZ831" si="2413">SUM(BN828:BN830)</f>
        <v>0</v>
      </c>
      <c r="BO831" s="185">
        <f t="shared" si="2413"/>
        <v>0</v>
      </c>
      <c r="BP831" s="185">
        <f t="shared" si="2413"/>
        <v>0</v>
      </c>
      <c r="BQ831" s="185">
        <f t="shared" si="2413"/>
        <v>0</v>
      </c>
      <c r="BR831" s="185">
        <f t="shared" si="2413"/>
        <v>0</v>
      </c>
      <c r="BS831" s="185">
        <f t="shared" si="2413"/>
        <v>0</v>
      </c>
      <c r="BT831" s="185">
        <f t="shared" si="2413"/>
        <v>0</v>
      </c>
      <c r="BU831" s="185">
        <f t="shared" si="2413"/>
        <v>0</v>
      </c>
      <c r="BV831" s="185">
        <f t="shared" si="2413"/>
        <v>0</v>
      </c>
      <c r="BW831" s="185">
        <f t="shared" si="2413"/>
        <v>0</v>
      </c>
      <c r="BX831" s="185">
        <f t="shared" si="2413"/>
        <v>0</v>
      </c>
      <c r="BY831" s="185">
        <f t="shared" si="2413"/>
        <v>0</v>
      </c>
      <c r="BZ831" s="185">
        <f t="shared" si="2413"/>
        <v>0</v>
      </c>
      <c r="CA831" s="185">
        <f>SUM(CA828:CA830)</f>
        <v>0</v>
      </c>
      <c r="CB831" s="185">
        <f>SUM(CB828:CB830)</f>
        <v>0</v>
      </c>
      <c r="CC831" s="185">
        <f t="shared" ref="CC831:CO831" si="2414">SUM(CC828:CC830)</f>
        <v>0</v>
      </c>
      <c r="CD831" s="185">
        <f t="shared" si="2414"/>
        <v>0</v>
      </c>
      <c r="CE831" s="185">
        <f t="shared" si="2414"/>
        <v>0</v>
      </c>
      <c r="CF831" s="185">
        <f t="shared" si="2414"/>
        <v>0</v>
      </c>
      <c r="CG831" s="185">
        <f t="shared" si="2414"/>
        <v>0</v>
      </c>
      <c r="CH831" s="185">
        <f t="shared" si="2414"/>
        <v>0</v>
      </c>
      <c r="CI831" s="185">
        <f t="shared" si="2414"/>
        <v>0</v>
      </c>
      <c r="CJ831" s="185">
        <f t="shared" si="2414"/>
        <v>0</v>
      </c>
      <c r="CK831" s="185">
        <f t="shared" si="2414"/>
        <v>0</v>
      </c>
      <c r="CL831" s="185">
        <f t="shared" si="2414"/>
        <v>0</v>
      </c>
      <c r="CM831" s="185">
        <f t="shared" si="2414"/>
        <v>0</v>
      </c>
      <c r="CN831" s="185">
        <f t="shared" si="2414"/>
        <v>0</v>
      </c>
      <c r="CO831" s="185">
        <f t="shared" si="2414"/>
        <v>0</v>
      </c>
      <c r="CP831" s="2234">
        <f t="shared" ref="CP831:CX831" si="2415">SUM(CP828:CP830)</f>
        <v>0</v>
      </c>
      <c r="CQ831" s="2234">
        <f t="shared" si="2415"/>
        <v>0</v>
      </c>
      <c r="CR831" s="2234">
        <f t="shared" si="2415"/>
        <v>0</v>
      </c>
      <c r="CS831" s="283">
        <f t="shared" si="2415"/>
        <v>0</v>
      </c>
      <c r="CT831" s="283">
        <f t="shared" si="2415"/>
        <v>0</v>
      </c>
      <c r="CU831" s="283">
        <f t="shared" si="2415"/>
        <v>0</v>
      </c>
      <c r="CV831" s="185">
        <f t="shared" si="2415"/>
        <v>0</v>
      </c>
      <c r="CW831" s="185">
        <f t="shared" si="2415"/>
        <v>0</v>
      </c>
      <c r="CX831" s="185">
        <f t="shared" si="2415"/>
        <v>0</v>
      </c>
      <c r="CY831" s="185">
        <f t="shared" ref="CY831:DA831" si="2416">SUM(CY828:CY830)</f>
        <v>0</v>
      </c>
      <c r="CZ831" s="185">
        <f t="shared" si="2416"/>
        <v>0</v>
      </c>
      <c r="DA831" s="185">
        <f t="shared" si="2416"/>
        <v>0</v>
      </c>
      <c r="DB831" s="283"/>
      <c r="DC831" s="283"/>
      <c r="DD831" s="283"/>
      <c r="DE831" s="185">
        <f>SUM(DE828:DE830)</f>
        <v>0</v>
      </c>
      <c r="DF831" s="283"/>
      <c r="DG831" s="185"/>
      <c r="DH831" s="185"/>
      <c r="DI831" s="185"/>
      <c r="DJ831" s="185"/>
      <c r="DK831" s="185"/>
      <c r="DL831" s="185"/>
      <c r="DM831" s="185"/>
      <c r="DN831" s="33"/>
      <c r="DO831" s="185"/>
      <c r="DP831" s="283"/>
      <c r="DQ831" s="185"/>
      <c r="DR831" s="185"/>
      <c r="DS831" s="185"/>
      <c r="DT831" s="185"/>
      <c r="DU831" s="185"/>
      <c r="DV831" s="185"/>
      <c r="DW831" s="185"/>
      <c r="DX831" s="33"/>
      <c r="DY831" s="185"/>
      <c r="DZ831" s="2234">
        <f>SUM(DZ828:DZ830)</f>
        <v>0</v>
      </c>
      <c r="EA831" s="283">
        <f t="shared" ref="EA831:EB831" si="2417">SUM(EA828:EA830)</f>
        <v>0</v>
      </c>
      <c r="EB831" s="185">
        <f t="shared" si="2417"/>
        <v>0</v>
      </c>
      <c r="EC831" s="866">
        <f t="shared" ref="EC831" si="2418">SUM(EC828:EC830)</f>
        <v>0</v>
      </c>
      <c r="ED831" s="185"/>
      <c r="EE831" s="185"/>
      <c r="EF831" s="185"/>
      <c r="EG831" s="202"/>
      <c r="EH831" s="30"/>
    </row>
    <row r="832" spans="1:138" ht="15" customHeight="1" outlineLevel="1">
      <c r="A832" s="85"/>
      <c r="B832" s="67"/>
      <c r="C832" s="69" t="s">
        <v>13</v>
      </c>
      <c r="D832" s="814" t="s">
        <v>50</v>
      </c>
      <c r="E832" s="84"/>
      <c r="F832" s="84"/>
      <c r="G832" s="84"/>
      <c r="H832" s="84"/>
      <c r="I832" s="84"/>
      <c r="J832" s="84"/>
      <c r="K832" s="84"/>
      <c r="L832" s="84"/>
      <c r="M832" s="2199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23"/>
      <c r="AG832" s="23"/>
      <c r="AH832" s="185"/>
      <c r="AI832" s="185"/>
      <c r="AJ832" s="185"/>
      <c r="AK832" s="185"/>
      <c r="AL832" s="185"/>
      <c r="AM832" s="185"/>
      <c r="AN832" s="185"/>
      <c r="AO832" s="185"/>
      <c r="AP832" s="185"/>
      <c r="AQ832" s="185"/>
      <c r="AR832" s="185"/>
      <c r="AS832" s="185"/>
      <c r="AT832" s="185"/>
      <c r="AU832" s="185"/>
      <c r="AV832" s="185"/>
      <c r="AW832" s="185"/>
      <c r="AX832" s="185"/>
      <c r="AY832" s="185"/>
      <c r="AZ832" s="185"/>
      <c r="BA832" s="185"/>
      <c r="BB832" s="185"/>
      <c r="BC832" s="185"/>
      <c r="BD832" s="185"/>
      <c r="BE832" s="185"/>
      <c r="BF832" s="185"/>
      <c r="BG832" s="185"/>
      <c r="BH832" s="185"/>
      <c r="BI832" s="185"/>
      <c r="BJ832" s="185"/>
      <c r="BK832" s="185"/>
      <c r="BL832" s="185"/>
      <c r="BM832" s="185"/>
      <c r="BN832" s="185"/>
      <c r="BO832" s="185"/>
      <c r="BP832" s="185"/>
      <c r="BQ832" s="185"/>
      <c r="BR832" s="185"/>
      <c r="BS832" s="185"/>
      <c r="BT832" s="185"/>
      <c r="BU832" s="185"/>
      <c r="BV832" s="185"/>
      <c r="BW832" s="185"/>
      <c r="BX832" s="185"/>
      <c r="BY832" s="185"/>
      <c r="BZ832" s="185"/>
      <c r="CA832" s="185"/>
      <c r="CB832" s="185"/>
      <c r="CC832" s="185"/>
      <c r="CD832" s="185"/>
      <c r="CE832" s="185"/>
      <c r="CF832" s="185"/>
      <c r="CG832" s="185"/>
      <c r="CH832" s="185"/>
      <c r="CI832" s="185"/>
      <c r="CJ832" s="185"/>
      <c r="CK832" s="185"/>
      <c r="CL832" s="185"/>
      <c r="CM832" s="185"/>
      <c r="CN832" s="185"/>
      <c r="CO832" s="185"/>
      <c r="CP832" s="2234"/>
      <c r="CQ832" s="2234"/>
      <c r="CR832" s="2234"/>
      <c r="CS832" s="283"/>
      <c r="CT832" s="283"/>
      <c r="CU832" s="283"/>
      <c r="CV832" s="185"/>
      <c r="CW832" s="185"/>
      <c r="CX832" s="185"/>
      <c r="CY832" s="185"/>
      <c r="CZ832" s="185"/>
      <c r="DA832" s="185"/>
      <c r="DB832" s="283"/>
      <c r="DC832" s="283"/>
      <c r="DD832" s="283"/>
      <c r="DE832" s="185"/>
      <c r="DF832" s="283"/>
      <c r="DG832" s="185"/>
      <c r="DH832" s="185"/>
      <c r="DI832" s="185"/>
      <c r="DJ832" s="185"/>
      <c r="DK832" s="185"/>
      <c r="DL832" s="185"/>
      <c r="DM832" s="185"/>
      <c r="DN832" s="185"/>
      <c r="DO832" s="185"/>
      <c r="DP832" s="283"/>
      <c r="DQ832" s="185"/>
      <c r="DR832" s="185"/>
      <c r="DS832" s="185"/>
      <c r="DT832" s="185"/>
      <c r="DU832" s="185"/>
      <c r="DV832" s="185"/>
      <c r="DW832" s="185"/>
      <c r="DX832" s="185"/>
      <c r="DY832" s="185"/>
      <c r="DZ832" s="2234"/>
      <c r="EA832" s="283"/>
      <c r="EB832" s="185"/>
      <c r="EC832" s="866"/>
      <c r="ED832" s="185"/>
      <c r="EE832" s="185"/>
      <c r="EF832" s="185"/>
      <c r="EG832" s="202"/>
      <c r="EH832" s="30"/>
    </row>
    <row r="833" spans="1:138" ht="15" customHeight="1" outlineLevel="1">
      <c r="A833" s="85"/>
      <c r="B833" s="67"/>
      <c r="C833" s="157" t="s">
        <v>69</v>
      </c>
      <c r="D833" s="1149" t="s">
        <v>51</v>
      </c>
      <c r="E833" s="84"/>
      <c r="F833" s="84"/>
      <c r="G833" s="84"/>
      <c r="H833" s="84"/>
      <c r="I833" s="84"/>
      <c r="J833" s="84"/>
      <c r="K833" s="84"/>
      <c r="L833" s="84"/>
      <c r="M833" s="2199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23"/>
      <c r="AG833" s="23"/>
      <c r="AH833" s="185"/>
      <c r="AI833" s="185"/>
      <c r="AJ833" s="185"/>
      <c r="AK833" s="185"/>
      <c r="AL833" s="185"/>
      <c r="AM833" s="185"/>
      <c r="AN833" s="185"/>
      <c r="AO833" s="185"/>
      <c r="AP833" s="185"/>
      <c r="AQ833" s="185"/>
      <c r="AR833" s="185"/>
      <c r="AS833" s="185"/>
      <c r="AT833" s="185"/>
      <c r="AU833" s="185"/>
      <c r="AV833" s="185"/>
      <c r="AW833" s="185"/>
      <c r="AX833" s="185"/>
      <c r="AY833" s="185"/>
      <c r="AZ833" s="185"/>
      <c r="BA833" s="185"/>
      <c r="BB833" s="185"/>
      <c r="BC833" s="185"/>
      <c r="BD833" s="185"/>
      <c r="BE833" s="185"/>
      <c r="BF833" s="185"/>
      <c r="BG833" s="185"/>
      <c r="BH833" s="185"/>
      <c r="BI833" s="185"/>
      <c r="BJ833" s="185"/>
      <c r="BK833" s="185"/>
      <c r="BL833" s="185"/>
      <c r="BM833" s="185"/>
      <c r="BN833" s="185"/>
      <c r="BO833" s="185"/>
      <c r="BP833" s="185"/>
      <c r="BQ833" s="185"/>
      <c r="BR833" s="185"/>
      <c r="BS833" s="185"/>
      <c r="BT833" s="185"/>
      <c r="BU833" s="185"/>
      <c r="BV833" s="185"/>
      <c r="BW833" s="185"/>
      <c r="BX833" s="185"/>
      <c r="BY833" s="185"/>
      <c r="BZ833" s="185"/>
      <c r="CA833" s="185"/>
      <c r="CB833" s="185"/>
      <c r="CC833" s="185"/>
      <c r="CD833" s="185"/>
      <c r="CE833" s="185"/>
      <c r="CF833" s="185"/>
      <c r="CG833" s="185"/>
      <c r="CH833" s="185"/>
      <c r="CI833" s="185"/>
      <c r="CJ833" s="185"/>
      <c r="CK833" s="185"/>
      <c r="CL833" s="185"/>
      <c r="CM833" s="185"/>
      <c r="CN833" s="185"/>
      <c r="CO833" s="185"/>
      <c r="CP833" s="2234"/>
      <c r="CQ833" s="2234"/>
      <c r="CR833" s="2234"/>
      <c r="CS833" s="283"/>
      <c r="CT833" s="283"/>
      <c r="CU833" s="283"/>
      <c r="CV833" s="185"/>
      <c r="CW833" s="185"/>
      <c r="CX833" s="185"/>
      <c r="CY833" s="185"/>
      <c r="CZ833" s="185"/>
      <c r="DA833" s="185"/>
      <c r="DB833" s="283"/>
      <c r="DC833" s="283"/>
      <c r="DD833" s="283"/>
      <c r="DE833" s="185"/>
      <c r="DF833" s="283"/>
      <c r="DG833" s="185"/>
      <c r="DH833" s="185"/>
      <c r="DI833" s="185"/>
      <c r="DJ833" s="185"/>
      <c r="DK833" s="185"/>
      <c r="DL833" s="185"/>
      <c r="DM833" s="185"/>
      <c r="DN833" s="185"/>
      <c r="DO833" s="185"/>
      <c r="DP833" s="283"/>
      <c r="DQ833" s="185"/>
      <c r="DR833" s="185"/>
      <c r="DS833" s="185"/>
      <c r="DT833" s="185"/>
      <c r="DU833" s="185"/>
      <c r="DV833" s="185"/>
      <c r="DW833" s="185"/>
      <c r="DX833" s="185"/>
      <c r="DY833" s="185"/>
      <c r="DZ833" s="2234"/>
      <c r="EA833" s="283"/>
      <c r="EB833" s="185"/>
      <c r="EC833" s="866"/>
      <c r="ED833" s="185"/>
      <c r="EE833" s="185"/>
      <c r="EF833" s="185"/>
      <c r="EG833" s="202"/>
      <c r="EH833" s="1075"/>
    </row>
    <row r="834" spans="1:138" ht="45" customHeight="1" outlineLevel="1">
      <c r="A834" s="85"/>
      <c r="B834" s="67"/>
      <c r="C834" s="158" t="s">
        <v>186</v>
      </c>
      <c r="D834" s="1158" t="s">
        <v>384</v>
      </c>
      <c r="E834" s="128" t="s">
        <v>24</v>
      </c>
      <c r="F834" s="879" t="s">
        <v>2</v>
      </c>
      <c r="G834" s="855">
        <f>H834+M834+N834+O834+P834</f>
        <v>76</v>
      </c>
      <c r="H834" s="855">
        <f>SUM(I834:L834)</f>
        <v>16</v>
      </c>
      <c r="I834" s="879">
        <v>4</v>
      </c>
      <c r="J834" s="879">
        <v>4</v>
      </c>
      <c r="K834" s="879">
        <v>4</v>
      </c>
      <c r="L834" s="879">
        <v>4</v>
      </c>
      <c r="M834" s="2219">
        <v>15</v>
      </c>
      <c r="N834" s="879">
        <v>15</v>
      </c>
      <c r="O834" s="879">
        <v>15</v>
      </c>
      <c r="P834" s="879">
        <v>15</v>
      </c>
      <c r="Q834" s="574">
        <f>SUM(R834:U834)</f>
        <v>16</v>
      </c>
      <c r="R834" s="23"/>
      <c r="S834" s="1808">
        <v>10</v>
      </c>
      <c r="T834" s="1864"/>
      <c r="U834" s="1939">
        <v>6</v>
      </c>
      <c r="V834" s="855">
        <f>SUM(W834:Z834)</f>
        <v>15</v>
      </c>
      <c r="W834" s="2337">
        <v>3</v>
      </c>
      <c r="X834" s="2337">
        <v>4</v>
      </c>
      <c r="Y834" s="2337">
        <v>4</v>
      </c>
      <c r="Z834" s="2337">
        <v>4</v>
      </c>
      <c r="AA834" s="574">
        <f>SUM(AB834:AE834)</f>
        <v>0</v>
      </c>
      <c r="AB834" s="23"/>
      <c r="AC834" s="2139"/>
      <c r="AD834" s="2139"/>
      <c r="AE834" s="2139"/>
      <c r="AF834" s="566" t="s">
        <v>311</v>
      </c>
      <c r="AG834" s="555">
        <f t="shared" ref="AG834" si="2419">AH834+CP834+CS834+CV834+CY834</f>
        <v>0.02</v>
      </c>
      <c r="AH834" s="556">
        <v>4.0000000000000001E-3</v>
      </c>
      <c r="AI834" s="324">
        <v>0.48</v>
      </c>
      <c r="AJ834" s="324">
        <v>1.5290800000000002E-2</v>
      </c>
      <c r="AK834" s="556">
        <v>1E-3</v>
      </c>
      <c r="AL834" s="854">
        <v>0.12</v>
      </c>
      <c r="AM834" s="130">
        <v>3.8227000000000005E-3</v>
      </c>
      <c r="AN834" s="556">
        <v>1E-3</v>
      </c>
      <c r="AO834" s="854">
        <v>0.12</v>
      </c>
      <c r="AP834" s="556">
        <v>3.8227000000000005E-3</v>
      </c>
      <c r="AQ834" s="556">
        <v>1E-3</v>
      </c>
      <c r="AR834" s="854">
        <v>0.12</v>
      </c>
      <c r="AS834" s="324">
        <v>3.8227000000000005E-3</v>
      </c>
      <c r="AT834" s="556">
        <v>1E-3</v>
      </c>
      <c r="AU834" s="854">
        <v>0.12</v>
      </c>
      <c r="AV834" s="556">
        <v>3.8227000000000005E-3</v>
      </c>
      <c r="AW834" s="324">
        <v>1.6200000000000001E-3</v>
      </c>
      <c r="AX834" s="324">
        <v>0.19439999999999999</v>
      </c>
      <c r="AY834" s="324">
        <v>6.7715340000000001E-3</v>
      </c>
      <c r="AZ834" s="1223">
        <v>0</v>
      </c>
      <c r="BA834" s="1223">
        <v>0</v>
      </c>
      <c r="BB834" s="1223">
        <v>0</v>
      </c>
      <c r="BC834" s="1817">
        <v>1.2E-4</v>
      </c>
      <c r="BD834" s="1754">
        <v>1.4400000000000001E-2</v>
      </c>
      <c r="BE834" s="556">
        <v>5.00454E-4</v>
      </c>
      <c r="BF834" s="23"/>
      <c r="BG834" s="23"/>
      <c r="BH834" s="23"/>
      <c r="BI834" s="556">
        <v>1.5E-3</v>
      </c>
      <c r="BJ834" s="324">
        <v>0.18</v>
      </c>
      <c r="BK834" s="324">
        <v>6.2710800000000001E-3</v>
      </c>
      <c r="BL834" s="556">
        <f t="shared" ref="BL834" si="2420">BO834+BR834+BU834+BX834</f>
        <v>4.0000000000000001E-3</v>
      </c>
      <c r="BM834" s="324">
        <f t="shared" ref="BM834" si="2421">BP834+BS834+BV834+BY834</f>
        <v>0.48</v>
      </c>
      <c r="BN834" s="324">
        <f t="shared" ref="BN834" si="2422">BQ834+BT834+BW834+BZ834</f>
        <v>1.5290800000000002E-2</v>
      </c>
      <c r="BO834" s="556">
        <v>1E-3</v>
      </c>
      <c r="BP834" s="854">
        <f>BO834*1000*0.12</f>
        <v>0.12</v>
      </c>
      <c r="BQ834" s="130">
        <f>BO834*$ER$14</f>
        <v>3.8227000000000005E-3</v>
      </c>
      <c r="BR834" s="556">
        <v>1E-3</v>
      </c>
      <c r="BS834" s="854">
        <f>BR834*1000*0.12</f>
        <v>0.12</v>
      </c>
      <c r="BT834" s="556">
        <f>BR834*$ES$14</f>
        <v>3.8227000000000005E-3</v>
      </c>
      <c r="BU834" s="556">
        <v>1E-3</v>
      </c>
      <c r="BV834" s="854">
        <f>BU834*1000*0.12</f>
        <v>0.12</v>
      </c>
      <c r="BW834" s="324">
        <f>BU834*$ET$14</f>
        <v>3.8227000000000005E-3</v>
      </c>
      <c r="BX834" s="556">
        <v>1E-3</v>
      </c>
      <c r="BY834" s="854">
        <f>BX834*1000*0.12</f>
        <v>0.12</v>
      </c>
      <c r="BZ834" s="556">
        <f>BX834*$EU$14</f>
        <v>3.8227000000000005E-3</v>
      </c>
      <c r="CA834" s="324">
        <f t="shared" ref="CA834" si="2423">CD834+CG834+CJ834+CM834</f>
        <v>1.6200000000000001E-3</v>
      </c>
      <c r="CB834" s="324">
        <f t="shared" ref="CB834" si="2424">CE834+CH834+CK834+CN834</f>
        <v>0.19439999999999999</v>
      </c>
      <c r="CC834" s="324">
        <f t="shared" ref="CC834" si="2425">CF834+CI834+CL834+CO834</f>
        <v>0</v>
      </c>
      <c r="CD834" s="1223">
        <v>0</v>
      </c>
      <c r="CE834" s="1223">
        <v>0</v>
      </c>
      <c r="CF834" s="1223">
        <v>0</v>
      </c>
      <c r="CG834" s="1817">
        <v>1.2E-4</v>
      </c>
      <c r="CH834" s="1754">
        <f>CG834*1000*0.12</f>
        <v>1.4400000000000001E-2</v>
      </c>
      <c r="CI834" s="556">
        <f>CG834*$EX$14</f>
        <v>0</v>
      </c>
      <c r="CJ834" s="23"/>
      <c r="CK834" s="23"/>
      <c r="CL834" s="23"/>
      <c r="CM834" s="556">
        <v>1.5E-3</v>
      </c>
      <c r="CN834" s="324">
        <f>CM834*1000*0.12</f>
        <v>0.18</v>
      </c>
      <c r="CO834" s="324">
        <f>CM834*$EZ$14</f>
        <v>0</v>
      </c>
      <c r="CP834" s="849">
        <v>4.0000000000000001E-3</v>
      </c>
      <c r="CQ834" s="2220">
        <f>CP834*1000*0.12</f>
        <v>0.48</v>
      </c>
      <c r="CR834" s="849">
        <f>CP834*$EM$14</f>
        <v>0</v>
      </c>
      <c r="CS834" s="130">
        <v>4.0000000000000001E-3</v>
      </c>
      <c r="CT834" s="854">
        <f>CS834*1000*0.12</f>
        <v>0.48</v>
      </c>
      <c r="CU834" s="556">
        <f>CS834*$EN$14</f>
        <v>1.6538799999999999E-2</v>
      </c>
      <c r="CV834" s="130">
        <v>4.0000000000000001E-3</v>
      </c>
      <c r="CW834" s="854">
        <f>CV834*1000*0.12</f>
        <v>0.48</v>
      </c>
      <c r="CX834" s="324">
        <f>CV834*$EO$14</f>
        <v>1.7200399999999998E-2</v>
      </c>
      <c r="CY834" s="130">
        <v>4.0000000000000001E-3</v>
      </c>
      <c r="CZ834" s="854">
        <f>CY834*1000*0.12</f>
        <v>0.48</v>
      </c>
      <c r="DA834" s="324">
        <f>CY834*$EP$14</f>
        <v>1.7888400000000002E-2</v>
      </c>
      <c r="DB834" s="85"/>
      <c r="DC834" s="85"/>
      <c r="DD834" s="854">
        <v>0.65500000000000003</v>
      </c>
      <c r="DE834" s="555">
        <f t="shared" ref="DE834:DE837" si="2426">DK834+DP834+EA834+EB834+EC834</f>
        <v>2.6882E-2</v>
      </c>
      <c r="DF834" s="600">
        <v>2.8900000000000002E-3</v>
      </c>
      <c r="DG834" s="130">
        <v>7.2000000000000005E-4</v>
      </c>
      <c r="DH834" s="130">
        <v>7.2000000000000005E-4</v>
      </c>
      <c r="DI834" s="130">
        <v>7.2000000000000005E-4</v>
      </c>
      <c r="DJ834" s="130">
        <v>7.2999999999999996E-4</v>
      </c>
      <c r="DK834" s="595">
        <v>9.6000000000000009E-3</v>
      </c>
      <c r="DL834" s="130"/>
      <c r="DM834" s="130">
        <v>6.0000000000000001E-3</v>
      </c>
      <c r="DN834" s="130"/>
      <c r="DO834" s="130">
        <v>3.6000000000000003E-3</v>
      </c>
      <c r="DP834" s="600">
        <f t="shared" ref="DP834" si="2427">DQ834+DR834+DS834+DT834</f>
        <v>2.8900000000000002E-3</v>
      </c>
      <c r="DQ834" s="130">
        <v>7.2000000000000005E-4</v>
      </c>
      <c r="DR834" s="130">
        <v>7.2000000000000005E-4</v>
      </c>
      <c r="DS834" s="130">
        <v>7.2000000000000005E-4</v>
      </c>
      <c r="DT834" s="130">
        <v>7.2999999999999996E-4</v>
      </c>
      <c r="DU834" s="595">
        <f t="shared" ref="DU834" si="2428">DV834+DW834+DX834+DY834</f>
        <v>3.6000000000000003E-3</v>
      </c>
      <c r="DV834" s="130"/>
      <c r="DW834" s="130"/>
      <c r="DX834" s="130"/>
      <c r="DY834" s="130">
        <v>3.6000000000000003E-3</v>
      </c>
      <c r="DZ834" s="849">
        <f>0.003*1.04</f>
        <v>3.1200000000000004E-3</v>
      </c>
      <c r="EA834" s="130">
        <f>0.0036*1.08</f>
        <v>3.888E-3</v>
      </c>
      <c r="EB834" s="130">
        <f>0.0042*1.12</f>
        <v>4.7039999999999998E-3</v>
      </c>
      <c r="EC834" s="854">
        <f>0.005*1.16</f>
        <v>5.7999999999999996E-3</v>
      </c>
      <c r="EE834" s="85"/>
      <c r="EF834" s="329" t="s">
        <v>235</v>
      </c>
      <c r="EG834" s="171"/>
      <c r="EH834" s="1073" t="s">
        <v>470</v>
      </c>
    </row>
    <row r="835" spans="1:138" ht="15" hidden="1" customHeight="1" outlineLevel="1">
      <c r="A835" s="85"/>
      <c r="B835" s="67"/>
      <c r="C835" s="158"/>
      <c r="D835" s="1159"/>
      <c r="E835" s="67"/>
      <c r="F835" s="67"/>
      <c r="G835" s="855"/>
      <c r="H835" s="855">
        <f>SUM(I835:L835)</f>
        <v>0</v>
      </c>
      <c r="I835" s="67"/>
      <c r="J835" s="67"/>
      <c r="K835" s="67"/>
      <c r="L835" s="67"/>
      <c r="M835" s="2216"/>
      <c r="N835" s="67"/>
      <c r="O835" s="67"/>
      <c r="P835" s="67"/>
      <c r="Q835" s="185">
        <f>SUM(R835:U835)</f>
        <v>0</v>
      </c>
      <c r="R835" s="196"/>
      <c r="S835" s="196"/>
      <c r="T835" s="196"/>
      <c r="U835" s="196"/>
      <c r="V835" s="855">
        <f>SUM(W835:Z835)</f>
        <v>0</v>
      </c>
      <c r="W835" s="67"/>
      <c r="X835" s="67"/>
      <c r="Y835" s="67"/>
      <c r="Z835" s="67"/>
      <c r="AA835" s="185">
        <f>SUM(AB835:AE835)</f>
        <v>0</v>
      </c>
      <c r="AB835" s="196"/>
      <c r="AC835" s="196"/>
      <c r="AD835" s="196"/>
      <c r="AE835" s="196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2239"/>
      <c r="CQ835" s="2239"/>
      <c r="CR835" s="2239"/>
      <c r="CS835" s="210"/>
      <c r="CT835" s="210"/>
      <c r="CU835" s="210"/>
      <c r="CV835" s="33"/>
      <c r="CW835" s="33"/>
      <c r="CX835" s="33"/>
      <c r="CY835" s="33"/>
      <c r="CZ835" s="33"/>
      <c r="DA835" s="33"/>
      <c r="DB835" s="210"/>
      <c r="DC835" s="210"/>
      <c r="DD835" s="210"/>
      <c r="DE835" s="555">
        <f t="shared" si="2426"/>
        <v>0</v>
      </c>
      <c r="DF835" s="210"/>
      <c r="DG835" s="33"/>
      <c r="DH835" s="33"/>
      <c r="DI835" s="33"/>
      <c r="DJ835" s="33"/>
      <c r="DK835" s="33"/>
      <c r="DL835" s="33"/>
      <c r="DM835" s="33"/>
      <c r="DN835" s="23"/>
      <c r="DO835" s="33"/>
      <c r="DP835" s="210"/>
      <c r="DQ835" s="33"/>
      <c r="DR835" s="33"/>
      <c r="DS835" s="33"/>
      <c r="DT835" s="33"/>
      <c r="DU835" s="33"/>
      <c r="DV835" s="33"/>
      <c r="DW835" s="33"/>
      <c r="DX835" s="23"/>
      <c r="DY835" s="33"/>
      <c r="DZ835" s="2239"/>
      <c r="EA835" s="210"/>
      <c r="EB835" s="33"/>
      <c r="EC835" s="868"/>
      <c r="ED835" s="33"/>
      <c r="EE835" s="33"/>
      <c r="EF835" s="33"/>
      <c r="EG835" s="201"/>
      <c r="EH835" s="1074"/>
    </row>
    <row r="836" spans="1:138" ht="15" hidden="1" customHeight="1" outlineLevel="1">
      <c r="A836" s="85"/>
      <c r="B836" s="67"/>
      <c r="C836" s="158"/>
      <c r="D836" s="1159"/>
      <c r="E836" s="67"/>
      <c r="F836" s="67"/>
      <c r="G836" s="855"/>
      <c r="H836" s="855">
        <f>SUM(I836:L836)</f>
        <v>0</v>
      </c>
      <c r="I836" s="67"/>
      <c r="J836" s="67"/>
      <c r="K836" s="855"/>
      <c r="L836" s="67"/>
      <c r="M836" s="2216"/>
      <c r="N836" s="67"/>
      <c r="O836" s="67"/>
      <c r="P836" s="67"/>
      <c r="Q836" s="185">
        <f>SUM(R836:U836)</f>
        <v>0</v>
      </c>
      <c r="R836" s="196"/>
      <c r="S836" s="196"/>
      <c r="T836" s="196"/>
      <c r="U836" s="196"/>
      <c r="V836" s="855">
        <f>SUM(W836:Z836)</f>
        <v>0</v>
      </c>
      <c r="W836" s="67"/>
      <c r="X836" s="67"/>
      <c r="Y836" s="855"/>
      <c r="Z836" s="67"/>
      <c r="AA836" s="185">
        <f>SUM(AB836:AE836)</f>
        <v>0</v>
      </c>
      <c r="AB836" s="196"/>
      <c r="AC836" s="196"/>
      <c r="AD836" s="196"/>
      <c r="AE836" s="196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2239"/>
      <c r="CQ836" s="2239"/>
      <c r="CR836" s="2239"/>
      <c r="CS836" s="210"/>
      <c r="CT836" s="210"/>
      <c r="CU836" s="210"/>
      <c r="CV836" s="33"/>
      <c r="CW836" s="33"/>
      <c r="CX836" s="33"/>
      <c r="CY836" s="33"/>
      <c r="CZ836" s="33"/>
      <c r="DA836" s="33"/>
      <c r="DB836" s="210"/>
      <c r="DC836" s="210"/>
      <c r="DD836" s="210"/>
      <c r="DE836" s="555">
        <f t="shared" si="2426"/>
        <v>0</v>
      </c>
      <c r="DF836" s="210"/>
      <c r="DG836" s="33"/>
      <c r="DH836" s="33"/>
      <c r="DI836" s="33"/>
      <c r="DJ836" s="33"/>
      <c r="DK836" s="33"/>
      <c r="DL836" s="33"/>
      <c r="DM836" s="33"/>
      <c r="DN836" s="33"/>
      <c r="DO836" s="33"/>
      <c r="DP836" s="210"/>
      <c r="DQ836" s="33"/>
      <c r="DR836" s="33"/>
      <c r="DS836" s="33"/>
      <c r="DT836" s="33"/>
      <c r="DU836" s="33"/>
      <c r="DV836" s="33"/>
      <c r="DW836" s="33"/>
      <c r="DX836" s="33"/>
      <c r="DY836" s="33"/>
      <c r="DZ836" s="2239"/>
      <c r="EA836" s="210"/>
      <c r="EB836" s="33"/>
      <c r="EC836" s="868"/>
      <c r="ED836" s="33"/>
      <c r="EE836" s="33"/>
      <c r="EF836" s="33"/>
      <c r="EG836" s="201"/>
      <c r="EH836" s="1074"/>
    </row>
    <row r="837" spans="1:138" ht="15" customHeight="1" outlineLevel="1">
      <c r="A837" s="85"/>
      <c r="B837" s="67"/>
      <c r="C837" s="158"/>
      <c r="D837" s="1152" t="s">
        <v>52</v>
      </c>
      <c r="E837" s="84"/>
      <c r="F837" s="84"/>
      <c r="G837" s="84"/>
      <c r="H837" s="84"/>
      <c r="I837" s="84"/>
      <c r="J837" s="84"/>
      <c r="K837" s="84"/>
      <c r="L837" s="84"/>
      <c r="M837" s="2199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105"/>
      <c r="AG837" s="595">
        <f>SUM(AG834:AG836)</f>
        <v>0.02</v>
      </c>
      <c r="AH837" s="595">
        <v>4.0000000000000001E-3</v>
      </c>
      <c r="AI837" s="595">
        <v>0.48</v>
      </c>
      <c r="AJ837" s="595">
        <v>1.5290800000000002E-2</v>
      </c>
      <c r="AK837" s="600">
        <v>1E-3</v>
      </c>
      <c r="AL837" s="595">
        <v>0.12</v>
      </c>
      <c r="AM837" s="600">
        <v>3.8227000000000005E-3</v>
      </c>
      <c r="AN837" s="595">
        <v>1E-3</v>
      </c>
      <c r="AO837" s="595">
        <v>0.12</v>
      </c>
      <c r="AP837" s="595">
        <v>3.8227000000000005E-3</v>
      </c>
      <c r="AQ837" s="595">
        <v>1E-3</v>
      </c>
      <c r="AR837" s="595">
        <v>0.12</v>
      </c>
      <c r="AS837" s="595">
        <v>3.8227000000000005E-3</v>
      </c>
      <c r="AT837" s="595">
        <v>1E-3</v>
      </c>
      <c r="AU837" s="595">
        <v>0.12</v>
      </c>
      <c r="AV837" s="595">
        <v>3.8227000000000005E-3</v>
      </c>
      <c r="AW837" s="595">
        <v>1.6200000000000001E-3</v>
      </c>
      <c r="AX837" s="595">
        <v>0.19439999999999999</v>
      </c>
      <c r="AY837" s="595">
        <v>6.7715340000000001E-3</v>
      </c>
      <c r="AZ837" s="595">
        <v>0</v>
      </c>
      <c r="BA837" s="595">
        <v>0</v>
      </c>
      <c r="BB837" s="595">
        <v>0</v>
      </c>
      <c r="BC837" s="595">
        <v>1.2E-4</v>
      </c>
      <c r="BD837" s="595">
        <v>1.4400000000000001E-2</v>
      </c>
      <c r="BE837" s="595">
        <v>5.00454E-4</v>
      </c>
      <c r="BF837" s="595">
        <v>0</v>
      </c>
      <c r="BG837" s="595">
        <v>0</v>
      </c>
      <c r="BH837" s="595">
        <v>0</v>
      </c>
      <c r="BI837" s="595">
        <v>1.5E-3</v>
      </c>
      <c r="BJ837" s="595">
        <v>0.18</v>
      </c>
      <c r="BK837" s="595">
        <v>6.2710800000000001E-3</v>
      </c>
      <c r="BL837" s="595">
        <f>SUM(BL834:BL836)</f>
        <v>4.0000000000000001E-3</v>
      </c>
      <c r="BM837" s="595">
        <f>SUM(BM834:BM836)</f>
        <v>0.48</v>
      </c>
      <c r="BN837" s="595">
        <f t="shared" ref="BN837:BZ837" si="2429">SUM(BN834:BN836)</f>
        <v>1.5290800000000002E-2</v>
      </c>
      <c r="BO837" s="600">
        <f t="shared" si="2429"/>
        <v>1E-3</v>
      </c>
      <c r="BP837" s="595">
        <f t="shared" si="2429"/>
        <v>0.12</v>
      </c>
      <c r="BQ837" s="600">
        <f t="shared" si="2429"/>
        <v>3.8227000000000005E-3</v>
      </c>
      <c r="BR837" s="595">
        <f t="shared" si="2429"/>
        <v>1E-3</v>
      </c>
      <c r="BS837" s="595">
        <f t="shared" si="2429"/>
        <v>0.12</v>
      </c>
      <c r="BT837" s="595">
        <f t="shared" si="2429"/>
        <v>3.8227000000000005E-3</v>
      </c>
      <c r="BU837" s="595">
        <f t="shared" si="2429"/>
        <v>1E-3</v>
      </c>
      <c r="BV837" s="595">
        <f t="shared" si="2429"/>
        <v>0.12</v>
      </c>
      <c r="BW837" s="595">
        <f t="shared" si="2429"/>
        <v>3.8227000000000005E-3</v>
      </c>
      <c r="BX837" s="595">
        <f t="shared" si="2429"/>
        <v>1E-3</v>
      </c>
      <c r="BY837" s="595">
        <f t="shared" si="2429"/>
        <v>0.12</v>
      </c>
      <c r="BZ837" s="595">
        <f t="shared" si="2429"/>
        <v>3.8227000000000005E-3</v>
      </c>
      <c r="CA837" s="595">
        <f>SUM(CA834:CA836)</f>
        <v>1.6200000000000001E-3</v>
      </c>
      <c r="CB837" s="595">
        <f>SUM(CB834:CB836)</f>
        <v>0.19439999999999999</v>
      </c>
      <c r="CC837" s="595">
        <f t="shared" ref="CC837:CO837" si="2430">SUM(CC834:CC836)</f>
        <v>0</v>
      </c>
      <c r="CD837" s="595">
        <f t="shared" si="2430"/>
        <v>0</v>
      </c>
      <c r="CE837" s="595">
        <f t="shared" si="2430"/>
        <v>0</v>
      </c>
      <c r="CF837" s="595">
        <f t="shared" si="2430"/>
        <v>0</v>
      </c>
      <c r="CG837" s="595">
        <f t="shared" si="2430"/>
        <v>1.2E-4</v>
      </c>
      <c r="CH837" s="595">
        <f t="shared" si="2430"/>
        <v>1.4400000000000001E-2</v>
      </c>
      <c r="CI837" s="595">
        <f t="shared" si="2430"/>
        <v>0</v>
      </c>
      <c r="CJ837" s="595">
        <f t="shared" si="2430"/>
        <v>0</v>
      </c>
      <c r="CK837" s="595">
        <f t="shared" si="2430"/>
        <v>0</v>
      </c>
      <c r="CL837" s="595">
        <f t="shared" si="2430"/>
        <v>0</v>
      </c>
      <c r="CM837" s="595">
        <f t="shared" si="2430"/>
        <v>1.5E-3</v>
      </c>
      <c r="CN837" s="595">
        <f t="shared" si="2430"/>
        <v>0.18</v>
      </c>
      <c r="CO837" s="595">
        <f t="shared" si="2430"/>
        <v>0</v>
      </c>
      <c r="CP837" s="2255">
        <f t="shared" ref="CP837:CX837" si="2431">SUM(CP834:CP836)</f>
        <v>4.0000000000000001E-3</v>
      </c>
      <c r="CQ837" s="2255">
        <f t="shared" si="2431"/>
        <v>0.48</v>
      </c>
      <c r="CR837" s="2255">
        <f t="shared" si="2431"/>
        <v>0</v>
      </c>
      <c r="CS837" s="595">
        <f t="shared" si="2431"/>
        <v>4.0000000000000001E-3</v>
      </c>
      <c r="CT837" s="595">
        <f t="shared" si="2431"/>
        <v>0.48</v>
      </c>
      <c r="CU837" s="595">
        <f t="shared" si="2431"/>
        <v>1.6538799999999999E-2</v>
      </c>
      <c r="CV837" s="600">
        <f t="shared" si="2431"/>
        <v>4.0000000000000001E-3</v>
      </c>
      <c r="CW837" s="595">
        <f t="shared" si="2431"/>
        <v>0.48</v>
      </c>
      <c r="CX837" s="595">
        <f t="shared" si="2431"/>
        <v>1.7200399999999998E-2</v>
      </c>
      <c r="CY837" s="600">
        <f t="shared" ref="CY837:DA837" si="2432">SUM(CY834:CY836)</f>
        <v>4.0000000000000001E-3</v>
      </c>
      <c r="CZ837" s="595">
        <f t="shared" si="2432"/>
        <v>0.48</v>
      </c>
      <c r="DA837" s="595">
        <f t="shared" si="2432"/>
        <v>1.7888400000000002E-2</v>
      </c>
      <c r="DB837" s="283"/>
      <c r="DC837" s="283"/>
      <c r="DD837" s="283"/>
      <c r="DE837" s="555">
        <f t="shared" si="2426"/>
        <v>2.6882E-2</v>
      </c>
      <c r="DF837" s="600">
        <v>2.8900000000000002E-3</v>
      </c>
      <c r="DG837" s="600">
        <v>7.2000000000000005E-4</v>
      </c>
      <c r="DH837" s="600">
        <v>7.2000000000000005E-4</v>
      </c>
      <c r="DI837" s="600">
        <v>7.2000000000000005E-4</v>
      </c>
      <c r="DJ837" s="600">
        <v>7.2999999999999996E-4</v>
      </c>
      <c r="DK837" s="600">
        <v>9.6000000000000009E-3</v>
      </c>
      <c r="DL837" s="600">
        <v>0</v>
      </c>
      <c r="DM837" s="600">
        <v>6.0000000000000001E-3</v>
      </c>
      <c r="DN837" s="600">
        <v>0</v>
      </c>
      <c r="DO837" s="600">
        <v>3.6000000000000003E-3</v>
      </c>
      <c r="DP837" s="600">
        <f>SUM(DP834:DP836)</f>
        <v>2.8900000000000002E-3</v>
      </c>
      <c r="DQ837" s="600">
        <f t="shared" ref="DQ837:DY837" si="2433">SUM(DQ834:DQ836)</f>
        <v>7.2000000000000005E-4</v>
      </c>
      <c r="DR837" s="600">
        <f t="shared" si="2433"/>
        <v>7.2000000000000005E-4</v>
      </c>
      <c r="DS837" s="600">
        <f t="shared" si="2433"/>
        <v>7.2000000000000005E-4</v>
      </c>
      <c r="DT837" s="600">
        <f t="shared" si="2433"/>
        <v>7.2999999999999996E-4</v>
      </c>
      <c r="DU837" s="600">
        <f t="shared" si="2433"/>
        <v>3.6000000000000003E-3</v>
      </c>
      <c r="DV837" s="600">
        <f t="shared" si="2433"/>
        <v>0</v>
      </c>
      <c r="DW837" s="600">
        <f t="shared" si="2433"/>
        <v>0</v>
      </c>
      <c r="DX837" s="600">
        <f t="shared" si="2433"/>
        <v>0</v>
      </c>
      <c r="DY837" s="600">
        <f t="shared" si="2433"/>
        <v>3.6000000000000003E-3</v>
      </c>
      <c r="DZ837" s="2317">
        <f t="shared" ref="DZ837:EC837" si="2434">SUM(DZ834:DZ836)</f>
        <v>3.1200000000000004E-3</v>
      </c>
      <c r="EA837" s="600">
        <f t="shared" si="2434"/>
        <v>3.888E-3</v>
      </c>
      <c r="EB837" s="600">
        <f t="shared" si="2434"/>
        <v>4.7039999999999998E-3</v>
      </c>
      <c r="EC837" s="595">
        <f t="shared" si="2434"/>
        <v>5.7999999999999996E-3</v>
      </c>
      <c r="ED837" s="185"/>
      <c r="EE837" s="185"/>
      <c r="EF837" s="185"/>
      <c r="EG837" s="202"/>
      <c r="EH837" s="1078"/>
    </row>
    <row r="838" spans="1:138" ht="15" hidden="1" customHeight="1" outlineLevel="1">
      <c r="A838" s="85"/>
      <c r="B838" s="67"/>
      <c r="C838" s="157" t="s">
        <v>70</v>
      </c>
      <c r="D838" s="1149" t="s">
        <v>127</v>
      </c>
      <c r="E838" s="84"/>
      <c r="F838" s="84"/>
      <c r="G838" s="84"/>
      <c r="H838" s="84"/>
      <c r="I838" s="84"/>
      <c r="J838" s="84"/>
      <c r="K838" s="84"/>
      <c r="L838" s="84"/>
      <c r="M838" s="2199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23"/>
      <c r="AG838" s="23"/>
      <c r="AH838" s="185"/>
      <c r="AI838" s="185"/>
      <c r="AJ838" s="185"/>
      <c r="AK838" s="185"/>
      <c r="AL838" s="185"/>
      <c r="AM838" s="185"/>
      <c r="AN838" s="185"/>
      <c r="AO838" s="185"/>
      <c r="AP838" s="185"/>
      <c r="AQ838" s="185"/>
      <c r="AR838" s="185"/>
      <c r="AS838" s="185"/>
      <c r="AT838" s="185"/>
      <c r="AU838" s="185"/>
      <c r="AV838" s="185"/>
      <c r="AW838" s="185"/>
      <c r="AX838" s="185"/>
      <c r="AY838" s="185"/>
      <c r="AZ838" s="185"/>
      <c r="BA838" s="185"/>
      <c r="BB838" s="185"/>
      <c r="BC838" s="185"/>
      <c r="BD838" s="185"/>
      <c r="BE838" s="185"/>
      <c r="BF838" s="185"/>
      <c r="BG838" s="185"/>
      <c r="BH838" s="185"/>
      <c r="BI838" s="185"/>
      <c r="BJ838" s="185"/>
      <c r="BK838" s="185"/>
      <c r="BL838" s="185"/>
      <c r="BM838" s="185"/>
      <c r="BN838" s="185"/>
      <c r="BO838" s="185"/>
      <c r="BP838" s="185"/>
      <c r="BQ838" s="185"/>
      <c r="BR838" s="185"/>
      <c r="BS838" s="185"/>
      <c r="BT838" s="185"/>
      <c r="BU838" s="185"/>
      <c r="BV838" s="185"/>
      <c r="BW838" s="185"/>
      <c r="BX838" s="185"/>
      <c r="BY838" s="185"/>
      <c r="BZ838" s="185"/>
      <c r="CA838" s="185"/>
      <c r="CB838" s="185"/>
      <c r="CC838" s="185"/>
      <c r="CD838" s="185"/>
      <c r="CE838" s="185"/>
      <c r="CF838" s="185"/>
      <c r="CG838" s="185"/>
      <c r="CH838" s="185"/>
      <c r="CI838" s="185"/>
      <c r="CJ838" s="185"/>
      <c r="CK838" s="185"/>
      <c r="CL838" s="185"/>
      <c r="CM838" s="185"/>
      <c r="CN838" s="185"/>
      <c r="CO838" s="185"/>
      <c r="CP838" s="2234"/>
      <c r="CQ838" s="2234"/>
      <c r="CR838" s="2234"/>
      <c r="CS838" s="283"/>
      <c r="CT838" s="283"/>
      <c r="CU838" s="283"/>
      <c r="CV838" s="185"/>
      <c r="CW838" s="185"/>
      <c r="CX838" s="185"/>
      <c r="CY838" s="185"/>
      <c r="CZ838" s="185"/>
      <c r="DA838" s="185"/>
      <c r="DB838" s="283"/>
      <c r="DC838" s="283"/>
      <c r="DD838" s="283"/>
      <c r="DE838" s="185"/>
      <c r="DF838" s="283"/>
      <c r="DG838" s="185"/>
      <c r="DH838" s="185"/>
      <c r="DI838" s="185"/>
      <c r="DJ838" s="185"/>
      <c r="DK838" s="185"/>
      <c r="DL838" s="185"/>
      <c r="DM838" s="185"/>
      <c r="DN838" s="185"/>
      <c r="DO838" s="185"/>
      <c r="DP838" s="283"/>
      <c r="DQ838" s="185"/>
      <c r="DR838" s="185"/>
      <c r="DS838" s="185"/>
      <c r="DT838" s="185"/>
      <c r="DU838" s="185"/>
      <c r="DV838" s="185"/>
      <c r="DW838" s="185"/>
      <c r="DX838" s="185"/>
      <c r="DY838" s="185"/>
      <c r="DZ838" s="2234"/>
      <c r="EA838" s="283"/>
      <c r="EB838" s="185"/>
      <c r="EC838" s="866"/>
      <c r="ED838" s="185"/>
      <c r="EE838" s="185"/>
      <c r="EF838" s="185"/>
      <c r="EG838" s="202"/>
      <c r="EH838" s="1078"/>
    </row>
    <row r="839" spans="1:138" ht="15" hidden="1" customHeight="1" outlineLevel="1">
      <c r="A839" s="85"/>
      <c r="B839" s="67"/>
      <c r="C839" s="158"/>
      <c r="D839" s="1159"/>
      <c r="E839" s="67"/>
      <c r="F839" s="67"/>
      <c r="G839" s="86"/>
      <c r="H839" s="86">
        <f>SUM(I839:L839)</f>
        <v>0</v>
      </c>
      <c r="I839" s="67"/>
      <c r="J839" s="67"/>
      <c r="K839" s="67"/>
      <c r="L839" s="67"/>
      <c r="M839" s="2216"/>
      <c r="N839" s="67"/>
      <c r="O839" s="67"/>
      <c r="P839" s="67"/>
      <c r="Q839" s="67">
        <f>SUM(R839:U839)</f>
        <v>0</v>
      </c>
      <c r="R839" s="67"/>
      <c r="S839" s="67"/>
      <c r="T839" s="67"/>
      <c r="U839" s="67"/>
      <c r="V839" s="86">
        <f>SUM(W839:Z839)</f>
        <v>0</v>
      </c>
      <c r="W839" s="67"/>
      <c r="X839" s="67"/>
      <c r="Y839" s="67"/>
      <c r="Z839" s="67"/>
      <c r="AA839" s="67">
        <f>SUM(AB839:AE839)</f>
        <v>0</v>
      </c>
      <c r="AB839" s="67"/>
      <c r="AC839" s="67"/>
      <c r="AD839" s="67"/>
      <c r="AE839" s="67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216"/>
      <c r="CQ839" s="2216"/>
      <c r="CR839" s="2216"/>
      <c r="CS839" s="85"/>
      <c r="CT839" s="85"/>
      <c r="CU839" s="85"/>
      <c r="CV839" s="23"/>
      <c r="CW839" s="23"/>
      <c r="CX839" s="23"/>
      <c r="CY839" s="23"/>
      <c r="CZ839" s="23"/>
      <c r="DA839" s="23"/>
      <c r="DB839" s="85"/>
      <c r="DC839" s="85"/>
      <c r="DD839" s="85"/>
      <c r="DE839" s="23"/>
      <c r="DF839" s="85"/>
      <c r="DG839" s="23"/>
      <c r="DH839" s="23"/>
      <c r="DI839" s="23"/>
      <c r="DJ839" s="23"/>
      <c r="DK839" s="23"/>
      <c r="DL839" s="23"/>
      <c r="DM839" s="23"/>
      <c r="DN839" s="185"/>
      <c r="DO839" s="23"/>
      <c r="DP839" s="85"/>
      <c r="DQ839" s="23"/>
      <c r="DR839" s="23"/>
      <c r="DS839" s="23"/>
      <c r="DT839" s="23"/>
      <c r="DU839" s="23"/>
      <c r="DV839" s="23"/>
      <c r="DW839" s="23"/>
      <c r="DX839" s="185"/>
      <c r="DY839" s="23"/>
      <c r="DZ839" s="2216"/>
      <c r="EA839" s="85"/>
      <c r="EB839" s="23"/>
      <c r="EC839" s="867"/>
      <c r="ED839" s="23"/>
      <c r="EE839" s="23"/>
      <c r="EF839" s="23"/>
      <c r="EG839" s="171"/>
      <c r="EH839" s="30"/>
    </row>
    <row r="840" spans="1:138" ht="15" hidden="1" customHeight="1" outlineLevel="1">
      <c r="A840" s="85"/>
      <c r="B840" s="67"/>
      <c r="C840" s="158"/>
      <c r="D840" s="1159"/>
      <c r="E840" s="67"/>
      <c r="F840" s="67"/>
      <c r="G840" s="86"/>
      <c r="H840" s="86">
        <f>SUM(I840:L840)</f>
        <v>0</v>
      </c>
      <c r="I840" s="67"/>
      <c r="J840" s="67"/>
      <c r="K840" s="67"/>
      <c r="L840" s="67"/>
      <c r="M840" s="2216"/>
      <c r="N840" s="67"/>
      <c r="O840" s="67"/>
      <c r="P840" s="67"/>
      <c r="Q840" s="67">
        <f>SUM(R840:U840)</f>
        <v>0</v>
      </c>
      <c r="R840" s="67"/>
      <c r="S840" s="67"/>
      <c r="T840" s="67"/>
      <c r="U840" s="67"/>
      <c r="V840" s="86">
        <f>SUM(W840:Z840)</f>
        <v>0</v>
      </c>
      <c r="W840" s="67"/>
      <c r="X840" s="67"/>
      <c r="Y840" s="67"/>
      <c r="Z840" s="67"/>
      <c r="AA840" s="67">
        <f>SUM(AB840:AE840)</f>
        <v>0</v>
      </c>
      <c r="AB840" s="67"/>
      <c r="AC840" s="67"/>
      <c r="AD840" s="67"/>
      <c r="AE840" s="67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2239"/>
      <c r="CQ840" s="2239"/>
      <c r="CR840" s="2239"/>
      <c r="CS840" s="210"/>
      <c r="CT840" s="210"/>
      <c r="CU840" s="210"/>
      <c r="CV840" s="33"/>
      <c r="CW840" s="33"/>
      <c r="CX840" s="33"/>
      <c r="CY840" s="33"/>
      <c r="CZ840" s="33"/>
      <c r="DA840" s="33"/>
      <c r="DB840" s="210"/>
      <c r="DC840" s="210"/>
      <c r="DD840" s="210"/>
      <c r="DE840" s="33"/>
      <c r="DF840" s="210"/>
      <c r="DG840" s="33"/>
      <c r="DH840" s="33"/>
      <c r="DI840" s="33"/>
      <c r="DJ840" s="33"/>
      <c r="DK840" s="33"/>
      <c r="DL840" s="33"/>
      <c r="DM840" s="33"/>
      <c r="DN840" s="23"/>
      <c r="DO840" s="33"/>
      <c r="DP840" s="210"/>
      <c r="DQ840" s="33"/>
      <c r="DR840" s="33"/>
      <c r="DS840" s="33"/>
      <c r="DT840" s="33"/>
      <c r="DU840" s="33"/>
      <c r="DV840" s="33"/>
      <c r="DW840" s="33"/>
      <c r="DX840" s="23"/>
      <c r="DY840" s="33"/>
      <c r="DZ840" s="2239"/>
      <c r="EA840" s="210"/>
      <c r="EB840" s="33"/>
      <c r="EC840" s="868"/>
      <c r="ED840" s="33"/>
      <c r="EE840" s="33"/>
      <c r="EF840" s="33"/>
      <c r="EG840" s="201"/>
      <c r="EH840" s="1076"/>
    </row>
    <row r="841" spans="1:138" ht="15" hidden="1" customHeight="1" outlineLevel="1">
      <c r="A841" s="85"/>
      <c r="B841" s="67"/>
      <c r="C841" s="158"/>
      <c r="D841" s="1159"/>
      <c r="E841" s="67"/>
      <c r="F841" s="67"/>
      <c r="G841" s="86"/>
      <c r="H841" s="86">
        <f>SUM(I841:L841)</f>
        <v>0</v>
      </c>
      <c r="I841" s="67"/>
      <c r="J841" s="67"/>
      <c r="K841" s="67"/>
      <c r="L841" s="67"/>
      <c r="M841" s="2216"/>
      <c r="N841" s="67"/>
      <c r="O841" s="67"/>
      <c r="P841" s="67"/>
      <c r="Q841" s="67">
        <f>SUM(R841:U841)</f>
        <v>0</v>
      </c>
      <c r="R841" s="67"/>
      <c r="S841" s="67"/>
      <c r="T841" s="67"/>
      <c r="U841" s="67"/>
      <c r="V841" s="86">
        <f>SUM(W841:Z841)</f>
        <v>0</v>
      </c>
      <c r="W841" s="67"/>
      <c r="X841" s="67"/>
      <c r="Y841" s="67"/>
      <c r="Z841" s="67"/>
      <c r="AA841" s="67">
        <f>SUM(AB841:AE841)</f>
        <v>0</v>
      </c>
      <c r="AB841" s="67"/>
      <c r="AC841" s="67"/>
      <c r="AD841" s="67"/>
      <c r="AE841" s="67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2239"/>
      <c r="CQ841" s="2239"/>
      <c r="CR841" s="2239"/>
      <c r="CS841" s="210"/>
      <c r="CT841" s="210"/>
      <c r="CU841" s="210"/>
      <c r="CV841" s="33"/>
      <c r="CW841" s="33"/>
      <c r="CX841" s="33"/>
      <c r="CY841" s="33"/>
      <c r="CZ841" s="33"/>
      <c r="DA841" s="33"/>
      <c r="DB841" s="210"/>
      <c r="DC841" s="210"/>
      <c r="DD841" s="210"/>
      <c r="DE841" s="33"/>
      <c r="DF841" s="210"/>
      <c r="DG841" s="33"/>
      <c r="DH841" s="33"/>
      <c r="DI841" s="33"/>
      <c r="DJ841" s="33"/>
      <c r="DK841" s="33"/>
      <c r="DL841" s="33"/>
      <c r="DM841" s="33"/>
      <c r="DN841" s="33"/>
      <c r="DO841" s="33"/>
      <c r="DP841" s="210"/>
      <c r="DQ841" s="33"/>
      <c r="DR841" s="33"/>
      <c r="DS841" s="33"/>
      <c r="DT841" s="33"/>
      <c r="DU841" s="33"/>
      <c r="DV841" s="33"/>
      <c r="DW841" s="33"/>
      <c r="DX841" s="33"/>
      <c r="DY841" s="33"/>
      <c r="DZ841" s="2239"/>
      <c r="EA841" s="210"/>
      <c r="EB841" s="33"/>
      <c r="EC841" s="868"/>
      <c r="ED841" s="33"/>
      <c r="EE841" s="33"/>
      <c r="EF841" s="33"/>
      <c r="EG841" s="201"/>
      <c r="EH841" s="1076"/>
    </row>
    <row r="842" spans="1:138" ht="15" hidden="1" customHeight="1" outlineLevel="1">
      <c r="A842" s="85"/>
      <c r="B842" s="67"/>
      <c r="C842" s="158"/>
      <c r="D842" s="1152" t="s">
        <v>52</v>
      </c>
      <c r="E842" s="84"/>
      <c r="F842" s="84"/>
      <c r="G842" s="84"/>
      <c r="H842" s="84"/>
      <c r="I842" s="84"/>
      <c r="J842" s="84"/>
      <c r="K842" s="84"/>
      <c r="L842" s="84"/>
      <c r="M842" s="2199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105"/>
      <c r="AG842" s="105"/>
      <c r="AH842" s="185">
        <v>0</v>
      </c>
      <c r="AI842" s="185">
        <v>0</v>
      </c>
      <c r="AJ842" s="185">
        <v>0</v>
      </c>
      <c r="AK842" s="185">
        <v>0</v>
      </c>
      <c r="AL842" s="185">
        <v>0</v>
      </c>
      <c r="AM842" s="185">
        <v>0</v>
      </c>
      <c r="AN842" s="185">
        <v>0</v>
      </c>
      <c r="AO842" s="185">
        <v>0</v>
      </c>
      <c r="AP842" s="185">
        <v>0</v>
      </c>
      <c r="AQ842" s="185">
        <v>0</v>
      </c>
      <c r="AR842" s="185">
        <v>0</v>
      </c>
      <c r="AS842" s="185">
        <v>0</v>
      </c>
      <c r="AT842" s="185">
        <v>0</v>
      </c>
      <c r="AU842" s="185">
        <v>0</v>
      </c>
      <c r="AV842" s="185">
        <v>0</v>
      </c>
      <c r="AW842" s="185">
        <v>0</v>
      </c>
      <c r="AX842" s="185">
        <v>0</v>
      </c>
      <c r="AY842" s="185">
        <v>0</v>
      </c>
      <c r="AZ842" s="185">
        <v>0</v>
      </c>
      <c r="BA842" s="185">
        <v>0</v>
      </c>
      <c r="BB842" s="185">
        <v>0</v>
      </c>
      <c r="BC842" s="185">
        <v>0</v>
      </c>
      <c r="BD842" s="185">
        <v>0</v>
      </c>
      <c r="BE842" s="185">
        <v>0</v>
      </c>
      <c r="BF842" s="185">
        <v>0</v>
      </c>
      <c r="BG842" s="185">
        <v>0</v>
      </c>
      <c r="BH842" s="185">
        <v>0</v>
      </c>
      <c r="BI842" s="185">
        <v>0</v>
      </c>
      <c r="BJ842" s="185">
        <v>0</v>
      </c>
      <c r="BK842" s="185">
        <v>0</v>
      </c>
      <c r="BL842" s="185">
        <f>SUM(BL839:BL841)</f>
        <v>0</v>
      </c>
      <c r="BM842" s="185">
        <f>SUM(BM839:BM841)</f>
        <v>0</v>
      </c>
      <c r="BN842" s="185">
        <f t="shared" ref="BN842:BZ842" si="2435">SUM(BN839:BN841)</f>
        <v>0</v>
      </c>
      <c r="BO842" s="185">
        <f t="shared" si="2435"/>
        <v>0</v>
      </c>
      <c r="BP842" s="185">
        <f t="shared" si="2435"/>
        <v>0</v>
      </c>
      <c r="BQ842" s="185">
        <f t="shared" si="2435"/>
        <v>0</v>
      </c>
      <c r="BR842" s="185">
        <f t="shared" si="2435"/>
        <v>0</v>
      </c>
      <c r="BS842" s="185">
        <f t="shared" si="2435"/>
        <v>0</v>
      </c>
      <c r="BT842" s="185">
        <f t="shared" si="2435"/>
        <v>0</v>
      </c>
      <c r="BU842" s="185">
        <f t="shared" si="2435"/>
        <v>0</v>
      </c>
      <c r="BV842" s="185">
        <f t="shared" si="2435"/>
        <v>0</v>
      </c>
      <c r="BW842" s="185">
        <f t="shared" si="2435"/>
        <v>0</v>
      </c>
      <c r="BX842" s="185">
        <f t="shared" si="2435"/>
        <v>0</v>
      </c>
      <c r="BY842" s="185">
        <f t="shared" si="2435"/>
        <v>0</v>
      </c>
      <c r="BZ842" s="185">
        <f t="shared" si="2435"/>
        <v>0</v>
      </c>
      <c r="CA842" s="185">
        <f>SUM(CA839:CA841)</f>
        <v>0</v>
      </c>
      <c r="CB842" s="185">
        <f>SUM(CB839:CB841)</f>
        <v>0</v>
      </c>
      <c r="CC842" s="185">
        <f t="shared" ref="CC842:CO842" si="2436">SUM(CC839:CC841)</f>
        <v>0</v>
      </c>
      <c r="CD842" s="185">
        <f t="shared" si="2436"/>
        <v>0</v>
      </c>
      <c r="CE842" s="185">
        <f t="shared" si="2436"/>
        <v>0</v>
      </c>
      <c r="CF842" s="185">
        <f t="shared" si="2436"/>
        <v>0</v>
      </c>
      <c r="CG842" s="185">
        <f t="shared" si="2436"/>
        <v>0</v>
      </c>
      <c r="CH842" s="185">
        <f t="shared" si="2436"/>
        <v>0</v>
      </c>
      <c r="CI842" s="185">
        <f t="shared" si="2436"/>
        <v>0</v>
      </c>
      <c r="CJ842" s="185">
        <f t="shared" si="2436"/>
        <v>0</v>
      </c>
      <c r="CK842" s="185">
        <f t="shared" si="2436"/>
        <v>0</v>
      </c>
      <c r="CL842" s="185">
        <f t="shared" si="2436"/>
        <v>0</v>
      </c>
      <c r="CM842" s="185">
        <f t="shared" si="2436"/>
        <v>0</v>
      </c>
      <c r="CN842" s="185">
        <f t="shared" si="2436"/>
        <v>0</v>
      </c>
      <c r="CO842" s="185">
        <f t="shared" si="2436"/>
        <v>0</v>
      </c>
      <c r="CP842" s="2234">
        <f t="shared" ref="CP842:CX842" si="2437">SUM(CP839:CP841)</f>
        <v>0</v>
      </c>
      <c r="CQ842" s="2234">
        <f t="shared" si="2437"/>
        <v>0</v>
      </c>
      <c r="CR842" s="2234">
        <f t="shared" si="2437"/>
        <v>0</v>
      </c>
      <c r="CS842" s="283">
        <f t="shared" si="2437"/>
        <v>0</v>
      </c>
      <c r="CT842" s="283">
        <f t="shared" si="2437"/>
        <v>0</v>
      </c>
      <c r="CU842" s="283">
        <f t="shared" si="2437"/>
        <v>0</v>
      </c>
      <c r="CV842" s="185">
        <f t="shared" si="2437"/>
        <v>0</v>
      </c>
      <c r="CW842" s="185">
        <f t="shared" si="2437"/>
        <v>0</v>
      </c>
      <c r="CX842" s="185">
        <f t="shared" si="2437"/>
        <v>0</v>
      </c>
      <c r="CY842" s="185">
        <f t="shared" ref="CY842:DA842" si="2438">SUM(CY839:CY841)</f>
        <v>0</v>
      </c>
      <c r="CZ842" s="185">
        <f t="shared" si="2438"/>
        <v>0</v>
      </c>
      <c r="DA842" s="185">
        <f t="shared" si="2438"/>
        <v>0</v>
      </c>
      <c r="DB842" s="283"/>
      <c r="DC842" s="283"/>
      <c r="DD842" s="283"/>
      <c r="DE842" s="185">
        <f>SUM(DE839:DE841)</f>
        <v>0</v>
      </c>
      <c r="DF842" s="283"/>
      <c r="DG842" s="185"/>
      <c r="DH842" s="185"/>
      <c r="DI842" s="185"/>
      <c r="DJ842" s="185"/>
      <c r="DK842" s="185"/>
      <c r="DL842" s="185"/>
      <c r="DM842" s="185"/>
      <c r="DN842" s="33"/>
      <c r="DO842" s="185"/>
      <c r="DP842" s="283"/>
      <c r="DQ842" s="185"/>
      <c r="DR842" s="185"/>
      <c r="DS842" s="185"/>
      <c r="DT842" s="185"/>
      <c r="DU842" s="185"/>
      <c r="DV842" s="185"/>
      <c r="DW842" s="185"/>
      <c r="DX842" s="33"/>
      <c r="DY842" s="185"/>
      <c r="DZ842" s="2234">
        <f>SUM(DZ839:DZ841)</f>
        <v>0</v>
      </c>
      <c r="EA842" s="283">
        <f t="shared" ref="EA842:EB842" si="2439">SUM(EA839:EA841)</f>
        <v>0</v>
      </c>
      <c r="EB842" s="185">
        <f t="shared" si="2439"/>
        <v>0</v>
      </c>
      <c r="EC842" s="866">
        <f t="shared" ref="EC842" si="2440">SUM(EC839:EC841)</f>
        <v>0</v>
      </c>
      <c r="ED842" s="185"/>
      <c r="EE842" s="185"/>
      <c r="EF842" s="185"/>
      <c r="EG842" s="202"/>
      <c r="EH842" s="1078"/>
    </row>
    <row r="843" spans="1:138" ht="15" customHeight="1" outlineLevel="1">
      <c r="A843" s="85"/>
      <c r="B843" s="67"/>
      <c r="C843" s="157" t="s">
        <v>71</v>
      </c>
      <c r="D843" s="1149" t="s">
        <v>128</v>
      </c>
      <c r="E843" s="84"/>
      <c r="F843" s="84"/>
      <c r="G843" s="84"/>
      <c r="H843" s="84"/>
      <c r="I843" s="84"/>
      <c r="J843" s="84"/>
      <c r="K843" s="84"/>
      <c r="L843" s="84"/>
      <c r="M843" s="2199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23"/>
      <c r="AG843" s="23"/>
      <c r="AH843" s="185"/>
      <c r="AI843" s="185"/>
      <c r="AJ843" s="185"/>
      <c r="AK843" s="185"/>
      <c r="AL843" s="185"/>
      <c r="AM843" s="185"/>
      <c r="AN843" s="185"/>
      <c r="AO843" s="185"/>
      <c r="AP843" s="185"/>
      <c r="AQ843" s="185"/>
      <c r="AR843" s="185"/>
      <c r="AS843" s="185"/>
      <c r="AT843" s="185"/>
      <c r="AU843" s="185"/>
      <c r="AV843" s="185"/>
      <c r="AW843" s="324">
        <v>0</v>
      </c>
      <c r="AX843" s="324">
        <v>0</v>
      </c>
      <c r="AY843" s="324">
        <v>0</v>
      </c>
      <c r="AZ843" s="185"/>
      <c r="BA843" s="185"/>
      <c r="BB843" s="185"/>
      <c r="BC843" s="185"/>
      <c r="BD843" s="185"/>
      <c r="BE843" s="185"/>
      <c r="BF843" s="185"/>
      <c r="BG843" s="185"/>
      <c r="BH843" s="185"/>
      <c r="BI843" s="185"/>
      <c r="BJ843" s="185"/>
      <c r="BK843" s="185"/>
      <c r="BL843" s="185"/>
      <c r="BM843" s="185"/>
      <c r="BN843" s="185"/>
      <c r="BO843" s="185"/>
      <c r="BP843" s="185"/>
      <c r="BQ843" s="185"/>
      <c r="BR843" s="185"/>
      <c r="BS843" s="185"/>
      <c r="BT843" s="185"/>
      <c r="BU843" s="185"/>
      <c r="BV843" s="185"/>
      <c r="BW843" s="185"/>
      <c r="BX843" s="185"/>
      <c r="BY843" s="185"/>
      <c r="BZ843" s="185"/>
      <c r="CA843" s="324">
        <f t="shared" ref="CA843:CA846" si="2441">CD843+CG843+CJ843+CM843</f>
        <v>0</v>
      </c>
      <c r="CB843" s="324">
        <f t="shared" ref="CB843:CB846" si="2442">CE843+CH843+CK843+CN843</f>
        <v>0</v>
      </c>
      <c r="CC843" s="324">
        <f t="shared" ref="CC843:CC846" si="2443">CF843+CI843+CL843+CO843</f>
        <v>0</v>
      </c>
      <c r="CD843" s="185"/>
      <c r="CE843" s="185"/>
      <c r="CF843" s="185"/>
      <c r="CG843" s="185"/>
      <c r="CH843" s="185"/>
      <c r="CI843" s="185"/>
      <c r="CJ843" s="185"/>
      <c r="CK843" s="185"/>
      <c r="CL843" s="185"/>
      <c r="CM843" s="185"/>
      <c r="CN843" s="185"/>
      <c r="CO843" s="185"/>
      <c r="CP843" s="2234"/>
      <c r="CQ843" s="2234"/>
      <c r="CR843" s="2234"/>
      <c r="CS843" s="283"/>
      <c r="CT843" s="283"/>
      <c r="CU843" s="283"/>
      <c r="CV843" s="185"/>
      <c r="CW843" s="185"/>
      <c r="CX843" s="185"/>
      <c r="CY843" s="185"/>
      <c r="CZ843" s="185"/>
      <c r="DA843" s="185"/>
      <c r="DB843" s="283"/>
      <c r="DC843" s="283"/>
      <c r="DD843" s="283"/>
      <c r="DE843" s="185"/>
      <c r="DF843" s="283"/>
      <c r="DG843" s="185"/>
      <c r="DH843" s="185"/>
      <c r="DI843" s="185"/>
      <c r="DJ843" s="185"/>
      <c r="DK843" s="595">
        <v>0</v>
      </c>
      <c r="DL843" s="185"/>
      <c r="DM843" s="185"/>
      <c r="DN843" s="185"/>
      <c r="DO843" s="185"/>
      <c r="DP843" s="283"/>
      <c r="DQ843" s="185"/>
      <c r="DR843" s="185"/>
      <c r="DS843" s="185"/>
      <c r="DT843" s="185"/>
      <c r="DU843" s="595">
        <f t="shared" ref="DU843:DU847" si="2444">DV843+DW843+DX843+DY843</f>
        <v>0</v>
      </c>
      <c r="DV843" s="185"/>
      <c r="DW843" s="185"/>
      <c r="DX843" s="185"/>
      <c r="DY843" s="185"/>
      <c r="DZ843" s="2234"/>
      <c r="EA843" s="283"/>
      <c r="EB843" s="185"/>
      <c r="EC843" s="866"/>
      <c r="ED843" s="185"/>
      <c r="EE843" s="185"/>
      <c r="EF843" s="185"/>
      <c r="EG843" s="202"/>
      <c r="EH843" s="1078"/>
    </row>
    <row r="844" spans="1:138" ht="17.25" customHeight="1" outlineLevel="1">
      <c r="A844" s="85"/>
      <c r="B844" s="67"/>
      <c r="C844" s="158" t="s">
        <v>387</v>
      </c>
      <c r="D844" s="1150" t="s">
        <v>396</v>
      </c>
      <c r="E844" s="67"/>
      <c r="F844" s="899" t="s">
        <v>2</v>
      </c>
      <c r="G844" s="855">
        <f>H844+M844+N844+O844+P844</f>
        <v>10</v>
      </c>
      <c r="H844" s="855">
        <f>SUM(I844:L844)</f>
        <v>2</v>
      </c>
      <c r="I844" s="67"/>
      <c r="J844" s="67"/>
      <c r="K844" s="892">
        <v>2</v>
      </c>
      <c r="L844" s="892"/>
      <c r="M844" s="2219">
        <v>2</v>
      </c>
      <c r="N844" s="892">
        <v>2</v>
      </c>
      <c r="O844" s="892">
        <v>2</v>
      </c>
      <c r="P844" s="892">
        <v>2</v>
      </c>
      <c r="Q844" s="574">
        <f>SUM(R844:U844)</f>
        <v>2</v>
      </c>
      <c r="R844" s="23"/>
      <c r="S844" s="23"/>
      <c r="T844" s="1864">
        <v>2</v>
      </c>
      <c r="U844" s="23"/>
      <c r="V844" s="855">
        <f>SUM(W844:Z844)</f>
        <v>2</v>
      </c>
      <c r="W844" s="67"/>
      <c r="X844" s="67"/>
      <c r="Y844" s="2337">
        <v>2</v>
      </c>
      <c r="Z844" s="2337"/>
      <c r="AA844" s="574">
        <f>SUM(AB844:AE844)</f>
        <v>0</v>
      </c>
      <c r="AB844" s="23"/>
      <c r="AC844" s="23"/>
      <c r="AD844" s="2139"/>
      <c r="AE844" s="23"/>
      <c r="AF844" s="566" t="s">
        <v>272</v>
      </c>
      <c r="AG844" s="555">
        <f t="shared" ref="AG844:AG846" si="2445">AH844+CP844+CS844+CV844+CY844</f>
        <v>8</v>
      </c>
      <c r="AH844" s="556">
        <v>1.6</v>
      </c>
      <c r="AI844" s="324">
        <v>1.8464</v>
      </c>
      <c r="AJ844" s="324">
        <v>1.248E-2</v>
      </c>
      <c r="AK844" s="23"/>
      <c r="AM844" s="23"/>
      <c r="AN844" s="23"/>
      <c r="AO844" s="23"/>
      <c r="AP844" s="23"/>
      <c r="AQ844" s="854">
        <v>1.6</v>
      </c>
      <c r="AR844" s="854">
        <v>1.8464</v>
      </c>
      <c r="AS844" s="854">
        <v>1.248E-2</v>
      </c>
      <c r="AT844" s="854"/>
      <c r="AU844" s="854"/>
      <c r="AV844" s="854"/>
      <c r="AW844" s="324">
        <v>1.6</v>
      </c>
      <c r="AX844" s="324">
        <v>1.8464</v>
      </c>
      <c r="AY844" s="324">
        <v>1.0880000000000001E-2</v>
      </c>
      <c r="AZ844" s="23"/>
      <c r="BA844" s="23"/>
      <c r="BB844" s="23"/>
      <c r="BC844" s="23"/>
      <c r="BD844" s="23"/>
      <c r="BE844" s="23"/>
      <c r="BF844" s="854">
        <v>1.6</v>
      </c>
      <c r="BG844" s="854">
        <v>1.8464</v>
      </c>
      <c r="BH844" s="324">
        <v>1.0880000000000001E-2</v>
      </c>
      <c r="BI844" s="23"/>
      <c r="BJ844" s="23"/>
      <c r="BK844" s="23"/>
      <c r="BL844" s="556">
        <f t="shared" ref="BL844:BL846" si="2446">BO844+BR844+BU844+BX844</f>
        <v>1.6</v>
      </c>
      <c r="BM844" s="324">
        <f t="shared" ref="BM844:BM846" si="2447">BP844+BS844+BV844+BY844</f>
        <v>1.8464</v>
      </c>
      <c r="BN844" s="324">
        <f t="shared" ref="BN844:BN846" si="2448">BQ844+BT844+BW844+BZ844</f>
        <v>1.248E-2</v>
      </c>
      <c r="BO844" s="23"/>
      <c r="BQ844" s="23"/>
      <c r="BR844" s="23"/>
      <c r="BS844" s="23"/>
      <c r="BT844" s="23"/>
      <c r="BU844" s="854">
        <v>1.6</v>
      </c>
      <c r="BV844" s="854">
        <f>1.154*BU844</f>
        <v>1.8464</v>
      </c>
      <c r="BW844" s="854">
        <f>BU844*$ET$42</f>
        <v>1.248E-2</v>
      </c>
      <c r="BX844" s="854"/>
      <c r="BY844" s="854"/>
      <c r="BZ844" s="854"/>
      <c r="CA844" s="324">
        <f t="shared" si="2441"/>
        <v>0</v>
      </c>
      <c r="CB844" s="324">
        <f t="shared" si="2442"/>
        <v>0</v>
      </c>
      <c r="CC844" s="324">
        <f t="shared" si="2443"/>
        <v>0</v>
      </c>
      <c r="CD844" s="23"/>
      <c r="CE844" s="23"/>
      <c r="CF844" s="23"/>
      <c r="CG844" s="23"/>
      <c r="CH844" s="23"/>
      <c r="CI844" s="23"/>
      <c r="CJ844" s="854"/>
      <c r="CK844" s="854"/>
      <c r="CL844" s="324"/>
      <c r="CM844" s="23"/>
      <c r="CN844" s="23"/>
      <c r="CO844" s="23"/>
      <c r="CP844" s="2220">
        <v>1.6</v>
      </c>
      <c r="CQ844" s="2220">
        <f t="shared" ref="CQ844:CQ846" si="2449">1.154*CP844</f>
        <v>1.8464</v>
      </c>
      <c r="CR844" s="2220">
        <f>CP844*$EM$42</f>
        <v>1.29792E-2</v>
      </c>
      <c r="CS844" s="854">
        <v>1.6</v>
      </c>
      <c r="CT844" s="854">
        <f>1.154*CS844</f>
        <v>1.8464</v>
      </c>
      <c r="CU844" s="854">
        <f>CS844*$EN$42</f>
        <v>1.3498368E-2</v>
      </c>
      <c r="CV844" s="854">
        <v>1.6</v>
      </c>
      <c r="CW844" s="854">
        <f>1.154*CV844</f>
        <v>1.8464</v>
      </c>
      <c r="CX844" s="854">
        <f>CV844*$EO$42</f>
        <v>1.4038302720000001E-2</v>
      </c>
      <c r="CY844" s="854">
        <v>1.6</v>
      </c>
      <c r="CZ844" s="854">
        <f>1.154*CY844</f>
        <v>1.8464</v>
      </c>
      <c r="DA844" s="854">
        <f>CY844*$EP$42</f>
        <v>1.4599824000000001E-2</v>
      </c>
      <c r="DB844" s="85"/>
      <c r="DC844" s="85"/>
      <c r="DD844" s="85"/>
      <c r="DE844" s="555">
        <f t="shared" ref="DE844:DE847" si="2450">DK844+DP844+EA844+EB844+EC844</f>
        <v>0.18760000000000002</v>
      </c>
      <c r="DF844" s="595">
        <v>3.5000000000000003E-2</v>
      </c>
      <c r="DG844" s="23"/>
      <c r="DH844" s="23"/>
      <c r="DI844" s="854">
        <v>3.5000000000000003E-2</v>
      </c>
      <c r="DJ844" s="130"/>
      <c r="DK844" s="595">
        <v>3.5000000000000003E-2</v>
      </c>
      <c r="DL844" s="130"/>
      <c r="DM844" s="130"/>
      <c r="DN844" s="854">
        <v>3.5000000000000003E-2</v>
      </c>
      <c r="DO844" s="130"/>
      <c r="DP844" s="595">
        <f t="shared" ref="DP844:DP847" si="2451">DQ844+DR844+DS844+DT844</f>
        <v>3.5000000000000003E-2</v>
      </c>
      <c r="DQ844" s="23"/>
      <c r="DR844" s="23"/>
      <c r="DS844" s="854">
        <v>3.5000000000000003E-2</v>
      </c>
      <c r="DT844" s="130"/>
      <c r="DU844" s="595">
        <f t="shared" si="2444"/>
        <v>0</v>
      </c>
      <c r="DV844" s="130"/>
      <c r="DW844" s="130"/>
      <c r="DX844" s="854"/>
      <c r="DY844" s="130"/>
      <c r="DZ844" s="2255">
        <f>DI844/1.04</f>
        <v>3.3653846153846159E-2</v>
      </c>
      <c r="EA844" s="595">
        <f>DI844*1.08</f>
        <v>3.7800000000000007E-2</v>
      </c>
      <c r="EB844" s="595">
        <f>DI844*1.12</f>
        <v>3.9200000000000006E-2</v>
      </c>
      <c r="EC844" s="595">
        <f>DI844*1.16</f>
        <v>4.0600000000000004E-2</v>
      </c>
      <c r="ED844" s="119" t="s">
        <v>243</v>
      </c>
      <c r="EE844" s="23"/>
      <c r="EF844" s="329" t="s">
        <v>235</v>
      </c>
      <c r="EG844" s="171"/>
      <c r="EH844" s="2681" t="s">
        <v>470</v>
      </c>
    </row>
    <row r="845" spans="1:138" ht="15" customHeight="1" outlineLevel="1">
      <c r="A845" s="85"/>
      <c r="B845" s="67"/>
      <c r="C845" s="158" t="s">
        <v>393</v>
      </c>
      <c r="D845" s="1150" t="s">
        <v>397</v>
      </c>
      <c r="E845" s="67"/>
      <c r="F845" s="899" t="s">
        <v>2</v>
      </c>
      <c r="G845" s="855">
        <f>H845+M845+N845+O845+P845</f>
        <v>15</v>
      </c>
      <c r="H845" s="855">
        <f>SUM(I845:L845)</f>
        <v>3</v>
      </c>
      <c r="I845" s="67"/>
      <c r="J845" s="67"/>
      <c r="K845" s="892">
        <v>3</v>
      </c>
      <c r="L845" s="892"/>
      <c r="M845" s="2219">
        <v>3</v>
      </c>
      <c r="N845" s="892">
        <v>3</v>
      </c>
      <c r="O845" s="892">
        <v>3</v>
      </c>
      <c r="P845" s="892">
        <v>3</v>
      </c>
      <c r="Q845" s="574">
        <f>SUM(R845:U845)</f>
        <v>3</v>
      </c>
      <c r="R845" s="196"/>
      <c r="S845" s="196"/>
      <c r="T845" s="1864">
        <v>3</v>
      </c>
      <c r="U845" s="196"/>
      <c r="V845" s="855">
        <f>SUM(W845:Z845)</f>
        <v>3</v>
      </c>
      <c r="W845" s="67"/>
      <c r="X845" s="67"/>
      <c r="Y845" s="2337">
        <v>3</v>
      </c>
      <c r="Z845" s="2337"/>
      <c r="AA845" s="574">
        <f>SUM(AB845:AE845)</f>
        <v>0</v>
      </c>
      <c r="AB845" s="196"/>
      <c r="AC845" s="196"/>
      <c r="AD845" s="2139"/>
      <c r="AE845" s="196"/>
      <c r="AF845" s="566" t="s">
        <v>272</v>
      </c>
      <c r="AG845" s="555">
        <f t="shared" si="2445"/>
        <v>12</v>
      </c>
      <c r="AH845" s="556">
        <v>2.4</v>
      </c>
      <c r="AI845" s="324">
        <v>2.7695999999999996</v>
      </c>
      <c r="AJ845" s="324">
        <v>1.8719999999999997E-2</v>
      </c>
      <c r="AK845" s="33"/>
      <c r="AL845" s="33"/>
      <c r="AM845" s="33"/>
      <c r="AN845" s="33"/>
      <c r="AO845" s="33"/>
      <c r="AP845" s="33"/>
      <c r="AQ845" s="854">
        <v>2.4</v>
      </c>
      <c r="AR845" s="854">
        <v>2.7695999999999996</v>
      </c>
      <c r="AS845" s="854">
        <v>1.8719999999999997E-2</v>
      </c>
      <c r="AT845" s="854"/>
      <c r="AU845" s="854"/>
      <c r="AV845" s="854"/>
      <c r="AW845" s="324">
        <v>2.4</v>
      </c>
      <c r="AX845" s="324">
        <v>2.7695999999999996</v>
      </c>
      <c r="AY845" s="324">
        <v>1.6319999999999998E-2</v>
      </c>
      <c r="AZ845" s="33"/>
      <c r="BA845" s="33"/>
      <c r="BB845" s="33"/>
      <c r="BC845" s="33"/>
      <c r="BD845" s="33"/>
      <c r="BE845" s="33"/>
      <c r="BF845" s="854">
        <v>2.4</v>
      </c>
      <c r="BG845" s="854">
        <v>2.7695999999999996</v>
      </c>
      <c r="BH845" s="324">
        <v>1.6319999999999998E-2</v>
      </c>
      <c r="BI845" s="33"/>
      <c r="BJ845" s="33"/>
      <c r="BK845" s="33"/>
      <c r="BL845" s="556">
        <f t="shared" si="2446"/>
        <v>2.4</v>
      </c>
      <c r="BM845" s="324">
        <f t="shared" si="2447"/>
        <v>2.7695999999999996</v>
      </c>
      <c r="BN845" s="324">
        <f t="shared" si="2448"/>
        <v>1.8719999999999997E-2</v>
      </c>
      <c r="BO845" s="33"/>
      <c r="BP845" s="33"/>
      <c r="BQ845" s="33"/>
      <c r="BR845" s="33"/>
      <c r="BS845" s="33"/>
      <c r="BT845" s="33"/>
      <c r="BU845" s="854">
        <v>2.4</v>
      </c>
      <c r="BV845" s="854">
        <f>1.154*BU845</f>
        <v>2.7695999999999996</v>
      </c>
      <c r="BW845" s="854">
        <f>BU845*$ET$42</f>
        <v>1.8719999999999997E-2</v>
      </c>
      <c r="BX845" s="854"/>
      <c r="BY845" s="854"/>
      <c r="BZ845" s="854"/>
      <c r="CA845" s="324">
        <f t="shared" si="2441"/>
        <v>0</v>
      </c>
      <c r="CB845" s="324">
        <f t="shared" si="2442"/>
        <v>0</v>
      </c>
      <c r="CC845" s="324">
        <f t="shared" si="2443"/>
        <v>0</v>
      </c>
      <c r="CD845" s="33"/>
      <c r="CE845" s="33"/>
      <c r="CF845" s="33"/>
      <c r="CG845" s="33"/>
      <c r="CH845" s="33"/>
      <c r="CI845" s="33"/>
      <c r="CJ845" s="854"/>
      <c r="CK845" s="854"/>
      <c r="CL845" s="324"/>
      <c r="CM845" s="33"/>
      <c r="CN845" s="33"/>
      <c r="CO845" s="33"/>
      <c r="CP845" s="2220">
        <v>2.4</v>
      </c>
      <c r="CQ845" s="2220">
        <f t="shared" si="2449"/>
        <v>2.7695999999999996</v>
      </c>
      <c r="CR845" s="2220">
        <f t="shared" ref="CR845:CR846" si="2452">CP845*$EM$42</f>
        <v>1.9468799999999998E-2</v>
      </c>
      <c r="CS845" s="854">
        <v>2.4</v>
      </c>
      <c r="CT845" s="854">
        <f>1.154*CS845</f>
        <v>2.7695999999999996</v>
      </c>
      <c r="CU845" s="854">
        <f>CS845*$EN$42</f>
        <v>2.0247551999999999E-2</v>
      </c>
      <c r="CV845" s="854">
        <v>2.4</v>
      </c>
      <c r="CW845" s="854">
        <f>1.154*CV845</f>
        <v>2.7695999999999996</v>
      </c>
      <c r="CX845" s="854">
        <f>CV845*$EO$42</f>
        <v>2.1057454079999999E-2</v>
      </c>
      <c r="CY845" s="854">
        <v>2.4</v>
      </c>
      <c r="CZ845" s="854">
        <f>1.154*CY845</f>
        <v>2.7695999999999996</v>
      </c>
      <c r="DA845" s="854">
        <f>CY845*$EP$42</f>
        <v>2.1899736E-2</v>
      </c>
      <c r="DB845" s="210"/>
      <c r="DC845" s="210"/>
      <c r="DD845" s="210"/>
      <c r="DE845" s="555">
        <f t="shared" si="2450"/>
        <v>0.26800000000000002</v>
      </c>
      <c r="DF845" s="595">
        <v>0.05</v>
      </c>
      <c r="DG845" s="33"/>
      <c r="DH845" s="33"/>
      <c r="DI845" s="854">
        <v>0.05</v>
      </c>
      <c r="DJ845" s="130"/>
      <c r="DK845" s="595">
        <v>0.05</v>
      </c>
      <c r="DL845" s="130"/>
      <c r="DM845" s="130"/>
      <c r="DN845" s="854">
        <v>0.05</v>
      </c>
      <c r="DO845" s="130"/>
      <c r="DP845" s="595">
        <f t="shared" si="2451"/>
        <v>0.05</v>
      </c>
      <c r="DQ845" s="33"/>
      <c r="DR845" s="33"/>
      <c r="DS845" s="854">
        <v>0.05</v>
      </c>
      <c r="DT845" s="130"/>
      <c r="DU845" s="595">
        <f t="shared" si="2444"/>
        <v>0</v>
      </c>
      <c r="DV845" s="130"/>
      <c r="DW845" s="130"/>
      <c r="DX845" s="854"/>
      <c r="DY845" s="130"/>
      <c r="DZ845" s="2255">
        <f>DI845*1.04</f>
        <v>5.2000000000000005E-2</v>
      </c>
      <c r="EA845" s="595">
        <f>DI845*1.08</f>
        <v>5.4000000000000006E-2</v>
      </c>
      <c r="EB845" s="595">
        <f>DI845*1.12</f>
        <v>5.6000000000000008E-2</v>
      </c>
      <c r="EC845" s="595">
        <f>DI845*1.16</f>
        <v>5.7999999999999996E-2</v>
      </c>
      <c r="ED845" s="119" t="s">
        <v>243</v>
      </c>
      <c r="EE845" s="33"/>
      <c r="EF845" s="329" t="s">
        <v>235</v>
      </c>
      <c r="EG845" s="171"/>
      <c r="EH845" s="2683"/>
    </row>
    <row r="846" spans="1:138" ht="15" customHeight="1" outlineLevel="1">
      <c r="A846" s="85"/>
      <c r="B846" s="67"/>
      <c r="C846" s="158" t="s">
        <v>399</v>
      </c>
      <c r="D846" s="1150" t="s">
        <v>398</v>
      </c>
      <c r="E846" s="67"/>
      <c r="F846" s="899" t="s">
        <v>2</v>
      </c>
      <c r="G846" s="855">
        <f>H846+M846+N846+O846+P846</f>
        <v>15</v>
      </c>
      <c r="H846" s="855">
        <f>SUM(I846:L846)</f>
        <v>3</v>
      </c>
      <c r="I846" s="67"/>
      <c r="J846" s="67"/>
      <c r="K846" s="892">
        <v>3</v>
      </c>
      <c r="L846" s="892"/>
      <c r="M846" s="2219">
        <v>3</v>
      </c>
      <c r="N846" s="892">
        <v>3</v>
      </c>
      <c r="O846" s="892">
        <v>3</v>
      </c>
      <c r="P846" s="892">
        <v>3</v>
      </c>
      <c r="Q846" s="574">
        <f>SUM(R846:U846)</f>
        <v>3</v>
      </c>
      <c r="R846" s="196"/>
      <c r="S846" s="196"/>
      <c r="T846" s="1864">
        <v>3</v>
      </c>
      <c r="U846" s="196"/>
      <c r="V846" s="855">
        <f>SUM(W846:Z846)</f>
        <v>3</v>
      </c>
      <c r="W846" s="67"/>
      <c r="X846" s="67"/>
      <c r="Y846" s="2337">
        <v>3</v>
      </c>
      <c r="Z846" s="2337"/>
      <c r="AA846" s="574">
        <f>SUM(AB846:AE846)</f>
        <v>0</v>
      </c>
      <c r="AB846" s="196"/>
      <c r="AC846" s="196"/>
      <c r="AD846" s="2139"/>
      <c r="AE846" s="196"/>
      <c r="AF846" s="566" t="s">
        <v>272</v>
      </c>
      <c r="AG846" s="555">
        <f t="shared" si="2445"/>
        <v>4</v>
      </c>
      <c r="AH846" s="556">
        <v>0.8</v>
      </c>
      <c r="AI846" s="324">
        <v>0.92320000000000002</v>
      </c>
      <c r="AJ846" s="324">
        <v>6.2399999999999999E-3</v>
      </c>
      <c r="AK846" s="33"/>
      <c r="AL846" s="33"/>
      <c r="AM846" s="33"/>
      <c r="AN846" s="33"/>
      <c r="AO846" s="33"/>
      <c r="AP846" s="33"/>
      <c r="AQ846" s="854">
        <v>0.8</v>
      </c>
      <c r="AR846" s="854">
        <v>0.92320000000000002</v>
      </c>
      <c r="AS846" s="854">
        <v>6.2399999999999999E-3</v>
      </c>
      <c r="AT846" s="33"/>
      <c r="AU846" s="33"/>
      <c r="AV846" s="33"/>
      <c r="AW846" s="324">
        <v>0.8</v>
      </c>
      <c r="AX846" s="324">
        <v>0.92320000000000002</v>
      </c>
      <c r="AY846" s="324">
        <v>5.4400000000000004E-3</v>
      </c>
      <c r="AZ846" s="33"/>
      <c r="BA846" s="33"/>
      <c r="BB846" s="33"/>
      <c r="BC846" s="33"/>
      <c r="BD846" s="33"/>
      <c r="BE846" s="33"/>
      <c r="BF846" s="854">
        <v>0.8</v>
      </c>
      <c r="BG846" s="854">
        <v>0.92320000000000002</v>
      </c>
      <c r="BH846" s="324">
        <v>5.4400000000000004E-3</v>
      </c>
      <c r="BI846" s="33"/>
      <c r="BJ846" s="33"/>
      <c r="BK846" s="33"/>
      <c r="BL846" s="556">
        <f t="shared" si="2446"/>
        <v>0.8</v>
      </c>
      <c r="BM846" s="324">
        <f t="shared" si="2447"/>
        <v>0.92320000000000002</v>
      </c>
      <c r="BN846" s="324">
        <f t="shared" si="2448"/>
        <v>6.2399999999999999E-3</v>
      </c>
      <c r="BO846" s="33"/>
      <c r="BP846" s="33"/>
      <c r="BQ846" s="33"/>
      <c r="BR846" s="33"/>
      <c r="BS846" s="33"/>
      <c r="BT846" s="33"/>
      <c r="BU846" s="854">
        <v>0.8</v>
      </c>
      <c r="BV846" s="854">
        <f>1.154*BU846</f>
        <v>0.92320000000000002</v>
      </c>
      <c r="BW846" s="854">
        <f>BU846*$ET$42</f>
        <v>6.2399999999999999E-3</v>
      </c>
      <c r="BX846" s="33"/>
      <c r="BY846" s="33"/>
      <c r="BZ846" s="33"/>
      <c r="CA846" s="324">
        <f t="shared" si="2441"/>
        <v>0</v>
      </c>
      <c r="CB846" s="324">
        <f t="shared" si="2442"/>
        <v>0</v>
      </c>
      <c r="CC846" s="324">
        <f t="shared" si="2443"/>
        <v>0</v>
      </c>
      <c r="CD846" s="33"/>
      <c r="CE846" s="33"/>
      <c r="CF846" s="33"/>
      <c r="CG846" s="33"/>
      <c r="CH846" s="33"/>
      <c r="CI846" s="33"/>
      <c r="CJ846" s="854"/>
      <c r="CK846" s="854"/>
      <c r="CL846" s="324"/>
      <c r="CM846" s="33"/>
      <c r="CN846" s="33"/>
      <c r="CO846" s="33"/>
      <c r="CP846" s="2220">
        <v>0.8</v>
      </c>
      <c r="CQ846" s="2220">
        <f t="shared" si="2449"/>
        <v>0.92320000000000002</v>
      </c>
      <c r="CR846" s="2220">
        <f t="shared" si="2452"/>
        <v>6.4895999999999999E-3</v>
      </c>
      <c r="CS846" s="854">
        <v>0.8</v>
      </c>
      <c r="CT846" s="854">
        <f>1.154*CS846</f>
        <v>0.92320000000000002</v>
      </c>
      <c r="CU846" s="854">
        <f>CS846*$EN$42</f>
        <v>6.7491840000000001E-3</v>
      </c>
      <c r="CV846" s="854">
        <v>0.8</v>
      </c>
      <c r="CW846" s="854">
        <f>1.154*CV846</f>
        <v>0.92320000000000002</v>
      </c>
      <c r="CX846" s="854">
        <f>CV846*$EO$42</f>
        <v>7.0191513600000007E-3</v>
      </c>
      <c r="CY846" s="854">
        <v>0.8</v>
      </c>
      <c r="CZ846" s="854">
        <f>1.154*CY846</f>
        <v>0.92320000000000002</v>
      </c>
      <c r="DA846" s="854">
        <f>CY846*$EP$42</f>
        <v>7.2999120000000004E-3</v>
      </c>
      <c r="DB846" s="210"/>
      <c r="DC846" s="210"/>
      <c r="DD846" s="210"/>
      <c r="DE846" s="555">
        <f t="shared" si="2450"/>
        <v>5.3600000000000002E-2</v>
      </c>
      <c r="DF846" s="595">
        <v>0.01</v>
      </c>
      <c r="DG846" s="33"/>
      <c r="DH846" s="33"/>
      <c r="DI846" s="854">
        <v>0.01</v>
      </c>
      <c r="DJ846" s="33"/>
      <c r="DK846" s="595">
        <v>0.01</v>
      </c>
      <c r="DL846" s="33"/>
      <c r="DM846" s="33"/>
      <c r="DN846" s="854">
        <v>0.01</v>
      </c>
      <c r="DO846" s="33"/>
      <c r="DP846" s="595">
        <f t="shared" si="2451"/>
        <v>0.01</v>
      </c>
      <c r="DQ846" s="33"/>
      <c r="DR846" s="33"/>
      <c r="DS846" s="854">
        <v>0.01</v>
      </c>
      <c r="DT846" s="33"/>
      <c r="DU846" s="595">
        <f t="shared" si="2444"/>
        <v>0</v>
      </c>
      <c r="DV846" s="33"/>
      <c r="DW846" s="33"/>
      <c r="DX846" s="854"/>
      <c r="DY846" s="33"/>
      <c r="DZ846" s="2255">
        <f>DI846/1.04</f>
        <v>9.6153846153846159E-3</v>
      </c>
      <c r="EA846" s="595">
        <f>DI846*1.08</f>
        <v>1.0800000000000001E-2</v>
      </c>
      <c r="EB846" s="595">
        <f>DI846*1.12</f>
        <v>1.1200000000000002E-2</v>
      </c>
      <c r="EC846" s="595">
        <f>DI846*1.16</f>
        <v>1.1599999999999999E-2</v>
      </c>
      <c r="ED846" s="119" t="s">
        <v>243</v>
      </c>
      <c r="EE846" s="33"/>
      <c r="EF846" s="329" t="s">
        <v>235</v>
      </c>
      <c r="EG846" s="201"/>
      <c r="EH846" s="2682"/>
    </row>
    <row r="847" spans="1:138" ht="15" customHeight="1" outlineLevel="1">
      <c r="A847" s="85"/>
      <c r="B847" s="67"/>
      <c r="C847" s="158"/>
      <c r="D847" s="1152" t="s">
        <v>52</v>
      </c>
      <c r="E847" s="84"/>
      <c r="F847" s="84"/>
      <c r="G847" s="84"/>
      <c r="H847" s="84"/>
      <c r="I847" s="84"/>
      <c r="J847" s="84"/>
      <c r="K847" s="84"/>
      <c r="L847" s="84"/>
      <c r="M847" s="2199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105"/>
      <c r="AG847" s="595">
        <f t="shared" ref="AG847:DA847" si="2453">SUM(AG844:AG846)</f>
        <v>24</v>
      </c>
      <c r="AH847" s="595">
        <v>4.8</v>
      </c>
      <c r="AI847" s="595">
        <v>5.5391999999999992</v>
      </c>
      <c r="AJ847" s="595">
        <v>3.7440000000000001E-2</v>
      </c>
      <c r="AK847" s="595">
        <v>0</v>
      </c>
      <c r="AL847" s="595">
        <v>0</v>
      </c>
      <c r="AM847" s="595">
        <v>0</v>
      </c>
      <c r="AN847" s="595">
        <v>0</v>
      </c>
      <c r="AO847" s="595">
        <v>0</v>
      </c>
      <c r="AP847" s="595">
        <v>0</v>
      </c>
      <c r="AQ847" s="595">
        <v>4.8</v>
      </c>
      <c r="AR847" s="595">
        <v>5.5391999999999992</v>
      </c>
      <c r="AS847" s="595">
        <v>3.7440000000000001E-2</v>
      </c>
      <c r="AT847" s="595">
        <v>0</v>
      </c>
      <c r="AU847" s="595">
        <v>0</v>
      </c>
      <c r="AV847" s="595">
        <v>0</v>
      </c>
      <c r="AW847" s="595">
        <v>4.8</v>
      </c>
      <c r="AX847" s="595">
        <v>5.5391999999999992</v>
      </c>
      <c r="AY847" s="595">
        <v>3.2640000000000002E-2</v>
      </c>
      <c r="AZ847" s="595">
        <v>0</v>
      </c>
      <c r="BA847" s="595">
        <v>0</v>
      </c>
      <c r="BB847" s="595">
        <v>0</v>
      </c>
      <c r="BC847" s="595">
        <v>0</v>
      </c>
      <c r="BD847" s="595">
        <v>0</v>
      </c>
      <c r="BE847" s="595">
        <v>0</v>
      </c>
      <c r="BF847" s="595">
        <v>4.8</v>
      </c>
      <c r="BG847" s="595">
        <v>5.5391999999999992</v>
      </c>
      <c r="BH847" s="595">
        <v>3.2640000000000002E-2</v>
      </c>
      <c r="BI847" s="595">
        <v>0</v>
      </c>
      <c r="BJ847" s="595">
        <v>0</v>
      </c>
      <c r="BK847" s="595">
        <v>0</v>
      </c>
      <c r="BL847" s="595">
        <f t="shared" ref="BL847:CO847" si="2454">SUM(BL844:BL846)</f>
        <v>4.8</v>
      </c>
      <c r="BM847" s="595">
        <f t="shared" si="2454"/>
        <v>5.5391999999999992</v>
      </c>
      <c r="BN847" s="595">
        <f t="shared" si="2454"/>
        <v>3.7440000000000001E-2</v>
      </c>
      <c r="BO847" s="595">
        <f t="shared" si="2454"/>
        <v>0</v>
      </c>
      <c r="BP847" s="595">
        <f t="shared" si="2454"/>
        <v>0</v>
      </c>
      <c r="BQ847" s="595">
        <f t="shared" si="2454"/>
        <v>0</v>
      </c>
      <c r="BR847" s="595">
        <f t="shared" si="2454"/>
        <v>0</v>
      </c>
      <c r="BS847" s="595">
        <f t="shared" si="2454"/>
        <v>0</v>
      </c>
      <c r="BT847" s="595">
        <f t="shared" si="2454"/>
        <v>0</v>
      </c>
      <c r="BU847" s="595">
        <f t="shared" si="2454"/>
        <v>4.8</v>
      </c>
      <c r="BV847" s="595">
        <f t="shared" si="2454"/>
        <v>5.5391999999999992</v>
      </c>
      <c r="BW847" s="595">
        <f t="shared" si="2454"/>
        <v>3.7440000000000001E-2</v>
      </c>
      <c r="BX847" s="595">
        <f t="shared" si="2454"/>
        <v>0</v>
      </c>
      <c r="BY847" s="595">
        <f t="shared" si="2454"/>
        <v>0</v>
      </c>
      <c r="BZ847" s="595">
        <f t="shared" si="2454"/>
        <v>0</v>
      </c>
      <c r="CA847" s="595">
        <f t="shared" si="2454"/>
        <v>0</v>
      </c>
      <c r="CB847" s="595">
        <f t="shared" si="2454"/>
        <v>0</v>
      </c>
      <c r="CC847" s="595">
        <f t="shared" si="2454"/>
        <v>0</v>
      </c>
      <c r="CD847" s="595">
        <f t="shared" si="2454"/>
        <v>0</v>
      </c>
      <c r="CE847" s="595">
        <f t="shared" si="2454"/>
        <v>0</v>
      </c>
      <c r="CF847" s="595">
        <f t="shared" si="2454"/>
        <v>0</v>
      </c>
      <c r="CG847" s="595">
        <f t="shared" si="2454"/>
        <v>0</v>
      </c>
      <c r="CH847" s="595">
        <f t="shared" si="2454"/>
        <v>0</v>
      </c>
      <c r="CI847" s="595">
        <f t="shared" si="2454"/>
        <v>0</v>
      </c>
      <c r="CJ847" s="595">
        <f t="shared" si="2454"/>
        <v>0</v>
      </c>
      <c r="CK847" s="595">
        <f t="shared" si="2454"/>
        <v>0</v>
      </c>
      <c r="CL847" s="595">
        <f t="shared" si="2454"/>
        <v>0</v>
      </c>
      <c r="CM847" s="595">
        <f t="shared" si="2454"/>
        <v>0</v>
      </c>
      <c r="CN847" s="595">
        <f t="shared" si="2454"/>
        <v>0</v>
      </c>
      <c r="CO847" s="595">
        <f t="shared" si="2454"/>
        <v>0</v>
      </c>
      <c r="CP847" s="2255">
        <f t="shared" si="2453"/>
        <v>4.8</v>
      </c>
      <c r="CQ847" s="2255">
        <f t="shared" si="2453"/>
        <v>5.5391999999999992</v>
      </c>
      <c r="CR847" s="2255">
        <f t="shared" si="2453"/>
        <v>3.8937599999999996E-2</v>
      </c>
      <c r="CS847" s="595">
        <f t="shared" si="2453"/>
        <v>4.8</v>
      </c>
      <c r="CT847" s="595">
        <f t="shared" si="2453"/>
        <v>5.5391999999999992</v>
      </c>
      <c r="CU847" s="595">
        <f t="shared" si="2453"/>
        <v>4.0495103999999997E-2</v>
      </c>
      <c r="CV847" s="595">
        <f t="shared" si="2453"/>
        <v>4.8</v>
      </c>
      <c r="CW847" s="595">
        <f t="shared" si="2453"/>
        <v>5.5391999999999992</v>
      </c>
      <c r="CX847" s="595">
        <f t="shared" si="2453"/>
        <v>4.2114908160000006E-2</v>
      </c>
      <c r="CY847" s="595">
        <f t="shared" si="2453"/>
        <v>4.8</v>
      </c>
      <c r="CZ847" s="595">
        <f t="shared" si="2453"/>
        <v>5.5391999999999992</v>
      </c>
      <c r="DA847" s="595">
        <f t="shared" si="2453"/>
        <v>4.3799471999999999E-2</v>
      </c>
      <c r="DB847" s="283"/>
      <c r="DC847" s="283"/>
      <c r="DD847" s="283"/>
      <c r="DE847" s="555">
        <f t="shared" si="2450"/>
        <v>0.50919999999999999</v>
      </c>
      <c r="DF847" s="595">
        <v>9.5000000000000001E-2</v>
      </c>
      <c r="DG847" s="595">
        <v>0</v>
      </c>
      <c r="DH847" s="595">
        <v>0</v>
      </c>
      <c r="DI847" s="595">
        <v>9.5000000000000001E-2</v>
      </c>
      <c r="DJ847" s="595">
        <v>0</v>
      </c>
      <c r="DK847" s="595">
        <v>9.5000000000000001E-2</v>
      </c>
      <c r="DL847" s="595">
        <v>0</v>
      </c>
      <c r="DM847" s="595"/>
      <c r="DN847" s="595">
        <v>9.5000000000000001E-2</v>
      </c>
      <c r="DO847" s="595"/>
      <c r="DP847" s="595">
        <f t="shared" si="2451"/>
        <v>9.5000000000000001E-2</v>
      </c>
      <c r="DQ847" s="595">
        <f t="shared" ref="DQ847:DS847" si="2455">SUM(DQ844:DQ846)</f>
        <v>0</v>
      </c>
      <c r="DR847" s="595">
        <f t="shared" si="2455"/>
        <v>0</v>
      </c>
      <c r="DS847" s="595">
        <f t="shared" si="2455"/>
        <v>9.5000000000000001E-2</v>
      </c>
      <c r="DT847" s="595">
        <f>SUM(DT844:DT846)</f>
        <v>0</v>
      </c>
      <c r="DU847" s="595">
        <f t="shared" si="2444"/>
        <v>0</v>
      </c>
      <c r="DV847" s="595">
        <f t="shared" ref="DV847" si="2456">SUM(DV844:DV846)</f>
        <v>0</v>
      </c>
      <c r="DW847" s="595"/>
      <c r="DX847" s="595">
        <f>SUM(DX844:DX846)</f>
        <v>0</v>
      </c>
      <c r="DY847" s="595"/>
      <c r="DZ847" s="2255">
        <f>SUM(DZ844:DZ846)</f>
        <v>9.5269230769230773E-2</v>
      </c>
      <c r="EA847" s="595">
        <f>SUM(EA844:EA846)</f>
        <v>0.10260000000000002</v>
      </c>
      <c r="EB847" s="595">
        <f>SUM(EB844:EB846)</f>
        <v>0.10640000000000001</v>
      </c>
      <c r="EC847" s="595">
        <f>SUM(EC844:EC846)</f>
        <v>0.11019999999999999</v>
      </c>
      <c r="ED847" s="185"/>
      <c r="EE847" s="185"/>
      <c r="EF847" s="185"/>
      <c r="EG847" s="202"/>
      <c r="EH847" s="1078"/>
    </row>
    <row r="848" spans="1:138" ht="15" hidden="1" customHeight="1" outlineLevel="1">
      <c r="A848" s="85"/>
      <c r="B848" s="67"/>
      <c r="C848" s="157" t="s">
        <v>72</v>
      </c>
      <c r="D848" s="1149" t="s">
        <v>95</v>
      </c>
      <c r="E848" s="84"/>
      <c r="F848" s="84"/>
      <c r="G848" s="84"/>
      <c r="H848" s="84"/>
      <c r="I848" s="84"/>
      <c r="J848" s="84"/>
      <c r="K848" s="84"/>
      <c r="L848" s="84"/>
      <c r="M848" s="2199"/>
      <c r="N848" s="84"/>
      <c r="O848" s="84"/>
      <c r="P848" s="84"/>
      <c r="Q848" s="574"/>
      <c r="R848" s="185"/>
      <c r="S848" s="185"/>
      <c r="T848" s="185"/>
      <c r="U848" s="185"/>
      <c r="V848" s="84"/>
      <c r="W848" s="84"/>
      <c r="X848" s="84"/>
      <c r="Y848" s="84"/>
      <c r="Z848" s="84"/>
      <c r="AA848" s="574"/>
      <c r="AB848" s="185"/>
      <c r="AC848" s="185"/>
      <c r="AD848" s="185"/>
      <c r="AE848" s="185"/>
      <c r="AF848" s="23"/>
      <c r="AG848" s="23"/>
      <c r="AH848" s="185"/>
      <c r="AI848" s="185"/>
      <c r="AJ848" s="185"/>
      <c r="AK848" s="185"/>
      <c r="AL848" s="185"/>
      <c r="AM848" s="185"/>
      <c r="AN848" s="185"/>
      <c r="AO848" s="185"/>
      <c r="AP848" s="185"/>
      <c r="AQ848" s="185"/>
      <c r="AR848" s="185"/>
      <c r="AS848" s="185"/>
      <c r="AT848" s="185"/>
      <c r="AU848" s="185"/>
      <c r="AV848" s="185"/>
      <c r="AW848" s="185"/>
      <c r="AX848" s="185"/>
      <c r="AY848" s="185"/>
      <c r="AZ848" s="185"/>
      <c r="BA848" s="185"/>
      <c r="BB848" s="185"/>
      <c r="BC848" s="185"/>
      <c r="BD848" s="185"/>
      <c r="BE848" s="185"/>
      <c r="BF848" s="185"/>
      <c r="BG848" s="185"/>
      <c r="BH848" s="185"/>
      <c r="BI848" s="185"/>
      <c r="BJ848" s="185"/>
      <c r="BK848" s="185"/>
      <c r="BL848" s="185"/>
      <c r="BM848" s="185"/>
      <c r="BN848" s="185"/>
      <c r="BO848" s="185"/>
      <c r="BP848" s="185"/>
      <c r="BQ848" s="185"/>
      <c r="BR848" s="185"/>
      <c r="BS848" s="185"/>
      <c r="BT848" s="185"/>
      <c r="BU848" s="185"/>
      <c r="BV848" s="185"/>
      <c r="BW848" s="185"/>
      <c r="BX848" s="185"/>
      <c r="BY848" s="185"/>
      <c r="BZ848" s="185"/>
      <c r="CA848" s="185"/>
      <c r="CB848" s="185"/>
      <c r="CC848" s="185"/>
      <c r="CD848" s="185"/>
      <c r="CE848" s="185"/>
      <c r="CF848" s="185"/>
      <c r="CG848" s="185"/>
      <c r="CH848" s="185"/>
      <c r="CI848" s="185"/>
      <c r="CJ848" s="185"/>
      <c r="CK848" s="185"/>
      <c r="CL848" s="185"/>
      <c r="CM848" s="185"/>
      <c r="CN848" s="185"/>
      <c r="CO848" s="185"/>
      <c r="CP848" s="2234"/>
      <c r="CQ848" s="2234"/>
      <c r="CR848" s="2234"/>
      <c r="CS848" s="283"/>
      <c r="CT848" s="283"/>
      <c r="CU848" s="283"/>
      <c r="CV848" s="185"/>
      <c r="CW848" s="185"/>
      <c r="CX848" s="185"/>
      <c r="CY848" s="185"/>
      <c r="CZ848" s="185"/>
      <c r="DA848" s="185"/>
      <c r="DB848" s="283"/>
      <c r="DC848" s="283"/>
      <c r="DD848" s="283"/>
      <c r="DE848" s="185"/>
      <c r="DF848" s="283"/>
      <c r="DG848" s="185"/>
      <c r="DH848" s="185"/>
      <c r="DI848" s="185"/>
      <c r="DJ848" s="185"/>
      <c r="DK848" s="185"/>
      <c r="DL848" s="185"/>
      <c r="DM848" s="185"/>
      <c r="DN848" s="185"/>
      <c r="DO848" s="185"/>
      <c r="DP848" s="283"/>
      <c r="DQ848" s="185"/>
      <c r="DR848" s="185"/>
      <c r="DS848" s="185"/>
      <c r="DT848" s="185"/>
      <c r="DU848" s="185"/>
      <c r="DV848" s="185"/>
      <c r="DW848" s="185"/>
      <c r="DX848" s="185"/>
      <c r="DY848" s="185"/>
      <c r="DZ848" s="2234"/>
      <c r="EA848" s="283"/>
      <c r="EB848" s="185"/>
      <c r="EC848" s="866"/>
      <c r="ED848" s="185"/>
      <c r="EE848" s="185"/>
      <c r="EF848" s="185"/>
      <c r="EG848" s="202"/>
      <c r="EH848" s="1078"/>
    </row>
    <row r="849" spans="1:138" ht="15" hidden="1" customHeight="1" outlineLevel="1">
      <c r="A849" s="85"/>
      <c r="B849" s="67"/>
      <c r="C849" s="158"/>
      <c r="D849" s="1153"/>
      <c r="E849" s="67"/>
      <c r="F849" s="67"/>
      <c r="G849" s="86"/>
      <c r="H849" s="86">
        <f>SUM(I849:L849)</f>
        <v>0</v>
      </c>
      <c r="I849" s="67"/>
      <c r="J849" s="67"/>
      <c r="K849" s="67"/>
      <c r="L849" s="67"/>
      <c r="M849" s="2216"/>
      <c r="N849" s="67"/>
      <c r="O849" s="67"/>
      <c r="P849" s="67"/>
      <c r="Q849" s="574">
        <f>SUM(R849:U849)</f>
        <v>0</v>
      </c>
      <c r="R849" s="23"/>
      <c r="S849" s="23"/>
      <c r="T849" s="23"/>
      <c r="U849" s="23"/>
      <c r="V849" s="86">
        <f>SUM(W849:Z849)</f>
        <v>0</v>
      </c>
      <c r="W849" s="67"/>
      <c r="X849" s="67"/>
      <c r="Y849" s="67"/>
      <c r="Z849" s="67"/>
      <c r="AA849" s="574">
        <f>SUM(AB849:AE849)</f>
        <v>0</v>
      </c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216"/>
      <c r="CQ849" s="2216"/>
      <c r="CR849" s="2216"/>
      <c r="CS849" s="85"/>
      <c r="CT849" s="85"/>
      <c r="CU849" s="85"/>
      <c r="CV849" s="23"/>
      <c r="CW849" s="23"/>
      <c r="CX849" s="23"/>
      <c r="CY849" s="23"/>
      <c r="CZ849" s="23"/>
      <c r="DA849" s="23"/>
      <c r="DB849" s="85"/>
      <c r="DC849" s="85"/>
      <c r="DD849" s="85"/>
      <c r="DE849" s="23"/>
      <c r="DF849" s="85"/>
      <c r="DG849" s="23"/>
      <c r="DH849" s="23"/>
      <c r="DI849" s="23"/>
      <c r="DJ849" s="23"/>
      <c r="DK849" s="23"/>
      <c r="DL849" s="23"/>
      <c r="DM849" s="23"/>
      <c r="DN849" s="185"/>
      <c r="DO849" s="23"/>
      <c r="DP849" s="85"/>
      <c r="DQ849" s="23"/>
      <c r="DR849" s="23"/>
      <c r="DS849" s="23"/>
      <c r="DT849" s="23"/>
      <c r="DU849" s="23"/>
      <c r="DV849" s="23"/>
      <c r="DW849" s="23"/>
      <c r="DX849" s="185"/>
      <c r="DY849" s="23"/>
      <c r="DZ849" s="2216"/>
      <c r="EA849" s="85"/>
      <c r="EB849" s="23"/>
      <c r="EC849" s="867"/>
      <c r="ED849" s="23"/>
      <c r="EE849" s="23"/>
      <c r="EF849" s="23"/>
      <c r="EG849" s="171"/>
      <c r="EH849" s="30"/>
    </row>
    <row r="850" spans="1:138" ht="15" hidden="1" customHeight="1" outlineLevel="1">
      <c r="A850" s="85"/>
      <c r="B850" s="67"/>
      <c r="C850" s="158"/>
      <c r="D850" s="1153"/>
      <c r="E850" s="67"/>
      <c r="F850" s="67"/>
      <c r="G850" s="86"/>
      <c r="H850" s="86">
        <f>SUM(I850:L850)</f>
        <v>0</v>
      </c>
      <c r="I850" s="67"/>
      <c r="J850" s="67"/>
      <c r="K850" s="67"/>
      <c r="L850" s="67"/>
      <c r="M850" s="2216"/>
      <c r="N850" s="67"/>
      <c r="O850" s="67"/>
      <c r="P850" s="67"/>
      <c r="Q850" s="574">
        <f>SUM(R850:U850)</f>
        <v>0</v>
      </c>
      <c r="R850" s="196"/>
      <c r="S850" s="196"/>
      <c r="T850" s="196"/>
      <c r="U850" s="196"/>
      <c r="V850" s="86">
        <f>SUM(W850:Z850)</f>
        <v>0</v>
      </c>
      <c r="W850" s="67"/>
      <c r="X850" s="67"/>
      <c r="Y850" s="67"/>
      <c r="Z850" s="67"/>
      <c r="AA850" s="574">
        <f>SUM(AB850:AE850)</f>
        <v>0</v>
      </c>
      <c r="AB850" s="196"/>
      <c r="AC850" s="196"/>
      <c r="AD850" s="196"/>
      <c r="AE850" s="196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2239"/>
      <c r="CQ850" s="2239"/>
      <c r="CR850" s="2239"/>
      <c r="CS850" s="210"/>
      <c r="CT850" s="210"/>
      <c r="CU850" s="210"/>
      <c r="CV850" s="33"/>
      <c r="CW850" s="33"/>
      <c r="CX850" s="33"/>
      <c r="CY850" s="33"/>
      <c r="CZ850" s="33"/>
      <c r="DA850" s="33"/>
      <c r="DB850" s="210"/>
      <c r="DC850" s="210"/>
      <c r="DD850" s="210"/>
      <c r="DE850" s="33"/>
      <c r="DF850" s="210"/>
      <c r="DG850" s="33"/>
      <c r="DH850" s="33"/>
      <c r="DI850" s="33"/>
      <c r="DJ850" s="33"/>
      <c r="DK850" s="33"/>
      <c r="DL850" s="33"/>
      <c r="DM850" s="33"/>
      <c r="DN850" s="23"/>
      <c r="DO850" s="33"/>
      <c r="DP850" s="210"/>
      <c r="DQ850" s="33"/>
      <c r="DR850" s="33"/>
      <c r="DS850" s="33"/>
      <c r="DT850" s="33"/>
      <c r="DU850" s="33"/>
      <c r="DV850" s="33"/>
      <c r="DW850" s="33"/>
      <c r="DX850" s="23"/>
      <c r="DY850" s="33"/>
      <c r="DZ850" s="2239"/>
      <c r="EA850" s="210"/>
      <c r="EB850" s="33"/>
      <c r="EC850" s="868"/>
      <c r="ED850" s="33"/>
      <c r="EE850" s="33"/>
      <c r="EF850" s="33"/>
      <c r="EG850" s="201"/>
      <c r="EH850" s="1076"/>
    </row>
    <row r="851" spans="1:138" ht="15" hidden="1" customHeight="1" outlineLevel="1">
      <c r="A851" s="85"/>
      <c r="B851" s="67"/>
      <c r="C851" s="158" t="s">
        <v>49</v>
      </c>
      <c r="D851" s="1153"/>
      <c r="E851" s="67"/>
      <c r="F851" s="67"/>
      <c r="G851" s="86"/>
      <c r="H851" s="86">
        <f>SUM(I851:L851)</f>
        <v>0</v>
      </c>
      <c r="I851" s="67"/>
      <c r="J851" s="67"/>
      <c r="K851" s="67"/>
      <c r="L851" s="67"/>
      <c r="M851" s="2216"/>
      <c r="N851" s="67"/>
      <c r="O851" s="67"/>
      <c r="P851" s="67"/>
      <c r="Q851" s="574">
        <f>SUM(R851:U851)</f>
        <v>0</v>
      </c>
      <c r="R851" s="196"/>
      <c r="S851" s="196"/>
      <c r="T851" s="196"/>
      <c r="U851" s="196"/>
      <c r="V851" s="86">
        <f>SUM(W851:Z851)</f>
        <v>0</v>
      </c>
      <c r="W851" s="67"/>
      <c r="X851" s="67"/>
      <c r="Y851" s="67"/>
      <c r="Z851" s="67"/>
      <c r="AA851" s="574">
        <f>SUM(AB851:AE851)</f>
        <v>0</v>
      </c>
      <c r="AB851" s="196"/>
      <c r="AC851" s="196"/>
      <c r="AD851" s="196"/>
      <c r="AE851" s="196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2239"/>
      <c r="CQ851" s="2239"/>
      <c r="CR851" s="2239"/>
      <c r="CS851" s="210"/>
      <c r="CT851" s="210"/>
      <c r="CU851" s="210"/>
      <c r="CV851" s="33"/>
      <c r="CW851" s="33"/>
      <c r="CX851" s="33"/>
      <c r="CY851" s="33"/>
      <c r="CZ851" s="33"/>
      <c r="DA851" s="33"/>
      <c r="DB851" s="210"/>
      <c r="DC851" s="210"/>
      <c r="DD851" s="210"/>
      <c r="DE851" s="33"/>
      <c r="DF851" s="210"/>
      <c r="DG851" s="33"/>
      <c r="DH851" s="33"/>
      <c r="DI851" s="33"/>
      <c r="DJ851" s="33"/>
      <c r="DK851" s="33"/>
      <c r="DL851" s="33"/>
      <c r="DM851" s="33"/>
      <c r="DN851" s="33"/>
      <c r="DO851" s="33"/>
      <c r="DP851" s="210"/>
      <c r="DQ851" s="33"/>
      <c r="DR851" s="33"/>
      <c r="DS851" s="33"/>
      <c r="DT851" s="33"/>
      <c r="DU851" s="33"/>
      <c r="DV851" s="33"/>
      <c r="DW851" s="33"/>
      <c r="DX851" s="33"/>
      <c r="DY851" s="33"/>
      <c r="DZ851" s="2239"/>
      <c r="EA851" s="210"/>
      <c r="EB851" s="33"/>
      <c r="EC851" s="868"/>
      <c r="ED851" s="33"/>
      <c r="EE851" s="33"/>
      <c r="EF851" s="33"/>
      <c r="EG851" s="201"/>
      <c r="EH851" s="1076"/>
    </row>
    <row r="852" spans="1:138" ht="15" hidden="1" customHeight="1" outlineLevel="1">
      <c r="A852" s="85"/>
      <c r="B852" s="67"/>
      <c r="C852" s="158"/>
      <c r="D852" s="1152" t="s">
        <v>52</v>
      </c>
      <c r="E852" s="84"/>
      <c r="F852" s="84"/>
      <c r="G852" s="84"/>
      <c r="H852" s="84"/>
      <c r="I852" s="84"/>
      <c r="J852" s="84"/>
      <c r="K852" s="84"/>
      <c r="L852" s="84"/>
      <c r="M852" s="2199"/>
      <c r="N852" s="84"/>
      <c r="O852" s="84"/>
      <c r="P852" s="84"/>
      <c r="Q852" s="574"/>
      <c r="R852" s="185"/>
      <c r="S852" s="185"/>
      <c r="T852" s="185"/>
      <c r="U852" s="185"/>
      <c r="V852" s="84"/>
      <c r="W852" s="84"/>
      <c r="X852" s="84"/>
      <c r="Y852" s="84"/>
      <c r="Z852" s="84"/>
      <c r="AA852" s="574"/>
      <c r="AB852" s="185"/>
      <c r="AC852" s="185"/>
      <c r="AD852" s="185"/>
      <c r="AE852" s="185"/>
      <c r="AF852" s="105"/>
      <c r="AG852" s="105"/>
      <c r="AH852" s="185"/>
      <c r="AI852" s="185">
        <v>0</v>
      </c>
      <c r="AJ852" s="185">
        <v>0</v>
      </c>
      <c r="AK852" s="185"/>
      <c r="AL852" s="185">
        <v>0</v>
      </c>
      <c r="AM852" s="185">
        <v>0</v>
      </c>
      <c r="AN852" s="185"/>
      <c r="AO852" s="185">
        <v>0</v>
      </c>
      <c r="AP852" s="185">
        <v>0</v>
      </c>
      <c r="AQ852" s="185"/>
      <c r="AR852" s="185">
        <v>0</v>
      </c>
      <c r="AS852" s="185">
        <v>0</v>
      </c>
      <c r="AT852" s="185"/>
      <c r="AU852" s="185">
        <v>0</v>
      </c>
      <c r="AV852" s="185">
        <v>0</v>
      </c>
      <c r="AW852" s="185"/>
      <c r="AX852" s="185">
        <v>0</v>
      </c>
      <c r="AY852" s="185">
        <v>0</v>
      </c>
      <c r="AZ852" s="185"/>
      <c r="BA852" s="185">
        <v>0</v>
      </c>
      <c r="BB852" s="185">
        <v>0</v>
      </c>
      <c r="BC852" s="185"/>
      <c r="BD852" s="185">
        <v>0</v>
      </c>
      <c r="BE852" s="185">
        <v>0</v>
      </c>
      <c r="BF852" s="185"/>
      <c r="BG852" s="185">
        <v>0</v>
      </c>
      <c r="BH852" s="185">
        <v>0</v>
      </c>
      <c r="BI852" s="185"/>
      <c r="BJ852" s="185">
        <v>0</v>
      </c>
      <c r="BK852" s="185">
        <v>0</v>
      </c>
      <c r="BL852" s="185"/>
      <c r="BM852" s="185">
        <f>SUM(BM849:BM851)</f>
        <v>0</v>
      </c>
      <c r="BN852" s="185">
        <f t="shared" ref="BN852" si="2457">SUM(BN849:BN851)</f>
        <v>0</v>
      </c>
      <c r="BO852" s="185"/>
      <c r="BP852" s="185">
        <f t="shared" ref="BP852:BQ852" si="2458">SUM(BP849:BP851)</f>
        <v>0</v>
      </c>
      <c r="BQ852" s="185">
        <f t="shared" si="2458"/>
        <v>0</v>
      </c>
      <c r="BR852" s="185"/>
      <c r="BS852" s="185">
        <f t="shared" ref="BS852:BT852" si="2459">SUM(BS849:BS851)</f>
        <v>0</v>
      </c>
      <c r="BT852" s="185">
        <f t="shared" si="2459"/>
        <v>0</v>
      </c>
      <c r="BU852" s="185"/>
      <c r="BV852" s="185">
        <f t="shared" ref="BV852:BW852" si="2460">SUM(BV849:BV851)</f>
        <v>0</v>
      </c>
      <c r="BW852" s="185">
        <f t="shared" si="2460"/>
        <v>0</v>
      </c>
      <c r="BX852" s="185"/>
      <c r="BY852" s="185">
        <f t="shared" ref="BY852:BZ852" si="2461">SUM(BY849:BY851)</f>
        <v>0</v>
      </c>
      <c r="BZ852" s="185">
        <f t="shared" si="2461"/>
        <v>0</v>
      </c>
      <c r="CA852" s="185"/>
      <c r="CB852" s="185">
        <f>SUM(CB849:CB851)</f>
        <v>0</v>
      </c>
      <c r="CC852" s="185">
        <f t="shared" ref="CC852" si="2462">SUM(CC849:CC851)</f>
        <v>0</v>
      </c>
      <c r="CD852" s="185"/>
      <c r="CE852" s="185">
        <f t="shared" ref="CE852:CF852" si="2463">SUM(CE849:CE851)</f>
        <v>0</v>
      </c>
      <c r="CF852" s="185">
        <f t="shared" si="2463"/>
        <v>0</v>
      </c>
      <c r="CG852" s="185"/>
      <c r="CH852" s="185">
        <f t="shared" ref="CH852:CI852" si="2464">SUM(CH849:CH851)</f>
        <v>0</v>
      </c>
      <c r="CI852" s="185">
        <f t="shared" si="2464"/>
        <v>0</v>
      </c>
      <c r="CJ852" s="185"/>
      <c r="CK852" s="185">
        <f t="shared" ref="CK852:CL852" si="2465">SUM(CK849:CK851)</f>
        <v>0</v>
      </c>
      <c r="CL852" s="185">
        <f t="shared" si="2465"/>
        <v>0</v>
      </c>
      <c r="CM852" s="185"/>
      <c r="CN852" s="185">
        <f t="shared" ref="CN852:CO852" si="2466">SUM(CN849:CN851)</f>
        <v>0</v>
      </c>
      <c r="CO852" s="185">
        <f t="shared" si="2466"/>
        <v>0</v>
      </c>
      <c r="CP852" s="2234"/>
      <c r="CQ852" s="2234">
        <f t="shared" ref="CQ852:CR852" si="2467">SUM(CQ849:CQ851)</f>
        <v>0</v>
      </c>
      <c r="CR852" s="2234">
        <f t="shared" si="2467"/>
        <v>0</v>
      </c>
      <c r="CS852" s="283"/>
      <c r="CT852" s="283">
        <f t="shared" ref="CT852:CU852" si="2468">SUM(CT849:CT851)</f>
        <v>0</v>
      </c>
      <c r="CU852" s="283">
        <f t="shared" si="2468"/>
        <v>0</v>
      </c>
      <c r="CV852" s="185"/>
      <c r="CW852" s="185">
        <f t="shared" ref="CW852:CX852" si="2469">SUM(CW849:CW851)</f>
        <v>0</v>
      </c>
      <c r="CX852" s="185">
        <f t="shared" si="2469"/>
        <v>0</v>
      </c>
      <c r="CY852" s="185"/>
      <c r="CZ852" s="185">
        <f t="shared" ref="CZ852:DA852" si="2470">SUM(CZ849:CZ851)</f>
        <v>0</v>
      </c>
      <c r="DA852" s="185">
        <f t="shared" si="2470"/>
        <v>0</v>
      </c>
      <c r="DB852" s="283"/>
      <c r="DC852" s="283"/>
      <c r="DD852" s="283"/>
      <c r="DE852" s="185">
        <f>SUM(DE849:DE851)</f>
        <v>0</v>
      </c>
      <c r="DF852" s="283"/>
      <c r="DG852" s="185"/>
      <c r="DH852" s="185"/>
      <c r="DI852" s="185"/>
      <c r="DJ852" s="185"/>
      <c r="DK852" s="185"/>
      <c r="DL852" s="185"/>
      <c r="DM852" s="185"/>
      <c r="DN852" s="33"/>
      <c r="DO852" s="185"/>
      <c r="DP852" s="283"/>
      <c r="DQ852" s="185"/>
      <c r="DR852" s="185"/>
      <c r="DS852" s="185"/>
      <c r="DT852" s="185"/>
      <c r="DU852" s="185"/>
      <c r="DV852" s="185"/>
      <c r="DW852" s="185"/>
      <c r="DX852" s="33"/>
      <c r="DY852" s="185"/>
      <c r="DZ852" s="2234">
        <f>SUM(DZ849:DZ851)</f>
        <v>0</v>
      </c>
      <c r="EA852" s="283">
        <f t="shared" ref="EA852:EB852" si="2471">SUM(EA849:EA851)</f>
        <v>0</v>
      </c>
      <c r="EB852" s="185">
        <f t="shared" si="2471"/>
        <v>0</v>
      </c>
      <c r="EC852" s="866">
        <f t="shared" ref="EC852" si="2472">SUM(EC849:EC851)</f>
        <v>0</v>
      </c>
      <c r="ED852" s="185"/>
      <c r="EE852" s="185"/>
      <c r="EF852" s="185"/>
      <c r="EG852" s="202"/>
      <c r="EH852" s="1078"/>
    </row>
    <row r="853" spans="1:138" ht="15" hidden="1" customHeight="1" outlineLevel="1">
      <c r="A853" s="85"/>
      <c r="B853" s="67"/>
      <c r="C853" s="157" t="s">
        <v>73</v>
      </c>
      <c r="D853" s="1149" t="s">
        <v>15</v>
      </c>
      <c r="E853" s="84"/>
      <c r="F853" s="84"/>
      <c r="G853" s="84"/>
      <c r="H853" s="84"/>
      <c r="I853" s="84"/>
      <c r="J853" s="84"/>
      <c r="K853" s="84"/>
      <c r="L853" s="84"/>
      <c r="M853" s="2199"/>
      <c r="N853" s="84"/>
      <c r="O853" s="84"/>
      <c r="P853" s="84"/>
      <c r="Q853" s="574"/>
      <c r="R853" s="185"/>
      <c r="S853" s="185"/>
      <c r="T853" s="185"/>
      <c r="U853" s="185"/>
      <c r="V853" s="84"/>
      <c r="W853" s="84"/>
      <c r="X853" s="84"/>
      <c r="Y853" s="84"/>
      <c r="Z853" s="84"/>
      <c r="AA853" s="574"/>
      <c r="AB853" s="185"/>
      <c r="AC853" s="185"/>
      <c r="AD853" s="185"/>
      <c r="AE853" s="185"/>
      <c r="AF853" s="23"/>
      <c r="AG853" s="23"/>
      <c r="AH853" s="185"/>
      <c r="AI853" s="185"/>
      <c r="AJ853" s="185"/>
      <c r="AK853" s="185"/>
      <c r="AL853" s="185"/>
      <c r="AM853" s="185"/>
      <c r="AN853" s="185"/>
      <c r="AO853" s="185"/>
      <c r="AP853" s="185"/>
      <c r="AQ853" s="185"/>
      <c r="AR853" s="185"/>
      <c r="AS853" s="185"/>
      <c r="AT853" s="185"/>
      <c r="AU853" s="185"/>
      <c r="AV853" s="185"/>
      <c r="AW853" s="185"/>
      <c r="AX853" s="185"/>
      <c r="AY853" s="185"/>
      <c r="AZ853" s="185"/>
      <c r="BA853" s="185"/>
      <c r="BB853" s="185"/>
      <c r="BC853" s="185"/>
      <c r="BD853" s="185"/>
      <c r="BE853" s="185"/>
      <c r="BF853" s="185"/>
      <c r="BG853" s="185"/>
      <c r="BH853" s="185"/>
      <c r="BI853" s="185"/>
      <c r="BJ853" s="185"/>
      <c r="BK853" s="185"/>
      <c r="BL853" s="185"/>
      <c r="BM853" s="185"/>
      <c r="BN853" s="185"/>
      <c r="BO853" s="185"/>
      <c r="BP853" s="185"/>
      <c r="BQ853" s="185"/>
      <c r="BR853" s="185"/>
      <c r="BS853" s="185"/>
      <c r="BT853" s="185"/>
      <c r="BU853" s="185"/>
      <c r="BV853" s="185"/>
      <c r="BW853" s="185"/>
      <c r="BX853" s="185"/>
      <c r="BY853" s="185"/>
      <c r="BZ853" s="185"/>
      <c r="CA853" s="185"/>
      <c r="CB853" s="185"/>
      <c r="CC853" s="185"/>
      <c r="CD853" s="185"/>
      <c r="CE853" s="185"/>
      <c r="CF853" s="185"/>
      <c r="CG853" s="185"/>
      <c r="CH853" s="185"/>
      <c r="CI853" s="185"/>
      <c r="CJ853" s="185"/>
      <c r="CK853" s="185"/>
      <c r="CL853" s="185"/>
      <c r="CM853" s="185"/>
      <c r="CN853" s="185"/>
      <c r="CO853" s="185"/>
      <c r="CP853" s="2234"/>
      <c r="CQ853" s="2234"/>
      <c r="CR853" s="2234"/>
      <c r="CS853" s="283"/>
      <c r="CT853" s="283"/>
      <c r="CU853" s="283"/>
      <c r="CV853" s="185"/>
      <c r="CW853" s="185"/>
      <c r="CX853" s="185"/>
      <c r="CY853" s="185"/>
      <c r="CZ853" s="185"/>
      <c r="DA853" s="185"/>
      <c r="DB853" s="283"/>
      <c r="DC853" s="283"/>
      <c r="DD853" s="283"/>
      <c r="DE853" s="185"/>
      <c r="DF853" s="283"/>
      <c r="DG853" s="185"/>
      <c r="DH853" s="185"/>
      <c r="DI853" s="185"/>
      <c r="DJ853" s="185"/>
      <c r="DK853" s="185"/>
      <c r="DL853" s="185"/>
      <c r="DM853" s="185"/>
      <c r="DN853" s="185"/>
      <c r="DO853" s="185"/>
      <c r="DP853" s="283"/>
      <c r="DQ853" s="185"/>
      <c r="DR853" s="185"/>
      <c r="DS853" s="185"/>
      <c r="DT853" s="185"/>
      <c r="DU853" s="185"/>
      <c r="DV853" s="185"/>
      <c r="DW853" s="185"/>
      <c r="DX853" s="185"/>
      <c r="DY853" s="185"/>
      <c r="DZ853" s="2234"/>
      <c r="EA853" s="283"/>
      <c r="EB853" s="185"/>
      <c r="EC853" s="866"/>
      <c r="ED853" s="185"/>
      <c r="EE853" s="185"/>
      <c r="EF853" s="185"/>
      <c r="EG853" s="202"/>
      <c r="EH853" s="1078"/>
    </row>
    <row r="854" spans="1:138" ht="15" hidden="1" customHeight="1" outlineLevel="1">
      <c r="A854" s="85"/>
      <c r="B854" s="67"/>
      <c r="C854" s="158"/>
      <c r="D854" s="1153"/>
      <c r="E854" s="67"/>
      <c r="F854" s="67"/>
      <c r="G854" s="86"/>
      <c r="H854" s="86">
        <f>SUM(I854:L854)</f>
        <v>0</v>
      </c>
      <c r="I854" s="67"/>
      <c r="J854" s="67"/>
      <c r="K854" s="67"/>
      <c r="L854" s="67"/>
      <c r="M854" s="2216"/>
      <c r="N854" s="67"/>
      <c r="O854" s="67"/>
      <c r="P854" s="67"/>
      <c r="Q854" s="574">
        <f>SUM(R854:U854)</f>
        <v>0</v>
      </c>
      <c r="R854" s="23"/>
      <c r="S854" s="23"/>
      <c r="T854" s="23"/>
      <c r="U854" s="23"/>
      <c r="V854" s="86">
        <f>SUM(W854:Z854)</f>
        <v>0</v>
      </c>
      <c r="W854" s="67"/>
      <c r="X854" s="67"/>
      <c r="Y854" s="67"/>
      <c r="Z854" s="67"/>
      <c r="AA854" s="574">
        <f>SUM(AB854:AE854)</f>
        <v>0</v>
      </c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216"/>
      <c r="CQ854" s="2216"/>
      <c r="CR854" s="2216"/>
      <c r="CS854" s="85"/>
      <c r="CT854" s="85"/>
      <c r="CU854" s="85"/>
      <c r="CV854" s="23"/>
      <c r="CW854" s="23"/>
      <c r="CX854" s="23"/>
      <c r="CY854" s="23"/>
      <c r="CZ854" s="23"/>
      <c r="DA854" s="23"/>
      <c r="DB854" s="85"/>
      <c r="DC854" s="85"/>
      <c r="DD854" s="85"/>
      <c r="DE854" s="23"/>
      <c r="DF854" s="85"/>
      <c r="DG854" s="23"/>
      <c r="DH854" s="23"/>
      <c r="DI854" s="23"/>
      <c r="DJ854" s="23"/>
      <c r="DK854" s="23"/>
      <c r="DL854" s="23"/>
      <c r="DM854" s="23"/>
      <c r="DN854" s="185"/>
      <c r="DO854" s="23"/>
      <c r="DP854" s="85"/>
      <c r="DQ854" s="23"/>
      <c r="DR854" s="23"/>
      <c r="DS854" s="23"/>
      <c r="DT854" s="23"/>
      <c r="DU854" s="23"/>
      <c r="DV854" s="23"/>
      <c r="DW854" s="23"/>
      <c r="DX854" s="185"/>
      <c r="DY854" s="23"/>
      <c r="DZ854" s="2216"/>
      <c r="EA854" s="85"/>
      <c r="EB854" s="23"/>
      <c r="EC854" s="867"/>
      <c r="ED854" s="23"/>
      <c r="EE854" s="23"/>
      <c r="EF854" s="23"/>
      <c r="EG854" s="171"/>
      <c r="EH854" s="30"/>
    </row>
    <row r="855" spans="1:138" ht="15" hidden="1" customHeight="1" outlineLevel="1">
      <c r="A855" s="85"/>
      <c r="B855" s="67"/>
      <c r="C855" s="158"/>
      <c r="D855" s="1153"/>
      <c r="E855" s="67"/>
      <c r="F855" s="67"/>
      <c r="G855" s="86"/>
      <c r="H855" s="86">
        <f>SUM(I855:L855)</f>
        <v>0</v>
      </c>
      <c r="I855" s="67"/>
      <c r="J855" s="67"/>
      <c r="K855" s="67"/>
      <c r="L855" s="67"/>
      <c r="M855" s="2216"/>
      <c r="N855" s="67"/>
      <c r="O855" s="67"/>
      <c r="P855" s="67"/>
      <c r="Q855" s="574">
        <f>SUM(R855:U855)</f>
        <v>0</v>
      </c>
      <c r="R855" s="196"/>
      <c r="S855" s="196"/>
      <c r="T855" s="196"/>
      <c r="U855" s="196"/>
      <c r="V855" s="86">
        <f>SUM(W855:Z855)</f>
        <v>0</v>
      </c>
      <c r="W855" s="67"/>
      <c r="X855" s="67"/>
      <c r="Y855" s="67"/>
      <c r="Z855" s="67"/>
      <c r="AA855" s="574">
        <f>SUM(AB855:AE855)</f>
        <v>0</v>
      </c>
      <c r="AB855" s="196"/>
      <c r="AC855" s="196"/>
      <c r="AD855" s="196"/>
      <c r="AE855" s="196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2239"/>
      <c r="CQ855" s="2239"/>
      <c r="CR855" s="2239"/>
      <c r="CS855" s="210"/>
      <c r="CT855" s="210"/>
      <c r="CU855" s="210"/>
      <c r="CV855" s="33"/>
      <c r="CW855" s="33"/>
      <c r="CX855" s="33"/>
      <c r="CY855" s="33"/>
      <c r="CZ855" s="33"/>
      <c r="DA855" s="33"/>
      <c r="DB855" s="210"/>
      <c r="DC855" s="210"/>
      <c r="DD855" s="210"/>
      <c r="DE855" s="33"/>
      <c r="DF855" s="210"/>
      <c r="DG855" s="33"/>
      <c r="DH855" s="33"/>
      <c r="DI855" s="33"/>
      <c r="DJ855" s="33"/>
      <c r="DK855" s="33"/>
      <c r="DL855" s="33"/>
      <c r="DM855" s="33"/>
      <c r="DN855" s="23"/>
      <c r="DO855" s="33"/>
      <c r="DP855" s="210"/>
      <c r="DQ855" s="33"/>
      <c r="DR855" s="33"/>
      <c r="DS855" s="33"/>
      <c r="DT855" s="33"/>
      <c r="DU855" s="33"/>
      <c r="DV855" s="33"/>
      <c r="DW855" s="33"/>
      <c r="DX855" s="23"/>
      <c r="DY855" s="33"/>
      <c r="DZ855" s="2239"/>
      <c r="EA855" s="210"/>
      <c r="EB855" s="33"/>
      <c r="EC855" s="868"/>
      <c r="ED855" s="33"/>
      <c r="EE855" s="33"/>
      <c r="EF855" s="33"/>
      <c r="EG855" s="201"/>
      <c r="EH855" s="1076"/>
    </row>
    <row r="856" spans="1:138" ht="15" hidden="1" customHeight="1" outlineLevel="1">
      <c r="A856" s="85"/>
      <c r="B856" s="67"/>
      <c r="C856" s="158" t="s">
        <v>49</v>
      </c>
      <c r="D856" s="1153"/>
      <c r="E856" s="67"/>
      <c r="F856" s="67"/>
      <c r="G856" s="86"/>
      <c r="H856" s="86">
        <f>SUM(I856:L856)</f>
        <v>0</v>
      </c>
      <c r="I856" s="67"/>
      <c r="J856" s="67"/>
      <c r="K856" s="67"/>
      <c r="L856" s="67"/>
      <c r="M856" s="2216"/>
      <c r="N856" s="67"/>
      <c r="O856" s="67"/>
      <c r="P856" s="67"/>
      <c r="Q856" s="574">
        <f>SUM(R856:U856)</f>
        <v>0</v>
      </c>
      <c r="R856" s="196"/>
      <c r="S856" s="196"/>
      <c r="T856" s="196"/>
      <c r="U856" s="196"/>
      <c r="V856" s="86">
        <f>SUM(W856:Z856)</f>
        <v>0</v>
      </c>
      <c r="W856" s="67"/>
      <c r="X856" s="67"/>
      <c r="Y856" s="67"/>
      <c r="Z856" s="67"/>
      <c r="AA856" s="574">
        <f>SUM(AB856:AE856)</f>
        <v>0</v>
      </c>
      <c r="AB856" s="196"/>
      <c r="AC856" s="196"/>
      <c r="AD856" s="196"/>
      <c r="AE856" s="196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2239"/>
      <c r="CQ856" s="2239"/>
      <c r="CR856" s="2239"/>
      <c r="CS856" s="210"/>
      <c r="CT856" s="210"/>
      <c r="CU856" s="210"/>
      <c r="CV856" s="33"/>
      <c r="CW856" s="33"/>
      <c r="CX856" s="33"/>
      <c r="CY856" s="33"/>
      <c r="CZ856" s="33"/>
      <c r="DA856" s="33"/>
      <c r="DB856" s="210"/>
      <c r="DC856" s="210"/>
      <c r="DD856" s="210"/>
      <c r="DE856" s="33"/>
      <c r="DF856" s="210"/>
      <c r="DG856" s="33"/>
      <c r="DH856" s="33"/>
      <c r="DI856" s="33"/>
      <c r="DJ856" s="33"/>
      <c r="DK856" s="33"/>
      <c r="DL856" s="33"/>
      <c r="DM856" s="33"/>
      <c r="DN856" s="33"/>
      <c r="DO856" s="33"/>
      <c r="DP856" s="210"/>
      <c r="DQ856" s="33"/>
      <c r="DR856" s="33"/>
      <c r="DS856" s="33"/>
      <c r="DT856" s="33"/>
      <c r="DU856" s="33"/>
      <c r="DV856" s="33"/>
      <c r="DW856" s="33"/>
      <c r="DX856" s="33"/>
      <c r="DY856" s="33"/>
      <c r="DZ856" s="2239"/>
      <c r="EA856" s="210"/>
      <c r="EB856" s="33"/>
      <c r="EC856" s="868"/>
      <c r="ED856" s="33"/>
      <c r="EE856" s="33"/>
      <c r="EF856" s="33"/>
      <c r="EG856" s="201"/>
      <c r="EH856" s="1076"/>
    </row>
    <row r="857" spans="1:138" ht="15" hidden="1" customHeight="1" outlineLevel="1">
      <c r="A857" s="85"/>
      <c r="B857" s="67"/>
      <c r="C857" s="158"/>
      <c r="D857" s="1152" t="s">
        <v>52</v>
      </c>
      <c r="E857" s="84"/>
      <c r="F857" s="84"/>
      <c r="G857" s="84"/>
      <c r="H857" s="84"/>
      <c r="I857" s="84"/>
      <c r="J857" s="84"/>
      <c r="K857" s="84"/>
      <c r="L857" s="84"/>
      <c r="M857" s="2199"/>
      <c r="N857" s="84"/>
      <c r="O857" s="84"/>
      <c r="P857" s="84"/>
      <c r="Q857" s="574"/>
      <c r="R857" s="185"/>
      <c r="S857" s="185"/>
      <c r="T857" s="185"/>
      <c r="U857" s="185"/>
      <c r="V857" s="84"/>
      <c r="W857" s="84"/>
      <c r="X857" s="84"/>
      <c r="Y857" s="84"/>
      <c r="Z857" s="84"/>
      <c r="AA857" s="574"/>
      <c r="AB857" s="185"/>
      <c r="AC857" s="185"/>
      <c r="AD857" s="185"/>
      <c r="AE857" s="185"/>
      <c r="AF857" s="105"/>
      <c r="AG857" s="105"/>
      <c r="AH857" s="185">
        <v>0</v>
      </c>
      <c r="AI857" s="185">
        <v>0</v>
      </c>
      <c r="AJ857" s="185">
        <v>0</v>
      </c>
      <c r="AK857" s="185">
        <v>0</v>
      </c>
      <c r="AL857" s="185">
        <v>0</v>
      </c>
      <c r="AM857" s="185">
        <v>0</v>
      </c>
      <c r="AN857" s="185">
        <v>0</v>
      </c>
      <c r="AO857" s="185">
        <v>0</v>
      </c>
      <c r="AP857" s="185">
        <v>0</v>
      </c>
      <c r="AQ857" s="185">
        <v>0</v>
      </c>
      <c r="AR857" s="185">
        <v>0</v>
      </c>
      <c r="AS857" s="185">
        <v>0</v>
      </c>
      <c r="AT857" s="185">
        <v>0</v>
      </c>
      <c r="AU857" s="185">
        <v>0</v>
      </c>
      <c r="AV857" s="185">
        <v>0</v>
      </c>
      <c r="AW857" s="185">
        <v>0</v>
      </c>
      <c r="AX857" s="185">
        <v>0</v>
      </c>
      <c r="AY857" s="185">
        <v>0</v>
      </c>
      <c r="AZ857" s="185">
        <v>0</v>
      </c>
      <c r="BA857" s="185">
        <v>0</v>
      </c>
      <c r="BB857" s="185">
        <v>0</v>
      </c>
      <c r="BC857" s="185">
        <v>0</v>
      </c>
      <c r="BD857" s="185">
        <v>0</v>
      </c>
      <c r="BE857" s="185">
        <v>0</v>
      </c>
      <c r="BF857" s="185">
        <v>0</v>
      </c>
      <c r="BG857" s="185">
        <v>0</v>
      </c>
      <c r="BH857" s="185">
        <v>0</v>
      </c>
      <c r="BI857" s="185">
        <v>0</v>
      </c>
      <c r="BJ857" s="185">
        <v>0</v>
      </c>
      <c r="BK857" s="185">
        <v>0</v>
      </c>
      <c r="BL857" s="185">
        <f>SUM(BL854:BL856)</f>
        <v>0</v>
      </c>
      <c r="BM857" s="185">
        <f>SUM(BM854:BM856)</f>
        <v>0</v>
      </c>
      <c r="BN857" s="185">
        <f t="shared" ref="BN857:BZ857" si="2473">SUM(BN854:BN856)</f>
        <v>0</v>
      </c>
      <c r="BO857" s="185">
        <f t="shared" si="2473"/>
        <v>0</v>
      </c>
      <c r="BP857" s="185">
        <f t="shared" si="2473"/>
        <v>0</v>
      </c>
      <c r="BQ857" s="185">
        <f t="shared" si="2473"/>
        <v>0</v>
      </c>
      <c r="BR857" s="185">
        <f t="shared" si="2473"/>
        <v>0</v>
      </c>
      <c r="BS857" s="185">
        <f t="shared" si="2473"/>
        <v>0</v>
      </c>
      <c r="BT857" s="185">
        <f t="shared" si="2473"/>
        <v>0</v>
      </c>
      <c r="BU857" s="185">
        <f t="shared" si="2473"/>
        <v>0</v>
      </c>
      <c r="BV857" s="185">
        <f t="shared" si="2473"/>
        <v>0</v>
      </c>
      <c r="BW857" s="185">
        <f t="shared" si="2473"/>
        <v>0</v>
      </c>
      <c r="BX857" s="185">
        <f t="shared" si="2473"/>
        <v>0</v>
      </c>
      <c r="BY857" s="185">
        <f t="shared" si="2473"/>
        <v>0</v>
      </c>
      <c r="BZ857" s="185">
        <f t="shared" si="2473"/>
        <v>0</v>
      </c>
      <c r="CA857" s="185">
        <f>SUM(CA854:CA856)</f>
        <v>0</v>
      </c>
      <c r="CB857" s="185">
        <f>SUM(CB854:CB856)</f>
        <v>0</v>
      </c>
      <c r="CC857" s="185">
        <f t="shared" ref="CC857:CO857" si="2474">SUM(CC854:CC856)</f>
        <v>0</v>
      </c>
      <c r="CD857" s="185">
        <f t="shared" si="2474"/>
        <v>0</v>
      </c>
      <c r="CE857" s="185">
        <f t="shared" si="2474"/>
        <v>0</v>
      </c>
      <c r="CF857" s="185">
        <f t="shared" si="2474"/>
        <v>0</v>
      </c>
      <c r="CG857" s="185">
        <f t="shared" si="2474"/>
        <v>0</v>
      </c>
      <c r="CH857" s="185">
        <f t="shared" si="2474"/>
        <v>0</v>
      </c>
      <c r="CI857" s="185">
        <f t="shared" si="2474"/>
        <v>0</v>
      </c>
      <c r="CJ857" s="185">
        <f t="shared" si="2474"/>
        <v>0</v>
      </c>
      <c r="CK857" s="185">
        <f t="shared" si="2474"/>
        <v>0</v>
      </c>
      <c r="CL857" s="185">
        <f t="shared" si="2474"/>
        <v>0</v>
      </c>
      <c r="CM857" s="185">
        <f t="shared" si="2474"/>
        <v>0</v>
      </c>
      <c r="CN857" s="185">
        <f t="shared" si="2474"/>
        <v>0</v>
      </c>
      <c r="CO857" s="185">
        <f t="shared" si="2474"/>
        <v>0</v>
      </c>
      <c r="CP857" s="2234">
        <f t="shared" ref="CP857:CX857" si="2475">SUM(CP854:CP856)</f>
        <v>0</v>
      </c>
      <c r="CQ857" s="2234">
        <f t="shared" si="2475"/>
        <v>0</v>
      </c>
      <c r="CR857" s="2234">
        <f t="shared" si="2475"/>
        <v>0</v>
      </c>
      <c r="CS857" s="283">
        <f t="shared" si="2475"/>
        <v>0</v>
      </c>
      <c r="CT857" s="283">
        <f t="shared" si="2475"/>
        <v>0</v>
      </c>
      <c r="CU857" s="283">
        <f t="shared" si="2475"/>
        <v>0</v>
      </c>
      <c r="CV857" s="185">
        <f t="shared" si="2475"/>
        <v>0</v>
      </c>
      <c r="CW857" s="185">
        <f t="shared" si="2475"/>
        <v>0</v>
      </c>
      <c r="CX857" s="185">
        <f t="shared" si="2475"/>
        <v>0</v>
      </c>
      <c r="CY857" s="185">
        <f t="shared" ref="CY857:DA857" si="2476">SUM(CY854:CY856)</f>
        <v>0</v>
      </c>
      <c r="CZ857" s="185">
        <f t="shared" si="2476"/>
        <v>0</v>
      </c>
      <c r="DA857" s="185">
        <f t="shared" si="2476"/>
        <v>0</v>
      </c>
      <c r="DB857" s="283"/>
      <c r="DC857" s="283"/>
      <c r="DD857" s="283"/>
      <c r="DE857" s="185">
        <f>SUM(DE854:DE856)</f>
        <v>0</v>
      </c>
      <c r="DF857" s="283"/>
      <c r="DG857" s="185"/>
      <c r="DH857" s="185"/>
      <c r="DI857" s="185"/>
      <c r="DJ857" s="185"/>
      <c r="DK857" s="185"/>
      <c r="DL857" s="185"/>
      <c r="DM857" s="185"/>
      <c r="DN857" s="33"/>
      <c r="DO857" s="185"/>
      <c r="DP857" s="283"/>
      <c r="DQ857" s="185"/>
      <c r="DR857" s="185"/>
      <c r="DS857" s="185"/>
      <c r="DT857" s="185"/>
      <c r="DU857" s="185"/>
      <c r="DV857" s="185"/>
      <c r="DW857" s="185"/>
      <c r="DX857" s="33"/>
      <c r="DY857" s="185"/>
      <c r="DZ857" s="2234">
        <f>SUM(DZ854:DZ856)</f>
        <v>0</v>
      </c>
      <c r="EA857" s="283">
        <f t="shared" ref="EA857:EB857" si="2477">SUM(EA854:EA856)</f>
        <v>0</v>
      </c>
      <c r="EB857" s="185">
        <f t="shared" si="2477"/>
        <v>0</v>
      </c>
      <c r="EC857" s="866">
        <f t="shared" ref="EC857" si="2478">SUM(EC854:EC856)</f>
        <v>0</v>
      </c>
      <c r="ED857" s="185"/>
      <c r="EE857" s="185"/>
      <c r="EF857" s="185"/>
      <c r="EG857" s="202"/>
      <c r="EH857" s="1078"/>
    </row>
    <row r="858" spans="1:138" ht="15" customHeight="1" outlineLevel="1">
      <c r="A858" s="85"/>
      <c r="B858" s="67"/>
      <c r="C858" s="157" t="s">
        <v>74</v>
      </c>
      <c r="D858" s="1149" t="s">
        <v>16</v>
      </c>
      <c r="E858" s="84"/>
      <c r="F858" s="84"/>
      <c r="G858" s="84"/>
      <c r="H858" s="84"/>
      <c r="I858" s="84"/>
      <c r="J858" s="84"/>
      <c r="K858" s="84"/>
      <c r="L858" s="84"/>
      <c r="M858" s="2199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23"/>
      <c r="AG858" s="23"/>
      <c r="AH858" s="185"/>
      <c r="AI858" s="185"/>
      <c r="AJ858" s="185"/>
      <c r="AK858" s="185"/>
      <c r="AL858" s="185"/>
      <c r="AM858" s="185"/>
      <c r="AN858" s="185"/>
      <c r="AO858" s="185"/>
      <c r="AP858" s="185"/>
      <c r="AQ858" s="185"/>
      <c r="AR858" s="185"/>
      <c r="AS858" s="185"/>
      <c r="AT858" s="556"/>
      <c r="AU858" s="185"/>
      <c r="AV858" s="185"/>
      <c r="AW858" s="185"/>
      <c r="AX858" s="185"/>
      <c r="AY858" s="185"/>
      <c r="AZ858" s="185"/>
      <c r="BA858" s="185"/>
      <c r="BB858" s="185"/>
      <c r="BC858" s="185"/>
      <c r="BD858" s="185"/>
      <c r="BE858" s="185"/>
      <c r="BF858" s="185"/>
      <c r="BG858" s="185"/>
      <c r="BH858" s="185"/>
      <c r="BI858" s="185"/>
      <c r="BJ858" s="185"/>
      <c r="BK858" s="185"/>
      <c r="BL858" s="185"/>
      <c r="BM858" s="185"/>
      <c r="BN858" s="185"/>
      <c r="BO858" s="185"/>
      <c r="BP858" s="185"/>
      <c r="BQ858" s="185"/>
      <c r="BR858" s="185"/>
      <c r="BS858" s="185"/>
      <c r="BT858" s="185"/>
      <c r="BU858" s="185"/>
      <c r="BV858" s="185"/>
      <c r="BW858" s="185"/>
      <c r="BX858" s="556"/>
      <c r="BY858" s="185"/>
      <c r="BZ858" s="185"/>
      <c r="CA858" s="185"/>
      <c r="CB858" s="185"/>
      <c r="CC858" s="185"/>
      <c r="CD858" s="185"/>
      <c r="CE858" s="185"/>
      <c r="CF858" s="185"/>
      <c r="CG858" s="185"/>
      <c r="CH858" s="185"/>
      <c r="CI858" s="185"/>
      <c r="CJ858" s="185"/>
      <c r="CK858" s="185"/>
      <c r="CL858" s="185"/>
      <c r="CM858" s="185"/>
      <c r="CN858" s="185"/>
      <c r="CO858" s="185"/>
      <c r="CP858" s="2234"/>
      <c r="CQ858" s="2234"/>
      <c r="CR858" s="2234"/>
      <c r="CS858" s="283"/>
      <c r="CT858" s="283"/>
      <c r="CU858" s="283"/>
      <c r="CV858" s="185"/>
      <c r="CW858" s="185"/>
      <c r="CX858" s="185"/>
      <c r="CY858" s="185"/>
      <c r="CZ858" s="185"/>
      <c r="DA858" s="185"/>
      <c r="DB858" s="283"/>
      <c r="DC858" s="283"/>
      <c r="DD858" s="283"/>
      <c r="DE858" s="185"/>
      <c r="DF858" s="283"/>
      <c r="DG858" s="185"/>
      <c r="DH858" s="185"/>
      <c r="DI858" s="185"/>
      <c r="DJ858" s="185"/>
      <c r="DK858" s="185"/>
      <c r="DL858" s="185"/>
      <c r="DM858" s="185"/>
      <c r="DN858" s="185"/>
      <c r="DO858" s="185"/>
      <c r="DP858" s="283"/>
      <c r="DQ858" s="185"/>
      <c r="DR858" s="185"/>
      <c r="DS858" s="185"/>
      <c r="DT858" s="185"/>
      <c r="DU858" s="185"/>
      <c r="DV858" s="185"/>
      <c r="DW858" s="185"/>
      <c r="DX858" s="185"/>
      <c r="DY858" s="185"/>
      <c r="DZ858" s="2234"/>
      <c r="EA858" s="283"/>
      <c r="EB858" s="185"/>
      <c r="EC858" s="866"/>
      <c r="ED858" s="185"/>
      <c r="EE858" s="185"/>
      <c r="EF858" s="185"/>
      <c r="EG858" s="202"/>
      <c r="EH858" s="1078"/>
    </row>
    <row r="859" spans="1:138" ht="15" customHeight="1" outlineLevel="1">
      <c r="A859" s="85"/>
      <c r="B859" s="67"/>
      <c r="C859" s="158" t="s">
        <v>213</v>
      </c>
      <c r="D859" s="1158" t="s">
        <v>385</v>
      </c>
      <c r="E859" s="67"/>
      <c r="F859" s="973" t="s">
        <v>2</v>
      </c>
      <c r="G859" s="855">
        <f>H859+M859+N859+O859+P859</f>
        <v>50</v>
      </c>
      <c r="H859" s="855">
        <f>SUM(I859:L859)</f>
        <v>10</v>
      </c>
      <c r="I859" s="879"/>
      <c r="J859" s="879"/>
      <c r="K859" s="879"/>
      <c r="L859" s="879">
        <v>10</v>
      </c>
      <c r="M859" s="2219">
        <v>10</v>
      </c>
      <c r="N859" s="879">
        <v>10</v>
      </c>
      <c r="O859" s="879">
        <v>10</v>
      </c>
      <c r="P859" s="879">
        <v>10</v>
      </c>
      <c r="Q859" s="574">
        <f>SUM(R859:U859)</f>
        <v>0</v>
      </c>
      <c r="R859" s="23"/>
      <c r="S859" s="23"/>
      <c r="T859" s="23"/>
      <c r="U859" s="1939">
        <v>0</v>
      </c>
      <c r="V859" s="855">
        <f>SUM(W859:Z859)</f>
        <v>10</v>
      </c>
      <c r="W859" s="2337"/>
      <c r="X859" s="2337"/>
      <c r="Y859" s="2337"/>
      <c r="Z859" s="2337">
        <v>10</v>
      </c>
      <c r="AA859" s="574">
        <f>SUM(AB859:AE859)</f>
        <v>0</v>
      </c>
      <c r="AB859" s="23"/>
      <c r="AC859" s="23"/>
      <c r="AD859" s="23"/>
      <c r="AE859" s="2139"/>
      <c r="AF859" s="566" t="s">
        <v>154</v>
      </c>
      <c r="AG859" s="561">
        <f t="shared" ref="AG859:AG860" si="2479">AH859+CP859+CS859+CV859+CY859</f>
        <v>1.8225000000000002E-2</v>
      </c>
      <c r="AH859" s="556">
        <v>3.6450000000000002E-3</v>
      </c>
      <c r="AI859" s="324">
        <v>0</v>
      </c>
      <c r="AJ859" s="567">
        <v>8.4913920000000002E-5</v>
      </c>
      <c r="AK859" s="23"/>
      <c r="AL859" s="23"/>
      <c r="AM859" s="23"/>
      <c r="AN859" s="23"/>
      <c r="AO859" s="23"/>
      <c r="AP859" s="23"/>
      <c r="AQ859" s="23"/>
      <c r="AR859" s="23"/>
      <c r="AS859" s="23"/>
      <c r="AT859" s="556">
        <v>3.6450000000000002E-3</v>
      </c>
      <c r="AU859" s="23"/>
      <c r="AV859" s="567">
        <v>8.4913920000000002E-5</v>
      </c>
      <c r="AW859" s="324">
        <v>0</v>
      </c>
      <c r="AX859" s="324">
        <v>0</v>
      </c>
      <c r="AY859" s="324">
        <v>0</v>
      </c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556">
        <f t="shared" ref="BL859:BL860" si="2480">BO859+BR859+BU859+BX859</f>
        <v>3.6450000000000002E-3</v>
      </c>
      <c r="BM859" s="324">
        <f t="shared" ref="BM859:BM860" si="2481">BP859+BS859+BV859+BY859</f>
        <v>0</v>
      </c>
      <c r="BN859" s="567">
        <f t="shared" ref="BN859:BN860" si="2482">BQ859+BT859+BW859+BZ859</f>
        <v>8.4913920000000002E-5</v>
      </c>
      <c r="BO859" s="23"/>
      <c r="BP859" s="23"/>
      <c r="BQ859" s="23"/>
      <c r="BR859" s="23"/>
      <c r="BS859" s="23"/>
      <c r="BT859" s="23"/>
      <c r="BU859" s="23"/>
      <c r="BV859" s="23"/>
      <c r="BW859" s="23"/>
      <c r="BX859" s="556">
        <v>3.6450000000000002E-3</v>
      </c>
      <c r="BY859" s="23"/>
      <c r="BZ859" s="567">
        <f t="shared" ref="BZ859:BZ860" si="2483">BX859*$EU$34</f>
        <v>8.4913920000000002E-5</v>
      </c>
      <c r="CA859" s="324">
        <f t="shared" ref="CA859:CA860" si="2484">CD859+CG859+CJ859+CM859</f>
        <v>0</v>
      </c>
      <c r="CB859" s="324">
        <f t="shared" ref="CB859:CB860" si="2485">CE859+CH859+CK859+CN859</f>
        <v>0</v>
      </c>
      <c r="CC859" s="324">
        <f t="shared" ref="CC859:CC860" si="2486">CF859+CI859+CL859+CO859</f>
        <v>0</v>
      </c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849">
        <v>3.6450000000000002E-3</v>
      </c>
      <c r="CQ859" s="2216"/>
      <c r="CR859" s="2273">
        <f t="shared" ref="CR859:CR860" si="2487">CP859*$EM$34</f>
        <v>8.8310476800000008E-5</v>
      </c>
      <c r="CS859" s="130">
        <v>3.6450000000000002E-3</v>
      </c>
      <c r="CT859" s="85"/>
      <c r="CU859" s="567">
        <f t="shared" ref="CU859:CU860" si="2488">CS859*$EN$34</f>
        <v>9.1842882750000002E-5</v>
      </c>
      <c r="CV859" s="130">
        <v>3.6450000000000002E-3</v>
      </c>
      <c r="CW859" s="23"/>
      <c r="CX859" s="567">
        <f t="shared" ref="CX859:CX860" si="2489">CV859*$EO$34</f>
        <v>9.5516496000000009E-5</v>
      </c>
      <c r="CY859" s="130">
        <v>3.6450000000000002E-3</v>
      </c>
      <c r="CZ859" s="23"/>
      <c r="DA859" s="567">
        <f t="shared" ref="DA859:DA860" si="2490">CY859*$EP$34</f>
        <v>9.9337276125000009E-5</v>
      </c>
      <c r="DB859" s="854" t="s">
        <v>447</v>
      </c>
      <c r="DC859" s="854">
        <v>2.6</v>
      </c>
      <c r="DD859" s="130">
        <v>-3.0000000000000001E-3</v>
      </c>
      <c r="DE859" s="555">
        <f t="shared" ref="DE859:DE861" si="2491">DK859+DP859+EA859+EB859+EC859</f>
        <v>6.5399999999999989E-3</v>
      </c>
      <c r="DF859" s="600">
        <v>1.4999999999999998E-3</v>
      </c>
      <c r="DG859" s="23"/>
      <c r="DH859" s="23"/>
      <c r="DI859" s="23"/>
      <c r="DJ859" s="130">
        <v>1.4999999999999998E-3</v>
      </c>
      <c r="DK859" s="595">
        <v>0</v>
      </c>
      <c r="DL859" s="23"/>
      <c r="DM859" s="23"/>
      <c r="DN859" s="185"/>
      <c r="DO859" s="23"/>
      <c r="DP859" s="600">
        <f t="shared" ref="DP859:DP860" si="2492">DQ859+DR859+DS859+DT859</f>
        <v>1.4999999999999998E-3</v>
      </c>
      <c r="DQ859" s="23"/>
      <c r="DR859" s="23"/>
      <c r="DS859" s="23"/>
      <c r="DT859" s="130">
        <f>0.00015*10</f>
        <v>1.4999999999999998E-3</v>
      </c>
      <c r="DU859" s="595">
        <f t="shared" ref="DU859:DU860" si="2493">DV859+DW859+DX859+DY859</f>
        <v>0</v>
      </c>
      <c r="DV859" s="23"/>
      <c r="DW859" s="23"/>
      <c r="DX859" s="185"/>
      <c r="DY859" s="23"/>
      <c r="DZ859" s="2336">
        <f>0.00015*10*1.04</f>
        <v>1.5599999999999998E-3</v>
      </c>
      <c r="EA859" s="1227">
        <f>0.00015*10*1.08</f>
        <v>1.6199999999999999E-3</v>
      </c>
      <c r="EB859" s="1227">
        <f>0.00015*10*1.12</f>
        <v>1.6799999999999999E-3</v>
      </c>
      <c r="EC859" s="1227">
        <f>0.00015*10*1.16</f>
        <v>1.7399999999999996E-3</v>
      </c>
      <c r="ED859" s="119" t="s">
        <v>243</v>
      </c>
      <c r="EE859" s="23"/>
      <c r="EF859" s="329" t="s">
        <v>235</v>
      </c>
      <c r="EG859" s="171"/>
      <c r="EH859" s="2681" t="s">
        <v>470</v>
      </c>
    </row>
    <row r="860" spans="1:138" ht="19.5" customHeight="1" outlineLevel="1">
      <c r="A860" s="85"/>
      <c r="B860" s="67"/>
      <c r="C860" s="158" t="s">
        <v>184</v>
      </c>
      <c r="D860" s="1158" t="s">
        <v>386</v>
      </c>
      <c r="E860" s="67"/>
      <c r="F860" s="973" t="s">
        <v>2</v>
      </c>
      <c r="G860" s="855">
        <f>H860+M860+N860+O860+P860</f>
        <v>46</v>
      </c>
      <c r="H860" s="855">
        <f>SUM(I860:L860)</f>
        <v>5</v>
      </c>
      <c r="I860" s="67"/>
      <c r="J860" s="67"/>
      <c r="K860" s="67"/>
      <c r="L860" s="879">
        <v>5</v>
      </c>
      <c r="M860" s="2219">
        <v>5</v>
      </c>
      <c r="N860" s="879">
        <v>5</v>
      </c>
      <c r="O860" s="879">
        <v>15</v>
      </c>
      <c r="P860" s="879">
        <v>16</v>
      </c>
      <c r="Q860" s="574">
        <f>SUM(R860:U860)</f>
        <v>0</v>
      </c>
      <c r="R860" s="196"/>
      <c r="S860" s="196"/>
      <c r="T860" s="196"/>
      <c r="U860" s="1939">
        <v>0</v>
      </c>
      <c r="V860" s="855">
        <f>SUM(W860:Z860)</f>
        <v>5</v>
      </c>
      <c r="W860" s="67"/>
      <c r="X860" s="67"/>
      <c r="Y860" s="67"/>
      <c r="Z860" s="2337">
        <v>5</v>
      </c>
      <c r="AA860" s="574">
        <f>SUM(AB860:AE860)</f>
        <v>0</v>
      </c>
      <c r="AB860" s="196"/>
      <c r="AC860" s="196"/>
      <c r="AD860" s="196"/>
      <c r="AE860" s="2139"/>
      <c r="AF860" s="566" t="s">
        <v>154</v>
      </c>
      <c r="AG860" s="561">
        <f t="shared" si="2479"/>
        <v>1.6767000000000001E-2</v>
      </c>
      <c r="AH860" s="556">
        <v>1.8225000000000001E-3</v>
      </c>
      <c r="AI860" s="324">
        <v>0</v>
      </c>
      <c r="AJ860" s="859">
        <v>4.2456960000000001E-5</v>
      </c>
      <c r="AK860" s="33"/>
      <c r="AL860" s="33"/>
      <c r="AM860" s="33"/>
      <c r="AN860" s="33"/>
      <c r="AO860" s="33"/>
      <c r="AP860" s="33"/>
      <c r="AQ860" s="33"/>
      <c r="AR860" s="33"/>
      <c r="AS860" s="33"/>
      <c r="AT860" s="556">
        <v>1.8225000000000001E-3</v>
      </c>
      <c r="AU860" s="33"/>
      <c r="AV860" s="859">
        <v>4.2456960000000001E-5</v>
      </c>
      <c r="AW860" s="324">
        <v>0</v>
      </c>
      <c r="AX860" s="324">
        <v>0</v>
      </c>
      <c r="AY860" s="324">
        <v>0</v>
      </c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556">
        <f t="shared" si="2480"/>
        <v>1.8225000000000001E-3</v>
      </c>
      <c r="BM860" s="324">
        <f t="shared" si="2481"/>
        <v>0</v>
      </c>
      <c r="BN860" s="859">
        <f t="shared" si="2482"/>
        <v>4.2456960000000001E-5</v>
      </c>
      <c r="BO860" s="33"/>
      <c r="BP860" s="33"/>
      <c r="BQ860" s="33"/>
      <c r="BR860" s="33"/>
      <c r="BS860" s="33"/>
      <c r="BT860" s="33"/>
      <c r="BU860" s="33"/>
      <c r="BV860" s="33"/>
      <c r="BW860" s="33"/>
      <c r="BX860" s="556">
        <v>1.8225000000000001E-3</v>
      </c>
      <c r="BY860" s="33"/>
      <c r="BZ860" s="859">
        <f t="shared" si="2483"/>
        <v>4.2456960000000001E-5</v>
      </c>
      <c r="CA860" s="324">
        <f t="shared" si="2484"/>
        <v>0</v>
      </c>
      <c r="CB860" s="324">
        <f t="shared" si="2485"/>
        <v>0</v>
      </c>
      <c r="CC860" s="324">
        <f t="shared" si="2486"/>
        <v>0</v>
      </c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849">
        <v>1.8225000000000001E-3</v>
      </c>
      <c r="CQ860" s="2239"/>
      <c r="CR860" s="2260">
        <f t="shared" si="2487"/>
        <v>4.4155238400000004E-5</v>
      </c>
      <c r="CS860" s="130">
        <v>1.8225000000000001E-3</v>
      </c>
      <c r="CT860" s="210"/>
      <c r="CU860" s="859">
        <f t="shared" si="2488"/>
        <v>4.5921441375000001E-5</v>
      </c>
      <c r="CV860" s="130">
        <f>0.0003645*15</f>
        <v>5.4675000000000001E-3</v>
      </c>
      <c r="CW860" s="33"/>
      <c r="CX860" s="567">
        <f t="shared" si="2489"/>
        <v>1.4327474399999999E-4</v>
      </c>
      <c r="CY860" s="854">
        <f>0.0003645*16</f>
        <v>5.8320000000000004E-3</v>
      </c>
      <c r="CZ860" s="33"/>
      <c r="DA860" s="567">
        <f t="shared" si="2490"/>
        <v>1.589396418E-4</v>
      </c>
      <c r="DB860" s="854" t="s">
        <v>447</v>
      </c>
      <c r="DC860" s="854">
        <v>-11.7</v>
      </c>
      <c r="DD860" s="854">
        <v>-2.1999999999999999E-2</v>
      </c>
      <c r="DE860" s="555">
        <f t="shared" si="2491"/>
        <v>3.2031999999999998E-2</v>
      </c>
      <c r="DF860" s="600">
        <v>3.5000000000000001E-3</v>
      </c>
      <c r="DG860" s="33"/>
      <c r="DH860" s="33"/>
      <c r="DI860" s="33"/>
      <c r="DJ860" s="130">
        <v>3.5000000000000001E-3</v>
      </c>
      <c r="DK860" s="595">
        <v>0</v>
      </c>
      <c r="DL860" s="33"/>
      <c r="DM860" s="33"/>
      <c r="DN860" s="23"/>
      <c r="DO860" s="33"/>
      <c r="DP860" s="600">
        <f t="shared" si="2492"/>
        <v>3.5000000000000001E-3</v>
      </c>
      <c r="DQ860" s="33"/>
      <c r="DR860" s="33"/>
      <c r="DS860" s="33"/>
      <c r="DT860" s="130">
        <f>0.0007*5</f>
        <v>3.5000000000000001E-3</v>
      </c>
      <c r="DU860" s="595">
        <f t="shared" si="2493"/>
        <v>0</v>
      </c>
      <c r="DV860" s="33"/>
      <c r="DW860" s="33"/>
      <c r="DX860" s="23"/>
      <c r="DY860" s="33"/>
      <c r="DZ860" s="2336">
        <f>0.0007*5*1.04</f>
        <v>3.64E-3</v>
      </c>
      <c r="EA860" s="1227">
        <f>0.0007*5*1.08</f>
        <v>3.7800000000000004E-3</v>
      </c>
      <c r="EB860" s="1227">
        <f>0.0007*15*1.12</f>
        <v>1.1760000000000001E-2</v>
      </c>
      <c r="EC860" s="1227">
        <f>0.0007*16*1.16</f>
        <v>1.2991999999999998E-2</v>
      </c>
      <c r="ED860" s="119" t="s">
        <v>243</v>
      </c>
      <c r="EE860" s="33"/>
      <c r="EF860" s="329" t="s">
        <v>235</v>
      </c>
      <c r="EG860" s="201"/>
      <c r="EH860" s="2682"/>
    </row>
    <row r="861" spans="1:138" ht="15" customHeight="1" outlineLevel="1" thickBot="1">
      <c r="A861" s="818"/>
      <c r="B861" s="81"/>
      <c r="C861" s="100"/>
      <c r="D861" s="101" t="s">
        <v>52</v>
      </c>
      <c r="E861" s="84"/>
      <c r="F861" s="84"/>
      <c r="G861" s="84"/>
      <c r="H861" s="84"/>
      <c r="I861" s="84"/>
      <c r="J861" s="84"/>
      <c r="K861" s="84"/>
      <c r="L861" s="84"/>
      <c r="M861" s="2199"/>
      <c r="N861" s="84"/>
      <c r="O861" s="84"/>
      <c r="P861" s="84"/>
      <c r="Q861" s="84"/>
      <c r="R861" s="84"/>
      <c r="S861" s="84"/>
      <c r="T861" s="84"/>
      <c r="U861" s="185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105"/>
      <c r="AG861" s="595">
        <f>SUM(AG859:AG860)</f>
        <v>3.4992000000000002E-2</v>
      </c>
      <c r="AH861" s="595">
        <v>5.4675000000000001E-3</v>
      </c>
      <c r="AI861" s="595">
        <v>0</v>
      </c>
      <c r="AJ861" s="1224">
        <v>1.2737088E-4</v>
      </c>
      <c r="AK861" s="595">
        <v>0</v>
      </c>
      <c r="AL861" s="595">
        <v>0</v>
      </c>
      <c r="AM861" s="595">
        <v>0</v>
      </c>
      <c r="AN861" s="595">
        <v>0</v>
      </c>
      <c r="AO861" s="595">
        <v>0</v>
      </c>
      <c r="AP861" s="595">
        <v>0</v>
      </c>
      <c r="AQ861" s="595">
        <v>0</v>
      </c>
      <c r="AR861" s="595">
        <v>0</v>
      </c>
      <c r="AS861" s="595">
        <v>0</v>
      </c>
      <c r="AT861" s="595">
        <v>5.4675000000000001E-3</v>
      </c>
      <c r="AU861" s="595">
        <v>0</v>
      </c>
      <c r="AV861" s="1224">
        <v>1.2737088E-4</v>
      </c>
      <c r="AW861" s="595">
        <v>0</v>
      </c>
      <c r="AX861" s="595">
        <v>0</v>
      </c>
      <c r="AY861" s="595">
        <v>0</v>
      </c>
      <c r="AZ861" s="595">
        <v>0</v>
      </c>
      <c r="BA861" s="595">
        <v>0</v>
      </c>
      <c r="BB861" s="595">
        <v>0</v>
      </c>
      <c r="BC861" s="595">
        <v>0</v>
      </c>
      <c r="BD861" s="595">
        <v>0</v>
      </c>
      <c r="BE861" s="595">
        <v>0</v>
      </c>
      <c r="BF861" s="595">
        <v>0</v>
      </c>
      <c r="BG861" s="595">
        <v>0</v>
      </c>
      <c r="BH861" s="595">
        <v>0</v>
      </c>
      <c r="BI861" s="595">
        <v>0</v>
      </c>
      <c r="BJ861" s="595">
        <v>0</v>
      </c>
      <c r="BK861" s="595">
        <v>0</v>
      </c>
      <c r="BL861" s="595">
        <f t="shared" ref="BL861:DA861" si="2494">SUM(BL859:BL860)</f>
        <v>5.4675000000000001E-3</v>
      </c>
      <c r="BM861" s="595">
        <f t="shared" si="2494"/>
        <v>0</v>
      </c>
      <c r="BN861" s="1224">
        <f t="shared" si="2494"/>
        <v>1.2737088E-4</v>
      </c>
      <c r="BO861" s="595">
        <f t="shared" si="2494"/>
        <v>0</v>
      </c>
      <c r="BP861" s="595">
        <f t="shared" si="2494"/>
        <v>0</v>
      </c>
      <c r="BQ861" s="595">
        <f t="shared" si="2494"/>
        <v>0</v>
      </c>
      <c r="BR861" s="595">
        <f t="shared" si="2494"/>
        <v>0</v>
      </c>
      <c r="BS861" s="595">
        <f t="shared" si="2494"/>
        <v>0</v>
      </c>
      <c r="BT861" s="595">
        <f t="shared" si="2494"/>
        <v>0</v>
      </c>
      <c r="BU861" s="595">
        <f t="shared" si="2494"/>
        <v>0</v>
      </c>
      <c r="BV861" s="595">
        <f t="shared" si="2494"/>
        <v>0</v>
      </c>
      <c r="BW861" s="595">
        <f t="shared" si="2494"/>
        <v>0</v>
      </c>
      <c r="BX861" s="595">
        <f t="shared" si="2494"/>
        <v>5.4675000000000001E-3</v>
      </c>
      <c r="BY861" s="595">
        <f t="shared" si="2494"/>
        <v>0</v>
      </c>
      <c r="BZ861" s="1224">
        <f t="shared" si="2494"/>
        <v>1.2737088E-4</v>
      </c>
      <c r="CA861" s="595">
        <f t="shared" si="2494"/>
        <v>0</v>
      </c>
      <c r="CB861" s="595">
        <f t="shared" si="2494"/>
        <v>0</v>
      </c>
      <c r="CC861" s="595">
        <f t="shared" si="2494"/>
        <v>0</v>
      </c>
      <c r="CD861" s="595">
        <f t="shared" si="2494"/>
        <v>0</v>
      </c>
      <c r="CE861" s="595">
        <f t="shared" si="2494"/>
        <v>0</v>
      </c>
      <c r="CF861" s="595">
        <f t="shared" si="2494"/>
        <v>0</v>
      </c>
      <c r="CG861" s="595">
        <f t="shared" si="2494"/>
        <v>0</v>
      </c>
      <c r="CH861" s="595">
        <f t="shared" si="2494"/>
        <v>0</v>
      </c>
      <c r="CI861" s="595">
        <f t="shared" si="2494"/>
        <v>0</v>
      </c>
      <c r="CJ861" s="595">
        <f t="shared" si="2494"/>
        <v>0</v>
      </c>
      <c r="CK861" s="595">
        <f t="shared" si="2494"/>
        <v>0</v>
      </c>
      <c r="CL861" s="595">
        <f t="shared" si="2494"/>
        <v>0</v>
      </c>
      <c r="CM861" s="595">
        <f t="shared" si="2494"/>
        <v>0</v>
      </c>
      <c r="CN861" s="595">
        <f t="shared" si="2494"/>
        <v>0</v>
      </c>
      <c r="CO861" s="595">
        <f t="shared" si="2494"/>
        <v>0</v>
      </c>
      <c r="CP861" s="2255">
        <f t="shared" si="2494"/>
        <v>5.4675000000000001E-3</v>
      </c>
      <c r="CQ861" s="2255">
        <f t="shared" si="2494"/>
        <v>0</v>
      </c>
      <c r="CR861" s="2318">
        <f t="shared" si="2494"/>
        <v>1.3246571520000001E-4</v>
      </c>
      <c r="CS861" s="595">
        <f t="shared" si="2494"/>
        <v>5.4675000000000001E-3</v>
      </c>
      <c r="CT861" s="595">
        <f t="shared" si="2494"/>
        <v>0</v>
      </c>
      <c r="CU861" s="1224">
        <f t="shared" si="2494"/>
        <v>1.37764324125E-4</v>
      </c>
      <c r="CV861" s="595">
        <f t="shared" si="2494"/>
        <v>9.1125000000000008E-3</v>
      </c>
      <c r="CW861" s="595">
        <f t="shared" si="2494"/>
        <v>0</v>
      </c>
      <c r="CX861" s="1224">
        <f t="shared" si="2494"/>
        <v>2.3879123999999999E-4</v>
      </c>
      <c r="CY861" s="595">
        <f t="shared" si="2494"/>
        <v>9.477000000000001E-3</v>
      </c>
      <c r="CZ861" s="595">
        <f t="shared" si="2494"/>
        <v>0</v>
      </c>
      <c r="DA861" s="1224">
        <f t="shared" si="2494"/>
        <v>2.58276917925E-4</v>
      </c>
      <c r="DB861" s="595"/>
      <c r="DC861" s="595"/>
      <c r="DD861" s="595"/>
      <c r="DE861" s="555">
        <f t="shared" si="2491"/>
        <v>3.8571999999999995E-2</v>
      </c>
      <c r="DF861" s="595">
        <v>5.0000000000000001E-3</v>
      </c>
      <c r="DG861" s="595">
        <v>0</v>
      </c>
      <c r="DH861" s="595">
        <v>0</v>
      </c>
      <c r="DI861" s="595">
        <v>0</v>
      </c>
      <c r="DJ861" s="595">
        <v>5.0000000000000001E-3</v>
      </c>
      <c r="DK861" s="595">
        <v>0</v>
      </c>
      <c r="DL861" s="595">
        <v>0</v>
      </c>
      <c r="DM861" s="595">
        <v>0</v>
      </c>
      <c r="DN861" s="595">
        <v>0</v>
      </c>
      <c r="DO861" s="595">
        <v>0</v>
      </c>
      <c r="DP861" s="595">
        <f t="shared" ref="DP861:EC861" si="2495">SUM(DP859:DP860)</f>
        <v>5.0000000000000001E-3</v>
      </c>
      <c r="DQ861" s="595">
        <f t="shared" si="2495"/>
        <v>0</v>
      </c>
      <c r="DR861" s="595">
        <f t="shared" si="2495"/>
        <v>0</v>
      </c>
      <c r="DS861" s="595">
        <f t="shared" si="2495"/>
        <v>0</v>
      </c>
      <c r="DT861" s="595">
        <f t="shared" si="2495"/>
        <v>5.0000000000000001E-3</v>
      </c>
      <c r="DU861" s="595">
        <f t="shared" si="2495"/>
        <v>0</v>
      </c>
      <c r="DV861" s="595">
        <f t="shared" si="2495"/>
        <v>0</v>
      </c>
      <c r="DW861" s="595">
        <f t="shared" si="2495"/>
        <v>0</v>
      </c>
      <c r="DX861" s="595">
        <f t="shared" si="2495"/>
        <v>0</v>
      </c>
      <c r="DY861" s="595">
        <f t="shared" si="2495"/>
        <v>0</v>
      </c>
      <c r="DZ861" s="2255">
        <f t="shared" si="2495"/>
        <v>5.1999999999999998E-3</v>
      </c>
      <c r="EA861" s="595">
        <f t="shared" si="2495"/>
        <v>5.4000000000000003E-3</v>
      </c>
      <c r="EB861" s="595">
        <f t="shared" si="2495"/>
        <v>1.3440000000000001E-2</v>
      </c>
      <c r="EC861" s="595">
        <f t="shared" si="2495"/>
        <v>1.4731999999999999E-2</v>
      </c>
      <c r="ED861" s="595"/>
      <c r="EE861" s="595"/>
      <c r="EF861" s="595"/>
      <c r="EG861" s="202"/>
      <c r="EH861" s="1617"/>
    </row>
    <row r="862" spans="1:138" ht="63" hidden="1" customHeight="1" outlineLevel="1">
      <c r="A862" s="85"/>
      <c r="B862" s="72"/>
      <c r="C862" s="74">
        <v>3</v>
      </c>
      <c r="D862" s="75" t="s">
        <v>142</v>
      </c>
      <c r="E862" s="73"/>
      <c r="F862" s="73"/>
      <c r="G862" s="73"/>
      <c r="H862" s="73"/>
      <c r="I862" s="73"/>
      <c r="J862" s="73"/>
      <c r="K862" s="73"/>
      <c r="L862" s="73"/>
      <c r="M862" s="2199"/>
      <c r="N862" s="73"/>
      <c r="O862" s="73"/>
      <c r="P862" s="73"/>
      <c r="Q862" s="73"/>
      <c r="R862" s="73"/>
      <c r="S862" s="73"/>
      <c r="T862" s="73"/>
      <c r="U862" s="185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185"/>
      <c r="AG862" s="185"/>
      <c r="AH862" s="185"/>
      <c r="AI862" s="186">
        <v>0</v>
      </c>
      <c r="AJ862" s="186">
        <v>0</v>
      </c>
      <c r="AK862" s="185"/>
      <c r="AL862" s="186">
        <v>0</v>
      </c>
      <c r="AM862" s="186">
        <v>0</v>
      </c>
      <c r="AN862" s="185"/>
      <c r="AO862" s="186">
        <v>0</v>
      </c>
      <c r="AP862" s="186">
        <v>0</v>
      </c>
      <c r="AQ862" s="185"/>
      <c r="AR862" s="186">
        <v>0</v>
      </c>
      <c r="AS862" s="186">
        <v>0</v>
      </c>
      <c r="AT862" s="185"/>
      <c r="AU862" s="186">
        <v>0</v>
      </c>
      <c r="AV862" s="186">
        <v>0</v>
      </c>
      <c r="AW862" s="185"/>
      <c r="AX862" s="186">
        <v>0</v>
      </c>
      <c r="AY862" s="186">
        <v>0</v>
      </c>
      <c r="AZ862" s="185"/>
      <c r="BA862" s="186">
        <v>0</v>
      </c>
      <c r="BB862" s="186">
        <v>0</v>
      </c>
      <c r="BC862" s="185"/>
      <c r="BD862" s="186">
        <v>0</v>
      </c>
      <c r="BE862" s="186">
        <v>0</v>
      </c>
      <c r="BF862" s="185"/>
      <c r="BG862" s="186">
        <v>0</v>
      </c>
      <c r="BH862" s="186">
        <v>0</v>
      </c>
      <c r="BI862" s="185"/>
      <c r="BJ862" s="186">
        <v>0</v>
      </c>
      <c r="BK862" s="186">
        <v>0</v>
      </c>
      <c r="BL862" s="185"/>
      <c r="BM862" s="186">
        <f>BM867+BM871+BM875+BM880+BM884+BM888</f>
        <v>0</v>
      </c>
      <c r="BN862" s="186">
        <f>BN867+BN871+BN875+BN880+BN884+BN888</f>
        <v>0</v>
      </c>
      <c r="BO862" s="185"/>
      <c r="BP862" s="186">
        <f>BP867+BP871+BP875+BP880+BP884+BP888</f>
        <v>0</v>
      </c>
      <c r="BQ862" s="186">
        <f>BQ867+BQ871+BQ875+BQ880+BQ884+BQ888</f>
        <v>0</v>
      </c>
      <c r="BR862" s="185"/>
      <c r="BS862" s="186">
        <f>BS867+BS871+BS875+BS880+BS884+BS888</f>
        <v>0</v>
      </c>
      <c r="BT862" s="186">
        <f>BT867+BT871+BT875+BT880+BT884+BT888</f>
        <v>0</v>
      </c>
      <c r="BU862" s="185"/>
      <c r="BV862" s="186">
        <f>BV867+BV871+BV875+BV880+BV884+BV888</f>
        <v>0</v>
      </c>
      <c r="BW862" s="186">
        <f>BW867+BW871+BW875+BW880+BW884+BW888</f>
        <v>0</v>
      </c>
      <c r="BX862" s="185"/>
      <c r="BY862" s="186">
        <f>BY867+BY871+BY875+BY880+BY884+BY888</f>
        <v>0</v>
      </c>
      <c r="BZ862" s="186">
        <f>BZ867+BZ871+BZ875+BZ880+BZ884+BZ888</f>
        <v>0</v>
      </c>
      <c r="CA862" s="185"/>
      <c r="CB862" s="186">
        <f>CB867+CB871+CB875+CB880+CB884+CB888</f>
        <v>0</v>
      </c>
      <c r="CC862" s="186">
        <f>CC867+CC871+CC875+CC880+CC884+CC888</f>
        <v>0</v>
      </c>
      <c r="CD862" s="185"/>
      <c r="CE862" s="186">
        <f>CE867+CE871+CE875+CE880+CE884+CE888</f>
        <v>0</v>
      </c>
      <c r="CF862" s="186">
        <f>CF867+CF871+CF875+CF880+CF884+CF888</f>
        <v>0</v>
      </c>
      <c r="CG862" s="185"/>
      <c r="CH862" s="186">
        <f>CH867+CH871+CH875+CH880+CH884+CH888</f>
        <v>0</v>
      </c>
      <c r="CI862" s="186">
        <f>CI867+CI871+CI875+CI880+CI884+CI888</f>
        <v>0</v>
      </c>
      <c r="CJ862" s="185"/>
      <c r="CK862" s="186">
        <f>CK867+CK871+CK875+CK880+CK884+CK888</f>
        <v>0</v>
      </c>
      <c r="CL862" s="186">
        <f>CL867+CL871+CL875+CL880+CL884+CL888</f>
        <v>0</v>
      </c>
      <c r="CM862" s="185"/>
      <c r="CN862" s="186">
        <f>CN867+CN871+CN875+CN880+CN884+CN888</f>
        <v>0</v>
      </c>
      <c r="CO862" s="186">
        <f>CO867+CO871+CO875+CO880+CO884+CO888</f>
        <v>0</v>
      </c>
      <c r="CP862" s="2234"/>
      <c r="CQ862" s="2312">
        <f>CQ867+CQ871+CQ875+CQ880+CQ884+CQ888</f>
        <v>0</v>
      </c>
      <c r="CR862" s="2312">
        <f>CR867+CR871+CR875+CR880+CR884+CR888</f>
        <v>0</v>
      </c>
      <c r="CS862" s="283"/>
      <c r="CT862" s="284">
        <f>CT867+CT871+CT875+CT880+CT884+CT888</f>
        <v>0</v>
      </c>
      <c r="CU862" s="284">
        <f>CU867+CU871+CU875+CU880+CU884+CU888</f>
        <v>0</v>
      </c>
      <c r="CV862" s="185"/>
      <c r="CW862" s="186">
        <f>CW867+CW871+CW875+CW880+CW884+CW888</f>
        <v>0</v>
      </c>
      <c r="CX862" s="186">
        <f>CX867+CX871+CX875+CX880+CX884+CX888</f>
        <v>0</v>
      </c>
      <c r="CY862" s="185"/>
      <c r="CZ862" s="186">
        <f>CZ867+CZ871+CZ875+CZ880+CZ884+CZ888</f>
        <v>0</v>
      </c>
      <c r="DA862" s="186">
        <f>DA867+DA871+DA875+DA880+DA884+DA888</f>
        <v>0</v>
      </c>
      <c r="DB862" s="284"/>
      <c r="DC862" s="284"/>
      <c r="DD862" s="284"/>
      <c r="DE862" s="186">
        <f t="shared" ref="DE862:EB862" si="2496">DE867+DE871+DE875+DE880+DE884+DE888</f>
        <v>0</v>
      </c>
      <c r="DF862" s="284"/>
      <c r="DG862" s="186"/>
      <c r="DH862" s="186"/>
      <c r="DI862" s="186"/>
      <c r="DJ862" s="186"/>
      <c r="DK862" s="186"/>
      <c r="DL862" s="186"/>
      <c r="DM862" s="186"/>
      <c r="DN862" s="185"/>
      <c r="DO862" s="186"/>
      <c r="DP862" s="284"/>
      <c r="DQ862" s="186"/>
      <c r="DR862" s="186"/>
      <c r="DS862" s="186"/>
      <c r="DT862" s="186"/>
      <c r="DU862" s="186"/>
      <c r="DV862" s="186"/>
      <c r="DW862" s="186"/>
      <c r="DX862" s="185"/>
      <c r="DY862" s="186"/>
      <c r="DZ862" s="2312">
        <f t="shared" si="2496"/>
        <v>0</v>
      </c>
      <c r="EA862" s="284">
        <f t="shared" si="2496"/>
        <v>0</v>
      </c>
      <c r="EB862" s="186">
        <f t="shared" si="2496"/>
        <v>0</v>
      </c>
      <c r="EC862" s="869">
        <f t="shared" ref="EC862" si="2497">EC867+EC871+EC875+EC880+EC884+EC888</f>
        <v>0</v>
      </c>
      <c r="ED862" s="186"/>
      <c r="EE862" s="186"/>
      <c r="EF862" s="186"/>
      <c r="EG862" s="177"/>
      <c r="EH862" s="1616"/>
    </row>
    <row r="863" spans="1:138" ht="15" hidden="1" customHeight="1" outlineLevel="1">
      <c r="A863" s="976"/>
      <c r="B863" s="18"/>
      <c r="C863" s="103" t="s">
        <v>18</v>
      </c>
      <c r="D863" s="104" t="s">
        <v>47</v>
      </c>
      <c r="E863" s="84"/>
      <c r="F863" s="84"/>
      <c r="G863" s="84"/>
      <c r="H863" s="84"/>
      <c r="I863" s="84"/>
      <c r="J863" s="84"/>
      <c r="K863" s="84"/>
      <c r="L863" s="84"/>
      <c r="M863" s="2199"/>
      <c r="N863" s="84"/>
      <c r="O863" s="84"/>
      <c r="P863" s="84"/>
      <c r="Q863" s="84"/>
      <c r="R863" s="84"/>
      <c r="S863" s="84"/>
      <c r="T863" s="84"/>
      <c r="U863" s="185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18"/>
      <c r="AG863" s="18"/>
      <c r="AH863" s="185"/>
      <c r="AI863" s="185"/>
      <c r="AJ863" s="185"/>
      <c r="AK863" s="185"/>
      <c r="AL863" s="185"/>
      <c r="AM863" s="185"/>
      <c r="AN863" s="185"/>
      <c r="AO863" s="185"/>
      <c r="AP863" s="185"/>
      <c r="AQ863" s="185"/>
      <c r="AR863" s="185"/>
      <c r="AS863" s="185"/>
      <c r="AT863" s="185"/>
      <c r="AU863" s="185"/>
      <c r="AV863" s="185"/>
      <c r="AW863" s="185"/>
      <c r="AX863" s="185"/>
      <c r="AY863" s="185"/>
      <c r="AZ863" s="185"/>
      <c r="BA863" s="185"/>
      <c r="BB863" s="185"/>
      <c r="BC863" s="185"/>
      <c r="BD863" s="185"/>
      <c r="BE863" s="185"/>
      <c r="BF863" s="185"/>
      <c r="BG863" s="185"/>
      <c r="BH863" s="185"/>
      <c r="BI863" s="185"/>
      <c r="BJ863" s="185"/>
      <c r="BK863" s="185"/>
      <c r="BL863" s="185"/>
      <c r="BM863" s="185"/>
      <c r="BN863" s="185"/>
      <c r="BO863" s="185"/>
      <c r="BP863" s="185"/>
      <c r="BQ863" s="185"/>
      <c r="BR863" s="185"/>
      <c r="BS863" s="185"/>
      <c r="BT863" s="185"/>
      <c r="BU863" s="185"/>
      <c r="BV863" s="185"/>
      <c r="BW863" s="185"/>
      <c r="BX863" s="185"/>
      <c r="BY863" s="185"/>
      <c r="BZ863" s="185"/>
      <c r="CA863" s="185"/>
      <c r="CB863" s="185"/>
      <c r="CC863" s="185"/>
      <c r="CD863" s="185"/>
      <c r="CE863" s="185"/>
      <c r="CF863" s="185"/>
      <c r="CG863" s="185"/>
      <c r="CH863" s="185"/>
      <c r="CI863" s="185"/>
      <c r="CJ863" s="185"/>
      <c r="CK863" s="185"/>
      <c r="CL863" s="185"/>
      <c r="CM863" s="185"/>
      <c r="CN863" s="185"/>
      <c r="CO863" s="185"/>
      <c r="CP863" s="2234"/>
      <c r="CQ863" s="2234"/>
      <c r="CR863" s="2234"/>
      <c r="CS863" s="283"/>
      <c r="CT863" s="283"/>
      <c r="CU863" s="283"/>
      <c r="CV863" s="185"/>
      <c r="CW863" s="185"/>
      <c r="CX863" s="185"/>
      <c r="CY863" s="185"/>
      <c r="CZ863" s="185"/>
      <c r="DA863" s="185"/>
      <c r="DB863" s="283"/>
      <c r="DC863" s="283"/>
      <c r="DD863" s="283"/>
      <c r="DE863" s="185"/>
      <c r="DF863" s="283"/>
      <c r="DG863" s="185"/>
      <c r="DH863" s="185"/>
      <c r="DI863" s="185"/>
      <c r="DJ863" s="185"/>
      <c r="DK863" s="185"/>
      <c r="DL863" s="185"/>
      <c r="DM863" s="185"/>
      <c r="DN863" s="186"/>
      <c r="DO863" s="185"/>
      <c r="DP863" s="283"/>
      <c r="DQ863" s="185"/>
      <c r="DR863" s="185"/>
      <c r="DS863" s="185"/>
      <c r="DT863" s="185"/>
      <c r="DU863" s="185"/>
      <c r="DV863" s="185"/>
      <c r="DW863" s="185"/>
      <c r="DX863" s="186"/>
      <c r="DY863" s="185"/>
      <c r="DZ863" s="2234"/>
      <c r="EA863" s="283"/>
      <c r="EB863" s="185"/>
      <c r="EC863" s="866"/>
      <c r="ED863" s="185"/>
      <c r="EE863" s="185"/>
      <c r="EF863" s="185"/>
      <c r="EG863" s="202"/>
      <c r="EH863" s="1614"/>
    </row>
    <row r="864" spans="1:138" ht="15" hidden="1" customHeight="1" outlineLevel="1">
      <c r="A864" s="85"/>
      <c r="B864" s="23"/>
      <c r="C864" s="95" t="s">
        <v>129</v>
      </c>
      <c r="D864" s="96" t="s">
        <v>130</v>
      </c>
      <c r="E864" s="84"/>
      <c r="F864" s="84"/>
      <c r="G864" s="84"/>
      <c r="H864" s="84"/>
      <c r="I864" s="84"/>
      <c r="J864" s="84"/>
      <c r="K864" s="84"/>
      <c r="L864" s="84"/>
      <c r="M864" s="2199"/>
      <c r="N864" s="84"/>
      <c r="O864" s="84"/>
      <c r="P864" s="84"/>
      <c r="Q864" s="84"/>
      <c r="R864" s="84"/>
      <c r="S864" s="84"/>
      <c r="T864" s="84"/>
      <c r="U864" s="185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23"/>
      <c r="AG864" s="23"/>
      <c r="AH864" s="185"/>
      <c r="AI864" s="185"/>
      <c r="AJ864" s="185"/>
      <c r="AK864" s="185"/>
      <c r="AL864" s="185"/>
      <c r="AM864" s="185"/>
      <c r="AN864" s="185"/>
      <c r="AO864" s="185"/>
      <c r="AP864" s="185"/>
      <c r="AQ864" s="185"/>
      <c r="AR864" s="185"/>
      <c r="AS864" s="185"/>
      <c r="AT864" s="185"/>
      <c r="AU864" s="185"/>
      <c r="AV864" s="185"/>
      <c r="AW864" s="185"/>
      <c r="AX864" s="185"/>
      <c r="AY864" s="185"/>
      <c r="AZ864" s="185"/>
      <c r="BA864" s="185"/>
      <c r="BB864" s="185"/>
      <c r="BC864" s="185"/>
      <c r="BD864" s="185"/>
      <c r="BE864" s="185"/>
      <c r="BF864" s="185"/>
      <c r="BG864" s="185"/>
      <c r="BH864" s="185"/>
      <c r="BI864" s="185"/>
      <c r="BJ864" s="185"/>
      <c r="BK864" s="185"/>
      <c r="BL864" s="185"/>
      <c r="BM864" s="185"/>
      <c r="BN864" s="185"/>
      <c r="BO864" s="185"/>
      <c r="BP864" s="185"/>
      <c r="BQ864" s="185"/>
      <c r="BR864" s="185"/>
      <c r="BS864" s="185"/>
      <c r="BT864" s="185"/>
      <c r="BU864" s="185"/>
      <c r="BV864" s="185"/>
      <c r="BW864" s="185"/>
      <c r="BX864" s="185"/>
      <c r="BY864" s="185"/>
      <c r="BZ864" s="185"/>
      <c r="CA864" s="185"/>
      <c r="CB864" s="185"/>
      <c r="CC864" s="185"/>
      <c r="CD864" s="185"/>
      <c r="CE864" s="185"/>
      <c r="CF864" s="185"/>
      <c r="CG864" s="185"/>
      <c r="CH864" s="185"/>
      <c r="CI864" s="185"/>
      <c r="CJ864" s="185"/>
      <c r="CK864" s="185"/>
      <c r="CL864" s="185"/>
      <c r="CM864" s="185"/>
      <c r="CN864" s="185"/>
      <c r="CO864" s="185"/>
      <c r="CP864" s="2234"/>
      <c r="CQ864" s="2234"/>
      <c r="CR864" s="2234"/>
      <c r="CS864" s="283"/>
      <c r="CT864" s="283"/>
      <c r="CU864" s="283"/>
      <c r="CV864" s="185"/>
      <c r="CW864" s="185"/>
      <c r="CX864" s="185"/>
      <c r="CY864" s="185"/>
      <c r="CZ864" s="185"/>
      <c r="DA864" s="185"/>
      <c r="DB864" s="283"/>
      <c r="DC864" s="283"/>
      <c r="DD864" s="283"/>
      <c r="DE864" s="185"/>
      <c r="DF864" s="283"/>
      <c r="DG864" s="185"/>
      <c r="DH864" s="185"/>
      <c r="DI864" s="185"/>
      <c r="DJ864" s="185"/>
      <c r="DK864" s="185"/>
      <c r="DL864" s="185"/>
      <c r="DM864" s="185"/>
      <c r="DN864" s="185"/>
      <c r="DO864" s="185"/>
      <c r="DP864" s="283"/>
      <c r="DQ864" s="185"/>
      <c r="DR864" s="185"/>
      <c r="DS864" s="185"/>
      <c r="DT864" s="185"/>
      <c r="DU864" s="185"/>
      <c r="DV864" s="185"/>
      <c r="DW864" s="185"/>
      <c r="DX864" s="185"/>
      <c r="DY864" s="185"/>
      <c r="DZ864" s="2234"/>
      <c r="EA864" s="283"/>
      <c r="EB864" s="185"/>
      <c r="EC864" s="866"/>
      <c r="ED864" s="185"/>
      <c r="EE864" s="185"/>
      <c r="EF864" s="185"/>
      <c r="EG864" s="202"/>
      <c r="EH864" s="1614"/>
    </row>
    <row r="865" spans="1:138" ht="15" hidden="1" customHeight="1" outlineLevel="1">
      <c r="A865" s="85"/>
      <c r="B865" s="23"/>
      <c r="C865" s="95"/>
      <c r="D865" s="96"/>
      <c r="E865" s="67"/>
      <c r="F865" s="67"/>
      <c r="G865" s="67"/>
      <c r="H865" s="86">
        <f>SUM(I865:L865)</f>
        <v>0</v>
      </c>
      <c r="I865" s="67"/>
      <c r="J865" s="67"/>
      <c r="K865" s="67"/>
      <c r="L865" s="67"/>
      <c r="M865" s="2216"/>
      <c r="N865" s="67"/>
      <c r="O865" s="67"/>
      <c r="P865" s="67"/>
      <c r="Q865" s="67">
        <f>SUM(R865:U865)</f>
        <v>0</v>
      </c>
      <c r="R865" s="67"/>
      <c r="S865" s="67"/>
      <c r="T865" s="67"/>
      <c r="U865" s="196"/>
      <c r="V865" s="86">
        <f>SUM(W865:Z865)</f>
        <v>0</v>
      </c>
      <c r="W865" s="67"/>
      <c r="X865" s="67"/>
      <c r="Y865" s="67"/>
      <c r="Z865" s="67"/>
      <c r="AA865" s="67">
        <f>SUM(AB865:AE865)</f>
        <v>0</v>
      </c>
      <c r="AB865" s="67"/>
      <c r="AC865" s="67"/>
      <c r="AD865" s="67"/>
      <c r="AE865" s="67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2239"/>
      <c r="CQ865" s="2239"/>
      <c r="CR865" s="2239"/>
      <c r="CS865" s="210"/>
      <c r="CT865" s="210"/>
      <c r="CU865" s="210"/>
      <c r="CV865" s="33"/>
      <c r="CW865" s="33"/>
      <c r="CX865" s="33"/>
      <c r="CY865" s="33"/>
      <c r="CZ865" s="33"/>
      <c r="DA865" s="33"/>
      <c r="DB865" s="210"/>
      <c r="DC865" s="210"/>
      <c r="DD865" s="210"/>
      <c r="DE865" s="33"/>
      <c r="DF865" s="210"/>
      <c r="DG865" s="33"/>
      <c r="DH865" s="33"/>
      <c r="DI865" s="33"/>
      <c r="DJ865" s="33"/>
      <c r="DK865" s="33"/>
      <c r="DL865" s="33"/>
      <c r="DM865" s="33"/>
      <c r="DN865" s="185"/>
      <c r="DO865" s="33"/>
      <c r="DP865" s="210"/>
      <c r="DQ865" s="33"/>
      <c r="DR865" s="33"/>
      <c r="DS865" s="33"/>
      <c r="DT865" s="33"/>
      <c r="DU865" s="33"/>
      <c r="DV865" s="33"/>
      <c r="DW865" s="33"/>
      <c r="DX865" s="185"/>
      <c r="DY865" s="33"/>
      <c r="DZ865" s="2239"/>
      <c r="EA865" s="210"/>
      <c r="EB865" s="33"/>
      <c r="EC865" s="868"/>
      <c r="ED865" s="33"/>
      <c r="EE865" s="33"/>
      <c r="EF865" s="33"/>
      <c r="EG865" s="201"/>
      <c r="EH865" s="1581"/>
    </row>
    <row r="866" spans="1:138" ht="15" hidden="1" customHeight="1" outlineLevel="1">
      <c r="A866" s="85"/>
      <c r="B866" s="23"/>
      <c r="C866" s="95"/>
      <c r="D866" s="23"/>
      <c r="E866" s="67"/>
      <c r="F866" s="67"/>
      <c r="G866" s="67"/>
      <c r="H866" s="86">
        <f>SUM(I866:L866)</f>
        <v>0</v>
      </c>
      <c r="I866" s="67"/>
      <c r="J866" s="67"/>
      <c r="K866" s="67"/>
      <c r="L866" s="67"/>
      <c r="M866" s="2216"/>
      <c r="N866" s="67"/>
      <c r="O866" s="67"/>
      <c r="P866" s="67"/>
      <c r="Q866" s="67">
        <f>SUM(R866:U866)</f>
        <v>0</v>
      </c>
      <c r="R866" s="67"/>
      <c r="S866" s="67"/>
      <c r="T866" s="67"/>
      <c r="U866" s="196"/>
      <c r="V866" s="86">
        <f>SUM(W866:Z866)</f>
        <v>0</v>
      </c>
      <c r="W866" s="67"/>
      <c r="X866" s="67"/>
      <c r="Y866" s="67"/>
      <c r="Z866" s="67"/>
      <c r="AA866" s="67">
        <f>SUM(AB866:AE866)</f>
        <v>0</v>
      </c>
      <c r="AB866" s="67"/>
      <c r="AC866" s="67"/>
      <c r="AD866" s="67"/>
      <c r="AE866" s="67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2239"/>
      <c r="CQ866" s="2239"/>
      <c r="CR866" s="2239"/>
      <c r="CS866" s="210"/>
      <c r="CT866" s="210"/>
      <c r="CU866" s="210"/>
      <c r="CV866" s="33"/>
      <c r="CW866" s="33"/>
      <c r="CX866" s="33"/>
      <c r="CY866" s="33"/>
      <c r="CZ866" s="33"/>
      <c r="DA866" s="33"/>
      <c r="DB866" s="210"/>
      <c r="DC866" s="210"/>
      <c r="DD866" s="210"/>
      <c r="DE866" s="33"/>
      <c r="DF866" s="210"/>
      <c r="DG866" s="33"/>
      <c r="DH866" s="33"/>
      <c r="DI866" s="33"/>
      <c r="DJ866" s="33"/>
      <c r="DK866" s="33"/>
      <c r="DL866" s="33"/>
      <c r="DM866" s="33"/>
      <c r="DN866" s="33"/>
      <c r="DO866" s="33"/>
      <c r="DP866" s="210"/>
      <c r="DQ866" s="33"/>
      <c r="DR866" s="33"/>
      <c r="DS866" s="33"/>
      <c r="DT866" s="33"/>
      <c r="DU866" s="33"/>
      <c r="DV866" s="33"/>
      <c r="DW866" s="33"/>
      <c r="DX866" s="33"/>
      <c r="DY866" s="33"/>
      <c r="DZ866" s="2239"/>
      <c r="EA866" s="210"/>
      <c r="EB866" s="33"/>
      <c r="EC866" s="868"/>
      <c r="ED866" s="33"/>
      <c r="EE866" s="33"/>
      <c r="EF866" s="33"/>
      <c r="EG866" s="201"/>
      <c r="EH866" s="1581"/>
    </row>
    <row r="867" spans="1:138" ht="15" hidden="1" customHeight="1" outlineLevel="1">
      <c r="A867" s="85"/>
      <c r="B867" s="23"/>
      <c r="C867" s="95" t="s">
        <v>49</v>
      </c>
      <c r="D867" s="105" t="s">
        <v>1</v>
      </c>
      <c r="E867" s="84"/>
      <c r="F867" s="84"/>
      <c r="G867" s="84"/>
      <c r="H867" s="84"/>
      <c r="I867" s="84"/>
      <c r="J867" s="84"/>
      <c r="K867" s="84"/>
      <c r="L867" s="84"/>
      <c r="M867" s="2199"/>
      <c r="N867" s="84"/>
      <c r="O867" s="84"/>
      <c r="P867" s="84"/>
      <c r="Q867" s="84"/>
      <c r="R867" s="84"/>
      <c r="S867" s="84"/>
      <c r="T867" s="84"/>
      <c r="U867" s="185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105"/>
      <c r="AG867" s="105"/>
      <c r="AH867" s="185">
        <v>0</v>
      </c>
      <c r="AI867" s="185">
        <v>0</v>
      </c>
      <c r="AJ867" s="185">
        <v>0</v>
      </c>
      <c r="AK867" s="185">
        <v>0</v>
      </c>
      <c r="AL867" s="185">
        <v>0</v>
      </c>
      <c r="AM867" s="185">
        <v>0</v>
      </c>
      <c r="AN867" s="185">
        <v>0</v>
      </c>
      <c r="AO867" s="185">
        <v>0</v>
      </c>
      <c r="AP867" s="185">
        <v>0</v>
      </c>
      <c r="AQ867" s="185">
        <v>0</v>
      </c>
      <c r="AR867" s="185">
        <v>0</v>
      </c>
      <c r="AS867" s="185">
        <v>0</v>
      </c>
      <c r="AT867" s="185">
        <v>0</v>
      </c>
      <c r="AU867" s="185">
        <v>0</v>
      </c>
      <c r="AV867" s="185">
        <v>0</v>
      </c>
      <c r="AW867" s="185">
        <v>0</v>
      </c>
      <c r="AX867" s="185">
        <v>0</v>
      </c>
      <c r="AY867" s="185">
        <v>0</v>
      </c>
      <c r="AZ867" s="185">
        <v>0</v>
      </c>
      <c r="BA867" s="185">
        <v>0</v>
      </c>
      <c r="BB867" s="185">
        <v>0</v>
      </c>
      <c r="BC867" s="185">
        <v>0</v>
      </c>
      <c r="BD867" s="185">
        <v>0</v>
      </c>
      <c r="BE867" s="185">
        <v>0</v>
      </c>
      <c r="BF867" s="185">
        <v>0</v>
      </c>
      <c r="BG867" s="185">
        <v>0</v>
      </c>
      <c r="BH867" s="185">
        <v>0</v>
      </c>
      <c r="BI867" s="185">
        <v>0</v>
      </c>
      <c r="BJ867" s="185">
        <v>0</v>
      </c>
      <c r="BK867" s="185">
        <v>0</v>
      </c>
      <c r="BL867" s="185">
        <f>SUM(BL865:BL866)</f>
        <v>0</v>
      </c>
      <c r="BM867" s="185">
        <f>SUM(BM865:BM866)</f>
        <v>0</v>
      </c>
      <c r="BN867" s="185">
        <f t="shared" ref="BN867:BZ867" si="2498">SUM(BN865:BN866)</f>
        <v>0</v>
      </c>
      <c r="BO867" s="185">
        <f t="shared" si="2498"/>
        <v>0</v>
      </c>
      <c r="BP867" s="185">
        <f t="shared" si="2498"/>
        <v>0</v>
      </c>
      <c r="BQ867" s="185">
        <f t="shared" si="2498"/>
        <v>0</v>
      </c>
      <c r="BR867" s="185">
        <f t="shared" si="2498"/>
        <v>0</v>
      </c>
      <c r="BS867" s="185">
        <f t="shared" si="2498"/>
        <v>0</v>
      </c>
      <c r="BT867" s="185">
        <f t="shared" si="2498"/>
        <v>0</v>
      </c>
      <c r="BU867" s="185">
        <f t="shared" si="2498"/>
        <v>0</v>
      </c>
      <c r="BV867" s="185">
        <f t="shared" si="2498"/>
        <v>0</v>
      </c>
      <c r="BW867" s="185">
        <f t="shared" si="2498"/>
        <v>0</v>
      </c>
      <c r="BX867" s="185">
        <f t="shared" si="2498"/>
        <v>0</v>
      </c>
      <c r="BY867" s="185">
        <f t="shared" si="2498"/>
        <v>0</v>
      </c>
      <c r="BZ867" s="185">
        <f t="shared" si="2498"/>
        <v>0</v>
      </c>
      <c r="CA867" s="185">
        <f>SUM(CA865:CA866)</f>
        <v>0</v>
      </c>
      <c r="CB867" s="185">
        <f>SUM(CB865:CB866)</f>
        <v>0</v>
      </c>
      <c r="CC867" s="185">
        <f t="shared" ref="CC867:CO867" si="2499">SUM(CC865:CC866)</f>
        <v>0</v>
      </c>
      <c r="CD867" s="185">
        <f t="shared" si="2499"/>
        <v>0</v>
      </c>
      <c r="CE867" s="185">
        <f t="shared" si="2499"/>
        <v>0</v>
      </c>
      <c r="CF867" s="185">
        <f t="shared" si="2499"/>
        <v>0</v>
      </c>
      <c r="CG867" s="185">
        <f t="shared" si="2499"/>
        <v>0</v>
      </c>
      <c r="CH867" s="185">
        <f t="shared" si="2499"/>
        <v>0</v>
      </c>
      <c r="CI867" s="185">
        <f t="shared" si="2499"/>
        <v>0</v>
      </c>
      <c r="CJ867" s="185">
        <f t="shared" si="2499"/>
        <v>0</v>
      </c>
      <c r="CK867" s="185">
        <f t="shared" si="2499"/>
        <v>0</v>
      </c>
      <c r="CL867" s="185">
        <f t="shared" si="2499"/>
        <v>0</v>
      </c>
      <c r="CM867" s="185">
        <f t="shared" si="2499"/>
        <v>0</v>
      </c>
      <c r="CN867" s="185">
        <f t="shared" si="2499"/>
        <v>0</v>
      </c>
      <c r="CO867" s="185">
        <f t="shared" si="2499"/>
        <v>0</v>
      </c>
      <c r="CP867" s="2234">
        <f t="shared" ref="CP867:CX867" si="2500">SUM(CP865:CP866)</f>
        <v>0</v>
      </c>
      <c r="CQ867" s="2234">
        <f t="shared" si="2500"/>
        <v>0</v>
      </c>
      <c r="CR867" s="2234">
        <f t="shared" si="2500"/>
        <v>0</v>
      </c>
      <c r="CS867" s="283">
        <f t="shared" si="2500"/>
        <v>0</v>
      </c>
      <c r="CT867" s="283">
        <f t="shared" si="2500"/>
        <v>0</v>
      </c>
      <c r="CU867" s="283">
        <f t="shared" si="2500"/>
        <v>0</v>
      </c>
      <c r="CV867" s="185">
        <f t="shared" si="2500"/>
        <v>0</v>
      </c>
      <c r="CW867" s="185">
        <f t="shared" si="2500"/>
        <v>0</v>
      </c>
      <c r="CX867" s="185">
        <f t="shared" si="2500"/>
        <v>0</v>
      </c>
      <c r="CY867" s="185">
        <f t="shared" ref="CY867:DA867" si="2501">SUM(CY865:CY866)</f>
        <v>0</v>
      </c>
      <c r="CZ867" s="185">
        <f t="shared" si="2501"/>
        <v>0</v>
      </c>
      <c r="DA867" s="185">
        <f t="shared" si="2501"/>
        <v>0</v>
      </c>
      <c r="DB867" s="283"/>
      <c r="DC867" s="283"/>
      <c r="DD867" s="283"/>
      <c r="DE867" s="185">
        <f>SUM(DE865:DE866)</f>
        <v>0</v>
      </c>
      <c r="DF867" s="283"/>
      <c r="DG867" s="185"/>
      <c r="DH867" s="185"/>
      <c r="DI867" s="185"/>
      <c r="DJ867" s="185"/>
      <c r="DK867" s="185"/>
      <c r="DL867" s="185"/>
      <c r="DM867" s="185"/>
      <c r="DN867" s="33"/>
      <c r="DO867" s="185"/>
      <c r="DP867" s="283"/>
      <c r="DQ867" s="185"/>
      <c r="DR867" s="185"/>
      <c r="DS867" s="185"/>
      <c r="DT867" s="185"/>
      <c r="DU867" s="185"/>
      <c r="DV867" s="185"/>
      <c r="DW867" s="185"/>
      <c r="DX867" s="33"/>
      <c r="DY867" s="185"/>
      <c r="DZ867" s="2234">
        <f>SUM(DZ865:DZ866)</f>
        <v>0</v>
      </c>
      <c r="EA867" s="283">
        <f t="shared" ref="EA867:EB867" si="2502">SUM(EA865:EA866)</f>
        <v>0</v>
      </c>
      <c r="EB867" s="185">
        <f t="shared" si="2502"/>
        <v>0</v>
      </c>
      <c r="EC867" s="866">
        <f t="shared" ref="EC867" si="2503">SUM(EC865:EC866)</f>
        <v>0</v>
      </c>
      <c r="ED867" s="185"/>
      <c r="EE867" s="185"/>
      <c r="EF867" s="185"/>
      <c r="EG867" s="202"/>
      <c r="EH867" s="1614"/>
    </row>
    <row r="868" spans="1:138" ht="15" hidden="1" customHeight="1" outlineLevel="1">
      <c r="A868" s="85"/>
      <c r="B868" s="23"/>
      <c r="C868" s="95" t="s">
        <v>131</v>
      </c>
      <c r="D868" s="96" t="s">
        <v>133</v>
      </c>
      <c r="E868" s="84"/>
      <c r="F868" s="84"/>
      <c r="G868" s="84"/>
      <c r="H868" s="84"/>
      <c r="I868" s="84"/>
      <c r="J868" s="84"/>
      <c r="K868" s="84"/>
      <c r="L868" s="84"/>
      <c r="M868" s="2199"/>
      <c r="N868" s="84"/>
      <c r="O868" s="84"/>
      <c r="P868" s="84"/>
      <c r="Q868" s="84"/>
      <c r="R868" s="84"/>
      <c r="S868" s="84"/>
      <c r="T868" s="84"/>
      <c r="U868" s="185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23"/>
      <c r="AG868" s="23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5"/>
      <c r="BN868" s="185"/>
      <c r="BO868" s="185"/>
      <c r="BP868" s="185"/>
      <c r="BQ868" s="185"/>
      <c r="BR868" s="185"/>
      <c r="BS868" s="185"/>
      <c r="BT868" s="185"/>
      <c r="BU868" s="185"/>
      <c r="BV868" s="185"/>
      <c r="BW868" s="185"/>
      <c r="BX868" s="185"/>
      <c r="BY868" s="185"/>
      <c r="BZ868" s="185"/>
      <c r="CA868" s="185"/>
      <c r="CB868" s="185"/>
      <c r="CC868" s="185"/>
      <c r="CD868" s="185"/>
      <c r="CE868" s="185"/>
      <c r="CF868" s="185"/>
      <c r="CG868" s="185"/>
      <c r="CH868" s="185"/>
      <c r="CI868" s="185"/>
      <c r="CJ868" s="185"/>
      <c r="CK868" s="185"/>
      <c r="CL868" s="185"/>
      <c r="CM868" s="185"/>
      <c r="CN868" s="185"/>
      <c r="CO868" s="185"/>
      <c r="CP868" s="2234"/>
      <c r="CQ868" s="2234"/>
      <c r="CR868" s="2234"/>
      <c r="CS868" s="283"/>
      <c r="CT868" s="283"/>
      <c r="CU868" s="283"/>
      <c r="CV868" s="185"/>
      <c r="CW868" s="185"/>
      <c r="CX868" s="185"/>
      <c r="CY868" s="185"/>
      <c r="CZ868" s="185"/>
      <c r="DA868" s="185"/>
      <c r="DB868" s="283"/>
      <c r="DC868" s="283"/>
      <c r="DD868" s="283"/>
      <c r="DE868" s="185"/>
      <c r="DF868" s="283"/>
      <c r="DG868" s="185"/>
      <c r="DH868" s="185"/>
      <c r="DI868" s="185"/>
      <c r="DJ868" s="185"/>
      <c r="DK868" s="185"/>
      <c r="DL868" s="185"/>
      <c r="DM868" s="185"/>
      <c r="DN868" s="185"/>
      <c r="DO868" s="185"/>
      <c r="DP868" s="283"/>
      <c r="DQ868" s="185"/>
      <c r="DR868" s="185"/>
      <c r="DS868" s="185"/>
      <c r="DT868" s="185"/>
      <c r="DU868" s="185"/>
      <c r="DV868" s="185"/>
      <c r="DW868" s="185"/>
      <c r="DX868" s="185"/>
      <c r="DY868" s="185"/>
      <c r="DZ868" s="2234"/>
      <c r="EA868" s="283"/>
      <c r="EB868" s="185"/>
      <c r="EC868" s="866"/>
      <c r="ED868" s="185"/>
      <c r="EE868" s="185"/>
      <c r="EF868" s="185"/>
      <c r="EG868" s="202"/>
      <c r="EH868" s="1614"/>
    </row>
    <row r="869" spans="1:138" ht="15" hidden="1" customHeight="1" outlineLevel="1">
      <c r="A869" s="85"/>
      <c r="B869" s="23"/>
      <c r="C869" s="95"/>
      <c r="D869" s="96"/>
      <c r="E869" s="67"/>
      <c r="F869" s="67"/>
      <c r="G869" s="67"/>
      <c r="H869" s="86">
        <f>SUM(I869:L869)</f>
        <v>0</v>
      </c>
      <c r="I869" s="67"/>
      <c r="J869" s="67"/>
      <c r="K869" s="67"/>
      <c r="L869" s="67"/>
      <c r="M869" s="2216"/>
      <c r="N869" s="67"/>
      <c r="O869" s="67"/>
      <c r="P869" s="67"/>
      <c r="Q869" s="67">
        <f>SUM(R869:U869)</f>
        <v>0</v>
      </c>
      <c r="R869" s="67"/>
      <c r="S869" s="67"/>
      <c r="T869" s="67"/>
      <c r="U869" s="196"/>
      <c r="V869" s="86">
        <f>SUM(W869:Z869)</f>
        <v>0</v>
      </c>
      <c r="W869" s="67"/>
      <c r="X869" s="67"/>
      <c r="Y869" s="67"/>
      <c r="Z869" s="67"/>
      <c r="AA869" s="67">
        <f>SUM(AB869:AE869)</f>
        <v>0</v>
      </c>
      <c r="AB869" s="67"/>
      <c r="AC869" s="67"/>
      <c r="AD869" s="67"/>
      <c r="AE869" s="67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2239"/>
      <c r="CQ869" s="2239"/>
      <c r="CR869" s="2239"/>
      <c r="CS869" s="210"/>
      <c r="CT869" s="210"/>
      <c r="CU869" s="210"/>
      <c r="CV869" s="33"/>
      <c r="CW869" s="33"/>
      <c r="CX869" s="33"/>
      <c r="CY869" s="33"/>
      <c r="CZ869" s="33"/>
      <c r="DA869" s="33"/>
      <c r="DB869" s="210"/>
      <c r="DC869" s="210"/>
      <c r="DD869" s="210"/>
      <c r="DE869" s="33"/>
      <c r="DF869" s="210"/>
      <c r="DG869" s="33"/>
      <c r="DH869" s="33"/>
      <c r="DI869" s="33"/>
      <c r="DJ869" s="33"/>
      <c r="DK869" s="33"/>
      <c r="DL869" s="33"/>
      <c r="DM869" s="33"/>
      <c r="DN869" s="185"/>
      <c r="DO869" s="33"/>
      <c r="DP869" s="210"/>
      <c r="DQ869" s="33"/>
      <c r="DR869" s="33"/>
      <c r="DS869" s="33"/>
      <c r="DT869" s="33"/>
      <c r="DU869" s="33"/>
      <c r="DV869" s="33"/>
      <c r="DW869" s="33"/>
      <c r="DX869" s="185"/>
      <c r="DY869" s="33"/>
      <c r="DZ869" s="2239"/>
      <c r="EA869" s="210"/>
      <c r="EB869" s="33"/>
      <c r="EC869" s="868"/>
      <c r="ED869" s="33"/>
      <c r="EE869" s="33"/>
      <c r="EF869" s="33"/>
      <c r="EG869" s="201"/>
      <c r="EH869" s="1581"/>
    </row>
    <row r="870" spans="1:138" ht="15" hidden="1" customHeight="1" outlineLevel="1">
      <c r="A870" s="85"/>
      <c r="B870" s="23"/>
      <c r="C870" s="95"/>
      <c r="D870" s="23"/>
      <c r="E870" s="67"/>
      <c r="F870" s="67"/>
      <c r="G870" s="67"/>
      <c r="H870" s="86">
        <f>SUM(I870:L870)</f>
        <v>0</v>
      </c>
      <c r="I870" s="67"/>
      <c r="J870" s="67"/>
      <c r="K870" s="67"/>
      <c r="L870" s="67"/>
      <c r="M870" s="2216"/>
      <c r="N870" s="67"/>
      <c r="O870" s="67"/>
      <c r="P870" s="67"/>
      <c r="Q870" s="67">
        <f>SUM(R870:U870)</f>
        <v>0</v>
      </c>
      <c r="R870" s="67"/>
      <c r="S870" s="67"/>
      <c r="T870" s="67"/>
      <c r="U870" s="196"/>
      <c r="V870" s="86">
        <f>SUM(W870:Z870)</f>
        <v>0</v>
      </c>
      <c r="W870" s="67"/>
      <c r="X870" s="67"/>
      <c r="Y870" s="67"/>
      <c r="Z870" s="67"/>
      <c r="AA870" s="67">
        <f>SUM(AB870:AE870)</f>
        <v>0</v>
      </c>
      <c r="AB870" s="67"/>
      <c r="AC870" s="67"/>
      <c r="AD870" s="67"/>
      <c r="AE870" s="67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2239"/>
      <c r="CQ870" s="2239"/>
      <c r="CR870" s="2239"/>
      <c r="CS870" s="210"/>
      <c r="CT870" s="210"/>
      <c r="CU870" s="210"/>
      <c r="CV870" s="33"/>
      <c r="CW870" s="33"/>
      <c r="CX870" s="33"/>
      <c r="CY870" s="33"/>
      <c r="CZ870" s="33"/>
      <c r="DA870" s="33"/>
      <c r="DB870" s="210"/>
      <c r="DC870" s="210"/>
      <c r="DD870" s="210"/>
      <c r="DE870" s="33"/>
      <c r="DF870" s="210"/>
      <c r="DG870" s="33"/>
      <c r="DH870" s="33"/>
      <c r="DI870" s="33"/>
      <c r="DJ870" s="33"/>
      <c r="DK870" s="33"/>
      <c r="DL870" s="33"/>
      <c r="DM870" s="33"/>
      <c r="DN870" s="33"/>
      <c r="DO870" s="33"/>
      <c r="DP870" s="210"/>
      <c r="DQ870" s="33"/>
      <c r="DR870" s="33"/>
      <c r="DS870" s="33"/>
      <c r="DT870" s="33"/>
      <c r="DU870" s="33"/>
      <c r="DV870" s="33"/>
      <c r="DW870" s="33"/>
      <c r="DX870" s="33"/>
      <c r="DY870" s="33"/>
      <c r="DZ870" s="2239"/>
      <c r="EA870" s="210"/>
      <c r="EB870" s="33"/>
      <c r="EC870" s="868"/>
      <c r="ED870" s="33"/>
      <c r="EE870" s="33"/>
      <c r="EF870" s="33"/>
      <c r="EG870" s="201"/>
      <c r="EH870" s="1581"/>
    </row>
    <row r="871" spans="1:138" ht="15" hidden="1" customHeight="1" outlineLevel="1">
      <c r="A871" s="85"/>
      <c r="B871" s="23"/>
      <c r="C871" s="95" t="s">
        <v>49</v>
      </c>
      <c r="D871" s="105" t="s">
        <v>1</v>
      </c>
      <c r="E871" s="84"/>
      <c r="F871" s="84"/>
      <c r="G871" s="84"/>
      <c r="H871" s="84"/>
      <c r="I871" s="84"/>
      <c r="J871" s="84"/>
      <c r="K871" s="84"/>
      <c r="L871" s="84"/>
      <c r="M871" s="2199"/>
      <c r="N871" s="84"/>
      <c r="O871" s="84"/>
      <c r="P871" s="84"/>
      <c r="Q871" s="84"/>
      <c r="R871" s="84"/>
      <c r="S871" s="84"/>
      <c r="T871" s="84"/>
      <c r="U871" s="185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105"/>
      <c r="AG871" s="105"/>
      <c r="AH871" s="185">
        <v>0</v>
      </c>
      <c r="AI871" s="185">
        <v>0</v>
      </c>
      <c r="AJ871" s="185">
        <v>0</v>
      </c>
      <c r="AK871" s="185">
        <v>0</v>
      </c>
      <c r="AL871" s="185">
        <v>0</v>
      </c>
      <c r="AM871" s="185">
        <v>0</v>
      </c>
      <c r="AN871" s="185">
        <v>0</v>
      </c>
      <c r="AO871" s="185">
        <v>0</v>
      </c>
      <c r="AP871" s="185">
        <v>0</v>
      </c>
      <c r="AQ871" s="185">
        <v>0</v>
      </c>
      <c r="AR871" s="185">
        <v>0</v>
      </c>
      <c r="AS871" s="185">
        <v>0</v>
      </c>
      <c r="AT871" s="185">
        <v>0</v>
      </c>
      <c r="AU871" s="185">
        <v>0</v>
      </c>
      <c r="AV871" s="185">
        <v>0</v>
      </c>
      <c r="AW871" s="185">
        <v>0</v>
      </c>
      <c r="AX871" s="185">
        <v>0</v>
      </c>
      <c r="AY871" s="185">
        <v>0</v>
      </c>
      <c r="AZ871" s="185">
        <v>0</v>
      </c>
      <c r="BA871" s="185">
        <v>0</v>
      </c>
      <c r="BB871" s="185">
        <v>0</v>
      </c>
      <c r="BC871" s="185">
        <v>0</v>
      </c>
      <c r="BD871" s="185">
        <v>0</v>
      </c>
      <c r="BE871" s="185">
        <v>0</v>
      </c>
      <c r="BF871" s="185">
        <v>0</v>
      </c>
      <c r="BG871" s="185">
        <v>0</v>
      </c>
      <c r="BH871" s="185">
        <v>0</v>
      </c>
      <c r="BI871" s="185">
        <v>0</v>
      </c>
      <c r="BJ871" s="185">
        <v>0</v>
      </c>
      <c r="BK871" s="185">
        <v>0</v>
      </c>
      <c r="BL871" s="185">
        <f>SUM(BL869:BL870)</f>
        <v>0</v>
      </c>
      <c r="BM871" s="185">
        <f>SUM(BM869:BM870)</f>
        <v>0</v>
      </c>
      <c r="BN871" s="185">
        <f t="shared" ref="BN871:BZ871" si="2504">SUM(BN869:BN870)</f>
        <v>0</v>
      </c>
      <c r="BO871" s="185">
        <f t="shared" si="2504"/>
        <v>0</v>
      </c>
      <c r="BP871" s="185">
        <f t="shared" si="2504"/>
        <v>0</v>
      </c>
      <c r="BQ871" s="185">
        <f t="shared" si="2504"/>
        <v>0</v>
      </c>
      <c r="BR871" s="185">
        <f t="shared" si="2504"/>
        <v>0</v>
      </c>
      <c r="BS871" s="185">
        <f t="shared" si="2504"/>
        <v>0</v>
      </c>
      <c r="BT871" s="185">
        <f t="shared" si="2504"/>
        <v>0</v>
      </c>
      <c r="BU871" s="185">
        <f t="shared" si="2504"/>
        <v>0</v>
      </c>
      <c r="BV871" s="185">
        <f t="shared" si="2504"/>
        <v>0</v>
      </c>
      <c r="BW871" s="185">
        <f t="shared" si="2504"/>
        <v>0</v>
      </c>
      <c r="BX871" s="185">
        <f t="shared" si="2504"/>
        <v>0</v>
      </c>
      <c r="BY871" s="185">
        <f t="shared" si="2504"/>
        <v>0</v>
      </c>
      <c r="BZ871" s="185">
        <f t="shared" si="2504"/>
        <v>0</v>
      </c>
      <c r="CA871" s="185">
        <f>SUM(CA869:CA870)</f>
        <v>0</v>
      </c>
      <c r="CB871" s="185">
        <f>SUM(CB869:CB870)</f>
        <v>0</v>
      </c>
      <c r="CC871" s="185">
        <f t="shared" ref="CC871:CO871" si="2505">SUM(CC869:CC870)</f>
        <v>0</v>
      </c>
      <c r="CD871" s="185">
        <f t="shared" si="2505"/>
        <v>0</v>
      </c>
      <c r="CE871" s="185">
        <f t="shared" si="2505"/>
        <v>0</v>
      </c>
      <c r="CF871" s="185">
        <f t="shared" si="2505"/>
        <v>0</v>
      </c>
      <c r="CG871" s="185">
        <f t="shared" si="2505"/>
        <v>0</v>
      </c>
      <c r="CH871" s="185">
        <f t="shared" si="2505"/>
        <v>0</v>
      </c>
      <c r="CI871" s="185">
        <f t="shared" si="2505"/>
        <v>0</v>
      </c>
      <c r="CJ871" s="185">
        <f t="shared" si="2505"/>
        <v>0</v>
      </c>
      <c r="CK871" s="185">
        <f t="shared" si="2505"/>
        <v>0</v>
      </c>
      <c r="CL871" s="185">
        <f t="shared" si="2505"/>
        <v>0</v>
      </c>
      <c r="CM871" s="185">
        <f t="shared" si="2505"/>
        <v>0</v>
      </c>
      <c r="CN871" s="185">
        <f t="shared" si="2505"/>
        <v>0</v>
      </c>
      <c r="CO871" s="185">
        <f t="shared" si="2505"/>
        <v>0</v>
      </c>
      <c r="CP871" s="2234">
        <f t="shared" ref="CP871:CX871" si="2506">SUM(CP869:CP870)</f>
        <v>0</v>
      </c>
      <c r="CQ871" s="2234">
        <f t="shared" si="2506"/>
        <v>0</v>
      </c>
      <c r="CR871" s="2234">
        <f t="shared" si="2506"/>
        <v>0</v>
      </c>
      <c r="CS871" s="283">
        <f t="shared" si="2506"/>
        <v>0</v>
      </c>
      <c r="CT871" s="283">
        <f t="shared" si="2506"/>
        <v>0</v>
      </c>
      <c r="CU871" s="283">
        <f t="shared" si="2506"/>
        <v>0</v>
      </c>
      <c r="CV871" s="185">
        <f t="shared" si="2506"/>
        <v>0</v>
      </c>
      <c r="CW871" s="185">
        <f t="shared" si="2506"/>
        <v>0</v>
      </c>
      <c r="CX871" s="185">
        <f t="shared" si="2506"/>
        <v>0</v>
      </c>
      <c r="CY871" s="185">
        <f t="shared" ref="CY871:DA871" si="2507">SUM(CY869:CY870)</f>
        <v>0</v>
      </c>
      <c r="CZ871" s="185">
        <f t="shared" si="2507"/>
        <v>0</v>
      </c>
      <c r="DA871" s="185">
        <f t="shared" si="2507"/>
        <v>0</v>
      </c>
      <c r="DB871" s="283"/>
      <c r="DC871" s="283"/>
      <c r="DD871" s="283"/>
      <c r="DE871" s="185">
        <f>SUM(DE869:DE870)</f>
        <v>0</v>
      </c>
      <c r="DF871" s="283"/>
      <c r="DG871" s="185"/>
      <c r="DH871" s="185"/>
      <c r="DI871" s="185"/>
      <c r="DJ871" s="185"/>
      <c r="DK871" s="185"/>
      <c r="DL871" s="185"/>
      <c r="DM871" s="185"/>
      <c r="DN871" s="33"/>
      <c r="DO871" s="185"/>
      <c r="DP871" s="283"/>
      <c r="DQ871" s="185"/>
      <c r="DR871" s="185"/>
      <c r="DS871" s="185"/>
      <c r="DT871" s="185"/>
      <c r="DU871" s="185"/>
      <c r="DV871" s="185"/>
      <c r="DW871" s="185"/>
      <c r="DX871" s="33"/>
      <c r="DY871" s="185"/>
      <c r="DZ871" s="2234">
        <f>SUM(DZ869:DZ870)</f>
        <v>0</v>
      </c>
      <c r="EA871" s="283">
        <f t="shared" ref="EA871:EB871" si="2508">SUM(EA869:EA870)</f>
        <v>0</v>
      </c>
      <c r="EB871" s="185">
        <f t="shared" si="2508"/>
        <v>0</v>
      </c>
      <c r="EC871" s="866">
        <f t="shared" ref="EC871" si="2509">SUM(EC869:EC870)</f>
        <v>0</v>
      </c>
      <c r="ED871" s="185"/>
      <c r="EE871" s="185"/>
      <c r="EF871" s="185"/>
      <c r="EG871" s="202"/>
      <c r="EH871" s="1614"/>
    </row>
    <row r="872" spans="1:138" ht="15" hidden="1" customHeight="1" outlineLevel="1">
      <c r="A872" s="85"/>
      <c r="B872" s="23"/>
      <c r="C872" s="95" t="s">
        <v>132</v>
      </c>
      <c r="D872" s="96" t="s">
        <v>134</v>
      </c>
      <c r="E872" s="84"/>
      <c r="F872" s="84"/>
      <c r="G872" s="84"/>
      <c r="H872" s="84"/>
      <c r="I872" s="84"/>
      <c r="J872" s="84"/>
      <c r="K872" s="84"/>
      <c r="L872" s="84"/>
      <c r="M872" s="2199"/>
      <c r="N872" s="84"/>
      <c r="O872" s="84"/>
      <c r="P872" s="84"/>
      <c r="Q872" s="84"/>
      <c r="R872" s="84"/>
      <c r="S872" s="84"/>
      <c r="T872" s="84"/>
      <c r="U872" s="185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23"/>
      <c r="AG872" s="23"/>
      <c r="AH872" s="185"/>
      <c r="AI872" s="185"/>
      <c r="AJ872" s="185"/>
      <c r="AK872" s="185"/>
      <c r="AL872" s="185"/>
      <c r="AM872" s="185"/>
      <c r="AN872" s="185"/>
      <c r="AO872" s="185"/>
      <c r="AP872" s="185"/>
      <c r="AQ872" s="185"/>
      <c r="AR872" s="185"/>
      <c r="AS872" s="185"/>
      <c r="AT872" s="185"/>
      <c r="AU872" s="185"/>
      <c r="AV872" s="185"/>
      <c r="AW872" s="185"/>
      <c r="AX872" s="185"/>
      <c r="AY872" s="185"/>
      <c r="AZ872" s="185"/>
      <c r="BA872" s="185"/>
      <c r="BB872" s="185"/>
      <c r="BC872" s="185"/>
      <c r="BD872" s="185"/>
      <c r="BE872" s="185"/>
      <c r="BF872" s="185"/>
      <c r="BG872" s="185"/>
      <c r="BH872" s="185"/>
      <c r="BI872" s="185"/>
      <c r="BJ872" s="185"/>
      <c r="BK872" s="185"/>
      <c r="BL872" s="185"/>
      <c r="BM872" s="185"/>
      <c r="BN872" s="185"/>
      <c r="BO872" s="185"/>
      <c r="BP872" s="185"/>
      <c r="BQ872" s="185"/>
      <c r="BR872" s="185"/>
      <c r="BS872" s="185"/>
      <c r="BT872" s="185"/>
      <c r="BU872" s="185"/>
      <c r="BV872" s="185"/>
      <c r="BW872" s="185"/>
      <c r="BX872" s="185"/>
      <c r="BY872" s="185"/>
      <c r="BZ872" s="185"/>
      <c r="CA872" s="185"/>
      <c r="CB872" s="185"/>
      <c r="CC872" s="185"/>
      <c r="CD872" s="185"/>
      <c r="CE872" s="185"/>
      <c r="CF872" s="185"/>
      <c r="CG872" s="185"/>
      <c r="CH872" s="185"/>
      <c r="CI872" s="185"/>
      <c r="CJ872" s="185"/>
      <c r="CK872" s="185"/>
      <c r="CL872" s="185"/>
      <c r="CM872" s="185"/>
      <c r="CN872" s="185"/>
      <c r="CO872" s="185"/>
      <c r="CP872" s="2234"/>
      <c r="CQ872" s="2234"/>
      <c r="CR872" s="2234"/>
      <c r="CS872" s="283"/>
      <c r="CT872" s="283"/>
      <c r="CU872" s="283"/>
      <c r="CV872" s="185"/>
      <c r="CW872" s="185"/>
      <c r="CX872" s="185"/>
      <c r="CY872" s="185"/>
      <c r="CZ872" s="185"/>
      <c r="DA872" s="185"/>
      <c r="DB872" s="283"/>
      <c r="DC872" s="283"/>
      <c r="DD872" s="283"/>
      <c r="DE872" s="185"/>
      <c r="DF872" s="283"/>
      <c r="DG872" s="185"/>
      <c r="DH872" s="185"/>
      <c r="DI872" s="185"/>
      <c r="DJ872" s="185"/>
      <c r="DK872" s="185"/>
      <c r="DL872" s="185"/>
      <c r="DM872" s="185"/>
      <c r="DN872" s="185"/>
      <c r="DO872" s="185"/>
      <c r="DP872" s="283"/>
      <c r="DQ872" s="185"/>
      <c r="DR872" s="185"/>
      <c r="DS872" s="185"/>
      <c r="DT872" s="185"/>
      <c r="DU872" s="185"/>
      <c r="DV872" s="185"/>
      <c r="DW872" s="185"/>
      <c r="DX872" s="185"/>
      <c r="DY872" s="185"/>
      <c r="DZ872" s="2234"/>
      <c r="EA872" s="283"/>
      <c r="EB872" s="185"/>
      <c r="EC872" s="866"/>
      <c r="ED872" s="185"/>
      <c r="EE872" s="185"/>
      <c r="EF872" s="185"/>
      <c r="EG872" s="202"/>
      <c r="EH872" s="1614"/>
    </row>
    <row r="873" spans="1:138" ht="15" hidden="1" customHeight="1" outlineLevel="1">
      <c r="A873" s="85"/>
      <c r="B873" s="23"/>
      <c r="C873" s="95"/>
      <c r="D873" s="96"/>
      <c r="E873" s="67"/>
      <c r="F873" s="67"/>
      <c r="G873" s="67"/>
      <c r="H873" s="86">
        <f>SUM(I873:L873)</f>
        <v>0</v>
      </c>
      <c r="I873" s="67"/>
      <c r="J873" s="67"/>
      <c r="K873" s="67"/>
      <c r="L873" s="67"/>
      <c r="M873" s="2216"/>
      <c r="N873" s="67"/>
      <c r="O873" s="67"/>
      <c r="P873" s="67"/>
      <c r="Q873" s="67">
        <f>SUM(R873:U873)</f>
        <v>0</v>
      </c>
      <c r="R873" s="67"/>
      <c r="S873" s="67"/>
      <c r="T873" s="67"/>
      <c r="U873" s="196"/>
      <c r="V873" s="86">
        <f>SUM(W873:Z873)</f>
        <v>0</v>
      </c>
      <c r="W873" s="67"/>
      <c r="X873" s="67"/>
      <c r="Y873" s="67"/>
      <c r="Z873" s="67"/>
      <c r="AA873" s="67">
        <f>SUM(AB873:AE873)</f>
        <v>0</v>
      </c>
      <c r="AB873" s="67"/>
      <c r="AC873" s="67"/>
      <c r="AD873" s="67"/>
      <c r="AE873" s="67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2239"/>
      <c r="CQ873" s="2239"/>
      <c r="CR873" s="2239"/>
      <c r="CS873" s="210"/>
      <c r="CT873" s="210"/>
      <c r="CU873" s="210"/>
      <c r="CV873" s="33"/>
      <c r="CW873" s="33"/>
      <c r="CX873" s="33"/>
      <c r="CY873" s="33"/>
      <c r="CZ873" s="33"/>
      <c r="DA873" s="33"/>
      <c r="DB873" s="210"/>
      <c r="DC873" s="210"/>
      <c r="DD873" s="210"/>
      <c r="DE873" s="33"/>
      <c r="DF873" s="210"/>
      <c r="DG873" s="33"/>
      <c r="DH873" s="33"/>
      <c r="DI873" s="33"/>
      <c r="DJ873" s="33"/>
      <c r="DK873" s="33"/>
      <c r="DL873" s="33"/>
      <c r="DM873" s="33"/>
      <c r="DN873" s="185"/>
      <c r="DO873" s="33"/>
      <c r="DP873" s="210"/>
      <c r="DQ873" s="33"/>
      <c r="DR873" s="33"/>
      <c r="DS873" s="33"/>
      <c r="DT873" s="33"/>
      <c r="DU873" s="33"/>
      <c r="DV873" s="33"/>
      <c r="DW873" s="33"/>
      <c r="DX873" s="185"/>
      <c r="DY873" s="33"/>
      <c r="DZ873" s="2239"/>
      <c r="EA873" s="210"/>
      <c r="EB873" s="33"/>
      <c r="EC873" s="868"/>
      <c r="ED873" s="33"/>
      <c r="EE873" s="33"/>
      <c r="EF873" s="33"/>
      <c r="EG873" s="201"/>
      <c r="EH873" s="1581"/>
    </row>
    <row r="874" spans="1:138" ht="15" hidden="1" customHeight="1" outlineLevel="1">
      <c r="A874" s="85"/>
      <c r="B874" s="23"/>
      <c r="C874" s="95"/>
      <c r="D874" s="23"/>
      <c r="E874" s="67"/>
      <c r="F874" s="67"/>
      <c r="G874" s="67"/>
      <c r="H874" s="86">
        <f>SUM(I874:L874)</f>
        <v>0</v>
      </c>
      <c r="I874" s="67"/>
      <c r="J874" s="67"/>
      <c r="K874" s="67"/>
      <c r="L874" s="67"/>
      <c r="M874" s="2216"/>
      <c r="N874" s="67"/>
      <c r="O874" s="67"/>
      <c r="P874" s="67"/>
      <c r="Q874" s="67">
        <f>SUM(R874:U874)</f>
        <v>0</v>
      </c>
      <c r="R874" s="67"/>
      <c r="S874" s="67"/>
      <c r="T874" s="67"/>
      <c r="U874" s="196"/>
      <c r="V874" s="86">
        <f>SUM(W874:Z874)</f>
        <v>0</v>
      </c>
      <c r="W874" s="67"/>
      <c r="X874" s="67"/>
      <c r="Y874" s="67"/>
      <c r="Z874" s="67"/>
      <c r="AA874" s="67">
        <f>SUM(AB874:AE874)</f>
        <v>0</v>
      </c>
      <c r="AB874" s="67"/>
      <c r="AC874" s="67"/>
      <c r="AD874" s="67"/>
      <c r="AE874" s="67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2239"/>
      <c r="CQ874" s="2239"/>
      <c r="CR874" s="2239"/>
      <c r="CS874" s="210"/>
      <c r="CT874" s="210"/>
      <c r="CU874" s="210"/>
      <c r="CV874" s="33"/>
      <c r="CW874" s="33"/>
      <c r="CX874" s="33"/>
      <c r="CY874" s="33"/>
      <c r="CZ874" s="33"/>
      <c r="DA874" s="33"/>
      <c r="DB874" s="210"/>
      <c r="DC874" s="210"/>
      <c r="DD874" s="210"/>
      <c r="DE874" s="33"/>
      <c r="DF874" s="210"/>
      <c r="DG874" s="33"/>
      <c r="DH874" s="33"/>
      <c r="DI874" s="33"/>
      <c r="DJ874" s="33"/>
      <c r="DK874" s="33"/>
      <c r="DL874" s="33"/>
      <c r="DM874" s="33"/>
      <c r="DN874" s="33"/>
      <c r="DO874" s="33"/>
      <c r="DP874" s="210"/>
      <c r="DQ874" s="33"/>
      <c r="DR874" s="33"/>
      <c r="DS874" s="33"/>
      <c r="DT874" s="33"/>
      <c r="DU874" s="33"/>
      <c r="DV874" s="33"/>
      <c r="DW874" s="33"/>
      <c r="DX874" s="33"/>
      <c r="DY874" s="33"/>
      <c r="DZ874" s="2239"/>
      <c r="EA874" s="210"/>
      <c r="EB874" s="33"/>
      <c r="EC874" s="868"/>
      <c r="ED874" s="33"/>
      <c r="EE874" s="33"/>
      <c r="EF874" s="33"/>
      <c r="EG874" s="201"/>
      <c r="EH874" s="1581"/>
    </row>
    <row r="875" spans="1:138" ht="15" hidden="1" customHeight="1" outlineLevel="1">
      <c r="A875" s="85"/>
      <c r="B875" s="23"/>
      <c r="C875" s="95" t="s">
        <v>49</v>
      </c>
      <c r="D875" s="105" t="s">
        <v>1</v>
      </c>
      <c r="E875" s="84"/>
      <c r="F875" s="84"/>
      <c r="G875" s="84"/>
      <c r="H875" s="84"/>
      <c r="I875" s="84"/>
      <c r="J875" s="84"/>
      <c r="K875" s="84"/>
      <c r="L875" s="84"/>
      <c r="M875" s="2199"/>
      <c r="N875" s="84"/>
      <c r="O875" s="84"/>
      <c r="P875" s="84"/>
      <c r="Q875" s="84"/>
      <c r="R875" s="84"/>
      <c r="S875" s="84"/>
      <c r="T875" s="84"/>
      <c r="U875" s="185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105"/>
      <c r="AG875" s="105"/>
      <c r="AH875" s="185"/>
      <c r="AI875" s="185">
        <v>0</v>
      </c>
      <c r="AJ875" s="185">
        <v>0</v>
      </c>
      <c r="AK875" s="185"/>
      <c r="AL875" s="185">
        <v>0</v>
      </c>
      <c r="AM875" s="185">
        <v>0</v>
      </c>
      <c r="AN875" s="185"/>
      <c r="AO875" s="185">
        <v>0</v>
      </c>
      <c r="AP875" s="185">
        <v>0</v>
      </c>
      <c r="AQ875" s="185"/>
      <c r="AR875" s="185">
        <v>0</v>
      </c>
      <c r="AS875" s="185">
        <v>0</v>
      </c>
      <c r="AT875" s="185"/>
      <c r="AU875" s="185">
        <v>0</v>
      </c>
      <c r="AV875" s="185">
        <v>0</v>
      </c>
      <c r="AW875" s="185"/>
      <c r="AX875" s="185">
        <v>0</v>
      </c>
      <c r="AY875" s="185">
        <v>0</v>
      </c>
      <c r="AZ875" s="185"/>
      <c r="BA875" s="185">
        <v>0</v>
      </c>
      <c r="BB875" s="185">
        <v>0</v>
      </c>
      <c r="BC875" s="185"/>
      <c r="BD875" s="185">
        <v>0</v>
      </c>
      <c r="BE875" s="185">
        <v>0</v>
      </c>
      <c r="BF875" s="185"/>
      <c r="BG875" s="185">
        <v>0</v>
      </c>
      <c r="BH875" s="185">
        <v>0</v>
      </c>
      <c r="BI875" s="185"/>
      <c r="BJ875" s="185">
        <v>0</v>
      </c>
      <c r="BK875" s="185">
        <v>0</v>
      </c>
      <c r="BL875" s="185"/>
      <c r="BM875" s="185">
        <f>SUM(BM873:BM874)</f>
        <v>0</v>
      </c>
      <c r="BN875" s="185">
        <f t="shared" ref="BN875" si="2510">SUM(BN873:BN874)</f>
        <v>0</v>
      </c>
      <c r="BO875" s="185"/>
      <c r="BP875" s="185">
        <f t="shared" ref="BP875:BQ875" si="2511">SUM(BP873:BP874)</f>
        <v>0</v>
      </c>
      <c r="BQ875" s="185">
        <f t="shared" si="2511"/>
        <v>0</v>
      </c>
      <c r="BR875" s="185"/>
      <c r="BS875" s="185">
        <f t="shared" ref="BS875:BT875" si="2512">SUM(BS873:BS874)</f>
        <v>0</v>
      </c>
      <c r="BT875" s="185">
        <f t="shared" si="2512"/>
        <v>0</v>
      </c>
      <c r="BU875" s="185"/>
      <c r="BV875" s="185">
        <f t="shared" ref="BV875:BW875" si="2513">SUM(BV873:BV874)</f>
        <v>0</v>
      </c>
      <c r="BW875" s="185">
        <f t="shared" si="2513"/>
        <v>0</v>
      </c>
      <c r="BX875" s="185"/>
      <c r="BY875" s="185">
        <f t="shared" ref="BY875:BZ875" si="2514">SUM(BY873:BY874)</f>
        <v>0</v>
      </c>
      <c r="BZ875" s="185">
        <f t="shared" si="2514"/>
        <v>0</v>
      </c>
      <c r="CA875" s="185"/>
      <c r="CB875" s="185">
        <f>SUM(CB873:CB874)</f>
        <v>0</v>
      </c>
      <c r="CC875" s="185">
        <f t="shared" ref="CC875" si="2515">SUM(CC873:CC874)</f>
        <v>0</v>
      </c>
      <c r="CD875" s="185"/>
      <c r="CE875" s="185">
        <f t="shared" ref="CE875:CF875" si="2516">SUM(CE873:CE874)</f>
        <v>0</v>
      </c>
      <c r="CF875" s="185">
        <f t="shared" si="2516"/>
        <v>0</v>
      </c>
      <c r="CG875" s="185"/>
      <c r="CH875" s="185">
        <f t="shared" ref="CH875:CI875" si="2517">SUM(CH873:CH874)</f>
        <v>0</v>
      </c>
      <c r="CI875" s="185">
        <f t="shared" si="2517"/>
        <v>0</v>
      </c>
      <c r="CJ875" s="185"/>
      <c r="CK875" s="185">
        <f t="shared" ref="CK875:CL875" si="2518">SUM(CK873:CK874)</f>
        <v>0</v>
      </c>
      <c r="CL875" s="185">
        <f t="shared" si="2518"/>
        <v>0</v>
      </c>
      <c r="CM875" s="185"/>
      <c r="CN875" s="185">
        <f t="shared" ref="CN875:CO875" si="2519">SUM(CN873:CN874)</f>
        <v>0</v>
      </c>
      <c r="CO875" s="185">
        <f t="shared" si="2519"/>
        <v>0</v>
      </c>
      <c r="CP875" s="2234"/>
      <c r="CQ875" s="2234">
        <f t="shared" ref="CQ875:CR875" si="2520">SUM(CQ873:CQ874)</f>
        <v>0</v>
      </c>
      <c r="CR875" s="2234">
        <f t="shared" si="2520"/>
        <v>0</v>
      </c>
      <c r="CS875" s="283"/>
      <c r="CT875" s="283">
        <f t="shared" ref="CT875:CU875" si="2521">SUM(CT873:CT874)</f>
        <v>0</v>
      </c>
      <c r="CU875" s="283">
        <f t="shared" si="2521"/>
        <v>0</v>
      </c>
      <c r="CV875" s="185"/>
      <c r="CW875" s="185">
        <f t="shared" ref="CW875:CX875" si="2522">SUM(CW873:CW874)</f>
        <v>0</v>
      </c>
      <c r="CX875" s="185">
        <f t="shared" si="2522"/>
        <v>0</v>
      </c>
      <c r="CY875" s="185"/>
      <c r="CZ875" s="185">
        <f t="shared" ref="CZ875:DA875" si="2523">SUM(CZ873:CZ874)</f>
        <v>0</v>
      </c>
      <c r="DA875" s="185">
        <f t="shared" si="2523"/>
        <v>0</v>
      </c>
      <c r="DB875" s="283"/>
      <c r="DC875" s="283"/>
      <c r="DD875" s="283"/>
      <c r="DE875" s="185">
        <f>SUM(DE873:DE874)</f>
        <v>0</v>
      </c>
      <c r="DF875" s="283"/>
      <c r="DG875" s="185"/>
      <c r="DH875" s="185"/>
      <c r="DI875" s="185"/>
      <c r="DJ875" s="185"/>
      <c r="DK875" s="185"/>
      <c r="DL875" s="185"/>
      <c r="DM875" s="185"/>
      <c r="DN875" s="33"/>
      <c r="DO875" s="185"/>
      <c r="DP875" s="283"/>
      <c r="DQ875" s="185"/>
      <c r="DR875" s="185"/>
      <c r="DS875" s="185"/>
      <c r="DT875" s="185"/>
      <c r="DU875" s="185"/>
      <c r="DV875" s="185"/>
      <c r="DW875" s="185"/>
      <c r="DX875" s="33"/>
      <c r="DY875" s="185"/>
      <c r="DZ875" s="2234">
        <f>SUM(DZ873:DZ874)</f>
        <v>0</v>
      </c>
      <c r="EA875" s="283">
        <f t="shared" ref="EA875:EB875" si="2524">SUM(EA873:EA874)</f>
        <v>0</v>
      </c>
      <c r="EB875" s="185">
        <f t="shared" si="2524"/>
        <v>0</v>
      </c>
      <c r="EC875" s="866">
        <f t="shared" ref="EC875" si="2525">SUM(EC873:EC874)</f>
        <v>0</v>
      </c>
      <c r="ED875" s="185"/>
      <c r="EE875" s="185"/>
      <c r="EF875" s="185"/>
      <c r="EG875" s="202"/>
      <c r="EH875" s="1614"/>
    </row>
    <row r="876" spans="1:138" ht="15" hidden="1" customHeight="1" outlineLevel="1">
      <c r="A876" s="85"/>
      <c r="B876" s="23"/>
      <c r="C876" s="106" t="s">
        <v>35</v>
      </c>
      <c r="D876" s="27" t="s">
        <v>50</v>
      </c>
      <c r="E876" s="84"/>
      <c r="F876" s="84"/>
      <c r="G876" s="84"/>
      <c r="H876" s="84"/>
      <c r="I876" s="84"/>
      <c r="J876" s="84"/>
      <c r="K876" s="84"/>
      <c r="L876" s="84"/>
      <c r="M876" s="2199"/>
      <c r="N876" s="84"/>
      <c r="O876" s="84"/>
      <c r="P876" s="84"/>
      <c r="Q876" s="84"/>
      <c r="R876" s="84"/>
      <c r="S876" s="84"/>
      <c r="T876" s="84"/>
      <c r="U876" s="185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23"/>
      <c r="AG876" s="23"/>
      <c r="AH876" s="185"/>
      <c r="AI876" s="185"/>
      <c r="AJ876" s="185"/>
      <c r="AK876" s="185"/>
      <c r="AL876" s="185"/>
      <c r="AM876" s="185"/>
      <c r="AN876" s="185"/>
      <c r="AO876" s="185"/>
      <c r="AP876" s="185"/>
      <c r="AQ876" s="185"/>
      <c r="AR876" s="185"/>
      <c r="AS876" s="185"/>
      <c r="AT876" s="185"/>
      <c r="AU876" s="185"/>
      <c r="AV876" s="185"/>
      <c r="AW876" s="185"/>
      <c r="AX876" s="185"/>
      <c r="AY876" s="185"/>
      <c r="AZ876" s="185"/>
      <c r="BA876" s="185"/>
      <c r="BB876" s="185"/>
      <c r="BC876" s="185"/>
      <c r="BD876" s="185"/>
      <c r="BE876" s="185"/>
      <c r="BF876" s="185"/>
      <c r="BG876" s="185"/>
      <c r="BH876" s="185"/>
      <c r="BI876" s="185"/>
      <c r="BJ876" s="185"/>
      <c r="BK876" s="185"/>
      <c r="BL876" s="185"/>
      <c r="BM876" s="185"/>
      <c r="BN876" s="185"/>
      <c r="BO876" s="185"/>
      <c r="BP876" s="185"/>
      <c r="BQ876" s="185"/>
      <c r="BR876" s="185"/>
      <c r="BS876" s="185"/>
      <c r="BT876" s="185"/>
      <c r="BU876" s="185"/>
      <c r="BV876" s="185"/>
      <c r="BW876" s="185"/>
      <c r="BX876" s="185"/>
      <c r="BY876" s="185"/>
      <c r="BZ876" s="185"/>
      <c r="CA876" s="185"/>
      <c r="CB876" s="185"/>
      <c r="CC876" s="185"/>
      <c r="CD876" s="185"/>
      <c r="CE876" s="185"/>
      <c r="CF876" s="185"/>
      <c r="CG876" s="185"/>
      <c r="CH876" s="185"/>
      <c r="CI876" s="185"/>
      <c r="CJ876" s="185"/>
      <c r="CK876" s="185"/>
      <c r="CL876" s="185"/>
      <c r="CM876" s="185"/>
      <c r="CN876" s="185"/>
      <c r="CO876" s="185"/>
      <c r="CP876" s="2234"/>
      <c r="CQ876" s="2234"/>
      <c r="CR876" s="2234"/>
      <c r="CS876" s="283"/>
      <c r="CT876" s="283"/>
      <c r="CU876" s="283"/>
      <c r="CV876" s="185"/>
      <c r="CW876" s="185"/>
      <c r="CX876" s="185"/>
      <c r="CY876" s="185"/>
      <c r="CZ876" s="185"/>
      <c r="DA876" s="185"/>
      <c r="DB876" s="283"/>
      <c r="DC876" s="283"/>
      <c r="DD876" s="283"/>
      <c r="DE876" s="185"/>
      <c r="DF876" s="283"/>
      <c r="DG876" s="185"/>
      <c r="DH876" s="185"/>
      <c r="DI876" s="185"/>
      <c r="DJ876" s="185"/>
      <c r="DK876" s="185"/>
      <c r="DL876" s="185"/>
      <c r="DM876" s="185"/>
      <c r="DN876" s="185"/>
      <c r="DO876" s="185"/>
      <c r="DP876" s="283"/>
      <c r="DQ876" s="185"/>
      <c r="DR876" s="185"/>
      <c r="DS876" s="185"/>
      <c r="DT876" s="185"/>
      <c r="DU876" s="185"/>
      <c r="DV876" s="185"/>
      <c r="DW876" s="185"/>
      <c r="DX876" s="185"/>
      <c r="DY876" s="185"/>
      <c r="DZ876" s="2234"/>
      <c r="EA876" s="283"/>
      <c r="EB876" s="185"/>
      <c r="EC876" s="866"/>
      <c r="ED876" s="185"/>
      <c r="EE876" s="185"/>
      <c r="EF876" s="185"/>
      <c r="EG876" s="202"/>
      <c r="EH876" s="1614"/>
    </row>
    <row r="877" spans="1:138" ht="15" hidden="1" customHeight="1" outlineLevel="1">
      <c r="A877" s="85"/>
      <c r="B877" s="23"/>
      <c r="C877" s="95" t="s">
        <v>135</v>
      </c>
      <c r="D877" s="96" t="s">
        <v>130</v>
      </c>
      <c r="E877" s="67"/>
      <c r="F877" s="67"/>
      <c r="G877" s="67"/>
      <c r="H877" s="84"/>
      <c r="I877" s="67"/>
      <c r="J877" s="67"/>
      <c r="K877" s="67"/>
      <c r="L877" s="67"/>
      <c r="M877" s="2216"/>
      <c r="N877" s="67"/>
      <c r="O877" s="67"/>
      <c r="P877" s="67"/>
      <c r="Q877" s="67"/>
      <c r="R877" s="67"/>
      <c r="S877" s="67"/>
      <c r="T877" s="67"/>
      <c r="U877" s="185"/>
      <c r="V877" s="84"/>
      <c r="W877" s="67"/>
      <c r="X877" s="67"/>
      <c r="Y877" s="67"/>
      <c r="Z877" s="67"/>
      <c r="AA877" s="67"/>
      <c r="AB877" s="67"/>
      <c r="AC877" s="67"/>
      <c r="AD877" s="67"/>
      <c r="AE877" s="67"/>
      <c r="AF877" s="23"/>
      <c r="AG877" s="23"/>
      <c r="AH877" s="185"/>
      <c r="AI877" s="185"/>
      <c r="AJ877" s="185"/>
      <c r="AK877" s="185"/>
      <c r="AL877" s="185"/>
      <c r="AM877" s="185"/>
      <c r="AN877" s="185"/>
      <c r="AO877" s="185"/>
      <c r="AP877" s="185"/>
      <c r="AQ877" s="185"/>
      <c r="AR877" s="185"/>
      <c r="AS877" s="185"/>
      <c r="AT877" s="185"/>
      <c r="AU877" s="185"/>
      <c r="AV877" s="185"/>
      <c r="AW877" s="185"/>
      <c r="AX877" s="185"/>
      <c r="AY877" s="185"/>
      <c r="AZ877" s="185"/>
      <c r="BA877" s="185"/>
      <c r="BB877" s="185"/>
      <c r="BC877" s="185"/>
      <c r="BD877" s="185"/>
      <c r="BE877" s="185"/>
      <c r="BF877" s="185"/>
      <c r="BG877" s="185"/>
      <c r="BH877" s="185"/>
      <c r="BI877" s="185"/>
      <c r="BJ877" s="185"/>
      <c r="BK877" s="185"/>
      <c r="BL877" s="185"/>
      <c r="BM877" s="185"/>
      <c r="BN877" s="185"/>
      <c r="BO877" s="185"/>
      <c r="BP877" s="185"/>
      <c r="BQ877" s="185"/>
      <c r="BR877" s="185"/>
      <c r="BS877" s="185"/>
      <c r="BT877" s="185"/>
      <c r="BU877" s="185"/>
      <c r="BV877" s="185"/>
      <c r="BW877" s="185"/>
      <c r="BX877" s="185"/>
      <c r="BY877" s="185"/>
      <c r="BZ877" s="185"/>
      <c r="CA877" s="185"/>
      <c r="CB877" s="185"/>
      <c r="CC877" s="185"/>
      <c r="CD877" s="185"/>
      <c r="CE877" s="185"/>
      <c r="CF877" s="185"/>
      <c r="CG877" s="185"/>
      <c r="CH877" s="185"/>
      <c r="CI877" s="185"/>
      <c r="CJ877" s="185"/>
      <c r="CK877" s="185"/>
      <c r="CL877" s="185"/>
      <c r="CM877" s="185"/>
      <c r="CN877" s="185"/>
      <c r="CO877" s="185"/>
      <c r="CP877" s="2234"/>
      <c r="CQ877" s="2234"/>
      <c r="CR877" s="2234"/>
      <c r="CS877" s="283"/>
      <c r="CT877" s="283"/>
      <c r="CU877" s="283"/>
      <c r="CV877" s="185"/>
      <c r="CW877" s="185"/>
      <c r="CX877" s="185"/>
      <c r="CY877" s="185"/>
      <c r="CZ877" s="185"/>
      <c r="DA877" s="185"/>
      <c r="DB877" s="283"/>
      <c r="DC877" s="283"/>
      <c r="DD877" s="283"/>
      <c r="DE877" s="185"/>
      <c r="DF877" s="283"/>
      <c r="DG877" s="185"/>
      <c r="DH877" s="185"/>
      <c r="DI877" s="185"/>
      <c r="DJ877" s="185"/>
      <c r="DK877" s="185"/>
      <c r="DL877" s="185"/>
      <c r="DM877" s="185"/>
      <c r="DN877" s="185"/>
      <c r="DO877" s="185"/>
      <c r="DP877" s="283"/>
      <c r="DQ877" s="185"/>
      <c r="DR877" s="185"/>
      <c r="DS877" s="185"/>
      <c r="DT877" s="185"/>
      <c r="DU877" s="185"/>
      <c r="DV877" s="185"/>
      <c r="DW877" s="185"/>
      <c r="DX877" s="185"/>
      <c r="DY877" s="185"/>
      <c r="DZ877" s="2234"/>
      <c r="EA877" s="283"/>
      <c r="EB877" s="185"/>
      <c r="EC877" s="866"/>
      <c r="ED877" s="185"/>
      <c r="EE877" s="185"/>
      <c r="EF877" s="185"/>
      <c r="EG877" s="202"/>
      <c r="EH877" s="1614"/>
    </row>
    <row r="878" spans="1:138" ht="15" hidden="1" customHeight="1" outlineLevel="1">
      <c r="A878" s="85"/>
      <c r="B878" s="23"/>
      <c r="C878" s="95"/>
      <c r="D878" s="96"/>
      <c r="E878" s="67"/>
      <c r="F878" s="67"/>
      <c r="G878" s="67"/>
      <c r="H878" s="86">
        <f>SUM(I878:L878)</f>
        <v>0</v>
      </c>
      <c r="I878" s="67"/>
      <c r="J878" s="67"/>
      <c r="K878" s="67"/>
      <c r="L878" s="67"/>
      <c r="M878" s="2216"/>
      <c r="N878" s="67"/>
      <c r="O878" s="67"/>
      <c r="P878" s="67"/>
      <c r="Q878" s="67">
        <f>SUM(R878:U878)</f>
        <v>0</v>
      </c>
      <c r="R878" s="67"/>
      <c r="S878" s="67"/>
      <c r="T878" s="67"/>
      <c r="U878" s="196"/>
      <c r="V878" s="86">
        <f>SUM(W878:Z878)</f>
        <v>0</v>
      </c>
      <c r="W878" s="67"/>
      <c r="X878" s="67"/>
      <c r="Y878" s="67"/>
      <c r="Z878" s="67"/>
      <c r="AA878" s="67">
        <f>SUM(AB878:AE878)</f>
        <v>0</v>
      </c>
      <c r="AB878" s="67"/>
      <c r="AC878" s="67"/>
      <c r="AD878" s="67"/>
      <c r="AE878" s="67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2239"/>
      <c r="CQ878" s="2239"/>
      <c r="CR878" s="2239"/>
      <c r="CS878" s="210"/>
      <c r="CT878" s="210"/>
      <c r="CU878" s="210"/>
      <c r="CV878" s="33"/>
      <c r="CW878" s="33"/>
      <c r="CX878" s="33"/>
      <c r="CY878" s="33"/>
      <c r="CZ878" s="33"/>
      <c r="DA878" s="33"/>
      <c r="DB878" s="210"/>
      <c r="DC878" s="210"/>
      <c r="DD878" s="210"/>
      <c r="DE878" s="33"/>
      <c r="DF878" s="210"/>
      <c r="DG878" s="33"/>
      <c r="DH878" s="33"/>
      <c r="DI878" s="33"/>
      <c r="DJ878" s="33"/>
      <c r="DK878" s="33"/>
      <c r="DL878" s="33"/>
      <c r="DM878" s="33"/>
      <c r="DN878" s="185"/>
      <c r="DO878" s="33"/>
      <c r="DP878" s="210"/>
      <c r="DQ878" s="33"/>
      <c r="DR878" s="33"/>
      <c r="DS878" s="33"/>
      <c r="DT878" s="33"/>
      <c r="DU878" s="33"/>
      <c r="DV878" s="33"/>
      <c r="DW878" s="33"/>
      <c r="DX878" s="185"/>
      <c r="DY878" s="33"/>
      <c r="DZ878" s="2239"/>
      <c r="EA878" s="210"/>
      <c r="EB878" s="33"/>
      <c r="EC878" s="868"/>
      <c r="ED878" s="33"/>
      <c r="EE878" s="33"/>
      <c r="EF878" s="33"/>
      <c r="EG878" s="201"/>
      <c r="EH878" s="1581"/>
    </row>
    <row r="879" spans="1:138" ht="15" hidden="1" customHeight="1" outlineLevel="1">
      <c r="A879" s="85"/>
      <c r="B879" s="23"/>
      <c r="C879" s="95"/>
      <c r="D879" s="23"/>
      <c r="E879" s="67"/>
      <c r="F879" s="67"/>
      <c r="G879" s="67"/>
      <c r="H879" s="86">
        <f>SUM(I879:L879)</f>
        <v>0</v>
      </c>
      <c r="I879" s="67"/>
      <c r="J879" s="67"/>
      <c r="K879" s="67"/>
      <c r="L879" s="67"/>
      <c r="M879" s="2216"/>
      <c r="N879" s="67"/>
      <c r="O879" s="67"/>
      <c r="P879" s="67"/>
      <c r="Q879" s="67">
        <f>SUM(R879:U879)</f>
        <v>0</v>
      </c>
      <c r="R879" s="67"/>
      <c r="S879" s="67"/>
      <c r="T879" s="67"/>
      <c r="U879" s="196"/>
      <c r="V879" s="86">
        <f>SUM(W879:Z879)</f>
        <v>0</v>
      </c>
      <c r="W879" s="67"/>
      <c r="X879" s="67"/>
      <c r="Y879" s="67"/>
      <c r="Z879" s="67"/>
      <c r="AA879" s="67">
        <f>SUM(AB879:AE879)</f>
        <v>0</v>
      </c>
      <c r="AB879" s="67"/>
      <c r="AC879" s="67"/>
      <c r="AD879" s="67"/>
      <c r="AE879" s="67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2239"/>
      <c r="CQ879" s="2239"/>
      <c r="CR879" s="2239"/>
      <c r="CS879" s="210"/>
      <c r="CT879" s="210"/>
      <c r="CU879" s="210"/>
      <c r="CV879" s="33"/>
      <c r="CW879" s="33"/>
      <c r="CX879" s="33"/>
      <c r="CY879" s="33"/>
      <c r="CZ879" s="33"/>
      <c r="DA879" s="33"/>
      <c r="DB879" s="210"/>
      <c r="DC879" s="210"/>
      <c r="DD879" s="210"/>
      <c r="DE879" s="33"/>
      <c r="DF879" s="210"/>
      <c r="DG879" s="33"/>
      <c r="DH879" s="33"/>
      <c r="DI879" s="33"/>
      <c r="DJ879" s="33"/>
      <c r="DK879" s="33"/>
      <c r="DL879" s="33"/>
      <c r="DM879" s="33"/>
      <c r="DN879" s="33"/>
      <c r="DO879" s="33"/>
      <c r="DP879" s="210"/>
      <c r="DQ879" s="33"/>
      <c r="DR879" s="33"/>
      <c r="DS879" s="33"/>
      <c r="DT879" s="33"/>
      <c r="DU879" s="33"/>
      <c r="DV879" s="33"/>
      <c r="DW879" s="33"/>
      <c r="DX879" s="33"/>
      <c r="DY879" s="33"/>
      <c r="DZ879" s="2239"/>
      <c r="EA879" s="210"/>
      <c r="EB879" s="33"/>
      <c r="EC879" s="868"/>
      <c r="ED879" s="33"/>
      <c r="EE879" s="33"/>
      <c r="EF879" s="33"/>
      <c r="EG879" s="201"/>
      <c r="EH879" s="1581"/>
    </row>
    <row r="880" spans="1:138" ht="15" hidden="1" customHeight="1" outlineLevel="1">
      <c r="A880" s="85"/>
      <c r="B880" s="23"/>
      <c r="C880" s="95" t="s">
        <v>49</v>
      </c>
      <c r="D880" s="105" t="s">
        <v>1</v>
      </c>
      <c r="E880" s="84"/>
      <c r="F880" s="84"/>
      <c r="G880" s="84"/>
      <c r="H880" s="84"/>
      <c r="I880" s="84"/>
      <c r="J880" s="84"/>
      <c r="K880" s="84"/>
      <c r="L880" s="84"/>
      <c r="M880" s="2199"/>
      <c r="N880" s="84"/>
      <c r="O880" s="84"/>
      <c r="P880" s="84"/>
      <c r="Q880" s="84"/>
      <c r="R880" s="84"/>
      <c r="S880" s="84"/>
      <c r="T880" s="84"/>
      <c r="U880" s="185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105"/>
      <c r="AG880" s="105"/>
      <c r="AH880" s="185">
        <v>0</v>
      </c>
      <c r="AI880" s="185">
        <v>0</v>
      </c>
      <c r="AJ880" s="185">
        <v>0</v>
      </c>
      <c r="AK880" s="185">
        <v>0</v>
      </c>
      <c r="AL880" s="185">
        <v>0</v>
      </c>
      <c r="AM880" s="185">
        <v>0</v>
      </c>
      <c r="AN880" s="185">
        <v>0</v>
      </c>
      <c r="AO880" s="185">
        <v>0</v>
      </c>
      <c r="AP880" s="185">
        <v>0</v>
      </c>
      <c r="AQ880" s="185">
        <v>0</v>
      </c>
      <c r="AR880" s="185">
        <v>0</v>
      </c>
      <c r="AS880" s="185">
        <v>0</v>
      </c>
      <c r="AT880" s="185">
        <v>0</v>
      </c>
      <c r="AU880" s="185">
        <v>0</v>
      </c>
      <c r="AV880" s="185">
        <v>0</v>
      </c>
      <c r="AW880" s="185">
        <v>0</v>
      </c>
      <c r="AX880" s="185">
        <v>0</v>
      </c>
      <c r="AY880" s="185">
        <v>0</v>
      </c>
      <c r="AZ880" s="185">
        <v>0</v>
      </c>
      <c r="BA880" s="185">
        <v>0</v>
      </c>
      <c r="BB880" s="185">
        <v>0</v>
      </c>
      <c r="BC880" s="185">
        <v>0</v>
      </c>
      <c r="BD880" s="185">
        <v>0</v>
      </c>
      <c r="BE880" s="185">
        <v>0</v>
      </c>
      <c r="BF880" s="185">
        <v>0</v>
      </c>
      <c r="BG880" s="185">
        <v>0</v>
      </c>
      <c r="BH880" s="185">
        <v>0</v>
      </c>
      <c r="BI880" s="185">
        <v>0</v>
      </c>
      <c r="BJ880" s="185">
        <v>0</v>
      </c>
      <c r="BK880" s="185">
        <v>0</v>
      </c>
      <c r="BL880" s="185">
        <f>SUM(BL878:BL879)</f>
        <v>0</v>
      </c>
      <c r="BM880" s="185">
        <f>SUM(BM878:BM879)</f>
        <v>0</v>
      </c>
      <c r="BN880" s="185">
        <f t="shared" ref="BN880:BZ880" si="2526">SUM(BN878:BN879)</f>
        <v>0</v>
      </c>
      <c r="BO880" s="185">
        <f t="shared" si="2526"/>
        <v>0</v>
      </c>
      <c r="BP880" s="185">
        <f t="shared" si="2526"/>
        <v>0</v>
      </c>
      <c r="BQ880" s="185">
        <f t="shared" si="2526"/>
        <v>0</v>
      </c>
      <c r="BR880" s="185">
        <f t="shared" si="2526"/>
        <v>0</v>
      </c>
      <c r="BS880" s="185">
        <f t="shared" si="2526"/>
        <v>0</v>
      </c>
      <c r="BT880" s="185">
        <f t="shared" si="2526"/>
        <v>0</v>
      </c>
      <c r="BU880" s="185">
        <f t="shared" si="2526"/>
        <v>0</v>
      </c>
      <c r="BV880" s="185">
        <f t="shared" si="2526"/>
        <v>0</v>
      </c>
      <c r="BW880" s="185">
        <f t="shared" si="2526"/>
        <v>0</v>
      </c>
      <c r="BX880" s="185">
        <f t="shared" si="2526"/>
        <v>0</v>
      </c>
      <c r="BY880" s="185">
        <f t="shared" si="2526"/>
        <v>0</v>
      </c>
      <c r="BZ880" s="185">
        <f t="shared" si="2526"/>
        <v>0</v>
      </c>
      <c r="CA880" s="185">
        <f>SUM(CA878:CA879)</f>
        <v>0</v>
      </c>
      <c r="CB880" s="185">
        <f>SUM(CB878:CB879)</f>
        <v>0</v>
      </c>
      <c r="CC880" s="185">
        <f t="shared" ref="CC880:CO880" si="2527">SUM(CC878:CC879)</f>
        <v>0</v>
      </c>
      <c r="CD880" s="185">
        <f t="shared" si="2527"/>
        <v>0</v>
      </c>
      <c r="CE880" s="185">
        <f t="shared" si="2527"/>
        <v>0</v>
      </c>
      <c r="CF880" s="185">
        <f t="shared" si="2527"/>
        <v>0</v>
      </c>
      <c r="CG880" s="185">
        <f t="shared" si="2527"/>
        <v>0</v>
      </c>
      <c r="CH880" s="185">
        <f t="shared" si="2527"/>
        <v>0</v>
      </c>
      <c r="CI880" s="185">
        <f t="shared" si="2527"/>
        <v>0</v>
      </c>
      <c r="CJ880" s="185">
        <f t="shared" si="2527"/>
        <v>0</v>
      </c>
      <c r="CK880" s="185">
        <f t="shared" si="2527"/>
        <v>0</v>
      </c>
      <c r="CL880" s="185">
        <f t="shared" si="2527"/>
        <v>0</v>
      </c>
      <c r="CM880" s="185">
        <f t="shared" si="2527"/>
        <v>0</v>
      </c>
      <c r="CN880" s="185">
        <f t="shared" si="2527"/>
        <v>0</v>
      </c>
      <c r="CO880" s="185">
        <f t="shared" si="2527"/>
        <v>0</v>
      </c>
      <c r="CP880" s="2234">
        <f t="shared" ref="CP880:CX880" si="2528">SUM(CP878:CP879)</f>
        <v>0</v>
      </c>
      <c r="CQ880" s="2234">
        <f t="shared" si="2528"/>
        <v>0</v>
      </c>
      <c r="CR880" s="2234">
        <f t="shared" si="2528"/>
        <v>0</v>
      </c>
      <c r="CS880" s="283">
        <f t="shared" si="2528"/>
        <v>0</v>
      </c>
      <c r="CT880" s="283">
        <f t="shared" si="2528"/>
        <v>0</v>
      </c>
      <c r="CU880" s="283">
        <f t="shared" si="2528"/>
        <v>0</v>
      </c>
      <c r="CV880" s="185">
        <f t="shared" si="2528"/>
        <v>0</v>
      </c>
      <c r="CW880" s="185">
        <f t="shared" si="2528"/>
        <v>0</v>
      </c>
      <c r="CX880" s="185">
        <f t="shared" si="2528"/>
        <v>0</v>
      </c>
      <c r="CY880" s="185">
        <f t="shared" ref="CY880:DA880" si="2529">SUM(CY878:CY879)</f>
        <v>0</v>
      </c>
      <c r="CZ880" s="185">
        <f t="shared" si="2529"/>
        <v>0</v>
      </c>
      <c r="DA880" s="185">
        <f t="shared" si="2529"/>
        <v>0</v>
      </c>
      <c r="DB880" s="283"/>
      <c r="DC880" s="283"/>
      <c r="DD880" s="283"/>
      <c r="DE880" s="185">
        <f>SUM(DE878:DE879)</f>
        <v>0</v>
      </c>
      <c r="DF880" s="283"/>
      <c r="DG880" s="185"/>
      <c r="DH880" s="185"/>
      <c r="DI880" s="185"/>
      <c r="DJ880" s="185"/>
      <c r="DK880" s="185"/>
      <c r="DL880" s="185"/>
      <c r="DM880" s="185"/>
      <c r="DN880" s="33"/>
      <c r="DO880" s="185"/>
      <c r="DP880" s="283"/>
      <c r="DQ880" s="185"/>
      <c r="DR880" s="185"/>
      <c r="DS880" s="185"/>
      <c r="DT880" s="185"/>
      <c r="DU880" s="185"/>
      <c r="DV880" s="185"/>
      <c r="DW880" s="185"/>
      <c r="DX880" s="33"/>
      <c r="DY880" s="185"/>
      <c r="DZ880" s="2234">
        <f>SUM(DZ878:DZ879)</f>
        <v>0</v>
      </c>
      <c r="EA880" s="283">
        <f t="shared" ref="EA880:EB880" si="2530">SUM(EA878:EA879)</f>
        <v>0</v>
      </c>
      <c r="EB880" s="185">
        <f t="shared" si="2530"/>
        <v>0</v>
      </c>
      <c r="EC880" s="866">
        <f t="shared" ref="EC880" si="2531">SUM(EC878:EC879)</f>
        <v>0</v>
      </c>
      <c r="ED880" s="185"/>
      <c r="EE880" s="185"/>
      <c r="EF880" s="185"/>
      <c r="EG880" s="202"/>
      <c r="EH880" s="1614"/>
    </row>
    <row r="881" spans="1:138" ht="15" hidden="1" customHeight="1" outlineLevel="1">
      <c r="A881" s="85"/>
      <c r="B881" s="23"/>
      <c r="C881" s="95" t="s">
        <v>136</v>
      </c>
      <c r="D881" s="96" t="s">
        <v>133</v>
      </c>
      <c r="E881" s="84"/>
      <c r="F881" s="84"/>
      <c r="G881" s="84"/>
      <c r="H881" s="84"/>
      <c r="I881" s="84"/>
      <c r="J881" s="84"/>
      <c r="K881" s="84"/>
      <c r="L881" s="84"/>
      <c r="M881" s="2199"/>
      <c r="N881" s="84"/>
      <c r="O881" s="84"/>
      <c r="P881" s="84"/>
      <c r="Q881" s="84"/>
      <c r="R881" s="84"/>
      <c r="S881" s="84"/>
      <c r="T881" s="84"/>
      <c r="U881" s="185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23"/>
      <c r="AG881" s="23"/>
      <c r="AH881" s="185"/>
      <c r="AI881" s="185"/>
      <c r="AJ881" s="185"/>
      <c r="AK881" s="185"/>
      <c r="AL881" s="185"/>
      <c r="AM881" s="185"/>
      <c r="AN881" s="185"/>
      <c r="AO881" s="185"/>
      <c r="AP881" s="185"/>
      <c r="AQ881" s="185"/>
      <c r="AR881" s="185"/>
      <c r="AS881" s="185"/>
      <c r="AT881" s="185"/>
      <c r="AU881" s="185"/>
      <c r="AV881" s="185"/>
      <c r="AW881" s="185"/>
      <c r="AX881" s="185"/>
      <c r="AY881" s="185"/>
      <c r="AZ881" s="185"/>
      <c r="BA881" s="185"/>
      <c r="BB881" s="185"/>
      <c r="BC881" s="185"/>
      <c r="BD881" s="185"/>
      <c r="BE881" s="185"/>
      <c r="BF881" s="185"/>
      <c r="BG881" s="185"/>
      <c r="BH881" s="185"/>
      <c r="BI881" s="185"/>
      <c r="BJ881" s="185"/>
      <c r="BK881" s="185"/>
      <c r="BL881" s="185"/>
      <c r="BM881" s="185"/>
      <c r="BN881" s="185"/>
      <c r="BO881" s="185"/>
      <c r="BP881" s="185"/>
      <c r="BQ881" s="185"/>
      <c r="BR881" s="185"/>
      <c r="BS881" s="185"/>
      <c r="BT881" s="185"/>
      <c r="BU881" s="185"/>
      <c r="BV881" s="185"/>
      <c r="BW881" s="185"/>
      <c r="BX881" s="185"/>
      <c r="BY881" s="185"/>
      <c r="BZ881" s="185"/>
      <c r="CA881" s="185"/>
      <c r="CB881" s="185"/>
      <c r="CC881" s="185"/>
      <c r="CD881" s="185"/>
      <c r="CE881" s="185"/>
      <c r="CF881" s="185"/>
      <c r="CG881" s="185"/>
      <c r="CH881" s="185"/>
      <c r="CI881" s="185"/>
      <c r="CJ881" s="185"/>
      <c r="CK881" s="185"/>
      <c r="CL881" s="185"/>
      <c r="CM881" s="185"/>
      <c r="CN881" s="185"/>
      <c r="CO881" s="185"/>
      <c r="CP881" s="2234"/>
      <c r="CQ881" s="2234"/>
      <c r="CR881" s="2234"/>
      <c r="CS881" s="283"/>
      <c r="CT881" s="283"/>
      <c r="CU881" s="283"/>
      <c r="CV881" s="185"/>
      <c r="CW881" s="185"/>
      <c r="CX881" s="185"/>
      <c r="CY881" s="185"/>
      <c r="CZ881" s="185"/>
      <c r="DA881" s="185"/>
      <c r="DB881" s="283"/>
      <c r="DC881" s="283"/>
      <c r="DD881" s="283"/>
      <c r="DE881" s="185"/>
      <c r="DF881" s="283"/>
      <c r="DG881" s="185"/>
      <c r="DH881" s="185"/>
      <c r="DI881" s="185"/>
      <c r="DJ881" s="185"/>
      <c r="DK881" s="185"/>
      <c r="DL881" s="185"/>
      <c r="DM881" s="185"/>
      <c r="DN881" s="185"/>
      <c r="DO881" s="185"/>
      <c r="DP881" s="283"/>
      <c r="DQ881" s="185"/>
      <c r="DR881" s="185"/>
      <c r="DS881" s="185"/>
      <c r="DT881" s="185"/>
      <c r="DU881" s="185"/>
      <c r="DV881" s="185"/>
      <c r="DW881" s="185"/>
      <c r="DX881" s="185"/>
      <c r="DY881" s="185"/>
      <c r="DZ881" s="2234"/>
      <c r="EA881" s="283"/>
      <c r="EB881" s="185"/>
      <c r="EC881" s="866"/>
      <c r="ED881" s="185"/>
      <c r="EE881" s="185"/>
      <c r="EF881" s="185"/>
      <c r="EG881" s="202"/>
      <c r="EH881" s="1614"/>
    </row>
    <row r="882" spans="1:138" ht="15" hidden="1" customHeight="1" outlineLevel="1">
      <c r="A882" s="85"/>
      <c r="B882" s="23"/>
      <c r="C882" s="95"/>
      <c r="D882" s="96"/>
      <c r="E882" s="67"/>
      <c r="F882" s="67"/>
      <c r="G882" s="67"/>
      <c r="H882" s="86">
        <f>SUM(I882:L882)</f>
        <v>0</v>
      </c>
      <c r="I882" s="67"/>
      <c r="J882" s="67"/>
      <c r="K882" s="67"/>
      <c r="L882" s="67"/>
      <c r="M882" s="2216"/>
      <c r="N882" s="67"/>
      <c r="O882" s="67"/>
      <c r="P882" s="67"/>
      <c r="Q882" s="67">
        <f>SUM(R882:U882)</f>
        <v>0</v>
      </c>
      <c r="R882" s="67"/>
      <c r="S882" s="67"/>
      <c r="T882" s="67"/>
      <c r="U882" s="196"/>
      <c r="V882" s="86">
        <f>SUM(W882:Z882)</f>
        <v>0</v>
      </c>
      <c r="W882" s="67"/>
      <c r="X882" s="67"/>
      <c r="Y882" s="67"/>
      <c r="Z882" s="67"/>
      <c r="AA882" s="67">
        <f>SUM(AB882:AE882)</f>
        <v>0</v>
      </c>
      <c r="AB882" s="67"/>
      <c r="AC882" s="67"/>
      <c r="AD882" s="67"/>
      <c r="AE882" s="67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2239"/>
      <c r="CQ882" s="2239"/>
      <c r="CR882" s="2239"/>
      <c r="CS882" s="210"/>
      <c r="CT882" s="210"/>
      <c r="CU882" s="210"/>
      <c r="CV882" s="33"/>
      <c r="CW882" s="33"/>
      <c r="CX882" s="33"/>
      <c r="CY882" s="33"/>
      <c r="CZ882" s="33"/>
      <c r="DA882" s="33"/>
      <c r="DB882" s="210"/>
      <c r="DC882" s="210"/>
      <c r="DD882" s="210"/>
      <c r="DE882" s="33"/>
      <c r="DF882" s="210"/>
      <c r="DG882" s="33"/>
      <c r="DH882" s="33"/>
      <c r="DI882" s="33"/>
      <c r="DJ882" s="33"/>
      <c r="DK882" s="33"/>
      <c r="DL882" s="33"/>
      <c r="DM882" s="33"/>
      <c r="DN882" s="185"/>
      <c r="DO882" s="33"/>
      <c r="DP882" s="210"/>
      <c r="DQ882" s="33"/>
      <c r="DR882" s="33"/>
      <c r="DS882" s="33"/>
      <c r="DT882" s="33"/>
      <c r="DU882" s="33"/>
      <c r="DV882" s="33"/>
      <c r="DW882" s="33"/>
      <c r="DX882" s="185"/>
      <c r="DY882" s="33"/>
      <c r="DZ882" s="2239"/>
      <c r="EA882" s="210"/>
      <c r="EB882" s="33"/>
      <c r="EC882" s="868"/>
      <c r="ED882" s="33"/>
      <c r="EE882" s="33"/>
      <c r="EF882" s="33"/>
      <c r="EG882" s="201"/>
      <c r="EH882" s="1581"/>
    </row>
    <row r="883" spans="1:138" ht="15" hidden="1" customHeight="1" outlineLevel="1">
      <c r="A883" s="85"/>
      <c r="B883" s="23"/>
      <c r="C883" s="95"/>
      <c r="D883" s="23"/>
      <c r="E883" s="67"/>
      <c r="F883" s="67"/>
      <c r="G883" s="67"/>
      <c r="H883" s="86">
        <f>SUM(I883:L883)</f>
        <v>0</v>
      </c>
      <c r="I883" s="67"/>
      <c r="J883" s="67"/>
      <c r="K883" s="67"/>
      <c r="L883" s="67"/>
      <c r="M883" s="2216"/>
      <c r="N883" s="67"/>
      <c r="O883" s="67"/>
      <c r="P883" s="67"/>
      <c r="Q883" s="67">
        <f>SUM(R883:U883)</f>
        <v>0</v>
      </c>
      <c r="R883" s="67"/>
      <c r="S883" s="67"/>
      <c r="T883" s="67"/>
      <c r="U883" s="196"/>
      <c r="V883" s="86">
        <f>SUM(W883:Z883)</f>
        <v>0</v>
      </c>
      <c r="W883" s="67"/>
      <c r="X883" s="67"/>
      <c r="Y883" s="67"/>
      <c r="Z883" s="67"/>
      <c r="AA883" s="67">
        <f>SUM(AB883:AE883)</f>
        <v>0</v>
      </c>
      <c r="AB883" s="67"/>
      <c r="AC883" s="67"/>
      <c r="AD883" s="67"/>
      <c r="AE883" s="67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2239"/>
      <c r="CQ883" s="2239"/>
      <c r="CR883" s="2239"/>
      <c r="CS883" s="210"/>
      <c r="CT883" s="210"/>
      <c r="CU883" s="210"/>
      <c r="CV883" s="33"/>
      <c r="CW883" s="33"/>
      <c r="CX883" s="33"/>
      <c r="CY883" s="33"/>
      <c r="CZ883" s="33"/>
      <c r="DA883" s="33"/>
      <c r="DB883" s="210"/>
      <c r="DC883" s="210"/>
      <c r="DD883" s="210"/>
      <c r="DE883" s="33"/>
      <c r="DF883" s="210"/>
      <c r="DG883" s="33"/>
      <c r="DH883" s="33"/>
      <c r="DI883" s="33"/>
      <c r="DJ883" s="33"/>
      <c r="DK883" s="33"/>
      <c r="DL883" s="33"/>
      <c r="DM883" s="33"/>
      <c r="DN883" s="33"/>
      <c r="DO883" s="33"/>
      <c r="DP883" s="210"/>
      <c r="DQ883" s="33"/>
      <c r="DR883" s="33"/>
      <c r="DS883" s="33"/>
      <c r="DT883" s="33"/>
      <c r="DU883" s="33"/>
      <c r="DV883" s="33"/>
      <c r="DW883" s="33"/>
      <c r="DX883" s="33"/>
      <c r="DY883" s="33"/>
      <c r="DZ883" s="2239"/>
      <c r="EA883" s="210"/>
      <c r="EB883" s="33"/>
      <c r="EC883" s="868"/>
      <c r="ED883" s="33"/>
      <c r="EE883" s="33"/>
      <c r="EF883" s="33"/>
      <c r="EG883" s="201"/>
      <c r="EH883" s="1581"/>
    </row>
    <row r="884" spans="1:138" ht="15" hidden="1" customHeight="1" outlineLevel="1">
      <c r="A884" s="85"/>
      <c r="B884" s="23"/>
      <c r="C884" s="95" t="s">
        <v>49</v>
      </c>
      <c r="D884" s="105" t="s">
        <v>1</v>
      </c>
      <c r="E884" s="84"/>
      <c r="F884" s="84"/>
      <c r="G884" s="84"/>
      <c r="H884" s="84"/>
      <c r="I884" s="84"/>
      <c r="J884" s="84"/>
      <c r="K884" s="84"/>
      <c r="L884" s="84"/>
      <c r="M884" s="2199"/>
      <c r="N884" s="84"/>
      <c r="O884" s="84"/>
      <c r="P884" s="84"/>
      <c r="Q884" s="84"/>
      <c r="R884" s="84"/>
      <c r="S884" s="84"/>
      <c r="T884" s="84"/>
      <c r="U884" s="185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105"/>
      <c r="AG884" s="105"/>
      <c r="AH884" s="185">
        <v>0</v>
      </c>
      <c r="AI884" s="185">
        <v>0</v>
      </c>
      <c r="AJ884" s="185">
        <v>0</v>
      </c>
      <c r="AK884" s="185">
        <v>0</v>
      </c>
      <c r="AL884" s="185">
        <v>0</v>
      </c>
      <c r="AM884" s="185">
        <v>0</v>
      </c>
      <c r="AN884" s="185">
        <v>0</v>
      </c>
      <c r="AO884" s="185">
        <v>0</v>
      </c>
      <c r="AP884" s="185">
        <v>0</v>
      </c>
      <c r="AQ884" s="185">
        <v>0</v>
      </c>
      <c r="AR884" s="185">
        <v>0</v>
      </c>
      <c r="AS884" s="185">
        <v>0</v>
      </c>
      <c r="AT884" s="185">
        <v>0</v>
      </c>
      <c r="AU884" s="185">
        <v>0</v>
      </c>
      <c r="AV884" s="185">
        <v>0</v>
      </c>
      <c r="AW884" s="185">
        <v>0</v>
      </c>
      <c r="AX884" s="185">
        <v>0</v>
      </c>
      <c r="AY884" s="185">
        <v>0</v>
      </c>
      <c r="AZ884" s="185">
        <v>0</v>
      </c>
      <c r="BA884" s="185">
        <v>0</v>
      </c>
      <c r="BB884" s="185">
        <v>0</v>
      </c>
      <c r="BC884" s="185">
        <v>0</v>
      </c>
      <c r="BD884" s="185">
        <v>0</v>
      </c>
      <c r="BE884" s="185">
        <v>0</v>
      </c>
      <c r="BF884" s="185">
        <v>0</v>
      </c>
      <c r="BG884" s="185">
        <v>0</v>
      </c>
      <c r="BH884" s="185">
        <v>0</v>
      </c>
      <c r="BI884" s="185">
        <v>0</v>
      </c>
      <c r="BJ884" s="185">
        <v>0</v>
      </c>
      <c r="BK884" s="185">
        <v>0</v>
      </c>
      <c r="BL884" s="185">
        <f>SUM(BL882:BL883)</f>
        <v>0</v>
      </c>
      <c r="BM884" s="185">
        <f>SUM(BM882:BM883)</f>
        <v>0</v>
      </c>
      <c r="BN884" s="185">
        <f t="shared" ref="BN884:BZ884" si="2532">SUM(BN882:BN883)</f>
        <v>0</v>
      </c>
      <c r="BO884" s="185">
        <f t="shared" si="2532"/>
        <v>0</v>
      </c>
      <c r="BP884" s="185">
        <f t="shared" si="2532"/>
        <v>0</v>
      </c>
      <c r="BQ884" s="185">
        <f t="shared" si="2532"/>
        <v>0</v>
      </c>
      <c r="BR884" s="185">
        <f t="shared" si="2532"/>
        <v>0</v>
      </c>
      <c r="BS884" s="185">
        <f t="shared" si="2532"/>
        <v>0</v>
      </c>
      <c r="BT884" s="185">
        <f t="shared" si="2532"/>
        <v>0</v>
      </c>
      <c r="BU884" s="185">
        <f t="shared" si="2532"/>
        <v>0</v>
      </c>
      <c r="BV884" s="185">
        <f t="shared" si="2532"/>
        <v>0</v>
      </c>
      <c r="BW884" s="185">
        <f t="shared" si="2532"/>
        <v>0</v>
      </c>
      <c r="BX884" s="185">
        <f t="shared" si="2532"/>
        <v>0</v>
      </c>
      <c r="BY884" s="185">
        <f t="shared" si="2532"/>
        <v>0</v>
      </c>
      <c r="BZ884" s="185">
        <f t="shared" si="2532"/>
        <v>0</v>
      </c>
      <c r="CA884" s="185">
        <f>SUM(CA882:CA883)</f>
        <v>0</v>
      </c>
      <c r="CB884" s="185">
        <f>SUM(CB882:CB883)</f>
        <v>0</v>
      </c>
      <c r="CC884" s="185">
        <f t="shared" ref="CC884:CO884" si="2533">SUM(CC882:CC883)</f>
        <v>0</v>
      </c>
      <c r="CD884" s="185">
        <f t="shared" si="2533"/>
        <v>0</v>
      </c>
      <c r="CE884" s="185">
        <f t="shared" si="2533"/>
        <v>0</v>
      </c>
      <c r="CF884" s="185">
        <f t="shared" si="2533"/>
        <v>0</v>
      </c>
      <c r="CG884" s="185">
        <f t="shared" si="2533"/>
        <v>0</v>
      </c>
      <c r="CH884" s="185">
        <f t="shared" si="2533"/>
        <v>0</v>
      </c>
      <c r="CI884" s="185">
        <f t="shared" si="2533"/>
        <v>0</v>
      </c>
      <c r="CJ884" s="185">
        <f t="shared" si="2533"/>
        <v>0</v>
      </c>
      <c r="CK884" s="185">
        <f t="shared" si="2533"/>
        <v>0</v>
      </c>
      <c r="CL884" s="185">
        <f t="shared" si="2533"/>
        <v>0</v>
      </c>
      <c r="CM884" s="185">
        <f t="shared" si="2533"/>
        <v>0</v>
      </c>
      <c r="CN884" s="185">
        <f t="shared" si="2533"/>
        <v>0</v>
      </c>
      <c r="CO884" s="185">
        <f t="shared" si="2533"/>
        <v>0</v>
      </c>
      <c r="CP884" s="2234">
        <f t="shared" ref="CP884:CX884" si="2534">SUM(CP882:CP883)</f>
        <v>0</v>
      </c>
      <c r="CQ884" s="2234">
        <f t="shared" si="2534"/>
        <v>0</v>
      </c>
      <c r="CR884" s="2234">
        <f t="shared" si="2534"/>
        <v>0</v>
      </c>
      <c r="CS884" s="283">
        <f t="shared" si="2534"/>
        <v>0</v>
      </c>
      <c r="CT884" s="283">
        <f t="shared" si="2534"/>
        <v>0</v>
      </c>
      <c r="CU884" s="283">
        <f t="shared" si="2534"/>
        <v>0</v>
      </c>
      <c r="CV884" s="185">
        <f t="shared" si="2534"/>
        <v>0</v>
      </c>
      <c r="CW884" s="185">
        <f t="shared" si="2534"/>
        <v>0</v>
      </c>
      <c r="CX884" s="185">
        <f t="shared" si="2534"/>
        <v>0</v>
      </c>
      <c r="CY884" s="185">
        <f t="shared" ref="CY884:DA884" si="2535">SUM(CY882:CY883)</f>
        <v>0</v>
      </c>
      <c r="CZ884" s="185">
        <f t="shared" si="2535"/>
        <v>0</v>
      </c>
      <c r="DA884" s="185">
        <f t="shared" si="2535"/>
        <v>0</v>
      </c>
      <c r="DB884" s="283"/>
      <c r="DC884" s="283"/>
      <c r="DD884" s="283"/>
      <c r="DE884" s="185">
        <f>SUM(DE882:DE883)</f>
        <v>0</v>
      </c>
      <c r="DF884" s="283"/>
      <c r="DG884" s="185"/>
      <c r="DH884" s="185"/>
      <c r="DI884" s="185"/>
      <c r="DJ884" s="185"/>
      <c r="DK884" s="185"/>
      <c r="DL884" s="185"/>
      <c r="DM884" s="185"/>
      <c r="DN884" s="33"/>
      <c r="DO884" s="185"/>
      <c r="DP884" s="283"/>
      <c r="DQ884" s="185"/>
      <c r="DR884" s="185"/>
      <c r="DS884" s="185"/>
      <c r="DT884" s="185"/>
      <c r="DU884" s="185"/>
      <c r="DV884" s="185"/>
      <c r="DW884" s="185"/>
      <c r="DX884" s="33"/>
      <c r="DY884" s="185"/>
      <c r="DZ884" s="2234">
        <f>SUM(DZ882:DZ883)</f>
        <v>0</v>
      </c>
      <c r="EA884" s="283">
        <f t="shared" ref="EA884:EB884" si="2536">SUM(EA882:EA883)</f>
        <v>0</v>
      </c>
      <c r="EB884" s="185">
        <f t="shared" si="2536"/>
        <v>0</v>
      </c>
      <c r="EC884" s="866">
        <f t="shared" ref="EC884" si="2537">SUM(EC882:EC883)</f>
        <v>0</v>
      </c>
      <c r="ED884" s="185"/>
      <c r="EE884" s="185"/>
      <c r="EF884" s="185"/>
      <c r="EG884" s="202"/>
      <c r="EH884" s="1614"/>
    </row>
    <row r="885" spans="1:138" ht="15" hidden="1" customHeight="1" outlineLevel="1">
      <c r="A885" s="85"/>
      <c r="B885" s="23"/>
      <c r="C885" s="95" t="s">
        <v>137</v>
      </c>
      <c r="D885" s="96" t="s">
        <v>134</v>
      </c>
      <c r="E885" s="84"/>
      <c r="F885" s="84"/>
      <c r="G885" s="84"/>
      <c r="H885" s="84"/>
      <c r="I885" s="84"/>
      <c r="J885" s="84"/>
      <c r="K885" s="84"/>
      <c r="L885" s="84"/>
      <c r="M885" s="2199"/>
      <c r="N885" s="84"/>
      <c r="O885" s="84"/>
      <c r="P885" s="84"/>
      <c r="Q885" s="84"/>
      <c r="R885" s="84"/>
      <c r="S885" s="84"/>
      <c r="T885" s="84"/>
      <c r="U885" s="185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23"/>
      <c r="AG885" s="23"/>
      <c r="AH885" s="185"/>
      <c r="AI885" s="185"/>
      <c r="AJ885" s="185"/>
      <c r="AK885" s="185"/>
      <c r="AL885" s="185"/>
      <c r="AM885" s="185"/>
      <c r="AN885" s="185"/>
      <c r="AO885" s="185"/>
      <c r="AP885" s="185"/>
      <c r="AQ885" s="185"/>
      <c r="AR885" s="185"/>
      <c r="AS885" s="185"/>
      <c r="AT885" s="185"/>
      <c r="AU885" s="185"/>
      <c r="AV885" s="185"/>
      <c r="AW885" s="185"/>
      <c r="AX885" s="185"/>
      <c r="AY885" s="185"/>
      <c r="AZ885" s="185"/>
      <c r="BA885" s="185"/>
      <c r="BB885" s="185"/>
      <c r="BC885" s="185"/>
      <c r="BD885" s="185"/>
      <c r="BE885" s="185"/>
      <c r="BF885" s="185"/>
      <c r="BG885" s="185"/>
      <c r="BH885" s="185"/>
      <c r="BI885" s="185"/>
      <c r="BJ885" s="185"/>
      <c r="BK885" s="185"/>
      <c r="BL885" s="185"/>
      <c r="BM885" s="185"/>
      <c r="BN885" s="185"/>
      <c r="BO885" s="185"/>
      <c r="BP885" s="185"/>
      <c r="BQ885" s="185"/>
      <c r="BR885" s="185"/>
      <c r="BS885" s="185"/>
      <c r="BT885" s="185"/>
      <c r="BU885" s="185"/>
      <c r="BV885" s="185"/>
      <c r="BW885" s="185"/>
      <c r="BX885" s="185"/>
      <c r="BY885" s="185"/>
      <c r="BZ885" s="185"/>
      <c r="CA885" s="185"/>
      <c r="CB885" s="185"/>
      <c r="CC885" s="185"/>
      <c r="CD885" s="185"/>
      <c r="CE885" s="185"/>
      <c r="CF885" s="185"/>
      <c r="CG885" s="185"/>
      <c r="CH885" s="185"/>
      <c r="CI885" s="185"/>
      <c r="CJ885" s="185"/>
      <c r="CK885" s="185"/>
      <c r="CL885" s="185"/>
      <c r="CM885" s="185"/>
      <c r="CN885" s="185"/>
      <c r="CO885" s="185"/>
      <c r="CP885" s="2234"/>
      <c r="CQ885" s="2234"/>
      <c r="CR885" s="2234"/>
      <c r="CS885" s="283"/>
      <c r="CT885" s="283"/>
      <c r="CU885" s="283"/>
      <c r="CV885" s="185"/>
      <c r="CW885" s="185"/>
      <c r="CX885" s="185"/>
      <c r="CY885" s="185"/>
      <c r="CZ885" s="185"/>
      <c r="DA885" s="185"/>
      <c r="DB885" s="283"/>
      <c r="DC885" s="283"/>
      <c r="DD885" s="283"/>
      <c r="DE885" s="185"/>
      <c r="DF885" s="283"/>
      <c r="DG885" s="185"/>
      <c r="DH885" s="185"/>
      <c r="DI885" s="185"/>
      <c r="DJ885" s="185"/>
      <c r="DK885" s="185"/>
      <c r="DL885" s="185"/>
      <c r="DM885" s="185"/>
      <c r="DN885" s="185"/>
      <c r="DO885" s="185"/>
      <c r="DP885" s="283"/>
      <c r="DQ885" s="185"/>
      <c r="DR885" s="185"/>
      <c r="DS885" s="185"/>
      <c r="DT885" s="185"/>
      <c r="DU885" s="185"/>
      <c r="DV885" s="185"/>
      <c r="DW885" s="185"/>
      <c r="DX885" s="185"/>
      <c r="DY885" s="185"/>
      <c r="DZ885" s="2234"/>
      <c r="EA885" s="283"/>
      <c r="EB885" s="185"/>
      <c r="EC885" s="866"/>
      <c r="ED885" s="185"/>
      <c r="EE885" s="185"/>
      <c r="EF885" s="185"/>
      <c r="EG885" s="202"/>
      <c r="EH885" s="1614"/>
    </row>
    <row r="886" spans="1:138" ht="15" hidden="1" customHeight="1" outlineLevel="1">
      <c r="A886" s="85"/>
      <c r="B886" s="23"/>
      <c r="C886" s="95"/>
      <c r="D886" s="96"/>
      <c r="E886" s="67"/>
      <c r="F886" s="67"/>
      <c r="G886" s="67"/>
      <c r="H886" s="86">
        <f>SUM(I886:L886)</f>
        <v>0</v>
      </c>
      <c r="I886" s="67"/>
      <c r="J886" s="67"/>
      <c r="K886" s="67"/>
      <c r="L886" s="67"/>
      <c r="M886" s="2216"/>
      <c r="N886" s="67"/>
      <c r="O886" s="67"/>
      <c r="P886" s="67"/>
      <c r="Q886" s="67">
        <f>SUM(R886:U886)</f>
        <v>0</v>
      </c>
      <c r="R886" s="67"/>
      <c r="S886" s="67"/>
      <c r="T886" s="67"/>
      <c r="U886" s="196"/>
      <c r="V886" s="86">
        <f>SUM(W886:Z886)</f>
        <v>0</v>
      </c>
      <c r="W886" s="67"/>
      <c r="X886" s="67"/>
      <c r="Y886" s="67"/>
      <c r="Z886" s="67"/>
      <c r="AA886" s="67">
        <f>SUM(AB886:AE886)</f>
        <v>0</v>
      </c>
      <c r="AB886" s="67"/>
      <c r="AC886" s="67"/>
      <c r="AD886" s="67"/>
      <c r="AE886" s="67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2239"/>
      <c r="CQ886" s="2239"/>
      <c r="CR886" s="2239"/>
      <c r="CS886" s="210"/>
      <c r="CT886" s="210"/>
      <c r="CU886" s="210"/>
      <c r="CV886" s="33"/>
      <c r="CW886" s="33"/>
      <c r="CX886" s="33"/>
      <c r="CY886" s="33"/>
      <c r="CZ886" s="33"/>
      <c r="DA886" s="33"/>
      <c r="DB886" s="210"/>
      <c r="DC886" s="210"/>
      <c r="DD886" s="210"/>
      <c r="DE886" s="33"/>
      <c r="DF886" s="210"/>
      <c r="DG886" s="33"/>
      <c r="DH886" s="33"/>
      <c r="DI886" s="33"/>
      <c r="DJ886" s="33"/>
      <c r="DK886" s="33"/>
      <c r="DL886" s="33"/>
      <c r="DM886" s="33"/>
      <c r="DN886" s="185"/>
      <c r="DO886" s="33"/>
      <c r="DP886" s="210"/>
      <c r="DQ886" s="33"/>
      <c r="DR886" s="33"/>
      <c r="DS886" s="33"/>
      <c r="DT886" s="33"/>
      <c r="DU886" s="33"/>
      <c r="DV886" s="33"/>
      <c r="DW886" s="33"/>
      <c r="DX886" s="185"/>
      <c r="DY886" s="33"/>
      <c r="DZ886" s="2239"/>
      <c r="EA886" s="210"/>
      <c r="EB886" s="33"/>
      <c r="EC886" s="868"/>
      <c r="ED886" s="33"/>
      <c r="EE886" s="33"/>
      <c r="EF886" s="33"/>
      <c r="EG886" s="201"/>
      <c r="EH886" s="1581"/>
    </row>
    <row r="887" spans="1:138" ht="15" hidden="1" customHeight="1" outlineLevel="1">
      <c r="A887" s="85"/>
      <c r="B887" s="23"/>
      <c r="C887" s="95"/>
      <c r="D887" s="23"/>
      <c r="E887" s="67"/>
      <c r="F887" s="67"/>
      <c r="G887" s="67"/>
      <c r="H887" s="86">
        <f>SUM(I887:L887)</f>
        <v>0</v>
      </c>
      <c r="I887" s="67"/>
      <c r="J887" s="67"/>
      <c r="K887" s="67"/>
      <c r="L887" s="67"/>
      <c r="M887" s="2216"/>
      <c r="N887" s="67"/>
      <c r="O887" s="67"/>
      <c r="P887" s="67"/>
      <c r="Q887" s="67">
        <f>SUM(R887:U887)</f>
        <v>0</v>
      </c>
      <c r="R887" s="67"/>
      <c r="S887" s="67"/>
      <c r="T887" s="67"/>
      <c r="U887" s="196"/>
      <c r="V887" s="86">
        <f>SUM(W887:Z887)</f>
        <v>0</v>
      </c>
      <c r="W887" s="67"/>
      <c r="X887" s="67"/>
      <c r="Y887" s="67"/>
      <c r="Z887" s="67"/>
      <c r="AA887" s="67">
        <f>SUM(AB887:AE887)</f>
        <v>0</v>
      </c>
      <c r="AB887" s="67"/>
      <c r="AC887" s="67"/>
      <c r="AD887" s="67"/>
      <c r="AE887" s="67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2239"/>
      <c r="CQ887" s="2239"/>
      <c r="CR887" s="2239"/>
      <c r="CS887" s="210"/>
      <c r="CT887" s="210"/>
      <c r="CU887" s="210"/>
      <c r="CV887" s="33"/>
      <c r="CW887" s="33"/>
      <c r="CX887" s="33"/>
      <c r="CY887" s="33"/>
      <c r="CZ887" s="33"/>
      <c r="DA887" s="33"/>
      <c r="DB887" s="210"/>
      <c r="DC887" s="210"/>
      <c r="DD887" s="210"/>
      <c r="DE887" s="33"/>
      <c r="DF887" s="210"/>
      <c r="DG887" s="33"/>
      <c r="DH887" s="33"/>
      <c r="DI887" s="33"/>
      <c r="DJ887" s="33"/>
      <c r="DK887" s="33"/>
      <c r="DL887" s="33"/>
      <c r="DM887" s="33"/>
      <c r="DN887" s="33"/>
      <c r="DO887" s="33"/>
      <c r="DP887" s="210"/>
      <c r="DQ887" s="33"/>
      <c r="DR887" s="33"/>
      <c r="DS887" s="33"/>
      <c r="DT887" s="33"/>
      <c r="DU887" s="33"/>
      <c r="DV887" s="33"/>
      <c r="DW887" s="33"/>
      <c r="DX887" s="33"/>
      <c r="DY887" s="33"/>
      <c r="DZ887" s="2239"/>
      <c r="EA887" s="210"/>
      <c r="EB887" s="33"/>
      <c r="EC887" s="868"/>
      <c r="ED887" s="33"/>
      <c r="EE887" s="33"/>
      <c r="EF887" s="33"/>
      <c r="EG887" s="201"/>
      <c r="EH887" s="1581"/>
    </row>
    <row r="888" spans="1:138" ht="15" hidden="1" customHeight="1" outlineLevel="1" thickBot="1">
      <c r="A888" s="818"/>
      <c r="B888" s="50"/>
      <c r="C888" s="100" t="s">
        <v>49</v>
      </c>
      <c r="D888" s="107" t="s">
        <v>1</v>
      </c>
      <c r="E888" s="108"/>
      <c r="F888" s="108"/>
      <c r="G888" s="108"/>
      <c r="H888" s="108"/>
      <c r="I888" s="108"/>
      <c r="J888" s="108"/>
      <c r="K888" s="108"/>
      <c r="L888" s="108"/>
      <c r="M888" s="2200"/>
      <c r="N888" s="108"/>
      <c r="O888" s="108"/>
      <c r="P888" s="108"/>
      <c r="Q888" s="108"/>
      <c r="R888" s="108"/>
      <c r="S888" s="108"/>
      <c r="T888" s="108"/>
      <c r="U888" s="192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7"/>
      <c r="AG888" s="107"/>
      <c r="AH888" s="192"/>
      <c r="AI888" s="192">
        <v>0</v>
      </c>
      <c r="AJ888" s="192">
        <v>0</v>
      </c>
      <c r="AK888" s="192"/>
      <c r="AL888" s="192">
        <v>0</v>
      </c>
      <c r="AM888" s="192">
        <v>0</v>
      </c>
      <c r="AN888" s="192"/>
      <c r="AO888" s="192">
        <v>0</v>
      </c>
      <c r="AP888" s="192">
        <v>0</v>
      </c>
      <c r="AQ888" s="192"/>
      <c r="AR888" s="192">
        <v>0</v>
      </c>
      <c r="AS888" s="192">
        <v>0</v>
      </c>
      <c r="AT888" s="192"/>
      <c r="AU888" s="192">
        <v>0</v>
      </c>
      <c r="AV888" s="192">
        <v>0</v>
      </c>
      <c r="AW888" s="192"/>
      <c r="AX888" s="192">
        <v>0</v>
      </c>
      <c r="AY888" s="192">
        <v>0</v>
      </c>
      <c r="AZ888" s="192"/>
      <c r="BA888" s="192">
        <v>0</v>
      </c>
      <c r="BB888" s="192">
        <v>0</v>
      </c>
      <c r="BC888" s="192"/>
      <c r="BD888" s="192">
        <v>0</v>
      </c>
      <c r="BE888" s="192">
        <v>0</v>
      </c>
      <c r="BF888" s="192"/>
      <c r="BG888" s="192">
        <v>0</v>
      </c>
      <c r="BH888" s="192">
        <v>0</v>
      </c>
      <c r="BI888" s="192"/>
      <c r="BJ888" s="192">
        <v>0</v>
      </c>
      <c r="BK888" s="192">
        <v>0</v>
      </c>
      <c r="BL888" s="192"/>
      <c r="BM888" s="192">
        <f>SUM(BM886:BM887)</f>
        <v>0</v>
      </c>
      <c r="BN888" s="192">
        <f t="shared" ref="BN888" si="2538">SUM(BN886:BN887)</f>
        <v>0</v>
      </c>
      <c r="BO888" s="192"/>
      <c r="BP888" s="192">
        <f t="shared" ref="BP888:BQ888" si="2539">SUM(BP886:BP887)</f>
        <v>0</v>
      </c>
      <c r="BQ888" s="192">
        <f t="shared" si="2539"/>
        <v>0</v>
      </c>
      <c r="BR888" s="192"/>
      <c r="BS888" s="192">
        <f t="shared" ref="BS888:BT888" si="2540">SUM(BS886:BS887)</f>
        <v>0</v>
      </c>
      <c r="BT888" s="192">
        <f t="shared" si="2540"/>
        <v>0</v>
      </c>
      <c r="BU888" s="192"/>
      <c r="BV888" s="192">
        <f t="shared" ref="BV888:BW888" si="2541">SUM(BV886:BV887)</f>
        <v>0</v>
      </c>
      <c r="BW888" s="192">
        <f t="shared" si="2541"/>
        <v>0</v>
      </c>
      <c r="BX888" s="192"/>
      <c r="BY888" s="192">
        <f t="shared" ref="BY888:BZ888" si="2542">SUM(BY886:BY887)</f>
        <v>0</v>
      </c>
      <c r="BZ888" s="192">
        <f t="shared" si="2542"/>
        <v>0</v>
      </c>
      <c r="CA888" s="192"/>
      <c r="CB888" s="192">
        <f>SUM(CB886:CB887)</f>
        <v>0</v>
      </c>
      <c r="CC888" s="192">
        <f t="shared" ref="CC888" si="2543">SUM(CC886:CC887)</f>
        <v>0</v>
      </c>
      <c r="CD888" s="192"/>
      <c r="CE888" s="192">
        <f t="shared" ref="CE888:CF888" si="2544">SUM(CE886:CE887)</f>
        <v>0</v>
      </c>
      <c r="CF888" s="192">
        <f t="shared" si="2544"/>
        <v>0</v>
      </c>
      <c r="CG888" s="192"/>
      <c r="CH888" s="192">
        <f t="shared" ref="CH888:CI888" si="2545">SUM(CH886:CH887)</f>
        <v>0</v>
      </c>
      <c r="CI888" s="192">
        <f t="shared" si="2545"/>
        <v>0</v>
      </c>
      <c r="CJ888" s="192"/>
      <c r="CK888" s="192">
        <f t="shared" ref="CK888:CL888" si="2546">SUM(CK886:CK887)</f>
        <v>0</v>
      </c>
      <c r="CL888" s="192">
        <f t="shared" si="2546"/>
        <v>0</v>
      </c>
      <c r="CM888" s="192"/>
      <c r="CN888" s="192">
        <f t="shared" ref="CN888:CO888" si="2547">SUM(CN886:CN887)</f>
        <v>0</v>
      </c>
      <c r="CO888" s="192">
        <f t="shared" si="2547"/>
        <v>0</v>
      </c>
      <c r="CP888" s="2313"/>
      <c r="CQ888" s="2313">
        <f t="shared" ref="CQ888:CR888" si="2548">SUM(CQ886:CQ887)</f>
        <v>0</v>
      </c>
      <c r="CR888" s="2313">
        <f t="shared" si="2548"/>
        <v>0</v>
      </c>
      <c r="CS888" s="285"/>
      <c r="CT888" s="285">
        <f t="shared" ref="CT888:CU888" si="2549">SUM(CT886:CT887)</f>
        <v>0</v>
      </c>
      <c r="CU888" s="285">
        <f t="shared" si="2549"/>
        <v>0</v>
      </c>
      <c r="CV888" s="192"/>
      <c r="CW888" s="192">
        <f t="shared" ref="CW888:CX888" si="2550">SUM(CW886:CW887)</f>
        <v>0</v>
      </c>
      <c r="CX888" s="192">
        <f t="shared" si="2550"/>
        <v>0</v>
      </c>
      <c r="CY888" s="192"/>
      <c r="CZ888" s="192">
        <f t="shared" ref="CZ888:DA888" si="2551">SUM(CZ886:CZ887)</f>
        <v>0</v>
      </c>
      <c r="DA888" s="192">
        <f t="shared" si="2551"/>
        <v>0</v>
      </c>
      <c r="DB888" s="285"/>
      <c r="DC888" s="285"/>
      <c r="DD888" s="285"/>
      <c r="DE888" s="192">
        <f>SUM(DE886:DE887)</f>
        <v>0</v>
      </c>
      <c r="DF888" s="285"/>
      <c r="DG888" s="192"/>
      <c r="DH888" s="192"/>
      <c r="DI888" s="192"/>
      <c r="DJ888" s="192"/>
      <c r="DK888" s="192"/>
      <c r="DL888" s="192"/>
      <c r="DM888" s="192"/>
      <c r="DN888" s="658"/>
      <c r="DO888" s="192"/>
      <c r="DP888" s="285"/>
      <c r="DQ888" s="192"/>
      <c r="DR888" s="192"/>
      <c r="DS888" s="192"/>
      <c r="DT888" s="192"/>
      <c r="DU888" s="192"/>
      <c r="DV888" s="192"/>
      <c r="DW888" s="192"/>
      <c r="DX888" s="658"/>
      <c r="DY888" s="192"/>
      <c r="DZ888" s="2313">
        <f>SUM(DZ886:DZ887)</f>
        <v>0</v>
      </c>
      <c r="EA888" s="285">
        <f t="shared" ref="EA888:EB888" si="2552">SUM(EA886:EA887)</f>
        <v>0</v>
      </c>
      <c r="EB888" s="192">
        <f t="shared" si="2552"/>
        <v>0</v>
      </c>
      <c r="EC888" s="870">
        <f t="shared" ref="EC888" si="2553">SUM(EC886:EC887)</f>
        <v>0</v>
      </c>
      <c r="ED888" s="192"/>
      <c r="EE888" s="192"/>
      <c r="EF888" s="192"/>
      <c r="EG888" s="202"/>
      <c r="EH888" s="202"/>
    </row>
    <row r="889" spans="1:138" ht="21.75" customHeight="1" outlineLevel="1" thickBot="1">
      <c r="A889" s="1102"/>
      <c r="B889" s="1103"/>
      <c r="C889" s="1104"/>
      <c r="D889" s="1105" t="s">
        <v>1</v>
      </c>
      <c r="E889" s="1106"/>
      <c r="F889" s="1106"/>
      <c r="G889" s="1106"/>
      <c r="H889" s="1106"/>
      <c r="I889" s="1106"/>
      <c r="J889" s="1106"/>
      <c r="K889" s="1106"/>
      <c r="L889" s="1106"/>
      <c r="M889" s="2217"/>
      <c r="N889" s="1106"/>
      <c r="O889" s="1106"/>
      <c r="P889" s="1106"/>
      <c r="Q889" s="1106"/>
      <c r="R889" s="1106"/>
      <c r="S889" s="1106"/>
      <c r="T889" s="1106"/>
      <c r="U889" s="1114"/>
      <c r="V889" s="1106"/>
      <c r="W889" s="1106"/>
      <c r="X889" s="1106"/>
      <c r="Y889" s="1106"/>
      <c r="Z889" s="1106"/>
      <c r="AA889" s="1106"/>
      <c r="AB889" s="1106"/>
      <c r="AC889" s="1106"/>
      <c r="AD889" s="1106"/>
      <c r="AE889" s="1106"/>
      <c r="AF889" s="1114"/>
      <c r="AG889" s="1114"/>
      <c r="AH889" s="1114"/>
      <c r="AI889" s="1109">
        <v>15.628432</v>
      </c>
      <c r="AJ889" s="1109">
        <v>0.35873619648000005</v>
      </c>
      <c r="AK889" s="1109"/>
      <c r="AL889" s="1109">
        <v>2.5223080000000002</v>
      </c>
      <c r="AM889" s="1109">
        <v>8.0292924000000002E-2</v>
      </c>
      <c r="AN889" s="1109"/>
      <c r="AO889" s="1109">
        <v>2.5223080000000002</v>
      </c>
      <c r="AP889" s="1109">
        <v>8.0291301600000003E-2</v>
      </c>
      <c r="AQ889" s="1109"/>
      <c r="AR889" s="1109">
        <v>8.0615079999999999</v>
      </c>
      <c r="AS889" s="1109">
        <v>0.11773230000000001</v>
      </c>
      <c r="AT889" s="1109"/>
      <c r="AU889" s="1109">
        <v>2.5223080000000002</v>
      </c>
      <c r="AV889" s="1109">
        <v>8.0419670880000016E-2</v>
      </c>
      <c r="AW889" s="1109"/>
      <c r="AX889" s="1109">
        <v>15.342832</v>
      </c>
      <c r="AY889" s="1109">
        <v>0.38237583400000008</v>
      </c>
      <c r="AZ889" s="1109"/>
      <c r="BA889" s="1109">
        <v>2.4023080000000001</v>
      </c>
      <c r="BB889" s="1109">
        <v>8.4144060000000007E-2</v>
      </c>
      <c r="BC889" s="1109"/>
      <c r="BD889" s="1109">
        <v>2.4167080000000003</v>
      </c>
      <c r="BE889" s="1109">
        <v>8.3922253999999988E-2</v>
      </c>
      <c r="BF889" s="1109"/>
      <c r="BG889" s="1109">
        <v>7.9415079999999989</v>
      </c>
      <c r="BH889" s="1109">
        <v>0.1160626</v>
      </c>
      <c r="BI889" s="1109"/>
      <c r="BJ889" s="1109">
        <v>2.5823080000000003</v>
      </c>
      <c r="BK889" s="1109">
        <v>9.8246920000000001E-2</v>
      </c>
      <c r="BL889" s="1114"/>
      <c r="BM889" s="1109">
        <f>BM783+BM788+BM794+BM799+BM806+BM811+BM816+BM821+BM826+BM831+BM837+BM842+BM847+BM852+BM857+BM861+BM867+BM871+BM875+BM880+BM884+BM888</f>
        <v>15.628432</v>
      </c>
      <c r="BN889" s="1109">
        <f>BN783+BN788+BN794+BN799+BN806+BN811+BN816+BN821+BN826+BN831+BN837+BN842+BN847+BN852+BN857+BN861+BN867+BN871+BN875+BN880+BN884+BN888</f>
        <v>0.35873619648000005</v>
      </c>
      <c r="BO889" s="1109"/>
      <c r="BP889" s="1109">
        <f>BP783+BP788+BP794+BP799+BP806+BP811+BP816+BP821+BP826+BP831+BP837+BP842+BP847+BP852+BP857+BP861+BP867+BP871+BP875+BP880+BP884+BP888</f>
        <v>2.5223080000000002</v>
      </c>
      <c r="BQ889" s="1109">
        <f>BQ783+BQ788+BQ794+BQ799+BQ806+BQ811+BQ816+BQ821+BQ826+BQ831+BQ837+BQ842+BQ847+BQ852+BQ857+BQ861+BQ867+BQ871+BQ875+BQ880+BQ884+BQ888</f>
        <v>8.0292924000000002E-2</v>
      </c>
      <c r="BR889" s="1109"/>
      <c r="BS889" s="1109">
        <f>BS783+BS788+BS794+BS799+BS806+BS811+BS816+BS821+BS826+BS831+BS837+BS842+BS847+BS852+BS857+BS861+BS867+BS871+BS875+BS880+BS884+BS888</f>
        <v>2.5223080000000002</v>
      </c>
      <c r="BT889" s="1109">
        <f>BT783+BT788+BT794+BT799+BT806+BT811+BT816+BT821+BT826+BT831+BT837+BT842+BT847+BT852+BT857+BT861+BT867+BT871+BT875+BT880+BT884+BT888</f>
        <v>8.0291301600000003E-2</v>
      </c>
      <c r="BU889" s="1109"/>
      <c r="BV889" s="1109">
        <f>BV783+BV788+BV794+BV799+BV806+BV811+BV816+BV821+BV826+BV831+BV837+BV842+BV847+BV852+BV857+BV861+BV867+BV871+BV875+BV880+BV884+BV888</f>
        <v>8.0615079999999999</v>
      </c>
      <c r="BW889" s="1109">
        <f>BW783+BW788+BW794+BW799+BW806+BW811+BW816+BW821+BW826+BW831+BW837+BW842+BW847+BW852+BW857+BW861+BW867+BW871+BW875+BW880+BW884+BW888</f>
        <v>0.11773230000000001</v>
      </c>
      <c r="BX889" s="1109"/>
      <c r="BY889" s="1109">
        <f>BY783+BY788+BY794+BY799+BY806+BY811+BY816+BY821+BY826+BY831+BY837+BY842+BY847+BY852+BY857+BY861+BY867+BY871+BY875+BY880+BY884+BY888</f>
        <v>2.5223080000000002</v>
      </c>
      <c r="BZ889" s="1109">
        <f>BZ783+BZ788+BZ794+BZ799+BZ806+BZ811+BZ816+BZ821+BZ826+BZ831+BZ837+BZ842+BZ847+BZ852+BZ857+BZ861+BZ867+BZ871+BZ875+BZ880+BZ884+BZ888</f>
        <v>8.0419670880000016E-2</v>
      </c>
      <c r="CA889" s="1109"/>
      <c r="CB889" s="1109">
        <f>CB783+CB788+CB794+CB799+CB806+CB811+CB816+CB821+CB826+CB831+CB837+CB842+CB847+CB852+CB857+CB861+CB867+CB871+CB875+CB880+CB884+CB888</f>
        <v>9.8036320000000003</v>
      </c>
      <c r="CC889" s="1109">
        <f>CC783+CC788+CC794+CC799+CC806+CC811+CC816+CC821+CC826+CC831+CC837+CC842+CC847+CC852+CC857+CC861+CC867+CC871+CC875+CC880+CC884+CC888</f>
        <v>8.5915999999999992E-2</v>
      </c>
      <c r="CD889" s="1109"/>
      <c r="CE889" s="1109">
        <f>CE783+CE788+CE794+CE799+CE806+CE811+CE816+CE821+CE826+CE831+CE837+CE842+CE847+CE852+CE857+CE861+CE867+CE871+CE875+CE880+CE884+CE888</f>
        <v>2.4023080000000001</v>
      </c>
      <c r="CF889" s="1109">
        <f>CF783+CF788+CF794+CF799+CF806+CF811+CF816+CF821+CF826+CF831+CF837+CF842+CF847+CF852+CF857+CF861+CF867+CF871+CF875+CF880+CF884+CF888</f>
        <v>8.5915999999999992E-2</v>
      </c>
      <c r="CG889" s="1109"/>
      <c r="CH889" s="1109">
        <f>CH783+CH788+CH794+CH799+CH806+CH811+CH816+CH821+CH826+CH831+CH837+CH842+CH847+CH852+CH857+CH861+CH867+CH871+CH875+CH880+CH884+CH888</f>
        <v>2.4167080000000003</v>
      </c>
      <c r="CI889" s="1109">
        <f>CI783+CI788+CI794+CI799+CI806+CI811+CI816+CI821+CI826+CI831+CI837+CI842+CI847+CI852+CI857+CI861+CI867+CI871+CI875+CI880+CI884+CI888</f>
        <v>0</v>
      </c>
      <c r="CJ889" s="1109"/>
      <c r="CK889" s="1109">
        <f>CK783+CK788+CK794+CK799+CK806+CK811+CK816+CK821+CK826+CK831+CK837+CK842+CK847+CK852+CK857+CK861+CK867+CK871+CK875+CK880+CK884+CK888</f>
        <v>2.4023080000000001</v>
      </c>
      <c r="CL889" s="1109">
        <f>CL783+CL788+CL794+CL799+CL806+CL811+CL816+CL821+CL826+CL831+CL837+CL842+CL847+CL852+CL857+CL861+CL867+CL871+CL875+CL880+CL884+CL888</f>
        <v>0</v>
      </c>
      <c r="CM889" s="1109"/>
      <c r="CN889" s="1109">
        <f>CN783+CN788+CN794+CN799+CN806+CN811+CN816+CN821+CN826+CN831+CN837+CN842+CN847+CN852+CN857+CN861+CN867+CN871+CN875+CN880+CN884+CN888</f>
        <v>2.5823080000000003</v>
      </c>
      <c r="CO889" s="1109">
        <f>CO783+CO788+CO794+CO799+CO806+CO811+CO816+CO821+CO826+CO831+CO837+CO842+CO847+CO852+CO857+CO861+CO867+CO871+CO875+CO880+CO884+CO888</f>
        <v>0</v>
      </c>
      <c r="CP889" s="2291"/>
      <c r="CQ889" s="2291">
        <f>CQ783+CQ788+CQ794+CQ799+CQ806+CQ811+CQ816+CQ821+CQ826+CQ831+CQ837+CQ842+CQ847+CQ852+CQ857+CQ861+CQ867+CQ871+CQ875+CQ880+CQ884+CQ888</f>
        <v>8.613071999999999</v>
      </c>
      <c r="CR889" s="2291">
        <f>CR783+CR788+CR794+CR799+CR806+CR811+CR816+CR821+CR826+CR831+CR837+CR842+CR847+CR852+CR857+CR861+CR867+CR871+CR875+CR880+CR884+CR888</f>
        <v>4.04328817152E-2</v>
      </c>
      <c r="CS889" s="1109"/>
      <c r="CT889" s="1109">
        <f>CT783+CT788+CT794+CT799+CT806+CT811+CT816+CT821+CT826+CT831+CT837+CT842+CT847+CT852+CT857+CT861+CT867+CT871+CT875+CT880+CT884+CT888</f>
        <v>8.613071999999999</v>
      </c>
      <c r="CU889" s="1109">
        <f>CU783+CU788+CU794+CU799+CU806+CU811+CU816+CU821+CU826+CU831+CU837+CU842+CU847+CU852+CU857+CU861+CU867+CU871+CU875+CU880+CU884+CU888</f>
        <v>0.14128299696412497</v>
      </c>
      <c r="CV889" s="1109"/>
      <c r="CW889" s="1109">
        <f>CW783+CW788+CW794+CW799+CW806+CW811+CW816+CW821+CW826+CW831+CW837+CW842+CW847+CW852+CW857+CW861+CW867+CW871+CW875+CW880+CW884+CW888</f>
        <v>8.6015319999999988</v>
      </c>
      <c r="CX889" s="1109">
        <f>CX783+CX788+CX794+CX799+CX806+CX811+CX816+CX821+CX826+CX831+CX837+CX842+CX847+CX852+CX857+CX861+CX867+CX871+CX875+CX880+CX884+CX888</f>
        <v>0.1469423817936</v>
      </c>
      <c r="CY889" s="1109"/>
      <c r="CZ889" s="1109">
        <f>CZ783+CZ788+CZ794+CZ799+CZ806+CZ811+CZ816+CZ821+CZ826+CZ831+CZ837+CZ842+CZ847+CZ852+CZ857+CZ861+CZ867+CZ871+CZ875+CZ880+CZ884+CZ888</f>
        <v>8.613071999999999</v>
      </c>
      <c r="DA889" s="1109">
        <f>DA783+DA788+DA794+DA799+DA806+DA811+DA816+DA821+DA826+DA831+DA837+DA842+DA847+DA852+DA857+DA861+DA867+DA871+DA875+DA880+DA884+DA888</f>
        <v>0.15292113043792499</v>
      </c>
      <c r="DB889" s="1109"/>
      <c r="DC889" s="1109"/>
      <c r="DD889" s="1109"/>
      <c r="DE889" s="1109">
        <f>DE783+DE788+DE794+DE799+DE806+DE811+DE816+DE821+DE826+DE831+DE837+DE842+DE847+DE852+DE857+DE861+DE867+DE871+DE875+DE880+DE884+DE888</f>
        <v>0.574654</v>
      </c>
      <c r="DF889" s="1109">
        <v>0.10289000000000001</v>
      </c>
      <c r="DG889" s="1109">
        <v>7.2000000000000005E-4</v>
      </c>
      <c r="DH889" s="1109">
        <v>7.2000000000000005E-4</v>
      </c>
      <c r="DI889" s="1109">
        <v>9.572E-2</v>
      </c>
      <c r="DJ889" s="1109">
        <v>5.7299999999999999E-3</v>
      </c>
      <c r="DK889" s="1109">
        <v>0.1046</v>
      </c>
      <c r="DL889" s="1109">
        <v>0</v>
      </c>
      <c r="DM889" s="1109"/>
      <c r="DN889" s="1109"/>
      <c r="DO889" s="1109"/>
      <c r="DP889" s="1109">
        <f t="shared" ref="DP889:DV889" si="2554">DP783+DP788+DP794+DP799+DP806+DP811+DP816+DP821+DP826+DP831+DP837+DP842+DP847+DP852+DP857+DP861+DP867+DP871+DP875+DP880+DP884+DP888</f>
        <v>0.10289000000000001</v>
      </c>
      <c r="DQ889" s="1109">
        <f t="shared" si="2554"/>
        <v>7.2000000000000005E-4</v>
      </c>
      <c r="DR889" s="1109">
        <f t="shared" si="2554"/>
        <v>7.2000000000000005E-4</v>
      </c>
      <c r="DS889" s="1109">
        <f t="shared" si="2554"/>
        <v>9.572E-2</v>
      </c>
      <c r="DT889" s="1109">
        <f t="shared" si="2554"/>
        <v>5.7299999999999999E-3</v>
      </c>
      <c r="DU889" s="1109">
        <f t="shared" si="2554"/>
        <v>3.6000000000000003E-3</v>
      </c>
      <c r="DV889" s="1109">
        <f t="shared" si="2554"/>
        <v>0</v>
      </c>
      <c r="DW889" s="1109"/>
      <c r="DX889" s="1109"/>
      <c r="DY889" s="1109"/>
      <c r="DZ889" s="2291">
        <f>DZ783+DZ788+DZ794+DZ799+DZ806+DZ811+DZ816+DZ821+DZ826+DZ831+DZ837+DZ842+DZ847+DZ852+DZ857+DZ861+DZ867+DZ871+DZ875+DZ880+DZ884+DZ888</f>
        <v>0.10358923076923077</v>
      </c>
      <c r="EA889" s="1109">
        <f>EA783+EA788+EA794+EA799+EA806+EA811+EA816+EA821+EA826+EA831+EA837+EA842+EA847+EA852+EA857+EA861+EA867+EA871+EA875+EA880+EA884+EA888</f>
        <v>0.11188800000000003</v>
      </c>
      <c r="EB889" s="1109">
        <f>EB783+EB788+EB794+EB799+EB806+EB811+EB816+EB821+EB826+EB831+EB837+EB842+EB847+EB852+EB857+EB861+EB867+EB871+EB875+EB880+EB884+EB888</f>
        <v>0.12454400000000002</v>
      </c>
      <c r="EC889" s="1109">
        <f>EC783+EC788+EC794+EC799+EC806+EC811+EC816+EC821+EC826+EC831+EC837+EC842+EC847+EC852+EC857+EC861+EC867+EC871+EC875+EC880+EC884+EC888</f>
        <v>0.13073199999999999</v>
      </c>
      <c r="ED889" s="1109"/>
      <c r="EE889" s="1109"/>
      <c r="EF889" s="1109"/>
      <c r="EG889" s="1109"/>
      <c r="EH889" s="1121"/>
    </row>
    <row r="890" spans="1:138" ht="24" customHeight="1" thickBot="1">
      <c r="A890" s="904" t="s">
        <v>331</v>
      </c>
      <c r="B890" s="370"/>
      <c r="C890" s="370"/>
      <c r="D890" s="370"/>
      <c r="E890" s="370"/>
      <c r="F890" s="370"/>
      <c r="G890" s="370"/>
      <c r="H890" s="370"/>
      <c r="I890" s="370"/>
      <c r="J890" s="370"/>
      <c r="K890" s="370"/>
      <c r="L890" s="370"/>
      <c r="M890" s="2202"/>
      <c r="N890" s="370"/>
      <c r="O890" s="370"/>
      <c r="P890" s="370"/>
      <c r="Q890" s="905"/>
      <c r="R890" s="905"/>
      <c r="S890" s="905"/>
      <c r="T890" s="905"/>
      <c r="U890" s="905"/>
      <c r="V890" s="370"/>
      <c r="W890" s="370"/>
      <c r="X890" s="370"/>
      <c r="Y890" s="370"/>
      <c r="Z890" s="370"/>
      <c r="AA890" s="905"/>
      <c r="AB890" s="905"/>
      <c r="AC890" s="905"/>
      <c r="AD890" s="905"/>
      <c r="AE890" s="905"/>
      <c r="AF890" s="905"/>
      <c r="AG890" s="905"/>
      <c r="AH890" s="905"/>
      <c r="AI890" s="905"/>
      <c r="AJ890" s="905"/>
      <c r="AK890" s="905"/>
      <c r="AL890" s="905"/>
      <c r="AM890" s="905"/>
      <c r="AN890" s="905"/>
      <c r="AO890" s="905"/>
      <c r="AP890" s="905"/>
      <c r="AQ890" s="905"/>
      <c r="AR890" s="905"/>
      <c r="AS890" s="905"/>
      <c r="AT890" s="905"/>
      <c r="AU890" s="905"/>
      <c r="AV890" s="905"/>
      <c r="AW890" s="905"/>
      <c r="AX890" s="905"/>
      <c r="AY890" s="905"/>
      <c r="AZ890" s="905"/>
      <c r="BA890" s="905"/>
      <c r="BB890" s="905"/>
      <c r="BC890" s="905"/>
      <c r="BD890" s="905"/>
      <c r="BE890" s="905"/>
      <c r="BF890" s="905"/>
      <c r="BG890" s="905"/>
      <c r="BH890" s="905"/>
      <c r="BI890" s="905"/>
      <c r="BJ890" s="905"/>
      <c r="BK890" s="905"/>
      <c r="BL890" s="905"/>
      <c r="BM890" s="905"/>
      <c r="BN890" s="905"/>
      <c r="BO890" s="905"/>
      <c r="BP890" s="905"/>
      <c r="BQ890" s="905"/>
      <c r="BR890" s="905"/>
      <c r="BS890" s="905"/>
      <c r="BT890" s="905"/>
      <c r="BU890" s="905"/>
      <c r="BV890" s="905"/>
      <c r="BW890" s="905"/>
      <c r="BX890" s="905"/>
      <c r="BY890" s="905"/>
      <c r="BZ890" s="905"/>
      <c r="CA890" s="905"/>
      <c r="CB890" s="905"/>
      <c r="CC890" s="905"/>
      <c r="CD890" s="905"/>
      <c r="CE890" s="905"/>
      <c r="CF890" s="905"/>
      <c r="CG890" s="905"/>
      <c r="CH890" s="905"/>
      <c r="CI890" s="905"/>
      <c r="CJ890" s="905"/>
      <c r="CK890" s="905"/>
      <c r="CL890" s="905"/>
      <c r="CM890" s="905"/>
      <c r="CN890" s="905"/>
      <c r="CO890" s="905"/>
      <c r="CP890" s="2270"/>
      <c r="CQ890" s="2270"/>
      <c r="CR890" s="2270"/>
      <c r="CS890" s="905"/>
      <c r="CT890" s="905"/>
      <c r="CU890" s="905"/>
      <c r="CV890" s="905"/>
      <c r="CW890" s="905"/>
      <c r="CX890" s="905"/>
      <c r="CY890" s="905"/>
      <c r="CZ890" s="905"/>
      <c r="DA890" s="905"/>
      <c r="DB890" s="905"/>
      <c r="DC890" s="905"/>
      <c r="DD890" s="905"/>
      <c r="DE890" s="905"/>
      <c r="DF890" s="905"/>
      <c r="DG890" s="905"/>
      <c r="DH890" s="905"/>
      <c r="DI890" s="905"/>
      <c r="DJ890" s="905"/>
      <c r="DK890" s="905"/>
      <c r="DL890" s="905"/>
      <c r="DM890" s="905"/>
      <c r="DN890" s="905"/>
      <c r="DO890" s="905"/>
      <c r="DP890" s="905"/>
      <c r="DQ890" s="905"/>
      <c r="DR890" s="905"/>
      <c r="DS890" s="905"/>
      <c r="DT890" s="905"/>
      <c r="DU890" s="905"/>
      <c r="DV890" s="905"/>
      <c r="DW890" s="905"/>
      <c r="DX890" s="905"/>
      <c r="DY890" s="905"/>
      <c r="DZ890" s="2270"/>
      <c r="EA890" s="905"/>
      <c r="EB890" s="905"/>
      <c r="EC890" s="905"/>
      <c r="ED890" s="905"/>
      <c r="EE890" s="905"/>
      <c r="EF890" s="905"/>
      <c r="EG890" s="905"/>
      <c r="EH890" s="1613"/>
    </row>
    <row r="891" spans="1:138" ht="31.5" hidden="1" customHeight="1" outlineLevel="1">
      <c r="A891" s="58"/>
      <c r="B891" s="58"/>
      <c r="C891" s="60">
        <v>1</v>
      </c>
      <c r="D891" s="61" t="s">
        <v>167</v>
      </c>
      <c r="E891" s="59"/>
      <c r="F891" s="59"/>
      <c r="G891" s="59"/>
      <c r="H891" s="59"/>
      <c r="I891" s="59"/>
      <c r="J891" s="59"/>
      <c r="K891" s="59"/>
      <c r="L891" s="59"/>
      <c r="M891" s="2198"/>
      <c r="N891" s="59"/>
      <c r="O891" s="59"/>
      <c r="P891" s="59"/>
      <c r="Q891" s="182"/>
      <c r="R891" s="182"/>
      <c r="S891" s="182"/>
      <c r="T891" s="182"/>
      <c r="U891" s="182"/>
      <c r="V891" s="59"/>
      <c r="W891" s="59"/>
      <c r="X891" s="59"/>
      <c r="Y891" s="59"/>
      <c r="Z891" s="59"/>
      <c r="AA891" s="182"/>
      <c r="AB891" s="182"/>
      <c r="AC891" s="182"/>
      <c r="AD891" s="182"/>
      <c r="AE891" s="182"/>
      <c r="AF891" s="182"/>
      <c r="AG891" s="182"/>
      <c r="AH891" s="184">
        <f t="shared" ref="AH891:CX891" si="2555">AH896+AH901+AH907+AH912</f>
        <v>0</v>
      </c>
      <c r="AI891" s="184">
        <f t="shared" si="2555"/>
        <v>0</v>
      </c>
      <c r="AJ891" s="184">
        <f t="shared" si="2555"/>
        <v>0</v>
      </c>
      <c r="AK891" s="184">
        <f t="shared" si="2555"/>
        <v>0</v>
      </c>
      <c r="AL891" s="184">
        <f t="shared" si="2555"/>
        <v>0</v>
      </c>
      <c r="AM891" s="184">
        <f t="shared" si="2555"/>
        <v>0</v>
      </c>
      <c r="AN891" s="184">
        <f t="shared" si="2555"/>
        <v>0</v>
      </c>
      <c r="AO891" s="184">
        <f t="shared" si="2555"/>
        <v>0</v>
      </c>
      <c r="AP891" s="184">
        <f t="shared" si="2555"/>
        <v>0</v>
      </c>
      <c r="AQ891" s="184">
        <f t="shared" si="2555"/>
        <v>0</v>
      </c>
      <c r="AR891" s="184">
        <f t="shared" si="2555"/>
        <v>0</v>
      </c>
      <c r="AS891" s="184">
        <f t="shared" si="2555"/>
        <v>0</v>
      </c>
      <c r="AT891" s="184">
        <f t="shared" si="2555"/>
        <v>0</v>
      </c>
      <c r="AU891" s="184">
        <f t="shared" si="2555"/>
        <v>0</v>
      </c>
      <c r="AV891" s="184">
        <f t="shared" si="2555"/>
        <v>0</v>
      </c>
      <c r="AW891" s="184">
        <f t="shared" ref="AW891:BZ891" si="2556">AW896+AW901+AW907+AW912</f>
        <v>0</v>
      </c>
      <c r="AX891" s="184">
        <f t="shared" si="2556"/>
        <v>0</v>
      </c>
      <c r="AY891" s="184">
        <f t="shared" si="2556"/>
        <v>0</v>
      </c>
      <c r="AZ891" s="184">
        <f t="shared" si="2556"/>
        <v>0</v>
      </c>
      <c r="BA891" s="184">
        <f t="shared" si="2556"/>
        <v>0</v>
      </c>
      <c r="BB891" s="184">
        <f t="shared" si="2556"/>
        <v>0</v>
      </c>
      <c r="BC891" s="184">
        <f t="shared" si="2556"/>
        <v>0</v>
      </c>
      <c r="BD891" s="184">
        <f t="shared" si="2556"/>
        <v>0</v>
      </c>
      <c r="BE891" s="184">
        <f t="shared" si="2556"/>
        <v>0</v>
      </c>
      <c r="BF891" s="184">
        <f t="shared" si="2556"/>
        <v>0</v>
      </c>
      <c r="BG891" s="184">
        <f t="shared" si="2556"/>
        <v>0</v>
      </c>
      <c r="BH891" s="184">
        <f t="shared" si="2556"/>
        <v>0</v>
      </c>
      <c r="BI891" s="184">
        <f t="shared" si="2556"/>
        <v>0</v>
      </c>
      <c r="BJ891" s="184">
        <f t="shared" si="2556"/>
        <v>0</v>
      </c>
      <c r="BK891" s="184">
        <f t="shared" si="2556"/>
        <v>0</v>
      </c>
      <c r="BL891" s="184">
        <f t="shared" si="2556"/>
        <v>0</v>
      </c>
      <c r="BM891" s="184">
        <f t="shared" si="2556"/>
        <v>0</v>
      </c>
      <c r="BN891" s="184">
        <f t="shared" si="2556"/>
        <v>0</v>
      </c>
      <c r="BO891" s="184">
        <f t="shared" si="2556"/>
        <v>0</v>
      </c>
      <c r="BP891" s="184">
        <f t="shared" si="2556"/>
        <v>0</v>
      </c>
      <c r="BQ891" s="184">
        <f t="shared" si="2556"/>
        <v>0</v>
      </c>
      <c r="BR891" s="184">
        <f t="shared" si="2556"/>
        <v>0</v>
      </c>
      <c r="BS891" s="184">
        <f t="shared" si="2556"/>
        <v>0</v>
      </c>
      <c r="BT891" s="184">
        <f t="shared" si="2556"/>
        <v>0</v>
      </c>
      <c r="BU891" s="184">
        <f t="shared" si="2556"/>
        <v>0</v>
      </c>
      <c r="BV891" s="184">
        <f t="shared" si="2556"/>
        <v>0</v>
      </c>
      <c r="BW891" s="184">
        <f t="shared" si="2556"/>
        <v>0</v>
      </c>
      <c r="BX891" s="184">
        <f t="shared" si="2556"/>
        <v>0</v>
      </c>
      <c r="BY891" s="184">
        <f t="shared" si="2556"/>
        <v>0</v>
      </c>
      <c r="BZ891" s="184">
        <f t="shared" si="2556"/>
        <v>0</v>
      </c>
      <c r="CA891" s="184">
        <f t="shared" ref="CA891:CO891" si="2557">CA896+CA901+CA907+CA912</f>
        <v>0</v>
      </c>
      <c r="CB891" s="184">
        <f t="shared" si="2557"/>
        <v>0</v>
      </c>
      <c r="CC891" s="184">
        <f t="shared" si="2557"/>
        <v>0</v>
      </c>
      <c r="CD891" s="184">
        <f t="shared" si="2557"/>
        <v>0</v>
      </c>
      <c r="CE891" s="184">
        <f t="shared" si="2557"/>
        <v>0</v>
      </c>
      <c r="CF891" s="184">
        <f t="shared" si="2557"/>
        <v>0</v>
      </c>
      <c r="CG891" s="184">
        <f t="shared" si="2557"/>
        <v>0</v>
      </c>
      <c r="CH891" s="184">
        <f t="shared" si="2557"/>
        <v>0</v>
      </c>
      <c r="CI891" s="184">
        <f t="shared" si="2557"/>
        <v>0</v>
      </c>
      <c r="CJ891" s="184">
        <f t="shared" si="2557"/>
        <v>0</v>
      </c>
      <c r="CK891" s="184">
        <f t="shared" si="2557"/>
        <v>0</v>
      </c>
      <c r="CL891" s="184">
        <f t="shared" si="2557"/>
        <v>0</v>
      </c>
      <c r="CM891" s="184">
        <f t="shared" si="2557"/>
        <v>0</v>
      </c>
      <c r="CN891" s="184">
        <f t="shared" si="2557"/>
        <v>0</v>
      </c>
      <c r="CO891" s="184">
        <f t="shared" si="2557"/>
        <v>0</v>
      </c>
      <c r="CP891" s="2315">
        <f t="shared" si="2555"/>
        <v>0</v>
      </c>
      <c r="CQ891" s="2315">
        <f t="shared" si="2555"/>
        <v>0</v>
      </c>
      <c r="CR891" s="2315">
        <f t="shared" si="2555"/>
        <v>0</v>
      </c>
      <c r="CS891" s="282">
        <f t="shared" si="2555"/>
        <v>0</v>
      </c>
      <c r="CT891" s="282">
        <f t="shared" si="2555"/>
        <v>0</v>
      </c>
      <c r="CU891" s="282">
        <f t="shared" si="2555"/>
        <v>0</v>
      </c>
      <c r="CV891" s="184">
        <f t="shared" si="2555"/>
        <v>0</v>
      </c>
      <c r="CW891" s="184">
        <f t="shared" si="2555"/>
        <v>0</v>
      </c>
      <c r="CX891" s="184">
        <f t="shared" si="2555"/>
        <v>0</v>
      </c>
      <c r="CY891" s="184">
        <f t="shared" ref="CY891:DA891" si="2558">CY896+CY901+CY907+CY912</f>
        <v>0</v>
      </c>
      <c r="CZ891" s="184">
        <f t="shared" si="2558"/>
        <v>0</v>
      </c>
      <c r="DA891" s="184">
        <f t="shared" si="2558"/>
        <v>0</v>
      </c>
      <c r="DB891" s="282"/>
      <c r="DC891" s="282"/>
      <c r="DD891" s="282"/>
      <c r="DE891" s="184">
        <f t="shared" ref="DE891" si="2559">DE896+DE901+DE907+DE912</f>
        <v>0</v>
      </c>
      <c r="DF891" s="282"/>
      <c r="DG891" s="184"/>
      <c r="DH891" s="184"/>
      <c r="DI891" s="184"/>
      <c r="DJ891" s="184"/>
      <c r="DK891" s="184"/>
      <c r="DL891" s="184"/>
      <c r="DM891" s="184"/>
      <c r="DN891" s="206"/>
      <c r="DO891" s="184"/>
      <c r="DP891" s="282"/>
      <c r="DQ891" s="184"/>
      <c r="DR891" s="184"/>
      <c r="DS891" s="184"/>
      <c r="DT891" s="184"/>
      <c r="DU891" s="184"/>
      <c r="DV891" s="184"/>
      <c r="DW891" s="184"/>
      <c r="DX891" s="206"/>
      <c r="DY891" s="184"/>
      <c r="DZ891" s="2315">
        <f t="shared" ref="DZ891:EB891" si="2560">DZ896+DZ901+DZ907+DZ912</f>
        <v>0</v>
      </c>
      <c r="EA891" s="282">
        <f t="shared" si="2560"/>
        <v>0</v>
      </c>
      <c r="EB891" s="184">
        <f t="shared" si="2560"/>
        <v>0</v>
      </c>
      <c r="EC891" s="865">
        <f t="shared" ref="EC891" si="2561">EC896+EC901+EC907+EC912</f>
        <v>0</v>
      </c>
      <c r="ED891" s="184"/>
      <c r="EE891" s="184"/>
      <c r="EF891" s="184"/>
      <c r="EG891" s="204"/>
      <c r="EH891" s="1615"/>
    </row>
    <row r="892" spans="1:138" ht="15" hidden="1" customHeight="1" outlineLevel="1">
      <c r="A892" s="67"/>
      <c r="B892" s="67"/>
      <c r="C892" s="69" t="s">
        <v>8</v>
      </c>
      <c r="D892" s="70" t="s">
        <v>47</v>
      </c>
      <c r="E892" s="84"/>
      <c r="F892" s="84"/>
      <c r="G892" s="84"/>
      <c r="H892" s="84"/>
      <c r="I892" s="84"/>
      <c r="J892" s="84"/>
      <c r="K892" s="84"/>
      <c r="L892" s="84"/>
      <c r="M892" s="2199"/>
      <c r="N892" s="84"/>
      <c r="O892" s="84"/>
      <c r="P892" s="84"/>
      <c r="Q892" s="185"/>
      <c r="R892" s="185"/>
      <c r="S892" s="185"/>
      <c r="T892" s="185"/>
      <c r="U892" s="185"/>
      <c r="V892" s="84"/>
      <c r="W892" s="84"/>
      <c r="X892" s="84"/>
      <c r="Y892" s="84"/>
      <c r="Z892" s="84"/>
      <c r="AA892" s="185"/>
      <c r="AB892" s="185"/>
      <c r="AC892" s="185"/>
      <c r="AD892" s="185"/>
      <c r="AE892" s="185"/>
      <c r="AF892" s="23"/>
      <c r="AG892" s="23"/>
      <c r="AH892" s="185"/>
      <c r="AI892" s="185"/>
      <c r="AJ892" s="185"/>
      <c r="AK892" s="185"/>
      <c r="AL892" s="185"/>
      <c r="AM892" s="185"/>
      <c r="AN892" s="185"/>
      <c r="AO892" s="185"/>
      <c r="AP892" s="185"/>
      <c r="AQ892" s="185"/>
      <c r="AR892" s="185"/>
      <c r="AS892" s="185"/>
      <c r="AT892" s="185"/>
      <c r="AU892" s="185"/>
      <c r="AV892" s="185"/>
      <c r="AW892" s="185"/>
      <c r="AX892" s="185"/>
      <c r="AY892" s="185"/>
      <c r="AZ892" s="185"/>
      <c r="BA892" s="185"/>
      <c r="BB892" s="185"/>
      <c r="BC892" s="185"/>
      <c r="BD892" s="185"/>
      <c r="BE892" s="185"/>
      <c r="BF892" s="185"/>
      <c r="BG892" s="185"/>
      <c r="BH892" s="185"/>
      <c r="BI892" s="185"/>
      <c r="BJ892" s="185"/>
      <c r="BK892" s="185"/>
      <c r="BL892" s="185"/>
      <c r="BM892" s="185"/>
      <c r="BN892" s="185"/>
      <c r="BO892" s="185"/>
      <c r="BP892" s="185"/>
      <c r="BQ892" s="185"/>
      <c r="BR892" s="185"/>
      <c r="BS892" s="185"/>
      <c r="BT892" s="185"/>
      <c r="BU892" s="185"/>
      <c r="BV892" s="185"/>
      <c r="BW892" s="185"/>
      <c r="BX892" s="185"/>
      <c r="BY892" s="185"/>
      <c r="BZ892" s="185"/>
      <c r="CA892" s="185"/>
      <c r="CB892" s="185"/>
      <c r="CC892" s="185"/>
      <c r="CD892" s="185"/>
      <c r="CE892" s="185"/>
      <c r="CF892" s="185"/>
      <c r="CG892" s="185"/>
      <c r="CH892" s="185"/>
      <c r="CI892" s="185"/>
      <c r="CJ892" s="185"/>
      <c r="CK892" s="185"/>
      <c r="CL892" s="185"/>
      <c r="CM892" s="185"/>
      <c r="CN892" s="185"/>
      <c r="CO892" s="185"/>
      <c r="CP892" s="2234"/>
      <c r="CQ892" s="2234"/>
      <c r="CR892" s="2234"/>
      <c r="CS892" s="283"/>
      <c r="CT892" s="283"/>
      <c r="CU892" s="283"/>
      <c r="CV892" s="185"/>
      <c r="CW892" s="185"/>
      <c r="CX892" s="185"/>
      <c r="CY892" s="185"/>
      <c r="CZ892" s="185"/>
      <c r="DA892" s="185"/>
      <c r="DB892" s="283"/>
      <c r="DC892" s="283"/>
      <c r="DD892" s="283"/>
      <c r="DE892" s="185"/>
      <c r="DF892" s="283"/>
      <c r="DG892" s="185"/>
      <c r="DH892" s="185"/>
      <c r="DI892" s="185"/>
      <c r="DJ892" s="185"/>
      <c r="DK892" s="185"/>
      <c r="DL892" s="185"/>
      <c r="DM892" s="185"/>
      <c r="DN892" s="184"/>
      <c r="DO892" s="185"/>
      <c r="DP892" s="283"/>
      <c r="DQ892" s="185"/>
      <c r="DR892" s="185"/>
      <c r="DS892" s="185"/>
      <c r="DT892" s="185"/>
      <c r="DU892" s="185"/>
      <c r="DV892" s="185"/>
      <c r="DW892" s="185"/>
      <c r="DX892" s="184"/>
      <c r="DY892" s="185"/>
      <c r="DZ892" s="2234"/>
      <c r="EA892" s="283"/>
      <c r="EB892" s="185"/>
      <c r="EC892" s="866"/>
      <c r="ED892" s="185"/>
      <c r="EE892" s="185"/>
      <c r="EF892" s="185"/>
      <c r="EG892" s="202"/>
      <c r="EH892" s="1614"/>
    </row>
    <row r="893" spans="1:138" ht="15" hidden="1" customHeight="1" outlineLevel="1">
      <c r="A893" s="67"/>
      <c r="B893" s="67"/>
      <c r="C893" s="69"/>
      <c r="D893" s="70"/>
      <c r="E893" s="85"/>
      <c r="F893" s="85"/>
      <c r="G893" s="85"/>
      <c r="H893" s="86">
        <f>SUM(I893:L893)</f>
        <v>0</v>
      </c>
      <c r="I893" s="85"/>
      <c r="J893" s="85"/>
      <c r="K893" s="85"/>
      <c r="L893" s="85"/>
      <c r="M893" s="2216"/>
      <c r="N893" s="85"/>
      <c r="O893" s="85"/>
      <c r="P893" s="85"/>
      <c r="Q893" s="185">
        <f>SUM(R893:U893)</f>
        <v>0</v>
      </c>
      <c r="R893" s="23"/>
      <c r="S893" s="23"/>
      <c r="T893" s="23"/>
      <c r="U893" s="23"/>
      <c r="V893" s="86">
        <f>SUM(W893:Z893)</f>
        <v>0</v>
      </c>
      <c r="W893" s="85"/>
      <c r="X893" s="85"/>
      <c r="Y893" s="85"/>
      <c r="Z893" s="85"/>
      <c r="AA893" s="185">
        <f>SUM(AB893:AE893)</f>
        <v>0</v>
      </c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216"/>
      <c r="CQ893" s="2216"/>
      <c r="CR893" s="2216"/>
      <c r="CS893" s="85"/>
      <c r="CT893" s="85"/>
      <c r="CU893" s="85"/>
      <c r="CV893" s="23"/>
      <c r="CW893" s="23"/>
      <c r="CX893" s="23"/>
      <c r="CY893" s="23"/>
      <c r="CZ893" s="23"/>
      <c r="DA893" s="23"/>
      <c r="DB893" s="85"/>
      <c r="DC893" s="85"/>
      <c r="DD893" s="85"/>
      <c r="DE893" s="23"/>
      <c r="DF893" s="85"/>
      <c r="DG893" s="23"/>
      <c r="DH893" s="23"/>
      <c r="DI893" s="23"/>
      <c r="DJ893" s="23"/>
      <c r="DK893" s="23"/>
      <c r="DL893" s="23"/>
      <c r="DM893" s="23"/>
      <c r="DN893" s="185"/>
      <c r="DO893" s="23"/>
      <c r="DP893" s="85"/>
      <c r="DQ893" s="23"/>
      <c r="DR893" s="23"/>
      <c r="DS893" s="23"/>
      <c r="DT893" s="23"/>
      <c r="DU893" s="23"/>
      <c r="DV893" s="23"/>
      <c r="DW893" s="23"/>
      <c r="DX893" s="185"/>
      <c r="DY893" s="23"/>
      <c r="DZ893" s="2216"/>
      <c r="EA893" s="85"/>
      <c r="EB893" s="23"/>
      <c r="EC893" s="867"/>
      <c r="ED893" s="23"/>
      <c r="EE893" s="23"/>
      <c r="EF893" s="23"/>
      <c r="EG893" s="171"/>
      <c r="EH893" s="1291"/>
    </row>
    <row r="894" spans="1:138" ht="15" hidden="1" customHeight="1" outlineLevel="1">
      <c r="A894" s="24"/>
      <c r="B894" s="24"/>
      <c r="C894" s="87"/>
      <c r="D894" s="24"/>
      <c r="E894" s="24"/>
      <c r="F894" s="24"/>
      <c r="G894" s="24"/>
      <c r="H894" s="86">
        <f>SUM(I894:L894)</f>
        <v>0</v>
      </c>
      <c r="I894" s="24"/>
      <c r="J894" s="24"/>
      <c r="K894" s="24"/>
      <c r="L894" s="24"/>
      <c r="M894" s="2239"/>
      <c r="N894" s="24"/>
      <c r="O894" s="24"/>
      <c r="P894" s="24"/>
      <c r="Q894" s="185">
        <f>SUM(R894:U894)</f>
        <v>0</v>
      </c>
      <c r="R894" s="196"/>
      <c r="S894" s="196"/>
      <c r="T894" s="196"/>
      <c r="U894" s="196"/>
      <c r="V894" s="86">
        <f>SUM(W894:Z894)</f>
        <v>0</v>
      </c>
      <c r="W894" s="24"/>
      <c r="X894" s="24"/>
      <c r="Y894" s="24"/>
      <c r="Z894" s="24"/>
      <c r="AA894" s="185">
        <f>SUM(AB894:AE894)</f>
        <v>0</v>
      </c>
      <c r="AB894" s="196"/>
      <c r="AC894" s="196"/>
      <c r="AD894" s="196"/>
      <c r="AE894" s="196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2239"/>
      <c r="CQ894" s="2239"/>
      <c r="CR894" s="2239"/>
      <c r="CS894" s="210"/>
      <c r="CT894" s="210"/>
      <c r="CU894" s="210"/>
      <c r="CV894" s="33"/>
      <c r="CW894" s="33"/>
      <c r="CX894" s="33"/>
      <c r="CY894" s="33"/>
      <c r="CZ894" s="33"/>
      <c r="DA894" s="33"/>
      <c r="DB894" s="210"/>
      <c r="DC894" s="210"/>
      <c r="DD894" s="210"/>
      <c r="DE894" s="33"/>
      <c r="DF894" s="210"/>
      <c r="DG894" s="33"/>
      <c r="DH894" s="33"/>
      <c r="DI894" s="33"/>
      <c r="DJ894" s="33"/>
      <c r="DK894" s="33"/>
      <c r="DL894" s="33"/>
      <c r="DM894" s="33"/>
      <c r="DN894" s="23"/>
      <c r="DO894" s="33"/>
      <c r="DP894" s="210"/>
      <c r="DQ894" s="33"/>
      <c r="DR894" s="33"/>
      <c r="DS894" s="33"/>
      <c r="DT894" s="33"/>
      <c r="DU894" s="33"/>
      <c r="DV894" s="33"/>
      <c r="DW894" s="33"/>
      <c r="DX894" s="23"/>
      <c r="DY894" s="33"/>
      <c r="DZ894" s="2239"/>
      <c r="EA894" s="210"/>
      <c r="EB894" s="33"/>
      <c r="EC894" s="868"/>
      <c r="ED894" s="33"/>
      <c r="EE894" s="33"/>
      <c r="EF894" s="33"/>
      <c r="EG894" s="201"/>
      <c r="EH894" s="1581"/>
    </row>
    <row r="895" spans="1:138" ht="15" hidden="1" customHeight="1" outlineLevel="1">
      <c r="A895" s="24"/>
      <c r="B895" s="24"/>
      <c r="C895" s="87" t="s">
        <v>49</v>
      </c>
      <c r="D895" s="24"/>
      <c r="E895" s="24"/>
      <c r="F895" s="24"/>
      <c r="G895" s="24"/>
      <c r="H895" s="86">
        <f>SUM(I895:L895)</f>
        <v>0</v>
      </c>
      <c r="I895" s="24"/>
      <c r="J895" s="24"/>
      <c r="K895" s="24"/>
      <c r="L895" s="24"/>
      <c r="M895" s="2239"/>
      <c r="N895" s="24"/>
      <c r="O895" s="24"/>
      <c r="P895" s="24"/>
      <c r="Q895" s="185">
        <f>SUM(R895:U895)</f>
        <v>0</v>
      </c>
      <c r="R895" s="196"/>
      <c r="S895" s="196"/>
      <c r="T895" s="196"/>
      <c r="U895" s="196"/>
      <c r="V895" s="86">
        <f>SUM(W895:Z895)</f>
        <v>0</v>
      </c>
      <c r="W895" s="24"/>
      <c r="X895" s="24"/>
      <c r="Y895" s="24"/>
      <c r="Z895" s="24"/>
      <c r="AA895" s="185">
        <f>SUM(AB895:AE895)</f>
        <v>0</v>
      </c>
      <c r="AB895" s="196"/>
      <c r="AC895" s="196"/>
      <c r="AD895" s="196"/>
      <c r="AE895" s="196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2239"/>
      <c r="CQ895" s="2239"/>
      <c r="CR895" s="2239"/>
      <c r="CS895" s="210"/>
      <c r="CT895" s="210"/>
      <c r="CU895" s="210"/>
      <c r="CV895" s="33"/>
      <c r="CW895" s="33"/>
      <c r="CX895" s="33"/>
      <c r="CY895" s="33"/>
      <c r="CZ895" s="33"/>
      <c r="DA895" s="33"/>
      <c r="DB895" s="210"/>
      <c r="DC895" s="210"/>
      <c r="DD895" s="210"/>
      <c r="DE895" s="33"/>
      <c r="DF895" s="210"/>
      <c r="DG895" s="33"/>
      <c r="DH895" s="33"/>
      <c r="DI895" s="33"/>
      <c r="DJ895" s="33"/>
      <c r="DK895" s="33"/>
      <c r="DL895" s="33"/>
      <c r="DM895" s="33"/>
      <c r="DN895" s="33"/>
      <c r="DO895" s="33"/>
      <c r="DP895" s="210"/>
      <c r="DQ895" s="33"/>
      <c r="DR895" s="33"/>
      <c r="DS895" s="33"/>
      <c r="DT895" s="33"/>
      <c r="DU895" s="33"/>
      <c r="DV895" s="33"/>
      <c r="DW895" s="33"/>
      <c r="DX895" s="33"/>
      <c r="DY895" s="33"/>
      <c r="DZ895" s="2239"/>
      <c r="EA895" s="210"/>
      <c r="EB895" s="33"/>
      <c r="EC895" s="868"/>
      <c r="ED895" s="33"/>
      <c r="EE895" s="33"/>
      <c r="EF895" s="33"/>
      <c r="EG895" s="201"/>
      <c r="EH895" s="1581"/>
    </row>
    <row r="896" spans="1:138" ht="15" hidden="1" customHeight="1" outlineLevel="1">
      <c r="A896" s="67"/>
      <c r="B896" s="67"/>
      <c r="C896" s="88"/>
      <c r="D896" s="71" t="s">
        <v>1</v>
      </c>
      <c r="E896" s="84"/>
      <c r="F896" s="84"/>
      <c r="G896" s="84"/>
      <c r="H896" s="84"/>
      <c r="I896" s="84"/>
      <c r="J896" s="84"/>
      <c r="K896" s="84"/>
      <c r="L896" s="84"/>
      <c r="M896" s="2199"/>
      <c r="N896" s="84"/>
      <c r="O896" s="84"/>
      <c r="P896" s="84"/>
      <c r="Q896" s="185"/>
      <c r="R896" s="185"/>
      <c r="S896" s="185"/>
      <c r="T896" s="185"/>
      <c r="U896" s="185"/>
      <c r="V896" s="84"/>
      <c r="W896" s="84"/>
      <c r="X896" s="84"/>
      <c r="Y896" s="84"/>
      <c r="Z896" s="84"/>
      <c r="AA896" s="185"/>
      <c r="AB896" s="185"/>
      <c r="AC896" s="185"/>
      <c r="AD896" s="185"/>
      <c r="AE896" s="185"/>
      <c r="AF896" s="105"/>
      <c r="AG896" s="105"/>
      <c r="AH896" s="185">
        <f>SUM(AH893:AH895)</f>
        <v>0</v>
      </c>
      <c r="AI896" s="185">
        <f>SUM(AI893:AI895)</f>
        <v>0</v>
      </c>
      <c r="AJ896" s="185">
        <f t="shared" ref="AJ896:AV896" si="2562">SUM(AJ893:AJ895)</f>
        <v>0</v>
      </c>
      <c r="AK896" s="185">
        <f t="shared" si="2562"/>
        <v>0</v>
      </c>
      <c r="AL896" s="185">
        <f t="shared" si="2562"/>
        <v>0</v>
      </c>
      <c r="AM896" s="185">
        <f t="shared" si="2562"/>
        <v>0</v>
      </c>
      <c r="AN896" s="185">
        <f t="shared" si="2562"/>
        <v>0</v>
      </c>
      <c r="AO896" s="185">
        <f t="shared" si="2562"/>
        <v>0</v>
      </c>
      <c r="AP896" s="185">
        <f t="shared" si="2562"/>
        <v>0</v>
      </c>
      <c r="AQ896" s="185">
        <f t="shared" si="2562"/>
        <v>0</v>
      </c>
      <c r="AR896" s="185">
        <f t="shared" si="2562"/>
        <v>0</v>
      </c>
      <c r="AS896" s="185">
        <f t="shared" si="2562"/>
        <v>0</v>
      </c>
      <c r="AT896" s="185">
        <f t="shared" si="2562"/>
        <v>0</v>
      </c>
      <c r="AU896" s="185">
        <f t="shared" si="2562"/>
        <v>0</v>
      </c>
      <c r="AV896" s="185">
        <f t="shared" si="2562"/>
        <v>0</v>
      </c>
      <c r="AW896" s="185">
        <f>SUM(AW893:AW895)</f>
        <v>0</v>
      </c>
      <c r="AX896" s="185">
        <f>SUM(AX893:AX895)</f>
        <v>0</v>
      </c>
      <c r="AY896" s="185">
        <f t="shared" ref="AY896:BK896" si="2563">SUM(AY893:AY895)</f>
        <v>0</v>
      </c>
      <c r="AZ896" s="185">
        <f t="shared" si="2563"/>
        <v>0</v>
      </c>
      <c r="BA896" s="185">
        <f t="shared" si="2563"/>
        <v>0</v>
      </c>
      <c r="BB896" s="185">
        <f t="shared" si="2563"/>
        <v>0</v>
      </c>
      <c r="BC896" s="185">
        <f t="shared" si="2563"/>
        <v>0</v>
      </c>
      <c r="BD896" s="185">
        <f t="shared" si="2563"/>
        <v>0</v>
      </c>
      <c r="BE896" s="185">
        <f t="shared" si="2563"/>
        <v>0</v>
      </c>
      <c r="BF896" s="185">
        <f t="shared" si="2563"/>
        <v>0</v>
      </c>
      <c r="BG896" s="185">
        <f t="shared" si="2563"/>
        <v>0</v>
      </c>
      <c r="BH896" s="185">
        <f t="shared" si="2563"/>
        <v>0</v>
      </c>
      <c r="BI896" s="185">
        <f t="shared" si="2563"/>
        <v>0</v>
      </c>
      <c r="BJ896" s="185">
        <f t="shared" si="2563"/>
        <v>0</v>
      </c>
      <c r="BK896" s="185">
        <f t="shared" si="2563"/>
        <v>0</v>
      </c>
      <c r="BL896" s="185">
        <f>SUM(BL893:BL895)</f>
        <v>0</v>
      </c>
      <c r="BM896" s="185">
        <f>SUM(BM893:BM895)</f>
        <v>0</v>
      </c>
      <c r="BN896" s="185">
        <f t="shared" ref="BN896:BZ896" si="2564">SUM(BN893:BN895)</f>
        <v>0</v>
      </c>
      <c r="BO896" s="185">
        <f t="shared" si="2564"/>
        <v>0</v>
      </c>
      <c r="BP896" s="185">
        <f t="shared" si="2564"/>
        <v>0</v>
      </c>
      <c r="BQ896" s="185">
        <f t="shared" si="2564"/>
        <v>0</v>
      </c>
      <c r="BR896" s="185">
        <f t="shared" si="2564"/>
        <v>0</v>
      </c>
      <c r="BS896" s="185">
        <f t="shared" si="2564"/>
        <v>0</v>
      </c>
      <c r="BT896" s="185">
        <f t="shared" si="2564"/>
        <v>0</v>
      </c>
      <c r="BU896" s="185">
        <f t="shared" si="2564"/>
        <v>0</v>
      </c>
      <c r="BV896" s="185">
        <f t="shared" si="2564"/>
        <v>0</v>
      </c>
      <c r="BW896" s="185">
        <f t="shared" si="2564"/>
        <v>0</v>
      </c>
      <c r="BX896" s="185">
        <f t="shared" si="2564"/>
        <v>0</v>
      </c>
      <c r="BY896" s="185">
        <f t="shared" si="2564"/>
        <v>0</v>
      </c>
      <c r="BZ896" s="185">
        <f t="shared" si="2564"/>
        <v>0</v>
      </c>
      <c r="CA896" s="185">
        <f>SUM(CA893:CA895)</f>
        <v>0</v>
      </c>
      <c r="CB896" s="185">
        <f>SUM(CB893:CB895)</f>
        <v>0</v>
      </c>
      <c r="CC896" s="185">
        <f t="shared" ref="CC896:CO896" si="2565">SUM(CC893:CC895)</f>
        <v>0</v>
      </c>
      <c r="CD896" s="185">
        <f t="shared" si="2565"/>
        <v>0</v>
      </c>
      <c r="CE896" s="185">
        <f t="shared" si="2565"/>
        <v>0</v>
      </c>
      <c r="CF896" s="185">
        <f t="shared" si="2565"/>
        <v>0</v>
      </c>
      <c r="CG896" s="185">
        <f t="shared" si="2565"/>
        <v>0</v>
      </c>
      <c r="CH896" s="185">
        <f t="shared" si="2565"/>
        <v>0</v>
      </c>
      <c r="CI896" s="185">
        <f t="shared" si="2565"/>
        <v>0</v>
      </c>
      <c r="CJ896" s="185">
        <f t="shared" si="2565"/>
        <v>0</v>
      </c>
      <c r="CK896" s="185">
        <f t="shared" si="2565"/>
        <v>0</v>
      </c>
      <c r="CL896" s="185">
        <f t="shared" si="2565"/>
        <v>0</v>
      </c>
      <c r="CM896" s="185">
        <f t="shared" si="2565"/>
        <v>0</v>
      </c>
      <c r="CN896" s="185">
        <f t="shared" si="2565"/>
        <v>0</v>
      </c>
      <c r="CO896" s="185">
        <f t="shared" si="2565"/>
        <v>0</v>
      </c>
      <c r="CP896" s="2234">
        <f t="shared" ref="CP896:CX896" si="2566">SUM(CP893:CP895)</f>
        <v>0</v>
      </c>
      <c r="CQ896" s="2234">
        <f t="shared" si="2566"/>
        <v>0</v>
      </c>
      <c r="CR896" s="2234">
        <f t="shared" si="2566"/>
        <v>0</v>
      </c>
      <c r="CS896" s="283">
        <f t="shared" si="2566"/>
        <v>0</v>
      </c>
      <c r="CT896" s="283">
        <f t="shared" si="2566"/>
        <v>0</v>
      </c>
      <c r="CU896" s="283">
        <f t="shared" si="2566"/>
        <v>0</v>
      </c>
      <c r="CV896" s="185">
        <f t="shared" si="2566"/>
        <v>0</v>
      </c>
      <c r="CW896" s="185">
        <f t="shared" si="2566"/>
        <v>0</v>
      </c>
      <c r="CX896" s="185">
        <f t="shared" si="2566"/>
        <v>0</v>
      </c>
      <c r="CY896" s="185">
        <f t="shared" ref="CY896:DA896" si="2567">SUM(CY893:CY895)</f>
        <v>0</v>
      </c>
      <c r="CZ896" s="185">
        <f t="shared" si="2567"/>
        <v>0</v>
      </c>
      <c r="DA896" s="185">
        <f t="shared" si="2567"/>
        <v>0</v>
      </c>
      <c r="DB896" s="283"/>
      <c r="DC896" s="283"/>
      <c r="DD896" s="283"/>
      <c r="DE896" s="185">
        <f>SUM(DE893:DE895)</f>
        <v>0</v>
      </c>
      <c r="DF896" s="283"/>
      <c r="DG896" s="185"/>
      <c r="DH896" s="185"/>
      <c r="DI896" s="185"/>
      <c r="DJ896" s="185"/>
      <c r="DK896" s="185"/>
      <c r="DL896" s="185"/>
      <c r="DM896" s="185"/>
      <c r="DN896" s="33"/>
      <c r="DO896" s="185"/>
      <c r="DP896" s="283"/>
      <c r="DQ896" s="185"/>
      <c r="DR896" s="185"/>
      <c r="DS896" s="185"/>
      <c r="DT896" s="185"/>
      <c r="DU896" s="185"/>
      <c r="DV896" s="185"/>
      <c r="DW896" s="185"/>
      <c r="DX896" s="33"/>
      <c r="DY896" s="185"/>
      <c r="DZ896" s="2234">
        <f>SUM(DZ893:DZ895)</f>
        <v>0</v>
      </c>
      <c r="EA896" s="283">
        <f t="shared" ref="EA896:EB896" si="2568">SUM(EA893:EA895)</f>
        <v>0</v>
      </c>
      <c r="EB896" s="185">
        <f t="shared" si="2568"/>
        <v>0</v>
      </c>
      <c r="EC896" s="866">
        <f t="shared" ref="EC896" si="2569">SUM(EC893:EC895)</f>
        <v>0</v>
      </c>
      <c r="ED896" s="185"/>
      <c r="EE896" s="185"/>
      <c r="EF896" s="185"/>
      <c r="EG896" s="202"/>
      <c r="EH896" s="1614"/>
    </row>
    <row r="897" spans="1:138" ht="15" hidden="1" customHeight="1" outlineLevel="1">
      <c r="A897" s="67"/>
      <c r="B897" s="67"/>
      <c r="C897" s="69" t="s">
        <v>9</v>
      </c>
      <c r="D897" s="70" t="s">
        <v>50</v>
      </c>
      <c r="E897" s="84"/>
      <c r="F897" s="84"/>
      <c r="G897" s="84"/>
      <c r="H897" s="84"/>
      <c r="I897" s="84"/>
      <c r="J897" s="84"/>
      <c r="K897" s="84"/>
      <c r="L897" s="84"/>
      <c r="M897" s="2199"/>
      <c r="N897" s="84"/>
      <c r="O897" s="84"/>
      <c r="P897" s="84"/>
      <c r="Q897" s="185"/>
      <c r="R897" s="185"/>
      <c r="S897" s="185"/>
      <c r="T897" s="185"/>
      <c r="U897" s="185"/>
      <c r="V897" s="84"/>
      <c r="W897" s="84"/>
      <c r="X897" s="84"/>
      <c r="Y897" s="84"/>
      <c r="Z897" s="84"/>
      <c r="AA897" s="185"/>
      <c r="AB897" s="185"/>
      <c r="AC897" s="185"/>
      <c r="AD897" s="185"/>
      <c r="AE897" s="185"/>
      <c r="AF897" s="23"/>
      <c r="AG897" s="23"/>
      <c r="AH897" s="185"/>
      <c r="AI897" s="185"/>
      <c r="AJ897" s="185"/>
      <c r="AK897" s="185"/>
      <c r="AL897" s="185"/>
      <c r="AM897" s="185"/>
      <c r="AN897" s="185"/>
      <c r="AO897" s="185"/>
      <c r="AP897" s="185"/>
      <c r="AQ897" s="185"/>
      <c r="AR897" s="185"/>
      <c r="AS897" s="185"/>
      <c r="AT897" s="185"/>
      <c r="AU897" s="185"/>
      <c r="AV897" s="185"/>
      <c r="AW897" s="185"/>
      <c r="AX897" s="185"/>
      <c r="AY897" s="185"/>
      <c r="AZ897" s="185"/>
      <c r="BA897" s="185"/>
      <c r="BB897" s="185"/>
      <c r="BC897" s="185"/>
      <c r="BD897" s="185"/>
      <c r="BE897" s="185"/>
      <c r="BF897" s="185"/>
      <c r="BG897" s="185"/>
      <c r="BH897" s="185"/>
      <c r="BI897" s="185"/>
      <c r="BJ897" s="185"/>
      <c r="BK897" s="185"/>
      <c r="BL897" s="185"/>
      <c r="BM897" s="185"/>
      <c r="BN897" s="185"/>
      <c r="BO897" s="185"/>
      <c r="BP897" s="185"/>
      <c r="BQ897" s="185"/>
      <c r="BR897" s="185"/>
      <c r="BS897" s="185"/>
      <c r="BT897" s="185"/>
      <c r="BU897" s="185"/>
      <c r="BV897" s="185"/>
      <c r="BW897" s="185"/>
      <c r="BX897" s="185"/>
      <c r="BY897" s="185"/>
      <c r="BZ897" s="185"/>
      <c r="CA897" s="185"/>
      <c r="CB897" s="185"/>
      <c r="CC897" s="185"/>
      <c r="CD897" s="185"/>
      <c r="CE897" s="185"/>
      <c r="CF897" s="185"/>
      <c r="CG897" s="185"/>
      <c r="CH897" s="185"/>
      <c r="CI897" s="185"/>
      <c r="CJ897" s="185"/>
      <c r="CK897" s="185"/>
      <c r="CL897" s="185"/>
      <c r="CM897" s="185"/>
      <c r="CN897" s="185"/>
      <c r="CO897" s="185"/>
      <c r="CP897" s="2234"/>
      <c r="CQ897" s="2234"/>
      <c r="CR897" s="2234"/>
      <c r="CS897" s="283"/>
      <c r="CT897" s="283"/>
      <c r="CU897" s="283"/>
      <c r="CV897" s="185"/>
      <c r="CW897" s="185"/>
      <c r="CX897" s="185"/>
      <c r="CY897" s="185"/>
      <c r="CZ897" s="185"/>
      <c r="DA897" s="185"/>
      <c r="DB897" s="283"/>
      <c r="DC897" s="283"/>
      <c r="DD897" s="283"/>
      <c r="DE897" s="185"/>
      <c r="DF897" s="283"/>
      <c r="DG897" s="185"/>
      <c r="DH897" s="185"/>
      <c r="DI897" s="185"/>
      <c r="DJ897" s="185"/>
      <c r="DK897" s="185"/>
      <c r="DL897" s="185"/>
      <c r="DM897" s="185"/>
      <c r="DN897" s="185"/>
      <c r="DO897" s="185"/>
      <c r="DP897" s="283"/>
      <c r="DQ897" s="185"/>
      <c r="DR897" s="185"/>
      <c r="DS897" s="185"/>
      <c r="DT897" s="185"/>
      <c r="DU897" s="185"/>
      <c r="DV897" s="185"/>
      <c r="DW897" s="185"/>
      <c r="DX897" s="185"/>
      <c r="DY897" s="185"/>
      <c r="DZ897" s="2234"/>
      <c r="EA897" s="283"/>
      <c r="EB897" s="185"/>
      <c r="EC897" s="866"/>
      <c r="ED897" s="185"/>
      <c r="EE897" s="185"/>
      <c r="EF897" s="185"/>
      <c r="EG897" s="202"/>
      <c r="EH897" s="1614"/>
    </row>
    <row r="898" spans="1:138" ht="15" hidden="1" customHeight="1" outlineLevel="1">
      <c r="A898" s="67"/>
      <c r="B898" s="67"/>
      <c r="C898" s="69"/>
      <c r="D898" s="70"/>
      <c r="E898" s="85"/>
      <c r="F898" s="85"/>
      <c r="G898" s="85"/>
      <c r="H898" s="86">
        <f>SUM(I898:L898)</f>
        <v>0</v>
      </c>
      <c r="I898" s="85"/>
      <c r="J898" s="85"/>
      <c r="K898" s="85"/>
      <c r="L898" s="85"/>
      <c r="M898" s="2216"/>
      <c r="N898" s="85"/>
      <c r="O898" s="85"/>
      <c r="P898" s="85"/>
      <c r="Q898" s="185">
        <f>SUM(R898:U898)</f>
        <v>0</v>
      </c>
      <c r="R898" s="23"/>
      <c r="S898" s="23"/>
      <c r="T898" s="23"/>
      <c r="U898" s="23"/>
      <c r="V898" s="86">
        <f>SUM(W898:Z898)</f>
        <v>0</v>
      </c>
      <c r="W898" s="85"/>
      <c r="X898" s="85"/>
      <c r="Y898" s="85"/>
      <c r="Z898" s="85"/>
      <c r="AA898" s="185">
        <f>SUM(AB898:AE898)</f>
        <v>0</v>
      </c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216"/>
      <c r="CQ898" s="2216"/>
      <c r="CR898" s="2216"/>
      <c r="CS898" s="85"/>
      <c r="CT898" s="85"/>
      <c r="CU898" s="85"/>
      <c r="CV898" s="23"/>
      <c r="CW898" s="23"/>
      <c r="CX898" s="23"/>
      <c r="CY898" s="23"/>
      <c r="CZ898" s="23"/>
      <c r="DA898" s="23"/>
      <c r="DB898" s="85"/>
      <c r="DC898" s="85"/>
      <c r="DD898" s="85"/>
      <c r="DE898" s="23"/>
      <c r="DF898" s="85"/>
      <c r="DG898" s="23"/>
      <c r="DH898" s="23"/>
      <c r="DI898" s="23"/>
      <c r="DJ898" s="23"/>
      <c r="DK898" s="23"/>
      <c r="DL898" s="23"/>
      <c r="DM898" s="23"/>
      <c r="DN898" s="185"/>
      <c r="DO898" s="23"/>
      <c r="DP898" s="85"/>
      <c r="DQ898" s="23"/>
      <c r="DR898" s="23"/>
      <c r="DS898" s="23"/>
      <c r="DT898" s="23"/>
      <c r="DU898" s="23"/>
      <c r="DV898" s="23"/>
      <c r="DW898" s="23"/>
      <c r="DX898" s="185"/>
      <c r="DY898" s="23"/>
      <c r="DZ898" s="2216"/>
      <c r="EA898" s="85"/>
      <c r="EB898" s="23"/>
      <c r="EC898" s="867"/>
      <c r="ED898" s="23"/>
      <c r="EE898" s="23"/>
      <c r="EF898" s="23"/>
      <c r="EG898" s="171"/>
      <c r="EH898" s="1291"/>
    </row>
    <row r="899" spans="1:138" ht="15" hidden="1" customHeight="1" outlineLevel="1">
      <c r="A899" s="67"/>
      <c r="B899" s="67"/>
      <c r="C899" s="69"/>
      <c r="D899" s="70"/>
      <c r="E899" s="85"/>
      <c r="F899" s="85"/>
      <c r="G899" s="85"/>
      <c r="H899" s="86">
        <f>SUM(I899:L899)</f>
        <v>0</v>
      </c>
      <c r="I899" s="85"/>
      <c r="J899" s="85"/>
      <c r="K899" s="85"/>
      <c r="L899" s="85"/>
      <c r="M899" s="2216"/>
      <c r="N899" s="85"/>
      <c r="O899" s="85"/>
      <c r="P899" s="85"/>
      <c r="Q899" s="185">
        <f>SUM(R899:U899)</f>
        <v>0</v>
      </c>
      <c r="R899" s="196"/>
      <c r="S899" s="196"/>
      <c r="T899" s="196"/>
      <c r="U899" s="196"/>
      <c r="V899" s="86">
        <f>SUM(W899:Z899)</f>
        <v>0</v>
      </c>
      <c r="W899" s="85"/>
      <c r="X899" s="85"/>
      <c r="Y899" s="85"/>
      <c r="Z899" s="85"/>
      <c r="AA899" s="185">
        <f>SUM(AB899:AE899)</f>
        <v>0</v>
      </c>
      <c r="AB899" s="196"/>
      <c r="AC899" s="196"/>
      <c r="AD899" s="196"/>
      <c r="AE899" s="196"/>
      <c r="AF899" s="23"/>
      <c r="AG899" s="23"/>
      <c r="AH899" s="3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3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3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3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216"/>
      <c r="CQ899" s="2216"/>
      <c r="CR899" s="2216"/>
      <c r="CS899" s="85"/>
      <c r="CT899" s="85"/>
      <c r="CU899" s="85"/>
      <c r="CV899" s="23"/>
      <c r="CW899" s="23"/>
      <c r="CX899" s="23"/>
      <c r="CY899" s="23"/>
      <c r="CZ899" s="23"/>
      <c r="DA899" s="23"/>
      <c r="DB899" s="85"/>
      <c r="DC899" s="85"/>
      <c r="DD899" s="85"/>
      <c r="DE899" s="23"/>
      <c r="DF899" s="85"/>
      <c r="DG899" s="23"/>
      <c r="DH899" s="23"/>
      <c r="DI899" s="23"/>
      <c r="DJ899" s="23"/>
      <c r="DK899" s="23"/>
      <c r="DL899" s="23"/>
      <c r="DM899" s="23"/>
      <c r="DN899" s="23"/>
      <c r="DO899" s="23"/>
      <c r="DP899" s="85"/>
      <c r="DQ899" s="23"/>
      <c r="DR899" s="23"/>
      <c r="DS899" s="23"/>
      <c r="DT899" s="23"/>
      <c r="DU899" s="23"/>
      <c r="DV899" s="23"/>
      <c r="DW899" s="23"/>
      <c r="DX899" s="23"/>
      <c r="DY899" s="23"/>
      <c r="DZ899" s="2216"/>
      <c r="EA899" s="85"/>
      <c r="EB899" s="23"/>
      <c r="EC899" s="867"/>
      <c r="ED899" s="23"/>
      <c r="EE899" s="23"/>
      <c r="EF899" s="23"/>
      <c r="EG899" s="171"/>
      <c r="EH899" s="1291"/>
    </row>
    <row r="900" spans="1:138" ht="15" hidden="1" customHeight="1" outlineLevel="1">
      <c r="A900" s="67"/>
      <c r="B900" s="67"/>
      <c r="C900" s="69" t="s">
        <v>49</v>
      </c>
      <c r="D900" s="70"/>
      <c r="E900" s="85"/>
      <c r="F900" s="85"/>
      <c r="G900" s="85"/>
      <c r="H900" s="86">
        <f>SUM(I900:L900)</f>
        <v>0</v>
      </c>
      <c r="I900" s="85"/>
      <c r="J900" s="85"/>
      <c r="K900" s="85"/>
      <c r="L900" s="85"/>
      <c r="M900" s="2216"/>
      <c r="N900" s="85"/>
      <c r="O900" s="85"/>
      <c r="P900" s="85"/>
      <c r="Q900" s="185">
        <f>SUM(R900:U900)</f>
        <v>0</v>
      </c>
      <c r="R900" s="196"/>
      <c r="S900" s="196"/>
      <c r="T900" s="196"/>
      <c r="U900" s="196"/>
      <c r="V900" s="86">
        <f>SUM(W900:Z900)</f>
        <v>0</v>
      </c>
      <c r="W900" s="85"/>
      <c r="X900" s="85"/>
      <c r="Y900" s="85"/>
      <c r="Z900" s="85"/>
      <c r="AA900" s="185">
        <f>SUM(AB900:AE900)</f>
        <v>0</v>
      </c>
      <c r="AB900" s="196"/>
      <c r="AC900" s="196"/>
      <c r="AD900" s="196"/>
      <c r="AE900" s="196"/>
      <c r="AF900" s="23"/>
      <c r="AG900" s="23"/>
      <c r="AH900" s="3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3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3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3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216"/>
      <c r="CQ900" s="2216"/>
      <c r="CR900" s="2216"/>
      <c r="CS900" s="85"/>
      <c r="CT900" s="85"/>
      <c r="CU900" s="85"/>
      <c r="CV900" s="23"/>
      <c r="CW900" s="23"/>
      <c r="CX900" s="23"/>
      <c r="CY900" s="23"/>
      <c r="CZ900" s="23"/>
      <c r="DA900" s="23"/>
      <c r="DB900" s="85"/>
      <c r="DC900" s="85"/>
      <c r="DD900" s="85"/>
      <c r="DE900" s="23"/>
      <c r="DF900" s="85"/>
      <c r="DG900" s="23"/>
      <c r="DH900" s="23"/>
      <c r="DI900" s="23"/>
      <c r="DJ900" s="23"/>
      <c r="DK900" s="23"/>
      <c r="DL900" s="23"/>
      <c r="DM900" s="23"/>
      <c r="DN900" s="23"/>
      <c r="DO900" s="23"/>
      <c r="DP900" s="85"/>
      <c r="DQ900" s="23"/>
      <c r="DR900" s="23"/>
      <c r="DS900" s="23"/>
      <c r="DT900" s="23"/>
      <c r="DU900" s="23"/>
      <c r="DV900" s="23"/>
      <c r="DW900" s="23"/>
      <c r="DX900" s="23"/>
      <c r="DY900" s="23"/>
      <c r="DZ900" s="2216"/>
      <c r="EA900" s="85"/>
      <c r="EB900" s="23"/>
      <c r="EC900" s="867"/>
      <c r="ED900" s="23"/>
      <c r="EE900" s="23"/>
      <c r="EF900" s="23"/>
      <c r="EG900" s="171"/>
      <c r="EH900" s="1291"/>
    </row>
    <row r="901" spans="1:138" ht="15" hidden="1" customHeight="1" outlineLevel="1">
      <c r="A901" s="67"/>
      <c r="B901" s="67"/>
      <c r="C901" s="88"/>
      <c r="D901" s="71" t="s">
        <v>1</v>
      </c>
      <c r="E901" s="84"/>
      <c r="F901" s="84"/>
      <c r="G901" s="84"/>
      <c r="H901" s="84"/>
      <c r="I901" s="84"/>
      <c r="J901" s="84"/>
      <c r="K901" s="84"/>
      <c r="L901" s="84"/>
      <c r="M901" s="2199"/>
      <c r="N901" s="84"/>
      <c r="O901" s="84"/>
      <c r="P901" s="84"/>
      <c r="Q901" s="185"/>
      <c r="R901" s="185"/>
      <c r="S901" s="185"/>
      <c r="T901" s="185"/>
      <c r="U901" s="185"/>
      <c r="V901" s="84"/>
      <c r="W901" s="84"/>
      <c r="X901" s="84"/>
      <c r="Y901" s="84"/>
      <c r="Z901" s="84"/>
      <c r="AA901" s="185"/>
      <c r="AB901" s="185"/>
      <c r="AC901" s="185"/>
      <c r="AD901" s="185"/>
      <c r="AE901" s="185"/>
      <c r="AF901" s="105"/>
      <c r="AG901" s="105"/>
      <c r="AH901" s="185">
        <f>SUM(AH898:AH900)</f>
        <v>0</v>
      </c>
      <c r="AI901" s="185">
        <f>SUM(AI898:AI900)</f>
        <v>0</v>
      </c>
      <c r="AJ901" s="185">
        <f t="shared" ref="AJ901:AV901" si="2570">SUM(AJ898:AJ900)</f>
        <v>0</v>
      </c>
      <c r="AK901" s="185">
        <f t="shared" si="2570"/>
        <v>0</v>
      </c>
      <c r="AL901" s="185">
        <f t="shared" si="2570"/>
        <v>0</v>
      </c>
      <c r="AM901" s="185">
        <f t="shared" si="2570"/>
        <v>0</v>
      </c>
      <c r="AN901" s="185">
        <f t="shared" si="2570"/>
        <v>0</v>
      </c>
      <c r="AO901" s="185">
        <f t="shared" si="2570"/>
        <v>0</v>
      </c>
      <c r="AP901" s="185">
        <f t="shared" si="2570"/>
        <v>0</v>
      </c>
      <c r="AQ901" s="185">
        <f t="shared" si="2570"/>
        <v>0</v>
      </c>
      <c r="AR901" s="185">
        <f t="shared" si="2570"/>
        <v>0</v>
      </c>
      <c r="AS901" s="185">
        <f t="shared" si="2570"/>
        <v>0</v>
      </c>
      <c r="AT901" s="185">
        <f t="shared" si="2570"/>
        <v>0</v>
      </c>
      <c r="AU901" s="185">
        <f t="shared" si="2570"/>
        <v>0</v>
      </c>
      <c r="AV901" s="185">
        <f t="shared" si="2570"/>
        <v>0</v>
      </c>
      <c r="AW901" s="185">
        <f>SUM(AW898:AW900)</f>
        <v>0</v>
      </c>
      <c r="AX901" s="185">
        <f>SUM(AX898:AX900)</f>
        <v>0</v>
      </c>
      <c r="AY901" s="185">
        <f t="shared" ref="AY901:BK901" si="2571">SUM(AY898:AY900)</f>
        <v>0</v>
      </c>
      <c r="AZ901" s="185">
        <f t="shared" si="2571"/>
        <v>0</v>
      </c>
      <c r="BA901" s="185">
        <f t="shared" si="2571"/>
        <v>0</v>
      </c>
      <c r="BB901" s="185">
        <f t="shared" si="2571"/>
        <v>0</v>
      </c>
      <c r="BC901" s="185">
        <f t="shared" si="2571"/>
        <v>0</v>
      </c>
      <c r="BD901" s="185">
        <f t="shared" si="2571"/>
        <v>0</v>
      </c>
      <c r="BE901" s="185">
        <f t="shared" si="2571"/>
        <v>0</v>
      </c>
      <c r="BF901" s="185">
        <f t="shared" si="2571"/>
        <v>0</v>
      </c>
      <c r="BG901" s="185">
        <f t="shared" si="2571"/>
        <v>0</v>
      </c>
      <c r="BH901" s="185">
        <f t="shared" si="2571"/>
        <v>0</v>
      </c>
      <c r="BI901" s="185">
        <f t="shared" si="2571"/>
        <v>0</v>
      </c>
      <c r="BJ901" s="185">
        <f t="shared" si="2571"/>
        <v>0</v>
      </c>
      <c r="BK901" s="185">
        <f t="shared" si="2571"/>
        <v>0</v>
      </c>
      <c r="BL901" s="185">
        <f>SUM(BL898:BL900)</f>
        <v>0</v>
      </c>
      <c r="BM901" s="185">
        <f>SUM(BM898:BM900)</f>
        <v>0</v>
      </c>
      <c r="BN901" s="185">
        <f t="shared" ref="BN901:BZ901" si="2572">SUM(BN898:BN900)</f>
        <v>0</v>
      </c>
      <c r="BO901" s="185">
        <f t="shared" si="2572"/>
        <v>0</v>
      </c>
      <c r="BP901" s="185">
        <f t="shared" si="2572"/>
        <v>0</v>
      </c>
      <c r="BQ901" s="185">
        <f t="shared" si="2572"/>
        <v>0</v>
      </c>
      <c r="BR901" s="185">
        <f t="shared" si="2572"/>
        <v>0</v>
      </c>
      <c r="BS901" s="185">
        <f t="shared" si="2572"/>
        <v>0</v>
      </c>
      <c r="BT901" s="185">
        <f t="shared" si="2572"/>
        <v>0</v>
      </c>
      <c r="BU901" s="185">
        <f t="shared" si="2572"/>
        <v>0</v>
      </c>
      <c r="BV901" s="185">
        <f t="shared" si="2572"/>
        <v>0</v>
      </c>
      <c r="BW901" s="185">
        <f t="shared" si="2572"/>
        <v>0</v>
      </c>
      <c r="BX901" s="185">
        <f t="shared" si="2572"/>
        <v>0</v>
      </c>
      <c r="BY901" s="185">
        <f t="shared" si="2572"/>
        <v>0</v>
      </c>
      <c r="BZ901" s="185">
        <f t="shared" si="2572"/>
        <v>0</v>
      </c>
      <c r="CA901" s="185">
        <f>SUM(CA898:CA900)</f>
        <v>0</v>
      </c>
      <c r="CB901" s="185">
        <f>SUM(CB898:CB900)</f>
        <v>0</v>
      </c>
      <c r="CC901" s="185">
        <f t="shared" ref="CC901:CO901" si="2573">SUM(CC898:CC900)</f>
        <v>0</v>
      </c>
      <c r="CD901" s="185">
        <f t="shared" si="2573"/>
        <v>0</v>
      </c>
      <c r="CE901" s="185">
        <f t="shared" si="2573"/>
        <v>0</v>
      </c>
      <c r="CF901" s="185">
        <f t="shared" si="2573"/>
        <v>0</v>
      </c>
      <c r="CG901" s="185">
        <f t="shared" si="2573"/>
        <v>0</v>
      </c>
      <c r="CH901" s="185">
        <f t="shared" si="2573"/>
        <v>0</v>
      </c>
      <c r="CI901" s="185">
        <f t="shared" si="2573"/>
        <v>0</v>
      </c>
      <c r="CJ901" s="185">
        <f t="shared" si="2573"/>
        <v>0</v>
      </c>
      <c r="CK901" s="185">
        <f t="shared" si="2573"/>
        <v>0</v>
      </c>
      <c r="CL901" s="185">
        <f t="shared" si="2573"/>
        <v>0</v>
      </c>
      <c r="CM901" s="185">
        <f t="shared" si="2573"/>
        <v>0</v>
      </c>
      <c r="CN901" s="185">
        <f t="shared" si="2573"/>
        <v>0</v>
      </c>
      <c r="CO901" s="185">
        <f t="shared" si="2573"/>
        <v>0</v>
      </c>
      <c r="CP901" s="2234">
        <f t="shared" ref="CP901:CX901" si="2574">SUM(CP898:CP900)</f>
        <v>0</v>
      </c>
      <c r="CQ901" s="2234">
        <f t="shared" si="2574"/>
        <v>0</v>
      </c>
      <c r="CR901" s="2234">
        <f t="shared" si="2574"/>
        <v>0</v>
      </c>
      <c r="CS901" s="283">
        <f t="shared" si="2574"/>
        <v>0</v>
      </c>
      <c r="CT901" s="283">
        <f t="shared" si="2574"/>
        <v>0</v>
      </c>
      <c r="CU901" s="283">
        <f t="shared" si="2574"/>
        <v>0</v>
      </c>
      <c r="CV901" s="185">
        <f t="shared" si="2574"/>
        <v>0</v>
      </c>
      <c r="CW901" s="185">
        <f t="shared" si="2574"/>
        <v>0</v>
      </c>
      <c r="CX901" s="185">
        <f t="shared" si="2574"/>
        <v>0</v>
      </c>
      <c r="CY901" s="185">
        <f t="shared" ref="CY901:DA901" si="2575">SUM(CY898:CY900)</f>
        <v>0</v>
      </c>
      <c r="CZ901" s="185">
        <f t="shared" si="2575"/>
        <v>0</v>
      </c>
      <c r="DA901" s="185">
        <f t="shared" si="2575"/>
        <v>0</v>
      </c>
      <c r="DB901" s="283"/>
      <c r="DC901" s="283"/>
      <c r="DD901" s="283"/>
      <c r="DE901" s="185">
        <f>SUM(DE898:DE900)</f>
        <v>0</v>
      </c>
      <c r="DF901" s="283"/>
      <c r="DG901" s="185"/>
      <c r="DH901" s="185"/>
      <c r="DI901" s="185"/>
      <c r="DJ901" s="185"/>
      <c r="DK901" s="185"/>
      <c r="DL901" s="185"/>
      <c r="DM901" s="185"/>
      <c r="DN901" s="23"/>
      <c r="DO901" s="185"/>
      <c r="DP901" s="283"/>
      <c r="DQ901" s="185"/>
      <c r="DR901" s="185"/>
      <c r="DS901" s="185"/>
      <c r="DT901" s="185"/>
      <c r="DU901" s="185"/>
      <c r="DV901" s="185"/>
      <c r="DW901" s="185"/>
      <c r="DX901" s="23"/>
      <c r="DY901" s="185"/>
      <c r="DZ901" s="2234">
        <f>SUM(DZ898:DZ900)</f>
        <v>0</v>
      </c>
      <c r="EA901" s="283">
        <f t="shared" ref="EA901:EB901" si="2576">SUM(EA898:EA900)</f>
        <v>0</v>
      </c>
      <c r="EB901" s="185">
        <f t="shared" si="2576"/>
        <v>0</v>
      </c>
      <c r="EC901" s="866">
        <f t="shared" ref="EC901" si="2577">SUM(EC898:EC900)</f>
        <v>0</v>
      </c>
      <c r="ED901" s="185"/>
      <c r="EE901" s="185"/>
      <c r="EF901" s="185"/>
      <c r="EG901" s="202"/>
      <c r="EH901" s="1614"/>
    </row>
    <row r="902" spans="1:138" ht="45" hidden="1" customHeight="1" outlineLevel="1">
      <c r="A902" s="67"/>
      <c r="B902" s="67"/>
      <c r="C902" s="89" t="s">
        <v>10</v>
      </c>
      <c r="D902" s="90" t="s">
        <v>168</v>
      </c>
      <c r="E902" s="84"/>
      <c r="F902" s="84"/>
      <c r="G902" s="84"/>
      <c r="H902" s="84"/>
      <c r="I902" s="84"/>
      <c r="J902" s="84"/>
      <c r="K902" s="84"/>
      <c r="L902" s="84"/>
      <c r="M902" s="2199"/>
      <c r="N902" s="84"/>
      <c r="O902" s="84"/>
      <c r="P902" s="84"/>
      <c r="Q902" s="185"/>
      <c r="R902" s="185"/>
      <c r="S902" s="185"/>
      <c r="T902" s="185"/>
      <c r="U902" s="185"/>
      <c r="V902" s="84"/>
      <c r="W902" s="84"/>
      <c r="X902" s="84"/>
      <c r="Y902" s="84"/>
      <c r="Z902" s="84"/>
      <c r="AA902" s="185"/>
      <c r="AB902" s="185"/>
      <c r="AC902" s="185"/>
      <c r="AD902" s="185"/>
      <c r="AE902" s="185"/>
      <c r="AF902" s="23"/>
      <c r="AG902" s="23"/>
      <c r="AH902" s="185"/>
      <c r="AI902" s="185"/>
      <c r="AJ902" s="185"/>
      <c r="AK902" s="185"/>
      <c r="AL902" s="185"/>
      <c r="AM902" s="185"/>
      <c r="AN902" s="185"/>
      <c r="AO902" s="185"/>
      <c r="AP902" s="185"/>
      <c r="AQ902" s="185"/>
      <c r="AR902" s="185"/>
      <c r="AS902" s="185"/>
      <c r="AT902" s="185"/>
      <c r="AU902" s="185"/>
      <c r="AV902" s="185"/>
      <c r="AW902" s="185"/>
      <c r="AX902" s="185"/>
      <c r="AY902" s="185"/>
      <c r="AZ902" s="185"/>
      <c r="BA902" s="185"/>
      <c r="BB902" s="185"/>
      <c r="BC902" s="185"/>
      <c r="BD902" s="185"/>
      <c r="BE902" s="185"/>
      <c r="BF902" s="185"/>
      <c r="BG902" s="185"/>
      <c r="BH902" s="185"/>
      <c r="BI902" s="185"/>
      <c r="BJ902" s="185"/>
      <c r="BK902" s="185"/>
      <c r="BL902" s="185"/>
      <c r="BM902" s="185"/>
      <c r="BN902" s="185"/>
      <c r="BO902" s="185"/>
      <c r="BP902" s="185"/>
      <c r="BQ902" s="185"/>
      <c r="BR902" s="185"/>
      <c r="BS902" s="185"/>
      <c r="BT902" s="185"/>
      <c r="BU902" s="185"/>
      <c r="BV902" s="185"/>
      <c r="BW902" s="185"/>
      <c r="BX902" s="185"/>
      <c r="BY902" s="185"/>
      <c r="BZ902" s="185"/>
      <c r="CA902" s="185"/>
      <c r="CB902" s="185"/>
      <c r="CC902" s="185"/>
      <c r="CD902" s="185"/>
      <c r="CE902" s="185"/>
      <c r="CF902" s="185"/>
      <c r="CG902" s="185"/>
      <c r="CH902" s="185"/>
      <c r="CI902" s="185"/>
      <c r="CJ902" s="185"/>
      <c r="CK902" s="185"/>
      <c r="CL902" s="185"/>
      <c r="CM902" s="185"/>
      <c r="CN902" s="185"/>
      <c r="CO902" s="185"/>
      <c r="CP902" s="2234"/>
      <c r="CQ902" s="2234"/>
      <c r="CR902" s="2234"/>
      <c r="CS902" s="283"/>
      <c r="CT902" s="283"/>
      <c r="CU902" s="283"/>
      <c r="CV902" s="185"/>
      <c r="CW902" s="185"/>
      <c r="CX902" s="185"/>
      <c r="CY902" s="185"/>
      <c r="CZ902" s="185"/>
      <c r="DA902" s="185"/>
      <c r="DB902" s="283"/>
      <c r="DC902" s="283"/>
      <c r="DD902" s="283"/>
      <c r="DE902" s="185"/>
      <c r="DF902" s="283"/>
      <c r="DG902" s="185"/>
      <c r="DH902" s="185"/>
      <c r="DI902" s="185"/>
      <c r="DJ902" s="185"/>
      <c r="DK902" s="185"/>
      <c r="DL902" s="185"/>
      <c r="DM902" s="185"/>
      <c r="DN902" s="185"/>
      <c r="DO902" s="185"/>
      <c r="DP902" s="283"/>
      <c r="DQ902" s="185"/>
      <c r="DR902" s="185"/>
      <c r="DS902" s="185"/>
      <c r="DT902" s="185"/>
      <c r="DU902" s="185"/>
      <c r="DV902" s="185"/>
      <c r="DW902" s="185"/>
      <c r="DX902" s="185"/>
      <c r="DY902" s="185"/>
      <c r="DZ902" s="2234"/>
      <c r="EA902" s="283"/>
      <c r="EB902" s="185"/>
      <c r="EC902" s="866"/>
      <c r="ED902" s="185"/>
      <c r="EE902" s="185"/>
      <c r="EF902" s="185"/>
      <c r="EG902" s="202"/>
      <c r="EH902" s="1614"/>
    </row>
    <row r="903" spans="1:138" ht="15" hidden="1" customHeight="1" outlineLevel="1">
      <c r="A903" s="67"/>
      <c r="B903" s="67"/>
      <c r="C903" s="69" t="s">
        <v>61</v>
      </c>
      <c r="D903" s="70" t="s">
        <v>47</v>
      </c>
      <c r="E903" s="84"/>
      <c r="F903" s="84"/>
      <c r="G903" s="84"/>
      <c r="H903" s="84"/>
      <c r="I903" s="84"/>
      <c r="J903" s="84"/>
      <c r="K903" s="84"/>
      <c r="L903" s="84"/>
      <c r="M903" s="2199"/>
      <c r="N903" s="84"/>
      <c r="O903" s="84"/>
      <c r="P903" s="84"/>
      <c r="Q903" s="185"/>
      <c r="R903" s="185"/>
      <c r="S903" s="185"/>
      <c r="T903" s="185"/>
      <c r="U903" s="185"/>
      <c r="V903" s="84"/>
      <c r="W903" s="84"/>
      <c r="X903" s="84"/>
      <c r="Y903" s="84"/>
      <c r="Z903" s="84"/>
      <c r="AA903" s="185"/>
      <c r="AB903" s="185"/>
      <c r="AC903" s="185"/>
      <c r="AD903" s="185"/>
      <c r="AE903" s="185"/>
      <c r="AF903" s="105"/>
      <c r="AG903" s="105"/>
      <c r="AH903" s="185"/>
      <c r="AI903" s="185"/>
      <c r="AJ903" s="185"/>
      <c r="AK903" s="185"/>
      <c r="AL903" s="185"/>
      <c r="AM903" s="185"/>
      <c r="AN903" s="185"/>
      <c r="AO903" s="185"/>
      <c r="AP903" s="185"/>
      <c r="AQ903" s="185"/>
      <c r="AR903" s="185"/>
      <c r="AS903" s="185"/>
      <c r="AT903" s="185"/>
      <c r="AU903" s="185"/>
      <c r="AV903" s="185"/>
      <c r="AW903" s="185"/>
      <c r="AX903" s="185"/>
      <c r="AY903" s="185"/>
      <c r="AZ903" s="185"/>
      <c r="BA903" s="185"/>
      <c r="BB903" s="185"/>
      <c r="BC903" s="185"/>
      <c r="BD903" s="185"/>
      <c r="BE903" s="185"/>
      <c r="BF903" s="185"/>
      <c r="BG903" s="185"/>
      <c r="BH903" s="185"/>
      <c r="BI903" s="185"/>
      <c r="BJ903" s="185"/>
      <c r="BK903" s="185"/>
      <c r="BL903" s="185"/>
      <c r="BM903" s="185"/>
      <c r="BN903" s="185"/>
      <c r="BO903" s="185"/>
      <c r="BP903" s="185"/>
      <c r="BQ903" s="185"/>
      <c r="BR903" s="185"/>
      <c r="BS903" s="185"/>
      <c r="BT903" s="185"/>
      <c r="BU903" s="185"/>
      <c r="BV903" s="185"/>
      <c r="BW903" s="185"/>
      <c r="BX903" s="185"/>
      <c r="BY903" s="185"/>
      <c r="BZ903" s="185"/>
      <c r="CA903" s="185"/>
      <c r="CB903" s="185"/>
      <c r="CC903" s="185"/>
      <c r="CD903" s="185"/>
      <c r="CE903" s="185"/>
      <c r="CF903" s="185"/>
      <c r="CG903" s="185"/>
      <c r="CH903" s="185"/>
      <c r="CI903" s="185"/>
      <c r="CJ903" s="185"/>
      <c r="CK903" s="185"/>
      <c r="CL903" s="185"/>
      <c r="CM903" s="185"/>
      <c r="CN903" s="185"/>
      <c r="CO903" s="185"/>
      <c r="CP903" s="2234"/>
      <c r="CQ903" s="2234"/>
      <c r="CR903" s="2234"/>
      <c r="CS903" s="283"/>
      <c r="CT903" s="283"/>
      <c r="CU903" s="283"/>
      <c r="CV903" s="185"/>
      <c r="CW903" s="185"/>
      <c r="CX903" s="185"/>
      <c r="CY903" s="185"/>
      <c r="CZ903" s="185"/>
      <c r="DA903" s="185"/>
      <c r="DB903" s="283"/>
      <c r="DC903" s="283"/>
      <c r="DD903" s="283"/>
      <c r="DE903" s="185"/>
      <c r="DF903" s="283"/>
      <c r="DG903" s="185"/>
      <c r="DH903" s="185"/>
      <c r="DI903" s="185"/>
      <c r="DJ903" s="185"/>
      <c r="DK903" s="185"/>
      <c r="DL903" s="185"/>
      <c r="DM903" s="185"/>
      <c r="DN903" s="185"/>
      <c r="DO903" s="185"/>
      <c r="DP903" s="283"/>
      <c r="DQ903" s="185"/>
      <c r="DR903" s="185"/>
      <c r="DS903" s="185"/>
      <c r="DT903" s="185"/>
      <c r="DU903" s="185"/>
      <c r="DV903" s="185"/>
      <c r="DW903" s="185"/>
      <c r="DX903" s="185"/>
      <c r="DY903" s="185"/>
      <c r="DZ903" s="2234"/>
      <c r="EA903" s="283"/>
      <c r="EB903" s="185"/>
      <c r="EC903" s="866"/>
      <c r="ED903" s="185"/>
      <c r="EE903" s="185"/>
      <c r="EF903" s="185"/>
      <c r="EG903" s="202"/>
      <c r="EH903" s="1614"/>
    </row>
    <row r="904" spans="1:138" ht="15" hidden="1" customHeight="1" outlineLevel="1">
      <c r="A904" s="67"/>
      <c r="B904" s="67"/>
      <c r="C904" s="91"/>
      <c r="D904" s="67"/>
      <c r="E904" s="71"/>
      <c r="F904" s="71"/>
      <c r="G904" s="71"/>
      <c r="H904" s="86">
        <f>SUM(I904:L904)</f>
        <v>0</v>
      </c>
      <c r="I904" s="71"/>
      <c r="J904" s="71"/>
      <c r="K904" s="71"/>
      <c r="L904" s="71"/>
      <c r="M904" s="2221"/>
      <c r="N904" s="71"/>
      <c r="O904" s="71"/>
      <c r="P904" s="71"/>
      <c r="Q904" s="185">
        <f>SUM(R904:U904)</f>
        <v>0</v>
      </c>
      <c r="R904" s="23"/>
      <c r="S904" s="23"/>
      <c r="T904" s="23"/>
      <c r="U904" s="23"/>
      <c r="V904" s="86">
        <f>SUM(W904:Z904)</f>
        <v>0</v>
      </c>
      <c r="W904" s="71"/>
      <c r="X904" s="71"/>
      <c r="Y904" s="71"/>
      <c r="Z904" s="71"/>
      <c r="AA904" s="185">
        <f>SUM(AB904:AE904)</f>
        <v>0</v>
      </c>
      <c r="AB904" s="23"/>
      <c r="AC904" s="23"/>
      <c r="AD904" s="23"/>
      <c r="AE904" s="23"/>
      <c r="AF904" s="105"/>
      <c r="AG904" s="105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216"/>
      <c r="CQ904" s="2216"/>
      <c r="CR904" s="2216"/>
      <c r="CS904" s="85"/>
      <c r="CT904" s="85"/>
      <c r="CU904" s="85"/>
      <c r="CV904" s="23"/>
      <c r="CW904" s="23"/>
      <c r="CX904" s="23"/>
      <c r="CY904" s="23"/>
      <c r="CZ904" s="23"/>
      <c r="DA904" s="23"/>
      <c r="DB904" s="85"/>
      <c r="DC904" s="85"/>
      <c r="DD904" s="85"/>
      <c r="DE904" s="23"/>
      <c r="DF904" s="85"/>
      <c r="DG904" s="23"/>
      <c r="DH904" s="23"/>
      <c r="DI904" s="23"/>
      <c r="DJ904" s="23"/>
      <c r="DK904" s="23"/>
      <c r="DL904" s="23"/>
      <c r="DM904" s="23"/>
      <c r="DN904" s="185"/>
      <c r="DO904" s="23"/>
      <c r="DP904" s="85"/>
      <c r="DQ904" s="23"/>
      <c r="DR904" s="23"/>
      <c r="DS904" s="23"/>
      <c r="DT904" s="23"/>
      <c r="DU904" s="23"/>
      <c r="DV904" s="23"/>
      <c r="DW904" s="23"/>
      <c r="DX904" s="185"/>
      <c r="DY904" s="23"/>
      <c r="DZ904" s="2216"/>
      <c r="EA904" s="85"/>
      <c r="EB904" s="23"/>
      <c r="EC904" s="867"/>
      <c r="ED904" s="23"/>
      <c r="EE904" s="23"/>
      <c r="EF904" s="23"/>
      <c r="EG904" s="171"/>
      <c r="EH904" s="1291"/>
    </row>
    <row r="905" spans="1:138" ht="15" hidden="1" customHeight="1" outlineLevel="1">
      <c r="A905" s="67"/>
      <c r="B905" s="67"/>
      <c r="C905" s="91"/>
      <c r="D905" s="67"/>
      <c r="E905" s="71"/>
      <c r="F905" s="71"/>
      <c r="G905" s="71"/>
      <c r="H905" s="86">
        <f>SUM(I905:L905)</f>
        <v>0</v>
      </c>
      <c r="I905" s="71"/>
      <c r="J905" s="71"/>
      <c r="K905" s="71"/>
      <c r="L905" s="71"/>
      <c r="M905" s="2221"/>
      <c r="N905" s="71"/>
      <c r="O905" s="71"/>
      <c r="P905" s="71"/>
      <c r="Q905" s="185">
        <f>SUM(R905:U905)</f>
        <v>0</v>
      </c>
      <c r="R905" s="196"/>
      <c r="S905" s="196"/>
      <c r="T905" s="196"/>
      <c r="U905" s="196"/>
      <c r="V905" s="86">
        <f>SUM(W905:Z905)</f>
        <v>0</v>
      </c>
      <c r="W905" s="71"/>
      <c r="X905" s="71"/>
      <c r="Y905" s="71"/>
      <c r="Z905" s="71"/>
      <c r="AA905" s="185">
        <f>SUM(AB905:AE905)</f>
        <v>0</v>
      </c>
      <c r="AB905" s="196"/>
      <c r="AC905" s="196"/>
      <c r="AD905" s="196"/>
      <c r="AE905" s="196"/>
      <c r="AF905" s="105"/>
      <c r="AG905" s="105"/>
      <c r="AH905" s="3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3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3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3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216"/>
      <c r="CQ905" s="2216"/>
      <c r="CR905" s="2216"/>
      <c r="CS905" s="85"/>
      <c r="CT905" s="85"/>
      <c r="CU905" s="85"/>
      <c r="CV905" s="23"/>
      <c r="CW905" s="23"/>
      <c r="CX905" s="23"/>
      <c r="CY905" s="23"/>
      <c r="CZ905" s="23"/>
      <c r="DA905" s="23"/>
      <c r="DB905" s="85"/>
      <c r="DC905" s="85"/>
      <c r="DD905" s="85"/>
      <c r="DE905" s="23"/>
      <c r="DF905" s="85"/>
      <c r="DG905" s="23"/>
      <c r="DH905" s="23"/>
      <c r="DI905" s="23"/>
      <c r="DJ905" s="23"/>
      <c r="DK905" s="23"/>
      <c r="DL905" s="23"/>
      <c r="DM905" s="23"/>
      <c r="DN905" s="23"/>
      <c r="DO905" s="23"/>
      <c r="DP905" s="85"/>
      <c r="DQ905" s="23"/>
      <c r="DR905" s="23"/>
      <c r="DS905" s="23"/>
      <c r="DT905" s="23"/>
      <c r="DU905" s="23"/>
      <c r="DV905" s="23"/>
      <c r="DW905" s="23"/>
      <c r="DX905" s="23"/>
      <c r="DY905" s="23"/>
      <c r="DZ905" s="2216"/>
      <c r="EA905" s="85"/>
      <c r="EB905" s="23"/>
      <c r="EC905" s="867"/>
      <c r="ED905" s="23"/>
      <c r="EE905" s="23"/>
      <c r="EF905" s="23"/>
      <c r="EG905" s="171"/>
      <c r="EH905" s="1291"/>
    </row>
    <row r="906" spans="1:138" ht="15" hidden="1" customHeight="1" outlineLevel="1">
      <c r="A906" s="67"/>
      <c r="B906" s="67"/>
      <c r="C906" s="91" t="s">
        <v>49</v>
      </c>
      <c r="D906" s="67"/>
      <c r="E906" s="71"/>
      <c r="F906" s="71"/>
      <c r="G906" s="71"/>
      <c r="H906" s="86">
        <f>SUM(I906:L906)</f>
        <v>0</v>
      </c>
      <c r="I906" s="71"/>
      <c r="J906" s="71"/>
      <c r="K906" s="71"/>
      <c r="L906" s="71"/>
      <c r="M906" s="2221"/>
      <c r="N906" s="71"/>
      <c r="O906" s="71"/>
      <c r="P906" s="71"/>
      <c r="Q906" s="185">
        <f>SUM(R906:U906)</f>
        <v>0</v>
      </c>
      <c r="R906" s="196"/>
      <c r="S906" s="196"/>
      <c r="T906" s="196"/>
      <c r="U906" s="196"/>
      <c r="V906" s="86">
        <f>SUM(W906:Z906)</f>
        <v>0</v>
      </c>
      <c r="W906" s="71"/>
      <c r="X906" s="71"/>
      <c r="Y906" s="71"/>
      <c r="Z906" s="71"/>
      <c r="AA906" s="185">
        <f>SUM(AB906:AE906)</f>
        <v>0</v>
      </c>
      <c r="AB906" s="196"/>
      <c r="AC906" s="196"/>
      <c r="AD906" s="196"/>
      <c r="AE906" s="196"/>
      <c r="AF906" s="105"/>
      <c r="AG906" s="105"/>
      <c r="AH906" s="3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3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3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3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216"/>
      <c r="CQ906" s="2216"/>
      <c r="CR906" s="2216"/>
      <c r="CS906" s="85"/>
      <c r="CT906" s="85"/>
      <c r="CU906" s="85"/>
      <c r="CV906" s="23"/>
      <c r="CW906" s="23"/>
      <c r="CX906" s="23"/>
      <c r="CY906" s="23"/>
      <c r="CZ906" s="23"/>
      <c r="DA906" s="23"/>
      <c r="DB906" s="85"/>
      <c r="DC906" s="85"/>
      <c r="DD906" s="85"/>
      <c r="DE906" s="23"/>
      <c r="DF906" s="85"/>
      <c r="DG906" s="23"/>
      <c r="DH906" s="23"/>
      <c r="DI906" s="23"/>
      <c r="DJ906" s="23"/>
      <c r="DK906" s="23"/>
      <c r="DL906" s="23"/>
      <c r="DM906" s="23"/>
      <c r="DN906" s="23"/>
      <c r="DO906" s="23"/>
      <c r="DP906" s="85"/>
      <c r="DQ906" s="23"/>
      <c r="DR906" s="23"/>
      <c r="DS906" s="23"/>
      <c r="DT906" s="23"/>
      <c r="DU906" s="23"/>
      <c r="DV906" s="23"/>
      <c r="DW906" s="23"/>
      <c r="DX906" s="23"/>
      <c r="DY906" s="23"/>
      <c r="DZ906" s="2216"/>
      <c r="EA906" s="85"/>
      <c r="EB906" s="23"/>
      <c r="EC906" s="867"/>
      <c r="ED906" s="23"/>
      <c r="EE906" s="23"/>
      <c r="EF906" s="23"/>
      <c r="EG906" s="171"/>
      <c r="EH906" s="1291"/>
    </row>
    <row r="907" spans="1:138" ht="15" hidden="1" customHeight="1" outlineLevel="1">
      <c r="A907" s="67"/>
      <c r="B907" s="67"/>
      <c r="C907" s="88"/>
      <c r="D907" s="71" t="s">
        <v>1</v>
      </c>
      <c r="E907" s="84"/>
      <c r="F907" s="84"/>
      <c r="G907" s="84"/>
      <c r="H907" s="84"/>
      <c r="I907" s="84"/>
      <c r="J907" s="84"/>
      <c r="K907" s="84"/>
      <c r="L907" s="84"/>
      <c r="M907" s="2199"/>
      <c r="N907" s="84"/>
      <c r="O907" s="84"/>
      <c r="P907" s="84"/>
      <c r="Q907" s="185"/>
      <c r="R907" s="185"/>
      <c r="S907" s="185"/>
      <c r="T907" s="185"/>
      <c r="U907" s="185"/>
      <c r="V907" s="84"/>
      <c r="W907" s="84"/>
      <c r="X907" s="84"/>
      <c r="Y907" s="84"/>
      <c r="Z907" s="84"/>
      <c r="AA907" s="185"/>
      <c r="AB907" s="185"/>
      <c r="AC907" s="185"/>
      <c r="AD907" s="185"/>
      <c r="AE907" s="185"/>
      <c r="AF907" s="105"/>
      <c r="AG907" s="105"/>
      <c r="AH907" s="185">
        <f>SUM(AH904:AH906)</f>
        <v>0</v>
      </c>
      <c r="AI907" s="185">
        <f>SUM(AI904:AI906)</f>
        <v>0</v>
      </c>
      <c r="AJ907" s="185">
        <f t="shared" ref="AJ907:AV907" si="2578">SUM(AJ904:AJ906)</f>
        <v>0</v>
      </c>
      <c r="AK907" s="185">
        <f t="shared" si="2578"/>
        <v>0</v>
      </c>
      <c r="AL907" s="185">
        <f t="shared" si="2578"/>
        <v>0</v>
      </c>
      <c r="AM907" s="185">
        <f t="shared" si="2578"/>
        <v>0</v>
      </c>
      <c r="AN907" s="185">
        <f t="shared" si="2578"/>
        <v>0</v>
      </c>
      <c r="AO907" s="185">
        <f t="shared" si="2578"/>
        <v>0</v>
      </c>
      <c r="AP907" s="185">
        <f t="shared" si="2578"/>
        <v>0</v>
      </c>
      <c r="AQ907" s="185">
        <f t="shared" si="2578"/>
        <v>0</v>
      </c>
      <c r="AR907" s="185">
        <f t="shared" si="2578"/>
        <v>0</v>
      </c>
      <c r="AS907" s="185">
        <f t="shared" si="2578"/>
        <v>0</v>
      </c>
      <c r="AT907" s="185">
        <f t="shared" si="2578"/>
        <v>0</v>
      </c>
      <c r="AU907" s="185">
        <f t="shared" si="2578"/>
        <v>0</v>
      </c>
      <c r="AV907" s="185">
        <f t="shared" si="2578"/>
        <v>0</v>
      </c>
      <c r="AW907" s="185">
        <f>SUM(AW904:AW906)</f>
        <v>0</v>
      </c>
      <c r="AX907" s="185">
        <f>SUM(AX904:AX906)</f>
        <v>0</v>
      </c>
      <c r="AY907" s="185">
        <f t="shared" ref="AY907:BK907" si="2579">SUM(AY904:AY906)</f>
        <v>0</v>
      </c>
      <c r="AZ907" s="185">
        <f t="shared" si="2579"/>
        <v>0</v>
      </c>
      <c r="BA907" s="185">
        <f t="shared" si="2579"/>
        <v>0</v>
      </c>
      <c r="BB907" s="185">
        <f t="shared" si="2579"/>
        <v>0</v>
      </c>
      <c r="BC907" s="185">
        <f t="shared" si="2579"/>
        <v>0</v>
      </c>
      <c r="BD907" s="185">
        <f t="shared" si="2579"/>
        <v>0</v>
      </c>
      <c r="BE907" s="185">
        <f t="shared" si="2579"/>
        <v>0</v>
      </c>
      <c r="BF907" s="185">
        <f t="shared" si="2579"/>
        <v>0</v>
      </c>
      <c r="BG907" s="185">
        <f t="shared" si="2579"/>
        <v>0</v>
      </c>
      <c r="BH907" s="185">
        <f t="shared" si="2579"/>
        <v>0</v>
      </c>
      <c r="BI907" s="185">
        <f t="shared" si="2579"/>
        <v>0</v>
      </c>
      <c r="BJ907" s="185">
        <f t="shared" si="2579"/>
        <v>0</v>
      </c>
      <c r="BK907" s="185">
        <f t="shared" si="2579"/>
        <v>0</v>
      </c>
      <c r="BL907" s="185">
        <f>SUM(BL904:BL906)</f>
        <v>0</v>
      </c>
      <c r="BM907" s="185">
        <f>SUM(BM904:BM906)</f>
        <v>0</v>
      </c>
      <c r="BN907" s="185">
        <f t="shared" ref="BN907:BZ907" si="2580">SUM(BN904:BN906)</f>
        <v>0</v>
      </c>
      <c r="BO907" s="185">
        <f t="shared" si="2580"/>
        <v>0</v>
      </c>
      <c r="BP907" s="185">
        <f t="shared" si="2580"/>
        <v>0</v>
      </c>
      <c r="BQ907" s="185">
        <f t="shared" si="2580"/>
        <v>0</v>
      </c>
      <c r="BR907" s="185">
        <f t="shared" si="2580"/>
        <v>0</v>
      </c>
      <c r="BS907" s="185">
        <f t="shared" si="2580"/>
        <v>0</v>
      </c>
      <c r="BT907" s="185">
        <f t="shared" si="2580"/>
        <v>0</v>
      </c>
      <c r="BU907" s="185">
        <f t="shared" si="2580"/>
        <v>0</v>
      </c>
      <c r="BV907" s="185">
        <f t="shared" si="2580"/>
        <v>0</v>
      </c>
      <c r="BW907" s="185">
        <f t="shared" si="2580"/>
        <v>0</v>
      </c>
      <c r="BX907" s="185">
        <f t="shared" si="2580"/>
        <v>0</v>
      </c>
      <c r="BY907" s="185">
        <f t="shared" si="2580"/>
        <v>0</v>
      </c>
      <c r="BZ907" s="185">
        <f t="shared" si="2580"/>
        <v>0</v>
      </c>
      <c r="CA907" s="185">
        <f>SUM(CA904:CA906)</f>
        <v>0</v>
      </c>
      <c r="CB907" s="185">
        <f>SUM(CB904:CB906)</f>
        <v>0</v>
      </c>
      <c r="CC907" s="185">
        <f t="shared" ref="CC907:CO907" si="2581">SUM(CC904:CC906)</f>
        <v>0</v>
      </c>
      <c r="CD907" s="185">
        <f t="shared" si="2581"/>
        <v>0</v>
      </c>
      <c r="CE907" s="185">
        <f t="shared" si="2581"/>
        <v>0</v>
      </c>
      <c r="CF907" s="185">
        <f t="shared" si="2581"/>
        <v>0</v>
      </c>
      <c r="CG907" s="185">
        <f t="shared" si="2581"/>
        <v>0</v>
      </c>
      <c r="CH907" s="185">
        <f t="shared" si="2581"/>
        <v>0</v>
      </c>
      <c r="CI907" s="185">
        <f t="shared" si="2581"/>
        <v>0</v>
      </c>
      <c r="CJ907" s="185">
        <f t="shared" si="2581"/>
        <v>0</v>
      </c>
      <c r="CK907" s="185">
        <f t="shared" si="2581"/>
        <v>0</v>
      </c>
      <c r="CL907" s="185">
        <f t="shared" si="2581"/>
        <v>0</v>
      </c>
      <c r="CM907" s="185">
        <f t="shared" si="2581"/>
        <v>0</v>
      </c>
      <c r="CN907" s="185">
        <f t="shared" si="2581"/>
        <v>0</v>
      </c>
      <c r="CO907" s="185">
        <f t="shared" si="2581"/>
        <v>0</v>
      </c>
      <c r="CP907" s="2234">
        <f t="shared" ref="CP907:CX907" si="2582">SUM(CP904:CP906)</f>
        <v>0</v>
      </c>
      <c r="CQ907" s="2234">
        <f t="shared" si="2582"/>
        <v>0</v>
      </c>
      <c r="CR907" s="2234">
        <f t="shared" si="2582"/>
        <v>0</v>
      </c>
      <c r="CS907" s="283">
        <f t="shared" si="2582"/>
        <v>0</v>
      </c>
      <c r="CT907" s="283">
        <f t="shared" si="2582"/>
        <v>0</v>
      </c>
      <c r="CU907" s="283">
        <f t="shared" si="2582"/>
        <v>0</v>
      </c>
      <c r="CV907" s="185">
        <f t="shared" si="2582"/>
        <v>0</v>
      </c>
      <c r="CW907" s="185">
        <f t="shared" si="2582"/>
        <v>0</v>
      </c>
      <c r="CX907" s="185">
        <f t="shared" si="2582"/>
        <v>0</v>
      </c>
      <c r="CY907" s="185">
        <f t="shared" ref="CY907:DA907" si="2583">SUM(CY904:CY906)</f>
        <v>0</v>
      </c>
      <c r="CZ907" s="185">
        <f t="shared" si="2583"/>
        <v>0</v>
      </c>
      <c r="DA907" s="185">
        <f t="shared" si="2583"/>
        <v>0</v>
      </c>
      <c r="DB907" s="283"/>
      <c r="DC907" s="283"/>
      <c r="DD907" s="283"/>
      <c r="DE907" s="185">
        <f>SUM(DE904:DE906)</f>
        <v>0</v>
      </c>
      <c r="DF907" s="283"/>
      <c r="DG907" s="185"/>
      <c r="DH907" s="185"/>
      <c r="DI907" s="185"/>
      <c r="DJ907" s="185"/>
      <c r="DK907" s="185"/>
      <c r="DL907" s="185"/>
      <c r="DM907" s="185"/>
      <c r="DN907" s="23"/>
      <c r="DO907" s="185"/>
      <c r="DP907" s="283"/>
      <c r="DQ907" s="185"/>
      <c r="DR907" s="185"/>
      <c r="DS907" s="185"/>
      <c r="DT907" s="185"/>
      <c r="DU907" s="185"/>
      <c r="DV907" s="185"/>
      <c r="DW907" s="185"/>
      <c r="DX907" s="23"/>
      <c r="DY907" s="185"/>
      <c r="DZ907" s="2234">
        <f>SUM(DZ904:DZ906)</f>
        <v>0</v>
      </c>
      <c r="EA907" s="283">
        <f t="shared" ref="EA907:EB907" si="2584">SUM(EA904:EA906)</f>
        <v>0</v>
      </c>
      <c r="EB907" s="185">
        <f t="shared" si="2584"/>
        <v>0</v>
      </c>
      <c r="EC907" s="866">
        <f t="shared" ref="EC907" si="2585">SUM(EC904:EC906)</f>
        <v>0</v>
      </c>
      <c r="ED907" s="185"/>
      <c r="EE907" s="185"/>
      <c r="EF907" s="185"/>
      <c r="EG907" s="202"/>
      <c r="EH907" s="1614"/>
    </row>
    <row r="908" spans="1:138" ht="15" hidden="1" customHeight="1" outlineLevel="1">
      <c r="A908" s="67"/>
      <c r="B908" s="67"/>
      <c r="C908" s="69" t="s">
        <v>62</v>
      </c>
      <c r="D908" s="70" t="s">
        <v>50</v>
      </c>
      <c r="E908" s="84"/>
      <c r="F908" s="84"/>
      <c r="G908" s="84"/>
      <c r="H908" s="84"/>
      <c r="I908" s="84"/>
      <c r="J908" s="84"/>
      <c r="K908" s="84"/>
      <c r="L908" s="84"/>
      <c r="M908" s="2199"/>
      <c r="N908" s="84"/>
      <c r="O908" s="84"/>
      <c r="P908" s="84"/>
      <c r="Q908" s="185"/>
      <c r="R908" s="185"/>
      <c r="S908" s="185"/>
      <c r="T908" s="185"/>
      <c r="U908" s="185"/>
      <c r="V908" s="84"/>
      <c r="W908" s="84"/>
      <c r="X908" s="84"/>
      <c r="Y908" s="84"/>
      <c r="Z908" s="84"/>
      <c r="AA908" s="185"/>
      <c r="AB908" s="185"/>
      <c r="AC908" s="185"/>
      <c r="AD908" s="185"/>
      <c r="AE908" s="185"/>
      <c r="AF908" s="105"/>
      <c r="AG908" s="105"/>
      <c r="AH908" s="185"/>
      <c r="AI908" s="185"/>
      <c r="AJ908" s="185"/>
      <c r="AK908" s="185"/>
      <c r="AL908" s="185"/>
      <c r="AM908" s="185"/>
      <c r="AN908" s="185"/>
      <c r="AO908" s="185"/>
      <c r="AP908" s="185"/>
      <c r="AQ908" s="185"/>
      <c r="AR908" s="185"/>
      <c r="AS908" s="185"/>
      <c r="AT908" s="185"/>
      <c r="AU908" s="185"/>
      <c r="AV908" s="185"/>
      <c r="AW908" s="185"/>
      <c r="AX908" s="185"/>
      <c r="AY908" s="185"/>
      <c r="AZ908" s="185"/>
      <c r="BA908" s="185"/>
      <c r="BB908" s="185"/>
      <c r="BC908" s="185"/>
      <c r="BD908" s="185"/>
      <c r="BE908" s="185"/>
      <c r="BF908" s="185"/>
      <c r="BG908" s="185"/>
      <c r="BH908" s="185"/>
      <c r="BI908" s="185"/>
      <c r="BJ908" s="185"/>
      <c r="BK908" s="185"/>
      <c r="BL908" s="185"/>
      <c r="BM908" s="185"/>
      <c r="BN908" s="185"/>
      <c r="BO908" s="185"/>
      <c r="BP908" s="185"/>
      <c r="BQ908" s="185"/>
      <c r="BR908" s="185"/>
      <c r="BS908" s="185"/>
      <c r="BT908" s="185"/>
      <c r="BU908" s="185"/>
      <c r="BV908" s="185"/>
      <c r="BW908" s="185"/>
      <c r="BX908" s="185"/>
      <c r="BY908" s="185"/>
      <c r="BZ908" s="185"/>
      <c r="CA908" s="185"/>
      <c r="CB908" s="185"/>
      <c r="CC908" s="185"/>
      <c r="CD908" s="185"/>
      <c r="CE908" s="185"/>
      <c r="CF908" s="185"/>
      <c r="CG908" s="185"/>
      <c r="CH908" s="185"/>
      <c r="CI908" s="185"/>
      <c r="CJ908" s="185"/>
      <c r="CK908" s="185"/>
      <c r="CL908" s="185"/>
      <c r="CM908" s="185"/>
      <c r="CN908" s="185"/>
      <c r="CO908" s="185"/>
      <c r="CP908" s="2234"/>
      <c r="CQ908" s="2234"/>
      <c r="CR908" s="2234"/>
      <c r="CS908" s="283"/>
      <c r="CT908" s="283"/>
      <c r="CU908" s="283"/>
      <c r="CV908" s="185"/>
      <c r="CW908" s="185"/>
      <c r="CX908" s="185"/>
      <c r="CY908" s="185"/>
      <c r="CZ908" s="185"/>
      <c r="DA908" s="185"/>
      <c r="DB908" s="283"/>
      <c r="DC908" s="283"/>
      <c r="DD908" s="283"/>
      <c r="DE908" s="185"/>
      <c r="DF908" s="283"/>
      <c r="DG908" s="185"/>
      <c r="DH908" s="185"/>
      <c r="DI908" s="185"/>
      <c r="DJ908" s="185"/>
      <c r="DK908" s="185"/>
      <c r="DL908" s="185"/>
      <c r="DM908" s="185"/>
      <c r="DN908" s="185"/>
      <c r="DO908" s="185"/>
      <c r="DP908" s="283"/>
      <c r="DQ908" s="185"/>
      <c r="DR908" s="185"/>
      <c r="DS908" s="185"/>
      <c r="DT908" s="185"/>
      <c r="DU908" s="185"/>
      <c r="DV908" s="185"/>
      <c r="DW908" s="185"/>
      <c r="DX908" s="185"/>
      <c r="DY908" s="185"/>
      <c r="DZ908" s="2234"/>
      <c r="EA908" s="283"/>
      <c r="EB908" s="185"/>
      <c r="EC908" s="866"/>
      <c r="ED908" s="185"/>
      <c r="EE908" s="185"/>
      <c r="EF908" s="185"/>
      <c r="EG908" s="202"/>
      <c r="EH908" s="1614"/>
    </row>
    <row r="909" spans="1:138" ht="15" hidden="1" customHeight="1" outlineLevel="1">
      <c r="A909" s="67"/>
      <c r="B909" s="67"/>
      <c r="C909" s="92"/>
      <c r="D909" s="67"/>
      <c r="E909" s="71"/>
      <c r="F909" s="71"/>
      <c r="G909" s="71"/>
      <c r="H909" s="86">
        <f>SUM(I909:L909)</f>
        <v>0</v>
      </c>
      <c r="I909" s="71"/>
      <c r="J909" s="71"/>
      <c r="K909" s="71"/>
      <c r="L909" s="71"/>
      <c r="M909" s="2221"/>
      <c r="N909" s="71"/>
      <c r="O909" s="71"/>
      <c r="P909" s="71"/>
      <c r="Q909" s="185">
        <f>SUM(R909:U909)</f>
        <v>0</v>
      </c>
      <c r="R909" s="23"/>
      <c r="S909" s="23"/>
      <c r="T909" s="23"/>
      <c r="U909" s="23"/>
      <c r="V909" s="86">
        <f>SUM(W909:Z909)</f>
        <v>0</v>
      </c>
      <c r="W909" s="71"/>
      <c r="X909" s="71"/>
      <c r="Y909" s="71"/>
      <c r="Z909" s="71"/>
      <c r="AA909" s="185">
        <f>SUM(AB909:AE909)</f>
        <v>0</v>
      </c>
      <c r="AB909" s="23"/>
      <c r="AC909" s="23"/>
      <c r="AD909" s="23"/>
      <c r="AE909" s="23"/>
      <c r="AF909" s="105"/>
      <c r="AG909" s="105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216"/>
      <c r="CQ909" s="2216"/>
      <c r="CR909" s="2216"/>
      <c r="CS909" s="85"/>
      <c r="CT909" s="85"/>
      <c r="CU909" s="85"/>
      <c r="CV909" s="23"/>
      <c r="CW909" s="23"/>
      <c r="CX909" s="23"/>
      <c r="CY909" s="23"/>
      <c r="CZ909" s="23"/>
      <c r="DA909" s="23"/>
      <c r="DB909" s="85"/>
      <c r="DC909" s="85"/>
      <c r="DD909" s="85"/>
      <c r="DE909" s="23"/>
      <c r="DF909" s="85"/>
      <c r="DG909" s="23"/>
      <c r="DH909" s="23"/>
      <c r="DI909" s="23"/>
      <c r="DJ909" s="23"/>
      <c r="DK909" s="23"/>
      <c r="DL909" s="23"/>
      <c r="DM909" s="23"/>
      <c r="DN909" s="185"/>
      <c r="DO909" s="23"/>
      <c r="DP909" s="85"/>
      <c r="DQ909" s="23"/>
      <c r="DR909" s="23"/>
      <c r="DS909" s="23"/>
      <c r="DT909" s="23"/>
      <c r="DU909" s="23"/>
      <c r="DV909" s="23"/>
      <c r="DW909" s="23"/>
      <c r="DX909" s="185"/>
      <c r="DY909" s="23"/>
      <c r="DZ909" s="2216"/>
      <c r="EA909" s="85"/>
      <c r="EB909" s="23"/>
      <c r="EC909" s="867"/>
      <c r="ED909" s="23"/>
      <c r="EE909" s="23"/>
      <c r="EF909" s="23"/>
      <c r="EG909" s="171"/>
      <c r="EH909" s="1291"/>
    </row>
    <row r="910" spans="1:138" ht="15" hidden="1" customHeight="1" outlineLevel="1">
      <c r="A910" s="67"/>
      <c r="B910" s="67"/>
      <c r="C910" s="92"/>
      <c r="D910" s="67"/>
      <c r="E910" s="71"/>
      <c r="F910" s="71"/>
      <c r="G910" s="71"/>
      <c r="H910" s="86">
        <f>SUM(I910:L910)</f>
        <v>0</v>
      </c>
      <c r="I910" s="71"/>
      <c r="J910" s="71"/>
      <c r="K910" s="71"/>
      <c r="L910" s="71"/>
      <c r="M910" s="2221"/>
      <c r="N910" s="71"/>
      <c r="O910" s="71"/>
      <c r="P910" s="71"/>
      <c r="Q910" s="185">
        <f>SUM(R910:U910)</f>
        <v>0</v>
      </c>
      <c r="R910" s="196"/>
      <c r="S910" s="196"/>
      <c r="T910" s="196"/>
      <c r="U910" s="196"/>
      <c r="V910" s="86">
        <f>SUM(W910:Z910)</f>
        <v>0</v>
      </c>
      <c r="W910" s="71"/>
      <c r="X910" s="71"/>
      <c r="Y910" s="71"/>
      <c r="Z910" s="71"/>
      <c r="AA910" s="185">
        <f>SUM(AB910:AE910)</f>
        <v>0</v>
      </c>
      <c r="AB910" s="196"/>
      <c r="AC910" s="196"/>
      <c r="AD910" s="196"/>
      <c r="AE910" s="196"/>
      <c r="AF910" s="105"/>
      <c r="AG910" s="105"/>
      <c r="AH910" s="3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3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3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3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216"/>
      <c r="CQ910" s="2216"/>
      <c r="CR910" s="2216"/>
      <c r="CS910" s="85"/>
      <c r="CT910" s="85"/>
      <c r="CU910" s="85"/>
      <c r="CV910" s="23"/>
      <c r="CW910" s="23"/>
      <c r="CX910" s="23"/>
      <c r="CY910" s="23"/>
      <c r="CZ910" s="23"/>
      <c r="DA910" s="23"/>
      <c r="DB910" s="85"/>
      <c r="DC910" s="85"/>
      <c r="DD910" s="85"/>
      <c r="DE910" s="23"/>
      <c r="DF910" s="85"/>
      <c r="DG910" s="23"/>
      <c r="DH910" s="23"/>
      <c r="DI910" s="23"/>
      <c r="DJ910" s="23"/>
      <c r="DK910" s="23"/>
      <c r="DL910" s="23"/>
      <c r="DM910" s="23"/>
      <c r="DN910" s="23"/>
      <c r="DO910" s="23"/>
      <c r="DP910" s="85"/>
      <c r="DQ910" s="23"/>
      <c r="DR910" s="23"/>
      <c r="DS910" s="23"/>
      <c r="DT910" s="23"/>
      <c r="DU910" s="23"/>
      <c r="DV910" s="23"/>
      <c r="DW910" s="23"/>
      <c r="DX910" s="23"/>
      <c r="DY910" s="23"/>
      <c r="DZ910" s="2216"/>
      <c r="EA910" s="85"/>
      <c r="EB910" s="23"/>
      <c r="EC910" s="867"/>
      <c r="ED910" s="23"/>
      <c r="EE910" s="23"/>
      <c r="EF910" s="23"/>
      <c r="EG910" s="171"/>
      <c r="EH910" s="1291"/>
    </row>
    <row r="911" spans="1:138" ht="15" hidden="1" customHeight="1" outlineLevel="1">
      <c r="A911" s="67"/>
      <c r="B911" s="67"/>
      <c r="C911" s="92" t="s">
        <v>49</v>
      </c>
      <c r="D911" s="67"/>
      <c r="E911" s="71"/>
      <c r="F911" s="71"/>
      <c r="G911" s="71"/>
      <c r="H911" s="86">
        <f>SUM(I911:L911)</f>
        <v>0</v>
      </c>
      <c r="I911" s="71"/>
      <c r="J911" s="71"/>
      <c r="K911" s="71"/>
      <c r="L911" s="71"/>
      <c r="M911" s="2221"/>
      <c r="N911" s="71"/>
      <c r="O911" s="71"/>
      <c r="P911" s="71"/>
      <c r="Q911" s="185">
        <f>SUM(R911:U911)</f>
        <v>0</v>
      </c>
      <c r="R911" s="196"/>
      <c r="S911" s="196"/>
      <c r="T911" s="196"/>
      <c r="U911" s="196"/>
      <c r="V911" s="86">
        <f>SUM(W911:Z911)</f>
        <v>0</v>
      </c>
      <c r="W911" s="71"/>
      <c r="X911" s="71"/>
      <c r="Y911" s="71"/>
      <c r="Z911" s="71"/>
      <c r="AA911" s="185">
        <f>SUM(AB911:AE911)</f>
        <v>0</v>
      </c>
      <c r="AB911" s="196"/>
      <c r="AC911" s="196"/>
      <c r="AD911" s="196"/>
      <c r="AE911" s="196"/>
      <c r="AF911" s="105"/>
      <c r="AG911" s="105"/>
      <c r="AH911" s="3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3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3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3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216"/>
      <c r="CQ911" s="2216"/>
      <c r="CR911" s="2216"/>
      <c r="CS911" s="85"/>
      <c r="CT911" s="85"/>
      <c r="CU911" s="85"/>
      <c r="CV911" s="23"/>
      <c r="CW911" s="23"/>
      <c r="CX911" s="23"/>
      <c r="CY911" s="23"/>
      <c r="CZ911" s="23"/>
      <c r="DA911" s="23"/>
      <c r="DB911" s="85"/>
      <c r="DC911" s="85"/>
      <c r="DD911" s="85"/>
      <c r="DE911" s="23"/>
      <c r="DF911" s="85"/>
      <c r="DG911" s="23"/>
      <c r="DH911" s="23"/>
      <c r="DI911" s="23"/>
      <c r="DJ911" s="23"/>
      <c r="DK911" s="23"/>
      <c r="DL911" s="23"/>
      <c r="DM911" s="23"/>
      <c r="DN911" s="23"/>
      <c r="DO911" s="23"/>
      <c r="DP911" s="85"/>
      <c r="DQ911" s="23"/>
      <c r="DR911" s="23"/>
      <c r="DS911" s="23"/>
      <c r="DT911" s="23"/>
      <c r="DU911" s="23"/>
      <c r="DV911" s="23"/>
      <c r="DW911" s="23"/>
      <c r="DX911" s="23"/>
      <c r="DY911" s="23"/>
      <c r="DZ911" s="2216"/>
      <c r="EA911" s="85"/>
      <c r="EB911" s="23"/>
      <c r="EC911" s="867"/>
      <c r="ED911" s="23"/>
      <c r="EE911" s="23"/>
      <c r="EF911" s="23"/>
      <c r="EG911" s="171"/>
      <c r="EH911" s="1291"/>
    </row>
    <row r="912" spans="1:138" ht="15" hidden="1" customHeight="1" outlineLevel="1">
      <c r="A912" s="67"/>
      <c r="B912" s="67"/>
      <c r="C912" s="88"/>
      <c r="D912" s="71" t="s">
        <v>1</v>
      </c>
      <c r="E912" s="84"/>
      <c r="F912" s="84"/>
      <c r="G912" s="84"/>
      <c r="H912" s="84"/>
      <c r="I912" s="84"/>
      <c r="J912" s="84"/>
      <c r="K912" s="84"/>
      <c r="L912" s="84"/>
      <c r="M912" s="2199"/>
      <c r="N912" s="84"/>
      <c r="O912" s="84"/>
      <c r="P912" s="84"/>
      <c r="Q912" s="185"/>
      <c r="R912" s="185"/>
      <c r="S912" s="185"/>
      <c r="T912" s="185"/>
      <c r="U912" s="185"/>
      <c r="V912" s="84"/>
      <c r="W912" s="84"/>
      <c r="X912" s="84"/>
      <c r="Y912" s="84"/>
      <c r="Z912" s="84"/>
      <c r="AA912" s="185"/>
      <c r="AB912" s="185"/>
      <c r="AC912" s="185"/>
      <c r="AD912" s="185"/>
      <c r="AE912" s="185"/>
      <c r="AF912" s="105"/>
      <c r="AG912" s="105"/>
      <c r="AH912" s="185">
        <f>SUM(AH909:AH911)</f>
        <v>0</v>
      </c>
      <c r="AI912" s="185">
        <f>SUM(AI909:AI911)</f>
        <v>0</v>
      </c>
      <c r="AJ912" s="185">
        <f t="shared" ref="AJ912:AV912" si="2586">SUM(AJ909:AJ911)</f>
        <v>0</v>
      </c>
      <c r="AK912" s="185">
        <f t="shared" si="2586"/>
        <v>0</v>
      </c>
      <c r="AL912" s="185">
        <f t="shared" si="2586"/>
        <v>0</v>
      </c>
      <c r="AM912" s="185">
        <f t="shared" si="2586"/>
        <v>0</v>
      </c>
      <c r="AN912" s="185">
        <f t="shared" si="2586"/>
        <v>0</v>
      </c>
      <c r="AO912" s="185">
        <f t="shared" si="2586"/>
        <v>0</v>
      </c>
      <c r="AP912" s="185">
        <f t="shared" si="2586"/>
        <v>0</v>
      </c>
      <c r="AQ912" s="185">
        <f t="shared" si="2586"/>
        <v>0</v>
      </c>
      <c r="AR912" s="185">
        <f t="shared" si="2586"/>
        <v>0</v>
      </c>
      <c r="AS912" s="185">
        <f t="shared" si="2586"/>
        <v>0</v>
      </c>
      <c r="AT912" s="185">
        <f t="shared" si="2586"/>
        <v>0</v>
      </c>
      <c r="AU912" s="185">
        <f t="shared" si="2586"/>
        <v>0</v>
      </c>
      <c r="AV912" s="185">
        <f t="shared" si="2586"/>
        <v>0</v>
      </c>
      <c r="AW912" s="185">
        <f>SUM(AW909:AW911)</f>
        <v>0</v>
      </c>
      <c r="AX912" s="185">
        <f>SUM(AX909:AX911)</f>
        <v>0</v>
      </c>
      <c r="AY912" s="185">
        <f t="shared" ref="AY912:BK912" si="2587">SUM(AY909:AY911)</f>
        <v>0</v>
      </c>
      <c r="AZ912" s="185">
        <f t="shared" si="2587"/>
        <v>0</v>
      </c>
      <c r="BA912" s="185">
        <f t="shared" si="2587"/>
        <v>0</v>
      </c>
      <c r="BB912" s="185">
        <f t="shared" si="2587"/>
        <v>0</v>
      </c>
      <c r="BC912" s="185">
        <f t="shared" si="2587"/>
        <v>0</v>
      </c>
      <c r="BD912" s="185">
        <f t="shared" si="2587"/>
        <v>0</v>
      </c>
      <c r="BE912" s="185">
        <f t="shared" si="2587"/>
        <v>0</v>
      </c>
      <c r="BF912" s="185">
        <f t="shared" si="2587"/>
        <v>0</v>
      </c>
      <c r="BG912" s="185">
        <f t="shared" si="2587"/>
        <v>0</v>
      </c>
      <c r="BH912" s="185">
        <f t="shared" si="2587"/>
        <v>0</v>
      </c>
      <c r="BI912" s="185">
        <f t="shared" si="2587"/>
        <v>0</v>
      </c>
      <c r="BJ912" s="185">
        <f t="shared" si="2587"/>
        <v>0</v>
      </c>
      <c r="BK912" s="185">
        <f t="shared" si="2587"/>
        <v>0</v>
      </c>
      <c r="BL912" s="185">
        <f>SUM(BL909:BL911)</f>
        <v>0</v>
      </c>
      <c r="BM912" s="185">
        <f>SUM(BM909:BM911)</f>
        <v>0</v>
      </c>
      <c r="BN912" s="185">
        <f t="shared" ref="BN912:BZ912" si="2588">SUM(BN909:BN911)</f>
        <v>0</v>
      </c>
      <c r="BO912" s="185">
        <f t="shared" si="2588"/>
        <v>0</v>
      </c>
      <c r="BP912" s="185">
        <f t="shared" si="2588"/>
        <v>0</v>
      </c>
      <c r="BQ912" s="185">
        <f t="shared" si="2588"/>
        <v>0</v>
      </c>
      <c r="BR912" s="185">
        <f t="shared" si="2588"/>
        <v>0</v>
      </c>
      <c r="BS912" s="185">
        <f t="shared" si="2588"/>
        <v>0</v>
      </c>
      <c r="BT912" s="185">
        <f t="shared" si="2588"/>
        <v>0</v>
      </c>
      <c r="BU912" s="185">
        <f t="shared" si="2588"/>
        <v>0</v>
      </c>
      <c r="BV912" s="185">
        <f t="shared" si="2588"/>
        <v>0</v>
      </c>
      <c r="BW912" s="185">
        <f t="shared" si="2588"/>
        <v>0</v>
      </c>
      <c r="BX912" s="185">
        <f t="shared" si="2588"/>
        <v>0</v>
      </c>
      <c r="BY912" s="185">
        <f t="shared" si="2588"/>
        <v>0</v>
      </c>
      <c r="BZ912" s="185">
        <f t="shared" si="2588"/>
        <v>0</v>
      </c>
      <c r="CA912" s="185">
        <f>SUM(CA909:CA911)</f>
        <v>0</v>
      </c>
      <c r="CB912" s="185">
        <f>SUM(CB909:CB911)</f>
        <v>0</v>
      </c>
      <c r="CC912" s="185">
        <f t="shared" ref="CC912:CO912" si="2589">SUM(CC909:CC911)</f>
        <v>0</v>
      </c>
      <c r="CD912" s="185">
        <f t="shared" si="2589"/>
        <v>0</v>
      </c>
      <c r="CE912" s="185">
        <f t="shared" si="2589"/>
        <v>0</v>
      </c>
      <c r="CF912" s="185">
        <f t="shared" si="2589"/>
        <v>0</v>
      </c>
      <c r="CG912" s="185">
        <f t="shared" si="2589"/>
        <v>0</v>
      </c>
      <c r="CH912" s="185">
        <f t="shared" si="2589"/>
        <v>0</v>
      </c>
      <c r="CI912" s="185">
        <f t="shared" si="2589"/>
        <v>0</v>
      </c>
      <c r="CJ912" s="185">
        <f t="shared" si="2589"/>
        <v>0</v>
      </c>
      <c r="CK912" s="185">
        <f t="shared" si="2589"/>
        <v>0</v>
      </c>
      <c r="CL912" s="185">
        <f t="shared" si="2589"/>
        <v>0</v>
      </c>
      <c r="CM912" s="185">
        <f t="shared" si="2589"/>
        <v>0</v>
      </c>
      <c r="CN912" s="185">
        <f t="shared" si="2589"/>
        <v>0</v>
      </c>
      <c r="CO912" s="185">
        <f t="shared" si="2589"/>
        <v>0</v>
      </c>
      <c r="CP912" s="2234">
        <f t="shared" ref="CP912:CX912" si="2590">SUM(CP909:CP911)</f>
        <v>0</v>
      </c>
      <c r="CQ912" s="2234">
        <f t="shared" si="2590"/>
        <v>0</v>
      </c>
      <c r="CR912" s="2234">
        <f t="shared" si="2590"/>
        <v>0</v>
      </c>
      <c r="CS912" s="283">
        <f t="shared" si="2590"/>
        <v>0</v>
      </c>
      <c r="CT912" s="283">
        <f t="shared" si="2590"/>
        <v>0</v>
      </c>
      <c r="CU912" s="283">
        <f t="shared" si="2590"/>
        <v>0</v>
      </c>
      <c r="CV912" s="185">
        <f t="shared" si="2590"/>
        <v>0</v>
      </c>
      <c r="CW912" s="185">
        <f t="shared" si="2590"/>
        <v>0</v>
      </c>
      <c r="CX912" s="185">
        <f t="shared" si="2590"/>
        <v>0</v>
      </c>
      <c r="CY912" s="185">
        <f t="shared" ref="CY912:DA912" si="2591">SUM(CY909:CY911)</f>
        <v>0</v>
      </c>
      <c r="CZ912" s="185">
        <f t="shared" si="2591"/>
        <v>0</v>
      </c>
      <c r="DA912" s="185">
        <f t="shared" si="2591"/>
        <v>0</v>
      </c>
      <c r="DB912" s="283"/>
      <c r="DC912" s="283"/>
      <c r="DD912" s="283"/>
      <c r="DE912" s="185">
        <f>SUM(DE909:DE911)</f>
        <v>0</v>
      </c>
      <c r="DF912" s="283"/>
      <c r="DG912" s="185"/>
      <c r="DH912" s="185"/>
      <c r="DI912" s="185"/>
      <c r="DJ912" s="185"/>
      <c r="DK912" s="185"/>
      <c r="DL912" s="185"/>
      <c r="DM912" s="185"/>
      <c r="DN912" s="23"/>
      <c r="DO912" s="185"/>
      <c r="DP912" s="283"/>
      <c r="DQ912" s="185"/>
      <c r="DR912" s="185"/>
      <c r="DS912" s="185"/>
      <c r="DT912" s="185"/>
      <c r="DU912" s="185"/>
      <c r="DV912" s="185"/>
      <c r="DW912" s="185"/>
      <c r="DX912" s="23"/>
      <c r="DY912" s="185"/>
      <c r="DZ912" s="2234">
        <f>SUM(DZ909:DZ911)</f>
        <v>0</v>
      </c>
      <c r="EA912" s="283">
        <f t="shared" ref="EA912:EB912" si="2592">SUM(EA909:EA911)</f>
        <v>0</v>
      </c>
      <c r="EB912" s="185">
        <f t="shared" si="2592"/>
        <v>0</v>
      </c>
      <c r="EC912" s="866">
        <f t="shared" ref="EC912" si="2593">SUM(EC909:EC911)</f>
        <v>0</v>
      </c>
      <c r="ED912" s="185"/>
      <c r="EE912" s="185"/>
      <c r="EF912" s="185"/>
      <c r="EG912" s="202"/>
      <c r="EH912" s="1614"/>
    </row>
    <row r="913" spans="1:138" ht="61.5" customHeight="1" outlineLevel="1">
      <c r="A913" s="72"/>
      <c r="B913" s="72"/>
      <c r="C913" s="74">
        <v>2</v>
      </c>
      <c r="D913" s="75" t="s">
        <v>141</v>
      </c>
      <c r="E913" s="73"/>
      <c r="F913" s="73"/>
      <c r="G913" s="73"/>
      <c r="H913" s="73"/>
      <c r="I913" s="73"/>
      <c r="J913" s="73"/>
      <c r="K913" s="73"/>
      <c r="L913" s="73"/>
      <c r="M913" s="2199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185"/>
      <c r="AG913" s="185"/>
      <c r="AH913" s="185"/>
      <c r="AI913" s="555">
        <v>19.004239999999999</v>
      </c>
      <c r="AJ913" s="555">
        <v>8.1296946253141586E-2</v>
      </c>
      <c r="AK913" s="185"/>
      <c r="AL913" s="555">
        <v>0.1154</v>
      </c>
      <c r="AM913" s="562">
        <v>2.1889912451987503E-4</v>
      </c>
      <c r="AN913" s="185"/>
      <c r="AO913" s="555">
        <v>0.1154</v>
      </c>
      <c r="AP913" s="555">
        <v>2.1889912451987503E-4</v>
      </c>
      <c r="AQ913" s="185"/>
      <c r="AR913" s="555">
        <v>0.1154</v>
      </c>
      <c r="AS913" s="555">
        <v>2.2765508950067001E-4</v>
      </c>
      <c r="AT913" s="185"/>
      <c r="AU913" s="555">
        <v>18.658039999999996</v>
      </c>
      <c r="AV913" s="555">
        <v>8.0631492914601172E-2</v>
      </c>
      <c r="AW913" s="556"/>
      <c r="AX913" s="554">
        <v>6.2189167999999997</v>
      </c>
      <c r="AY913" s="637">
        <v>1.9969837022399999E-2</v>
      </c>
      <c r="AZ913" s="185"/>
      <c r="BA913" s="611">
        <v>0.21804319999999999</v>
      </c>
      <c r="BB913" s="660">
        <v>3.8371060544000004E-3</v>
      </c>
      <c r="BC913" s="185"/>
      <c r="BD913" s="611">
        <v>0.1154</v>
      </c>
      <c r="BE913" s="660">
        <v>2.3910000000000001E-4</v>
      </c>
      <c r="BF913" s="185"/>
      <c r="BG913" s="611">
        <v>5.1321600000000002E-2</v>
      </c>
      <c r="BH913" s="660">
        <v>1.7836180559999998E-3</v>
      </c>
      <c r="BI913" s="185"/>
      <c r="BJ913" s="186">
        <v>5.8341519999999996</v>
      </c>
      <c r="BK913" s="186">
        <v>1.4110012912E-2</v>
      </c>
      <c r="BL913" s="185"/>
      <c r="BM913" s="555">
        <f>BM919+BM924+BM929+BM934+BM939+BM944+BM950+BM956+BM961+BM966+BM971+BM976</f>
        <v>19.017399999999999</v>
      </c>
      <c r="BN913" s="555">
        <f>BN919+BN924+BN929+BN934+BN939+BN944+BN950+BN956+BN961+BN966+BN971+BN976</f>
        <v>9.0728734864101823E-2</v>
      </c>
      <c r="BO913" s="185"/>
      <c r="BP913" s="555">
        <f>BP919+BP924+BP929+BP934+BP939+BP944+BP950+BP956+BP961+BP966+BP971+BP976</f>
        <v>0</v>
      </c>
      <c r="BQ913" s="562">
        <f>BQ919+BQ924+BQ929+BQ934+BQ939+BQ944+BQ950+BQ956+BQ961+BQ966+BQ971+BQ976</f>
        <v>0</v>
      </c>
      <c r="BR913" s="185"/>
      <c r="BS913" s="555">
        <f>BS919+BS924+BS929+BS934+BS939+BS944+BS950+BS956+BS961+BS966+BS971+BS976</f>
        <v>0</v>
      </c>
      <c r="BT913" s="555">
        <f>BT919+BT924+BT929+BT934+BT939+BT944+BT950+BT956+BT961+BT966+BT971+BT976</f>
        <v>0</v>
      </c>
      <c r="BU913" s="185"/>
      <c r="BV913" s="555">
        <f>BV919+BV924+BV929+BV934+BV939+BV944+BV950+BV956+BV961+BV966+BV971+BV976</f>
        <v>0.1154</v>
      </c>
      <c r="BW913" s="555">
        <f>BW919+BW924+BW929+BW934+BW939+BW944+BW950+BW956+BW961+BW966+BW971+BW976</f>
        <v>2.2765508950067001E-4</v>
      </c>
      <c r="BX913" s="185"/>
      <c r="BY913" s="555">
        <f>BY919+BY924+BY929+BY934+BY939+BY944+BY950+BY956+BY961+BY966+BY971+BY976</f>
        <v>18.901999999999997</v>
      </c>
      <c r="BZ913" s="555">
        <f>BZ919+BZ924+BZ929+BZ934+BZ939+BZ944+BZ950+BZ956+BZ961+BZ966+BZ971+BZ976</f>
        <v>9.0501079774601173E-2</v>
      </c>
      <c r="CA913" s="556"/>
      <c r="CB913" s="554">
        <f t="shared" ref="CB913:CB949" si="2594">CE913+CH913+CK913+CN913</f>
        <v>0.14113439999999997</v>
      </c>
      <c r="CC913" s="637">
        <f t="shared" ref="CC913:CC949" si="2595">CF913+CI913+CL913+CO913</f>
        <v>5.0523762959999996E-3</v>
      </c>
      <c r="CD913" s="185"/>
      <c r="CE913" s="611">
        <f>CE919+CE924+CE929+CE934+CE939+CE944+CE950+CE956+CE961+CE966+CE971+CE976</f>
        <v>0.14113439999999997</v>
      </c>
      <c r="CF913" s="660">
        <f>CF919+CF924+CF929+CF934+CF939+CF944+CF950+CF956+CF961+CF966+CF971+CF976</f>
        <v>5.0523762959999996E-3</v>
      </c>
      <c r="CG913" s="185"/>
      <c r="CH913" s="611">
        <f>CH919+CH924+CH929+CH934+CH939+CH944+CH950+CH956+CH961+CH966+CH971+CH976</f>
        <v>0</v>
      </c>
      <c r="CI913" s="660">
        <f>CI919+CI924+CI929+CI934+CI939+CI944+CI950+CI956+CI961+CI966+CI971+CI976</f>
        <v>0</v>
      </c>
      <c r="CJ913" s="185"/>
      <c r="CK913" s="611">
        <f>CK919+CK924+CK929+CK934+CK939+CK944+CK950+CK956+CK961+CK966+CK971+CK976</f>
        <v>0</v>
      </c>
      <c r="CL913" s="660">
        <f>CL919+CL924+CL929+CL934+CL939+CL944+CL950+CL956+CL961+CL966+CL971+CL976</f>
        <v>0</v>
      </c>
      <c r="CM913" s="185"/>
      <c r="CN913" s="186">
        <f>CN919+CN924+CN929+CN934+CN939+CN944+CN950+CN956+CN961+CN966+CN971+CN976</f>
        <v>0</v>
      </c>
      <c r="CO913" s="186">
        <f>CO919+CO924+CO929+CO934+CO939+CO944+CO950+CO956+CO961+CO966+CO971+CO976</f>
        <v>0</v>
      </c>
      <c r="CP913" s="2234"/>
      <c r="CQ913" s="2256">
        <f>CQ919+CQ924+CQ929+CQ934+CQ939+CQ944+CQ950+CQ956+CQ961+CQ966+CQ971+CQ976</f>
        <v>19.017399999999999</v>
      </c>
      <c r="CR913" s="2256">
        <f>CR919+CR924+CR929+CR934+CR939+CR944+CR950+CR956+CR961+CR966+CR971+CR976</f>
        <v>3.5989656986721838E-2</v>
      </c>
      <c r="CS913" s="283"/>
      <c r="CT913" s="555">
        <f>CT919+CT924+CT929+CT934+CT939+CT944+CT950+CT956+CT961+CT966+CT971+CT976</f>
        <v>19.017399999999999</v>
      </c>
      <c r="CU913" s="555">
        <f>CU919+CU924+CU929+CU934+CU939+CU944+CU950+CU956+CU961+CU966+CU971+CU976</f>
        <v>8.8306726441974751E-2</v>
      </c>
      <c r="CV913" s="185"/>
      <c r="CW913" s="555">
        <f>CW919+CW924+CW929+CW934+CW939+CW944+CW950+CW956+CW961+CW966+CW971+CW976</f>
        <v>19.964559999999999</v>
      </c>
      <c r="CX913" s="555">
        <f>CX919+CX924+CX929+CX934+CX939+CX944+CX950+CX956+CX961+CX966+CX971+CX976</f>
        <v>0.12577982993797376</v>
      </c>
      <c r="CY913" s="185"/>
      <c r="CZ913" s="555">
        <f>CZ919+CZ924+CZ929+CZ934+CZ939+CZ944+CZ950+CZ956+CZ961+CZ966+CZ971+CZ976</f>
        <v>18.940359999999998</v>
      </c>
      <c r="DA913" s="555">
        <f>DA919+DA924+DA929+DA934+DA939+DA944+DA950+DA956+DA961+DA966+DA971+DA976</f>
        <v>9.2641571815472695E-2</v>
      </c>
      <c r="DB913" s="284"/>
      <c r="DC913" s="284"/>
      <c r="DD913" s="284"/>
      <c r="DE913" s="555">
        <f t="shared" ref="DE913" si="2596">DK913+DP913+EA913+EB913+EC913</f>
        <v>2.4071000629999997</v>
      </c>
      <c r="DF913" s="555">
        <v>0.37533334299999999</v>
      </c>
      <c r="DG913" s="555">
        <v>8.0000000000000002E-3</v>
      </c>
      <c r="DH913" s="555">
        <v>8.0000000000000002E-3</v>
      </c>
      <c r="DI913" s="555">
        <v>8.0000000000000002E-3</v>
      </c>
      <c r="DJ913" s="555">
        <v>0.35133334299999996</v>
      </c>
      <c r="DK913" s="555">
        <v>1.9300000000000001E-2</v>
      </c>
      <c r="DL913" s="555">
        <v>1.0999999999999999E-2</v>
      </c>
      <c r="DM913" s="186"/>
      <c r="DN913" s="185"/>
      <c r="DO913" s="186"/>
      <c r="DP913" s="555">
        <f>DP919+DP924+DP929+DP934+DP939+DP944+DP950+DP956+DP961+DP966+DP971+DP976</f>
        <v>0.54081601599999995</v>
      </c>
      <c r="DQ913" s="555">
        <f t="shared" ref="DQ913:DV913" si="2597">DQ919+DQ924+DQ929+DQ934+DQ939+DQ944+DQ950+DQ956+DQ961+DQ966+DQ971+DQ976</f>
        <v>0</v>
      </c>
      <c r="DR913" s="555">
        <f t="shared" si="2597"/>
        <v>0</v>
      </c>
      <c r="DS913" s="555">
        <f t="shared" si="2597"/>
        <v>8.0000000000000002E-3</v>
      </c>
      <c r="DT913" s="555">
        <f t="shared" si="2597"/>
        <v>0.53281601599999995</v>
      </c>
      <c r="DU913" s="555">
        <f t="shared" si="2597"/>
        <v>4.5050000000000003E-3</v>
      </c>
      <c r="DV913" s="555">
        <f t="shared" si="2597"/>
        <v>4.5050000000000003E-3</v>
      </c>
      <c r="DW913" s="186"/>
      <c r="DX913" s="185"/>
      <c r="DY913" s="186"/>
      <c r="DZ913" s="2256">
        <f>DZ919+DZ924+DZ929+DZ934+DZ939+DZ944+DZ950+DZ956+DZ961+DZ966+DZ971+DZ976</f>
        <v>0.54425601599999995</v>
      </c>
      <c r="EA913" s="555">
        <f>EA919+EA924+EA929+EA934+EA939+EA944+EA950+EA956+EA961+EA966+EA971+EA976</f>
        <v>0.56491201600000007</v>
      </c>
      <c r="EB913" s="555">
        <f>EB919+EB924+EB929+EB934+EB939+EB944+EB950+EB956+EB961+EB966+EB971+EB976</f>
        <v>0.68922401600000005</v>
      </c>
      <c r="EC913" s="555">
        <f>EC919+EC924+EC929+EC934+EC939+EC944+EC950+EC956+EC961+EC966+EC971+EC976</f>
        <v>0.59284801499999995</v>
      </c>
      <c r="ED913" s="186"/>
      <c r="EE913" s="595"/>
      <c r="EF913" s="186"/>
      <c r="EG913" s="177"/>
      <c r="EH913" s="1616"/>
    </row>
    <row r="914" spans="1:138" ht="15" hidden="1" customHeight="1" outlineLevel="1">
      <c r="A914" s="67"/>
      <c r="B914" s="67"/>
      <c r="C914" s="69" t="s">
        <v>12</v>
      </c>
      <c r="D914" s="70" t="s">
        <v>47</v>
      </c>
      <c r="E914" s="84"/>
      <c r="F914" s="84"/>
      <c r="G914" s="84"/>
      <c r="H914" s="84"/>
      <c r="I914" s="84"/>
      <c r="J914" s="84"/>
      <c r="K914" s="84"/>
      <c r="L914" s="84"/>
      <c r="M914" s="2199"/>
      <c r="N914" s="84"/>
      <c r="O914" s="84"/>
      <c r="P914" s="84"/>
      <c r="Q914" s="185"/>
      <c r="R914" s="185"/>
      <c r="S914" s="185"/>
      <c r="T914" s="185"/>
      <c r="U914" s="185"/>
      <c r="V914" s="84"/>
      <c r="W914" s="84"/>
      <c r="X914" s="84"/>
      <c r="Y914" s="84"/>
      <c r="Z914" s="84"/>
      <c r="AA914" s="185"/>
      <c r="AB914" s="185"/>
      <c r="AC914" s="185"/>
      <c r="AD914" s="185"/>
      <c r="AE914" s="185"/>
      <c r="AF914" s="23"/>
      <c r="AG914" s="23"/>
      <c r="AH914" s="185"/>
      <c r="AI914" s="185"/>
      <c r="AJ914" s="185"/>
      <c r="AK914" s="185"/>
      <c r="AL914" s="185"/>
      <c r="AM914" s="185"/>
      <c r="AN914" s="185"/>
      <c r="AO914" s="185"/>
      <c r="AP914" s="185"/>
      <c r="AQ914" s="185"/>
      <c r="AR914" s="185"/>
      <c r="AS914" s="185"/>
      <c r="AT914" s="185"/>
      <c r="AU914" s="185"/>
      <c r="AV914" s="185"/>
      <c r="AW914" s="324">
        <v>0</v>
      </c>
      <c r="AX914" s="324">
        <v>0</v>
      </c>
      <c r="AY914" s="324">
        <v>0</v>
      </c>
      <c r="AZ914" s="185"/>
      <c r="BA914" s="185"/>
      <c r="BB914" s="185"/>
      <c r="BC914" s="185"/>
      <c r="BD914" s="185"/>
      <c r="BE914" s="185"/>
      <c r="BF914" s="185"/>
      <c r="BG914" s="185"/>
      <c r="BH914" s="185"/>
      <c r="BI914" s="185"/>
      <c r="BJ914" s="185"/>
      <c r="BK914" s="185"/>
      <c r="BL914" s="185"/>
      <c r="BM914" s="185"/>
      <c r="BN914" s="185"/>
      <c r="BO914" s="185"/>
      <c r="BP914" s="185"/>
      <c r="BQ914" s="185"/>
      <c r="BR914" s="185"/>
      <c r="BS914" s="185"/>
      <c r="BT914" s="185"/>
      <c r="BU914" s="185"/>
      <c r="BV914" s="185"/>
      <c r="BW914" s="185"/>
      <c r="BX914" s="185"/>
      <c r="BY914" s="185"/>
      <c r="BZ914" s="185"/>
      <c r="CA914" s="324">
        <f t="shared" ref="CA914:CA949" si="2598">CD914+CG914+CJ914+CM914</f>
        <v>0</v>
      </c>
      <c r="CB914" s="324">
        <f t="shared" si="2594"/>
        <v>0</v>
      </c>
      <c r="CC914" s="324">
        <f t="shared" si="2595"/>
        <v>0</v>
      </c>
      <c r="CD914" s="185"/>
      <c r="CE914" s="185"/>
      <c r="CF914" s="185"/>
      <c r="CG914" s="185"/>
      <c r="CH914" s="185"/>
      <c r="CI914" s="185"/>
      <c r="CJ914" s="185"/>
      <c r="CK914" s="185"/>
      <c r="CL914" s="185"/>
      <c r="CM914" s="185"/>
      <c r="CN914" s="185"/>
      <c r="CO914" s="185"/>
      <c r="CP914" s="2234"/>
      <c r="CQ914" s="2234"/>
      <c r="CR914" s="2234"/>
      <c r="CS914" s="283"/>
      <c r="CT914" s="283"/>
      <c r="CU914" s="283"/>
      <c r="CV914" s="185"/>
      <c r="CW914" s="185"/>
      <c r="CX914" s="185"/>
      <c r="CY914" s="185"/>
      <c r="CZ914" s="185"/>
      <c r="DA914" s="185"/>
      <c r="DB914" s="283"/>
      <c r="DC914" s="283"/>
      <c r="DD914" s="283"/>
      <c r="DE914" s="185"/>
      <c r="DF914" s="283"/>
      <c r="DG914" s="185"/>
      <c r="DH914" s="185"/>
      <c r="DI914" s="185"/>
      <c r="DJ914" s="185"/>
      <c r="DK914" s="185"/>
      <c r="DL914" s="185"/>
      <c r="DM914" s="185"/>
      <c r="DN914" s="186"/>
      <c r="DO914" s="185"/>
      <c r="DP914" s="283"/>
      <c r="DQ914" s="185"/>
      <c r="DR914" s="185"/>
      <c r="DS914" s="185"/>
      <c r="DT914" s="185"/>
      <c r="DU914" s="185"/>
      <c r="DV914" s="185"/>
      <c r="DW914" s="185"/>
      <c r="DX914" s="186"/>
      <c r="DY914" s="185"/>
      <c r="DZ914" s="2234"/>
      <c r="EA914" s="283"/>
      <c r="EB914" s="185"/>
      <c r="EC914" s="866"/>
      <c r="ED914" s="185"/>
      <c r="EE914" s="185"/>
      <c r="EF914" s="185"/>
      <c r="EG914" s="202"/>
      <c r="EH914" s="1614"/>
    </row>
    <row r="915" spans="1:138" ht="15" hidden="1" customHeight="1" outlineLevel="1">
      <c r="A915" s="67"/>
      <c r="B915" s="67"/>
      <c r="C915" s="93" t="s">
        <v>63</v>
      </c>
      <c r="D915" s="94" t="s">
        <v>51</v>
      </c>
      <c r="E915" s="84"/>
      <c r="F915" s="84"/>
      <c r="G915" s="84"/>
      <c r="H915" s="84"/>
      <c r="I915" s="84"/>
      <c r="J915" s="84"/>
      <c r="K915" s="84"/>
      <c r="L915" s="84"/>
      <c r="M915" s="2199"/>
      <c r="N915" s="84"/>
      <c r="O915" s="84"/>
      <c r="P915" s="84"/>
      <c r="Q915" s="185"/>
      <c r="R915" s="185"/>
      <c r="S915" s="185"/>
      <c r="T915" s="185"/>
      <c r="U915" s="185"/>
      <c r="V915" s="84"/>
      <c r="W915" s="84"/>
      <c r="X915" s="84"/>
      <c r="Y915" s="84"/>
      <c r="Z915" s="84"/>
      <c r="AA915" s="185"/>
      <c r="AB915" s="185"/>
      <c r="AC915" s="185"/>
      <c r="AD915" s="185"/>
      <c r="AE915" s="185"/>
      <c r="AF915" s="23"/>
      <c r="AG915" s="23"/>
      <c r="AH915" s="185"/>
      <c r="AI915" s="185"/>
      <c r="AJ915" s="185"/>
      <c r="AK915" s="185"/>
      <c r="AL915" s="185"/>
      <c r="AM915" s="185"/>
      <c r="AN915" s="185"/>
      <c r="AO915" s="185"/>
      <c r="AP915" s="185"/>
      <c r="AQ915" s="185"/>
      <c r="AR915" s="185"/>
      <c r="AS915" s="185"/>
      <c r="AT915" s="185"/>
      <c r="AU915" s="185"/>
      <c r="AV915" s="185"/>
      <c r="AW915" s="324">
        <v>0</v>
      </c>
      <c r="AX915" s="324">
        <v>0</v>
      </c>
      <c r="AY915" s="324">
        <v>0</v>
      </c>
      <c r="AZ915" s="185"/>
      <c r="BA915" s="185"/>
      <c r="BB915" s="185"/>
      <c r="BC915" s="185"/>
      <c r="BD915" s="185"/>
      <c r="BE915" s="185"/>
      <c r="BF915" s="185"/>
      <c r="BG915" s="185"/>
      <c r="BH915" s="185"/>
      <c r="BI915" s="185"/>
      <c r="BJ915" s="185"/>
      <c r="BK915" s="185"/>
      <c r="BL915" s="185"/>
      <c r="BM915" s="185"/>
      <c r="BN915" s="185"/>
      <c r="BO915" s="185"/>
      <c r="BP915" s="185"/>
      <c r="BQ915" s="185"/>
      <c r="BR915" s="185"/>
      <c r="BS915" s="185"/>
      <c r="BT915" s="185"/>
      <c r="BU915" s="185"/>
      <c r="BV915" s="185"/>
      <c r="BW915" s="185"/>
      <c r="BX915" s="185"/>
      <c r="BY915" s="185"/>
      <c r="BZ915" s="185"/>
      <c r="CA915" s="324">
        <f t="shared" si="2598"/>
        <v>0</v>
      </c>
      <c r="CB915" s="324">
        <f t="shared" si="2594"/>
        <v>0</v>
      </c>
      <c r="CC915" s="324">
        <f t="shared" si="2595"/>
        <v>0</v>
      </c>
      <c r="CD915" s="185"/>
      <c r="CE915" s="185"/>
      <c r="CF915" s="185"/>
      <c r="CG915" s="185"/>
      <c r="CH915" s="185"/>
      <c r="CI915" s="185"/>
      <c r="CJ915" s="185"/>
      <c r="CK915" s="185"/>
      <c r="CL915" s="185"/>
      <c r="CM915" s="185"/>
      <c r="CN915" s="185"/>
      <c r="CO915" s="185"/>
      <c r="CP915" s="2234"/>
      <c r="CQ915" s="2234"/>
      <c r="CR915" s="2234"/>
      <c r="CS915" s="283"/>
      <c r="CT915" s="283"/>
      <c r="CU915" s="283"/>
      <c r="CV915" s="185"/>
      <c r="CW915" s="185"/>
      <c r="CX915" s="185"/>
      <c r="CY915" s="185"/>
      <c r="CZ915" s="185"/>
      <c r="DA915" s="185"/>
      <c r="DB915" s="283"/>
      <c r="DC915" s="283"/>
      <c r="DD915" s="283"/>
      <c r="DE915" s="185"/>
      <c r="DF915" s="283"/>
      <c r="DG915" s="185"/>
      <c r="DH915" s="185"/>
      <c r="DI915" s="185"/>
      <c r="DJ915" s="185"/>
      <c r="DK915" s="185"/>
      <c r="DL915" s="185"/>
      <c r="DM915" s="185"/>
      <c r="DN915" s="185"/>
      <c r="DO915" s="185"/>
      <c r="DP915" s="283"/>
      <c r="DQ915" s="185"/>
      <c r="DR915" s="185"/>
      <c r="DS915" s="185"/>
      <c r="DT915" s="185"/>
      <c r="DU915" s="185"/>
      <c r="DV915" s="185"/>
      <c r="DW915" s="185"/>
      <c r="DX915" s="185"/>
      <c r="DY915" s="185"/>
      <c r="DZ915" s="2234"/>
      <c r="EA915" s="283"/>
      <c r="EB915" s="185"/>
      <c r="EC915" s="866"/>
      <c r="ED915" s="185"/>
      <c r="EE915" s="185"/>
      <c r="EF915" s="185"/>
      <c r="EG915" s="202"/>
      <c r="EH915" s="1614"/>
    </row>
    <row r="916" spans="1:138" ht="15" hidden="1" customHeight="1" outlineLevel="1">
      <c r="A916" s="67"/>
      <c r="B916" s="67"/>
      <c r="C916" s="95"/>
      <c r="D916" s="96"/>
      <c r="E916" s="67"/>
      <c r="F916" s="67"/>
      <c r="G916" s="67"/>
      <c r="H916" s="86">
        <f>SUM(I916:L916)</f>
        <v>0</v>
      </c>
      <c r="I916" s="67"/>
      <c r="J916" s="67"/>
      <c r="K916" s="67"/>
      <c r="L916" s="67"/>
      <c r="M916" s="2216"/>
      <c r="N916" s="67"/>
      <c r="O916" s="67"/>
      <c r="P916" s="67"/>
      <c r="Q916" s="185">
        <f>SUM(R916:U916)</f>
        <v>0</v>
      </c>
      <c r="R916" s="23"/>
      <c r="S916" s="23"/>
      <c r="T916" s="23"/>
      <c r="U916" s="23"/>
      <c r="V916" s="86">
        <f>SUM(W916:Z916)</f>
        <v>0</v>
      </c>
      <c r="W916" s="67"/>
      <c r="X916" s="67"/>
      <c r="Y916" s="67"/>
      <c r="Z916" s="67"/>
      <c r="AA916" s="185">
        <f>SUM(AB916:AE916)</f>
        <v>0</v>
      </c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324">
        <v>0</v>
      </c>
      <c r="AX916" s="324">
        <v>0</v>
      </c>
      <c r="AY916" s="324">
        <v>0</v>
      </c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324">
        <f t="shared" si="2598"/>
        <v>0</v>
      </c>
      <c r="CB916" s="324">
        <f t="shared" si="2594"/>
        <v>0</v>
      </c>
      <c r="CC916" s="324">
        <f t="shared" si="2595"/>
        <v>0</v>
      </c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216"/>
      <c r="CQ916" s="2216"/>
      <c r="CR916" s="2216"/>
      <c r="CS916" s="85"/>
      <c r="CT916" s="85"/>
      <c r="CU916" s="85"/>
      <c r="CV916" s="23"/>
      <c r="CW916" s="23"/>
      <c r="CX916" s="23"/>
      <c r="CY916" s="23"/>
      <c r="CZ916" s="23"/>
      <c r="DA916" s="23"/>
      <c r="DB916" s="85"/>
      <c r="DC916" s="85"/>
      <c r="DD916" s="85"/>
      <c r="DE916" s="23"/>
      <c r="DF916" s="85"/>
      <c r="DG916" s="23"/>
      <c r="DH916" s="23"/>
      <c r="DI916" s="23"/>
      <c r="DJ916" s="23"/>
      <c r="DK916" s="23"/>
      <c r="DL916" s="23"/>
      <c r="DM916" s="23"/>
      <c r="DN916" s="185"/>
      <c r="DO916" s="23"/>
      <c r="DP916" s="85"/>
      <c r="DQ916" s="23"/>
      <c r="DR916" s="23"/>
      <c r="DS916" s="23"/>
      <c r="DT916" s="23"/>
      <c r="DU916" s="23"/>
      <c r="DV916" s="23"/>
      <c r="DW916" s="23"/>
      <c r="DX916" s="185"/>
      <c r="DY916" s="23"/>
      <c r="DZ916" s="2216"/>
      <c r="EA916" s="85"/>
      <c r="EB916" s="23"/>
      <c r="EC916" s="867"/>
      <c r="ED916" s="23"/>
      <c r="EE916" s="23"/>
      <c r="EF916" s="23"/>
      <c r="EG916" s="171"/>
      <c r="EH916" s="1291"/>
    </row>
    <row r="917" spans="1:138" ht="15" hidden="1" customHeight="1" outlineLevel="1">
      <c r="A917" s="67"/>
      <c r="B917" s="67"/>
      <c r="C917" s="95"/>
      <c r="D917" s="96"/>
      <c r="E917" s="67"/>
      <c r="F917" s="67"/>
      <c r="G917" s="67"/>
      <c r="H917" s="86">
        <f>SUM(I917:L917)</f>
        <v>0</v>
      </c>
      <c r="I917" s="67"/>
      <c r="J917" s="67"/>
      <c r="K917" s="67"/>
      <c r="L917" s="67"/>
      <c r="M917" s="2216"/>
      <c r="N917" s="67"/>
      <c r="O917" s="67"/>
      <c r="P917" s="67"/>
      <c r="Q917" s="185">
        <f>SUM(R917:U917)</f>
        <v>0</v>
      </c>
      <c r="R917" s="196"/>
      <c r="S917" s="196"/>
      <c r="T917" s="196"/>
      <c r="U917" s="196"/>
      <c r="V917" s="86">
        <f>SUM(W917:Z917)</f>
        <v>0</v>
      </c>
      <c r="W917" s="67"/>
      <c r="X917" s="67"/>
      <c r="Y917" s="67"/>
      <c r="Z917" s="67"/>
      <c r="AA917" s="185">
        <f>SUM(AB917:AE917)</f>
        <v>0</v>
      </c>
      <c r="AB917" s="196"/>
      <c r="AC917" s="196"/>
      <c r="AD917" s="196"/>
      <c r="AE917" s="196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24">
        <v>0</v>
      </c>
      <c r="AX917" s="324">
        <v>0</v>
      </c>
      <c r="AY917" s="324">
        <v>0</v>
      </c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24">
        <f t="shared" si="2598"/>
        <v>0</v>
      </c>
      <c r="CB917" s="324">
        <f t="shared" si="2594"/>
        <v>0</v>
      </c>
      <c r="CC917" s="324">
        <f t="shared" si="2595"/>
        <v>0</v>
      </c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2239"/>
      <c r="CQ917" s="2239"/>
      <c r="CR917" s="2239"/>
      <c r="CS917" s="210"/>
      <c r="CT917" s="210"/>
      <c r="CU917" s="210"/>
      <c r="CV917" s="33"/>
      <c r="CW917" s="33"/>
      <c r="CX917" s="33"/>
      <c r="CY917" s="33"/>
      <c r="CZ917" s="33"/>
      <c r="DA917" s="33"/>
      <c r="DB917" s="210"/>
      <c r="DC917" s="210"/>
      <c r="DD917" s="210"/>
      <c r="DE917" s="33"/>
      <c r="DF917" s="210"/>
      <c r="DG917" s="33"/>
      <c r="DH917" s="33"/>
      <c r="DI917" s="33"/>
      <c r="DJ917" s="33"/>
      <c r="DK917" s="33"/>
      <c r="DL917" s="33"/>
      <c r="DM917" s="33"/>
      <c r="DN917" s="23"/>
      <c r="DO917" s="33"/>
      <c r="DP917" s="210"/>
      <c r="DQ917" s="33"/>
      <c r="DR917" s="33"/>
      <c r="DS917" s="33"/>
      <c r="DT917" s="33"/>
      <c r="DU917" s="33"/>
      <c r="DV917" s="33"/>
      <c r="DW917" s="33"/>
      <c r="DX917" s="23"/>
      <c r="DY917" s="33"/>
      <c r="DZ917" s="2239"/>
      <c r="EA917" s="210"/>
      <c r="EB917" s="33"/>
      <c r="EC917" s="868"/>
      <c r="ED917" s="33"/>
      <c r="EE917" s="33"/>
      <c r="EF917" s="33"/>
      <c r="EG917" s="201"/>
      <c r="EH917" s="1581"/>
    </row>
    <row r="918" spans="1:138" ht="15" hidden="1" customHeight="1" outlineLevel="1">
      <c r="A918" s="67"/>
      <c r="B918" s="67"/>
      <c r="C918" s="95"/>
      <c r="D918" s="96"/>
      <c r="E918" s="67"/>
      <c r="F918" s="67"/>
      <c r="G918" s="67"/>
      <c r="H918" s="86">
        <f>SUM(I918:L918)</f>
        <v>0</v>
      </c>
      <c r="I918" s="67"/>
      <c r="J918" s="67"/>
      <c r="K918" s="67"/>
      <c r="L918" s="67"/>
      <c r="M918" s="2216"/>
      <c r="N918" s="67"/>
      <c r="O918" s="67"/>
      <c r="P918" s="67"/>
      <c r="Q918" s="185">
        <f>SUM(R918:U918)</f>
        <v>0</v>
      </c>
      <c r="R918" s="196"/>
      <c r="S918" s="196"/>
      <c r="T918" s="196"/>
      <c r="U918" s="196"/>
      <c r="V918" s="86">
        <f>SUM(W918:Z918)</f>
        <v>0</v>
      </c>
      <c r="W918" s="67"/>
      <c r="X918" s="67"/>
      <c r="Y918" s="67"/>
      <c r="Z918" s="67"/>
      <c r="AA918" s="185">
        <f>SUM(AB918:AE918)</f>
        <v>0</v>
      </c>
      <c r="AB918" s="196"/>
      <c r="AC918" s="196"/>
      <c r="AD918" s="196"/>
      <c r="AE918" s="196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24">
        <v>0</v>
      </c>
      <c r="AX918" s="324">
        <v>0</v>
      </c>
      <c r="AY918" s="324">
        <v>0</v>
      </c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24">
        <f t="shared" si="2598"/>
        <v>0</v>
      </c>
      <c r="CB918" s="324">
        <f t="shared" si="2594"/>
        <v>0</v>
      </c>
      <c r="CC918" s="324">
        <f t="shared" si="2595"/>
        <v>0</v>
      </c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2239"/>
      <c r="CQ918" s="2239"/>
      <c r="CR918" s="2239"/>
      <c r="CS918" s="210"/>
      <c r="CT918" s="210"/>
      <c r="CU918" s="210"/>
      <c r="CV918" s="33"/>
      <c r="CW918" s="33"/>
      <c r="CX918" s="33"/>
      <c r="CY918" s="33"/>
      <c r="CZ918" s="33"/>
      <c r="DA918" s="33"/>
      <c r="DB918" s="210"/>
      <c r="DC918" s="210"/>
      <c r="DD918" s="210"/>
      <c r="DE918" s="33"/>
      <c r="DF918" s="210"/>
      <c r="DG918" s="33"/>
      <c r="DH918" s="33"/>
      <c r="DI918" s="33"/>
      <c r="DJ918" s="33"/>
      <c r="DK918" s="33"/>
      <c r="DL918" s="33"/>
      <c r="DM918" s="33"/>
      <c r="DN918" s="33"/>
      <c r="DO918" s="33"/>
      <c r="DP918" s="210"/>
      <c r="DQ918" s="33"/>
      <c r="DR918" s="33"/>
      <c r="DS918" s="33"/>
      <c r="DT918" s="33"/>
      <c r="DU918" s="33"/>
      <c r="DV918" s="33"/>
      <c r="DW918" s="33"/>
      <c r="DX918" s="33"/>
      <c r="DY918" s="33"/>
      <c r="DZ918" s="2239"/>
      <c r="EA918" s="210"/>
      <c r="EB918" s="33"/>
      <c r="EC918" s="868"/>
      <c r="ED918" s="33"/>
      <c r="EE918" s="33"/>
      <c r="EF918" s="33"/>
      <c r="EG918" s="201"/>
      <c r="EH918" s="1581"/>
    </row>
    <row r="919" spans="1:138" ht="15" hidden="1" customHeight="1" outlineLevel="1">
      <c r="A919" s="67"/>
      <c r="B919" s="67"/>
      <c r="C919" s="95"/>
      <c r="D919" s="97" t="s">
        <v>52</v>
      </c>
      <c r="E919" s="84"/>
      <c r="F919" s="84"/>
      <c r="G919" s="84"/>
      <c r="H919" s="84"/>
      <c r="I919" s="84"/>
      <c r="J919" s="84"/>
      <c r="K919" s="84"/>
      <c r="L919" s="84"/>
      <c r="M919" s="2199"/>
      <c r="N919" s="84"/>
      <c r="O919" s="84"/>
      <c r="P919" s="84"/>
      <c r="Q919" s="185"/>
      <c r="R919" s="185"/>
      <c r="S919" s="185"/>
      <c r="T919" s="185"/>
      <c r="U919" s="185"/>
      <c r="V919" s="84"/>
      <c r="W919" s="84"/>
      <c r="X919" s="84"/>
      <c r="Y919" s="84"/>
      <c r="Z919" s="84"/>
      <c r="AA919" s="185"/>
      <c r="AB919" s="185"/>
      <c r="AC919" s="185"/>
      <c r="AD919" s="185"/>
      <c r="AE919" s="185"/>
      <c r="AF919" s="105"/>
      <c r="AG919" s="105"/>
      <c r="AH919" s="185">
        <v>0</v>
      </c>
      <c r="AI919" s="185">
        <v>0</v>
      </c>
      <c r="AJ919" s="185">
        <v>0</v>
      </c>
      <c r="AK919" s="185">
        <v>0</v>
      </c>
      <c r="AL919" s="185">
        <v>0</v>
      </c>
      <c r="AM919" s="185">
        <v>0</v>
      </c>
      <c r="AN919" s="185">
        <v>0</v>
      </c>
      <c r="AO919" s="185">
        <v>0</v>
      </c>
      <c r="AP919" s="185">
        <v>0</v>
      </c>
      <c r="AQ919" s="185">
        <v>0</v>
      </c>
      <c r="AR919" s="185">
        <v>0</v>
      </c>
      <c r="AS919" s="185">
        <v>0</v>
      </c>
      <c r="AT919" s="185">
        <v>0</v>
      </c>
      <c r="AU919" s="185">
        <v>0</v>
      </c>
      <c r="AV919" s="185">
        <v>0</v>
      </c>
      <c r="AW919" s="324">
        <v>0</v>
      </c>
      <c r="AX919" s="324">
        <v>0</v>
      </c>
      <c r="AY919" s="324">
        <v>0</v>
      </c>
      <c r="AZ919" s="185">
        <v>0</v>
      </c>
      <c r="BA919" s="185">
        <v>0</v>
      </c>
      <c r="BB919" s="185">
        <v>0</v>
      </c>
      <c r="BC919" s="185">
        <v>0</v>
      </c>
      <c r="BD919" s="185">
        <v>0</v>
      </c>
      <c r="BE919" s="185">
        <v>0</v>
      </c>
      <c r="BF919" s="185">
        <v>0</v>
      </c>
      <c r="BG919" s="185">
        <v>0</v>
      </c>
      <c r="BH919" s="185">
        <v>0</v>
      </c>
      <c r="BI919" s="185">
        <v>0</v>
      </c>
      <c r="BJ919" s="185">
        <v>0</v>
      </c>
      <c r="BK919" s="185">
        <v>0</v>
      </c>
      <c r="BL919" s="185">
        <f>SUM(BL916:BL918)</f>
        <v>0</v>
      </c>
      <c r="BM919" s="185">
        <f>SUM(BM916:BM918)</f>
        <v>0</v>
      </c>
      <c r="BN919" s="185">
        <f t="shared" ref="BN919:BZ919" si="2599">SUM(BN916:BN918)</f>
        <v>0</v>
      </c>
      <c r="BO919" s="185">
        <f t="shared" si="2599"/>
        <v>0</v>
      </c>
      <c r="BP919" s="185">
        <f t="shared" si="2599"/>
        <v>0</v>
      </c>
      <c r="BQ919" s="185">
        <f t="shared" si="2599"/>
        <v>0</v>
      </c>
      <c r="BR919" s="185">
        <f t="shared" si="2599"/>
        <v>0</v>
      </c>
      <c r="BS919" s="185">
        <f t="shared" si="2599"/>
        <v>0</v>
      </c>
      <c r="BT919" s="185">
        <f t="shared" si="2599"/>
        <v>0</v>
      </c>
      <c r="BU919" s="185">
        <f t="shared" si="2599"/>
        <v>0</v>
      </c>
      <c r="BV919" s="185">
        <f t="shared" si="2599"/>
        <v>0</v>
      </c>
      <c r="BW919" s="185">
        <f t="shared" si="2599"/>
        <v>0</v>
      </c>
      <c r="BX919" s="185">
        <f t="shared" si="2599"/>
        <v>0</v>
      </c>
      <c r="BY919" s="185">
        <f t="shared" si="2599"/>
        <v>0</v>
      </c>
      <c r="BZ919" s="185">
        <f t="shared" si="2599"/>
        <v>0</v>
      </c>
      <c r="CA919" s="324">
        <f t="shared" si="2598"/>
        <v>0</v>
      </c>
      <c r="CB919" s="324">
        <f t="shared" si="2594"/>
        <v>0</v>
      </c>
      <c r="CC919" s="324">
        <f t="shared" si="2595"/>
        <v>0</v>
      </c>
      <c r="CD919" s="185">
        <f t="shared" ref="CD919:CO919" si="2600">SUM(CD916:CD918)</f>
        <v>0</v>
      </c>
      <c r="CE919" s="185">
        <f t="shared" si="2600"/>
        <v>0</v>
      </c>
      <c r="CF919" s="185">
        <f t="shared" si="2600"/>
        <v>0</v>
      </c>
      <c r="CG919" s="185">
        <f t="shared" si="2600"/>
        <v>0</v>
      </c>
      <c r="CH919" s="185">
        <f t="shared" si="2600"/>
        <v>0</v>
      </c>
      <c r="CI919" s="185">
        <f t="shared" si="2600"/>
        <v>0</v>
      </c>
      <c r="CJ919" s="185">
        <f t="shared" si="2600"/>
        <v>0</v>
      </c>
      <c r="CK919" s="185">
        <f t="shared" si="2600"/>
        <v>0</v>
      </c>
      <c r="CL919" s="185">
        <f t="shared" si="2600"/>
        <v>0</v>
      </c>
      <c r="CM919" s="185">
        <f t="shared" si="2600"/>
        <v>0</v>
      </c>
      <c r="CN919" s="185">
        <f t="shared" si="2600"/>
        <v>0</v>
      </c>
      <c r="CO919" s="185">
        <f t="shared" si="2600"/>
        <v>0</v>
      </c>
      <c r="CP919" s="2234">
        <f t="shared" ref="CP919:CX919" si="2601">SUM(CP916:CP918)</f>
        <v>0</v>
      </c>
      <c r="CQ919" s="2234">
        <f t="shared" si="2601"/>
        <v>0</v>
      </c>
      <c r="CR919" s="2234">
        <f t="shared" si="2601"/>
        <v>0</v>
      </c>
      <c r="CS919" s="283">
        <f t="shared" si="2601"/>
        <v>0</v>
      </c>
      <c r="CT919" s="283">
        <f t="shared" si="2601"/>
        <v>0</v>
      </c>
      <c r="CU919" s="283">
        <f t="shared" si="2601"/>
        <v>0</v>
      </c>
      <c r="CV919" s="185">
        <f t="shared" si="2601"/>
        <v>0</v>
      </c>
      <c r="CW919" s="185">
        <f t="shared" si="2601"/>
        <v>0</v>
      </c>
      <c r="CX919" s="185">
        <f t="shared" si="2601"/>
        <v>0</v>
      </c>
      <c r="CY919" s="185">
        <f t="shared" ref="CY919:DA919" si="2602">SUM(CY916:CY918)</f>
        <v>0</v>
      </c>
      <c r="CZ919" s="185">
        <f t="shared" si="2602"/>
        <v>0</v>
      </c>
      <c r="DA919" s="185">
        <f t="shared" si="2602"/>
        <v>0</v>
      </c>
      <c r="DB919" s="283"/>
      <c r="DC919" s="283"/>
      <c r="DD919" s="283"/>
      <c r="DE919" s="185">
        <f>SUM(DE916:DE918)</f>
        <v>0</v>
      </c>
      <c r="DF919" s="283"/>
      <c r="DG919" s="185"/>
      <c r="DH919" s="185"/>
      <c r="DI919" s="185"/>
      <c r="DJ919" s="185"/>
      <c r="DK919" s="185"/>
      <c r="DL919" s="185"/>
      <c r="DM919" s="185"/>
      <c r="DN919" s="33"/>
      <c r="DO919" s="185"/>
      <c r="DP919" s="283"/>
      <c r="DQ919" s="185"/>
      <c r="DR919" s="185"/>
      <c r="DS919" s="185"/>
      <c r="DT919" s="185"/>
      <c r="DU919" s="185"/>
      <c r="DV919" s="185"/>
      <c r="DW919" s="185"/>
      <c r="DX919" s="33"/>
      <c r="DY919" s="185"/>
      <c r="DZ919" s="2234">
        <f>SUM(DZ916:DZ918)</f>
        <v>0</v>
      </c>
      <c r="EA919" s="283">
        <f t="shared" ref="EA919:EB919" si="2603">SUM(EA916:EA918)</f>
        <v>0</v>
      </c>
      <c r="EB919" s="185">
        <f t="shared" si="2603"/>
        <v>0</v>
      </c>
      <c r="EC919" s="866">
        <f t="shared" ref="EC919" si="2604">SUM(EC916:EC918)</f>
        <v>0</v>
      </c>
      <c r="ED919" s="185"/>
      <c r="EE919" s="185"/>
      <c r="EF919" s="185"/>
      <c r="EG919" s="202"/>
      <c r="EH919" s="1614"/>
    </row>
    <row r="920" spans="1:138" ht="15" hidden="1" customHeight="1" outlineLevel="1">
      <c r="A920" s="67"/>
      <c r="B920" s="67"/>
      <c r="C920" s="93" t="s">
        <v>64</v>
      </c>
      <c r="D920" s="94" t="s">
        <v>127</v>
      </c>
      <c r="E920" s="84"/>
      <c r="F920" s="84"/>
      <c r="G920" s="84"/>
      <c r="H920" s="84"/>
      <c r="I920" s="84"/>
      <c r="J920" s="84"/>
      <c r="K920" s="84"/>
      <c r="L920" s="84"/>
      <c r="M920" s="2199"/>
      <c r="N920" s="84"/>
      <c r="O920" s="84"/>
      <c r="P920" s="84"/>
      <c r="Q920" s="185"/>
      <c r="R920" s="185"/>
      <c r="S920" s="185"/>
      <c r="T920" s="185"/>
      <c r="U920" s="185"/>
      <c r="V920" s="84"/>
      <c r="W920" s="84"/>
      <c r="X920" s="84"/>
      <c r="Y920" s="84"/>
      <c r="Z920" s="84"/>
      <c r="AA920" s="185"/>
      <c r="AB920" s="185"/>
      <c r="AC920" s="185"/>
      <c r="AD920" s="185"/>
      <c r="AE920" s="185"/>
      <c r="AF920" s="23"/>
      <c r="AG920" s="23"/>
      <c r="AH920" s="185"/>
      <c r="AI920" s="185"/>
      <c r="AJ920" s="185"/>
      <c r="AK920" s="185"/>
      <c r="AL920" s="185"/>
      <c r="AM920" s="185"/>
      <c r="AN920" s="185"/>
      <c r="AO920" s="185"/>
      <c r="AP920" s="185"/>
      <c r="AQ920" s="185"/>
      <c r="AR920" s="185"/>
      <c r="AS920" s="185"/>
      <c r="AT920" s="185"/>
      <c r="AU920" s="185"/>
      <c r="AV920" s="185"/>
      <c r="AW920" s="324">
        <v>0</v>
      </c>
      <c r="AX920" s="324">
        <v>0</v>
      </c>
      <c r="AY920" s="324">
        <v>0</v>
      </c>
      <c r="AZ920" s="185"/>
      <c r="BA920" s="185"/>
      <c r="BB920" s="185"/>
      <c r="BC920" s="185"/>
      <c r="BD920" s="185"/>
      <c r="BE920" s="185"/>
      <c r="BF920" s="185"/>
      <c r="BG920" s="185"/>
      <c r="BH920" s="185"/>
      <c r="BI920" s="185"/>
      <c r="BJ920" s="185"/>
      <c r="BK920" s="185"/>
      <c r="BL920" s="185"/>
      <c r="BM920" s="185"/>
      <c r="BN920" s="185"/>
      <c r="BO920" s="185"/>
      <c r="BP920" s="185"/>
      <c r="BQ920" s="185"/>
      <c r="BR920" s="185"/>
      <c r="BS920" s="185"/>
      <c r="BT920" s="185"/>
      <c r="BU920" s="185"/>
      <c r="BV920" s="185"/>
      <c r="BW920" s="185"/>
      <c r="BX920" s="185"/>
      <c r="BY920" s="185"/>
      <c r="BZ920" s="185"/>
      <c r="CA920" s="324">
        <f t="shared" si="2598"/>
        <v>0</v>
      </c>
      <c r="CB920" s="324">
        <f t="shared" si="2594"/>
        <v>0</v>
      </c>
      <c r="CC920" s="324">
        <f t="shared" si="2595"/>
        <v>0</v>
      </c>
      <c r="CD920" s="185"/>
      <c r="CE920" s="185"/>
      <c r="CF920" s="185"/>
      <c r="CG920" s="185"/>
      <c r="CH920" s="185"/>
      <c r="CI920" s="185"/>
      <c r="CJ920" s="185"/>
      <c r="CK920" s="185"/>
      <c r="CL920" s="185"/>
      <c r="CM920" s="185"/>
      <c r="CN920" s="185"/>
      <c r="CO920" s="185"/>
      <c r="CP920" s="2234"/>
      <c r="CQ920" s="2234"/>
      <c r="CR920" s="2234"/>
      <c r="CS920" s="283"/>
      <c r="CT920" s="283"/>
      <c r="CU920" s="283"/>
      <c r="CV920" s="185"/>
      <c r="CW920" s="185"/>
      <c r="CX920" s="185"/>
      <c r="CY920" s="185"/>
      <c r="CZ920" s="185"/>
      <c r="DA920" s="185"/>
      <c r="DB920" s="283"/>
      <c r="DC920" s="283"/>
      <c r="DD920" s="283"/>
      <c r="DE920" s="185"/>
      <c r="DF920" s="283"/>
      <c r="DG920" s="185"/>
      <c r="DH920" s="185"/>
      <c r="DI920" s="185"/>
      <c r="DJ920" s="185"/>
      <c r="DK920" s="185"/>
      <c r="DL920" s="185"/>
      <c r="DM920" s="185"/>
      <c r="DN920" s="185"/>
      <c r="DO920" s="185"/>
      <c r="DP920" s="283"/>
      <c r="DQ920" s="185"/>
      <c r="DR920" s="185"/>
      <c r="DS920" s="185"/>
      <c r="DT920" s="185"/>
      <c r="DU920" s="185"/>
      <c r="DV920" s="185"/>
      <c r="DW920" s="185"/>
      <c r="DX920" s="185"/>
      <c r="DY920" s="185"/>
      <c r="DZ920" s="2234"/>
      <c r="EA920" s="283"/>
      <c r="EB920" s="185"/>
      <c r="EC920" s="866"/>
      <c r="ED920" s="185"/>
      <c r="EE920" s="185"/>
      <c r="EF920" s="185"/>
      <c r="EG920" s="202"/>
      <c r="EH920" s="1614"/>
    </row>
    <row r="921" spans="1:138" ht="15" hidden="1" customHeight="1" outlineLevel="1">
      <c r="A921" s="67"/>
      <c r="B921" s="67"/>
      <c r="C921" s="95"/>
      <c r="D921" s="98"/>
      <c r="E921" s="67"/>
      <c r="F921" s="67"/>
      <c r="G921" s="67"/>
      <c r="H921" s="86">
        <f>SUM(I921:L921)</f>
        <v>0</v>
      </c>
      <c r="I921" s="67"/>
      <c r="J921" s="67"/>
      <c r="K921" s="67"/>
      <c r="L921" s="67"/>
      <c r="M921" s="2216"/>
      <c r="N921" s="67"/>
      <c r="O921" s="67"/>
      <c r="P921" s="67"/>
      <c r="Q921" s="185">
        <f>SUM(R921:U921)</f>
        <v>0</v>
      </c>
      <c r="R921" s="23"/>
      <c r="S921" s="23"/>
      <c r="T921" s="23"/>
      <c r="U921" s="23"/>
      <c r="V921" s="86">
        <f>SUM(W921:Z921)</f>
        <v>0</v>
      </c>
      <c r="W921" s="67"/>
      <c r="X921" s="67"/>
      <c r="Y921" s="67"/>
      <c r="Z921" s="67"/>
      <c r="AA921" s="185">
        <f>SUM(AB921:AE921)</f>
        <v>0</v>
      </c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324">
        <v>0</v>
      </c>
      <c r="AX921" s="324">
        <v>0</v>
      </c>
      <c r="AY921" s="324">
        <v>0</v>
      </c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324">
        <f t="shared" si="2598"/>
        <v>0</v>
      </c>
      <c r="CB921" s="324">
        <f t="shared" si="2594"/>
        <v>0</v>
      </c>
      <c r="CC921" s="324">
        <f t="shared" si="2595"/>
        <v>0</v>
      </c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216"/>
      <c r="CQ921" s="2216"/>
      <c r="CR921" s="2216"/>
      <c r="CS921" s="85"/>
      <c r="CT921" s="85"/>
      <c r="CU921" s="85"/>
      <c r="CV921" s="23"/>
      <c r="CW921" s="23"/>
      <c r="CX921" s="23"/>
      <c r="CY921" s="23"/>
      <c r="CZ921" s="23"/>
      <c r="DA921" s="23"/>
      <c r="DB921" s="85"/>
      <c r="DC921" s="85"/>
      <c r="DD921" s="85"/>
      <c r="DE921" s="23"/>
      <c r="DF921" s="85"/>
      <c r="DG921" s="23"/>
      <c r="DH921" s="23"/>
      <c r="DI921" s="23"/>
      <c r="DJ921" s="23"/>
      <c r="DK921" s="23"/>
      <c r="DL921" s="23"/>
      <c r="DM921" s="23"/>
      <c r="DN921" s="185"/>
      <c r="DO921" s="23"/>
      <c r="DP921" s="85"/>
      <c r="DQ921" s="23"/>
      <c r="DR921" s="23"/>
      <c r="DS921" s="23"/>
      <c r="DT921" s="23"/>
      <c r="DU921" s="23"/>
      <c r="DV921" s="23"/>
      <c r="DW921" s="23"/>
      <c r="DX921" s="185"/>
      <c r="DY921" s="23"/>
      <c r="DZ921" s="2216"/>
      <c r="EA921" s="85"/>
      <c r="EB921" s="23"/>
      <c r="EC921" s="867"/>
      <c r="ED921" s="23"/>
      <c r="EE921" s="23"/>
      <c r="EF921" s="23"/>
      <c r="EG921" s="171"/>
      <c r="EH921" s="1291"/>
    </row>
    <row r="922" spans="1:138" ht="15" hidden="1" customHeight="1" outlineLevel="1">
      <c r="A922" s="67"/>
      <c r="B922" s="67"/>
      <c r="C922" s="95"/>
      <c r="D922" s="98"/>
      <c r="E922" s="67"/>
      <c r="F922" s="67"/>
      <c r="G922" s="67"/>
      <c r="H922" s="86">
        <f>SUM(I922:L922)</f>
        <v>0</v>
      </c>
      <c r="I922" s="67"/>
      <c r="J922" s="67"/>
      <c r="K922" s="67"/>
      <c r="L922" s="67"/>
      <c r="M922" s="2216"/>
      <c r="N922" s="67"/>
      <c r="O922" s="67"/>
      <c r="P922" s="67"/>
      <c r="Q922" s="185">
        <f>SUM(R922:U922)</f>
        <v>0</v>
      </c>
      <c r="R922" s="196"/>
      <c r="S922" s="196"/>
      <c r="T922" s="196"/>
      <c r="U922" s="196"/>
      <c r="V922" s="86">
        <f>SUM(W922:Z922)</f>
        <v>0</v>
      </c>
      <c r="W922" s="67"/>
      <c r="X922" s="67"/>
      <c r="Y922" s="67"/>
      <c r="Z922" s="67"/>
      <c r="AA922" s="185">
        <f>SUM(AB922:AE922)</f>
        <v>0</v>
      </c>
      <c r="AB922" s="196"/>
      <c r="AC922" s="196"/>
      <c r="AD922" s="196"/>
      <c r="AE922" s="196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24">
        <v>0</v>
      </c>
      <c r="AX922" s="324">
        <v>0</v>
      </c>
      <c r="AY922" s="324">
        <v>0</v>
      </c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24">
        <f t="shared" si="2598"/>
        <v>0</v>
      </c>
      <c r="CB922" s="324">
        <f t="shared" si="2594"/>
        <v>0</v>
      </c>
      <c r="CC922" s="324">
        <f t="shared" si="2595"/>
        <v>0</v>
      </c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2239"/>
      <c r="CQ922" s="2239"/>
      <c r="CR922" s="2239"/>
      <c r="CS922" s="210"/>
      <c r="CT922" s="210"/>
      <c r="CU922" s="210"/>
      <c r="CV922" s="33"/>
      <c r="CW922" s="33"/>
      <c r="CX922" s="33"/>
      <c r="CY922" s="33"/>
      <c r="CZ922" s="33"/>
      <c r="DA922" s="33"/>
      <c r="DB922" s="210"/>
      <c r="DC922" s="210"/>
      <c r="DD922" s="210"/>
      <c r="DE922" s="33"/>
      <c r="DF922" s="210"/>
      <c r="DG922" s="33"/>
      <c r="DH922" s="33"/>
      <c r="DI922" s="33"/>
      <c r="DJ922" s="33"/>
      <c r="DK922" s="33"/>
      <c r="DL922" s="33"/>
      <c r="DM922" s="33"/>
      <c r="DN922" s="23"/>
      <c r="DO922" s="33"/>
      <c r="DP922" s="210"/>
      <c r="DQ922" s="33"/>
      <c r="DR922" s="33"/>
      <c r="DS922" s="33"/>
      <c r="DT922" s="33"/>
      <c r="DU922" s="33"/>
      <c r="DV922" s="33"/>
      <c r="DW922" s="33"/>
      <c r="DX922" s="23"/>
      <c r="DY922" s="33"/>
      <c r="DZ922" s="2239"/>
      <c r="EA922" s="210"/>
      <c r="EB922" s="33"/>
      <c r="EC922" s="868"/>
      <c r="ED922" s="33"/>
      <c r="EE922" s="33"/>
      <c r="EF922" s="33"/>
      <c r="EG922" s="201"/>
      <c r="EH922" s="1581"/>
    </row>
    <row r="923" spans="1:138" ht="15" hidden="1" customHeight="1" outlineLevel="1">
      <c r="A923" s="67"/>
      <c r="B923" s="67"/>
      <c r="C923" s="95" t="s">
        <v>49</v>
      </c>
      <c r="D923" s="98"/>
      <c r="E923" s="67"/>
      <c r="F923" s="67"/>
      <c r="G923" s="67"/>
      <c r="H923" s="86">
        <f>SUM(I923:L923)</f>
        <v>0</v>
      </c>
      <c r="I923" s="67"/>
      <c r="J923" s="67"/>
      <c r="K923" s="67"/>
      <c r="L923" s="67"/>
      <c r="M923" s="2216"/>
      <c r="N923" s="67"/>
      <c r="O923" s="67"/>
      <c r="P923" s="67"/>
      <c r="Q923" s="185">
        <f>SUM(R923:U923)</f>
        <v>0</v>
      </c>
      <c r="R923" s="196"/>
      <c r="S923" s="196"/>
      <c r="T923" s="196"/>
      <c r="U923" s="196"/>
      <c r="V923" s="86">
        <f>SUM(W923:Z923)</f>
        <v>0</v>
      </c>
      <c r="W923" s="67"/>
      <c r="X923" s="67"/>
      <c r="Y923" s="67"/>
      <c r="Z923" s="67"/>
      <c r="AA923" s="185">
        <f>SUM(AB923:AE923)</f>
        <v>0</v>
      </c>
      <c r="AB923" s="196"/>
      <c r="AC923" s="196"/>
      <c r="AD923" s="196"/>
      <c r="AE923" s="196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24">
        <v>0</v>
      </c>
      <c r="AX923" s="324">
        <v>0</v>
      </c>
      <c r="AY923" s="324">
        <v>0</v>
      </c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24">
        <f t="shared" si="2598"/>
        <v>0</v>
      </c>
      <c r="CB923" s="324">
        <f t="shared" si="2594"/>
        <v>0</v>
      </c>
      <c r="CC923" s="324">
        <f t="shared" si="2595"/>
        <v>0</v>
      </c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2239"/>
      <c r="CQ923" s="2239"/>
      <c r="CR923" s="2239"/>
      <c r="CS923" s="210"/>
      <c r="CT923" s="210"/>
      <c r="CU923" s="210"/>
      <c r="CV923" s="33"/>
      <c r="CW923" s="33"/>
      <c r="CX923" s="33"/>
      <c r="CY923" s="33"/>
      <c r="CZ923" s="33"/>
      <c r="DA923" s="33"/>
      <c r="DB923" s="210"/>
      <c r="DC923" s="210"/>
      <c r="DD923" s="210"/>
      <c r="DE923" s="33"/>
      <c r="DF923" s="210"/>
      <c r="DG923" s="33"/>
      <c r="DH923" s="33"/>
      <c r="DI923" s="33"/>
      <c r="DJ923" s="33"/>
      <c r="DK923" s="33"/>
      <c r="DL923" s="33"/>
      <c r="DM923" s="33"/>
      <c r="DN923" s="33"/>
      <c r="DO923" s="33"/>
      <c r="DP923" s="210"/>
      <c r="DQ923" s="33"/>
      <c r="DR923" s="33"/>
      <c r="DS923" s="33"/>
      <c r="DT923" s="33"/>
      <c r="DU923" s="33"/>
      <c r="DV923" s="33"/>
      <c r="DW923" s="33"/>
      <c r="DX923" s="33"/>
      <c r="DY923" s="33"/>
      <c r="DZ923" s="2239"/>
      <c r="EA923" s="210"/>
      <c r="EB923" s="33"/>
      <c r="EC923" s="868"/>
      <c r="ED923" s="33"/>
      <c r="EE923" s="33"/>
      <c r="EF923" s="33"/>
      <c r="EG923" s="201"/>
      <c r="EH923" s="1581"/>
    </row>
    <row r="924" spans="1:138" ht="15" hidden="1" customHeight="1" outlineLevel="1">
      <c r="A924" s="67"/>
      <c r="B924" s="67"/>
      <c r="C924" s="95"/>
      <c r="D924" s="97" t="s">
        <v>52</v>
      </c>
      <c r="E924" s="84"/>
      <c r="F924" s="84"/>
      <c r="G924" s="84"/>
      <c r="H924" s="84"/>
      <c r="I924" s="84"/>
      <c r="J924" s="84"/>
      <c r="K924" s="84"/>
      <c r="L924" s="84"/>
      <c r="M924" s="2199"/>
      <c r="N924" s="84"/>
      <c r="O924" s="84"/>
      <c r="P924" s="84"/>
      <c r="Q924" s="185"/>
      <c r="R924" s="185"/>
      <c r="S924" s="185"/>
      <c r="T924" s="185"/>
      <c r="U924" s="185"/>
      <c r="V924" s="84"/>
      <c r="W924" s="84"/>
      <c r="X924" s="84"/>
      <c r="Y924" s="84"/>
      <c r="Z924" s="84"/>
      <c r="AA924" s="185"/>
      <c r="AB924" s="185"/>
      <c r="AC924" s="185"/>
      <c r="AD924" s="185"/>
      <c r="AE924" s="185"/>
      <c r="AF924" s="105"/>
      <c r="AG924" s="105"/>
      <c r="AH924" s="185">
        <v>0</v>
      </c>
      <c r="AI924" s="185">
        <v>0</v>
      </c>
      <c r="AJ924" s="185">
        <v>0</v>
      </c>
      <c r="AK924" s="185">
        <v>0</v>
      </c>
      <c r="AL924" s="185">
        <v>0</v>
      </c>
      <c r="AM924" s="185">
        <v>0</v>
      </c>
      <c r="AN924" s="185">
        <v>0</v>
      </c>
      <c r="AO924" s="185">
        <v>0</v>
      </c>
      <c r="AP924" s="185">
        <v>0</v>
      </c>
      <c r="AQ924" s="185">
        <v>0</v>
      </c>
      <c r="AR924" s="185">
        <v>0</v>
      </c>
      <c r="AS924" s="185">
        <v>0</v>
      </c>
      <c r="AT924" s="185">
        <v>0</v>
      </c>
      <c r="AU924" s="185">
        <v>0</v>
      </c>
      <c r="AV924" s="185">
        <v>0</v>
      </c>
      <c r="AW924" s="324">
        <v>0</v>
      </c>
      <c r="AX924" s="324">
        <v>0</v>
      </c>
      <c r="AY924" s="324">
        <v>0</v>
      </c>
      <c r="AZ924" s="185">
        <v>0</v>
      </c>
      <c r="BA924" s="185">
        <v>0</v>
      </c>
      <c r="BB924" s="185">
        <v>0</v>
      </c>
      <c r="BC924" s="185">
        <v>0</v>
      </c>
      <c r="BD924" s="185">
        <v>0</v>
      </c>
      <c r="BE924" s="185">
        <v>0</v>
      </c>
      <c r="BF924" s="185">
        <v>0</v>
      </c>
      <c r="BG924" s="185">
        <v>0</v>
      </c>
      <c r="BH924" s="185">
        <v>0</v>
      </c>
      <c r="BI924" s="185">
        <v>0</v>
      </c>
      <c r="BJ924" s="185">
        <v>0</v>
      </c>
      <c r="BK924" s="185">
        <v>0</v>
      </c>
      <c r="BL924" s="185">
        <f>SUM(BL921:BL923)</f>
        <v>0</v>
      </c>
      <c r="BM924" s="185">
        <f>SUM(BM921:BM923)</f>
        <v>0</v>
      </c>
      <c r="BN924" s="185">
        <f t="shared" ref="BN924:BZ924" si="2605">SUM(BN921:BN923)</f>
        <v>0</v>
      </c>
      <c r="BO924" s="185">
        <f t="shared" si="2605"/>
        <v>0</v>
      </c>
      <c r="BP924" s="185">
        <f t="shared" si="2605"/>
        <v>0</v>
      </c>
      <c r="BQ924" s="185">
        <f t="shared" si="2605"/>
        <v>0</v>
      </c>
      <c r="BR924" s="185">
        <f t="shared" si="2605"/>
        <v>0</v>
      </c>
      <c r="BS924" s="185">
        <f t="shared" si="2605"/>
        <v>0</v>
      </c>
      <c r="BT924" s="185">
        <f t="shared" si="2605"/>
        <v>0</v>
      </c>
      <c r="BU924" s="185">
        <f t="shared" si="2605"/>
        <v>0</v>
      </c>
      <c r="BV924" s="185">
        <f t="shared" si="2605"/>
        <v>0</v>
      </c>
      <c r="BW924" s="185">
        <f t="shared" si="2605"/>
        <v>0</v>
      </c>
      <c r="BX924" s="185">
        <f t="shared" si="2605"/>
        <v>0</v>
      </c>
      <c r="BY924" s="185">
        <f t="shared" si="2605"/>
        <v>0</v>
      </c>
      <c r="BZ924" s="185">
        <f t="shared" si="2605"/>
        <v>0</v>
      </c>
      <c r="CA924" s="324">
        <f t="shared" si="2598"/>
        <v>0</v>
      </c>
      <c r="CB924" s="324">
        <f t="shared" si="2594"/>
        <v>0</v>
      </c>
      <c r="CC924" s="324">
        <f t="shared" si="2595"/>
        <v>0</v>
      </c>
      <c r="CD924" s="185">
        <f t="shared" ref="CD924:CO924" si="2606">SUM(CD921:CD923)</f>
        <v>0</v>
      </c>
      <c r="CE924" s="185">
        <f t="shared" si="2606"/>
        <v>0</v>
      </c>
      <c r="CF924" s="185">
        <f t="shared" si="2606"/>
        <v>0</v>
      </c>
      <c r="CG924" s="185">
        <f t="shared" si="2606"/>
        <v>0</v>
      </c>
      <c r="CH924" s="185">
        <f t="shared" si="2606"/>
        <v>0</v>
      </c>
      <c r="CI924" s="185">
        <f t="shared" si="2606"/>
        <v>0</v>
      </c>
      <c r="CJ924" s="185">
        <f t="shared" si="2606"/>
        <v>0</v>
      </c>
      <c r="CK924" s="185">
        <f t="shared" si="2606"/>
        <v>0</v>
      </c>
      <c r="CL924" s="185">
        <f t="shared" si="2606"/>
        <v>0</v>
      </c>
      <c r="CM924" s="185">
        <f t="shared" si="2606"/>
        <v>0</v>
      </c>
      <c r="CN924" s="185">
        <f t="shared" si="2606"/>
        <v>0</v>
      </c>
      <c r="CO924" s="185">
        <f t="shared" si="2606"/>
        <v>0</v>
      </c>
      <c r="CP924" s="2234">
        <f t="shared" ref="CP924:CX924" si="2607">SUM(CP921:CP923)</f>
        <v>0</v>
      </c>
      <c r="CQ924" s="2234">
        <f t="shared" si="2607"/>
        <v>0</v>
      </c>
      <c r="CR924" s="2234">
        <f t="shared" si="2607"/>
        <v>0</v>
      </c>
      <c r="CS924" s="283">
        <f t="shared" si="2607"/>
        <v>0</v>
      </c>
      <c r="CT924" s="283">
        <f t="shared" si="2607"/>
        <v>0</v>
      </c>
      <c r="CU924" s="283">
        <f t="shared" si="2607"/>
        <v>0</v>
      </c>
      <c r="CV924" s="185">
        <f t="shared" si="2607"/>
        <v>0</v>
      </c>
      <c r="CW924" s="185">
        <f t="shared" si="2607"/>
        <v>0</v>
      </c>
      <c r="CX924" s="185">
        <f t="shared" si="2607"/>
        <v>0</v>
      </c>
      <c r="CY924" s="185">
        <f t="shared" ref="CY924:DA924" si="2608">SUM(CY921:CY923)</f>
        <v>0</v>
      </c>
      <c r="CZ924" s="185">
        <f t="shared" si="2608"/>
        <v>0</v>
      </c>
      <c r="DA924" s="185">
        <f t="shared" si="2608"/>
        <v>0</v>
      </c>
      <c r="DB924" s="283"/>
      <c r="DC924" s="283"/>
      <c r="DD924" s="283"/>
      <c r="DE924" s="185">
        <f>SUM(DE921:DE923)</f>
        <v>0</v>
      </c>
      <c r="DF924" s="283"/>
      <c r="DG924" s="185"/>
      <c r="DH924" s="185"/>
      <c r="DI924" s="185"/>
      <c r="DJ924" s="185"/>
      <c r="DK924" s="185"/>
      <c r="DL924" s="185"/>
      <c r="DM924" s="185"/>
      <c r="DN924" s="33"/>
      <c r="DO924" s="185"/>
      <c r="DP924" s="283"/>
      <c r="DQ924" s="185"/>
      <c r="DR924" s="185"/>
      <c r="DS924" s="185"/>
      <c r="DT924" s="185"/>
      <c r="DU924" s="185"/>
      <c r="DV924" s="185"/>
      <c r="DW924" s="185"/>
      <c r="DX924" s="33"/>
      <c r="DY924" s="185"/>
      <c r="DZ924" s="2234">
        <f>SUM(DZ921:DZ923)</f>
        <v>0</v>
      </c>
      <c r="EA924" s="283">
        <f t="shared" ref="EA924:EB924" si="2609">SUM(EA921:EA923)</f>
        <v>0</v>
      </c>
      <c r="EB924" s="185">
        <f t="shared" si="2609"/>
        <v>0</v>
      </c>
      <c r="EC924" s="866">
        <f t="shared" ref="EC924" si="2610">SUM(EC921:EC923)</f>
        <v>0</v>
      </c>
      <c r="ED924" s="185"/>
      <c r="EE924" s="185"/>
      <c r="EF924" s="185"/>
      <c r="EG924" s="202"/>
      <c r="EH924" s="1614"/>
    </row>
    <row r="925" spans="1:138" ht="15" hidden="1" customHeight="1" outlineLevel="1">
      <c r="A925" s="67"/>
      <c r="B925" s="67"/>
      <c r="C925" s="93" t="s">
        <v>65</v>
      </c>
      <c r="D925" s="94" t="s">
        <v>128</v>
      </c>
      <c r="E925" s="84"/>
      <c r="F925" s="84"/>
      <c r="G925" s="84"/>
      <c r="H925" s="84"/>
      <c r="I925" s="84"/>
      <c r="J925" s="84"/>
      <c r="K925" s="84"/>
      <c r="L925" s="84"/>
      <c r="M925" s="2199"/>
      <c r="N925" s="84"/>
      <c r="O925" s="84"/>
      <c r="P925" s="84"/>
      <c r="Q925" s="185"/>
      <c r="R925" s="185"/>
      <c r="S925" s="185"/>
      <c r="T925" s="185"/>
      <c r="U925" s="185"/>
      <c r="V925" s="84"/>
      <c r="W925" s="84"/>
      <c r="X925" s="84"/>
      <c r="Y925" s="84"/>
      <c r="Z925" s="84"/>
      <c r="AA925" s="185"/>
      <c r="AB925" s="185"/>
      <c r="AC925" s="185"/>
      <c r="AD925" s="185"/>
      <c r="AE925" s="185"/>
      <c r="AF925" s="23"/>
      <c r="AG925" s="23"/>
      <c r="AH925" s="185"/>
      <c r="AI925" s="185"/>
      <c r="AJ925" s="185"/>
      <c r="AK925" s="185"/>
      <c r="AL925" s="185"/>
      <c r="AM925" s="185"/>
      <c r="AN925" s="185"/>
      <c r="AO925" s="185"/>
      <c r="AP925" s="185"/>
      <c r="AQ925" s="185"/>
      <c r="AR925" s="185"/>
      <c r="AS925" s="185"/>
      <c r="AT925" s="185"/>
      <c r="AU925" s="185"/>
      <c r="AV925" s="185"/>
      <c r="AW925" s="324">
        <v>0</v>
      </c>
      <c r="AX925" s="324">
        <v>0</v>
      </c>
      <c r="AY925" s="324">
        <v>0</v>
      </c>
      <c r="AZ925" s="185"/>
      <c r="BA925" s="185"/>
      <c r="BB925" s="185"/>
      <c r="BC925" s="185"/>
      <c r="BD925" s="185"/>
      <c r="BE925" s="185"/>
      <c r="BF925" s="185"/>
      <c r="BG925" s="185"/>
      <c r="BH925" s="185"/>
      <c r="BI925" s="185"/>
      <c r="BJ925" s="185"/>
      <c r="BK925" s="185"/>
      <c r="BL925" s="185"/>
      <c r="BM925" s="185"/>
      <c r="BN925" s="185"/>
      <c r="BO925" s="185"/>
      <c r="BP925" s="185"/>
      <c r="BQ925" s="185"/>
      <c r="BR925" s="185"/>
      <c r="BS925" s="185"/>
      <c r="BT925" s="185"/>
      <c r="BU925" s="185"/>
      <c r="BV925" s="185"/>
      <c r="BW925" s="185"/>
      <c r="BX925" s="185"/>
      <c r="BY925" s="185"/>
      <c r="BZ925" s="185"/>
      <c r="CA925" s="324">
        <f t="shared" si="2598"/>
        <v>0</v>
      </c>
      <c r="CB925" s="324">
        <f t="shared" si="2594"/>
        <v>0</v>
      </c>
      <c r="CC925" s="324">
        <f t="shared" si="2595"/>
        <v>0</v>
      </c>
      <c r="CD925" s="185"/>
      <c r="CE925" s="185"/>
      <c r="CF925" s="185"/>
      <c r="CG925" s="185"/>
      <c r="CH925" s="185"/>
      <c r="CI925" s="185"/>
      <c r="CJ925" s="185"/>
      <c r="CK925" s="185"/>
      <c r="CL925" s="185"/>
      <c r="CM925" s="185"/>
      <c r="CN925" s="185"/>
      <c r="CO925" s="185"/>
      <c r="CP925" s="2234"/>
      <c r="CQ925" s="2234"/>
      <c r="CR925" s="2234"/>
      <c r="CS925" s="283"/>
      <c r="CT925" s="283"/>
      <c r="CU925" s="283"/>
      <c r="CV925" s="185"/>
      <c r="CW925" s="185"/>
      <c r="CX925" s="185"/>
      <c r="CY925" s="185"/>
      <c r="CZ925" s="185"/>
      <c r="DA925" s="185"/>
      <c r="DB925" s="283"/>
      <c r="DC925" s="283"/>
      <c r="DD925" s="283"/>
      <c r="DE925" s="185"/>
      <c r="DF925" s="283"/>
      <c r="DG925" s="185"/>
      <c r="DH925" s="185"/>
      <c r="DI925" s="185"/>
      <c r="DJ925" s="185"/>
      <c r="DK925" s="185"/>
      <c r="DL925" s="185"/>
      <c r="DM925" s="185"/>
      <c r="DN925" s="185"/>
      <c r="DO925" s="185"/>
      <c r="DP925" s="283"/>
      <c r="DQ925" s="185"/>
      <c r="DR925" s="185"/>
      <c r="DS925" s="185"/>
      <c r="DT925" s="185"/>
      <c r="DU925" s="185"/>
      <c r="DV925" s="185"/>
      <c r="DW925" s="185"/>
      <c r="DX925" s="185"/>
      <c r="DY925" s="185"/>
      <c r="DZ925" s="2234"/>
      <c r="EA925" s="283"/>
      <c r="EB925" s="185"/>
      <c r="EC925" s="866"/>
      <c r="ED925" s="185"/>
      <c r="EE925" s="185"/>
      <c r="EF925" s="185"/>
      <c r="EG925" s="202"/>
      <c r="EH925" s="1614"/>
    </row>
    <row r="926" spans="1:138" ht="15" hidden="1" customHeight="1" outlineLevel="1">
      <c r="A926" s="67"/>
      <c r="B926" s="67"/>
      <c r="C926" s="95"/>
      <c r="D926" s="98"/>
      <c r="E926" s="67"/>
      <c r="F926" s="67"/>
      <c r="G926" s="67"/>
      <c r="H926" s="86">
        <f>SUM(I926:L926)</f>
        <v>0</v>
      </c>
      <c r="I926" s="67"/>
      <c r="J926" s="67"/>
      <c r="K926" s="67"/>
      <c r="L926" s="67"/>
      <c r="M926" s="2216"/>
      <c r="N926" s="67"/>
      <c r="O926" s="67"/>
      <c r="P926" s="67"/>
      <c r="Q926" s="185">
        <f>SUM(R926:U926)</f>
        <v>0</v>
      </c>
      <c r="R926" s="23"/>
      <c r="S926" s="23"/>
      <c r="T926" s="23"/>
      <c r="U926" s="23"/>
      <c r="V926" s="86">
        <f>SUM(W926:Z926)</f>
        <v>0</v>
      </c>
      <c r="W926" s="67"/>
      <c r="X926" s="67"/>
      <c r="Y926" s="67"/>
      <c r="Z926" s="67"/>
      <c r="AA926" s="185">
        <f>SUM(AB926:AE926)</f>
        <v>0</v>
      </c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324">
        <v>0</v>
      </c>
      <c r="AX926" s="324">
        <v>0</v>
      </c>
      <c r="AY926" s="324">
        <v>0</v>
      </c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324">
        <f t="shared" si="2598"/>
        <v>0</v>
      </c>
      <c r="CB926" s="324">
        <f t="shared" si="2594"/>
        <v>0</v>
      </c>
      <c r="CC926" s="324">
        <f t="shared" si="2595"/>
        <v>0</v>
      </c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216"/>
      <c r="CQ926" s="2216"/>
      <c r="CR926" s="2216"/>
      <c r="CS926" s="85"/>
      <c r="CT926" s="85"/>
      <c r="CU926" s="85"/>
      <c r="CV926" s="23"/>
      <c r="CW926" s="23"/>
      <c r="CX926" s="23"/>
      <c r="CY926" s="23"/>
      <c r="CZ926" s="23"/>
      <c r="DA926" s="23"/>
      <c r="DB926" s="85"/>
      <c r="DC926" s="85"/>
      <c r="DD926" s="85"/>
      <c r="DE926" s="23"/>
      <c r="DF926" s="85"/>
      <c r="DG926" s="23"/>
      <c r="DH926" s="23"/>
      <c r="DI926" s="23"/>
      <c r="DJ926" s="23"/>
      <c r="DK926" s="23"/>
      <c r="DL926" s="23"/>
      <c r="DM926" s="23"/>
      <c r="DN926" s="185"/>
      <c r="DO926" s="23"/>
      <c r="DP926" s="85"/>
      <c r="DQ926" s="23"/>
      <c r="DR926" s="23"/>
      <c r="DS926" s="23"/>
      <c r="DT926" s="23"/>
      <c r="DU926" s="23"/>
      <c r="DV926" s="23"/>
      <c r="DW926" s="23"/>
      <c r="DX926" s="185"/>
      <c r="DY926" s="23"/>
      <c r="DZ926" s="2216"/>
      <c r="EA926" s="85"/>
      <c r="EB926" s="23"/>
      <c r="EC926" s="867"/>
      <c r="ED926" s="23"/>
      <c r="EE926" s="23"/>
      <c r="EF926" s="23"/>
      <c r="EG926" s="171"/>
      <c r="EH926" s="1291"/>
    </row>
    <row r="927" spans="1:138" ht="15" hidden="1" customHeight="1" outlineLevel="1">
      <c r="A927" s="67"/>
      <c r="B927" s="67"/>
      <c r="C927" s="95"/>
      <c r="D927" s="98"/>
      <c r="E927" s="67"/>
      <c r="F927" s="67"/>
      <c r="G927" s="67"/>
      <c r="H927" s="86">
        <f>SUM(I927:L927)</f>
        <v>0</v>
      </c>
      <c r="I927" s="67"/>
      <c r="J927" s="67"/>
      <c r="K927" s="67"/>
      <c r="L927" s="67"/>
      <c r="M927" s="2216"/>
      <c r="N927" s="67"/>
      <c r="O927" s="67"/>
      <c r="P927" s="67"/>
      <c r="Q927" s="185">
        <f>SUM(R927:U927)</f>
        <v>0</v>
      </c>
      <c r="R927" s="196"/>
      <c r="S927" s="196"/>
      <c r="T927" s="196"/>
      <c r="U927" s="196"/>
      <c r="V927" s="86">
        <f>SUM(W927:Z927)</f>
        <v>0</v>
      </c>
      <c r="W927" s="67"/>
      <c r="X927" s="67"/>
      <c r="Y927" s="67"/>
      <c r="Z927" s="67"/>
      <c r="AA927" s="185">
        <f>SUM(AB927:AE927)</f>
        <v>0</v>
      </c>
      <c r="AB927" s="196"/>
      <c r="AC927" s="196"/>
      <c r="AD927" s="196"/>
      <c r="AE927" s="196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24">
        <v>0</v>
      </c>
      <c r="AX927" s="324">
        <v>0</v>
      </c>
      <c r="AY927" s="324">
        <v>0</v>
      </c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24">
        <f t="shared" si="2598"/>
        <v>0</v>
      </c>
      <c r="CB927" s="324">
        <f t="shared" si="2594"/>
        <v>0</v>
      </c>
      <c r="CC927" s="324">
        <f t="shared" si="2595"/>
        <v>0</v>
      </c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2239"/>
      <c r="CQ927" s="2239"/>
      <c r="CR927" s="2239"/>
      <c r="CS927" s="210"/>
      <c r="CT927" s="210"/>
      <c r="CU927" s="210"/>
      <c r="CV927" s="33"/>
      <c r="CW927" s="33"/>
      <c r="CX927" s="33"/>
      <c r="CY927" s="33"/>
      <c r="CZ927" s="33"/>
      <c r="DA927" s="33"/>
      <c r="DB927" s="210"/>
      <c r="DC927" s="210"/>
      <c r="DD927" s="210"/>
      <c r="DE927" s="33"/>
      <c r="DF927" s="210"/>
      <c r="DG927" s="33"/>
      <c r="DH927" s="33"/>
      <c r="DI927" s="33"/>
      <c r="DJ927" s="33"/>
      <c r="DK927" s="33"/>
      <c r="DL927" s="33"/>
      <c r="DM927" s="33"/>
      <c r="DN927" s="23"/>
      <c r="DO927" s="33"/>
      <c r="DP927" s="210"/>
      <c r="DQ927" s="33"/>
      <c r="DR927" s="33"/>
      <c r="DS927" s="33"/>
      <c r="DT927" s="33"/>
      <c r="DU927" s="33"/>
      <c r="DV927" s="33"/>
      <c r="DW927" s="33"/>
      <c r="DX927" s="23"/>
      <c r="DY927" s="33"/>
      <c r="DZ927" s="2239"/>
      <c r="EA927" s="210"/>
      <c r="EB927" s="33"/>
      <c r="EC927" s="868"/>
      <c r="ED927" s="33"/>
      <c r="EE927" s="33"/>
      <c r="EF927" s="33"/>
      <c r="EG927" s="201"/>
      <c r="EH927" s="1581"/>
    </row>
    <row r="928" spans="1:138" ht="15" hidden="1" customHeight="1" outlineLevel="1">
      <c r="A928" s="67"/>
      <c r="B928" s="67"/>
      <c r="C928" s="95" t="s">
        <v>49</v>
      </c>
      <c r="D928" s="98"/>
      <c r="E928" s="67"/>
      <c r="F928" s="67"/>
      <c r="G928" s="67"/>
      <c r="H928" s="86">
        <f>SUM(I928:L928)</f>
        <v>0</v>
      </c>
      <c r="I928" s="67"/>
      <c r="J928" s="67"/>
      <c r="K928" s="67"/>
      <c r="L928" s="67"/>
      <c r="M928" s="2216"/>
      <c r="N928" s="67"/>
      <c r="O928" s="67"/>
      <c r="P928" s="67"/>
      <c r="Q928" s="185">
        <f>SUM(R928:U928)</f>
        <v>0</v>
      </c>
      <c r="R928" s="196"/>
      <c r="S928" s="196"/>
      <c r="T928" s="196"/>
      <c r="U928" s="196"/>
      <c r="V928" s="86">
        <f>SUM(W928:Z928)</f>
        <v>0</v>
      </c>
      <c r="W928" s="67"/>
      <c r="X928" s="67"/>
      <c r="Y928" s="67"/>
      <c r="Z928" s="67"/>
      <c r="AA928" s="185">
        <f>SUM(AB928:AE928)</f>
        <v>0</v>
      </c>
      <c r="AB928" s="196"/>
      <c r="AC928" s="196"/>
      <c r="AD928" s="196"/>
      <c r="AE928" s="196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24">
        <v>0</v>
      </c>
      <c r="AX928" s="324">
        <v>0</v>
      </c>
      <c r="AY928" s="324">
        <v>0</v>
      </c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24">
        <f t="shared" si="2598"/>
        <v>0</v>
      </c>
      <c r="CB928" s="324">
        <f t="shared" si="2594"/>
        <v>0</v>
      </c>
      <c r="CC928" s="324">
        <f t="shared" si="2595"/>
        <v>0</v>
      </c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2239"/>
      <c r="CQ928" s="2239"/>
      <c r="CR928" s="2239"/>
      <c r="CS928" s="210"/>
      <c r="CT928" s="210"/>
      <c r="CU928" s="210"/>
      <c r="CV928" s="33"/>
      <c r="CW928" s="33"/>
      <c r="CX928" s="33"/>
      <c r="CY928" s="33"/>
      <c r="CZ928" s="33"/>
      <c r="DA928" s="33"/>
      <c r="DB928" s="210"/>
      <c r="DC928" s="210"/>
      <c r="DD928" s="210"/>
      <c r="DE928" s="33"/>
      <c r="DF928" s="210"/>
      <c r="DG928" s="33"/>
      <c r="DH928" s="33"/>
      <c r="DI928" s="33"/>
      <c r="DJ928" s="33"/>
      <c r="DK928" s="33"/>
      <c r="DL928" s="33"/>
      <c r="DM928" s="33"/>
      <c r="DN928" s="33"/>
      <c r="DO928" s="33"/>
      <c r="DP928" s="210"/>
      <c r="DQ928" s="33"/>
      <c r="DR928" s="33"/>
      <c r="DS928" s="33"/>
      <c r="DT928" s="33"/>
      <c r="DU928" s="33"/>
      <c r="DV928" s="33"/>
      <c r="DW928" s="33"/>
      <c r="DX928" s="33"/>
      <c r="DY928" s="33"/>
      <c r="DZ928" s="2239"/>
      <c r="EA928" s="210"/>
      <c r="EB928" s="33"/>
      <c r="EC928" s="868"/>
      <c r="ED928" s="33"/>
      <c r="EE928" s="33"/>
      <c r="EF928" s="33"/>
      <c r="EG928" s="201"/>
      <c r="EH928" s="1581"/>
    </row>
    <row r="929" spans="1:138" ht="15" hidden="1" customHeight="1" outlineLevel="1">
      <c r="A929" s="67"/>
      <c r="B929" s="67"/>
      <c r="C929" s="95"/>
      <c r="D929" s="97" t="s">
        <v>52</v>
      </c>
      <c r="E929" s="84"/>
      <c r="F929" s="84"/>
      <c r="G929" s="84"/>
      <c r="H929" s="84"/>
      <c r="I929" s="84"/>
      <c r="J929" s="84"/>
      <c r="K929" s="84"/>
      <c r="L929" s="84"/>
      <c r="M929" s="2199"/>
      <c r="N929" s="84"/>
      <c r="O929" s="84"/>
      <c r="P929" s="84"/>
      <c r="Q929" s="185"/>
      <c r="R929" s="185"/>
      <c r="S929" s="185"/>
      <c r="T929" s="185"/>
      <c r="U929" s="185"/>
      <c r="V929" s="84"/>
      <c r="W929" s="84"/>
      <c r="X929" s="84"/>
      <c r="Y929" s="84"/>
      <c r="Z929" s="84"/>
      <c r="AA929" s="185"/>
      <c r="AB929" s="185"/>
      <c r="AC929" s="185"/>
      <c r="AD929" s="185"/>
      <c r="AE929" s="185"/>
      <c r="AF929" s="105"/>
      <c r="AG929" s="105"/>
      <c r="AH929" s="185">
        <v>0</v>
      </c>
      <c r="AI929" s="185">
        <v>0</v>
      </c>
      <c r="AJ929" s="185">
        <v>0</v>
      </c>
      <c r="AK929" s="185">
        <v>0</v>
      </c>
      <c r="AL929" s="185">
        <v>0</v>
      </c>
      <c r="AM929" s="185">
        <v>0</v>
      </c>
      <c r="AN929" s="185">
        <v>0</v>
      </c>
      <c r="AO929" s="185">
        <v>0</v>
      </c>
      <c r="AP929" s="185">
        <v>0</v>
      </c>
      <c r="AQ929" s="185">
        <v>0</v>
      </c>
      <c r="AR929" s="185">
        <v>0</v>
      </c>
      <c r="AS929" s="185">
        <v>0</v>
      </c>
      <c r="AT929" s="185">
        <v>0</v>
      </c>
      <c r="AU929" s="185">
        <v>0</v>
      </c>
      <c r="AV929" s="185">
        <v>0</v>
      </c>
      <c r="AW929" s="324">
        <v>0</v>
      </c>
      <c r="AX929" s="324">
        <v>0</v>
      </c>
      <c r="AY929" s="324">
        <v>0</v>
      </c>
      <c r="AZ929" s="185">
        <v>0</v>
      </c>
      <c r="BA929" s="185">
        <v>0</v>
      </c>
      <c r="BB929" s="185">
        <v>0</v>
      </c>
      <c r="BC929" s="185">
        <v>0</v>
      </c>
      <c r="BD929" s="185">
        <v>0</v>
      </c>
      <c r="BE929" s="185">
        <v>0</v>
      </c>
      <c r="BF929" s="185">
        <v>0</v>
      </c>
      <c r="BG929" s="185">
        <v>0</v>
      </c>
      <c r="BH929" s="185">
        <v>0</v>
      </c>
      <c r="BI929" s="185">
        <v>0</v>
      </c>
      <c r="BJ929" s="185">
        <v>0</v>
      </c>
      <c r="BK929" s="185">
        <v>0</v>
      </c>
      <c r="BL929" s="185">
        <f>SUM(BL926:BL928)</f>
        <v>0</v>
      </c>
      <c r="BM929" s="185">
        <f>SUM(BM926:BM928)</f>
        <v>0</v>
      </c>
      <c r="BN929" s="185">
        <f t="shared" ref="BN929:BZ929" si="2611">SUM(BN926:BN928)</f>
        <v>0</v>
      </c>
      <c r="BO929" s="185">
        <f t="shared" si="2611"/>
        <v>0</v>
      </c>
      <c r="BP929" s="185">
        <f t="shared" si="2611"/>
        <v>0</v>
      </c>
      <c r="BQ929" s="185">
        <f t="shared" si="2611"/>
        <v>0</v>
      </c>
      <c r="BR929" s="185">
        <f t="shared" si="2611"/>
        <v>0</v>
      </c>
      <c r="BS929" s="185">
        <f t="shared" si="2611"/>
        <v>0</v>
      </c>
      <c r="BT929" s="185">
        <f t="shared" si="2611"/>
        <v>0</v>
      </c>
      <c r="BU929" s="185">
        <f t="shared" si="2611"/>
        <v>0</v>
      </c>
      <c r="BV929" s="185">
        <f t="shared" si="2611"/>
        <v>0</v>
      </c>
      <c r="BW929" s="185">
        <f t="shared" si="2611"/>
        <v>0</v>
      </c>
      <c r="BX929" s="185">
        <f t="shared" si="2611"/>
        <v>0</v>
      </c>
      <c r="BY929" s="185">
        <f t="shared" si="2611"/>
        <v>0</v>
      </c>
      <c r="BZ929" s="185">
        <f t="shared" si="2611"/>
        <v>0</v>
      </c>
      <c r="CA929" s="324">
        <f t="shared" si="2598"/>
        <v>0</v>
      </c>
      <c r="CB929" s="324">
        <f t="shared" si="2594"/>
        <v>0</v>
      </c>
      <c r="CC929" s="324">
        <f t="shared" si="2595"/>
        <v>0</v>
      </c>
      <c r="CD929" s="185">
        <f t="shared" ref="CD929:CO929" si="2612">SUM(CD926:CD928)</f>
        <v>0</v>
      </c>
      <c r="CE929" s="185">
        <f t="shared" si="2612"/>
        <v>0</v>
      </c>
      <c r="CF929" s="185">
        <f t="shared" si="2612"/>
        <v>0</v>
      </c>
      <c r="CG929" s="185">
        <f t="shared" si="2612"/>
        <v>0</v>
      </c>
      <c r="CH929" s="185">
        <f t="shared" si="2612"/>
        <v>0</v>
      </c>
      <c r="CI929" s="185">
        <f t="shared" si="2612"/>
        <v>0</v>
      </c>
      <c r="CJ929" s="185">
        <f t="shared" si="2612"/>
        <v>0</v>
      </c>
      <c r="CK929" s="185">
        <f t="shared" si="2612"/>
        <v>0</v>
      </c>
      <c r="CL929" s="185">
        <f t="shared" si="2612"/>
        <v>0</v>
      </c>
      <c r="CM929" s="185">
        <f t="shared" si="2612"/>
        <v>0</v>
      </c>
      <c r="CN929" s="185">
        <f t="shared" si="2612"/>
        <v>0</v>
      </c>
      <c r="CO929" s="185">
        <f t="shared" si="2612"/>
        <v>0</v>
      </c>
      <c r="CP929" s="2234">
        <f t="shared" ref="CP929:CX929" si="2613">SUM(CP926:CP928)</f>
        <v>0</v>
      </c>
      <c r="CQ929" s="2234">
        <f t="shared" si="2613"/>
        <v>0</v>
      </c>
      <c r="CR929" s="2234">
        <f t="shared" si="2613"/>
        <v>0</v>
      </c>
      <c r="CS929" s="283">
        <f t="shared" si="2613"/>
        <v>0</v>
      </c>
      <c r="CT929" s="283">
        <f t="shared" si="2613"/>
        <v>0</v>
      </c>
      <c r="CU929" s="283">
        <f t="shared" si="2613"/>
        <v>0</v>
      </c>
      <c r="CV929" s="185">
        <f t="shared" si="2613"/>
        <v>0</v>
      </c>
      <c r="CW929" s="185">
        <f t="shared" si="2613"/>
        <v>0</v>
      </c>
      <c r="CX929" s="185">
        <f t="shared" si="2613"/>
        <v>0</v>
      </c>
      <c r="CY929" s="185">
        <f t="shared" ref="CY929:DA929" si="2614">SUM(CY926:CY928)</f>
        <v>0</v>
      </c>
      <c r="CZ929" s="185">
        <f t="shared" si="2614"/>
        <v>0</v>
      </c>
      <c r="DA929" s="185">
        <f t="shared" si="2614"/>
        <v>0</v>
      </c>
      <c r="DB929" s="283"/>
      <c r="DC929" s="283"/>
      <c r="DD929" s="283"/>
      <c r="DE929" s="185">
        <f>SUM(DE926:DE928)</f>
        <v>0</v>
      </c>
      <c r="DF929" s="283"/>
      <c r="DG929" s="185"/>
      <c r="DH929" s="185"/>
      <c r="DI929" s="185"/>
      <c r="DJ929" s="185"/>
      <c r="DK929" s="185"/>
      <c r="DL929" s="185"/>
      <c r="DM929" s="185"/>
      <c r="DN929" s="33"/>
      <c r="DO929" s="185"/>
      <c r="DP929" s="283"/>
      <c r="DQ929" s="185"/>
      <c r="DR929" s="185"/>
      <c r="DS929" s="185"/>
      <c r="DT929" s="185"/>
      <c r="DU929" s="185"/>
      <c r="DV929" s="185"/>
      <c r="DW929" s="185"/>
      <c r="DX929" s="33"/>
      <c r="DY929" s="185"/>
      <c r="DZ929" s="2234">
        <f>SUM(DZ926:DZ928)</f>
        <v>0</v>
      </c>
      <c r="EA929" s="283">
        <f t="shared" ref="EA929:EB929" si="2615">SUM(EA926:EA928)</f>
        <v>0</v>
      </c>
      <c r="EB929" s="185">
        <f t="shared" si="2615"/>
        <v>0</v>
      </c>
      <c r="EC929" s="866">
        <f t="shared" ref="EC929" si="2616">SUM(EC926:EC928)</f>
        <v>0</v>
      </c>
      <c r="ED929" s="185"/>
      <c r="EE929" s="185"/>
      <c r="EF929" s="185"/>
      <c r="EG929" s="202"/>
      <c r="EH929" s="1614"/>
    </row>
    <row r="930" spans="1:138" ht="15" hidden="1" customHeight="1" outlineLevel="1">
      <c r="A930" s="67"/>
      <c r="B930" s="67"/>
      <c r="C930" s="93" t="s">
        <v>66</v>
      </c>
      <c r="D930" s="94" t="s">
        <v>95</v>
      </c>
      <c r="E930" s="84"/>
      <c r="F930" s="84"/>
      <c r="G930" s="84"/>
      <c r="H930" s="84"/>
      <c r="I930" s="84"/>
      <c r="J930" s="84"/>
      <c r="K930" s="84"/>
      <c r="L930" s="84"/>
      <c r="M930" s="2199"/>
      <c r="N930" s="84"/>
      <c r="O930" s="84"/>
      <c r="P930" s="84"/>
      <c r="Q930" s="185"/>
      <c r="R930" s="185"/>
      <c r="S930" s="185"/>
      <c r="T930" s="185"/>
      <c r="U930" s="185"/>
      <c r="V930" s="84"/>
      <c r="W930" s="84"/>
      <c r="X930" s="84"/>
      <c r="Y930" s="84"/>
      <c r="Z930" s="84"/>
      <c r="AA930" s="185"/>
      <c r="AB930" s="185"/>
      <c r="AC930" s="185"/>
      <c r="AD930" s="185"/>
      <c r="AE930" s="185"/>
      <c r="AF930" s="23"/>
      <c r="AG930" s="23"/>
      <c r="AH930" s="185"/>
      <c r="AI930" s="185"/>
      <c r="AJ930" s="185"/>
      <c r="AK930" s="185"/>
      <c r="AL930" s="185"/>
      <c r="AM930" s="185"/>
      <c r="AN930" s="185"/>
      <c r="AO930" s="185"/>
      <c r="AP930" s="185"/>
      <c r="AQ930" s="185"/>
      <c r="AR930" s="185"/>
      <c r="AS930" s="185"/>
      <c r="AT930" s="185"/>
      <c r="AU930" s="185"/>
      <c r="AV930" s="185"/>
      <c r="AW930" s="324">
        <v>0</v>
      </c>
      <c r="AX930" s="324">
        <v>0</v>
      </c>
      <c r="AY930" s="324">
        <v>0</v>
      </c>
      <c r="AZ930" s="185"/>
      <c r="BA930" s="185"/>
      <c r="BB930" s="185"/>
      <c r="BC930" s="185"/>
      <c r="BD930" s="185"/>
      <c r="BE930" s="185"/>
      <c r="BF930" s="185"/>
      <c r="BG930" s="185"/>
      <c r="BH930" s="185"/>
      <c r="BI930" s="185"/>
      <c r="BJ930" s="185"/>
      <c r="BK930" s="185"/>
      <c r="BL930" s="185"/>
      <c r="BM930" s="185"/>
      <c r="BN930" s="185"/>
      <c r="BO930" s="185"/>
      <c r="BP930" s="185"/>
      <c r="BQ930" s="185"/>
      <c r="BR930" s="185"/>
      <c r="BS930" s="185"/>
      <c r="BT930" s="185"/>
      <c r="BU930" s="185"/>
      <c r="BV930" s="185"/>
      <c r="BW930" s="185"/>
      <c r="BX930" s="185"/>
      <c r="BY930" s="185"/>
      <c r="BZ930" s="185"/>
      <c r="CA930" s="324">
        <f t="shared" si="2598"/>
        <v>0</v>
      </c>
      <c r="CB930" s="324">
        <f t="shared" si="2594"/>
        <v>0</v>
      </c>
      <c r="CC930" s="324">
        <f t="shared" si="2595"/>
        <v>0</v>
      </c>
      <c r="CD930" s="185"/>
      <c r="CE930" s="185"/>
      <c r="CF930" s="185"/>
      <c r="CG930" s="185"/>
      <c r="CH930" s="185"/>
      <c r="CI930" s="185"/>
      <c r="CJ930" s="185"/>
      <c r="CK930" s="185"/>
      <c r="CL930" s="185"/>
      <c r="CM930" s="185"/>
      <c r="CN930" s="185"/>
      <c r="CO930" s="185"/>
      <c r="CP930" s="2234"/>
      <c r="CQ930" s="2234"/>
      <c r="CR930" s="2234"/>
      <c r="CS930" s="283"/>
      <c r="CT930" s="283"/>
      <c r="CU930" s="283"/>
      <c r="CV930" s="185"/>
      <c r="CW930" s="185"/>
      <c r="CX930" s="185"/>
      <c r="CY930" s="185"/>
      <c r="CZ930" s="185"/>
      <c r="DA930" s="185"/>
      <c r="DB930" s="283"/>
      <c r="DC930" s="283"/>
      <c r="DD930" s="283"/>
      <c r="DE930" s="185"/>
      <c r="DF930" s="283"/>
      <c r="DG930" s="185"/>
      <c r="DH930" s="185"/>
      <c r="DI930" s="185"/>
      <c r="DJ930" s="185"/>
      <c r="DK930" s="185"/>
      <c r="DL930" s="185"/>
      <c r="DM930" s="185"/>
      <c r="DN930" s="185"/>
      <c r="DO930" s="185"/>
      <c r="DP930" s="283"/>
      <c r="DQ930" s="185"/>
      <c r="DR930" s="185"/>
      <c r="DS930" s="185"/>
      <c r="DT930" s="185"/>
      <c r="DU930" s="185"/>
      <c r="DV930" s="185"/>
      <c r="DW930" s="185"/>
      <c r="DX930" s="185"/>
      <c r="DY930" s="185"/>
      <c r="DZ930" s="2234"/>
      <c r="EA930" s="283"/>
      <c r="EB930" s="185"/>
      <c r="EC930" s="866"/>
      <c r="ED930" s="185"/>
      <c r="EE930" s="185"/>
      <c r="EF930" s="185"/>
      <c r="EG930" s="202"/>
      <c r="EH930" s="1614"/>
    </row>
    <row r="931" spans="1:138" ht="15" hidden="1" customHeight="1" outlineLevel="1">
      <c r="A931" s="67"/>
      <c r="B931" s="67"/>
      <c r="C931" s="95"/>
      <c r="D931" s="98"/>
      <c r="E931" s="67"/>
      <c r="F931" s="67"/>
      <c r="G931" s="67"/>
      <c r="H931" s="86">
        <f>SUM(I931:L931)</f>
        <v>0</v>
      </c>
      <c r="I931" s="67"/>
      <c r="J931" s="67"/>
      <c r="K931" s="67"/>
      <c r="L931" s="67"/>
      <c r="M931" s="2216"/>
      <c r="N931" s="67"/>
      <c r="O931" s="67"/>
      <c r="P931" s="67"/>
      <c r="Q931" s="185">
        <f>SUM(R931:U931)</f>
        <v>0</v>
      </c>
      <c r="R931" s="23"/>
      <c r="S931" s="23"/>
      <c r="T931" s="23"/>
      <c r="U931" s="23"/>
      <c r="V931" s="86">
        <f>SUM(W931:Z931)</f>
        <v>0</v>
      </c>
      <c r="W931" s="67"/>
      <c r="X931" s="67"/>
      <c r="Y931" s="67"/>
      <c r="Z931" s="67"/>
      <c r="AA931" s="185">
        <f>SUM(AB931:AE931)</f>
        <v>0</v>
      </c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324">
        <v>0</v>
      </c>
      <c r="AX931" s="324">
        <v>0</v>
      </c>
      <c r="AY931" s="324">
        <v>0</v>
      </c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324">
        <f t="shared" si="2598"/>
        <v>0</v>
      </c>
      <c r="CB931" s="324">
        <f t="shared" si="2594"/>
        <v>0</v>
      </c>
      <c r="CC931" s="324">
        <f t="shared" si="2595"/>
        <v>0</v>
      </c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216"/>
      <c r="CQ931" s="2216"/>
      <c r="CR931" s="2216"/>
      <c r="CS931" s="85"/>
      <c r="CT931" s="85"/>
      <c r="CU931" s="85"/>
      <c r="CV931" s="23"/>
      <c r="CW931" s="23"/>
      <c r="CX931" s="23"/>
      <c r="CY931" s="23"/>
      <c r="CZ931" s="23"/>
      <c r="DA931" s="23"/>
      <c r="DB931" s="85"/>
      <c r="DC931" s="85"/>
      <c r="DD931" s="85"/>
      <c r="DE931" s="23"/>
      <c r="DF931" s="85"/>
      <c r="DG931" s="23"/>
      <c r="DH931" s="23"/>
      <c r="DI931" s="23"/>
      <c r="DJ931" s="23"/>
      <c r="DK931" s="23"/>
      <c r="DL931" s="23"/>
      <c r="DM931" s="23"/>
      <c r="DN931" s="185"/>
      <c r="DO931" s="23"/>
      <c r="DP931" s="85"/>
      <c r="DQ931" s="23"/>
      <c r="DR931" s="23"/>
      <c r="DS931" s="23"/>
      <c r="DT931" s="23"/>
      <c r="DU931" s="23"/>
      <c r="DV931" s="23"/>
      <c r="DW931" s="23"/>
      <c r="DX931" s="185"/>
      <c r="DY931" s="23"/>
      <c r="DZ931" s="2216"/>
      <c r="EA931" s="85"/>
      <c r="EB931" s="23"/>
      <c r="EC931" s="867"/>
      <c r="ED931" s="23"/>
      <c r="EE931" s="23"/>
      <c r="EF931" s="23"/>
      <c r="EG931" s="171"/>
      <c r="EH931" s="1291"/>
    </row>
    <row r="932" spans="1:138" ht="15" hidden="1" customHeight="1" outlineLevel="1">
      <c r="A932" s="67"/>
      <c r="B932" s="67"/>
      <c r="C932" s="95"/>
      <c r="D932" s="98"/>
      <c r="E932" s="67"/>
      <c r="F932" s="67"/>
      <c r="G932" s="67"/>
      <c r="H932" s="86">
        <f>SUM(I932:L932)</f>
        <v>0</v>
      </c>
      <c r="I932" s="67"/>
      <c r="J932" s="67"/>
      <c r="K932" s="67"/>
      <c r="L932" s="67"/>
      <c r="M932" s="2216"/>
      <c r="N932" s="67"/>
      <c r="O932" s="67"/>
      <c r="P932" s="67"/>
      <c r="Q932" s="185">
        <f>SUM(R932:U932)</f>
        <v>0</v>
      </c>
      <c r="R932" s="196"/>
      <c r="S932" s="196"/>
      <c r="T932" s="196"/>
      <c r="U932" s="196"/>
      <c r="V932" s="86">
        <f>SUM(W932:Z932)</f>
        <v>0</v>
      </c>
      <c r="W932" s="67"/>
      <c r="X932" s="67"/>
      <c r="Y932" s="67"/>
      <c r="Z932" s="67"/>
      <c r="AA932" s="185">
        <f>SUM(AB932:AE932)</f>
        <v>0</v>
      </c>
      <c r="AB932" s="196"/>
      <c r="AC932" s="196"/>
      <c r="AD932" s="196"/>
      <c r="AE932" s="196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24">
        <v>0</v>
      </c>
      <c r="AX932" s="324">
        <v>0</v>
      </c>
      <c r="AY932" s="324">
        <v>0</v>
      </c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24">
        <f t="shared" si="2598"/>
        <v>0</v>
      </c>
      <c r="CB932" s="324">
        <f t="shared" si="2594"/>
        <v>0</v>
      </c>
      <c r="CC932" s="324">
        <f t="shared" si="2595"/>
        <v>0</v>
      </c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2239"/>
      <c r="CQ932" s="2239"/>
      <c r="CR932" s="2239"/>
      <c r="CS932" s="210"/>
      <c r="CT932" s="210"/>
      <c r="CU932" s="210"/>
      <c r="CV932" s="33"/>
      <c r="CW932" s="33"/>
      <c r="CX932" s="33"/>
      <c r="CY932" s="33"/>
      <c r="CZ932" s="33"/>
      <c r="DA932" s="33"/>
      <c r="DB932" s="210"/>
      <c r="DC932" s="210"/>
      <c r="DD932" s="210"/>
      <c r="DE932" s="33"/>
      <c r="DF932" s="210"/>
      <c r="DG932" s="33"/>
      <c r="DH932" s="33"/>
      <c r="DI932" s="33"/>
      <c r="DJ932" s="33"/>
      <c r="DK932" s="33"/>
      <c r="DL932" s="33"/>
      <c r="DM932" s="33"/>
      <c r="DN932" s="23"/>
      <c r="DO932" s="33"/>
      <c r="DP932" s="210"/>
      <c r="DQ932" s="33"/>
      <c r="DR932" s="33"/>
      <c r="DS932" s="33"/>
      <c r="DT932" s="33"/>
      <c r="DU932" s="33"/>
      <c r="DV932" s="33"/>
      <c r="DW932" s="33"/>
      <c r="DX932" s="23"/>
      <c r="DY932" s="33"/>
      <c r="DZ932" s="2239"/>
      <c r="EA932" s="210"/>
      <c r="EB932" s="33"/>
      <c r="EC932" s="868"/>
      <c r="ED932" s="33"/>
      <c r="EE932" s="33"/>
      <c r="EF932" s="33"/>
      <c r="EG932" s="201"/>
      <c r="EH932" s="1581"/>
    </row>
    <row r="933" spans="1:138" ht="15" hidden="1" customHeight="1" outlineLevel="1">
      <c r="A933" s="67"/>
      <c r="B933" s="67"/>
      <c r="C933" s="95" t="s">
        <v>49</v>
      </c>
      <c r="D933" s="98"/>
      <c r="E933" s="67"/>
      <c r="F933" s="67"/>
      <c r="G933" s="67"/>
      <c r="H933" s="86">
        <f>SUM(I933:L933)</f>
        <v>0</v>
      </c>
      <c r="I933" s="67"/>
      <c r="J933" s="67"/>
      <c r="K933" s="67"/>
      <c r="L933" s="67"/>
      <c r="M933" s="2216"/>
      <c r="N933" s="67"/>
      <c r="O933" s="67"/>
      <c r="P933" s="67"/>
      <c r="Q933" s="185">
        <f>SUM(R933:U933)</f>
        <v>0</v>
      </c>
      <c r="R933" s="196"/>
      <c r="S933" s="196"/>
      <c r="T933" s="196"/>
      <c r="U933" s="196"/>
      <c r="V933" s="86">
        <f>SUM(W933:Z933)</f>
        <v>0</v>
      </c>
      <c r="W933" s="67"/>
      <c r="X933" s="67"/>
      <c r="Y933" s="67"/>
      <c r="Z933" s="67"/>
      <c r="AA933" s="185">
        <f>SUM(AB933:AE933)</f>
        <v>0</v>
      </c>
      <c r="AB933" s="196"/>
      <c r="AC933" s="196"/>
      <c r="AD933" s="196"/>
      <c r="AE933" s="196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24">
        <v>0</v>
      </c>
      <c r="AX933" s="324">
        <v>0</v>
      </c>
      <c r="AY933" s="324">
        <v>0</v>
      </c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24">
        <f t="shared" si="2598"/>
        <v>0</v>
      </c>
      <c r="CB933" s="324">
        <f t="shared" si="2594"/>
        <v>0</v>
      </c>
      <c r="CC933" s="324">
        <f t="shared" si="2595"/>
        <v>0</v>
      </c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2239"/>
      <c r="CQ933" s="2239"/>
      <c r="CR933" s="2239"/>
      <c r="CS933" s="210"/>
      <c r="CT933" s="210"/>
      <c r="CU933" s="210"/>
      <c r="CV933" s="33"/>
      <c r="CW933" s="33"/>
      <c r="CX933" s="33"/>
      <c r="CY933" s="33"/>
      <c r="CZ933" s="33"/>
      <c r="DA933" s="33"/>
      <c r="DB933" s="210"/>
      <c r="DC933" s="210"/>
      <c r="DD933" s="210"/>
      <c r="DE933" s="33"/>
      <c r="DF933" s="210"/>
      <c r="DG933" s="33"/>
      <c r="DH933" s="33"/>
      <c r="DI933" s="33"/>
      <c r="DJ933" s="33"/>
      <c r="DK933" s="33"/>
      <c r="DL933" s="33"/>
      <c r="DM933" s="33"/>
      <c r="DN933" s="33"/>
      <c r="DO933" s="33"/>
      <c r="DP933" s="210"/>
      <c r="DQ933" s="33"/>
      <c r="DR933" s="33"/>
      <c r="DS933" s="33"/>
      <c r="DT933" s="33"/>
      <c r="DU933" s="33"/>
      <c r="DV933" s="33"/>
      <c r="DW933" s="33"/>
      <c r="DX933" s="33"/>
      <c r="DY933" s="33"/>
      <c r="DZ933" s="2239"/>
      <c r="EA933" s="210"/>
      <c r="EB933" s="33"/>
      <c r="EC933" s="868"/>
      <c r="ED933" s="33"/>
      <c r="EE933" s="33"/>
      <c r="EF933" s="33"/>
      <c r="EG933" s="201"/>
      <c r="EH933" s="33"/>
    </row>
    <row r="934" spans="1:138" ht="15" hidden="1" customHeight="1" outlineLevel="1">
      <c r="A934" s="67"/>
      <c r="B934" s="67"/>
      <c r="C934" s="95"/>
      <c r="D934" s="97" t="s">
        <v>52</v>
      </c>
      <c r="E934" s="84"/>
      <c r="F934" s="84"/>
      <c r="G934" s="84"/>
      <c r="H934" s="84"/>
      <c r="I934" s="84"/>
      <c r="J934" s="84"/>
      <c r="K934" s="84"/>
      <c r="L934" s="84"/>
      <c r="M934" s="2199"/>
      <c r="N934" s="84"/>
      <c r="O934" s="84"/>
      <c r="P934" s="84"/>
      <c r="Q934" s="185"/>
      <c r="R934" s="185"/>
      <c r="S934" s="185"/>
      <c r="T934" s="185"/>
      <c r="U934" s="185"/>
      <c r="V934" s="84"/>
      <c r="W934" s="84"/>
      <c r="X934" s="84"/>
      <c r="Y934" s="84"/>
      <c r="Z934" s="84"/>
      <c r="AA934" s="185"/>
      <c r="AB934" s="185"/>
      <c r="AC934" s="185"/>
      <c r="AD934" s="185"/>
      <c r="AE934" s="185"/>
      <c r="AF934" s="105"/>
      <c r="AG934" s="105"/>
      <c r="AH934" s="185"/>
      <c r="AI934" s="185">
        <v>0</v>
      </c>
      <c r="AJ934" s="185">
        <v>0</v>
      </c>
      <c r="AK934" s="185"/>
      <c r="AL934" s="185">
        <v>0</v>
      </c>
      <c r="AM934" s="185">
        <v>0</v>
      </c>
      <c r="AN934" s="185"/>
      <c r="AO934" s="185">
        <v>0</v>
      </c>
      <c r="AP934" s="185">
        <v>0</v>
      </c>
      <c r="AQ934" s="185"/>
      <c r="AR934" s="185">
        <v>0</v>
      </c>
      <c r="AS934" s="185">
        <v>0</v>
      </c>
      <c r="AT934" s="185"/>
      <c r="AU934" s="185">
        <v>0</v>
      </c>
      <c r="AV934" s="185">
        <v>0</v>
      </c>
      <c r="AW934" s="324">
        <v>0</v>
      </c>
      <c r="AX934" s="324">
        <v>0</v>
      </c>
      <c r="AY934" s="324">
        <v>0</v>
      </c>
      <c r="AZ934" s="185"/>
      <c r="BA934" s="185">
        <v>0</v>
      </c>
      <c r="BB934" s="185">
        <v>0</v>
      </c>
      <c r="BC934" s="185"/>
      <c r="BD934" s="185">
        <v>0</v>
      </c>
      <c r="BE934" s="185">
        <v>0</v>
      </c>
      <c r="BF934" s="185"/>
      <c r="BG934" s="185">
        <v>0</v>
      </c>
      <c r="BH934" s="185">
        <v>0</v>
      </c>
      <c r="BI934" s="185"/>
      <c r="BJ934" s="185">
        <v>0</v>
      </c>
      <c r="BK934" s="185">
        <v>0</v>
      </c>
      <c r="BL934" s="185"/>
      <c r="BM934" s="185">
        <f>SUM(BM931:BM933)</f>
        <v>0</v>
      </c>
      <c r="BN934" s="185">
        <f t="shared" ref="BN934" si="2617">SUM(BN931:BN933)</f>
        <v>0</v>
      </c>
      <c r="BO934" s="185"/>
      <c r="BP934" s="185">
        <f t="shared" ref="BP934:BQ934" si="2618">SUM(BP931:BP933)</f>
        <v>0</v>
      </c>
      <c r="BQ934" s="185">
        <f t="shared" si="2618"/>
        <v>0</v>
      </c>
      <c r="BR934" s="185"/>
      <c r="BS934" s="185">
        <f t="shared" ref="BS934:BT934" si="2619">SUM(BS931:BS933)</f>
        <v>0</v>
      </c>
      <c r="BT934" s="185">
        <f t="shared" si="2619"/>
        <v>0</v>
      </c>
      <c r="BU934" s="185"/>
      <c r="BV934" s="185">
        <f t="shared" ref="BV934:BW934" si="2620">SUM(BV931:BV933)</f>
        <v>0</v>
      </c>
      <c r="BW934" s="185">
        <f t="shared" si="2620"/>
        <v>0</v>
      </c>
      <c r="BX934" s="185"/>
      <c r="BY934" s="185">
        <f t="shared" ref="BY934:BZ934" si="2621">SUM(BY931:BY933)</f>
        <v>0</v>
      </c>
      <c r="BZ934" s="185">
        <f t="shared" si="2621"/>
        <v>0</v>
      </c>
      <c r="CA934" s="324">
        <f t="shared" si="2598"/>
        <v>0</v>
      </c>
      <c r="CB934" s="324">
        <f t="shared" si="2594"/>
        <v>0</v>
      </c>
      <c r="CC934" s="324">
        <f t="shared" si="2595"/>
        <v>0</v>
      </c>
      <c r="CD934" s="185"/>
      <c r="CE934" s="185">
        <f t="shared" ref="CE934:CF934" si="2622">SUM(CE931:CE933)</f>
        <v>0</v>
      </c>
      <c r="CF934" s="185">
        <f t="shared" si="2622"/>
        <v>0</v>
      </c>
      <c r="CG934" s="185"/>
      <c r="CH934" s="185">
        <f t="shared" ref="CH934:CI934" si="2623">SUM(CH931:CH933)</f>
        <v>0</v>
      </c>
      <c r="CI934" s="185">
        <f t="shared" si="2623"/>
        <v>0</v>
      </c>
      <c r="CJ934" s="185"/>
      <c r="CK934" s="185">
        <f t="shared" ref="CK934:CL934" si="2624">SUM(CK931:CK933)</f>
        <v>0</v>
      </c>
      <c r="CL934" s="185">
        <f t="shared" si="2624"/>
        <v>0</v>
      </c>
      <c r="CM934" s="185"/>
      <c r="CN934" s="185">
        <f t="shared" ref="CN934:CO934" si="2625">SUM(CN931:CN933)</f>
        <v>0</v>
      </c>
      <c r="CO934" s="185">
        <f t="shared" si="2625"/>
        <v>0</v>
      </c>
      <c r="CP934" s="2234"/>
      <c r="CQ934" s="2234">
        <f t="shared" ref="CQ934:CR934" si="2626">SUM(CQ931:CQ933)</f>
        <v>0</v>
      </c>
      <c r="CR934" s="2234">
        <f t="shared" si="2626"/>
        <v>0</v>
      </c>
      <c r="CS934" s="283"/>
      <c r="CT934" s="283">
        <f t="shared" ref="CT934:CU934" si="2627">SUM(CT931:CT933)</f>
        <v>0</v>
      </c>
      <c r="CU934" s="283">
        <f t="shared" si="2627"/>
        <v>0</v>
      </c>
      <c r="CV934" s="185"/>
      <c r="CW934" s="185">
        <f t="shared" ref="CW934:CX934" si="2628">SUM(CW931:CW933)</f>
        <v>0</v>
      </c>
      <c r="CX934" s="185">
        <f t="shared" si="2628"/>
        <v>0</v>
      </c>
      <c r="CY934" s="185"/>
      <c r="CZ934" s="185">
        <f t="shared" ref="CZ934:DA934" si="2629">SUM(CZ931:CZ933)</f>
        <v>0</v>
      </c>
      <c r="DA934" s="185">
        <f t="shared" si="2629"/>
        <v>0</v>
      </c>
      <c r="DB934" s="283"/>
      <c r="DC934" s="283"/>
      <c r="DD934" s="283"/>
      <c r="DE934" s="185">
        <f>SUM(DE931:DE933)</f>
        <v>0</v>
      </c>
      <c r="DF934" s="283"/>
      <c r="DG934" s="185"/>
      <c r="DH934" s="185"/>
      <c r="DI934" s="185"/>
      <c r="DJ934" s="185"/>
      <c r="DK934" s="185"/>
      <c r="DL934" s="185"/>
      <c r="DM934" s="185"/>
      <c r="DN934" s="33"/>
      <c r="DO934" s="185"/>
      <c r="DP934" s="283"/>
      <c r="DQ934" s="185"/>
      <c r="DR934" s="185"/>
      <c r="DS934" s="185"/>
      <c r="DT934" s="185"/>
      <c r="DU934" s="185"/>
      <c r="DV934" s="185"/>
      <c r="DW934" s="185"/>
      <c r="DX934" s="33"/>
      <c r="DY934" s="185"/>
      <c r="DZ934" s="2234">
        <f>SUM(DZ931:DZ933)</f>
        <v>0</v>
      </c>
      <c r="EA934" s="283">
        <f t="shared" ref="EA934:EB934" si="2630">SUM(EA931:EA933)</f>
        <v>0</v>
      </c>
      <c r="EB934" s="185">
        <f t="shared" si="2630"/>
        <v>0</v>
      </c>
      <c r="EC934" s="866">
        <f t="shared" ref="EC934" si="2631">SUM(EC931:EC933)</f>
        <v>0</v>
      </c>
      <c r="ED934" s="185"/>
      <c r="EE934" s="185"/>
      <c r="EF934" s="185"/>
      <c r="EG934" s="202"/>
      <c r="EH934" s="185"/>
    </row>
    <row r="935" spans="1:138" ht="15" hidden="1" customHeight="1" outlineLevel="1">
      <c r="A935" s="67"/>
      <c r="B935" s="67"/>
      <c r="C935" s="93" t="s">
        <v>67</v>
      </c>
      <c r="D935" s="94" t="s">
        <v>15</v>
      </c>
      <c r="E935" s="84"/>
      <c r="F935" s="84"/>
      <c r="G935" s="84"/>
      <c r="H935" s="84"/>
      <c r="I935" s="84"/>
      <c r="J935" s="84"/>
      <c r="K935" s="84"/>
      <c r="L935" s="84"/>
      <c r="M935" s="2199"/>
      <c r="N935" s="84"/>
      <c r="O935" s="84"/>
      <c r="P935" s="84"/>
      <c r="Q935" s="185"/>
      <c r="R935" s="185"/>
      <c r="S935" s="185"/>
      <c r="T935" s="185"/>
      <c r="U935" s="185"/>
      <c r="V935" s="84"/>
      <c r="W935" s="84"/>
      <c r="X935" s="84"/>
      <c r="Y935" s="84"/>
      <c r="Z935" s="84"/>
      <c r="AA935" s="185"/>
      <c r="AB935" s="185"/>
      <c r="AC935" s="185"/>
      <c r="AD935" s="185"/>
      <c r="AE935" s="185"/>
      <c r="AF935" s="23"/>
      <c r="AG935" s="23"/>
      <c r="AH935" s="185"/>
      <c r="AI935" s="185"/>
      <c r="AJ935" s="185"/>
      <c r="AK935" s="185"/>
      <c r="AL935" s="185"/>
      <c r="AM935" s="185"/>
      <c r="AN935" s="185"/>
      <c r="AO935" s="185"/>
      <c r="AP935" s="185"/>
      <c r="AQ935" s="185"/>
      <c r="AR935" s="185"/>
      <c r="AS935" s="185"/>
      <c r="AT935" s="185"/>
      <c r="AU935" s="185"/>
      <c r="AV935" s="185"/>
      <c r="AW935" s="324">
        <v>0</v>
      </c>
      <c r="AX935" s="324">
        <v>0</v>
      </c>
      <c r="AY935" s="324">
        <v>0</v>
      </c>
      <c r="AZ935" s="185"/>
      <c r="BA935" s="185"/>
      <c r="BB935" s="185"/>
      <c r="BC935" s="185"/>
      <c r="BD935" s="185"/>
      <c r="BE935" s="185"/>
      <c r="BF935" s="185"/>
      <c r="BG935" s="185"/>
      <c r="BH935" s="185"/>
      <c r="BI935" s="185"/>
      <c r="BJ935" s="185"/>
      <c r="BK935" s="185"/>
      <c r="BL935" s="185"/>
      <c r="BM935" s="185"/>
      <c r="BN935" s="185"/>
      <c r="BO935" s="185"/>
      <c r="BP935" s="185"/>
      <c r="BQ935" s="185"/>
      <c r="BR935" s="185"/>
      <c r="BS935" s="185"/>
      <c r="BT935" s="185"/>
      <c r="BU935" s="185"/>
      <c r="BV935" s="185"/>
      <c r="BW935" s="185"/>
      <c r="BX935" s="185"/>
      <c r="BY935" s="185"/>
      <c r="BZ935" s="185"/>
      <c r="CA935" s="324">
        <f t="shared" si="2598"/>
        <v>0</v>
      </c>
      <c r="CB935" s="324">
        <f t="shared" si="2594"/>
        <v>0</v>
      </c>
      <c r="CC935" s="324">
        <f t="shared" si="2595"/>
        <v>0</v>
      </c>
      <c r="CD935" s="185"/>
      <c r="CE935" s="185"/>
      <c r="CF935" s="185"/>
      <c r="CG935" s="185"/>
      <c r="CH935" s="185"/>
      <c r="CI935" s="185"/>
      <c r="CJ935" s="185"/>
      <c r="CK935" s="185"/>
      <c r="CL935" s="185"/>
      <c r="CM935" s="185"/>
      <c r="CN935" s="185"/>
      <c r="CO935" s="185"/>
      <c r="CP935" s="2234"/>
      <c r="CQ935" s="2234"/>
      <c r="CR935" s="2234"/>
      <c r="CS935" s="283"/>
      <c r="CT935" s="283"/>
      <c r="CU935" s="283"/>
      <c r="CV935" s="185"/>
      <c r="CW935" s="185"/>
      <c r="CX935" s="185"/>
      <c r="CY935" s="185"/>
      <c r="CZ935" s="185"/>
      <c r="DA935" s="185"/>
      <c r="DB935" s="283"/>
      <c r="DC935" s="283"/>
      <c r="DD935" s="283"/>
      <c r="DE935" s="185"/>
      <c r="DF935" s="283"/>
      <c r="DG935" s="185"/>
      <c r="DH935" s="185"/>
      <c r="DI935" s="185"/>
      <c r="DJ935" s="185"/>
      <c r="DK935" s="185"/>
      <c r="DL935" s="185"/>
      <c r="DM935" s="185"/>
      <c r="DN935" s="185"/>
      <c r="DO935" s="185"/>
      <c r="DP935" s="283"/>
      <c r="DQ935" s="185"/>
      <c r="DR935" s="185"/>
      <c r="DS935" s="185"/>
      <c r="DT935" s="185"/>
      <c r="DU935" s="185"/>
      <c r="DV935" s="185"/>
      <c r="DW935" s="185"/>
      <c r="DX935" s="185"/>
      <c r="DY935" s="185"/>
      <c r="DZ935" s="2234"/>
      <c r="EA935" s="283"/>
      <c r="EB935" s="185"/>
      <c r="EC935" s="866"/>
      <c r="ED935" s="185"/>
      <c r="EE935" s="185"/>
      <c r="EF935" s="185"/>
      <c r="EG935" s="202"/>
      <c r="EH935" s="185"/>
    </row>
    <row r="936" spans="1:138" ht="15" hidden="1" customHeight="1" outlineLevel="1">
      <c r="A936" s="67"/>
      <c r="B936" s="67"/>
      <c r="C936" s="95"/>
      <c r="D936" s="98"/>
      <c r="E936" s="67"/>
      <c r="F936" s="67"/>
      <c r="G936" s="67"/>
      <c r="H936" s="86">
        <f>SUM(I936:L936)</f>
        <v>0</v>
      </c>
      <c r="I936" s="67"/>
      <c r="J936" s="67"/>
      <c r="K936" s="67"/>
      <c r="L936" s="67"/>
      <c r="M936" s="2216"/>
      <c r="N936" s="67"/>
      <c r="O936" s="67"/>
      <c r="P936" s="67"/>
      <c r="Q936" s="185">
        <f>SUM(R936:U936)</f>
        <v>0</v>
      </c>
      <c r="R936" s="23"/>
      <c r="S936" s="23"/>
      <c r="T936" s="23"/>
      <c r="U936" s="23"/>
      <c r="V936" s="86">
        <f>SUM(W936:Z936)</f>
        <v>0</v>
      </c>
      <c r="W936" s="67"/>
      <c r="X936" s="67"/>
      <c r="Y936" s="67"/>
      <c r="Z936" s="67"/>
      <c r="AA936" s="185">
        <f>SUM(AB936:AE936)</f>
        <v>0</v>
      </c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324">
        <v>0</v>
      </c>
      <c r="AX936" s="324">
        <v>0</v>
      </c>
      <c r="AY936" s="324">
        <v>0</v>
      </c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324">
        <f t="shared" si="2598"/>
        <v>0</v>
      </c>
      <c r="CB936" s="324">
        <f t="shared" si="2594"/>
        <v>0</v>
      </c>
      <c r="CC936" s="324">
        <f t="shared" si="2595"/>
        <v>0</v>
      </c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216"/>
      <c r="CQ936" s="2216"/>
      <c r="CR936" s="2216"/>
      <c r="CS936" s="85"/>
      <c r="CT936" s="85"/>
      <c r="CU936" s="85"/>
      <c r="CV936" s="23"/>
      <c r="CW936" s="23"/>
      <c r="CX936" s="23"/>
      <c r="CY936" s="23"/>
      <c r="CZ936" s="23"/>
      <c r="DA936" s="23"/>
      <c r="DB936" s="85"/>
      <c r="DC936" s="85"/>
      <c r="DD936" s="85"/>
      <c r="DE936" s="23"/>
      <c r="DF936" s="85"/>
      <c r="DG936" s="23"/>
      <c r="DH936" s="23"/>
      <c r="DI936" s="23"/>
      <c r="DJ936" s="23"/>
      <c r="DK936" s="23"/>
      <c r="DL936" s="23"/>
      <c r="DM936" s="23"/>
      <c r="DN936" s="185"/>
      <c r="DO936" s="23"/>
      <c r="DP936" s="85"/>
      <c r="DQ936" s="23"/>
      <c r="DR936" s="23"/>
      <c r="DS936" s="23"/>
      <c r="DT936" s="23"/>
      <c r="DU936" s="23"/>
      <c r="DV936" s="23"/>
      <c r="DW936" s="23"/>
      <c r="DX936" s="185"/>
      <c r="DY936" s="23"/>
      <c r="DZ936" s="2216"/>
      <c r="EA936" s="85"/>
      <c r="EB936" s="23"/>
      <c r="EC936" s="867"/>
      <c r="ED936" s="23"/>
      <c r="EE936" s="23"/>
      <c r="EF936" s="23"/>
      <c r="EG936" s="171"/>
      <c r="EH936" s="23"/>
    </row>
    <row r="937" spans="1:138" ht="15" hidden="1" customHeight="1" outlineLevel="1">
      <c r="A937" s="67"/>
      <c r="B937" s="67"/>
      <c r="C937" s="95"/>
      <c r="D937" s="98"/>
      <c r="E937" s="67"/>
      <c r="F937" s="67"/>
      <c r="G937" s="67"/>
      <c r="H937" s="86">
        <f>SUM(I937:L937)</f>
        <v>0</v>
      </c>
      <c r="I937" s="67"/>
      <c r="J937" s="67"/>
      <c r="K937" s="67"/>
      <c r="L937" s="67"/>
      <c r="M937" s="2216"/>
      <c r="N937" s="67"/>
      <c r="O937" s="67"/>
      <c r="P937" s="67"/>
      <c r="Q937" s="185">
        <f>SUM(R937:U937)</f>
        <v>0</v>
      </c>
      <c r="R937" s="196"/>
      <c r="S937" s="196"/>
      <c r="T937" s="196"/>
      <c r="U937" s="196"/>
      <c r="V937" s="86">
        <f>SUM(W937:Z937)</f>
        <v>0</v>
      </c>
      <c r="W937" s="67"/>
      <c r="X937" s="67"/>
      <c r="Y937" s="67"/>
      <c r="Z937" s="67"/>
      <c r="AA937" s="185">
        <f>SUM(AB937:AE937)</f>
        <v>0</v>
      </c>
      <c r="AB937" s="196"/>
      <c r="AC937" s="196"/>
      <c r="AD937" s="196"/>
      <c r="AE937" s="196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24">
        <v>0</v>
      </c>
      <c r="AX937" s="324">
        <v>0</v>
      </c>
      <c r="AY937" s="324">
        <v>0</v>
      </c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24">
        <f t="shared" si="2598"/>
        <v>0</v>
      </c>
      <c r="CB937" s="324">
        <f t="shared" si="2594"/>
        <v>0</v>
      </c>
      <c r="CC937" s="324">
        <f t="shared" si="2595"/>
        <v>0</v>
      </c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2239"/>
      <c r="CQ937" s="2239"/>
      <c r="CR937" s="2239"/>
      <c r="CS937" s="210"/>
      <c r="CT937" s="210"/>
      <c r="CU937" s="210"/>
      <c r="CV937" s="33"/>
      <c r="CW937" s="33"/>
      <c r="CX937" s="33"/>
      <c r="CY937" s="33"/>
      <c r="CZ937" s="33"/>
      <c r="DA937" s="33"/>
      <c r="DB937" s="210"/>
      <c r="DC937" s="210"/>
      <c r="DD937" s="210"/>
      <c r="DE937" s="33"/>
      <c r="DF937" s="210"/>
      <c r="DG937" s="33"/>
      <c r="DH937" s="33"/>
      <c r="DI937" s="33"/>
      <c r="DJ937" s="33"/>
      <c r="DK937" s="33"/>
      <c r="DL937" s="33"/>
      <c r="DM937" s="33"/>
      <c r="DN937" s="23"/>
      <c r="DO937" s="33"/>
      <c r="DP937" s="210"/>
      <c r="DQ937" s="33"/>
      <c r="DR937" s="33"/>
      <c r="DS937" s="33"/>
      <c r="DT937" s="33"/>
      <c r="DU937" s="33"/>
      <c r="DV937" s="33"/>
      <c r="DW937" s="33"/>
      <c r="DX937" s="23"/>
      <c r="DY937" s="33"/>
      <c r="DZ937" s="2239"/>
      <c r="EA937" s="210"/>
      <c r="EB937" s="33"/>
      <c r="EC937" s="868"/>
      <c r="ED937" s="33"/>
      <c r="EE937" s="33"/>
      <c r="EF937" s="33"/>
      <c r="EG937" s="201"/>
      <c r="EH937" s="33"/>
    </row>
    <row r="938" spans="1:138" ht="15" hidden="1" customHeight="1" outlineLevel="1">
      <c r="A938" s="67"/>
      <c r="B938" s="67"/>
      <c r="C938" s="95" t="s">
        <v>49</v>
      </c>
      <c r="D938" s="98"/>
      <c r="E938" s="67"/>
      <c r="F938" s="67"/>
      <c r="G938" s="67"/>
      <c r="H938" s="86">
        <f>SUM(I938:L938)</f>
        <v>0</v>
      </c>
      <c r="I938" s="67"/>
      <c r="J938" s="67"/>
      <c r="K938" s="67"/>
      <c r="L938" s="67"/>
      <c r="M938" s="2216"/>
      <c r="N938" s="67"/>
      <c r="O938" s="67"/>
      <c r="P938" s="67"/>
      <c r="Q938" s="185">
        <f>SUM(R938:U938)</f>
        <v>0</v>
      </c>
      <c r="R938" s="196"/>
      <c r="S938" s="196"/>
      <c r="T938" s="196"/>
      <c r="U938" s="196"/>
      <c r="V938" s="86">
        <f>SUM(W938:Z938)</f>
        <v>0</v>
      </c>
      <c r="W938" s="67"/>
      <c r="X938" s="67"/>
      <c r="Y938" s="67"/>
      <c r="Z938" s="67"/>
      <c r="AA938" s="185">
        <f>SUM(AB938:AE938)</f>
        <v>0</v>
      </c>
      <c r="AB938" s="196"/>
      <c r="AC938" s="196"/>
      <c r="AD938" s="196"/>
      <c r="AE938" s="196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24">
        <v>0</v>
      </c>
      <c r="AX938" s="324">
        <v>0</v>
      </c>
      <c r="AY938" s="324">
        <v>0</v>
      </c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24">
        <f t="shared" si="2598"/>
        <v>0</v>
      </c>
      <c r="CB938" s="324">
        <f t="shared" si="2594"/>
        <v>0</v>
      </c>
      <c r="CC938" s="324">
        <f t="shared" si="2595"/>
        <v>0</v>
      </c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2239"/>
      <c r="CQ938" s="2239"/>
      <c r="CR938" s="2239"/>
      <c r="CS938" s="210"/>
      <c r="CT938" s="210"/>
      <c r="CU938" s="210"/>
      <c r="CV938" s="33"/>
      <c r="CW938" s="33"/>
      <c r="CX938" s="33"/>
      <c r="CY938" s="33"/>
      <c r="CZ938" s="33"/>
      <c r="DA938" s="33"/>
      <c r="DB938" s="210"/>
      <c r="DC938" s="210"/>
      <c r="DD938" s="210"/>
      <c r="DE938" s="33"/>
      <c r="DF938" s="210"/>
      <c r="DG938" s="33"/>
      <c r="DH938" s="33"/>
      <c r="DI938" s="33"/>
      <c r="DJ938" s="33"/>
      <c r="DK938" s="33"/>
      <c r="DL938" s="33"/>
      <c r="DM938" s="33"/>
      <c r="DN938" s="33"/>
      <c r="DO938" s="33"/>
      <c r="DP938" s="210"/>
      <c r="DQ938" s="33"/>
      <c r="DR938" s="33"/>
      <c r="DS938" s="33"/>
      <c r="DT938" s="33"/>
      <c r="DU938" s="33"/>
      <c r="DV938" s="33"/>
      <c r="DW938" s="33"/>
      <c r="DX938" s="33"/>
      <c r="DY938" s="33"/>
      <c r="DZ938" s="2239"/>
      <c r="EA938" s="210"/>
      <c r="EB938" s="33"/>
      <c r="EC938" s="868"/>
      <c r="ED938" s="33"/>
      <c r="EE938" s="33"/>
      <c r="EF938" s="33"/>
      <c r="EG938" s="201"/>
      <c r="EH938" s="33"/>
    </row>
    <row r="939" spans="1:138" ht="15" hidden="1" customHeight="1" outlineLevel="1">
      <c r="A939" s="67"/>
      <c r="B939" s="67"/>
      <c r="C939" s="95"/>
      <c r="D939" s="97" t="s">
        <v>52</v>
      </c>
      <c r="E939" s="84"/>
      <c r="F939" s="84"/>
      <c r="G939" s="84"/>
      <c r="H939" s="84"/>
      <c r="I939" s="84"/>
      <c r="J939" s="84"/>
      <c r="K939" s="84"/>
      <c r="L939" s="84"/>
      <c r="M939" s="2199"/>
      <c r="N939" s="84"/>
      <c r="O939" s="84"/>
      <c r="P939" s="84"/>
      <c r="Q939" s="185"/>
      <c r="R939" s="185"/>
      <c r="S939" s="185"/>
      <c r="T939" s="185"/>
      <c r="U939" s="185"/>
      <c r="V939" s="84"/>
      <c r="W939" s="84"/>
      <c r="X939" s="84"/>
      <c r="Y939" s="84"/>
      <c r="Z939" s="84"/>
      <c r="AA939" s="185"/>
      <c r="AB939" s="185"/>
      <c r="AC939" s="185"/>
      <c r="AD939" s="185"/>
      <c r="AE939" s="185"/>
      <c r="AF939" s="105"/>
      <c r="AG939" s="105"/>
      <c r="AH939" s="185">
        <v>0</v>
      </c>
      <c r="AI939" s="185">
        <v>0</v>
      </c>
      <c r="AJ939" s="185">
        <v>0</v>
      </c>
      <c r="AK939" s="185">
        <v>0</v>
      </c>
      <c r="AL939" s="185">
        <v>0</v>
      </c>
      <c r="AM939" s="185">
        <v>0</v>
      </c>
      <c r="AN939" s="185">
        <v>0</v>
      </c>
      <c r="AO939" s="185">
        <v>0</v>
      </c>
      <c r="AP939" s="185">
        <v>0</v>
      </c>
      <c r="AQ939" s="185">
        <v>0</v>
      </c>
      <c r="AR939" s="185">
        <v>0</v>
      </c>
      <c r="AS939" s="185">
        <v>0</v>
      </c>
      <c r="AT939" s="185">
        <v>0</v>
      </c>
      <c r="AU939" s="185">
        <v>0</v>
      </c>
      <c r="AV939" s="185">
        <v>0</v>
      </c>
      <c r="AW939" s="324">
        <v>0</v>
      </c>
      <c r="AX939" s="324">
        <v>0</v>
      </c>
      <c r="AY939" s="324">
        <v>0</v>
      </c>
      <c r="AZ939" s="185">
        <v>0</v>
      </c>
      <c r="BA939" s="185">
        <v>0</v>
      </c>
      <c r="BB939" s="185">
        <v>0</v>
      </c>
      <c r="BC939" s="185">
        <v>0</v>
      </c>
      <c r="BD939" s="185">
        <v>0</v>
      </c>
      <c r="BE939" s="185">
        <v>0</v>
      </c>
      <c r="BF939" s="185">
        <v>0</v>
      </c>
      <c r="BG939" s="185">
        <v>0</v>
      </c>
      <c r="BH939" s="185">
        <v>0</v>
      </c>
      <c r="BI939" s="185">
        <v>0</v>
      </c>
      <c r="BJ939" s="185">
        <v>0</v>
      </c>
      <c r="BK939" s="185">
        <v>0</v>
      </c>
      <c r="BL939" s="185">
        <f>SUM(BL936:BL938)</f>
        <v>0</v>
      </c>
      <c r="BM939" s="185">
        <f>SUM(BM936:BM938)</f>
        <v>0</v>
      </c>
      <c r="BN939" s="185">
        <f>SUM(BN936:BN938)</f>
        <v>0</v>
      </c>
      <c r="BO939" s="185">
        <f>SUM(BO936:BO938)</f>
        <v>0</v>
      </c>
      <c r="BP939" s="185">
        <f t="shared" ref="BP939:BZ939" si="2632">SUM(BP936:BP938)</f>
        <v>0</v>
      </c>
      <c r="BQ939" s="185">
        <f t="shared" si="2632"/>
        <v>0</v>
      </c>
      <c r="BR939" s="185">
        <f t="shared" si="2632"/>
        <v>0</v>
      </c>
      <c r="BS939" s="185">
        <f t="shared" si="2632"/>
        <v>0</v>
      </c>
      <c r="BT939" s="185">
        <f t="shared" si="2632"/>
        <v>0</v>
      </c>
      <c r="BU939" s="185">
        <f t="shared" si="2632"/>
        <v>0</v>
      </c>
      <c r="BV939" s="185">
        <f t="shared" si="2632"/>
        <v>0</v>
      </c>
      <c r="BW939" s="185">
        <f t="shared" si="2632"/>
        <v>0</v>
      </c>
      <c r="BX939" s="185">
        <f t="shared" si="2632"/>
        <v>0</v>
      </c>
      <c r="BY939" s="185">
        <f t="shared" si="2632"/>
        <v>0</v>
      </c>
      <c r="BZ939" s="185">
        <f t="shared" si="2632"/>
        <v>0</v>
      </c>
      <c r="CA939" s="324">
        <f t="shared" si="2598"/>
        <v>0</v>
      </c>
      <c r="CB939" s="324">
        <f t="shared" si="2594"/>
        <v>0</v>
      </c>
      <c r="CC939" s="324">
        <f t="shared" si="2595"/>
        <v>0</v>
      </c>
      <c r="CD939" s="185">
        <f>SUM(CD936:CD938)</f>
        <v>0</v>
      </c>
      <c r="CE939" s="185">
        <f t="shared" ref="CE939:CO939" si="2633">SUM(CE936:CE938)</f>
        <v>0</v>
      </c>
      <c r="CF939" s="185">
        <f t="shared" si="2633"/>
        <v>0</v>
      </c>
      <c r="CG939" s="185">
        <f t="shared" si="2633"/>
        <v>0</v>
      </c>
      <c r="CH939" s="185">
        <f t="shared" si="2633"/>
        <v>0</v>
      </c>
      <c r="CI939" s="185">
        <f t="shared" si="2633"/>
        <v>0</v>
      </c>
      <c r="CJ939" s="185">
        <f t="shared" si="2633"/>
        <v>0</v>
      </c>
      <c r="CK939" s="185">
        <f t="shared" si="2633"/>
        <v>0</v>
      </c>
      <c r="CL939" s="185">
        <f t="shared" si="2633"/>
        <v>0</v>
      </c>
      <c r="CM939" s="185">
        <f t="shared" si="2633"/>
        <v>0</v>
      </c>
      <c r="CN939" s="185">
        <f t="shared" si="2633"/>
        <v>0</v>
      </c>
      <c r="CO939" s="185">
        <f t="shared" si="2633"/>
        <v>0</v>
      </c>
      <c r="CP939" s="2234">
        <f t="shared" ref="CP939:CX939" si="2634">SUM(CP936:CP938)</f>
        <v>0</v>
      </c>
      <c r="CQ939" s="2234">
        <f t="shared" si="2634"/>
        <v>0</v>
      </c>
      <c r="CR939" s="2234">
        <f t="shared" si="2634"/>
        <v>0</v>
      </c>
      <c r="CS939" s="283">
        <f t="shared" si="2634"/>
        <v>0</v>
      </c>
      <c r="CT939" s="283">
        <f t="shared" si="2634"/>
        <v>0</v>
      </c>
      <c r="CU939" s="283">
        <f t="shared" si="2634"/>
        <v>0</v>
      </c>
      <c r="CV939" s="185">
        <f t="shared" si="2634"/>
        <v>0</v>
      </c>
      <c r="CW939" s="185">
        <f t="shared" si="2634"/>
        <v>0</v>
      </c>
      <c r="CX939" s="185">
        <f t="shared" si="2634"/>
        <v>0</v>
      </c>
      <c r="CY939" s="185">
        <f t="shared" ref="CY939:DA939" si="2635">SUM(CY936:CY938)</f>
        <v>0</v>
      </c>
      <c r="CZ939" s="185">
        <f t="shared" si="2635"/>
        <v>0</v>
      </c>
      <c r="DA939" s="185">
        <f t="shared" si="2635"/>
        <v>0</v>
      </c>
      <c r="DB939" s="283"/>
      <c r="DC939" s="283"/>
      <c r="DD939" s="283"/>
      <c r="DE939" s="185">
        <f>SUM(DE936:DE938)</f>
        <v>0</v>
      </c>
      <c r="DF939" s="283"/>
      <c r="DG939" s="185"/>
      <c r="DH939" s="185"/>
      <c r="DI939" s="185"/>
      <c r="DJ939" s="185"/>
      <c r="DK939" s="185"/>
      <c r="DL939" s="185"/>
      <c r="DM939" s="185"/>
      <c r="DN939" s="33"/>
      <c r="DO939" s="185"/>
      <c r="DP939" s="283"/>
      <c r="DQ939" s="185"/>
      <c r="DR939" s="185"/>
      <c r="DS939" s="185"/>
      <c r="DT939" s="185"/>
      <c r="DU939" s="185"/>
      <c r="DV939" s="185"/>
      <c r="DW939" s="185"/>
      <c r="DX939" s="33"/>
      <c r="DY939" s="185"/>
      <c r="DZ939" s="2234">
        <f>SUM(DZ936:DZ938)</f>
        <v>0</v>
      </c>
      <c r="EA939" s="283">
        <f>SUM(EA936:EA938)</f>
        <v>0</v>
      </c>
      <c r="EB939" s="185">
        <f t="shared" ref="EB939:EC939" si="2636">SUM(EB936:EB938)</f>
        <v>0</v>
      </c>
      <c r="EC939" s="866">
        <f t="shared" si="2636"/>
        <v>0</v>
      </c>
      <c r="ED939" s="185"/>
      <c r="EE939" s="185"/>
      <c r="EF939" s="185"/>
      <c r="EG939" s="202"/>
      <c r="EH939" s="185"/>
    </row>
    <row r="940" spans="1:138" ht="15" hidden="1" customHeight="1" outlineLevel="1">
      <c r="A940" s="67"/>
      <c r="B940" s="67"/>
      <c r="C940" s="93" t="s">
        <v>68</v>
      </c>
      <c r="D940" s="94" t="s">
        <v>16</v>
      </c>
      <c r="E940" s="84"/>
      <c r="F940" s="84"/>
      <c r="G940" s="84"/>
      <c r="H940" s="84"/>
      <c r="I940" s="84"/>
      <c r="J940" s="84"/>
      <c r="K940" s="84"/>
      <c r="L940" s="84"/>
      <c r="M940" s="2199"/>
      <c r="N940" s="84"/>
      <c r="O940" s="84"/>
      <c r="P940" s="84"/>
      <c r="Q940" s="185"/>
      <c r="R940" s="185"/>
      <c r="S940" s="185"/>
      <c r="T940" s="185"/>
      <c r="U940" s="185"/>
      <c r="V940" s="84"/>
      <c r="W940" s="84"/>
      <c r="X940" s="84"/>
      <c r="Y940" s="84"/>
      <c r="Z940" s="84"/>
      <c r="AA940" s="185"/>
      <c r="AB940" s="185"/>
      <c r="AC940" s="185"/>
      <c r="AD940" s="185"/>
      <c r="AE940" s="185"/>
      <c r="AF940" s="23"/>
      <c r="AG940" s="23"/>
      <c r="AH940" s="185"/>
      <c r="AI940" s="185"/>
      <c r="AJ940" s="185"/>
      <c r="AK940" s="185"/>
      <c r="AL940" s="185"/>
      <c r="AM940" s="185"/>
      <c r="AN940" s="185"/>
      <c r="AO940" s="185"/>
      <c r="AP940" s="185"/>
      <c r="AQ940" s="185"/>
      <c r="AR940" s="185"/>
      <c r="AS940" s="185"/>
      <c r="AT940" s="185"/>
      <c r="AU940" s="185"/>
      <c r="AV940" s="185"/>
      <c r="AW940" s="324">
        <v>0</v>
      </c>
      <c r="AX940" s="324">
        <v>0</v>
      </c>
      <c r="AY940" s="324">
        <v>0</v>
      </c>
      <c r="AZ940" s="185"/>
      <c r="BA940" s="185"/>
      <c r="BB940" s="185"/>
      <c r="BC940" s="185"/>
      <c r="BD940" s="185"/>
      <c r="BE940" s="185"/>
      <c r="BF940" s="185"/>
      <c r="BG940" s="185"/>
      <c r="BH940" s="185"/>
      <c r="BI940" s="185"/>
      <c r="BJ940" s="185"/>
      <c r="BK940" s="185"/>
      <c r="BL940" s="185"/>
      <c r="BM940" s="185"/>
      <c r="BN940" s="185"/>
      <c r="BO940" s="185"/>
      <c r="BP940" s="185"/>
      <c r="BQ940" s="185"/>
      <c r="BR940" s="185"/>
      <c r="BS940" s="185"/>
      <c r="BT940" s="185"/>
      <c r="BU940" s="185"/>
      <c r="BV940" s="185"/>
      <c r="BW940" s="185"/>
      <c r="BX940" s="185"/>
      <c r="BY940" s="185"/>
      <c r="BZ940" s="185"/>
      <c r="CA940" s="324">
        <f t="shared" si="2598"/>
        <v>0</v>
      </c>
      <c r="CB940" s="324">
        <f t="shared" si="2594"/>
        <v>0</v>
      </c>
      <c r="CC940" s="324">
        <f t="shared" si="2595"/>
        <v>0</v>
      </c>
      <c r="CD940" s="185"/>
      <c r="CE940" s="185"/>
      <c r="CF940" s="185"/>
      <c r="CG940" s="185"/>
      <c r="CH940" s="185"/>
      <c r="CI940" s="185"/>
      <c r="CJ940" s="185"/>
      <c r="CK940" s="185"/>
      <c r="CL940" s="185"/>
      <c r="CM940" s="185"/>
      <c r="CN940" s="185"/>
      <c r="CO940" s="185"/>
      <c r="CP940" s="2234"/>
      <c r="CQ940" s="2234"/>
      <c r="CR940" s="2234"/>
      <c r="CS940" s="283"/>
      <c r="CT940" s="283"/>
      <c r="CU940" s="283"/>
      <c r="CV940" s="185"/>
      <c r="CW940" s="185"/>
      <c r="CX940" s="185"/>
      <c r="CY940" s="185"/>
      <c r="CZ940" s="185"/>
      <c r="DA940" s="185"/>
      <c r="DB940" s="283"/>
      <c r="DC940" s="283"/>
      <c r="DD940" s="283"/>
      <c r="DE940" s="185"/>
      <c r="DF940" s="283"/>
      <c r="DG940" s="185"/>
      <c r="DH940" s="185"/>
      <c r="DI940" s="185"/>
      <c r="DJ940" s="185"/>
      <c r="DK940" s="185"/>
      <c r="DL940" s="185"/>
      <c r="DM940" s="185"/>
      <c r="DN940" s="185"/>
      <c r="DO940" s="185"/>
      <c r="DP940" s="283"/>
      <c r="DQ940" s="185"/>
      <c r="DR940" s="185"/>
      <c r="DS940" s="185"/>
      <c r="DT940" s="185"/>
      <c r="DU940" s="185"/>
      <c r="DV940" s="185"/>
      <c r="DW940" s="185"/>
      <c r="DX940" s="185"/>
      <c r="DY940" s="185"/>
      <c r="DZ940" s="2234"/>
      <c r="EA940" s="283"/>
      <c r="EB940" s="185"/>
      <c r="EC940" s="866"/>
      <c r="ED940" s="185"/>
      <c r="EE940" s="185"/>
      <c r="EF940" s="185"/>
      <c r="EG940" s="202"/>
      <c r="EH940" s="185"/>
    </row>
    <row r="941" spans="1:138" ht="15" hidden="1" customHeight="1" outlineLevel="1">
      <c r="A941" s="67"/>
      <c r="B941" s="67"/>
      <c r="C941" s="95"/>
      <c r="D941" s="98"/>
      <c r="E941" s="67"/>
      <c r="F941" s="67"/>
      <c r="G941" s="67"/>
      <c r="H941" s="86">
        <f>SUM(I941:L941)</f>
        <v>0</v>
      </c>
      <c r="I941" s="67"/>
      <c r="J941" s="67"/>
      <c r="K941" s="67"/>
      <c r="L941" s="67"/>
      <c r="M941" s="2216"/>
      <c r="N941" s="67"/>
      <c r="O941" s="67"/>
      <c r="P941" s="67"/>
      <c r="Q941" s="185">
        <f>SUM(R941:U941)</f>
        <v>0</v>
      </c>
      <c r="R941" s="23"/>
      <c r="S941" s="23"/>
      <c r="T941" s="23"/>
      <c r="U941" s="23"/>
      <c r="V941" s="86">
        <f>SUM(W941:Z941)</f>
        <v>0</v>
      </c>
      <c r="W941" s="67"/>
      <c r="X941" s="67"/>
      <c r="Y941" s="67"/>
      <c r="Z941" s="67"/>
      <c r="AA941" s="185">
        <f>SUM(AB941:AE941)</f>
        <v>0</v>
      </c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324">
        <v>0</v>
      </c>
      <c r="AX941" s="324">
        <v>0</v>
      </c>
      <c r="AY941" s="324">
        <v>0</v>
      </c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324">
        <f t="shared" si="2598"/>
        <v>0</v>
      </c>
      <c r="CB941" s="324">
        <f t="shared" si="2594"/>
        <v>0</v>
      </c>
      <c r="CC941" s="324">
        <f t="shared" si="2595"/>
        <v>0</v>
      </c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216"/>
      <c r="CQ941" s="2216"/>
      <c r="CR941" s="2216"/>
      <c r="CS941" s="85"/>
      <c r="CT941" s="85"/>
      <c r="CU941" s="85"/>
      <c r="CV941" s="23"/>
      <c r="CW941" s="23"/>
      <c r="CX941" s="23"/>
      <c r="CY941" s="23"/>
      <c r="CZ941" s="23"/>
      <c r="DA941" s="23"/>
      <c r="DB941" s="85"/>
      <c r="DC941" s="85"/>
      <c r="DD941" s="85"/>
      <c r="DE941" s="23"/>
      <c r="DF941" s="85"/>
      <c r="DG941" s="23"/>
      <c r="DH941" s="23"/>
      <c r="DI941" s="23"/>
      <c r="DJ941" s="23"/>
      <c r="DK941" s="23"/>
      <c r="DL941" s="23"/>
      <c r="DM941" s="23"/>
      <c r="DN941" s="185"/>
      <c r="DO941" s="23"/>
      <c r="DP941" s="85"/>
      <c r="DQ941" s="23"/>
      <c r="DR941" s="23"/>
      <c r="DS941" s="23"/>
      <c r="DT941" s="23"/>
      <c r="DU941" s="23"/>
      <c r="DV941" s="23"/>
      <c r="DW941" s="23"/>
      <c r="DX941" s="185"/>
      <c r="DY941" s="23"/>
      <c r="DZ941" s="2216"/>
      <c r="EA941" s="85"/>
      <c r="EB941" s="23"/>
      <c r="EC941" s="867"/>
      <c r="ED941" s="23"/>
      <c r="EE941" s="23"/>
      <c r="EF941" s="23"/>
      <c r="EG941" s="171"/>
      <c r="EH941" s="23"/>
    </row>
    <row r="942" spans="1:138" ht="15" hidden="1" customHeight="1" outlineLevel="1">
      <c r="A942" s="67"/>
      <c r="B942" s="67"/>
      <c r="C942" s="95"/>
      <c r="D942" s="98"/>
      <c r="E942" s="67"/>
      <c r="F942" s="67"/>
      <c r="G942" s="67"/>
      <c r="H942" s="86">
        <f>SUM(I942:L942)</f>
        <v>0</v>
      </c>
      <c r="I942" s="67"/>
      <c r="J942" s="67"/>
      <c r="K942" s="67"/>
      <c r="L942" s="67"/>
      <c r="M942" s="2216"/>
      <c r="N942" s="67"/>
      <c r="O942" s="67"/>
      <c r="P942" s="67"/>
      <c r="Q942" s="185">
        <f>SUM(R942:U942)</f>
        <v>0</v>
      </c>
      <c r="R942" s="196"/>
      <c r="S942" s="196"/>
      <c r="T942" s="196"/>
      <c r="U942" s="196"/>
      <c r="V942" s="86">
        <f>SUM(W942:Z942)</f>
        <v>0</v>
      </c>
      <c r="W942" s="67"/>
      <c r="X942" s="67"/>
      <c r="Y942" s="67"/>
      <c r="Z942" s="67"/>
      <c r="AA942" s="185">
        <f>SUM(AB942:AE942)</f>
        <v>0</v>
      </c>
      <c r="AB942" s="196"/>
      <c r="AC942" s="196"/>
      <c r="AD942" s="196"/>
      <c r="AE942" s="196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24">
        <v>0</v>
      </c>
      <c r="AX942" s="324">
        <v>0</v>
      </c>
      <c r="AY942" s="324">
        <v>0</v>
      </c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24">
        <f t="shared" si="2598"/>
        <v>0</v>
      </c>
      <c r="CB942" s="324">
        <f t="shared" si="2594"/>
        <v>0</v>
      </c>
      <c r="CC942" s="324">
        <f t="shared" si="2595"/>
        <v>0</v>
      </c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2239"/>
      <c r="CQ942" s="2239"/>
      <c r="CR942" s="2239"/>
      <c r="CS942" s="210"/>
      <c r="CT942" s="210"/>
      <c r="CU942" s="210"/>
      <c r="CV942" s="33"/>
      <c r="CW942" s="33"/>
      <c r="CX942" s="33"/>
      <c r="CY942" s="33"/>
      <c r="CZ942" s="33"/>
      <c r="DA942" s="33"/>
      <c r="DB942" s="210"/>
      <c r="DC942" s="210"/>
      <c r="DD942" s="210"/>
      <c r="DE942" s="33"/>
      <c r="DF942" s="210"/>
      <c r="DG942" s="33"/>
      <c r="DH942" s="33"/>
      <c r="DI942" s="33"/>
      <c r="DJ942" s="33"/>
      <c r="DK942" s="33"/>
      <c r="DL942" s="33"/>
      <c r="DM942" s="33"/>
      <c r="DN942" s="23"/>
      <c r="DO942" s="33"/>
      <c r="DP942" s="210"/>
      <c r="DQ942" s="33"/>
      <c r="DR942" s="33"/>
      <c r="DS942" s="33"/>
      <c r="DT942" s="33"/>
      <c r="DU942" s="33"/>
      <c r="DV942" s="33"/>
      <c r="DW942" s="33"/>
      <c r="DX942" s="23"/>
      <c r="DY942" s="33"/>
      <c r="DZ942" s="2239"/>
      <c r="EA942" s="210"/>
      <c r="EB942" s="33"/>
      <c r="EC942" s="868"/>
      <c r="ED942" s="33"/>
      <c r="EE942" s="33"/>
      <c r="EF942" s="33"/>
      <c r="EG942" s="201"/>
      <c r="EH942" s="33"/>
    </row>
    <row r="943" spans="1:138" ht="15" hidden="1" customHeight="1" outlineLevel="1">
      <c r="A943" s="67"/>
      <c r="B943" s="67"/>
      <c r="C943" s="95" t="s">
        <v>49</v>
      </c>
      <c r="D943" s="98"/>
      <c r="E943" s="67"/>
      <c r="F943" s="67"/>
      <c r="G943" s="67"/>
      <c r="H943" s="86">
        <f>SUM(I943:L943)</f>
        <v>0</v>
      </c>
      <c r="I943" s="67"/>
      <c r="J943" s="67"/>
      <c r="K943" s="67"/>
      <c r="L943" s="67"/>
      <c r="M943" s="2216"/>
      <c r="N943" s="67"/>
      <c r="O943" s="67"/>
      <c r="P943" s="67"/>
      <c r="Q943" s="185">
        <f>SUM(R943:U943)</f>
        <v>0</v>
      </c>
      <c r="R943" s="196"/>
      <c r="S943" s="196"/>
      <c r="T943" s="196"/>
      <c r="U943" s="196"/>
      <c r="V943" s="86">
        <f>SUM(W943:Z943)</f>
        <v>0</v>
      </c>
      <c r="W943" s="67"/>
      <c r="X943" s="67"/>
      <c r="Y943" s="67"/>
      <c r="Z943" s="67"/>
      <c r="AA943" s="185">
        <f>SUM(AB943:AE943)</f>
        <v>0</v>
      </c>
      <c r="AB943" s="196"/>
      <c r="AC943" s="196"/>
      <c r="AD943" s="196"/>
      <c r="AE943" s="196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24">
        <v>0</v>
      </c>
      <c r="AX943" s="324">
        <v>0</v>
      </c>
      <c r="AY943" s="324">
        <v>0</v>
      </c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24">
        <f t="shared" si="2598"/>
        <v>0</v>
      </c>
      <c r="CB943" s="324">
        <f t="shared" si="2594"/>
        <v>0</v>
      </c>
      <c r="CC943" s="324">
        <f t="shared" si="2595"/>
        <v>0</v>
      </c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2239"/>
      <c r="CQ943" s="2239"/>
      <c r="CR943" s="2239"/>
      <c r="CS943" s="210"/>
      <c r="CT943" s="210"/>
      <c r="CU943" s="210"/>
      <c r="CV943" s="33"/>
      <c r="CW943" s="33"/>
      <c r="CX943" s="33"/>
      <c r="CY943" s="33"/>
      <c r="CZ943" s="33"/>
      <c r="DA943" s="33"/>
      <c r="DB943" s="210"/>
      <c r="DC943" s="210"/>
      <c r="DD943" s="210"/>
      <c r="DE943" s="33"/>
      <c r="DF943" s="210"/>
      <c r="DG943" s="33"/>
      <c r="DH943" s="33"/>
      <c r="DI943" s="33"/>
      <c r="DJ943" s="33"/>
      <c r="DK943" s="33"/>
      <c r="DL943" s="33"/>
      <c r="DM943" s="33"/>
      <c r="DN943" s="33"/>
      <c r="DO943" s="33"/>
      <c r="DP943" s="210"/>
      <c r="DQ943" s="33"/>
      <c r="DR943" s="33"/>
      <c r="DS943" s="33"/>
      <c r="DT943" s="33"/>
      <c r="DU943" s="33"/>
      <c r="DV943" s="33"/>
      <c r="DW943" s="33"/>
      <c r="DX943" s="33"/>
      <c r="DY943" s="33"/>
      <c r="DZ943" s="2239"/>
      <c r="EA943" s="210"/>
      <c r="EB943" s="33"/>
      <c r="EC943" s="868"/>
      <c r="ED943" s="33"/>
      <c r="EE943" s="33"/>
      <c r="EF943" s="33"/>
      <c r="EG943" s="201"/>
      <c r="EH943" s="33"/>
    </row>
    <row r="944" spans="1:138" ht="15" hidden="1" customHeight="1" outlineLevel="1">
      <c r="A944" s="67"/>
      <c r="B944" s="67"/>
      <c r="C944" s="95"/>
      <c r="D944" s="97" t="s">
        <v>52</v>
      </c>
      <c r="E944" s="84"/>
      <c r="F944" s="84"/>
      <c r="G944" s="84"/>
      <c r="H944" s="84"/>
      <c r="I944" s="84"/>
      <c r="J944" s="84"/>
      <c r="K944" s="84"/>
      <c r="L944" s="84"/>
      <c r="M944" s="2199"/>
      <c r="N944" s="84"/>
      <c r="O944" s="84"/>
      <c r="P944" s="84"/>
      <c r="Q944" s="84"/>
      <c r="R944" s="84"/>
      <c r="S944" s="84"/>
      <c r="T944" s="84"/>
      <c r="U944" s="185"/>
      <c r="V944" s="84"/>
      <c r="W944" s="84"/>
      <c r="X944" s="84"/>
      <c r="Y944" s="84"/>
      <c r="Z944" s="84"/>
      <c r="AA944" s="84"/>
      <c r="AB944" s="84"/>
      <c r="AC944" s="84"/>
      <c r="AD944" s="84"/>
      <c r="AE944" s="185"/>
      <c r="AF944" s="105"/>
      <c r="AG944" s="105"/>
      <c r="AH944" s="185">
        <v>0</v>
      </c>
      <c r="AI944" s="185">
        <v>0</v>
      </c>
      <c r="AJ944" s="185">
        <v>0</v>
      </c>
      <c r="AK944" s="185">
        <v>0</v>
      </c>
      <c r="AL944" s="185">
        <v>0</v>
      </c>
      <c r="AM944" s="185">
        <v>0</v>
      </c>
      <c r="AN944" s="185">
        <v>0</v>
      </c>
      <c r="AO944" s="185">
        <v>0</v>
      </c>
      <c r="AP944" s="185">
        <v>0</v>
      </c>
      <c r="AQ944" s="185">
        <v>0</v>
      </c>
      <c r="AR944" s="185">
        <v>0</v>
      </c>
      <c r="AS944" s="185">
        <v>0</v>
      </c>
      <c r="AT944" s="185">
        <v>0</v>
      </c>
      <c r="AU944" s="185">
        <v>0</v>
      </c>
      <c r="AV944" s="185">
        <v>0</v>
      </c>
      <c r="AW944" s="324">
        <v>0</v>
      </c>
      <c r="AX944" s="324">
        <v>0</v>
      </c>
      <c r="AY944" s="324">
        <v>0</v>
      </c>
      <c r="AZ944" s="185">
        <v>0</v>
      </c>
      <c r="BA944" s="185">
        <v>0</v>
      </c>
      <c r="BB944" s="185">
        <v>0</v>
      </c>
      <c r="BC944" s="185">
        <v>0</v>
      </c>
      <c r="BD944" s="185">
        <v>0</v>
      </c>
      <c r="BE944" s="185">
        <v>0</v>
      </c>
      <c r="BF944" s="185">
        <v>0</v>
      </c>
      <c r="BG944" s="185">
        <v>0</v>
      </c>
      <c r="BH944" s="185">
        <v>0</v>
      </c>
      <c r="BI944" s="185">
        <v>0</v>
      </c>
      <c r="BJ944" s="185">
        <v>0</v>
      </c>
      <c r="BK944" s="185">
        <v>0</v>
      </c>
      <c r="BL944" s="185">
        <f>SUM(BL941:BL943)</f>
        <v>0</v>
      </c>
      <c r="BM944" s="185">
        <f>SUM(BM941:BM943)</f>
        <v>0</v>
      </c>
      <c r="BN944" s="185">
        <f t="shared" ref="BN944:BZ944" si="2637">SUM(BN941:BN943)</f>
        <v>0</v>
      </c>
      <c r="BO944" s="185">
        <f t="shared" si="2637"/>
        <v>0</v>
      </c>
      <c r="BP944" s="185">
        <f t="shared" si="2637"/>
        <v>0</v>
      </c>
      <c r="BQ944" s="185">
        <f t="shared" si="2637"/>
        <v>0</v>
      </c>
      <c r="BR944" s="185">
        <f t="shared" si="2637"/>
        <v>0</v>
      </c>
      <c r="BS944" s="185">
        <f t="shared" si="2637"/>
        <v>0</v>
      </c>
      <c r="BT944" s="185">
        <f t="shared" si="2637"/>
        <v>0</v>
      </c>
      <c r="BU944" s="185">
        <f t="shared" si="2637"/>
        <v>0</v>
      </c>
      <c r="BV944" s="185">
        <f t="shared" si="2637"/>
        <v>0</v>
      </c>
      <c r="BW944" s="185">
        <f t="shared" si="2637"/>
        <v>0</v>
      </c>
      <c r="BX944" s="185">
        <f t="shared" si="2637"/>
        <v>0</v>
      </c>
      <c r="BY944" s="185">
        <f t="shared" si="2637"/>
        <v>0</v>
      </c>
      <c r="BZ944" s="185">
        <f t="shared" si="2637"/>
        <v>0</v>
      </c>
      <c r="CA944" s="324">
        <f t="shared" si="2598"/>
        <v>0</v>
      </c>
      <c r="CB944" s="324">
        <f t="shared" si="2594"/>
        <v>0</v>
      </c>
      <c r="CC944" s="324">
        <f t="shared" si="2595"/>
        <v>0</v>
      </c>
      <c r="CD944" s="185">
        <f t="shared" ref="CD944:CO944" si="2638">SUM(CD941:CD943)</f>
        <v>0</v>
      </c>
      <c r="CE944" s="185">
        <f t="shared" si="2638"/>
        <v>0</v>
      </c>
      <c r="CF944" s="185">
        <f t="shared" si="2638"/>
        <v>0</v>
      </c>
      <c r="CG944" s="185">
        <f t="shared" si="2638"/>
        <v>0</v>
      </c>
      <c r="CH944" s="185">
        <f t="shared" si="2638"/>
        <v>0</v>
      </c>
      <c r="CI944" s="185">
        <f t="shared" si="2638"/>
        <v>0</v>
      </c>
      <c r="CJ944" s="185">
        <f t="shared" si="2638"/>
        <v>0</v>
      </c>
      <c r="CK944" s="185">
        <f t="shared" si="2638"/>
        <v>0</v>
      </c>
      <c r="CL944" s="185">
        <f t="shared" si="2638"/>
        <v>0</v>
      </c>
      <c r="CM944" s="185">
        <f t="shared" si="2638"/>
        <v>0</v>
      </c>
      <c r="CN944" s="185">
        <f t="shared" si="2638"/>
        <v>0</v>
      </c>
      <c r="CO944" s="185">
        <f t="shared" si="2638"/>
        <v>0</v>
      </c>
      <c r="CP944" s="2234">
        <f t="shared" ref="CP944:CX944" si="2639">SUM(CP941:CP943)</f>
        <v>0</v>
      </c>
      <c r="CQ944" s="2234">
        <f t="shared" si="2639"/>
        <v>0</v>
      </c>
      <c r="CR944" s="2234">
        <f t="shared" si="2639"/>
        <v>0</v>
      </c>
      <c r="CS944" s="283">
        <f t="shared" si="2639"/>
        <v>0</v>
      </c>
      <c r="CT944" s="283">
        <f t="shared" si="2639"/>
        <v>0</v>
      </c>
      <c r="CU944" s="283">
        <f t="shared" si="2639"/>
        <v>0</v>
      </c>
      <c r="CV944" s="185">
        <f t="shared" si="2639"/>
        <v>0</v>
      </c>
      <c r="CW944" s="185">
        <f t="shared" si="2639"/>
        <v>0</v>
      </c>
      <c r="CX944" s="185">
        <f t="shared" si="2639"/>
        <v>0</v>
      </c>
      <c r="CY944" s="185">
        <f t="shared" ref="CY944:DA944" si="2640">SUM(CY941:CY943)</f>
        <v>0</v>
      </c>
      <c r="CZ944" s="185">
        <f t="shared" si="2640"/>
        <v>0</v>
      </c>
      <c r="DA944" s="185">
        <f t="shared" si="2640"/>
        <v>0</v>
      </c>
      <c r="DB944" s="283"/>
      <c r="DC944" s="283"/>
      <c r="DD944" s="283"/>
      <c r="DE944" s="185">
        <f>SUM(DE941:DE943)</f>
        <v>0</v>
      </c>
      <c r="DF944" s="283"/>
      <c r="DG944" s="185"/>
      <c r="DH944" s="185"/>
      <c r="DI944" s="185"/>
      <c r="DJ944" s="185"/>
      <c r="DK944" s="185"/>
      <c r="DL944" s="185"/>
      <c r="DM944" s="185"/>
      <c r="DN944" s="33"/>
      <c r="DO944" s="185"/>
      <c r="DP944" s="283"/>
      <c r="DQ944" s="185"/>
      <c r="DR944" s="185"/>
      <c r="DS944" s="185"/>
      <c r="DT944" s="185"/>
      <c r="DU944" s="185"/>
      <c r="DV944" s="185"/>
      <c r="DW944" s="185"/>
      <c r="DX944" s="33"/>
      <c r="DY944" s="185"/>
      <c r="DZ944" s="2234">
        <f>SUM(DZ941:DZ943)</f>
        <v>0</v>
      </c>
      <c r="EA944" s="283">
        <f t="shared" ref="EA944:EB944" si="2641">SUM(EA941:EA943)</f>
        <v>0</v>
      </c>
      <c r="EB944" s="185">
        <f t="shared" si="2641"/>
        <v>0</v>
      </c>
      <c r="EC944" s="866">
        <f t="shared" ref="EC944" si="2642">SUM(EC941:EC943)</f>
        <v>0</v>
      </c>
      <c r="ED944" s="185"/>
      <c r="EE944" s="185"/>
      <c r="EF944" s="185"/>
      <c r="EG944" s="202"/>
      <c r="EH944" s="185"/>
    </row>
    <row r="945" spans="1:138" ht="15" customHeight="1" outlineLevel="1">
      <c r="A945" s="85"/>
      <c r="B945" s="67"/>
      <c r="C945" s="69" t="s">
        <v>13</v>
      </c>
      <c r="D945" s="70" t="s">
        <v>50</v>
      </c>
      <c r="E945" s="84"/>
      <c r="F945" s="84"/>
      <c r="G945" s="84"/>
      <c r="H945" s="84"/>
      <c r="I945" s="84"/>
      <c r="J945" s="84"/>
      <c r="K945" s="84"/>
      <c r="L945" s="84"/>
      <c r="M945" s="2199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23"/>
      <c r="AG945" s="23"/>
      <c r="AH945" s="185"/>
      <c r="AI945" s="185"/>
      <c r="AJ945" s="185"/>
      <c r="AK945" s="185"/>
      <c r="AL945" s="185"/>
      <c r="AM945" s="185"/>
      <c r="AN945" s="185"/>
      <c r="AO945" s="185"/>
      <c r="AP945" s="185"/>
      <c r="AQ945" s="185"/>
      <c r="AR945" s="185"/>
      <c r="AS945" s="185"/>
      <c r="AT945" s="185"/>
      <c r="AU945" s="185"/>
      <c r="AV945" s="185"/>
      <c r="AW945" s="324">
        <v>0</v>
      </c>
      <c r="AX945" s="324">
        <v>0</v>
      </c>
      <c r="AY945" s="324">
        <v>0</v>
      </c>
      <c r="AZ945" s="185"/>
      <c r="BA945" s="185"/>
      <c r="BB945" s="185"/>
      <c r="BC945" s="185"/>
      <c r="BD945" s="185"/>
      <c r="BE945" s="185"/>
      <c r="BF945" s="185"/>
      <c r="BG945" s="185"/>
      <c r="BH945" s="185"/>
      <c r="BI945" s="185"/>
      <c r="BJ945" s="185"/>
      <c r="BK945" s="185"/>
      <c r="BL945" s="185"/>
      <c r="BM945" s="185"/>
      <c r="BN945" s="185"/>
      <c r="BO945" s="185"/>
      <c r="BP945" s="185"/>
      <c r="BQ945" s="185"/>
      <c r="BR945" s="185"/>
      <c r="BS945" s="185"/>
      <c r="BT945" s="185"/>
      <c r="BU945" s="185"/>
      <c r="BV945" s="185"/>
      <c r="BW945" s="185"/>
      <c r="BX945" s="185"/>
      <c r="BY945" s="185"/>
      <c r="BZ945" s="185"/>
      <c r="CA945" s="324">
        <f t="shared" si="2598"/>
        <v>0</v>
      </c>
      <c r="CB945" s="324">
        <f t="shared" si="2594"/>
        <v>0</v>
      </c>
      <c r="CC945" s="324">
        <f t="shared" si="2595"/>
        <v>0</v>
      </c>
      <c r="CD945" s="185"/>
      <c r="CE945" s="185"/>
      <c r="CF945" s="185"/>
      <c r="CG945" s="185"/>
      <c r="CH945" s="185"/>
      <c r="CI945" s="185"/>
      <c r="CJ945" s="185"/>
      <c r="CK945" s="185"/>
      <c r="CL945" s="185"/>
      <c r="CM945" s="185"/>
      <c r="CN945" s="185"/>
      <c r="CO945" s="185"/>
      <c r="CP945" s="2234"/>
      <c r="CQ945" s="2234"/>
      <c r="CR945" s="2234"/>
      <c r="CS945" s="283"/>
      <c r="CT945" s="283"/>
      <c r="CU945" s="283"/>
      <c r="CV945" s="185"/>
      <c r="CW945" s="185"/>
      <c r="CX945" s="185"/>
      <c r="CY945" s="185"/>
      <c r="CZ945" s="185"/>
      <c r="DA945" s="185"/>
      <c r="DB945" s="283"/>
      <c r="DC945" s="283"/>
      <c r="DD945" s="283"/>
      <c r="DE945" s="185"/>
      <c r="DF945" s="283"/>
      <c r="DG945" s="185"/>
      <c r="DH945" s="185"/>
      <c r="DI945" s="185"/>
      <c r="DJ945" s="185"/>
      <c r="DK945" s="185"/>
      <c r="DL945" s="185"/>
      <c r="DM945" s="185"/>
      <c r="DN945" s="185"/>
      <c r="DO945" s="185"/>
      <c r="DP945" s="283"/>
      <c r="DQ945" s="185"/>
      <c r="DR945" s="185"/>
      <c r="DS945" s="185"/>
      <c r="DT945" s="185"/>
      <c r="DU945" s="185"/>
      <c r="DV945" s="185"/>
      <c r="DW945" s="185"/>
      <c r="DX945" s="185"/>
      <c r="DY945" s="185"/>
      <c r="DZ945" s="2234"/>
      <c r="EA945" s="283"/>
      <c r="EB945" s="185"/>
      <c r="EC945" s="866"/>
      <c r="ED945" s="185"/>
      <c r="EE945" s="185"/>
      <c r="EF945" s="185"/>
      <c r="EG945" s="202"/>
      <c r="EH945" s="185"/>
    </row>
    <row r="946" spans="1:138" ht="15" customHeight="1" outlineLevel="1">
      <c r="A946" s="85"/>
      <c r="B946" s="67"/>
      <c r="C946" s="1142" t="s">
        <v>69</v>
      </c>
      <c r="D946" s="1143" t="s">
        <v>51</v>
      </c>
      <c r="E946" s="84"/>
      <c r="F946" s="84"/>
      <c r="G946" s="84"/>
      <c r="H946" s="84"/>
      <c r="I946" s="84"/>
      <c r="J946" s="84"/>
      <c r="K946" s="84"/>
      <c r="L946" s="84"/>
      <c r="M946" s="2199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23"/>
      <c r="AG946" s="23"/>
      <c r="AH946" s="185"/>
      <c r="AI946" s="185"/>
      <c r="AJ946" s="185"/>
      <c r="AK946" s="185"/>
      <c r="AL946" s="185"/>
      <c r="AM946" s="185"/>
      <c r="AN946" s="185"/>
      <c r="AO946" s="185"/>
      <c r="AP946" s="185"/>
      <c r="AQ946" s="185"/>
      <c r="AR946" s="185"/>
      <c r="AS946" s="185"/>
      <c r="AT946" s="185"/>
      <c r="AU946" s="185"/>
      <c r="AV946" s="185"/>
      <c r="AW946" s="324">
        <v>0</v>
      </c>
      <c r="AX946" s="324">
        <v>0</v>
      </c>
      <c r="AY946" s="324">
        <v>0</v>
      </c>
      <c r="AZ946" s="185"/>
      <c r="BA946" s="185"/>
      <c r="BB946" s="185"/>
      <c r="BC946" s="185"/>
      <c r="BD946" s="185"/>
      <c r="BE946" s="185"/>
      <c r="BF946" s="185"/>
      <c r="BG946" s="185"/>
      <c r="BH946" s="185"/>
      <c r="BI946" s="185"/>
      <c r="BJ946" s="185"/>
      <c r="BK946" s="185"/>
      <c r="BL946" s="185"/>
      <c r="BM946" s="185"/>
      <c r="BN946" s="185"/>
      <c r="BO946" s="185"/>
      <c r="BP946" s="185"/>
      <c r="BQ946" s="185"/>
      <c r="BR946" s="185"/>
      <c r="BS946" s="185"/>
      <c r="BT946" s="185"/>
      <c r="BU946" s="185"/>
      <c r="BV946" s="185"/>
      <c r="BW946" s="185"/>
      <c r="BX946" s="185"/>
      <c r="BY946" s="185"/>
      <c r="BZ946" s="185"/>
      <c r="CA946" s="324">
        <f t="shared" si="2598"/>
        <v>0</v>
      </c>
      <c r="CB946" s="324">
        <f t="shared" si="2594"/>
        <v>0</v>
      </c>
      <c r="CC946" s="324">
        <f t="shared" si="2595"/>
        <v>0</v>
      </c>
      <c r="CD946" s="185"/>
      <c r="CE946" s="185"/>
      <c r="CF946" s="185"/>
      <c r="CG946" s="185"/>
      <c r="CH946" s="185"/>
      <c r="CI946" s="185"/>
      <c r="CJ946" s="185"/>
      <c r="CK946" s="185"/>
      <c r="CL946" s="185"/>
      <c r="CM946" s="185"/>
      <c r="CN946" s="185"/>
      <c r="CO946" s="185"/>
      <c r="CP946" s="2234"/>
      <c r="CQ946" s="2234"/>
      <c r="CR946" s="2234"/>
      <c r="CS946" s="283"/>
      <c r="CT946" s="283"/>
      <c r="CU946" s="283"/>
      <c r="CV946" s="185"/>
      <c r="CW946" s="185"/>
      <c r="CX946" s="185"/>
      <c r="CY946" s="185"/>
      <c r="CZ946" s="185"/>
      <c r="DA946" s="185"/>
      <c r="DB946" s="283"/>
      <c r="DC946" s="283"/>
      <c r="DD946" s="283"/>
      <c r="DE946" s="185"/>
      <c r="DF946" s="283"/>
      <c r="DG946" s="185"/>
      <c r="DH946" s="185"/>
      <c r="DI946" s="185"/>
      <c r="DJ946" s="185"/>
      <c r="DK946" s="185"/>
      <c r="DL946" s="185"/>
      <c r="DM946" s="185"/>
      <c r="DN946" s="185"/>
      <c r="DO946" s="185"/>
      <c r="DP946" s="283"/>
      <c r="DQ946" s="185"/>
      <c r="DR946" s="185"/>
      <c r="DS946" s="185"/>
      <c r="DT946" s="185"/>
      <c r="DU946" s="185"/>
      <c r="DV946" s="185"/>
      <c r="DW946" s="185"/>
      <c r="DX946" s="185"/>
      <c r="DY946" s="185"/>
      <c r="DZ946" s="2234"/>
      <c r="EA946" s="283"/>
      <c r="EB946" s="185"/>
      <c r="EC946" s="866"/>
      <c r="ED946" s="185"/>
      <c r="EE946" s="185"/>
      <c r="EF946" s="185"/>
      <c r="EG946" s="202"/>
      <c r="EH946" s="185"/>
    </row>
    <row r="947" spans="1:138" ht="21" customHeight="1" outlineLevel="1">
      <c r="A947" s="85"/>
      <c r="B947" s="67"/>
      <c r="C947" s="1144" t="s">
        <v>186</v>
      </c>
      <c r="D947" s="1141" t="s">
        <v>185</v>
      </c>
      <c r="E947" s="128" t="s">
        <v>24</v>
      </c>
      <c r="F947" s="899" t="s">
        <v>2</v>
      </c>
      <c r="G947" s="855">
        <f t="shared" ref="G947:G949" si="2643">H947+M947+N947+O947+P947</f>
        <v>549</v>
      </c>
      <c r="H947" s="855">
        <f>SUM(I947:L947)</f>
        <v>96</v>
      </c>
      <c r="I947" s="899"/>
      <c r="J947" s="899"/>
      <c r="K947" s="899"/>
      <c r="L947" s="899">
        <f>29+67</f>
        <v>96</v>
      </c>
      <c r="M947" s="2219">
        <f>48+67</f>
        <v>115</v>
      </c>
      <c r="N947" s="899">
        <f>48+67</f>
        <v>115</v>
      </c>
      <c r="O947" s="899">
        <f>48+66</f>
        <v>114</v>
      </c>
      <c r="P947" s="899">
        <f>45+64</f>
        <v>109</v>
      </c>
      <c r="Q947" s="574">
        <f>SUM(R947:U947)</f>
        <v>17</v>
      </c>
      <c r="R947" s="119">
        <v>8</v>
      </c>
      <c r="S947" s="23"/>
      <c r="T947" s="119">
        <v>4</v>
      </c>
      <c r="U947" s="119">
        <v>5</v>
      </c>
      <c r="V947" s="855">
        <f>SUM(W947:Z947)</f>
        <v>115</v>
      </c>
      <c r="W947" s="2337"/>
      <c r="X947" s="2337"/>
      <c r="Y947" s="2337"/>
      <c r="Z947" s="2337">
        <v>115</v>
      </c>
      <c r="AA947" s="574">
        <f>SUM(AB947:AE947)</f>
        <v>11</v>
      </c>
      <c r="AB947" s="119">
        <v>11</v>
      </c>
      <c r="AC947" s="23"/>
      <c r="AD947" s="119"/>
      <c r="AE947" s="119"/>
      <c r="AF947" s="566" t="s">
        <v>311</v>
      </c>
      <c r="AG947" s="555">
        <f t="shared" ref="AG947" si="2644">AH947+CP947+CS947+CV947+CY947</f>
        <v>5.8742999999999997E-2</v>
      </c>
      <c r="AH947" s="324">
        <v>1.0272E-2</v>
      </c>
      <c r="AI947" s="324">
        <v>1.23264</v>
      </c>
      <c r="AJ947" s="324">
        <v>3.9266774400000003E-2</v>
      </c>
      <c r="AK947" s="556"/>
      <c r="AL947" s="854">
        <v>0</v>
      </c>
      <c r="AM947" s="130">
        <v>0</v>
      </c>
      <c r="AN947" s="556"/>
      <c r="AO947" s="854">
        <v>0</v>
      </c>
      <c r="AP947" s="324">
        <v>0</v>
      </c>
      <c r="AQ947" s="556"/>
      <c r="AR947" s="854">
        <v>0</v>
      </c>
      <c r="AS947" s="324">
        <v>0</v>
      </c>
      <c r="AT947" s="556">
        <v>1.0272E-2</v>
      </c>
      <c r="AU947" s="854">
        <v>1.23264</v>
      </c>
      <c r="AV947" s="324">
        <v>3.9266774400000003E-2</v>
      </c>
      <c r="AW947" s="556">
        <v>1.8176400000000001E-3</v>
      </c>
      <c r="AX947" s="324">
        <v>0.2181168</v>
      </c>
      <c r="AY947" s="324">
        <v>7.6167370224000004E-3</v>
      </c>
      <c r="AZ947" s="187">
        <v>8.5536E-4</v>
      </c>
      <c r="BA947" s="643">
        <v>0.1026432</v>
      </c>
      <c r="BB947" s="187">
        <v>3.5981060544000004E-3</v>
      </c>
      <c r="BC947" s="23"/>
      <c r="BD947" s="23"/>
      <c r="BE947" s="23"/>
      <c r="BF947" s="1866">
        <v>4.2768E-4</v>
      </c>
      <c r="BG947" s="643">
        <v>5.1321600000000002E-2</v>
      </c>
      <c r="BH947" s="556">
        <v>1.7836180559999998E-3</v>
      </c>
      <c r="BI947" s="187">
        <v>5.3459999999999998E-4</v>
      </c>
      <c r="BJ947" s="643">
        <v>6.4151999999999987E-2</v>
      </c>
      <c r="BK947" s="556">
        <v>2.235012912E-3</v>
      </c>
      <c r="BL947" s="324">
        <f t="shared" ref="BL947:BL949" si="2645">BO947+BR947+BU947+BX947</f>
        <v>1.2305E-2</v>
      </c>
      <c r="BM947" s="324">
        <f t="shared" ref="BM947:BM949" si="2646">BP947+BS947+BV947+BY947</f>
        <v>1.4765999999999999</v>
      </c>
      <c r="BN947" s="324">
        <f t="shared" ref="BN947:BN949" si="2647">BQ947+BT947+BW947+BZ947</f>
        <v>4.70383235E-2</v>
      </c>
      <c r="BO947" s="556"/>
      <c r="BP947" s="854">
        <f>BO947*1000*0.12</f>
        <v>0</v>
      </c>
      <c r="BQ947" s="130">
        <f>BO947*$ER$14</f>
        <v>0</v>
      </c>
      <c r="BR947" s="556"/>
      <c r="BS947" s="854">
        <f>BR947*1000*0.12</f>
        <v>0</v>
      </c>
      <c r="BT947" s="324">
        <f>BR947*$ES$14</f>
        <v>0</v>
      </c>
      <c r="BU947" s="556"/>
      <c r="BV947" s="854">
        <f>BU947*1000*0.12</f>
        <v>0</v>
      </c>
      <c r="BW947" s="324">
        <f>BU947*$ET$14</f>
        <v>0</v>
      </c>
      <c r="BX947" s="556">
        <v>1.2305E-2</v>
      </c>
      <c r="BY947" s="854">
        <f>BX947*1000*0.12</f>
        <v>1.4765999999999999</v>
      </c>
      <c r="BZ947" s="324">
        <f t="shared" ref="BZ947" si="2648">BX947*$EU$14</f>
        <v>4.70383235E-2</v>
      </c>
      <c r="CA947" s="556">
        <f t="shared" si="2598"/>
        <v>1.1761199999999999E-3</v>
      </c>
      <c r="CB947" s="324">
        <f t="shared" si="2594"/>
        <v>0.14113439999999997</v>
      </c>
      <c r="CC947" s="324">
        <f t="shared" si="2595"/>
        <v>5.0523762959999996E-3</v>
      </c>
      <c r="CD947" s="187">
        <v>1.1761199999999999E-3</v>
      </c>
      <c r="CE947" s="643">
        <f>CD947*1000*0.12</f>
        <v>0.14113439999999997</v>
      </c>
      <c r="CF947" s="187">
        <f>CD947*$EW$14</f>
        <v>5.0523762959999996E-3</v>
      </c>
      <c r="CG947" s="23"/>
      <c r="CH947" s="23"/>
      <c r="CI947" s="23"/>
      <c r="CJ947" s="1866"/>
      <c r="CK947" s="643">
        <f>CJ947*1000*0.12</f>
        <v>0</v>
      </c>
      <c r="CL947" s="556">
        <f>CJ947*$EY$14</f>
        <v>0</v>
      </c>
      <c r="CM947" s="187"/>
      <c r="CN947" s="643">
        <f>CM947*1000*0.12</f>
        <v>0</v>
      </c>
      <c r="CO947" s="556">
        <f>CM947*$EZ$14</f>
        <v>0</v>
      </c>
      <c r="CP947" s="2258">
        <f>0.000107*M947</f>
        <v>1.2305E-2</v>
      </c>
      <c r="CQ947" s="2220">
        <f>CP947*1000*0.12</f>
        <v>1.4765999999999999</v>
      </c>
      <c r="CR947" s="2238">
        <f>CP947*$EM$14</f>
        <v>0</v>
      </c>
      <c r="CS947" s="324">
        <f>0.000107*N947</f>
        <v>1.2305E-2</v>
      </c>
      <c r="CT947" s="854">
        <f>CS947*1000*0.12</f>
        <v>1.4765999999999999</v>
      </c>
      <c r="CU947" s="324">
        <f>CS947*$EN$14</f>
        <v>5.0877483499999994E-2</v>
      </c>
      <c r="CV947" s="556">
        <f>0.000107*O947</f>
        <v>1.2198000000000001E-2</v>
      </c>
      <c r="CW947" s="854">
        <f>CV947*1000*0.12</f>
        <v>1.46376</v>
      </c>
      <c r="CX947" s="324">
        <f>CV947*$EO$14</f>
        <v>5.2452619799999996E-2</v>
      </c>
      <c r="CY947" s="556">
        <f>0.000107*P947</f>
        <v>1.1663E-2</v>
      </c>
      <c r="CZ947" s="854">
        <f>CY947*1000*0.12</f>
        <v>1.3995599999999999</v>
      </c>
      <c r="DA947" s="324">
        <f>CY947*$EP$14</f>
        <v>5.2158102300000002E-2</v>
      </c>
      <c r="DB947" s="854">
        <v>6.1</v>
      </c>
      <c r="DC947" s="1232">
        <v>3308.2</v>
      </c>
      <c r="DD947" s="854">
        <v>1.1473</v>
      </c>
      <c r="DE947" s="555">
        <f t="shared" ref="DE947:DE950" si="2649">DK947+DP947+EA947+EB947+EC947</f>
        <v>0.94014006299999997</v>
      </c>
      <c r="DF947" s="725">
        <v>0.169333343</v>
      </c>
      <c r="DG947" s="854"/>
      <c r="DH947" s="854"/>
      <c r="DI947" s="854"/>
      <c r="DJ947" s="854">
        <v>0.169333343</v>
      </c>
      <c r="DK947" s="595">
        <v>1.2300000000000002E-2</v>
      </c>
      <c r="DL947" s="187">
        <v>4.0000000000000001E-3</v>
      </c>
      <c r="DM947" s="23"/>
      <c r="DN947" s="187">
        <v>5.5999999999999999E-3</v>
      </c>
      <c r="DO947" s="119">
        <v>2.7000000000000001E-3</v>
      </c>
      <c r="DP947" s="725">
        <f t="shared" ref="DP947:DP949" si="2650">DQ947+DR947+DS947+DT947</f>
        <v>0.23081601599999998</v>
      </c>
      <c r="DQ947" s="854"/>
      <c r="DR947" s="854"/>
      <c r="DS947" s="854"/>
      <c r="DT947" s="854">
        <v>0.23081601599999998</v>
      </c>
      <c r="DU947" s="595">
        <f t="shared" ref="DU947:DU949" si="2651">DV947+DW947+DX947+DY947</f>
        <v>4.5050000000000003E-3</v>
      </c>
      <c r="DV947" s="187">
        <v>4.5050000000000003E-3</v>
      </c>
      <c r="DW947" s="23"/>
      <c r="DX947" s="187"/>
      <c r="DY947" s="119"/>
      <c r="DZ947" s="2255">
        <f>(0.003066667*48)+(0.0012*67)*1.04</f>
        <v>0.23081601599999998</v>
      </c>
      <c r="EA947" s="595">
        <f>(0.003066667*48)+(0.0012*67)*1.08</f>
        <v>0.23403201600000001</v>
      </c>
      <c r="EB947" s="595">
        <f>(0.003066667*48)+(0.0012*66)*1.12</f>
        <v>0.23590401599999999</v>
      </c>
      <c r="EC947" s="595">
        <f>(0.003066667*45)+(0.0012*64)*1.16</f>
        <v>0.22708801499999998</v>
      </c>
      <c r="ED947" s="119" t="s">
        <v>243</v>
      </c>
      <c r="EE947" s="23"/>
      <c r="EF947" s="329" t="s">
        <v>235</v>
      </c>
      <c r="EG947" s="171"/>
      <c r="EH947" s="877" t="s">
        <v>444</v>
      </c>
    </row>
    <row r="948" spans="1:138" ht="24" customHeight="1" outlineLevel="1">
      <c r="A948" s="85"/>
      <c r="B948" s="67"/>
      <c r="C948" s="1144" t="s">
        <v>181</v>
      </c>
      <c r="D948" s="989" t="s">
        <v>450</v>
      </c>
      <c r="E948" s="128" t="s">
        <v>24</v>
      </c>
      <c r="F948" s="899" t="s">
        <v>2</v>
      </c>
      <c r="G948" s="855">
        <f t="shared" si="2643"/>
        <v>1</v>
      </c>
      <c r="H948" s="855">
        <f>SUM(I948:L948)</f>
        <v>0</v>
      </c>
      <c r="I948" s="67"/>
      <c r="J948" s="67"/>
      <c r="K948" s="67"/>
      <c r="L948" s="899"/>
      <c r="M948" s="2216"/>
      <c r="N948" s="67"/>
      <c r="O948" s="987">
        <v>1</v>
      </c>
      <c r="P948" s="67"/>
      <c r="Q948" s="574">
        <f>SUM(R948:U948)</f>
        <v>0</v>
      </c>
      <c r="R948" s="196"/>
      <c r="S948" s="196"/>
      <c r="T948" s="196"/>
      <c r="U948" s="196"/>
      <c r="V948" s="855">
        <f>SUM(W948:Z948)</f>
        <v>0</v>
      </c>
      <c r="W948" s="67"/>
      <c r="X948" s="67"/>
      <c r="Y948" s="67"/>
      <c r="Z948" s="2337"/>
      <c r="AA948" s="574">
        <f>SUM(AB948:AE948)</f>
        <v>0</v>
      </c>
      <c r="AB948" s="196"/>
      <c r="AC948" s="196"/>
      <c r="AD948" s="196"/>
      <c r="AE948" s="196"/>
      <c r="AF948" s="566" t="s">
        <v>311</v>
      </c>
      <c r="AG948" s="555">
        <f t="shared" ref="AG948:AG950" si="2652">AH948+CP948+CS948+CV948+CY948</f>
        <v>8.0000000000000002E-3</v>
      </c>
      <c r="AH948" s="718">
        <v>0</v>
      </c>
      <c r="AI948" s="324">
        <v>0</v>
      </c>
      <c r="AJ948" s="324">
        <v>0</v>
      </c>
      <c r="AK948" s="33"/>
      <c r="AL948" s="33"/>
      <c r="AM948" s="33"/>
      <c r="AN948" s="33"/>
      <c r="AO948" s="33"/>
      <c r="AP948" s="33"/>
      <c r="AQ948" s="33"/>
      <c r="AR948" s="33"/>
      <c r="AS948" s="33"/>
      <c r="AT948" s="556"/>
      <c r="AU948" s="854"/>
      <c r="AV948" s="324"/>
      <c r="AW948" s="324">
        <v>0</v>
      </c>
      <c r="AX948" s="324">
        <v>0</v>
      </c>
      <c r="AY948" s="324">
        <v>0</v>
      </c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718">
        <f t="shared" si="2645"/>
        <v>0</v>
      </c>
      <c r="BM948" s="324">
        <f t="shared" si="2646"/>
        <v>0</v>
      </c>
      <c r="BN948" s="324">
        <f t="shared" si="2647"/>
        <v>0</v>
      </c>
      <c r="BO948" s="33"/>
      <c r="BP948" s="33"/>
      <c r="BQ948" s="33"/>
      <c r="BR948" s="33"/>
      <c r="BS948" s="33"/>
      <c r="BT948" s="33"/>
      <c r="BU948" s="33"/>
      <c r="BV948" s="33"/>
      <c r="BW948" s="33"/>
      <c r="BX948" s="556"/>
      <c r="BY948" s="854"/>
      <c r="BZ948" s="324"/>
      <c r="CA948" s="324">
        <f t="shared" si="2598"/>
        <v>0</v>
      </c>
      <c r="CB948" s="324">
        <f t="shared" si="2594"/>
        <v>0</v>
      </c>
      <c r="CC948" s="324">
        <f t="shared" si="2595"/>
        <v>0</v>
      </c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2239"/>
      <c r="CQ948" s="2239"/>
      <c r="CR948" s="2239"/>
      <c r="CS948" s="210"/>
      <c r="CT948" s="210"/>
      <c r="CU948" s="210"/>
      <c r="CV948" s="324">
        <v>8.0000000000000002E-3</v>
      </c>
      <c r="CW948" s="854">
        <f>CV948*1000*0.12</f>
        <v>0.96</v>
      </c>
      <c r="CX948" s="324">
        <f>CV948*$EO$14</f>
        <v>3.4400799999999995E-2</v>
      </c>
      <c r="CY948" s="33"/>
      <c r="CZ948" s="33"/>
      <c r="DA948" s="33"/>
      <c r="DB948" s="854">
        <v>2.9</v>
      </c>
      <c r="DC948" s="854">
        <v>47.5</v>
      </c>
      <c r="DD948" s="854">
        <v>0.16</v>
      </c>
      <c r="DE948" s="555">
        <f t="shared" si="2649"/>
        <v>0.1</v>
      </c>
      <c r="DF948" s="595">
        <v>0</v>
      </c>
      <c r="DG948" s="33"/>
      <c r="DH948" s="33"/>
      <c r="DI948" s="130"/>
      <c r="DJ948" s="854"/>
      <c r="DK948" s="595">
        <v>0</v>
      </c>
      <c r="DL948" s="33"/>
      <c r="DM948" s="33"/>
      <c r="DN948" s="33"/>
      <c r="DO948" s="33"/>
      <c r="DP948" s="595">
        <f t="shared" si="2650"/>
        <v>0</v>
      </c>
      <c r="DQ948" s="33"/>
      <c r="DR948" s="33"/>
      <c r="DS948" s="130"/>
      <c r="DT948" s="854"/>
      <c r="DU948" s="595">
        <f t="shared" si="2651"/>
        <v>0</v>
      </c>
      <c r="DV948" s="33"/>
      <c r="DW948" s="33"/>
      <c r="DX948" s="33"/>
      <c r="DY948" s="33"/>
      <c r="DZ948" s="2255"/>
      <c r="EA948" s="595"/>
      <c r="EB948" s="595">
        <v>0.1</v>
      </c>
      <c r="EC948" s="595"/>
      <c r="ED948" s="119" t="s">
        <v>243</v>
      </c>
      <c r="EE948" s="33"/>
      <c r="EF948" s="329" t="s">
        <v>235</v>
      </c>
      <c r="EG948" s="171"/>
      <c r="EH948" s="877" t="s">
        <v>444</v>
      </c>
    </row>
    <row r="949" spans="1:138" ht="24.75" customHeight="1" outlineLevel="1">
      <c r="A949" s="85"/>
      <c r="B949" s="67"/>
      <c r="C949" s="1144" t="s">
        <v>325</v>
      </c>
      <c r="D949" s="1139" t="s">
        <v>400</v>
      </c>
      <c r="E949" s="128" t="s">
        <v>24</v>
      </c>
      <c r="F949" s="899" t="s">
        <v>2</v>
      </c>
      <c r="G949" s="855">
        <f t="shared" si="2643"/>
        <v>4</v>
      </c>
      <c r="H949" s="855">
        <f>SUM(I949:L949)</f>
        <v>4</v>
      </c>
      <c r="I949" s="67"/>
      <c r="J949" s="67"/>
      <c r="K949" s="67"/>
      <c r="L949" s="899">
        <v>4</v>
      </c>
      <c r="M949" s="2216"/>
      <c r="N949" s="67"/>
      <c r="O949" s="67"/>
      <c r="P949" s="67"/>
      <c r="Q949" s="574">
        <v>0</v>
      </c>
      <c r="R949" s="196"/>
      <c r="S949" s="196"/>
      <c r="T949" s="196"/>
      <c r="U949" s="196"/>
      <c r="V949" s="855">
        <f>SUM(W949:Z949)</f>
        <v>0</v>
      </c>
      <c r="W949" s="67"/>
      <c r="X949" s="67"/>
      <c r="Y949" s="67"/>
      <c r="Z949" s="2337"/>
      <c r="AA949" s="574">
        <v>0</v>
      </c>
      <c r="AB949" s="196"/>
      <c r="AC949" s="196"/>
      <c r="AD949" s="196"/>
      <c r="AE949" s="196"/>
      <c r="AF949" s="566" t="s">
        <v>311</v>
      </c>
      <c r="AG949" s="561">
        <f t="shared" si="2652"/>
        <v>2.5000000000000001E-3</v>
      </c>
      <c r="AH949" s="556">
        <v>2.5000000000000001E-3</v>
      </c>
      <c r="AI949" s="324">
        <v>0.03</v>
      </c>
      <c r="AJ949" s="324">
        <v>9.556750000000001E-3</v>
      </c>
      <c r="AK949" s="900"/>
      <c r="AL949" s="900"/>
      <c r="AM949" s="900"/>
      <c r="AN949" s="900"/>
      <c r="AO949" s="900"/>
      <c r="AP949" s="900"/>
      <c r="AQ949" s="900"/>
      <c r="AR949" s="900"/>
      <c r="AS949" s="900"/>
      <c r="AT949" s="901">
        <v>2.5000000000000001E-3</v>
      </c>
      <c r="AU949" s="854">
        <v>0.03</v>
      </c>
      <c r="AV949" s="324">
        <v>9.556750000000001E-3</v>
      </c>
      <c r="AW949" s="324">
        <v>0</v>
      </c>
      <c r="AX949" s="324">
        <v>0</v>
      </c>
      <c r="AY949" s="324">
        <v>0</v>
      </c>
      <c r="AZ949" s="900"/>
      <c r="BA949" s="900"/>
      <c r="BB949" s="900"/>
      <c r="BC949" s="900"/>
      <c r="BD949" s="900"/>
      <c r="BE949" s="900"/>
      <c r="BF949" s="900"/>
      <c r="BG949" s="900"/>
      <c r="BH949" s="900"/>
      <c r="BI949" s="900"/>
      <c r="BJ949" s="900"/>
      <c r="BK949" s="900"/>
      <c r="BL949" s="556">
        <f t="shared" si="2645"/>
        <v>2.5000000000000001E-3</v>
      </c>
      <c r="BM949" s="324">
        <f t="shared" si="2646"/>
        <v>0.03</v>
      </c>
      <c r="BN949" s="324">
        <f t="shared" si="2647"/>
        <v>9.556750000000001E-3</v>
      </c>
      <c r="BO949" s="900"/>
      <c r="BP949" s="900"/>
      <c r="BQ949" s="900"/>
      <c r="BR949" s="900"/>
      <c r="BS949" s="900"/>
      <c r="BT949" s="900"/>
      <c r="BU949" s="900"/>
      <c r="BV949" s="900"/>
      <c r="BW949" s="900"/>
      <c r="BX949" s="901">
        <v>2.5000000000000001E-3</v>
      </c>
      <c r="BY949" s="854">
        <v>0.03</v>
      </c>
      <c r="BZ949" s="324">
        <f t="shared" ref="BZ949" si="2653">BX949*$EU$14</f>
        <v>9.556750000000001E-3</v>
      </c>
      <c r="CA949" s="324">
        <f t="shared" si="2598"/>
        <v>0</v>
      </c>
      <c r="CB949" s="324">
        <f t="shared" si="2594"/>
        <v>0</v>
      </c>
      <c r="CC949" s="324">
        <f t="shared" si="2595"/>
        <v>0</v>
      </c>
      <c r="CD949" s="900"/>
      <c r="CE949" s="900"/>
      <c r="CF949" s="900"/>
      <c r="CG949" s="900"/>
      <c r="CH949" s="900"/>
      <c r="CI949" s="900"/>
      <c r="CJ949" s="900"/>
      <c r="CK949" s="900"/>
      <c r="CL949" s="900"/>
      <c r="CM949" s="900"/>
      <c r="CN949" s="900"/>
      <c r="CO949" s="900"/>
      <c r="CP949" s="2319"/>
      <c r="CQ949" s="2319"/>
      <c r="CR949" s="2319"/>
      <c r="CS949" s="240"/>
      <c r="CT949" s="240"/>
      <c r="CU949" s="240"/>
      <c r="CV949" s="900"/>
      <c r="CW949" s="900"/>
      <c r="CX949" s="900"/>
      <c r="CY949" s="900"/>
      <c r="CZ949" s="900"/>
      <c r="DA949" s="900"/>
      <c r="DB949" s="210"/>
      <c r="DC949" s="210"/>
      <c r="DD949" s="210"/>
      <c r="DE949" s="555">
        <f t="shared" si="2649"/>
        <v>3.2000000000000001E-2</v>
      </c>
      <c r="DF949" s="595">
        <v>3.2000000000000001E-2</v>
      </c>
      <c r="DG949" s="900"/>
      <c r="DH949" s="900"/>
      <c r="DI949" s="902"/>
      <c r="DJ949" s="854">
        <v>3.2000000000000001E-2</v>
      </c>
      <c r="DK949" s="595">
        <v>0</v>
      </c>
      <c r="DL949" s="900"/>
      <c r="DM949" s="900"/>
      <c r="DN949" s="900"/>
      <c r="DO949" s="900"/>
      <c r="DP949" s="595">
        <f t="shared" si="2650"/>
        <v>3.2000000000000001E-2</v>
      </c>
      <c r="DQ949" s="900"/>
      <c r="DR949" s="900"/>
      <c r="DS949" s="902"/>
      <c r="DT949" s="854">
        <v>3.2000000000000001E-2</v>
      </c>
      <c r="DU949" s="595">
        <f t="shared" si="2651"/>
        <v>0</v>
      </c>
      <c r="DV949" s="900"/>
      <c r="DW949" s="900"/>
      <c r="DX949" s="900"/>
      <c r="DY949" s="900"/>
      <c r="DZ949" s="2319"/>
      <c r="EA949" s="240"/>
      <c r="EB949" s="900"/>
      <c r="EC949" s="903"/>
      <c r="ED949" s="119" t="s">
        <v>243</v>
      </c>
      <c r="EE949" s="33"/>
      <c r="EF949" s="329" t="s">
        <v>235</v>
      </c>
      <c r="EG949" s="171"/>
      <c r="EH949" s="877" t="s">
        <v>444</v>
      </c>
    </row>
    <row r="950" spans="1:138" ht="15" customHeight="1" outlineLevel="1">
      <c r="A950" s="85"/>
      <c r="B950" s="67"/>
      <c r="C950" s="1144"/>
      <c r="D950" s="1145" t="s">
        <v>52</v>
      </c>
      <c r="E950" s="84"/>
      <c r="F950" s="84"/>
      <c r="G950" s="84"/>
      <c r="H950" s="84"/>
      <c r="I950" s="84"/>
      <c r="J950" s="84"/>
      <c r="K950" s="84"/>
      <c r="L950" s="84"/>
      <c r="M950" s="2199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105"/>
      <c r="AG950" s="555">
        <f t="shared" si="2652"/>
        <v>6.6742999999999997E-2</v>
      </c>
      <c r="AH950" s="595">
        <v>1.0272E-2</v>
      </c>
      <c r="AI950" s="595">
        <v>1.23264</v>
      </c>
      <c r="AJ950" s="595">
        <v>3.9266774400000003E-2</v>
      </c>
      <c r="AK950" s="595">
        <v>0</v>
      </c>
      <c r="AL950" s="595">
        <v>0</v>
      </c>
      <c r="AM950" s="595">
        <v>0</v>
      </c>
      <c r="AN950" s="595">
        <v>0</v>
      </c>
      <c r="AO950" s="595">
        <v>0</v>
      </c>
      <c r="AP950" s="595">
        <v>0</v>
      </c>
      <c r="AQ950" s="595">
        <v>0</v>
      </c>
      <c r="AR950" s="595">
        <v>0</v>
      </c>
      <c r="AS950" s="595">
        <v>0</v>
      </c>
      <c r="AT950" s="595">
        <v>1.0272E-2</v>
      </c>
      <c r="AU950" s="595">
        <v>1.23264</v>
      </c>
      <c r="AV950" s="595">
        <v>3.9266774400000003E-2</v>
      </c>
      <c r="AW950" s="595">
        <v>1.8176400000000001E-3</v>
      </c>
      <c r="AX950" s="595">
        <v>0.2181168</v>
      </c>
      <c r="AY950" s="595">
        <v>7.6167370224000004E-3</v>
      </c>
      <c r="AZ950" s="595">
        <v>8.5536E-4</v>
      </c>
      <c r="BA950" s="595">
        <v>0.1026432</v>
      </c>
      <c r="BB950" s="595">
        <v>3.5981060544000004E-3</v>
      </c>
      <c r="BC950" s="595">
        <v>0</v>
      </c>
      <c r="BD950" s="595">
        <v>0</v>
      </c>
      <c r="BE950" s="595">
        <v>0</v>
      </c>
      <c r="BF950" s="595">
        <v>4.2768E-4</v>
      </c>
      <c r="BG950" s="595">
        <v>5.1321600000000002E-2</v>
      </c>
      <c r="BH950" s="595">
        <v>1.7836180559999998E-3</v>
      </c>
      <c r="BI950" s="595">
        <v>5.3459999999999998E-4</v>
      </c>
      <c r="BJ950" s="595">
        <v>6.4151999999999987E-2</v>
      </c>
      <c r="BK950" s="595">
        <v>2.235012912E-3</v>
      </c>
      <c r="BL950" s="595">
        <f t="shared" ref="BL950:CO950" si="2654">SUM(BL947:BL948)</f>
        <v>1.2305E-2</v>
      </c>
      <c r="BM950" s="595">
        <f t="shared" si="2654"/>
        <v>1.4765999999999999</v>
      </c>
      <c r="BN950" s="595">
        <f t="shared" si="2654"/>
        <v>4.70383235E-2</v>
      </c>
      <c r="BO950" s="595">
        <f t="shared" si="2654"/>
        <v>0</v>
      </c>
      <c r="BP950" s="595">
        <f t="shared" si="2654"/>
        <v>0</v>
      </c>
      <c r="BQ950" s="595">
        <f t="shared" si="2654"/>
        <v>0</v>
      </c>
      <c r="BR950" s="595">
        <f t="shared" si="2654"/>
        <v>0</v>
      </c>
      <c r="BS950" s="595">
        <f t="shared" si="2654"/>
        <v>0</v>
      </c>
      <c r="BT950" s="595">
        <f t="shared" si="2654"/>
        <v>0</v>
      </c>
      <c r="BU950" s="595">
        <f t="shared" si="2654"/>
        <v>0</v>
      </c>
      <c r="BV950" s="595">
        <f t="shared" si="2654"/>
        <v>0</v>
      </c>
      <c r="BW950" s="595">
        <f t="shared" si="2654"/>
        <v>0</v>
      </c>
      <c r="BX950" s="595">
        <f t="shared" si="2654"/>
        <v>1.2305E-2</v>
      </c>
      <c r="BY950" s="595">
        <f t="shared" si="2654"/>
        <v>1.4765999999999999</v>
      </c>
      <c r="BZ950" s="595">
        <f t="shared" si="2654"/>
        <v>4.70383235E-2</v>
      </c>
      <c r="CA950" s="595">
        <f t="shared" si="2654"/>
        <v>1.1761199999999999E-3</v>
      </c>
      <c r="CB950" s="595">
        <f t="shared" si="2654"/>
        <v>0.14113439999999997</v>
      </c>
      <c r="CC950" s="595">
        <f t="shared" si="2654"/>
        <v>5.0523762959999996E-3</v>
      </c>
      <c r="CD950" s="595">
        <f t="shared" si="2654"/>
        <v>1.1761199999999999E-3</v>
      </c>
      <c r="CE950" s="595">
        <f t="shared" si="2654"/>
        <v>0.14113439999999997</v>
      </c>
      <c r="CF950" s="595">
        <f t="shared" si="2654"/>
        <v>5.0523762959999996E-3</v>
      </c>
      <c r="CG950" s="595">
        <f t="shared" si="2654"/>
        <v>0</v>
      </c>
      <c r="CH950" s="595">
        <f t="shared" si="2654"/>
        <v>0</v>
      </c>
      <c r="CI950" s="595">
        <f t="shared" si="2654"/>
        <v>0</v>
      </c>
      <c r="CJ950" s="595">
        <f t="shared" si="2654"/>
        <v>0</v>
      </c>
      <c r="CK950" s="595">
        <f t="shared" si="2654"/>
        <v>0</v>
      </c>
      <c r="CL950" s="595">
        <f t="shared" si="2654"/>
        <v>0</v>
      </c>
      <c r="CM950" s="595">
        <f t="shared" si="2654"/>
        <v>0</v>
      </c>
      <c r="CN950" s="595">
        <f t="shared" si="2654"/>
        <v>0</v>
      </c>
      <c r="CO950" s="595">
        <f t="shared" si="2654"/>
        <v>0</v>
      </c>
      <c r="CP950" s="2255">
        <f t="shared" ref="CP950:DA950" si="2655">SUM(CP947:CP948)</f>
        <v>1.2305E-2</v>
      </c>
      <c r="CQ950" s="2255">
        <f t="shared" si="2655"/>
        <v>1.4765999999999999</v>
      </c>
      <c r="CR950" s="2255">
        <f t="shared" si="2655"/>
        <v>0</v>
      </c>
      <c r="CS950" s="595">
        <f t="shared" si="2655"/>
        <v>1.2305E-2</v>
      </c>
      <c r="CT950" s="595">
        <f t="shared" si="2655"/>
        <v>1.4765999999999999</v>
      </c>
      <c r="CU950" s="595">
        <f t="shared" si="2655"/>
        <v>5.0877483499999994E-2</v>
      </c>
      <c r="CV950" s="595">
        <f t="shared" si="2655"/>
        <v>2.0198000000000001E-2</v>
      </c>
      <c r="CW950" s="595">
        <f t="shared" si="2655"/>
        <v>2.4237599999999997</v>
      </c>
      <c r="CX950" s="595">
        <f t="shared" si="2655"/>
        <v>8.6853419799999998E-2</v>
      </c>
      <c r="CY950" s="595">
        <f t="shared" si="2655"/>
        <v>1.1663E-2</v>
      </c>
      <c r="CZ950" s="595">
        <f t="shared" si="2655"/>
        <v>1.3995599999999999</v>
      </c>
      <c r="DA950" s="595">
        <f t="shared" si="2655"/>
        <v>5.2158102300000002E-2</v>
      </c>
      <c r="DB950" s="283"/>
      <c r="DC950" s="283"/>
      <c r="DD950" s="283"/>
      <c r="DE950" s="555">
        <f t="shared" si="2649"/>
        <v>1.0401400629999999</v>
      </c>
      <c r="DF950" s="595">
        <v>0.169333343</v>
      </c>
      <c r="DG950" s="595">
        <v>0</v>
      </c>
      <c r="DH950" s="595">
        <v>0</v>
      </c>
      <c r="DI950" s="595">
        <v>0</v>
      </c>
      <c r="DJ950" s="595">
        <v>0.169333343</v>
      </c>
      <c r="DK950" s="595">
        <v>1.2300000000000002E-2</v>
      </c>
      <c r="DL950" s="600">
        <v>4.0000000000000001E-3</v>
      </c>
      <c r="DM950" s="595"/>
      <c r="DN950" s="595"/>
      <c r="DO950" s="595"/>
      <c r="DP950" s="595">
        <f t="shared" ref="DP950:DV950" si="2656">SUM(DP947:DP948)</f>
        <v>0.23081601599999998</v>
      </c>
      <c r="DQ950" s="595">
        <f t="shared" si="2656"/>
        <v>0</v>
      </c>
      <c r="DR950" s="595">
        <f t="shared" si="2656"/>
        <v>0</v>
      </c>
      <c r="DS950" s="595">
        <f t="shared" si="2656"/>
        <v>0</v>
      </c>
      <c r="DT950" s="595">
        <f t="shared" si="2656"/>
        <v>0.23081601599999998</v>
      </c>
      <c r="DU950" s="595">
        <f t="shared" si="2656"/>
        <v>4.5050000000000003E-3</v>
      </c>
      <c r="DV950" s="600">
        <f t="shared" si="2656"/>
        <v>4.5050000000000003E-3</v>
      </c>
      <c r="DW950" s="595"/>
      <c r="DX950" s="595"/>
      <c r="DY950" s="595"/>
      <c r="DZ950" s="2255">
        <f>SUM(DZ947:DZ948)</f>
        <v>0.23081601599999998</v>
      </c>
      <c r="EA950" s="595">
        <f>SUM(EA947:EA948)</f>
        <v>0.23403201600000001</v>
      </c>
      <c r="EB950" s="595">
        <f>SUM(EB947:EB948)</f>
        <v>0.33590401599999997</v>
      </c>
      <c r="EC950" s="595">
        <f>SUM(EC947:EC948)</f>
        <v>0.22708801499999998</v>
      </c>
      <c r="ED950" s="119" t="s">
        <v>243</v>
      </c>
      <c r="EE950" s="33"/>
      <c r="EF950" s="329"/>
      <c r="EG950" s="171"/>
      <c r="EH950" s="877"/>
    </row>
    <row r="951" spans="1:138" ht="15" customHeight="1" outlineLevel="1">
      <c r="A951" s="85"/>
      <c r="B951" s="67"/>
      <c r="C951" s="1142" t="s">
        <v>70</v>
      </c>
      <c r="D951" s="1143" t="s">
        <v>127</v>
      </c>
      <c r="E951" s="84"/>
      <c r="F951" s="84"/>
      <c r="G951" s="84"/>
      <c r="H951" s="84"/>
      <c r="I951" s="84"/>
      <c r="J951" s="84"/>
      <c r="K951" s="84"/>
      <c r="L951" s="84"/>
      <c r="M951" s="2199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23"/>
      <c r="AG951" s="23"/>
      <c r="AH951" s="185"/>
      <c r="AI951" s="185"/>
      <c r="AJ951" s="185"/>
      <c r="AK951" s="185"/>
      <c r="AL951" s="185"/>
      <c r="AM951" s="185"/>
      <c r="AN951" s="185"/>
      <c r="AO951" s="185"/>
      <c r="AP951" s="185"/>
      <c r="AQ951" s="185"/>
      <c r="AR951" s="185"/>
      <c r="AS951" s="185"/>
      <c r="AT951" s="185"/>
      <c r="AU951" s="185"/>
      <c r="AV951" s="185"/>
      <c r="AW951" s="185"/>
      <c r="AX951" s="185"/>
      <c r="AY951" s="185"/>
      <c r="AZ951" s="185"/>
      <c r="BA951" s="185"/>
      <c r="BB951" s="185"/>
      <c r="BC951" s="185"/>
      <c r="BD951" s="185"/>
      <c r="BE951" s="185"/>
      <c r="BF951" s="185"/>
      <c r="BG951" s="185"/>
      <c r="BH951" s="185"/>
      <c r="BI951" s="185"/>
      <c r="BJ951" s="185"/>
      <c r="BK951" s="185"/>
      <c r="BL951" s="185"/>
      <c r="BM951" s="185"/>
      <c r="BN951" s="185"/>
      <c r="BO951" s="185"/>
      <c r="BP951" s="185"/>
      <c r="BQ951" s="185"/>
      <c r="BR951" s="185"/>
      <c r="BS951" s="185"/>
      <c r="BT951" s="185"/>
      <c r="BU951" s="185"/>
      <c r="BV951" s="185"/>
      <c r="BW951" s="185"/>
      <c r="BX951" s="185"/>
      <c r="BY951" s="185"/>
      <c r="BZ951" s="185"/>
      <c r="CA951" s="185"/>
      <c r="CB951" s="185"/>
      <c r="CC951" s="185"/>
      <c r="CD951" s="185"/>
      <c r="CE951" s="185"/>
      <c r="CF951" s="185"/>
      <c r="CG951" s="185"/>
      <c r="CH951" s="185"/>
      <c r="CI951" s="185"/>
      <c r="CJ951" s="185"/>
      <c r="CK951" s="185"/>
      <c r="CL951" s="185"/>
      <c r="CM951" s="185"/>
      <c r="CN951" s="185"/>
      <c r="CO951" s="185"/>
      <c r="CP951" s="2234"/>
      <c r="CQ951" s="2234"/>
      <c r="CR951" s="2234"/>
      <c r="CS951" s="283"/>
      <c r="CT951" s="283"/>
      <c r="CU951" s="283"/>
      <c r="CV951" s="185"/>
      <c r="CW951" s="185"/>
      <c r="CX951" s="185"/>
      <c r="CY951" s="185"/>
      <c r="CZ951" s="185"/>
      <c r="DA951" s="185"/>
      <c r="DB951" s="283"/>
      <c r="DC951" s="283"/>
      <c r="DD951" s="283"/>
      <c r="DE951" s="185"/>
      <c r="DF951" s="283"/>
      <c r="DG951" s="185"/>
      <c r="DH951" s="185"/>
      <c r="DI951" s="185"/>
      <c r="DJ951" s="185"/>
      <c r="DK951" s="185"/>
      <c r="DL951" s="185"/>
      <c r="DM951" s="185"/>
      <c r="DN951" s="185"/>
      <c r="DO951" s="185"/>
      <c r="DP951" s="283"/>
      <c r="DQ951" s="185"/>
      <c r="DR951" s="185"/>
      <c r="DS951" s="185"/>
      <c r="DT951" s="185"/>
      <c r="DU951" s="185"/>
      <c r="DV951" s="185"/>
      <c r="DW951" s="185"/>
      <c r="DX951" s="185"/>
      <c r="DY951" s="185"/>
      <c r="DZ951" s="2234"/>
      <c r="EA951" s="283"/>
      <c r="EB951" s="185"/>
      <c r="EC951" s="866"/>
      <c r="ED951" s="185"/>
      <c r="EE951" s="185"/>
      <c r="EF951" s="185"/>
      <c r="EG951" s="202"/>
      <c r="EH951" s="185"/>
    </row>
    <row r="952" spans="1:138" ht="25.5" customHeight="1" outlineLevel="1">
      <c r="A952" s="85"/>
      <c r="B952" s="67"/>
      <c r="C952" s="1144" t="s">
        <v>202</v>
      </c>
      <c r="D952" s="1139" t="s">
        <v>401</v>
      </c>
      <c r="E952" s="67"/>
      <c r="F952" s="899" t="s">
        <v>2</v>
      </c>
      <c r="G952" s="855">
        <f t="shared" ref="G952:G955" si="2657">H952+M952+N952+O952+P952</f>
        <v>5</v>
      </c>
      <c r="H952" s="855">
        <f t="shared" ref="H952:H955" si="2658">SUM(I952:L952)</f>
        <v>1</v>
      </c>
      <c r="I952" s="67"/>
      <c r="J952" s="67"/>
      <c r="K952" s="132"/>
      <c r="L952" s="1002">
        <v>1</v>
      </c>
      <c r="M952" s="2219">
        <v>1</v>
      </c>
      <c r="N952" s="1002">
        <v>1</v>
      </c>
      <c r="O952" s="1002">
        <v>1</v>
      </c>
      <c r="P952" s="1002">
        <v>1</v>
      </c>
      <c r="Q952" s="574">
        <f>SUM(R952:U952)</f>
        <v>1</v>
      </c>
      <c r="R952" s="196"/>
      <c r="S952" s="196"/>
      <c r="T952" s="196"/>
      <c r="U952" s="1939">
        <v>1</v>
      </c>
      <c r="V952" s="855">
        <f t="shared" ref="V952:V955" si="2659">SUM(W952:Z952)</f>
        <v>1</v>
      </c>
      <c r="W952" s="67"/>
      <c r="X952" s="67"/>
      <c r="Y952" s="132"/>
      <c r="Z952" s="2337">
        <v>1</v>
      </c>
      <c r="AA952" s="574">
        <f>SUM(AB952:AE952)</f>
        <v>0</v>
      </c>
      <c r="AB952" s="196"/>
      <c r="AC952" s="196"/>
      <c r="AD952" s="196"/>
      <c r="AE952" s="2139"/>
      <c r="AF952" s="566" t="s">
        <v>14</v>
      </c>
      <c r="AG952" s="555">
        <f t="shared" ref="AG952:AG954" si="2660">AH952+CP952+CS952+CV952+CY952</f>
        <v>25</v>
      </c>
      <c r="AH952" s="324">
        <v>5</v>
      </c>
      <c r="AI952" s="324">
        <v>5.77</v>
      </c>
      <c r="AJ952" s="324">
        <v>1.1382754475033499E-2</v>
      </c>
      <c r="AK952" s="33"/>
      <c r="AL952" s="33"/>
      <c r="AM952" s="33"/>
      <c r="AN952" s="33"/>
      <c r="AO952" s="33"/>
      <c r="AP952" s="33"/>
      <c r="AQ952" s="33"/>
      <c r="AR952" s="33"/>
      <c r="AS952" s="33"/>
      <c r="AT952" s="324">
        <v>5</v>
      </c>
      <c r="AU952" s="854">
        <v>5.77</v>
      </c>
      <c r="AV952" s="324">
        <v>1.1382754475033499E-2</v>
      </c>
      <c r="AW952" s="324">
        <v>5</v>
      </c>
      <c r="AX952" s="324">
        <v>5.77</v>
      </c>
      <c r="AY952" s="324">
        <v>1.1875E-2</v>
      </c>
      <c r="AZ952" s="33"/>
      <c r="BA952" s="33"/>
      <c r="BB952" s="33"/>
      <c r="BC952" s="33"/>
      <c r="BD952" s="33"/>
      <c r="BE952" s="33"/>
      <c r="BF952" s="33"/>
      <c r="BG952" s="33"/>
      <c r="BH952" s="33"/>
      <c r="BI952" s="324">
        <v>5</v>
      </c>
      <c r="BJ952" s="854">
        <v>5.77</v>
      </c>
      <c r="BK952" s="324">
        <v>1.1875E-2</v>
      </c>
      <c r="BL952" s="324">
        <f t="shared" ref="BL952:BL955" si="2661">BO952+BR952+BU952+BX952</f>
        <v>5</v>
      </c>
      <c r="BM952" s="324">
        <f t="shared" ref="BM952:BM955" si="2662">BP952+BS952+BV952+BY952</f>
        <v>5.77</v>
      </c>
      <c r="BN952" s="324">
        <f t="shared" ref="BN952:BN955" si="2663">BQ952+BT952+BW952+BZ952</f>
        <v>1.1382754475033499E-2</v>
      </c>
      <c r="BO952" s="33"/>
      <c r="BP952" s="33"/>
      <c r="BQ952" s="33"/>
      <c r="BR952" s="33"/>
      <c r="BS952" s="33"/>
      <c r="BT952" s="33"/>
      <c r="BU952" s="33"/>
      <c r="BV952" s="33"/>
      <c r="BW952" s="33"/>
      <c r="BX952" s="324">
        <v>5</v>
      </c>
      <c r="BY952" s="854">
        <f t="shared" ref="BY952:BY953" si="2664">1.154*BX952</f>
        <v>5.77</v>
      </c>
      <c r="BZ952" s="324">
        <f t="shared" ref="BZ952:BZ953" si="2665">BX952*$EU$20</f>
        <v>1.1382754475033499E-2</v>
      </c>
      <c r="CA952" s="324">
        <f t="shared" ref="CA952:CA955" si="2666">CD952+CG952+CJ952+CM952</f>
        <v>0</v>
      </c>
      <c r="CB952" s="324">
        <f t="shared" ref="CB952:CB955" si="2667">CE952+CH952+CK952+CN952</f>
        <v>0</v>
      </c>
      <c r="CC952" s="324">
        <f t="shared" ref="CC952:CC955" si="2668">CF952+CI952+CL952+CO952</f>
        <v>0</v>
      </c>
      <c r="CD952" s="33"/>
      <c r="CE952" s="33"/>
      <c r="CF952" s="33"/>
      <c r="CG952" s="33"/>
      <c r="CH952" s="33"/>
      <c r="CI952" s="33"/>
      <c r="CJ952" s="33"/>
      <c r="CK952" s="33"/>
      <c r="CL952" s="33"/>
      <c r="CM952" s="324"/>
      <c r="CN952" s="854">
        <f t="shared" ref="CN952" si="2669">1.154*CM952</f>
        <v>0</v>
      </c>
      <c r="CO952" s="324">
        <f>CM952*$EZ$20</f>
        <v>0</v>
      </c>
      <c r="CP952" s="2238">
        <v>5</v>
      </c>
      <c r="CQ952" s="2220">
        <f t="shared" ref="CQ952:CQ953" si="2670">1.154*CP952</f>
        <v>5.77</v>
      </c>
      <c r="CR952" s="2238">
        <f t="shared" ref="CR952:CR953" si="2671">CP952*$EM$20</f>
        <v>1.11209531961585E-2</v>
      </c>
      <c r="CS952" s="324">
        <v>5</v>
      </c>
      <c r="CT952" s="854">
        <f t="shared" ref="CT952:CT953" si="2672">1.154*CS952</f>
        <v>5.77</v>
      </c>
      <c r="CU952" s="324">
        <f t="shared" ref="CU952:CU953" si="2673">CS952*$EN$20</f>
        <v>1.156579132400485E-2</v>
      </c>
      <c r="CV952" s="324">
        <v>5</v>
      </c>
      <c r="CW952" s="854">
        <f t="shared" ref="CW952:CW953" si="2674">1.154*CV952</f>
        <v>5.77</v>
      </c>
      <c r="CX952" s="324">
        <f t="shared" ref="CX952:CX953" si="2675">CV952*$EO$20</f>
        <v>1.2028422976965051E-2</v>
      </c>
      <c r="CY952" s="324">
        <v>5</v>
      </c>
      <c r="CZ952" s="854">
        <f t="shared" ref="CZ952:CZ953" si="2676">1.154*CY952</f>
        <v>5.77</v>
      </c>
      <c r="DA952" s="324">
        <f t="shared" ref="DA952:DA953" si="2677">CY952*$EP$20</f>
        <v>1.2509559896043651E-2</v>
      </c>
      <c r="DB952" s="210"/>
      <c r="DC952" s="210"/>
      <c r="DD952" s="210"/>
      <c r="DE952" s="555">
        <f t="shared" ref="DE952:DE956" si="2678">DK952+DP952+EA952+EB952+EC952</f>
        <v>0.2616</v>
      </c>
      <c r="DF952" s="595">
        <v>0.06</v>
      </c>
      <c r="DG952" s="33"/>
      <c r="DH952" s="33"/>
      <c r="DI952" s="33"/>
      <c r="DJ952" s="854">
        <v>0.06</v>
      </c>
      <c r="DK952" s="595">
        <v>0</v>
      </c>
      <c r="DL952" s="33"/>
      <c r="DM952" s="33"/>
      <c r="DN952" s="23"/>
      <c r="DO952" s="33"/>
      <c r="DP952" s="595">
        <f t="shared" ref="DP952:DP955" si="2679">DQ952+DR952+DS952+DT952</f>
        <v>0.06</v>
      </c>
      <c r="DQ952" s="33"/>
      <c r="DR952" s="33"/>
      <c r="DS952" s="33"/>
      <c r="DT952" s="854">
        <v>0.06</v>
      </c>
      <c r="DU952" s="595">
        <f t="shared" ref="DU952:DU955" si="2680">DV952+DW952+DX952+DY952</f>
        <v>0</v>
      </c>
      <c r="DV952" s="33"/>
      <c r="DW952" s="33"/>
      <c r="DX952" s="23"/>
      <c r="DY952" s="33"/>
      <c r="DZ952" s="2220">
        <f>DJ952*1.04</f>
        <v>6.2399999999999997E-2</v>
      </c>
      <c r="EA952" s="854">
        <f>DJ952*1.08</f>
        <v>6.4799999999999996E-2</v>
      </c>
      <c r="EB952" s="854">
        <f>DJ952*1.12</f>
        <v>6.720000000000001E-2</v>
      </c>
      <c r="EC952" s="854">
        <f>DJ952*1.16</f>
        <v>6.9599999999999995E-2</v>
      </c>
      <c r="ED952" s="119" t="s">
        <v>243</v>
      </c>
      <c r="EE952" s="33"/>
      <c r="EF952" s="329" t="s">
        <v>235</v>
      </c>
      <c r="EG952" s="171"/>
      <c r="EH952" s="877" t="s">
        <v>444</v>
      </c>
    </row>
    <row r="953" spans="1:138" ht="30.75" customHeight="1" outlineLevel="1">
      <c r="A953" s="85"/>
      <c r="B953" s="67"/>
      <c r="C953" s="1144" t="s">
        <v>359</v>
      </c>
      <c r="D953" s="1139" t="s">
        <v>402</v>
      </c>
      <c r="E953" s="67"/>
      <c r="F953" s="899" t="s">
        <v>2</v>
      </c>
      <c r="G953" s="855">
        <f t="shared" si="2657"/>
        <v>5</v>
      </c>
      <c r="H953" s="855">
        <f t="shared" si="2658"/>
        <v>1</v>
      </c>
      <c r="I953" s="67"/>
      <c r="J953" s="67"/>
      <c r="K953" s="132"/>
      <c r="L953" s="1002">
        <v>1</v>
      </c>
      <c r="M953" s="2219">
        <v>1</v>
      </c>
      <c r="N953" s="1002">
        <v>1</v>
      </c>
      <c r="O953" s="1002">
        <v>1</v>
      </c>
      <c r="P953" s="1002">
        <v>1</v>
      </c>
      <c r="Q953" s="574">
        <v>0</v>
      </c>
      <c r="R953" s="196"/>
      <c r="S953" s="196"/>
      <c r="T953" s="196"/>
      <c r="U953" s="1939">
        <v>0</v>
      </c>
      <c r="V953" s="855">
        <f t="shared" si="2659"/>
        <v>1</v>
      </c>
      <c r="W953" s="67"/>
      <c r="X953" s="67"/>
      <c r="Y953" s="132"/>
      <c r="Z953" s="2337">
        <v>1</v>
      </c>
      <c r="AA953" s="574">
        <v>0</v>
      </c>
      <c r="AB953" s="196"/>
      <c r="AC953" s="196"/>
      <c r="AD953" s="196"/>
      <c r="AE953" s="2139">
        <v>0</v>
      </c>
      <c r="AF953" s="566" t="s">
        <v>14</v>
      </c>
      <c r="AG953" s="555">
        <f t="shared" si="2660"/>
        <v>25</v>
      </c>
      <c r="AH953" s="324">
        <v>5</v>
      </c>
      <c r="AI953" s="324">
        <v>5.77</v>
      </c>
      <c r="AJ953" s="324">
        <v>1.1382754475033499E-2</v>
      </c>
      <c r="AK953" s="33"/>
      <c r="AL953" s="33"/>
      <c r="AM953" s="33"/>
      <c r="AN953" s="33"/>
      <c r="AO953" s="33"/>
      <c r="AP953" s="33"/>
      <c r="AQ953" s="33"/>
      <c r="AR953" s="33"/>
      <c r="AS953" s="33"/>
      <c r="AT953" s="324">
        <v>5</v>
      </c>
      <c r="AU953" s="854">
        <v>5.77</v>
      </c>
      <c r="AV953" s="324">
        <v>1.1382754475033499E-2</v>
      </c>
      <c r="AW953" s="324">
        <v>0</v>
      </c>
      <c r="AX953" s="324">
        <v>0</v>
      </c>
      <c r="AY953" s="324">
        <v>0</v>
      </c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24">
        <f t="shared" si="2661"/>
        <v>5</v>
      </c>
      <c r="BM953" s="324">
        <f t="shared" si="2662"/>
        <v>5.77</v>
      </c>
      <c r="BN953" s="324">
        <f t="shared" si="2663"/>
        <v>1.1382754475033499E-2</v>
      </c>
      <c r="BO953" s="33"/>
      <c r="BP953" s="33"/>
      <c r="BQ953" s="33"/>
      <c r="BR953" s="33"/>
      <c r="BS953" s="33"/>
      <c r="BT953" s="33"/>
      <c r="BU953" s="33"/>
      <c r="BV953" s="33"/>
      <c r="BW953" s="33"/>
      <c r="BX953" s="324">
        <v>5</v>
      </c>
      <c r="BY953" s="854">
        <f t="shared" si="2664"/>
        <v>5.77</v>
      </c>
      <c r="BZ953" s="324">
        <f t="shared" si="2665"/>
        <v>1.1382754475033499E-2</v>
      </c>
      <c r="CA953" s="324">
        <f t="shared" si="2666"/>
        <v>0</v>
      </c>
      <c r="CB953" s="324">
        <f t="shared" si="2667"/>
        <v>0</v>
      </c>
      <c r="CC953" s="324">
        <f t="shared" si="2668"/>
        <v>0</v>
      </c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2238">
        <v>5</v>
      </c>
      <c r="CQ953" s="2220">
        <f t="shared" si="2670"/>
        <v>5.77</v>
      </c>
      <c r="CR953" s="2238">
        <f t="shared" si="2671"/>
        <v>1.11209531961585E-2</v>
      </c>
      <c r="CS953" s="324">
        <v>5</v>
      </c>
      <c r="CT953" s="854">
        <f t="shared" si="2672"/>
        <v>5.77</v>
      </c>
      <c r="CU953" s="324">
        <f t="shared" si="2673"/>
        <v>1.156579132400485E-2</v>
      </c>
      <c r="CV953" s="324">
        <v>5</v>
      </c>
      <c r="CW953" s="854">
        <f t="shared" si="2674"/>
        <v>5.77</v>
      </c>
      <c r="CX953" s="324">
        <f t="shared" si="2675"/>
        <v>1.2028422976965051E-2</v>
      </c>
      <c r="CY953" s="324">
        <v>5</v>
      </c>
      <c r="CZ953" s="854">
        <f t="shared" si="2676"/>
        <v>5.77</v>
      </c>
      <c r="DA953" s="324">
        <f t="shared" si="2677"/>
        <v>1.2509559896043651E-2</v>
      </c>
      <c r="DB953" s="210"/>
      <c r="DC953" s="210"/>
      <c r="DD953" s="210"/>
      <c r="DE953" s="555">
        <f t="shared" si="2678"/>
        <v>0.1308</v>
      </c>
      <c r="DF953" s="595">
        <v>0.03</v>
      </c>
      <c r="DG953" s="33"/>
      <c r="DH953" s="33"/>
      <c r="DI953" s="33"/>
      <c r="DJ953" s="854">
        <v>0.03</v>
      </c>
      <c r="DK953" s="595">
        <v>0</v>
      </c>
      <c r="DL953" s="33"/>
      <c r="DM953" s="33"/>
      <c r="DN953" s="23"/>
      <c r="DO953" s="33"/>
      <c r="DP953" s="595">
        <f t="shared" si="2679"/>
        <v>0.03</v>
      </c>
      <c r="DQ953" s="33"/>
      <c r="DR953" s="33"/>
      <c r="DS953" s="33"/>
      <c r="DT953" s="854">
        <v>0.03</v>
      </c>
      <c r="DU953" s="595">
        <f t="shared" si="2680"/>
        <v>0</v>
      </c>
      <c r="DV953" s="33"/>
      <c r="DW953" s="33"/>
      <c r="DX953" s="23"/>
      <c r="DY953" s="33"/>
      <c r="DZ953" s="2220">
        <f>DJ953*1.04</f>
        <v>3.1199999999999999E-2</v>
      </c>
      <c r="EA953" s="854">
        <f>DJ953*1.08</f>
        <v>3.2399999999999998E-2</v>
      </c>
      <c r="EB953" s="854">
        <f>DJ953*1.12</f>
        <v>3.3600000000000005E-2</v>
      </c>
      <c r="EC953" s="854">
        <f>DJ953*1.16</f>
        <v>3.4799999999999998E-2</v>
      </c>
      <c r="ED953" s="119" t="s">
        <v>243</v>
      </c>
      <c r="EE953" s="33"/>
      <c r="EF953" s="329" t="s">
        <v>235</v>
      </c>
      <c r="EG953" s="171"/>
      <c r="EH953" s="877" t="s">
        <v>444</v>
      </c>
    </row>
    <row r="954" spans="1:138" ht="24.75" customHeight="1" outlineLevel="1">
      <c r="A954" s="85"/>
      <c r="B954" s="67"/>
      <c r="C954" s="1144" t="s">
        <v>269</v>
      </c>
      <c r="D954" s="1140" t="s">
        <v>432</v>
      </c>
      <c r="E954" s="67"/>
      <c r="F954" s="899" t="s">
        <v>2</v>
      </c>
      <c r="G954" s="855">
        <f t="shared" si="2657"/>
        <v>120</v>
      </c>
      <c r="H954" s="855">
        <f t="shared" si="2658"/>
        <v>40</v>
      </c>
      <c r="I954" s="1002">
        <v>10</v>
      </c>
      <c r="J954" s="1002">
        <v>10</v>
      </c>
      <c r="K954" s="1002">
        <v>10</v>
      </c>
      <c r="L954" s="1002">
        <v>10</v>
      </c>
      <c r="M954" s="2219">
        <v>20</v>
      </c>
      <c r="N954" s="1002">
        <v>20</v>
      </c>
      <c r="O954" s="1002">
        <v>20</v>
      </c>
      <c r="P954" s="1002">
        <v>20</v>
      </c>
      <c r="Q954" s="574">
        <f>SUM(R954:U954)</f>
        <v>20</v>
      </c>
      <c r="R954" s="1840">
        <v>10</v>
      </c>
      <c r="S954" s="1840">
        <v>10</v>
      </c>
      <c r="T954" s="196"/>
      <c r="U954" s="1939">
        <v>0</v>
      </c>
      <c r="V954" s="855">
        <f t="shared" si="2659"/>
        <v>20</v>
      </c>
      <c r="W954" s="2337"/>
      <c r="X954" s="2337"/>
      <c r="Y954" s="2337">
        <v>10</v>
      </c>
      <c r="Z954" s="2337">
        <v>10</v>
      </c>
      <c r="AA954" s="574">
        <f>SUM(AB954:AE954)</f>
        <v>0</v>
      </c>
      <c r="AB954" s="2139"/>
      <c r="AC954" s="2139"/>
      <c r="AD954" s="196"/>
      <c r="AE954" s="2139">
        <v>0</v>
      </c>
      <c r="AF954" s="566" t="s">
        <v>14</v>
      </c>
      <c r="AG954" s="555">
        <f t="shared" si="2660"/>
        <v>1.2</v>
      </c>
      <c r="AH954" s="324">
        <v>0.4</v>
      </c>
      <c r="AI954" s="324">
        <v>0.46160000000000001</v>
      </c>
      <c r="AJ954" s="567">
        <v>8.9310842804109008E-4</v>
      </c>
      <c r="AK954" s="324">
        <v>0.1</v>
      </c>
      <c r="AL954" s="854">
        <v>0.1154</v>
      </c>
      <c r="AM954" s="567">
        <v>2.1889912451987503E-4</v>
      </c>
      <c r="AN954" s="324">
        <v>0.1</v>
      </c>
      <c r="AO954" s="854">
        <v>0.1154</v>
      </c>
      <c r="AP954" s="567">
        <v>2.1889912451987503E-4</v>
      </c>
      <c r="AQ954" s="324">
        <v>0.1</v>
      </c>
      <c r="AR954" s="854">
        <v>0.1154</v>
      </c>
      <c r="AS954" s="567">
        <v>2.2765508950067001E-4</v>
      </c>
      <c r="AT954" s="324">
        <v>0.1</v>
      </c>
      <c r="AU954" s="854">
        <v>0.1154</v>
      </c>
      <c r="AV954" s="567">
        <v>2.2765508950067001E-4</v>
      </c>
      <c r="AW954" s="324">
        <v>0.2</v>
      </c>
      <c r="AX954" s="324">
        <v>0.23080000000000001</v>
      </c>
      <c r="AY954" s="324">
        <v>4.7810000000000007E-4</v>
      </c>
      <c r="AZ954" s="1753">
        <v>0.1</v>
      </c>
      <c r="BA954" s="1754">
        <v>0.1154</v>
      </c>
      <c r="BB954" s="1816">
        <v>2.3900000000000004E-4</v>
      </c>
      <c r="BC954" s="324">
        <v>0.1</v>
      </c>
      <c r="BD954" s="854">
        <v>0.1154</v>
      </c>
      <c r="BE954" s="567">
        <v>2.3910000000000001E-4</v>
      </c>
      <c r="BF954" s="33"/>
      <c r="BG954" s="33"/>
      <c r="BH954" s="33"/>
      <c r="BI954" s="33"/>
      <c r="BJ954" s="33"/>
      <c r="BK954" s="33"/>
      <c r="BL954" s="324">
        <f t="shared" si="2661"/>
        <v>0.2</v>
      </c>
      <c r="BM954" s="324">
        <f t="shared" si="2662"/>
        <v>0.23080000000000001</v>
      </c>
      <c r="BN954" s="567">
        <f t="shared" si="2663"/>
        <v>4.5531017900134001E-4</v>
      </c>
      <c r="BO954" s="324"/>
      <c r="BP954" s="854">
        <f>1.154*BO954</f>
        <v>0</v>
      </c>
      <c r="BQ954" s="567">
        <f>BO954*$ER$20</f>
        <v>0</v>
      </c>
      <c r="BR954" s="324"/>
      <c r="BS954" s="854">
        <f>1.154*BR954</f>
        <v>0</v>
      </c>
      <c r="BT954" s="567">
        <f>BR954*$ES$20</f>
        <v>0</v>
      </c>
      <c r="BU954" s="324">
        <v>0.1</v>
      </c>
      <c r="BV954" s="854">
        <f>1.154*BU954</f>
        <v>0.1154</v>
      </c>
      <c r="BW954" s="567">
        <f>BU954*$ET$20</f>
        <v>2.2765508950067001E-4</v>
      </c>
      <c r="BX954" s="324">
        <v>0.1</v>
      </c>
      <c r="BY954" s="854">
        <f>1.154*BX954</f>
        <v>0.1154</v>
      </c>
      <c r="BZ954" s="567">
        <f>BX954*$EU$20</f>
        <v>2.2765508950067001E-4</v>
      </c>
      <c r="CA954" s="324">
        <f t="shared" si="2666"/>
        <v>0</v>
      </c>
      <c r="CB954" s="324">
        <f t="shared" si="2667"/>
        <v>0</v>
      </c>
      <c r="CC954" s="324">
        <f t="shared" si="2668"/>
        <v>0</v>
      </c>
      <c r="CD954" s="1753"/>
      <c r="CE954" s="1754">
        <f>1.154*CD954</f>
        <v>0</v>
      </c>
      <c r="CF954" s="1816">
        <f>CD954*$EW$20</f>
        <v>0</v>
      </c>
      <c r="CG954" s="324"/>
      <c r="CH954" s="854">
        <f>1.154*CG954</f>
        <v>0</v>
      </c>
      <c r="CI954" s="567">
        <f>CG954*$EX$20</f>
        <v>0</v>
      </c>
      <c r="CJ954" s="33"/>
      <c r="CK954" s="33"/>
      <c r="CL954" s="33"/>
      <c r="CM954" s="33"/>
      <c r="CN954" s="33"/>
      <c r="CO954" s="33"/>
      <c r="CP954" s="2238">
        <v>0.2</v>
      </c>
      <c r="CQ954" s="2220">
        <f>1.154*CP954</f>
        <v>0.23080000000000001</v>
      </c>
      <c r="CR954" s="2273">
        <f>CP954*$EM$20</f>
        <v>4.4483812784634004E-4</v>
      </c>
      <c r="CS954" s="324">
        <v>0.2</v>
      </c>
      <c r="CT954" s="854">
        <f>1.154*CS954</f>
        <v>0.23080000000000001</v>
      </c>
      <c r="CU954" s="567">
        <f>CS954*$EN$20</f>
        <v>4.6263165296019397E-4</v>
      </c>
      <c r="CV954" s="324">
        <v>0.2</v>
      </c>
      <c r="CW954" s="854">
        <f>1.154*CV954</f>
        <v>0.23080000000000001</v>
      </c>
      <c r="CX954" s="567">
        <f>CV954*$EO$20</f>
        <v>4.8113691907860202E-4</v>
      </c>
      <c r="CY954" s="324">
        <v>0.2</v>
      </c>
      <c r="CZ954" s="854">
        <f>1.154*CY954</f>
        <v>0.23080000000000001</v>
      </c>
      <c r="DA954" s="567">
        <f>CY954*$EP$20</f>
        <v>5.0038239584174605E-4</v>
      </c>
      <c r="DB954" s="1621" t="s">
        <v>447</v>
      </c>
      <c r="DC954" s="1621">
        <v>-3.5</v>
      </c>
      <c r="DD954" s="1621">
        <v>-5.5E-2</v>
      </c>
      <c r="DE954" s="555">
        <f t="shared" si="2678"/>
        <v>7.6759999999999995E-2</v>
      </c>
      <c r="DF954" s="595">
        <v>3.2000000000000001E-2</v>
      </c>
      <c r="DG954" s="854">
        <v>8.0000000000000002E-3</v>
      </c>
      <c r="DH954" s="854">
        <v>8.0000000000000002E-3</v>
      </c>
      <c r="DI954" s="854">
        <v>8.0000000000000002E-3</v>
      </c>
      <c r="DJ954" s="854">
        <v>8.0000000000000002E-3</v>
      </c>
      <c r="DK954" s="595">
        <v>7.0000000000000001E-3</v>
      </c>
      <c r="DL954" s="1754"/>
      <c r="DM954" s="33"/>
      <c r="DN954" s="33"/>
      <c r="DO954" s="33"/>
      <c r="DP954" s="595">
        <f t="shared" si="2679"/>
        <v>1.6E-2</v>
      </c>
      <c r="DQ954" s="854"/>
      <c r="DR954" s="854"/>
      <c r="DS954" s="854">
        <f t="shared" ref="DS954:DT954" si="2681">0.0008*10</f>
        <v>8.0000000000000002E-3</v>
      </c>
      <c r="DT954" s="854">
        <f t="shared" si="2681"/>
        <v>8.0000000000000002E-3</v>
      </c>
      <c r="DU954" s="595">
        <f t="shared" si="2680"/>
        <v>0</v>
      </c>
      <c r="DV954" s="1754"/>
      <c r="DW954" s="33"/>
      <c r="DX954" s="33"/>
      <c r="DY954" s="33"/>
      <c r="DZ954" s="2220">
        <f>0.0008*20*1.04</f>
        <v>1.6640000000000002E-2</v>
      </c>
      <c r="EA954" s="854">
        <f>0.0008*20*1.08</f>
        <v>1.728E-2</v>
      </c>
      <c r="EB954" s="854">
        <f>0.0008*20*1.12</f>
        <v>1.7920000000000002E-2</v>
      </c>
      <c r="EC954" s="854">
        <f>0.0008*20*1.16</f>
        <v>1.856E-2</v>
      </c>
      <c r="ED954" s="119" t="s">
        <v>243</v>
      </c>
      <c r="EE954" s="33"/>
      <c r="EF954" s="329" t="s">
        <v>235</v>
      </c>
      <c r="EG954" s="171"/>
      <c r="EH954" s="877" t="s">
        <v>444</v>
      </c>
    </row>
    <row r="955" spans="1:138" ht="21.75" customHeight="1" outlineLevel="1">
      <c r="A955" s="85"/>
      <c r="B955" s="67"/>
      <c r="C955" s="1144" t="s">
        <v>267</v>
      </c>
      <c r="D955" s="1140" t="s">
        <v>441</v>
      </c>
      <c r="E955" s="67"/>
      <c r="F955" s="953" t="s">
        <v>2</v>
      </c>
      <c r="G955" s="855">
        <f t="shared" si="2657"/>
        <v>5</v>
      </c>
      <c r="H955" s="855">
        <f t="shared" si="2658"/>
        <v>1</v>
      </c>
      <c r="I955" s="132"/>
      <c r="J955" s="132"/>
      <c r="K955" s="132"/>
      <c r="L955" s="1002">
        <v>1</v>
      </c>
      <c r="M955" s="2219">
        <v>1</v>
      </c>
      <c r="N955" s="1002">
        <v>1</v>
      </c>
      <c r="O955" s="1002">
        <v>1</v>
      </c>
      <c r="P955" s="1002">
        <v>1</v>
      </c>
      <c r="Q955" s="574">
        <v>0</v>
      </c>
      <c r="R955" s="196"/>
      <c r="S955" s="196"/>
      <c r="T955" s="196"/>
      <c r="U955" s="1939">
        <v>0</v>
      </c>
      <c r="V955" s="855">
        <f t="shared" si="2659"/>
        <v>1</v>
      </c>
      <c r="W955" s="132"/>
      <c r="X955" s="132"/>
      <c r="Y955" s="132"/>
      <c r="Z955" s="2337">
        <v>1</v>
      </c>
      <c r="AA955" s="574">
        <v>0</v>
      </c>
      <c r="AB955" s="196"/>
      <c r="AC955" s="196"/>
      <c r="AD955" s="196"/>
      <c r="AE955" s="2139">
        <v>0</v>
      </c>
      <c r="AF955" s="566" t="s">
        <v>14</v>
      </c>
      <c r="AG955" s="555">
        <f t="shared" ref="AG955" si="2682">AH955+CP955+CS955+CV955+CY955</f>
        <v>25</v>
      </c>
      <c r="AH955" s="324">
        <v>5</v>
      </c>
      <c r="AI955" s="324">
        <v>5.77</v>
      </c>
      <c r="AJ955" s="567">
        <v>1.1382754475033499E-2</v>
      </c>
      <c r="AK955" s="324"/>
      <c r="AL955" s="854"/>
      <c r="AM955" s="567"/>
      <c r="AN955" s="324"/>
      <c r="AO955" s="854"/>
      <c r="AP955" s="567"/>
      <c r="AQ955" s="324"/>
      <c r="AR955" s="854"/>
      <c r="AS955" s="567"/>
      <c r="AT955" s="324">
        <v>5</v>
      </c>
      <c r="AU955" s="854">
        <v>5.77</v>
      </c>
      <c r="AV955" s="324">
        <v>1.1382754475033499E-2</v>
      </c>
      <c r="AW955" s="324">
        <v>0</v>
      </c>
      <c r="AX955" s="324">
        <v>0</v>
      </c>
      <c r="AY955" s="324">
        <v>0</v>
      </c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24">
        <f t="shared" si="2661"/>
        <v>5</v>
      </c>
      <c r="BM955" s="324">
        <f t="shared" si="2662"/>
        <v>5.77</v>
      </c>
      <c r="BN955" s="567">
        <f t="shared" si="2663"/>
        <v>1.1382754475033499E-2</v>
      </c>
      <c r="BO955" s="324"/>
      <c r="BP955" s="854"/>
      <c r="BQ955" s="567"/>
      <c r="BR955" s="324"/>
      <c r="BS955" s="854"/>
      <c r="BT955" s="567"/>
      <c r="BU955" s="324"/>
      <c r="BV955" s="854"/>
      <c r="BW955" s="567"/>
      <c r="BX955" s="324">
        <v>5</v>
      </c>
      <c r="BY955" s="854">
        <f t="shared" ref="BY955" si="2683">1.154*BX955</f>
        <v>5.77</v>
      </c>
      <c r="BZ955" s="324">
        <f t="shared" ref="BZ955" si="2684">BX955*$EU$20</f>
        <v>1.1382754475033499E-2</v>
      </c>
      <c r="CA955" s="324">
        <f t="shared" si="2666"/>
        <v>0</v>
      </c>
      <c r="CB955" s="324">
        <f t="shared" si="2667"/>
        <v>0</v>
      </c>
      <c r="CC955" s="324">
        <f t="shared" si="2668"/>
        <v>0</v>
      </c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2238">
        <v>5</v>
      </c>
      <c r="CQ955" s="2220">
        <f>1.154*CP955</f>
        <v>5.77</v>
      </c>
      <c r="CR955" s="2238">
        <f>CP955*$EM$20</f>
        <v>1.11209531961585E-2</v>
      </c>
      <c r="CS955" s="324">
        <v>5</v>
      </c>
      <c r="CT955" s="854">
        <f t="shared" ref="CT955" si="2685">1.154*CS955</f>
        <v>5.77</v>
      </c>
      <c r="CU955" s="324">
        <f>CS955*$EN$20</f>
        <v>1.156579132400485E-2</v>
      </c>
      <c r="CV955" s="324">
        <v>5</v>
      </c>
      <c r="CW955" s="854">
        <f t="shared" ref="CW955" si="2686">1.154*CV955</f>
        <v>5.77</v>
      </c>
      <c r="CX955" s="324">
        <f>CV955*$EO$20</f>
        <v>1.2028422976965051E-2</v>
      </c>
      <c r="CY955" s="324">
        <v>5</v>
      </c>
      <c r="CZ955" s="854">
        <f t="shared" ref="CZ955" si="2687">1.154*CY955</f>
        <v>5.77</v>
      </c>
      <c r="DA955" s="324">
        <f>CY955*$EP$20</f>
        <v>1.2509559896043651E-2</v>
      </c>
      <c r="DB955" s="1498"/>
      <c r="DC955" s="1498"/>
      <c r="DD955" s="1498"/>
      <c r="DE955" s="555">
        <f t="shared" si="2678"/>
        <v>0.3488</v>
      </c>
      <c r="DF955" s="595">
        <v>0.08</v>
      </c>
      <c r="DG955" s="854"/>
      <c r="DH955" s="854"/>
      <c r="DI955" s="854"/>
      <c r="DJ955" s="854">
        <v>0.08</v>
      </c>
      <c r="DK955" s="595">
        <v>0</v>
      </c>
      <c r="DL955" s="33"/>
      <c r="DM955" s="33"/>
      <c r="DN955" s="33"/>
      <c r="DO955" s="33"/>
      <c r="DP955" s="595">
        <f t="shared" si="2679"/>
        <v>0.08</v>
      </c>
      <c r="DQ955" s="854"/>
      <c r="DR955" s="854"/>
      <c r="DS955" s="854"/>
      <c r="DT955" s="854">
        <v>0.08</v>
      </c>
      <c r="DU955" s="595">
        <f t="shared" si="2680"/>
        <v>0</v>
      </c>
      <c r="DV955" s="33"/>
      <c r="DW955" s="33"/>
      <c r="DX955" s="33"/>
      <c r="DY955" s="33"/>
      <c r="DZ955" s="2220">
        <f>DJ955*1.04</f>
        <v>8.320000000000001E-2</v>
      </c>
      <c r="EA955" s="854">
        <f>DJ955*1.08</f>
        <v>8.6400000000000005E-2</v>
      </c>
      <c r="EB955" s="854">
        <f>DJ955*1.12</f>
        <v>8.9600000000000013E-2</v>
      </c>
      <c r="EC955" s="854">
        <f>DJ955*1.16</f>
        <v>9.2799999999999994E-2</v>
      </c>
      <c r="ED955" s="119" t="s">
        <v>243</v>
      </c>
      <c r="EE955" s="33"/>
      <c r="EF955" s="329"/>
      <c r="EG955" s="171"/>
      <c r="EH955" s="877" t="s">
        <v>444</v>
      </c>
    </row>
    <row r="956" spans="1:138" ht="15.75" outlineLevel="1">
      <c r="A956" s="85"/>
      <c r="B956" s="67"/>
      <c r="C956" s="539"/>
      <c r="D956" s="1145" t="s">
        <v>52</v>
      </c>
      <c r="E956" s="84"/>
      <c r="F956" s="84"/>
      <c r="G956" s="84"/>
      <c r="H956" s="84"/>
      <c r="I956" s="84"/>
      <c r="J956" s="84"/>
      <c r="K956" s="84"/>
      <c r="L956" s="84"/>
      <c r="M956" s="2199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105"/>
      <c r="AG956" s="555">
        <f>SUM(AG952:AG955)</f>
        <v>76.2</v>
      </c>
      <c r="AH956" s="555">
        <v>15.4</v>
      </c>
      <c r="AI956" s="555">
        <v>17.771599999999999</v>
      </c>
      <c r="AJ956" s="555">
        <v>3.5041371853141587E-2</v>
      </c>
      <c r="AK956" s="555">
        <v>0.1</v>
      </c>
      <c r="AL956" s="555">
        <v>0.1154</v>
      </c>
      <c r="AM956" s="562">
        <v>2.1889912451987503E-4</v>
      </c>
      <c r="AN956" s="555">
        <v>0.1</v>
      </c>
      <c r="AO956" s="555">
        <v>0.1154</v>
      </c>
      <c r="AP956" s="562">
        <v>2.1889912451987503E-4</v>
      </c>
      <c r="AQ956" s="555">
        <v>0.1</v>
      </c>
      <c r="AR956" s="555">
        <v>0.1154</v>
      </c>
      <c r="AS956" s="562">
        <v>2.2765508950067001E-4</v>
      </c>
      <c r="AT956" s="555">
        <v>15.1</v>
      </c>
      <c r="AU956" s="555">
        <v>17.425399999999996</v>
      </c>
      <c r="AV956" s="555">
        <v>3.4375918514601166E-2</v>
      </c>
      <c r="AW956" s="555">
        <v>5.2</v>
      </c>
      <c r="AX956" s="555">
        <v>6.0007999999999999</v>
      </c>
      <c r="AY956" s="555">
        <v>1.2353100000000001E-2</v>
      </c>
      <c r="AZ956" s="555">
        <v>0.1</v>
      </c>
      <c r="BA956" s="555">
        <v>0.1154</v>
      </c>
      <c r="BB956" s="555">
        <v>2.3900000000000004E-4</v>
      </c>
      <c r="BC956" s="555">
        <v>0.1</v>
      </c>
      <c r="BD956" s="555">
        <v>0.1154</v>
      </c>
      <c r="BE956" s="555">
        <v>2.3910000000000001E-4</v>
      </c>
      <c r="BF956" s="555">
        <v>0</v>
      </c>
      <c r="BG956" s="555">
        <v>0</v>
      </c>
      <c r="BH956" s="555">
        <v>0</v>
      </c>
      <c r="BI956" s="555">
        <v>5</v>
      </c>
      <c r="BJ956" s="555">
        <v>5.77</v>
      </c>
      <c r="BK956" s="555">
        <v>1.1875E-2</v>
      </c>
      <c r="BL956" s="555">
        <f t="shared" ref="BL956:CO956" si="2688">SUM(BL952:BL955)</f>
        <v>15.2</v>
      </c>
      <c r="BM956" s="555">
        <f t="shared" si="2688"/>
        <v>17.540799999999997</v>
      </c>
      <c r="BN956" s="555">
        <f t="shared" si="2688"/>
        <v>3.4603573604101837E-2</v>
      </c>
      <c r="BO956" s="555">
        <f t="shared" si="2688"/>
        <v>0</v>
      </c>
      <c r="BP956" s="555">
        <f t="shared" si="2688"/>
        <v>0</v>
      </c>
      <c r="BQ956" s="562">
        <f t="shared" si="2688"/>
        <v>0</v>
      </c>
      <c r="BR956" s="555">
        <f t="shared" si="2688"/>
        <v>0</v>
      </c>
      <c r="BS956" s="555">
        <f t="shared" si="2688"/>
        <v>0</v>
      </c>
      <c r="BT956" s="562">
        <f t="shared" si="2688"/>
        <v>0</v>
      </c>
      <c r="BU956" s="555">
        <f t="shared" si="2688"/>
        <v>0.1</v>
      </c>
      <c r="BV956" s="555">
        <f t="shared" si="2688"/>
        <v>0.1154</v>
      </c>
      <c r="BW956" s="562">
        <f t="shared" si="2688"/>
        <v>2.2765508950067001E-4</v>
      </c>
      <c r="BX956" s="555">
        <f t="shared" si="2688"/>
        <v>15.1</v>
      </c>
      <c r="BY956" s="555">
        <f t="shared" si="2688"/>
        <v>17.425399999999996</v>
      </c>
      <c r="BZ956" s="555">
        <f t="shared" si="2688"/>
        <v>3.4375918514601166E-2</v>
      </c>
      <c r="CA956" s="555">
        <f t="shared" si="2688"/>
        <v>0</v>
      </c>
      <c r="CB956" s="555">
        <f t="shared" si="2688"/>
        <v>0</v>
      </c>
      <c r="CC956" s="555">
        <f t="shared" si="2688"/>
        <v>0</v>
      </c>
      <c r="CD956" s="555">
        <f t="shared" si="2688"/>
        <v>0</v>
      </c>
      <c r="CE956" s="555">
        <f t="shared" si="2688"/>
        <v>0</v>
      </c>
      <c r="CF956" s="555">
        <f t="shared" si="2688"/>
        <v>0</v>
      </c>
      <c r="CG956" s="555">
        <f t="shared" si="2688"/>
        <v>0</v>
      </c>
      <c r="CH956" s="555">
        <f t="shared" si="2688"/>
        <v>0</v>
      </c>
      <c r="CI956" s="555">
        <f t="shared" si="2688"/>
        <v>0</v>
      </c>
      <c r="CJ956" s="555">
        <f t="shared" si="2688"/>
        <v>0</v>
      </c>
      <c r="CK956" s="555">
        <f t="shared" si="2688"/>
        <v>0</v>
      </c>
      <c r="CL956" s="555">
        <f t="shared" si="2688"/>
        <v>0</v>
      </c>
      <c r="CM956" s="555">
        <f t="shared" si="2688"/>
        <v>0</v>
      </c>
      <c r="CN956" s="555">
        <f t="shared" si="2688"/>
        <v>0</v>
      </c>
      <c r="CO956" s="555">
        <f t="shared" si="2688"/>
        <v>0</v>
      </c>
      <c r="CP956" s="2256">
        <f t="shared" ref="CP956:DA956" si="2689">SUM(CP952:CP955)</f>
        <v>15.2</v>
      </c>
      <c r="CQ956" s="2256">
        <f t="shared" si="2689"/>
        <v>17.540799999999997</v>
      </c>
      <c r="CR956" s="2256">
        <f t="shared" si="2689"/>
        <v>3.380769771632184E-2</v>
      </c>
      <c r="CS956" s="555">
        <f t="shared" si="2689"/>
        <v>15.2</v>
      </c>
      <c r="CT956" s="555">
        <f t="shared" si="2689"/>
        <v>17.540799999999997</v>
      </c>
      <c r="CU956" s="555">
        <f t="shared" si="2689"/>
        <v>3.5160005624974747E-2</v>
      </c>
      <c r="CV956" s="555">
        <f t="shared" si="2689"/>
        <v>15.2</v>
      </c>
      <c r="CW956" s="555">
        <f t="shared" si="2689"/>
        <v>17.540799999999997</v>
      </c>
      <c r="CX956" s="555">
        <f t="shared" si="2689"/>
        <v>3.6566405849973754E-2</v>
      </c>
      <c r="CY956" s="555">
        <f t="shared" si="2689"/>
        <v>15.2</v>
      </c>
      <c r="CZ956" s="555">
        <f t="shared" si="2689"/>
        <v>17.540799999999997</v>
      </c>
      <c r="DA956" s="555">
        <f t="shared" si="2689"/>
        <v>3.8029062083972699E-2</v>
      </c>
      <c r="DB956" s="1622"/>
      <c r="DC956" s="1622"/>
      <c r="DD956" s="1622"/>
      <c r="DE956" s="555">
        <f t="shared" si="2678"/>
        <v>0.81796000000000002</v>
      </c>
      <c r="DF956" s="555">
        <v>0.20200000000000001</v>
      </c>
      <c r="DG956" s="555">
        <v>8.0000000000000002E-3</v>
      </c>
      <c r="DH956" s="555">
        <v>8.0000000000000002E-3</v>
      </c>
      <c r="DI956" s="555">
        <v>8.0000000000000002E-3</v>
      </c>
      <c r="DJ956" s="555">
        <v>0.17799999999999999</v>
      </c>
      <c r="DK956" s="555">
        <v>7.0000000000000001E-3</v>
      </c>
      <c r="DL956" s="555">
        <v>7.0000000000000001E-3</v>
      </c>
      <c r="DM956" s="555">
        <v>0</v>
      </c>
      <c r="DN956" s="555">
        <v>0</v>
      </c>
      <c r="DO956" s="555">
        <v>0</v>
      </c>
      <c r="DP956" s="555">
        <f t="shared" ref="DP956:DY956" si="2690">SUM(DP952:DP955)</f>
        <v>0.186</v>
      </c>
      <c r="DQ956" s="555">
        <f t="shared" si="2690"/>
        <v>0</v>
      </c>
      <c r="DR956" s="555">
        <f t="shared" si="2690"/>
        <v>0</v>
      </c>
      <c r="DS956" s="555">
        <f t="shared" si="2690"/>
        <v>8.0000000000000002E-3</v>
      </c>
      <c r="DT956" s="555">
        <f t="shared" si="2690"/>
        <v>0.17799999999999999</v>
      </c>
      <c r="DU956" s="555">
        <f t="shared" si="2690"/>
        <v>0</v>
      </c>
      <c r="DV956" s="555">
        <f t="shared" si="2690"/>
        <v>0</v>
      </c>
      <c r="DW956" s="555">
        <f t="shared" si="2690"/>
        <v>0</v>
      </c>
      <c r="DX956" s="555">
        <f t="shared" si="2690"/>
        <v>0</v>
      </c>
      <c r="DY956" s="555">
        <f t="shared" si="2690"/>
        <v>0</v>
      </c>
      <c r="DZ956" s="2256">
        <f t="shared" ref="DZ956:EC956" si="2691">SUM(DZ952:DZ955)</f>
        <v>0.19344</v>
      </c>
      <c r="EA956" s="555">
        <f t="shared" si="2691"/>
        <v>0.20088</v>
      </c>
      <c r="EB956" s="555">
        <f t="shared" si="2691"/>
        <v>0.20832000000000003</v>
      </c>
      <c r="EC956" s="555">
        <f t="shared" si="2691"/>
        <v>0.21575999999999998</v>
      </c>
      <c r="ED956" s="185"/>
      <c r="EE956" s="185"/>
      <c r="EF956" s="185"/>
      <c r="EG956" s="202"/>
      <c r="EH956" s="185"/>
    </row>
    <row r="957" spans="1:138" ht="15" hidden="1" customHeight="1" outlineLevel="1">
      <c r="A957" s="85"/>
      <c r="B957" s="67"/>
      <c r="C957" s="540" t="s">
        <v>71</v>
      </c>
      <c r="D957" s="1143" t="s">
        <v>128</v>
      </c>
      <c r="E957" s="84"/>
      <c r="F957" s="84"/>
      <c r="G957" s="84"/>
      <c r="H957" s="84"/>
      <c r="I957" s="84"/>
      <c r="J957" s="84"/>
      <c r="K957" s="84"/>
      <c r="L957" s="84"/>
      <c r="M957" s="2199"/>
      <c r="N957" s="84"/>
      <c r="O957" s="84"/>
      <c r="P957" s="84"/>
      <c r="Q957" s="185"/>
      <c r="R957" s="185"/>
      <c r="S957" s="185"/>
      <c r="T957" s="185"/>
      <c r="U957" s="185"/>
      <c r="V957" s="84"/>
      <c r="W957" s="84"/>
      <c r="X957" s="84"/>
      <c r="Y957" s="84"/>
      <c r="Z957" s="84"/>
      <c r="AA957" s="185"/>
      <c r="AB957" s="185"/>
      <c r="AC957" s="185"/>
      <c r="AD957" s="185"/>
      <c r="AE957" s="185"/>
      <c r="AF957" s="23"/>
      <c r="AG957" s="23"/>
      <c r="AH957" s="185"/>
      <c r="AI957" s="185"/>
      <c r="AJ957" s="185"/>
      <c r="AK957" s="185"/>
      <c r="AL957" s="185"/>
      <c r="AM957" s="185"/>
      <c r="AN957" s="185"/>
      <c r="AO957" s="185"/>
      <c r="AP957" s="185"/>
      <c r="AQ957" s="185"/>
      <c r="AR957" s="185"/>
      <c r="AS957" s="185"/>
      <c r="AT957" s="185"/>
      <c r="AU957" s="185"/>
      <c r="AV957" s="185"/>
      <c r="AW957" s="185"/>
      <c r="AX957" s="185"/>
      <c r="AY957" s="185"/>
      <c r="AZ957" s="185"/>
      <c r="BA957" s="185"/>
      <c r="BB957" s="185"/>
      <c r="BC957" s="185"/>
      <c r="BD957" s="185"/>
      <c r="BE957" s="185"/>
      <c r="BF957" s="185"/>
      <c r="BG957" s="185"/>
      <c r="BH957" s="185"/>
      <c r="BI957" s="185"/>
      <c r="BJ957" s="185"/>
      <c r="BK957" s="185"/>
      <c r="BL957" s="185"/>
      <c r="BM957" s="185"/>
      <c r="BN957" s="185"/>
      <c r="BO957" s="185"/>
      <c r="BP957" s="185"/>
      <c r="BQ957" s="185"/>
      <c r="BR957" s="185"/>
      <c r="BS957" s="185"/>
      <c r="BT957" s="185"/>
      <c r="BU957" s="185"/>
      <c r="BV957" s="185"/>
      <c r="BW957" s="185"/>
      <c r="BX957" s="185"/>
      <c r="BY957" s="185"/>
      <c r="BZ957" s="185"/>
      <c r="CA957" s="185"/>
      <c r="CB957" s="185"/>
      <c r="CC957" s="185"/>
      <c r="CD957" s="185"/>
      <c r="CE957" s="185"/>
      <c r="CF957" s="185"/>
      <c r="CG957" s="185"/>
      <c r="CH957" s="185"/>
      <c r="CI957" s="185"/>
      <c r="CJ957" s="185"/>
      <c r="CK957" s="185"/>
      <c r="CL957" s="185"/>
      <c r="CM957" s="185"/>
      <c r="CN957" s="185"/>
      <c r="CO957" s="185"/>
      <c r="CP957" s="2234"/>
      <c r="CQ957" s="2234"/>
      <c r="CR957" s="2234"/>
      <c r="CS957" s="283"/>
      <c r="CT957" s="283"/>
      <c r="CU957" s="283"/>
      <c r="CV957" s="185"/>
      <c r="CW957" s="185"/>
      <c r="CX957" s="185"/>
      <c r="CY957" s="185"/>
      <c r="CZ957" s="185"/>
      <c r="DA957" s="185"/>
      <c r="DB957" s="1622"/>
      <c r="DC957" s="1622"/>
      <c r="DD957" s="1622"/>
      <c r="DE957" s="185"/>
      <c r="DF957" s="283"/>
      <c r="DG957" s="185"/>
      <c r="DH957" s="185"/>
      <c r="DI957" s="185"/>
      <c r="DJ957" s="185"/>
      <c r="DK957" s="185"/>
      <c r="DL957" s="185"/>
      <c r="DM957" s="185"/>
      <c r="DN957" s="185"/>
      <c r="DO957" s="185"/>
      <c r="DP957" s="283"/>
      <c r="DQ957" s="185"/>
      <c r="DR957" s="185"/>
      <c r="DS957" s="185"/>
      <c r="DT957" s="185"/>
      <c r="DU957" s="185"/>
      <c r="DV957" s="185"/>
      <c r="DW957" s="185"/>
      <c r="DX957" s="185"/>
      <c r="DY957" s="185"/>
      <c r="DZ957" s="2234"/>
      <c r="EA957" s="283"/>
      <c r="EB957" s="185"/>
      <c r="EC957" s="866"/>
      <c r="ED957" s="185"/>
      <c r="EE957" s="185"/>
      <c r="EF957" s="185"/>
      <c r="EG957" s="202"/>
      <c r="EH957" s="185"/>
    </row>
    <row r="958" spans="1:138" ht="15" hidden="1" customHeight="1" outlineLevel="1">
      <c r="A958" s="85"/>
      <c r="B958" s="67"/>
      <c r="C958" s="539"/>
      <c r="D958" s="1146"/>
      <c r="E958" s="67"/>
      <c r="F958" s="67"/>
      <c r="G958" s="67"/>
      <c r="H958" s="86">
        <f>SUM(I958:L958)</f>
        <v>0</v>
      </c>
      <c r="I958" s="67"/>
      <c r="J958" s="67"/>
      <c r="K958" s="67"/>
      <c r="L958" s="67"/>
      <c r="M958" s="2216"/>
      <c r="N958" s="67"/>
      <c r="O958" s="67"/>
      <c r="P958" s="67"/>
      <c r="Q958" s="185">
        <f>SUM(R958:U958)</f>
        <v>0</v>
      </c>
      <c r="R958" s="23"/>
      <c r="S958" s="23"/>
      <c r="T958" s="23"/>
      <c r="U958" s="23"/>
      <c r="V958" s="86">
        <f>SUM(W958:Z958)</f>
        <v>0</v>
      </c>
      <c r="W958" s="67"/>
      <c r="X958" s="67"/>
      <c r="Y958" s="67"/>
      <c r="Z958" s="67"/>
      <c r="AA958" s="185">
        <f>SUM(AB958:AE958)</f>
        <v>0</v>
      </c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216"/>
      <c r="CQ958" s="2216"/>
      <c r="CR958" s="2216"/>
      <c r="CS958" s="85"/>
      <c r="CT958" s="85"/>
      <c r="CU958" s="85"/>
      <c r="CV958" s="23"/>
      <c r="CW958" s="23"/>
      <c r="CX958" s="23"/>
      <c r="CY958" s="23"/>
      <c r="CZ958" s="23"/>
      <c r="DA958" s="23"/>
      <c r="DB958" s="1496"/>
      <c r="DC958" s="1496"/>
      <c r="DD958" s="1496"/>
      <c r="DE958" s="23"/>
      <c r="DF958" s="85"/>
      <c r="DG958" s="23"/>
      <c r="DH958" s="23"/>
      <c r="DI958" s="23"/>
      <c r="DJ958" s="23"/>
      <c r="DK958" s="23"/>
      <c r="DL958" s="23"/>
      <c r="DM958" s="23"/>
      <c r="DN958" s="185"/>
      <c r="DO958" s="23"/>
      <c r="DP958" s="85"/>
      <c r="DQ958" s="23"/>
      <c r="DR958" s="23"/>
      <c r="DS958" s="23"/>
      <c r="DT958" s="23"/>
      <c r="DU958" s="23"/>
      <c r="DV958" s="23"/>
      <c r="DW958" s="23"/>
      <c r="DX958" s="185"/>
      <c r="DY958" s="23"/>
      <c r="DZ958" s="2216"/>
      <c r="EA958" s="85"/>
      <c r="EB958" s="23"/>
      <c r="EC958" s="867"/>
      <c r="ED958" s="23"/>
      <c r="EE958" s="23"/>
      <c r="EF958" s="23"/>
      <c r="EG958" s="171"/>
      <c r="EH958" s="23"/>
    </row>
    <row r="959" spans="1:138" ht="15" hidden="1" customHeight="1" outlineLevel="1">
      <c r="A959" s="85"/>
      <c r="B959" s="67"/>
      <c r="C959" s="539"/>
      <c r="D959" s="1146"/>
      <c r="E959" s="67"/>
      <c r="F959" s="67"/>
      <c r="G959" s="67"/>
      <c r="H959" s="86">
        <f>SUM(I959:L959)</f>
        <v>0</v>
      </c>
      <c r="I959" s="67"/>
      <c r="J959" s="67"/>
      <c r="K959" s="67"/>
      <c r="L959" s="67"/>
      <c r="M959" s="2216"/>
      <c r="N959" s="67"/>
      <c r="O959" s="67"/>
      <c r="P959" s="67"/>
      <c r="Q959" s="185">
        <f>SUM(R959:U959)</f>
        <v>0</v>
      </c>
      <c r="R959" s="196"/>
      <c r="S959" s="196"/>
      <c r="T959" s="196"/>
      <c r="U959" s="196"/>
      <c r="V959" s="86">
        <f>SUM(W959:Z959)</f>
        <v>0</v>
      </c>
      <c r="W959" s="67"/>
      <c r="X959" s="67"/>
      <c r="Y959" s="67"/>
      <c r="Z959" s="67"/>
      <c r="AA959" s="185">
        <f>SUM(AB959:AE959)</f>
        <v>0</v>
      </c>
      <c r="AB959" s="196"/>
      <c r="AC959" s="196"/>
      <c r="AD959" s="196"/>
      <c r="AE959" s="196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2239"/>
      <c r="CQ959" s="2239"/>
      <c r="CR959" s="2239"/>
      <c r="CS959" s="210"/>
      <c r="CT959" s="210"/>
      <c r="CU959" s="210"/>
      <c r="CV959" s="33"/>
      <c r="CW959" s="33"/>
      <c r="CX959" s="33"/>
      <c r="CY959" s="33"/>
      <c r="CZ959" s="33"/>
      <c r="DA959" s="33"/>
      <c r="DB959" s="1498"/>
      <c r="DC959" s="1498"/>
      <c r="DD959" s="1498"/>
      <c r="DE959" s="33"/>
      <c r="DF959" s="210"/>
      <c r="DG959" s="33"/>
      <c r="DH959" s="33"/>
      <c r="DI959" s="33"/>
      <c r="DJ959" s="33"/>
      <c r="DK959" s="33"/>
      <c r="DL959" s="33"/>
      <c r="DM959" s="33"/>
      <c r="DN959" s="23"/>
      <c r="DO959" s="33"/>
      <c r="DP959" s="210"/>
      <c r="DQ959" s="33"/>
      <c r="DR959" s="33"/>
      <c r="DS959" s="33"/>
      <c r="DT959" s="33"/>
      <c r="DU959" s="33"/>
      <c r="DV959" s="33"/>
      <c r="DW959" s="33"/>
      <c r="DX959" s="23"/>
      <c r="DY959" s="33"/>
      <c r="DZ959" s="2239"/>
      <c r="EA959" s="210"/>
      <c r="EB959" s="33"/>
      <c r="EC959" s="868"/>
      <c r="ED959" s="33"/>
      <c r="EE959" s="33"/>
      <c r="EF959" s="33"/>
      <c r="EG959" s="201"/>
      <c r="EH959" s="33"/>
    </row>
    <row r="960" spans="1:138" ht="15" hidden="1" customHeight="1" outlineLevel="1">
      <c r="A960" s="85"/>
      <c r="B960" s="67"/>
      <c r="C960" s="539" t="s">
        <v>49</v>
      </c>
      <c r="D960" s="1146"/>
      <c r="E960" s="67"/>
      <c r="F960" s="67"/>
      <c r="G960" s="67"/>
      <c r="H960" s="86">
        <f>SUM(I960:L960)</f>
        <v>0</v>
      </c>
      <c r="I960" s="67"/>
      <c r="J960" s="67"/>
      <c r="K960" s="67"/>
      <c r="L960" s="67"/>
      <c r="M960" s="2216"/>
      <c r="N960" s="67"/>
      <c r="O960" s="67"/>
      <c r="P960" s="67"/>
      <c r="Q960" s="185">
        <f>SUM(R960:U960)</f>
        <v>0</v>
      </c>
      <c r="R960" s="196"/>
      <c r="S960" s="196"/>
      <c r="T960" s="196"/>
      <c r="U960" s="196"/>
      <c r="V960" s="86">
        <f>SUM(W960:Z960)</f>
        <v>0</v>
      </c>
      <c r="W960" s="67"/>
      <c r="X960" s="67"/>
      <c r="Y960" s="67"/>
      <c r="Z960" s="67"/>
      <c r="AA960" s="185">
        <f>SUM(AB960:AE960)</f>
        <v>0</v>
      </c>
      <c r="AB960" s="196"/>
      <c r="AC960" s="196"/>
      <c r="AD960" s="196"/>
      <c r="AE960" s="196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2239"/>
      <c r="CQ960" s="2239"/>
      <c r="CR960" s="2239"/>
      <c r="CS960" s="210"/>
      <c r="CT960" s="210"/>
      <c r="CU960" s="210"/>
      <c r="CV960" s="33"/>
      <c r="CW960" s="33"/>
      <c r="CX960" s="33"/>
      <c r="CY960" s="33"/>
      <c r="CZ960" s="33"/>
      <c r="DA960" s="33"/>
      <c r="DB960" s="1498"/>
      <c r="DC960" s="1498"/>
      <c r="DD960" s="1498"/>
      <c r="DE960" s="33"/>
      <c r="DF960" s="210"/>
      <c r="DG960" s="33"/>
      <c r="DH960" s="33"/>
      <c r="DI960" s="33"/>
      <c r="DJ960" s="33"/>
      <c r="DK960" s="33"/>
      <c r="DL960" s="33"/>
      <c r="DM960" s="33"/>
      <c r="DN960" s="33"/>
      <c r="DO960" s="33"/>
      <c r="DP960" s="210"/>
      <c r="DQ960" s="33"/>
      <c r="DR960" s="33"/>
      <c r="DS960" s="33"/>
      <c r="DT960" s="33"/>
      <c r="DU960" s="33"/>
      <c r="DV960" s="33"/>
      <c r="DW960" s="33"/>
      <c r="DX960" s="33"/>
      <c r="DY960" s="33"/>
      <c r="DZ960" s="2239"/>
      <c r="EA960" s="210"/>
      <c r="EB960" s="33"/>
      <c r="EC960" s="868"/>
      <c r="ED960" s="33"/>
      <c r="EE960" s="33"/>
      <c r="EF960" s="33"/>
      <c r="EG960" s="201"/>
      <c r="EH960" s="33"/>
    </row>
    <row r="961" spans="1:138" ht="15" hidden="1" customHeight="1" outlineLevel="1">
      <c r="A961" s="85"/>
      <c r="B961" s="67"/>
      <c r="C961" s="539"/>
      <c r="D961" s="1145" t="s">
        <v>52</v>
      </c>
      <c r="E961" s="84"/>
      <c r="F961" s="84"/>
      <c r="G961" s="84"/>
      <c r="H961" s="84"/>
      <c r="I961" s="84"/>
      <c r="J961" s="84"/>
      <c r="K961" s="84"/>
      <c r="L961" s="84"/>
      <c r="M961" s="2199"/>
      <c r="N961" s="84"/>
      <c r="O961" s="84"/>
      <c r="P961" s="84"/>
      <c r="Q961" s="185"/>
      <c r="R961" s="185"/>
      <c r="S961" s="185"/>
      <c r="T961" s="185"/>
      <c r="U961" s="185"/>
      <c r="V961" s="84"/>
      <c r="W961" s="84"/>
      <c r="X961" s="84"/>
      <c r="Y961" s="84"/>
      <c r="Z961" s="84"/>
      <c r="AA961" s="185"/>
      <c r="AB961" s="185"/>
      <c r="AC961" s="185"/>
      <c r="AD961" s="185"/>
      <c r="AE961" s="185"/>
      <c r="AF961" s="105"/>
      <c r="AG961" s="105"/>
      <c r="AH961" s="185">
        <v>0</v>
      </c>
      <c r="AI961" s="185">
        <v>0</v>
      </c>
      <c r="AJ961" s="185">
        <v>0</v>
      </c>
      <c r="AK961" s="185">
        <v>0</v>
      </c>
      <c r="AL961" s="185">
        <v>0</v>
      </c>
      <c r="AM961" s="185">
        <v>0</v>
      </c>
      <c r="AN961" s="185">
        <v>0</v>
      </c>
      <c r="AO961" s="185">
        <v>0</v>
      </c>
      <c r="AP961" s="185">
        <v>0</v>
      </c>
      <c r="AQ961" s="185">
        <v>0</v>
      </c>
      <c r="AR961" s="185">
        <v>0</v>
      </c>
      <c r="AS961" s="185">
        <v>0</v>
      </c>
      <c r="AT961" s="185">
        <v>0</v>
      </c>
      <c r="AU961" s="185">
        <v>0</v>
      </c>
      <c r="AV961" s="185">
        <v>0</v>
      </c>
      <c r="AW961" s="185">
        <v>0</v>
      </c>
      <c r="AX961" s="185">
        <v>0</v>
      </c>
      <c r="AY961" s="185">
        <v>0</v>
      </c>
      <c r="AZ961" s="185">
        <v>0</v>
      </c>
      <c r="BA961" s="185">
        <v>0</v>
      </c>
      <c r="BB961" s="185">
        <v>0</v>
      </c>
      <c r="BC961" s="185">
        <v>0</v>
      </c>
      <c r="BD961" s="185">
        <v>0</v>
      </c>
      <c r="BE961" s="185">
        <v>0</v>
      </c>
      <c r="BF961" s="185">
        <v>0</v>
      </c>
      <c r="BG961" s="185">
        <v>0</v>
      </c>
      <c r="BH961" s="185">
        <v>0</v>
      </c>
      <c r="BI961" s="185">
        <v>0</v>
      </c>
      <c r="BJ961" s="185">
        <v>0</v>
      </c>
      <c r="BK961" s="185">
        <v>0</v>
      </c>
      <c r="BL961" s="185">
        <f>SUM(BL958:BL960)</f>
        <v>0</v>
      </c>
      <c r="BM961" s="185">
        <f>SUM(BM958:BM960)</f>
        <v>0</v>
      </c>
      <c r="BN961" s="185">
        <f t="shared" ref="BN961:BZ961" si="2692">SUM(BN958:BN960)</f>
        <v>0</v>
      </c>
      <c r="BO961" s="185">
        <f t="shared" si="2692"/>
        <v>0</v>
      </c>
      <c r="BP961" s="185">
        <f t="shared" si="2692"/>
        <v>0</v>
      </c>
      <c r="BQ961" s="185">
        <f t="shared" si="2692"/>
        <v>0</v>
      </c>
      <c r="BR961" s="185">
        <f t="shared" si="2692"/>
        <v>0</v>
      </c>
      <c r="BS961" s="185">
        <f t="shared" si="2692"/>
        <v>0</v>
      </c>
      <c r="BT961" s="185">
        <f t="shared" si="2692"/>
        <v>0</v>
      </c>
      <c r="BU961" s="185">
        <f t="shared" si="2692"/>
        <v>0</v>
      </c>
      <c r="BV961" s="185">
        <f t="shared" si="2692"/>
        <v>0</v>
      </c>
      <c r="BW961" s="185">
        <f t="shared" si="2692"/>
        <v>0</v>
      </c>
      <c r="BX961" s="185">
        <f t="shared" si="2692"/>
        <v>0</v>
      </c>
      <c r="BY961" s="185">
        <f t="shared" si="2692"/>
        <v>0</v>
      </c>
      <c r="BZ961" s="185">
        <f t="shared" si="2692"/>
        <v>0</v>
      </c>
      <c r="CA961" s="185">
        <f>SUM(CA958:CA960)</f>
        <v>0</v>
      </c>
      <c r="CB961" s="185">
        <f>SUM(CB958:CB960)</f>
        <v>0</v>
      </c>
      <c r="CC961" s="185">
        <f t="shared" ref="CC961:CO961" si="2693">SUM(CC958:CC960)</f>
        <v>0</v>
      </c>
      <c r="CD961" s="185">
        <f t="shared" si="2693"/>
        <v>0</v>
      </c>
      <c r="CE961" s="185">
        <f t="shared" si="2693"/>
        <v>0</v>
      </c>
      <c r="CF961" s="185">
        <f t="shared" si="2693"/>
        <v>0</v>
      </c>
      <c r="CG961" s="185">
        <f t="shared" si="2693"/>
        <v>0</v>
      </c>
      <c r="CH961" s="185">
        <f t="shared" si="2693"/>
        <v>0</v>
      </c>
      <c r="CI961" s="185">
        <f t="shared" si="2693"/>
        <v>0</v>
      </c>
      <c r="CJ961" s="185">
        <f t="shared" si="2693"/>
        <v>0</v>
      </c>
      <c r="CK961" s="185">
        <f t="shared" si="2693"/>
        <v>0</v>
      </c>
      <c r="CL961" s="185">
        <f t="shared" si="2693"/>
        <v>0</v>
      </c>
      <c r="CM961" s="185">
        <f t="shared" si="2693"/>
        <v>0</v>
      </c>
      <c r="CN961" s="185">
        <f t="shared" si="2693"/>
        <v>0</v>
      </c>
      <c r="CO961" s="185">
        <f t="shared" si="2693"/>
        <v>0</v>
      </c>
      <c r="CP961" s="2234">
        <f t="shared" ref="CP961:CX961" si="2694">SUM(CP958:CP960)</f>
        <v>0</v>
      </c>
      <c r="CQ961" s="2234">
        <f t="shared" si="2694"/>
        <v>0</v>
      </c>
      <c r="CR961" s="2234">
        <f t="shared" si="2694"/>
        <v>0</v>
      </c>
      <c r="CS961" s="283">
        <f t="shared" si="2694"/>
        <v>0</v>
      </c>
      <c r="CT961" s="283">
        <f t="shared" si="2694"/>
        <v>0</v>
      </c>
      <c r="CU961" s="283">
        <f t="shared" si="2694"/>
        <v>0</v>
      </c>
      <c r="CV961" s="185">
        <f t="shared" si="2694"/>
        <v>0</v>
      </c>
      <c r="CW961" s="185">
        <f t="shared" si="2694"/>
        <v>0</v>
      </c>
      <c r="CX961" s="185">
        <f t="shared" si="2694"/>
        <v>0</v>
      </c>
      <c r="CY961" s="185">
        <f t="shared" ref="CY961:DA961" si="2695">SUM(CY958:CY960)</f>
        <v>0</v>
      </c>
      <c r="CZ961" s="185">
        <f t="shared" si="2695"/>
        <v>0</v>
      </c>
      <c r="DA961" s="185">
        <f t="shared" si="2695"/>
        <v>0</v>
      </c>
      <c r="DB961" s="1622"/>
      <c r="DC961" s="1622"/>
      <c r="DD961" s="1622"/>
      <c r="DE961" s="185">
        <f>SUM(DE958:DE960)</f>
        <v>0</v>
      </c>
      <c r="DF961" s="283"/>
      <c r="DG961" s="185"/>
      <c r="DH961" s="185"/>
      <c r="DI961" s="185"/>
      <c r="DJ961" s="185"/>
      <c r="DK961" s="185"/>
      <c r="DL961" s="185"/>
      <c r="DM961" s="185"/>
      <c r="DN961" s="33"/>
      <c r="DO961" s="185"/>
      <c r="DP961" s="283"/>
      <c r="DQ961" s="185"/>
      <c r="DR961" s="185"/>
      <c r="DS961" s="185"/>
      <c r="DT961" s="185"/>
      <c r="DU961" s="185"/>
      <c r="DV961" s="185"/>
      <c r="DW961" s="185"/>
      <c r="DX961" s="33"/>
      <c r="DY961" s="185"/>
      <c r="DZ961" s="2234">
        <f>SUM(DZ958:DZ960)</f>
        <v>0</v>
      </c>
      <c r="EA961" s="283">
        <f t="shared" ref="EA961:EB961" si="2696">SUM(EA958:EA960)</f>
        <v>0</v>
      </c>
      <c r="EB961" s="185">
        <f t="shared" si="2696"/>
        <v>0</v>
      </c>
      <c r="EC961" s="866">
        <f t="shared" ref="EC961" si="2697">SUM(EC958:EC960)</f>
        <v>0</v>
      </c>
      <c r="ED961" s="185"/>
      <c r="EE961" s="185"/>
      <c r="EF961" s="185"/>
      <c r="EG961" s="202"/>
      <c r="EH961" s="185"/>
    </row>
    <row r="962" spans="1:138" ht="15" hidden="1" customHeight="1" outlineLevel="1">
      <c r="A962" s="85"/>
      <c r="B962" s="67"/>
      <c r="C962" s="540" t="s">
        <v>72</v>
      </c>
      <c r="D962" s="1143" t="s">
        <v>95</v>
      </c>
      <c r="E962" s="84"/>
      <c r="F962" s="84"/>
      <c r="G962" s="84"/>
      <c r="H962" s="84"/>
      <c r="I962" s="84"/>
      <c r="J962" s="84"/>
      <c r="K962" s="84"/>
      <c r="L962" s="84"/>
      <c r="M962" s="2199"/>
      <c r="N962" s="84"/>
      <c r="O962" s="84"/>
      <c r="P962" s="84"/>
      <c r="Q962" s="185"/>
      <c r="R962" s="185"/>
      <c r="S962" s="185"/>
      <c r="T962" s="185"/>
      <c r="U962" s="185"/>
      <c r="V962" s="84"/>
      <c r="W962" s="84"/>
      <c r="X962" s="84"/>
      <c r="Y962" s="84"/>
      <c r="Z962" s="84"/>
      <c r="AA962" s="185"/>
      <c r="AB962" s="185"/>
      <c r="AC962" s="185"/>
      <c r="AD962" s="185"/>
      <c r="AE962" s="185"/>
      <c r="AF962" s="23"/>
      <c r="AG962" s="23"/>
      <c r="AH962" s="185"/>
      <c r="AI962" s="185"/>
      <c r="AJ962" s="185"/>
      <c r="AK962" s="185"/>
      <c r="AL962" s="185"/>
      <c r="AM962" s="185"/>
      <c r="AN962" s="185"/>
      <c r="AO962" s="185"/>
      <c r="AP962" s="185"/>
      <c r="AQ962" s="185"/>
      <c r="AR962" s="185"/>
      <c r="AS962" s="185"/>
      <c r="AT962" s="185"/>
      <c r="AU962" s="185"/>
      <c r="AV962" s="185"/>
      <c r="AW962" s="185"/>
      <c r="AX962" s="185"/>
      <c r="AY962" s="185"/>
      <c r="AZ962" s="185"/>
      <c r="BA962" s="185"/>
      <c r="BB962" s="185"/>
      <c r="BC962" s="185"/>
      <c r="BD962" s="185"/>
      <c r="BE962" s="185"/>
      <c r="BF962" s="185"/>
      <c r="BG962" s="185"/>
      <c r="BH962" s="185"/>
      <c r="BI962" s="185"/>
      <c r="BJ962" s="185"/>
      <c r="BK962" s="185"/>
      <c r="BL962" s="185"/>
      <c r="BM962" s="185"/>
      <c r="BN962" s="185"/>
      <c r="BO962" s="185"/>
      <c r="BP962" s="185"/>
      <c r="BQ962" s="185"/>
      <c r="BR962" s="185"/>
      <c r="BS962" s="185"/>
      <c r="BT962" s="185"/>
      <c r="BU962" s="185"/>
      <c r="BV962" s="185"/>
      <c r="BW962" s="185"/>
      <c r="BX962" s="185"/>
      <c r="BY962" s="185"/>
      <c r="BZ962" s="185"/>
      <c r="CA962" s="185"/>
      <c r="CB962" s="185"/>
      <c r="CC962" s="185"/>
      <c r="CD962" s="185"/>
      <c r="CE962" s="185"/>
      <c r="CF962" s="185"/>
      <c r="CG962" s="185"/>
      <c r="CH962" s="185"/>
      <c r="CI962" s="185"/>
      <c r="CJ962" s="185"/>
      <c r="CK962" s="185"/>
      <c r="CL962" s="185"/>
      <c r="CM962" s="185"/>
      <c r="CN962" s="185"/>
      <c r="CO962" s="185"/>
      <c r="CP962" s="2234"/>
      <c r="CQ962" s="2234"/>
      <c r="CR962" s="2234"/>
      <c r="CS962" s="283"/>
      <c r="CT962" s="283"/>
      <c r="CU962" s="283"/>
      <c r="CV962" s="185"/>
      <c r="CW962" s="185"/>
      <c r="CX962" s="185"/>
      <c r="CY962" s="185"/>
      <c r="CZ962" s="185"/>
      <c r="DA962" s="185"/>
      <c r="DB962" s="1622"/>
      <c r="DC962" s="1622"/>
      <c r="DD962" s="1622"/>
      <c r="DE962" s="185"/>
      <c r="DF962" s="283"/>
      <c r="DG962" s="185"/>
      <c r="DH962" s="185"/>
      <c r="DI962" s="185"/>
      <c r="DJ962" s="185"/>
      <c r="DK962" s="185"/>
      <c r="DL962" s="185"/>
      <c r="DM962" s="185"/>
      <c r="DN962" s="185"/>
      <c r="DO962" s="185"/>
      <c r="DP962" s="283"/>
      <c r="DQ962" s="185"/>
      <c r="DR962" s="185"/>
      <c r="DS962" s="185"/>
      <c r="DT962" s="185"/>
      <c r="DU962" s="185"/>
      <c r="DV962" s="185"/>
      <c r="DW962" s="185"/>
      <c r="DX962" s="185"/>
      <c r="DY962" s="185"/>
      <c r="DZ962" s="2234"/>
      <c r="EA962" s="283"/>
      <c r="EB962" s="185"/>
      <c r="EC962" s="866"/>
      <c r="ED962" s="185"/>
      <c r="EE962" s="185"/>
      <c r="EF962" s="185"/>
      <c r="EG962" s="202"/>
      <c r="EH962" s="185"/>
    </row>
    <row r="963" spans="1:138" ht="15" hidden="1" customHeight="1" outlineLevel="1">
      <c r="A963" s="85"/>
      <c r="B963" s="67"/>
      <c r="C963" s="539"/>
      <c r="D963" s="1146"/>
      <c r="E963" s="67"/>
      <c r="F963" s="67"/>
      <c r="G963" s="67"/>
      <c r="H963" s="86">
        <f>SUM(I963:L963)</f>
        <v>0</v>
      </c>
      <c r="I963" s="67"/>
      <c r="J963" s="67"/>
      <c r="K963" s="67"/>
      <c r="L963" s="67"/>
      <c r="M963" s="2216"/>
      <c r="N963" s="67"/>
      <c r="O963" s="67"/>
      <c r="P963" s="67"/>
      <c r="Q963" s="185">
        <f>SUM(R963:U963)</f>
        <v>0</v>
      </c>
      <c r="R963" s="23"/>
      <c r="S963" s="23"/>
      <c r="T963" s="23"/>
      <c r="U963" s="23"/>
      <c r="V963" s="86">
        <f>SUM(W963:Z963)</f>
        <v>0</v>
      </c>
      <c r="W963" s="67"/>
      <c r="X963" s="67"/>
      <c r="Y963" s="67"/>
      <c r="Z963" s="67"/>
      <c r="AA963" s="185">
        <f>SUM(AB963:AE963)</f>
        <v>0</v>
      </c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216"/>
      <c r="CQ963" s="2216"/>
      <c r="CR963" s="2216"/>
      <c r="CS963" s="85"/>
      <c r="CT963" s="85"/>
      <c r="CU963" s="85"/>
      <c r="CV963" s="23"/>
      <c r="CW963" s="23"/>
      <c r="CX963" s="23"/>
      <c r="CY963" s="23"/>
      <c r="CZ963" s="23"/>
      <c r="DA963" s="23"/>
      <c r="DB963" s="1496"/>
      <c r="DC963" s="1496"/>
      <c r="DD963" s="1496"/>
      <c r="DE963" s="23"/>
      <c r="DF963" s="85"/>
      <c r="DG963" s="23"/>
      <c r="DH963" s="23"/>
      <c r="DI963" s="23"/>
      <c r="DJ963" s="23"/>
      <c r="DK963" s="23"/>
      <c r="DL963" s="23"/>
      <c r="DM963" s="23"/>
      <c r="DN963" s="185"/>
      <c r="DO963" s="23"/>
      <c r="DP963" s="85"/>
      <c r="DQ963" s="23"/>
      <c r="DR963" s="23"/>
      <c r="DS963" s="23"/>
      <c r="DT963" s="23"/>
      <c r="DU963" s="23"/>
      <c r="DV963" s="23"/>
      <c r="DW963" s="23"/>
      <c r="DX963" s="185"/>
      <c r="DY963" s="23"/>
      <c r="DZ963" s="2216"/>
      <c r="EA963" s="85"/>
      <c r="EB963" s="23"/>
      <c r="EC963" s="867"/>
      <c r="ED963" s="23"/>
      <c r="EE963" s="23"/>
      <c r="EF963" s="23"/>
      <c r="EG963" s="171"/>
      <c r="EH963" s="23"/>
    </row>
    <row r="964" spans="1:138" ht="15" hidden="1" customHeight="1" outlineLevel="1">
      <c r="A964" s="85"/>
      <c r="B964" s="67"/>
      <c r="C964" s="539"/>
      <c r="D964" s="1146"/>
      <c r="E964" s="67"/>
      <c r="F964" s="67"/>
      <c r="G964" s="67"/>
      <c r="H964" s="86">
        <f>SUM(I964:L964)</f>
        <v>0</v>
      </c>
      <c r="I964" s="67"/>
      <c r="J964" s="67"/>
      <c r="K964" s="67"/>
      <c r="L964" s="67"/>
      <c r="M964" s="2216"/>
      <c r="N964" s="67"/>
      <c r="O964" s="67"/>
      <c r="P964" s="67"/>
      <c r="Q964" s="185">
        <f>SUM(R964:U964)</f>
        <v>0</v>
      </c>
      <c r="R964" s="196"/>
      <c r="S964" s="196"/>
      <c r="T964" s="196"/>
      <c r="U964" s="196"/>
      <c r="V964" s="86">
        <f>SUM(W964:Z964)</f>
        <v>0</v>
      </c>
      <c r="W964" s="67"/>
      <c r="X964" s="67"/>
      <c r="Y964" s="67"/>
      <c r="Z964" s="67"/>
      <c r="AA964" s="185">
        <f>SUM(AB964:AE964)</f>
        <v>0</v>
      </c>
      <c r="AB964" s="196"/>
      <c r="AC964" s="196"/>
      <c r="AD964" s="196"/>
      <c r="AE964" s="196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2239"/>
      <c r="CQ964" s="2239"/>
      <c r="CR964" s="2239"/>
      <c r="CS964" s="210"/>
      <c r="CT964" s="210"/>
      <c r="CU964" s="210"/>
      <c r="CV964" s="33"/>
      <c r="CW964" s="33"/>
      <c r="CX964" s="33"/>
      <c r="CY964" s="33"/>
      <c r="CZ964" s="33"/>
      <c r="DA964" s="33"/>
      <c r="DB964" s="1498"/>
      <c r="DC964" s="1498"/>
      <c r="DD964" s="1498"/>
      <c r="DE964" s="33"/>
      <c r="DF964" s="210"/>
      <c r="DG964" s="33"/>
      <c r="DH964" s="33"/>
      <c r="DI964" s="33"/>
      <c r="DJ964" s="33"/>
      <c r="DK964" s="33"/>
      <c r="DL964" s="33"/>
      <c r="DM964" s="33"/>
      <c r="DN964" s="23"/>
      <c r="DO964" s="33"/>
      <c r="DP964" s="210"/>
      <c r="DQ964" s="33"/>
      <c r="DR964" s="33"/>
      <c r="DS964" s="33"/>
      <c r="DT964" s="33"/>
      <c r="DU964" s="33"/>
      <c r="DV964" s="33"/>
      <c r="DW964" s="33"/>
      <c r="DX964" s="23"/>
      <c r="DY964" s="33"/>
      <c r="DZ964" s="2239"/>
      <c r="EA964" s="210"/>
      <c r="EB964" s="33"/>
      <c r="EC964" s="868"/>
      <c r="ED964" s="33"/>
      <c r="EE964" s="33"/>
      <c r="EF964" s="33"/>
      <c r="EG964" s="201"/>
      <c r="EH964" s="33"/>
    </row>
    <row r="965" spans="1:138" ht="15" hidden="1" customHeight="1" outlineLevel="1">
      <c r="A965" s="85"/>
      <c r="B965" s="67"/>
      <c r="C965" s="539" t="s">
        <v>49</v>
      </c>
      <c r="D965" s="1146"/>
      <c r="E965" s="67"/>
      <c r="F965" s="67"/>
      <c r="G965" s="67"/>
      <c r="H965" s="86">
        <f>SUM(I965:L965)</f>
        <v>0</v>
      </c>
      <c r="I965" s="67"/>
      <c r="J965" s="67"/>
      <c r="K965" s="67"/>
      <c r="L965" s="67"/>
      <c r="M965" s="2216"/>
      <c r="N965" s="67"/>
      <c r="O965" s="67"/>
      <c r="P965" s="67"/>
      <c r="Q965" s="185">
        <f>SUM(R965:U965)</f>
        <v>0</v>
      </c>
      <c r="R965" s="196"/>
      <c r="S965" s="196"/>
      <c r="T965" s="196"/>
      <c r="U965" s="196"/>
      <c r="V965" s="86">
        <f>SUM(W965:Z965)</f>
        <v>0</v>
      </c>
      <c r="W965" s="67"/>
      <c r="X965" s="67"/>
      <c r="Y965" s="67"/>
      <c r="Z965" s="67"/>
      <c r="AA965" s="185">
        <f>SUM(AB965:AE965)</f>
        <v>0</v>
      </c>
      <c r="AB965" s="196"/>
      <c r="AC965" s="196"/>
      <c r="AD965" s="196"/>
      <c r="AE965" s="196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2239"/>
      <c r="CQ965" s="2239"/>
      <c r="CR965" s="2239"/>
      <c r="CS965" s="210"/>
      <c r="CT965" s="210"/>
      <c r="CU965" s="210"/>
      <c r="CV965" s="33"/>
      <c r="CW965" s="33"/>
      <c r="CX965" s="33"/>
      <c r="CY965" s="33"/>
      <c r="CZ965" s="33"/>
      <c r="DA965" s="33"/>
      <c r="DB965" s="1498"/>
      <c r="DC965" s="1498"/>
      <c r="DD965" s="1498"/>
      <c r="DE965" s="33"/>
      <c r="DF965" s="210"/>
      <c r="DG965" s="33"/>
      <c r="DH965" s="33"/>
      <c r="DI965" s="33"/>
      <c r="DJ965" s="33"/>
      <c r="DK965" s="33"/>
      <c r="DL965" s="33"/>
      <c r="DM965" s="33"/>
      <c r="DN965" s="33"/>
      <c r="DO965" s="33"/>
      <c r="DP965" s="210"/>
      <c r="DQ965" s="33"/>
      <c r="DR965" s="33"/>
      <c r="DS965" s="33"/>
      <c r="DT965" s="33"/>
      <c r="DU965" s="33"/>
      <c r="DV965" s="33"/>
      <c r="DW965" s="33"/>
      <c r="DX965" s="33"/>
      <c r="DY965" s="33"/>
      <c r="DZ965" s="2239"/>
      <c r="EA965" s="210"/>
      <c r="EB965" s="33"/>
      <c r="EC965" s="868"/>
      <c r="ED965" s="33"/>
      <c r="EE965" s="33"/>
      <c r="EF965" s="33"/>
      <c r="EG965" s="201"/>
      <c r="EH965" s="33"/>
    </row>
    <row r="966" spans="1:138" ht="15" hidden="1" customHeight="1" outlineLevel="1">
      <c r="A966" s="85"/>
      <c r="B966" s="67"/>
      <c r="C966" s="539"/>
      <c r="D966" s="1145" t="s">
        <v>52</v>
      </c>
      <c r="E966" s="84"/>
      <c r="F966" s="84"/>
      <c r="G966" s="84"/>
      <c r="H966" s="84"/>
      <c r="I966" s="84"/>
      <c r="J966" s="84"/>
      <c r="K966" s="84"/>
      <c r="L966" s="84"/>
      <c r="M966" s="2199"/>
      <c r="N966" s="84"/>
      <c r="O966" s="84"/>
      <c r="P966" s="84"/>
      <c r="Q966" s="185"/>
      <c r="R966" s="185"/>
      <c r="S966" s="185"/>
      <c r="T966" s="185"/>
      <c r="U966" s="185"/>
      <c r="V966" s="84"/>
      <c r="W966" s="84"/>
      <c r="X966" s="84"/>
      <c r="Y966" s="84"/>
      <c r="Z966" s="84"/>
      <c r="AA966" s="185"/>
      <c r="AB966" s="185"/>
      <c r="AC966" s="185"/>
      <c r="AD966" s="185"/>
      <c r="AE966" s="185"/>
      <c r="AF966" s="105"/>
      <c r="AG966" s="105"/>
      <c r="AH966" s="185"/>
      <c r="AI966" s="185">
        <v>0</v>
      </c>
      <c r="AJ966" s="185">
        <v>0</v>
      </c>
      <c r="AK966" s="185"/>
      <c r="AL966" s="185">
        <v>0</v>
      </c>
      <c r="AM966" s="185">
        <v>0</v>
      </c>
      <c r="AN966" s="185"/>
      <c r="AO966" s="185">
        <v>0</v>
      </c>
      <c r="AP966" s="185">
        <v>0</v>
      </c>
      <c r="AQ966" s="185"/>
      <c r="AR966" s="185">
        <v>0</v>
      </c>
      <c r="AS966" s="185">
        <v>0</v>
      </c>
      <c r="AT966" s="185"/>
      <c r="AU966" s="185">
        <v>0</v>
      </c>
      <c r="AV966" s="185">
        <v>0</v>
      </c>
      <c r="AW966" s="185"/>
      <c r="AX966" s="185">
        <v>0</v>
      </c>
      <c r="AY966" s="185">
        <v>0</v>
      </c>
      <c r="AZ966" s="185"/>
      <c r="BA966" s="185">
        <v>0</v>
      </c>
      <c r="BB966" s="185">
        <v>0</v>
      </c>
      <c r="BC966" s="185"/>
      <c r="BD966" s="185">
        <v>0</v>
      </c>
      <c r="BE966" s="185">
        <v>0</v>
      </c>
      <c r="BF966" s="185"/>
      <c r="BG966" s="185">
        <v>0</v>
      </c>
      <c r="BH966" s="185">
        <v>0</v>
      </c>
      <c r="BI966" s="185"/>
      <c r="BJ966" s="185">
        <v>0</v>
      </c>
      <c r="BK966" s="185">
        <v>0</v>
      </c>
      <c r="BL966" s="185"/>
      <c r="BM966" s="185">
        <f>SUM(BM963:BM965)</f>
        <v>0</v>
      </c>
      <c r="BN966" s="185">
        <f t="shared" ref="BN966" si="2698">SUM(BN963:BN965)</f>
        <v>0</v>
      </c>
      <c r="BO966" s="185"/>
      <c r="BP966" s="185">
        <f t="shared" ref="BP966:BQ966" si="2699">SUM(BP963:BP965)</f>
        <v>0</v>
      </c>
      <c r="BQ966" s="185">
        <f t="shared" si="2699"/>
        <v>0</v>
      </c>
      <c r="BR966" s="185"/>
      <c r="BS966" s="185">
        <f t="shared" ref="BS966:BT966" si="2700">SUM(BS963:BS965)</f>
        <v>0</v>
      </c>
      <c r="BT966" s="185">
        <f t="shared" si="2700"/>
        <v>0</v>
      </c>
      <c r="BU966" s="185"/>
      <c r="BV966" s="185">
        <f t="shared" ref="BV966:BW966" si="2701">SUM(BV963:BV965)</f>
        <v>0</v>
      </c>
      <c r="BW966" s="185">
        <f t="shared" si="2701"/>
        <v>0</v>
      </c>
      <c r="BX966" s="185"/>
      <c r="BY966" s="185">
        <f t="shared" ref="BY966:BZ966" si="2702">SUM(BY963:BY965)</f>
        <v>0</v>
      </c>
      <c r="BZ966" s="185">
        <f t="shared" si="2702"/>
        <v>0</v>
      </c>
      <c r="CA966" s="185"/>
      <c r="CB966" s="185">
        <f>SUM(CB963:CB965)</f>
        <v>0</v>
      </c>
      <c r="CC966" s="185">
        <f t="shared" ref="CC966" si="2703">SUM(CC963:CC965)</f>
        <v>0</v>
      </c>
      <c r="CD966" s="185"/>
      <c r="CE966" s="185">
        <f t="shared" ref="CE966:CF966" si="2704">SUM(CE963:CE965)</f>
        <v>0</v>
      </c>
      <c r="CF966" s="185">
        <f t="shared" si="2704"/>
        <v>0</v>
      </c>
      <c r="CG966" s="185"/>
      <c r="CH966" s="185">
        <f t="shared" ref="CH966:CI966" si="2705">SUM(CH963:CH965)</f>
        <v>0</v>
      </c>
      <c r="CI966" s="185">
        <f t="shared" si="2705"/>
        <v>0</v>
      </c>
      <c r="CJ966" s="185"/>
      <c r="CK966" s="185">
        <f t="shared" ref="CK966:CL966" si="2706">SUM(CK963:CK965)</f>
        <v>0</v>
      </c>
      <c r="CL966" s="185">
        <f t="shared" si="2706"/>
        <v>0</v>
      </c>
      <c r="CM966" s="185"/>
      <c r="CN966" s="185">
        <f t="shared" ref="CN966:CO966" si="2707">SUM(CN963:CN965)</f>
        <v>0</v>
      </c>
      <c r="CO966" s="185">
        <f t="shared" si="2707"/>
        <v>0</v>
      </c>
      <c r="CP966" s="2234"/>
      <c r="CQ966" s="2234">
        <f t="shared" ref="CQ966:CR966" si="2708">SUM(CQ963:CQ965)</f>
        <v>0</v>
      </c>
      <c r="CR966" s="2234">
        <f t="shared" si="2708"/>
        <v>0</v>
      </c>
      <c r="CS966" s="283"/>
      <c r="CT966" s="283">
        <f t="shared" ref="CT966:CU966" si="2709">SUM(CT963:CT965)</f>
        <v>0</v>
      </c>
      <c r="CU966" s="283">
        <f t="shared" si="2709"/>
        <v>0</v>
      </c>
      <c r="CV966" s="185"/>
      <c r="CW966" s="185">
        <f t="shared" ref="CW966:CX966" si="2710">SUM(CW963:CW965)</f>
        <v>0</v>
      </c>
      <c r="CX966" s="185">
        <f t="shared" si="2710"/>
        <v>0</v>
      </c>
      <c r="CY966" s="185"/>
      <c r="CZ966" s="185">
        <f t="shared" ref="CZ966:DA966" si="2711">SUM(CZ963:CZ965)</f>
        <v>0</v>
      </c>
      <c r="DA966" s="185">
        <f t="shared" si="2711"/>
        <v>0</v>
      </c>
      <c r="DB966" s="1622"/>
      <c r="DC966" s="1622"/>
      <c r="DD966" s="1622"/>
      <c r="DE966" s="185">
        <f>SUM(DE963:DE965)</f>
        <v>0</v>
      </c>
      <c r="DF966" s="283"/>
      <c r="DG966" s="185"/>
      <c r="DH966" s="185"/>
      <c r="DI966" s="185"/>
      <c r="DJ966" s="185"/>
      <c r="DK966" s="185"/>
      <c r="DL966" s="185"/>
      <c r="DM966" s="185"/>
      <c r="DN966" s="33"/>
      <c r="DO966" s="185"/>
      <c r="DP966" s="283"/>
      <c r="DQ966" s="185"/>
      <c r="DR966" s="185"/>
      <c r="DS966" s="185"/>
      <c r="DT966" s="185"/>
      <c r="DU966" s="185"/>
      <c r="DV966" s="185"/>
      <c r="DW966" s="185"/>
      <c r="DX966" s="33"/>
      <c r="DY966" s="185"/>
      <c r="DZ966" s="2234">
        <f>SUM(DZ963:DZ965)</f>
        <v>0</v>
      </c>
      <c r="EA966" s="283">
        <f t="shared" ref="EA966:EB966" si="2712">SUM(EA963:EA965)</f>
        <v>0</v>
      </c>
      <c r="EB966" s="185">
        <f t="shared" si="2712"/>
        <v>0</v>
      </c>
      <c r="EC966" s="866">
        <f t="shared" ref="EC966" si="2713">SUM(EC963:EC965)</f>
        <v>0</v>
      </c>
      <c r="ED966" s="185"/>
      <c r="EE966" s="185"/>
      <c r="EF966" s="185"/>
      <c r="EG966" s="202"/>
      <c r="EH966" s="185"/>
    </row>
    <row r="967" spans="1:138" ht="15" hidden="1" customHeight="1" outlineLevel="1">
      <c r="A967" s="85"/>
      <c r="B967" s="67"/>
      <c r="C967" s="540" t="s">
        <v>73</v>
      </c>
      <c r="D967" s="1143" t="s">
        <v>15</v>
      </c>
      <c r="E967" s="84"/>
      <c r="F967" s="84"/>
      <c r="G967" s="84"/>
      <c r="H967" s="84"/>
      <c r="I967" s="84"/>
      <c r="J967" s="84"/>
      <c r="K967" s="84"/>
      <c r="L967" s="84"/>
      <c r="M967" s="2199"/>
      <c r="N967" s="84"/>
      <c r="O967" s="84"/>
      <c r="P967" s="84"/>
      <c r="Q967" s="185"/>
      <c r="R967" s="185"/>
      <c r="S967" s="185"/>
      <c r="T967" s="185"/>
      <c r="U967" s="185"/>
      <c r="V967" s="84"/>
      <c r="W967" s="84"/>
      <c r="X967" s="84"/>
      <c r="Y967" s="84"/>
      <c r="Z967" s="84"/>
      <c r="AA967" s="185"/>
      <c r="AB967" s="185"/>
      <c r="AC967" s="185"/>
      <c r="AD967" s="185"/>
      <c r="AE967" s="185"/>
      <c r="AF967" s="23"/>
      <c r="AG967" s="23"/>
      <c r="AH967" s="185"/>
      <c r="AI967" s="185"/>
      <c r="AJ967" s="185"/>
      <c r="AK967" s="185"/>
      <c r="AL967" s="185"/>
      <c r="AM967" s="185"/>
      <c r="AN967" s="185"/>
      <c r="AO967" s="185"/>
      <c r="AP967" s="185"/>
      <c r="AQ967" s="185"/>
      <c r="AR967" s="185"/>
      <c r="AS967" s="185"/>
      <c r="AT967" s="185"/>
      <c r="AU967" s="185"/>
      <c r="AV967" s="185"/>
      <c r="AW967" s="185"/>
      <c r="AX967" s="185"/>
      <c r="AY967" s="185"/>
      <c r="AZ967" s="185"/>
      <c r="BA967" s="185"/>
      <c r="BB967" s="185"/>
      <c r="BC967" s="185"/>
      <c r="BD967" s="185"/>
      <c r="BE967" s="185"/>
      <c r="BF967" s="185"/>
      <c r="BG967" s="185"/>
      <c r="BH967" s="185"/>
      <c r="BI967" s="185"/>
      <c r="BJ967" s="185"/>
      <c r="BK967" s="185"/>
      <c r="BL967" s="185"/>
      <c r="BM967" s="185"/>
      <c r="BN967" s="185"/>
      <c r="BO967" s="185"/>
      <c r="BP967" s="185"/>
      <c r="BQ967" s="185"/>
      <c r="BR967" s="185"/>
      <c r="BS967" s="185"/>
      <c r="BT967" s="185"/>
      <c r="BU967" s="185"/>
      <c r="BV967" s="185"/>
      <c r="BW967" s="185"/>
      <c r="BX967" s="185"/>
      <c r="BY967" s="185"/>
      <c r="BZ967" s="185"/>
      <c r="CA967" s="185"/>
      <c r="CB967" s="185"/>
      <c r="CC967" s="185"/>
      <c r="CD967" s="185"/>
      <c r="CE967" s="185"/>
      <c r="CF967" s="185"/>
      <c r="CG967" s="185"/>
      <c r="CH967" s="185"/>
      <c r="CI967" s="185"/>
      <c r="CJ967" s="185"/>
      <c r="CK967" s="185"/>
      <c r="CL967" s="185"/>
      <c r="CM967" s="185"/>
      <c r="CN967" s="185"/>
      <c r="CO967" s="185"/>
      <c r="CP967" s="2234"/>
      <c r="CQ967" s="2234"/>
      <c r="CR967" s="2234"/>
      <c r="CS967" s="283"/>
      <c r="CT967" s="283"/>
      <c r="CU967" s="283"/>
      <c r="CV967" s="185"/>
      <c r="CW967" s="185"/>
      <c r="CX967" s="185"/>
      <c r="CY967" s="185"/>
      <c r="CZ967" s="185"/>
      <c r="DA967" s="185"/>
      <c r="DB967" s="1622"/>
      <c r="DC967" s="1622"/>
      <c r="DD967" s="1622"/>
      <c r="DE967" s="185"/>
      <c r="DF967" s="283"/>
      <c r="DG967" s="185"/>
      <c r="DH967" s="185"/>
      <c r="DI967" s="185"/>
      <c r="DJ967" s="185"/>
      <c r="DK967" s="185"/>
      <c r="DL967" s="185"/>
      <c r="DM967" s="185"/>
      <c r="DN967" s="185"/>
      <c r="DO967" s="185"/>
      <c r="DP967" s="283"/>
      <c r="DQ967" s="185"/>
      <c r="DR967" s="185"/>
      <c r="DS967" s="185"/>
      <c r="DT967" s="185"/>
      <c r="DU967" s="185"/>
      <c r="DV967" s="185"/>
      <c r="DW967" s="185"/>
      <c r="DX967" s="185"/>
      <c r="DY967" s="185"/>
      <c r="DZ967" s="2234"/>
      <c r="EA967" s="283"/>
      <c r="EB967" s="185"/>
      <c r="EC967" s="866"/>
      <c r="ED967" s="185"/>
      <c r="EE967" s="185"/>
      <c r="EF967" s="185"/>
      <c r="EG967" s="202"/>
      <c r="EH967" s="185"/>
    </row>
    <row r="968" spans="1:138" ht="15" hidden="1" customHeight="1" outlineLevel="1">
      <c r="A968" s="85"/>
      <c r="B968" s="67"/>
      <c r="C968" s="539"/>
      <c r="D968" s="1146"/>
      <c r="E968" s="67"/>
      <c r="F968" s="67"/>
      <c r="G968" s="67"/>
      <c r="H968" s="86">
        <f>SUM(I968:L968)</f>
        <v>0</v>
      </c>
      <c r="I968" s="67"/>
      <c r="J968" s="67"/>
      <c r="K968" s="67"/>
      <c r="L968" s="67"/>
      <c r="M968" s="2216"/>
      <c r="N968" s="67"/>
      <c r="O968" s="67"/>
      <c r="P968" s="67"/>
      <c r="Q968" s="185">
        <f>SUM(R968:U968)</f>
        <v>0</v>
      </c>
      <c r="R968" s="23"/>
      <c r="S968" s="23"/>
      <c r="T968" s="23"/>
      <c r="U968" s="23"/>
      <c r="V968" s="86">
        <f>SUM(W968:Z968)</f>
        <v>0</v>
      </c>
      <c r="W968" s="67"/>
      <c r="X968" s="67"/>
      <c r="Y968" s="67"/>
      <c r="Z968" s="67"/>
      <c r="AA968" s="185">
        <f>SUM(AB968:AE968)</f>
        <v>0</v>
      </c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216"/>
      <c r="CQ968" s="2216"/>
      <c r="CR968" s="2216"/>
      <c r="CS968" s="85"/>
      <c r="CT968" s="85"/>
      <c r="CU968" s="85"/>
      <c r="CV968" s="23"/>
      <c r="CW968" s="23"/>
      <c r="CX968" s="23"/>
      <c r="CY968" s="23"/>
      <c r="CZ968" s="23"/>
      <c r="DA968" s="23"/>
      <c r="DB968" s="1496"/>
      <c r="DC968" s="1496"/>
      <c r="DD968" s="1496"/>
      <c r="DE968" s="23"/>
      <c r="DF968" s="85"/>
      <c r="DG968" s="23"/>
      <c r="DH968" s="23"/>
      <c r="DI968" s="23"/>
      <c r="DJ968" s="23"/>
      <c r="DK968" s="23"/>
      <c r="DL968" s="23"/>
      <c r="DM968" s="23"/>
      <c r="DN968" s="185"/>
      <c r="DO968" s="23"/>
      <c r="DP968" s="85"/>
      <c r="DQ968" s="23"/>
      <c r="DR968" s="23"/>
      <c r="DS968" s="23"/>
      <c r="DT968" s="23"/>
      <c r="DU968" s="23"/>
      <c r="DV968" s="23"/>
      <c r="DW968" s="23"/>
      <c r="DX968" s="185"/>
      <c r="DY968" s="23"/>
      <c r="DZ968" s="2216"/>
      <c r="EA968" s="85"/>
      <c r="EB968" s="23"/>
      <c r="EC968" s="867"/>
      <c r="ED968" s="23"/>
      <c r="EE968" s="23"/>
      <c r="EF968" s="23"/>
      <c r="EG968" s="171"/>
      <c r="EH968" s="23"/>
    </row>
    <row r="969" spans="1:138" ht="15" hidden="1" customHeight="1" outlineLevel="1">
      <c r="A969" s="85"/>
      <c r="B969" s="67"/>
      <c r="C969" s="539"/>
      <c r="D969" s="1146"/>
      <c r="E969" s="67"/>
      <c r="F969" s="67"/>
      <c r="G969" s="67"/>
      <c r="H969" s="86">
        <f>SUM(I969:L969)</f>
        <v>0</v>
      </c>
      <c r="I969" s="67"/>
      <c r="J969" s="67"/>
      <c r="K969" s="67"/>
      <c r="L969" s="67"/>
      <c r="M969" s="2216"/>
      <c r="N969" s="67"/>
      <c r="O969" s="67"/>
      <c r="P969" s="67"/>
      <c r="Q969" s="185">
        <f>SUM(R969:U969)</f>
        <v>0</v>
      </c>
      <c r="R969" s="196"/>
      <c r="S969" s="196"/>
      <c r="T969" s="196"/>
      <c r="U969" s="196"/>
      <c r="V969" s="86">
        <f>SUM(W969:Z969)</f>
        <v>0</v>
      </c>
      <c r="W969" s="67"/>
      <c r="X969" s="67"/>
      <c r="Y969" s="67"/>
      <c r="Z969" s="67"/>
      <c r="AA969" s="185">
        <f>SUM(AB969:AE969)</f>
        <v>0</v>
      </c>
      <c r="AB969" s="196"/>
      <c r="AC969" s="196"/>
      <c r="AD969" s="196"/>
      <c r="AE969" s="196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2239"/>
      <c r="CQ969" s="2239"/>
      <c r="CR969" s="2239"/>
      <c r="CS969" s="210"/>
      <c r="CT969" s="210"/>
      <c r="CU969" s="210"/>
      <c r="CV969" s="33"/>
      <c r="CW969" s="33"/>
      <c r="CX969" s="33"/>
      <c r="CY969" s="33"/>
      <c r="CZ969" s="33"/>
      <c r="DA969" s="33"/>
      <c r="DB969" s="1498"/>
      <c r="DC969" s="1498"/>
      <c r="DD969" s="1498"/>
      <c r="DE969" s="33"/>
      <c r="DF969" s="210"/>
      <c r="DG969" s="33"/>
      <c r="DH969" s="33"/>
      <c r="DI969" s="33"/>
      <c r="DJ969" s="33"/>
      <c r="DK969" s="33"/>
      <c r="DL969" s="33"/>
      <c r="DM969" s="33"/>
      <c r="DN969" s="23"/>
      <c r="DO969" s="33"/>
      <c r="DP969" s="210"/>
      <c r="DQ969" s="33"/>
      <c r="DR969" s="33"/>
      <c r="DS969" s="33"/>
      <c r="DT969" s="33"/>
      <c r="DU969" s="33"/>
      <c r="DV969" s="33"/>
      <c r="DW969" s="33"/>
      <c r="DX969" s="23"/>
      <c r="DY969" s="33"/>
      <c r="DZ969" s="2239"/>
      <c r="EA969" s="210"/>
      <c r="EB969" s="33"/>
      <c r="EC969" s="868"/>
      <c r="ED969" s="33"/>
      <c r="EE969" s="33"/>
      <c r="EF969" s="33"/>
      <c r="EG969" s="201"/>
      <c r="EH969" s="33"/>
    </row>
    <row r="970" spans="1:138" ht="15" hidden="1" customHeight="1" outlineLevel="1">
      <c r="A970" s="85"/>
      <c r="B970" s="67"/>
      <c r="C970" s="539" t="s">
        <v>49</v>
      </c>
      <c r="D970" s="1146"/>
      <c r="E970" s="67"/>
      <c r="F970" s="67"/>
      <c r="G970" s="67"/>
      <c r="H970" s="86">
        <f>SUM(I970:L970)</f>
        <v>0</v>
      </c>
      <c r="I970" s="67"/>
      <c r="J970" s="67"/>
      <c r="K970" s="67"/>
      <c r="L970" s="67"/>
      <c r="M970" s="2216"/>
      <c r="N970" s="67"/>
      <c r="O970" s="67"/>
      <c r="P970" s="67"/>
      <c r="Q970" s="185">
        <f>SUM(R970:U970)</f>
        <v>0</v>
      </c>
      <c r="R970" s="196"/>
      <c r="S970" s="196"/>
      <c r="T970" s="196"/>
      <c r="U970" s="196"/>
      <c r="V970" s="86">
        <f>SUM(W970:Z970)</f>
        <v>0</v>
      </c>
      <c r="W970" s="67"/>
      <c r="X970" s="67"/>
      <c r="Y970" s="67"/>
      <c r="Z970" s="67"/>
      <c r="AA970" s="185">
        <f>SUM(AB970:AE970)</f>
        <v>0</v>
      </c>
      <c r="AB970" s="196"/>
      <c r="AC970" s="196"/>
      <c r="AD970" s="196"/>
      <c r="AE970" s="196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2239"/>
      <c r="CQ970" s="2239"/>
      <c r="CR970" s="2239"/>
      <c r="CS970" s="210"/>
      <c r="CT970" s="210"/>
      <c r="CU970" s="210"/>
      <c r="CV970" s="33"/>
      <c r="CW970" s="33"/>
      <c r="CX970" s="33"/>
      <c r="CY970" s="33"/>
      <c r="CZ970" s="33"/>
      <c r="DA970" s="33"/>
      <c r="DB970" s="1498"/>
      <c r="DC970" s="1498"/>
      <c r="DD970" s="1498"/>
      <c r="DE970" s="33"/>
      <c r="DF970" s="210"/>
      <c r="DG970" s="33"/>
      <c r="DH970" s="33"/>
      <c r="DI970" s="33"/>
      <c r="DJ970" s="33"/>
      <c r="DK970" s="33"/>
      <c r="DL970" s="33"/>
      <c r="DM970" s="33"/>
      <c r="DN970" s="33"/>
      <c r="DO970" s="33"/>
      <c r="DP970" s="210"/>
      <c r="DQ970" s="33"/>
      <c r="DR970" s="33"/>
      <c r="DS970" s="33"/>
      <c r="DT970" s="33"/>
      <c r="DU970" s="33"/>
      <c r="DV970" s="33"/>
      <c r="DW970" s="33"/>
      <c r="DX970" s="33"/>
      <c r="DY970" s="33"/>
      <c r="DZ970" s="2239"/>
      <c r="EA970" s="210"/>
      <c r="EB970" s="33"/>
      <c r="EC970" s="868"/>
      <c r="ED970" s="33"/>
      <c r="EE970" s="33"/>
      <c r="EF970" s="33"/>
      <c r="EG970" s="201"/>
      <c r="EH970" s="33"/>
    </row>
    <row r="971" spans="1:138" ht="15" hidden="1" customHeight="1" outlineLevel="1">
      <c r="A971" s="85"/>
      <c r="B971" s="67"/>
      <c r="C971" s="539"/>
      <c r="D971" s="1145" t="s">
        <v>52</v>
      </c>
      <c r="E971" s="84"/>
      <c r="F971" s="84"/>
      <c r="G971" s="84"/>
      <c r="H971" s="84"/>
      <c r="I971" s="84"/>
      <c r="J971" s="84"/>
      <c r="K971" s="84"/>
      <c r="L971" s="84"/>
      <c r="M971" s="2199"/>
      <c r="N971" s="84"/>
      <c r="O971" s="84"/>
      <c r="P971" s="84"/>
      <c r="Q971" s="185"/>
      <c r="R971" s="185"/>
      <c r="S971" s="185"/>
      <c r="T971" s="185"/>
      <c r="U971" s="185"/>
      <c r="V971" s="84"/>
      <c r="W971" s="84"/>
      <c r="X971" s="84"/>
      <c r="Y971" s="84"/>
      <c r="Z971" s="84"/>
      <c r="AA971" s="185"/>
      <c r="AB971" s="185"/>
      <c r="AC971" s="185"/>
      <c r="AD971" s="185"/>
      <c r="AE971" s="185"/>
      <c r="AF971" s="105"/>
      <c r="AG971" s="105"/>
      <c r="AH971" s="185">
        <v>0</v>
      </c>
      <c r="AI971" s="185">
        <v>0</v>
      </c>
      <c r="AJ971" s="185">
        <v>0</v>
      </c>
      <c r="AK971" s="185">
        <v>0</v>
      </c>
      <c r="AL971" s="185">
        <v>0</v>
      </c>
      <c r="AM971" s="185">
        <v>0</v>
      </c>
      <c r="AN971" s="185">
        <v>0</v>
      </c>
      <c r="AO971" s="185">
        <v>0</v>
      </c>
      <c r="AP971" s="185">
        <v>0</v>
      </c>
      <c r="AQ971" s="185">
        <v>0</v>
      </c>
      <c r="AR971" s="185">
        <v>0</v>
      </c>
      <c r="AS971" s="185">
        <v>0</v>
      </c>
      <c r="AT971" s="185">
        <v>0</v>
      </c>
      <c r="AU971" s="185">
        <v>0</v>
      </c>
      <c r="AV971" s="185">
        <v>0</v>
      </c>
      <c r="AW971" s="185">
        <v>0</v>
      </c>
      <c r="AX971" s="185">
        <v>0</v>
      </c>
      <c r="AY971" s="185">
        <v>0</v>
      </c>
      <c r="AZ971" s="185">
        <v>0</v>
      </c>
      <c r="BA971" s="185">
        <v>0</v>
      </c>
      <c r="BB971" s="185">
        <v>0</v>
      </c>
      <c r="BC971" s="185">
        <v>0</v>
      </c>
      <c r="BD971" s="185">
        <v>0</v>
      </c>
      <c r="BE971" s="185">
        <v>0</v>
      </c>
      <c r="BF971" s="185">
        <v>0</v>
      </c>
      <c r="BG971" s="185">
        <v>0</v>
      </c>
      <c r="BH971" s="185">
        <v>0</v>
      </c>
      <c r="BI971" s="185">
        <v>0</v>
      </c>
      <c r="BJ971" s="185">
        <v>0</v>
      </c>
      <c r="BK971" s="185">
        <v>0</v>
      </c>
      <c r="BL971" s="185">
        <f>SUM(BL968:BL970)</f>
        <v>0</v>
      </c>
      <c r="BM971" s="185">
        <f>SUM(BM968:BM970)</f>
        <v>0</v>
      </c>
      <c r="BN971" s="185">
        <f t="shared" ref="BN971:BZ971" si="2714">SUM(BN968:BN970)</f>
        <v>0</v>
      </c>
      <c r="BO971" s="185">
        <f t="shared" si="2714"/>
        <v>0</v>
      </c>
      <c r="BP971" s="185">
        <f t="shared" si="2714"/>
        <v>0</v>
      </c>
      <c r="BQ971" s="185">
        <f t="shared" si="2714"/>
        <v>0</v>
      </c>
      <c r="BR971" s="185">
        <f t="shared" si="2714"/>
        <v>0</v>
      </c>
      <c r="BS971" s="185">
        <f t="shared" si="2714"/>
        <v>0</v>
      </c>
      <c r="BT971" s="185">
        <f t="shared" si="2714"/>
        <v>0</v>
      </c>
      <c r="BU971" s="185">
        <f t="shared" si="2714"/>
        <v>0</v>
      </c>
      <c r="BV971" s="185">
        <f t="shared" si="2714"/>
        <v>0</v>
      </c>
      <c r="BW971" s="185">
        <f t="shared" si="2714"/>
        <v>0</v>
      </c>
      <c r="BX971" s="185">
        <f t="shared" si="2714"/>
        <v>0</v>
      </c>
      <c r="BY971" s="185">
        <f t="shared" si="2714"/>
        <v>0</v>
      </c>
      <c r="BZ971" s="185">
        <f t="shared" si="2714"/>
        <v>0</v>
      </c>
      <c r="CA971" s="185">
        <f>SUM(CA968:CA970)</f>
        <v>0</v>
      </c>
      <c r="CB971" s="185">
        <f>SUM(CB968:CB970)</f>
        <v>0</v>
      </c>
      <c r="CC971" s="185">
        <f t="shared" ref="CC971:CO971" si="2715">SUM(CC968:CC970)</f>
        <v>0</v>
      </c>
      <c r="CD971" s="185">
        <f t="shared" si="2715"/>
        <v>0</v>
      </c>
      <c r="CE971" s="185">
        <f t="shared" si="2715"/>
        <v>0</v>
      </c>
      <c r="CF971" s="185">
        <f t="shared" si="2715"/>
        <v>0</v>
      </c>
      <c r="CG971" s="185">
        <f t="shared" si="2715"/>
        <v>0</v>
      </c>
      <c r="CH971" s="185">
        <f t="shared" si="2715"/>
        <v>0</v>
      </c>
      <c r="CI971" s="185">
        <f t="shared" si="2715"/>
        <v>0</v>
      </c>
      <c r="CJ971" s="185">
        <f t="shared" si="2715"/>
        <v>0</v>
      </c>
      <c r="CK971" s="185">
        <f t="shared" si="2715"/>
        <v>0</v>
      </c>
      <c r="CL971" s="185">
        <f t="shared" si="2715"/>
        <v>0</v>
      </c>
      <c r="CM971" s="185">
        <f t="shared" si="2715"/>
        <v>0</v>
      </c>
      <c r="CN971" s="185">
        <f t="shared" si="2715"/>
        <v>0</v>
      </c>
      <c r="CO971" s="185">
        <f t="shared" si="2715"/>
        <v>0</v>
      </c>
      <c r="CP971" s="2234">
        <f t="shared" ref="CP971:CX971" si="2716">SUM(CP968:CP970)</f>
        <v>0</v>
      </c>
      <c r="CQ971" s="2234">
        <f t="shared" si="2716"/>
        <v>0</v>
      </c>
      <c r="CR971" s="2234">
        <f t="shared" si="2716"/>
        <v>0</v>
      </c>
      <c r="CS971" s="283">
        <f t="shared" si="2716"/>
        <v>0</v>
      </c>
      <c r="CT971" s="283">
        <f t="shared" si="2716"/>
        <v>0</v>
      </c>
      <c r="CU971" s="283">
        <f t="shared" si="2716"/>
        <v>0</v>
      </c>
      <c r="CV971" s="185">
        <f t="shared" si="2716"/>
        <v>0</v>
      </c>
      <c r="CW971" s="185">
        <f t="shared" si="2716"/>
        <v>0</v>
      </c>
      <c r="CX971" s="185">
        <f t="shared" si="2716"/>
        <v>0</v>
      </c>
      <c r="CY971" s="185">
        <f t="shared" ref="CY971:DA971" si="2717">SUM(CY968:CY970)</f>
        <v>0</v>
      </c>
      <c r="CZ971" s="185">
        <f t="shared" si="2717"/>
        <v>0</v>
      </c>
      <c r="DA971" s="185">
        <f t="shared" si="2717"/>
        <v>0</v>
      </c>
      <c r="DB971" s="1622"/>
      <c r="DC971" s="1622"/>
      <c r="DD971" s="1622"/>
      <c r="DE971" s="185">
        <f>SUM(DE968:DE970)</f>
        <v>0</v>
      </c>
      <c r="DF971" s="283"/>
      <c r="DG971" s="185"/>
      <c r="DH971" s="185"/>
      <c r="DI971" s="185"/>
      <c r="DJ971" s="185"/>
      <c r="DK971" s="185"/>
      <c r="DL971" s="185"/>
      <c r="DM971" s="185"/>
      <c r="DN971" s="33"/>
      <c r="DO971" s="185"/>
      <c r="DP971" s="283"/>
      <c r="DQ971" s="185"/>
      <c r="DR971" s="185"/>
      <c r="DS971" s="185"/>
      <c r="DT971" s="185"/>
      <c r="DU971" s="185"/>
      <c r="DV971" s="185"/>
      <c r="DW971" s="185"/>
      <c r="DX971" s="33"/>
      <c r="DY971" s="185"/>
      <c r="DZ971" s="2234">
        <f>SUM(DZ968:DZ970)</f>
        <v>0</v>
      </c>
      <c r="EA971" s="283">
        <f t="shared" ref="EA971:EB971" si="2718">SUM(EA968:EA970)</f>
        <v>0</v>
      </c>
      <c r="EB971" s="185">
        <f t="shared" si="2718"/>
        <v>0</v>
      </c>
      <c r="EC971" s="866">
        <f t="shared" ref="EC971" si="2719">SUM(EC968:EC970)</f>
        <v>0</v>
      </c>
      <c r="ED971" s="185"/>
      <c r="EE971" s="185"/>
      <c r="EF971" s="185"/>
      <c r="EG971" s="202"/>
      <c r="EH971" s="185"/>
    </row>
    <row r="972" spans="1:138" ht="15" customHeight="1" outlineLevel="1">
      <c r="A972" s="85"/>
      <c r="B972" s="67"/>
      <c r="C972" s="1142" t="s">
        <v>74</v>
      </c>
      <c r="D972" s="1143" t="s">
        <v>16</v>
      </c>
      <c r="E972" s="84"/>
      <c r="F972" s="84"/>
      <c r="G972" s="84"/>
      <c r="H972" s="84"/>
      <c r="I972" s="84"/>
      <c r="J972" s="84"/>
      <c r="K972" s="84"/>
      <c r="L972" s="84"/>
      <c r="M972" s="2199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23"/>
      <c r="AG972" s="23"/>
      <c r="AH972" s="185"/>
      <c r="AI972" s="185"/>
      <c r="AJ972" s="185"/>
      <c r="AK972" s="185"/>
      <c r="AL972" s="185"/>
      <c r="AM972" s="185"/>
      <c r="AN972" s="185"/>
      <c r="AO972" s="185"/>
      <c r="AP972" s="185"/>
      <c r="AQ972" s="185"/>
      <c r="AR972" s="185"/>
      <c r="AS972" s="185"/>
      <c r="AT972" s="185"/>
      <c r="AU972" s="185"/>
      <c r="AV972" s="185"/>
      <c r="AW972" s="185"/>
      <c r="AX972" s="185"/>
      <c r="AY972" s="185"/>
      <c r="AZ972" s="185"/>
      <c r="BA972" s="185"/>
      <c r="BB972" s="185"/>
      <c r="BC972" s="185"/>
      <c r="BD972" s="185"/>
      <c r="BE972" s="185"/>
      <c r="BF972" s="185"/>
      <c r="BG972" s="185"/>
      <c r="BH972" s="185"/>
      <c r="BI972" s="185"/>
      <c r="BJ972" s="185"/>
      <c r="BK972" s="185"/>
      <c r="BL972" s="185"/>
      <c r="BM972" s="185"/>
      <c r="BN972" s="185"/>
      <c r="BO972" s="185"/>
      <c r="BP972" s="185"/>
      <c r="BQ972" s="185"/>
      <c r="BR972" s="185"/>
      <c r="BS972" s="185"/>
      <c r="BT972" s="185"/>
      <c r="BU972" s="185"/>
      <c r="BV972" s="185"/>
      <c r="BW972" s="185"/>
      <c r="BX972" s="185"/>
      <c r="BY972" s="185"/>
      <c r="BZ972" s="185"/>
      <c r="CA972" s="185"/>
      <c r="CB972" s="185"/>
      <c r="CC972" s="185"/>
      <c r="CD972" s="185"/>
      <c r="CE972" s="185"/>
      <c r="CF972" s="185"/>
      <c r="CG972" s="185"/>
      <c r="CH972" s="185"/>
      <c r="CI972" s="185"/>
      <c r="CJ972" s="185"/>
      <c r="CK972" s="185"/>
      <c r="CL972" s="185"/>
      <c r="CM972" s="185"/>
      <c r="CN972" s="185"/>
      <c r="CO972" s="185"/>
      <c r="CP972" s="2234"/>
      <c r="CQ972" s="2234"/>
      <c r="CR972" s="2234"/>
      <c r="CS972" s="283"/>
      <c r="CT972" s="283"/>
      <c r="CU972" s="283"/>
      <c r="CV972" s="185"/>
      <c r="CW972" s="185"/>
      <c r="CX972" s="185"/>
      <c r="CY972" s="185"/>
      <c r="CZ972" s="185"/>
      <c r="DA972" s="185"/>
      <c r="DB972" s="1622"/>
      <c r="DC972" s="1622"/>
      <c r="DD972" s="1622"/>
      <c r="DE972" s="185"/>
      <c r="DF972" s="283"/>
      <c r="DG972" s="185"/>
      <c r="DH972" s="185"/>
      <c r="DI972" s="185"/>
      <c r="DJ972" s="185"/>
      <c r="DK972" s="185"/>
      <c r="DL972" s="185"/>
      <c r="DM972" s="185"/>
      <c r="DN972" s="185"/>
      <c r="DO972" s="185"/>
      <c r="DP972" s="283"/>
      <c r="DQ972" s="185"/>
      <c r="DR972" s="185"/>
      <c r="DS972" s="185"/>
      <c r="DT972" s="185"/>
      <c r="DU972" s="185"/>
      <c r="DV972" s="185"/>
      <c r="DW972" s="185"/>
      <c r="DX972" s="185"/>
      <c r="DY972" s="185"/>
      <c r="DZ972" s="2234"/>
      <c r="EA972" s="283"/>
      <c r="EB972" s="185"/>
      <c r="EC972" s="866"/>
      <c r="ED972" s="119" t="s">
        <v>243</v>
      </c>
      <c r="EE972" s="33"/>
      <c r="EF972" s="329"/>
      <c r="EG972" s="171"/>
      <c r="EH972" s="877"/>
    </row>
    <row r="973" spans="1:138" ht="22.5" customHeight="1" outlineLevel="1">
      <c r="A973" s="85"/>
      <c r="B973" s="67"/>
      <c r="C973" s="1144" t="s">
        <v>213</v>
      </c>
      <c r="D973" s="1138" t="s">
        <v>403</v>
      </c>
      <c r="E973" s="67"/>
      <c r="F973" s="1221" t="s">
        <v>2</v>
      </c>
      <c r="G973" s="855">
        <f t="shared" ref="G973:G974" si="2720">H973+M973+N973+O973+P973</f>
        <v>10</v>
      </c>
      <c r="H973" s="855">
        <f t="shared" ref="H973:H974" si="2721">SUM(I973:L973)</f>
        <v>10</v>
      </c>
      <c r="I973" s="132"/>
      <c r="J973" s="132"/>
      <c r="K973" s="132"/>
      <c r="L973" s="1002">
        <v>10</v>
      </c>
      <c r="M973" s="2241"/>
      <c r="N973" s="132"/>
      <c r="O973" s="132"/>
      <c r="P973" s="132"/>
      <c r="Q973" s="574">
        <f>SUM(R973:U973)</f>
        <v>0</v>
      </c>
      <c r="R973" s="23"/>
      <c r="S973" s="23"/>
      <c r="T973" s="23"/>
      <c r="U973" s="23"/>
      <c r="V973" s="855">
        <f t="shared" ref="V973:V974" si="2722">SUM(W973:Z973)</f>
        <v>0</v>
      </c>
      <c r="W973" s="132"/>
      <c r="X973" s="132"/>
      <c r="Y973" s="132"/>
      <c r="Z973" s="2337"/>
      <c r="AA973" s="574">
        <f>SUM(AB973:AE973)</f>
        <v>0</v>
      </c>
      <c r="AB973" s="23"/>
      <c r="AC973" s="23"/>
      <c r="AD973" s="23"/>
      <c r="AE973" s="23"/>
      <c r="AF973" s="566" t="s">
        <v>272</v>
      </c>
      <c r="AG973" s="555">
        <f t="shared" ref="AG973" si="2723">AH973+CP973+CS973+CV973+CY973</f>
        <v>0.3</v>
      </c>
      <c r="AH973" s="324">
        <v>0.3</v>
      </c>
      <c r="AI973" s="324">
        <v>0</v>
      </c>
      <c r="AJ973" s="324">
        <v>6.9887999999999999E-3</v>
      </c>
      <c r="AK973" s="23"/>
      <c r="AL973" s="23"/>
      <c r="AM973" s="23"/>
      <c r="AN973" s="23"/>
      <c r="AO973" s="23"/>
      <c r="AP973" s="23"/>
      <c r="AQ973" s="23"/>
      <c r="AR973" s="23"/>
      <c r="AS973" s="23"/>
      <c r="AT973" s="854">
        <v>0.3</v>
      </c>
      <c r="AU973" s="23"/>
      <c r="AV973" s="324">
        <v>6.9887999999999999E-3</v>
      </c>
      <c r="AW973" s="324">
        <v>0</v>
      </c>
      <c r="AX973" s="324">
        <v>0</v>
      </c>
      <c r="AY973" s="324">
        <v>0</v>
      </c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324">
        <f t="shared" ref="BL973:BL974" si="2724">BO973+BR973+BU973+BX973</f>
        <v>0.3</v>
      </c>
      <c r="BM973" s="324">
        <f t="shared" ref="BM973:BM974" si="2725">BP973+BS973+BV973+BY973</f>
        <v>0</v>
      </c>
      <c r="BN973" s="324">
        <f t="shared" ref="BN973:BN974" si="2726">BQ973+BT973+BW973+BZ973</f>
        <v>6.9887999999999999E-3</v>
      </c>
      <c r="BO973" s="23"/>
      <c r="BP973" s="23"/>
      <c r="BQ973" s="23"/>
      <c r="BR973" s="23"/>
      <c r="BS973" s="23"/>
      <c r="BT973" s="23"/>
      <c r="BU973" s="23"/>
      <c r="BV973" s="23"/>
      <c r="BW973" s="23"/>
      <c r="BX973" s="854">
        <v>0.3</v>
      </c>
      <c r="BY973" s="23"/>
      <c r="BZ973" s="324">
        <f t="shared" ref="BZ973:BZ974" si="2727">BX973*$EU$34</f>
        <v>6.9887999999999999E-3</v>
      </c>
      <c r="CA973" s="324">
        <f t="shared" ref="CA973:CA974" si="2728">CD973+CG973+CJ973+CM973</f>
        <v>0</v>
      </c>
      <c r="CB973" s="324">
        <f t="shared" ref="CB973:CB974" si="2729">CE973+CH973+CK973+CN973</f>
        <v>0</v>
      </c>
      <c r="CC973" s="324">
        <f t="shared" ref="CC973:CC974" si="2730">CF973+CI973+CL973+CO973</f>
        <v>0</v>
      </c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216"/>
      <c r="CQ973" s="2216"/>
      <c r="CR973" s="2216"/>
      <c r="CS973" s="85"/>
      <c r="CT973" s="85"/>
      <c r="CU973" s="85"/>
      <c r="CV973" s="23"/>
      <c r="CW973" s="23"/>
      <c r="CX973" s="23"/>
      <c r="CY973" s="23"/>
      <c r="CZ973" s="23"/>
      <c r="DA973" s="23"/>
      <c r="DB973" s="1496"/>
      <c r="DC973" s="1496"/>
      <c r="DD973" s="1621">
        <v>7.0000000000000007E-2</v>
      </c>
      <c r="DE973" s="555">
        <f t="shared" ref="DE973:DE976" si="2731">DK973+DP973+EA973+EB973+EC973</f>
        <v>4.0000000000000001E-3</v>
      </c>
      <c r="DF973" s="600">
        <v>4.0000000000000001E-3</v>
      </c>
      <c r="DG973" s="23"/>
      <c r="DH973" s="23"/>
      <c r="DI973" s="23"/>
      <c r="DJ973" s="130">
        <v>4.0000000000000001E-3</v>
      </c>
      <c r="DK973" s="595">
        <v>0</v>
      </c>
      <c r="DL973" s="23"/>
      <c r="DM973" s="23"/>
      <c r="DN973" s="185"/>
      <c r="DO973" s="23"/>
      <c r="DP973" s="600">
        <f t="shared" ref="DP973:DP974" si="2732">DQ973+DR973+DS973+DT973</f>
        <v>4.0000000000000001E-3</v>
      </c>
      <c r="DQ973" s="23"/>
      <c r="DR973" s="23"/>
      <c r="DS973" s="23"/>
      <c r="DT973" s="130">
        <v>4.0000000000000001E-3</v>
      </c>
      <c r="DU973" s="595">
        <f t="shared" ref="DU973:DU974" si="2733">DV973+DW973+DX973+DY973</f>
        <v>0</v>
      </c>
      <c r="DV973" s="23"/>
      <c r="DW973" s="23"/>
      <c r="DX973" s="185"/>
      <c r="DY973" s="23"/>
      <c r="DZ973" s="2216"/>
      <c r="EA973" s="85"/>
      <c r="EB973" s="23"/>
      <c r="EC973" s="867"/>
      <c r="ED973" s="119" t="s">
        <v>243</v>
      </c>
      <c r="EE973" s="33"/>
      <c r="EF973" s="329" t="s">
        <v>235</v>
      </c>
      <c r="EG973" s="171"/>
      <c r="EH973" s="877" t="s">
        <v>444</v>
      </c>
    </row>
    <row r="974" spans="1:138" ht="16.5" customHeight="1" outlineLevel="1">
      <c r="A974" s="85"/>
      <c r="B974" s="67"/>
      <c r="C974" s="1144" t="s">
        <v>184</v>
      </c>
      <c r="D974" s="1138" t="s">
        <v>404</v>
      </c>
      <c r="E974" s="67"/>
      <c r="F974" s="1221" t="s">
        <v>2</v>
      </c>
      <c r="G974" s="855">
        <f t="shared" si="2720"/>
        <v>20</v>
      </c>
      <c r="H974" s="855">
        <f t="shared" si="2721"/>
        <v>0</v>
      </c>
      <c r="I974" s="132"/>
      <c r="J974" s="132"/>
      <c r="K974" s="132"/>
      <c r="L974" s="132"/>
      <c r="M974" s="2219">
        <v>5</v>
      </c>
      <c r="N974" s="1002">
        <v>5</v>
      </c>
      <c r="O974" s="1002">
        <v>5</v>
      </c>
      <c r="P974" s="1002">
        <v>5</v>
      </c>
      <c r="Q974" s="574">
        <f>SUM(R974:U974)</f>
        <v>0</v>
      </c>
      <c r="R974" s="196"/>
      <c r="S974" s="196"/>
      <c r="T974" s="196"/>
      <c r="U974" s="196"/>
      <c r="V974" s="855">
        <f t="shared" si="2722"/>
        <v>5</v>
      </c>
      <c r="W974" s="132"/>
      <c r="X974" s="132"/>
      <c r="Y974" s="132"/>
      <c r="Z974" s="132">
        <v>5</v>
      </c>
      <c r="AA974" s="574">
        <f>SUM(AB974:AE974)</f>
        <v>0</v>
      </c>
      <c r="AB974" s="196"/>
      <c r="AC974" s="196"/>
      <c r="AD974" s="196"/>
      <c r="AE974" s="196"/>
      <c r="AF974" s="566" t="s">
        <v>272</v>
      </c>
      <c r="AG974" s="555">
        <f>AH974+CP974+CS974+CV974+CY974</f>
        <v>0.36024</v>
      </c>
      <c r="AH974" s="556">
        <v>0</v>
      </c>
      <c r="AI974" s="324">
        <v>0</v>
      </c>
      <c r="AJ974" s="324">
        <v>0</v>
      </c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24">
        <v>0</v>
      </c>
      <c r="AX974" s="324">
        <v>0</v>
      </c>
      <c r="AY974" s="324">
        <v>0</v>
      </c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556">
        <f t="shared" si="2724"/>
        <v>9.0060000000000001E-2</v>
      </c>
      <c r="BM974" s="324">
        <f t="shared" si="2725"/>
        <v>0</v>
      </c>
      <c r="BN974" s="324">
        <f t="shared" si="2726"/>
        <v>2.0980377600000001E-3</v>
      </c>
      <c r="BO974" s="33"/>
      <c r="BP974" s="33"/>
      <c r="BQ974" s="33"/>
      <c r="BR974" s="33"/>
      <c r="BS974" s="33"/>
      <c r="BT974" s="33"/>
      <c r="BU974" s="33"/>
      <c r="BV974" s="33"/>
      <c r="BW974" s="33"/>
      <c r="BX974" s="854">
        <v>9.0060000000000001E-2</v>
      </c>
      <c r="BY974" s="33"/>
      <c r="BZ974" s="324">
        <f t="shared" si="2727"/>
        <v>2.0980377600000001E-3</v>
      </c>
      <c r="CA974" s="324">
        <f t="shared" si="2728"/>
        <v>0</v>
      </c>
      <c r="CB974" s="324">
        <f t="shared" si="2729"/>
        <v>0</v>
      </c>
      <c r="CC974" s="324">
        <f t="shared" si="2730"/>
        <v>0</v>
      </c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2220">
        <v>9.0060000000000001E-2</v>
      </c>
      <c r="CQ974" s="2239"/>
      <c r="CR974" s="2258">
        <f t="shared" ref="CR974" si="2734">CP974*$EM$34</f>
        <v>2.1819592703999999E-3</v>
      </c>
      <c r="CS974" s="854">
        <v>9.0060000000000001E-2</v>
      </c>
      <c r="CT974" s="210"/>
      <c r="CU974" s="556">
        <f t="shared" ref="CU974" si="2735">CS974*$EN$34</f>
        <v>2.2692373169999999E-3</v>
      </c>
      <c r="CV974" s="854">
        <v>9.0060000000000001E-2</v>
      </c>
      <c r="CW974" s="33"/>
      <c r="CX974" s="556">
        <f t="shared" ref="CX974" si="2736">CV974*$EO$34</f>
        <v>2.3600042879999999E-3</v>
      </c>
      <c r="CY974" s="854">
        <v>9.0060000000000001E-2</v>
      </c>
      <c r="CZ974" s="33"/>
      <c r="DA974" s="556">
        <f t="shared" ref="DA974" si="2737">CY974*$EP$34</f>
        <v>2.4544074315000003E-3</v>
      </c>
      <c r="DB974" s="1621" t="s">
        <v>448</v>
      </c>
      <c r="DC974" s="1621"/>
      <c r="DD974" s="1621">
        <v>-0.318</v>
      </c>
      <c r="DE974" s="555">
        <f t="shared" si="2731"/>
        <v>0.54500000000000004</v>
      </c>
      <c r="DF974" s="595">
        <v>0</v>
      </c>
      <c r="DG974" s="33"/>
      <c r="DH974" s="33"/>
      <c r="DI974" s="33"/>
      <c r="DJ974" s="33"/>
      <c r="DK974" s="595">
        <v>0</v>
      </c>
      <c r="DL974" s="33"/>
      <c r="DM974" s="33"/>
      <c r="DN974" s="23"/>
      <c r="DO974" s="33"/>
      <c r="DP974" s="595">
        <f t="shared" si="2732"/>
        <v>0.12</v>
      </c>
      <c r="DQ974" s="33"/>
      <c r="DR974" s="33"/>
      <c r="DS974" s="33"/>
      <c r="DT974" s="854">
        <v>0.12</v>
      </c>
      <c r="DU974" s="595">
        <f t="shared" si="2733"/>
        <v>0</v>
      </c>
      <c r="DV974" s="33"/>
      <c r="DW974" s="33"/>
      <c r="DX974" s="23"/>
      <c r="DY974" s="33"/>
      <c r="DZ974" s="2220">
        <v>0.12</v>
      </c>
      <c r="EA974" s="854">
        <v>0.13</v>
      </c>
      <c r="EB974" s="854">
        <v>0.14499999999999999</v>
      </c>
      <c r="EC974" s="854">
        <v>0.15</v>
      </c>
      <c r="ED974" s="119" t="s">
        <v>243</v>
      </c>
      <c r="EE974" s="33"/>
      <c r="EF974" s="329" t="s">
        <v>235</v>
      </c>
      <c r="EG974" s="171"/>
      <c r="EH974" s="877" t="s">
        <v>444</v>
      </c>
    </row>
    <row r="975" spans="1:138" ht="15" hidden="1" customHeight="1" outlineLevel="1">
      <c r="A975" s="85"/>
      <c r="B975" s="67"/>
      <c r="C975" s="95" t="s">
        <v>49</v>
      </c>
      <c r="D975" s="98"/>
      <c r="E975" s="67"/>
      <c r="F975" s="67"/>
      <c r="G975" s="67"/>
      <c r="H975" s="86">
        <f>SUM(I975:L975)</f>
        <v>0</v>
      </c>
      <c r="I975" s="67"/>
      <c r="J975" s="67"/>
      <c r="K975" s="67"/>
      <c r="L975" s="67"/>
      <c r="M975" s="2216"/>
      <c r="N975" s="67"/>
      <c r="O975" s="67"/>
      <c r="P975" s="67"/>
      <c r="Q975" s="185">
        <f>SUM(R975:U975)</f>
        <v>0</v>
      </c>
      <c r="R975" s="196"/>
      <c r="S975" s="196"/>
      <c r="T975" s="196"/>
      <c r="U975" s="196"/>
      <c r="V975" s="86">
        <f>SUM(W975:Z975)</f>
        <v>0</v>
      </c>
      <c r="W975" s="67"/>
      <c r="X975" s="67"/>
      <c r="Y975" s="67"/>
      <c r="Z975" s="67"/>
      <c r="AA975" s="185">
        <f>SUM(AB975:AE975)</f>
        <v>0</v>
      </c>
      <c r="AB975" s="196"/>
      <c r="AC975" s="196"/>
      <c r="AD975" s="196"/>
      <c r="AE975" s="196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2239"/>
      <c r="CQ975" s="2239"/>
      <c r="CR975" s="2239"/>
      <c r="CS975" s="210"/>
      <c r="CT975" s="210"/>
      <c r="CU975" s="210"/>
      <c r="CV975" s="33"/>
      <c r="CW975" s="33"/>
      <c r="CX975" s="33"/>
      <c r="CY975" s="33"/>
      <c r="CZ975" s="33"/>
      <c r="DA975" s="33"/>
      <c r="DB975" s="1498"/>
      <c r="DC975" s="1498"/>
      <c r="DD975" s="1498"/>
      <c r="DE975" s="555">
        <f t="shared" si="2731"/>
        <v>0</v>
      </c>
      <c r="DF975" s="210"/>
      <c r="DG975" s="33"/>
      <c r="DH975" s="33"/>
      <c r="DI975" s="33"/>
      <c r="DJ975" s="33"/>
      <c r="DK975" s="33"/>
      <c r="DL975" s="33"/>
      <c r="DM975" s="33"/>
      <c r="DN975" s="33"/>
      <c r="DO975" s="33"/>
      <c r="DP975" s="210"/>
      <c r="DQ975" s="33"/>
      <c r="DR975" s="33"/>
      <c r="DS975" s="33"/>
      <c r="DT975" s="33"/>
      <c r="DU975" s="33"/>
      <c r="DV975" s="33"/>
      <c r="DW975" s="33"/>
      <c r="DX975" s="33"/>
      <c r="DY975" s="33"/>
      <c r="DZ975" s="2239"/>
      <c r="EA975" s="210"/>
      <c r="EB975" s="33"/>
      <c r="EC975" s="868"/>
      <c r="ED975" s="33"/>
      <c r="EE975" s="33"/>
      <c r="EF975" s="33"/>
      <c r="EG975" s="201"/>
      <c r="EH975" s="33"/>
    </row>
    <row r="976" spans="1:138" ht="15" customHeight="1" outlineLevel="1" thickBot="1">
      <c r="A976" s="818"/>
      <c r="B976" s="81"/>
      <c r="C976" s="100"/>
      <c r="D976" s="101" t="s">
        <v>52</v>
      </c>
      <c r="E976" s="84"/>
      <c r="F976" s="84"/>
      <c r="G976" s="84"/>
      <c r="H976" s="84"/>
      <c r="I976" s="84"/>
      <c r="J976" s="84"/>
      <c r="K976" s="84"/>
      <c r="L976" s="84"/>
      <c r="M976" s="2199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105"/>
      <c r="AG976" s="555">
        <f>SUM(AG973:AG975)</f>
        <v>0.66023999999999994</v>
      </c>
      <c r="AH976" s="555">
        <v>0.3</v>
      </c>
      <c r="AI976" s="555">
        <v>0</v>
      </c>
      <c r="AJ976" s="555">
        <v>6.9887999999999999E-3</v>
      </c>
      <c r="AK976" s="555">
        <v>0</v>
      </c>
      <c r="AL976" s="555">
        <v>0</v>
      </c>
      <c r="AM976" s="555">
        <v>0</v>
      </c>
      <c r="AN976" s="555">
        <v>0</v>
      </c>
      <c r="AO976" s="555">
        <v>0</v>
      </c>
      <c r="AP976" s="555">
        <v>0</v>
      </c>
      <c r="AQ976" s="555">
        <v>0</v>
      </c>
      <c r="AR976" s="555">
        <v>0</v>
      </c>
      <c r="AS976" s="555">
        <v>0</v>
      </c>
      <c r="AT976" s="555">
        <v>0.3</v>
      </c>
      <c r="AU976" s="555">
        <v>0</v>
      </c>
      <c r="AV976" s="555">
        <v>6.9887999999999999E-3</v>
      </c>
      <c r="AW976" s="555">
        <v>0</v>
      </c>
      <c r="AX976" s="555">
        <v>0</v>
      </c>
      <c r="AY976" s="555">
        <v>0</v>
      </c>
      <c r="AZ976" s="555">
        <v>0</v>
      </c>
      <c r="BA976" s="555">
        <v>0</v>
      </c>
      <c r="BB976" s="555">
        <v>0</v>
      </c>
      <c r="BC976" s="555">
        <v>0</v>
      </c>
      <c r="BD976" s="555">
        <v>0</v>
      </c>
      <c r="BE976" s="555">
        <v>0</v>
      </c>
      <c r="BF976" s="555">
        <v>0</v>
      </c>
      <c r="BG976" s="555">
        <v>0</v>
      </c>
      <c r="BH976" s="555">
        <v>0</v>
      </c>
      <c r="BI976" s="555">
        <v>0</v>
      </c>
      <c r="BJ976" s="555">
        <v>0</v>
      </c>
      <c r="BK976" s="555">
        <v>0</v>
      </c>
      <c r="BL976" s="555">
        <f>SUM(BL973:BL975)</f>
        <v>0.39005999999999996</v>
      </c>
      <c r="BM976" s="555">
        <f>SUM(BM973:BM975)</f>
        <v>0</v>
      </c>
      <c r="BN976" s="555">
        <f t="shared" ref="BN976:BT976" si="2738">SUM(BN973:BN975)</f>
        <v>9.0868377600000008E-3</v>
      </c>
      <c r="BO976" s="555">
        <f t="shared" si="2738"/>
        <v>0</v>
      </c>
      <c r="BP976" s="555">
        <f t="shared" si="2738"/>
        <v>0</v>
      </c>
      <c r="BQ976" s="555">
        <f t="shared" si="2738"/>
        <v>0</v>
      </c>
      <c r="BR976" s="555">
        <f t="shared" si="2738"/>
        <v>0</v>
      </c>
      <c r="BS976" s="555">
        <f t="shared" si="2738"/>
        <v>0</v>
      </c>
      <c r="BT976" s="555">
        <f t="shared" si="2738"/>
        <v>0</v>
      </c>
      <c r="BU976" s="555">
        <f>SUM(BU973:BU975)</f>
        <v>0</v>
      </c>
      <c r="BV976" s="555">
        <f t="shared" ref="BV976:BZ976" si="2739">SUM(BV973:BV975)</f>
        <v>0</v>
      </c>
      <c r="BW976" s="555">
        <f t="shared" si="2739"/>
        <v>0</v>
      </c>
      <c r="BX976" s="555">
        <f t="shared" si="2739"/>
        <v>0.39005999999999996</v>
      </c>
      <c r="BY976" s="555">
        <f t="shared" si="2739"/>
        <v>0</v>
      </c>
      <c r="BZ976" s="555">
        <f t="shared" si="2739"/>
        <v>9.0868377600000008E-3</v>
      </c>
      <c r="CA976" s="555">
        <f>SUM(CA973:CA975)</f>
        <v>0</v>
      </c>
      <c r="CB976" s="555">
        <f>SUM(CB973:CB975)</f>
        <v>0</v>
      </c>
      <c r="CC976" s="555">
        <f t="shared" ref="CC976:CI976" si="2740">SUM(CC973:CC975)</f>
        <v>0</v>
      </c>
      <c r="CD976" s="555">
        <f t="shared" si="2740"/>
        <v>0</v>
      </c>
      <c r="CE976" s="555">
        <f t="shared" si="2740"/>
        <v>0</v>
      </c>
      <c r="CF976" s="555">
        <f t="shared" si="2740"/>
        <v>0</v>
      </c>
      <c r="CG976" s="555">
        <f t="shared" si="2740"/>
        <v>0</v>
      </c>
      <c r="CH976" s="555">
        <f t="shared" si="2740"/>
        <v>0</v>
      </c>
      <c r="CI976" s="555">
        <f t="shared" si="2740"/>
        <v>0</v>
      </c>
      <c r="CJ976" s="555">
        <f>SUM(CJ973:CJ975)</f>
        <v>0</v>
      </c>
      <c r="CK976" s="555">
        <f t="shared" ref="CK976:CO976" si="2741">SUM(CK973:CK975)</f>
        <v>0</v>
      </c>
      <c r="CL976" s="555">
        <f t="shared" si="2741"/>
        <v>0</v>
      </c>
      <c r="CM976" s="555">
        <f t="shared" si="2741"/>
        <v>0</v>
      </c>
      <c r="CN976" s="555">
        <f t="shared" si="2741"/>
        <v>0</v>
      </c>
      <c r="CO976" s="555">
        <f t="shared" si="2741"/>
        <v>0</v>
      </c>
      <c r="CP976" s="2256">
        <f t="shared" ref="CP976:CR976" si="2742">SUM(CP973:CP975)</f>
        <v>9.0060000000000001E-2</v>
      </c>
      <c r="CQ976" s="2256">
        <f t="shared" si="2742"/>
        <v>0</v>
      </c>
      <c r="CR976" s="2256">
        <f t="shared" si="2742"/>
        <v>2.1819592703999999E-3</v>
      </c>
      <c r="CS976" s="555">
        <f>SUM(CS973:CS975)</f>
        <v>9.0060000000000001E-2</v>
      </c>
      <c r="CT976" s="555">
        <f t="shared" ref="CT976:CX976" si="2743">SUM(CT973:CT975)</f>
        <v>0</v>
      </c>
      <c r="CU976" s="561">
        <f t="shared" si="2743"/>
        <v>2.2692373169999999E-3</v>
      </c>
      <c r="CV976" s="555">
        <f t="shared" si="2743"/>
        <v>9.0060000000000001E-2</v>
      </c>
      <c r="CW976" s="555">
        <f t="shared" si="2743"/>
        <v>0</v>
      </c>
      <c r="CX976" s="561">
        <f t="shared" si="2743"/>
        <v>2.3600042879999999E-3</v>
      </c>
      <c r="CY976" s="555">
        <f t="shared" ref="CY976:DA976" si="2744">SUM(CY973:CY975)</f>
        <v>9.0060000000000001E-2</v>
      </c>
      <c r="CZ976" s="555">
        <f t="shared" si="2744"/>
        <v>0</v>
      </c>
      <c r="DA976" s="561">
        <f t="shared" si="2744"/>
        <v>2.4544074315000003E-3</v>
      </c>
      <c r="DB976" s="1622"/>
      <c r="DC976" s="1622"/>
      <c r="DD976" s="1622"/>
      <c r="DE976" s="555">
        <f t="shared" si="2731"/>
        <v>0.54900000000000004</v>
      </c>
      <c r="DF976" s="555">
        <v>4.0000000000000001E-3</v>
      </c>
      <c r="DG976" s="555">
        <v>0</v>
      </c>
      <c r="DH976" s="555">
        <v>0</v>
      </c>
      <c r="DI976" s="555">
        <v>0</v>
      </c>
      <c r="DJ976" s="561">
        <v>4.0000000000000001E-3</v>
      </c>
      <c r="DK976" s="555">
        <v>0</v>
      </c>
      <c r="DL976" s="555">
        <v>0</v>
      </c>
      <c r="DM976" s="555"/>
      <c r="DN976" s="555"/>
      <c r="DO976" s="555"/>
      <c r="DP976" s="555">
        <f>SUM(DP973:DP975)</f>
        <v>0.124</v>
      </c>
      <c r="DQ976" s="555">
        <f t="shared" ref="DQ976:DT976" si="2745">SUM(DQ973:DQ975)</f>
        <v>0</v>
      </c>
      <c r="DR976" s="555">
        <f t="shared" si="2745"/>
        <v>0</v>
      </c>
      <c r="DS976" s="555">
        <f t="shared" si="2745"/>
        <v>0</v>
      </c>
      <c r="DT976" s="561">
        <f t="shared" si="2745"/>
        <v>0.124</v>
      </c>
      <c r="DU976" s="555">
        <f>SUM(DU973:DU975)</f>
        <v>0</v>
      </c>
      <c r="DV976" s="555">
        <f t="shared" ref="DV976" si="2746">SUM(DV973:DV975)</f>
        <v>0</v>
      </c>
      <c r="DW976" s="555"/>
      <c r="DX976" s="555"/>
      <c r="DY976" s="555"/>
      <c r="DZ976" s="2256">
        <f>SUM(DZ973:DZ975)</f>
        <v>0.12</v>
      </c>
      <c r="EA976" s="555">
        <f t="shared" ref="EA976:EB976" si="2747">SUM(EA973:EA975)</f>
        <v>0.13</v>
      </c>
      <c r="EB976" s="555">
        <f t="shared" si="2747"/>
        <v>0.14499999999999999</v>
      </c>
      <c r="EC976" s="555">
        <f t="shared" ref="EC976" si="2748">SUM(EC973:EC975)</f>
        <v>0.15</v>
      </c>
      <c r="ED976" s="185"/>
      <c r="EE976" s="185"/>
      <c r="EF976" s="185"/>
      <c r="EG976" s="202"/>
      <c r="EH976" s="185"/>
    </row>
    <row r="977" spans="1:138" ht="63" hidden="1" customHeight="1" outlineLevel="1">
      <c r="A977" s="72"/>
      <c r="B977" s="72"/>
      <c r="C977" s="74">
        <v>3</v>
      </c>
      <c r="D977" s="75" t="s">
        <v>142</v>
      </c>
      <c r="E977" s="73"/>
      <c r="F977" s="73"/>
      <c r="G977" s="73"/>
      <c r="H977" s="73"/>
      <c r="I977" s="73"/>
      <c r="J977" s="73"/>
      <c r="K977" s="73"/>
      <c r="L977" s="73"/>
      <c r="M977" s="2199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185"/>
      <c r="AG977" s="185"/>
      <c r="AH977" s="185"/>
      <c r="AI977" s="186">
        <f>AI982+AI986+AI990+AI995+AI999+AI1003</f>
        <v>0</v>
      </c>
      <c r="AJ977" s="186">
        <f>AJ982+AJ986+AJ990+AJ995+AJ999+AJ1003</f>
        <v>0</v>
      </c>
      <c r="AK977" s="185"/>
      <c r="AL977" s="186">
        <f>AL982+AL986+AL990+AL995+AL999+AL1003</f>
        <v>0</v>
      </c>
      <c r="AM977" s="186">
        <f>AM982+AM986+AM990+AM995+AM999+AM1003</f>
        <v>0</v>
      </c>
      <c r="AN977" s="185"/>
      <c r="AO977" s="186">
        <f>AO982+AO986+AO990+AO995+AO999+AO1003</f>
        <v>0</v>
      </c>
      <c r="AP977" s="186">
        <f>AP982+AP986+AP990+AP995+AP999+AP1003</f>
        <v>0</v>
      </c>
      <c r="AQ977" s="185"/>
      <c r="AR977" s="186">
        <f>AR982+AR986+AR990+AR995+AR999+AR1003</f>
        <v>0</v>
      </c>
      <c r="AS977" s="186">
        <f>AS982+AS986+AS990+AS995+AS999+AS1003</f>
        <v>0</v>
      </c>
      <c r="AT977" s="185"/>
      <c r="AU977" s="186">
        <f>AU982+AU986+AU990+AU995+AU999+AU1003</f>
        <v>0</v>
      </c>
      <c r="AV977" s="186">
        <f>AV982+AV986+AV990+AV995+AV999+AV1003</f>
        <v>0</v>
      </c>
      <c r="AW977" s="185"/>
      <c r="AX977" s="186">
        <f>AX982+AX986+AX990+AX995+AX999+AX1003</f>
        <v>0</v>
      </c>
      <c r="AY977" s="186">
        <f>AY982+AY986+AY990+AY995+AY999+AY1003</f>
        <v>0</v>
      </c>
      <c r="AZ977" s="185"/>
      <c r="BA977" s="186">
        <f>BA982+BA986+BA990+BA995+BA999+BA1003</f>
        <v>0</v>
      </c>
      <c r="BB977" s="186">
        <f>BB982+BB986+BB990+BB995+BB999+BB1003</f>
        <v>0</v>
      </c>
      <c r="BC977" s="185"/>
      <c r="BD977" s="186">
        <f>BD982+BD986+BD990+BD995+BD999+BD1003</f>
        <v>0</v>
      </c>
      <c r="BE977" s="186">
        <f>BE982+BE986+BE990+BE995+BE999+BE1003</f>
        <v>0</v>
      </c>
      <c r="BF977" s="185"/>
      <c r="BG977" s="186">
        <f>BG982+BG986+BG990+BG995+BG999+BG1003</f>
        <v>0</v>
      </c>
      <c r="BH977" s="186">
        <f>BH982+BH986+BH990+BH995+BH999+BH1003</f>
        <v>0</v>
      </c>
      <c r="BI977" s="185"/>
      <c r="BJ977" s="186">
        <f>BJ982+BJ986+BJ990+BJ995+BJ999+BJ1003</f>
        <v>0</v>
      </c>
      <c r="BK977" s="186">
        <f>BK982+BK986+BK990+BK995+BK999+BK1003</f>
        <v>0</v>
      </c>
      <c r="BL977" s="185"/>
      <c r="BM977" s="186">
        <f>BM982+BM986+BM990+BM995+BM999+BM1003</f>
        <v>0</v>
      </c>
      <c r="BN977" s="186">
        <f>BN982+BN986+BN990+BN995+BN999+BN1003</f>
        <v>0</v>
      </c>
      <c r="BO977" s="185"/>
      <c r="BP977" s="186">
        <f>BP982+BP986+BP990+BP995+BP999+BP1003</f>
        <v>0</v>
      </c>
      <c r="BQ977" s="186">
        <f>BQ982+BQ986+BQ990+BQ995+BQ999+BQ1003</f>
        <v>0</v>
      </c>
      <c r="BR977" s="185"/>
      <c r="BS977" s="186">
        <f>BS982+BS986+BS990+BS995+BS999+BS1003</f>
        <v>0</v>
      </c>
      <c r="BT977" s="186">
        <f>BT982+BT986+BT990+BT995+BT999+BT1003</f>
        <v>0</v>
      </c>
      <c r="BU977" s="185"/>
      <c r="BV977" s="186">
        <f>BV982+BV986+BV990+BV995+BV999+BV1003</f>
        <v>0</v>
      </c>
      <c r="BW977" s="186">
        <f>BW982+BW986+BW990+BW995+BW999+BW1003</f>
        <v>0</v>
      </c>
      <c r="BX977" s="185"/>
      <c r="BY977" s="186">
        <f>BY982+BY986+BY990+BY995+BY999+BY1003</f>
        <v>0</v>
      </c>
      <c r="BZ977" s="186">
        <f>BZ982+BZ986+BZ990+BZ995+BZ999+BZ1003</f>
        <v>0</v>
      </c>
      <c r="CA977" s="185"/>
      <c r="CB977" s="186">
        <f>CB982+CB986+CB990+CB995+CB999+CB1003</f>
        <v>0</v>
      </c>
      <c r="CC977" s="186">
        <f>CC982+CC986+CC990+CC995+CC999+CC1003</f>
        <v>0</v>
      </c>
      <c r="CD977" s="185"/>
      <c r="CE977" s="186">
        <f>CE982+CE986+CE990+CE995+CE999+CE1003</f>
        <v>0</v>
      </c>
      <c r="CF977" s="186">
        <f>CF982+CF986+CF990+CF995+CF999+CF1003</f>
        <v>0</v>
      </c>
      <c r="CG977" s="185"/>
      <c r="CH977" s="186">
        <f>CH982+CH986+CH990+CH995+CH999+CH1003</f>
        <v>0</v>
      </c>
      <c r="CI977" s="186">
        <f>CI982+CI986+CI990+CI995+CI999+CI1003</f>
        <v>0</v>
      </c>
      <c r="CJ977" s="185"/>
      <c r="CK977" s="186">
        <f>CK982+CK986+CK990+CK995+CK999+CK1003</f>
        <v>0</v>
      </c>
      <c r="CL977" s="186">
        <f>CL982+CL986+CL990+CL995+CL999+CL1003</f>
        <v>0</v>
      </c>
      <c r="CM977" s="185"/>
      <c r="CN977" s="186">
        <f>CN982+CN986+CN990+CN995+CN999+CN1003</f>
        <v>0</v>
      </c>
      <c r="CO977" s="186">
        <f>CO982+CO986+CO990+CO995+CO999+CO1003</f>
        <v>0</v>
      </c>
      <c r="CP977" s="2234"/>
      <c r="CQ977" s="2312">
        <f>CQ982+CQ986+CQ990+CQ995+CQ999+CQ1003</f>
        <v>0</v>
      </c>
      <c r="CR977" s="2312">
        <f>CR982+CR986+CR990+CR995+CR999+CR1003</f>
        <v>0</v>
      </c>
      <c r="CS977" s="283"/>
      <c r="CT977" s="284">
        <f>CT982+CT986+CT990+CT995+CT999+CT1003</f>
        <v>0</v>
      </c>
      <c r="CU977" s="284">
        <f>CU982+CU986+CU990+CU995+CU999+CU1003</f>
        <v>0</v>
      </c>
      <c r="CV977" s="185"/>
      <c r="CW977" s="186">
        <f>CW982+CW986+CW990+CW995+CW999+CW1003</f>
        <v>0</v>
      </c>
      <c r="CX977" s="186">
        <f>CX982+CX986+CX990+CX995+CX999+CX1003</f>
        <v>0</v>
      </c>
      <c r="CY977" s="185"/>
      <c r="CZ977" s="186">
        <f>CZ982+CZ986+CZ990+CZ995+CZ999+CZ1003</f>
        <v>0</v>
      </c>
      <c r="DA977" s="186">
        <f>DA982+DA986+DA990+DA995+DA999+DA1003</f>
        <v>0</v>
      </c>
      <c r="DB977" s="1516"/>
      <c r="DC977" s="1516"/>
      <c r="DD977" s="1516"/>
      <c r="DE977" s="186">
        <f t="shared" ref="DE977:EB977" si="2749">DE982+DE986+DE990+DE995+DE999+DE1003</f>
        <v>0</v>
      </c>
      <c r="DF977" s="284"/>
      <c r="DG977" s="186"/>
      <c r="DH977" s="186"/>
      <c r="DI977" s="186"/>
      <c r="DJ977" s="186"/>
      <c r="DK977" s="186"/>
      <c r="DL977" s="186"/>
      <c r="DM977" s="186"/>
      <c r="DN977" s="185"/>
      <c r="DO977" s="186"/>
      <c r="DP977" s="284"/>
      <c r="DQ977" s="186"/>
      <c r="DR977" s="186"/>
      <c r="DS977" s="186"/>
      <c r="DT977" s="186"/>
      <c r="DU977" s="186"/>
      <c r="DV977" s="186"/>
      <c r="DW977" s="186"/>
      <c r="DX977" s="185"/>
      <c r="DY977" s="186"/>
      <c r="DZ977" s="2312">
        <f t="shared" si="2749"/>
        <v>0</v>
      </c>
      <c r="EA977" s="284">
        <f t="shared" si="2749"/>
        <v>0</v>
      </c>
      <c r="EB977" s="186">
        <f t="shared" si="2749"/>
        <v>0</v>
      </c>
      <c r="EC977" s="869">
        <f t="shared" ref="EC977" si="2750">EC982+EC986+EC990+EC995+EC999+EC1003</f>
        <v>0</v>
      </c>
      <c r="ED977" s="186"/>
      <c r="EE977" s="186"/>
      <c r="EF977" s="186"/>
      <c r="EG977" s="177"/>
      <c r="EH977" s="186"/>
    </row>
    <row r="978" spans="1:138" ht="15" hidden="1" customHeight="1" outlineLevel="1">
      <c r="A978" s="102"/>
      <c r="B978" s="18"/>
      <c r="C978" s="103" t="s">
        <v>18</v>
      </c>
      <c r="D978" s="104" t="s">
        <v>47</v>
      </c>
      <c r="E978" s="84"/>
      <c r="F978" s="84"/>
      <c r="G978" s="84"/>
      <c r="H978" s="84"/>
      <c r="I978" s="84"/>
      <c r="J978" s="84"/>
      <c r="K978" s="84"/>
      <c r="L978" s="84"/>
      <c r="M978" s="2199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18"/>
      <c r="AG978" s="18"/>
      <c r="AH978" s="185"/>
      <c r="AI978" s="185"/>
      <c r="AJ978" s="185"/>
      <c r="AK978" s="185"/>
      <c r="AL978" s="185"/>
      <c r="AM978" s="185"/>
      <c r="AN978" s="185"/>
      <c r="AO978" s="185"/>
      <c r="AP978" s="185"/>
      <c r="AQ978" s="185"/>
      <c r="AR978" s="185"/>
      <c r="AS978" s="185"/>
      <c r="AT978" s="185"/>
      <c r="AU978" s="185"/>
      <c r="AV978" s="185"/>
      <c r="AW978" s="185"/>
      <c r="AX978" s="185"/>
      <c r="AY978" s="185"/>
      <c r="AZ978" s="185"/>
      <c r="BA978" s="185"/>
      <c r="BB978" s="185"/>
      <c r="BC978" s="185"/>
      <c r="BD978" s="185"/>
      <c r="BE978" s="185"/>
      <c r="BF978" s="185"/>
      <c r="BG978" s="185"/>
      <c r="BH978" s="185"/>
      <c r="BI978" s="185"/>
      <c r="BJ978" s="185"/>
      <c r="BK978" s="185"/>
      <c r="BL978" s="185"/>
      <c r="BM978" s="185"/>
      <c r="BN978" s="185"/>
      <c r="BO978" s="185"/>
      <c r="BP978" s="185"/>
      <c r="BQ978" s="185"/>
      <c r="BR978" s="185"/>
      <c r="BS978" s="185"/>
      <c r="BT978" s="185"/>
      <c r="BU978" s="185"/>
      <c r="BV978" s="185"/>
      <c r="BW978" s="185"/>
      <c r="BX978" s="185"/>
      <c r="BY978" s="185"/>
      <c r="BZ978" s="185"/>
      <c r="CA978" s="185"/>
      <c r="CB978" s="185"/>
      <c r="CC978" s="185"/>
      <c r="CD978" s="185"/>
      <c r="CE978" s="185"/>
      <c r="CF978" s="185"/>
      <c r="CG978" s="185"/>
      <c r="CH978" s="185"/>
      <c r="CI978" s="185"/>
      <c r="CJ978" s="185"/>
      <c r="CK978" s="185"/>
      <c r="CL978" s="185"/>
      <c r="CM978" s="185"/>
      <c r="CN978" s="185"/>
      <c r="CO978" s="185"/>
      <c r="CP978" s="2234"/>
      <c r="CQ978" s="2234"/>
      <c r="CR978" s="2234"/>
      <c r="CS978" s="283"/>
      <c r="CT978" s="283"/>
      <c r="CU978" s="283"/>
      <c r="CV978" s="185"/>
      <c r="CW978" s="185"/>
      <c r="CX978" s="185"/>
      <c r="CY978" s="185"/>
      <c r="CZ978" s="185"/>
      <c r="DA978" s="185"/>
      <c r="DB978" s="1622"/>
      <c r="DC978" s="1622"/>
      <c r="DD978" s="1622"/>
      <c r="DE978" s="185"/>
      <c r="DF978" s="283"/>
      <c r="DG978" s="185"/>
      <c r="DH978" s="185"/>
      <c r="DI978" s="185"/>
      <c r="DJ978" s="185"/>
      <c r="DK978" s="185"/>
      <c r="DL978" s="185"/>
      <c r="DM978" s="185"/>
      <c r="DN978" s="186"/>
      <c r="DO978" s="185"/>
      <c r="DP978" s="283"/>
      <c r="DQ978" s="185"/>
      <c r="DR978" s="185"/>
      <c r="DS978" s="185"/>
      <c r="DT978" s="185"/>
      <c r="DU978" s="185"/>
      <c r="DV978" s="185"/>
      <c r="DW978" s="185"/>
      <c r="DX978" s="186"/>
      <c r="DY978" s="185"/>
      <c r="DZ978" s="2234"/>
      <c r="EA978" s="283"/>
      <c r="EB978" s="185"/>
      <c r="EC978" s="866"/>
      <c r="ED978" s="185"/>
      <c r="EE978" s="185"/>
      <c r="EF978" s="185"/>
      <c r="EG978" s="202"/>
      <c r="EH978" s="185"/>
    </row>
    <row r="979" spans="1:138" ht="15" hidden="1" customHeight="1" outlineLevel="1">
      <c r="A979" s="67"/>
      <c r="B979" s="23"/>
      <c r="C979" s="95" t="s">
        <v>129</v>
      </c>
      <c r="D979" s="96" t="s">
        <v>130</v>
      </c>
      <c r="E979" s="84"/>
      <c r="F979" s="84"/>
      <c r="G979" s="84"/>
      <c r="H979" s="84"/>
      <c r="I979" s="84"/>
      <c r="J979" s="84"/>
      <c r="K979" s="84"/>
      <c r="L979" s="84"/>
      <c r="M979" s="2199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23"/>
      <c r="AG979" s="23"/>
      <c r="AH979" s="185"/>
      <c r="AI979" s="185"/>
      <c r="AJ979" s="185"/>
      <c r="AK979" s="185"/>
      <c r="AL979" s="185"/>
      <c r="AM979" s="185"/>
      <c r="AN979" s="185"/>
      <c r="AO979" s="185"/>
      <c r="AP979" s="185"/>
      <c r="AQ979" s="185"/>
      <c r="AR979" s="185"/>
      <c r="AS979" s="185"/>
      <c r="AT979" s="185"/>
      <c r="AU979" s="185"/>
      <c r="AV979" s="185"/>
      <c r="AW979" s="185"/>
      <c r="AX979" s="185"/>
      <c r="AY979" s="185"/>
      <c r="AZ979" s="185"/>
      <c r="BA979" s="185"/>
      <c r="BB979" s="185"/>
      <c r="BC979" s="185"/>
      <c r="BD979" s="185"/>
      <c r="BE979" s="185"/>
      <c r="BF979" s="185"/>
      <c r="BG979" s="185"/>
      <c r="BH979" s="185"/>
      <c r="BI979" s="185"/>
      <c r="BJ979" s="185"/>
      <c r="BK979" s="185"/>
      <c r="BL979" s="185"/>
      <c r="BM979" s="185"/>
      <c r="BN979" s="185"/>
      <c r="BO979" s="185"/>
      <c r="BP979" s="185"/>
      <c r="BQ979" s="185"/>
      <c r="BR979" s="185"/>
      <c r="BS979" s="185"/>
      <c r="BT979" s="185"/>
      <c r="BU979" s="185"/>
      <c r="BV979" s="185"/>
      <c r="BW979" s="185"/>
      <c r="BX979" s="185"/>
      <c r="BY979" s="185"/>
      <c r="BZ979" s="185"/>
      <c r="CA979" s="185"/>
      <c r="CB979" s="185"/>
      <c r="CC979" s="185"/>
      <c r="CD979" s="185"/>
      <c r="CE979" s="185"/>
      <c r="CF979" s="185"/>
      <c r="CG979" s="185"/>
      <c r="CH979" s="185"/>
      <c r="CI979" s="185"/>
      <c r="CJ979" s="185"/>
      <c r="CK979" s="185"/>
      <c r="CL979" s="185"/>
      <c r="CM979" s="185"/>
      <c r="CN979" s="185"/>
      <c r="CO979" s="185"/>
      <c r="CP979" s="2234"/>
      <c r="CQ979" s="2234"/>
      <c r="CR979" s="2234"/>
      <c r="CS979" s="283"/>
      <c r="CT979" s="283"/>
      <c r="CU979" s="283"/>
      <c r="CV979" s="185"/>
      <c r="CW979" s="185"/>
      <c r="CX979" s="185"/>
      <c r="CY979" s="185"/>
      <c r="CZ979" s="185"/>
      <c r="DA979" s="185"/>
      <c r="DB979" s="1622"/>
      <c r="DC979" s="1622"/>
      <c r="DD979" s="1622"/>
      <c r="DE979" s="185"/>
      <c r="DF979" s="283"/>
      <c r="DG979" s="185"/>
      <c r="DH979" s="185"/>
      <c r="DI979" s="185"/>
      <c r="DJ979" s="185"/>
      <c r="DK979" s="185"/>
      <c r="DL979" s="185"/>
      <c r="DM979" s="185"/>
      <c r="DN979" s="185"/>
      <c r="DO979" s="185"/>
      <c r="DP979" s="283"/>
      <c r="DQ979" s="185"/>
      <c r="DR979" s="185"/>
      <c r="DS979" s="185"/>
      <c r="DT979" s="185"/>
      <c r="DU979" s="185"/>
      <c r="DV979" s="185"/>
      <c r="DW979" s="185"/>
      <c r="DX979" s="185"/>
      <c r="DY979" s="185"/>
      <c r="DZ979" s="2234"/>
      <c r="EA979" s="283"/>
      <c r="EB979" s="185"/>
      <c r="EC979" s="866"/>
      <c r="ED979" s="185"/>
      <c r="EE979" s="185"/>
      <c r="EF979" s="185"/>
      <c r="EG979" s="202"/>
      <c r="EH979" s="185"/>
    </row>
    <row r="980" spans="1:138" ht="15" hidden="1" customHeight="1" outlineLevel="1">
      <c r="A980" s="67"/>
      <c r="B980" s="23"/>
      <c r="C980" s="95"/>
      <c r="D980" s="96"/>
      <c r="E980" s="67"/>
      <c r="F980" s="67"/>
      <c r="G980" s="67"/>
      <c r="H980" s="86">
        <f>SUM(I980:L980)</f>
        <v>0</v>
      </c>
      <c r="I980" s="67"/>
      <c r="J980" s="67"/>
      <c r="K980" s="67"/>
      <c r="L980" s="67"/>
      <c r="M980" s="2216"/>
      <c r="N980" s="67"/>
      <c r="O980" s="67"/>
      <c r="P980" s="67"/>
      <c r="Q980" s="67">
        <f>SUM(R980:U980)</f>
        <v>0</v>
      </c>
      <c r="R980" s="67"/>
      <c r="S980" s="67"/>
      <c r="T980" s="67"/>
      <c r="U980" s="67"/>
      <c r="V980" s="86">
        <f>SUM(W980:Z980)</f>
        <v>0</v>
      </c>
      <c r="W980" s="67"/>
      <c r="X980" s="67"/>
      <c r="Y980" s="67"/>
      <c r="Z980" s="67"/>
      <c r="AA980" s="67">
        <f>SUM(AB980:AE980)</f>
        <v>0</v>
      </c>
      <c r="AB980" s="67"/>
      <c r="AC980" s="67"/>
      <c r="AD980" s="67"/>
      <c r="AE980" s="67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2239"/>
      <c r="CQ980" s="2239"/>
      <c r="CR980" s="2239"/>
      <c r="CS980" s="210"/>
      <c r="CT980" s="210"/>
      <c r="CU980" s="210"/>
      <c r="CV980" s="33"/>
      <c r="CW980" s="33"/>
      <c r="CX980" s="33"/>
      <c r="CY980" s="33"/>
      <c r="CZ980" s="33"/>
      <c r="DA980" s="33"/>
      <c r="DB980" s="1498"/>
      <c r="DC980" s="1498"/>
      <c r="DD980" s="1498"/>
      <c r="DE980" s="33"/>
      <c r="DF980" s="210"/>
      <c r="DG980" s="33"/>
      <c r="DH980" s="33"/>
      <c r="DI980" s="33"/>
      <c r="DJ980" s="33"/>
      <c r="DK980" s="33"/>
      <c r="DL980" s="33"/>
      <c r="DM980" s="33"/>
      <c r="DN980" s="185"/>
      <c r="DO980" s="33"/>
      <c r="DP980" s="210"/>
      <c r="DQ980" s="33"/>
      <c r="DR980" s="33"/>
      <c r="DS980" s="33"/>
      <c r="DT980" s="33"/>
      <c r="DU980" s="33"/>
      <c r="DV980" s="33"/>
      <c r="DW980" s="33"/>
      <c r="DX980" s="185"/>
      <c r="DY980" s="33"/>
      <c r="DZ980" s="2239"/>
      <c r="EA980" s="210"/>
      <c r="EB980" s="33"/>
      <c r="EC980" s="868"/>
      <c r="ED980" s="33"/>
      <c r="EE980" s="33"/>
      <c r="EF980" s="33"/>
      <c r="EG980" s="201"/>
      <c r="EH980" s="33"/>
    </row>
    <row r="981" spans="1:138" ht="15" hidden="1" customHeight="1" outlineLevel="1">
      <c r="A981" s="67"/>
      <c r="B981" s="23"/>
      <c r="C981" s="95"/>
      <c r="D981" s="23"/>
      <c r="E981" s="67"/>
      <c r="F981" s="67"/>
      <c r="G981" s="67"/>
      <c r="H981" s="86">
        <f>SUM(I981:L981)</f>
        <v>0</v>
      </c>
      <c r="I981" s="67"/>
      <c r="J981" s="67"/>
      <c r="K981" s="67"/>
      <c r="L981" s="67"/>
      <c r="M981" s="2216"/>
      <c r="N981" s="67"/>
      <c r="O981" s="67"/>
      <c r="P981" s="67"/>
      <c r="Q981" s="67">
        <f>SUM(R981:U981)</f>
        <v>0</v>
      </c>
      <c r="R981" s="67"/>
      <c r="S981" s="67"/>
      <c r="T981" s="67"/>
      <c r="U981" s="67"/>
      <c r="V981" s="86">
        <f>SUM(W981:Z981)</f>
        <v>0</v>
      </c>
      <c r="W981" s="67"/>
      <c r="X981" s="67"/>
      <c r="Y981" s="67"/>
      <c r="Z981" s="67"/>
      <c r="AA981" s="67">
        <f>SUM(AB981:AE981)</f>
        <v>0</v>
      </c>
      <c r="AB981" s="67"/>
      <c r="AC981" s="67"/>
      <c r="AD981" s="67"/>
      <c r="AE981" s="67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2239"/>
      <c r="CQ981" s="2239"/>
      <c r="CR981" s="2239"/>
      <c r="CS981" s="210"/>
      <c r="CT981" s="210"/>
      <c r="CU981" s="210"/>
      <c r="CV981" s="33"/>
      <c r="CW981" s="33"/>
      <c r="CX981" s="33"/>
      <c r="CY981" s="33"/>
      <c r="CZ981" s="33"/>
      <c r="DA981" s="33"/>
      <c r="DB981" s="1498"/>
      <c r="DC981" s="1498"/>
      <c r="DD981" s="1498"/>
      <c r="DE981" s="33"/>
      <c r="DF981" s="210"/>
      <c r="DG981" s="33"/>
      <c r="DH981" s="33"/>
      <c r="DI981" s="33"/>
      <c r="DJ981" s="33"/>
      <c r="DK981" s="33"/>
      <c r="DL981" s="33"/>
      <c r="DM981" s="33"/>
      <c r="DN981" s="33"/>
      <c r="DO981" s="33"/>
      <c r="DP981" s="210"/>
      <c r="DQ981" s="33"/>
      <c r="DR981" s="33"/>
      <c r="DS981" s="33"/>
      <c r="DT981" s="33"/>
      <c r="DU981" s="33"/>
      <c r="DV981" s="33"/>
      <c r="DW981" s="33"/>
      <c r="DX981" s="33"/>
      <c r="DY981" s="33"/>
      <c r="DZ981" s="2239"/>
      <c r="EA981" s="210"/>
      <c r="EB981" s="33"/>
      <c r="EC981" s="868"/>
      <c r="ED981" s="33"/>
      <c r="EE981" s="33"/>
      <c r="EF981" s="33"/>
      <c r="EG981" s="201"/>
      <c r="EH981" s="33"/>
    </row>
    <row r="982" spans="1:138" ht="15" hidden="1" customHeight="1" outlineLevel="1">
      <c r="A982" s="67"/>
      <c r="B982" s="23"/>
      <c r="C982" s="95" t="s">
        <v>49</v>
      </c>
      <c r="D982" s="105" t="s">
        <v>1</v>
      </c>
      <c r="E982" s="84"/>
      <c r="F982" s="84"/>
      <c r="G982" s="84"/>
      <c r="H982" s="84"/>
      <c r="I982" s="84"/>
      <c r="J982" s="84"/>
      <c r="K982" s="84"/>
      <c r="L982" s="84"/>
      <c r="M982" s="2199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105"/>
      <c r="AG982" s="105"/>
      <c r="AH982" s="185">
        <f>SUM(AH980:AH981)</f>
        <v>0</v>
      </c>
      <c r="AI982" s="185">
        <f>SUM(AI980:AI981)</f>
        <v>0</v>
      </c>
      <c r="AJ982" s="185">
        <f t="shared" ref="AJ982:AV982" si="2751">SUM(AJ980:AJ981)</f>
        <v>0</v>
      </c>
      <c r="AK982" s="185">
        <f t="shared" si="2751"/>
        <v>0</v>
      </c>
      <c r="AL982" s="185">
        <f t="shared" si="2751"/>
        <v>0</v>
      </c>
      <c r="AM982" s="185">
        <f t="shared" si="2751"/>
        <v>0</v>
      </c>
      <c r="AN982" s="185">
        <f t="shared" si="2751"/>
        <v>0</v>
      </c>
      <c r="AO982" s="185">
        <f t="shared" si="2751"/>
        <v>0</v>
      </c>
      <c r="AP982" s="185">
        <f t="shared" si="2751"/>
        <v>0</v>
      </c>
      <c r="AQ982" s="185">
        <f t="shared" si="2751"/>
        <v>0</v>
      </c>
      <c r="AR982" s="185">
        <f t="shared" si="2751"/>
        <v>0</v>
      </c>
      <c r="AS982" s="185">
        <f t="shared" si="2751"/>
        <v>0</v>
      </c>
      <c r="AT982" s="185">
        <f t="shared" si="2751"/>
        <v>0</v>
      </c>
      <c r="AU982" s="185">
        <f t="shared" si="2751"/>
        <v>0</v>
      </c>
      <c r="AV982" s="185">
        <f t="shared" si="2751"/>
        <v>0</v>
      </c>
      <c r="AW982" s="185">
        <f>SUM(AW980:AW981)</f>
        <v>0</v>
      </c>
      <c r="AX982" s="185">
        <f>SUM(AX980:AX981)</f>
        <v>0</v>
      </c>
      <c r="AY982" s="185">
        <f t="shared" ref="AY982:BK982" si="2752">SUM(AY980:AY981)</f>
        <v>0</v>
      </c>
      <c r="AZ982" s="185">
        <f t="shared" si="2752"/>
        <v>0</v>
      </c>
      <c r="BA982" s="185">
        <f t="shared" si="2752"/>
        <v>0</v>
      </c>
      <c r="BB982" s="185">
        <f t="shared" si="2752"/>
        <v>0</v>
      </c>
      <c r="BC982" s="185">
        <f t="shared" si="2752"/>
        <v>0</v>
      </c>
      <c r="BD982" s="185">
        <f t="shared" si="2752"/>
        <v>0</v>
      </c>
      <c r="BE982" s="185">
        <f t="shared" si="2752"/>
        <v>0</v>
      </c>
      <c r="BF982" s="185">
        <f t="shared" si="2752"/>
        <v>0</v>
      </c>
      <c r="BG982" s="185">
        <f t="shared" si="2752"/>
        <v>0</v>
      </c>
      <c r="BH982" s="185">
        <f t="shared" si="2752"/>
        <v>0</v>
      </c>
      <c r="BI982" s="185">
        <f t="shared" si="2752"/>
        <v>0</v>
      </c>
      <c r="BJ982" s="185">
        <f t="shared" si="2752"/>
        <v>0</v>
      </c>
      <c r="BK982" s="185">
        <f t="shared" si="2752"/>
        <v>0</v>
      </c>
      <c r="BL982" s="185">
        <f>SUM(BL980:BL981)</f>
        <v>0</v>
      </c>
      <c r="BM982" s="185">
        <f>SUM(BM980:BM981)</f>
        <v>0</v>
      </c>
      <c r="BN982" s="185">
        <f t="shared" ref="BN982:BZ982" si="2753">SUM(BN980:BN981)</f>
        <v>0</v>
      </c>
      <c r="BO982" s="185">
        <f t="shared" si="2753"/>
        <v>0</v>
      </c>
      <c r="BP982" s="185">
        <f t="shared" si="2753"/>
        <v>0</v>
      </c>
      <c r="BQ982" s="185">
        <f t="shared" si="2753"/>
        <v>0</v>
      </c>
      <c r="BR982" s="185">
        <f t="shared" si="2753"/>
        <v>0</v>
      </c>
      <c r="BS982" s="185">
        <f t="shared" si="2753"/>
        <v>0</v>
      </c>
      <c r="BT982" s="185">
        <f t="shared" si="2753"/>
        <v>0</v>
      </c>
      <c r="BU982" s="185">
        <f t="shared" si="2753"/>
        <v>0</v>
      </c>
      <c r="BV982" s="185">
        <f t="shared" si="2753"/>
        <v>0</v>
      </c>
      <c r="BW982" s="185">
        <f t="shared" si="2753"/>
        <v>0</v>
      </c>
      <c r="BX982" s="185">
        <f t="shared" si="2753"/>
        <v>0</v>
      </c>
      <c r="BY982" s="185">
        <f t="shared" si="2753"/>
        <v>0</v>
      </c>
      <c r="BZ982" s="185">
        <f t="shared" si="2753"/>
        <v>0</v>
      </c>
      <c r="CA982" s="185">
        <f>SUM(CA980:CA981)</f>
        <v>0</v>
      </c>
      <c r="CB982" s="185">
        <f>SUM(CB980:CB981)</f>
        <v>0</v>
      </c>
      <c r="CC982" s="185">
        <f t="shared" ref="CC982:CO982" si="2754">SUM(CC980:CC981)</f>
        <v>0</v>
      </c>
      <c r="CD982" s="185">
        <f t="shared" si="2754"/>
        <v>0</v>
      </c>
      <c r="CE982" s="185">
        <f t="shared" si="2754"/>
        <v>0</v>
      </c>
      <c r="CF982" s="185">
        <f t="shared" si="2754"/>
        <v>0</v>
      </c>
      <c r="CG982" s="185">
        <f t="shared" si="2754"/>
        <v>0</v>
      </c>
      <c r="CH982" s="185">
        <f t="shared" si="2754"/>
        <v>0</v>
      </c>
      <c r="CI982" s="185">
        <f t="shared" si="2754"/>
        <v>0</v>
      </c>
      <c r="CJ982" s="185">
        <f t="shared" si="2754"/>
        <v>0</v>
      </c>
      <c r="CK982" s="185">
        <f t="shared" si="2754"/>
        <v>0</v>
      </c>
      <c r="CL982" s="185">
        <f t="shared" si="2754"/>
        <v>0</v>
      </c>
      <c r="CM982" s="185">
        <f t="shared" si="2754"/>
        <v>0</v>
      </c>
      <c r="CN982" s="185">
        <f t="shared" si="2754"/>
        <v>0</v>
      </c>
      <c r="CO982" s="185">
        <f t="shared" si="2754"/>
        <v>0</v>
      </c>
      <c r="CP982" s="2234">
        <f t="shared" ref="CP982:CX982" si="2755">SUM(CP980:CP981)</f>
        <v>0</v>
      </c>
      <c r="CQ982" s="2234">
        <f t="shared" si="2755"/>
        <v>0</v>
      </c>
      <c r="CR982" s="2234">
        <f t="shared" si="2755"/>
        <v>0</v>
      </c>
      <c r="CS982" s="283">
        <f t="shared" si="2755"/>
        <v>0</v>
      </c>
      <c r="CT982" s="283">
        <f t="shared" si="2755"/>
        <v>0</v>
      </c>
      <c r="CU982" s="283">
        <f t="shared" si="2755"/>
        <v>0</v>
      </c>
      <c r="CV982" s="185">
        <f t="shared" si="2755"/>
        <v>0</v>
      </c>
      <c r="CW982" s="185">
        <f t="shared" si="2755"/>
        <v>0</v>
      </c>
      <c r="CX982" s="185">
        <f t="shared" si="2755"/>
        <v>0</v>
      </c>
      <c r="CY982" s="185">
        <f t="shared" ref="CY982:DA982" si="2756">SUM(CY980:CY981)</f>
        <v>0</v>
      </c>
      <c r="CZ982" s="185">
        <f t="shared" si="2756"/>
        <v>0</v>
      </c>
      <c r="DA982" s="185">
        <f t="shared" si="2756"/>
        <v>0</v>
      </c>
      <c r="DB982" s="1622"/>
      <c r="DC982" s="1622"/>
      <c r="DD982" s="1622"/>
      <c r="DE982" s="185">
        <f>SUM(DE980:DE981)</f>
        <v>0</v>
      </c>
      <c r="DF982" s="283"/>
      <c r="DG982" s="185"/>
      <c r="DH982" s="185"/>
      <c r="DI982" s="185"/>
      <c r="DJ982" s="185"/>
      <c r="DK982" s="185"/>
      <c r="DL982" s="185"/>
      <c r="DM982" s="185"/>
      <c r="DN982" s="33"/>
      <c r="DO982" s="185"/>
      <c r="DP982" s="283"/>
      <c r="DQ982" s="185"/>
      <c r="DR982" s="185"/>
      <c r="DS982" s="185"/>
      <c r="DT982" s="185"/>
      <c r="DU982" s="185"/>
      <c r="DV982" s="185"/>
      <c r="DW982" s="185"/>
      <c r="DX982" s="33"/>
      <c r="DY982" s="185"/>
      <c r="DZ982" s="2234">
        <f>SUM(DZ980:DZ981)</f>
        <v>0</v>
      </c>
      <c r="EA982" s="283">
        <f t="shared" ref="EA982:EB982" si="2757">SUM(EA980:EA981)</f>
        <v>0</v>
      </c>
      <c r="EB982" s="185">
        <f t="shared" si="2757"/>
        <v>0</v>
      </c>
      <c r="EC982" s="866">
        <f t="shared" ref="EC982" si="2758">SUM(EC980:EC981)</f>
        <v>0</v>
      </c>
      <c r="ED982" s="185"/>
      <c r="EE982" s="185"/>
      <c r="EF982" s="185"/>
      <c r="EG982" s="202"/>
      <c r="EH982" s="185"/>
    </row>
    <row r="983" spans="1:138" ht="15" hidden="1" customHeight="1" outlineLevel="1">
      <c r="A983" s="67"/>
      <c r="B983" s="23"/>
      <c r="C983" s="95" t="s">
        <v>131</v>
      </c>
      <c r="D983" s="96" t="s">
        <v>133</v>
      </c>
      <c r="E983" s="84"/>
      <c r="F983" s="84"/>
      <c r="G983" s="84"/>
      <c r="H983" s="84"/>
      <c r="I983" s="84"/>
      <c r="J983" s="84"/>
      <c r="K983" s="84"/>
      <c r="L983" s="84"/>
      <c r="M983" s="2199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23"/>
      <c r="AG983" s="23"/>
      <c r="AH983" s="185"/>
      <c r="AI983" s="185"/>
      <c r="AJ983" s="185"/>
      <c r="AK983" s="185"/>
      <c r="AL983" s="185"/>
      <c r="AM983" s="185"/>
      <c r="AN983" s="185"/>
      <c r="AO983" s="185"/>
      <c r="AP983" s="185"/>
      <c r="AQ983" s="185"/>
      <c r="AR983" s="185"/>
      <c r="AS983" s="185"/>
      <c r="AT983" s="185"/>
      <c r="AU983" s="185"/>
      <c r="AV983" s="185"/>
      <c r="AW983" s="185"/>
      <c r="AX983" s="185"/>
      <c r="AY983" s="185"/>
      <c r="AZ983" s="185"/>
      <c r="BA983" s="185"/>
      <c r="BB983" s="185"/>
      <c r="BC983" s="185"/>
      <c r="BD983" s="185"/>
      <c r="BE983" s="185"/>
      <c r="BF983" s="185"/>
      <c r="BG983" s="185"/>
      <c r="BH983" s="185"/>
      <c r="BI983" s="185"/>
      <c r="BJ983" s="185"/>
      <c r="BK983" s="185"/>
      <c r="BL983" s="185"/>
      <c r="BM983" s="185"/>
      <c r="BN983" s="185"/>
      <c r="BO983" s="185"/>
      <c r="BP983" s="185"/>
      <c r="BQ983" s="185"/>
      <c r="BR983" s="185"/>
      <c r="BS983" s="185"/>
      <c r="BT983" s="185"/>
      <c r="BU983" s="185"/>
      <c r="BV983" s="185"/>
      <c r="BW983" s="185"/>
      <c r="BX983" s="185"/>
      <c r="BY983" s="185"/>
      <c r="BZ983" s="185"/>
      <c r="CA983" s="185"/>
      <c r="CB983" s="185"/>
      <c r="CC983" s="185"/>
      <c r="CD983" s="185"/>
      <c r="CE983" s="185"/>
      <c r="CF983" s="185"/>
      <c r="CG983" s="185"/>
      <c r="CH983" s="185"/>
      <c r="CI983" s="185"/>
      <c r="CJ983" s="185"/>
      <c r="CK983" s="185"/>
      <c r="CL983" s="185"/>
      <c r="CM983" s="185"/>
      <c r="CN983" s="185"/>
      <c r="CO983" s="185"/>
      <c r="CP983" s="2234"/>
      <c r="CQ983" s="2234"/>
      <c r="CR983" s="2234"/>
      <c r="CS983" s="283"/>
      <c r="CT983" s="283"/>
      <c r="CU983" s="283"/>
      <c r="CV983" s="185"/>
      <c r="CW983" s="185"/>
      <c r="CX983" s="185"/>
      <c r="CY983" s="185"/>
      <c r="CZ983" s="185"/>
      <c r="DA983" s="185"/>
      <c r="DB983" s="1622"/>
      <c r="DC983" s="1622"/>
      <c r="DD983" s="1622"/>
      <c r="DE983" s="185"/>
      <c r="DF983" s="283"/>
      <c r="DG983" s="185"/>
      <c r="DH983" s="185"/>
      <c r="DI983" s="185"/>
      <c r="DJ983" s="185"/>
      <c r="DK983" s="185"/>
      <c r="DL983" s="185"/>
      <c r="DM983" s="185"/>
      <c r="DN983" s="185"/>
      <c r="DO983" s="185"/>
      <c r="DP983" s="283"/>
      <c r="DQ983" s="185"/>
      <c r="DR983" s="185"/>
      <c r="DS983" s="185"/>
      <c r="DT983" s="185"/>
      <c r="DU983" s="185"/>
      <c r="DV983" s="185"/>
      <c r="DW983" s="185"/>
      <c r="DX983" s="185"/>
      <c r="DY983" s="185"/>
      <c r="DZ983" s="2234"/>
      <c r="EA983" s="283"/>
      <c r="EB983" s="185"/>
      <c r="EC983" s="866"/>
      <c r="ED983" s="185"/>
      <c r="EE983" s="185"/>
      <c r="EF983" s="185"/>
      <c r="EG983" s="202"/>
      <c r="EH983" s="185"/>
    </row>
    <row r="984" spans="1:138" ht="15" hidden="1" customHeight="1" outlineLevel="1">
      <c r="A984" s="67"/>
      <c r="B984" s="23"/>
      <c r="C984" s="95"/>
      <c r="D984" s="96"/>
      <c r="E984" s="67"/>
      <c r="F984" s="67"/>
      <c r="G984" s="67"/>
      <c r="H984" s="86">
        <f>SUM(I984:L984)</f>
        <v>0</v>
      </c>
      <c r="I984" s="67"/>
      <c r="J984" s="67"/>
      <c r="K984" s="67"/>
      <c r="L984" s="67"/>
      <c r="M984" s="2216"/>
      <c r="N984" s="67"/>
      <c r="O984" s="67"/>
      <c r="P984" s="67"/>
      <c r="Q984" s="67">
        <f>SUM(R984:U984)</f>
        <v>0</v>
      </c>
      <c r="R984" s="67"/>
      <c r="S984" s="67"/>
      <c r="T984" s="67"/>
      <c r="U984" s="67"/>
      <c r="V984" s="86">
        <f>SUM(W984:Z984)</f>
        <v>0</v>
      </c>
      <c r="W984" s="67"/>
      <c r="X984" s="67"/>
      <c r="Y984" s="67"/>
      <c r="Z984" s="67"/>
      <c r="AA984" s="67">
        <f>SUM(AB984:AE984)</f>
        <v>0</v>
      </c>
      <c r="AB984" s="67"/>
      <c r="AC984" s="67"/>
      <c r="AD984" s="67"/>
      <c r="AE984" s="67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2239"/>
      <c r="CQ984" s="2239"/>
      <c r="CR984" s="2239"/>
      <c r="CS984" s="210"/>
      <c r="CT984" s="210"/>
      <c r="CU984" s="210"/>
      <c r="CV984" s="33"/>
      <c r="CW984" s="33"/>
      <c r="CX984" s="33"/>
      <c r="CY984" s="33"/>
      <c r="CZ984" s="33"/>
      <c r="DA984" s="33"/>
      <c r="DB984" s="1498"/>
      <c r="DC984" s="1498"/>
      <c r="DD984" s="1498"/>
      <c r="DE984" s="33"/>
      <c r="DF984" s="210"/>
      <c r="DG984" s="33"/>
      <c r="DH984" s="33"/>
      <c r="DI984" s="33"/>
      <c r="DJ984" s="33"/>
      <c r="DK984" s="33"/>
      <c r="DL984" s="33"/>
      <c r="DM984" s="33"/>
      <c r="DN984" s="185"/>
      <c r="DO984" s="33"/>
      <c r="DP984" s="210"/>
      <c r="DQ984" s="33"/>
      <c r="DR984" s="33"/>
      <c r="DS984" s="33"/>
      <c r="DT984" s="33"/>
      <c r="DU984" s="33"/>
      <c r="DV984" s="33"/>
      <c r="DW984" s="33"/>
      <c r="DX984" s="185"/>
      <c r="DY984" s="33"/>
      <c r="DZ984" s="2239"/>
      <c r="EA984" s="210"/>
      <c r="EB984" s="33"/>
      <c r="EC984" s="868"/>
      <c r="ED984" s="33"/>
      <c r="EE984" s="33"/>
      <c r="EF984" s="33"/>
      <c r="EG984" s="201"/>
      <c r="EH984" s="33"/>
    </row>
    <row r="985" spans="1:138" ht="15" hidden="1" customHeight="1" outlineLevel="1">
      <c r="A985" s="67"/>
      <c r="B985" s="23"/>
      <c r="C985" s="95"/>
      <c r="D985" s="23"/>
      <c r="E985" s="67"/>
      <c r="F985" s="67"/>
      <c r="G985" s="67"/>
      <c r="H985" s="86">
        <f>SUM(I985:L985)</f>
        <v>0</v>
      </c>
      <c r="I985" s="67"/>
      <c r="J985" s="67"/>
      <c r="K985" s="67"/>
      <c r="L985" s="67"/>
      <c r="M985" s="2216"/>
      <c r="N985" s="67"/>
      <c r="O985" s="67"/>
      <c r="P985" s="67"/>
      <c r="Q985" s="67">
        <f>SUM(R985:U985)</f>
        <v>0</v>
      </c>
      <c r="R985" s="67"/>
      <c r="S985" s="67"/>
      <c r="T985" s="67"/>
      <c r="U985" s="67"/>
      <c r="V985" s="86">
        <f>SUM(W985:Z985)</f>
        <v>0</v>
      </c>
      <c r="W985" s="67"/>
      <c r="X985" s="67"/>
      <c r="Y985" s="67"/>
      <c r="Z985" s="67"/>
      <c r="AA985" s="67">
        <f>SUM(AB985:AE985)</f>
        <v>0</v>
      </c>
      <c r="AB985" s="67"/>
      <c r="AC985" s="67"/>
      <c r="AD985" s="67"/>
      <c r="AE985" s="67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2239"/>
      <c r="CQ985" s="2239"/>
      <c r="CR985" s="2239"/>
      <c r="CS985" s="210"/>
      <c r="CT985" s="210"/>
      <c r="CU985" s="210"/>
      <c r="CV985" s="33"/>
      <c r="CW985" s="33"/>
      <c r="CX985" s="33"/>
      <c r="CY985" s="33"/>
      <c r="CZ985" s="33"/>
      <c r="DA985" s="33"/>
      <c r="DB985" s="1498"/>
      <c r="DC985" s="1498"/>
      <c r="DD985" s="1498"/>
      <c r="DE985" s="33"/>
      <c r="DF985" s="210"/>
      <c r="DG985" s="33"/>
      <c r="DH985" s="33"/>
      <c r="DI985" s="33"/>
      <c r="DJ985" s="33"/>
      <c r="DK985" s="33"/>
      <c r="DL985" s="33"/>
      <c r="DM985" s="33"/>
      <c r="DN985" s="33"/>
      <c r="DO985" s="33"/>
      <c r="DP985" s="210"/>
      <c r="DQ985" s="33"/>
      <c r="DR985" s="33"/>
      <c r="DS985" s="33"/>
      <c r="DT985" s="33"/>
      <c r="DU985" s="33"/>
      <c r="DV985" s="33"/>
      <c r="DW985" s="33"/>
      <c r="DX985" s="33"/>
      <c r="DY985" s="33"/>
      <c r="DZ985" s="2239"/>
      <c r="EA985" s="210"/>
      <c r="EB985" s="33"/>
      <c r="EC985" s="868"/>
      <c r="ED985" s="33"/>
      <c r="EE985" s="33"/>
      <c r="EF985" s="33"/>
      <c r="EG985" s="201"/>
      <c r="EH985" s="33"/>
    </row>
    <row r="986" spans="1:138" ht="15" hidden="1" customHeight="1" outlineLevel="1">
      <c r="A986" s="67"/>
      <c r="B986" s="23"/>
      <c r="C986" s="95" t="s">
        <v>49</v>
      </c>
      <c r="D986" s="105" t="s">
        <v>1</v>
      </c>
      <c r="E986" s="84"/>
      <c r="F986" s="84"/>
      <c r="G986" s="84"/>
      <c r="H986" s="84"/>
      <c r="I986" s="84"/>
      <c r="J986" s="84"/>
      <c r="K986" s="84"/>
      <c r="L986" s="84"/>
      <c r="M986" s="2199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105"/>
      <c r="AG986" s="105"/>
      <c r="AH986" s="185">
        <f>SUM(AH984:AH985)</f>
        <v>0</v>
      </c>
      <c r="AI986" s="185">
        <f>SUM(AI984:AI985)</f>
        <v>0</v>
      </c>
      <c r="AJ986" s="185">
        <f t="shared" ref="AJ986:AV986" si="2759">SUM(AJ984:AJ985)</f>
        <v>0</v>
      </c>
      <c r="AK986" s="185">
        <f t="shared" si="2759"/>
        <v>0</v>
      </c>
      <c r="AL986" s="185">
        <f t="shared" si="2759"/>
        <v>0</v>
      </c>
      <c r="AM986" s="185">
        <f t="shared" si="2759"/>
        <v>0</v>
      </c>
      <c r="AN986" s="185">
        <f t="shared" si="2759"/>
        <v>0</v>
      </c>
      <c r="AO986" s="185">
        <f t="shared" si="2759"/>
        <v>0</v>
      </c>
      <c r="AP986" s="185">
        <f t="shared" si="2759"/>
        <v>0</v>
      </c>
      <c r="AQ986" s="185">
        <f t="shared" si="2759"/>
        <v>0</v>
      </c>
      <c r="AR986" s="185">
        <f t="shared" si="2759"/>
        <v>0</v>
      </c>
      <c r="AS986" s="185">
        <f t="shared" si="2759"/>
        <v>0</v>
      </c>
      <c r="AT986" s="185">
        <f t="shared" si="2759"/>
        <v>0</v>
      </c>
      <c r="AU986" s="185">
        <f t="shared" si="2759"/>
        <v>0</v>
      </c>
      <c r="AV986" s="185">
        <f t="shared" si="2759"/>
        <v>0</v>
      </c>
      <c r="AW986" s="185">
        <f>SUM(AW984:AW985)</f>
        <v>0</v>
      </c>
      <c r="AX986" s="185">
        <f>SUM(AX984:AX985)</f>
        <v>0</v>
      </c>
      <c r="AY986" s="185">
        <f t="shared" ref="AY986:BK986" si="2760">SUM(AY984:AY985)</f>
        <v>0</v>
      </c>
      <c r="AZ986" s="185">
        <f t="shared" si="2760"/>
        <v>0</v>
      </c>
      <c r="BA986" s="185">
        <f t="shared" si="2760"/>
        <v>0</v>
      </c>
      <c r="BB986" s="185">
        <f t="shared" si="2760"/>
        <v>0</v>
      </c>
      <c r="BC986" s="185">
        <f t="shared" si="2760"/>
        <v>0</v>
      </c>
      <c r="BD986" s="185">
        <f t="shared" si="2760"/>
        <v>0</v>
      </c>
      <c r="BE986" s="185">
        <f t="shared" si="2760"/>
        <v>0</v>
      </c>
      <c r="BF986" s="185">
        <f t="shared" si="2760"/>
        <v>0</v>
      </c>
      <c r="BG986" s="185">
        <f t="shared" si="2760"/>
        <v>0</v>
      </c>
      <c r="BH986" s="185">
        <f t="shared" si="2760"/>
        <v>0</v>
      </c>
      <c r="BI986" s="185">
        <f t="shared" si="2760"/>
        <v>0</v>
      </c>
      <c r="BJ986" s="185">
        <f t="shared" si="2760"/>
        <v>0</v>
      </c>
      <c r="BK986" s="185">
        <f t="shared" si="2760"/>
        <v>0</v>
      </c>
      <c r="BL986" s="185">
        <f>SUM(BL984:BL985)</f>
        <v>0</v>
      </c>
      <c r="BM986" s="185">
        <f>SUM(BM984:BM985)</f>
        <v>0</v>
      </c>
      <c r="BN986" s="185">
        <f t="shared" ref="BN986:BZ986" si="2761">SUM(BN984:BN985)</f>
        <v>0</v>
      </c>
      <c r="BO986" s="185">
        <f t="shared" si="2761"/>
        <v>0</v>
      </c>
      <c r="BP986" s="185">
        <f t="shared" si="2761"/>
        <v>0</v>
      </c>
      <c r="BQ986" s="185">
        <f t="shared" si="2761"/>
        <v>0</v>
      </c>
      <c r="BR986" s="185">
        <f t="shared" si="2761"/>
        <v>0</v>
      </c>
      <c r="BS986" s="185">
        <f t="shared" si="2761"/>
        <v>0</v>
      </c>
      <c r="BT986" s="185">
        <f t="shared" si="2761"/>
        <v>0</v>
      </c>
      <c r="BU986" s="185">
        <f t="shared" si="2761"/>
        <v>0</v>
      </c>
      <c r="BV986" s="185">
        <f t="shared" si="2761"/>
        <v>0</v>
      </c>
      <c r="BW986" s="185">
        <f t="shared" si="2761"/>
        <v>0</v>
      </c>
      <c r="BX986" s="185">
        <f t="shared" si="2761"/>
        <v>0</v>
      </c>
      <c r="BY986" s="185">
        <f t="shared" si="2761"/>
        <v>0</v>
      </c>
      <c r="BZ986" s="185">
        <f t="shared" si="2761"/>
        <v>0</v>
      </c>
      <c r="CA986" s="185">
        <f>SUM(CA984:CA985)</f>
        <v>0</v>
      </c>
      <c r="CB986" s="185">
        <f>SUM(CB984:CB985)</f>
        <v>0</v>
      </c>
      <c r="CC986" s="185">
        <f t="shared" ref="CC986:CO986" si="2762">SUM(CC984:CC985)</f>
        <v>0</v>
      </c>
      <c r="CD986" s="185">
        <f t="shared" si="2762"/>
        <v>0</v>
      </c>
      <c r="CE986" s="185">
        <f t="shared" si="2762"/>
        <v>0</v>
      </c>
      <c r="CF986" s="185">
        <f t="shared" si="2762"/>
        <v>0</v>
      </c>
      <c r="CG986" s="185">
        <f t="shared" si="2762"/>
        <v>0</v>
      </c>
      <c r="CH986" s="185">
        <f t="shared" si="2762"/>
        <v>0</v>
      </c>
      <c r="CI986" s="185">
        <f t="shared" si="2762"/>
        <v>0</v>
      </c>
      <c r="CJ986" s="185">
        <f t="shared" si="2762"/>
        <v>0</v>
      </c>
      <c r="CK986" s="185">
        <f t="shared" si="2762"/>
        <v>0</v>
      </c>
      <c r="CL986" s="185">
        <f t="shared" si="2762"/>
        <v>0</v>
      </c>
      <c r="CM986" s="185">
        <f t="shared" si="2762"/>
        <v>0</v>
      </c>
      <c r="CN986" s="185">
        <f t="shared" si="2762"/>
        <v>0</v>
      </c>
      <c r="CO986" s="185">
        <f t="shared" si="2762"/>
        <v>0</v>
      </c>
      <c r="CP986" s="2234">
        <f t="shared" ref="CP986:CX986" si="2763">SUM(CP984:CP985)</f>
        <v>0</v>
      </c>
      <c r="CQ986" s="2234">
        <f t="shared" si="2763"/>
        <v>0</v>
      </c>
      <c r="CR986" s="2234">
        <f t="shared" si="2763"/>
        <v>0</v>
      </c>
      <c r="CS986" s="283">
        <f t="shared" si="2763"/>
        <v>0</v>
      </c>
      <c r="CT986" s="283">
        <f t="shared" si="2763"/>
        <v>0</v>
      </c>
      <c r="CU986" s="283">
        <f t="shared" si="2763"/>
        <v>0</v>
      </c>
      <c r="CV986" s="185">
        <f t="shared" si="2763"/>
        <v>0</v>
      </c>
      <c r="CW986" s="185">
        <f t="shared" si="2763"/>
        <v>0</v>
      </c>
      <c r="CX986" s="185">
        <f t="shared" si="2763"/>
        <v>0</v>
      </c>
      <c r="CY986" s="185">
        <f t="shared" ref="CY986:DA986" si="2764">SUM(CY984:CY985)</f>
        <v>0</v>
      </c>
      <c r="CZ986" s="185">
        <f t="shared" si="2764"/>
        <v>0</v>
      </c>
      <c r="DA986" s="185">
        <f t="shared" si="2764"/>
        <v>0</v>
      </c>
      <c r="DB986" s="1622"/>
      <c r="DC986" s="1622"/>
      <c r="DD986" s="1622"/>
      <c r="DE986" s="185">
        <f>SUM(DE984:DE985)</f>
        <v>0</v>
      </c>
      <c r="DF986" s="283"/>
      <c r="DG986" s="185"/>
      <c r="DH986" s="185"/>
      <c r="DI986" s="185"/>
      <c r="DJ986" s="185"/>
      <c r="DK986" s="185"/>
      <c r="DL986" s="185"/>
      <c r="DM986" s="185"/>
      <c r="DN986" s="33"/>
      <c r="DO986" s="185"/>
      <c r="DP986" s="283"/>
      <c r="DQ986" s="185"/>
      <c r="DR986" s="185"/>
      <c r="DS986" s="185"/>
      <c r="DT986" s="185"/>
      <c r="DU986" s="185"/>
      <c r="DV986" s="185"/>
      <c r="DW986" s="185"/>
      <c r="DX986" s="33"/>
      <c r="DY986" s="185"/>
      <c r="DZ986" s="2234">
        <f>SUM(DZ984:DZ985)</f>
        <v>0</v>
      </c>
      <c r="EA986" s="283">
        <f t="shared" ref="EA986:EB986" si="2765">SUM(EA984:EA985)</f>
        <v>0</v>
      </c>
      <c r="EB986" s="185">
        <f t="shared" si="2765"/>
        <v>0</v>
      </c>
      <c r="EC986" s="866">
        <f t="shared" ref="EC986" si="2766">SUM(EC984:EC985)</f>
        <v>0</v>
      </c>
      <c r="ED986" s="185"/>
      <c r="EE986" s="185"/>
      <c r="EF986" s="185"/>
      <c r="EG986" s="202"/>
      <c r="EH986" s="185"/>
    </row>
    <row r="987" spans="1:138" ht="15" hidden="1" customHeight="1" outlineLevel="1">
      <c r="A987" s="67"/>
      <c r="B987" s="23"/>
      <c r="C987" s="95" t="s">
        <v>132</v>
      </c>
      <c r="D987" s="96" t="s">
        <v>134</v>
      </c>
      <c r="E987" s="84"/>
      <c r="F987" s="84"/>
      <c r="G987" s="84"/>
      <c r="H987" s="84"/>
      <c r="I987" s="84"/>
      <c r="J987" s="84"/>
      <c r="K987" s="84"/>
      <c r="L987" s="84"/>
      <c r="M987" s="2199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23"/>
      <c r="AG987" s="23"/>
      <c r="AH987" s="185"/>
      <c r="AI987" s="185"/>
      <c r="AJ987" s="185"/>
      <c r="AK987" s="185"/>
      <c r="AL987" s="185"/>
      <c r="AM987" s="185"/>
      <c r="AN987" s="185"/>
      <c r="AO987" s="185"/>
      <c r="AP987" s="185"/>
      <c r="AQ987" s="185"/>
      <c r="AR987" s="185"/>
      <c r="AS987" s="185"/>
      <c r="AT987" s="185"/>
      <c r="AU987" s="185"/>
      <c r="AV987" s="185"/>
      <c r="AW987" s="185"/>
      <c r="AX987" s="185"/>
      <c r="AY987" s="185"/>
      <c r="AZ987" s="185"/>
      <c r="BA987" s="185"/>
      <c r="BB987" s="185"/>
      <c r="BC987" s="185"/>
      <c r="BD987" s="185"/>
      <c r="BE987" s="185"/>
      <c r="BF987" s="185"/>
      <c r="BG987" s="185"/>
      <c r="BH987" s="185"/>
      <c r="BI987" s="185"/>
      <c r="BJ987" s="185"/>
      <c r="BK987" s="185"/>
      <c r="BL987" s="185"/>
      <c r="BM987" s="185"/>
      <c r="BN987" s="185"/>
      <c r="BO987" s="185"/>
      <c r="BP987" s="185"/>
      <c r="BQ987" s="185"/>
      <c r="BR987" s="185"/>
      <c r="BS987" s="185"/>
      <c r="BT987" s="185"/>
      <c r="BU987" s="185"/>
      <c r="BV987" s="185"/>
      <c r="BW987" s="185"/>
      <c r="BX987" s="185"/>
      <c r="BY987" s="185"/>
      <c r="BZ987" s="185"/>
      <c r="CA987" s="185"/>
      <c r="CB987" s="185"/>
      <c r="CC987" s="185"/>
      <c r="CD987" s="185"/>
      <c r="CE987" s="185"/>
      <c r="CF987" s="185"/>
      <c r="CG987" s="185"/>
      <c r="CH987" s="185"/>
      <c r="CI987" s="185"/>
      <c r="CJ987" s="185"/>
      <c r="CK987" s="185"/>
      <c r="CL987" s="185"/>
      <c r="CM987" s="185"/>
      <c r="CN987" s="185"/>
      <c r="CO987" s="185"/>
      <c r="CP987" s="2234"/>
      <c r="CQ987" s="2234"/>
      <c r="CR987" s="2234"/>
      <c r="CS987" s="283"/>
      <c r="CT987" s="283"/>
      <c r="CU987" s="283"/>
      <c r="CV987" s="185"/>
      <c r="CW987" s="185"/>
      <c r="CX987" s="185"/>
      <c r="CY987" s="185"/>
      <c r="CZ987" s="185"/>
      <c r="DA987" s="185"/>
      <c r="DB987" s="1622"/>
      <c r="DC987" s="1622"/>
      <c r="DD987" s="1622"/>
      <c r="DE987" s="185"/>
      <c r="DF987" s="283"/>
      <c r="DG987" s="185"/>
      <c r="DH987" s="185"/>
      <c r="DI987" s="185"/>
      <c r="DJ987" s="185"/>
      <c r="DK987" s="185"/>
      <c r="DL987" s="185"/>
      <c r="DM987" s="185"/>
      <c r="DN987" s="185"/>
      <c r="DO987" s="185"/>
      <c r="DP987" s="283"/>
      <c r="DQ987" s="185"/>
      <c r="DR987" s="185"/>
      <c r="DS987" s="185"/>
      <c r="DT987" s="185"/>
      <c r="DU987" s="185"/>
      <c r="DV987" s="185"/>
      <c r="DW987" s="185"/>
      <c r="DX987" s="185"/>
      <c r="DY987" s="185"/>
      <c r="DZ987" s="2234"/>
      <c r="EA987" s="283"/>
      <c r="EB987" s="185"/>
      <c r="EC987" s="866"/>
      <c r="ED987" s="185"/>
      <c r="EE987" s="185"/>
      <c r="EF987" s="185"/>
      <c r="EG987" s="202"/>
      <c r="EH987" s="185"/>
    </row>
    <row r="988" spans="1:138" ht="15" hidden="1" customHeight="1" outlineLevel="1">
      <c r="A988" s="67"/>
      <c r="B988" s="23"/>
      <c r="C988" s="95"/>
      <c r="D988" s="96"/>
      <c r="E988" s="67"/>
      <c r="F988" s="67"/>
      <c r="G988" s="67"/>
      <c r="H988" s="86">
        <f>SUM(I988:L988)</f>
        <v>0</v>
      </c>
      <c r="I988" s="67"/>
      <c r="J988" s="67"/>
      <c r="K988" s="67"/>
      <c r="L988" s="67"/>
      <c r="M988" s="2216"/>
      <c r="N988" s="67"/>
      <c r="O988" s="67"/>
      <c r="P988" s="67"/>
      <c r="Q988" s="67">
        <f>SUM(R988:U988)</f>
        <v>0</v>
      </c>
      <c r="R988" s="67"/>
      <c r="S988" s="67"/>
      <c r="T988" s="67"/>
      <c r="U988" s="67"/>
      <c r="V988" s="86">
        <f>SUM(W988:Z988)</f>
        <v>0</v>
      </c>
      <c r="W988" s="67"/>
      <c r="X988" s="67"/>
      <c r="Y988" s="67"/>
      <c r="Z988" s="67"/>
      <c r="AA988" s="67">
        <f>SUM(AB988:AE988)</f>
        <v>0</v>
      </c>
      <c r="AB988" s="67"/>
      <c r="AC988" s="67"/>
      <c r="AD988" s="67"/>
      <c r="AE988" s="67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2239"/>
      <c r="CQ988" s="2239"/>
      <c r="CR988" s="2239"/>
      <c r="CS988" s="210"/>
      <c r="CT988" s="210"/>
      <c r="CU988" s="210"/>
      <c r="CV988" s="33"/>
      <c r="CW988" s="33"/>
      <c r="CX988" s="33"/>
      <c r="CY988" s="33"/>
      <c r="CZ988" s="33"/>
      <c r="DA988" s="33"/>
      <c r="DB988" s="1498"/>
      <c r="DC988" s="1498"/>
      <c r="DD988" s="1498"/>
      <c r="DE988" s="33"/>
      <c r="DF988" s="210"/>
      <c r="DG988" s="33"/>
      <c r="DH988" s="33"/>
      <c r="DI988" s="33"/>
      <c r="DJ988" s="33"/>
      <c r="DK988" s="33"/>
      <c r="DL988" s="33"/>
      <c r="DM988" s="33"/>
      <c r="DN988" s="185"/>
      <c r="DO988" s="33"/>
      <c r="DP988" s="210"/>
      <c r="DQ988" s="33"/>
      <c r="DR988" s="33"/>
      <c r="DS988" s="33"/>
      <c r="DT988" s="33"/>
      <c r="DU988" s="33"/>
      <c r="DV988" s="33"/>
      <c r="DW988" s="33"/>
      <c r="DX988" s="185"/>
      <c r="DY988" s="33"/>
      <c r="DZ988" s="2239"/>
      <c r="EA988" s="210"/>
      <c r="EB988" s="33"/>
      <c r="EC988" s="868"/>
      <c r="ED988" s="33"/>
      <c r="EE988" s="33"/>
      <c r="EF988" s="33"/>
      <c r="EG988" s="201"/>
      <c r="EH988" s="33"/>
    </row>
    <row r="989" spans="1:138" ht="15" hidden="1" customHeight="1" outlineLevel="1">
      <c r="A989" s="67"/>
      <c r="B989" s="23"/>
      <c r="C989" s="95"/>
      <c r="D989" s="23"/>
      <c r="E989" s="67"/>
      <c r="F989" s="67"/>
      <c r="G989" s="67"/>
      <c r="H989" s="86">
        <f>SUM(I989:L989)</f>
        <v>0</v>
      </c>
      <c r="I989" s="67"/>
      <c r="J989" s="67"/>
      <c r="K989" s="67"/>
      <c r="L989" s="67"/>
      <c r="M989" s="2216"/>
      <c r="N989" s="67"/>
      <c r="O989" s="67"/>
      <c r="P989" s="67"/>
      <c r="Q989" s="67">
        <f>SUM(R989:U989)</f>
        <v>0</v>
      </c>
      <c r="R989" s="67"/>
      <c r="S989" s="67"/>
      <c r="T989" s="67"/>
      <c r="U989" s="67"/>
      <c r="V989" s="86">
        <f>SUM(W989:Z989)</f>
        <v>0</v>
      </c>
      <c r="W989" s="67"/>
      <c r="X989" s="67"/>
      <c r="Y989" s="67"/>
      <c r="Z989" s="67"/>
      <c r="AA989" s="67">
        <f>SUM(AB989:AE989)</f>
        <v>0</v>
      </c>
      <c r="AB989" s="67"/>
      <c r="AC989" s="67"/>
      <c r="AD989" s="67"/>
      <c r="AE989" s="67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2239"/>
      <c r="CQ989" s="2239"/>
      <c r="CR989" s="2239"/>
      <c r="CS989" s="210"/>
      <c r="CT989" s="210"/>
      <c r="CU989" s="210"/>
      <c r="CV989" s="33"/>
      <c r="CW989" s="33"/>
      <c r="CX989" s="33"/>
      <c r="CY989" s="33"/>
      <c r="CZ989" s="33"/>
      <c r="DA989" s="33"/>
      <c r="DB989" s="1498"/>
      <c r="DC989" s="1498"/>
      <c r="DD989" s="1498"/>
      <c r="DE989" s="33"/>
      <c r="DF989" s="210"/>
      <c r="DG989" s="33"/>
      <c r="DH989" s="33"/>
      <c r="DI989" s="33"/>
      <c r="DJ989" s="33"/>
      <c r="DK989" s="33"/>
      <c r="DL989" s="33"/>
      <c r="DM989" s="33"/>
      <c r="DN989" s="33"/>
      <c r="DO989" s="33"/>
      <c r="DP989" s="210"/>
      <c r="DQ989" s="33"/>
      <c r="DR989" s="33"/>
      <c r="DS989" s="33"/>
      <c r="DT989" s="33"/>
      <c r="DU989" s="33"/>
      <c r="DV989" s="33"/>
      <c r="DW989" s="33"/>
      <c r="DX989" s="33"/>
      <c r="DY989" s="33"/>
      <c r="DZ989" s="2239"/>
      <c r="EA989" s="210"/>
      <c r="EB989" s="33"/>
      <c r="EC989" s="868"/>
      <c r="ED989" s="33"/>
      <c r="EE989" s="33"/>
      <c r="EF989" s="33"/>
      <c r="EG989" s="201"/>
      <c r="EH989" s="33"/>
    </row>
    <row r="990" spans="1:138" ht="15" hidden="1" customHeight="1" outlineLevel="1">
      <c r="A990" s="67"/>
      <c r="B990" s="23"/>
      <c r="C990" s="95" t="s">
        <v>49</v>
      </c>
      <c r="D990" s="105" t="s">
        <v>1</v>
      </c>
      <c r="E990" s="84"/>
      <c r="F990" s="84"/>
      <c r="G990" s="84"/>
      <c r="H990" s="84"/>
      <c r="I990" s="84"/>
      <c r="J990" s="84"/>
      <c r="K990" s="84"/>
      <c r="L990" s="84"/>
      <c r="M990" s="2199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105"/>
      <c r="AG990" s="105"/>
      <c r="AH990" s="185"/>
      <c r="AI990" s="185">
        <f>SUM(AI988:AI989)</f>
        <v>0</v>
      </c>
      <c r="AJ990" s="185">
        <f t="shared" ref="AJ990" si="2767">SUM(AJ988:AJ989)</f>
        <v>0</v>
      </c>
      <c r="AK990" s="185"/>
      <c r="AL990" s="185">
        <f t="shared" ref="AL990:AM990" si="2768">SUM(AL988:AL989)</f>
        <v>0</v>
      </c>
      <c r="AM990" s="185">
        <f t="shared" si="2768"/>
        <v>0</v>
      </c>
      <c r="AN990" s="185"/>
      <c r="AO990" s="185">
        <f t="shared" ref="AO990:AP990" si="2769">SUM(AO988:AO989)</f>
        <v>0</v>
      </c>
      <c r="AP990" s="185">
        <f t="shared" si="2769"/>
        <v>0</v>
      </c>
      <c r="AQ990" s="185"/>
      <c r="AR990" s="185">
        <f t="shared" ref="AR990:AS990" si="2770">SUM(AR988:AR989)</f>
        <v>0</v>
      </c>
      <c r="AS990" s="185">
        <f t="shared" si="2770"/>
        <v>0</v>
      </c>
      <c r="AT990" s="185"/>
      <c r="AU990" s="185">
        <f t="shared" ref="AU990:AV990" si="2771">SUM(AU988:AU989)</f>
        <v>0</v>
      </c>
      <c r="AV990" s="185">
        <f t="shared" si="2771"/>
        <v>0</v>
      </c>
      <c r="AW990" s="185"/>
      <c r="AX990" s="185">
        <f>SUM(AX988:AX989)</f>
        <v>0</v>
      </c>
      <c r="AY990" s="185">
        <f t="shared" ref="AY990" si="2772">SUM(AY988:AY989)</f>
        <v>0</v>
      </c>
      <c r="AZ990" s="185"/>
      <c r="BA990" s="185">
        <f t="shared" ref="BA990:BB990" si="2773">SUM(BA988:BA989)</f>
        <v>0</v>
      </c>
      <c r="BB990" s="185">
        <f t="shared" si="2773"/>
        <v>0</v>
      </c>
      <c r="BC990" s="185"/>
      <c r="BD990" s="185">
        <f t="shared" ref="BD990:BE990" si="2774">SUM(BD988:BD989)</f>
        <v>0</v>
      </c>
      <c r="BE990" s="185">
        <f t="shared" si="2774"/>
        <v>0</v>
      </c>
      <c r="BF990" s="185"/>
      <c r="BG990" s="185">
        <f t="shared" ref="BG990:BH990" si="2775">SUM(BG988:BG989)</f>
        <v>0</v>
      </c>
      <c r="BH990" s="185">
        <f t="shared" si="2775"/>
        <v>0</v>
      </c>
      <c r="BI990" s="185"/>
      <c r="BJ990" s="185">
        <f t="shared" ref="BJ990:BK990" si="2776">SUM(BJ988:BJ989)</f>
        <v>0</v>
      </c>
      <c r="BK990" s="185">
        <f t="shared" si="2776"/>
        <v>0</v>
      </c>
      <c r="BL990" s="185"/>
      <c r="BM990" s="185">
        <f>SUM(BM988:BM989)</f>
        <v>0</v>
      </c>
      <c r="BN990" s="185">
        <f t="shared" ref="BN990" si="2777">SUM(BN988:BN989)</f>
        <v>0</v>
      </c>
      <c r="BO990" s="185"/>
      <c r="BP990" s="185">
        <f t="shared" ref="BP990:BQ990" si="2778">SUM(BP988:BP989)</f>
        <v>0</v>
      </c>
      <c r="BQ990" s="185">
        <f t="shared" si="2778"/>
        <v>0</v>
      </c>
      <c r="BR990" s="185"/>
      <c r="BS990" s="185">
        <f t="shared" ref="BS990:BT990" si="2779">SUM(BS988:BS989)</f>
        <v>0</v>
      </c>
      <c r="BT990" s="185">
        <f t="shared" si="2779"/>
        <v>0</v>
      </c>
      <c r="BU990" s="185"/>
      <c r="BV990" s="185">
        <f t="shared" ref="BV990:BW990" si="2780">SUM(BV988:BV989)</f>
        <v>0</v>
      </c>
      <c r="BW990" s="185">
        <f t="shared" si="2780"/>
        <v>0</v>
      </c>
      <c r="BX990" s="185"/>
      <c r="BY990" s="185">
        <f t="shared" ref="BY990:BZ990" si="2781">SUM(BY988:BY989)</f>
        <v>0</v>
      </c>
      <c r="BZ990" s="185">
        <f t="shared" si="2781"/>
        <v>0</v>
      </c>
      <c r="CA990" s="185"/>
      <c r="CB990" s="185">
        <f>SUM(CB988:CB989)</f>
        <v>0</v>
      </c>
      <c r="CC990" s="185">
        <f t="shared" ref="CC990" si="2782">SUM(CC988:CC989)</f>
        <v>0</v>
      </c>
      <c r="CD990" s="185"/>
      <c r="CE990" s="185">
        <f t="shared" ref="CE990:CF990" si="2783">SUM(CE988:CE989)</f>
        <v>0</v>
      </c>
      <c r="CF990" s="185">
        <f t="shared" si="2783"/>
        <v>0</v>
      </c>
      <c r="CG990" s="185"/>
      <c r="CH990" s="185">
        <f t="shared" ref="CH990:CI990" si="2784">SUM(CH988:CH989)</f>
        <v>0</v>
      </c>
      <c r="CI990" s="185">
        <f t="shared" si="2784"/>
        <v>0</v>
      </c>
      <c r="CJ990" s="185"/>
      <c r="CK990" s="185">
        <f t="shared" ref="CK990:CL990" si="2785">SUM(CK988:CK989)</f>
        <v>0</v>
      </c>
      <c r="CL990" s="185">
        <f t="shared" si="2785"/>
        <v>0</v>
      </c>
      <c r="CM990" s="185"/>
      <c r="CN990" s="185">
        <f t="shared" ref="CN990:CO990" si="2786">SUM(CN988:CN989)</f>
        <v>0</v>
      </c>
      <c r="CO990" s="185">
        <f t="shared" si="2786"/>
        <v>0</v>
      </c>
      <c r="CP990" s="2234"/>
      <c r="CQ990" s="2234">
        <f t="shared" ref="CQ990:CR990" si="2787">SUM(CQ988:CQ989)</f>
        <v>0</v>
      </c>
      <c r="CR990" s="2234">
        <f t="shared" si="2787"/>
        <v>0</v>
      </c>
      <c r="CS990" s="283"/>
      <c r="CT990" s="283">
        <f t="shared" ref="CT990:CU990" si="2788">SUM(CT988:CT989)</f>
        <v>0</v>
      </c>
      <c r="CU990" s="283">
        <f t="shared" si="2788"/>
        <v>0</v>
      </c>
      <c r="CV990" s="185"/>
      <c r="CW990" s="185">
        <f t="shared" ref="CW990:CX990" si="2789">SUM(CW988:CW989)</f>
        <v>0</v>
      </c>
      <c r="CX990" s="185">
        <f t="shared" si="2789"/>
        <v>0</v>
      </c>
      <c r="CY990" s="185"/>
      <c r="CZ990" s="185">
        <f t="shared" ref="CZ990:DA990" si="2790">SUM(CZ988:CZ989)</f>
        <v>0</v>
      </c>
      <c r="DA990" s="185">
        <f t="shared" si="2790"/>
        <v>0</v>
      </c>
      <c r="DB990" s="1622"/>
      <c r="DC990" s="1622"/>
      <c r="DD990" s="1622"/>
      <c r="DE990" s="185">
        <f>SUM(DE988:DE989)</f>
        <v>0</v>
      </c>
      <c r="DF990" s="283"/>
      <c r="DG990" s="185"/>
      <c r="DH990" s="185"/>
      <c r="DI990" s="185"/>
      <c r="DJ990" s="185"/>
      <c r="DK990" s="185"/>
      <c r="DL990" s="185"/>
      <c r="DM990" s="185"/>
      <c r="DN990" s="33"/>
      <c r="DO990" s="185"/>
      <c r="DP990" s="283"/>
      <c r="DQ990" s="185"/>
      <c r="DR990" s="185"/>
      <c r="DS990" s="185"/>
      <c r="DT990" s="185"/>
      <c r="DU990" s="185"/>
      <c r="DV990" s="185"/>
      <c r="DW990" s="185"/>
      <c r="DX990" s="33"/>
      <c r="DY990" s="185"/>
      <c r="DZ990" s="2234">
        <f>SUM(DZ988:DZ989)</f>
        <v>0</v>
      </c>
      <c r="EA990" s="283">
        <f t="shared" ref="EA990:EB990" si="2791">SUM(EA988:EA989)</f>
        <v>0</v>
      </c>
      <c r="EB990" s="185">
        <f t="shared" si="2791"/>
        <v>0</v>
      </c>
      <c r="EC990" s="866">
        <f t="shared" ref="EC990" si="2792">SUM(EC988:EC989)</f>
        <v>0</v>
      </c>
      <c r="ED990" s="185"/>
      <c r="EE990" s="185"/>
      <c r="EF990" s="185"/>
      <c r="EG990" s="202"/>
      <c r="EH990" s="185"/>
    </row>
    <row r="991" spans="1:138" ht="15" hidden="1" customHeight="1" outlineLevel="1">
      <c r="A991" s="67"/>
      <c r="B991" s="23"/>
      <c r="C991" s="106" t="s">
        <v>35</v>
      </c>
      <c r="D991" s="27" t="s">
        <v>50</v>
      </c>
      <c r="E991" s="84"/>
      <c r="F991" s="84"/>
      <c r="G991" s="84"/>
      <c r="H991" s="84"/>
      <c r="I991" s="84"/>
      <c r="J991" s="84"/>
      <c r="K991" s="84"/>
      <c r="L991" s="84"/>
      <c r="M991" s="2199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23"/>
      <c r="AG991" s="23"/>
      <c r="AH991" s="185"/>
      <c r="AI991" s="185"/>
      <c r="AJ991" s="185"/>
      <c r="AK991" s="185"/>
      <c r="AL991" s="185"/>
      <c r="AM991" s="185"/>
      <c r="AN991" s="185"/>
      <c r="AO991" s="185"/>
      <c r="AP991" s="185"/>
      <c r="AQ991" s="185"/>
      <c r="AR991" s="185"/>
      <c r="AS991" s="185"/>
      <c r="AT991" s="185"/>
      <c r="AU991" s="185"/>
      <c r="AV991" s="185"/>
      <c r="AW991" s="185"/>
      <c r="AX991" s="185"/>
      <c r="AY991" s="185"/>
      <c r="AZ991" s="185"/>
      <c r="BA991" s="185"/>
      <c r="BB991" s="185"/>
      <c r="BC991" s="185"/>
      <c r="BD991" s="185"/>
      <c r="BE991" s="185"/>
      <c r="BF991" s="185"/>
      <c r="BG991" s="185"/>
      <c r="BH991" s="185"/>
      <c r="BI991" s="185"/>
      <c r="BJ991" s="185"/>
      <c r="BK991" s="185"/>
      <c r="BL991" s="185"/>
      <c r="BM991" s="185"/>
      <c r="BN991" s="185"/>
      <c r="BO991" s="185"/>
      <c r="BP991" s="185"/>
      <c r="BQ991" s="185"/>
      <c r="BR991" s="185"/>
      <c r="BS991" s="185"/>
      <c r="BT991" s="185"/>
      <c r="BU991" s="185"/>
      <c r="BV991" s="185"/>
      <c r="BW991" s="185"/>
      <c r="BX991" s="185"/>
      <c r="BY991" s="185"/>
      <c r="BZ991" s="185"/>
      <c r="CA991" s="185"/>
      <c r="CB991" s="185"/>
      <c r="CC991" s="185"/>
      <c r="CD991" s="185"/>
      <c r="CE991" s="185"/>
      <c r="CF991" s="185"/>
      <c r="CG991" s="185"/>
      <c r="CH991" s="185"/>
      <c r="CI991" s="185"/>
      <c r="CJ991" s="185"/>
      <c r="CK991" s="185"/>
      <c r="CL991" s="185"/>
      <c r="CM991" s="185"/>
      <c r="CN991" s="185"/>
      <c r="CO991" s="185"/>
      <c r="CP991" s="2234"/>
      <c r="CQ991" s="2234"/>
      <c r="CR991" s="2234"/>
      <c r="CS991" s="283"/>
      <c r="CT991" s="283"/>
      <c r="CU991" s="283"/>
      <c r="CV991" s="185"/>
      <c r="CW991" s="185"/>
      <c r="CX991" s="185"/>
      <c r="CY991" s="185"/>
      <c r="CZ991" s="185"/>
      <c r="DA991" s="185"/>
      <c r="DB991" s="1622"/>
      <c r="DC991" s="1622"/>
      <c r="DD991" s="1622"/>
      <c r="DE991" s="185"/>
      <c r="DF991" s="283"/>
      <c r="DG991" s="185"/>
      <c r="DH991" s="185"/>
      <c r="DI991" s="185"/>
      <c r="DJ991" s="185"/>
      <c r="DK991" s="185"/>
      <c r="DL991" s="185"/>
      <c r="DM991" s="185"/>
      <c r="DN991" s="185"/>
      <c r="DO991" s="185"/>
      <c r="DP991" s="283"/>
      <c r="DQ991" s="185"/>
      <c r="DR991" s="185"/>
      <c r="DS991" s="185"/>
      <c r="DT991" s="185"/>
      <c r="DU991" s="185"/>
      <c r="DV991" s="185"/>
      <c r="DW991" s="185"/>
      <c r="DX991" s="185"/>
      <c r="DY991" s="185"/>
      <c r="DZ991" s="2234"/>
      <c r="EA991" s="283"/>
      <c r="EB991" s="185"/>
      <c r="EC991" s="866"/>
      <c r="ED991" s="185"/>
      <c r="EE991" s="185"/>
      <c r="EF991" s="185"/>
      <c r="EG991" s="202"/>
      <c r="EH991" s="185"/>
    </row>
    <row r="992" spans="1:138" ht="15" hidden="1" customHeight="1" outlineLevel="1">
      <c r="A992" s="67"/>
      <c r="B992" s="23"/>
      <c r="C992" s="95" t="s">
        <v>135</v>
      </c>
      <c r="D992" s="96" t="s">
        <v>130</v>
      </c>
      <c r="E992" s="67"/>
      <c r="F992" s="67"/>
      <c r="G992" s="67"/>
      <c r="H992" s="84"/>
      <c r="I992" s="67"/>
      <c r="J992" s="67"/>
      <c r="K992" s="67"/>
      <c r="L992" s="67"/>
      <c r="M992" s="2216"/>
      <c r="N992" s="67"/>
      <c r="O992" s="67"/>
      <c r="P992" s="67"/>
      <c r="Q992" s="67"/>
      <c r="R992" s="67"/>
      <c r="S992" s="67"/>
      <c r="T992" s="67"/>
      <c r="U992" s="67"/>
      <c r="V992" s="84"/>
      <c r="W992" s="67"/>
      <c r="X992" s="67"/>
      <c r="Y992" s="67"/>
      <c r="Z992" s="67"/>
      <c r="AA992" s="67"/>
      <c r="AB992" s="67"/>
      <c r="AC992" s="67"/>
      <c r="AD992" s="67"/>
      <c r="AE992" s="67"/>
      <c r="AF992" s="23"/>
      <c r="AG992" s="23"/>
      <c r="AH992" s="185"/>
      <c r="AI992" s="185"/>
      <c r="AJ992" s="185"/>
      <c r="AK992" s="185"/>
      <c r="AL992" s="185"/>
      <c r="AM992" s="185"/>
      <c r="AN992" s="185"/>
      <c r="AO992" s="185"/>
      <c r="AP992" s="185"/>
      <c r="AQ992" s="185"/>
      <c r="AR992" s="185"/>
      <c r="AS992" s="185"/>
      <c r="AT992" s="185"/>
      <c r="AU992" s="185"/>
      <c r="AV992" s="185"/>
      <c r="AW992" s="185"/>
      <c r="AX992" s="185"/>
      <c r="AY992" s="185"/>
      <c r="AZ992" s="185"/>
      <c r="BA992" s="185"/>
      <c r="BB992" s="185"/>
      <c r="BC992" s="185"/>
      <c r="BD992" s="185"/>
      <c r="BE992" s="185"/>
      <c r="BF992" s="185"/>
      <c r="BG992" s="185"/>
      <c r="BH992" s="185"/>
      <c r="BI992" s="185"/>
      <c r="BJ992" s="185"/>
      <c r="BK992" s="185"/>
      <c r="BL992" s="185"/>
      <c r="BM992" s="185"/>
      <c r="BN992" s="185"/>
      <c r="BO992" s="185"/>
      <c r="BP992" s="185"/>
      <c r="BQ992" s="185"/>
      <c r="BR992" s="185"/>
      <c r="BS992" s="185"/>
      <c r="BT992" s="185"/>
      <c r="BU992" s="185"/>
      <c r="BV992" s="185"/>
      <c r="BW992" s="185"/>
      <c r="BX992" s="185"/>
      <c r="BY992" s="185"/>
      <c r="BZ992" s="185"/>
      <c r="CA992" s="185"/>
      <c r="CB992" s="185"/>
      <c r="CC992" s="185"/>
      <c r="CD992" s="185"/>
      <c r="CE992" s="185"/>
      <c r="CF992" s="185"/>
      <c r="CG992" s="185"/>
      <c r="CH992" s="185"/>
      <c r="CI992" s="185"/>
      <c r="CJ992" s="185"/>
      <c r="CK992" s="185"/>
      <c r="CL992" s="185"/>
      <c r="CM992" s="185"/>
      <c r="CN992" s="185"/>
      <c r="CO992" s="185"/>
      <c r="CP992" s="2234"/>
      <c r="CQ992" s="2234"/>
      <c r="CR992" s="2234"/>
      <c r="CS992" s="283"/>
      <c r="CT992" s="283"/>
      <c r="CU992" s="283"/>
      <c r="CV992" s="185"/>
      <c r="CW992" s="185"/>
      <c r="CX992" s="185"/>
      <c r="CY992" s="185"/>
      <c r="CZ992" s="185"/>
      <c r="DA992" s="185"/>
      <c r="DB992" s="1622"/>
      <c r="DC992" s="1622"/>
      <c r="DD992" s="1622"/>
      <c r="DE992" s="185"/>
      <c r="DF992" s="283"/>
      <c r="DG992" s="185"/>
      <c r="DH992" s="185"/>
      <c r="DI992" s="185"/>
      <c r="DJ992" s="185"/>
      <c r="DK992" s="185"/>
      <c r="DL992" s="185"/>
      <c r="DM992" s="185"/>
      <c r="DN992" s="185"/>
      <c r="DO992" s="185"/>
      <c r="DP992" s="283"/>
      <c r="DQ992" s="185"/>
      <c r="DR992" s="185"/>
      <c r="DS992" s="185"/>
      <c r="DT992" s="185"/>
      <c r="DU992" s="185"/>
      <c r="DV992" s="185"/>
      <c r="DW992" s="185"/>
      <c r="DX992" s="185"/>
      <c r="DY992" s="185"/>
      <c r="DZ992" s="2234"/>
      <c r="EA992" s="283"/>
      <c r="EB992" s="185"/>
      <c r="EC992" s="866"/>
      <c r="ED992" s="185"/>
      <c r="EE992" s="185"/>
      <c r="EF992" s="185"/>
      <c r="EG992" s="202"/>
      <c r="EH992" s="185"/>
    </row>
    <row r="993" spans="1:138" ht="15" hidden="1" customHeight="1" outlineLevel="1">
      <c r="A993" s="67"/>
      <c r="B993" s="23"/>
      <c r="C993" s="95"/>
      <c r="D993" s="96"/>
      <c r="E993" s="67"/>
      <c r="F993" s="67"/>
      <c r="G993" s="67"/>
      <c r="H993" s="86">
        <f>SUM(I993:L993)</f>
        <v>0</v>
      </c>
      <c r="I993" s="67"/>
      <c r="J993" s="67"/>
      <c r="K993" s="67"/>
      <c r="L993" s="67"/>
      <c r="M993" s="2216"/>
      <c r="N993" s="67"/>
      <c r="O993" s="67"/>
      <c r="P993" s="67"/>
      <c r="Q993" s="67">
        <f>SUM(R993:U993)</f>
        <v>0</v>
      </c>
      <c r="R993" s="67"/>
      <c r="S993" s="67"/>
      <c r="T993" s="67"/>
      <c r="U993" s="67"/>
      <c r="V993" s="86">
        <f>SUM(W993:Z993)</f>
        <v>0</v>
      </c>
      <c r="W993" s="67"/>
      <c r="X993" s="67"/>
      <c r="Y993" s="67"/>
      <c r="Z993" s="67"/>
      <c r="AA993" s="67">
        <f>SUM(AB993:AE993)</f>
        <v>0</v>
      </c>
      <c r="AB993" s="67"/>
      <c r="AC993" s="67"/>
      <c r="AD993" s="67"/>
      <c r="AE993" s="67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2239"/>
      <c r="CQ993" s="2239"/>
      <c r="CR993" s="2239"/>
      <c r="CS993" s="210"/>
      <c r="CT993" s="210"/>
      <c r="CU993" s="210"/>
      <c r="CV993" s="33"/>
      <c r="CW993" s="33"/>
      <c r="CX993" s="33"/>
      <c r="CY993" s="33"/>
      <c r="CZ993" s="33"/>
      <c r="DA993" s="33"/>
      <c r="DB993" s="1498"/>
      <c r="DC993" s="1498"/>
      <c r="DD993" s="1498"/>
      <c r="DE993" s="33"/>
      <c r="DF993" s="210"/>
      <c r="DG993" s="33"/>
      <c r="DH993" s="33"/>
      <c r="DI993" s="33"/>
      <c r="DJ993" s="33"/>
      <c r="DK993" s="33"/>
      <c r="DL993" s="33"/>
      <c r="DM993" s="33"/>
      <c r="DN993" s="185"/>
      <c r="DO993" s="33"/>
      <c r="DP993" s="210"/>
      <c r="DQ993" s="33"/>
      <c r="DR993" s="33"/>
      <c r="DS993" s="33"/>
      <c r="DT993" s="33"/>
      <c r="DU993" s="33"/>
      <c r="DV993" s="33"/>
      <c r="DW993" s="33"/>
      <c r="DX993" s="185"/>
      <c r="DY993" s="33"/>
      <c r="DZ993" s="2239"/>
      <c r="EA993" s="210"/>
      <c r="EB993" s="33"/>
      <c r="EC993" s="868"/>
      <c r="ED993" s="33"/>
      <c r="EE993" s="33"/>
      <c r="EF993" s="33"/>
      <c r="EG993" s="201"/>
      <c r="EH993" s="33"/>
    </row>
    <row r="994" spans="1:138" ht="15" hidden="1" customHeight="1" outlineLevel="1">
      <c r="A994" s="67"/>
      <c r="B994" s="23"/>
      <c r="C994" s="95"/>
      <c r="D994" s="23"/>
      <c r="E994" s="67"/>
      <c r="F994" s="67"/>
      <c r="G994" s="67"/>
      <c r="H994" s="86">
        <f>SUM(I994:L994)</f>
        <v>0</v>
      </c>
      <c r="I994" s="67"/>
      <c r="J994" s="67"/>
      <c r="K994" s="67"/>
      <c r="L994" s="67"/>
      <c r="M994" s="2216"/>
      <c r="N994" s="67"/>
      <c r="O994" s="67"/>
      <c r="P994" s="67"/>
      <c r="Q994" s="67">
        <f>SUM(R994:U994)</f>
        <v>0</v>
      </c>
      <c r="R994" s="67"/>
      <c r="S994" s="67"/>
      <c r="T994" s="67"/>
      <c r="U994" s="67"/>
      <c r="V994" s="86">
        <f>SUM(W994:Z994)</f>
        <v>0</v>
      </c>
      <c r="W994" s="67"/>
      <c r="X994" s="67"/>
      <c r="Y994" s="67"/>
      <c r="Z994" s="67"/>
      <c r="AA994" s="67">
        <f>SUM(AB994:AE994)</f>
        <v>0</v>
      </c>
      <c r="AB994" s="67"/>
      <c r="AC994" s="67"/>
      <c r="AD994" s="67"/>
      <c r="AE994" s="67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2239"/>
      <c r="CQ994" s="2239"/>
      <c r="CR994" s="2239"/>
      <c r="CS994" s="210"/>
      <c r="CT994" s="210"/>
      <c r="CU994" s="210"/>
      <c r="CV994" s="33"/>
      <c r="CW994" s="33"/>
      <c r="CX994" s="33"/>
      <c r="CY994" s="33"/>
      <c r="CZ994" s="33"/>
      <c r="DA994" s="33"/>
      <c r="DB994" s="1498"/>
      <c r="DC994" s="1498"/>
      <c r="DD994" s="1498"/>
      <c r="DE994" s="33"/>
      <c r="DF994" s="210"/>
      <c r="DG994" s="33"/>
      <c r="DH994" s="33"/>
      <c r="DI994" s="33"/>
      <c r="DJ994" s="33"/>
      <c r="DK994" s="33"/>
      <c r="DL994" s="33"/>
      <c r="DM994" s="33"/>
      <c r="DN994" s="33"/>
      <c r="DO994" s="33"/>
      <c r="DP994" s="210"/>
      <c r="DQ994" s="33"/>
      <c r="DR994" s="33"/>
      <c r="DS994" s="33"/>
      <c r="DT994" s="33"/>
      <c r="DU994" s="33"/>
      <c r="DV994" s="33"/>
      <c r="DW994" s="33"/>
      <c r="DX994" s="33"/>
      <c r="DY994" s="33"/>
      <c r="DZ994" s="2239"/>
      <c r="EA994" s="210"/>
      <c r="EB994" s="33"/>
      <c r="EC994" s="868"/>
      <c r="ED994" s="33"/>
      <c r="EE994" s="33"/>
      <c r="EF994" s="33"/>
      <c r="EG994" s="201"/>
      <c r="EH994" s="33"/>
    </row>
    <row r="995" spans="1:138" ht="15" hidden="1" customHeight="1" outlineLevel="1">
      <c r="A995" s="67"/>
      <c r="B995" s="23"/>
      <c r="C995" s="95" t="s">
        <v>49</v>
      </c>
      <c r="D995" s="105" t="s">
        <v>1</v>
      </c>
      <c r="E995" s="84"/>
      <c r="F995" s="84"/>
      <c r="G995" s="84"/>
      <c r="H995" s="84"/>
      <c r="I995" s="84"/>
      <c r="J995" s="84"/>
      <c r="K995" s="84"/>
      <c r="L995" s="84"/>
      <c r="M995" s="2199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105"/>
      <c r="AG995" s="105"/>
      <c r="AH995" s="185">
        <f>SUM(AH993:AH994)</f>
        <v>0</v>
      </c>
      <c r="AI995" s="185">
        <f>SUM(AI993:AI994)</f>
        <v>0</v>
      </c>
      <c r="AJ995" s="185">
        <f t="shared" ref="AJ995:AV995" si="2793">SUM(AJ993:AJ994)</f>
        <v>0</v>
      </c>
      <c r="AK995" s="185">
        <f t="shared" si="2793"/>
        <v>0</v>
      </c>
      <c r="AL995" s="185">
        <f t="shared" si="2793"/>
        <v>0</v>
      </c>
      <c r="AM995" s="185">
        <f t="shared" si="2793"/>
        <v>0</v>
      </c>
      <c r="AN995" s="185">
        <f t="shared" si="2793"/>
        <v>0</v>
      </c>
      <c r="AO995" s="185">
        <f t="shared" si="2793"/>
        <v>0</v>
      </c>
      <c r="AP995" s="185">
        <f t="shared" si="2793"/>
        <v>0</v>
      </c>
      <c r="AQ995" s="185">
        <f t="shared" si="2793"/>
        <v>0</v>
      </c>
      <c r="AR995" s="185">
        <f t="shared" si="2793"/>
        <v>0</v>
      </c>
      <c r="AS995" s="185">
        <f t="shared" si="2793"/>
        <v>0</v>
      </c>
      <c r="AT995" s="185">
        <f t="shared" si="2793"/>
        <v>0</v>
      </c>
      <c r="AU995" s="185">
        <f t="shared" si="2793"/>
        <v>0</v>
      </c>
      <c r="AV995" s="185">
        <f t="shared" si="2793"/>
        <v>0</v>
      </c>
      <c r="AW995" s="185">
        <f>SUM(AW993:AW994)</f>
        <v>0</v>
      </c>
      <c r="AX995" s="185">
        <f>SUM(AX993:AX994)</f>
        <v>0</v>
      </c>
      <c r="AY995" s="185">
        <f t="shared" ref="AY995:BK995" si="2794">SUM(AY993:AY994)</f>
        <v>0</v>
      </c>
      <c r="AZ995" s="185">
        <f t="shared" si="2794"/>
        <v>0</v>
      </c>
      <c r="BA995" s="185">
        <f t="shared" si="2794"/>
        <v>0</v>
      </c>
      <c r="BB995" s="185">
        <f t="shared" si="2794"/>
        <v>0</v>
      </c>
      <c r="BC995" s="185">
        <f t="shared" si="2794"/>
        <v>0</v>
      </c>
      <c r="BD995" s="185">
        <f t="shared" si="2794"/>
        <v>0</v>
      </c>
      <c r="BE995" s="185">
        <f t="shared" si="2794"/>
        <v>0</v>
      </c>
      <c r="BF995" s="185">
        <f t="shared" si="2794"/>
        <v>0</v>
      </c>
      <c r="BG995" s="185">
        <f t="shared" si="2794"/>
        <v>0</v>
      </c>
      <c r="BH995" s="185">
        <f t="shared" si="2794"/>
        <v>0</v>
      </c>
      <c r="BI995" s="185">
        <f t="shared" si="2794"/>
        <v>0</v>
      </c>
      <c r="BJ995" s="185">
        <f t="shared" si="2794"/>
        <v>0</v>
      </c>
      <c r="BK995" s="185">
        <f t="shared" si="2794"/>
        <v>0</v>
      </c>
      <c r="BL995" s="185">
        <f>SUM(BL993:BL994)</f>
        <v>0</v>
      </c>
      <c r="BM995" s="185">
        <f>SUM(BM993:BM994)</f>
        <v>0</v>
      </c>
      <c r="BN995" s="185">
        <f t="shared" ref="BN995:BZ995" si="2795">SUM(BN993:BN994)</f>
        <v>0</v>
      </c>
      <c r="BO995" s="185">
        <f t="shared" si="2795"/>
        <v>0</v>
      </c>
      <c r="BP995" s="185">
        <f t="shared" si="2795"/>
        <v>0</v>
      </c>
      <c r="BQ995" s="185">
        <f t="shared" si="2795"/>
        <v>0</v>
      </c>
      <c r="BR995" s="185">
        <f t="shared" si="2795"/>
        <v>0</v>
      </c>
      <c r="BS995" s="185">
        <f t="shared" si="2795"/>
        <v>0</v>
      </c>
      <c r="BT995" s="185">
        <f t="shared" si="2795"/>
        <v>0</v>
      </c>
      <c r="BU995" s="185">
        <f t="shared" si="2795"/>
        <v>0</v>
      </c>
      <c r="BV995" s="185">
        <f t="shared" si="2795"/>
        <v>0</v>
      </c>
      <c r="BW995" s="185">
        <f t="shared" si="2795"/>
        <v>0</v>
      </c>
      <c r="BX995" s="185">
        <f t="shared" si="2795"/>
        <v>0</v>
      </c>
      <c r="BY995" s="185">
        <f t="shared" si="2795"/>
        <v>0</v>
      </c>
      <c r="BZ995" s="185">
        <f t="shared" si="2795"/>
        <v>0</v>
      </c>
      <c r="CA995" s="185">
        <f>SUM(CA993:CA994)</f>
        <v>0</v>
      </c>
      <c r="CB995" s="185">
        <f>SUM(CB993:CB994)</f>
        <v>0</v>
      </c>
      <c r="CC995" s="185">
        <f t="shared" ref="CC995:CO995" si="2796">SUM(CC993:CC994)</f>
        <v>0</v>
      </c>
      <c r="CD995" s="185">
        <f t="shared" si="2796"/>
        <v>0</v>
      </c>
      <c r="CE995" s="185">
        <f t="shared" si="2796"/>
        <v>0</v>
      </c>
      <c r="CF995" s="185">
        <f t="shared" si="2796"/>
        <v>0</v>
      </c>
      <c r="CG995" s="185">
        <f t="shared" si="2796"/>
        <v>0</v>
      </c>
      <c r="CH995" s="185">
        <f t="shared" si="2796"/>
        <v>0</v>
      </c>
      <c r="CI995" s="185">
        <f t="shared" si="2796"/>
        <v>0</v>
      </c>
      <c r="CJ995" s="185">
        <f t="shared" si="2796"/>
        <v>0</v>
      </c>
      <c r="CK995" s="185">
        <f t="shared" si="2796"/>
        <v>0</v>
      </c>
      <c r="CL995" s="185">
        <f t="shared" si="2796"/>
        <v>0</v>
      </c>
      <c r="CM995" s="185">
        <f t="shared" si="2796"/>
        <v>0</v>
      </c>
      <c r="CN995" s="185">
        <f t="shared" si="2796"/>
        <v>0</v>
      </c>
      <c r="CO995" s="185">
        <f t="shared" si="2796"/>
        <v>0</v>
      </c>
      <c r="CP995" s="2234">
        <f t="shared" ref="CP995:CX995" si="2797">SUM(CP993:CP994)</f>
        <v>0</v>
      </c>
      <c r="CQ995" s="2234">
        <f t="shared" si="2797"/>
        <v>0</v>
      </c>
      <c r="CR995" s="2234">
        <f t="shared" si="2797"/>
        <v>0</v>
      </c>
      <c r="CS995" s="283">
        <f t="shared" si="2797"/>
        <v>0</v>
      </c>
      <c r="CT995" s="283">
        <f t="shared" si="2797"/>
        <v>0</v>
      </c>
      <c r="CU995" s="283">
        <f t="shared" si="2797"/>
        <v>0</v>
      </c>
      <c r="CV995" s="185">
        <f t="shared" si="2797"/>
        <v>0</v>
      </c>
      <c r="CW995" s="185">
        <f t="shared" si="2797"/>
        <v>0</v>
      </c>
      <c r="CX995" s="185">
        <f t="shared" si="2797"/>
        <v>0</v>
      </c>
      <c r="CY995" s="185">
        <f t="shared" ref="CY995:DA995" si="2798">SUM(CY993:CY994)</f>
        <v>0</v>
      </c>
      <c r="CZ995" s="185">
        <f t="shared" si="2798"/>
        <v>0</v>
      </c>
      <c r="DA995" s="185">
        <f t="shared" si="2798"/>
        <v>0</v>
      </c>
      <c r="DB995" s="1622"/>
      <c r="DC995" s="1622"/>
      <c r="DD995" s="1622"/>
      <c r="DE995" s="185">
        <f>SUM(DE993:DE994)</f>
        <v>0</v>
      </c>
      <c r="DF995" s="283"/>
      <c r="DG995" s="185"/>
      <c r="DH995" s="185"/>
      <c r="DI995" s="185"/>
      <c r="DJ995" s="185"/>
      <c r="DK995" s="185"/>
      <c r="DL995" s="185"/>
      <c r="DM995" s="185"/>
      <c r="DN995" s="33"/>
      <c r="DO995" s="185"/>
      <c r="DP995" s="283"/>
      <c r="DQ995" s="185"/>
      <c r="DR995" s="185"/>
      <c r="DS995" s="185"/>
      <c r="DT995" s="185"/>
      <c r="DU995" s="185"/>
      <c r="DV995" s="185"/>
      <c r="DW995" s="185"/>
      <c r="DX995" s="33"/>
      <c r="DY995" s="185"/>
      <c r="DZ995" s="2234">
        <f>SUM(DZ993:DZ994)</f>
        <v>0</v>
      </c>
      <c r="EA995" s="283">
        <f t="shared" ref="EA995:EB995" si="2799">SUM(EA993:EA994)</f>
        <v>0</v>
      </c>
      <c r="EB995" s="185">
        <f t="shared" si="2799"/>
        <v>0</v>
      </c>
      <c r="EC995" s="866">
        <f t="shared" ref="EC995" si="2800">SUM(EC993:EC994)</f>
        <v>0</v>
      </c>
      <c r="ED995" s="185"/>
      <c r="EE995" s="185"/>
      <c r="EF995" s="185"/>
      <c r="EG995" s="202"/>
      <c r="EH995" s="185"/>
    </row>
    <row r="996" spans="1:138" ht="15" hidden="1" customHeight="1" outlineLevel="1">
      <c r="A996" s="67"/>
      <c r="B996" s="23"/>
      <c r="C996" s="95" t="s">
        <v>136</v>
      </c>
      <c r="D996" s="96" t="s">
        <v>133</v>
      </c>
      <c r="E996" s="84"/>
      <c r="F996" s="84"/>
      <c r="G996" s="84"/>
      <c r="H996" s="84"/>
      <c r="I996" s="84"/>
      <c r="J996" s="84"/>
      <c r="K996" s="84"/>
      <c r="L996" s="84"/>
      <c r="M996" s="2199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23"/>
      <c r="AG996" s="23"/>
      <c r="AH996" s="185"/>
      <c r="AI996" s="185"/>
      <c r="AJ996" s="185"/>
      <c r="AK996" s="185"/>
      <c r="AL996" s="185"/>
      <c r="AM996" s="185"/>
      <c r="AN996" s="185"/>
      <c r="AO996" s="185"/>
      <c r="AP996" s="185"/>
      <c r="AQ996" s="185"/>
      <c r="AR996" s="185"/>
      <c r="AS996" s="185"/>
      <c r="AT996" s="185"/>
      <c r="AU996" s="185"/>
      <c r="AV996" s="185"/>
      <c r="AW996" s="185"/>
      <c r="AX996" s="185"/>
      <c r="AY996" s="185"/>
      <c r="AZ996" s="185"/>
      <c r="BA996" s="185"/>
      <c r="BB996" s="185"/>
      <c r="BC996" s="185"/>
      <c r="BD996" s="185"/>
      <c r="BE996" s="185"/>
      <c r="BF996" s="185"/>
      <c r="BG996" s="185"/>
      <c r="BH996" s="185"/>
      <c r="BI996" s="185"/>
      <c r="BJ996" s="185"/>
      <c r="BK996" s="185"/>
      <c r="BL996" s="185"/>
      <c r="BM996" s="185"/>
      <c r="BN996" s="185"/>
      <c r="BO996" s="185"/>
      <c r="BP996" s="185"/>
      <c r="BQ996" s="185"/>
      <c r="BR996" s="185"/>
      <c r="BS996" s="185"/>
      <c r="BT996" s="185"/>
      <c r="BU996" s="185"/>
      <c r="BV996" s="185"/>
      <c r="BW996" s="185"/>
      <c r="BX996" s="185"/>
      <c r="BY996" s="185"/>
      <c r="BZ996" s="185"/>
      <c r="CA996" s="185"/>
      <c r="CB996" s="185"/>
      <c r="CC996" s="185"/>
      <c r="CD996" s="185"/>
      <c r="CE996" s="185"/>
      <c r="CF996" s="185"/>
      <c r="CG996" s="185"/>
      <c r="CH996" s="185"/>
      <c r="CI996" s="185"/>
      <c r="CJ996" s="185"/>
      <c r="CK996" s="185"/>
      <c r="CL996" s="185"/>
      <c r="CM996" s="185"/>
      <c r="CN996" s="185"/>
      <c r="CO996" s="185"/>
      <c r="CP996" s="2234"/>
      <c r="CQ996" s="2234"/>
      <c r="CR996" s="2234"/>
      <c r="CS996" s="283"/>
      <c r="CT996" s="283"/>
      <c r="CU996" s="283"/>
      <c r="CV996" s="185"/>
      <c r="CW996" s="185"/>
      <c r="CX996" s="185"/>
      <c r="CY996" s="185"/>
      <c r="CZ996" s="185"/>
      <c r="DA996" s="185"/>
      <c r="DB996" s="1622"/>
      <c r="DC996" s="1622"/>
      <c r="DD996" s="1622"/>
      <c r="DE996" s="185"/>
      <c r="DF996" s="283"/>
      <c r="DG996" s="185"/>
      <c r="DH996" s="185"/>
      <c r="DI996" s="185"/>
      <c r="DJ996" s="185"/>
      <c r="DK996" s="185"/>
      <c r="DL996" s="185"/>
      <c r="DM996" s="185"/>
      <c r="DN996" s="185"/>
      <c r="DO996" s="185"/>
      <c r="DP996" s="283"/>
      <c r="DQ996" s="185"/>
      <c r="DR996" s="185"/>
      <c r="DS996" s="185"/>
      <c r="DT996" s="185"/>
      <c r="DU996" s="185"/>
      <c r="DV996" s="185"/>
      <c r="DW996" s="185"/>
      <c r="DX996" s="185"/>
      <c r="DY996" s="185"/>
      <c r="DZ996" s="2234"/>
      <c r="EA996" s="283"/>
      <c r="EB996" s="185"/>
      <c r="EC996" s="866"/>
      <c r="ED996" s="185"/>
      <c r="EE996" s="185"/>
      <c r="EF996" s="185"/>
      <c r="EG996" s="202"/>
      <c r="EH996" s="185"/>
    </row>
    <row r="997" spans="1:138" ht="15" hidden="1" customHeight="1" outlineLevel="1">
      <c r="A997" s="67"/>
      <c r="B997" s="23"/>
      <c r="C997" s="95"/>
      <c r="D997" s="96"/>
      <c r="E997" s="67"/>
      <c r="F997" s="67"/>
      <c r="G997" s="67"/>
      <c r="H997" s="86">
        <f>SUM(I997:L997)</f>
        <v>0</v>
      </c>
      <c r="I997" s="67"/>
      <c r="J997" s="67"/>
      <c r="K997" s="67"/>
      <c r="L997" s="67"/>
      <c r="M997" s="2216"/>
      <c r="N997" s="67"/>
      <c r="O997" s="67"/>
      <c r="P997" s="67"/>
      <c r="Q997" s="67">
        <f>SUM(R997:U997)</f>
        <v>0</v>
      </c>
      <c r="R997" s="67"/>
      <c r="S997" s="67"/>
      <c r="T997" s="67"/>
      <c r="U997" s="67"/>
      <c r="V997" s="86">
        <f>SUM(W997:Z997)</f>
        <v>0</v>
      </c>
      <c r="W997" s="67"/>
      <c r="X997" s="67"/>
      <c r="Y997" s="67"/>
      <c r="Z997" s="67"/>
      <c r="AA997" s="67">
        <f>SUM(AB997:AE997)</f>
        <v>0</v>
      </c>
      <c r="AB997" s="67"/>
      <c r="AC997" s="67"/>
      <c r="AD997" s="67"/>
      <c r="AE997" s="67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2239"/>
      <c r="CQ997" s="2239"/>
      <c r="CR997" s="2239"/>
      <c r="CS997" s="210"/>
      <c r="CT997" s="210"/>
      <c r="CU997" s="210"/>
      <c r="CV997" s="33"/>
      <c r="CW997" s="33"/>
      <c r="CX997" s="33"/>
      <c r="CY997" s="33"/>
      <c r="CZ997" s="33"/>
      <c r="DA997" s="33"/>
      <c r="DB997" s="1498"/>
      <c r="DC997" s="1498"/>
      <c r="DD997" s="1498"/>
      <c r="DE997" s="33"/>
      <c r="DF997" s="210"/>
      <c r="DG997" s="33"/>
      <c r="DH997" s="33"/>
      <c r="DI997" s="33"/>
      <c r="DJ997" s="33"/>
      <c r="DK997" s="33"/>
      <c r="DL997" s="33"/>
      <c r="DM997" s="33"/>
      <c r="DN997" s="185"/>
      <c r="DO997" s="33"/>
      <c r="DP997" s="210"/>
      <c r="DQ997" s="33"/>
      <c r="DR997" s="33"/>
      <c r="DS997" s="33"/>
      <c r="DT997" s="33"/>
      <c r="DU997" s="33"/>
      <c r="DV997" s="33"/>
      <c r="DW997" s="33"/>
      <c r="DX997" s="185"/>
      <c r="DY997" s="33"/>
      <c r="DZ997" s="2239"/>
      <c r="EA997" s="210"/>
      <c r="EB997" s="33"/>
      <c r="EC997" s="868"/>
      <c r="ED997" s="33"/>
      <c r="EE997" s="33"/>
      <c r="EF997" s="33"/>
      <c r="EG997" s="201"/>
      <c r="EH997" s="33"/>
    </row>
    <row r="998" spans="1:138" ht="15" hidden="1" customHeight="1" outlineLevel="1">
      <c r="A998" s="67"/>
      <c r="B998" s="23"/>
      <c r="C998" s="95"/>
      <c r="D998" s="23"/>
      <c r="E998" s="67"/>
      <c r="F998" s="67"/>
      <c r="G998" s="67"/>
      <c r="H998" s="86">
        <f>SUM(I998:L998)</f>
        <v>0</v>
      </c>
      <c r="I998" s="67"/>
      <c r="J998" s="67"/>
      <c r="K998" s="67"/>
      <c r="L998" s="67"/>
      <c r="M998" s="2216"/>
      <c r="N998" s="67"/>
      <c r="O998" s="67"/>
      <c r="P998" s="67"/>
      <c r="Q998" s="67">
        <f>SUM(R998:U998)</f>
        <v>0</v>
      </c>
      <c r="R998" s="67"/>
      <c r="S998" s="67"/>
      <c r="T998" s="67"/>
      <c r="U998" s="67"/>
      <c r="V998" s="86">
        <f>SUM(W998:Z998)</f>
        <v>0</v>
      </c>
      <c r="W998" s="67"/>
      <c r="X998" s="67"/>
      <c r="Y998" s="67"/>
      <c r="Z998" s="67"/>
      <c r="AA998" s="67">
        <f>SUM(AB998:AE998)</f>
        <v>0</v>
      </c>
      <c r="AB998" s="67"/>
      <c r="AC998" s="67"/>
      <c r="AD998" s="67"/>
      <c r="AE998" s="67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2239"/>
      <c r="CQ998" s="2239"/>
      <c r="CR998" s="2239"/>
      <c r="CS998" s="210"/>
      <c r="CT998" s="210"/>
      <c r="CU998" s="210"/>
      <c r="CV998" s="33"/>
      <c r="CW998" s="33"/>
      <c r="CX998" s="33"/>
      <c r="CY998" s="33"/>
      <c r="CZ998" s="33"/>
      <c r="DA998" s="33"/>
      <c r="DB998" s="1498"/>
      <c r="DC998" s="1498"/>
      <c r="DD998" s="1498"/>
      <c r="DE998" s="33"/>
      <c r="DF998" s="210"/>
      <c r="DG998" s="33"/>
      <c r="DH998" s="33"/>
      <c r="DI998" s="33"/>
      <c r="DJ998" s="33"/>
      <c r="DK998" s="33"/>
      <c r="DL998" s="33"/>
      <c r="DM998" s="33"/>
      <c r="DN998" s="33"/>
      <c r="DO998" s="33"/>
      <c r="DP998" s="210"/>
      <c r="DQ998" s="33"/>
      <c r="DR998" s="33"/>
      <c r="DS998" s="33"/>
      <c r="DT998" s="33"/>
      <c r="DU998" s="33"/>
      <c r="DV998" s="33"/>
      <c r="DW998" s="33"/>
      <c r="DX998" s="33"/>
      <c r="DY998" s="33"/>
      <c r="DZ998" s="2239"/>
      <c r="EA998" s="210"/>
      <c r="EB998" s="33"/>
      <c r="EC998" s="868"/>
      <c r="ED998" s="33"/>
      <c r="EE998" s="33"/>
      <c r="EF998" s="33"/>
      <c r="EG998" s="201"/>
      <c r="EH998" s="33"/>
    </row>
    <row r="999" spans="1:138" ht="15" hidden="1" customHeight="1" outlineLevel="1">
      <c r="A999" s="67"/>
      <c r="B999" s="23"/>
      <c r="C999" s="95" t="s">
        <v>49</v>
      </c>
      <c r="D999" s="105" t="s">
        <v>1</v>
      </c>
      <c r="E999" s="84"/>
      <c r="F999" s="84"/>
      <c r="G999" s="84"/>
      <c r="H999" s="84"/>
      <c r="I999" s="84"/>
      <c r="J999" s="84"/>
      <c r="K999" s="84"/>
      <c r="L999" s="84"/>
      <c r="M999" s="2199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105"/>
      <c r="AG999" s="105"/>
      <c r="AH999" s="185">
        <f>SUM(AH997:AH998)</f>
        <v>0</v>
      </c>
      <c r="AI999" s="185">
        <f>SUM(AI997:AI998)</f>
        <v>0</v>
      </c>
      <c r="AJ999" s="185">
        <f t="shared" ref="AJ999:AV999" si="2801">SUM(AJ997:AJ998)</f>
        <v>0</v>
      </c>
      <c r="AK999" s="185">
        <f t="shared" si="2801"/>
        <v>0</v>
      </c>
      <c r="AL999" s="185">
        <f t="shared" si="2801"/>
        <v>0</v>
      </c>
      <c r="AM999" s="185">
        <f t="shared" si="2801"/>
        <v>0</v>
      </c>
      <c r="AN999" s="185">
        <f t="shared" si="2801"/>
        <v>0</v>
      </c>
      <c r="AO999" s="185">
        <f t="shared" si="2801"/>
        <v>0</v>
      </c>
      <c r="AP999" s="185">
        <f t="shared" si="2801"/>
        <v>0</v>
      </c>
      <c r="AQ999" s="185">
        <f t="shared" si="2801"/>
        <v>0</v>
      </c>
      <c r="AR999" s="185">
        <f t="shared" si="2801"/>
        <v>0</v>
      </c>
      <c r="AS999" s="185">
        <f t="shared" si="2801"/>
        <v>0</v>
      </c>
      <c r="AT999" s="185">
        <f t="shared" si="2801"/>
        <v>0</v>
      </c>
      <c r="AU999" s="185">
        <f t="shared" si="2801"/>
        <v>0</v>
      </c>
      <c r="AV999" s="185">
        <f t="shared" si="2801"/>
        <v>0</v>
      </c>
      <c r="AW999" s="185">
        <f>SUM(AW997:AW998)</f>
        <v>0</v>
      </c>
      <c r="AX999" s="185">
        <f>SUM(AX997:AX998)</f>
        <v>0</v>
      </c>
      <c r="AY999" s="185">
        <f t="shared" ref="AY999:BK999" si="2802">SUM(AY997:AY998)</f>
        <v>0</v>
      </c>
      <c r="AZ999" s="185">
        <f t="shared" si="2802"/>
        <v>0</v>
      </c>
      <c r="BA999" s="185">
        <f t="shared" si="2802"/>
        <v>0</v>
      </c>
      <c r="BB999" s="185">
        <f t="shared" si="2802"/>
        <v>0</v>
      </c>
      <c r="BC999" s="185">
        <f t="shared" si="2802"/>
        <v>0</v>
      </c>
      <c r="BD999" s="185">
        <f t="shared" si="2802"/>
        <v>0</v>
      </c>
      <c r="BE999" s="185">
        <f t="shared" si="2802"/>
        <v>0</v>
      </c>
      <c r="BF999" s="185">
        <f t="shared" si="2802"/>
        <v>0</v>
      </c>
      <c r="BG999" s="185">
        <f t="shared" si="2802"/>
        <v>0</v>
      </c>
      <c r="BH999" s="185">
        <f t="shared" si="2802"/>
        <v>0</v>
      </c>
      <c r="BI999" s="185">
        <f t="shared" si="2802"/>
        <v>0</v>
      </c>
      <c r="BJ999" s="185">
        <f t="shared" si="2802"/>
        <v>0</v>
      </c>
      <c r="BK999" s="185">
        <f t="shared" si="2802"/>
        <v>0</v>
      </c>
      <c r="BL999" s="185">
        <f>SUM(BL997:BL998)</f>
        <v>0</v>
      </c>
      <c r="BM999" s="185">
        <f>SUM(BM997:BM998)</f>
        <v>0</v>
      </c>
      <c r="BN999" s="185">
        <f t="shared" ref="BN999:BZ999" si="2803">SUM(BN997:BN998)</f>
        <v>0</v>
      </c>
      <c r="BO999" s="185">
        <f t="shared" si="2803"/>
        <v>0</v>
      </c>
      <c r="BP999" s="185">
        <f t="shared" si="2803"/>
        <v>0</v>
      </c>
      <c r="BQ999" s="185">
        <f t="shared" si="2803"/>
        <v>0</v>
      </c>
      <c r="BR999" s="185">
        <f t="shared" si="2803"/>
        <v>0</v>
      </c>
      <c r="BS999" s="185">
        <f t="shared" si="2803"/>
        <v>0</v>
      </c>
      <c r="BT999" s="185">
        <f t="shared" si="2803"/>
        <v>0</v>
      </c>
      <c r="BU999" s="185">
        <f t="shared" si="2803"/>
        <v>0</v>
      </c>
      <c r="BV999" s="185">
        <f t="shared" si="2803"/>
        <v>0</v>
      </c>
      <c r="BW999" s="185">
        <f t="shared" si="2803"/>
        <v>0</v>
      </c>
      <c r="BX999" s="185">
        <f t="shared" si="2803"/>
        <v>0</v>
      </c>
      <c r="BY999" s="185">
        <f t="shared" si="2803"/>
        <v>0</v>
      </c>
      <c r="BZ999" s="185">
        <f t="shared" si="2803"/>
        <v>0</v>
      </c>
      <c r="CA999" s="185">
        <f>SUM(CA997:CA998)</f>
        <v>0</v>
      </c>
      <c r="CB999" s="185">
        <f>SUM(CB997:CB998)</f>
        <v>0</v>
      </c>
      <c r="CC999" s="185">
        <f t="shared" ref="CC999:CO999" si="2804">SUM(CC997:CC998)</f>
        <v>0</v>
      </c>
      <c r="CD999" s="185">
        <f t="shared" si="2804"/>
        <v>0</v>
      </c>
      <c r="CE999" s="185">
        <f t="shared" si="2804"/>
        <v>0</v>
      </c>
      <c r="CF999" s="185">
        <f t="shared" si="2804"/>
        <v>0</v>
      </c>
      <c r="CG999" s="185">
        <f t="shared" si="2804"/>
        <v>0</v>
      </c>
      <c r="CH999" s="185">
        <f t="shared" si="2804"/>
        <v>0</v>
      </c>
      <c r="CI999" s="185">
        <f t="shared" si="2804"/>
        <v>0</v>
      </c>
      <c r="CJ999" s="185">
        <f t="shared" si="2804"/>
        <v>0</v>
      </c>
      <c r="CK999" s="185">
        <f t="shared" si="2804"/>
        <v>0</v>
      </c>
      <c r="CL999" s="185">
        <f t="shared" si="2804"/>
        <v>0</v>
      </c>
      <c r="CM999" s="185">
        <f t="shared" si="2804"/>
        <v>0</v>
      </c>
      <c r="CN999" s="185">
        <f t="shared" si="2804"/>
        <v>0</v>
      </c>
      <c r="CO999" s="185">
        <f t="shared" si="2804"/>
        <v>0</v>
      </c>
      <c r="CP999" s="2234">
        <f t="shared" ref="CP999:CX999" si="2805">SUM(CP997:CP998)</f>
        <v>0</v>
      </c>
      <c r="CQ999" s="2234">
        <f t="shared" si="2805"/>
        <v>0</v>
      </c>
      <c r="CR999" s="2234">
        <f t="shared" si="2805"/>
        <v>0</v>
      </c>
      <c r="CS999" s="283">
        <f t="shared" si="2805"/>
        <v>0</v>
      </c>
      <c r="CT999" s="283">
        <f t="shared" si="2805"/>
        <v>0</v>
      </c>
      <c r="CU999" s="283">
        <f t="shared" si="2805"/>
        <v>0</v>
      </c>
      <c r="CV999" s="185">
        <f t="shared" si="2805"/>
        <v>0</v>
      </c>
      <c r="CW999" s="185">
        <f t="shared" si="2805"/>
        <v>0</v>
      </c>
      <c r="CX999" s="185">
        <f t="shared" si="2805"/>
        <v>0</v>
      </c>
      <c r="CY999" s="185">
        <f t="shared" ref="CY999:DA999" si="2806">SUM(CY997:CY998)</f>
        <v>0</v>
      </c>
      <c r="CZ999" s="185">
        <f t="shared" si="2806"/>
        <v>0</v>
      </c>
      <c r="DA999" s="185">
        <f t="shared" si="2806"/>
        <v>0</v>
      </c>
      <c r="DB999" s="1622"/>
      <c r="DC999" s="1622"/>
      <c r="DD999" s="1622"/>
      <c r="DE999" s="185">
        <f>SUM(DE997:DE998)</f>
        <v>0</v>
      </c>
      <c r="DF999" s="283"/>
      <c r="DG999" s="185"/>
      <c r="DH999" s="185"/>
      <c r="DI999" s="185"/>
      <c r="DJ999" s="185"/>
      <c r="DK999" s="185"/>
      <c r="DL999" s="185"/>
      <c r="DM999" s="185"/>
      <c r="DN999" s="33"/>
      <c r="DO999" s="185"/>
      <c r="DP999" s="283"/>
      <c r="DQ999" s="185"/>
      <c r="DR999" s="185"/>
      <c r="DS999" s="185"/>
      <c r="DT999" s="185"/>
      <c r="DU999" s="185"/>
      <c r="DV999" s="185"/>
      <c r="DW999" s="185"/>
      <c r="DX999" s="33"/>
      <c r="DY999" s="185"/>
      <c r="DZ999" s="2234">
        <f>SUM(DZ997:DZ998)</f>
        <v>0</v>
      </c>
      <c r="EA999" s="283">
        <f t="shared" ref="EA999:EB999" si="2807">SUM(EA997:EA998)</f>
        <v>0</v>
      </c>
      <c r="EB999" s="185">
        <f t="shared" si="2807"/>
        <v>0</v>
      </c>
      <c r="EC999" s="866">
        <f t="shared" ref="EC999" si="2808">SUM(EC997:EC998)</f>
        <v>0</v>
      </c>
      <c r="ED999" s="185"/>
      <c r="EE999" s="185"/>
      <c r="EF999" s="185"/>
      <c r="EG999" s="202"/>
      <c r="EH999" s="185"/>
    </row>
    <row r="1000" spans="1:138" ht="15" hidden="1" customHeight="1" outlineLevel="1">
      <c r="A1000" s="67"/>
      <c r="B1000" s="23"/>
      <c r="C1000" s="95" t="s">
        <v>137</v>
      </c>
      <c r="D1000" s="96" t="s">
        <v>134</v>
      </c>
      <c r="E1000" s="84"/>
      <c r="F1000" s="84"/>
      <c r="G1000" s="84"/>
      <c r="H1000" s="84"/>
      <c r="I1000" s="84"/>
      <c r="J1000" s="84"/>
      <c r="K1000" s="84"/>
      <c r="L1000" s="84"/>
      <c r="M1000" s="2199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23"/>
      <c r="AG1000" s="23"/>
      <c r="AH1000" s="185"/>
      <c r="AI1000" s="185"/>
      <c r="AJ1000" s="185"/>
      <c r="AK1000" s="185"/>
      <c r="AL1000" s="185"/>
      <c r="AM1000" s="185"/>
      <c r="AN1000" s="185"/>
      <c r="AO1000" s="185"/>
      <c r="AP1000" s="185"/>
      <c r="AQ1000" s="185"/>
      <c r="AR1000" s="185"/>
      <c r="AS1000" s="185"/>
      <c r="AT1000" s="185"/>
      <c r="AU1000" s="185"/>
      <c r="AV1000" s="185"/>
      <c r="AW1000" s="185"/>
      <c r="AX1000" s="185"/>
      <c r="AY1000" s="185"/>
      <c r="AZ1000" s="185"/>
      <c r="BA1000" s="185"/>
      <c r="BB1000" s="185"/>
      <c r="BC1000" s="185"/>
      <c r="BD1000" s="185"/>
      <c r="BE1000" s="185"/>
      <c r="BF1000" s="185"/>
      <c r="BG1000" s="185"/>
      <c r="BH1000" s="185"/>
      <c r="BI1000" s="185"/>
      <c r="BJ1000" s="185"/>
      <c r="BK1000" s="185"/>
      <c r="BL1000" s="185"/>
      <c r="BM1000" s="185"/>
      <c r="BN1000" s="185"/>
      <c r="BO1000" s="185"/>
      <c r="BP1000" s="185"/>
      <c r="BQ1000" s="185"/>
      <c r="BR1000" s="185"/>
      <c r="BS1000" s="185"/>
      <c r="BT1000" s="185"/>
      <c r="BU1000" s="185"/>
      <c r="BV1000" s="185"/>
      <c r="BW1000" s="185"/>
      <c r="BX1000" s="185"/>
      <c r="BY1000" s="185"/>
      <c r="BZ1000" s="185"/>
      <c r="CA1000" s="185"/>
      <c r="CB1000" s="185"/>
      <c r="CC1000" s="185"/>
      <c r="CD1000" s="185"/>
      <c r="CE1000" s="185"/>
      <c r="CF1000" s="185"/>
      <c r="CG1000" s="185"/>
      <c r="CH1000" s="185"/>
      <c r="CI1000" s="185"/>
      <c r="CJ1000" s="185"/>
      <c r="CK1000" s="185"/>
      <c r="CL1000" s="185"/>
      <c r="CM1000" s="185"/>
      <c r="CN1000" s="185"/>
      <c r="CO1000" s="185"/>
      <c r="CP1000" s="2234"/>
      <c r="CQ1000" s="2234"/>
      <c r="CR1000" s="2234"/>
      <c r="CS1000" s="283"/>
      <c r="CT1000" s="283"/>
      <c r="CU1000" s="283"/>
      <c r="CV1000" s="185"/>
      <c r="CW1000" s="185"/>
      <c r="CX1000" s="185"/>
      <c r="CY1000" s="185"/>
      <c r="CZ1000" s="185"/>
      <c r="DA1000" s="185"/>
      <c r="DB1000" s="1622"/>
      <c r="DC1000" s="1622"/>
      <c r="DD1000" s="1622"/>
      <c r="DE1000" s="185"/>
      <c r="DF1000" s="283"/>
      <c r="DG1000" s="185"/>
      <c r="DH1000" s="185"/>
      <c r="DI1000" s="185"/>
      <c r="DJ1000" s="185"/>
      <c r="DK1000" s="185"/>
      <c r="DL1000" s="185"/>
      <c r="DM1000" s="185"/>
      <c r="DN1000" s="185"/>
      <c r="DO1000" s="185"/>
      <c r="DP1000" s="283"/>
      <c r="DQ1000" s="185"/>
      <c r="DR1000" s="185"/>
      <c r="DS1000" s="185"/>
      <c r="DT1000" s="185"/>
      <c r="DU1000" s="185"/>
      <c r="DV1000" s="185"/>
      <c r="DW1000" s="185"/>
      <c r="DX1000" s="185"/>
      <c r="DY1000" s="185"/>
      <c r="DZ1000" s="2234"/>
      <c r="EA1000" s="283"/>
      <c r="EB1000" s="185"/>
      <c r="EC1000" s="866"/>
      <c r="ED1000" s="185"/>
      <c r="EE1000" s="185"/>
      <c r="EF1000" s="185"/>
      <c r="EG1000" s="202"/>
      <c r="EH1000" s="185"/>
    </row>
    <row r="1001" spans="1:138" ht="15" hidden="1" customHeight="1" outlineLevel="1">
      <c r="A1001" s="67"/>
      <c r="B1001" s="23"/>
      <c r="C1001" s="95"/>
      <c r="D1001" s="96"/>
      <c r="E1001" s="67"/>
      <c r="F1001" s="67"/>
      <c r="G1001" s="67"/>
      <c r="H1001" s="86">
        <f>SUM(I1001:L1001)</f>
        <v>0</v>
      </c>
      <c r="I1001" s="67"/>
      <c r="J1001" s="67"/>
      <c r="K1001" s="67"/>
      <c r="L1001" s="67"/>
      <c r="M1001" s="2216"/>
      <c r="N1001" s="67"/>
      <c r="O1001" s="67"/>
      <c r="P1001" s="67"/>
      <c r="Q1001" s="67">
        <f>SUM(R1001:U1001)</f>
        <v>0</v>
      </c>
      <c r="R1001" s="67"/>
      <c r="S1001" s="67"/>
      <c r="T1001" s="67"/>
      <c r="U1001" s="67"/>
      <c r="V1001" s="86">
        <f>SUM(W1001:Z1001)</f>
        <v>0</v>
      </c>
      <c r="W1001" s="67"/>
      <c r="X1001" s="67"/>
      <c r="Y1001" s="67"/>
      <c r="Z1001" s="67"/>
      <c r="AA1001" s="67">
        <f>SUM(AB1001:AE1001)</f>
        <v>0</v>
      </c>
      <c r="AB1001" s="67"/>
      <c r="AC1001" s="67"/>
      <c r="AD1001" s="67"/>
      <c r="AE1001" s="67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2239"/>
      <c r="CQ1001" s="2239"/>
      <c r="CR1001" s="2239"/>
      <c r="CS1001" s="210"/>
      <c r="CT1001" s="210"/>
      <c r="CU1001" s="210"/>
      <c r="CV1001" s="33"/>
      <c r="CW1001" s="33"/>
      <c r="CX1001" s="33"/>
      <c r="CY1001" s="33"/>
      <c r="CZ1001" s="33"/>
      <c r="DA1001" s="33"/>
      <c r="DB1001" s="1498"/>
      <c r="DC1001" s="1498"/>
      <c r="DD1001" s="1498"/>
      <c r="DE1001" s="33"/>
      <c r="DF1001" s="210"/>
      <c r="DG1001" s="33"/>
      <c r="DH1001" s="33"/>
      <c r="DI1001" s="33"/>
      <c r="DJ1001" s="33"/>
      <c r="DK1001" s="33"/>
      <c r="DL1001" s="33"/>
      <c r="DM1001" s="33"/>
      <c r="DN1001" s="185"/>
      <c r="DO1001" s="33"/>
      <c r="DP1001" s="210"/>
      <c r="DQ1001" s="33"/>
      <c r="DR1001" s="33"/>
      <c r="DS1001" s="33"/>
      <c r="DT1001" s="33"/>
      <c r="DU1001" s="33"/>
      <c r="DV1001" s="33"/>
      <c r="DW1001" s="33"/>
      <c r="DX1001" s="185"/>
      <c r="DY1001" s="33"/>
      <c r="DZ1001" s="2239"/>
      <c r="EA1001" s="210"/>
      <c r="EB1001" s="33"/>
      <c r="EC1001" s="868"/>
      <c r="ED1001" s="33"/>
      <c r="EE1001" s="33"/>
      <c r="EF1001" s="33"/>
      <c r="EG1001" s="201"/>
      <c r="EH1001" s="33"/>
    </row>
    <row r="1002" spans="1:138" ht="15" hidden="1" customHeight="1" outlineLevel="1">
      <c r="A1002" s="67"/>
      <c r="B1002" s="23"/>
      <c r="C1002" s="95"/>
      <c r="D1002" s="23"/>
      <c r="E1002" s="67"/>
      <c r="F1002" s="67"/>
      <c r="G1002" s="67"/>
      <c r="H1002" s="86">
        <f>SUM(I1002:L1002)</f>
        <v>0</v>
      </c>
      <c r="I1002" s="67"/>
      <c r="J1002" s="67"/>
      <c r="K1002" s="67"/>
      <c r="L1002" s="67"/>
      <c r="M1002" s="2216"/>
      <c r="N1002" s="67"/>
      <c r="O1002" s="67"/>
      <c r="P1002" s="67"/>
      <c r="Q1002" s="67">
        <f>SUM(R1002:U1002)</f>
        <v>0</v>
      </c>
      <c r="R1002" s="67"/>
      <c r="S1002" s="67"/>
      <c r="T1002" s="67"/>
      <c r="U1002" s="67"/>
      <c r="V1002" s="86">
        <f>SUM(W1002:Z1002)</f>
        <v>0</v>
      </c>
      <c r="W1002" s="67"/>
      <c r="X1002" s="67"/>
      <c r="Y1002" s="67"/>
      <c r="Z1002" s="67"/>
      <c r="AA1002" s="67">
        <f>SUM(AB1002:AE1002)</f>
        <v>0</v>
      </c>
      <c r="AB1002" s="67"/>
      <c r="AC1002" s="67"/>
      <c r="AD1002" s="67"/>
      <c r="AE1002" s="67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2239"/>
      <c r="CQ1002" s="2239"/>
      <c r="CR1002" s="2239"/>
      <c r="CS1002" s="210"/>
      <c r="CT1002" s="210"/>
      <c r="CU1002" s="210"/>
      <c r="CV1002" s="33"/>
      <c r="CW1002" s="33"/>
      <c r="CX1002" s="33"/>
      <c r="CY1002" s="33"/>
      <c r="CZ1002" s="33"/>
      <c r="DA1002" s="33"/>
      <c r="DB1002" s="1498"/>
      <c r="DC1002" s="1498"/>
      <c r="DD1002" s="1498"/>
      <c r="DE1002" s="33"/>
      <c r="DF1002" s="210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210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2239"/>
      <c r="EA1002" s="210"/>
      <c r="EB1002" s="33"/>
      <c r="EC1002" s="868"/>
      <c r="ED1002" s="33"/>
      <c r="EE1002" s="33"/>
      <c r="EF1002" s="33"/>
      <c r="EG1002" s="201"/>
      <c r="EH1002" s="33"/>
    </row>
    <row r="1003" spans="1:138" ht="15" hidden="1" customHeight="1" outlineLevel="1" thickBot="1">
      <c r="A1003" s="81"/>
      <c r="B1003" s="50"/>
      <c r="C1003" s="100" t="s">
        <v>49</v>
      </c>
      <c r="D1003" s="107" t="s">
        <v>1</v>
      </c>
      <c r="E1003" s="108"/>
      <c r="F1003" s="108"/>
      <c r="G1003" s="108"/>
      <c r="H1003" s="108"/>
      <c r="I1003" s="108"/>
      <c r="J1003" s="108"/>
      <c r="K1003" s="108"/>
      <c r="L1003" s="108"/>
      <c r="M1003" s="2200"/>
      <c r="N1003" s="108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  <c r="AC1003" s="108"/>
      <c r="AD1003" s="108"/>
      <c r="AE1003" s="108"/>
      <c r="AF1003" s="107"/>
      <c r="AG1003" s="107"/>
      <c r="AH1003" s="192"/>
      <c r="AI1003" s="192">
        <f>SUM(AI1001:AI1002)</f>
        <v>0</v>
      </c>
      <c r="AJ1003" s="192">
        <f t="shared" ref="AJ1003" si="2809">SUM(AJ1001:AJ1002)</f>
        <v>0</v>
      </c>
      <c r="AK1003" s="192"/>
      <c r="AL1003" s="192">
        <f t="shared" ref="AL1003:AM1003" si="2810">SUM(AL1001:AL1002)</f>
        <v>0</v>
      </c>
      <c r="AM1003" s="192">
        <f t="shared" si="2810"/>
        <v>0</v>
      </c>
      <c r="AN1003" s="192"/>
      <c r="AO1003" s="192">
        <f t="shared" ref="AO1003:AP1003" si="2811">SUM(AO1001:AO1002)</f>
        <v>0</v>
      </c>
      <c r="AP1003" s="192">
        <f t="shared" si="2811"/>
        <v>0</v>
      </c>
      <c r="AQ1003" s="192"/>
      <c r="AR1003" s="192">
        <f t="shared" ref="AR1003:AS1003" si="2812">SUM(AR1001:AR1002)</f>
        <v>0</v>
      </c>
      <c r="AS1003" s="192">
        <f t="shared" si="2812"/>
        <v>0</v>
      </c>
      <c r="AT1003" s="192"/>
      <c r="AU1003" s="192">
        <f t="shared" ref="AU1003:AV1003" si="2813">SUM(AU1001:AU1002)</f>
        <v>0</v>
      </c>
      <c r="AV1003" s="192">
        <f t="shared" si="2813"/>
        <v>0</v>
      </c>
      <c r="AW1003" s="192"/>
      <c r="AX1003" s="192">
        <f>SUM(AX1001:AX1002)</f>
        <v>0</v>
      </c>
      <c r="AY1003" s="192">
        <f t="shared" ref="AY1003" si="2814">SUM(AY1001:AY1002)</f>
        <v>0</v>
      </c>
      <c r="AZ1003" s="192"/>
      <c r="BA1003" s="192">
        <f t="shared" ref="BA1003:BB1003" si="2815">SUM(BA1001:BA1002)</f>
        <v>0</v>
      </c>
      <c r="BB1003" s="192">
        <f t="shared" si="2815"/>
        <v>0</v>
      </c>
      <c r="BC1003" s="192"/>
      <c r="BD1003" s="192">
        <f t="shared" ref="BD1003:BE1003" si="2816">SUM(BD1001:BD1002)</f>
        <v>0</v>
      </c>
      <c r="BE1003" s="192">
        <f t="shared" si="2816"/>
        <v>0</v>
      </c>
      <c r="BF1003" s="192"/>
      <c r="BG1003" s="192">
        <f t="shared" ref="BG1003:BH1003" si="2817">SUM(BG1001:BG1002)</f>
        <v>0</v>
      </c>
      <c r="BH1003" s="192">
        <f t="shared" si="2817"/>
        <v>0</v>
      </c>
      <c r="BI1003" s="192"/>
      <c r="BJ1003" s="192">
        <f t="shared" ref="BJ1003:BK1003" si="2818">SUM(BJ1001:BJ1002)</f>
        <v>0</v>
      </c>
      <c r="BK1003" s="192">
        <f t="shared" si="2818"/>
        <v>0</v>
      </c>
      <c r="BL1003" s="192"/>
      <c r="BM1003" s="192">
        <f>SUM(BM1001:BM1002)</f>
        <v>0</v>
      </c>
      <c r="BN1003" s="192">
        <f t="shared" ref="BN1003" si="2819">SUM(BN1001:BN1002)</f>
        <v>0</v>
      </c>
      <c r="BO1003" s="192"/>
      <c r="BP1003" s="192">
        <f t="shared" ref="BP1003:BQ1003" si="2820">SUM(BP1001:BP1002)</f>
        <v>0</v>
      </c>
      <c r="BQ1003" s="192">
        <f t="shared" si="2820"/>
        <v>0</v>
      </c>
      <c r="BR1003" s="192"/>
      <c r="BS1003" s="192">
        <f t="shared" ref="BS1003:BT1003" si="2821">SUM(BS1001:BS1002)</f>
        <v>0</v>
      </c>
      <c r="BT1003" s="192">
        <f t="shared" si="2821"/>
        <v>0</v>
      </c>
      <c r="BU1003" s="192"/>
      <c r="BV1003" s="192">
        <f t="shared" ref="BV1003:BW1003" si="2822">SUM(BV1001:BV1002)</f>
        <v>0</v>
      </c>
      <c r="BW1003" s="192">
        <f t="shared" si="2822"/>
        <v>0</v>
      </c>
      <c r="BX1003" s="192"/>
      <c r="BY1003" s="192">
        <f t="shared" ref="BY1003:BZ1003" si="2823">SUM(BY1001:BY1002)</f>
        <v>0</v>
      </c>
      <c r="BZ1003" s="192">
        <f t="shared" si="2823"/>
        <v>0</v>
      </c>
      <c r="CA1003" s="192"/>
      <c r="CB1003" s="192">
        <f>SUM(CB1001:CB1002)</f>
        <v>0</v>
      </c>
      <c r="CC1003" s="192">
        <f t="shared" ref="CC1003" si="2824">SUM(CC1001:CC1002)</f>
        <v>0</v>
      </c>
      <c r="CD1003" s="192"/>
      <c r="CE1003" s="192">
        <f t="shared" ref="CE1003:CF1003" si="2825">SUM(CE1001:CE1002)</f>
        <v>0</v>
      </c>
      <c r="CF1003" s="192">
        <f t="shared" si="2825"/>
        <v>0</v>
      </c>
      <c r="CG1003" s="192"/>
      <c r="CH1003" s="192">
        <f t="shared" ref="CH1003:CI1003" si="2826">SUM(CH1001:CH1002)</f>
        <v>0</v>
      </c>
      <c r="CI1003" s="192">
        <f t="shared" si="2826"/>
        <v>0</v>
      </c>
      <c r="CJ1003" s="192"/>
      <c r="CK1003" s="192">
        <f t="shared" ref="CK1003:CL1003" si="2827">SUM(CK1001:CK1002)</f>
        <v>0</v>
      </c>
      <c r="CL1003" s="192">
        <f t="shared" si="2827"/>
        <v>0</v>
      </c>
      <c r="CM1003" s="192"/>
      <c r="CN1003" s="192">
        <f t="shared" ref="CN1003:CO1003" si="2828">SUM(CN1001:CN1002)</f>
        <v>0</v>
      </c>
      <c r="CO1003" s="192">
        <f t="shared" si="2828"/>
        <v>0</v>
      </c>
      <c r="CP1003" s="2313"/>
      <c r="CQ1003" s="2313">
        <f t="shared" ref="CQ1003:CR1003" si="2829">SUM(CQ1001:CQ1002)</f>
        <v>0</v>
      </c>
      <c r="CR1003" s="2313">
        <f t="shared" si="2829"/>
        <v>0</v>
      </c>
      <c r="CS1003" s="285"/>
      <c r="CT1003" s="285">
        <f t="shared" ref="CT1003:CU1003" si="2830">SUM(CT1001:CT1002)</f>
        <v>0</v>
      </c>
      <c r="CU1003" s="285">
        <f t="shared" si="2830"/>
        <v>0</v>
      </c>
      <c r="CV1003" s="192"/>
      <c r="CW1003" s="192">
        <f t="shared" ref="CW1003:CX1003" si="2831">SUM(CW1001:CW1002)</f>
        <v>0</v>
      </c>
      <c r="CX1003" s="192">
        <f t="shared" si="2831"/>
        <v>0</v>
      </c>
      <c r="CY1003" s="192"/>
      <c r="CZ1003" s="192">
        <f t="shared" ref="CZ1003:DA1003" si="2832">SUM(CZ1001:CZ1002)</f>
        <v>0</v>
      </c>
      <c r="DA1003" s="192">
        <f t="shared" si="2832"/>
        <v>0</v>
      </c>
      <c r="DB1003" s="1622"/>
      <c r="DC1003" s="1622"/>
      <c r="DD1003" s="1622"/>
      <c r="DE1003" s="192">
        <f>SUM(DE1001:DE1002)</f>
        <v>0</v>
      </c>
      <c r="DF1003" s="285"/>
      <c r="DG1003" s="192"/>
      <c r="DH1003" s="192"/>
      <c r="DI1003" s="192"/>
      <c r="DJ1003" s="192"/>
      <c r="DK1003" s="192"/>
      <c r="DL1003" s="192"/>
      <c r="DM1003" s="192"/>
      <c r="DN1003" s="658"/>
      <c r="DO1003" s="192"/>
      <c r="DP1003" s="285"/>
      <c r="DQ1003" s="192"/>
      <c r="DR1003" s="192"/>
      <c r="DS1003" s="192"/>
      <c r="DT1003" s="192"/>
      <c r="DU1003" s="192"/>
      <c r="DV1003" s="192"/>
      <c r="DW1003" s="192"/>
      <c r="DX1003" s="658"/>
      <c r="DY1003" s="192"/>
      <c r="DZ1003" s="2313">
        <f>SUM(DZ1001:DZ1002)</f>
        <v>0</v>
      </c>
      <c r="EA1003" s="285">
        <f t="shared" ref="EA1003:EB1003" si="2833">SUM(EA1001:EA1002)</f>
        <v>0</v>
      </c>
      <c r="EB1003" s="192">
        <f t="shared" si="2833"/>
        <v>0</v>
      </c>
      <c r="EC1003" s="870">
        <f t="shared" ref="EC1003" si="2834">SUM(EC1001:EC1002)</f>
        <v>0</v>
      </c>
      <c r="ED1003" s="192"/>
      <c r="EE1003" s="192"/>
      <c r="EF1003" s="192"/>
      <c r="EG1003" s="202"/>
      <c r="EH1003" s="192"/>
    </row>
    <row r="1004" spans="1:138" ht="21.75" hidden="1" customHeight="1" outlineLevel="1" thickBot="1">
      <c r="A1004" s="1102"/>
      <c r="B1004" s="1103"/>
      <c r="C1004" s="1104"/>
      <c r="D1004" s="1105" t="s">
        <v>1</v>
      </c>
      <c r="E1004" s="1106"/>
      <c r="F1004" s="1106"/>
      <c r="G1004" s="1106"/>
      <c r="H1004" s="1106"/>
      <c r="I1004" s="1106"/>
      <c r="J1004" s="1106"/>
      <c r="K1004" s="1106"/>
      <c r="L1004" s="1106"/>
      <c r="M1004" s="2217"/>
      <c r="N1004" s="1106"/>
      <c r="O1004" s="1106"/>
      <c r="P1004" s="1106"/>
      <c r="Q1004" s="1106"/>
      <c r="R1004" s="1106"/>
      <c r="S1004" s="1106"/>
      <c r="T1004" s="1106"/>
      <c r="U1004" s="1106"/>
      <c r="V1004" s="1106"/>
      <c r="W1004" s="1106"/>
      <c r="X1004" s="1106"/>
      <c r="Y1004" s="1106"/>
      <c r="Z1004" s="1106"/>
      <c r="AA1004" s="1106"/>
      <c r="AB1004" s="1106"/>
      <c r="AC1004" s="1106"/>
      <c r="AD1004" s="1106"/>
      <c r="AE1004" s="1106"/>
      <c r="AF1004" s="1114"/>
      <c r="AG1004" s="1114"/>
      <c r="AH1004" s="1114"/>
      <c r="AI1004" s="1109">
        <f>AI896+AI901+AI907+AI912+AI919+AI924+AI929+AI934+AI939+AI944+AI950+AI956+AI961+AI966+AI971+AI976+AI982+AI986+AI990+AI995+AI999+AI1003</f>
        <v>19.004239999999999</v>
      </c>
      <c r="AJ1004" s="1109">
        <f>AJ896+AJ901+AJ907+AJ912+AJ919+AJ924+AJ929+AJ934+AJ939+AJ944+AJ950+AJ956+AJ961+AJ966+AJ971+AJ976+AJ982+AJ986+AJ990+AJ995+AJ999+AJ1003</f>
        <v>8.1296946253141586E-2</v>
      </c>
      <c r="AK1004" s="1114"/>
      <c r="AL1004" s="1109">
        <f>AL896+AL901+AL907+AL912+AL919+AL924+AL929+AL934+AL939+AL944+AL950+AL956+AL961+AL966+AL971+AL976+AL982+AL986+AL990+AL995+AL999+AL1003</f>
        <v>0.1154</v>
      </c>
      <c r="AM1004" s="1231">
        <f>AM896+AM901+AM907+AM912+AM919+AM924+AM929+AM934+AM939+AM944+AM950+AM956+AM961+AM966+AM971+AM976+AM982+AM986+AM990+AM995+AM999+AM1003</f>
        <v>2.1889912451987503E-4</v>
      </c>
      <c r="AN1004" s="1114"/>
      <c r="AO1004" s="1109">
        <f>AO896+AO901+AO907+AO912+AO919+AO924+AO929+AO934+AO939+AO944+AO950+AO956+AO961+AO966+AO971+AO976+AO982+AO986+AO990+AO995+AO999+AO1003</f>
        <v>0.1154</v>
      </c>
      <c r="AP1004" s="1109">
        <f>AP896+AP901+AP907+AP912+AP919+AP924+AP929+AP934+AP939+AP944+AP950+AP956+AP961+AP966+AP971+AP976+AP982+AP986+AP990+AP995+AP999+AP1003</f>
        <v>2.1889912451987503E-4</v>
      </c>
      <c r="AQ1004" s="1114"/>
      <c r="AR1004" s="1109">
        <f>AR896+AR901+AR907+AR912+AR919+AR924+AR929+AR934+AR939+AR944+AR950+AR956+AR961+AR966+AR971+AR976+AR982+AR986+AR990+AR995+AR999+AR1003</f>
        <v>0.1154</v>
      </c>
      <c r="AS1004" s="1231">
        <f>AS896+AS901+AS907+AS912+AS919+AS924+AS929+AS934+AS939+AS944+AS950+AS956+AS961+AS966+AS971+AS976+AS982+AS986+AS990+AS995+AS999+AS1003</f>
        <v>2.2765508950067001E-4</v>
      </c>
      <c r="AT1004" s="1114"/>
      <c r="AU1004" s="1109">
        <f>AU896+AU901+AU907+AU912+AU919+AU924+AU929+AU934+AU939+AU944+AU950+AU956+AU961+AU966+AU971+AU976+AU982+AU986+AU990+AU995+AU999+AU1003</f>
        <v>18.658039999999996</v>
      </c>
      <c r="AV1004" s="1109">
        <f>AV896+AV901+AV907+AV912+AV919+AV924+AV929+AV934+AV939+AV944+AV950+AV956+AV961+AV966+AV971+AV976+AV982+AV986+AV990+AV995+AV999+AV1003</f>
        <v>8.0631492914601172E-2</v>
      </c>
      <c r="AW1004" s="1114"/>
      <c r="AX1004" s="1114">
        <f>AX896+AX901+AX907+AX912+AX919+AX924+AX929+AX934+AX939+AX944+AX950+AX956+AX961+AX966+AX971+AX976+AX982+AX986+AX990+AX995+AX999+AX1003</f>
        <v>6.2189167999999997</v>
      </c>
      <c r="AY1004" s="1114">
        <f>AY896+AY901+AY907+AY912+AY919+AY924+AY929+AY934+AY939+AY944+AY950+AY956+AY961+AY966+AY971+AY976+AY982+AY986+AY990+AY995+AY999+AY1003</f>
        <v>1.9969837022400003E-2</v>
      </c>
      <c r="AZ1004" s="1114"/>
      <c r="BA1004" s="1114">
        <f>BA896+BA901+BA907+BA912+BA919+BA924+BA929+BA934+BA939+BA944+BA950+BA956+BA961+BA966+BA971+BA976+BA982+BA986+BA990+BA995+BA999+BA1003</f>
        <v>0.21804319999999999</v>
      </c>
      <c r="BB1004" s="1114">
        <f>BB896+BB901+BB907+BB912+BB919+BB924+BB929+BB934+BB939+BB944+BB950+BB956+BB961+BB966+BB971+BB976+BB982+BB986+BB990+BB995+BB999+BB1003</f>
        <v>3.8371060544000004E-3</v>
      </c>
      <c r="BC1004" s="1114"/>
      <c r="BD1004" s="1114">
        <f>BD896+BD901+BD907+BD912+BD919+BD924+BD929+BD934+BD939+BD944+BD950+BD956+BD961+BD966+BD971+BD976+BD982+BD986+BD990+BD995+BD999+BD1003</f>
        <v>0.1154</v>
      </c>
      <c r="BE1004" s="1114">
        <f>BE896+BE901+BE907+BE912+BE919+BE924+BE929+BE934+BE939+BE944+BE950+BE956+BE961+BE966+BE971+BE976+BE982+BE986+BE990+BE995+BE999+BE1003</f>
        <v>2.3910000000000001E-4</v>
      </c>
      <c r="BF1004" s="1114"/>
      <c r="BG1004" s="1114">
        <f>BG896+BG901+BG907+BG912+BG919+BG924+BG929+BG934+BG939+BG944+BG950+BG956+BG961+BG966+BG971+BG976+BG982+BG986+BG990+BG995+BG999+BG1003</f>
        <v>5.1321600000000002E-2</v>
      </c>
      <c r="BH1004" s="1114">
        <f>BH896+BH901+BH907+BH912+BH919+BH924+BH929+BH934+BH939+BH944+BH950+BH956+BH961+BH966+BH971+BH976+BH982+BH986+BH990+BH995+BH999+BH1003</f>
        <v>1.7836180559999998E-3</v>
      </c>
      <c r="BI1004" s="1114"/>
      <c r="BJ1004" s="1114">
        <f>BJ896+BJ901+BJ907+BJ912+BJ919+BJ924+BJ929+BJ934+BJ939+BJ944+BJ950+BJ956+BJ961+BJ966+BJ971+BJ976+BJ982+BJ986+BJ990+BJ995+BJ999+BJ1003</f>
        <v>5.8341519999999996</v>
      </c>
      <c r="BK1004" s="1114">
        <f>BK896+BK901+BK907+BK912+BK919+BK924+BK929+BK934+BK939+BK944+BK950+BK956+BK961+BK966+BK971+BK976+BK982+BK986+BK990+BK995+BK999+BK1003</f>
        <v>1.4110012912E-2</v>
      </c>
      <c r="BL1004" s="1114"/>
      <c r="BM1004" s="1109">
        <f>BM896+BM901+BM907+BM912+BM919+BM924+BM929+BM934+BM939+BM944+BM950+BM956+BM961+BM966+BM971+BM976+BM982+BM986+BM990+BM995+BM999+BM1003</f>
        <v>19.017399999999999</v>
      </c>
      <c r="BN1004" s="1109">
        <f>BN896+BN901+BN907+BN912+BN919+BN924+BN929+BN934+BN939+BN944+BN950+BN956+BN961+BN966+BN971+BN976+BN982+BN986+BN990+BN995+BN999+BN1003</f>
        <v>9.0728734864101823E-2</v>
      </c>
      <c r="BO1004" s="1114"/>
      <c r="BP1004" s="1109">
        <f>BP896+BP901+BP907+BP912+BP919+BP924+BP929+BP934+BP939+BP944+BP950+BP956+BP961+BP966+BP971+BP976+BP982+BP986+BP990+BP995+BP999+BP1003</f>
        <v>0</v>
      </c>
      <c r="BQ1004" s="1231">
        <f>BQ896+BQ901+BQ907+BQ912+BQ919+BQ924+BQ929+BQ934+BQ939+BQ944+BQ950+BQ956+BQ961+BQ966+BQ971+BQ976+BQ982+BQ986+BQ990+BQ995+BQ999+BQ1003</f>
        <v>0</v>
      </c>
      <c r="BR1004" s="1114"/>
      <c r="BS1004" s="1109">
        <f>BS896+BS901+BS907+BS912+BS919+BS924+BS929+BS934+BS939+BS944+BS950+BS956+BS961+BS966+BS971+BS976+BS982+BS986+BS990+BS995+BS999+BS1003</f>
        <v>0</v>
      </c>
      <c r="BT1004" s="1109">
        <f>BT896+BT901+BT907+BT912+BT919+BT924+BT929+BT934+BT939+BT944+BT950+BT956+BT961+BT966+BT971+BT976+BT982+BT986+BT990+BT995+BT999+BT1003</f>
        <v>0</v>
      </c>
      <c r="BU1004" s="1114"/>
      <c r="BV1004" s="1109">
        <f>BV896+BV901+BV907+BV912+BV919+BV924+BV929+BV934+BV939+BV944+BV950+BV956+BV961+BV966+BV971+BV976+BV982+BV986+BV990+BV995+BV999+BV1003</f>
        <v>0.1154</v>
      </c>
      <c r="BW1004" s="1231">
        <f>BW896+BW901+BW907+BW912+BW919+BW924+BW929+BW934+BW939+BW944+BW950+BW956+BW961+BW966+BW971+BW976+BW982+BW986+BW990+BW995+BW999+BW1003</f>
        <v>2.2765508950067001E-4</v>
      </c>
      <c r="BX1004" s="1114"/>
      <c r="BY1004" s="1109">
        <f>BY896+BY901+BY907+BY912+BY919+BY924+BY929+BY934+BY939+BY944+BY950+BY956+BY961+BY966+BY971+BY976+BY982+BY986+BY990+BY995+BY999+BY1003</f>
        <v>18.901999999999997</v>
      </c>
      <c r="BZ1004" s="1109">
        <f>BZ896+BZ901+BZ907+BZ912+BZ919+BZ924+BZ929+BZ934+BZ939+BZ944+BZ950+BZ956+BZ961+BZ966+BZ971+BZ976+BZ982+BZ986+BZ990+BZ995+BZ999+BZ1003</f>
        <v>9.0501079774601173E-2</v>
      </c>
      <c r="CA1004" s="1114"/>
      <c r="CB1004" s="1114">
        <f>CB896+CB901+CB907+CB912+CB919+CB924+CB929+CB934+CB939+CB944+CB950+CB956+CB961+CB966+CB971+CB976+CB982+CB986+CB990+CB995+CB999+CB1003</f>
        <v>0.14113439999999997</v>
      </c>
      <c r="CC1004" s="1114">
        <f>CC896+CC901+CC907+CC912+CC919+CC924+CC929+CC934+CC939+CC944+CC950+CC956+CC961+CC966+CC971+CC976+CC982+CC986+CC990+CC995+CC999+CC1003</f>
        <v>5.0523762959999996E-3</v>
      </c>
      <c r="CD1004" s="1114"/>
      <c r="CE1004" s="1114">
        <f>CE896+CE901+CE907+CE912+CE919+CE924+CE929+CE934+CE939+CE944+CE950+CE956+CE961+CE966+CE971+CE976+CE982+CE986+CE990+CE995+CE999+CE1003</f>
        <v>0.14113439999999997</v>
      </c>
      <c r="CF1004" s="1114">
        <f>CF896+CF901+CF907+CF912+CF919+CF924+CF929+CF934+CF939+CF944+CF950+CF956+CF961+CF966+CF971+CF976+CF982+CF986+CF990+CF995+CF999+CF1003</f>
        <v>5.0523762959999996E-3</v>
      </c>
      <c r="CG1004" s="1114"/>
      <c r="CH1004" s="1114">
        <f>CH896+CH901+CH907+CH912+CH919+CH924+CH929+CH934+CH939+CH944+CH950+CH956+CH961+CH966+CH971+CH976+CH982+CH986+CH990+CH995+CH999+CH1003</f>
        <v>0</v>
      </c>
      <c r="CI1004" s="1114">
        <f>CI896+CI901+CI907+CI912+CI919+CI924+CI929+CI934+CI939+CI944+CI950+CI956+CI961+CI966+CI971+CI976+CI982+CI986+CI990+CI995+CI999+CI1003</f>
        <v>0</v>
      </c>
      <c r="CJ1004" s="1114"/>
      <c r="CK1004" s="1114">
        <f>CK896+CK901+CK907+CK912+CK919+CK924+CK929+CK934+CK939+CK944+CK950+CK956+CK961+CK966+CK971+CK976+CK982+CK986+CK990+CK995+CK999+CK1003</f>
        <v>0</v>
      </c>
      <c r="CL1004" s="1114">
        <f>CL896+CL901+CL907+CL912+CL919+CL924+CL929+CL934+CL939+CL944+CL950+CL956+CL961+CL966+CL971+CL976+CL982+CL986+CL990+CL995+CL999+CL1003</f>
        <v>0</v>
      </c>
      <c r="CM1004" s="1114"/>
      <c r="CN1004" s="1114">
        <f>CN896+CN901+CN907+CN912+CN919+CN924+CN929+CN934+CN939+CN944+CN950+CN956+CN961+CN966+CN971+CN976+CN982+CN986+CN990+CN995+CN999+CN1003</f>
        <v>0</v>
      </c>
      <c r="CO1004" s="1114">
        <f>CO896+CO901+CO907+CO912+CO919+CO924+CO929+CO934+CO939+CO944+CO950+CO956+CO961+CO966+CO971+CO976+CO982+CO986+CO990+CO995+CO999+CO1003</f>
        <v>0</v>
      </c>
      <c r="CP1004" s="2320"/>
      <c r="CQ1004" s="2291">
        <f>CQ896+CQ901+CQ907+CQ912+CQ919+CQ924+CQ929+CQ934+CQ939+CQ944+CQ950+CQ956+CQ961+CQ966+CQ971+CQ976+CQ982+CQ986+CQ990+CQ995+CQ999+CQ1003</f>
        <v>19.017399999999999</v>
      </c>
      <c r="CR1004" s="2291">
        <f>CR896+CR901+CR907+CR912+CR919+CR924+CR929+CR934+CR939+CR944+CR950+CR956+CR961+CR966+CR971+CR976+CR982+CR986+CR990+CR995+CR999+CR1003</f>
        <v>3.5989656986721838E-2</v>
      </c>
      <c r="CS1004" s="1114"/>
      <c r="CT1004" s="1109">
        <f>CT896+CT901+CT907+CT912+CT919+CT924+CT929+CT934+CT939+CT944+CT950+CT956+CT961+CT966+CT971+CT976+CT982+CT986+CT990+CT995+CT999+CT1003</f>
        <v>19.017399999999999</v>
      </c>
      <c r="CU1004" s="1109">
        <f>CU896+CU901+CU907+CU912+CU919+CU924+CU929+CU934+CU939+CU944+CU950+CU956+CU961+CU966+CU971+CU976+CU982+CU986+CU990+CU995+CU999+CU1003</f>
        <v>8.8306726441974751E-2</v>
      </c>
      <c r="CV1004" s="1114"/>
      <c r="CW1004" s="1109">
        <f>CW896+CW901+CW907+CW912+CW919+CW924+CW929+CW934+CW939+CW944+CW950+CW956+CW961+CW966+CW971+CW976+CW982+CW986+CW990+CW995+CW999+CW1003</f>
        <v>19.964559999999999</v>
      </c>
      <c r="CX1004" s="1109">
        <f>CX896+CX901+CX907+CX912+CX919+CX924+CX929+CX934+CX939+CX944+CX950+CX956+CX961+CX966+CX971+CX976+CX982+CX986+CX990+CX995+CX999+CX1003</f>
        <v>0.12577982993797376</v>
      </c>
      <c r="CY1004" s="1114"/>
      <c r="CZ1004" s="1109">
        <f>CZ896+CZ901+CZ907+CZ912+CZ919+CZ924+CZ929+CZ934+CZ939+CZ944+CZ950+CZ956+CZ961+CZ966+CZ971+CZ976+CZ982+CZ986+CZ990+CZ995+CZ999+CZ1003</f>
        <v>18.940359999999998</v>
      </c>
      <c r="DA1004" s="1109">
        <f>DA896+DA901+DA907+DA912+DA919+DA924+DA929+DA934+DA939+DA944+DA950+DA956+DA961+DA966+DA971+DA976+DA982+DA986+DA990+DA995+DA999+DA1003</f>
        <v>9.2641571815472695E-2</v>
      </c>
      <c r="DB1004" s="1623"/>
      <c r="DC1004" s="1623"/>
      <c r="DD1004" s="1623"/>
      <c r="DE1004" s="1109">
        <f t="shared" ref="DE1004:DL1004" si="2835">DE896+DE901+DE907+DE912+DE919+DE924+DE929+DE934+DE939+DE944+DE950+DE956+DE961+DE966+DE971+DE976+DE982+DE986+DE990+DE995+DE999+DE1003</f>
        <v>2.4071000630000001</v>
      </c>
      <c r="DF1004" s="1109">
        <f t="shared" si="2835"/>
        <v>0.37533334299999999</v>
      </c>
      <c r="DG1004" s="1109">
        <f t="shared" si="2835"/>
        <v>8.0000000000000002E-3</v>
      </c>
      <c r="DH1004" s="1109">
        <f t="shared" si="2835"/>
        <v>8.0000000000000002E-3</v>
      </c>
      <c r="DI1004" s="1109">
        <f t="shared" si="2835"/>
        <v>8.0000000000000002E-3</v>
      </c>
      <c r="DJ1004" s="1109">
        <f t="shared" si="2835"/>
        <v>0.35133334299999996</v>
      </c>
      <c r="DK1004" s="1109">
        <f t="shared" si="2835"/>
        <v>1.9300000000000001E-2</v>
      </c>
      <c r="DL1004" s="1109">
        <f t="shared" si="2835"/>
        <v>1.0999999999999999E-2</v>
      </c>
      <c r="DM1004" s="1109"/>
      <c r="DN1004" s="1109"/>
      <c r="DO1004" s="1109"/>
      <c r="DP1004" s="1109">
        <f t="shared" ref="DP1004:DV1004" si="2836">DP896+DP901+DP907+DP912+DP919+DP924+DP929+DP934+DP939+DP944+DP950+DP956+DP961+DP966+DP971+DP976+DP982+DP986+DP990+DP995+DP999+DP1003</f>
        <v>0.54081601599999995</v>
      </c>
      <c r="DQ1004" s="1109">
        <f t="shared" si="2836"/>
        <v>0</v>
      </c>
      <c r="DR1004" s="1109">
        <f t="shared" si="2836"/>
        <v>0</v>
      </c>
      <c r="DS1004" s="1109">
        <f t="shared" si="2836"/>
        <v>8.0000000000000002E-3</v>
      </c>
      <c r="DT1004" s="1109">
        <f t="shared" si="2836"/>
        <v>0.53281601599999995</v>
      </c>
      <c r="DU1004" s="1109">
        <f t="shared" si="2836"/>
        <v>4.5050000000000003E-3</v>
      </c>
      <c r="DV1004" s="1109">
        <f t="shared" si="2836"/>
        <v>4.5050000000000003E-3</v>
      </c>
      <c r="DW1004" s="1109"/>
      <c r="DX1004" s="1109"/>
      <c r="DY1004" s="1109"/>
      <c r="DZ1004" s="2291">
        <f>DZ896+DZ901+DZ907+DZ912+DZ919+DZ924+DZ929+DZ934+DZ939+DZ944+DZ950+DZ956+DZ961+DZ966+DZ971+DZ976+DZ982+DZ986+DZ990+DZ995+DZ999+DZ1003</f>
        <v>0.54425601599999995</v>
      </c>
      <c r="EA1004" s="1109">
        <f>EA896+EA901+EA907+EA912+EA919+EA924+EA929+EA934+EA939+EA944+EA950+EA956+EA961+EA966+EA971+EA976+EA982+EA986+EA990+EA995+EA999+EA1003</f>
        <v>0.56491201600000007</v>
      </c>
      <c r="EB1004" s="1109">
        <f>EB896+EB901+EB907+EB912+EB919+EB924+EB929+EB934+EB939+EB944+EB950+EB956+EB961+EB966+EB971+EB976+EB982+EB986+EB990+EB995+EB999+EB1003</f>
        <v>0.68922401600000005</v>
      </c>
      <c r="EC1004" s="1109">
        <f>EC896+EC901+EC907+EC912+EC919+EC924+EC929+EC934+EC939+EC944+EC950+EC956+EC961+EC966+EC971+EC976+EC982+EC986+EC990+EC995+EC999+EC1003</f>
        <v>0.59284801499999995</v>
      </c>
      <c r="ED1004" s="1114"/>
      <c r="EE1004" s="1114"/>
      <c r="EF1004" s="1114"/>
      <c r="EG1004" s="1118"/>
      <c r="EH1004" s="1619"/>
    </row>
    <row r="1005" spans="1:138" ht="15" hidden="1" customHeight="1" thickBot="1">
      <c r="A1005" s="114" t="s">
        <v>158</v>
      </c>
      <c r="B1005" s="115"/>
      <c r="C1005" s="116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2242"/>
      <c r="N1005" s="115"/>
      <c r="O1005" s="115"/>
      <c r="P1005" s="115"/>
      <c r="Q1005" s="206"/>
      <c r="R1005" s="206"/>
      <c r="S1005" s="206"/>
      <c r="T1005" s="206"/>
      <c r="U1005" s="206"/>
      <c r="V1005" s="115"/>
      <c r="W1005" s="115"/>
      <c r="X1005" s="115"/>
      <c r="Y1005" s="115"/>
      <c r="Z1005" s="115"/>
      <c r="AA1005" s="206"/>
      <c r="AB1005" s="206"/>
      <c r="AC1005" s="206"/>
      <c r="AD1005" s="206"/>
      <c r="AE1005" s="206"/>
      <c r="AF1005" s="206"/>
      <c r="AG1005" s="206"/>
      <c r="AH1005" s="206"/>
      <c r="AI1005" s="206"/>
      <c r="AJ1005" s="206"/>
      <c r="AK1005" s="206"/>
      <c r="AL1005" s="206"/>
      <c r="AM1005" s="206"/>
      <c r="AN1005" s="206"/>
      <c r="AO1005" s="206"/>
      <c r="AP1005" s="206"/>
      <c r="AQ1005" s="206"/>
      <c r="AR1005" s="206"/>
      <c r="AS1005" s="206"/>
      <c r="AT1005" s="206"/>
      <c r="AU1005" s="206"/>
      <c r="AV1005" s="206"/>
      <c r="AW1005" s="206"/>
      <c r="AX1005" s="206"/>
      <c r="AY1005" s="206"/>
      <c r="AZ1005" s="206"/>
      <c r="BA1005" s="206"/>
      <c r="BB1005" s="206"/>
      <c r="BC1005" s="206"/>
      <c r="BD1005" s="206"/>
      <c r="BE1005" s="206"/>
      <c r="BF1005" s="206"/>
      <c r="BG1005" s="206"/>
      <c r="BH1005" s="206"/>
      <c r="BI1005" s="206"/>
      <c r="BJ1005" s="206"/>
      <c r="BK1005" s="206"/>
      <c r="BL1005" s="206"/>
      <c r="BM1005" s="206"/>
      <c r="BN1005" s="206"/>
      <c r="BO1005" s="206"/>
      <c r="BP1005" s="206"/>
      <c r="BQ1005" s="206"/>
      <c r="BR1005" s="206"/>
      <c r="BS1005" s="206"/>
      <c r="BT1005" s="206"/>
      <c r="BU1005" s="206"/>
      <c r="BV1005" s="206"/>
      <c r="BW1005" s="206"/>
      <c r="BX1005" s="206"/>
      <c r="BY1005" s="206"/>
      <c r="BZ1005" s="206"/>
      <c r="CA1005" s="206"/>
      <c r="CB1005" s="206"/>
      <c r="CC1005" s="206"/>
      <c r="CD1005" s="206"/>
      <c r="CE1005" s="206"/>
      <c r="CF1005" s="206"/>
      <c r="CG1005" s="206"/>
      <c r="CH1005" s="206"/>
      <c r="CI1005" s="206"/>
      <c r="CJ1005" s="206"/>
      <c r="CK1005" s="206"/>
      <c r="CL1005" s="206"/>
      <c r="CM1005" s="206"/>
      <c r="CN1005" s="206"/>
      <c r="CO1005" s="206"/>
      <c r="CP1005" s="2242"/>
      <c r="CQ1005" s="2242"/>
      <c r="CR1005" s="2242"/>
      <c r="CS1005" s="281"/>
      <c r="CT1005" s="281"/>
      <c r="CU1005" s="281"/>
      <c r="CV1005" s="206"/>
      <c r="CW1005" s="206"/>
      <c r="CX1005" s="206"/>
      <c r="CY1005" s="206"/>
      <c r="CZ1005" s="206"/>
      <c r="DA1005" s="206"/>
      <c r="DB1005" s="1624"/>
      <c r="DC1005" s="1624"/>
      <c r="DD1005" s="1624"/>
      <c r="DE1005" s="206"/>
      <c r="DF1005" s="281"/>
      <c r="DG1005" s="206"/>
      <c r="DH1005" s="206"/>
      <c r="DI1005" s="206"/>
      <c r="DJ1005" s="206"/>
      <c r="DK1005" s="206"/>
      <c r="DL1005" s="206"/>
      <c r="DM1005" s="206"/>
      <c r="DN1005" s="1136"/>
      <c r="DO1005" s="206"/>
      <c r="DP1005" s="281"/>
      <c r="DQ1005" s="206"/>
      <c r="DR1005" s="206"/>
      <c r="DS1005" s="206"/>
      <c r="DT1005" s="206"/>
      <c r="DU1005" s="206"/>
      <c r="DV1005" s="206"/>
      <c r="DW1005" s="206"/>
      <c r="DX1005" s="1136"/>
      <c r="DY1005" s="206"/>
      <c r="DZ1005" s="2242"/>
      <c r="EA1005" s="281"/>
      <c r="EB1005" s="206"/>
      <c r="EC1005" s="872"/>
      <c r="ED1005" s="1137"/>
      <c r="EE1005" s="1137"/>
      <c r="EF1005" s="1137"/>
      <c r="EG1005" s="203"/>
      <c r="EH1005" s="1620"/>
    </row>
    <row r="1006" spans="1:138" ht="31.5" hidden="1" customHeight="1" outlineLevel="1">
      <c r="A1006" s="58"/>
      <c r="B1006" s="58"/>
      <c r="C1006" s="60">
        <v>1</v>
      </c>
      <c r="D1006" s="61" t="s">
        <v>167</v>
      </c>
      <c r="E1006" s="59"/>
      <c r="F1006" s="59"/>
      <c r="G1006" s="59"/>
      <c r="H1006" s="59"/>
      <c r="I1006" s="59"/>
      <c r="J1006" s="59"/>
      <c r="K1006" s="59"/>
      <c r="L1006" s="59"/>
      <c r="M1006" s="2198"/>
      <c r="N1006" s="59"/>
      <c r="O1006" s="59"/>
      <c r="P1006" s="59"/>
      <c r="Q1006" s="182"/>
      <c r="R1006" s="182"/>
      <c r="S1006" s="182"/>
      <c r="T1006" s="182"/>
      <c r="U1006" s="182"/>
      <c r="V1006" s="59"/>
      <c r="W1006" s="59"/>
      <c r="X1006" s="59"/>
      <c r="Y1006" s="59"/>
      <c r="Z1006" s="59"/>
      <c r="AA1006" s="182"/>
      <c r="AB1006" s="182"/>
      <c r="AC1006" s="182"/>
      <c r="AD1006" s="182"/>
      <c r="AE1006" s="182"/>
      <c r="AF1006" s="182"/>
      <c r="AG1006" s="182"/>
      <c r="AH1006" s="184">
        <f t="shared" ref="AH1006:CX1006" si="2837">AH1011+AH1016+AH1022+AH1027</f>
        <v>0</v>
      </c>
      <c r="AI1006" s="184">
        <f t="shared" si="2837"/>
        <v>0</v>
      </c>
      <c r="AJ1006" s="184">
        <f t="shared" si="2837"/>
        <v>0</v>
      </c>
      <c r="AK1006" s="184">
        <f t="shared" si="2837"/>
        <v>0</v>
      </c>
      <c r="AL1006" s="184">
        <f t="shared" si="2837"/>
        <v>0</v>
      </c>
      <c r="AM1006" s="184">
        <f t="shared" si="2837"/>
        <v>0</v>
      </c>
      <c r="AN1006" s="184">
        <f t="shared" si="2837"/>
        <v>0</v>
      </c>
      <c r="AO1006" s="184">
        <f t="shared" si="2837"/>
        <v>0</v>
      </c>
      <c r="AP1006" s="184">
        <f t="shared" si="2837"/>
        <v>0</v>
      </c>
      <c r="AQ1006" s="184">
        <f t="shared" si="2837"/>
        <v>0</v>
      </c>
      <c r="AR1006" s="184">
        <f t="shared" si="2837"/>
        <v>0</v>
      </c>
      <c r="AS1006" s="184">
        <f t="shared" si="2837"/>
        <v>0</v>
      </c>
      <c r="AT1006" s="184">
        <f t="shared" si="2837"/>
        <v>0</v>
      </c>
      <c r="AU1006" s="184">
        <f t="shared" si="2837"/>
        <v>0</v>
      </c>
      <c r="AV1006" s="184">
        <f t="shared" si="2837"/>
        <v>0</v>
      </c>
      <c r="AW1006" s="184">
        <f t="shared" ref="AW1006:BZ1006" si="2838">AW1011+AW1016+AW1022+AW1027</f>
        <v>0</v>
      </c>
      <c r="AX1006" s="184">
        <f t="shared" si="2838"/>
        <v>0</v>
      </c>
      <c r="AY1006" s="184">
        <f t="shared" si="2838"/>
        <v>0</v>
      </c>
      <c r="AZ1006" s="184">
        <f t="shared" si="2838"/>
        <v>0</v>
      </c>
      <c r="BA1006" s="184">
        <f t="shared" si="2838"/>
        <v>0</v>
      </c>
      <c r="BB1006" s="184">
        <f t="shared" si="2838"/>
        <v>0</v>
      </c>
      <c r="BC1006" s="184">
        <f t="shared" si="2838"/>
        <v>0</v>
      </c>
      <c r="BD1006" s="184">
        <f t="shared" si="2838"/>
        <v>0</v>
      </c>
      <c r="BE1006" s="184">
        <f t="shared" si="2838"/>
        <v>0</v>
      </c>
      <c r="BF1006" s="184">
        <f t="shared" si="2838"/>
        <v>0</v>
      </c>
      <c r="BG1006" s="184">
        <f t="shared" si="2838"/>
        <v>0</v>
      </c>
      <c r="BH1006" s="184">
        <f t="shared" si="2838"/>
        <v>0</v>
      </c>
      <c r="BI1006" s="184">
        <f t="shared" si="2838"/>
        <v>0</v>
      </c>
      <c r="BJ1006" s="184">
        <f t="shared" si="2838"/>
        <v>0</v>
      </c>
      <c r="BK1006" s="184">
        <f t="shared" si="2838"/>
        <v>0</v>
      </c>
      <c r="BL1006" s="184">
        <f t="shared" si="2838"/>
        <v>0</v>
      </c>
      <c r="BM1006" s="184">
        <f t="shared" si="2838"/>
        <v>0</v>
      </c>
      <c r="BN1006" s="184">
        <f t="shared" si="2838"/>
        <v>0</v>
      </c>
      <c r="BO1006" s="184">
        <f t="shared" si="2838"/>
        <v>0</v>
      </c>
      <c r="BP1006" s="184">
        <f t="shared" si="2838"/>
        <v>0</v>
      </c>
      <c r="BQ1006" s="184">
        <f t="shared" si="2838"/>
        <v>0</v>
      </c>
      <c r="BR1006" s="184">
        <f t="shared" si="2838"/>
        <v>0</v>
      </c>
      <c r="BS1006" s="184">
        <f t="shared" si="2838"/>
        <v>0</v>
      </c>
      <c r="BT1006" s="184">
        <f t="shared" si="2838"/>
        <v>0</v>
      </c>
      <c r="BU1006" s="184">
        <f t="shared" si="2838"/>
        <v>0</v>
      </c>
      <c r="BV1006" s="184">
        <f t="shared" si="2838"/>
        <v>0</v>
      </c>
      <c r="BW1006" s="184">
        <f t="shared" si="2838"/>
        <v>0</v>
      </c>
      <c r="BX1006" s="184">
        <f t="shared" si="2838"/>
        <v>0</v>
      </c>
      <c r="BY1006" s="184">
        <f t="shared" si="2838"/>
        <v>0</v>
      </c>
      <c r="BZ1006" s="184">
        <f t="shared" si="2838"/>
        <v>0</v>
      </c>
      <c r="CA1006" s="184">
        <f t="shared" ref="CA1006:CO1006" si="2839">CA1011+CA1016+CA1022+CA1027</f>
        <v>0</v>
      </c>
      <c r="CB1006" s="184">
        <f t="shared" si="2839"/>
        <v>0</v>
      </c>
      <c r="CC1006" s="184">
        <f t="shared" si="2839"/>
        <v>0</v>
      </c>
      <c r="CD1006" s="184">
        <f t="shared" si="2839"/>
        <v>0</v>
      </c>
      <c r="CE1006" s="184">
        <f t="shared" si="2839"/>
        <v>0</v>
      </c>
      <c r="CF1006" s="184">
        <f t="shared" si="2839"/>
        <v>0</v>
      </c>
      <c r="CG1006" s="184">
        <f t="shared" si="2839"/>
        <v>0</v>
      </c>
      <c r="CH1006" s="184">
        <f t="shared" si="2839"/>
        <v>0</v>
      </c>
      <c r="CI1006" s="184">
        <f t="shared" si="2839"/>
        <v>0</v>
      </c>
      <c r="CJ1006" s="184">
        <f t="shared" si="2839"/>
        <v>0</v>
      </c>
      <c r="CK1006" s="184">
        <f t="shared" si="2839"/>
        <v>0</v>
      </c>
      <c r="CL1006" s="184">
        <f t="shared" si="2839"/>
        <v>0</v>
      </c>
      <c r="CM1006" s="184">
        <f t="shared" si="2839"/>
        <v>0</v>
      </c>
      <c r="CN1006" s="184">
        <f t="shared" si="2839"/>
        <v>0</v>
      </c>
      <c r="CO1006" s="184">
        <f t="shared" si="2839"/>
        <v>0</v>
      </c>
      <c r="CP1006" s="2315">
        <f t="shared" si="2837"/>
        <v>0</v>
      </c>
      <c r="CQ1006" s="2315">
        <f t="shared" si="2837"/>
        <v>0</v>
      </c>
      <c r="CR1006" s="2315">
        <f t="shared" si="2837"/>
        <v>0</v>
      </c>
      <c r="CS1006" s="282">
        <f t="shared" si="2837"/>
        <v>0</v>
      </c>
      <c r="CT1006" s="282">
        <f t="shared" si="2837"/>
        <v>0</v>
      </c>
      <c r="CU1006" s="282">
        <f t="shared" si="2837"/>
        <v>0</v>
      </c>
      <c r="CV1006" s="184">
        <f t="shared" si="2837"/>
        <v>0</v>
      </c>
      <c r="CW1006" s="184">
        <f t="shared" si="2837"/>
        <v>0</v>
      </c>
      <c r="CX1006" s="184">
        <f t="shared" si="2837"/>
        <v>0</v>
      </c>
      <c r="CY1006" s="184">
        <f t="shared" ref="CY1006:DA1006" si="2840">CY1011+CY1016+CY1022+CY1027</f>
        <v>0</v>
      </c>
      <c r="CZ1006" s="184">
        <f t="shared" si="2840"/>
        <v>0</v>
      </c>
      <c r="DA1006" s="184">
        <f t="shared" si="2840"/>
        <v>0</v>
      </c>
      <c r="DB1006" s="1625"/>
      <c r="DC1006" s="1625"/>
      <c r="DD1006" s="1625"/>
      <c r="DE1006" s="184">
        <f t="shared" ref="DE1006" si="2841">DE1011+DE1016+DE1022+DE1027</f>
        <v>0</v>
      </c>
      <c r="DF1006" s="282"/>
      <c r="DG1006" s="184"/>
      <c r="DH1006" s="184"/>
      <c r="DI1006" s="184"/>
      <c r="DJ1006" s="184"/>
      <c r="DK1006" s="184"/>
      <c r="DL1006" s="184"/>
      <c r="DM1006" s="184"/>
      <c r="DN1006" s="206"/>
      <c r="DO1006" s="184"/>
      <c r="DP1006" s="282"/>
      <c r="DQ1006" s="184"/>
      <c r="DR1006" s="184"/>
      <c r="DS1006" s="184"/>
      <c r="DT1006" s="184"/>
      <c r="DU1006" s="184"/>
      <c r="DV1006" s="184"/>
      <c r="DW1006" s="184"/>
      <c r="DX1006" s="206"/>
      <c r="DY1006" s="184"/>
      <c r="DZ1006" s="2315">
        <f t="shared" ref="DZ1006:EB1006" si="2842">DZ1011+DZ1016+DZ1022+DZ1027</f>
        <v>0</v>
      </c>
      <c r="EA1006" s="282">
        <f t="shared" si="2842"/>
        <v>0</v>
      </c>
      <c r="EB1006" s="184">
        <f t="shared" si="2842"/>
        <v>0</v>
      </c>
      <c r="EC1006" s="865">
        <f t="shared" ref="EC1006" si="2843">EC1011+EC1016+EC1022+EC1027</f>
        <v>0</v>
      </c>
      <c r="ED1006" s="212"/>
      <c r="EE1006" s="212"/>
      <c r="EF1006" s="212"/>
      <c r="EG1006" s="204"/>
      <c r="EH1006" s="1615"/>
    </row>
    <row r="1007" spans="1:138" ht="15" hidden="1" customHeight="1" outlineLevel="1">
      <c r="A1007" s="67"/>
      <c r="B1007" s="67"/>
      <c r="C1007" s="69" t="s">
        <v>8</v>
      </c>
      <c r="D1007" s="70" t="s">
        <v>47</v>
      </c>
      <c r="E1007" s="84"/>
      <c r="F1007" s="84"/>
      <c r="G1007" s="84"/>
      <c r="H1007" s="84"/>
      <c r="I1007" s="84"/>
      <c r="J1007" s="84"/>
      <c r="K1007" s="84"/>
      <c r="L1007" s="84"/>
      <c r="M1007" s="2199"/>
      <c r="N1007" s="84"/>
      <c r="O1007" s="84"/>
      <c r="P1007" s="84"/>
      <c r="Q1007" s="185"/>
      <c r="R1007" s="185"/>
      <c r="S1007" s="185"/>
      <c r="T1007" s="185"/>
      <c r="U1007" s="185"/>
      <c r="V1007" s="84"/>
      <c r="W1007" s="84"/>
      <c r="X1007" s="84"/>
      <c r="Y1007" s="84"/>
      <c r="Z1007" s="84"/>
      <c r="AA1007" s="185"/>
      <c r="AB1007" s="185"/>
      <c r="AC1007" s="185"/>
      <c r="AD1007" s="185"/>
      <c r="AE1007" s="185"/>
      <c r="AF1007" s="23"/>
      <c r="AG1007" s="23"/>
      <c r="AH1007" s="185"/>
      <c r="AI1007" s="185"/>
      <c r="AJ1007" s="185"/>
      <c r="AK1007" s="185"/>
      <c r="AL1007" s="185"/>
      <c r="AM1007" s="185"/>
      <c r="AN1007" s="185"/>
      <c r="AO1007" s="185"/>
      <c r="AP1007" s="185"/>
      <c r="AQ1007" s="185"/>
      <c r="AR1007" s="185"/>
      <c r="AS1007" s="185"/>
      <c r="AT1007" s="185"/>
      <c r="AU1007" s="185"/>
      <c r="AV1007" s="185"/>
      <c r="AW1007" s="185"/>
      <c r="AX1007" s="185"/>
      <c r="AY1007" s="185"/>
      <c r="AZ1007" s="185"/>
      <c r="BA1007" s="185"/>
      <c r="BB1007" s="185"/>
      <c r="BC1007" s="185"/>
      <c r="BD1007" s="185"/>
      <c r="BE1007" s="185"/>
      <c r="BF1007" s="185"/>
      <c r="BG1007" s="185"/>
      <c r="BH1007" s="185"/>
      <c r="BI1007" s="185"/>
      <c r="BJ1007" s="185"/>
      <c r="BK1007" s="185"/>
      <c r="BL1007" s="185"/>
      <c r="BM1007" s="185"/>
      <c r="BN1007" s="185"/>
      <c r="BO1007" s="185"/>
      <c r="BP1007" s="185"/>
      <c r="BQ1007" s="185"/>
      <c r="BR1007" s="185"/>
      <c r="BS1007" s="185"/>
      <c r="BT1007" s="185"/>
      <c r="BU1007" s="185"/>
      <c r="BV1007" s="185"/>
      <c r="BW1007" s="185"/>
      <c r="BX1007" s="185"/>
      <c r="BY1007" s="185"/>
      <c r="BZ1007" s="185"/>
      <c r="CA1007" s="185"/>
      <c r="CB1007" s="185"/>
      <c r="CC1007" s="185"/>
      <c r="CD1007" s="185"/>
      <c r="CE1007" s="185"/>
      <c r="CF1007" s="185"/>
      <c r="CG1007" s="185"/>
      <c r="CH1007" s="185"/>
      <c r="CI1007" s="185"/>
      <c r="CJ1007" s="185"/>
      <c r="CK1007" s="185"/>
      <c r="CL1007" s="185"/>
      <c r="CM1007" s="185"/>
      <c r="CN1007" s="185"/>
      <c r="CO1007" s="185"/>
      <c r="CP1007" s="2234"/>
      <c r="CQ1007" s="2234"/>
      <c r="CR1007" s="2234"/>
      <c r="CS1007" s="283"/>
      <c r="CT1007" s="283"/>
      <c r="CU1007" s="283"/>
      <c r="CV1007" s="185"/>
      <c r="CW1007" s="185"/>
      <c r="CX1007" s="185"/>
      <c r="CY1007" s="185"/>
      <c r="CZ1007" s="185"/>
      <c r="DA1007" s="185"/>
      <c r="DB1007" s="1622"/>
      <c r="DC1007" s="1622"/>
      <c r="DD1007" s="1622"/>
      <c r="DE1007" s="185"/>
      <c r="DF1007" s="283"/>
      <c r="DG1007" s="185"/>
      <c r="DH1007" s="185"/>
      <c r="DI1007" s="185"/>
      <c r="DJ1007" s="185"/>
      <c r="DK1007" s="185"/>
      <c r="DL1007" s="185"/>
      <c r="DM1007" s="185"/>
      <c r="DN1007" s="184"/>
      <c r="DO1007" s="185"/>
      <c r="DP1007" s="283"/>
      <c r="DQ1007" s="185"/>
      <c r="DR1007" s="185"/>
      <c r="DS1007" s="185"/>
      <c r="DT1007" s="185"/>
      <c r="DU1007" s="185"/>
      <c r="DV1007" s="185"/>
      <c r="DW1007" s="185"/>
      <c r="DX1007" s="184"/>
      <c r="DY1007" s="185"/>
      <c r="DZ1007" s="2234"/>
      <c r="EA1007" s="283"/>
      <c r="EB1007" s="185"/>
      <c r="EC1007" s="866"/>
      <c r="ED1007" s="185"/>
      <c r="EE1007" s="185"/>
      <c r="EF1007" s="185"/>
      <c r="EG1007" s="202"/>
      <c r="EH1007" s="1614"/>
    </row>
    <row r="1008" spans="1:138" ht="15" hidden="1" customHeight="1" outlineLevel="1">
      <c r="A1008" s="67"/>
      <c r="B1008" s="67"/>
      <c r="C1008" s="69"/>
      <c r="D1008" s="70"/>
      <c r="E1008" s="85"/>
      <c r="F1008" s="85"/>
      <c r="G1008" s="85"/>
      <c r="H1008" s="86">
        <f>SUM(I1008:L1008)</f>
        <v>0</v>
      </c>
      <c r="I1008" s="85"/>
      <c r="J1008" s="85"/>
      <c r="K1008" s="85"/>
      <c r="L1008" s="85"/>
      <c r="M1008" s="2216"/>
      <c r="N1008" s="85"/>
      <c r="O1008" s="85"/>
      <c r="P1008" s="85"/>
      <c r="Q1008" s="185">
        <f>SUM(R1008:U1008)</f>
        <v>0</v>
      </c>
      <c r="R1008" s="23"/>
      <c r="S1008" s="23"/>
      <c r="T1008" s="23"/>
      <c r="U1008" s="23"/>
      <c r="V1008" s="86">
        <f>SUM(W1008:Z1008)</f>
        <v>0</v>
      </c>
      <c r="W1008" s="85"/>
      <c r="X1008" s="85"/>
      <c r="Y1008" s="85"/>
      <c r="Z1008" s="85"/>
      <c r="AA1008" s="185">
        <f>SUM(AB1008:AE1008)</f>
        <v>0</v>
      </c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216"/>
      <c r="CQ1008" s="2216"/>
      <c r="CR1008" s="2216"/>
      <c r="CS1008" s="85"/>
      <c r="CT1008" s="85"/>
      <c r="CU1008" s="85"/>
      <c r="CV1008" s="23"/>
      <c r="CW1008" s="23"/>
      <c r="CX1008" s="23"/>
      <c r="CY1008" s="23"/>
      <c r="CZ1008" s="23"/>
      <c r="DA1008" s="23"/>
      <c r="DB1008" s="1496"/>
      <c r="DC1008" s="1496"/>
      <c r="DD1008" s="1496"/>
      <c r="DE1008" s="23"/>
      <c r="DF1008" s="85"/>
      <c r="DG1008" s="23"/>
      <c r="DH1008" s="23"/>
      <c r="DI1008" s="23"/>
      <c r="DJ1008" s="23"/>
      <c r="DK1008" s="23"/>
      <c r="DL1008" s="23"/>
      <c r="DM1008" s="23"/>
      <c r="DN1008" s="185"/>
      <c r="DO1008" s="23"/>
      <c r="DP1008" s="85"/>
      <c r="DQ1008" s="23"/>
      <c r="DR1008" s="23"/>
      <c r="DS1008" s="23"/>
      <c r="DT1008" s="23"/>
      <c r="DU1008" s="23"/>
      <c r="DV1008" s="23"/>
      <c r="DW1008" s="23"/>
      <c r="DX1008" s="185"/>
      <c r="DY1008" s="23"/>
      <c r="DZ1008" s="2216"/>
      <c r="EA1008" s="85"/>
      <c r="EB1008" s="23"/>
      <c r="EC1008" s="867"/>
      <c r="ED1008" s="23"/>
      <c r="EE1008" s="23"/>
      <c r="EF1008" s="23"/>
      <c r="EG1008" s="171"/>
      <c r="EH1008" s="1291"/>
    </row>
    <row r="1009" spans="1:138" ht="15" hidden="1" customHeight="1" outlineLevel="1">
      <c r="A1009" s="24"/>
      <c r="B1009" s="24"/>
      <c r="C1009" s="87"/>
      <c r="D1009" s="24"/>
      <c r="E1009" s="24"/>
      <c r="F1009" s="24"/>
      <c r="G1009" s="24"/>
      <c r="H1009" s="86">
        <f>SUM(I1009:L1009)</f>
        <v>0</v>
      </c>
      <c r="I1009" s="24"/>
      <c r="J1009" s="24"/>
      <c r="K1009" s="24"/>
      <c r="L1009" s="24"/>
      <c r="M1009" s="2239"/>
      <c r="N1009" s="24"/>
      <c r="O1009" s="24"/>
      <c r="P1009" s="24"/>
      <c r="Q1009" s="185">
        <f>SUM(R1009:U1009)</f>
        <v>0</v>
      </c>
      <c r="R1009" s="196"/>
      <c r="S1009" s="196"/>
      <c r="T1009" s="196"/>
      <c r="U1009" s="196"/>
      <c r="V1009" s="86">
        <f>SUM(W1009:Z1009)</f>
        <v>0</v>
      </c>
      <c r="W1009" s="24"/>
      <c r="X1009" s="24"/>
      <c r="Y1009" s="24"/>
      <c r="Z1009" s="24"/>
      <c r="AA1009" s="185">
        <f>SUM(AB1009:AE1009)</f>
        <v>0</v>
      </c>
      <c r="AB1009" s="196"/>
      <c r="AC1009" s="196"/>
      <c r="AD1009" s="196"/>
      <c r="AE1009" s="196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  <c r="BY1009" s="33"/>
      <c r="BZ1009" s="33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2239"/>
      <c r="CQ1009" s="2239"/>
      <c r="CR1009" s="2239"/>
      <c r="CS1009" s="210"/>
      <c r="CT1009" s="210"/>
      <c r="CU1009" s="210"/>
      <c r="CV1009" s="33"/>
      <c r="CW1009" s="33"/>
      <c r="CX1009" s="33"/>
      <c r="CY1009" s="33"/>
      <c r="CZ1009" s="33"/>
      <c r="DA1009" s="33"/>
      <c r="DB1009" s="1498"/>
      <c r="DC1009" s="1498"/>
      <c r="DD1009" s="1498"/>
      <c r="DE1009" s="33"/>
      <c r="DF1009" s="210"/>
      <c r="DG1009" s="33"/>
      <c r="DH1009" s="33"/>
      <c r="DI1009" s="33"/>
      <c r="DJ1009" s="33"/>
      <c r="DK1009" s="33"/>
      <c r="DL1009" s="33"/>
      <c r="DM1009" s="33"/>
      <c r="DN1009" s="23"/>
      <c r="DO1009" s="33"/>
      <c r="DP1009" s="210"/>
      <c r="DQ1009" s="33"/>
      <c r="DR1009" s="33"/>
      <c r="DS1009" s="33"/>
      <c r="DT1009" s="33"/>
      <c r="DU1009" s="33"/>
      <c r="DV1009" s="33"/>
      <c r="DW1009" s="33"/>
      <c r="DX1009" s="23"/>
      <c r="DY1009" s="33"/>
      <c r="DZ1009" s="2239"/>
      <c r="EA1009" s="210"/>
      <c r="EB1009" s="33"/>
      <c r="EC1009" s="868"/>
      <c r="ED1009" s="33"/>
      <c r="EE1009" s="33"/>
      <c r="EF1009" s="33"/>
      <c r="EG1009" s="201"/>
      <c r="EH1009" s="1581"/>
    </row>
    <row r="1010" spans="1:138" ht="15" hidden="1" customHeight="1" outlineLevel="1">
      <c r="A1010" s="24"/>
      <c r="B1010" s="24"/>
      <c r="C1010" s="87" t="s">
        <v>49</v>
      </c>
      <c r="D1010" s="24"/>
      <c r="E1010" s="24"/>
      <c r="F1010" s="24"/>
      <c r="G1010" s="24"/>
      <c r="H1010" s="86">
        <f>SUM(I1010:L1010)</f>
        <v>0</v>
      </c>
      <c r="I1010" s="24"/>
      <c r="J1010" s="24"/>
      <c r="K1010" s="24"/>
      <c r="L1010" s="24"/>
      <c r="M1010" s="2239"/>
      <c r="N1010" s="24"/>
      <c r="O1010" s="24"/>
      <c r="P1010" s="24"/>
      <c r="Q1010" s="185">
        <f>SUM(R1010:U1010)</f>
        <v>0</v>
      </c>
      <c r="R1010" s="196"/>
      <c r="S1010" s="196"/>
      <c r="T1010" s="196"/>
      <c r="U1010" s="196"/>
      <c r="V1010" s="86">
        <f>SUM(W1010:Z1010)</f>
        <v>0</v>
      </c>
      <c r="W1010" s="24"/>
      <c r="X1010" s="24"/>
      <c r="Y1010" s="24"/>
      <c r="Z1010" s="24"/>
      <c r="AA1010" s="185">
        <f>SUM(AB1010:AE1010)</f>
        <v>0</v>
      </c>
      <c r="AB1010" s="196"/>
      <c r="AC1010" s="196"/>
      <c r="AD1010" s="196"/>
      <c r="AE1010" s="196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2239"/>
      <c r="CQ1010" s="2239"/>
      <c r="CR1010" s="2239"/>
      <c r="CS1010" s="210"/>
      <c r="CT1010" s="210"/>
      <c r="CU1010" s="210"/>
      <c r="CV1010" s="33"/>
      <c r="CW1010" s="33"/>
      <c r="CX1010" s="33"/>
      <c r="CY1010" s="33"/>
      <c r="CZ1010" s="33"/>
      <c r="DA1010" s="33"/>
      <c r="DB1010" s="1498"/>
      <c r="DC1010" s="1498"/>
      <c r="DD1010" s="1498"/>
      <c r="DE1010" s="33"/>
      <c r="DF1010" s="210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210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2239"/>
      <c r="EA1010" s="210"/>
      <c r="EB1010" s="33"/>
      <c r="EC1010" s="868"/>
      <c r="ED1010" s="33"/>
      <c r="EE1010" s="33"/>
      <c r="EF1010" s="33"/>
      <c r="EG1010" s="201"/>
      <c r="EH1010" s="1581"/>
    </row>
    <row r="1011" spans="1:138" ht="15" hidden="1" customHeight="1" outlineLevel="1">
      <c r="A1011" s="67"/>
      <c r="B1011" s="67"/>
      <c r="C1011" s="88"/>
      <c r="D1011" s="71" t="s">
        <v>1</v>
      </c>
      <c r="E1011" s="84"/>
      <c r="F1011" s="84"/>
      <c r="G1011" s="84"/>
      <c r="H1011" s="84"/>
      <c r="I1011" s="84"/>
      <c r="J1011" s="84"/>
      <c r="K1011" s="84"/>
      <c r="L1011" s="84"/>
      <c r="M1011" s="2199"/>
      <c r="N1011" s="84"/>
      <c r="O1011" s="84"/>
      <c r="P1011" s="84"/>
      <c r="Q1011" s="185"/>
      <c r="R1011" s="185"/>
      <c r="S1011" s="185"/>
      <c r="T1011" s="185"/>
      <c r="U1011" s="185"/>
      <c r="V1011" s="84"/>
      <c r="W1011" s="84"/>
      <c r="X1011" s="84"/>
      <c r="Y1011" s="84"/>
      <c r="Z1011" s="84"/>
      <c r="AA1011" s="185"/>
      <c r="AB1011" s="185"/>
      <c r="AC1011" s="185"/>
      <c r="AD1011" s="185"/>
      <c r="AE1011" s="185"/>
      <c r="AF1011" s="105"/>
      <c r="AG1011" s="105"/>
      <c r="AH1011" s="185">
        <f>SUM(AH1008:AH1010)</f>
        <v>0</v>
      </c>
      <c r="AI1011" s="185">
        <f>SUM(AI1008:AI1010)</f>
        <v>0</v>
      </c>
      <c r="AJ1011" s="185">
        <f t="shared" ref="AJ1011:AV1011" si="2844">SUM(AJ1008:AJ1010)</f>
        <v>0</v>
      </c>
      <c r="AK1011" s="185">
        <f t="shared" si="2844"/>
        <v>0</v>
      </c>
      <c r="AL1011" s="185">
        <f t="shared" si="2844"/>
        <v>0</v>
      </c>
      <c r="AM1011" s="185">
        <f t="shared" si="2844"/>
        <v>0</v>
      </c>
      <c r="AN1011" s="185">
        <f t="shared" si="2844"/>
        <v>0</v>
      </c>
      <c r="AO1011" s="185">
        <f t="shared" si="2844"/>
        <v>0</v>
      </c>
      <c r="AP1011" s="185">
        <f t="shared" si="2844"/>
        <v>0</v>
      </c>
      <c r="AQ1011" s="185">
        <f t="shared" si="2844"/>
        <v>0</v>
      </c>
      <c r="AR1011" s="185">
        <f t="shared" si="2844"/>
        <v>0</v>
      </c>
      <c r="AS1011" s="185">
        <f t="shared" si="2844"/>
        <v>0</v>
      </c>
      <c r="AT1011" s="185">
        <f t="shared" si="2844"/>
        <v>0</v>
      </c>
      <c r="AU1011" s="185">
        <f t="shared" si="2844"/>
        <v>0</v>
      </c>
      <c r="AV1011" s="185">
        <f t="shared" si="2844"/>
        <v>0</v>
      </c>
      <c r="AW1011" s="185">
        <f>SUM(AW1008:AW1010)</f>
        <v>0</v>
      </c>
      <c r="AX1011" s="185">
        <f>SUM(AX1008:AX1010)</f>
        <v>0</v>
      </c>
      <c r="AY1011" s="185">
        <f t="shared" ref="AY1011:BK1011" si="2845">SUM(AY1008:AY1010)</f>
        <v>0</v>
      </c>
      <c r="AZ1011" s="185">
        <f t="shared" si="2845"/>
        <v>0</v>
      </c>
      <c r="BA1011" s="185">
        <f t="shared" si="2845"/>
        <v>0</v>
      </c>
      <c r="BB1011" s="185">
        <f t="shared" si="2845"/>
        <v>0</v>
      </c>
      <c r="BC1011" s="185">
        <f t="shared" si="2845"/>
        <v>0</v>
      </c>
      <c r="BD1011" s="185">
        <f t="shared" si="2845"/>
        <v>0</v>
      </c>
      <c r="BE1011" s="185">
        <f t="shared" si="2845"/>
        <v>0</v>
      </c>
      <c r="BF1011" s="185">
        <f t="shared" si="2845"/>
        <v>0</v>
      </c>
      <c r="BG1011" s="185">
        <f t="shared" si="2845"/>
        <v>0</v>
      </c>
      <c r="BH1011" s="185">
        <f t="shared" si="2845"/>
        <v>0</v>
      </c>
      <c r="BI1011" s="185">
        <f t="shared" si="2845"/>
        <v>0</v>
      </c>
      <c r="BJ1011" s="185">
        <f t="shared" si="2845"/>
        <v>0</v>
      </c>
      <c r="BK1011" s="185">
        <f t="shared" si="2845"/>
        <v>0</v>
      </c>
      <c r="BL1011" s="185">
        <f>SUM(BL1008:BL1010)</f>
        <v>0</v>
      </c>
      <c r="BM1011" s="185">
        <f>SUM(BM1008:BM1010)</f>
        <v>0</v>
      </c>
      <c r="BN1011" s="185">
        <f t="shared" ref="BN1011:BZ1011" si="2846">SUM(BN1008:BN1010)</f>
        <v>0</v>
      </c>
      <c r="BO1011" s="185">
        <f t="shared" si="2846"/>
        <v>0</v>
      </c>
      <c r="BP1011" s="185">
        <f t="shared" si="2846"/>
        <v>0</v>
      </c>
      <c r="BQ1011" s="185">
        <f t="shared" si="2846"/>
        <v>0</v>
      </c>
      <c r="BR1011" s="185">
        <f t="shared" si="2846"/>
        <v>0</v>
      </c>
      <c r="BS1011" s="185">
        <f t="shared" si="2846"/>
        <v>0</v>
      </c>
      <c r="BT1011" s="185">
        <f t="shared" si="2846"/>
        <v>0</v>
      </c>
      <c r="BU1011" s="185">
        <f t="shared" si="2846"/>
        <v>0</v>
      </c>
      <c r="BV1011" s="185">
        <f t="shared" si="2846"/>
        <v>0</v>
      </c>
      <c r="BW1011" s="185">
        <f t="shared" si="2846"/>
        <v>0</v>
      </c>
      <c r="BX1011" s="185">
        <f t="shared" si="2846"/>
        <v>0</v>
      </c>
      <c r="BY1011" s="185">
        <f t="shared" si="2846"/>
        <v>0</v>
      </c>
      <c r="BZ1011" s="185">
        <f t="shared" si="2846"/>
        <v>0</v>
      </c>
      <c r="CA1011" s="185">
        <f>SUM(CA1008:CA1010)</f>
        <v>0</v>
      </c>
      <c r="CB1011" s="185">
        <f>SUM(CB1008:CB1010)</f>
        <v>0</v>
      </c>
      <c r="CC1011" s="185">
        <f t="shared" ref="CC1011:CO1011" si="2847">SUM(CC1008:CC1010)</f>
        <v>0</v>
      </c>
      <c r="CD1011" s="185">
        <f t="shared" si="2847"/>
        <v>0</v>
      </c>
      <c r="CE1011" s="185">
        <f t="shared" si="2847"/>
        <v>0</v>
      </c>
      <c r="CF1011" s="185">
        <f t="shared" si="2847"/>
        <v>0</v>
      </c>
      <c r="CG1011" s="185">
        <f t="shared" si="2847"/>
        <v>0</v>
      </c>
      <c r="CH1011" s="185">
        <f t="shared" si="2847"/>
        <v>0</v>
      </c>
      <c r="CI1011" s="185">
        <f t="shared" si="2847"/>
        <v>0</v>
      </c>
      <c r="CJ1011" s="185">
        <f t="shared" si="2847"/>
        <v>0</v>
      </c>
      <c r="CK1011" s="185">
        <f t="shared" si="2847"/>
        <v>0</v>
      </c>
      <c r="CL1011" s="185">
        <f t="shared" si="2847"/>
        <v>0</v>
      </c>
      <c r="CM1011" s="185">
        <f t="shared" si="2847"/>
        <v>0</v>
      </c>
      <c r="CN1011" s="185">
        <f t="shared" si="2847"/>
        <v>0</v>
      </c>
      <c r="CO1011" s="185">
        <f t="shared" si="2847"/>
        <v>0</v>
      </c>
      <c r="CP1011" s="2234">
        <f t="shared" ref="CP1011:CX1011" si="2848">SUM(CP1008:CP1010)</f>
        <v>0</v>
      </c>
      <c r="CQ1011" s="2234">
        <f t="shared" si="2848"/>
        <v>0</v>
      </c>
      <c r="CR1011" s="2234">
        <f t="shared" si="2848"/>
        <v>0</v>
      </c>
      <c r="CS1011" s="283">
        <f t="shared" si="2848"/>
        <v>0</v>
      </c>
      <c r="CT1011" s="283">
        <f t="shared" si="2848"/>
        <v>0</v>
      </c>
      <c r="CU1011" s="283">
        <f t="shared" si="2848"/>
        <v>0</v>
      </c>
      <c r="CV1011" s="185">
        <f t="shared" si="2848"/>
        <v>0</v>
      </c>
      <c r="CW1011" s="185">
        <f t="shared" si="2848"/>
        <v>0</v>
      </c>
      <c r="CX1011" s="185">
        <f t="shared" si="2848"/>
        <v>0</v>
      </c>
      <c r="CY1011" s="185">
        <f t="shared" ref="CY1011:DA1011" si="2849">SUM(CY1008:CY1010)</f>
        <v>0</v>
      </c>
      <c r="CZ1011" s="185">
        <f t="shared" si="2849"/>
        <v>0</v>
      </c>
      <c r="DA1011" s="185">
        <f t="shared" si="2849"/>
        <v>0</v>
      </c>
      <c r="DB1011" s="1622"/>
      <c r="DC1011" s="1622"/>
      <c r="DD1011" s="1622"/>
      <c r="DE1011" s="185">
        <f>SUM(DE1008:DE1010)</f>
        <v>0</v>
      </c>
      <c r="DF1011" s="283"/>
      <c r="DG1011" s="185"/>
      <c r="DH1011" s="185"/>
      <c r="DI1011" s="185"/>
      <c r="DJ1011" s="185"/>
      <c r="DK1011" s="185"/>
      <c r="DL1011" s="185"/>
      <c r="DM1011" s="185"/>
      <c r="DN1011" s="33"/>
      <c r="DO1011" s="185"/>
      <c r="DP1011" s="283"/>
      <c r="DQ1011" s="185"/>
      <c r="DR1011" s="185"/>
      <c r="DS1011" s="185"/>
      <c r="DT1011" s="185"/>
      <c r="DU1011" s="185"/>
      <c r="DV1011" s="185"/>
      <c r="DW1011" s="185"/>
      <c r="DX1011" s="33"/>
      <c r="DY1011" s="185"/>
      <c r="DZ1011" s="2234">
        <f>SUM(DZ1008:DZ1010)</f>
        <v>0</v>
      </c>
      <c r="EA1011" s="283">
        <f t="shared" ref="EA1011:EB1011" si="2850">SUM(EA1008:EA1010)</f>
        <v>0</v>
      </c>
      <c r="EB1011" s="185">
        <f t="shared" si="2850"/>
        <v>0</v>
      </c>
      <c r="EC1011" s="866">
        <f t="shared" ref="EC1011" si="2851">SUM(EC1008:EC1010)</f>
        <v>0</v>
      </c>
      <c r="ED1011" s="185"/>
      <c r="EE1011" s="185"/>
      <c r="EF1011" s="185"/>
      <c r="EG1011" s="202"/>
      <c r="EH1011" s="1614"/>
    </row>
    <row r="1012" spans="1:138" ht="15" hidden="1" customHeight="1" outlineLevel="1">
      <c r="A1012" s="67"/>
      <c r="B1012" s="67"/>
      <c r="C1012" s="69" t="s">
        <v>9</v>
      </c>
      <c r="D1012" s="70" t="s">
        <v>50</v>
      </c>
      <c r="E1012" s="84"/>
      <c r="F1012" s="84"/>
      <c r="G1012" s="84"/>
      <c r="H1012" s="84"/>
      <c r="I1012" s="84"/>
      <c r="J1012" s="84"/>
      <c r="K1012" s="84"/>
      <c r="L1012" s="84"/>
      <c r="M1012" s="2199"/>
      <c r="N1012" s="84"/>
      <c r="O1012" s="84"/>
      <c r="P1012" s="84"/>
      <c r="Q1012" s="185"/>
      <c r="R1012" s="185"/>
      <c r="S1012" s="185"/>
      <c r="T1012" s="185"/>
      <c r="U1012" s="185"/>
      <c r="V1012" s="84"/>
      <c r="W1012" s="84"/>
      <c r="X1012" s="84"/>
      <c r="Y1012" s="84"/>
      <c r="Z1012" s="84"/>
      <c r="AA1012" s="185"/>
      <c r="AB1012" s="185"/>
      <c r="AC1012" s="185"/>
      <c r="AD1012" s="185"/>
      <c r="AE1012" s="185"/>
      <c r="AF1012" s="23"/>
      <c r="AG1012" s="23"/>
      <c r="AH1012" s="185"/>
      <c r="AI1012" s="185"/>
      <c r="AJ1012" s="185"/>
      <c r="AK1012" s="185"/>
      <c r="AL1012" s="185"/>
      <c r="AM1012" s="185"/>
      <c r="AN1012" s="185"/>
      <c r="AO1012" s="185"/>
      <c r="AP1012" s="185"/>
      <c r="AQ1012" s="185"/>
      <c r="AR1012" s="185"/>
      <c r="AS1012" s="185"/>
      <c r="AT1012" s="185"/>
      <c r="AU1012" s="185"/>
      <c r="AV1012" s="185"/>
      <c r="AW1012" s="185"/>
      <c r="AX1012" s="185"/>
      <c r="AY1012" s="185"/>
      <c r="AZ1012" s="185"/>
      <c r="BA1012" s="185"/>
      <c r="BB1012" s="185"/>
      <c r="BC1012" s="185"/>
      <c r="BD1012" s="185"/>
      <c r="BE1012" s="185"/>
      <c r="BF1012" s="185"/>
      <c r="BG1012" s="185"/>
      <c r="BH1012" s="185"/>
      <c r="BI1012" s="185"/>
      <c r="BJ1012" s="185"/>
      <c r="BK1012" s="185"/>
      <c r="BL1012" s="185"/>
      <c r="BM1012" s="185"/>
      <c r="BN1012" s="185"/>
      <c r="BO1012" s="185"/>
      <c r="BP1012" s="185"/>
      <c r="BQ1012" s="185"/>
      <c r="BR1012" s="185"/>
      <c r="BS1012" s="185"/>
      <c r="BT1012" s="185"/>
      <c r="BU1012" s="185"/>
      <c r="BV1012" s="185"/>
      <c r="BW1012" s="185"/>
      <c r="BX1012" s="185"/>
      <c r="BY1012" s="185"/>
      <c r="BZ1012" s="185"/>
      <c r="CA1012" s="185"/>
      <c r="CB1012" s="185"/>
      <c r="CC1012" s="185"/>
      <c r="CD1012" s="185"/>
      <c r="CE1012" s="185"/>
      <c r="CF1012" s="185"/>
      <c r="CG1012" s="185"/>
      <c r="CH1012" s="185"/>
      <c r="CI1012" s="185"/>
      <c r="CJ1012" s="185"/>
      <c r="CK1012" s="185"/>
      <c r="CL1012" s="185"/>
      <c r="CM1012" s="185"/>
      <c r="CN1012" s="185"/>
      <c r="CO1012" s="185"/>
      <c r="CP1012" s="2234"/>
      <c r="CQ1012" s="2234"/>
      <c r="CR1012" s="2234"/>
      <c r="CS1012" s="283"/>
      <c r="CT1012" s="283"/>
      <c r="CU1012" s="283"/>
      <c r="CV1012" s="185"/>
      <c r="CW1012" s="185"/>
      <c r="CX1012" s="185"/>
      <c r="CY1012" s="185"/>
      <c r="CZ1012" s="185"/>
      <c r="DA1012" s="185"/>
      <c r="DB1012" s="1622"/>
      <c r="DC1012" s="1622"/>
      <c r="DD1012" s="1622"/>
      <c r="DE1012" s="185"/>
      <c r="DF1012" s="283"/>
      <c r="DG1012" s="185"/>
      <c r="DH1012" s="185"/>
      <c r="DI1012" s="185"/>
      <c r="DJ1012" s="185"/>
      <c r="DK1012" s="185"/>
      <c r="DL1012" s="185"/>
      <c r="DM1012" s="185"/>
      <c r="DN1012" s="185"/>
      <c r="DO1012" s="185"/>
      <c r="DP1012" s="283"/>
      <c r="DQ1012" s="185"/>
      <c r="DR1012" s="185"/>
      <c r="DS1012" s="185"/>
      <c r="DT1012" s="185"/>
      <c r="DU1012" s="185"/>
      <c r="DV1012" s="185"/>
      <c r="DW1012" s="185"/>
      <c r="DX1012" s="185"/>
      <c r="DY1012" s="185"/>
      <c r="DZ1012" s="2234"/>
      <c r="EA1012" s="283"/>
      <c r="EB1012" s="185"/>
      <c r="EC1012" s="866"/>
      <c r="ED1012" s="185"/>
      <c r="EE1012" s="185"/>
      <c r="EF1012" s="185"/>
      <c r="EG1012" s="202"/>
      <c r="EH1012" s="1614"/>
    </row>
    <row r="1013" spans="1:138" ht="15" hidden="1" customHeight="1" outlineLevel="1">
      <c r="A1013" s="67"/>
      <c r="B1013" s="67"/>
      <c r="C1013" s="69"/>
      <c r="D1013" s="70"/>
      <c r="E1013" s="85"/>
      <c r="F1013" s="85"/>
      <c r="G1013" s="85"/>
      <c r="H1013" s="86">
        <f>SUM(I1013:L1013)</f>
        <v>0</v>
      </c>
      <c r="I1013" s="85"/>
      <c r="J1013" s="85"/>
      <c r="K1013" s="85"/>
      <c r="L1013" s="85"/>
      <c r="M1013" s="2216"/>
      <c r="N1013" s="85"/>
      <c r="O1013" s="85"/>
      <c r="P1013" s="85"/>
      <c r="Q1013" s="185">
        <f>SUM(R1013:U1013)</f>
        <v>0</v>
      </c>
      <c r="R1013" s="23"/>
      <c r="S1013" s="23"/>
      <c r="T1013" s="23"/>
      <c r="U1013" s="23"/>
      <c r="V1013" s="86">
        <f>SUM(W1013:Z1013)</f>
        <v>0</v>
      </c>
      <c r="W1013" s="85"/>
      <c r="X1013" s="85"/>
      <c r="Y1013" s="85"/>
      <c r="Z1013" s="85"/>
      <c r="AA1013" s="185">
        <f>SUM(AB1013:AE1013)</f>
        <v>0</v>
      </c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216"/>
      <c r="CQ1013" s="2216"/>
      <c r="CR1013" s="2216"/>
      <c r="CS1013" s="85"/>
      <c r="CT1013" s="85"/>
      <c r="CU1013" s="85"/>
      <c r="CV1013" s="23"/>
      <c r="CW1013" s="23"/>
      <c r="CX1013" s="23"/>
      <c r="CY1013" s="23"/>
      <c r="CZ1013" s="23"/>
      <c r="DA1013" s="23"/>
      <c r="DB1013" s="1496"/>
      <c r="DC1013" s="1496"/>
      <c r="DD1013" s="1496"/>
      <c r="DE1013" s="23"/>
      <c r="DF1013" s="85"/>
      <c r="DG1013" s="23"/>
      <c r="DH1013" s="23"/>
      <c r="DI1013" s="23"/>
      <c r="DJ1013" s="23"/>
      <c r="DK1013" s="23"/>
      <c r="DL1013" s="23"/>
      <c r="DM1013" s="23"/>
      <c r="DN1013" s="185"/>
      <c r="DO1013" s="23"/>
      <c r="DP1013" s="85"/>
      <c r="DQ1013" s="23"/>
      <c r="DR1013" s="23"/>
      <c r="DS1013" s="23"/>
      <c r="DT1013" s="23"/>
      <c r="DU1013" s="23"/>
      <c r="DV1013" s="23"/>
      <c r="DW1013" s="23"/>
      <c r="DX1013" s="185"/>
      <c r="DY1013" s="23"/>
      <c r="DZ1013" s="2216"/>
      <c r="EA1013" s="85"/>
      <c r="EB1013" s="23"/>
      <c r="EC1013" s="867"/>
      <c r="ED1013" s="23"/>
      <c r="EE1013" s="23"/>
      <c r="EF1013" s="23"/>
      <c r="EG1013" s="171"/>
      <c r="EH1013" s="1291"/>
    </row>
    <row r="1014" spans="1:138" ht="15" hidden="1" customHeight="1" outlineLevel="1">
      <c r="A1014" s="67"/>
      <c r="B1014" s="67"/>
      <c r="C1014" s="69"/>
      <c r="D1014" s="70"/>
      <c r="E1014" s="85"/>
      <c r="F1014" s="85"/>
      <c r="G1014" s="85"/>
      <c r="H1014" s="86">
        <f>SUM(I1014:L1014)</f>
        <v>0</v>
      </c>
      <c r="I1014" s="85"/>
      <c r="J1014" s="85"/>
      <c r="K1014" s="85"/>
      <c r="L1014" s="85"/>
      <c r="M1014" s="2216"/>
      <c r="N1014" s="85"/>
      <c r="O1014" s="85"/>
      <c r="P1014" s="85"/>
      <c r="Q1014" s="185">
        <f>SUM(R1014:U1014)</f>
        <v>0</v>
      </c>
      <c r="R1014" s="196"/>
      <c r="S1014" s="196"/>
      <c r="T1014" s="196"/>
      <c r="U1014" s="196"/>
      <c r="V1014" s="86">
        <f>SUM(W1014:Z1014)</f>
        <v>0</v>
      </c>
      <c r="W1014" s="85"/>
      <c r="X1014" s="85"/>
      <c r="Y1014" s="85"/>
      <c r="Z1014" s="85"/>
      <c r="AA1014" s="185">
        <f>SUM(AB1014:AE1014)</f>
        <v>0</v>
      </c>
      <c r="AB1014" s="196"/>
      <c r="AC1014" s="196"/>
      <c r="AD1014" s="196"/>
      <c r="AE1014" s="196"/>
      <c r="AF1014" s="23"/>
      <c r="AG1014" s="23"/>
      <c r="AH1014" s="3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3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3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3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216"/>
      <c r="CQ1014" s="2216"/>
      <c r="CR1014" s="2216"/>
      <c r="CS1014" s="85"/>
      <c r="CT1014" s="85"/>
      <c r="CU1014" s="85"/>
      <c r="CV1014" s="23"/>
      <c r="CW1014" s="23"/>
      <c r="CX1014" s="23"/>
      <c r="CY1014" s="23"/>
      <c r="CZ1014" s="23"/>
      <c r="DA1014" s="23"/>
      <c r="DB1014" s="1496"/>
      <c r="DC1014" s="1496"/>
      <c r="DD1014" s="1496"/>
      <c r="DE1014" s="23"/>
      <c r="DF1014" s="85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85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216"/>
      <c r="EA1014" s="85"/>
      <c r="EB1014" s="23"/>
      <c r="EC1014" s="867"/>
      <c r="ED1014" s="23"/>
      <c r="EE1014" s="23"/>
      <c r="EF1014" s="23"/>
      <c r="EG1014" s="171"/>
      <c r="EH1014" s="1291"/>
    </row>
    <row r="1015" spans="1:138" ht="15" hidden="1" customHeight="1" outlineLevel="1">
      <c r="A1015" s="67"/>
      <c r="B1015" s="67"/>
      <c r="C1015" s="69" t="s">
        <v>49</v>
      </c>
      <c r="D1015" s="70"/>
      <c r="E1015" s="85"/>
      <c r="F1015" s="85"/>
      <c r="G1015" s="85"/>
      <c r="H1015" s="86">
        <f>SUM(I1015:L1015)</f>
        <v>0</v>
      </c>
      <c r="I1015" s="85"/>
      <c r="J1015" s="85"/>
      <c r="K1015" s="85"/>
      <c r="L1015" s="85"/>
      <c r="M1015" s="2216"/>
      <c r="N1015" s="85"/>
      <c r="O1015" s="85"/>
      <c r="P1015" s="85"/>
      <c r="Q1015" s="185">
        <f>SUM(R1015:U1015)</f>
        <v>0</v>
      </c>
      <c r="R1015" s="196"/>
      <c r="S1015" s="196"/>
      <c r="T1015" s="196"/>
      <c r="U1015" s="196"/>
      <c r="V1015" s="86">
        <f>SUM(W1015:Z1015)</f>
        <v>0</v>
      </c>
      <c r="W1015" s="85"/>
      <c r="X1015" s="85"/>
      <c r="Y1015" s="85"/>
      <c r="Z1015" s="85"/>
      <c r="AA1015" s="185">
        <f>SUM(AB1015:AE1015)</f>
        <v>0</v>
      </c>
      <c r="AB1015" s="196"/>
      <c r="AC1015" s="196"/>
      <c r="AD1015" s="196"/>
      <c r="AE1015" s="196"/>
      <c r="AF1015" s="23"/>
      <c r="AG1015" s="23"/>
      <c r="AH1015" s="3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3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3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3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216"/>
      <c r="CQ1015" s="2216"/>
      <c r="CR1015" s="2216"/>
      <c r="CS1015" s="85"/>
      <c r="CT1015" s="85"/>
      <c r="CU1015" s="85"/>
      <c r="CV1015" s="23"/>
      <c r="CW1015" s="23"/>
      <c r="CX1015" s="23"/>
      <c r="CY1015" s="23"/>
      <c r="CZ1015" s="23"/>
      <c r="DA1015" s="23"/>
      <c r="DB1015" s="1496"/>
      <c r="DC1015" s="1496"/>
      <c r="DD1015" s="1496"/>
      <c r="DE1015" s="23"/>
      <c r="DF1015" s="85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85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216"/>
      <c r="EA1015" s="85"/>
      <c r="EB1015" s="23"/>
      <c r="EC1015" s="867"/>
      <c r="ED1015" s="23"/>
      <c r="EE1015" s="23"/>
      <c r="EF1015" s="23"/>
      <c r="EG1015" s="171"/>
      <c r="EH1015" s="1291"/>
    </row>
    <row r="1016" spans="1:138" ht="15" hidden="1" customHeight="1" outlineLevel="1">
      <c r="A1016" s="67"/>
      <c r="B1016" s="67"/>
      <c r="C1016" s="88"/>
      <c r="D1016" s="71" t="s">
        <v>1</v>
      </c>
      <c r="E1016" s="84"/>
      <c r="F1016" s="84"/>
      <c r="G1016" s="84"/>
      <c r="H1016" s="84"/>
      <c r="I1016" s="84"/>
      <c r="J1016" s="84"/>
      <c r="K1016" s="84"/>
      <c r="L1016" s="84"/>
      <c r="M1016" s="2199"/>
      <c r="N1016" s="84"/>
      <c r="O1016" s="84"/>
      <c r="P1016" s="84"/>
      <c r="Q1016" s="185"/>
      <c r="R1016" s="185"/>
      <c r="S1016" s="185"/>
      <c r="T1016" s="185"/>
      <c r="U1016" s="185"/>
      <c r="V1016" s="84"/>
      <c r="W1016" s="84"/>
      <c r="X1016" s="84"/>
      <c r="Y1016" s="84"/>
      <c r="Z1016" s="84"/>
      <c r="AA1016" s="185"/>
      <c r="AB1016" s="185"/>
      <c r="AC1016" s="185"/>
      <c r="AD1016" s="185"/>
      <c r="AE1016" s="185"/>
      <c r="AF1016" s="105"/>
      <c r="AG1016" s="105"/>
      <c r="AH1016" s="185">
        <f>SUM(AH1013:AH1015)</f>
        <v>0</v>
      </c>
      <c r="AI1016" s="185">
        <f>SUM(AI1013:AI1015)</f>
        <v>0</v>
      </c>
      <c r="AJ1016" s="185">
        <f t="shared" ref="AJ1016:AV1016" si="2852">SUM(AJ1013:AJ1015)</f>
        <v>0</v>
      </c>
      <c r="AK1016" s="185">
        <f t="shared" si="2852"/>
        <v>0</v>
      </c>
      <c r="AL1016" s="185">
        <f t="shared" si="2852"/>
        <v>0</v>
      </c>
      <c r="AM1016" s="185">
        <f t="shared" si="2852"/>
        <v>0</v>
      </c>
      <c r="AN1016" s="185">
        <f t="shared" si="2852"/>
        <v>0</v>
      </c>
      <c r="AO1016" s="185">
        <f t="shared" si="2852"/>
        <v>0</v>
      </c>
      <c r="AP1016" s="185">
        <f t="shared" si="2852"/>
        <v>0</v>
      </c>
      <c r="AQ1016" s="185">
        <f t="shared" si="2852"/>
        <v>0</v>
      </c>
      <c r="AR1016" s="185">
        <f t="shared" si="2852"/>
        <v>0</v>
      </c>
      <c r="AS1016" s="185">
        <f t="shared" si="2852"/>
        <v>0</v>
      </c>
      <c r="AT1016" s="185">
        <f t="shared" si="2852"/>
        <v>0</v>
      </c>
      <c r="AU1016" s="185">
        <f t="shared" si="2852"/>
        <v>0</v>
      </c>
      <c r="AV1016" s="185">
        <f t="shared" si="2852"/>
        <v>0</v>
      </c>
      <c r="AW1016" s="185">
        <f>SUM(AW1013:AW1015)</f>
        <v>0</v>
      </c>
      <c r="AX1016" s="185">
        <f>SUM(AX1013:AX1015)</f>
        <v>0</v>
      </c>
      <c r="AY1016" s="185">
        <f t="shared" ref="AY1016:BK1016" si="2853">SUM(AY1013:AY1015)</f>
        <v>0</v>
      </c>
      <c r="AZ1016" s="185">
        <f t="shared" si="2853"/>
        <v>0</v>
      </c>
      <c r="BA1016" s="185">
        <f t="shared" si="2853"/>
        <v>0</v>
      </c>
      <c r="BB1016" s="185">
        <f t="shared" si="2853"/>
        <v>0</v>
      </c>
      <c r="BC1016" s="185">
        <f t="shared" si="2853"/>
        <v>0</v>
      </c>
      <c r="BD1016" s="185">
        <f t="shared" si="2853"/>
        <v>0</v>
      </c>
      <c r="BE1016" s="185">
        <f t="shared" si="2853"/>
        <v>0</v>
      </c>
      <c r="BF1016" s="185">
        <f t="shared" si="2853"/>
        <v>0</v>
      </c>
      <c r="BG1016" s="185">
        <f t="shared" si="2853"/>
        <v>0</v>
      </c>
      <c r="BH1016" s="185">
        <f t="shared" si="2853"/>
        <v>0</v>
      </c>
      <c r="BI1016" s="185">
        <f t="shared" si="2853"/>
        <v>0</v>
      </c>
      <c r="BJ1016" s="185">
        <f t="shared" si="2853"/>
        <v>0</v>
      </c>
      <c r="BK1016" s="185">
        <f t="shared" si="2853"/>
        <v>0</v>
      </c>
      <c r="BL1016" s="185">
        <f>SUM(BL1013:BL1015)</f>
        <v>0</v>
      </c>
      <c r="BM1016" s="185">
        <f>SUM(BM1013:BM1015)</f>
        <v>0</v>
      </c>
      <c r="BN1016" s="185">
        <f t="shared" ref="BN1016:BZ1016" si="2854">SUM(BN1013:BN1015)</f>
        <v>0</v>
      </c>
      <c r="BO1016" s="185">
        <f t="shared" si="2854"/>
        <v>0</v>
      </c>
      <c r="BP1016" s="185">
        <f t="shared" si="2854"/>
        <v>0</v>
      </c>
      <c r="BQ1016" s="185">
        <f t="shared" si="2854"/>
        <v>0</v>
      </c>
      <c r="BR1016" s="185">
        <f t="shared" si="2854"/>
        <v>0</v>
      </c>
      <c r="BS1016" s="185">
        <f t="shared" si="2854"/>
        <v>0</v>
      </c>
      <c r="BT1016" s="185">
        <f t="shared" si="2854"/>
        <v>0</v>
      </c>
      <c r="BU1016" s="185">
        <f t="shared" si="2854"/>
        <v>0</v>
      </c>
      <c r="BV1016" s="185">
        <f t="shared" si="2854"/>
        <v>0</v>
      </c>
      <c r="BW1016" s="185">
        <f t="shared" si="2854"/>
        <v>0</v>
      </c>
      <c r="BX1016" s="185">
        <f t="shared" si="2854"/>
        <v>0</v>
      </c>
      <c r="BY1016" s="185">
        <f t="shared" si="2854"/>
        <v>0</v>
      </c>
      <c r="BZ1016" s="185">
        <f t="shared" si="2854"/>
        <v>0</v>
      </c>
      <c r="CA1016" s="185">
        <f>SUM(CA1013:CA1015)</f>
        <v>0</v>
      </c>
      <c r="CB1016" s="185">
        <f>SUM(CB1013:CB1015)</f>
        <v>0</v>
      </c>
      <c r="CC1016" s="185">
        <f t="shared" ref="CC1016:CO1016" si="2855">SUM(CC1013:CC1015)</f>
        <v>0</v>
      </c>
      <c r="CD1016" s="185">
        <f t="shared" si="2855"/>
        <v>0</v>
      </c>
      <c r="CE1016" s="185">
        <f t="shared" si="2855"/>
        <v>0</v>
      </c>
      <c r="CF1016" s="185">
        <f t="shared" si="2855"/>
        <v>0</v>
      </c>
      <c r="CG1016" s="185">
        <f t="shared" si="2855"/>
        <v>0</v>
      </c>
      <c r="CH1016" s="185">
        <f t="shared" si="2855"/>
        <v>0</v>
      </c>
      <c r="CI1016" s="185">
        <f t="shared" si="2855"/>
        <v>0</v>
      </c>
      <c r="CJ1016" s="185">
        <f t="shared" si="2855"/>
        <v>0</v>
      </c>
      <c r="CK1016" s="185">
        <f t="shared" si="2855"/>
        <v>0</v>
      </c>
      <c r="CL1016" s="185">
        <f t="shared" si="2855"/>
        <v>0</v>
      </c>
      <c r="CM1016" s="185">
        <f t="shared" si="2855"/>
        <v>0</v>
      </c>
      <c r="CN1016" s="185">
        <f t="shared" si="2855"/>
        <v>0</v>
      </c>
      <c r="CO1016" s="185">
        <f t="shared" si="2855"/>
        <v>0</v>
      </c>
      <c r="CP1016" s="2234">
        <f t="shared" ref="CP1016:CX1016" si="2856">SUM(CP1013:CP1015)</f>
        <v>0</v>
      </c>
      <c r="CQ1016" s="2234">
        <f t="shared" si="2856"/>
        <v>0</v>
      </c>
      <c r="CR1016" s="2234">
        <f t="shared" si="2856"/>
        <v>0</v>
      </c>
      <c r="CS1016" s="283">
        <f t="shared" si="2856"/>
        <v>0</v>
      </c>
      <c r="CT1016" s="283">
        <f t="shared" si="2856"/>
        <v>0</v>
      </c>
      <c r="CU1016" s="283">
        <f t="shared" si="2856"/>
        <v>0</v>
      </c>
      <c r="CV1016" s="185">
        <f t="shared" si="2856"/>
        <v>0</v>
      </c>
      <c r="CW1016" s="185">
        <f t="shared" si="2856"/>
        <v>0</v>
      </c>
      <c r="CX1016" s="185">
        <f t="shared" si="2856"/>
        <v>0</v>
      </c>
      <c r="CY1016" s="185">
        <f t="shared" ref="CY1016:DA1016" si="2857">SUM(CY1013:CY1015)</f>
        <v>0</v>
      </c>
      <c r="CZ1016" s="185">
        <f t="shared" si="2857"/>
        <v>0</v>
      </c>
      <c r="DA1016" s="185">
        <f t="shared" si="2857"/>
        <v>0</v>
      </c>
      <c r="DB1016" s="1622"/>
      <c r="DC1016" s="1622"/>
      <c r="DD1016" s="1622"/>
      <c r="DE1016" s="185">
        <f>SUM(DE1013:DE1015)</f>
        <v>0</v>
      </c>
      <c r="DF1016" s="283"/>
      <c r="DG1016" s="185"/>
      <c r="DH1016" s="185"/>
      <c r="DI1016" s="185"/>
      <c r="DJ1016" s="185"/>
      <c r="DK1016" s="185"/>
      <c r="DL1016" s="185"/>
      <c r="DM1016" s="185"/>
      <c r="DN1016" s="23"/>
      <c r="DO1016" s="185"/>
      <c r="DP1016" s="283"/>
      <c r="DQ1016" s="185"/>
      <c r="DR1016" s="185"/>
      <c r="DS1016" s="185"/>
      <c r="DT1016" s="185"/>
      <c r="DU1016" s="185"/>
      <c r="DV1016" s="185"/>
      <c r="DW1016" s="185"/>
      <c r="DX1016" s="23"/>
      <c r="DY1016" s="185"/>
      <c r="DZ1016" s="2234">
        <f>SUM(DZ1013:DZ1015)</f>
        <v>0</v>
      </c>
      <c r="EA1016" s="283">
        <f t="shared" ref="EA1016:EB1016" si="2858">SUM(EA1013:EA1015)</f>
        <v>0</v>
      </c>
      <c r="EB1016" s="185">
        <f t="shared" si="2858"/>
        <v>0</v>
      </c>
      <c r="EC1016" s="866">
        <f t="shared" ref="EC1016" si="2859">SUM(EC1013:EC1015)</f>
        <v>0</v>
      </c>
      <c r="ED1016" s="185"/>
      <c r="EE1016" s="185"/>
      <c r="EF1016" s="185"/>
      <c r="EG1016" s="202"/>
      <c r="EH1016" s="1614"/>
    </row>
    <row r="1017" spans="1:138" ht="45" hidden="1" customHeight="1" outlineLevel="1">
      <c r="A1017" s="67"/>
      <c r="B1017" s="67"/>
      <c r="C1017" s="89" t="s">
        <v>10</v>
      </c>
      <c r="D1017" s="90" t="s">
        <v>168</v>
      </c>
      <c r="E1017" s="84"/>
      <c r="F1017" s="84"/>
      <c r="G1017" s="84"/>
      <c r="H1017" s="84"/>
      <c r="I1017" s="84"/>
      <c r="J1017" s="84"/>
      <c r="K1017" s="84"/>
      <c r="L1017" s="84"/>
      <c r="M1017" s="2199"/>
      <c r="N1017" s="84"/>
      <c r="O1017" s="84"/>
      <c r="P1017" s="84"/>
      <c r="Q1017" s="185"/>
      <c r="R1017" s="185"/>
      <c r="S1017" s="185"/>
      <c r="T1017" s="185"/>
      <c r="U1017" s="185"/>
      <c r="V1017" s="84"/>
      <c r="W1017" s="84"/>
      <c r="X1017" s="84"/>
      <c r="Y1017" s="84"/>
      <c r="Z1017" s="84"/>
      <c r="AA1017" s="185"/>
      <c r="AB1017" s="185"/>
      <c r="AC1017" s="185"/>
      <c r="AD1017" s="185"/>
      <c r="AE1017" s="185"/>
      <c r="AF1017" s="23"/>
      <c r="AG1017" s="23"/>
      <c r="AH1017" s="185"/>
      <c r="AI1017" s="185"/>
      <c r="AJ1017" s="185"/>
      <c r="AK1017" s="185"/>
      <c r="AL1017" s="185"/>
      <c r="AM1017" s="185"/>
      <c r="AN1017" s="185"/>
      <c r="AO1017" s="185"/>
      <c r="AP1017" s="185"/>
      <c r="AQ1017" s="185"/>
      <c r="AR1017" s="185"/>
      <c r="AS1017" s="185"/>
      <c r="AT1017" s="185"/>
      <c r="AU1017" s="185"/>
      <c r="AV1017" s="185"/>
      <c r="AW1017" s="185"/>
      <c r="AX1017" s="185"/>
      <c r="AY1017" s="185"/>
      <c r="AZ1017" s="185"/>
      <c r="BA1017" s="185"/>
      <c r="BB1017" s="185"/>
      <c r="BC1017" s="185"/>
      <c r="BD1017" s="185"/>
      <c r="BE1017" s="185"/>
      <c r="BF1017" s="185"/>
      <c r="BG1017" s="185"/>
      <c r="BH1017" s="185"/>
      <c r="BI1017" s="185"/>
      <c r="BJ1017" s="185"/>
      <c r="BK1017" s="185"/>
      <c r="BL1017" s="185"/>
      <c r="BM1017" s="185"/>
      <c r="BN1017" s="185"/>
      <c r="BO1017" s="185"/>
      <c r="BP1017" s="185"/>
      <c r="BQ1017" s="185"/>
      <c r="BR1017" s="185"/>
      <c r="BS1017" s="185"/>
      <c r="BT1017" s="185"/>
      <c r="BU1017" s="185"/>
      <c r="BV1017" s="185"/>
      <c r="BW1017" s="185"/>
      <c r="BX1017" s="185"/>
      <c r="BY1017" s="185"/>
      <c r="BZ1017" s="185"/>
      <c r="CA1017" s="185"/>
      <c r="CB1017" s="185"/>
      <c r="CC1017" s="185"/>
      <c r="CD1017" s="185"/>
      <c r="CE1017" s="185"/>
      <c r="CF1017" s="185"/>
      <c r="CG1017" s="185"/>
      <c r="CH1017" s="185"/>
      <c r="CI1017" s="185"/>
      <c r="CJ1017" s="185"/>
      <c r="CK1017" s="185"/>
      <c r="CL1017" s="185"/>
      <c r="CM1017" s="185"/>
      <c r="CN1017" s="185"/>
      <c r="CO1017" s="185"/>
      <c r="CP1017" s="2234"/>
      <c r="CQ1017" s="2234"/>
      <c r="CR1017" s="2234"/>
      <c r="CS1017" s="283"/>
      <c r="CT1017" s="283"/>
      <c r="CU1017" s="283"/>
      <c r="CV1017" s="185"/>
      <c r="CW1017" s="185"/>
      <c r="CX1017" s="185"/>
      <c r="CY1017" s="185"/>
      <c r="CZ1017" s="185"/>
      <c r="DA1017" s="185"/>
      <c r="DB1017" s="1622"/>
      <c r="DC1017" s="1622"/>
      <c r="DD1017" s="1622"/>
      <c r="DE1017" s="185"/>
      <c r="DF1017" s="283"/>
      <c r="DG1017" s="185"/>
      <c r="DH1017" s="185"/>
      <c r="DI1017" s="185"/>
      <c r="DJ1017" s="185"/>
      <c r="DK1017" s="185"/>
      <c r="DL1017" s="185"/>
      <c r="DM1017" s="185"/>
      <c r="DN1017" s="185"/>
      <c r="DO1017" s="185"/>
      <c r="DP1017" s="283"/>
      <c r="DQ1017" s="185"/>
      <c r="DR1017" s="185"/>
      <c r="DS1017" s="185"/>
      <c r="DT1017" s="185"/>
      <c r="DU1017" s="185"/>
      <c r="DV1017" s="185"/>
      <c r="DW1017" s="185"/>
      <c r="DX1017" s="185"/>
      <c r="DY1017" s="185"/>
      <c r="DZ1017" s="2234"/>
      <c r="EA1017" s="283"/>
      <c r="EB1017" s="185"/>
      <c r="EC1017" s="866"/>
      <c r="ED1017" s="185"/>
      <c r="EE1017" s="185"/>
      <c r="EF1017" s="185"/>
      <c r="EG1017" s="202"/>
      <c r="EH1017" s="1614"/>
    </row>
    <row r="1018" spans="1:138" ht="15" hidden="1" customHeight="1" outlineLevel="1">
      <c r="A1018" s="67"/>
      <c r="B1018" s="67"/>
      <c r="C1018" s="69" t="s">
        <v>61</v>
      </c>
      <c r="D1018" s="70" t="s">
        <v>47</v>
      </c>
      <c r="E1018" s="84"/>
      <c r="F1018" s="84"/>
      <c r="G1018" s="84"/>
      <c r="H1018" s="84"/>
      <c r="I1018" s="84"/>
      <c r="J1018" s="84"/>
      <c r="K1018" s="84"/>
      <c r="L1018" s="84"/>
      <c r="M1018" s="2199"/>
      <c r="N1018" s="84"/>
      <c r="O1018" s="84"/>
      <c r="P1018" s="84"/>
      <c r="Q1018" s="185"/>
      <c r="R1018" s="185"/>
      <c r="S1018" s="185"/>
      <c r="T1018" s="185"/>
      <c r="U1018" s="185"/>
      <c r="V1018" s="84"/>
      <c r="W1018" s="84"/>
      <c r="X1018" s="84"/>
      <c r="Y1018" s="84"/>
      <c r="Z1018" s="84"/>
      <c r="AA1018" s="185"/>
      <c r="AB1018" s="185"/>
      <c r="AC1018" s="185"/>
      <c r="AD1018" s="185"/>
      <c r="AE1018" s="185"/>
      <c r="AF1018" s="105"/>
      <c r="AG1018" s="105"/>
      <c r="AH1018" s="185"/>
      <c r="AI1018" s="185"/>
      <c r="AJ1018" s="185"/>
      <c r="AK1018" s="185"/>
      <c r="AL1018" s="185"/>
      <c r="AM1018" s="185"/>
      <c r="AN1018" s="185"/>
      <c r="AO1018" s="185"/>
      <c r="AP1018" s="185"/>
      <c r="AQ1018" s="185"/>
      <c r="AR1018" s="185"/>
      <c r="AS1018" s="185"/>
      <c r="AT1018" s="185"/>
      <c r="AU1018" s="185"/>
      <c r="AV1018" s="185"/>
      <c r="AW1018" s="185"/>
      <c r="AX1018" s="185"/>
      <c r="AY1018" s="185"/>
      <c r="AZ1018" s="185"/>
      <c r="BA1018" s="185"/>
      <c r="BB1018" s="185"/>
      <c r="BC1018" s="185"/>
      <c r="BD1018" s="185"/>
      <c r="BE1018" s="185"/>
      <c r="BF1018" s="185"/>
      <c r="BG1018" s="185"/>
      <c r="BH1018" s="185"/>
      <c r="BI1018" s="185"/>
      <c r="BJ1018" s="185"/>
      <c r="BK1018" s="185"/>
      <c r="BL1018" s="185"/>
      <c r="BM1018" s="185"/>
      <c r="BN1018" s="185"/>
      <c r="BO1018" s="185"/>
      <c r="BP1018" s="185"/>
      <c r="BQ1018" s="185"/>
      <c r="BR1018" s="185"/>
      <c r="BS1018" s="185"/>
      <c r="BT1018" s="185"/>
      <c r="BU1018" s="185"/>
      <c r="BV1018" s="185"/>
      <c r="BW1018" s="185"/>
      <c r="BX1018" s="185"/>
      <c r="BY1018" s="185"/>
      <c r="BZ1018" s="185"/>
      <c r="CA1018" s="185"/>
      <c r="CB1018" s="185"/>
      <c r="CC1018" s="185"/>
      <c r="CD1018" s="185"/>
      <c r="CE1018" s="185"/>
      <c r="CF1018" s="185"/>
      <c r="CG1018" s="185"/>
      <c r="CH1018" s="185"/>
      <c r="CI1018" s="185"/>
      <c r="CJ1018" s="185"/>
      <c r="CK1018" s="185"/>
      <c r="CL1018" s="185"/>
      <c r="CM1018" s="185"/>
      <c r="CN1018" s="185"/>
      <c r="CO1018" s="185"/>
      <c r="CP1018" s="2234"/>
      <c r="CQ1018" s="2234"/>
      <c r="CR1018" s="2234"/>
      <c r="CS1018" s="283"/>
      <c r="CT1018" s="283"/>
      <c r="CU1018" s="283"/>
      <c r="CV1018" s="185"/>
      <c r="CW1018" s="185"/>
      <c r="CX1018" s="185"/>
      <c r="CY1018" s="185"/>
      <c r="CZ1018" s="185"/>
      <c r="DA1018" s="185"/>
      <c r="DB1018" s="1622"/>
      <c r="DC1018" s="1622"/>
      <c r="DD1018" s="1622"/>
      <c r="DE1018" s="185"/>
      <c r="DF1018" s="283"/>
      <c r="DG1018" s="185"/>
      <c r="DH1018" s="185"/>
      <c r="DI1018" s="185"/>
      <c r="DJ1018" s="185"/>
      <c r="DK1018" s="185"/>
      <c r="DL1018" s="185"/>
      <c r="DM1018" s="185"/>
      <c r="DN1018" s="185"/>
      <c r="DO1018" s="185"/>
      <c r="DP1018" s="283"/>
      <c r="DQ1018" s="185"/>
      <c r="DR1018" s="185"/>
      <c r="DS1018" s="185"/>
      <c r="DT1018" s="185"/>
      <c r="DU1018" s="185"/>
      <c r="DV1018" s="185"/>
      <c r="DW1018" s="185"/>
      <c r="DX1018" s="185"/>
      <c r="DY1018" s="185"/>
      <c r="DZ1018" s="2234"/>
      <c r="EA1018" s="283"/>
      <c r="EB1018" s="185"/>
      <c r="EC1018" s="866"/>
      <c r="ED1018" s="185"/>
      <c r="EE1018" s="185"/>
      <c r="EF1018" s="185"/>
      <c r="EG1018" s="202"/>
      <c r="EH1018" s="1614"/>
    </row>
    <row r="1019" spans="1:138" ht="15" hidden="1" customHeight="1" outlineLevel="1">
      <c r="A1019" s="67"/>
      <c r="B1019" s="67"/>
      <c r="C1019" s="91"/>
      <c r="D1019" s="67"/>
      <c r="E1019" s="71"/>
      <c r="F1019" s="71"/>
      <c r="G1019" s="71"/>
      <c r="H1019" s="86">
        <f>SUM(I1019:L1019)</f>
        <v>0</v>
      </c>
      <c r="I1019" s="71"/>
      <c r="J1019" s="71"/>
      <c r="K1019" s="71"/>
      <c r="L1019" s="71"/>
      <c r="M1019" s="2221"/>
      <c r="N1019" s="71"/>
      <c r="O1019" s="71"/>
      <c r="P1019" s="71"/>
      <c r="Q1019" s="185">
        <f>SUM(R1019:U1019)</f>
        <v>0</v>
      </c>
      <c r="R1019" s="23"/>
      <c r="S1019" s="23"/>
      <c r="T1019" s="23"/>
      <c r="U1019" s="23"/>
      <c r="V1019" s="86">
        <f>SUM(W1019:Z1019)</f>
        <v>0</v>
      </c>
      <c r="W1019" s="71"/>
      <c r="X1019" s="71"/>
      <c r="Y1019" s="71"/>
      <c r="Z1019" s="71"/>
      <c r="AA1019" s="185">
        <f>SUM(AB1019:AE1019)</f>
        <v>0</v>
      </c>
      <c r="AB1019" s="23"/>
      <c r="AC1019" s="23"/>
      <c r="AD1019" s="23"/>
      <c r="AE1019" s="23"/>
      <c r="AF1019" s="105"/>
      <c r="AG1019" s="105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216"/>
      <c r="CQ1019" s="2216"/>
      <c r="CR1019" s="2216"/>
      <c r="CS1019" s="85"/>
      <c r="CT1019" s="85"/>
      <c r="CU1019" s="85"/>
      <c r="CV1019" s="23"/>
      <c r="CW1019" s="23"/>
      <c r="CX1019" s="23"/>
      <c r="CY1019" s="23"/>
      <c r="CZ1019" s="23"/>
      <c r="DA1019" s="23"/>
      <c r="DB1019" s="1496"/>
      <c r="DC1019" s="1496"/>
      <c r="DD1019" s="1496"/>
      <c r="DE1019" s="23"/>
      <c r="DF1019" s="85"/>
      <c r="DG1019" s="23"/>
      <c r="DH1019" s="23"/>
      <c r="DI1019" s="23"/>
      <c r="DJ1019" s="23"/>
      <c r="DK1019" s="23"/>
      <c r="DL1019" s="23"/>
      <c r="DM1019" s="23"/>
      <c r="DN1019" s="185"/>
      <c r="DO1019" s="23"/>
      <c r="DP1019" s="85"/>
      <c r="DQ1019" s="23"/>
      <c r="DR1019" s="23"/>
      <c r="DS1019" s="23"/>
      <c r="DT1019" s="23"/>
      <c r="DU1019" s="23"/>
      <c r="DV1019" s="23"/>
      <c r="DW1019" s="23"/>
      <c r="DX1019" s="185"/>
      <c r="DY1019" s="23"/>
      <c r="DZ1019" s="2216"/>
      <c r="EA1019" s="85"/>
      <c r="EB1019" s="23"/>
      <c r="EC1019" s="867"/>
      <c r="ED1019" s="23"/>
      <c r="EE1019" s="23"/>
      <c r="EF1019" s="23"/>
      <c r="EG1019" s="171"/>
      <c r="EH1019" s="1291"/>
    </row>
    <row r="1020" spans="1:138" ht="15" hidden="1" customHeight="1" outlineLevel="1">
      <c r="A1020" s="67"/>
      <c r="B1020" s="67"/>
      <c r="C1020" s="91"/>
      <c r="D1020" s="67"/>
      <c r="E1020" s="71"/>
      <c r="F1020" s="71"/>
      <c r="G1020" s="71"/>
      <c r="H1020" s="86">
        <f>SUM(I1020:L1020)</f>
        <v>0</v>
      </c>
      <c r="I1020" s="71"/>
      <c r="J1020" s="71"/>
      <c r="K1020" s="71"/>
      <c r="L1020" s="71"/>
      <c r="M1020" s="2221"/>
      <c r="N1020" s="71"/>
      <c r="O1020" s="71"/>
      <c r="P1020" s="71"/>
      <c r="Q1020" s="185">
        <f>SUM(R1020:U1020)</f>
        <v>0</v>
      </c>
      <c r="R1020" s="196"/>
      <c r="S1020" s="196"/>
      <c r="T1020" s="196"/>
      <c r="U1020" s="196"/>
      <c r="V1020" s="86">
        <f>SUM(W1020:Z1020)</f>
        <v>0</v>
      </c>
      <c r="W1020" s="71"/>
      <c r="X1020" s="71"/>
      <c r="Y1020" s="71"/>
      <c r="Z1020" s="71"/>
      <c r="AA1020" s="185">
        <f>SUM(AB1020:AE1020)</f>
        <v>0</v>
      </c>
      <c r="AB1020" s="196"/>
      <c r="AC1020" s="196"/>
      <c r="AD1020" s="196"/>
      <c r="AE1020" s="196"/>
      <c r="AF1020" s="105"/>
      <c r="AG1020" s="105"/>
      <c r="AH1020" s="3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3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3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3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216"/>
      <c r="CQ1020" s="2216"/>
      <c r="CR1020" s="2216"/>
      <c r="CS1020" s="85"/>
      <c r="CT1020" s="85"/>
      <c r="CU1020" s="85"/>
      <c r="CV1020" s="23"/>
      <c r="CW1020" s="23"/>
      <c r="CX1020" s="23"/>
      <c r="CY1020" s="23"/>
      <c r="CZ1020" s="23"/>
      <c r="DA1020" s="23"/>
      <c r="DB1020" s="1496"/>
      <c r="DC1020" s="1496"/>
      <c r="DD1020" s="1496"/>
      <c r="DE1020" s="23"/>
      <c r="DF1020" s="85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85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216"/>
      <c r="EA1020" s="85"/>
      <c r="EB1020" s="23"/>
      <c r="EC1020" s="867"/>
      <c r="ED1020" s="23"/>
      <c r="EE1020" s="23"/>
      <c r="EF1020" s="23"/>
      <c r="EG1020" s="171"/>
      <c r="EH1020" s="1291"/>
    </row>
    <row r="1021" spans="1:138" ht="15" hidden="1" customHeight="1" outlineLevel="1">
      <c r="A1021" s="67"/>
      <c r="B1021" s="67"/>
      <c r="C1021" s="91" t="s">
        <v>49</v>
      </c>
      <c r="D1021" s="67"/>
      <c r="E1021" s="71"/>
      <c r="F1021" s="71"/>
      <c r="G1021" s="71"/>
      <c r="H1021" s="86">
        <f>SUM(I1021:L1021)</f>
        <v>0</v>
      </c>
      <c r="I1021" s="71"/>
      <c r="J1021" s="71"/>
      <c r="K1021" s="71"/>
      <c r="L1021" s="71"/>
      <c r="M1021" s="2221"/>
      <c r="N1021" s="71"/>
      <c r="O1021" s="71"/>
      <c r="P1021" s="71"/>
      <c r="Q1021" s="185">
        <f>SUM(R1021:U1021)</f>
        <v>0</v>
      </c>
      <c r="R1021" s="196"/>
      <c r="S1021" s="196"/>
      <c r="T1021" s="196"/>
      <c r="U1021" s="196"/>
      <c r="V1021" s="86">
        <f>SUM(W1021:Z1021)</f>
        <v>0</v>
      </c>
      <c r="W1021" s="71"/>
      <c r="X1021" s="71"/>
      <c r="Y1021" s="71"/>
      <c r="Z1021" s="71"/>
      <c r="AA1021" s="185">
        <f>SUM(AB1021:AE1021)</f>
        <v>0</v>
      </c>
      <c r="AB1021" s="196"/>
      <c r="AC1021" s="196"/>
      <c r="AD1021" s="196"/>
      <c r="AE1021" s="196"/>
      <c r="AF1021" s="105"/>
      <c r="AG1021" s="105"/>
      <c r="AH1021" s="3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3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3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3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216"/>
      <c r="CQ1021" s="2216"/>
      <c r="CR1021" s="2216"/>
      <c r="CS1021" s="85"/>
      <c r="CT1021" s="85"/>
      <c r="CU1021" s="85"/>
      <c r="CV1021" s="23"/>
      <c r="CW1021" s="23"/>
      <c r="CX1021" s="23"/>
      <c r="CY1021" s="23"/>
      <c r="CZ1021" s="23"/>
      <c r="DA1021" s="23"/>
      <c r="DB1021" s="1496"/>
      <c r="DC1021" s="1496"/>
      <c r="DD1021" s="1496"/>
      <c r="DE1021" s="23"/>
      <c r="DF1021" s="85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85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216"/>
      <c r="EA1021" s="85"/>
      <c r="EB1021" s="23"/>
      <c r="EC1021" s="867"/>
      <c r="ED1021" s="23"/>
      <c r="EE1021" s="23"/>
      <c r="EF1021" s="23"/>
      <c r="EG1021" s="171"/>
      <c r="EH1021" s="1291"/>
    </row>
    <row r="1022" spans="1:138" ht="15" hidden="1" customHeight="1" outlineLevel="1">
      <c r="A1022" s="67"/>
      <c r="B1022" s="67"/>
      <c r="C1022" s="88"/>
      <c r="D1022" s="71" t="s">
        <v>1</v>
      </c>
      <c r="E1022" s="84"/>
      <c r="F1022" s="84"/>
      <c r="G1022" s="84"/>
      <c r="H1022" s="84"/>
      <c r="I1022" s="84"/>
      <c r="J1022" s="84"/>
      <c r="K1022" s="84"/>
      <c r="L1022" s="84"/>
      <c r="M1022" s="2199"/>
      <c r="N1022" s="84"/>
      <c r="O1022" s="84"/>
      <c r="P1022" s="84"/>
      <c r="Q1022" s="185"/>
      <c r="R1022" s="185"/>
      <c r="S1022" s="185"/>
      <c r="T1022" s="185"/>
      <c r="U1022" s="185"/>
      <c r="V1022" s="84"/>
      <c r="W1022" s="84"/>
      <c r="X1022" s="84"/>
      <c r="Y1022" s="84"/>
      <c r="Z1022" s="84"/>
      <c r="AA1022" s="185"/>
      <c r="AB1022" s="185"/>
      <c r="AC1022" s="185"/>
      <c r="AD1022" s="185"/>
      <c r="AE1022" s="185"/>
      <c r="AF1022" s="105"/>
      <c r="AG1022" s="105"/>
      <c r="AH1022" s="185">
        <f>SUM(AH1019:AH1021)</f>
        <v>0</v>
      </c>
      <c r="AI1022" s="185">
        <f>SUM(AI1019:AI1021)</f>
        <v>0</v>
      </c>
      <c r="AJ1022" s="185">
        <f t="shared" ref="AJ1022:AV1022" si="2860">SUM(AJ1019:AJ1021)</f>
        <v>0</v>
      </c>
      <c r="AK1022" s="185">
        <f t="shared" si="2860"/>
        <v>0</v>
      </c>
      <c r="AL1022" s="185">
        <f t="shared" si="2860"/>
        <v>0</v>
      </c>
      <c r="AM1022" s="185">
        <f t="shared" si="2860"/>
        <v>0</v>
      </c>
      <c r="AN1022" s="185">
        <f t="shared" si="2860"/>
        <v>0</v>
      </c>
      <c r="AO1022" s="185">
        <f t="shared" si="2860"/>
        <v>0</v>
      </c>
      <c r="AP1022" s="185">
        <f t="shared" si="2860"/>
        <v>0</v>
      </c>
      <c r="AQ1022" s="185">
        <f t="shared" si="2860"/>
        <v>0</v>
      </c>
      <c r="AR1022" s="185">
        <f t="shared" si="2860"/>
        <v>0</v>
      </c>
      <c r="AS1022" s="185">
        <f t="shared" si="2860"/>
        <v>0</v>
      </c>
      <c r="AT1022" s="185">
        <f t="shared" si="2860"/>
        <v>0</v>
      </c>
      <c r="AU1022" s="185">
        <f t="shared" si="2860"/>
        <v>0</v>
      </c>
      <c r="AV1022" s="185">
        <f t="shared" si="2860"/>
        <v>0</v>
      </c>
      <c r="AW1022" s="185">
        <f>SUM(AW1019:AW1021)</f>
        <v>0</v>
      </c>
      <c r="AX1022" s="185">
        <f>SUM(AX1019:AX1021)</f>
        <v>0</v>
      </c>
      <c r="AY1022" s="185">
        <f t="shared" ref="AY1022:BK1022" si="2861">SUM(AY1019:AY1021)</f>
        <v>0</v>
      </c>
      <c r="AZ1022" s="185">
        <f t="shared" si="2861"/>
        <v>0</v>
      </c>
      <c r="BA1022" s="185">
        <f t="shared" si="2861"/>
        <v>0</v>
      </c>
      <c r="BB1022" s="185">
        <f t="shared" si="2861"/>
        <v>0</v>
      </c>
      <c r="BC1022" s="185">
        <f t="shared" si="2861"/>
        <v>0</v>
      </c>
      <c r="BD1022" s="185">
        <f t="shared" si="2861"/>
        <v>0</v>
      </c>
      <c r="BE1022" s="185">
        <f t="shared" si="2861"/>
        <v>0</v>
      </c>
      <c r="BF1022" s="185">
        <f t="shared" si="2861"/>
        <v>0</v>
      </c>
      <c r="BG1022" s="185">
        <f t="shared" si="2861"/>
        <v>0</v>
      </c>
      <c r="BH1022" s="185">
        <f t="shared" si="2861"/>
        <v>0</v>
      </c>
      <c r="BI1022" s="185">
        <f t="shared" si="2861"/>
        <v>0</v>
      </c>
      <c r="BJ1022" s="185">
        <f t="shared" si="2861"/>
        <v>0</v>
      </c>
      <c r="BK1022" s="185">
        <f t="shared" si="2861"/>
        <v>0</v>
      </c>
      <c r="BL1022" s="185">
        <f>SUM(BL1019:BL1021)</f>
        <v>0</v>
      </c>
      <c r="BM1022" s="185">
        <f>SUM(BM1019:BM1021)</f>
        <v>0</v>
      </c>
      <c r="BN1022" s="185">
        <f t="shared" ref="BN1022:BZ1022" si="2862">SUM(BN1019:BN1021)</f>
        <v>0</v>
      </c>
      <c r="BO1022" s="185">
        <f t="shared" si="2862"/>
        <v>0</v>
      </c>
      <c r="BP1022" s="185">
        <f t="shared" si="2862"/>
        <v>0</v>
      </c>
      <c r="BQ1022" s="185">
        <f t="shared" si="2862"/>
        <v>0</v>
      </c>
      <c r="BR1022" s="185">
        <f t="shared" si="2862"/>
        <v>0</v>
      </c>
      <c r="BS1022" s="185">
        <f t="shared" si="2862"/>
        <v>0</v>
      </c>
      <c r="BT1022" s="185">
        <f t="shared" si="2862"/>
        <v>0</v>
      </c>
      <c r="BU1022" s="185">
        <f t="shared" si="2862"/>
        <v>0</v>
      </c>
      <c r="BV1022" s="185">
        <f t="shared" si="2862"/>
        <v>0</v>
      </c>
      <c r="BW1022" s="185">
        <f t="shared" si="2862"/>
        <v>0</v>
      </c>
      <c r="BX1022" s="185">
        <f t="shared" si="2862"/>
        <v>0</v>
      </c>
      <c r="BY1022" s="185">
        <f t="shared" si="2862"/>
        <v>0</v>
      </c>
      <c r="BZ1022" s="185">
        <f t="shared" si="2862"/>
        <v>0</v>
      </c>
      <c r="CA1022" s="185">
        <f>SUM(CA1019:CA1021)</f>
        <v>0</v>
      </c>
      <c r="CB1022" s="185">
        <f>SUM(CB1019:CB1021)</f>
        <v>0</v>
      </c>
      <c r="CC1022" s="185">
        <f t="shared" ref="CC1022:CO1022" si="2863">SUM(CC1019:CC1021)</f>
        <v>0</v>
      </c>
      <c r="CD1022" s="185">
        <f t="shared" si="2863"/>
        <v>0</v>
      </c>
      <c r="CE1022" s="185">
        <f t="shared" si="2863"/>
        <v>0</v>
      </c>
      <c r="CF1022" s="185">
        <f t="shared" si="2863"/>
        <v>0</v>
      </c>
      <c r="CG1022" s="185">
        <f t="shared" si="2863"/>
        <v>0</v>
      </c>
      <c r="CH1022" s="185">
        <f t="shared" si="2863"/>
        <v>0</v>
      </c>
      <c r="CI1022" s="185">
        <f t="shared" si="2863"/>
        <v>0</v>
      </c>
      <c r="CJ1022" s="185">
        <f t="shared" si="2863"/>
        <v>0</v>
      </c>
      <c r="CK1022" s="185">
        <f t="shared" si="2863"/>
        <v>0</v>
      </c>
      <c r="CL1022" s="185">
        <f t="shared" si="2863"/>
        <v>0</v>
      </c>
      <c r="CM1022" s="185">
        <f t="shared" si="2863"/>
        <v>0</v>
      </c>
      <c r="CN1022" s="185">
        <f t="shared" si="2863"/>
        <v>0</v>
      </c>
      <c r="CO1022" s="185">
        <f t="shared" si="2863"/>
        <v>0</v>
      </c>
      <c r="CP1022" s="2234">
        <f t="shared" ref="CP1022:CX1022" si="2864">SUM(CP1019:CP1021)</f>
        <v>0</v>
      </c>
      <c r="CQ1022" s="2234">
        <f t="shared" si="2864"/>
        <v>0</v>
      </c>
      <c r="CR1022" s="2234">
        <f t="shared" si="2864"/>
        <v>0</v>
      </c>
      <c r="CS1022" s="283">
        <f t="shared" si="2864"/>
        <v>0</v>
      </c>
      <c r="CT1022" s="283">
        <f t="shared" si="2864"/>
        <v>0</v>
      </c>
      <c r="CU1022" s="283">
        <f t="shared" si="2864"/>
        <v>0</v>
      </c>
      <c r="CV1022" s="185">
        <f t="shared" si="2864"/>
        <v>0</v>
      </c>
      <c r="CW1022" s="185">
        <f t="shared" si="2864"/>
        <v>0</v>
      </c>
      <c r="CX1022" s="185">
        <f t="shared" si="2864"/>
        <v>0</v>
      </c>
      <c r="CY1022" s="185">
        <f t="shared" ref="CY1022:DA1022" si="2865">SUM(CY1019:CY1021)</f>
        <v>0</v>
      </c>
      <c r="CZ1022" s="185">
        <f t="shared" si="2865"/>
        <v>0</v>
      </c>
      <c r="DA1022" s="185">
        <f t="shared" si="2865"/>
        <v>0</v>
      </c>
      <c r="DB1022" s="1622"/>
      <c r="DC1022" s="1622"/>
      <c r="DD1022" s="1622"/>
      <c r="DE1022" s="185">
        <f>SUM(DE1019:DE1021)</f>
        <v>0</v>
      </c>
      <c r="DF1022" s="283"/>
      <c r="DG1022" s="185"/>
      <c r="DH1022" s="185"/>
      <c r="DI1022" s="185"/>
      <c r="DJ1022" s="185"/>
      <c r="DK1022" s="185"/>
      <c r="DL1022" s="185"/>
      <c r="DM1022" s="185"/>
      <c r="DN1022" s="23"/>
      <c r="DO1022" s="185"/>
      <c r="DP1022" s="283"/>
      <c r="DQ1022" s="185"/>
      <c r="DR1022" s="185"/>
      <c r="DS1022" s="185"/>
      <c r="DT1022" s="185"/>
      <c r="DU1022" s="185"/>
      <c r="DV1022" s="185"/>
      <c r="DW1022" s="185"/>
      <c r="DX1022" s="23"/>
      <c r="DY1022" s="185"/>
      <c r="DZ1022" s="2234">
        <f>SUM(DZ1019:DZ1021)</f>
        <v>0</v>
      </c>
      <c r="EA1022" s="283">
        <f t="shared" ref="EA1022:EB1022" si="2866">SUM(EA1019:EA1021)</f>
        <v>0</v>
      </c>
      <c r="EB1022" s="185">
        <f t="shared" si="2866"/>
        <v>0</v>
      </c>
      <c r="EC1022" s="866">
        <f t="shared" ref="EC1022" si="2867">SUM(EC1019:EC1021)</f>
        <v>0</v>
      </c>
      <c r="ED1022" s="185"/>
      <c r="EE1022" s="185"/>
      <c r="EF1022" s="185"/>
      <c r="EG1022" s="202"/>
      <c r="EH1022" s="1614"/>
    </row>
    <row r="1023" spans="1:138" ht="15" hidden="1" customHeight="1" outlineLevel="1">
      <c r="A1023" s="67"/>
      <c r="B1023" s="67"/>
      <c r="C1023" s="69" t="s">
        <v>62</v>
      </c>
      <c r="D1023" s="70" t="s">
        <v>50</v>
      </c>
      <c r="E1023" s="84"/>
      <c r="F1023" s="84"/>
      <c r="G1023" s="84"/>
      <c r="H1023" s="84"/>
      <c r="I1023" s="84"/>
      <c r="J1023" s="84"/>
      <c r="K1023" s="84"/>
      <c r="L1023" s="84"/>
      <c r="M1023" s="2199"/>
      <c r="N1023" s="84"/>
      <c r="O1023" s="84"/>
      <c r="P1023" s="84"/>
      <c r="Q1023" s="185"/>
      <c r="R1023" s="185"/>
      <c r="S1023" s="185"/>
      <c r="T1023" s="185"/>
      <c r="U1023" s="185"/>
      <c r="V1023" s="84"/>
      <c r="W1023" s="84"/>
      <c r="X1023" s="84"/>
      <c r="Y1023" s="84"/>
      <c r="Z1023" s="84"/>
      <c r="AA1023" s="185"/>
      <c r="AB1023" s="185"/>
      <c r="AC1023" s="185"/>
      <c r="AD1023" s="185"/>
      <c r="AE1023" s="185"/>
      <c r="AF1023" s="105"/>
      <c r="AG1023" s="105"/>
      <c r="AH1023" s="185"/>
      <c r="AI1023" s="185"/>
      <c r="AJ1023" s="185"/>
      <c r="AK1023" s="185"/>
      <c r="AL1023" s="185"/>
      <c r="AM1023" s="185"/>
      <c r="AN1023" s="185"/>
      <c r="AO1023" s="185"/>
      <c r="AP1023" s="185"/>
      <c r="AQ1023" s="185"/>
      <c r="AR1023" s="185"/>
      <c r="AS1023" s="185"/>
      <c r="AT1023" s="185"/>
      <c r="AU1023" s="185"/>
      <c r="AV1023" s="185"/>
      <c r="AW1023" s="185"/>
      <c r="AX1023" s="185"/>
      <c r="AY1023" s="185"/>
      <c r="AZ1023" s="185"/>
      <c r="BA1023" s="185"/>
      <c r="BB1023" s="185"/>
      <c r="BC1023" s="185"/>
      <c r="BD1023" s="185"/>
      <c r="BE1023" s="185"/>
      <c r="BF1023" s="185"/>
      <c r="BG1023" s="185"/>
      <c r="BH1023" s="185"/>
      <c r="BI1023" s="185"/>
      <c r="BJ1023" s="185"/>
      <c r="BK1023" s="185"/>
      <c r="BL1023" s="185"/>
      <c r="BM1023" s="185"/>
      <c r="BN1023" s="185"/>
      <c r="BO1023" s="185"/>
      <c r="BP1023" s="185"/>
      <c r="BQ1023" s="185"/>
      <c r="BR1023" s="185"/>
      <c r="BS1023" s="185"/>
      <c r="BT1023" s="185"/>
      <c r="BU1023" s="185"/>
      <c r="BV1023" s="185"/>
      <c r="BW1023" s="185"/>
      <c r="BX1023" s="185"/>
      <c r="BY1023" s="185"/>
      <c r="BZ1023" s="185"/>
      <c r="CA1023" s="185"/>
      <c r="CB1023" s="185"/>
      <c r="CC1023" s="185"/>
      <c r="CD1023" s="185"/>
      <c r="CE1023" s="185"/>
      <c r="CF1023" s="185"/>
      <c r="CG1023" s="185"/>
      <c r="CH1023" s="185"/>
      <c r="CI1023" s="185"/>
      <c r="CJ1023" s="185"/>
      <c r="CK1023" s="185"/>
      <c r="CL1023" s="185"/>
      <c r="CM1023" s="185"/>
      <c r="CN1023" s="185"/>
      <c r="CO1023" s="185"/>
      <c r="CP1023" s="2234"/>
      <c r="CQ1023" s="2234"/>
      <c r="CR1023" s="2234"/>
      <c r="CS1023" s="283"/>
      <c r="CT1023" s="283"/>
      <c r="CU1023" s="283"/>
      <c r="CV1023" s="185"/>
      <c r="CW1023" s="185"/>
      <c r="CX1023" s="185"/>
      <c r="CY1023" s="185"/>
      <c r="CZ1023" s="185"/>
      <c r="DA1023" s="185"/>
      <c r="DB1023" s="1622"/>
      <c r="DC1023" s="1622"/>
      <c r="DD1023" s="1622"/>
      <c r="DE1023" s="185"/>
      <c r="DF1023" s="283"/>
      <c r="DG1023" s="185"/>
      <c r="DH1023" s="185"/>
      <c r="DI1023" s="185"/>
      <c r="DJ1023" s="185"/>
      <c r="DK1023" s="185"/>
      <c r="DL1023" s="185"/>
      <c r="DM1023" s="185"/>
      <c r="DN1023" s="185"/>
      <c r="DO1023" s="185"/>
      <c r="DP1023" s="283"/>
      <c r="DQ1023" s="185"/>
      <c r="DR1023" s="185"/>
      <c r="DS1023" s="185"/>
      <c r="DT1023" s="185"/>
      <c r="DU1023" s="185"/>
      <c r="DV1023" s="185"/>
      <c r="DW1023" s="185"/>
      <c r="DX1023" s="185"/>
      <c r="DY1023" s="185"/>
      <c r="DZ1023" s="2234"/>
      <c r="EA1023" s="283"/>
      <c r="EB1023" s="185"/>
      <c r="EC1023" s="866"/>
      <c r="ED1023" s="185"/>
      <c r="EE1023" s="185"/>
      <c r="EF1023" s="185"/>
      <c r="EG1023" s="202"/>
      <c r="EH1023" s="1614"/>
    </row>
    <row r="1024" spans="1:138" ht="15" hidden="1" customHeight="1" outlineLevel="1">
      <c r="A1024" s="67"/>
      <c r="B1024" s="67"/>
      <c r="C1024" s="92"/>
      <c r="D1024" s="67"/>
      <c r="E1024" s="71"/>
      <c r="F1024" s="71"/>
      <c r="G1024" s="71"/>
      <c r="H1024" s="86">
        <f>SUM(I1024:L1024)</f>
        <v>0</v>
      </c>
      <c r="I1024" s="71"/>
      <c r="J1024" s="71"/>
      <c r="K1024" s="71"/>
      <c r="L1024" s="71"/>
      <c r="M1024" s="2221"/>
      <c r="N1024" s="71"/>
      <c r="O1024" s="71"/>
      <c r="P1024" s="71"/>
      <c r="Q1024" s="185">
        <f>SUM(R1024:U1024)</f>
        <v>0</v>
      </c>
      <c r="R1024" s="23"/>
      <c r="S1024" s="23"/>
      <c r="T1024" s="23"/>
      <c r="U1024" s="23"/>
      <c r="V1024" s="86">
        <f>SUM(W1024:Z1024)</f>
        <v>0</v>
      </c>
      <c r="W1024" s="71"/>
      <c r="X1024" s="71"/>
      <c r="Y1024" s="71"/>
      <c r="Z1024" s="71"/>
      <c r="AA1024" s="185">
        <f>SUM(AB1024:AE1024)</f>
        <v>0</v>
      </c>
      <c r="AB1024" s="23"/>
      <c r="AC1024" s="23"/>
      <c r="AD1024" s="23"/>
      <c r="AE1024" s="23"/>
      <c r="AF1024" s="105"/>
      <c r="AG1024" s="105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216"/>
      <c r="CQ1024" s="2216"/>
      <c r="CR1024" s="2216"/>
      <c r="CS1024" s="85"/>
      <c r="CT1024" s="85"/>
      <c r="CU1024" s="85"/>
      <c r="CV1024" s="23"/>
      <c r="CW1024" s="23"/>
      <c r="CX1024" s="23"/>
      <c r="CY1024" s="23"/>
      <c r="CZ1024" s="23"/>
      <c r="DA1024" s="23"/>
      <c r="DB1024" s="1496"/>
      <c r="DC1024" s="1496"/>
      <c r="DD1024" s="1496"/>
      <c r="DE1024" s="23"/>
      <c r="DF1024" s="85"/>
      <c r="DG1024" s="23"/>
      <c r="DH1024" s="23"/>
      <c r="DI1024" s="23"/>
      <c r="DJ1024" s="23"/>
      <c r="DK1024" s="23"/>
      <c r="DL1024" s="23"/>
      <c r="DM1024" s="23"/>
      <c r="DN1024" s="185"/>
      <c r="DO1024" s="23"/>
      <c r="DP1024" s="85"/>
      <c r="DQ1024" s="23"/>
      <c r="DR1024" s="23"/>
      <c r="DS1024" s="23"/>
      <c r="DT1024" s="23"/>
      <c r="DU1024" s="23"/>
      <c r="DV1024" s="23"/>
      <c r="DW1024" s="23"/>
      <c r="DX1024" s="185"/>
      <c r="DY1024" s="23"/>
      <c r="DZ1024" s="2216"/>
      <c r="EA1024" s="85"/>
      <c r="EB1024" s="23"/>
      <c r="EC1024" s="867"/>
      <c r="ED1024" s="23"/>
      <c r="EE1024" s="23"/>
      <c r="EF1024" s="23"/>
      <c r="EG1024" s="171"/>
      <c r="EH1024" s="1291"/>
    </row>
    <row r="1025" spans="1:138" ht="15" hidden="1" customHeight="1" outlineLevel="1">
      <c r="A1025" s="67"/>
      <c r="B1025" s="67"/>
      <c r="C1025" s="92"/>
      <c r="D1025" s="67"/>
      <c r="E1025" s="71"/>
      <c r="F1025" s="71"/>
      <c r="G1025" s="71"/>
      <c r="H1025" s="86">
        <f>SUM(I1025:L1025)</f>
        <v>0</v>
      </c>
      <c r="I1025" s="71"/>
      <c r="J1025" s="71"/>
      <c r="K1025" s="71"/>
      <c r="L1025" s="71"/>
      <c r="M1025" s="2221"/>
      <c r="N1025" s="71"/>
      <c r="O1025" s="71"/>
      <c r="P1025" s="71"/>
      <c r="Q1025" s="185">
        <f>SUM(R1025:U1025)</f>
        <v>0</v>
      </c>
      <c r="R1025" s="196"/>
      <c r="S1025" s="196"/>
      <c r="T1025" s="196"/>
      <c r="U1025" s="196"/>
      <c r="V1025" s="86">
        <f>SUM(W1025:Z1025)</f>
        <v>0</v>
      </c>
      <c r="W1025" s="71"/>
      <c r="X1025" s="71"/>
      <c r="Y1025" s="71"/>
      <c r="Z1025" s="71"/>
      <c r="AA1025" s="185">
        <f>SUM(AB1025:AE1025)</f>
        <v>0</v>
      </c>
      <c r="AB1025" s="196"/>
      <c r="AC1025" s="196"/>
      <c r="AD1025" s="196"/>
      <c r="AE1025" s="196"/>
      <c r="AF1025" s="105"/>
      <c r="AG1025" s="105"/>
      <c r="AH1025" s="3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3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3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3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216"/>
      <c r="CQ1025" s="2216"/>
      <c r="CR1025" s="2216"/>
      <c r="CS1025" s="85"/>
      <c r="CT1025" s="85"/>
      <c r="CU1025" s="85"/>
      <c r="CV1025" s="23"/>
      <c r="CW1025" s="23"/>
      <c r="CX1025" s="23"/>
      <c r="CY1025" s="23"/>
      <c r="CZ1025" s="23"/>
      <c r="DA1025" s="23"/>
      <c r="DB1025" s="1496"/>
      <c r="DC1025" s="1496"/>
      <c r="DD1025" s="1496"/>
      <c r="DE1025" s="23"/>
      <c r="DF1025" s="85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85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216"/>
      <c r="EA1025" s="85"/>
      <c r="EB1025" s="23"/>
      <c r="EC1025" s="867"/>
      <c r="ED1025" s="23"/>
      <c r="EE1025" s="23"/>
      <c r="EF1025" s="23"/>
      <c r="EG1025" s="171"/>
      <c r="EH1025" s="1291"/>
    </row>
    <row r="1026" spans="1:138" ht="15" hidden="1" customHeight="1" outlineLevel="1">
      <c r="A1026" s="67"/>
      <c r="B1026" s="67"/>
      <c r="C1026" s="92" t="s">
        <v>49</v>
      </c>
      <c r="D1026" s="67"/>
      <c r="E1026" s="71"/>
      <c r="F1026" s="71"/>
      <c r="G1026" s="71"/>
      <c r="H1026" s="86">
        <f>SUM(I1026:L1026)</f>
        <v>0</v>
      </c>
      <c r="I1026" s="71"/>
      <c r="J1026" s="71"/>
      <c r="K1026" s="71"/>
      <c r="L1026" s="71"/>
      <c r="M1026" s="2221"/>
      <c r="N1026" s="71"/>
      <c r="O1026" s="71"/>
      <c r="P1026" s="71"/>
      <c r="Q1026" s="185">
        <f>SUM(R1026:U1026)</f>
        <v>0</v>
      </c>
      <c r="R1026" s="196"/>
      <c r="S1026" s="196"/>
      <c r="T1026" s="196"/>
      <c r="U1026" s="196"/>
      <c r="V1026" s="86">
        <f>SUM(W1026:Z1026)</f>
        <v>0</v>
      </c>
      <c r="W1026" s="71"/>
      <c r="X1026" s="71"/>
      <c r="Y1026" s="71"/>
      <c r="Z1026" s="71"/>
      <c r="AA1026" s="185">
        <f>SUM(AB1026:AE1026)</f>
        <v>0</v>
      </c>
      <c r="AB1026" s="196"/>
      <c r="AC1026" s="196"/>
      <c r="AD1026" s="196"/>
      <c r="AE1026" s="196"/>
      <c r="AF1026" s="105"/>
      <c r="AG1026" s="105"/>
      <c r="AH1026" s="3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3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3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3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216"/>
      <c r="CQ1026" s="2216"/>
      <c r="CR1026" s="2216"/>
      <c r="CS1026" s="85"/>
      <c r="CT1026" s="85"/>
      <c r="CU1026" s="85"/>
      <c r="CV1026" s="23"/>
      <c r="CW1026" s="23"/>
      <c r="CX1026" s="23"/>
      <c r="CY1026" s="23"/>
      <c r="CZ1026" s="23"/>
      <c r="DA1026" s="23"/>
      <c r="DB1026" s="1496"/>
      <c r="DC1026" s="1496"/>
      <c r="DD1026" s="1496"/>
      <c r="DE1026" s="23"/>
      <c r="DF1026" s="85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85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216"/>
      <c r="EA1026" s="85"/>
      <c r="EB1026" s="23"/>
      <c r="EC1026" s="867"/>
      <c r="ED1026" s="23"/>
      <c r="EE1026" s="23"/>
      <c r="EF1026" s="23"/>
      <c r="EG1026" s="171"/>
      <c r="EH1026" s="1291"/>
    </row>
    <row r="1027" spans="1:138" ht="15" hidden="1" customHeight="1" outlineLevel="1">
      <c r="A1027" s="67"/>
      <c r="B1027" s="67"/>
      <c r="C1027" s="88"/>
      <c r="D1027" s="71" t="s">
        <v>1</v>
      </c>
      <c r="E1027" s="84"/>
      <c r="F1027" s="84"/>
      <c r="G1027" s="84"/>
      <c r="H1027" s="84"/>
      <c r="I1027" s="84"/>
      <c r="J1027" s="84"/>
      <c r="K1027" s="84"/>
      <c r="L1027" s="84"/>
      <c r="M1027" s="2199"/>
      <c r="N1027" s="84"/>
      <c r="O1027" s="84"/>
      <c r="P1027" s="84"/>
      <c r="Q1027" s="185"/>
      <c r="R1027" s="185"/>
      <c r="S1027" s="185"/>
      <c r="T1027" s="185"/>
      <c r="U1027" s="185"/>
      <c r="V1027" s="84"/>
      <c r="W1027" s="84"/>
      <c r="X1027" s="84"/>
      <c r="Y1027" s="84"/>
      <c r="Z1027" s="84"/>
      <c r="AA1027" s="185"/>
      <c r="AB1027" s="185"/>
      <c r="AC1027" s="185"/>
      <c r="AD1027" s="185"/>
      <c r="AE1027" s="185"/>
      <c r="AF1027" s="105"/>
      <c r="AG1027" s="105"/>
      <c r="AH1027" s="185">
        <f>SUM(AH1024:AH1026)</f>
        <v>0</v>
      </c>
      <c r="AI1027" s="185">
        <f>SUM(AI1024:AI1026)</f>
        <v>0</v>
      </c>
      <c r="AJ1027" s="185">
        <f t="shared" ref="AJ1027:AV1027" si="2868">SUM(AJ1024:AJ1026)</f>
        <v>0</v>
      </c>
      <c r="AK1027" s="185">
        <f t="shared" si="2868"/>
        <v>0</v>
      </c>
      <c r="AL1027" s="185">
        <f t="shared" si="2868"/>
        <v>0</v>
      </c>
      <c r="AM1027" s="185">
        <f t="shared" si="2868"/>
        <v>0</v>
      </c>
      <c r="AN1027" s="185">
        <f t="shared" si="2868"/>
        <v>0</v>
      </c>
      <c r="AO1027" s="185">
        <f t="shared" si="2868"/>
        <v>0</v>
      </c>
      <c r="AP1027" s="185">
        <f t="shared" si="2868"/>
        <v>0</v>
      </c>
      <c r="AQ1027" s="185">
        <f t="shared" si="2868"/>
        <v>0</v>
      </c>
      <c r="AR1027" s="185">
        <f t="shared" si="2868"/>
        <v>0</v>
      </c>
      <c r="AS1027" s="185">
        <f t="shared" si="2868"/>
        <v>0</v>
      </c>
      <c r="AT1027" s="185">
        <f t="shared" si="2868"/>
        <v>0</v>
      </c>
      <c r="AU1027" s="185">
        <f t="shared" si="2868"/>
        <v>0</v>
      </c>
      <c r="AV1027" s="185">
        <f t="shared" si="2868"/>
        <v>0</v>
      </c>
      <c r="AW1027" s="185">
        <f>SUM(AW1024:AW1026)</f>
        <v>0</v>
      </c>
      <c r="AX1027" s="185">
        <f>SUM(AX1024:AX1026)</f>
        <v>0</v>
      </c>
      <c r="AY1027" s="185">
        <f t="shared" ref="AY1027:BK1027" si="2869">SUM(AY1024:AY1026)</f>
        <v>0</v>
      </c>
      <c r="AZ1027" s="185">
        <f t="shared" si="2869"/>
        <v>0</v>
      </c>
      <c r="BA1027" s="185">
        <f t="shared" si="2869"/>
        <v>0</v>
      </c>
      <c r="BB1027" s="185">
        <f t="shared" si="2869"/>
        <v>0</v>
      </c>
      <c r="BC1027" s="185">
        <f t="shared" si="2869"/>
        <v>0</v>
      </c>
      <c r="BD1027" s="185">
        <f t="shared" si="2869"/>
        <v>0</v>
      </c>
      <c r="BE1027" s="185">
        <f t="shared" si="2869"/>
        <v>0</v>
      </c>
      <c r="BF1027" s="185">
        <f t="shared" si="2869"/>
        <v>0</v>
      </c>
      <c r="BG1027" s="185">
        <f t="shared" si="2869"/>
        <v>0</v>
      </c>
      <c r="BH1027" s="185">
        <f t="shared" si="2869"/>
        <v>0</v>
      </c>
      <c r="BI1027" s="185">
        <f t="shared" si="2869"/>
        <v>0</v>
      </c>
      <c r="BJ1027" s="185">
        <f t="shared" si="2869"/>
        <v>0</v>
      </c>
      <c r="BK1027" s="185">
        <f t="shared" si="2869"/>
        <v>0</v>
      </c>
      <c r="BL1027" s="185">
        <f>SUM(BL1024:BL1026)</f>
        <v>0</v>
      </c>
      <c r="BM1027" s="185">
        <f>SUM(BM1024:BM1026)</f>
        <v>0</v>
      </c>
      <c r="BN1027" s="185">
        <f t="shared" ref="BN1027:BZ1027" si="2870">SUM(BN1024:BN1026)</f>
        <v>0</v>
      </c>
      <c r="BO1027" s="185">
        <f t="shared" si="2870"/>
        <v>0</v>
      </c>
      <c r="BP1027" s="185">
        <f t="shared" si="2870"/>
        <v>0</v>
      </c>
      <c r="BQ1027" s="185">
        <f t="shared" si="2870"/>
        <v>0</v>
      </c>
      <c r="BR1027" s="185">
        <f t="shared" si="2870"/>
        <v>0</v>
      </c>
      <c r="BS1027" s="185">
        <f t="shared" si="2870"/>
        <v>0</v>
      </c>
      <c r="BT1027" s="185">
        <f t="shared" si="2870"/>
        <v>0</v>
      </c>
      <c r="BU1027" s="185">
        <f t="shared" si="2870"/>
        <v>0</v>
      </c>
      <c r="BV1027" s="185">
        <f t="shared" si="2870"/>
        <v>0</v>
      </c>
      <c r="BW1027" s="185">
        <f t="shared" si="2870"/>
        <v>0</v>
      </c>
      <c r="BX1027" s="185">
        <f t="shared" si="2870"/>
        <v>0</v>
      </c>
      <c r="BY1027" s="185">
        <f t="shared" si="2870"/>
        <v>0</v>
      </c>
      <c r="BZ1027" s="185">
        <f t="shared" si="2870"/>
        <v>0</v>
      </c>
      <c r="CA1027" s="185">
        <f>SUM(CA1024:CA1026)</f>
        <v>0</v>
      </c>
      <c r="CB1027" s="185">
        <f>SUM(CB1024:CB1026)</f>
        <v>0</v>
      </c>
      <c r="CC1027" s="185">
        <f t="shared" ref="CC1027:CO1027" si="2871">SUM(CC1024:CC1026)</f>
        <v>0</v>
      </c>
      <c r="CD1027" s="185">
        <f t="shared" si="2871"/>
        <v>0</v>
      </c>
      <c r="CE1027" s="185">
        <f t="shared" si="2871"/>
        <v>0</v>
      </c>
      <c r="CF1027" s="185">
        <f t="shared" si="2871"/>
        <v>0</v>
      </c>
      <c r="CG1027" s="185">
        <f t="shared" si="2871"/>
        <v>0</v>
      </c>
      <c r="CH1027" s="185">
        <f t="shared" si="2871"/>
        <v>0</v>
      </c>
      <c r="CI1027" s="185">
        <f t="shared" si="2871"/>
        <v>0</v>
      </c>
      <c r="CJ1027" s="185">
        <f t="shared" si="2871"/>
        <v>0</v>
      </c>
      <c r="CK1027" s="185">
        <f t="shared" si="2871"/>
        <v>0</v>
      </c>
      <c r="CL1027" s="185">
        <f t="shared" si="2871"/>
        <v>0</v>
      </c>
      <c r="CM1027" s="185">
        <f t="shared" si="2871"/>
        <v>0</v>
      </c>
      <c r="CN1027" s="185">
        <f t="shared" si="2871"/>
        <v>0</v>
      </c>
      <c r="CO1027" s="185">
        <f t="shared" si="2871"/>
        <v>0</v>
      </c>
      <c r="CP1027" s="2234">
        <f t="shared" ref="CP1027:CX1027" si="2872">SUM(CP1024:CP1026)</f>
        <v>0</v>
      </c>
      <c r="CQ1027" s="2234">
        <f t="shared" si="2872"/>
        <v>0</v>
      </c>
      <c r="CR1027" s="2234">
        <f t="shared" si="2872"/>
        <v>0</v>
      </c>
      <c r="CS1027" s="283">
        <f t="shared" si="2872"/>
        <v>0</v>
      </c>
      <c r="CT1027" s="283">
        <f t="shared" si="2872"/>
        <v>0</v>
      </c>
      <c r="CU1027" s="283">
        <f t="shared" si="2872"/>
        <v>0</v>
      </c>
      <c r="CV1027" s="185">
        <f t="shared" si="2872"/>
        <v>0</v>
      </c>
      <c r="CW1027" s="185">
        <f t="shared" si="2872"/>
        <v>0</v>
      </c>
      <c r="CX1027" s="185">
        <f t="shared" si="2872"/>
        <v>0</v>
      </c>
      <c r="CY1027" s="185">
        <f t="shared" ref="CY1027:DA1027" si="2873">SUM(CY1024:CY1026)</f>
        <v>0</v>
      </c>
      <c r="CZ1027" s="185">
        <f t="shared" si="2873"/>
        <v>0</v>
      </c>
      <c r="DA1027" s="185">
        <f t="shared" si="2873"/>
        <v>0</v>
      </c>
      <c r="DB1027" s="1622"/>
      <c r="DC1027" s="1622"/>
      <c r="DD1027" s="1622"/>
      <c r="DE1027" s="185">
        <f>SUM(DE1024:DE1026)</f>
        <v>0</v>
      </c>
      <c r="DF1027" s="283"/>
      <c r="DG1027" s="185"/>
      <c r="DH1027" s="185"/>
      <c r="DI1027" s="185"/>
      <c r="DJ1027" s="185"/>
      <c r="DK1027" s="185"/>
      <c r="DL1027" s="185"/>
      <c r="DM1027" s="185"/>
      <c r="DN1027" s="23"/>
      <c r="DO1027" s="185"/>
      <c r="DP1027" s="283"/>
      <c r="DQ1027" s="185"/>
      <c r="DR1027" s="185"/>
      <c r="DS1027" s="185"/>
      <c r="DT1027" s="185"/>
      <c r="DU1027" s="185"/>
      <c r="DV1027" s="185"/>
      <c r="DW1027" s="185"/>
      <c r="DX1027" s="23"/>
      <c r="DY1027" s="185"/>
      <c r="DZ1027" s="2234">
        <f>SUM(DZ1024:DZ1026)</f>
        <v>0</v>
      </c>
      <c r="EA1027" s="283">
        <f t="shared" ref="EA1027:EB1027" si="2874">SUM(EA1024:EA1026)</f>
        <v>0</v>
      </c>
      <c r="EB1027" s="185">
        <f t="shared" si="2874"/>
        <v>0</v>
      </c>
      <c r="EC1027" s="866">
        <f t="shared" ref="EC1027" si="2875">SUM(EC1024:EC1026)</f>
        <v>0</v>
      </c>
      <c r="ED1027" s="185"/>
      <c r="EE1027" s="185"/>
      <c r="EF1027" s="185"/>
      <c r="EG1027" s="202"/>
      <c r="EH1027" s="1614"/>
    </row>
    <row r="1028" spans="1:138" ht="78.75" hidden="1" customHeight="1" outlineLevel="1">
      <c r="A1028" s="72"/>
      <c r="B1028" s="72"/>
      <c r="C1028" s="74">
        <v>2</v>
      </c>
      <c r="D1028" s="75" t="s">
        <v>141</v>
      </c>
      <c r="E1028" s="73"/>
      <c r="F1028" s="73"/>
      <c r="G1028" s="73"/>
      <c r="H1028" s="73"/>
      <c r="I1028" s="73"/>
      <c r="J1028" s="73"/>
      <c r="K1028" s="73"/>
      <c r="L1028" s="73"/>
      <c r="M1028" s="2199"/>
      <c r="N1028" s="73"/>
      <c r="O1028" s="73"/>
      <c r="P1028" s="73"/>
      <c r="Q1028" s="185"/>
      <c r="R1028" s="185"/>
      <c r="S1028" s="185"/>
      <c r="T1028" s="185"/>
      <c r="U1028" s="185"/>
      <c r="V1028" s="73"/>
      <c r="W1028" s="73"/>
      <c r="X1028" s="73"/>
      <c r="Y1028" s="73"/>
      <c r="Z1028" s="73"/>
      <c r="AA1028" s="185"/>
      <c r="AB1028" s="185"/>
      <c r="AC1028" s="185"/>
      <c r="AD1028" s="185"/>
      <c r="AE1028" s="185"/>
      <c r="AF1028" s="185"/>
      <c r="AG1028" s="185"/>
      <c r="AH1028" s="185"/>
      <c r="AI1028" s="186">
        <f>AI1034+AI1039+AI1044+AI1049+AI1054+AI1059+AI1065+AI1070+AI1075+AI1080+AI1085+AI1090</f>
        <v>0</v>
      </c>
      <c r="AJ1028" s="186">
        <f>AJ1034+AJ1039+AJ1044+AJ1049+AJ1054+AJ1059+AJ1065+AJ1070+AJ1075+AJ1080+AJ1085+AJ1090</f>
        <v>0</v>
      </c>
      <c r="AK1028" s="185"/>
      <c r="AL1028" s="186">
        <f>AL1034+AL1039+AL1044+AL1049+AL1054+AL1059+AL1065+AL1070+AL1075+AL1080+AL1085+AL1090</f>
        <v>0</v>
      </c>
      <c r="AM1028" s="186">
        <f>AM1034+AM1039+AM1044+AM1049+AM1054+AM1059+AM1065+AM1070+AM1075+AM1080+AM1085+AM1090</f>
        <v>0</v>
      </c>
      <c r="AN1028" s="185"/>
      <c r="AO1028" s="186">
        <f>AO1034+AO1039+AO1044+AO1049+AO1054+AO1059+AO1065+AO1070+AO1075+AO1080+AO1085+AO1090</f>
        <v>0</v>
      </c>
      <c r="AP1028" s="186">
        <f>AP1034+AP1039+AP1044+AP1049+AP1054+AP1059+AP1065+AP1070+AP1075+AP1080+AP1085+AP1090</f>
        <v>0</v>
      </c>
      <c r="AQ1028" s="185"/>
      <c r="AR1028" s="186">
        <f>AR1034+AR1039+AR1044+AR1049+AR1054+AR1059+AR1065+AR1070+AR1075+AR1080+AR1085+AR1090</f>
        <v>0</v>
      </c>
      <c r="AS1028" s="186">
        <f>AS1034+AS1039+AS1044+AS1049+AS1054+AS1059+AS1065+AS1070+AS1075+AS1080+AS1085+AS1090</f>
        <v>0</v>
      </c>
      <c r="AT1028" s="185"/>
      <c r="AU1028" s="186">
        <f>AU1034+AU1039+AU1044+AU1049+AU1054+AU1059+AU1065+AU1070+AU1075+AU1080+AU1085+AU1090</f>
        <v>0</v>
      </c>
      <c r="AV1028" s="186">
        <f>AV1034+AV1039+AV1044+AV1049+AV1054+AV1059+AV1065+AV1070+AV1075+AV1080+AV1085+AV1090</f>
        <v>0</v>
      </c>
      <c r="AW1028" s="185"/>
      <c r="AX1028" s="186">
        <f>AX1034+AX1039+AX1044+AX1049+AX1054+AX1059+AX1065+AX1070+AX1075+AX1080+AX1085+AX1090</f>
        <v>0</v>
      </c>
      <c r="AY1028" s="186">
        <f>AY1034+AY1039+AY1044+AY1049+AY1054+AY1059+AY1065+AY1070+AY1075+AY1080+AY1085+AY1090</f>
        <v>0</v>
      </c>
      <c r="AZ1028" s="185"/>
      <c r="BA1028" s="186">
        <f>BA1034+BA1039+BA1044+BA1049+BA1054+BA1059+BA1065+BA1070+BA1075+BA1080+BA1085+BA1090</f>
        <v>0</v>
      </c>
      <c r="BB1028" s="186">
        <f>BB1034+BB1039+BB1044+BB1049+BB1054+BB1059+BB1065+BB1070+BB1075+BB1080+BB1085+BB1090</f>
        <v>0</v>
      </c>
      <c r="BC1028" s="185"/>
      <c r="BD1028" s="186">
        <f>BD1034+BD1039+BD1044+BD1049+BD1054+BD1059+BD1065+BD1070+BD1075+BD1080+BD1085+BD1090</f>
        <v>0</v>
      </c>
      <c r="BE1028" s="186">
        <f>BE1034+BE1039+BE1044+BE1049+BE1054+BE1059+BE1065+BE1070+BE1075+BE1080+BE1085+BE1090</f>
        <v>0</v>
      </c>
      <c r="BF1028" s="185"/>
      <c r="BG1028" s="186">
        <f>BG1034+BG1039+BG1044+BG1049+BG1054+BG1059+BG1065+BG1070+BG1075+BG1080+BG1085+BG1090</f>
        <v>0</v>
      </c>
      <c r="BH1028" s="186">
        <f>BH1034+BH1039+BH1044+BH1049+BH1054+BH1059+BH1065+BH1070+BH1075+BH1080+BH1085+BH1090</f>
        <v>0</v>
      </c>
      <c r="BI1028" s="185"/>
      <c r="BJ1028" s="186">
        <f>BJ1034+BJ1039+BJ1044+BJ1049+BJ1054+BJ1059+BJ1065+BJ1070+BJ1075+BJ1080+BJ1085+BJ1090</f>
        <v>0</v>
      </c>
      <c r="BK1028" s="186">
        <f>BK1034+BK1039+BK1044+BK1049+BK1054+BK1059+BK1065+BK1070+BK1075+BK1080+BK1085+BK1090</f>
        <v>0</v>
      </c>
      <c r="BL1028" s="185"/>
      <c r="BM1028" s="186">
        <f>BM1034+BM1039+BM1044+BM1049+BM1054+BM1059+BM1065+BM1070+BM1075+BM1080+BM1085+BM1090</f>
        <v>0</v>
      </c>
      <c r="BN1028" s="186">
        <f>BN1034+BN1039+BN1044+BN1049+BN1054+BN1059+BN1065+BN1070+BN1075+BN1080+BN1085+BN1090</f>
        <v>0</v>
      </c>
      <c r="BO1028" s="185"/>
      <c r="BP1028" s="186">
        <f>BP1034+BP1039+BP1044+BP1049+BP1054+BP1059+BP1065+BP1070+BP1075+BP1080+BP1085+BP1090</f>
        <v>0</v>
      </c>
      <c r="BQ1028" s="186">
        <f>BQ1034+BQ1039+BQ1044+BQ1049+BQ1054+BQ1059+BQ1065+BQ1070+BQ1075+BQ1080+BQ1085+BQ1090</f>
        <v>0</v>
      </c>
      <c r="BR1028" s="185"/>
      <c r="BS1028" s="186">
        <f>BS1034+BS1039+BS1044+BS1049+BS1054+BS1059+BS1065+BS1070+BS1075+BS1080+BS1085+BS1090</f>
        <v>0</v>
      </c>
      <c r="BT1028" s="186">
        <f>BT1034+BT1039+BT1044+BT1049+BT1054+BT1059+BT1065+BT1070+BT1075+BT1080+BT1085+BT1090</f>
        <v>0</v>
      </c>
      <c r="BU1028" s="185"/>
      <c r="BV1028" s="186">
        <f>BV1034+BV1039+BV1044+BV1049+BV1054+BV1059+BV1065+BV1070+BV1075+BV1080+BV1085+BV1090</f>
        <v>0</v>
      </c>
      <c r="BW1028" s="186">
        <f>BW1034+BW1039+BW1044+BW1049+BW1054+BW1059+BW1065+BW1070+BW1075+BW1080+BW1085+BW1090</f>
        <v>0</v>
      </c>
      <c r="BX1028" s="185"/>
      <c r="BY1028" s="186">
        <f>BY1034+BY1039+BY1044+BY1049+BY1054+BY1059+BY1065+BY1070+BY1075+BY1080+BY1085+BY1090</f>
        <v>0</v>
      </c>
      <c r="BZ1028" s="186">
        <f>BZ1034+BZ1039+BZ1044+BZ1049+BZ1054+BZ1059+BZ1065+BZ1070+BZ1075+BZ1080+BZ1085+BZ1090</f>
        <v>0</v>
      </c>
      <c r="CA1028" s="185"/>
      <c r="CB1028" s="186">
        <f>CB1034+CB1039+CB1044+CB1049+CB1054+CB1059+CB1065+CB1070+CB1075+CB1080+CB1085+CB1090</f>
        <v>0</v>
      </c>
      <c r="CC1028" s="186">
        <f>CC1034+CC1039+CC1044+CC1049+CC1054+CC1059+CC1065+CC1070+CC1075+CC1080+CC1085+CC1090</f>
        <v>0</v>
      </c>
      <c r="CD1028" s="185"/>
      <c r="CE1028" s="186">
        <f>CE1034+CE1039+CE1044+CE1049+CE1054+CE1059+CE1065+CE1070+CE1075+CE1080+CE1085+CE1090</f>
        <v>0</v>
      </c>
      <c r="CF1028" s="186">
        <f>CF1034+CF1039+CF1044+CF1049+CF1054+CF1059+CF1065+CF1070+CF1075+CF1080+CF1085+CF1090</f>
        <v>0</v>
      </c>
      <c r="CG1028" s="185"/>
      <c r="CH1028" s="186">
        <f>CH1034+CH1039+CH1044+CH1049+CH1054+CH1059+CH1065+CH1070+CH1075+CH1080+CH1085+CH1090</f>
        <v>0</v>
      </c>
      <c r="CI1028" s="186">
        <f>CI1034+CI1039+CI1044+CI1049+CI1054+CI1059+CI1065+CI1070+CI1075+CI1080+CI1085+CI1090</f>
        <v>0</v>
      </c>
      <c r="CJ1028" s="185"/>
      <c r="CK1028" s="186">
        <f>CK1034+CK1039+CK1044+CK1049+CK1054+CK1059+CK1065+CK1070+CK1075+CK1080+CK1085+CK1090</f>
        <v>0</v>
      </c>
      <c r="CL1028" s="186">
        <f>CL1034+CL1039+CL1044+CL1049+CL1054+CL1059+CL1065+CL1070+CL1075+CL1080+CL1085+CL1090</f>
        <v>0</v>
      </c>
      <c r="CM1028" s="185"/>
      <c r="CN1028" s="186">
        <f>CN1034+CN1039+CN1044+CN1049+CN1054+CN1059+CN1065+CN1070+CN1075+CN1080+CN1085+CN1090</f>
        <v>0</v>
      </c>
      <c r="CO1028" s="186">
        <f>CO1034+CO1039+CO1044+CO1049+CO1054+CO1059+CO1065+CO1070+CO1075+CO1080+CO1085+CO1090</f>
        <v>0</v>
      </c>
      <c r="CP1028" s="2234"/>
      <c r="CQ1028" s="2312">
        <f>CQ1034+CQ1039+CQ1044+CQ1049+CQ1054+CQ1059+CQ1065+CQ1070+CQ1075+CQ1080+CQ1085+CQ1090</f>
        <v>0</v>
      </c>
      <c r="CR1028" s="2312">
        <f>CR1034+CR1039+CR1044+CR1049+CR1054+CR1059+CR1065+CR1070+CR1075+CR1080+CR1085+CR1090</f>
        <v>0</v>
      </c>
      <c r="CS1028" s="283"/>
      <c r="CT1028" s="284">
        <f>CT1034+CT1039+CT1044+CT1049+CT1054+CT1059+CT1065+CT1070+CT1075+CT1080+CT1085+CT1090</f>
        <v>0</v>
      </c>
      <c r="CU1028" s="284">
        <f>CU1034+CU1039+CU1044+CU1049+CU1054+CU1059+CU1065+CU1070+CU1075+CU1080+CU1085+CU1090</f>
        <v>0</v>
      </c>
      <c r="CV1028" s="185"/>
      <c r="CW1028" s="186">
        <f>CW1034+CW1039+CW1044+CW1049+CW1054+CW1059+CW1065+CW1070+CW1075+CW1080+CW1085+CW1090</f>
        <v>0</v>
      </c>
      <c r="CX1028" s="186">
        <f>CX1034+CX1039+CX1044+CX1049+CX1054+CX1059+CX1065+CX1070+CX1075+CX1080+CX1085+CX1090</f>
        <v>0</v>
      </c>
      <c r="CY1028" s="185"/>
      <c r="CZ1028" s="186">
        <f>CZ1034+CZ1039+CZ1044+CZ1049+CZ1054+CZ1059+CZ1065+CZ1070+CZ1075+CZ1080+CZ1085+CZ1090</f>
        <v>0</v>
      </c>
      <c r="DA1028" s="186">
        <f>DA1034+DA1039+DA1044+DA1049+DA1054+DA1059+DA1065+DA1070+DA1075+DA1080+DA1085+DA1090</f>
        <v>0</v>
      </c>
      <c r="DB1028" s="1516"/>
      <c r="DC1028" s="1516"/>
      <c r="DD1028" s="1516"/>
      <c r="DE1028" s="186">
        <f t="shared" ref="DE1028:EB1028" si="2876">DE1034+DE1039+DE1044+DE1049+DE1054+DE1059+DE1065+DE1070+DE1075+DE1080+DE1085+DE1090</f>
        <v>0</v>
      </c>
      <c r="DF1028" s="284"/>
      <c r="DG1028" s="186"/>
      <c r="DH1028" s="186"/>
      <c r="DI1028" s="186"/>
      <c r="DJ1028" s="186"/>
      <c r="DK1028" s="186"/>
      <c r="DL1028" s="186"/>
      <c r="DM1028" s="186"/>
      <c r="DN1028" s="185"/>
      <c r="DO1028" s="186"/>
      <c r="DP1028" s="284"/>
      <c r="DQ1028" s="186"/>
      <c r="DR1028" s="186"/>
      <c r="DS1028" s="186"/>
      <c r="DT1028" s="186"/>
      <c r="DU1028" s="186"/>
      <c r="DV1028" s="186"/>
      <c r="DW1028" s="186"/>
      <c r="DX1028" s="185"/>
      <c r="DY1028" s="186"/>
      <c r="DZ1028" s="2312">
        <f t="shared" si="2876"/>
        <v>0</v>
      </c>
      <c r="EA1028" s="284">
        <f t="shared" si="2876"/>
        <v>0</v>
      </c>
      <c r="EB1028" s="186">
        <f t="shared" si="2876"/>
        <v>0</v>
      </c>
      <c r="EC1028" s="869">
        <f t="shared" ref="EC1028" si="2877">EC1034+EC1039+EC1044+EC1049+EC1054+EC1059+EC1065+EC1070+EC1075+EC1080+EC1085+EC1090</f>
        <v>0</v>
      </c>
      <c r="ED1028" s="186"/>
      <c r="EE1028" s="186"/>
      <c r="EF1028" s="186"/>
      <c r="EG1028" s="177"/>
      <c r="EH1028" s="1616"/>
    </row>
    <row r="1029" spans="1:138" ht="15" hidden="1" customHeight="1" outlineLevel="1">
      <c r="A1029" s="67"/>
      <c r="B1029" s="67"/>
      <c r="C1029" s="69" t="s">
        <v>12</v>
      </c>
      <c r="D1029" s="70" t="s">
        <v>47</v>
      </c>
      <c r="E1029" s="84"/>
      <c r="F1029" s="84"/>
      <c r="G1029" s="84"/>
      <c r="H1029" s="84"/>
      <c r="I1029" s="84"/>
      <c r="J1029" s="84"/>
      <c r="K1029" s="84"/>
      <c r="L1029" s="84"/>
      <c r="M1029" s="2199"/>
      <c r="N1029" s="84"/>
      <c r="O1029" s="84"/>
      <c r="P1029" s="84"/>
      <c r="Q1029" s="185"/>
      <c r="R1029" s="185"/>
      <c r="S1029" s="185"/>
      <c r="T1029" s="185"/>
      <c r="U1029" s="185"/>
      <c r="V1029" s="84"/>
      <c r="W1029" s="84"/>
      <c r="X1029" s="84"/>
      <c r="Y1029" s="84"/>
      <c r="Z1029" s="84"/>
      <c r="AA1029" s="185"/>
      <c r="AB1029" s="185"/>
      <c r="AC1029" s="185"/>
      <c r="AD1029" s="185"/>
      <c r="AE1029" s="185"/>
      <c r="AF1029" s="23"/>
      <c r="AG1029" s="23"/>
      <c r="AH1029" s="185"/>
      <c r="AI1029" s="185"/>
      <c r="AJ1029" s="185"/>
      <c r="AK1029" s="185"/>
      <c r="AL1029" s="185"/>
      <c r="AM1029" s="185"/>
      <c r="AN1029" s="185"/>
      <c r="AO1029" s="185"/>
      <c r="AP1029" s="185"/>
      <c r="AQ1029" s="185"/>
      <c r="AR1029" s="185"/>
      <c r="AS1029" s="185"/>
      <c r="AT1029" s="185"/>
      <c r="AU1029" s="185"/>
      <c r="AV1029" s="185"/>
      <c r="AW1029" s="185"/>
      <c r="AX1029" s="185"/>
      <c r="AY1029" s="185"/>
      <c r="AZ1029" s="185"/>
      <c r="BA1029" s="185"/>
      <c r="BB1029" s="185"/>
      <c r="BC1029" s="185"/>
      <c r="BD1029" s="185"/>
      <c r="BE1029" s="185"/>
      <c r="BF1029" s="185"/>
      <c r="BG1029" s="185"/>
      <c r="BH1029" s="185"/>
      <c r="BI1029" s="185"/>
      <c r="BJ1029" s="185"/>
      <c r="BK1029" s="185"/>
      <c r="BL1029" s="185"/>
      <c r="BM1029" s="185"/>
      <c r="BN1029" s="185"/>
      <c r="BO1029" s="185"/>
      <c r="BP1029" s="185"/>
      <c r="BQ1029" s="185"/>
      <c r="BR1029" s="185"/>
      <c r="BS1029" s="185"/>
      <c r="BT1029" s="185"/>
      <c r="BU1029" s="185"/>
      <c r="BV1029" s="185"/>
      <c r="BW1029" s="185"/>
      <c r="BX1029" s="185"/>
      <c r="BY1029" s="185"/>
      <c r="BZ1029" s="185"/>
      <c r="CA1029" s="185"/>
      <c r="CB1029" s="185"/>
      <c r="CC1029" s="185"/>
      <c r="CD1029" s="185"/>
      <c r="CE1029" s="185"/>
      <c r="CF1029" s="185"/>
      <c r="CG1029" s="185"/>
      <c r="CH1029" s="185"/>
      <c r="CI1029" s="185"/>
      <c r="CJ1029" s="185"/>
      <c r="CK1029" s="185"/>
      <c r="CL1029" s="185"/>
      <c r="CM1029" s="185"/>
      <c r="CN1029" s="185"/>
      <c r="CO1029" s="185"/>
      <c r="CP1029" s="2234"/>
      <c r="CQ1029" s="2234"/>
      <c r="CR1029" s="2234"/>
      <c r="CS1029" s="283"/>
      <c r="CT1029" s="283"/>
      <c r="CU1029" s="283"/>
      <c r="CV1029" s="185"/>
      <c r="CW1029" s="185"/>
      <c r="CX1029" s="185"/>
      <c r="CY1029" s="185"/>
      <c r="CZ1029" s="185"/>
      <c r="DA1029" s="185"/>
      <c r="DB1029" s="1622"/>
      <c r="DC1029" s="1622"/>
      <c r="DD1029" s="1622"/>
      <c r="DE1029" s="185"/>
      <c r="DF1029" s="283"/>
      <c r="DG1029" s="185"/>
      <c r="DH1029" s="185"/>
      <c r="DI1029" s="185"/>
      <c r="DJ1029" s="185"/>
      <c r="DK1029" s="185"/>
      <c r="DL1029" s="185"/>
      <c r="DM1029" s="185"/>
      <c r="DN1029" s="186"/>
      <c r="DO1029" s="185"/>
      <c r="DP1029" s="283"/>
      <c r="DQ1029" s="185"/>
      <c r="DR1029" s="185"/>
      <c r="DS1029" s="185"/>
      <c r="DT1029" s="185"/>
      <c r="DU1029" s="185"/>
      <c r="DV1029" s="185"/>
      <c r="DW1029" s="185"/>
      <c r="DX1029" s="186"/>
      <c r="DY1029" s="185"/>
      <c r="DZ1029" s="2234"/>
      <c r="EA1029" s="283"/>
      <c r="EB1029" s="185"/>
      <c r="EC1029" s="866"/>
      <c r="ED1029" s="185"/>
      <c r="EE1029" s="185"/>
      <c r="EF1029" s="185"/>
      <c r="EG1029" s="202"/>
      <c r="EH1029" s="1614"/>
    </row>
    <row r="1030" spans="1:138" ht="15" hidden="1" customHeight="1" outlineLevel="1">
      <c r="A1030" s="67"/>
      <c r="B1030" s="67"/>
      <c r="C1030" s="93" t="s">
        <v>63</v>
      </c>
      <c r="D1030" s="94" t="s">
        <v>51</v>
      </c>
      <c r="E1030" s="84"/>
      <c r="F1030" s="84"/>
      <c r="G1030" s="84"/>
      <c r="H1030" s="84"/>
      <c r="I1030" s="84"/>
      <c r="J1030" s="84"/>
      <c r="K1030" s="84"/>
      <c r="L1030" s="84"/>
      <c r="M1030" s="2199"/>
      <c r="N1030" s="84"/>
      <c r="O1030" s="84"/>
      <c r="P1030" s="84"/>
      <c r="Q1030" s="185"/>
      <c r="R1030" s="185"/>
      <c r="S1030" s="185"/>
      <c r="T1030" s="185"/>
      <c r="U1030" s="185"/>
      <c r="V1030" s="84"/>
      <c r="W1030" s="84"/>
      <c r="X1030" s="84"/>
      <c r="Y1030" s="84"/>
      <c r="Z1030" s="84"/>
      <c r="AA1030" s="185"/>
      <c r="AB1030" s="185"/>
      <c r="AC1030" s="185"/>
      <c r="AD1030" s="185"/>
      <c r="AE1030" s="185"/>
      <c r="AF1030" s="23"/>
      <c r="AG1030" s="23"/>
      <c r="AH1030" s="185"/>
      <c r="AI1030" s="185"/>
      <c r="AJ1030" s="185"/>
      <c r="AK1030" s="185"/>
      <c r="AL1030" s="185"/>
      <c r="AM1030" s="185"/>
      <c r="AN1030" s="185"/>
      <c r="AO1030" s="185"/>
      <c r="AP1030" s="185"/>
      <c r="AQ1030" s="185"/>
      <c r="AR1030" s="185"/>
      <c r="AS1030" s="185"/>
      <c r="AT1030" s="185"/>
      <c r="AU1030" s="185"/>
      <c r="AV1030" s="185"/>
      <c r="AW1030" s="185"/>
      <c r="AX1030" s="185"/>
      <c r="AY1030" s="185"/>
      <c r="AZ1030" s="185"/>
      <c r="BA1030" s="185"/>
      <c r="BB1030" s="185"/>
      <c r="BC1030" s="185"/>
      <c r="BD1030" s="185"/>
      <c r="BE1030" s="185"/>
      <c r="BF1030" s="185"/>
      <c r="BG1030" s="185"/>
      <c r="BH1030" s="185"/>
      <c r="BI1030" s="185"/>
      <c r="BJ1030" s="185"/>
      <c r="BK1030" s="185"/>
      <c r="BL1030" s="185"/>
      <c r="BM1030" s="185"/>
      <c r="BN1030" s="185"/>
      <c r="BO1030" s="185"/>
      <c r="BP1030" s="185"/>
      <c r="BQ1030" s="185"/>
      <c r="BR1030" s="185"/>
      <c r="BS1030" s="185"/>
      <c r="BT1030" s="185"/>
      <c r="BU1030" s="185"/>
      <c r="BV1030" s="185"/>
      <c r="BW1030" s="185"/>
      <c r="BX1030" s="185"/>
      <c r="BY1030" s="185"/>
      <c r="BZ1030" s="185"/>
      <c r="CA1030" s="185"/>
      <c r="CB1030" s="185"/>
      <c r="CC1030" s="185"/>
      <c r="CD1030" s="185"/>
      <c r="CE1030" s="185"/>
      <c r="CF1030" s="185"/>
      <c r="CG1030" s="185"/>
      <c r="CH1030" s="185"/>
      <c r="CI1030" s="185"/>
      <c r="CJ1030" s="185"/>
      <c r="CK1030" s="185"/>
      <c r="CL1030" s="185"/>
      <c r="CM1030" s="185"/>
      <c r="CN1030" s="185"/>
      <c r="CO1030" s="185"/>
      <c r="CP1030" s="2234"/>
      <c r="CQ1030" s="2234"/>
      <c r="CR1030" s="2234"/>
      <c r="CS1030" s="283"/>
      <c r="CT1030" s="283"/>
      <c r="CU1030" s="283"/>
      <c r="CV1030" s="185"/>
      <c r="CW1030" s="185"/>
      <c r="CX1030" s="185"/>
      <c r="CY1030" s="185"/>
      <c r="CZ1030" s="185"/>
      <c r="DA1030" s="185"/>
      <c r="DB1030" s="1622"/>
      <c r="DC1030" s="1622"/>
      <c r="DD1030" s="1622"/>
      <c r="DE1030" s="185"/>
      <c r="DF1030" s="283"/>
      <c r="DG1030" s="185"/>
      <c r="DH1030" s="185"/>
      <c r="DI1030" s="185"/>
      <c r="DJ1030" s="185"/>
      <c r="DK1030" s="185"/>
      <c r="DL1030" s="185"/>
      <c r="DM1030" s="185"/>
      <c r="DN1030" s="185"/>
      <c r="DO1030" s="185"/>
      <c r="DP1030" s="283"/>
      <c r="DQ1030" s="185"/>
      <c r="DR1030" s="185"/>
      <c r="DS1030" s="185"/>
      <c r="DT1030" s="185"/>
      <c r="DU1030" s="185"/>
      <c r="DV1030" s="185"/>
      <c r="DW1030" s="185"/>
      <c r="DX1030" s="185"/>
      <c r="DY1030" s="185"/>
      <c r="DZ1030" s="2234"/>
      <c r="EA1030" s="283"/>
      <c r="EB1030" s="185"/>
      <c r="EC1030" s="866"/>
      <c r="ED1030" s="185"/>
      <c r="EE1030" s="185"/>
      <c r="EF1030" s="185"/>
      <c r="EG1030" s="202"/>
      <c r="EH1030" s="1614"/>
    </row>
    <row r="1031" spans="1:138" ht="15" hidden="1" customHeight="1" outlineLevel="1">
      <c r="A1031" s="67"/>
      <c r="B1031" s="67"/>
      <c r="C1031" s="95"/>
      <c r="D1031" s="96"/>
      <c r="E1031" s="67"/>
      <c r="F1031" s="67"/>
      <c r="G1031" s="67"/>
      <c r="H1031" s="86">
        <f>SUM(I1031:L1031)</f>
        <v>0</v>
      </c>
      <c r="I1031" s="67"/>
      <c r="J1031" s="67"/>
      <c r="K1031" s="67"/>
      <c r="L1031" s="67"/>
      <c r="M1031" s="2216"/>
      <c r="N1031" s="67"/>
      <c r="O1031" s="67"/>
      <c r="P1031" s="67"/>
      <c r="Q1031" s="185">
        <f>SUM(R1031:U1031)</f>
        <v>0</v>
      </c>
      <c r="R1031" s="23"/>
      <c r="S1031" s="23"/>
      <c r="T1031" s="23"/>
      <c r="U1031" s="23"/>
      <c r="V1031" s="86">
        <f>SUM(W1031:Z1031)</f>
        <v>0</v>
      </c>
      <c r="W1031" s="67"/>
      <c r="X1031" s="67"/>
      <c r="Y1031" s="67"/>
      <c r="Z1031" s="67"/>
      <c r="AA1031" s="185">
        <f>SUM(AB1031:AE1031)</f>
        <v>0</v>
      </c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216"/>
      <c r="CQ1031" s="2216"/>
      <c r="CR1031" s="2216"/>
      <c r="CS1031" s="85"/>
      <c r="CT1031" s="85"/>
      <c r="CU1031" s="85"/>
      <c r="CV1031" s="23"/>
      <c r="CW1031" s="23"/>
      <c r="CX1031" s="23"/>
      <c r="CY1031" s="23"/>
      <c r="CZ1031" s="23"/>
      <c r="DA1031" s="23"/>
      <c r="DB1031" s="1496"/>
      <c r="DC1031" s="1496"/>
      <c r="DD1031" s="1496"/>
      <c r="DE1031" s="23"/>
      <c r="DF1031" s="85"/>
      <c r="DG1031" s="23"/>
      <c r="DH1031" s="23"/>
      <c r="DI1031" s="23"/>
      <c r="DJ1031" s="23"/>
      <c r="DK1031" s="23"/>
      <c r="DL1031" s="23"/>
      <c r="DM1031" s="23"/>
      <c r="DN1031" s="185"/>
      <c r="DO1031" s="23"/>
      <c r="DP1031" s="85"/>
      <c r="DQ1031" s="23"/>
      <c r="DR1031" s="23"/>
      <c r="DS1031" s="23"/>
      <c r="DT1031" s="23"/>
      <c r="DU1031" s="23"/>
      <c r="DV1031" s="23"/>
      <c r="DW1031" s="23"/>
      <c r="DX1031" s="185"/>
      <c r="DY1031" s="23"/>
      <c r="DZ1031" s="2216"/>
      <c r="EA1031" s="85"/>
      <c r="EB1031" s="23"/>
      <c r="EC1031" s="867"/>
      <c r="ED1031" s="23"/>
      <c r="EE1031" s="23"/>
      <c r="EF1031" s="23"/>
      <c r="EG1031" s="171"/>
      <c r="EH1031" s="1291"/>
    </row>
    <row r="1032" spans="1:138" ht="15" hidden="1" customHeight="1" outlineLevel="1">
      <c r="A1032" s="67"/>
      <c r="B1032" s="67"/>
      <c r="C1032" s="95"/>
      <c r="D1032" s="96"/>
      <c r="E1032" s="67"/>
      <c r="F1032" s="67"/>
      <c r="G1032" s="67"/>
      <c r="H1032" s="86">
        <f>SUM(I1032:L1032)</f>
        <v>0</v>
      </c>
      <c r="I1032" s="67"/>
      <c r="J1032" s="67"/>
      <c r="K1032" s="67"/>
      <c r="L1032" s="67"/>
      <c r="M1032" s="2216"/>
      <c r="N1032" s="67"/>
      <c r="O1032" s="67"/>
      <c r="P1032" s="67"/>
      <c r="Q1032" s="185">
        <f>SUM(R1032:U1032)</f>
        <v>0</v>
      </c>
      <c r="R1032" s="196"/>
      <c r="S1032" s="196"/>
      <c r="T1032" s="196"/>
      <c r="U1032" s="196"/>
      <c r="V1032" s="86">
        <f>SUM(W1032:Z1032)</f>
        <v>0</v>
      </c>
      <c r="W1032" s="67"/>
      <c r="X1032" s="67"/>
      <c r="Y1032" s="67"/>
      <c r="Z1032" s="67"/>
      <c r="AA1032" s="185">
        <f>SUM(AB1032:AE1032)</f>
        <v>0</v>
      </c>
      <c r="AB1032" s="196"/>
      <c r="AC1032" s="196"/>
      <c r="AD1032" s="196"/>
      <c r="AE1032" s="196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2239"/>
      <c r="CQ1032" s="2239"/>
      <c r="CR1032" s="2239"/>
      <c r="CS1032" s="210"/>
      <c r="CT1032" s="210"/>
      <c r="CU1032" s="210"/>
      <c r="CV1032" s="33"/>
      <c r="CW1032" s="33"/>
      <c r="CX1032" s="33"/>
      <c r="CY1032" s="33"/>
      <c r="CZ1032" s="33"/>
      <c r="DA1032" s="33"/>
      <c r="DB1032" s="1498"/>
      <c r="DC1032" s="1498"/>
      <c r="DD1032" s="1498"/>
      <c r="DE1032" s="33"/>
      <c r="DF1032" s="210"/>
      <c r="DG1032" s="33"/>
      <c r="DH1032" s="33"/>
      <c r="DI1032" s="33"/>
      <c r="DJ1032" s="33"/>
      <c r="DK1032" s="33"/>
      <c r="DL1032" s="33"/>
      <c r="DM1032" s="33"/>
      <c r="DN1032" s="23"/>
      <c r="DO1032" s="33"/>
      <c r="DP1032" s="210"/>
      <c r="DQ1032" s="33"/>
      <c r="DR1032" s="33"/>
      <c r="DS1032" s="33"/>
      <c r="DT1032" s="33"/>
      <c r="DU1032" s="33"/>
      <c r="DV1032" s="33"/>
      <c r="DW1032" s="33"/>
      <c r="DX1032" s="23"/>
      <c r="DY1032" s="33"/>
      <c r="DZ1032" s="2239"/>
      <c r="EA1032" s="210"/>
      <c r="EB1032" s="33"/>
      <c r="EC1032" s="868"/>
      <c r="ED1032" s="33"/>
      <c r="EE1032" s="33"/>
      <c r="EF1032" s="33"/>
      <c r="EG1032" s="201"/>
      <c r="EH1032" s="1581"/>
    </row>
    <row r="1033" spans="1:138" ht="15" hidden="1" customHeight="1" outlineLevel="1">
      <c r="A1033" s="67"/>
      <c r="B1033" s="67"/>
      <c r="C1033" s="95"/>
      <c r="D1033" s="96"/>
      <c r="E1033" s="67"/>
      <c r="F1033" s="67"/>
      <c r="G1033" s="67"/>
      <c r="H1033" s="86">
        <f>SUM(I1033:L1033)</f>
        <v>0</v>
      </c>
      <c r="I1033" s="67"/>
      <c r="J1033" s="67"/>
      <c r="K1033" s="67"/>
      <c r="L1033" s="67"/>
      <c r="M1033" s="2216"/>
      <c r="N1033" s="67"/>
      <c r="O1033" s="67"/>
      <c r="P1033" s="67"/>
      <c r="Q1033" s="185">
        <f>SUM(R1033:U1033)</f>
        <v>0</v>
      </c>
      <c r="R1033" s="196"/>
      <c r="S1033" s="196"/>
      <c r="T1033" s="196"/>
      <c r="U1033" s="196"/>
      <c r="V1033" s="86">
        <f>SUM(W1033:Z1033)</f>
        <v>0</v>
      </c>
      <c r="W1033" s="67"/>
      <c r="X1033" s="67"/>
      <c r="Y1033" s="67"/>
      <c r="Z1033" s="67"/>
      <c r="AA1033" s="185">
        <f>SUM(AB1033:AE1033)</f>
        <v>0</v>
      </c>
      <c r="AB1033" s="196"/>
      <c r="AC1033" s="196"/>
      <c r="AD1033" s="196"/>
      <c r="AE1033" s="196"/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2239"/>
      <c r="CQ1033" s="2239"/>
      <c r="CR1033" s="2239"/>
      <c r="CS1033" s="210"/>
      <c r="CT1033" s="210"/>
      <c r="CU1033" s="210"/>
      <c r="CV1033" s="33"/>
      <c r="CW1033" s="33"/>
      <c r="CX1033" s="33"/>
      <c r="CY1033" s="33"/>
      <c r="CZ1033" s="33"/>
      <c r="DA1033" s="33"/>
      <c r="DB1033" s="1498"/>
      <c r="DC1033" s="1498"/>
      <c r="DD1033" s="1498"/>
      <c r="DE1033" s="33"/>
      <c r="DF1033" s="210"/>
      <c r="DG1033" s="33"/>
      <c r="DH1033" s="33"/>
      <c r="DI1033" s="33"/>
      <c r="DJ1033" s="33"/>
      <c r="DK1033" s="33"/>
      <c r="DL1033" s="33"/>
      <c r="DM1033" s="33"/>
      <c r="DN1033" s="33"/>
      <c r="DO1033" s="33"/>
      <c r="DP1033" s="210"/>
      <c r="DQ1033" s="33"/>
      <c r="DR1033" s="33"/>
      <c r="DS1033" s="33"/>
      <c r="DT1033" s="33"/>
      <c r="DU1033" s="33"/>
      <c r="DV1033" s="33"/>
      <c r="DW1033" s="33"/>
      <c r="DX1033" s="33"/>
      <c r="DY1033" s="33"/>
      <c r="DZ1033" s="2239"/>
      <c r="EA1033" s="210"/>
      <c r="EB1033" s="33"/>
      <c r="EC1033" s="868"/>
      <c r="ED1033" s="33"/>
      <c r="EE1033" s="33"/>
      <c r="EF1033" s="33"/>
      <c r="EG1033" s="201"/>
      <c r="EH1033" s="1581"/>
    </row>
    <row r="1034" spans="1:138" ht="15" hidden="1" customHeight="1" outlineLevel="1">
      <c r="A1034" s="67"/>
      <c r="B1034" s="67"/>
      <c r="C1034" s="95"/>
      <c r="D1034" s="97" t="s">
        <v>52</v>
      </c>
      <c r="E1034" s="84"/>
      <c r="F1034" s="84"/>
      <c r="G1034" s="84"/>
      <c r="H1034" s="84"/>
      <c r="I1034" s="84"/>
      <c r="J1034" s="84"/>
      <c r="K1034" s="84"/>
      <c r="L1034" s="84"/>
      <c r="M1034" s="2199"/>
      <c r="N1034" s="84"/>
      <c r="O1034" s="84"/>
      <c r="P1034" s="84"/>
      <c r="Q1034" s="185"/>
      <c r="R1034" s="185"/>
      <c r="S1034" s="185"/>
      <c r="T1034" s="185"/>
      <c r="U1034" s="185"/>
      <c r="V1034" s="84"/>
      <c r="W1034" s="84"/>
      <c r="X1034" s="84"/>
      <c r="Y1034" s="84"/>
      <c r="Z1034" s="84"/>
      <c r="AA1034" s="185"/>
      <c r="AB1034" s="185"/>
      <c r="AC1034" s="185"/>
      <c r="AD1034" s="185"/>
      <c r="AE1034" s="185"/>
      <c r="AF1034" s="105"/>
      <c r="AG1034" s="105"/>
      <c r="AH1034" s="185">
        <f>SUM(AH1031:AH1033)</f>
        <v>0</v>
      </c>
      <c r="AI1034" s="185">
        <f>SUM(AI1031:AI1033)</f>
        <v>0</v>
      </c>
      <c r="AJ1034" s="185">
        <f t="shared" ref="AJ1034:AV1034" si="2878">SUM(AJ1031:AJ1033)</f>
        <v>0</v>
      </c>
      <c r="AK1034" s="185">
        <f t="shared" si="2878"/>
        <v>0</v>
      </c>
      <c r="AL1034" s="185">
        <f t="shared" si="2878"/>
        <v>0</v>
      </c>
      <c r="AM1034" s="185">
        <f t="shared" si="2878"/>
        <v>0</v>
      </c>
      <c r="AN1034" s="185">
        <f t="shared" si="2878"/>
        <v>0</v>
      </c>
      <c r="AO1034" s="185">
        <f t="shared" si="2878"/>
        <v>0</v>
      </c>
      <c r="AP1034" s="185">
        <f t="shared" si="2878"/>
        <v>0</v>
      </c>
      <c r="AQ1034" s="185">
        <f t="shared" si="2878"/>
        <v>0</v>
      </c>
      <c r="AR1034" s="185">
        <f t="shared" si="2878"/>
        <v>0</v>
      </c>
      <c r="AS1034" s="185">
        <f t="shared" si="2878"/>
        <v>0</v>
      </c>
      <c r="AT1034" s="185">
        <f t="shared" si="2878"/>
        <v>0</v>
      </c>
      <c r="AU1034" s="185">
        <f t="shared" si="2878"/>
        <v>0</v>
      </c>
      <c r="AV1034" s="185">
        <f t="shared" si="2878"/>
        <v>0</v>
      </c>
      <c r="AW1034" s="185">
        <f>SUM(AW1031:AW1033)</f>
        <v>0</v>
      </c>
      <c r="AX1034" s="185">
        <f>SUM(AX1031:AX1033)</f>
        <v>0</v>
      </c>
      <c r="AY1034" s="185">
        <f t="shared" ref="AY1034:BK1034" si="2879">SUM(AY1031:AY1033)</f>
        <v>0</v>
      </c>
      <c r="AZ1034" s="185">
        <f t="shared" si="2879"/>
        <v>0</v>
      </c>
      <c r="BA1034" s="185">
        <f t="shared" si="2879"/>
        <v>0</v>
      </c>
      <c r="BB1034" s="185">
        <f t="shared" si="2879"/>
        <v>0</v>
      </c>
      <c r="BC1034" s="185">
        <f t="shared" si="2879"/>
        <v>0</v>
      </c>
      <c r="BD1034" s="185">
        <f t="shared" si="2879"/>
        <v>0</v>
      </c>
      <c r="BE1034" s="185">
        <f t="shared" si="2879"/>
        <v>0</v>
      </c>
      <c r="BF1034" s="185">
        <f t="shared" si="2879"/>
        <v>0</v>
      </c>
      <c r="BG1034" s="185">
        <f t="shared" si="2879"/>
        <v>0</v>
      </c>
      <c r="BH1034" s="185">
        <f t="shared" si="2879"/>
        <v>0</v>
      </c>
      <c r="BI1034" s="185">
        <f t="shared" si="2879"/>
        <v>0</v>
      </c>
      <c r="BJ1034" s="185">
        <f t="shared" si="2879"/>
        <v>0</v>
      </c>
      <c r="BK1034" s="185">
        <f t="shared" si="2879"/>
        <v>0</v>
      </c>
      <c r="BL1034" s="185">
        <f>SUM(BL1031:BL1033)</f>
        <v>0</v>
      </c>
      <c r="BM1034" s="185">
        <f>SUM(BM1031:BM1033)</f>
        <v>0</v>
      </c>
      <c r="BN1034" s="185">
        <f t="shared" ref="BN1034:BZ1034" si="2880">SUM(BN1031:BN1033)</f>
        <v>0</v>
      </c>
      <c r="BO1034" s="185">
        <f t="shared" si="2880"/>
        <v>0</v>
      </c>
      <c r="BP1034" s="185">
        <f t="shared" si="2880"/>
        <v>0</v>
      </c>
      <c r="BQ1034" s="185">
        <f t="shared" si="2880"/>
        <v>0</v>
      </c>
      <c r="BR1034" s="185">
        <f t="shared" si="2880"/>
        <v>0</v>
      </c>
      <c r="BS1034" s="185">
        <f t="shared" si="2880"/>
        <v>0</v>
      </c>
      <c r="BT1034" s="185">
        <f t="shared" si="2880"/>
        <v>0</v>
      </c>
      <c r="BU1034" s="185">
        <f t="shared" si="2880"/>
        <v>0</v>
      </c>
      <c r="BV1034" s="185">
        <f t="shared" si="2880"/>
        <v>0</v>
      </c>
      <c r="BW1034" s="185">
        <f t="shared" si="2880"/>
        <v>0</v>
      </c>
      <c r="BX1034" s="185">
        <f t="shared" si="2880"/>
        <v>0</v>
      </c>
      <c r="BY1034" s="185">
        <f t="shared" si="2880"/>
        <v>0</v>
      </c>
      <c r="BZ1034" s="185">
        <f t="shared" si="2880"/>
        <v>0</v>
      </c>
      <c r="CA1034" s="185">
        <f>SUM(CA1031:CA1033)</f>
        <v>0</v>
      </c>
      <c r="CB1034" s="185">
        <f>SUM(CB1031:CB1033)</f>
        <v>0</v>
      </c>
      <c r="CC1034" s="185">
        <f t="shared" ref="CC1034:CO1034" si="2881">SUM(CC1031:CC1033)</f>
        <v>0</v>
      </c>
      <c r="CD1034" s="185">
        <f t="shared" si="2881"/>
        <v>0</v>
      </c>
      <c r="CE1034" s="185">
        <f t="shared" si="2881"/>
        <v>0</v>
      </c>
      <c r="CF1034" s="185">
        <f t="shared" si="2881"/>
        <v>0</v>
      </c>
      <c r="CG1034" s="185">
        <f t="shared" si="2881"/>
        <v>0</v>
      </c>
      <c r="CH1034" s="185">
        <f t="shared" si="2881"/>
        <v>0</v>
      </c>
      <c r="CI1034" s="185">
        <f t="shared" si="2881"/>
        <v>0</v>
      </c>
      <c r="CJ1034" s="185">
        <f t="shared" si="2881"/>
        <v>0</v>
      </c>
      <c r="CK1034" s="185">
        <f t="shared" si="2881"/>
        <v>0</v>
      </c>
      <c r="CL1034" s="185">
        <f t="shared" si="2881"/>
        <v>0</v>
      </c>
      <c r="CM1034" s="185">
        <f t="shared" si="2881"/>
        <v>0</v>
      </c>
      <c r="CN1034" s="185">
        <f t="shared" si="2881"/>
        <v>0</v>
      </c>
      <c r="CO1034" s="185">
        <f t="shared" si="2881"/>
        <v>0</v>
      </c>
      <c r="CP1034" s="2234">
        <f t="shared" ref="CP1034:CX1034" si="2882">SUM(CP1031:CP1033)</f>
        <v>0</v>
      </c>
      <c r="CQ1034" s="2234">
        <f t="shared" si="2882"/>
        <v>0</v>
      </c>
      <c r="CR1034" s="2234">
        <f t="shared" si="2882"/>
        <v>0</v>
      </c>
      <c r="CS1034" s="283">
        <f t="shared" si="2882"/>
        <v>0</v>
      </c>
      <c r="CT1034" s="283">
        <f t="shared" si="2882"/>
        <v>0</v>
      </c>
      <c r="CU1034" s="283">
        <f t="shared" si="2882"/>
        <v>0</v>
      </c>
      <c r="CV1034" s="185">
        <f t="shared" si="2882"/>
        <v>0</v>
      </c>
      <c r="CW1034" s="185">
        <f t="shared" si="2882"/>
        <v>0</v>
      </c>
      <c r="CX1034" s="185">
        <f t="shared" si="2882"/>
        <v>0</v>
      </c>
      <c r="CY1034" s="185">
        <f t="shared" ref="CY1034:DA1034" si="2883">SUM(CY1031:CY1033)</f>
        <v>0</v>
      </c>
      <c r="CZ1034" s="185">
        <f t="shared" si="2883"/>
        <v>0</v>
      </c>
      <c r="DA1034" s="185">
        <f t="shared" si="2883"/>
        <v>0</v>
      </c>
      <c r="DB1034" s="1622"/>
      <c r="DC1034" s="1622"/>
      <c r="DD1034" s="1622"/>
      <c r="DE1034" s="185">
        <f>SUM(DE1031:DE1033)</f>
        <v>0</v>
      </c>
      <c r="DF1034" s="283"/>
      <c r="DG1034" s="185"/>
      <c r="DH1034" s="185"/>
      <c r="DI1034" s="185"/>
      <c r="DJ1034" s="185"/>
      <c r="DK1034" s="185"/>
      <c r="DL1034" s="185"/>
      <c r="DM1034" s="185"/>
      <c r="DN1034" s="33"/>
      <c r="DO1034" s="185"/>
      <c r="DP1034" s="283"/>
      <c r="DQ1034" s="185"/>
      <c r="DR1034" s="185"/>
      <c r="DS1034" s="185"/>
      <c r="DT1034" s="185"/>
      <c r="DU1034" s="185"/>
      <c r="DV1034" s="185"/>
      <c r="DW1034" s="185"/>
      <c r="DX1034" s="33"/>
      <c r="DY1034" s="185"/>
      <c r="DZ1034" s="2234">
        <f>SUM(DZ1031:DZ1033)</f>
        <v>0</v>
      </c>
      <c r="EA1034" s="283">
        <f t="shared" ref="EA1034:EB1034" si="2884">SUM(EA1031:EA1033)</f>
        <v>0</v>
      </c>
      <c r="EB1034" s="185">
        <f t="shared" si="2884"/>
        <v>0</v>
      </c>
      <c r="EC1034" s="866">
        <f t="shared" ref="EC1034" si="2885">SUM(EC1031:EC1033)</f>
        <v>0</v>
      </c>
      <c r="ED1034" s="185"/>
      <c r="EE1034" s="185"/>
      <c r="EF1034" s="185"/>
      <c r="EG1034" s="202"/>
      <c r="EH1034" s="1614"/>
    </row>
    <row r="1035" spans="1:138" ht="15" hidden="1" customHeight="1" outlineLevel="1">
      <c r="A1035" s="67"/>
      <c r="B1035" s="67"/>
      <c r="C1035" s="93" t="s">
        <v>64</v>
      </c>
      <c r="D1035" s="94" t="s">
        <v>127</v>
      </c>
      <c r="E1035" s="84"/>
      <c r="F1035" s="84"/>
      <c r="G1035" s="84"/>
      <c r="H1035" s="84"/>
      <c r="I1035" s="84"/>
      <c r="J1035" s="84"/>
      <c r="K1035" s="84"/>
      <c r="L1035" s="84"/>
      <c r="M1035" s="2199"/>
      <c r="N1035" s="84"/>
      <c r="O1035" s="84"/>
      <c r="P1035" s="84"/>
      <c r="Q1035" s="185"/>
      <c r="R1035" s="185"/>
      <c r="S1035" s="185"/>
      <c r="T1035" s="185"/>
      <c r="U1035" s="185"/>
      <c r="V1035" s="84"/>
      <c r="W1035" s="84"/>
      <c r="X1035" s="84"/>
      <c r="Y1035" s="84"/>
      <c r="Z1035" s="84"/>
      <c r="AA1035" s="185"/>
      <c r="AB1035" s="185"/>
      <c r="AC1035" s="185"/>
      <c r="AD1035" s="185"/>
      <c r="AE1035" s="185"/>
      <c r="AF1035" s="23"/>
      <c r="AG1035" s="23"/>
      <c r="AH1035" s="185"/>
      <c r="AI1035" s="185"/>
      <c r="AJ1035" s="185"/>
      <c r="AK1035" s="185"/>
      <c r="AL1035" s="185"/>
      <c r="AM1035" s="185"/>
      <c r="AN1035" s="185"/>
      <c r="AO1035" s="185"/>
      <c r="AP1035" s="185"/>
      <c r="AQ1035" s="185"/>
      <c r="AR1035" s="185"/>
      <c r="AS1035" s="185"/>
      <c r="AT1035" s="185"/>
      <c r="AU1035" s="185"/>
      <c r="AV1035" s="185"/>
      <c r="AW1035" s="185"/>
      <c r="AX1035" s="185"/>
      <c r="AY1035" s="185"/>
      <c r="AZ1035" s="185"/>
      <c r="BA1035" s="185"/>
      <c r="BB1035" s="185"/>
      <c r="BC1035" s="185"/>
      <c r="BD1035" s="185"/>
      <c r="BE1035" s="185"/>
      <c r="BF1035" s="185"/>
      <c r="BG1035" s="185"/>
      <c r="BH1035" s="185"/>
      <c r="BI1035" s="185"/>
      <c r="BJ1035" s="185"/>
      <c r="BK1035" s="185"/>
      <c r="BL1035" s="185"/>
      <c r="BM1035" s="185"/>
      <c r="BN1035" s="185"/>
      <c r="BO1035" s="185"/>
      <c r="BP1035" s="185"/>
      <c r="BQ1035" s="185"/>
      <c r="BR1035" s="185"/>
      <c r="BS1035" s="185"/>
      <c r="BT1035" s="185"/>
      <c r="BU1035" s="185"/>
      <c r="BV1035" s="185"/>
      <c r="BW1035" s="185"/>
      <c r="BX1035" s="185"/>
      <c r="BY1035" s="185"/>
      <c r="BZ1035" s="185"/>
      <c r="CA1035" s="185"/>
      <c r="CB1035" s="185"/>
      <c r="CC1035" s="185"/>
      <c r="CD1035" s="185"/>
      <c r="CE1035" s="185"/>
      <c r="CF1035" s="185"/>
      <c r="CG1035" s="185"/>
      <c r="CH1035" s="185"/>
      <c r="CI1035" s="185"/>
      <c r="CJ1035" s="185"/>
      <c r="CK1035" s="185"/>
      <c r="CL1035" s="185"/>
      <c r="CM1035" s="185"/>
      <c r="CN1035" s="185"/>
      <c r="CO1035" s="185"/>
      <c r="CP1035" s="2234"/>
      <c r="CQ1035" s="2234"/>
      <c r="CR1035" s="2234"/>
      <c r="CS1035" s="283"/>
      <c r="CT1035" s="283"/>
      <c r="CU1035" s="283"/>
      <c r="CV1035" s="185"/>
      <c r="CW1035" s="185"/>
      <c r="CX1035" s="185"/>
      <c r="CY1035" s="185"/>
      <c r="CZ1035" s="185"/>
      <c r="DA1035" s="185"/>
      <c r="DB1035" s="1622"/>
      <c r="DC1035" s="1622"/>
      <c r="DD1035" s="1622"/>
      <c r="DE1035" s="185"/>
      <c r="DF1035" s="283"/>
      <c r="DG1035" s="185"/>
      <c r="DH1035" s="185"/>
      <c r="DI1035" s="185"/>
      <c r="DJ1035" s="185"/>
      <c r="DK1035" s="185"/>
      <c r="DL1035" s="185"/>
      <c r="DM1035" s="185"/>
      <c r="DN1035" s="185"/>
      <c r="DO1035" s="185"/>
      <c r="DP1035" s="283"/>
      <c r="DQ1035" s="185"/>
      <c r="DR1035" s="185"/>
      <c r="DS1035" s="185"/>
      <c r="DT1035" s="185"/>
      <c r="DU1035" s="185"/>
      <c r="DV1035" s="185"/>
      <c r="DW1035" s="185"/>
      <c r="DX1035" s="185"/>
      <c r="DY1035" s="185"/>
      <c r="DZ1035" s="2234"/>
      <c r="EA1035" s="283"/>
      <c r="EB1035" s="185"/>
      <c r="EC1035" s="866"/>
      <c r="ED1035" s="185"/>
      <c r="EE1035" s="185"/>
      <c r="EF1035" s="185"/>
      <c r="EG1035" s="202"/>
      <c r="EH1035" s="1614"/>
    </row>
    <row r="1036" spans="1:138" ht="15" hidden="1" customHeight="1" outlineLevel="1">
      <c r="A1036" s="67"/>
      <c r="B1036" s="67"/>
      <c r="C1036" s="95"/>
      <c r="D1036" s="98"/>
      <c r="E1036" s="67"/>
      <c r="F1036" s="67"/>
      <c r="G1036" s="67"/>
      <c r="H1036" s="86">
        <f>SUM(I1036:L1036)</f>
        <v>0</v>
      </c>
      <c r="I1036" s="67"/>
      <c r="J1036" s="67"/>
      <c r="K1036" s="67"/>
      <c r="L1036" s="67"/>
      <c r="M1036" s="2216"/>
      <c r="N1036" s="67"/>
      <c r="O1036" s="67"/>
      <c r="P1036" s="67"/>
      <c r="Q1036" s="185">
        <f>SUM(R1036:U1036)</f>
        <v>0</v>
      </c>
      <c r="R1036" s="23"/>
      <c r="S1036" s="23"/>
      <c r="T1036" s="23"/>
      <c r="U1036" s="23"/>
      <c r="V1036" s="86">
        <f>SUM(W1036:Z1036)</f>
        <v>0</v>
      </c>
      <c r="W1036" s="67"/>
      <c r="X1036" s="67"/>
      <c r="Y1036" s="67"/>
      <c r="Z1036" s="67"/>
      <c r="AA1036" s="185">
        <f>SUM(AB1036:AE1036)</f>
        <v>0</v>
      </c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216"/>
      <c r="CQ1036" s="2216"/>
      <c r="CR1036" s="2216"/>
      <c r="CS1036" s="85"/>
      <c r="CT1036" s="85"/>
      <c r="CU1036" s="85"/>
      <c r="CV1036" s="23"/>
      <c r="CW1036" s="23"/>
      <c r="CX1036" s="23"/>
      <c r="CY1036" s="23"/>
      <c r="CZ1036" s="23"/>
      <c r="DA1036" s="23"/>
      <c r="DB1036" s="1496"/>
      <c r="DC1036" s="1496"/>
      <c r="DD1036" s="1496"/>
      <c r="DE1036" s="23"/>
      <c r="DF1036" s="85"/>
      <c r="DG1036" s="23"/>
      <c r="DH1036" s="23"/>
      <c r="DI1036" s="23"/>
      <c r="DJ1036" s="23"/>
      <c r="DK1036" s="23"/>
      <c r="DL1036" s="23"/>
      <c r="DM1036" s="23"/>
      <c r="DN1036" s="185"/>
      <c r="DO1036" s="23"/>
      <c r="DP1036" s="85"/>
      <c r="DQ1036" s="23"/>
      <c r="DR1036" s="23"/>
      <c r="DS1036" s="23"/>
      <c r="DT1036" s="23"/>
      <c r="DU1036" s="23"/>
      <c r="DV1036" s="23"/>
      <c r="DW1036" s="23"/>
      <c r="DX1036" s="185"/>
      <c r="DY1036" s="23"/>
      <c r="DZ1036" s="2216"/>
      <c r="EA1036" s="85"/>
      <c r="EB1036" s="23"/>
      <c r="EC1036" s="867"/>
      <c r="ED1036" s="23"/>
      <c r="EE1036" s="23"/>
      <c r="EF1036" s="23"/>
      <c r="EG1036" s="171"/>
      <c r="EH1036" s="1291"/>
    </row>
    <row r="1037" spans="1:138" ht="15" hidden="1" customHeight="1" outlineLevel="1">
      <c r="A1037" s="67"/>
      <c r="B1037" s="67"/>
      <c r="C1037" s="95"/>
      <c r="D1037" s="98"/>
      <c r="E1037" s="67"/>
      <c r="F1037" s="67"/>
      <c r="G1037" s="67"/>
      <c r="H1037" s="86">
        <f>SUM(I1037:L1037)</f>
        <v>0</v>
      </c>
      <c r="I1037" s="67"/>
      <c r="J1037" s="67"/>
      <c r="K1037" s="67"/>
      <c r="L1037" s="67"/>
      <c r="M1037" s="2216"/>
      <c r="N1037" s="67"/>
      <c r="O1037" s="67"/>
      <c r="P1037" s="67"/>
      <c r="Q1037" s="185">
        <f>SUM(R1037:U1037)</f>
        <v>0</v>
      </c>
      <c r="R1037" s="196"/>
      <c r="S1037" s="196"/>
      <c r="T1037" s="196"/>
      <c r="U1037" s="196"/>
      <c r="V1037" s="86">
        <f>SUM(W1037:Z1037)</f>
        <v>0</v>
      </c>
      <c r="W1037" s="67"/>
      <c r="X1037" s="67"/>
      <c r="Y1037" s="67"/>
      <c r="Z1037" s="67"/>
      <c r="AA1037" s="185">
        <f>SUM(AB1037:AE1037)</f>
        <v>0</v>
      </c>
      <c r="AB1037" s="196"/>
      <c r="AC1037" s="196"/>
      <c r="AD1037" s="196"/>
      <c r="AE1037" s="196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2239"/>
      <c r="CQ1037" s="2239"/>
      <c r="CR1037" s="2239"/>
      <c r="CS1037" s="210"/>
      <c r="CT1037" s="210"/>
      <c r="CU1037" s="210"/>
      <c r="CV1037" s="33"/>
      <c r="CW1037" s="33"/>
      <c r="CX1037" s="33"/>
      <c r="CY1037" s="33"/>
      <c r="CZ1037" s="33"/>
      <c r="DA1037" s="33"/>
      <c r="DB1037" s="1498"/>
      <c r="DC1037" s="1498"/>
      <c r="DD1037" s="1498"/>
      <c r="DE1037" s="33"/>
      <c r="DF1037" s="210"/>
      <c r="DG1037" s="33"/>
      <c r="DH1037" s="33"/>
      <c r="DI1037" s="33"/>
      <c r="DJ1037" s="33"/>
      <c r="DK1037" s="33"/>
      <c r="DL1037" s="33"/>
      <c r="DM1037" s="33"/>
      <c r="DN1037" s="23"/>
      <c r="DO1037" s="33"/>
      <c r="DP1037" s="210"/>
      <c r="DQ1037" s="33"/>
      <c r="DR1037" s="33"/>
      <c r="DS1037" s="33"/>
      <c r="DT1037" s="33"/>
      <c r="DU1037" s="33"/>
      <c r="DV1037" s="33"/>
      <c r="DW1037" s="33"/>
      <c r="DX1037" s="23"/>
      <c r="DY1037" s="33"/>
      <c r="DZ1037" s="2239"/>
      <c r="EA1037" s="210"/>
      <c r="EB1037" s="33"/>
      <c r="EC1037" s="868"/>
      <c r="ED1037" s="33"/>
      <c r="EE1037" s="33"/>
      <c r="EF1037" s="33"/>
      <c r="EG1037" s="201"/>
      <c r="EH1037" s="1581"/>
    </row>
    <row r="1038" spans="1:138" ht="15" hidden="1" customHeight="1" outlineLevel="1">
      <c r="A1038" s="67"/>
      <c r="B1038" s="67"/>
      <c r="C1038" s="95" t="s">
        <v>49</v>
      </c>
      <c r="D1038" s="98"/>
      <c r="E1038" s="67"/>
      <c r="F1038" s="67"/>
      <c r="G1038" s="67"/>
      <c r="H1038" s="86">
        <f>SUM(I1038:L1038)</f>
        <v>0</v>
      </c>
      <c r="I1038" s="67"/>
      <c r="J1038" s="67"/>
      <c r="K1038" s="67"/>
      <c r="L1038" s="67"/>
      <c r="M1038" s="2216"/>
      <c r="N1038" s="67"/>
      <c r="O1038" s="67"/>
      <c r="P1038" s="67"/>
      <c r="Q1038" s="185">
        <f>SUM(R1038:U1038)</f>
        <v>0</v>
      </c>
      <c r="R1038" s="196"/>
      <c r="S1038" s="196"/>
      <c r="T1038" s="196"/>
      <c r="U1038" s="196"/>
      <c r="V1038" s="86">
        <f>SUM(W1038:Z1038)</f>
        <v>0</v>
      </c>
      <c r="W1038" s="67"/>
      <c r="X1038" s="67"/>
      <c r="Y1038" s="67"/>
      <c r="Z1038" s="67"/>
      <c r="AA1038" s="185">
        <f>SUM(AB1038:AE1038)</f>
        <v>0</v>
      </c>
      <c r="AB1038" s="196"/>
      <c r="AC1038" s="196"/>
      <c r="AD1038" s="196"/>
      <c r="AE1038" s="196"/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2239"/>
      <c r="CQ1038" s="2239"/>
      <c r="CR1038" s="2239"/>
      <c r="CS1038" s="210"/>
      <c r="CT1038" s="210"/>
      <c r="CU1038" s="210"/>
      <c r="CV1038" s="33"/>
      <c r="CW1038" s="33"/>
      <c r="CX1038" s="33"/>
      <c r="CY1038" s="33"/>
      <c r="CZ1038" s="33"/>
      <c r="DA1038" s="33"/>
      <c r="DB1038" s="1498"/>
      <c r="DC1038" s="1498"/>
      <c r="DD1038" s="1498"/>
      <c r="DE1038" s="33"/>
      <c r="DF1038" s="210"/>
      <c r="DG1038" s="33"/>
      <c r="DH1038" s="33"/>
      <c r="DI1038" s="33"/>
      <c r="DJ1038" s="33"/>
      <c r="DK1038" s="33"/>
      <c r="DL1038" s="33"/>
      <c r="DM1038" s="33"/>
      <c r="DN1038" s="33"/>
      <c r="DO1038" s="33"/>
      <c r="DP1038" s="210"/>
      <c r="DQ1038" s="33"/>
      <c r="DR1038" s="33"/>
      <c r="DS1038" s="33"/>
      <c r="DT1038" s="33"/>
      <c r="DU1038" s="33"/>
      <c r="DV1038" s="33"/>
      <c r="DW1038" s="33"/>
      <c r="DX1038" s="33"/>
      <c r="DY1038" s="33"/>
      <c r="DZ1038" s="2239"/>
      <c r="EA1038" s="210"/>
      <c r="EB1038" s="33"/>
      <c r="EC1038" s="868"/>
      <c r="ED1038" s="33"/>
      <c r="EE1038" s="33"/>
      <c r="EF1038" s="33"/>
      <c r="EG1038" s="201"/>
      <c r="EH1038" s="1581"/>
    </row>
    <row r="1039" spans="1:138" ht="15" hidden="1" customHeight="1" outlineLevel="1">
      <c r="A1039" s="67"/>
      <c r="B1039" s="67"/>
      <c r="C1039" s="95"/>
      <c r="D1039" s="97" t="s">
        <v>52</v>
      </c>
      <c r="E1039" s="84"/>
      <c r="F1039" s="84"/>
      <c r="G1039" s="84"/>
      <c r="H1039" s="84"/>
      <c r="I1039" s="84"/>
      <c r="J1039" s="84"/>
      <c r="K1039" s="84"/>
      <c r="L1039" s="84"/>
      <c r="M1039" s="2199"/>
      <c r="N1039" s="84"/>
      <c r="O1039" s="84"/>
      <c r="P1039" s="84"/>
      <c r="Q1039" s="185"/>
      <c r="R1039" s="185"/>
      <c r="S1039" s="185"/>
      <c r="T1039" s="185"/>
      <c r="U1039" s="185"/>
      <c r="V1039" s="84"/>
      <c r="W1039" s="84"/>
      <c r="X1039" s="84"/>
      <c r="Y1039" s="84"/>
      <c r="Z1039" s="84"/>
      <c r="AA1039" s="185"/>
      <c r="AB1039" s="185"/>
      <c r="AC1039" s="185"/>
      <c r="AD1039" s="185"/>
      <c r="AE1039" s="185"/>
      <c r="AF1039" s="105"/>
      <c r="AG1039" s="105"/>
      <c r="AH1039" s="185">
        <f>SUM(AH1036:AH1038)</f>
        <v>0</v>
      </c>
      <c r="AI1039" s="185">
        <f>SUM(AI1036:AI1038)</f>
        <v>0</v>
      </c>
      <c r="AJ1039" s="185">
        <f t="shared" ref="AJ1039:AV1039" si="2886">SUM(AJ1036:AJ1038)</f>
        <v>0</v>
      </c>
      <c r="AK1039" s="185">
        <f t="shared" si="2886"/>
        <v>0</v>
      </c>
      <c r="AL1039" s="185">
        <f t="shared" si="2886"/>
        <v>0</v>
      </c>
      <c r="AM1039" s="185">
        <f t="shared" si="2886"/>
        <v>0</v>
      </c>
      <c r="AN1039" s="185">
        <f t="shared" si="2886"/>
        <v>0</v>
      </c>
      <c r="AO1039" s="185">
        <f t="shared" si="2886"/>
        <v>0</v>
      </c>
      <c r="AP1039" s="185">
        <f t="shared" si="2886"/>
        <v>0</v>
      </c>
      <c r="AQ1039" s="185">
        <f t="shared" si="2886"/>
        <v>0</v>
      </c>
      <c r="AR1039" s="185">
        <f t="shared" si="2886"/>
        <v>0</v>
      </c>
      <c r="AS1039" s="185">
        <f t="shared" si="2886"/>
        <v>0</v>
      </c>
      <c r="AT1039" s="185">
        <f t="shared" si="2886"/>
        <v>0</v>
      </c>
      <c r="AU1039" s="185">
        <f t="shared" si="2886"/>
        <v>0</v>
      </c>
      <c r="AV1039" s="185">
        <f t="shared" si="2886"/>
        <v>0</v>
      </c>
      <c r="AW1039" s="185">
        <f>SUM(AW1036:AW1038)</f>
        <v>0</v>
      </c>
      <c r="AX1039" s="185">
        <f>SUM(AX1036:AX1038)</f>
        <v>0</v>
      </c>
      <c r="AY1039" s="185">
        <f t="shared" ref="AY1039:BK1039" si="2887">SUM(AY1036:AY1038)</f>
        <v>0</v>
      </c>
      <c r="AZ1039" s="185">
        <f t="shared" si="2887"/>
        <v>0</v>
      </c>
      <c r="BA1039" s="185">
        <f t="shared" si="2887"/>
        <v>0</v>
      </c>
      <c r="BB1039" s="185">
        <f t="shared" si="2887"/>
        <v>0</v>
      </c>
      <c r="BC1039" s="185">
        <f t="shared" si="2887"/>
        <v>0</v>
      </c>
      <c r="BD1039" s="185">
        <f t="shared" si="2887"/>
        <v>0</v>
      </c>
      <c r="BE1039" s="185">
        <f t="shared" si="2887"/>
        <v>0</v>
      </c>
      <c r="BF1039" s="185">
        <f t="shared" si="2887"/>
        <v>0</v>
      </c>
      <c r="BG1039" s="185">
        <f t="shared" si="2887"/>
        <v>0</v>
      </c>
      <c r="BH1039" s="185">
        <f t="shared" si="2887"/>
        <v>0</v>
      </c>
      <c r="BI1039" s="185">
        <f t="shared" si="2887"/>
        <v>0</v>
      </c>
      <c r="BJ1039" s="185">
        <f t="shared" si="2887"/>
        <v>0</v>
      </c>
      <c r="BK1039" s="185">
        <f t="shared" si="2887"/>
        <v>0</v>
      </c>
      <c r="BL1039" s="185">
        <f>SUM(BL1036:BL1038)</f>
        <v>0</v>
      </c>
      <c r="BM1039" s="185">
        <f>SUM(BM1036:BM1038)</f>
        <v>0</v>
      </c>
      <c r="BN1039" s="185">
        <f t="shared" ref="BN1039:BZ1039" si="2888">SUM(BN1036:BN1038)</f>
        <v>0</v>
      </c>
      <c r="BO1039" s="185">
        <f t="shared" si="2888"/>
        <v>0</v>
      </c>
      <c r="BP1039" s="185">
        <f t="shared" si="2888"/>
        <v>0</v>
      </c>
      <c r="BQ1039" s="185">
        <f t="shared" si="2888"/>
        <v>0</v>
      </c>
      <c r="BR1039" s="185">
        <f t="shared" si="2888"/>
        <v>0</v>
      </c>
      <c r="BS1039" s="185">
        <f t="shared" si="2888"/>
        <v>0</v>
      </c>
      <c r="BT1039" s="185">
        <f t="shared" si="2888"/>
        <v>0</v>
      </c>
      <c r="BU1039" s="185">
        <f t="shared" si="2888"/>
        <v>0</v>
      </c>
      <c r="BV1039" s="185">
        <f t="shared" si="2888"/>
        <v>0</v>
      </c>
      <c r="BW1039" s="185">
        <f t="shared" si="2888"/>
        <v>0</v>
      </c>
      <c r="BX1039" s="185">
        <f t="shared" si="2888"/>
        <v>0</v>
      </c>
      <c r="BY1039" s="185">
        <f t="shared" si="2888"/>
        <v>0</v>
      </c>
      <c r="BZ1039" s="185">
        <f t="shared" si="2888"/>
        <v>0</v>
      </c>
      <c r="CA1039" s="185">
        <f>SUM(CA1036:CA1038)</f>
        <v>0</v>
      </c>
      <c r="CB1039" s="185">
        <f>SUM(CB1036:CB1038)</f>
        <v>0</v>
      </c>
      <c r="CC1039" s="185">
        <f t="shared" ref="CC1039:CO1039" si="2889">SUM(CC1036:CC1038)</f>
        <v>0</v>
      </c>
      <c r="CD1039" s="185">
        <f t="shared" si="2889"/>
        <v>0</v>
      </c>
      <c r="CE1039" s="185">
        <f t="shared" si="2889"/>
        <v>0</v>
      </c>
      <c r="CF1039" s="185">
        <f t="shared" si="2889"/>
        <v>0</v>
      </c>
      <c r="CG1039" s="185">
        <f t="shared" si="2889"/>
        <v>0</v>
      </c>
      <c r="CH1039" s="185">
        <f t="shared" si="2889"/>
        <v>0</v>
      </c>
      <c r="CI1039" s="185">
        <f t="shared" si="2889"/>
        <v>0</v>
      </c>
      <c r="CJ1039" s="185">
        <f t="shared" si="2889"/>
        <v>0</v>
      </c>
      <c r="CK1039" s="185">
        <f t="shared" si="2889"/>
        <v>0</v>
      </c>
      <c r="CL1039" s="185">
        <f t="shared" si="2889"/>
        <v>0</v>
      </c>
      <c r="CM1039" s="185">
        <f t="shared" si="2889"/>
        <v>0</v>
      </c>
      <c r="CN1039" s="185">
        <f t="shared" si="2889"/>
        <v>0</v>
      </c>
      <c r="CO1039" s="185">
        <f t="shared" si="2889"/>
        <v>0</v>
      </c>
      <c r="CP1039" s="2234">
        <f t="shared" ref="CP1039:CX1039" si="2890">SUM(CP1036:CP1038)</f>
        <v>0</v>
      </c>
      <c r="CQ1039" s="2234">
        <f t="shared" si="2890"/>
        <v>0</v>
      </c>
      <c r="CR1039" s="2234">
        <f t="shared" si="2890"/>
        <v>0</v>
      </c>
      <c r="CS1039" s="283">
        <f t="shared" si="2890"/>
        <v>0</v>
      </c>
      <c r="CT1039" s="283">
        <f t="shared" si="2890"/>
        <v>0</v>
      </c>
      <c r="CU1039" s="283">
        <f t="shared" si="2890"/>
        <v>0</v>
      </c>
      <c r="CV1039" s="185">
        <f t="shared" si="2890"/>
        <v>0</v>
      </c>
      <c r="CW1039" s="185">
        <f t="shared" si="2890"/>
        <v>0</v>
      </c>
      <c r="CX1039" s="185">
        <f t="shared" si="2890"/>
        <v>0</v>
      </c>
      <c r="CY1039" s="185">
        <f t="shared" ref="CY1039:DA1039" si="2891">SUM(CY1036:CY1038)</f>
        <v>0</v>
      </c>
      <c r="CZ1039" s="185">
        <f t="shared" si="2891"/>
        <v>0</v>
      </c>
      <c r="DA1039" s="185">
        <f t="shared" si="2891"/>
        <v>0</v>
      </c>
      <c r="DB1039" s="1622"/>
      <c r="DC1039" s="1622"/>
      <c r="DD1039" s="1622"/>
      <c r="DE1039" s="185">
        <f>SUM(DE1036:DE1038)</f>
        <v>0</v>
      </c>
      <c r="DF1039" s="283"/>
      <c r="DG1039" s="185"/>
      <c r="DH1039" s="185"/>
      <c r="DI1039" s="185"/>
      <c r="DJ1039" s="185"/>
      <c r="DK1039" s="185"/>
      <c r="DL1039" s="185"/>
      <c r="DM1039" s="185"/>
      <c r="DN1039" s="33"/>
      <c r="DO1039" s="185"/>
      <c r="DP1039" s="283"/>
      <c r="DQ1039" s="185"/>
      <c r="DR1039" s="185"/>
      <c r="DS1039" s="185"/>
      <c r="DT1039" s="185"/>
      <c r="DU1039" s="185"/>
      <c r="DV1039" s="185"/>
      <c r="DW1039" s="185"/>
      <c r="DX1039" s="33"/>
      <c r="DY1039" s="185"/>
      <c r="DZ1039" s="2234">
        <f>SUM(DZ1036:DZ1038)</f>
        <v>0</v>
      </c>
      <c r="EA1039" s="283">
        <f t="shared" ref="EA1039:EB1039" si="2892">SUM(EA1036:EA1038)</f>
        <v>0</v>
      </c>
      <c r="EB1039" s="185">
        <f t="shared" si="2892"/>
        <v>0</v>
      </c>
      <c r="EC1039" s="866">
        <f t="shared" ref="EC1039" si="2893">SUM(EC1036:EC1038)</f>
        <v>0</v>
      </c>
      <c r="ED1039" s="185"/>
      <c r="EE1039" s="185"/>
      <c r="EF1039" s="185"/>
      <c r="EG1039" s="202"/>
      <c r="EH1039" s="1614"/>
    </row>
    <row r="1040" spans="1:138" ht="15" hidden="1" customHeight="1" outlineLevel="1">
      <c r="A1040" s="67"/>
      <c r="B1040" s="67"/>
      <c r="C1040" s="93" t="s">
        <v>65</v>
      </c>
      <c r="D1040" s="94" t="s">
        <v>128</v>
      </c>
      <c r="E1040" s="84"/>
      <c r="F1040" s="84"/>
      <c r="G1040" s="84"/>
      <c r="H1040" s="84"/>
      <c r="I1040" s="84"/>
      <c r="J1040" s="84"/>
      <c r="K1040" s="84"/>
      <c r="L1040" s="84"/>
      <c r="M1040" s="2199"/>
      <c r="N1040" s="84"/>
      <c r="O1040" s="84"/>
      <c r="P1040" s="84"/>
      <c r="Q1040" s="185"/>
      <c r="R1040" s="185"/>
      <c r="S1040" s="185"/>
      <c r="T1040" s="185"/>
      <c r="U1040" s="185"/>
      <c r="V1040" s="84"/>
      <c r="W1040" s="84"/>
      <c r="X1040" s="84"/>
      <c r="Y1040" s="84"/>
      <c r="Z1040" s="84"/>
      <c r="AA1040" s="185"/>
      <c r="AB1040" s="185"/>
      <c r="AC1040" s="185"/>
      <c r="AD1040" s="185"/>
      <c r="AE1040" s="185"/>
      <c r="AF1040" s="23"/>
      <c r="AG1040" s="23"/>
      <c r="AH1040" s="185"/>
      <c r="AI1040" s="185"/>
      <c r="AJ1040" s="185"/>
      <c r="AK1040" s="185"/>
      <c r="AL1040" s="185"/>
      <c r="AM1040" s="185"/>
      <c r="AN1040" s="185"/>
      <c r="AO1040" s="185"/>
      <c r="AP1040" s="185"/>
      <c r="AQ1040" s="185"/>
      <c r="AR1040" s="185"/>
      <c r="AS1040" s="185"/>
      <c r="AT1040" s="185"/>
      <c r="AU1040" s="185"/>
      <c r="AV1040" s="185"/>
      <c r="AW1040" s="185"/>
      <c r="AX1040" s="185"/>
      <c r="AY1040" s="185"/>
      <c r="AZ1040" s="185"/>
      <c r="BA1040" s="185"/>
      <c r="BB1040" s="185"/>
      <c r="BC1040" s="185"/>
      <c r="BD1040" s="185"/>
      <c r="BE1040" s="185"/>
      <c r="BF1040" s="185"/>
      <c r="BG1040" s="185"/>
      <c r="BH1040" s="185"/>
      <c r="BI1040" s="185"/>
      <c r="BJ1040" s="185"/>
      <c r="BK1040" s="185"/>
      <c r="BL1040" s="185"/>
      <c r="BM1040" s="185"/>
      <c r="BN1040" s="185"/>
      <c r="BO1040" s="185"/>
      <c r="BP1040" s="185"/>
      <c r="BQ1040" s="185"/>
      <c r="BR1040" s="185"/>
      <c r="BS1040" s="185"/>
      <c r="BT1040" s="185"/>
      <c r="BU1040" s="185"/>
      <c r="BV1040" s="185"/>
      <c r="BW1040" s="185"/>
      <c r="BX1040" s="185"/>
      <c r="BY1040" s="185"/>
      <c r="BZ1040" s="185"/>
      <c r="CA1040" s="185"/>
      <c r="CB1040" s="185"/>
      <c r="CC1040" s="185"/>
      <c r="CD1040" s="185"/>
      <c r="CE1040" s="185"/>
      <c r="CF1040" s="185"/>
      <c r="CG1040" s="185"/>
      <c r="CH1040" s="185"/>
      <c r="CI1040" s="185"/>
      <c r="CJ1040" s="185"/>
      <c r="CK1040" s="185"/>
      <c r="CL1040" s="185"/>
      <c r="CM1040" s="185"/>
      <c r="CN1040" s="185"/>
      <c r="CO1040" s="185"/>
      <c r="CP1040" s="2234"/>
      <c r="CQ1040" s="2234"/>
      <c r="CR1040" s="2234"/>
      <c r="CS1040" s="283"/>
      <c r="CT1040" s="283"/>
      <c r="CU1040" s="283"/>
      <c r="CV1040" s="185"/>
      <c r="CW1040" s="185"/>
      <c r="CX1040" s="185"/>
      <c r="CY1040" s="185"/>
      <c r="CZ1040" s="185"/>
      <c r="DA1040" s="185"/>
      <c r="DB1040" s="1622"/>
      <c r="DC1040" s="1622"/>
      <c r="DD1040" s="1622"/>
      <c r="DE1040" s="185"/>
      <c r="DF1040" s="283"/>
      <c r="DG1040" s="185"/>
      <c r="DH1040" s="185"/>
      <c r="DI1040" s="185"/>
      <c r="DJ1040" s="185"/>
      <c r="DK1040" s="185"/>
      <c r="DL1040" s="185"/>
      <c r="DM1040" s="185"/>
      <c r="DN1040" s="185"/>
      <c r="DO1040" s="185"/>
      <c r="DP1040" s="283"/>
      <c r="DQ1040" s="185"/>
      <c r="DR1040" s="185"/>
      <c r="DS1040" s="185"/>
      <c r="DT1040" s="185"/>
      <c r="DU1040" s="185"/>
      <c r="DV1040" s="185"/>
      <c r="DW1040" s="185"/>
      <c r="DX1040" s="185"/>
      <c r="DY1040" s="185"/>
      <c r="DZ1040" s="2234"/>
      <c r="EA1040" s="283"/>
      <c r="EB1040" s="185"/>
      <c r="EC1040" s="866"/>
      <c r="ED1040" s="185"/>
      <c r="EE1040" s="185"/>
      <c r="EF1040" s="185"/>
      <c r="EG1040" s="202"/>
      <c r="EH1040" s="1614"/>
    </row>
    <row r="1041" spans="1:138" ht="15" hidden="1" customHeight="1" outlineLevel="1">
      <c r="A1041" s="67"/>
      <c r="B1041" s="67"/>
      <c r="C1041" s="95"/>
      <c r="D1041" s="98"/>
      <c r="E1041" s="67"/>
      <c r="F1041" s="67"/>
      <c r="G1041" s="67"/>
      <c r="H1041" s="86">
        <f>SUM(I1041:L1041)</f>
        <v>0</v>
      </c>
      <c r="I1041" s="67"/>
      <c r="J1041" s="67"/>
      <c r="K1041" s="67"/>
      <c r="L1041" s="67"/>
      <c r="M1041" s="2216"/>
      <c r="N1041" s="67"/>
      <c r="O1041" s="67"/>
      <c r="P1041" s="67"/>
      <c r="Q1041" s="185">
        <f>SUM(R1041:U1041)</f>
        <v>0</v>
      </c>
      <c r="R1041" s="23"/>
      <c r="S1041" s="23"/>
      <c r="T1041" s="23"/>
      <c r="U1041" s="23"/>
      <c r="V1041" s="86">
        <f>SUM(W1041:Z1041)</f>
        <v>0</v>
      </c>
      <c r="W1041" s="67"/>
      <c r="X1041" s="67"/>
      <c r="Y1041" s="67"/>
      <c r="Z1041" s="67"/>
      <c r="AA1041" s="185">
        <f>SUM(AB1041:AE1041)</f>
        <v>0</v>
      </c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216"/>
      <c r="CQ1041" s="2216"/>
      <c r="CR1041" s="2216"/>
      <c r="CS1041" s="85"/>
      <c r="CT1041" s="85"/>
      <c r="CU1041" s="85"/>
      <c r="CV1041" s="23"/>
      <c r="CW1041" s="23"/>
      <c r="CX1041" s="23"/>
      <c r="CY1041" s="23"/>
      <c r="CZ1041" s="23"/>
      <c r="DA1041" s="23"/>
      <c r="DB1041" s="1496"/>
      <c r="DC1041" s="1496"/>
      <c r="DD1041" s="1496"/>
      <c r="DE1041" s="23"/>
      <c r="DF1041" s="85"/>
      <c r="DG1041" s="23"/>
      <c r="DH1041" s="23"/>
      <c r="DI1041" s="23"/>
      <c r="DJ1041" s="23"/>
      <c r="DK1041" s="23"/>
      <c r="DL1041" s="23"/>
      <c r="DM1041" s="23"/>
      <c r="DN1041" s="185"/>
      <c r="DO1041" s="23"/>
      <c r="DP1041" s="85"/>
      <c r="DQ1041" s="23"/>
      <c r="DR1041" s="23"/>
      <c r="DS1041" s="23"/>
      <c r="DT1041" s="23"/>
      <c r="DU1041" s="23"/>
      <c r="DV1041" s="23"/>
      <c r="DW1041" s="23"/>
      <c r="DX1041" s="185"/>
      <c r="DY1041" s="23"/>
      <c r="DZ1041" s="2216"/>
      <c r="EA1041" s="85"/>
      <c r="EB1041" s="23"/>
      <c r="EC1041" s="867"/>
      <c r="ED1041" s="23"/>
      <c r="EE1041" s="23"/>
      <c r="EF1041" s="23"/>
      <c r="EG1041" s="171"/>
      <c r="EH1041" s="1291"/>
    </row>
    <row r="1042" spans="1:138" ht="15" hidden="1" customHeight="1" outlineLevel="1">
      <c r="A1042" s="67"/>
      <c r="B1042" s="67"/>
      <c r="C1042" s="95"/>
      <c r="D1042" s="98"/>
      <c r="E1042" s="67"/>
      <c r="F1042" s="67"/>
      <c r="G1042" s="67"/>
      <c r="H1042" s="86">
        <f>SUM(I1042:L1042)</f>
        <v>0</v>
      </c>
      <c r="I1042" s="67"/>
      <c r="J1042" s="67"/>
      <c r="K1042" s="67"/>
      <c r="L1042" s="67"/>
      <c r="M1042" s="2216"/>
      <c r="N1042" s="67"/>
      <c r="O1042" s="67"/>
      <c r="P1042" s="67"/>
      <c r="Q1042" s="185">
        <f>SUM(R1042:U1042)</f>
        <v>0</v>
      </c>
      <c r="R1042" s="196"/>
      <c r="S1042" s="196"/>
      <c r="T1042" s="196"/>
      <c r="U1042" s="196"/>
      <c r="V1042" s="86">
        <f>SUM(W1042:Z1042)</f>
        <v>0</v>
      </c>
      <c r="W1042" s="67"/>
      <c r="X1042" s="67"/>
      <c r="Y1042" s="67"/>
      <c r="Z1042" s="67"/>
      <c r="AA1042" s="185">
        <f>SUM(AB1042:AE1042)</f>
        <v>0</v>
      </c>
      <c r="AB1042" s="196"/>
      <c r="AC1042" s="196"/>
      <c r="AD1042" s="196"/>
      <c r="AE1042" s="196"/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2239"/>
      <c r="CQ1042" s="2239"/>
      <c r="CR1042" s="2239"/>
      <c r="CS1042" s="210"/>
      <c r="CT1042" s="210"/>
      <c r="CU1042" s="210"/>
      <c r="CV1042" s="33"/>
      <c r="CW1042" s="33"/>
      <c r="CX1042" s="33"/>
      <c r="CY1042" s="33"/>
      <c r="CZ1042" s="33"/>
      <c r="DA1042" s="33"/>
      <c r="DB1042" s="1498"/>
      <c r="DC1042" s="1498"/>
      <c r="DD1042" s="1498"/>
      <c r="DE1042" s="33"/>
      <c r="DF1042" s="210"/>
      <c r="DG1042" s="33"/>
      <c r="DH1042" s="33"/>
      <c r="DI1042" s="33"/>
      <c r="DJ1042" s="33"/>
      <c r="DK1042" s="33"/>
      <c r="DL1042" s="33"/>
      <c r="DM1042" s="33"/>
      <c r="DN1042" s="23"/>
      <c r="DO1042" s="33"/>
      <c r="DP1042" s="210"/>
      <c r="DQ1042" s="33"/>
      <c r="DR1042" s="33"/>
      <c r="DS1042" s="33"/>
      <c r="DT1042" s="33"/>
      <c r="DU1042" s="33"/>
      <c r="DV1042" s="33"/>
      <c r="DW1042" s="33"/>
      <c r="DX1042" s="23"/>
      <c r="DY1042" s="33"/>
      <c r="DZ1042" s="2239"/>
      <c r="EA1042" s="210"/>
      <c r="EB1042" s="33"/>
      <c r="EC1042" s="868"/>
      <c r="ED1042" s="33"/>
      <c r="EE1042" s="33"/>
      <c r="EF1042" s="33"/>
      <c r="EG1042" s="201"/>
      <c r="EH1042" s="1581"/>
    </row>
    <row r="1043" spans="1:138" ht="15" hidden="1" customHeight="1" outlineLevel="1">
      <c r="A1043" s="67"/>
      <c r="B1043" s="67"/>
      <c r="C1043" s="95" t="s">
        <v>49</v>
      </c>
      <c r="D1043" s="98"/>
      <c r="E1043" s="67"/>
      <c r="F1043" s="67"/>
      <c r="G1043" s="67"/>
      <c r="H1043" s="86">
        <f>SUM(I1043:L1043)</f>
        <v>0</v>
      </c>
      <c r="I1043" s="67"/>
      <c r="J1043" s="67"/>
      <c r="K1043" s="67"/>
      <c r="L1043" s="67"/>
      <c r="M1043" s="2216"/>
      <c r="N1043" s="67"/>
      <c r="O1043" s="67"/>
      <c r="P1043" s="67"/>
      <c r="Q1043" s="185">
        <f>SUM(R1043:U1043)</f>
        <v>0</v>
      </c>
      <c r="R1043" s="196"/>
      <c r="S1043" s="196"/>
      <c r="T1043" s="196"/>
      <c r="U1043" s="196"/>
      <c r="V1043" s="86">
        <f>SUM(W1043:Z1043)</f>
        <v>0</v>
      </c>
      <c r="W1043" s="67"/>
      <c r="X1043" s="67"/>
      <c r="Y1043" s="67"/>
      <c r="Z1043" s="67"/>
      <c r="AA1043" s="185">
        <f>SUM(AB1043:AE1043)</f>
        <v>0</v>
      </c>
      <c r="AB1043" s="196"/>
      <c r="AC1043" s="196"/>
      <c r="AD1043" s="196"/>
      <c r="AE1043" s="196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2239"/>
      <c r="CQ1043" s="2239"/>
      <c r="CR1043" s="2239"/>
      <c r="CS1043" s="210"/>
      <c r="CT1043" s="210"/>
      <c r="CU1043" s="210"/>
      <c r="CV1043" s="33"/>
      <c r="CW1043" s="33"/>
      <c r="CX1043" s="33"/>
      <c r="CY1043" s="33"/>
      <c r="CZ1043" s="33"/>
      <c r="DA1043" s="33"/>
      <c r="DB1043" s="1498"/>
      <c r="DC1043" s="1498"/>
      <c r="DD1043" s="1498"/>
      <c r="DE1043" s="33"/>
      <c r="DF1043" s="210"/>
      <c r="DG1043" s="33"/>
      <c r="DH1043" s="33"/>
      <c r="DI1043" s="33"/>
      <c r="DJ1043" s="33"/>
      <c r="DK1043" s="33"/>
      <c r="DL1043" s="33"/>
      <c r="DM1043" s="33"/>
      <c r="DN1043" s="33"/>
      <c r="DO1043" s="33"/>
      <c r="DP1043" s="210"/>
      <c r="DQ1043" s="33"/>
      <c r="DR1043" s="33"/>
      <c r="DS1043" s="33"/>
      <c r="DT1043" s="33"/>
      <c r="DU1043" s="33"/>
      <c r="DV1043" s="33"/>
      <c r="DW1043" s="33"/>
      <c r="DX1043" s="33"/>
      <c r="DY1043" s="33"/>
      <c r="DZ1043" s="2239"/>
      <c r="EA1043" s="210"/>
      <c r="EB1043" s="33"/>
      <c r="EC1043" s="868"/>
      <c r="ED1043" s="33"/>
      <c r="EE1043" s="33"/>
      <c r="EF1043" s="33"/>
      <c r="EG1043" s="201"/>
      <c r="EH1043" s="1581"/>
    </row>
    <row r="1044" spans="1:138" ht="15" hidden="1" customHeight="1" outlineLevel="1">
      <c r="A1044" s="67"/>
      <c r="B1044" s="67"/>
      <c r="C1044" s="95"/>
      <c r="D1044" s="97" t="s">
        <v>52</v>
      </c>
      <c r="E1044" s="84"/>
      <c r="F1044" s="84"/>
      <c r="G1044" s="84"/>
      <c r="H1044" s="84"/>
      <c r="I1044" s="84"/>
      <c r="J1044" s="84"/>
      <c r="K1044" s="84"/>
      <c r="L1044" s="84"/>
      <c r="M1044" s="2199"/>
      <c r="N1044" s="84"/>
      <c r="O1044" s="84"/>
      <c r="P1044" s="84"/>
      <c r="Q1044" s="185"/>
      <c r="R1044" s="185"/>
      <c r="S1044" s="185"/>
      <c r="T1044" s="185"/>
      <c r="U1044" s="185"/>
      <c r="V1044" s="84"/>
      <c r="W1044" s="84"/>
      <c r="X1044" s="84"/>
      <c r="Y1044" s="84"/>
      <c r="Z1044" s="84"/>
      <c r="AA1044" s="185"/>
      <c r="AB1044" s="185"/>
      <c r="AC1044" s="185"/>
      <c r="AD1044" s="185"/>
      <c r="AE1044" s="185"/>
      <c r="AF1044" s="105"/>
      <c r="AG1044" s="105"/>
      <c r="AH1044" s="185">
        <f>SUM(AH1041:AH1043)</f>
        <v>0</v>
      </c>
      <c r="AI1044" s="185">
        <f>SUM(AI1041:AI1043)</f>
        <v>0</v>
      </c>
      <c r="AJ1044" s="185">
        <f t="shared" ref="AJ1044:AV1044" si="2894">SUM(AJ1041:AJ1043)</f>
        <v>0</v>
      </c>
      <c r="AK1044" s="185">
        <f t="shared" si="2894"/>
        <v>0</v>
      </c>
      <c r="AL1044" s="185">
        <f t="shared" si="2894"/>
        <v>0</v>
      </c>
      <c r="AM1044" s="185">
        <f t="shared" si="2894"/>
        <v>0</v>
      </c>
      <c r="AN1044" s="185">
        <f t="shared" si="2894"/>
        <v>0</v>
      </c>
      <c r="AO1044" s="185">
        <f t="shared" si="2894"/>
        <v>0</v>
      </c>
      <c r="AP1044" s="185">
        <f t="shared" si="2894"/>
        <v>0</v>
      </c>
      <c r="AQ1044" s="185">
        <f t="shared" si="2894"/>
        <v>0</v>
      </c>
      <c r="AR1044" s="185">
        <f t="shared" si="2894"/>
        <v>0</v>
      </c>
      <c r="AS1044" s="185">
        <f t="shared" si="2894"/>
        <v>0</v>
      </c>
      <c r="AT1044" s="185">
        <f t="shared" si="2894"/>
        <v>0</v>
      </c>
      <c r="AU1044" s="185">
        <f t="shared" si="2894"/>
        <v>0</v>
      </c>
      <c r="AV1044" s="185">
        <f t="shared" si="2894"/>
        <v>0</v>
      </c>
      <c r="AW1044" s="185">
        <f>SUM(AW1041:AW1043)</f>
        <v>0</v>
      </c>
      <c r="AX1044" s="185">
        <f>SUM(AX1041:AX1043)</f>
        <v>0</v>
      </c>
      <c r="AY1044" s="185">
        <f t="shared" ref="AY1044:BK1044" si="2895">SUM(AY1041:AY1043)</f>
        <v>0</v>
      </c>
      <c r="AZ1044" s="185">
        <f t="shared" si="2895"/>
        <v>0</v>
      </c>
      <c r="BA1044" s="185">
        <f t="shared" si="2895"/>
        <v>0</v>
      </c>
      <c r="BB1044" s="185">
        <f t="shared" si="2895"/>
        <v>0</v>
      </c>
      <c r="BC1044" s="185">
        <f t="shared" si="2895"/>
        <v>0</v>
      </c>
      <c r="BD1044" s="185">
        <f t="shared" si="2895"/>
        <v>0</v>
      </c>
      <c r="BE1044" s="185">
        <f t="shared" si="2895"/>
        <v>0</v>
      </c>
      <c r="BF1044" s="185">
        <f t="shared" si="2895"/>
        <v>0</v>
      </c>
      <c r="BG1044" s="185">
        <f t="shared" si="2895"/>
        <v>0</v>
      </c>
      <c r="BH1044" s="185">
        <f t="shared" si="2895"/>
        <v>0</v>
      </c>
      <c r="BI1044" s="185">
        <f t="shared" si="2895"/>
        <v>0</v>
      </c>
      <c r="BJ1044" s="185">
        <f t="shared" si="2895"/>
        <v>0</v>
      </c>
      <c r="BK1044" s="185">
        <f t="shared" si="2895"/>
        <v>0</v>
      </c>
      <c r="BL1044" s="185">
        <f>SUM(BL1041:BL1043)</f>
        <v>0</v>
      </c>
      <c r="BM1044" s="185">
        <f>SUM(BM1041:BM1043)</f>
        <v>0</v>
      </c>
      <c r="BN1044" s="185">
        <f t="shared" ref="BN1044:BZ1044" si="2896">SUM(BN1041:BN1043)</f>
        <v>0</v>
      </c>
      <c r="BO1044" s="185">
        <f t="shared" si="2896"/>
        <v>0</v>
      </c>
      <c r="BP1044" s="185">
        <f t="shared" si="2896"/>
        <v>0</v>
      </c>
      <c r="BQ1044" s="185">
        <f t="shared" si="2896"/>
        <v>0</v>
      </c>
      <c r="BR1044" s="185">
        <f t="shared" si="2896"/>
        <v>0</v>
      </c>
      <c r="BS1044" s="185">
        <f t="shared" si="2896"/>
        <v>0</v>
      </c>
      <c r="BT1044" s="185">
        <f t="shared" si="2896"/>
        <v>0</v>
      </c>
      <c r="BU1044" s="185">
        <f t="shared" si="2896"/>
        <v>0</v>
      </c>
      <c r="BV1044" s="185">
        <f t="shared" si="2896"/>
        <v>0</v>
      </c>
      <c r="BW1044" s="185">
        <f t="shared" si="2896"/>
        <v>0</v>
      </c>
      <c r="BX1044" s="185">
        <f t="shared" si="2896"/>
        <v>0</v>
      </c>
      <c r="BY1044" s="185">
        <f t="shared" si="2896"/>
        <v>0</v>
      </c>
      <c r="BZ1044" s="185">
        <f t="shared" si="2896"/>
        <v>0</v>
      </c>
      <c r="CA1044" s="185">
        <f>SUM(CA1041:CA1043)</f>
        <v>0</v>
      </c>
      <c r="CB1044" s="185">
        <f>SUM(CB1041:CB1043)</f>
        <v>0</v>
      </c>
      <c r="CC1044" s="185">
        <f t="shared" ref="CC1044:CO1044" si="2897">SUM(CC1041:CC1043)</f>
        <v>0</v>
      </c>
      <c r="CD1044" s="185">
        <f t="shared" si="2897"/>
        <v>0</v>
      </c>
      <c r="CE1044" s="185">
        <f t="shared" si="2897"/>
        <v>0</v>
      </c>
      <c r="CF1044" s="185">
        <f t="shared" si="2897"/>
        <v>0</v>
      </c>
      <c r="CG1044" s="185">
        <f t="shared" si="2897"/>
        <v>0</v>
      </c>
      <c r="CH1044" s="185">
        <f t="shared" si="2897"/>
        <v>0</v>
      </c>
      <c r="CI1044" s="185">
        <f t="shared" si="2897"/>
        <v>0</v>
      </c>
      <c r="CJ1044" s="185">
        <f t="shared" si="2897"/>
        <v>0</v>
      </c>
      <c r="CK1044" s="185">
        <f t="shared" si="2897"/>
        <v>0</v>
      </c>
      <c r="CL1044" s="185">
        <f t="shared" si="2897"/>
        <v>0</v>
      </c>
      <c r="CM1044" s="185">
        <f t="shared" si="2897"/>
        <v>0</v>
      </c>
      <c r="CN1044" s="185">
        <f t="shared" si="2897"/>
        <v>0</v>
      </c>
      <c r="CO1044" s="185">
        <f t="shared" si="2897"/>
        <v>0</v>
      </c>
      <c r="CP1044" s="2234">
        <f t="shared" ref="CP1044:CX1044" si="2898">SUM(CP1041:CP1043)</f>
        <v>0</v>
      </c>
      <c r="CQ1044" s="2234">
        <f t="shared" si="2898"/>
        <v>0</v>
      </c>
      <c r="CR1044" s="2234">
        <f t="shared" si="2898"/>
        <v>0</v>
      </c>
      <c r="CS1044" s="283">
        <f t="shared" si="2898"/>
        <v>0</v>
      </c>
      <c r="CT1044" s="283">
        <f t="shared" si="2898"/>
        <v>0</v>
      </c>
      <c r="CU1044" s="283">
        <f t="shared" si="2898"/>
        <v>0</v>
      </c>
      <c r="CV1044" s="185">
        <f t="shared" si="2898"/>
        <v>0</v>
      </c>
      <c r="CW1044" s="185">
        <f t="shared" si="2898"/>
        <v>0</v>
      </c>
      <c r="CX1044" s="185">
        <f t="shared" si="2898"/>
        <v>0</v>
      </c>
      <c r="CY1044" s="185">
        <f t="shared" ref="CY1044:DA1044" si="2899">SUM(CY1041:CY1043)</f>
        <v>0</v>
      </c>
      <c r="CZ1044" s="185">
        <f t="shared" si="2899"/>
        <v>0</v>
      </c>
      <c r="DA1044" s="185">
        <f t="shared" si="2899"/>
        <v>0</v>
      </c>
      <c r="DB1044" s="1622"/>
      <c r="DC1044" s="1622"/>
      <c r="DD1044" s="1622"/>
      <c r="DE1044" s="185">
        <f>SUM(DE1041:DE1043)</f>
        <v>0</v>
      </c>
      <c r="DF1044" s="283"/>
      <c r="DG1044" s="185"/>
      <c r="DH1044" s="185"/>
      <c r="DI1044" s="185"/>
      <c r="DJ1044" s="185"/>
      <c r="DK1044" s="185"/>
      <c r="DL1044" s="185"/>
      <c r="DM1044" s="185"/>
      <c r="DN1044" s="33"/>
      <c r="DO1044" s="185"/>
      <c r="DP1044" s="283"/>
      <c r="DQ1044" s="185"/>
      <c r="DR1044" s="185"/>
      <c r="DS1044" s="185"/>
      <c r="DT1044" s="185"/>
      <c r="DU1044" s="185"/>
      <c r="DV1044" s="185"/>
      <c r="DW1044" s="185"/>
      <c r="DX1044" s="33"/>
      <c r="DY1044" s="185"/>
      <c r="DZ1044" s="2234">
        <f>SUM(DZ1041:DZ1043)</f>
        <v>0</v>
      </c>
      <c r="EA1044" s="283">
        <f t="shared" ref="EA1044:EB1044" si="2900">SUM(EA1041:EA1043)</f>
        <v>0</v>
      </c>
      <c r="EB1044" s="185">
        <f t="shared" si="2900"/>
        <v>0</v>
      </c>
      <c r="EC1044" s="866">
        <f t="shared" ref="EC1044" si="2901">SUM(EC1041:EC1043)</f>
        <v>0</v>
      </c>
      <c r="ED1044" s="185"/>
      <c r="EE1044" s="185"/>
      <c r="EF1044" s="185"/>
      <c r="EG1044" s="202"/>
      <c r="EH1044" s="1614"/>
    </row>
    <row r="1045" spans="1:138" ht="15" hidden="1" customHeight="1" outlineLevel="1">
      <c r="A1045" s="67"/>
      <c r="B1045" s="67"/>
      <c r="C1045" s="93" t="s">
        <v>66</v>
      </c>
      <c r="D1045" s="94" t="s">
        <v>95</v>
      </c>
      <c r="E1045" s="84"/>
      <c r="F1045" s="84"/>
      <c r="G1045" s="84"/>
      <c r="H1045" s="84"/>
      <c r="I1045" s="84"/>
      <c r="J1045" s="84"/>
      <c r="K1045" s="84"/>
      <c r="L1045" s="84"/>
      <c r="M1045" s="2199"/>
      <c r="N1045" s="84"/>
      <c r="O1045" s="84"/>
      <c r="P1045" s="84"/>
      <c r="Q1045" s="185"/>
      <c r="R1045" s="185"/>
      <c r="S1045" s="185"/>
      <c r="T1045" s="185"/>
      <c r="U1045" s="185"/>
      <c r="V1045" s="84"/>
      <c r="W1045" s="84"/>
      <c r="X1045" s="84"/>
      <c r="Y1045" s="84"/>
      <c r="Z1045" s="84"/>
      <c r="AA1045" s="185"/>
      <c r="AB1045" s="185"/>
      <c r="AC1045" s="185"/>
      <c r="AD1045" s="185"/>
      <c r="AE1045" s="185"/>
      <c r="AF1045" s="23"/>
      <c r="AG1045" s="23"/>
      <c r="AH1045" s="185"/>
      <c r="AI1045" s="185"/>
      <c r="AJ1045" s="185"/>
      <c r="AK1045" s="185"/>
      <c r="AL1045" s="185"/>
      <c r="AM1045" s="185"/>
      <c r="AN1045" s="185"/>
      <c r="AO1045" s="185"/>
      <c r="AP1045" s="185"/>
      <c r="AQ1045" s="185"/>
      <c r="AR1045" s="185"/>
      <c r="AS1045" s="185"/>
      <c r="AT1045" s="185"/>
      <c r="AU1045" s="185"/>
      <c r="AV1045" s="185"/>
      <c r="AW1045" s="185"/>
      <c r="AX1045" s="185"/>
      <c r="AY1045" s="185"/>
      <c r="AZ1045" s="185"/>
      <c r="BA1045" s="185"/>
      <c r="BB1045" s="185"/>
      <c r="BC1045" s="185"/>
      <c r="BD1045" s="185"/>
      <c r="BE1045" s="185"/>
      <c r="BF1045" s="185"/>
      <c r="BG1045" s="185"/>
      <c r="BH1045" s="185"/>
      <c r="BI1045" s="185"/>
      <c r="BJ1045" s="185"/>
      <c r="BK1045" s="185"/>
      <c r="BL1045" s="185"/>
      <c r="BM1045" s="185"/>
      <c r="BN1045" s="185"/>
      <c r="BO1045" s="185"/>
      <c r="BP1045" s="185"/>
      <c r="BQ1045" s="185"/>
      <c r="BR1045" s="185"/>
      <c r="BS1045" s="185"/>
      <c r="BT1045" s="185"/>
      <c r="BU1045" s="185"/>
      <c r="BV1045" s="185"/>
      <c r="BW1045" s="185"/>
      <c r="BX1045" s="185"/>
      <c r="BY1045" s="185"/>
      <c r="BZ1045" s="185"/>
      <c r="CA1045" s="185"/>
      <c r="CB1045" s="185"/>
      <c r="CC1045" s="185"/>
      <c r="CD1045" s="185"/>
      <c r="CE1045" s="185"/>
      <c r="CF1045" s="185"/>
      <c r="CG1045" s="185"/>
      <c r="CH1045" s="185"/>
      <c r="CI1045" s="185"/>
      <c r="CJ1045" s="185"/>
      <c r="CK1045" s="185"/>
      <c r="CL1045" s="185"/>
      <c r="CM1045" s="185"/>
      <c r="CN1045" s="185"/>
      <c r="CO1045" s="185"/>
      <c r="CP1045" s="2234"/>
      <c r="CQ1045" s="2234"/>
      <c r="CR1045" s="2234"/>
      <c r="CS1045" s="283"/>
      <c r="CT1045" s="283"/>
      <c r="CU1045" s="283"/>
      <c r="CV1045" s="185"/>
      <c r="CW1045" s="185"/>
      <c r="CX1045" s="185"/>
      <c r="CY1045" s="185"/>
      <c r="CZ1045" s="185"/>
      <c r="DA1045" s="185"/>
      <c r="DB1045" s="1622"/>
      <c r="DC1045" s="1622"/>
      <c r="DD1045" s="1622"/>
      <c r="DE1045" s="185"/>
      <c r="DF1045" s="283"/>
      <c r="DG1045" s="185"/>
      <c r="DH1045" s="185"/>
      <c r="DI1045" s="185"/>
      <c r="DJ1045" s="185"/>
      <c r="DK1045" s="185"/>
      <c r="DL1045" s="185"/>
      <c r="DM1045" s="185"/>
      <c r="DN1045" s="185"/>
      <c r="DO1045" s="185"/>
      <c r="DP1045" s="283"/>
      <c r="DQ1045" s="185"/>
      <c r="DR1045" s="185"/>
      <c r="DS1045" s="185"/>
      <c r="DT1045" s="185"/>
      <c r="DU1045" s="185"/>
      <c r="DV1045" s="185"/>
      <c r="DW1045" s="185"/>
      <c r="DX1045" s="185"/>
      <c r="DY1045" s="185"/>
      <c r="DZ1045" s="2234"/>
      <c r="EA1045" s="283"/>
      <c r="EB1045" s="185"/>
      <c r="EC1045" s="866"/>
      <c r="ED1045" s="185"/>
      <c r="EE1045" s="185"/>
      <c r="EF1045" s="185"/>
      <c r="EG1045" s="202"/>
      <c r="EH1045" s="1614"/>
    </row>
    <row r="1046" spans="1:138" ht="15" hidden="1" customHeight="1" outlineLevel="1">
      <c r="A1046" s="67"/>
      <c r="B1046" s="67"/>
      <c r="C1046" s="95"/>
      <c r="D1046" s="98"/>
      <c r="E1046" s="67"/>
      <c r="F1046" s="67"/>
      <c r="G1046" s="67"/>
      <c r="H1046" s="86">
        <f>SUM(I1046:L1046)</f>
        <v>0</v>
      </c>
      <c r="I1046" s="67"/>
      <c r="J1046" s="67"/>
      <c r="K1046" s="67"/>
      <c r="L1046" s="67"/>
      <c r="M1046" s="2216"/>
      <c r="N1046" s="67"/>
      <c r="O1046" s="67"/>
      <c r="P1046" s="67"/>
      <c r="Q1046" s="185">
        <f>SUM(R1046:U1046)</f>
        <v>0</v>
      </c>
      <c r="R1046" s="23"/>
      <c r="S1046" s="23"/>
      <c r="T1046" s="23"/>
      <c r="U1046" s="23"/>
      <c r="V1046" s="86">
        <f>SUM(W1046:Z1046)</f>
        <v>0</v>
      </c>
      <c r="W1046" s="67"/>
      <c r="X1046" s="67"/>
      <c r="Y1046" s="67"/>
      <c r="Z1046" s="67"/>
      <c r="AA1046" s="185">
        <f>SUM(AB1046:AE1046)</f>
        <v>0</v>
      </c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216"/>
      <c r="CQ1046" s="2216"/>
      <c r="CR1046" s="2216"/>
      <c r="CS1046" s="85"/>
      <c r="CT1046" s="85"/>
      <c r="CU1046" s="85"/>
      <c r="CV1046" s="23"/>
      <c r="CW1046" s="23"/>
      <c r="CX1046" s="23"/>
      <c r="CY1046" s="23"/>
      <c r="CZ1046" s="23"/>
      <c r="DA1046" s="23"/>
      <c r="DB1046" s="1496"/>
      <c r="DC1046" s="1496"/>
      <c r="DD1046" s="1496"/>
      <c r="DE1046" s="23"/>
      <c r="DF1046" s="85"/>
      <c r="DG1046" s="23"/>
      <c r="DH1046" s="23"/>
      <c r="DI1046" s="23"/>
      <c r="DJ1046" s="23"/>
      <c r="DK1046" s="23"/>
      <c r="DL1046" s="23"/>
      <c r="DM1046" s="23"/>
      <c r="DN1046" s="185"/>
      <c r="DO1046" s="23"/>
      <c r="DP1046" s="85"/>
      <c r="DQ1046" s="23"/>
      <c r="DR1046" s="23"/>
      <c r="DS1046" s="23"/>
      <c r="DT1046" s="23"/>
      <c r="DU1046" s="23"/>
      <c r="DV1046" s="23"/>
      <c r="DW1046" s="23"/>
      <c r="DX1046" s="185"/>
      <c r="DY1046" s="23"/>
      <c r="DZ1046" s="2216"/>
      <c r="EA1046" s="85"/>
      <c r="EB1046" s="23"/>
      <c r="EC1046" s="867"/>
      <c r="ED1046" s="23"/>
      <c r="EE1046" s="23"/>
      <c r="EF1046" s="23"/>
      <c r="EG1046" s="171"/>
      <c r="EH1046" s="1291"/>
    </row>
    <row r="1047" spans="1:138" ht="15" hidden="1" customHeight="1" outlineLevel="1">
      <c r="A1047" s="67"/>
      <c r="B1047" s="67"/>
      <c r="C1047" s="95"/>
      <c r="D1047" s="98"/>
      <c r="E1047" s="67"/>
      <c r="F1047" s="67"/>
      <c r="G1047" s="67"/>
      <c r="H1047" s="86">
        <f>SUM(I1047:L1047)</f>
        <v>0</v>
      </c>
      <c r="I1047" s="67"/>
      <c r="J1047" s="67"/>
      <c r="K1047" s="67"/>
      <c r="L1047" s="67"/>
      <c r="M1047" s="2216"/>
      <c r="N1047" s="67"/>
      <c r="O1047" s="67"/>
      <c r="P1047" s="67"/>
      <c r="Q1047" s="185">
        <f>SUM(R1047:U1047)</f>
        <v>0</v>
      </c>
      <c r="R1047" s="196"/>
      <c r="S1047" s="196"/>
      <c r="T1047" s="196"/>
      <c r="U1047" s="196"/>
      <c r="V1047" s="86">
        <f>SUM(W1047:Z1047)</f>
        <v>0</v>
      </c>
      <c r="W1047" s="67"/>
      <c r="X1047" s="67"/>
      <c r="Y1047" s="67"/>
      <c r="Z1047" s="67"/>
      <c r="AA1047" s="185">
        <f>SUM(AB1047:AE1047)</f>
        <v>0</v>
      </c>
      <c r="AB1047" s="196"/>
      <c r="AC1047" s="196"/>
      <c r="AD1047" s="196"/>
      <c r="AE1047" s="196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2239"/>
      <c r="CQ1047" s="2239"/>
      <c r="CR1047" s="2239"/>
      <c r="CS1047" s="210"/>
      <c r="CT1047" s="210"/>
      <c r="CU1047" s="210"/>
      <c r="CV1047" s="33"/>
      <c r="CW1047" s="33"/>
      <c r="CX1047" s="33"/>
      <c r="CY1047" s="33"/>
      <c r="CZ1047" s="33"/>
      <c r="DA1047" s="33"/>
      <c r="DB1047" s="1498"/>
      <c r="DC1047" s="1498"/>
      <c r="DD1047" s="1498"/>
      <c r="DE1047" s="33"/>
      <c r="DF1047" s="210"/>
      <c r="DG1047" s="33"/>
      <c r="DH1047" s="33"/>
      <c r="DI1047" s="33"/>
      <c r="DJ1047" s="33"/>
      <c r="DK1047" s="33"/>
      <c r="DL1047" s="33"/>
      <c r="DM1047" s="33"/>
      <c r="DN1047" s="23"/>
      <c r="DO1047" s="33"/>
      <c r="DP1047" s="210"/>
      <c r="DQ1047" s="33"/>
      <c r="DR1047" s="33"/>
      <c r="DS1047" s="33"/>
      <c r="DT1047" s="33"/>
      <c r="DU1047" s="33"/>
      <c r="DV1047" s="33"/>
      <c r="DW1047" s="33"/>
      <c r="DX1047" s="23"/>
      <c r="DY1047" s="33"/>
      <c r="DZ1047" s="2239"/>
      <c r="EA1047" s="210"/>
      <c r="EB1047" s="33"/>
      <c r="EC1047" s="868"/>
      <c r="ED1047" s="33"/>
      <c r="EE1047" s="33"/>
      <c r="EF1047" s="33"/>
      <c r="EG1047" s="201"/>
      <c r="EH1047" s="1581"/>
    </row>
    <row r="1048" spans="1:138" ht="15" hidden="1" customHeight="1" outlineLevel="1">
      <c r="A1048" s="67"/>
      <c r="B1048" s="67"/>
      <c r="C1048" s="95" t="s">
        <v>49</v>
      </c>
      <c r="D1048" s="98"/>
      <c r="E1048" s="67"/>
      <c r="F1048" s="67"/>
      <c r="G1048" s="67"/>
      <c r="H1048" s="86">
        <f>SUM(I1048:L1048)</f>
        <v>0</v>
      </c>
      <c r="I1048" s="67"/>
      <c r="J1048" s="67"/>
      <c r="K1048" s="67"/>
      <c r="L1048" s="67"/>
      <c r="M1048" s="2216"/>
      <c r="N1048" s="67"/>
      <c r="O1048" s="67"/>
      <c r="P1048" s="67"/>
      <c r="Q1048" s="185">
        <f>SUM(R1048:U1048)</f>
        <v>0</v>
      </c>
      <c r="R1048" s="196"/>
      <c r="S1048" s="196"/>
      <c r="T1048" s="196"/>
      <c r="U1048" s="196"/>
      <c r="V1048" s="86">
        <f>SUM(W1048:Z1048)</f>
        <v>0</v>
      </c>
      <c r="W1048" s="67"/>
      <c r="X1048" s="67"/>
      <c r="Y1048" s="67"/>
      <c r="Z1048" s="67"/>
      <c r="AA1048" s="185">
        <f>SUM(AB1048:AE1048)</f>
        <v>0</v>
      </c>
      <c r="AB1048" s="196"/>
      <c r="AC1048" s="196"/>
      <c r="AD1048" s="196"/>
      <c r="AE1048" s="196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2239"/>
      <c r="CQ1048" s="2239"/>
      <c r="CR1048" s="2239"/>
      <c r="CS1048" s="210"/>
      <c r="CT1048" s="210"/>
      <c r="CU1048" s="210"/>
      <c r="CV1048" s="33"/>
      <c r="CW1048" s="33"/>
      <c r="CX1048" s="33"/>
      <c r="CY1048" s="33"/>
      <c r="CZ1048" s="33"/>
      <c r="DA1048" s="33"/>
      <c r="DB1048" s="1498"/>
      <c r="DC1048" s="1498"/>
      <c r="DD1048" s="1498"/>
      <c r="DE1048" s="33"/>
      <c r="DF1048" s="210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210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2239"/>
      <c r="EA1048" s="210"/>
      <c r="EB1048" s="33"/>
      <c r="EC1048" s="868"/>
      <c r="ED1048" s="33"/>
      <c r="EE1048" s="33"/>
      <c r="EF1048" s="33"/>
      <c r="EG1048" s="201"/>
      <c r="EH1048" s="1581"/>
    </row>
    <row r="1049" spans="1:138" ht="15" hidden="1" customHeight="1" outlineLevel="1">
      <c r="A1049" s="67"/>
      <c r="B1049" s="67"/>
      <c r="C1049" s="95"/>
      <c r="D1049" s="97" t="s">
        <v>52</v>
      </c>
      <c r="E1049" s="84"/>
      <c r="F1049" s="84"/>
      <c r="G1049" s="84"/>
      <c r="H1049" s="84"/>
      <c r="I1049" s="84"/>
      <c r="J1049" s="84"/>
      <c r="K1049" s="84"/>
      <c r="L1049" s="84"/>
      <c r="M1049" s="2199"/>
      <c r="N1049" s="84"/>
      <c r="O1049" s="84"/>
      <c r="P1049" s="84"/>
      <c r="Q1049" s="185"/>
      <c r="R1049" s="185"/>
      <c r="S1049" s="185"/>
      <c r="T1049" s="185"/>
      <c r="U1049" s="185"/>
      <c r="V1049" s="84"/>
      <c r="W1049" s="84"/>
      <c r="X1049" s="84"/>
      <c r="Y1049" s="84"/>
      <c r="Z1049" s="84"/>
      <c r="AA1049" s="185"/>
      <c r="AB1049" s="185"/>
      <c r="AC1049" s="185"/>
      <c r="AD1049" s="185"/>
      <c r="AE1049" s="185"/>
      <c r="AF1049" s="105"/>
      <c r="AG1049" s="105"/>
      <c r="AH1049" s="185"/>
      <c r="AI1049" s="185">
        <f>SUM(AI1046:AI1048)</f>
        <v>0</v>
      </c>
      <c r="AJ1049" s="185">
        <f t="shared" ref="AJ1049" si="2902">SUM(AJ1046:AJ1048)</f>
        <v>0</v>
      </c>
      <c r="AK1049" s="185"/>
      <c r="AL1049" s="185">
        <f t="shared" ref="AL1049:AM1049" si="2903">SUM(AL1046:AL1048)</f>
        <v>0</v>
      </c>
      <c r="AM1049" s="185">
        <f t="shared" si="2903"/>
        <v>0</v>
      </c>
      <c r="AN1049" s="185"/>
      <c r="AO1049" s="185">
        <f t="shared" ref="AO1049:AP1049" si="2904">SUM(AO1046:AO1048)</f>
        <v>0</v>
      </c>
      <c r="AP1049" s="185">
        <f t="shared" si="2904"/>
        <v>0</v>
      </c>
      <c r="AQ1049" s="185"/>
      <c r="AR1049" s="185">
        <f t="shared" ref="AR1049:AS1049" si="2905">SUM(AR1046:AR1048)</f>
        <v>0</v>
      </c>
      <c r="AS1049" s="185">
        <f t="shared" si="2905"/>
        <v>0</v>
      </c>
      <c r="AT1049" s="185"/>
      <c r="AU1049" s="185">
        <f t="shared" ref="AU1049:AV1049" si="2906">SUM(AU1046:AU1048)</f>
        <v>0</v>
      </c>
      <c r="AV1049" s="185">
        <f t="shared" si="2906"/>
        <v>0</v>
      </c>
      <c r="AW1049" s="185"/>
      <c r="AX1049" s="185">
        <f>SUM(AX1046:AX1048)</f>
        <v>0</v>
      </c>
      <c r="AY1049" s="185">
        <f t="shared" ref="AY1049" si="2907">SUM(AY1046:AY1048)</f>
        <v>0</v>
      </c>
      <c r="AZ1049" s="185"/>
      <c r="BA1049" s="185">
        <f t="shared" ref="BA1049:BB1049" si="2908">SUM(BA1046:BA1048)</f>
        <v>0</v>
      </c>
      <c r="BB1049" s="185">
        <f t="shared" si="2908"/>
        <v>0</v>
      </c>
      <c r="BC1049" s="185"/>
      <c r="BD1049" s="185">
        <f t="shared" ref="BD1049:BE1049" si="2909">SUM(BD1046:BD1048)</f>
        <v>0</v>
      </c>
      <c r="BE1049" s="185">
        <f t="shared" si="2909"/>
        <v>0</v>
      </c>
      <c r="BF1049" s="185"/>
      <c r="BG1049" s="185">
        <f t="shared" ref="BG1049:BH1049" si="2910">SUM(BG1046:BG1048)</f>
        <v>0</v>
      </c>
      <c r="BH1049" s="185">
        <f t="shared" si="2910"/>
        <v>0</v>
      </c>
      <c r="BI1049" s="185"/>
      <c r="BJ1049" s="185">
        <f t="shared" ref="BJ1049:BK1049" si="2911">SUM(BJ1046:BJ1048)</f>
        <v>0</v>
      </c>
      <c r="BK1049" s="185">
        <f t="shared" si="2911"/>
        <v>0</v>
      </c>
      <c r="BL1049" s="185"/>
      <c r="BM1049" s="185">
        <f>SUM(BM1046:BM1048)</f>
        <v>0</v>
      </c>
      <c r="BN1049" s="185">
        <f t="shared" ref="BN1049" si="2912">SUM(BN1046:BN1048)</f>
        <v>0</v>
      </c>
      <c r="BO1049" s="185"/>
      <c r="BP1049" s="185">
        <f t="shared" ref="BP1049:BQ1049" si="2913">SUM(BP1046:BP1048)</f>
        <v>0</v>
      </c>
      <c r="BQ1049" s="185">
        <f t="shared" si="2913"/>
        <v>0</v>
      </c>
      <c r="BR1049" s="185"/>
      <c r="BS1049" s="185">
        <f t="shared" ref="BS1049:BT1049" si="2914">SUM(BS1046:BS1048)</f>
        <v>0</v>
      </c>
      <c r="BT1049" s="185">
        <f t="shared" si="2914"/>
        <v>0</v>
      </c>
      <c r="BU1049" s="185"/>
      <c r="BV1049" s="185">
        <f t="shared" ref="BV1049:BW1049" si="2915">SUM(BV1046:BV1048)</f>
        <v>0</v>
      </c>
      <c r="BW1049" s="185">
        <f t="shared" si="2915"/>
        <v>0</v>
      </c>
      <c r="BX1049" s="185"/>
      <c r="BY1049" s="185">
        <f t="shared" ref="BY1049:BZ1049" si="2916">SUM(BY1046:BY1048)</f>
        <v>0</v>
      </c>
      <c r="BZ1049" s="185">
        <f t="shared" si="2916"/>
        <v>0</v>
      </c>
      <c r="CA1049" s="185"/>
      <c r="CB1049" s="185">
        <f>SUM(CB1046:CB1048)</f>
        <v>0</v>
      </c>
      <c r="CC1049" s="185">
        <f t="shared" ref="CC1049" si="2917">SUM(CC1046:CC1048)</f>
        <v>0</v>
      </c>
      <c r="CD1049" s="185"/>
      <c r="CE1049" s="185">
        <f t="shared" ref="CE1049:CF1049" si="2918">SUM(CE1046:CE1048)</f>
        <v>0</v>
      </c>
      <c r="CF1049" s="185">
        <f t="shared" si="2918"/>
        <v>0</v>
      </c>
      <c r="CG1049" s="185"/>
      <c r="CH1049" s="185">
        <f t="shared" ref="CH1049:CI1049" si="2919">SUM(CH1046:CH1048)</f>
        <v>0</v>
      </c>
      <c r="CI1049" s="185">
        <f t="shared" si="2919"/>
        <v>0</v>
      </c>
      <c r="CJ1049" s="185"/>
      <c r="CK1049" s="185">
        <f t="shared" ref="CK1049:CL1049" si="2920">SUM(CK1046:CK1048)</f>
        <v>0</v>
      </c>
      <c r="CL1049" s="185">
        <f t="shared" si="2920"/>
        <v>0</v>
      </c>
      <c r="CM1049" s="185"/>
      <c r="CN1049" s="185">
        <f t="shared" ref="CN1049:CO1049" si="2921">SUM(CN1046:CN1048)</f>
        <v>0</v>
      </c>
      <c r="CO1049" s="185">
        <f t="shared" si="2921"/>
        <v>0</v>
      </c>
      <c r="CP1049" s="2234"/>
      <c r="CQ1049" s="2234">
        <f t="shared" ref="CQ1049:CR1049" si="2922">SUM(CQ1046:CQ1048)</f>
        <v>0</v>
      </c>
      <c r="CR1049" s="2234">
        <f t="shared" si="2922"/>
        <v>0</v>
      </c>
      <c r="CS1049" s="283"/>
      <c r="CT1049" s="283">
        <f t="shared" ref="CT1049:CU1049" si="2923">SUM(CT1046:CT1048)</f>
        <v>0</v>
      </c>
      <c r="CU1049" s="283">
        <f t="shared" si="2923"/>
        <v>0</v>
      </c>
      <c r="CV1049" s="185"/>
      <c r="CW1049" s="185">
        <f t="shared" ref="CW1049:CX1049" si="2924">SUM(CW1046:CW1048)</f>
        <v>0</v>
      </c>
      <c r="CX1049" s="185">
        <f t="shared" si="2924"/>
        <v>0</v>
      </c>
      <c r="CY1049" s="185"/>
      <c r="CZ1049" s="185">
        <f t="shared" ref="CZ1049:DA1049" si="2925">SUM(CZ1046:CZ1048)</f>
        <v>0</v>
      </c>
      <c r="DA1049" s="185">
        <f t="shared" si="2925"/>
        <v>0</v>
      </c>
      <c r="DB1049" s="1622"/>
      <c r="DC1049" s="1622"/>
      <c r="DD1049" s="1622"/>
      <c r="DE1049" s="185">
        <f>SUM(DE1046:DE1048)</f>
        <v>0</v>
      </c>
      <c r="DF1049" s="283"/>
      <c r="DG1049" s="185"/>
      <c r="DH1049" s="185"/>
      <c r="DI1049" s="185"/>
      <c r="DJ1049" s="185"/>
      <c r="DK1049" s="185"/>
      <c r="DL1049" s="185"/>
      <c r="DM1049" s="185"/>
      <c r="DN1049" s="33"/>
      <c r="DO1049" s="185"/>
      <c r="DP1049" s="283"/>
      <c r="DQ1049" s="185"/>
      <c r="DR1049" s="185"/>
      <c r="DS1049" s="185"/>
      <c r="DT1049" s="185"/>
      <c r="DU1049" s="185"/>
      <c r="DV1049" s="185"/>
      <c r="DW1049" s="185"/>
      <c r="DX1049" s="33"/>
      <c r="DY1049" s="185"/>
      <c r="DZ1049" s="2234">
        <f>SUM(DZ1046:DZ1048)</f>
        <v>0</v>
      </c>
      <c r="EA1049" s="283">
        <f t="shared" ref="EA1049:EB1049" si="2926">SUM(EA1046:EA1048)</f>
        <v>0</v>
      </c>
      <c r="EB1049" s="185">
        <f t="shared" si="2926"/>
        <v>0</v>
      </c>
      <c r="EC1049" s="866">
        <f t="shared" ref="EC1049" si="2927">SUM(EC1046:EC1048)</f>
        <v>0</v>
      </c>
      <c r="ED1049" s="185"/>
      <c r="EE1049" s="185"/>
      <c r="EF1049" s="185"/>
      <c r="EG1049" s="202"/>
      <c r="EH1049" s="1614"/>
    </row>
    <row r="1050" spans="1:138" ht="15" hidden="1" customHeight="1" outlineLevel="1">
      <c r="A1050" s="67"/>
      <c r="B1050" s="67"/>
      <c r="C1050" s="93" t="s">
        <v>67</v>
      </c>
      <c r="D1050" s="94" t="s">
        <v>15</v>
      </c>
      <c r="E1050" s="84"/>
      <c r="F1050" s="84"/>
      <c r="G1050" s="84"/>
      <c r="H1050" s="84"/>
      <c r="I1050" s="84"/>
      <c r="J1050" s="84"/>
      <c r="K1050" s="84"/>
      <c r="L1050" s="84"/>
      <c r="M1050" s="2199"/>
      <c r="N1050" s="84"/>
      <c r="O1050" s="84"/>
      <c r="P1050" s="84"/>
      <c r="Q1050" s="185"/>
      <c r="R1050" s="185"/>
      <c r="S1050" s="185"/>
      <c r="T1050" s="185"/>
      <c r="U1050" s="185"/>
      <c r="V1050" s="84"/>
      <c r="W1050" s="84"/>
      <c r="X1050" s="84"/>
      <c r="Y1050" s="84"/>
      <c r="Z1050" s="84"/>
      <c r="AA1050" s="185"/>
      <c r="AB1050" s="185"/>
      <c r="AC1050" s="185"/>
      <c r="AD1050" s="185"/>
      <c r="AE1050" s="185"/>
      <c r="AF1050" s="23"/>
      <c r="AG1050" s="23"/>
      <c r="AH1050" s="185"/>
      <c r="AI1050" s="185"/>
      <c r="AJ1050" s="185"/>
      <c r="AK1050" s="185"/>
      <c r="AL1050" s="185"/>
      <c r="AM1050" s="185"/>
      <c r="AN1050" s="185"/>
      <c r="AO1050" s="185"/>
      <c r="AP1050" s="185"/>
      <c r="AQ1050" s="185"/>
      <c r="AR1050" s="185"/>
      <c r="AS1050" s="185"/>
      <c r="AT1050" s="185"/>
      <c r="AU1050" s="185"/>
      <c r="AV1050" s="185"/>
      <c r="AW1050" s="185"/>
      <c r="AX1050" s="185"/>
      <c r="AY1050" s="185"/>
      <c r="AZ1050" s="185"/>
      <c r="BA1050" s="185"/>
      <c r="BB1050" s="185"/>
      <c r="BC1050" s="185"/>
      <c r="BD1050" s="185"/>
      <c r="BE1050" s="185"/>
      <c r="BF1050" s="185"/>
      <c r="BG1050" s="185"/>
      <c r="BH1050" s="185"/>
      <c r="BI1050" s="185"/>
      <c r="BJ1050" s="185"/>
      <c r="BK1050" s="185"/>
      <c r="BL1050" s="185"/>
      <c r="BM1050" s="185"/>
      <c r="BN1050" s="185"/>
      <c r="BO1050" s="185"/>
      <c r="BP1050" s="185"/>
      <c r="BQ1050" s="185"/>
      <c r="BR1050" s="185"/>
      <c r="BS1050" s="185"/>
      <c r="BT1050" s="185"/>
      <c r="BU1050" s="185"/>
      <c r="BV1050" s="185"/>
      <c r="BW1050" s="185"/>
      <c r="BX1050" s="185"/>
      <c r="BY1050" s="185"/>
      <c r="BZ1050" s="185"/>
      <c r="CA1050" s="185"/>
      <c r="CB1050" s="185"/>
      <c r="CC1050" s="185"/>
      <c r="CD1050" s="185"/>
      <c r="CE1050" s="185"/>
      <c r="CF1050" s="185"/>
      <c r="CG1050" s="185"/>
      <c r="CH1050" s="185"/>
      <c r="CI1050" s="185"/>
      <c r="CJ1050" s="185"/>
      <c r="CK1050" s="185"/>
      <c r="CL1050" s="185"/>
      <c r="CM1050" s="185"/>
      <c r="CN1050" s="185"/>
      <c r="CO1050" s="185"/>
      <c r="CP1050" s="2234"/>
      <c r="CQ1050" s="2234"/>
      <c r="CR1050" s="2234"/>
      <c r="CS1050" s="283"/>
      <c r="CT1050" s="283"/>
      <c r="CU1050" s="283"/>
      <c r="CV1050" s="185"/>
      <c r="CW1050" s="185"/>
      <c r="CX1050" s="185"/>
      <c r="CY1050" s="185"/>
      <c r="CZ1050" s="185"/>
      <c r="DA1050" s="185"/>
      <c r="DB1050" s="1622"/>
      <c r="DC1050" s="1622"/>
      <c r="DD1050" s="1622"/>
      <c r="DE1050" s="185"/>
      <c r="DF1050" s="283"/>
      <c r="DG1050" s="185"/>
      <c r="DH1050" s="185"/>
      <c r="DI1050" s="185"/>
      <c r="DJ1050" s="185"/>
      <c r="DK1050" s="185"/>
      <c r="DL1050" s="185"/>
      <c r="DM1050" s="185"/>
      <c r="DN1050" s="185"/>
      <c r="DO1050" s="185"/>
      <c r="DP1050" s="283"/>
      <c r="DQ1050" s="185"/>
      <c r="DR1050" s="185"/>
      <c r="DS1050" s="185"/>
      <c r="DT1050" s="185"/>
      <c r="DU1050" s="185"/>
      <c r="DV1050" s="185"/>
      <c r="DW1050" s="185"/>
      <c r="DX1050" s="185"/>
      <c r="DY1050" s="185"/>
      <c r="DZ1050" s="2234"/>
      <c r="EA1050" s="283"/>
      <c r="EB1050" s="185"/>
      <c r="EC1050" s="866"/>
      <c r="ED1050" s="185"/>
      <c r="EE1050" s="185"/>
      <c r="EF1050" s="185"/>
      <c r="EG1050" s="202"/>
      <c r="EH1050" s="1614"/>
    </row>
    <row r="1051" spans="1:138" ht="15" hidden="1" customHeight="1" outlineLevel="1">
      <c r="A1051" s="67"/>
      <c r="B1051" s="67"/>
      <c r="C1051" s="95"/>
      <c r="D1051" s="98"/>
      <c r="E1051" s="67"/>
      <c r="F1051" s="67"/>
      <c r="G1051" s="67"/>
      <c r="H1051" s="86">
        <f>SUM(I1051:L1051)</f>
        <v>0</v>
      </c>
      <c r="I1051" s="67"/>
      <c r="J1051" s="67"/>
      <c r="K1051" s="67"/>
      <c r="L1051" s="67"/>
      <c r="M1051" s="2216"/>
      <c r="N1051" s="67"/>
      <c r="O1051" s="67"/>
      <c r="P1051" s="67"/>
      <c r="Q1051" s="185">
        <f>SUM(R1051:U1051)</f>
        <v>0</v>
      </c>
      <c r="R1051" s="23"/>
      <c r="S1051" s="23"/>
      <c r="T1051" s="23"/>
      <c r="U1051" s="23"/>
      <c r="V1051" s="86">
        <f>SUM(W1051:Z1051)</f>
        <v>0</v>
      </c>
      <c r="W1051" s="67"/>
      <c r="X1051" s="67"/>
      <c r="Y1051" s="67"/>
      <c r="Z1051" s="67"/>
      <c r="AA1051" s="185">
        <f>SUM(AB1051:AE1051)</f>
        <v>0</v>
      </c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216"/>
      <c r="CQ1051" s="2216"/>
      <c r="CR1051" s="2216"/>
      <c r="CS1051" s="85"/>
      <c r="CT1051" s="85"/>
      <c r="CU1051" s="85"/>
      <c r="CV1051" s="23"/>
      <c r="CW1051" s="23"/>
      <c r="CX1051" s="23"/>
      <c r="CY1051" s="23"/>
      <c r="CZ1051" s="23"/>
      <c r="DA1051" s="23"/>
      <c r="DB1051" s="1496"/>
      <c r="DC1051" s="1496"/>
      <c r="DD1051" s="1496"/>
      <c r="DE1051" s="23"/>
      <c r="DF1051" s="85"/>
      <c r="DG1051" s="23"/>
      <c r="DH1051" s="23"/>
      <c r="DI1051" s="23"/>
      <c r="DJ1051" s="23"/>
      <c r="DK1051" s="23"/>
      <c r="DL1051" s="23"/>
      <c r="DM1051" s="23"/>
      <c r="DN1051" s="185"/>
      <c r="DO1051" s="23"/>
      <c r="DP1051" s="85"/>
      <c r="DQ1051" s="23"/>
      <c r="DR1051" s="23"/>
      <c r="DS1051" s="23"/>
      <c r="DT1051" s="23"/>
      <c r="DU1051" s="23"/>
      <c r="DV1051" s="23"/>
      <c r="DW1051" s="23"/>
      <c r="DX1051" s="185"/>
      <c r="DY1051" s="23"/>
      <c r="DZ1051" s="2216"/>
      <c r="EA1051" s="85"/>
      <c r="EB1051" s="23"/>
      <c r="EC1051" s="867"/>
      <c r="ED1051" s="23"/>
      <c r="EE1051" s="23"/>
      <c r="EF1051" s="23"/>
      <c r="EG1051" s="171"/>
      <c r="EH1051" s="1291"/>
    </row>
    <row r="1052" spans="1:138" ht="15" hidden="1" customHeight="1" outlineLevel="1">
      <c r="A1052" s="67"/>
      <c r="B1052" s="67"/>
      <c r="C1052" s="95"/>
      <c r="D1052" s="98"/>
      <c r="E1052" s="67"/>
      <c r="F1052" s="67"/>
      <c r="G1052" s="67"/>
      <c r="H1052" s="86">
        <f>SUM(I1052:L1052)</f>
        <v>0</v>
      </c>
      <c r="I1052" s="67"/>
      <c r="J1052" s="67"/>
      <c r="K1052" s="67"/>
      <c r="L1052" s="67"/>
      <c r="M1052" s="2216"/>
      <c r="N1052" s="67"/>
      <c r="O1052" s="67"/>
      <c r="P1052" s="67"/>
      <c r="Q1052" s="185">
        <f>SUM(R1052:U1052)</f>
        <v>0</v>
      </c>
      <c r="R1052" s="196"/>
      <c r="S1052" s="196"/>
      <c r="T1052" s="196"/>
      <c r="U1052" s="196"/>
      <c r="V1052" s="86">
        <f>SUM(W1052:Z1052)</f>
        <v>0</v>
      </c>
      <c r="W1052" s="67"/>
      <c r="X1052" s="67"/>
      <c r="Y1052" s="67"/>
      <c r="Z1052" s="67"/>
      <c r="AA1052" s="185">
        <f>SUM(AB1052:AE1052)</f>
        <v>0</v>
      </c>
      <c r="AB1052" s="196"/>
      <c r="AC1052" s="196"/>
      <c r="AD1052" s="196"/>
      <c r="AE1052" s="196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2239"/>
      <c r="CQ1052" s="2239"/>
      <c r="CR1052" s="2239"/>
      <c r="CS1052" s="210"/>
      <c r="CT1052" s="210"/>
      <c r="CU1052" s="210"/>
      <c r="CV1052" s="33"/>
      <c r="CW1052" s="33"/>
      <c r="CX1052" s="33"/>
      <c r="CY1052" s="33"/>
      <c r="CZ1052" s="33"/>
      <c r="DA1052" s="33"/>
      <c r="DB1052" s="1498"/>
      <c r="DC1052" s="1498"/>
      <c r="DD1052" s="1498"/>
      <c r="DE1052" s="33"/>
      <c r="DF1052" s="210"/>
      <c r="DG1052" s="33"/>
      <c r="DH1052" s="33"/>
      <c r="DI1052" s="33"/>
      <c r="DJ1052" s="33"/>
      <c r="DK1052" s="33"/>
      <c r="DL1052" s="33"/>
      <c r="DM1052" s="33"/>
      <c r="DN1052" s="23"/>
      <c r="DO1052" s="33"/>
      <c r="DP1052" s="210"/>
      <c r="DQ1052" s="33"/>
      <c r="DR1052" s="33"/>
      <c r="DS1052" s="33"/>
      <c r="DT1052" s="33"/>
      <c r="DU1052" s="33"/>
      <c r="DV1052" s="33"/>
      <c r="DW1052" s="33"/>
      <c r="DX1052" s="23"/>
      <c r="DY1052" s="33"/>
      <c r="DZ1052" s="2239"/>
      <c r="EA1052" s="210"/>
      <c r="EB1052" s="33"/>
      <c r="EC1052" s="868"/>
      <c r="ED1052" s="33"/>
      <c r="EE1052" s="33"/>
      <c r="EF1052" s="33"/>
      <c r="EG1052" s="201"/>
      <c r="EH1052" s="1581"/>
    </row>
    <row r="1053" spans="1:138" ht="15" hidden="1" customHeight="1" outlineLevel="1">
      <c r="A1053" s="67"/>
      <c r="B1053" s="67"/>
      <c r="C1053" s="95" t="s">
        <v>49</v>
      </c>
      <c r="D1053" s="98"/>
      <c r="E1053" s="67"/>
      <c r="F1053" s="67"/>
      <c r="G1053" s="67"/>
      <c r="H1053" s="86">
        <f>SUM(I1053:L1053)</f>
        <v>0</v>
      </c>
      <c r="I1053" s="67"/>
      <c r="J1053" s="67"/>
      <c r="K1053" s="67"/>
      <c r="L1053" s="67"/>
      <c r="M1053" s="2216"/>
      <c r="N1053" s="67"/>
      <c r="O1053" s="67"/>
      <c r="P1053" s="67"/>
      <c r="Q1053" s="185">
        <f>SUM(R1053:U1053)</f>
        <v>0</v>
      </c>
      <c r="R1053" s="196"/>
      <c r="S1053" s="196"/>
      <c r="T1053" s="196"/>
      <c r="U1053" s="196"/>
      <c r="V1053" s="86">
        <f>SUM(W1053:Z1053)</f>
        <v>0</v>
      </c>
      <c r="W1053" s="67"/>
      <c r="X1053" s="67"/>
      <c r="Y1053" s="67"/>
      <c r="Z1053" s="67"/>
      <c r="AA1053" s="185">
        <f>SUM(AB1053:AE1053)</f>
        <v>0</v>
      </c>
      <c r="AB1053" s="196"/>
      <c r="AC1053" s="196"/>
      <c r="AD1053" s="196"/>
      <c r="AE1053" s="196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2239"/>
      <c r="CQ1053" s="2239"/>
      <c r="CR1053" s="2239"/>
      <c r="CS1053" s="210"/>
      <c r="CT1053" s="210"/>
      <c r="CU1053" s="210"/>
      <c r="CV1053" s="33"/>
      <c r="CW1053" s="33"/>
      <c r="CX1053" s="33"/>
      <c r="CY1053" s="33"/>
      <c r="CZ1053" s="33"/>
      <c r="DA1053" s="33"/>
      <c r="DB1053" s="1498"/>
      <c r="DC1053" s="1498"/>
      <c r="DD1053" s="1498"/>
      <c r="DE1053" s="33"/>
      <c r="DF1053" s="210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210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2239"/>
      <c r="EA1053" s="210"/>
      <c r="EB1053" s="33"/>
      <c r="EC1053" s="868"/>
      <c r="ED1053" s="33"/>
      <c r="EE1053" s="33"/>
      <c r="EF1053" s="33"/>
      <c r="EG1053" s="201"/>
      <c r="EH1053" s="1581"/>
    </row>
    <row r="1054" spans="1:138" ht="15" hidden="1" customHeight="1" outlineLevel="1">
      <c r="A1054" s="67"/>
      <c r="B1054" s="67"/>
      <c r="C1054" s="95"/>
      <c r="D1054" s="97" t="s">
        <v>52</v>
      </c>
      <c r="E1054" s="84"/>
      <c r="F1054" s="84"/>
      <c r="G1054" s="84"/>
      <c r="H1054" s="84"/>
      <c r="I1054" s="84"/>
      <c r="J1054" s="84"/>
      <c r="K1054" s="84"/>
      <c r="L1054" s="84"/>
      <c r="M1054" s="2199"/>
      <c r="N1054" s="84"/>
      <c r="O1054" s="84"/>
      <c r="P1054" s="84"/>
      <c r="Q1054" s="185"/>
      <c r="R1054" s="185"/>
      <c r="S1054" s="185"/>
      <c r="T1054" s="185"/>
      <c r="U1054" s="185"/>
      <c r="V1054" s="84"/>
      <c r="W1054" s="84"/>
      <c r="X1054" s="84"/>
      <c r="Y1054" s="84"/>
      <c r="Z1054" s="84"/>
      <c r="AA1054" s="185"/>
      <c r="AB1054" s="185"/>
      <c r="AC1054" s="185"/>
      <c r="AD1054" s="185"/>
      <c r="AE1054" s="185"/>
      <c r="AF1054" s="105"/>
      <c r="AG1054" s="105"/>
      <c r="AH1054" s="185">
        <f>SUM(AH1051:AH1053)</f>
        <v>0</v>
      </c>
      <c r="AI1054" s="185">
        <f>SUM(AI1051:AI1053)</f>
        <v>0</v>
      </c>
      <c r="AJ1054" s="185">
        <f>SUM(AJ1051:AJ1053)</f>
        <v>0</v>
      </c>
      <c r="AK1054" s="185">
        <f>SUM(AK1051:AK1053)</f>
        <v>0</v>
      </c>
      <c r="AL1054" s="185">
        <f t="shared" ref="AL1054:AV1054" si="2928">SUM(AL1051:AL1053)</f>
        <v>0</v>
      </c>
      <c r="AM1054" s="185">
        <f t="shared" si="2928"/>
        <v>0</v>
      </c>
      <c r="AN1054" s="185">
        <f t="shared" si="2928"/>
        <v>0</v>
      </c>
      <c r="AO1054" s="185">
        <f t="shared" si="2928"/>
        <v>0</v>
      </c>
      <c r="AP1054" s="185">
        <f t="shared" si="2928"/>
        <v>0</v>
      </c>
      <c r="AQ1054" s="185">
        <f t="shared" si="2928"/>
        <v>0</v>
      </c>
      <c r="AR1054" s="185">
        <f t="shared" si="2928"/>
        <v>0</v>
      </c>
      <c r="AS1054" s="185">
        <f t="shared" si="2928"/>
        <v>0</v>
      </c>
      <c r="AT1054" s="185">
        <f t="shared" si="2928"/>
        <v>0</v>
      </c>
      <c r="AU1054" s="185">
        <f t="shared" si="2928"/>
        <v>0</v>
      </c>
      <c r="AV1054" s="185">
        <f t="shared" si="2928"/>
        <v>0</v>
      </c>
      <c r="AW1054" s="185">
        <f>SUM(AW1051:AW1053)</f>
        <v>0</v>
      </c>
      <c r="AX1054" s="185">
        <f>SUM(AX1051:AX1053)</f>
        <v>0</v>
      </c>
      <c r="AY1054" s="185">
        <f>SUM(AY1051:AY1053)</f>
        <v>0</v>
      </c>
      <c r="AZ1054" s="185">
        <f>SUM(AZ1051:AZ1053)</f>
        <v>0</v>
      </c>
      <c r="BA1054" s="185">
        <f t="shared" ref="BA1054:BK1054" si="2929">SUM(BA1051:BA1053)</f>
        <v>0</v>
      </c>
      <c r="BB1054" s="185">
        <f t="shared" si="2929"/>
        <v>0</v>
      </c>
      <c r="BC1054" s="185">
        <f t="shared" si="2929"/>
        <v>0</v>
      </c>
      <c r="BD1054" s="185">
        <f t="shared" si="2929"/>
        <v>0</v>
      </c>
      <c r="BE1054" s="185">
        <f t="shared" si="2929"/>
        <v>0</v>
      </c>
      <c r="BF1054" s="185">
        <f t="shared" si="2929"/>
        <v>0</v>
      </c>
      <c r="BG1054" s="185">
        <f t="shared" si="2929"/>
        <v>0</v>
      </c>
      <c r="BH1054" s="185">
        <f t="shared" si="2929"/>
        <v>0</v>
      </c>
      <c r="BI1054" s="185">
        <f t="shared" si="2929"/>
        <v>0</v>
      </c>
      <c r="BJ1054" s="185">
        <f t="shared" si="2929"/>
        <v>0</v>
      </c>
      <c r="BK1054" s="185">
        <f t="shared" si="2929"/>
        <v>0</v>
      </c>
      <c r="BL1054" s="185">
        <f>SUM(BL1051:BL1053)</f>
        <v>0</v>
      </c>
      <c r="BM1054" s="185">
        <f>SUM(BM1051:BM1053)</f>
        <v>0</v>
      </c>
      <c r="BN1054" s="185">
        <f>SUM(BN1051:BN1053)</f>
        <v>0</v>
      </c>
      <c r="BO1054" s="185">
        <f>SUM(BO1051:BO1053)</f>
        <v>0</v>
      </c>
      <c r="BP1054" s="185">
        <f t="shared" ref="BP1054:BZ1054" si="2930">SUM(BP1051:BP1053)</f>
        <v>0</v>
      </c>
      <c r="BQ1054" s="185">
        <f t="shared" si="2930"/>
        <v>0</v>
      </c>
      <c r="BR1054" s="185">
        <f t="shared" si="2930"/>
        <v>0</v>
      </c>
      <c r="BS1054" s="185">
        <f t="shared" si="2930"/>
        <v>0</v>
      </c>
      <c r="BT1054" s="185">
        <f t="shared" si="2930"/>
        <v>0</v>
      </c>
      <c r="BU1054" s="185">
        <f t="shared" si="2930"/>
        <v>0</v>
      </c>
      <c r="BV1054" s="185">
        <f t="shared" si="2930"/>
        <v>0</v>
      </c>
      <c r="BW1054" s="185">
        <f t="shared" si="2930"/>
        <v>0</v>
      </c>
      <c r="BX1054" s="185">
        <f t="shared" si="2930"/>
        <v>0</v>
      </c>
      <c r="BY1054" s="185">
        <f t="shared" si="2930"/>
        <v>0</v>
      </c>
      <c r="BZ1054" s="185">
        <f t="shared" si="2930"/>
        <v>0</v>
      </c>
      <c r="CA1054" s="185">
        <f>SUM(CA1051:CA1053)</f>
        <v>0</v>
      </c>
      <c r="CB1054" s="185">
        <f>SUM(CB1051:CB1053)</f>
        <v>0</v>
      </c>
      <c r="CC1054" s="185">
        <f>SUM(CC1051:CC1053)</f>
        <v>0</v>
      </c>
      <c r="CD1054" s="185">
        <f>SUM(CD1051:CD1053)</f>
        <v>0</v>
      </c>
      <c r="CE1054" s="185">
        <f t="shared" ref="CE1054:CO1054" si="2931">SUM(CE1051:CE1053)</f>
        <v>0</v>
      </c>
      <c r="CF1054" s="185">
        <f t="shared" si="2931"/>
        <v>0</v>
      </c>
      <c r="CG1054" s="185">
        <f t="shared" si="2931"/>
        <v>0</v>
      </c>
      <c r="CH1054" s="185">
        <f t="shared" si="2931"/>
        <v>0</v>
      </c>
      <c r="CI1054" s="185">
        <f t="shared" si="2931"/>
        <v>0</v>
      </c>
      <c r="CJ1054" s="185">
        <f t="shared" si="2931"/>
        <v>0</v>
      </c>
      <c r="CK1054" s="185">
        <f t="shared" si="2931"/>
        <v>0</v>
      </c>
      <c r="CL1054" s="185">
        <f t="shared" si="2931"/>
        <v>0</v>
      </c>
      <c r="CM1054" s="185">
        <f t="shared" si="2931"/>
        <v>0</v>
      </c>
      <c r="CN1054" s="185">
        <f t="shared" si="2931"/>
        <v>0</v>
      </c>
      <c r="CO1054" s="185">
        <f t="shared" si="2931"/>
        <v>0</v>
      </c>
      <c r="CP1054" s="2234">
        <f t="shared" ref="CP1054:CX1054" si="2932">SUM(CP1051:CP1053)</f>
        <v>0</v>
      </c>
      <c r="CQ1054" s="2234">
        <f t="shared" si="2932"/>
        <v>0</v>
      </c>
      <c r="CR1054" s="2234">
        <f t="shared" si="2932"/>
        <v>0</v>
      </c>
      <c r="CS1054" s="283">
        <f t="shared" si="2932"/>
        <v>0</v>
      </c>
      <c r="CT1054" s="283">
        <f t="shared" si="2932"/>
        <v>0</v>
      </c>
      <c r="CU1054" s="283">
        <f t="shared" si="2932"/>
        <v>0</v>
      </c>
      <c r="CV1054" s="185">
        <f t="shared" si="2932"/>
        <v>0</v>
      </c>
      <c r="CW1054" s="185">
        <f t="shared" si="2932"/>
        <v>0</v>
      </c>
      <c r="CX1054" s="185">
        <f t="shared" si="2932"/>
        <v>0</v>
      </c>
      <c r="CY1054" s="185">
        <f t="shared" ref="CY1054:DA1054" si="2933">SUM(CY1051:CY1053)</f>
        <v>0</v>
      </c>
      <c r="CZ1054" s="185">
        <f t="shared" si="2933"/>
        <v>0</v>
      </c>
      <c r="DA1054" s="185">
        <f t="shared" si="2933"/>
        <v>0</v>
      </c>
      <c r="DB1054" s="1622"/>
      <c r="DC1054" s="1622"/>
      <c r="DD1054" s="1622"/>
      <c r="DE1054" s="185">
        <f>SUM(DE1051:DE1053)</f>
        <v>0</v>
      </c>
      <c r="DF1054" s="283"/>
      <c r="DG1054" s="185"/>
      <c r="DH1054" s="185"/>
      <c r="DI1054" s="185"/>
      <c r="DJ1054" s="185"/>
      <c r="DK1054" s="185"/>
      <c r="DL1054" s="185"/>
      <c r="DM1054" s="185"/>
      <c r="DN1054" s="33"/>
      <c r="DO1054" s="185"/>
      <c r="DP1054" s="283"/>
      <c r="DQ1054" s="185"/>
      <c r="DR1054" s="185"/>
      <c r="DS1054" s="185"/>
      <c r="DT1054" s="185"/>
      <c r="DU1054" s="185"/>
      <c r="DV1054" s="185"/>
      <c r="DW1054" s="185"/>
      <c r="DX1054" s="33"/>
      <c r="DY1054" s="185"/>
      <c r="DZ1054" s="2234">
        <f>SUM(DZ1051:DZ1053)</f>
        <v>0</v>
      </c>
      <c r="EA1054" s="283">
        <f>SUM(EA1051:EA1053)</f>
        <v>0</v>
      </c>
      <c r="EB1054" s="185">
        <f t="shared" ref="EB1054:EC1054" si="2934">SUM(EB1051:EB1053)</f>
        <v>0</v>
      </c>
      <c r="EC1054" s="866">
        <f t="shared" si="2934"/>
        <v>0</v>
      </c>
      <c r="ED1054" s="185"/>
      <c r="EE1054" s="185"/>
      <c r="EF1054" s="185"/>
      <c r="EG1054" s="202"/>
      <c r="EH1054" s="1614"/>
    </row>
    <row r="1055" spans="1:138" ht="15" hidden="1" customHeight="1" outlineLevel="1">
      <c r="A1055" s="67"/>
      <c r="B1055" s="67"/>
      <c r="C1055" s="93" t="s">
        <v>68</v>
      </c>
      <c r="D1055" s="94" t="s">
        <v>16</v>
      </c>
      <c r="E1055" s="84"/>
      <c r="F1055" s="84"/>
      <c r="G1055" s="84"/>
      <c r="H1055" s="84"/>
      <c r="I1055" s="84"/>
      <c r="J1055" s="84"/>
      <c r="K1055" s="84"/>
      <c r="L1055" s="84"/>
      <c r="M1055" s="2199"/>
      <c r="N1055" s="84"/>
      <c r="O1055" s="84"/>
      <c r="P1055" s="84"/>
      <c r="Q1055" s="185"/>
      <c r="R1055" s="185"/>
      <c r="S1055" s="185"/>
      <c r="T1055" s="185"/>
      <c r="U1055" s="185"/>
      <c r="V1055" s="84"/>
      <c r="W1055" s="84"/>
      <c r="X1055" s="84"/>
      <c r="Y1055" s="84"/>
      <c r="Z1055" s="84"/>
      <c r="AA1055" s="185"/>
      <c r="AB1055" s="185"/>
      <c r="AC1055" s="185"/>
      <c r="AD1055" s="185"/>
      <c r="AE1055" s="185"/>
      <c r="AF1055" s="23"/>
      <c r="AG1055" s="23"/>
      <c r="AH1055" s="185"/>
      <c r="AI1055" s="185"/>
      <c r="AJ1055" s="185"/>
      <c r="AK1055" s="185"/>
      <c r="AL1055" s="185"/>
      <c r="AM1055" s="185"/>
      <c r="AN1055" s="185"/>
      <c r="AO1055" s="185"/>
      <c r="AP1055" s="185"/>
      <c r="AQ1055" s="185"/>
      <c r="AR1055" s="185"/>
      <c r="AS1055" s="185"/>
      <c r="AT1055" s="185"/>
      <c r="AU1055" s="185"/>
      <c r="AV1055" s="185"/>
      <c r="AW1055" s="185"/>
      <c r="AX1055" s="185"/>
      <c r="AY1055" s="185"/>
      <c r="AZ1055" s="185"/>
      <c r="BA1055" s="185"/>
      <c r="BB1055" s="185"/>
      <c r="BC1055" s="185"/>
      <c r="BD1055" s="185"/>
      <c r="BE1055" s="185"/>
      <c r="BF1055" s="185"/>
      <c r="BG1055" s="185"/>
      <c r="BH1055" s="185"/>
      <c r="BI1055" s="185"/>
      <c r="BJ1055" s="185"/>
      <c r="BK1055" s="185"/>
      <c r="BL1055" s="185"/>
      <c r="BM1055" s="185"/>
      <c r="BN1055" s="185"/>
      <c r="BO1055" s="185"/>
      <c r="BP1055" s="185"/>
      <c r="BQ1055" s="185"/>
      <c r="BR1055" s="185"/>
      <c r="BS1055" s="185"/>
      <c r="BT1055" s="185"/>
      <c r="BU1055" s="185"/>
      <c r="BV1055" s="185"/>
      <c r="BW1055" s="185"/>
      <c r="BX1055" s="185"/>
      <c r="BY1055" s="185"/>
      <c r="BZ1055" s="185"/>
      <c r="CA1055" s="185"/>
      <c r="CB1055" s="185"/>
      <c r="CC1055" s="185"/>
      <c r="CD1055" s="185"/>
      <c r="CE1055" s="185"/>
      <c r="CF1055" s="185"/>
      <c r="CG1055" s="185"/>
      <c r="CH1055" s="185"/>
      <c r="CI1055" s="185"/>
      <c r="CJ1055" s="185"/>
      <c r="CK1055" s="185"/>
      <c r="CL1055" s="185"/>
      <c r="CM1055" s="185"/>
      <c r="CN1055" s="185"/>
      <c r="CO1055" s="185"/>
      <c r="CP1055" s="2234"/>
      <c r="CQ1055" s="2234"/>
      <c r="CR1055" s="2234"/>
      <c r="CS1055" s="283"/>
      <c r="CT1055" s="283"/>
      <c r="CU1055" s="283"/>
      <c r="CV1055" s="185"/>
      <c r="CW1055" s="185"/>
      <c r="CX1055" s="185"/>
      <c r="CY1055" s="185"/>
      <c r="CZ1055" s="185"/>
      <c r="DA1055" s="185"/>
      <c r="DB1055" s="1622"/>
      <c r="DC1055" s="1622"/>
      <c r="DD1055" s="1622"/>
      <c r="DE1055" s="185"/>
      <c r="DF1055" s="283"/>
      <c r="DG1055" s="185"/>
      <c r="DH1055" s="185"/>
      <c r="DI1055" s="185"/>
      <c r="DJ1055" s="185"/>
      <c r="DK1055" s="185"/>
      <c r="DL1055" s="185"/>
      <c r="DM1055" s="185"/>
      <c r="DN1055" s="185"/>
      <c r="DO1055" s="185"/>
      <c r="DP1055" s="283"/>
      <c r="DQ1055" s="185"/>
      <c r="DR1055" s="185"/>
      <c r="DS1055" s="185"/>
      <c r="DT1055" s="185"/>
      <c r="DU1055" s="185"/>
      <c r="DV1055" s="185"/>
      <c r="DW1055" s="185"/>
      <c r="DX1055" s="185"/>
      <c r="DY1055" s="185"/>
      <c r="DZ1055" s="2234"/>
      <c r="EA1055" s="283"/>
      <c r="EB1055" s="185"/>
      <c r="EC1055" s="866"/>
      <c r="ED1055" s="185"/>
      <c r="EE1055" s="185"/>
      <c r="EF1055" s="185"/>
      <c r="EG1055" s="202"/>
      <c r="EH1055" s="1614"/>
    </row>
    <row r="1056" spans="1:138" ht="15" hidden="1" customHeight="1" outlineLevel="1">
      <c r="A1056" s="67"/>
      <c r="B1056" s="67"/>
      <c r="C1056" s="95"/>
      <c r="D1056" s="98"/>
      <c r="E1056" s="67"/>
      <c r="F1056" s="67"/>
      <c r="G1056" s="67"/>
      <c r="H1056" s="86">
        <f>SUM(I1056:L1056)</f>
        <v>0</v>
      </c>
      <c r="I1056" s="67"/>
      <c r="J1056" s="67"/>
      <c r="K1056" s="67"/>
      <c r="L1056" s="67"/>
      <c r="M1056" s="2216"/>
      <c r="N1056" s="67"/>
      <c r="O1056" s="67"/>
      <c r="P1056" s="67"/>
      <c r="Q1056" s="185">
        <f>SUM(R1056:U1056)</f>
        <v>0</v>
      </c>
      <c r="R1056" s="23"/>
      <c r="S1056" s="23"/>
      <c r="T1056" s="23"/>
      <c r="U1056" s="23"/>
      <c r="V1056" s="86">
        <f>SUM(W1056:Z1056)</f>
        <v>0</v>
      </c>
      <c r="W1056" s="67"/>
      <c r="X1056" s="67"/>
      <c r="Y1056" s="67"/>
      <c r="Z1056" s="67"/>
      <c r="AA1056" s="185">
        <f>SUM(AB1056:AE1056)</f>
        <v>0</v>
      </c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216"/>
      <c r="CQ1056" s="2216"/>
      <c r="CR1056" s="2216"/>
      <c r="CS1056" s="85"/>
      <c r="CT1056" s="85"/>
      <c r="CU1056" s="85"/>
      <c r="CV1056" s="23"/>
      <c r="CW1056" s="23"/>
      <c r="CX1056" s="23"/>
      <c r="CY1056" s="23"/>
      <c r="CZ1056" s="23"/>
      <c r="DA1056" s="23"/>
      <c r="DB1056" s="1496"/>
      <c r="DC1056" s="1496"/>
      <c r="DD1056" s="1496"/>
      <c r="DE1056" s="23"/>
      <c r="DF1056" s="85"/>
      <c r="DG1056" s="23"/>
      <c r="DH1056" s="23"/>
      <c r="DI1056" s="23"/>
      <c r="DJ1056" s="23"/>
      <c r="DK1056" s="23"/>
      <c r="DL1056" s="23"/>
      <c r="DM1056" s="23"/>
      <c r="DN1056" s="185"/>
      <c r="DO1056" s="23"/>
      <c r="DP1056" s="85"/>
      <c r="DQ1056" s="23"/>
      <c r="DR1056" s="23"/>
      <c r="DS1056" s="23"/>
      <c r="DT1056" s="23"/>
      <c r="DU1056" s="23"/>
      <c r="DV1056" s="23"/>
      <c r="DW1056" s="23"/>
      <c r="DX1056" s="185"/>
      <c r="DY1056" s="23"/>
      <c r="DZ1056" s="2216"/>
      <c r="EA1056" s="85"/>
      <c r="EB1056" s="23"/>
      <c r="EC1056" s="867"/>
      <c r="ED1056" s="23"/>
      <c r="EE1056" s="23"/>
      <c r="EF1056" s="23"/>
      <c r="EG1056" s="171"/>
      <c r="EH1056" s="1291"/>
    </row>
    <row r="1057" spans="1:138" ht="15" hidden="1" customHeight="1" outlineLevel="1">
      <c r="A1057" s="67"/>
      <c r="B1057" s="67"/>
      <c r="C1057" s="95"/>
      <c r="D1057" s="98"/>
      <c r="E1057" s="67"/>
      <c r="F1057" s="67"/>
      <c r="G1057" s="67"/>
      <c r="H1057" s="86">
        <f>SUM(I1057:L1057)</f>
        <v>0</v>
      </c>
      <c r="I1057" s="67"/>
      <c r="J1057" s="67"/>
      <c r="K1057" s="67"/>
      <c r="L1057" s="67"/>
      <c r="M1057" s="2216"/>
      <c r="N1057" s="67"/>
      <c r="O1057" s="67"/>
      <c r="P1057" s="67"/>
      <c r="Q1057" s="185">
        <f>SUM(R1057:U1057)</f>
        <v>0</v>
      </c>
      <c r="R1057" s="196"/>
      <c r="S1057" s="196"/>
      <c r="T1057" s="196"/>
      <c r="U1057" s="196"/>
      <c r="V1057" s="86">
        <f>SUM(W1057:Z1057)</f>
        <v>0</v>
      </c>
      <c r="W1057" s="67"/>
      <c r="X1057" s="67"/>
      <c r="Y1057" s="67"/>
      <c r="Z1057" s="67"/>
      <c r="AA1057" s="185">
        <f>SUM(AB1057:AE1057)</f>
        <v>0</v>
      </c>
      <c r="AB1057" s="196"/>
      <c r="AC1057" s="196"/>
      <c r="AD1057" s="196"/>
      <c r="AE1057" s="196"/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2239"/>
      <c r="CQ1057" s="2239"/>
      <c r="CR1057" s="2239"/>
      <c r="CS1057" s="210"/>
      <c r="CT1057" s="210"/>
      <c r="CU1057" s="210"/>
      <c r="CV1057" s="33"/>
      <c r="CW1057" s="33"/>
      <c r="CX1057" s="33"/>
      <c r="CY1057" s="33"/>
      <c r="CZ1057" s="33"/>
      <c r="DA1057" s="33"/>
      <c r="DB1057" s="1498"/>
      <c r="DC1057" s="1498"/>
      <c r="DD1057" s="1498"/>
      <c r="DE1057" s="33"/>
      <c r="DF1057" s="210"/>
      <c r="DG1057" s="33"/>
      <c r="DH1057" s="33"/>
      <c r="DI1057" s="33"/>
      <c r="DJ1057" s="33"/>
      <c r="DK1057" s="33"/>
      <c r="DL1057" s="33"/>
      <c r="DM1057" s="33"/>
      <c r="DN1057" s="23"/>
      <c r="DO1057" s="33"/>
      <c r="DP1057" s="210"/>
      <c r="DQ1057" s="33"/>
      <c r="DR1057" s="33"/>
      <c r="DS1057" s="33"/>
      <c r="DT1057" s="33"/>
      <c r="DU1057" s="33"/>
      <c r="DV1057" s="33"/>
      <c r="DW1057" s="33"/>
      <c r="DX1057" s="23"/>
      <c r="DY1057" s="33"/>
      <c r="DZ1057" s="2239"/>
      <c r="EA1057" s="210"/>
      <c r="EB1057" s="33"/>
      <c r="EC1057" s="868"/>
      <c r="ED1057" s="33"/>
      <c r="EE1057" s="33"/>
      <c r="EF1057" s="33"/>
      <c r="EG1057" s="201"/>
      <c r="EH1057" s="1581"/>
    </row>
    <row r="1058" spans="1:138" ht="15" hidden="1" customHeight="1" outlineLevel="1">
      <c r="A1058" s="67"/>
      <c r="B1058" s="67"/>
      <c r="C1058" s="95" t="s">
        <v>49</v>
      </c>
      <c r="D1058" s="98"/>
      <c r="E1058" s="67"/>
      <c r="F1058" s="67"/>
      <c r="G1058" s="67"/>
      <c r="H1058" s="86">
        <f>SUM(I1058:L1058)</f>
        <v>0</v>
      </c>
      <c r="I1058" s="67"/>
      <c r="J1058" s="67"/>
      <c r="K1058" s="67"/>
      <c r="L1058" s="67"/>
      <c r="M1058" s="2216"/>
      <c r="N1058" s="67"/>
      <c r="O1058" s="67"/>
      <c r="P1058" s="67"/>
      <c r="Q1058" s="185">
        <f>SUM(R1058:U1058)</f>
        <v>0</v>
      </c>
      <c r="R1058" s="196"/>
      <c r="S1058" s="196"/>
      <c r="T1058" s="196"/>
      <c r="U1058" s="196"/>
      <c r="V1058" s="86">
        <f>SUM(W1058:Z1058)</f>
        <v>0</v>
      </c>
      <c r="W1058" s="67"/>
      <c r="X1058" s="67"/>
      <c r="Y1058" s="67"/>
      <c r="Z1058" s="67"/>
      <c r="AA1058" s="185">
        <f>SUM(AB1058:AE1058)</f>
        <v>0</v>
      </c>
      <c r="AB1058" s="196"/>
      <c r="AC1058" s="196"/>
      <c r="AD1058" s="196"/>
      <c r="AE1058" s="196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2239"/>
      <c r="CQ1058" s="2239"/>
      <c r="CR1058" s="2239"/>
      <c r="CS1058" s="210"/>
      <c r="CT1058" s="210"/>
      <c r="CU1058" s="210"/>
      <c r="CV1058" s="33"/>
      <c r="CW1058" s="33"/>
      <c r="CX1058" s="33"/>
      <c r="CY1058" s="33"/>
      <c r="CZ1058" s="33"/>
      <c r="DA1058" s="33"/>
      <c r="DB1058" s="1498"/>
      <c r="DC1058" s="1498"/>
      <c r="DD1058" s="1498"/>
      <c r="DE1058" s="33"/>
      <c r="DF1058" s="210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210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2239"/>
      <c r="EA1058" s="210"/>
      <c r="EB1058" s="33"/>
      <c r="EC1058" s="868"/>
      <c r="ED1058" s="33"/>
      <c r="EE1058" s="33"/>
      <c r="EF1058" s="33"/>
      <c r="EG1058" s="201"/>
      <c r="EH1058" s="1581"/>
    </row>
    <row r="1059" spans="1:138" ht="15" hidden="1" customHeight="1" outlineLevel="1">
      <c r="A1059" s="67"/>
      <c r="B1059" s="67"/>
      <c r="C1059" s="95"/>
      <c r="D1059" s="97" t="s">
        <v>52</v>
      </c>
      <c r="E1059" s="84"/>
      <c r="F1059" s="84"/>
      <c r="G1059" s="84"/>
      <c r="H1059" s="84"/>
      <c r="I1059" s="84"/>
      <c r="J1059" s="84"/>
      <c r="K1059" s="84"/>
      <c r="L1059" s="84"/>
      <c r="M1059" s="2199"/>
      <c r="N1059" s="84"/>
      <c r="O1059" s="84"/>
      <c r="P1059" s="84"/>
      <c r="Q1059" s="185"/>
      <c r="R1059" s="185"/>
      <c r="S1059" s="185"/>
      <c r="T1059" s="185"/>
      <c r="U1059" s="185"/>
      <c r="V1059" s="84"/>
      <c r="W1059" s="84"/>
      <c r="X1059" s="84"/>
      <c r="Y1059" s="84"/>
      <c r="Z1059" s="84"/>
      <c r="AA1059" s="185"/>
      <c r="AB1059" s="185"/>
      <c r="AC1059" s="185"/>
      <c r="AD1059" s="185"/>
      <c r="AE1059" s="185"/>
      <c r="AF1059" s="105"/>
      <c r="AG1059" s="105"/>
      <c r="AH1059" s="185">
        <f>SUM(AH1056:AH1058)</f>
        <v>0</v>
      </c>
      <c r="AI1059" s="185">
        <f>SUM(AI1056:AI1058)</f>
        <v>0</v>
      </c>
      <c r="AJ1059" s="185">
        <f t="shared" ref="AJ1059:AV1059" si="2935">SUM(AJ1056:AJ1058)</f>
        <v>0</v>
      </c>
      <c r="AK1059" s="185">
        <f t="shared" si="2935"/>
        <v>0</v>
      </c>
      <c r="AL1059" s="185">
        <f t="shared" si="2935"/>
        <v>0</v>
      </c>
      <c r="AM1059" s="185">
        <f t="shared" si="2935"/>
        <v>0</v>
      </c>
      <c r="AN1059" s="185">
        <f t="shared" si="2935"/>
        <v>0</v>
      </c>
      <c r="AO1059" s="185">
        <f t="shared" si="2935"/>
        <v>0</v>
      </c>
      <c r="AP1059" s="185">
        <f t="shared" si="2935"/>
        <v>0</v>
      </c>
      <c r="AQ1059" s="185">
        <f t="shared" si="2935"/>
        <v>0</v>
      </c>
      <c r="AR1059" s="185">
        <f t="shared" si="2935"/>
        <v>0</v>
      </c>
      <c r="AS1059" s="185">
        <f t="shared" si="2935"/>
        <v>0</v>
      </c>
      <c r="AT1059" s="185">
        <f t="shared" si="2935"/>
        <v>0</v>
      </c>
      <c r="AU1059" s="185">
        <f t="shared" si="2935"/>
        <v>0</v>
      </c>
      <c r="AV1059" s="185">
        <f t="shared" si="2935"/>
        <v>0</v>
      </c>
      <c r="AW1059" s="185">
        <f>SUM(AW1056:AW1058)</f>
        <v>0</v>
      </c>
      <c r="AX1059" s="185">
        <f>SUM(AX1056:AX1058)</f>
        <v>0</v>
      </c>
      <c r="AY1059" s="185">
        <f t="shared" ref="AY1059:BK1059" si="2936">SUM(AY1056:AY1058)</f>
        <v>0</v>
      </c>
      <c r="AZ1059" s="185">
        <f t="shared" si="2936"/>
        <v>0</v>
      </c>
      <c r="BA1059" s="185">
        <f t="shared" si="2936"/>
        <v>0</v>
      </c>
      <c r="BB1059" s="185">
        <f t="shared" si="2936"/>
        <v>0</v>
      </c>
      <c r="BC1059" s="185">
        <f t="shared" si="2936"/>
        <v>0</v>
      </c>
      <c r="BD1059" s="185">
        <f t="shared" si="2936"/>
        <v>0</v>
      </c>
      <c r="BE1059" s="185">
        <f t="shared" si="2936"/>
        <v>0</v>
      </c>
      <c r="BF1059" s="185">
        <f t="shared" si="2936"/>
        <v>0</v>
      </c>
      <c r="BG1059" s="185">
        <f t="shared" si="2936"/>
        <v>0</v>
      </c>
      <c r="BH1059" s="185">
        <f t="shared" si="2936"/>
        <v>0</v>
      </c>
      <c r="BI1059" s="185">
        <f t="shared" si="2936"/>
        <v>0</v>
      </c>
      <c r="BJ1059" s="185">
        <f t="shared" si="2936"/>
        <v>0</v>
      </c>
      <c r="BK1059" s="185">
        <f t="shared" si="2936"/>
        <v>0</v>
      </c>
      <c r="BL1059" s="185">
        <f>SUM(BL1056:BL1058)</f>
        <v>0</v>
      </c>
      <c r="BM1059" s="185">
        <f>SUM(BM1056:BM1058)</f>
        <v>0</v>
      </c>
      <c r="BN1059" s="185">
        <f t="shared" ref="BN1059:BZ1059" si="2937">SUM(BN1056:BN1058)</f>
        <v>0</v>
      </c>
      <c r="BO1059" s="185">
        <f t="shared" si="2937"/>
        <v>0</v>
      </c>
      <c r="BP1059" s="185">
        <f t="shared" si="2937"/>
        <v>0</v>
      </c>
      <c r="BQ1059" s="185">
        <f t="shared" si="2937"/>
        <v>0</v>
      </c>
      <c r="BR1059" s="185">
        <f t="shared" si="2937"/>
        <v>0</v>
      </c>
      <c r="BS1059" s="185">
        <f t="shared" si="2937"/>
        <v>0</v>
      </c>
      <c r="BT1059" s="185">
        <f t="shared" si="2937"/>
        <v>0</v>
      </c>
      <c r="BU1059" s="185">
        <f t="shared" si="2937"/>
        <v>0</v>
      </c>
      <c r="BV1059" s="185">
        <f t="shared" si="2937"/>
        <v>0</v>
      </c>
      <c r="BW1059" s="185">
        <f t="shared" si="2937"/>
        <v>0</v>
      </c>
      <c r="BX1059" s="185">
        <f t="shared" si="2937"/>
        <v>0</v>
      </c>
      <c r="BY1059" s="185">
        <f t="shared" si="2937"/>
        <v>0</v>
      </c>
      <c r="BZ1059" s="185">
        <f t="shared" si="2937"/>
        <v>0</v>
      </c>
      <c r="CA1059" s="185">
        <f>SUM(CA1056:CA1058)</f>
        <v>0</v>
      </c>
      <c r="CB1059" s="185">
        <f>SUM(CB1056:CB1058)</f>
        <v>0</v>
      </c>
      <c r="CC1059" s="185">
        <f t="shared" ref="CC1059:CO1059" si="2938">SUM(CC1056:CC1058)</f>
        <v>0</v>
      </c>
      <c r="CD1059" s="185">
        <f t="shared" si="2938"/>
        <v>0</v>
      </c>
      <c r="CE1059" s="185">
        <f t="shared" si="2938"/>
        <v>0</v>
      </c>
      <c r="CF1059" s="185">
        <f t="shared" si="2938"/>
        <v>0</v>
      </c>
      <c r="CG1059" s="185">
        <f t="shared" si="2938"/>
        <v>0</v>
      </c>
      <c r="CH1059" s="185">
        <f t="shared" si="2938"/>
        <v>0</v>
      </c>
      <c r="CI1059" s="185">
        <f t="shared" si="2938"/>
        <v>0</v>
      </c>
      <c r="CJ1059" s="185">
        <f t="shared" si="2938"/>
        <v>0</v>
      </c>
      <c r="CK1059" s="185">
        <f t="shared" si="2938"/>
        <v>0</v>
      </c>
      <c r="CL1059" s="185">
        <f t="shared" si="2938"/>
        <v>0</v>
      </c>
      <c r="CM1059" s="185">
        <f t="shared" si="2938"/>
        <v>0</v>
      </c>
      <c r="CN1059" s="185">
        <f t="shared" si="2938"/>
        <v>0</v>
      </c>
      <c r="CO1059" s="185">
        <f t="shared" si="2938"/>
        <v>0</v>
      </c>
      <c r="CP1059" s="2234">
        <f t="shared" ref="CP1059:CX1059" si="2939">SUM(CP1056:CP1058)</f>
        <v>0</v>
      </c>
      <c r="CQ1059" s="2234">
        <f t="shared" si="2939"/>
        <v>0</v>
      </c>
      <c r="CR1059" s="2234">
        <f t="shared" si="2939"/>
        <v>0</v>
      </c>
      <c r="CS1059" s="283">
        <f t="shared" si="2939"/>
        <v>0</v>
      </c>
      <c r="CT1059" s="283">
        <f t="shared" si="2939"/>
        <v>0</v>
      </c>
      <c r="CU1059" s="283">
        <f t="shared" si="2939"/>
        <v>0</v>
      </c>
      <c r="CV1059" s="185">
        <f t="shared" si="2939"/>
        <v>0</v>
      </c>
      <c r="CW1059" s="185">
        <f t="shared" si="2939"/>
        <v>0</v>
      </c>
      <c r="CX1059" s="185">
        <f t="shared" si="2939"/>
        <v>0</v>
      </c>
      <c r="CY1059" s="185">
        <f t="shared" ref="CY1059:DA1059" si="2940">SUM(CY1056:CY1058)</f>
        <v>0</v>
      </c>
      <c r="CZ1059" s="185">
        <f t="shared" si="2940"/>
        <v>0</v>
      </c>
      <c r="DA1059" s="185">
        <f t="shared" si="2940"/>
        <v>0</v>
      </c>
      <c r="DB1059" s="1622"/>
      <c r="DC1059" s="1622"/>
      <c r="DD1059" s="1622"/>
      <c r="DE1059" s="185">
        <f>SUM(DE1056:DE1058)</f>
        <v>0</v>
      </c>
      <c r="DF1059" s="283"/>
      <c r="DG1059" s="185"/>
      <c r="DH1059" s="185"/>
      <c r="DI1059" s="185"/>
      <c r="DJ1059" s="185"/>
      <c r="DK1059" s="185"/>
      <c r="DL1059" s="185"/>
      <c r="DM1059" s="185"/>
      <c r="DN1059" s="33"/>
      <c r="DO1059" s="185"/>
      <c r="DP1059" s="283"/>
      <c r="DQ1059" s="185"/>
      <c r="DR1059" s="185"/>
      <c r="DS1059" s="185"/>
      <c r="DT1059" s="185"/>
      <c r="DU1059" s="185"/>
      <c r="DV1059" s="185"/>
      <c r="DW1059" s="185"/>
      <c r="DX1059" s="33"/>
      <c r="DY1059" s="185"/>
      <c r="DZ1059" s="2234">
        <f>SUM(DZ1056:DZ1058)</f>
        <v>0</v>
      </c>
      <c r="EA1059" s="283">
        <f t="shared" ref="EA1059:EB1059" si="2941">SUM(EA1056:EA1058)</f>
        <v>0</v>
      </c>
      <c r="EB1059" s="185">
        <f t="shared" si="2941"/>
        <v>0</v>
      </c>
      <c r="EC1059" s="866">
        <f t="shared" ref="EC1059" si="2942">SUM(EC1056:EC1058)</f>
        <v>0</v>
      </c>
      <c r="ED1059" s="185"/>
      <c r="EE1059" s="185"/>
      <c r="EF1059" s="185"/>
      <c r="EG1059" s="202"/>
      <c r="EH1059" s="1614"/>
    </row>
    <row r="1060" spans="1:138" ht="15" hidden="1" customHeight="1" outlineLevel="1">
      <c r="A1060" s="67"/>
      <c r="B1060" s="67"/>
      <c r="C1060" s="69" t="s">
        <v>13</v>
      </c>
      <c r="D1060" s="70" t="s">
        <v>50</v>
      </c>
      <c r="E1060" s="84"/>
      <c r="F1060" s="84"/>
      <c r="G1060" s="84"/>
      <c r="H1060" s="84"/>
      <c r="I1060" s="84"/>
      <c r="J1060" s="84"/>
      <c r="K1060" s="84"/>
      <c r="L1060" s="84"/>
      <c r="M1060" s="2199"/>
      <c r="N1060" s="84"/>
      <c r="O1060" s="84"/>
      <c r="P1060" s="84"/>
      <c r="Q1060" s="185"/>
      <c r="R1060" s="185"/>
      <c r="S1060" s="185"/>
      <c r="T1060" s="185"/>
      <c r="U1060" s="185"/>
      <c r="V1060" s="84"/>
      <c r="W1060" s="84"/>
      <c r="X1060" s="84"/>
      <c r="Y1060" s="84"/>
      <c r="Z1060" s="84"/>
      <c r="AA1060" s="185"/>
      <c r="AB1060" s="185"/>
      <c r="AC1060" s="185"/>
      <c r="AD1060" s="185"/>
      <c r="AE1060" s="185"/>
      <c r="AF1060" s="23"/>
      <c r="AG1060" s="23"/>
      <c r="AH1060" s="185"/>
      <c r="AI1060" s="185"/>
      <c r="AJ1060" s="185"/>
      <c r="AK1060" s="185"/>
      <c r="AL1060" s="185"/>
      <c r="AM1060" s="185"/>
      <c r="AN1060" s="185"/>
      <c r="AO1060" s="185"/>
      <c r="AP1060" s="185"/>
      <c r="AQ1060" s="185"/>
      <c r="AR1060" s="185"/>
      <c r="AS1060" s="185"/>
      <c r="AT1060" s="185"/>
      <c r="AU1060" s="185"/>
      <c r="AV1060" s="185"/>
      <c r="AW1060" s="185"/>
      <c r="AX1060" s="185"/>
      <c r="AY1060" s="185"/>
      <c r="AZ1060" s="185"/>
      <c r="BA1060" s="185"/>
      <c r="BB1060" s="185"/>
      <c r="BC1060" s="185"/>
      <c r="BD1060" s="185"/>
      <c r="BE1060" s="185"/>
      <c r="BF1060" s="185"/>
      <c r="BG1060" s="185"/>
      <c r="BH1060" s="185"/>
      <c r="BI1060" s="185"/>
      <c r="BJ1060" s="185"/>
      <c r="BK1060" s="185"/>
      <c r="BL1060" s="185"/>
      <c r="BM1060" s="185"/>
      <c r="BN1060" s="185"/>
      <c r="BO1060" s="185"/>
      <c r="BP1060" s="185"/>
      <c r="BQ1060" s="185"/>
      <c r="BR1060" s="185"/>
      <c r="BS1060" s="185"/>
      <c r="BT1060" s="185"/>
      <c r="BU1060" s="185"/>
      <c r="BV1060" s="185"/>
      <c r="BW1060" s="185"/>
      <c r="BX1060" s="185"/>
      <c r="BY1060" s="185"/>
      <c r="BZ1060" s="185"/>
      <c r="CA1060" s="185"/>
      <c r="CB1060" s="185"/>
      <c r="CC1060" s="185"/>
      <c r="CD1060" s="185"/>
      <c r="CE1060" s="185"/>
      <c r="CF1060" s="185"/>
      <c r="CG1060" s="185"/>
      <c r="CH1060" s="185"/>
      <c r="CI1060" s="185"/>
      <c r="CJ1060" s="185"/>
      <c r="CK1060" s="185"/>
      <c r="CL1060" s="185"/>
      <c r="CM1060" s="185"/>
      <c r="CN1060" s="185"/>
      <c r="CO1060" s="185"/>
      <c r="CP1060" s="2234"/>
      <c r="CQ1060" s="2234"/>
      <c r="CR1060" s="2234"/>
      <c r="CS1060" s="283"/>
      <c r="CT1060" s="283"/>
      <c r="CU1060" s="283"/>
      <c r="CV1060" s="185"/>
      <c r="CW1060" s="185"/>
      <c r="CX1060" s="185"/>
      <c r="CY1060" s="185"/>
      <c r="CZ1060" s="185"/>
      <c r="DA1060" s="185"/>
      <c r="DB1060" s="1622"/>
      <c r="DC1060" s="1622"/>
      <c r="DD1060" s="1622"/>
      <c r="DE1060" s="185"/>
      <c r="DF1060" s="283"/>
      <c r="DG1060" s="185"/>
      <c r="DH1060" s="185"/>
      <c r="DI1060" s="185"/>
      <c r="DJ1060" s="185"/>
      <c r="DK1060" s="185"/>
      <c r="DL1060" s="185"/>
      <c r="DM1060" s="185"/>
      <c r="DN1060" s="185"/>
      <c r="DO1060" s="185"/>
      <c r="DP1060" s="283"/>
      <c r="DQ1060" s="185"/>
      <c r="DR1060" s="185"/>
      <c r="DS1060" s="185"/>
      <c r="DT1060" s="185"/>
      <c r="DU1060" s="185"/>
      <c r="DV1060" s="185"/>
      <c r="DW1060" s="185"/>
      <c r="DX1060" s="185"/>
      <c r="DY1060" s="185"/>
      <c r="DZ1060" s="2234"/>
      <c r="EA1060" s="283"/>
      <c r="EB1060" s="185"/>
      <c r="EC1060" s="866"/>
      <c r="ED1060" s="185"/>
      <c r="EE1060" s="185"/>
      <c r="EF1060" s="185"/>
      <c r="EG1060" s="202"/>
      <c r="EH1060" s="1614"/>
    </row>
    <row r="1061" spans="1:138" ht="15" hidden="1" customHeight="1" outlineLevel="1">
      <c r="A1061" s="67"/>
      <c r="B1061" s="67"/>
      <c r="C1061" s="93" t="s">
        <v>69</v>
      </c>
      <c r="D1061" s="94" t="s">
        <v>51</v>
      </c>
      <c r="E1061" s="84"/>
      <c r="F1061" s="84"/>
      <c r="G1061" s="84"/>
      <c r="H1061" s="84"/>
      <c r="I1061" s="84"/>
      <c r="J1061" s="84"/>
      <c r="K1061" s="84"/>
      <c r="L1061" s="84"/>
      <c r="M1061" s="2199"/>
      <c r="N1061" s="84"/>
      <c r="O1061" s="84"/>
      <c r="P1061" s="84"/>
      <c r="Q1061" s="185"/>
      <c r="R1061" s="185"/>
      <c r="S1061" s="185"/>
      <c r="T1061" s="185"/>
      <c r="U1061" s="185"/>
      <c r="V1061" s="84"/>
      <c r="W1061" s="84"/>
      <c r="X1061" s="84"/>
      <c r="Y1061" s="84"/>
      <c r="Z1061" s="84"/>
      <c r="AA1061" s="185"/>
      <c r="AB1061" s="185"/>
      <c r="AC1061" s="185"/>
      <c r="AD1061" s="185"/>
      <c r="AE1061" s="185"/>
      <c r="AF1061" s="23"/>
      <c r="AG1061" s="23"/>
      <c r="AH1061" s="185"/>
      <c r="AI1061" s="185"/>
      <c r="AJ1061" s="185"/>
      <c r="AK1061" s="185"/>
      <c r="AL1061" s="185"/>
      <c r="AM1061" s="185"/>
      <c r="AN1061" s="185"/>
      <c r="AO1061" s="185"/>
      <c r="AP1061" s="185"/>
      <c r="AQ1061" s="185"/>
      <c r="AR1061" s="185"/>
      <c r="AS1061" s="185"/>
      <c r="AT1061" s="185"/>
      <c r="AU1061" s="185"/>
      <c r="AV1061" s="185"/>
      <c r="AW1061" s="185"/>
      <c r="AX1061" s="185"/>
      <c r="AY1061" s="185"/>
      <c r="AZ1061" s="185"/>
      <c r="BA1061" s="185"/>
      <c r="BB1061" s="185"/>
      <c r="BC1061" s="185"/>
      <c r="BD1061" s="185"/>
      <c r="BE1061" s="185"/>
      <c r="BF1061" s="185"/>
      <c r="BG1061" s="185"/>
      <c r="BH1061" s="185"/>
      <c r="BI1061" s="185"/>
      <c r="BJ1061" s="185"/>
      <c r="BK1061" s="185"/>
      <c r="BL1061" s="185"/>
      <c r="BM1061" s="185"/>
      <c r="BN1061" s="185"/>
      <c r="BO1061" s="185"/>
      <c r="BP1061" s="185"/>
      <c r="BQ1061" s="185"/>
      <c r="BR1061" s="185"/>
      <c r="BS1061" s="185"/>
      <c r="BT1061" s="185"/>
      <c r="BU1061" s="185"/>
      <c r="BV1061" s="185"/>
      <c r="BW1061" s="185"/>
      <c r="BX1061" s="185"/>
      <c r="BY1061" s="185"/>
      <c r="BZ1061" s="185"/>
      <c r="CA1061" s="185"/>
      <c r="CB1061" s="185"/>
      <c r="CC1061" s="185"/>
      <c r="CD1061" s="185"/>
      <c r="CE1061" s="185"/>
      <c r="CF1061" s="185"/>
      <c r="CG1061" s="185"/>
      <c r="CH1061" s="185"/>
      <c r="CI1061" s="185"/>
      <c r="CJ1061" s="185"/>
      <c r="CK1061" s="185"/>
      <c r="CL1061" s="185"/>
      <c r="CM1061" s="185"/>
      <c r="CN1061" s="185"/>
      <c r="CO1061" s="185"/>
      <c r="CP1061" s="2234"/>
      <c r="CQ1061" s="2234"/>
      <c r="CR1061" s="2234"/>
      <c r="CS1061" s="283"/>
      <c r="CT1061" s="283"/>
      <c r="CU1061" s="283"/>
      <c r="CV1061" s="185"/>
      <c r="CW1061" s="185"/>
      <c r="CX1061" s="185"/>
      <c r="CY1061" s="185"/>
      <c r="CZ1061" s="185"/>
      <c r="DA1061" s="185"/>
      <c r="DB1061" s="1622"/>
      <c r="DC1061" s="1622"/>
      <c r="DD1061" s="1622"/>
      <c r="DE1061" s="185"/>
      <c r="DF1061" s="283"/>
      <c r="DG1061" s="185"/>
      <c r="DH1061" s="185"/>
      <c r="DI1061" s="185"/>
      <c r="DJ1061" s="185"/>
      <c r="DK1061" s="185"/>
      <c r="DL1061" s="185"/>
      <c r="DM1061" s="185"/>
      <c r="DN1061" s="185"/>
      <c r="DO1061" s="185"/>
      <c r="DP1061" s="283"/>
      <c r="DQ1061" s="185"/>
      <c r="DR1061" s="185"/>
      <c r="DS1061" s="185"/>
      <c r="DT1061" s="185"/>
      <c r="DU1061" s="185"/>
      <c r="DV1061" s="185"/>
      <c r="DW1061" s="185"/>
      <c r="DX1061" s="185"/>
      <c r="DY1061" s="185"/>
      <c r="DZ1061" s="2234"/>
      <c r="EA1061" s="283"/>
      <c r="EB1061" s="185"/>
      <c r="EC1061" s="866"/>
      <c r="ED1061" s="185"/>
      <c r="EE1061" s="185"/>
      <c r="EF1061" s="185"/>
      <c r="EG1061" s="202"/>
      <c r="EH1061" s="1614"/>
    </row>
    <row r="1062" spans="1:138" ht="15" hidden="1" customHeight="1" outlineLevel="1">
      <c r="A1062" s="67"/>
      <c r="B1062" s="67"/>
      <c r="C1062" s="95"/>
      <c r="D1062" s="99"/>
      <c r="E1062" s="67"/>
      <c r="F1062" s="67"/>
      <c r="G1062" s="67"/>
      <c r="H1062" s="86">
        <f>SUM(I1062:L1062)</f>
        <v>0</v>
      </c>
      <c r="I1062" s="67"/>
      <c r="J1062" s="67"/>
      <c r="K1062" s="67"/>
      <c r="L1062" s="67"/>
      <c r="M1062" s="2216"/>
      <c r="N1062" s="67"/>
      <c r="O1062" s="67"/>
      <c r="P1062" s="67"/>
      <c r="Q1062" s="185">
        <f>SUM(R1062:U1062)</f>
        <v>0</v>
      </c>
      <c r="R1062" s="23"/>
      <c r="S1062" s="23"/>
      <c r="T1062" s="23"/>
      <c r="U1062" s="23"/>
      <c r="V1062" s="86">
        <f>SUM(W1062:Z1062)</f>
        <v>0</v>
      </c>
      <c r="W1062" s="67"/>
      <c r="X1062" s="67"/>
      <c r="Y1062" s="67"/>
      <c r="Z1062" s="67"/>
      <c r="AA1062" s="185">
        <f>SUM(AB1062:AE1062)</f>
        <v>0</v>
      </c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216"/>
      <c r="CQ1062" s="2216"/>
      <c r="CR1062" s="2216"/>
      <c r="CS1062" s="85"/>
      <c r="CT1062" s="85"/>
      <c r="CU1062" s="85"/>
      <c r="CV1062" s="23"/>
      <c r="CW1062" s="23"/>
      <c r="CX1062" s="23"/>
      <c r="CY1062" s="23"/>
      <c r="CZ1062" s="23"/>
      <c r="DA1062" s="23"/>
      <c r="DB1062" s="1496"/>
      <c r="DC1062" s="1496"/>
      <c r="DD1062" s="1496"/>
      <c r="DE1062" s="23"/>
      <c r="DF1062" s="85"/>
      <c r="DG1062" s="23"/>
      <c r="DH1062" s="23"/>
      <c r="DI1062" s="23"/>
      <c r="DJ1062" s="23"/>
      <c r="DK1062" s="23"/>
      <c r="DL1062" s="23"/>
      <c r="DM1062" s="23"/>
      <c r="DN1062" s="185"/>
      <c r="DO1062" s="23"/>
      <c r="DP1062" s="85"/>
      <c r="DQ1062" s="23"/>
      <c r="DR1062" s="23"/>
      <c r="DS1062" s="23"/>
      <c r="DT1062" s="23"/>
      <c r="DU1062" s="23"/>
      <c r="DV1062" s="23"/>
      <c r="DW1062" s="23"/>
      <c r="DX1062" s="185"/>
      <c r="DY1062" s="23"/>
      <c r="DZ1062" s="2216"/>
      <c r="EA1062" s="85"/>
      <c r="EB1062" s="23"/>
      <c r="EC1062" s="867"/>
      <c r="ED1062" s="23"/>
      <c r="EE1062" s="23"/>
      <c r="EF1062" s="23"/>
      <c r="EG1062" s="171"/>
      <c r="EH1062" s="1291"/>
    </row>
    <row r="1063" spans="1:138" ht="15" hidden="1" customHeight="1" outlineLevel="1">
      <c r="A1063" s="67"/>
      <c r="B1063" s="67"/>
      <c r="C1063" s="95"/>
      <c r="D1063" s="99"/>
      <c r="E1063" s="67"/>
      <c r="F1063" s="67"/>
      <c r="G1063" s="67"/>
      <c r="H1063" s="86">
        <f>SUM(I1063:L1063)</f>
        <v>0</v>
      </c>
      <c r="I1063" s="67"/>
      <c r="J1063" s="67"/>
      <c r="K1063" s="67"/>
      <c r="L1063" s="67"/>
      <c r="M1063" s="2216"/>
      <c r="N1063" s="67"/>
      <c r="O1063" s="67"/>
      <c r="P1063" s="67"/>
      <c r="Q1063" s="185">
        <f>SUM(R1063:U1063)</f>
        <v>0</v>
      </c>
      <c r="R1063" s="196"/>
      <c r="S1063" s="196"/>
      <c r="T1063" s="196"/>
      <c r="U1063" s="196"/>
      <c r="V1063" s="86">
        <f>SUM(W1063:Z1063)</f>
        <v>0</v>
      </c>
      <c r="W1063" s="67"/>
      <c r="X1063" s="67"/>
      <c r="Y1063" s="67"/>
      <c r="Z1063" s="67"/>
      <c r="AA1063" s="185">
        <f>SUM(AB1063:AE1063)</f>
        <v>0</v>
      </c>
      <c r="AB1063" s="196"/>
      <c r="AC1063" s="196"/>
      <c r="AD1063" s="196"/>
      <c r="AE1063" s="196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2239"/>
      <c r="CQ1063" s="2239"/>
      <c r="CR1063" s="2239"/>
      <c r="CS1063" s="210"/>
      <c r="CT1063" s="210"/>
      <c r="CU1063" s="210"/>
      <c r="CV1063" s="33"/>
      <c r="CW1063" s="33"/>
      <c r="CX1063" s="33"/>
      <c r="CY1063" s="33"/>
      <c r="CZ1063" s="33"/>
      <c r="DA1063" s="33"/>
      <c r="DB1063" s="1498"/>
      <c r="DC1063" s="1498"/>
      <c r="DD1063" s="1498"/>
      <c r="DE1063" s="33"/>
      <c r="DF1063" s="210"/>
      <c r="DG1063" s="33"/>
      <c r="DH1063" s="33"/>
      <c r="DI1063" s="33"/>
      <c r="DJ1063" s="33"/>
      <c r="DK1063" s="33"/>
      <c r="DL1063" s="33"/>
      <c r="DM1063" s="33"/>
      <c r="DN1063" s="23"/>
      <c r="DO1063" s="33"/>
      <c r="DP1063" s="210"/>
      <c r="DQ1063" s="33"/>
      <c r="DR1063" s="33"/>
      <c r="DS1063" s="33"/>
      <c r="DT1063" s="33"/>
      <c r="DU1063" s="33"/>
      <c r="DV1063" s="33"/>
      <c r="DW1063" s="33"/>
      <c r="DX1063" s="23"/>
      <c r="DY1063" s="33"/>
      <c r="DZ1063" s="2239"/>
      <c r="EA1063" s="210"/>
      <c r="EB1063" s="33"/>
      <c r="EC1063" s="868"/>
      <c r="ED1063" s="33"/>
      <c r="EE1063" s="33"/>
      <c r="EF1063" s="33"/>
      <c r="EG1063" s="201"/>
      <c r="EH1063" s="1581"/>
    </row>
    <row r="1064" spans="1:138" ht="15" hidden="1" customHeight="1" outlineLevel="1">
      <c r="A1064" s="67"/>
      <c r="B1064" s="67"/>
      <c r="C1064" s="95"/>
      <c r="D1064" s="99"/>
      <c r="E1064" s="67"/>
      <c r="F1064" s="67"/>
      <c r="G1064" s="67"/>
      <c r="H1064" s="86">
        <f>SUM(I1064:L1064)</f>
        <v>0</v>
      </c>
      <c r="I1064" s="67"/>
      <c r="J1064" s="67"/>
      <c r="K1064" s="67"/>
      <c r="L1064" s="67"/>
      <c r="M1064" s="2216"/>
      <c r="N1064" s="67"/>
      <c r="O1064" s="67"/>
      <c r="P1064" s="67"/>
      <c r="Q1064" s="185">
        <f>SUM(R1064:U1064)</f>
        <v>0</v>
      </c>
      <c r="R1064" s="196"/>
      <c r="S1064" s="196"/>
      <c r="T1064" s="196"/>
      <c r="U1064" s="196"/>
      <c r="V1064" s="86">
        <f>SUM(W1064:Z1064)</f>
        <v>0</v>
      </c>
      <c r="W1064" s="67"/>
      <c r="X1064" s="67"/>
      <c r="Y1064" s="67"/>
      <c r="Z1064" s="67"/>
      <c r="AA1064" s="185">
        <f>SUM(AB1064:AE1064)</f>
        <v>0</v>
      </c>
      <c r="AB1064" s="196"/>
      <c r="AC1064" s="196"/>
      <c r="AD1064" s="196"/>
      <c r="AE1064" s="196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2239"/>
      <c r="CQ1064" s="2239"/>
      <c r="CR1064" s="2239"/>
      <c r="CS1064" s="210"/>
      <c r="CT1064" s="210"/>
      <c r="CU1064" s="210"/>
      <c r="CV1064" s="33"/>
      <c r="CW1064" s="33"/>
      <c r="CX1064" s="33"/>
      <c r="CY1064" s="33"/>
      <c r="CZ1064" s="33"/>
      <c r="DA1064" s="33"/>
      <c r="DB1064" s="1498"/>
      <c r="DC1064" s="1498"/>
      <c r="DD1064" s="1498"/>
      <c r="DE1064" s="33"/>
      <c r="DF1064" s="210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210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2239"/>
      <c r="EA1064" s="210"/>
      <c r="EB1064" s="33"/>
      <c r="EC1064" s="868"/>
      <c r="ED1064" s="33"/>
      <c r="EE1064" s="33"/>
      <c r="EF1064" s="33"/>
      <c r="EG1064" s="201"/>
      <c r="EH1064" s="1581"/>
    </row>
    <row r="1065" spans="1:138" ht="15" hidden="1" customHeight="1" outlineLevel="1">
      <c r="A1065" s="67"/>
      <c r="B1065" s="67"/>
      <c r="C1065" s="95"/>
      <c r="D1065" s="97" t="s">
        <v>52</v>
      </c>
      <c r="E1065" s="84"/>
      <c r="F1065" s="84"/>
      <c r="G1065" s="84"/>
      <c r="H1065" s="84"/>
      <c r="I1065" s="84"/>
      <c r="J1065" s="84"/>
      <c r="K1065" s="84"/>
      <c r="L1065" s="84"/>
      <c r="M1065" s="2199"/>
      <c r="N1065" s="84"/>
      <c r="O1065" s="84"/>
      <c r="P1065" s="84"/>
      <c r="Q1065" s="185"/>
      <c r="R1065" s="185"/>
      <c r="S1065" s="185"/>
      <c r="T1065" s="185"/>
      <c r="U1065" s="185"/>
      <c r="V1065" s="84"/>
      <c r="W1065" s="84"/>
      <c r="X1065" s="84"/>
      <c r="Y1065" s="84"/>
      <c r="Z1065" s="84"/>
      <c r="AA1065" s="185"/>
      <c r="AB1065" s="185"/>
      <c r="AC1065" s="185"/>
      <c r="AD1065" s="185"/>
      <c r="AE1065" s="185"/>
      <c r="AF1065" s="105"/>
      <c r="AG1065" s="105"/>
      <c r="AH1065" s="185">
        <f>SUM(AH1062:AH1064)</f>
        <v>0</v>
      </c>
      <c r="AI1065" s="185">
        <f>SUM(AI1062:AI1064)</f>
        <v>0</v>
      </c>
      <c r="AJ1065" s="185">
        <f t="shared" ref="AJ1065:AV1065" si="2943">SUM(AJ1062:AJ1064)</f>
        <v>0</v>
      </c>
      <c r="AK1065" s="185">
        <f t="shared" si="2943"/>
        <v>0</v>
      </c>
      <c r="AL1065" s="185">
        <f t="shared" si="2943"/>
        <v>0</v>
      </c>
      <c r="AM1065" s="185">
        <f t="shared" si="2943"/>
        <v>0</v>
      </c>
      <c r="AN1065" s="185">
        <f t="shared" si="2943"/>
        <v>0</v>
      </c>
      <c r="AO1065" s="185">
        <f t="shared" si="2943"/>
        <v>0</v>
      </c>
      <c r="AP1065" s="185">
        <f t="shared" si="2943"/>
        <v>0</v>
      </c>
      <c r="AQ1065" s="185">
        <f t="shared" si="2943"/>
        <v>0</v>
      </c>
      <c r="AR1065" s="185">
        <f t="shared" si="2943"/>
        <v>0</v>
      </c>
      <c r="AS1065" s="185">
        <f t="shared" si="2943"/>
        <v>0</v>
      </c>
      <c r="AT1065" s="185">
        <f t="shared" si="2943"/>
        <v>0</v>
      </c>
      <c r="AU1065" s="185">
        <f t="shared" si="2943"/>
        <v>0</v>
      </c>
      <c r="AV1065" s="185">
        <f t="shared" si="2943"/>
        <v>0</v>
      </c>
      <c r="AW1065" s="185">
        <f>SUM(AW1062:AW1064)</f>
        <v>0</v>
      </c>
      <c r="AX1065" s="185">
        <f>SUM(AX1062:AX1064)</f>
        <v>0</v>
      </c>
      <c r="AY1065" s="185">
        <f t="shared" ref="AY1065:BK1065" si="2944">SUM(AY1062:AY1064)</f>
        <v>0</v>
      </c>
      <c r="AZ1065" s="185">
        <f t="shared" si="2944"/>
        <v>0</v>
      </c>
      <c r="BA1065" s="185">
        <f t="shared" si="2944"/>
        <v>0</v>
      </c>
      <c r="BB1065" s="185">
        <f t="shared" si="2944"/>
        <v>0</v>
      </c>
      <c r="BC1065" s="185">
        <f t="shared" si="2944"/>
        <v>0</v>
      </c>
      <c r="BD1065" s="185">
        <f t="shared" si="2944"/>
        <v>0</v>
      </c>
      <c r="BE1065" s="185">
        <f t="shared" si="2944"/>
        <v>0</v>
      </c>
      <c r="BF1065" s="185">
        <f t="shared" si="2944"/>
        <v>0</v>
      </c>
      <c r="BG1065" s="185">
        <f t="shared" si="2944"/>
        <v>0</v>
      </c>
      <c r="BH1065" s="185">
        <f t="shared" si="2944"/>
        <v>0</v>
      </c>
      <c r="BI1065" s="185">
        <f t="shared" si="2944"/>
        <v>0</v>
      </c>
      <c r="BJ1065" s="185">
        <f t="shared" si="2944"/>
        <v>0</v>
      </c>
      <c r="BK1065" s="185">
        <f t="shared" si="2944"/>
        <v>0</v>
      </c>
      <c r="BL1065" s="185">
        <f>SUM(BL1062:BL1064)</f>
        <v>0</v>
      </c>
      <c r="BM1065" s="185">
        <f>SUM(BM1062:BM1064)</f>
        <v>0</v>
      </c>
      <c r="BN1065" s="185">
        <f t="shared" ref="BN1065:BZ1065" si="2945">SUM(BN1062:BN1064)</f>
        <v>0</v>
      </c>
      <c r="BO1065" s="185">
        <f t="shared" si="2945"/>
        <v>0</v>
      </c>
      <c r="BP1065" s="185">
        <f t="shared" si="2945"/>
        <v>0</v>
      </c>
      <c r="BQ1065" s="185">
        <f t="shared" si="2945"/>
        <v>0</v>
      </c>
      <c r="BR1065" s="185">
        <f t="shared" si="2945"/>
        <v>0</v>
      </c>
      <c r="BS1065" s="185">
        <f t="shared" si="2945"/>
        <v>0</v>
      </c>
      <c r="BT1065" s="185">
        <f t="shared" si="2945"/>
        <v>0</v>
      </c>
      <c r="BU1065" s="185">
        <f t="shared" si="2945"/>
        <v>0</v>
      </c>
      <c r="BV1065" s="185">
        <f t="shared" si="2945"/>
        <v>0</v>
      </c>
      <c r="BW1065" s="185">
        <f t="shared" si="2945"/>
        <v>0</v>
      </c>
      <c r="BX1065" s="185">
        <f t="shared" si="2945"/>
        <v>0</v>
      </c>
      <c r="BY1065" s="185">
        <f t="shared" si="2945"/>
        <v>0</v>
      </c>
      <c r="BZ1065" s="185">
        <f t="shared" si="2945"/>
        <v>0</v>
      </c>
      <c r="CA1065" s="185">
        <f>SUM(CA1062:CA1064)</f>
        <v>0</v>
      </c>
      <c r="CB1065" s="185">
        <f>SUM(CB1062:CB1064)</f>
        <v>0</v>
      </c>
      <c r="CC1065" s="185">
        <f t="shared" ref="CC1065:CO1065" si="2946">SUM(CC1062:CC1064)</f>
        <v>0</v>
      </c>
      <c r="CD1065" s="185">
        <f t="shared" si="2946"/>
        <v>0</v>
      </c>
      <c r="CE1065" s="185">
        <f t="shared" si="2946"/>
        <v>0</v>
      </c>
      <c r="CF1065" s="185">
        <f t="shared" si="2946"/>
        <v>0</v>
      </c>
      <c r="CG1065" s="185">
        <f t="shared" si="2946"/>
        <v>0</v>
      </c>
      <c r="CH1065" s="185">
        <f t="shared" si="2946"/>
        <v>0</v>
      </c>
      <c r="CI1065" s="185">
        <f t="shared" si="2946"/>
        <v>0</v>
      </c>
      <c r="CJ1065" s="185">
        <f t="shared" si="2946"/>
        <v>0</v>
      </c>
      <c r="CK1065" s="185">
        <f t="shared" si="2946"/>
        <v>0</v>
      </c>
      <c r="CL1065" s="185">
        <f t="shared" si="2946"/>
        <v>0</v>
      </c>
      <c r="CM1065" s="185">
        <f t="shared" si="2946"/>
        <v>0</v>
      </c>
      <c r="CN1065" s="185">
        <f t="shared" si="2946"/>
        <v>0</v>
      </c>
      <c r="CO1065" s="185">
        <f t="shared" si="2946"/>
        <v>0</v>
      </c>
      <c r="CP1065" s="2234">
        <f t="shared" ref="CP1065:CX1065" si="2947">SUM(CP1062:CP1064)</f>
        <v>0</v>
      </c>
      <c r="CQ1065" s="2234">
        <f t="shared" si="2947"/>
        <v>0</v>
      </c>
      <c r="CR1065" s="2234">
        <f t="shared" si="2947"/>
        <v>0</v>
      </c>
      <c r="CS1065" s="283">
        <f t="shared" si="2947"/>
        <v>0</v>
      </c>
      <c r="CT1065" s="283">
        <f t="shared" si="2947"/>
        <v>0</v>
      </c>
      <c r="CU1065" s="283">
        <f t="shared" si="2947"/>
        <v>0</v>
      </c>
      <c r="CV1065" s="185">
        <f t="shared" si="2947"/>
        <v>0</v>
      </c>
      <c r="CW1065" s="185">
        <f t="shared" si="2947"/>
        <v>0</v>
      </c>
      <c r="CX1065" s="185">
        <f t="shared" si="2947"/>
        <v>0</v>
      </c>
      <c r="CY1065" s="185">
        <f t="shared" ref="CY1065:DA1065" si="2948">SUM(CY1062:CY1064)</f>
        <v>0</v>
      </c>
      <c r="CZ1065" s="185">
        <f t="shared" si="2948"/>
        <v>0</v>
      </c>
      <c r="DA1065" s="185">
        <f t="shared" si="2948"/>
        <v>0</v>
      </c>
      <c r="DB1065" s="1622"/>
      <c r="DC1065" s="1622"/>
      <c r="DD1065" s="1622"/>
      <c r="DE1065" s="185">
        <f>SUM(DE1062:DE1064)</f>
        <v>0</v>
      </c>
      <c r="DF1065" s="283"/>
      <c r="DG1065" s="185"/>
      <c r="DH1065" s="185"/>
      <c r="DI1065" s="185"/>
      <c r="DJ1065" s="185"/>
      <c r="DK1065" s="185"/>
      <c r="DL1065" s="185"/>
      <c r="DM1065" s="185"/>
      <c r="DN1065" s="33"/>
      <c r="DO1065" s="185"/>
      <c r="DP1065" s="283"/>
      <c r="DQ1065" s="185"/>
      <c r="DR1065" s="185"/>
      <c r="DS1065" s="185"/>
      <c r="DT1065" s="185"/>
      <c r="DU1065" s="185"/>
      <c r="DV1065" s="185"/>
      <c r="DW1065" s="185"/>
      <c r="DX1065" s="33"/>
      <c r="DY1065" s="185"/>
      <c r="DZ1065" s="2234">
        <f>SUM(DZ1062:DZ1064)</f>
        <v>0</v>
      </c>
      <c r="EA1065" s="283">
        <f t="shared" ref="EA1065:EB1065" si="2949">SUM(EA1062:EA1064)</f>
        <v>0</v>
      </c>
      <c r="EB1065" s="185">
        <f t="shared" si="2949"/>
        <v>0</v>
      </c>
      <c r="EC1065" s="866">
        <f t="shared" ref="EC1065" si="2950">SUM(EC1062:EC1064)</f>
        <v>0</v>
      </c>
      <c r="ED1065" s="185"/>
      <c r="EE1065" s="185"/>
      <c r="EF1065" s="185"/>
      <c r="EG1065" s="202"/>
      <c r="EH1065" s="1614"/>
    </row>
    <row r="1066" spans="1:138" ht="15" hidden="1" customHeight="1" outlineLevel="1">
      <c r="A1066" s="67"/>
      <c r="B1066" s="67"/>
      <c r="C1066" s="93" t="s">
        <v>70</v>
      </c>
      <c r="D1066" s="94" t="s">
        <v>127</v>
      </c>
      <c r="E1066" s="84"/>
      <c r="F1066" s="84"/>
      <c r="G1066" s="84"/>
      <c r="H1066" s="84"/>
      <c r="I1066" s="84"/>
      <c r="J1066" s="84"/>
      <c r="K1066" s="84"/>
      <c r="L1066" s="84"/>
      <c r="M1066" s="2199"/>
      <c r="N1066" s="84"/>
      <c r="O1066" s="84"/>
      <c r="P1066" s="84"/>
      <c r="Q1066" s="185"/>
      <c r="R1066" s="185"/>
      <c r="S1066" s="185"/>
      <c r="T1066" s="185"/>
      <c r="U1066" s="185"/>
      <c r="V1066" s="84"/>
      <c r="W1066" s="84"/>
      <c r="X1066" s="84"/>
      <c r="Y1066" s="84"/>
      <c r="Z1066" s="84"/>
      <c r="AA1066" s="185"/>
      <c r="AB1066" s="185"/>
      <c r="AC1066" s="185"/>
      <c r="AD1066" s="185"/>
      <c r="AE1066" s="185"/>
      <c r="AF1066" s="23"/>
      <c r="AG1066" s="23"/>
      <c r="AH1066" s="185"/>
      <c r="AI1066" s="185"/>
      <c r="AJ1066" s="185"/>
      <c r="AK1066" s="185"/>
      <c r="AL1066" s="185"/>
      <c r="AM1066" s="185"/>
      <c r="AN1066" s="185"/>
      <c r="AO1066" s="185"/>
      <c r="AP1066" s="185"/>
      <c r="AQ1066" s="185"/>
      <c r="AR1066" s="185"/>
      <c r="AS1066" s="185"/>
      <c r="AT1066" s="185"/>
      <c r="AU1066" s="185"/>
      <c r="AV1066" s="185"/>
      <c r="AW1066" s="185"/>
      <c r="AX1066" s="185"/>
      <c r="AY1066" s="185"/>
      <c r="AZ1066" s="185"/>
      <c r="BA1066" s="185"/>
      <c r="BB1066" s="185"/>
      <c r="BC1066" s="185"/>
      <c r="BD1066" s="185"/>
      <c r="BE1066" s="185"/>
      <c r="BF1066" s="185"/>
      <c r="BG1066" s="185"/>
      <c r="BH1066" s="185"/>
      <c r="BI1066" s="185"/>
      <c r="BJ1066" s="185"/>
      <c r="BK1066" s="185"/>
      <c r="BL1066" s="185"/>
      <c r="BM1066" s="185"/>
      <c r="BN1066" s="185"/>
      <c r="BO1066" s="185"/>
      <c r="BP1066" s="185"/>
      <c r="BQ1066" s="185"/>
      <c r="BR1066" s="185"/>
      <c r="BS1066" s="185"/>
      <c r="BT1066" s="185"/>
      <c r="BU1066" s="185"/>
      <c r="BV1066" s="185"/>
      <c r="BW1066" s="185"/>
      <c r="BX1066" s="185"/>
      <c r="BY1066" s="185"/>
      <c r="BZ1066" s="185"/>
      <c r="CA1066" s="185"/>
      <c r="CB1066" s="185"/>
      <c r="CC1066" s="185"/>
      <c r="CD1066" s="185"/>
      <c r="CE1066" s="185"/>
      <c r="CF1066" s="185"/>
      <c r="CG1066" s="185"/>
      <c r="CH1066" s="185"/>
      <c r="CI1066" s="185"/>
      <c r="CJ1066" s="185"/>
      <c r="CK1066" s="185"/>
      <c r="CL1066" s="185"/>
      <c r="CM1066" s="185"/>
      <c r="CN1066" s="185"/>
      <c r="CO1066" s="185"/>
      <c r="CP1066" s="2234"/>
      <c r="CQ1066" s="2234"/>
      <c r="CR1066" s="2234"/>
      <c r="CS1066" s="283"/>
      <c r="CT1066" s="283"/>
      <c r="CU1066" s="283"/>
      <c r="CV1066" s="185"/>
      <c r="CW1066" s="185"/>
      <c r="CX1066" s="185"/>
      <c r="CY1066" s="185"/>
      <c r="CZ1066" s="185"/>
      <c r="DA1066" s="185"/>
      <c r="DB1066" s="1622"/>
      <c r="DC1066" s="1622"/>
      <c r="DD1066" s="1622"/>
      <c r="DE1066" s="185"/>
      <c r="DF1066" s="283"/>
      <c r="DG1066" s="185"/>
      <c r="DH1066" s="185"/>
      <c r="DI1066" s="185"/>
      <c r="DJ1066" s="185"/>
      <c r="DK1066" s="185"/>
      <c r="DL1066" s="185"/>
      <c r="DM1066" s="185"/>
      <c r="DN1066" s="185"/>
      <c r="DO1066" s="185"/>
      <c r="DP1066" s="283"/>
      <c r="DQ1066" s="185"/>
      <c r="DR1066" s="185"/>
      <c r="DS1066" s="185"/>
      <c r="DT1066" s="185"/>
      <c r="DU1066" s="185"/>
      <c r="DV1066" s="185"/>
      <c r="DW1066" s="185"/>
      <c r="DX1066" s="185"/>
      <c r="DY1066" s="185"/>
      <c r="DZ1066" s="2234"/>
      <c r="EA1066" s="283"/>
      <c r="EB1066" s="185"/>
      <c r="EC1066" s="866"/>
      <c r="ED1066" s="185"/>
      <c r="EE1066" s="185"/>
      <c r="EF1066" s="185"/>
      <c r="EG1066" s="202"/>
      <c r="EH1066" s="1614"/>
    </row>
    <row r="1067" spans="1:138" ht="15" hidden="1" customHeight="1" outlineLevel="1">
      <c r="A1067" s="67"/>
      <c r="B1067" s="67"/>
      <c r="C1067" s="95"/>
      <c r="D1067" s="99"/>
      <c r="E1067" s="67"/>
      <c r="F1067" s="67"/>
      <c r="G1067" s="67"/>
      <c r="H1067" s="86">
        <f>SUM(I1067:L1067)</f>
        <v>0</v>
      </c>
      <c r="I1067" s="67"/>
      <c r="J1067" s="67"/>
      <c r="K1067" s="67"/>
      <c r="L1067" s="67"/>
      <c r="M1067" s="2216"/>
      <c r="N1067" s="67"/>
      <c r="O1067" s="67"/>
      <c r="P1067" s="67"/>
      <c r="Q1067" s="185">
        <f>SUM(R1067:U1067)</f>
        <v>0</v>
      </c>
      <c r="R1067" s="23"/>
      <c r="S1067" s="23"/>
      <c r="T1067" s="23"/>
      <c r="U1067" s="23"/>
      <c r="V1067" s="86">
        <f>SUM(W1067:Z1067)</f>
        <v>0</v>
      </c>
      <c r="W1067" s="67"/>
      <c r="X1067" s="67"/>
      <c r="Y1067" s="67"/>
      <c r="Z1067" s="67"/>
      <c r="AA1067" s="185">
        <f>SUM(AB1067:AE1067)</f>
        <v>0</v>
      </c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216"/>
      <c r="CQ1067" s="2216"/>
      <c r="CR1067" s="2216"/>
      <c r="CS1067" s="85"/>
      <c r="CT1067" s="85"/>
      <c r="CU1067" s="85"/>
      <c r="CV1067" s="23"/>
      <c r="CW1067" s="23"/>
      <c r="CX1067" s="23"/>
      <c r="CY1067" s="23"/>
      <c r="CZ1067" s="23"/>
      <c r="DA1067" s="23"/>
      <c r="DB1067" s="1496"/>
      <c r="DC1067" s="1496"/>
      <c r="DD1067" s="1496"/>
      <c r="DE1067" s="23"/>
      <c r="DF1067" s="85"/>
      <c r="DG1067" s="23"/>
      <c r="DH1067" s="23"/>
      <c r="DI1067" s="23"/>
      <c r="DJ1067" s="23"/>
      <c r="DK1067" s="23"/>
      <c r="DL1067" s="23"/>
      <c r="DM1067" s="23"/>
      <c r="DN1067" s="185"/>
      <c r="DO1067" s="23"/>
      <c r="DP1067" s="85"/>
      <c r="DQ1067" s="23"/>
      <c r="DR1067" s="23"/>
      <c r="DS1067" s="23"/>
      <c r="DT1067" s="23"/>
      <c r="DU1067" s="23"/>
      <c r="DV1067" s="23"/>
      <c r="DW1067" s="23"/>
      <c r="DX1067" s="185"/>
      <c r="DY1067" s="23"/>
      <c r="DZ1067" s="2216"/>
      <c r="EA1067" s="85"/>
      <c r="EB1067" s="23"/>
      <c r="EC1067" s="867"/>
      <c r="ED1067" s="23"/>
      <c r="EE1067" s="23"/>
      <c r="EF1067" s="23"/>
      <c r="EG1067" s="171"/>
      <c r="EH1067" s="1291"/>
    </row>
    <row r="1068" spans="1:138" ht="15" hidden="1" customHeight="1" outlineLevel="1">
      <c r="A1068" s="67"/>
      <c r="B1068" s="67"/>
      <c r="C1068" s="95"/>
      <c r="D1068" s="99"/>
      <c r="E1068" s="67"/>
      <c r="F1068" s="67"/>
      <c r="G1068" s="67"/>
      <c r="H1068" s="86">
        <f>SUM(I1068:L1068)</f>
        <v>0</v>
      </c>
      <c r="I1068" s="67"/>
      <c r="J1068" s="67"/>
      <c r="K1068" s="67"/>
      <c r="L1068" s="67"/>
      <c r="M1068" s="2216"/>
      <c r="N1068" s="67"/>
      <c r="O1068" s="67"/>
      <c r="P1068" s="67"/>
      <c r="Q1068" s="185">
        <f>SUM(R1068:U1068)</f>
        <v>0</v>
      </c>
      <c r="R1068" s="196"/>
      <c r="S1068" s="196"/>
      <c r="T1068" s="196"/>
      <c r="U1068" s="196"/>
      <c r="V1068" s="86">
        <f>SUM(W1068:Z1068)</f>
        <v>0</v>
      </c>
      <c r="W1068" s="67"/>
      <c r="X1068" s="67"/>
      <c r="Y1068" s="67"/>
      <c r="Z1068" s="67"/>
      <c r="AA1068" s="185">
        <f>SUM(AB1068:AE1068)</f>
        <v>0</v>
      </c>
      <c r="AB1068" s="196"/>
      <c r="AC1068" s="196"/>
      <c r="AD1068" s="196"/>
      <c r="AE1068" s="196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2239"/>
      <c r="CQ1068" s="2239"/>
      <c r="CR1068" s="2239"/>
      <c r="CS1068" s="210"/>
      <c r="CT1068" s="210"/>
      <c r="CU1068" s="210"/>
      <c r="CV1068" s="33"/>
      <c r="CW1068" s="33"/>
      <c r="CX1068" s="33"/>
      <c r="CY1068" s="33"/>
      <c r="CZ1068" s="33"/>
      <c r="DA1068" s="33"/>
      <c r="DB1068" s="1498"/>
      <c r="DC1068" s="1498"/>
      <c r="DD1068" s="1498"/>
      <c r="DE1068" s="33"/>
      <c r="DF1068" s="210"/>
      <c r="DG1068" s="33"/>
      <c r="DH1068" s="33"/>
      <c r="DI1068" s="33"/>
      <c r="DJ1068" s="33"/>
      <c r="DK1068" s="33"/>
      <c r="DL1068" s="33"/>
      <c r="DM1068" s="33"/>
      <c r="DN1068" s="23"/>
      <c r="DO1068" s="33"/>
      <c r="DP1068" s="210"/>
      <c r="DQ1068" s="33"/>
      <c r="DR1068" s="33"/>
      <c r="DS1068" s="33"/>
      <c r="DT1068" s="33"/>
      <c r="DU1068" s="33"/>
      <c r="DV1068" s="33"/>
      <c r="DW1068" s="33"/>
      <c r="DX1068" s="23"/>
      <c r="DY1068" s="33"/>
      <c r="DZ1068" s="2239"/>
      <c r="EA1068" s="210"/>
      <c r="EB1068" s="33"/>
      <c r="EC1068" s="868"/>
      <c r="ED1068" s="33"/>
      <c r="EE1068" s="33"/>
      <c r="EF1068" s="33"/>
      <c r="EG1068" s="201"/>
      <c r="EH1068" s="1581"/>
    </row>
    <row r="1069" spans="1:138" ht="15" hidden="1" customHeight="1" outlineLevel="1">
      <c r="A1069" s="67"/>
      <c r="B1069" s="67"/>
      <c r="C1069" s="95"/>
      <c r="D1069" s="99"/>
      <c r="E1069" s="67"/>
      <c r="F1069" s="67"/>
      <c r="G1069" s="67"/>
      <c r="H1069" s="86">
        <f>SUM(I1069:L1069)</f>
        <v>0</v>
      </c>
      <c r="I1069" s="67"/>
      <c r="J1069" s="67"/>
      <c r="K1069" s="67"/>
      <c r="L1069" s="67"/>
      <c r="M1069" s="2216"/>
      <c r="N1069" s="67"/>
      <c r="O1069" s="67"/>
      <c r="P1069" s="67"/>
      <c r="Q1069" s="185">
        <f>SUM(R1069:U1069)</f>
        <v>0</v>
      </c>
      <c r="R1069" s="196"/>
      <c r="S1069" s="196"/>
      <c r="T1069" s="196"/>
      <c r="U1069" s="196"/>
      <c r="V1069" s="86">
        <f>SUM(W1069:Z1069)</f>
        <v>0</v>
      </c>
      <c r="W1069" s="67"/>
      <c r="X1069" s="67"/>
      <c r="Y1069" s="67"/>
      <c r="Z1069" s="67"/>
      <c r="AA1069" s="185">
        <f>SUM(AB1069:AE1069)</f>
        <v>0</v>
      </c>
      <c r="AB1069" s="196"/>
      <c r="AC1069" s="196"/>
      <c r="AD1069" s="196"/>
      <c r="AE1069" s="196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2239"/>
      <c r="CQ1069" s="2239"/>
      <c r="CR1069" s="2239"/>
      <c r="CS1069" s="210"/>
      <c r="CT1069" s="210"/>
      <c r="CU1069" s="210"/>
      <c r="CV1069" s="33"/>
      <c r="CW1069" s="33"/>
      <c r="CX1069" s="33"/>
      <c r="CY1069" s="33"/>
      <c r="CZ1069" s="33"/>
      <c r="DA1069" s="33"/>
      <c r="DB1069" s="1498"/>
      <c r="DC1069" s="1498"/>
      <c r="DD1069" s="1498"/>
      <c r="DE1069" s="33"/>
      <c r="DF1069" s="210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210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2239"/>
      <c r="EA1069" s="210"/>
      <c r="EB1069" s="33"/>
      <c r="EC1069" s="868"/>
      <c r="ED1069" s="33"/>
      <c r="EE1069" s="33"/>
      <c r="EF1069" s="33"/>
      <c r="EG1069" s="201"/>
      <c r="EH1069" s="1581"/>
    </row>
    <row r="1070" spans="1:138" ht="15" hidden="1" customHeight="1" outlineLevel="1">
      <c r="A1070" s="67"/>
      <c r="B1070" s="67"/>
      <c r="C1070" s="95"/>
      <c r="D1070" s="97" t="s">
        <v>52</v>
      </c>
      <c r="E1070" s="84"/>
      <c r="F1070" s="84"/>
      <c r="G1070" s="84"/>
      <c r="H1070" s="84"/>
      <c r="I1070" s="84"/>
      <c r="J1070" s="84"/>
      <c r="K1070" s="84"/>
      <c r="L1070" s="84"/>
      <c r="M1070" s="2199"/>
      <c r="N1070" s="84"/>
      <c r="O1070" s="84"/>
      <c r="P1070" s="84"/>
      <c r="Q1070" s="185"/>
      <c r="R1070" s="185"/>
      <c r="S1070" s="185"/>
      <c r="T1070" s="185"/>
      <c r="U1070" s="185"/>
      <c r="V1070" s="84"/>
      <c r="W1070" s="84"/>
      <c r="X1070" s="84"/>
      <c r="Y1070" s="84"/>
      <c r="Z1070" s="84"/>
      <c r="AA1070" s="185"/>
      <c r="AB1070" s="185"/>
      <c r="AC1070" s="185"/>
      <c r="AD1070" s="185"/>
      <c r="AE1070" s="185"/>
      <c r="AF1070" s="105"/>
      <c r="AG1070" s="105"/>
      <c r="AH1070" s="185">
        <f>SUM(AH1067:AH1069)</f>
        <v>0</v>
      </c>
      <c r="AI1070" s="185">
        <f>SUM(AI1067:AI1069)</f>
        <v>0</v>
      </c>
      <c r="AJ1070" s="185">
        <f t="shared" ref="AJ1070:AV1070" si="2951">SUM(AJ1067:AJ1069)</f>
        <v>0</v>
      </c>
      <c r="AK1070" s="185">
        <f t="shared" si="2951"/>
        <v>0</v>
      </c>
      <c r="AL1070" s="185">
        <f t="shared" si="2951"/>
        <v>0</v>
      </c>
      <c r="AM1070" s="185">
        <f t="shared" si="2951"/>
        <v>0</v>
      </c>
      <c r="AN1070" s="185">
        <f t="shared" si="2951"/>
        <v>0</v>
      </c>
      <c r="AO1070" s="185">
        <f t="shared" si="2951"/>
        <v>0</v>
      </c>
      <c r="AP1070" s="185">
        <f t="shared" si="2951"/>
        <v>0</v>
      </c>
      <c r="AQ1070" s="185">
        <f t="shared" si="2951"/>
        <v>0</v>
      </c>
      <c r="AR1070" s="185">
        <f t="shared" si="2951"/>
        <v>0</v>
      </c>
      <c r="AS1070" s="185">
        <f t="shared" si="2951"/>
        <v>0</v>
      </c>
      <c r="AT1070" s="185">
        <f t="shared" si="2951"/>
        <v>0</v>
      </c>
      <c r="AU1070" s="185">
        <f t="shared" si="2951"/>
        <v>0</v>
      </c>
      <c r="AV1070" s="185">
        <f t="shared" si="2951"/>
        <v>0</v>
      </c>
      <c r="AW1070" s="185">
        <f>SUM(AW1067:AW1069)</f>
        <v>0</v>
      </c>
      <c r="AX1070" s="185">
        <f>SUM(AX1067:AX1069)</f>
        <v>0</v>
      </c>
      <c r="AY1070" s="185">
        <f t="shared" ref="AY1070:BK1070" si="2952">SUM(AY1067:AY1069)</f>
        <v>0</v>
      </c>
      <c r="AZ1070" s="185">
        <f t="shared" si="2952"/>
        <v>0</v>
      </c>
      <c r="BA1070" s="185">
        <f t="shared" si="2952"/>
        <v>0</v>
      </c>
      <c r="BB1070" s="185">
        <f t="shared" si="2952"/>
        <v>0</v>
      </c>
      <c r="BC1070" s="185">
        <f t="shared" si="2952"/>
        <v>0</v>
      </c>
      <c r="BD1070" s="185">
        <f t="shared" si="2952"/>
        <v>0</v>
      </c>
      <c r="BE1070" s="185">
        <f t="shared" si="2952"/>
        <v>0</v>
      </c>
      <c r="BF1070" s="185">
        <f t="shared" si="2952"/>
        <v>0</v>
      </c>
      <c r="BG1070" s="185">
        <f t="shared" si="2952"/>
        <v>0</v>
      </c>
      <c r="BH1070" s="185">
        <f t="shared" si="2952"/>
        <v>0</v>
      </c>
      <c r="BI1070" s="185">
        <f t="shared" si="2952"/>
        <v>0</v>
      </c>
      <c r="BJ1070" s="185">
        <f t="shared" si="2952"/>
        <v>0</v>
      </c>
      <c r="BK1070" s="185">
        <f t="shared" si="2952"/>
        <v>0</v>
      </c>
      <c r="BL1070" s="185">
        <f>SUM(BL1067:BL1069)</f>
        <v>0</v>
      </c>
      <c r="BM1070" s="185">
        <f>SUM(BM1067:BM1069)</f>
        <v>0</v>
      </c>
      <c r="BN1070" s="185">
        <f t="shared" ref="BN1070:BZ1070" si="2953">SUM(BN1067:BN1069)</f>
        <v>0</v>
      </c>
      <c r="BO1070" s="185">
        <f t="shared" si="2953"/>
        <v>0</v>
      </c>
      <c r="BP1070" s="185">
        <f t="shared" si="2953"/>
        <v>0</v>
      </c>
      <c r="BQ1070" s="185">
        <f t="shared" si="2953"/>
        <v>0</v>
      </c>
      <c r="BR1070" s="185">
        <f t="shared" si="2953"/>
        <v>0</v>
      </c>
      <c r="BS1070" s="185">
        <f t="shared" si="2953"/>
        <v>0</v>
      </c>
      <c r="BT1070" s="185">
        <f t="shared" si="2953"/>
        <v>0</v>
      </c>
      <c r="BU1070" s="185">
        <f t="shared" si="2953"/>
        <v>0</v>
      </c>
      <c r="BV1070" s="185">
        <f t="shared" si="2953"/>
        <v>0</v>
      </c>
      <c r="BW1070" s="185">
        <f t="shared" si="2953"/>
        <v>0</v>
      </c>
      <c r="BX1070" s="185">
        <f t="shared" si="2953"/>
        <v>0</v>
      </c>
      <c r="BY1070" s="185">
        <f t="shared" si="2953"/>
        <v>0</v>
      </c>
      <c r="BZ1070" s="185">
        <f t="shared" si="2953"/>
        <v>0</v>
      </c>
      <c r="CA1070" s="185">
        <f>SUM(CA1067:CA1069)</f>
        <v>0</v>
      </c>
      <c r="CB1070" s="185">
        <f>SUM(CB1067:CB1069)</f>
        <v>0</v>
      </c>
      <c r="CC1070" s="185">
        <f t="shared" ref="CC1070:CO1070" si="2954">SUM(CC1067:CC1069)</f>
        <v>0</v>
      </c>
      <c r="CD1070" s="185">
        <f t="shared" si="2954"/>
        <v>0</v>
      </c>
      <c r="CE1070" s="185">
        <f t="shared" si="2954"/>
        <v>0</v>
      </c>
      <c r="CF1070" s="185">
        <f t="shared" si="2954"/>
        <v>0</v>
      </c>
      <c r="CG1070" s="185">
        <f t="shared" si="2954"/>
        <v>0</v>
      </c>
      <c r="CH1070" s="185">
        <f t="shared" si="2954"/>
        <v>0</v>
      </c>
      <c r="CI1070" s="185">
        <f t="shared" si="2954"/>
        <v>0</v>
      </c>
      <c r="CJ1070" s="185">
        <f t="shared" si="2954"/>
        <v>0</v>
      </c>
      <c r="CK1070" s="185">
        <f t="shared" si="2954"/>
        <v>0</v>
      </c>
      <c r="CL1070" s="185">
        <f t="shared" si="2954"/>
        <v>0</v>
      </c>
      <c r="CM1070" s="185">
        <f t="shared" si="2954"/>
        <v>0</v>
      </c>
      <c r="CN1070" s="185">
        <f t="shared" si="2954"/>
        <v>0</v>
      </c>
      <c r="CO1070" s="185">
        <f t="shared" si="2954"/>
        <v>0</v>
      </c>
      <c r="CP1070" s="2234">
        <f t="shared" ref="CP1070:CX1070" si="2955">SUM(CP1067:CP1069)</f>
        <v>0</v>
      </c>
      <c r="CQ1070" s="2234">
        <f t="shared" si="2955"/>
        <v>0</v>
      </c>
      <c r="CR1070" s="2234">
        <f t="shared" si="2955"/>
        <v>0</v>
      </c>
      <c r="CS1070" s="283">
        <f t="shared" si="2955"/>
        <v>0</v>
      </c>
      <c r="CT1070" s="283">
        <f t="shared" si="2955"/>
        <v>0</v>
      </c>
      <c r="CU1070" s="283">
        <f t="shared" si="2955"/>
        <v>0</v>
      </c>
      <c r="CV1070" s="185">
        <f t="shared" si="2955"/>
        <v>0</v>
      </c>
      <c r="CW1070" s="185">
        <f t="shared" si="2955"/>
        <v>0</v>
      </c>
      <c r="CX1070" s="185">
        <f t="shared" si="2955"/>
        <v>0</v>
      </c>
      <c r="CY1070" s="185">
        <f t="shared" ref="CY1070:DA1070" si="2956">SUM(CY1067:CY1069)</f>
        <v>0</v>
      </c>
      <c r="CZ1070" s="185">
        <f t="shared" si="2956"/>
        <v>0</v>
      </c>
      <c r="DA1070" s="185">
        <f t="shared" si="2956"/>
        <v>0</v>
      </c>
      <c r="DB1070" s="1622"/>
      <c r="DC1070" s="1622"/>
      <c r="DD1070" s="1622"/>
      <c r="DE1070" s="185">
        <f>SUM(DE1067:DE1069)</f>
        <v>0</v>
      </c>
      <c r="DF1070" s="283"/>
      <c r="DG1070" s="185"/>
      <c r="DH1070" s="185"/>
      <c r="DI1070" s="185"/>
      <c r="DJ1070" s="185"/>
      <c r="DK1070" s="185"/>
      <c r="DL1070" s="185"/>
      <c r="DM1070" s="185"/>
      <c r="DN1070" s="33"/>
      <c r="DO1070" s="185"/>
      <c r="DP1070" s="283"/>
      <c r="DQ1070" s="185"/>
      <c r="DR1070" s="185"/>
      <c r="DS1070" s="185"/>
      <c r="DT1070" s="185"/>
      <c r="DU1070" s="185"/>
      <c r="DV1070" s="185"/>
      <c r="DW1070" s="185"/>
      <c r="DX1070" s="33"/>
      <c r="DY1070" s="185"/>
      <c r="DZ1070" s="2234">
        <f>SUM(DZ1067:DZ1069)</f>
        <v>0</v>
      </c>
      <c r="EA1070" s="283">
        <f t="shared" ref="EA1070:EB1070" si="2957">SUM(EA1067:EA1069)</f>
        <v>0</v>
      </c>
      <c r="EB1070" s="185">
        <f t="shared" si="2957"/>
        <v>0</v>
      </c>
      <c r="EC1070" s="866">
        <f t="shared" ref="EC1070" si="2958">SUM(EC1067:EC1069)</f>
        <v>0</v>
      </c>
      <c r="ED1070" s="185"/>
      <c r="EE1070" s="185"/>
      <c r="EF1070" s="185"/>
      <c r="EG1070" s="202"/>
      <c r="EH1070" s="1614"/>
    </row>
    <row r="1071" spans="1:138" ht="15" hidden="1" customHeight="1" outlineLevel="1">
      <c r="A1071" s="67"/>
      <c r="B1071" s="67"/>
      <c r="C1071" s="93" t="s">
        <v>71</v>
      </c>
      <c r="D1071" s="94" t="s">
        <v>128</v>
      </c>
      <c r="E1071" s="84"/>
      <c r="F1071" s="84"/>
      <c r="G1071" s="84"/>
      <c r="H1071" s="84"/>
      <c r="I1071" s="84"/>
      <c r="J1071" s="84"/>
      <c r="K1071" s="84"/>
      <c r="L1071" s="84"/>
      <c r="M1071" s="2199"/>
      <c r="N1071" s="84"/>
      <c r="O1071" s="84"/>
      <c r="P1071" s="84"/>
      <c r="Q1071" s="185"/>
      <c r="R1071" s="185"/>
      <c r="S1071" s="185"/>
      <c r="T1071" s="185"/>
      <c r="U1071" s="185"/>
      <c r="V1071" s="84"/>
      <c r="W1071" s="84"/>
      <c r="X1071" s="84"/>
      <c r="Y1071" s="84"/>
      <c r="Z1071" s="84"/>
      <c r="AA1071" s="185"/>
      <c r="AB1071" s="185"/>
      <c r="AC1071" s="185"/>
      <c r="AD1071" s="185"/>
      <c r="AE1071" s="185"/>
      <c r="AF1071" s="23"/>
      <c r="AG1071" s="23"/>
      <c r="AH1071" s="185"/>
      <c r="AI1071" s="185"/>
      <c r="AJ1071" s="185"/>
      <c r="AK1071" s="185"/>
      <c r="AL1071" s="185"/>
      <c r="AM1071" s="185"/>
      <c r="AN1071" s="185"/>
      <c r="AO1071" s="185"/>
      <c r="AP1071" s="185"/>
      <c r="AQ1071" s="185"/>
      <c r="AR1071" s="185"/>
      <c r="AS1071" s="185"/>
      <c r="AT1071" s="185"/>
      <c r="AU1071" s="185"/>
      <c r="AV1071" s="185"/>
      <c r="AW1071" s="185"/>
      <c r="AX1071" s="185"/>
      <c r="AY1071" s="185"/>
      <c r="AZ1071" s="185"/>
      <c r="BA1071" s="185"/>
      <c r="BB1071" s="185"/>
      <c r="BC1071" s="185"/>
      <c r="BD1071" s="185"/>
      <c r="BE1071" s="185"/>
      <c r="BF1071" s="185"/>
      <c r="BG1071" s="185"/>
      <c r="BH1071" s="185"/>
      <c r="BI1071" s="185"/>
      <c r="BJ1071" s="185"/>
      <c r="BK1071" s="185"/>
      <c r="BL1071" s="185"/>
      <c r="BM1071" s="185"/>
      <c r="BN1071" s="185"/>
      <c r="BO1071" s="185"/>
      <c r="BP1071" s="185"/>
      <c r="BQ1071" s="185"/>
      <c r="BR1071" s="185"/>
      <c r="BS1071" s="185"/>
      <c r="BT1071" s="185"/>
      <c r="BU1071" s="185"/>
      <c r="BV1071" s="185"/>
      <c r="BW1071" s="185"/>
      <c r="BX1071" s="185"/>
      <c r="BY1071" s="185"/>
      <c r="BZ1071" s="185"/>
      <c r="CA1071" s="185"/>
      <c r="CB1071" s="185"/>
      <c r="CC1071" s="185"/>
      <c r="CD1071" s="185"/>
      <c r="CE1071" s="185"/>
      <c r="CF1071" s="185"/>
      <c r="CG1071" s="185"/>
      <c r="CH1071" s="185"/>
      <c r="CI1071" s="185"/>
      <c r="CJ1071" s="185"/>
      <c r="CK1071" s="185"/>
      <c r="CL1071" s="185"/>
      <c r="CM1071" s="185"/>
      <c r="CN1071" s="185"/>
      <c r="CO1071" s="185"/>
      <c r="CP1071" s="2234"/>
      <c r="CQ1071" s="2234"/>
      <c r="CR1071" s="2234"/>
      <c r="CS1071" s="283"/>
      <c r="CT1071" s="283"/>
      <c r="CU1071" s="283"/>
      <c r="CV1071" s="185"/>
      <c r="CW1071" s="185"/>
      <c r="CX1071" s="185"/>
      <c r="CY1071" s="185"/>
      <c r="CZ1071" s="185"/>
      <c r="DA1071" s="185"/>
      <c r="DB1071" s="1622"/>
      <c r="DC1071" s="1622"/>
      <c r="DD1071" s="1622"/>
      <c r="DE1071" s="185"/>
      <c r="DF1071" s="283"/>
      <c r="DG1071" s="185"/>
      <c r="DH1071" s="185"/>
      <c r="DI1071" s="185"/>
      <c r="DJ1071" s="185"/>
      <c r="DK1071" s="185"/>
      <c r="DL1071" s="185"/>
      <c r="DM1071" s="185"/>
      <c r="DN1071" s="185"/>
      <c r="DO1071" s="185"/>
      <c r="DP1071" s="283"/>
      <c r="DQ1071" s="185"/>
      <c r="DR1071" s="185"/>
      <c r="DS1071" s="185"/>
      <c r="DT1071" s="185"/>
      <c r="DU1071" s="185"/>
      <c r="DV1071" s="185"/>
      <c r="DW1071" s="185"/>
      <c r="DX1071" s="185"/>
      <c r="DY1071" s="185"/>
      <c r="DZ1071" s="2234"/>
      <c r="EA1071" s="283"/>
      <c r="EB1071" s="185"/>
      <c r="EC1071" s="866"/>
      <c r="ED1071" s="185"/>
      <c r="EE1071" s="185"/>
      <c r="EF1071" s="185"/>
      <c r="EG1071" s="202"/>
      <c r="EH1071" s="1614"/>
    </row>
    <row r="1072" spans="1:138" ht="15" hidden="1" customHeight="1" outlineLevel="1">
      <c r="A1072" s="67"/>
      <c r="B1072" s="67"/>
      <c r="C1072" s="95"/>
      <c r="D1072" s="98"/>
      <c r="E1072" s="67"/>
      <c r="F1072" s="67"/>
      <c r="G1072" s="67"/>
      <c r="H1072" s="86">
        <f>SUM(I1072:L1072)</f>
        <v>0</v>
      </c>
      <c r="I1072" s="67"/>
      <c r="J1072" s="67"/>
      <c r="K1072" s="67"/>
      <c r="L1072" s="67"/>
      <c r="M1072" s="2216"/>
      <c r="N1072" s="67"/>
      <c r="O1072" s="67"/>
      <c r="P1072" s="67"/>
      <c r="Q1072" s="185">
        <f>SUM(R1072:U1072)</f>
        <v>0</v>
      </c>
      <c r="R1072" s="23"/>
      <c r="S1072" s="23"/>
      <c r="T1072" s="23"/>
      <c r="U1072" s="23"/>
      <c r="V1072" s="86">
        <f>SUM(W1072:Z1072)</f>
        <v>0</v>
      </c>
      <c r="W1072" s="67"/>
      <c r="X1072" s="67"/>
      <c r="Y1072" s="67"/>
      <c r="Z1072" s="67"/>
      <c r="AA1072" s="185">
        <f>SUM(AB1072:AE1072)</f>
        <v>0</v>
      </c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216"/>
      <c r="CQ1072" s="2216"/>
      <c r="CR1072" s="2216"/>
      <c r="CS1072" s="85"/>
      <c r="CT1072" s="85"/>
      <c r="CU1072" s="85"/>
      <c r="CV1072" s="23"/>
      <c r="CW1072" s="23"/>
      <c r="CX1072" s="23"/>
      <c r="CY1072" s="23"/>
      <c r="CZ1072" s="23"/>
      <c r="DA1072" s="23"/>
      <c r="DB1072" s="1496"/>
      <c r="DC1072" s="1496"/>
      <c r="DD1072" s="1496"/>
      <c r="DE1072" s="23"/>
      <c r="DF1072" s="85"/>
      <c r="DG1072" s="23"/>
      <c r="DH1072" s="23"/>
      <c r="DI1072" s="23"/>
      <c r="DJ1072" s="23"/>
      <c r="DK1072" s="23"/>
      <c r="DL1072" s="23"/>
      <c r="DM1072" s="23"/>
      <c r="DN1072" s="185"/>
      <c r="DO1072" s="23"/>
      <c r="DP1072" s="85"/>
      <c r="DQ1072" s="23"/>
      <c r="DR1072" s="23"/>
      <c r="DS1072" s="23"/>
      <c r="DT1072" s="23"/>
      <c r="DU1072" s="23"/>
      <c r="DV1072" s="23"/>
      <c r="DW1072" s="23"/>
      <c r="DX1072" s="185"/>
      <c r="DY1072" s="23"/>
      <c r="DZ1072" s="2216"/>
      <c r="EA1072" s="85"/>
      <c r="EB1072" s="23"/>
      <c r="EC1072" s="867"/>
      <c r="ED1072" s="23"/>
      <c r="EE1072" s="23"/>
      <c r="EF1072" s="23"/>
      <c r="EG1072" s="171"/>
      <c r="EH1072" s="1291"/>
    </row>
    <row r="1073" spans="1:138" ht="15" hidden="1" customHeight="1" outlineLevel="1">
      <c r="A1073" s="67"/>
      <c r="B1073" s="67"/>
      <c r="C1073" s="95"/>
      <c r="D1073" s="98"/>
      <c r="E1073" s="67"/>
      <c r="F1073" s="67"/>
      <c r="G1073" s="67"/>
      <c r="H1073" s="86">
        <f>SUM(I1073:L1073)</f>
        <v>0</v>
      </c>
      <c r="I1073" s="67"/>
      <c r="J1073" s="67"/>
      <c r="K1073" s="67"/>
      <c r="L1073" s="67"/>
      <c r="M1073" s="2216"/>
      <c r="N1073" s="67"/>
      <c r="O1073" s="67"/>
      <c r="P1073" s="67"/>
      <c r="Q1073" s="185">
        <f>SUM(R1073:U1073)</f>
        <v>0</v>
      </c>
      <c r="R1073" s="196"/>
      <c r="S1073" s="196"/>
      <c r="T1073" s="196"/>
      <c r="U1073" s="196"/>
      <c r="V1073" s="86">
        <f>SUM(W1073:Z1073)</f>
        <v>0</v>
      </c>
      <c r="W1073" s="67"/>
      <c r="X1073" s="67"/>
      <c r="Y1073" s="67"/>
      <c r="Z1073" s="67"/>
      <c r="AA1073" s="185">
        <f>SUM(AB1073:AE1073)</f>
        <v>0</v>
      </c>
      <c r="AB1073" s="196"/>
      <c r="AC1073" s="196"/>
      <c r="AD1073" s="196"/>
      <c r="AE1073" s="196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2239"/>
      <c r="CQ1073" s="2239"/>
      <c r="CR1073" s="2239"/>
      <c r="CS1073" s="210"/>
      <c r="CT1073" s="210"/>
      <c r="CU1073" s="210"/>
      <c r="CV1073" s="33"/>
      <c r="CW1073" s="33"/>
      <c r="CX1073" s="33"/>
      <c r="CY1073" s="33"/>
      <c r="CZ1073" s="33"/>
      <c r="DA1073" s="33"/>
      <c r="DB1073" s="1498"/>
      <c r="DC1073" s="1498"/>
      <c r="DD1073" s="1498"/>
      <c r="DE1073" s="33"/>
      <c r="DF1073" s="210"/>
      <c r="DG1073" s="33"/>
      <c r="DH1073" s="33"/>
      <c r="DI1073" s="33"/>
      <c r="DJ1073" s="33"/>
      <c r="DK1073" s="33"/>
      <c r="DL1073" s="33"/>
      <c r="DM1073" s="33"/>
      <c r="DN1073" s="23"/>
      <c r="DO1073" s="33"/>
      <c r="DP1073" s="210"/>
      <c r="DQ1073" s="33"/>
      <c r="DR1073" s="33"/>
      <c r="DS1073" s="33"/>
      <c r="DT1073" s="33"/>
      <c r="DU1073" s="33"/>
      <c r="DV1073" s="33"/>
      <c r="DW1073" s="33"/>
      <c r="DX1073" s="23"/>
      <c r="DY1073" s="33"/>
      <c r="DZ1073" s="2239"/>
      <c r="EA1073" s="210"/>
      <c r="EB1073" s="33"/>
      <c r="EC1073" s="868"/>
      <c r="ED1073" s="33"/>
      <c r="EE1073" s="33"/>
      <c r="EF1073" s="33"/>
      <c r="EG1073" s="201"/>
      <c r="EH1073" s="1581"/>
    </row>
    <row r="1074" spans="1:138" ht="15" hidden="1" customHeight="1" outlineLevel="1">
      <c r="A1074" s="67"/>
      <c r="B1074" s="67"/>
      <c r="C1074" s="95" t="s">
        <v>49</v>
      </c>
      <c r="D1074" s="98"/>
      <c r="E1074" s="67"/>
      <c r="F1074" s="67"/>
      <c r="G1074" s="67"/>
      <c r="H1074" s="86">
        <f>SUM(I1074:L1074)</f>
        <v>0</v>
      </c>
      <c r="I1074" s="67"/>
      <c r="J1074" s="67"/>
      <c r="K1074" s="67"/>
      <c r="L1074" s="67"/>
      <c r="M1074" s="2216"/>
      <c r="N1074" s="67"/>
      <c r="O1074" s="67"/>
      <c r="P1074" s="67"/>
      <c r="Q1074" s="185">
        <f>SUM(R1074:U1074)</f>
        <v>0</v>
      </c>
      <c r="R1074" s="196"/>
      <c r="S1074" s="196"/>
      <c r="T1074" s="196"/>
      <c r="U1074" s="196"/>
      <c r="V1074" s="86">
        <f>SUM(W1074:Z1074)</f>
        <v>0</v>
      </c>
      <c r="W1074" s="67"/>
      <c r="X1074" s="67"/>
      <c r="Y1074" s="67"/>
      <c r="Z1074" s="67"/>
      <c r="AA1074" s="185">
        <f>SUM(AB1074:AE1074)</f>
        <v>0</v>
      </c>
      <c r="AB1074" s="196"/>
      <c r="AC1074" s="196"/>
      <c r="AD1074" s="196"/>
      <c r="AE1074" s="196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2239"/>
      <c r="CQ1074" s="2239"/>
      <c r="CR1074" s="2239"/>
      <c r="CS1074" s="210"/>
      <c r="CT1074" s="210"/>
      <c r="CU1074" s="210"/>
      <c r="CV1074" s="33"/>
      <c r="CW1074" s="33"/>
      <c r="CX1074" s="33"/>
      <c r="CY1074" s="33"/>
      <c r="CZ1074" s="33"/>
      <c r="DA1074" s="33"/>
      <c r="DB1074" s="1498"/>
      <c r="DC1074" s="1498"/>
      <c r="DD1074" s="1498"/>
      <c r="DE1074" s="33"/>
      <c r="DF1074" s="210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210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2239"/>
      <c r="EA1074" s="210"/>
      <c r="EB1074" s="33"/>
      <c r="EC1074" s="868"/>
      <c r="ED1074" s="33"/>
      <c r="EE1074" s="33"/>
      <c r="EF1074" s="33"/>
      <c r="EG1074" s="201"/>
      <c r="EH1074" s="1581"/>
    </row>
    <row r="1075" spans="1:138" ht="15" hidden="1" customHeight="1" outlineLevel="1">
      <c r="A1075" s="67"/>
      <c r="B1075" s="67"/>
      <c r="C1075" s="95"/>
      <c r="D1075" s="97" t="s">
        <v>52</v>
      </c>
      <c r="E1075" s="84"/>
      <c r="F1075" s="84"/>
      <c r="G1075" s="84"/>
      <c r="H1075" s="84"/>
      <c r="I1075" s="84"/>
      <c r="J1075" s="84"/>
      <c r="K1075" s="84"/>
      <c r="L1075" s="84"/>
      <c r="M1075" s="2199"/>
      <c r="N1075" s="84"/>
      <c r="O1075" s="84"/>
      <c r="P1075" s="84"/>
      <c r="Q1075" s="185"/>
      <c r="R1075" s="185"/>
      <c r="S1075" s="185"/>
      <c r="T1075" s="185"/>
      <c r="U1075" s="185"/>
      <c r="V1075" s="84"/>
      <c r="W1075" s="84"/>
      <c r="X1075" s="84"/>
      <c r="Y1075" s="84"/>
      <c r="Z1075" s="84"/>
      <c r="AA1075" s="185"/>
      <c r="AB1075" s="185"/>
      <c r="AC1075" s="185"/>
      <c r="AD1075" s="185"/>
      <c r="AE1075" s="185"/>
      <c r="AF1075" s="105"/>
      <c r="AG1075" s="105"/>
      <c r="AH1075" s="185">
        <f>SUM(AH1072:AH1074)</f>
        <v>0</v>
      </c>
      <c r="AI1075" s="185">
        <f>SUM(AI1072:AI1074)</f>
        <v>0</v>
      </c>
      <c r="AJ1075" s="185">
        <f t="shared" ref="AJ1075:AV1075" si="2959">SUM(AJ1072:AJ1074)</f>
        <v>0</v>
      </c>
      <c r="AK1075" s="185">
        <f t="shared" si="2959"/>
        <v>0</v>
      </c>
      <c r="AL1075" s="185">
        <f t="shared" si="2959"/>
        <v>0</v>
      </c>
      <c r="AM1075" s="185">
        <f t="shared" si="2959"/>
        <v>0</v>
      </c>
      <c r="AN1075" s="185">
        <f t="shared" si="2959"/>
        <v>0</v>
      </c>
      <c r="AO1075" s="185">
        <f t="shared" si="2959"/>
        <v>0</v>
      </c>
      <c r="AP1075" s="185">
        <f t="shared" si="2959"/>
        <v>0</v>
      </c>
      <c r="AQ1075" s="185">
        <f t="shared" si="2959"/>
        <v>0</v>
      </c>
      <c r="AR1075" s="185">
        <f t="shared" si="2959"/>
        <v>0</v>
      </c>
      <c r="AS1075" s="185">
        <f t="shared" si="2959"/>
        <v>0</v>
      </c>
      <c r="AT1075" s="185">
        <f t="shared" si="2959"/>
        <v>0</v>
      </c>
      <c r="AU1075" s="185">
        <f t="shared" si="2959"/>
        <v>0</v>
      </c>
      <c r="AV1075" s="185">
        <f t="shared" si="2959"/>
        <v>0</v>
      </c>
      <c r="AW1075" s="185">
        <f>SUM(AW1072:AW1074)</f>
        <v>0</v>
      </c>
      <c r="AX1075" s="185">
        <f>SUM(AX1072:AX1074)</f>
        <v>0</v>
      </c>
      <c r="AY1075" s="185">
        <f t="shared" ref="AY1075:BK1075" si="2960">SUM(AY1072:AY1074)</f>
        <v>0</v>
      </c>
      <c r="AZ1075" s="185">
        <f t="shared" si="2960"/>
        <v>0</v>
      </c>
      <c r="BA1075" s="185">
        <f t="shared" si="2960"/>
        <v>0</v>
      </c>
      <c r="BB1075" s="185">
        <f t="shared" si="2960"/>
        <v>0</v>
      </c>
      <c r="BC1075" s="185">
        <f t="shared" si="2960"/>
        <v>0</v>
      </c>
      <c r="BD1075" s="185">
        <f t="shared" si="2960"/>
        <v>0</v>
      </c>
      <c r="BE1075" s="185">
        <f t="shared" si="2960"/>
        <v>0</v>
      </c>
      <c r="BF1075" s="185">
        <f t="shared" si="2960"/>
        <v>0</v>
      </c>
      <c r="BG1075" s="185">
        <f t="shared" si="2960"/>
        <v>0</v>
      </c>
      <c r="BH1075" s="185">
        <f t="shared" si="2960"/>
        <v>0</v>
      </c>
      <c r="BI1075" s="185">
        <f t="shared" si="2960"/>
        <v>0</v>
      </c>
      <c r="BJ1075" s="185">
        <f t="shared" si="2960"/>
        <v>0</v>
      </c>
      <c r="BK1075" s="185">
        <f t="shared" si="2960"/>
        <v>0</v>
      </c>
      <c r="BL1075" s="185">
        <f>SUM(BL1072:BL1074)</f>
        <v>0</v>
      </c>
      <c r="BM1075" s="185">
        <f>SUM(BM1072:BM1074)</f>
        <v>0</v>
      </c>
      <c r="BN1075" s="185">
        <f t="shared" ref="BN1075:BZ1075" si="2961">SUM(BN1072:BN1074)</f>
        <v>0</v>
      </c>
      <c r="BO1075" s="185">
        <f t="shared" si="2961"/>
        <v>0</v>
      </c>
      <c r="BP1075" s="185">
        <f t="shared" si="2961"/>
        <v>0</v>
      </c>
      <c r="BQ1075" s="185">
        <f t="shared" si="2961"/>
        <v>0</v>
      </c>
      <c r="BR1075" s="185">
        <f t="shared" si="2961"/>
        <v>0</v>
      </c>
      <c r="BS1075" s="185">
        <f t="shared" si="2961"/>
        <v>0</v>
      </c>
      <c r="BT1075" s="185">
        <f t="shared" si="2961"/>
        <v>0</v>
      </c>
      <c r="BU1075" s="185">
        <f t="shared" si="2961"/>
        <v>0</v>
      </c>
      <c r="BV1075" s="185">
        <f t="shared" si="2961"/>
        <v>0</v>
      </c>
      <c r="BW1075" s="185">
        <f t="shared" si="2961"/>
        <v>0</v>
      </c>
      <c r="BX1075" s="185">
        <f t="shared" si="2961"/>
        <v>0</v>
      </c>
      <c r="BY1075" s="185">
        <f t="shared" si="2961"/>
        <v>0</v>
      </c>
      <c r="BZ1075" s="185">
        <f t="shared" si="2961"/>
        <v>0</v>
      </c>
      <c r="CA1075" s="185">
        <f>SUM(CA1072:CA1074)</f>
        <v>0</v>
      </c>
      <c r="CB1075" s="185">
        <f>SUM(CB1072:CB1074)</f>
        <v>0</v>
      </c>
      <c r="CC1075" s="185">
        <f t="shared" ref="CC1075:CO1075" si="2962">SUM(CC1072:CC1074)</f>
        <v>0</v>
      </c>
      <c r="CD1075" s="185">
        <f t="shared" si="2962"/>
        <v>0</v>
      </c>
      <c r="CE1075" s="185">
        <f t="shared" si="2962"/>
        <v>0</v>
      </c>
      <c r="CF1075" s="185">
        <f t="shared" si="2962"/>
        <v>0</v>
      </c>
      <c r="CG1075" s="185">
        <f t="shared" si="2962"/>
        <v>0</v>
      </c>
      <c r="CH1075" s="185">
        <f t="shared" si="2962"/>
        <v>0</v>
      </c>
      <c r="CI1075" s="185">
        <f t="shared" si="2962"/>
        <v>0</v>
      </c>
      <c r="CJ1075" s="185">
        <f t="shared" si="2962"/>
        <v>0</v>
      </c>
      <c r="CK1075" s="185">
        <f t="shared" si="2962"/>
        <v>0</v>
      </c>
      <c r="CL1075" s="185">
        <f t="shared" si="2962"/>
        <v>0</v>
      </c>
      <c r="CM1075" s="185">
        <f t="shared" si="2962"/>
        <v>0</v>
      </c>
      <c r="CN1075" s="185">
        <f t="shared" si="2962"/>
        <v>0</v>
      </c>
      <c r="CO1075" s="185">
        <f t="shared" si="2962"/>
        <v>0</v>
      </c>
      <c r="CP1075" s="2234">
        <f t="shared" ref="CP1075:CX1075" si="2963">SUM(CP1072:CP1074)</f>
        <v>0</v>
      </c>
      <c r="CQ1075" s="2234">
        <f t="shared" si="2963"/>
        <v>0</v>
      </c>
      <c r="CR1075" s="2234">
        <f t="shared" si="2963"/>
        <v>0</v>
      </c>
      <c r="CS1075" s="283">
        <f t="shared" si="2963"/>
        <v>0</v>
      </c>
      <c r="CT1075" s="283">
        <f t="shared" si="2963"/>
        <v>0</v>
      </c>
      <c r="CU1075" s="283">
        <f t="shared" si="2963"/>
        <v>0</v>
      </c>
      <c r="CV1075" s="185">
        <f t="shared" si="2963"/>
        <v>0</v>
      </c>
      <c r="CW1075" s="185">
        <f t="shared" si="2963"/>
        <v>0</v>
      </c>
      <c r="CX1075" s="185">
        <f t="shared" si="2963"/>
        <v>0</v>
      </c>
      <c r="CY1075" s="185">
        <f t="shared" ref="CY1075:DA1075" si="2964">SUM(CY1072:CY1074)</f>
        <v>0</v>
      </c>
      <c r="CZ1075" s="185">
        <f t="shared" si="2964"/>
        <v>0</v>
      </c>
      <c r="DA1075" s="185">
        <f t="shared" si="2964"/>
        <v>0</v>
      </c>
      <c r="DB1075" s="1622"/>
      <c r="DC1075" s="1622"/>
      <c r="DD1075" s="1622"/>
      <c r="DE1075" s="185">
        <f>SUM(DE1072:DE1074)</f>
        <v>0</v>
      </c>
      <c r="DF1075" s="283"/>
      <c r="DG1075" s="185"/>
      <c r="DH1075" s="185"/>
      <c r="DI1075" s="185"/>
      <c r="DJ1075" s="185"/>
      <c r="DK1075" s="185"/>
      <c r="DL1075" s="185"/>
      <c r="DM1075" s="185"/>
      <c r="DN1075" s="33"/>
      <c r="DO1075" s="185"/>
      <c r="DP1075" s="283"/>
      <c r="DQ1075" s="185"/>
      <c r="DR1075" s="185"/>
      <c r="DS1075" s="185"/>
      <c r="DT1075" s="185"/>
      <c r="DU1075" s="185"/>
      <c r="DV1075" s="185"/>
      <c r="DW1075" s="185"/>
      <c r="DX1075" s="33"/>
      <c r="DY1075" s="185"/>
      <c r="DZ1075" s="2234">
        <f>SUM(DZ1072:DZ1074)</f>
        <v>0</v>
      </c>
      <c r="EA1075" s="283">
        <f t="shared" ref="EA1075:EB1075" si="2965">SUM(EA1072:EA1074)</f>
        <v>0</v>
      </c>
      <c r="EB1075" s="185">
        <f t="shared" si="2965"/>
        <v>0</v>
      </c>
      <c r="EC1075" s="866">
        <f t="shared" ref="EC1075" si="2966">SUM(EC1072:EC1074)</f>
        <v>0</v>
      </c>
      <c r="ED1075" s="185"/>
      <c r="EE1075" s="185"/>
      <c r="EF1075" s="185"/>
      <c r="EG1075" s="202"/>
      <c r="EH1075" s="1614"/>
    </row>
    <row r="1076" spans="1:138" ht="15" hidden="1" customHeight="1" outlineLevel="1">
      <c r="A1076" s="67"/>
      <c r="B1076" s="67"/>
      <c r="C1076" s="93" t="s">
        <v>72</v>
      </c>
      <c r="D1076" s="94" t="s">
        <v>95</v>
      </c>
      <c r="E1076" s="84"/>
      <c r="F1076" s="84"/>
      <c r="G1076" s="84"/>
      <c r="H1076" s="84"/>
      <c r="I1076" s="84"/>
      <c r="J1076" s="84"/>
      <c r="K1076" s="84"/>
      <c r="L1076" s="84"/>
      <c r="M1076" s="2199"/>
      <c r="N1076" s="84"/>
      <c r="O1076" s="84"/>
      <c r="P1076" s="84"/>
      <c r="Q1076" s="185"/>
      <c r="R1076" s="185"/>
      <c r="S1076" s="185"/>
      <c r="T1076" s="185"/>
      <c r="U1076" s="185"/>
      <c r="V1076" s="84"/>
      <c r="W1076" s="84"/>
      <c r="X1076" s="84"/>
      <c r="Y1076" s="84"/>
      <c r="Z1076" s="84"/>
      <c r="AA1076" s="185"/>
      <c r="AB1076" s="185"/>
      <c r="AC1076" s="185"/>
      <c r="AD1076" s="185"/>
      <c r="AE1076" s="185"/>
      <c r="AF1076" s="23"/>
      <c r="AG1076" s="23"/>
      <c r="AH1076" s="185"/>
      <c r="AI1076" s="185"/>
      <c r="AJ1076" s="185"/>
      <c r="AK1076" s="185"/>
      <c r="AL1076" s="185"/>
      <c r="AM1076" s="185"/>
      <c r="AN1076" s="185"/>
      <c r="AO1076" s="185"/>
      <c r="AP1076" s="185"/>
      <c r="AQ1076" s="185"/>
      <c r="AR1076" s="185"/>
      <c r="AS1076" s="185"/>
      <c r="AT1076" s="185"/>
      <c r="AU1076" s="185"/>
      <c r="AV1076" s="185"/>
      <c r="AW1076" s="185"/>
      <c r="AX1076" s="185"/>
      <c r="AY1076" s="185"/>
      <c r="AZ1076" s="185"/>
      <c r="BA1076" s="185"/>
      <c r="BB1076" s="185"/>
      <c r="BC1076" s="185"/>
      <c r="BD1076" s="185"/>
      <c r="BE1076" s="185"/>
      <c r="BF1076" s="185"/>
      <c r="BG1076" s="185"/>
      <c r="BH1076" s="185"/>
      <c r="BI1076" s="185"/>
      <c r="BJ1076" s="185"/>
      <c r="BK1076" s="185"/>
      <c r="BL1076" s="185"/>
      <c r="BM1076" s="185"/>
      <c r="BN1076" s="185"/>
      <c r="BO1076" s="185"/>
      <c r="BP1076" s="185"/>
      <c r="BQ1076" s="185"/>
      <c r="BR1076" s="185"/>
      <c r="BS1076" s="185"/>
      <c r="BT1076" s="185"/>
      <c r="BU1076" s="185"/>
      <c r="BV1076" s="185"/>
      <c r="BW1076" s="185"/>
      <c r="BX1076" s="185"/>
      <c r="BY1076" s="185"/>
      <c r="BZ1076" s="185"/>
      <c r="CA1076" s="185"/>
      <c r="CB1076" s="185"/>
      <c r="CC1076" s="185"/>
      <c r="CD1076" s="185"/>
      <c r="CE1076" s="185"/>
      <c r="CF1076" s="185"/>
      <c r="CG1076" s="185"/>
      <c r="CH1076" s="185"/>
      <c r="CI1076" s="185"/>
      <c r="CJ1076" s="185"/>
      <c r="CK1076" s="185"/>
      <c r="CL1076" s="185"/>
      <c r="CM1076" s="185"/>
      <c r="CN1076" s="185"/>
      <c r="CO1076" s="185"/>
      <c r="CP1076" s="2234"/>
      <c r="CQ1076" s="2234"/>
      <c r="CR1076" s="2234"/>
      <c r="CS1076" s="283"/>
      <c r="CT1076" s="283"/>
      <c r="CU1076" s="283"/>
      <c r="CV1076" s="185"/>
      <c r="CW1076" s="185"/>
      <c r="CX1076" s="185"/>
      <c r="CY1076" s="185"/>
      <c r="CZ1076" s="185"/>
      <c r="DA1076" s="185"/>
      <c r="DB1076" s="1622"/>
      <c r="DC1076" s="1622"/>
      <c r="DD1076" s="1622"/>
      <c r="DE1076" s="185"/>
      <c r="DF1076" s="283"/>
      <c r="DG1076" s="185"/>
      <c r="DH1076" s="185"/>
      <c r="DI1076" s="185"/>
      <c r="DJ1076" s="185"/>
      <c r="DK1076" s="185"/>
      <c r="DL1076" s="185"/>
      <c r="DM1076" s="185"/>
      <c r="DN1076" s="185"/>
      <c r="DO1076" s="185"/>
      <c r="DP1076" s="283"/>
      <c r="DQ1076" s="185"/>
      <c r="DR1076" s="185"/>
      <c r="DS1076" s="185"/>
      <c r="DT1076" s="185"/>
      <c r="DU1076" s="185"/>
      <c r="DV1076" s="185"/>
      <c r="DW1076" s="185"/>
      <c r="DX1076" s="185"/>
      <c r="DY1076" s="185"/>
      <c r="DZ1076" s="2234"/>
      <c r="EA1076" s="283"/>
      <c r="EB1076" s="185"/>
      <c r="EC1076" s="866"/>
      <c r="ED1076" s="185"/>
      <c r="EE1076" s="185"/>
      <c r="EF1076" s="185"/>
      <c r="EG1076" s="202"/>
      <c r="EH1076" s="1614"/>
    </row>
    <row r="1077" spans="1:138" ht="15" hidden="1" customHeight="1" outlineLevel="1">
      <c r="A1077" s="67"/>
      <c r="B1077" s="67"/>
      <c r="C1077" s="95"/>
      <c r="D1077" s="98"/>
      <c r="E1077" s="67"/>
      <c r="F1077" s="67"/>
      <c r="G1077" s="67"/>
      <c r="H1077" s="86">
        <f>SUM(I1077:L1077)</f>
        <v>0</v>
      </c>
      <c r="I1077" s="67"/>
      <c r="J1077" s="67"/>
      <c r="K1077" s="67"/>
      <c r="L1077" s="67"/>
      <c r="M1077" s="2216"/>
      <c r="N1077" s="67"/>
      <c r="O1077" s="67"/>
      <c r="P1077" s="67"/>
      <c r="Q1077" s="185">
        <f>SUM(R1077:U1077)</f>
        <v>0</v>
      </c>
      <c r="R1077" s="23"/>
      <c r="S1077" s="23"/>
      <c r="T1077" s="23"/>
      <c r="U1077" s="23"/>
      <c r="V1077" s="86">
        <f>SUM(W1077:Z1077)</f>
        <v>0</v>
      </c>
      <c r="W1077" s="67"/>
      <c r="X1077" s="67"/>
      <c r="Y1077" s="67"/>
      <c r="Z1077" s="67"/>
      <c r="AA1077" s="185">
        <f>SUM(AB1077:AE1077)</f>
        <v>0</v>
      </c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216"/>
      <c r="CQ1077" s="2216"/>
      <c r="CR1077" s="2216"/>
      <c r="CS1077" s="85"/>
      <c r="CT1077" s="85"/>
      <c r="CU1077" s="85"/>
      <c r="CV1077" s="23"/>
      <c r="CW1077" s="23"/>
      <c r="CX1077" s="23"/>
      <c r="CY1077" s="23"/>
      <c r="CZ1077" s="23"/>
      <c r="DA1077" s="23"/>
      <c r="DB1077" s="1496"/>
      <c r="DC1077" s="1496"/>
      <c r="DD1077" s="1496"/>
      <c r="DE1077" s="23"/>
      <c r="DF1077" s="85"/>
      <c r="DG1077" s="23"/>
      <c r="DH1077" s="23"/>
      <c r="DI1077" s="23"/>
      <c r="DJ1077" s="23"/>
      <c r="DK1077" s="23"/>
      <c r="DL1077" s="23"/>
      <c r="DM1077" s="23"/>
      <c r="DN1077" s="185"/>
      <c r="DO1077" s="23"/>
      <c r="DP1077" s="85"/>
      <c r="DQ1077" s="23"/>
      <c r="DR1077" s="23"/>
      <c r="DS1077" s="23"/>
      <c r="DT1077" s="23"/>
      <c r="DU1077" s="23"/>
      <c r="DV1077" s="23"/>
      <c r="DW1077" s="23"/>
      <c r="DX1077" s="185"/>
      <c r="DY1077" s="23"/>
      <c r="DZ1077" s="2216"/>
      <c r="EA1077" s="85"/>
      <c r="EB1077" s="23"/>
      <c r="EC1077" s="867"/>
      <c r="ED1077" s="23"/>
      <c r="EE1077" s="23"/>
      <c r="EF1077" s="23"/>
      <c r="EG1077" s="171"/>
      <c r="EH1077" s="1291"/>
    </row>
    <row r="1078" spans="1:138" ht="15" hidden="1" customHeight="1" outlineLevel="1">
      <c r="A1078" s="67"/>
      <c r="B1078" s="67"/>
      <c r="C1078" s="95"/>
      <c r="D1078" s="98"/>
      <c r="E1078" s="67"/>
      <c r="F1078" s="67"/>
      <c r="G1078" s="67"/>
      <c r="H1078" s="86">
        <f>SUM(I1078:L1078)</f>
        <v>0</v>
      </c>
      <c r="I1078" s="67"/>
      <c r="J1078" s="67"/>
      <c r="K1078" s="67"/>
      <c r="L1078" s="67"/>
      <c r="M1078" s="2216"/>
      <c r="N1078" s="67"/>
      <c r="O1078" s="67"/>
      <c r="P1078" s="67"/>
      <c r="Q1078" s="185">
        <f>SUM(R1078:U1078)</f>
        <v>0</v>
      </c>
      <c r="R1078" s="196"/>
      <c r="S1078" s="196"/>
      <c r="T1078" s="196"/>
      <c r="U1078" s="196"/>
      <c r="V1078" s="86">
        <f>SUM(W1078:Z1078)</f>
        <v>0</v>
      </c>
      <c r="W1078" s="67"/>
      <c r="X1078" s="67"/>
      <c r="Y1078" s="67"/>
      <c r="Z1078" s="67"/>
      <c r="AA1078" s="185">
        <f>SUM(AB1078:AE1078)</f>
        <v>0</v>
      </c>
      <c r="AB1078" s="196"/>
      <c r="AC1078" s="196"/>
      <c r="AD1078" s="196"/>
      <c r="AE1078" s="196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2239"/>
      <c r="CQ1078" s="2239"/>
      <c r="CR1078" s="2239"/>
      <c r="CS1078" s="210"/>
      <c r="CT1078" s="210"/>
      <c r="CU1078" s="210"/>
      <c r="CV1078" s="33"/>
      <c r="CW1078" s="33"/>
      <c r="CX1078" s="33"/>
      <c r="CY1078" s="33"/>
      <c r="CZ1078" s="33"/>
      <c r="DA1078" s="33"/>
      <c r="DB1078" s="1498"/>
      <c r="DC1078" s="1498"/>
      <c r="DD1078" s="1498"/>
      <c r="DE1078" s="33"/>
      <c r="DF1078" s="210"/>
      <c r="DG1078" s="33"/>
      <c r="DH1078" s="33"/>
      <c r="DI1078" s="33"/>
      <c r="DJ1078" s="33"/>
      <c r="DK1078" s="33"/>
      <c r="DL1078" s="33"/>
      <c r="DM1078" s="33"/>
      <c r="DN1078" s="23"/>
      <c r="DO1078" s="33"/>
      <c r="DP1078" s="210"/>
      <c r="DQ1078" s="33"/>
      <c r="DR1078" s="33"/>
      <c r="DS1078" s="33"/>
      <c r="DT1078" s="33"/>
      <c r="DU1078" s="33"/>
      <c r="DV1078" s="33"/>
      <c r="DW1078" s="33"/>
      <c r="DX1078" s="23"/>
      <c r="DY1078" s="33"/>
      <c r="DZ1078" s="2239"/>
      <c r="EA1078" s="210"/>
      <c r="EB1078" s="33"/>
      <c r="EC1078" s="868"/>
      <c r="ED1078" s="33"/>
      <c r="EE1078" s="33"/>
      <c r="EF1078" s="33"/>
      <c r="EG1078" s="201"/>
      <c r="EH1078" s="1581"/>
    </row>
    <row r="1079" spans="1:138" ht="15" hidden="1" customHeight="1" outlineLevel="1">
      <c r="A1079" s="67"/>
      <c r="B1079" s="67"/>
      <c r="C1079" s="95" t="s">
        <v>49</v>
      </c>
      <c r="D1079" s="98"/>
      <c r="E1079" s="67"/>
      <c r="F1079" s="67"/>
      <c r="G1079" s="67"/>
      <c r="H1079" s="86">
        <f>SUM(I1079:L1079)</f>
        <v>0</v>
      </c>
      <c r="I1079" s="67"/>
      <c r="J1079" s="67"/>
      <c r="K1079" s="67"/>
      <c r="L1079" s="67"/>
      <c r="M1079" s="2216"/>
      <c r="N1079" s="67"/>
      <c r="O1079" s="67"/>
      <c r="P1079" s="67"/>
      <c r="Q1079" s="185">
        <f>SUM(R1079:U1079)</f>
        <v>0</v>
      </c>
      <c r="R1079" s="196"/>
      <c r="S1079" s="196"/>
      <c r="T1079" s="196"/>
      <c r="U1079" s="196"/>
      <c r="V1079" s="86">
        <f>SUM(W1079:Z1079)</f>
        <v>0</v>
      </c>
      <c r="W1079" s="67"/>
      <c r="X1079" s="67"/>
      <c r="Y1079" s="67"/>
      <c r="Z1079" s="67"/>
      <c r="AA1079" s="185">
        <f>SUM(AB1079:AE1079)</f>
        <v>0</v>
      </c>
      <c r="AB1079" s="196"/>
      <c r="AC1079" s="196"/>
      <c r="AD1079" s="196"/>
      <c r="AE1079" s="196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2239"/>
      <c r="CQ1079" s="2239"/>
      <c r="CR1079" s="2239"/>
      <c r="CS1079" s="210"/>
      <c r="CT1079" s="210"/>
      <c r="CU1079" s="210"/>
      <c r="CV1079" s="33"/>
      <c r="CW1079" s="33"/>
      <c r="CX1079" s="33"/>
      <c r="CY1079" s="33"/>
      <c r="CZ1079" s="33"/>
      <c r="DA1079" s="33"/>
      <c r="DB1079" s="1498"/>
      <c r="DC1079" s="1498"/>
      <c r="DD1079" s="1498"/>
      <c r="DE1079" s="33"/>
      <c r="DF1079" s="210"/>
      <c r="DG1079" s="33"/>
      <c r="DH1079" s="33"/>
      <c r="DI1079" s="33"/>
      <c r="DJ1079" s="33"/>
      <c r="DK1079" s="33"/>
      <c r="DL1079" s="33"/>
      <c r="DM1079" s="33"/>
      <c r="DN1079" s="33"/>
      <c r="DO1079" s="33"/>
      <c r="DP1079" s="210"/>
      <c r="DQ1079" s="33"/>
      <c r="DR1079" s="33"/>
      <c r="DS1079" s="33"/>
      <c r="DT1079" s="33"/>
      <c r="DU1079" s="33"/>
      <c r="DV1079" s="33"/>
      <c r="DW1079" s="33"/>
      <c r="DX1079" s="33"/>
      <c r="DY1079" s="33"/>
      <c r="DZ1079" s="2239"/>
      <c r="EA1079" s="210"/>
      <c r="EB1079" s="33"/>
      <c r="EC1079" s="868"/>
      <c r="ED1079" s="33"/>
      <c r="EE1079" s="33"/>
      <c r="EF1079" s="33"/>
      <c r="EG1079" s="201"/>
      <c r="EH1079" s="1581"/>
    </row>
    <row r="1080" spans="1:138" ht="15" hidden="1" customHeight="1" outlineLevel="1">
      <c r="A1080" s="67"/>
      <c r="B1080" s="67"/>
      <c r="C1080" s="95"/>
      <c r="D1080" s="97" t="s">
        <v>52</v>
      </c>
      <c r="E1080" s="84"/>
      <c r="F1080" s="84"/>
      <c r="G1080" s="84"/>
      <c r="H1080" s="84"/>
      <c r="I1080" s="84"/>
      <c r="J1080" s="84"/>
      <c r="K1080" s="84"/>
      <c r="L1080" s="84"/>
      <c r="M1080" s="2199"/>
      <c r="N1080" s="84"/>
      <c r="O1080" s="84"/>
      <c r="P1080" s="84"/>
      <c r="Q1080" s="185"/>
      <c r="R1080" s="185"/>
      <c r="S1080" s="185"/>
      <c r="T1080" s="185"/>
      <c r="U1080" s="185"/>
      <c r="V1080" s="84"/>
      <c r="W1080" s="84"/>
      <c r="X1080" s="84"/>
      <c r="Y1080" s="84"/>
      <c r="Z1080" s="84"/>
      <c r="AA1080" s="185"/>
      <c r="AB1080" s="185"/>
      <c r="AC1080" s="185"/>
      <c r="AD1080" s="185"/>
      <c r="AE1080" s="185"/>
      <c r="AF1080" s="105"/>
      <c r="AG1080" s="105"/>
      <c r="AH1080" s="185"/>
      <c r="AI1080" s="185">
        <f>SUM(AI1077:AI1079)</f>
        <v>0</v>
      </c>
      <c r="AJ1080" s="185">
        <f t="shared" ref="AJ1080" si="2967">SUM(AJ1077:AJ1079)</f>
        <v>0</v>
      </c>
      <c r="AK1080" s="185"/>
      <c r="AL1080" s="185">
        <f t="shared" ref="AL1080:AM1080" si="2968">SUM(AL1077:AL1079)</f>
        <v>0</v>
      </c>
      <c r="AM1080" s="185">
        <f t="shared" si="2968"/>
        <v>0</v>
      </c>
      <c r="AN1080" s="185"/>
      <c r="AO1080" s="185">
        <f t="shared" ref="AO1080:AP1080" si="2969">SUM(AO1077:AO1079)</f>
        <v>0</v>
      </c>
      <c r="AP1080" s="185">
        <f t="shared" si="2969"/>
        <v>0</v>
      </c>
      <c r="AQ1080" s="185"/>
      <c r="AR1080" s="185">
        <f t="shared" ref="AR1080:AS1080" si="2970">SUM(AR1077:AR1079)</f>
        <v>0</v>
      </c>
      <c r="AS1080" s="185">
        <f t="shared" si="2970"/>
        <v>0</v>
      </c>
      <c r="AT1080" s="185"/>
      <c r="AU1080" s="185">
        <f t="shared" ref="AU1080:AV1080" si="2971">SUM(AU1077:AU1079)</f>
        <v>0</v>
      </c>
      <c r="AV1080" s="185">
        <f t="shared" si="2971"/>
        <v>0</v>
      </c>
      <c r="AW1080" s="185"/>
      <c r="AX1080" s="185">
        <f>SUM(AX1077:AX1079)</f>
        <v>0</v>
      </c>
      <c r="AY1080" s="185">
        <f t="shared" ref="AY1080" si="2972">SUM(AY1077:AY1079)</f>
        <v>0</v>
      </c>
      <c r="AZ1080" s="185"/>
      <c r="BA1080" s="185">
        <f t="shared" ref="BA1080:BB1080" si="2973">SUM(BA1077:BA1079)</f>
        <v>0</v>
      </c>
      <c r="BB1080" s="185">
        <f t="shared" si="2973"/>
        <v>0</v>
      </c>
      <c r="BC1080" s="185"/>
      <c r="BD1080" s="185">
        <f t="shared" ref="BD1080:BE1080" si="2974">SUM(BD1077:BD1079)</f>
        <v>0</v>
      </c>
      <c r="BE1080" s="185">
        <f t="shared" si="2974"/>
        <v>0</v>
      </c>
      <c r="BF1080" s="185"/>
      <c r="BG1080" s="185">
        <f t="shared" ref="BG1080:BH1080" si="2975">SUM(BG1077:BG1079)</f>
        <v>0</v>
      </c>
      <c r="BH1080" s="185">
        <f t="shared" si="2975"/>
        <v>0</v>
      </c>
      <c r="BI1080" s="185"/>
      <c r="BJ1080" s="185">
        <f t="shared" ref="BJ1080:BK1080" si="2976">SUM(BJ1077:BJ1079)</f>
        <v>0</v>
      </c>
      <c r="BK1080" s="185">
        <f t="shared" si="2976"/>
        <v>0</v>
      </c>
      <c r="BL1080" s="185"/>
      <c r="BM1080" s="185">
        <f>SUM(BM1077:BM1079)</f>
        <v>0</v>
      </c>
      <c r="BN1080" s="185">
        <f t="shared" ref="BN1080" si="2977">SUM(BN1077:BN1079)</f>
        <v>0</v>
      </c>
      <c r="BO1080" s="185"/>
      <c r="BP1080" s="185">
        <f t="shared" ref="BP1080:BQ1080" si="2978">SUM(BP1077:BP1079)</f>
        <v>0</v>
      </c>
      <c r="BQ1080" s="185">
        <f t="shared" si="2978"/>
        <v>0</v>
      </c>
      <c r="BR1080" s="185"/>
      <c r="BS1080" s="185">
        <f t="shared" ref="BS1080:BT1080" si="2979">SUM(BS1077:BS1079)</f>
        <v>0</v>
      </c>
      <c r="BT1080" s="185">
        <f t="shared" si="2979"/>
        <v>0</v>
      </c>
      <c r="BU1080" s="185"/>
      <c r="BV1080" s="185">
        <f t="shared" ref="BV1080:BW1080" si="2980">SUM(BV1077:BV1079)</f>
        <v>0</v>
      </c>
      <c r="BW1080" s="185">
        <f t="shared" si="2980"/>
        <v>0</v>
      </c>
      <c r="BX1080" s="185"/>
      <c r="BY1080" s="185">
        <f t="shared" ref="BY1080:BZ1080" si="2981">SUM(BY1077:BY1079)</f>
        <v>0</v>
      </c>
      <c r="BZ1080" s="185">
        <f t="shared" si="2981"/>
        <v>0</v>
      </c>
      <c r="CA1080" s="185"/>
      <c r="CB1080" s="185">
        <f>SUM(CB1077:CB1079)</f>
        <v>0</v>
      </c>
      <c r="CC1080" s="185">
        <f t="shared" ref="CC1080" si="2982">SUM(CC1077:CC1079)</f>
        <v>0</v>
      </c>
      <c r="CD1080" s="185"/>
      <c r="CE1080" s="185">
        <f t="shared" ref="CE1080:CF1080" si="2983">SUM(CE1077:CE1079)</f>
        <v>0</v>
      </c>
      <c r="CF1080" s="185">
        <f t="shared" si="2983"/>
        <v>0</v>
      </c>
      <c r="CG1080" s="185"/>
      <c r="CH1080" s="185">
        <f t="shared" ref="CH1080:CI1080" si="2984">SUM(CH1077:CH1079)</f>
        <v>0</v>
      </c>
      <c r="CI1080" s="185">
        <f t="shared" si="2984"/>
        <v>0</v>
      </c>
      <c r="CJ1080" s="185"/>
      <c r="CK1080" s="185">
        <f t="shared" ref="CK1080:CL1080" si="2985">SUM(CK1077:CK1079)</f>
        <v>0</v>
      </c>
      <c r="CL1080" s="185">
        <f t="shared" si="2985"/>
        <v>0</v>
      </c>
      <c r="CM1080" s="185"/>
      <c r="CN1080" s="185">
        <f t="shared" ref="CN1080:CO1080" si="2986">SUM(CN1077:CN1079)</f>
        <v>0</v>
      </c>
      <c r="CO1080" s="185">
        <f t="shared" si="2986"/>
        <v>0</v>
      </c>
      <c r="CP1080" s="2234"/>
      <c r="CQ1080" s="2234">
        <f t="shared" ref="CQ1080:CR1080" si="2987">SUM(CQ1077:CQ1079)</f>
        <v>0</v>
      </c>
      <c r="CR1080" s="2234">
        <f t="shared" si="2987"/>
        <v>0</v>
      </c>
      <c r="CS1080" s="283"/>
      <c r="CT1080" s="283">
        <f t="shared" ref="CT1080:CU1080" si="2988">SUM(CT1077:CT1079)</f>
        <v>0</v>
      </c>
      <c r="CU1080" s="283">
        <f t="shared" si="2988"/>
        <v>0</v>
      </c>
      <c r="CV1080" s="185"/>
      <c r="CW1080" s="185">
        <f t="shared" ref="CW1080:CX1080" si="2989">SUM(CW1077:CW1079)</f>
        <v>0</v>
      </c>
      <c r="CX1080" s="185">
        <f t="shared" si="2989"/>
        <v>0</v>
      </c>
      <c r="CY1080" s="185"/>
      <c r="CZ1080" s="185">
        <f t="shared" ref="CZ1080:DA1080" si="2990">SUM(CZ1077:CZ1079)</f>
        <v>0</v>
      </c>
      <c r="DA1080" s="185">
        <f t="shared" si="2990"/>
        <v>0</v>
      </c>
      <c r="DB1080" s="1622"/>
      <c r="DC1080" s="1622"/>
      <c r="DD1080" s="1622"/>
      <c r="DE1080" s="185">
        <f>SUM(DE1077:DE1079)</f>
        <v>0</v>
      </c>
      <c r="DF1080" s="283"/>
      <c r="DG1080" s="185"/>
      <c r="DH1080" s="185"/>
      <c r="DI1080" s="185"/>
      <c r="DJ1080" s="185"/>
      <c r="DK1080" s="185"/>
      <c r="DL1080" s="185"/>
      <c r="DM1080" s="185"/>
      <c r="DN1080" s="33"/>
      <c r="DO1080" s="185"/>
      <c r="DP1080" s="283"/>
      <c r="DQ1080" s="185"/>
      <c r="DR1080" s="185"/>
      <c r="DS1080" s="185"/>
      <c r="DT1080" s="185"/>
      <c r="DU1080" s="185"/>
      <c r="DV1080" s="185"/>
      <c r="DW1080" s="185"/>
      <c r="DX1080" s="33"/>
      <c r="DY1080" s="185"/>
      <c r="DZ1080" s="2234">
        <f>SUM(DZ1077:DZ1079)</f>
        <v>0</v>
      </c>
      <c r="EA1080" s="283">
        <f t="shared" ref="EA1080:EB1080" si="2991">SUM(EA1077:EA1079)</f>
        <v>0</v>
      </c>
      <c r="EB1080" s="185">
        <f t="shared" si="2991"/>
        <v>0</v>
      </c>
      <c r="EC1080" s="866">
        <f t="shared" ref="EC1080" si="2992">SUM(EC1077:EC1079)</f>
        <v>0</v>
      </c>
      <c r="ED1080" s="185"/>
      <c r="EE1080" s="185"/>
      <c r="EF1080" s="185"/>
      <c r="EG1080" s="202"/>
      <c r="EH1080" s="1614"/>
    </row>
    <row r="1081" spans="1:138" ht="15" hidden="1" customHeight="1" outlineLevel="1">
      <c r="A1081" s="67"/>
      <c r="B1081" s="67"/>
      <c r="C1081" s="93" t="s">
        <v>73</v>
      </c>
      <c r="D1081" s="94" t="s">
        <v>15</v>
      </c>
      <c r="E1081" s="84"/>
      <c r="F1081" s="84"/>
      <c r="G1081" s="84"/>
      <c r="H1081" s="84"/>
      <c r="I1081" s="84"/>
      <c r="J1081" s="84"/>
      <c r="K1081" s="84"/>
      <c r="L1081" s="84"/>
      <c r="M1081" s="2199"/>
      <c r="N1081" s="84"/>
      <c r="O1081" s="84"/>
      <c r="P1081" s="84"/>
      <c r="Q1081" s="185"/>
      <c r="R1081" s="185"/>
      <c r="S1081" s="185"/>
      <c r="T1081" s="185"/>
      <c r="U1081" s="185"/>
      <c r="V1081" s="84"/>
      <c r="W1081" s="84"/>
      <c r="X1081" s="84"/>
      <c r="Y1081" s="84"/>
      <c r="Z1081" s="84"/>
      <c r="AA1081" s="185"/>
      <c r="AB1081" s="185"/>
      <c r="AC1081" s="185"/>
      <c r="AD1081" s="185"/>
      <c r="AE1081" s="185"/>
      <c r="AF1081" s="23"/>
      <c r="AG1081" s="23"/>
      <c r="AH1081" s="185"/>
      <c r="AI1081" s="185"/>
      <c r="AJ1081" s="185"/>
      <c r="AK1081" s="185"/>
      <c r="AL1081" s="185"/>
      <c r="AM1081" s="185"/>
      <c r="AN1081" s="185"/>
      <c r="AO1081" s="185"/>
      <c r="AP1081" s="185"/>
      <c r="AQ1081" s="185"/>
      <c r="AR1081" s="185"/>
      <c r="AS1081" s="185"/>
      <c r="AT1081" s="185"/>
      <c r="AU1081" s="185"/>
      <c r="AV1081" s="185"/>
      <c r="AW1081" s="185"/>
      <c r="AX1081" s="185"/>
      <c r="AY1081" s="185"/>
      <c r="AZ1081" s="185"/>
      <c r="BA1081" s="185"/>
      <c r="BB1081" s="185"/>
      <c r="BC1081" s="185"/>
      <c r="BD1081" s="185"/>
      <c r="BE1081" s="185"/>
      <c r="BF1081" s="185"/>
      <c r="BG1081" s="185"/>
      <c r="BH1081" s="185"/>
      <c r="BI1081" s="185"/>
      <c r="BJ1081" s="185"/>
      <c r="BK1081" s="185"/>
      <c r="BL1081" s="185"/>
      <c r="BM1081" s="185"/>
      <c r="BN1081" s="185"/>
      <c r="BO1081" s="185"/>
      <c r="BP1081" s="185"/>
      <c r="BQ1081" s="185"/>
      <c r="BR1081" s="185"/>
      <c r="BS1081" s="185"/>
      <c r="BT1081" s="185"/>
      <c r="BU1081" s="185"/>
      <c r="BV1081" s="185"/>
      <c r="BW1081" s="185"/>
      <c r="BX1081" s="185"/>
      <c r="BY1081" s="185"/>
      <c r="BZ1081" s="185"/>
      <c r="CA1081" s="185"/>
      <c r="CB1081" s="185"/>
      <c r="CC1081" s="185"/>
      <c r="CD1081" s="185"/>
      <c r="CE1081" s="185"/>
      <c r="CF1081" s="185"/>
      <c r="CG1081" s="185"/>
      <c r="CH1081" s="185"/>
      <c r="CI1081" s="185"/>
      <c r="CJ1081" s="185"/>
      <c r="CK1081" s="185"/>
      <c r="CL1081" s="185"/>
      <c r="CM1081" s="185"/>
      <c r="CN1081" s="185"/>
      <c r="CO1081" s="185"/>
      <c r="CP1081" s="2234"/>
      <c r="CQ1081" s="2234"/>
      <c r="CR1081" s="2234"/>
      <c r="CS1081" s="283"/>
      <c r="CT1081" s="283"/>
      <c r="CU1081" s="283"/>
      <c r="CV1081" s="185"/>
      <c r="CW1081" s="185"/>
      <c r="CX1081" s="185"/>
      <c r="CY1081" s="185"/>
      <c r="CZ1081" s="185"/>
      <c r="DA1081" s="185"/>
      <c r="DB1081" s="1622"/>
      <c r="DC1081" s="1622"/>
      <c r="DD1081" s="1622"/>
      <c r="DE1081" s="185"/>
      <c r="DF1081" s="283"/>
      <c r="DG1081" s="185"/>
      <c r="DH1081" s="185"/>
      <c r="DI1081" s="185"/>
      <c r="DJ1081" s="185"/>
      <c r="DK1081" s="185"/>
      <c r="DL1081" s="185"/>
      <c r="DM1081" s="185"/>
      <c r="DN1081" s="185"/>
      <c r="DO1081" s="185"/>
      <c r="DP1081" s="283"/>
      <c r="DQ1081" s="185"/>
      <c r="DR1081" s="185"/>
      <c r="DS1081" s="185"/>
      <c r="DT1081" s="185"/>
      <c r="DU1081" s="185"/>
      <c r="DV1081" s="185"/>
      <c r="DW1081" s="185"/>
      <c r="DX1081" s="185"/>
      <c r="DY1081" s="185"/>
      <c r="DZ1081" s="2234"/>
      <c r="EA1081" s="283"/>
      <c r="EB1081" s="185"/>
      <c r="EC1081" s="866"/>
      <c r="ED1081" s="185"/>
      <c r="EE1081" s="185"/>
      <c r="EF1081" s="185"/>
      <c r="EG1081" s="202"/>
      <c r="EH1081" s="1614"/>
    </row>
    <row r="1082" spans="1:138" ht="15" hidden="1" customHeight="1" outlineLevel="1">
      <c r="A1082" s="67"/>
      <c r="B1082" s="67"/>
      <c r="C1082" s="95"/>
      <c r="D1082" s="98"/>
      <c r="E1082" s="67"/>
      <c r="F1082" s="67"/>
      <c r="G1082" s="67"/>
      <c r="H1082" s="86">
        <f>SUM(I1082:L1082)</f>
        <v>0</v>
      </c>
      <c r="I1082" s="67"/>
      <c r="J1082" s="67"/>
      <c r="K1082" s="67"/>
      <c r="L1082" s="67"/>
      <c r="M1082" s="2216"/>
      <c r="N1082" s="67"/>
      <c r="O1082" s="67"/>
      <c r="P1082" s="67"/>
      <c r="Q1082" s="185">
        <f>SUM(R1082:U1082)</f>
        <v>0</v>
      </c>
      <c r="R1082" s="23"/>
      <c r="S1082" s="23"/>
      <c r="T1082" s="23"/>
      <c r="U1082" s="23"/>
      <c r="V1082" s="86">
        <f>SUM(W1082:Z1082)</f>
        <v>0</v>
      </c>
      <c r="W1082" s="67"/>
      <c r="X1082" s="67"/>
      <c r="Y1082" s="67"/>
      <c r="Z1082" s="67"/>
      <c r="AA1082" s="185">
        <f>SUM(AB1082:AE1082)</f>
        <v>0</v>
      </c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216"/>
      <c r="CQ1082" s="2216"/>
      <c r="CR1082" s="2216"/>
      <c r="CS1082" s="85"/>
      <c r="CT1082" s="85"/>
      <c r="CU1082" s="85"/>
      <c r="CV1082" s="23"/>
      <c r="CW1082" s="23"/>
      <c r="CX1082" s="23"/>
      <c r="CY1082" s="23"/>
      <c r="CZ1082" s="23"/>
      <c r="DA1082" s="23"/>
      <c r="DB1082" s="1496"/>
      <c r="DC1082" s="1496"/>
      <c r="DD1082" s="1496"/>
      <c r="DE1082" s="23"/>
      <c r="DF1082" s="85"/>
      <c r="DG1082" s="23"/>
      <c r="DH1082" s="23"/>
      <c r="DI1082" s="23"/>
      <c r="DJ1082" s="23"/>
      <c r="DK1082" s="23"/>
      <c r="DL1082" s="23"/>
      <c r="DM1082" s="23"/>
      <c r="DN1082" s="185"/>
      <c r="DO1082" s="23"/>
      <c r="DP1082" s="85"/>
      <c r="DQ1082" s="23"/>
      <c r="DR1082" s="23"/>
      <c r="DS1082" s="23"/>
      <c r="DT1082" s="23"/>
      <c r="DU1082" s="23"/>
      <c r="DV1082" s="23"/>
      <c r="DW1082" s="23"/>
      <c r="DX1082" s="185"/>
      <c r="DY1082" s="23"/>
      <c r="DZ1082" s="2216"/>
      <c r="EA1082" s="85"/>
      <c r="EB1082" s="23"/>
      <c r="EC1082" s="867"/>
      <c r="ED1082" s="23"/>
      <c r="EE1082" s="23"/>
      <c r="EF1082" s="23"/>
      <c r="EG1082" s="171"/>
      <c r="EH1082" s="1291"/>
    </row>
    <row r="1083" spans="1:138" ht="15" hidden="1" customHeight="1" outlineLevel="1">
      <c r="A1083" s="67"/>
      <c r="B1083" s="67"/>
      <c r="C1083" s="95"/>
      <c r="D1083" s="98"/>
      <c r="E1083" s="67"/>
      <c r="F1083" s="67"/>
      <c r="G1083" s="67"/>
      <c r="H1083" s="86">
        <f>SUM(I1083:L1083)</f>
        <v>0</v>
      </c>
      <c r="I1083" s="67"/>
      <c r="J1083" s="67"/>
      <c r="K1083" s="67"/>
      <c r="L1083" s="67"/>
      <c r="M1083" s="2216"/>
      <c r="N1083" s="67"/>
      <c r="O1083" s="67"/>
      <c r="P1083" s="67"/>
      <c r="Q1083" s="185">
        <f>SUM(R1083:U1083)</f>
        <v>0</v>
      </c>
      <c r="R1083" s="196"/>
      <c r="S1083" s="196"/>
      <c r="T1083" s="196"/>
      <c r="U1083" s="196"/>
      <c r="V1083" s="86">
        <f>SUM(W1083:Z1083)</f>
        <v>0</v>
      </c>
      <c r="W1083" s="67"/>
      <c r="X1083" s="67"/>
      <c r="Y1083" s="67"/>
      <c r="Z1083" s="67"/>
      <c r="AA1083" s="185">
        <f>SUM(AB1083:AE1083)</f>
        <v>0</v>
      </c>
      <c r="AB1083" s="196"/>
      <c r="AC1083" s="196"/>
      <c r="AD1083" s="196"/>
      <c r="AE1083" s="196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2239"/>
      <c r="CQ1083" s="2239"/>
      <c r="CR1083" s="2239"/>
      <c r="CS1083" s="210"/>
      <c r="CT1083" s="210"/>
      <c r="CU1083" s="210"/>
      <c r="CV1083" s="33"/>
      <c r="CW1083" s="33"/>
      <c r="CX1083" s="33"/>
      <c r="CY1083" s="33"/>
      <c r="CZ1083" s="33"/>
      <c r="DA1083" s="33"/>
      <c r="DB1083" s="1498"/>
      <c r="DC1083" s="1498"/>
      <c r="DD1083" s="1498"/>
      <c r="DE1083" s="33"/>
      <c r="DF1083" s="210"/>
      <c r="DG1083" s="33"/>
      <c r="DH1083" s="33"/>
      <c r="DI1083" s="33"/>
      <c r="DJ1083" s="33"/>
      <c r="DK1083" s="33"/>
      <c r="DL1083" s="33"/>
      <c r="DM1083" s="33"/>
      <c r="DN1083" s="23"/>
      <c r="DO1083" s="33"/>
      <c r="DP1083" s="210"/>
      <c r="DQ1083" s="33"/>
      <c r="DR1083" s="33"/>
      <c r="DS1083" s="33"/>
      <c r="DT1083" s="33"/>
      <c r="DU1083" s="33"/>
      <c r="DV1083" s="33"/>
      <c r="DW1083" s="33"/>
      <c r="DX1083" s="23"/>
      <c r="DY1083" s="33"/>
      <c r="DZ1083" s="2239"/>
      <c r="EA1083" s="210"/>
      <c r="EB1083" s="33"/>
      <c r="EC1083" s="868"/>
      <c r="ED1083" s="33"/>
      <c r="EE1083" s="33"/>
      <c r="EF1083" s="33"/>
      <c r="EG1083" s="201"/>
      <c r="EH1083" s="1581"/>
    </row>
    <row r="1084" spans="1:138" ht="15" hidden="1" customHeight="1" outlineLevel="1">
      <c r="A1084" s="67"/>
      <c r="B1084" s="67"/>
      <c r="C1084" s="95" t="s">
        <v>49</v>
      </c>
      <c r="D1084" s="98"/>
      <c r="E1084" s="67"/>
      <c r="F1084" s="67"/>
      <c r="G1084" s="67"/>
      <c r="H1084" s="86">
        <f>SUM(I1084:L1084)</f>
        <v>0</v>
      </c>
      <c r="I1084" s="67"/>
      <c r="J1084" s="67"/>
      <c r="K1084" s="67"/>
      <c r="L1084" s="67"/>
      <c r="M1084" s="2216"/>
      <c r="N1084" s="67"/>
      <c r="O1084" s="67"/>
      <c r="P1084" s="67"/>
      <c r="Q1084" s="185">
        <f>SUM(R1084:U1084)</f>
        <v>0</v>
      </c>
      <c r="R1084" s="196"/>
      <c r="S1084" s="196"/>
      <c r="T1084" s="196"/>
      <c r="U1084" s="196"/>
      <c r="V1084" s="86">
        <f>SUM(W1084:Z1084)</f>
        <v>0</v>
      </c>
      <c r="W1084" s="67"/>
      <c r="X1084" s="67"/>
      <c r="Y1084" s="67"/>
      <c r="Z1084" s="67"/>
      <c r="AA1084" s="185">
        <f>SUM(AB1084:AE1084)</f>
        <v>0</v>
      </c>
      <c r="AB1084" s="196"/>
      <c r="AC1084" s="196"/>
      <c r="AD1084" s="196"/>
      <c r="AE1084" s="196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2239"/>
      <c r="CQ1084" s="2239"/>
      <c r="CR1084" s="2239"/>
      <c r="CS1084" s="210"/>
      <c r="CT1084" s="210"/>
      <c r="CU1084" s="210"/>
      <c r="CV1084" s="33"/>
      <c r="CW1084" s="33"/>
      <c r="CX1084" s="33"/>
      <c r="CY1084" s="33"/>
      <c r="CZ1084" s="33"/>
      <c r="DA1084" s="33"/>
      <c r="DB1084" s="1498"/>
      <c r="DC1084" s="1498"/>
      <c r="DD1084" s="1498"/>
      <c r="DE1084" s="33"/>
      <c r="DF1084" s="210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210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2239"/>
      <c r="EA1084" s="210"/>
      <c r="EB1084" s="33"/>
      <c r="EC1084" s="868"/>
      <c r="ED1084" s="33"/>
      <c r="EE1084" s="33"/>
      <c r="EF1084" s="33"/>
      <c r="EG1084" s="201"/>
      <c r="EH1084" s="1581"/>
    </row>
    <row r="1085" spans="1:138" ht="15" hidden="1" customHeight="1" outlineLevel="1">
      <c r="A1085" s="67"/>
      <c r="B1085" s="67"/>
      <c r="C1085" s="95"/>
      <c r="D1085" s="97" t="s">
        <v>52</v>
      </c>
      <c r="E1085" s="84"/>
      <c r="F1085" s="84"/>
      <c r="G1085" s="84"/>
      <c r="H1085" s="84"/>
      <c r="I1085" s="84"/>
      <c r="J1085" s="84"/>
      <c r="K1085" s="84"/>
      <c r="L1085" s="84"/>
      <c r="M1085" s="2199"/>
      <c r="N1085" s="84"/>
      <c r="O1085" s="84"/>
      <c r="P1085" s="84"/>
      <c r="Q1085" s="185"/>
      <c r="R1085" s="185"/>
      <c r="S1085" s="185"/>
      <c r="T1085" s="185"/>
      <c r="U1085" s="185"/>
      <c r="V1085" s="84"/>
      <c r="W1085" s="84"/>
      <c r="X1085" s="84"/>
      <c r="Y1085" s="84"/>
      <c r="Z1085" s="84"/>
      <c r="AA1085" s="185"/>
      <c r="AB1085" s="185"/>
      <c r="AC1085" s="185"/>
      <c r="AD1085" s="185"/>
      <c r="AE1085" s="185"/>
      <c r="AF1085" s="105"/>
      <c r="AG1085" s="105"/>
      <c r="AH1085" s="185">
        <f>SUM(AH1082:AH1084)</f>
        <v>0</v>
      </c>
      <c r="AI1085" s="185">
        <f>SUM(AI1082:AI1084)</f>
        <v>0</v>
      </c>
      <c r="AJ1085" s="185">
        <f t="shared" ref="AJ1085:AV1085" si="2993">SUM(AJ1082:AJ1084)</f>
        <v>0</v>
      </c>
      <c r="AK1085" s="185">
        <f t="shared" si="2993"/>
        <v>0</v>
      </c>
      <c r="AL1085" s="185">
        <f t="shared" si="2993"/>
        <v>0</v>
      </c>
      <c r="AM1085" s="185">
        <f t="shared" si="2993"/>
        <v>0</v>
      </c>
      <c r="AN1085" s="185">
        <f t="shared" si="2993"/>
        <v>0</v>
      </c>
      <c r="AO1085" s="185">
        <f t="shared" si="2993"/>
        <v>0</v>
      </c>
      <c r="AP1085" s="185">
        <f t="shared" si="2993"/>
        <v>0</v>
      </c>
      <c r="AQ1085" s="185">
        <f t="shared" si="2993"/>
        <v>0</v>
      </c>
      <c r="AR1085" s="185">
        <f t="shared" si="2993"/>
        <v>0</v>
      </c>
      <c r="AS1085" s="185">
        <f t="shared" si="2993"/>
        <v>0</v>
      </c>
      <c r="AT1085" s="185">
        <f t="shared" si="2993"/>
        <v>0</v>
      </c>
      <c r="AU1085" s="185">
        <f t="shared" si="2993"/>
        <v>0</v>
      </c>
      <c r="AV1085" s="185">
        <f t="shared" si="2993"/>
        <v>0</v>
      </c>
      <c r="AW1085" s="185">
        <f>SUM(AW1082:AW1084)</f>
        <v>0</v>
      </c>
      <c r="AX1085" s="185">
        <f>SUM(AX1082:AX1084)</f>
        <v>0</v>
      </c>
      <c r="AY1085" s="185">
        <f t="shared" ref="AY1085:BK1085" si="2994">SUM(AY1082:AY1084)</f>
        <v>0</v>
      </c>
      <c r="AZ1085" s="185">
        <f t="shared" si="2994"/>
        <v>0</v>
      </c>
      <c r="BA1085" s="185">
        <f t="shared" si="2994"/>
        <v>0</v>
      </c>
      <c r="BB1085" s="185">
        <f t="shared" si="2994"/>
        <v>0</v>
      </c>
      <c r="BC1085" s="185">
        <f t="shared" si="2994"/>
        <v>0</v>
      </c>
      <c r="BD1085" s="185">
        <f t="shared" si="2994"/>
        <v>0</v>
      </c>
      <c r="BE1085" s="185">
        <f t="shared" si="2994"/>
        <v>0</v>
      </c>
      <c r="BF1085" s="185">
        <f t="shared" si="2994"/>
        <v>0</v>
      </c>
      <c r="BG1085" s="185">
        <f t="shared" si="2994"/>
        <v>0</v>
      </c>
      <c r="BH1085" s="185">
        <f t="shared" si="2994"/>
        <v>0</v>
      </c>
      <c r="BI1085" s="185">
        <f t="shared" si="2994"/>
        <v>0</v>
      </c>
      <c r="BJ1085" s="185">
        <f t="shared" si="2994"/>
        <v>0</v>
      </c>
      <c r="BK1085" s="185">
        <f t="shared" si="2994"/>
        <v>0</v>
      </c>
      <c r="BL1085" s="185">
        <f>SUM(BL1082:BL1084)</f>
        <v>0</v>
      </c>
      <c r="BM1085" s="185">
        <f>SUM(BM1082:BM1084)</f>
        <v>0</v>
      </c>
      <c r="BN1085" s="185">
        <f t="shared" ref="BN1085:BZ1085" si="2995">SUM(BN1082:BN1084)</f>
        <v>0</v>
      </c>
      <c r="BO1085" s="185">
        <f t="shared" si="2995"/>
        <v>0</v>
      </c>
      <c r="BP1085" s="185">
        <f t="shared" si="2995"/>
        <v>0</v>
      </c>
      <c r="BQ1085" s="185">
        <f t="shared" si="2995"/>
        <v>0</v>
      </c>
      <c r="BR1085" s="185">
        <f t="shared" si="2995"/>
        <v>0</v>
      </c>
      <c r="BS1085" s="185">
        <f t="shared" si="2995"/>
        <v>0</v>
      </c>
      <c r="BT1085" s="185">
        <f t="shared" si="2995"/>
        <v>0</v>
      </c>
      <c r="BU1085" s="185">
        <f t="shared" si="2995"/>
        <v>0</v>
      </c>
      <c r="BV1085" s="185">
        <f t="shared" si="2995"/>
        <v>0</v>
      </c>
      <c r="BW1085" s="185">
        <f t="shared" si="2995"/>
        <v>0</v>
      </c>
      <c r="BX1085" s="185">
        <f t="shared" si="2995"/>
        <v>0</v>
      </c>
      <c r="BY1085" s="185">
        <f t="shared" si="2995"/>
        <v>0</v>
      </c>
      <c r="BZ1085" s="185">
        <f t="shared" si="2995"/>
        <v>0</v>
      </c>
      <c r="CA1085" s="185">
        <f>SUM(CA1082:CA1084)</f>
        <v>0</v>
      </c>
      <c r="CB1085" s="185">
        <f>SUM(CB1082:CB1084)</f>
        <v>0</v>
      </c>
      <c r="CC1085" s="185">
        <f t="shared" ref="CC1085:CO1085" si="2996">SUM(CC1082:CC1084)</f>
        <v>0</v>
      </c>
      <c r="CD1085" s="185">
        <f t="shared" si="2996"/>
        <v>0</v>
      </c>
      <c r="CE1085" s="185">
        <f t="shared" si="2996"/>
        <v>0</v>
      </c>
      <c r="CF1085" s="185">
        <f t="shared" si="2996"/>
        <v>0</v>
      </c>
      <c r="CG1085" s="185">
        <f t="shared" si="2996"/>
        <v>0</v>
      </c>
      <c r="CH1085" s="185">
        <f t="shared" si="2996"/>
        <v>0</v>
      </c>
      <c r="CI1085" s="185">
        <f t="shared" si="2996"/>
        <v>0</v>
      </c>
      <c r="CJ1085" s="185">
        <f t="shared" si="2996"/>
        <v>0</v>
      </c>
      <c r="CK1085" s="185">
        <f t="shared" si="2996"/>
        <v>0</v>
      </c>
      <c r="CL1085" s="185">
        <f t="shared" si="2996"/>
        <v>0</v>
      </c>
      <c r="CM1085" s="185">
        <f t="shared" si="2996"/>
        <v>0</v>
      </c>
      <c r="CN1085" s="185">
        <f t="shared" si="2996"/>
        <v>0</v>
      </c>
      <c r="CO1085" s="185">
        <f t="shared" si="2996"/>
        <v>0</v>
      </c>
      <c r="CP1085" s="2234">
        <f t="shared" ref="CP1085:CX1085" si="2997">SUM(CP1082:CP1084)</f>
        <v>0</v>
      </c>
      <c r="CQ1085" s="2234">
        <f t="shared" si="2997"/>
        <v>0</v>
      </c>
      <c r="CR1085" s="2234">
        <f t="shared" si="2997"/>
        <v>0</v>
      </c>
      <c r="CS1085" s="283">
        <f t="shared" si="2997"/>
        <v>0</v>
      </c>
      <c r="CT1085" s="283">
        <f t="shared" si="2997"/>
        <v>0</v>
      </c>
      <c r="CU1085" s="283">
        <f t="shared" si="2997"/>
        <v>0</v>
      </c>
      <c r="CV1085" s="185">
        <f t="shared" si="2997"/>
        <v>0</v>
      </c>
      <c r="CW1085" s="185">
        <f t="shared" si="2997"/>
        <v>0</v>
      </c>
      <c r="CX1085" s="185">
        <f t="shared" si="2997"/>
        <v>0</v>
      </c>
      <c r="CY1085" s="185">
        <f t="shared" ref="CY1085:DA1085" si="2998">SUM(CY1082:CY1084)</f>
        <v>0</v>
      </c>
      <c r="CZ1085" s="185">
        <f t="shared" si="2998"/>
        <v>0</v>
      </c>
      <c r="DA1085" s="185">
        <f t="shared" si="2998"/>
        <v>0</v>
      </c>
      <c r="DB1085" s="1622"/>
      <c r="DC1085" s="1622"/>
      <c r="DD1085" s="1622"/>
      <c r="DE1085" s="185">
        <f>SUM(DE1082:DE1084)</f>
        <v>0</v>
      </c>
      <c r="DF1085" s="283"/>
      <c r="DG1085" s="185"/>
      <c r="DH1085" s="185"/>
      <c r="DI1085" s="185"/>
      <c r="DJ1085" s="185"/>
      <c r="DK1085" s="185"/>
      <c r="DL1085" s="185"/>
      <c r="DM1085" s="185"/>
      <c r="DN1085" s="33"/>
      <c r="DO1085" s="185"/>
      <c r="DP1085" s="283"/>
      <c r="DQ1085" s="185"/>
      <c r="DR1085" s="185"/>
      <c r="DS1085" s="185"/>
      <c r="DT1085" s="185"/>
      <c r="DU1085" s="185"/>
      <c r="DV1085" s="185"/>
      <c r="DW1085" s="185"/>
      <c r="DX1085" s="33"/>
      <c r="DY1085" s="185"/>
      <c r="DZ1085" s="2234">
        <f>SUM(DZ1082:DZ1084)</f>
        <v>0</v>
      </c>
      <c r="EA1085" s="283">
        <f t="shared" ref="EA1085:EB1085" si="2999">SUM(EA1082:EA1084)</f>
        <v>0</v>
      </c>
      <c r="EB1085" s="185">
        <f t="shared" si="2999"/>
        <v>0</v>
      </c>
      <c r="EC1085" s="866">
        <f t="shared" ref="EC1085" si="3000">SUM(EC1082:EC1084)</f>
        <v>0</v>
      </c>
      <c r="ED1085" s="185"/>
      <c r="EE1085" s="185"/>
      <c r="EF1085" s="185"/>
      <c r="EG1085" s="202"/>
      <c r="EH1085" s="1614"/>
    </row>
    <row r="1086" spans="1:138" ht="15" hidden="1" customHeight="1" outlineLevel="1">
      <c r="A1086" s="67"/>
      <c r="B1086" s="67"/>
      <c r="C1086" s="93" t="s">
        <v>74</v>
      </c>
      <c r="D1086" s="94" t="s">
        <v>16</v>
      </c>
      <c r="E1086" s="84"/>
      <c r="F1086" s="84"/>
      <c r="G1086" s="84"/>
      <c r="H1086" s="84"/>
      <c r="I1086" s="84"/>
      <c r="J1086" s="84"/>
      <c r="K1086" s="84"/>
      <c r="L1086" s="84"/>
      <c r="M1086" s="2199"/>
      <c r="N1086" s="84"/>
      <c r="O1086" s="84"/>
      <c r="P1086" s="84"/>
      <c r="Q1086" s="185"/>
      <c r="R1086" s="185"/>
      <c r="S1086" s="185"/>
      <c r="T1086" s="185"/>
      <c r="U1086" s="185"/>
      <c r="V1086" s="84"/>
      <c r="W1086" s="84"/>
      <c r="X1086" s="84"/>
      <c r="Y1086" s="84"/>
      <c r="Z1086" s="84"/>
      <c r="AA1086" s="185"/>
      <c r="AB1086" s="185"/>
      <c r="AC1086" s="185"/>
      <c r="AD1086" s="185"/>
      <c r="AE1086" s="185"/>
      <c r="AF1086" s="23"/>
      <c r="AG1086" s="23"/>
      <c r="AH1086" s="185"/>
      <c r="AI1086" s="185"/>
      <c r="AJ1086" s="185"/>
      <c r="AK1086" s="185"/>
      <c r="AL1086" s="185"/>
      <c r="AM1086" s="185"/>
      <c r="AN1086" s="185"/>
      <c r="AO1086" s="185"/>
      <c r="AP1086" s="185"/>
      <c r="AQ1086" s="185"/>
      <c r="AR1086" s="185"/>
      <c r="AS1086" s="185"/>
      <c r="AT1086" s="185"/>
      <c r="AU1086" s="185"/>
      <c r="AV1086" s="185"/>
      <c r="AW1086" s="185"/>
      <c r="AX1086" s="185"/>
      <c r="AY1086" s="185"/>
      <c r="AZ1086" s="185"/>
      <c r="BA1086" s="185"/>
      <c r="BB1086" s="185"/>
      <c r="BC1086" s="185"/>
      <c r="BD1086" s="185"/>
      <c r="BE1086" s="185"/>
      <c r="BF1086" s="185"/>
      <c r="BG1086" s="185"/>
      <c r="BH1086" s="185"/>
      <c r="BI1086" s="185"/>
      <c r="BJ1086" s="185"/>
      <c r="BK1086" s="185"/>
      <c r="BL1086" s="185"/>
      <c r="BM1086" s="185"/>
      <c r="BN1086" s="185"/>
      <c r="BO1086" s="185"/>
      <c r="BP1086" s="185"/>
      <c r="BQ1086" s="185"/>
      <c r="BR1086" s="185"/>
      <c r="BS1086" s="185"/>
      <c r="BT1086" s="185"/>
      <c r="BU1086" s="185"/>
      <c r="BV1086" s="185"/>
      <c r="BW1086" s="185"/>
      <c r="BX1086" s="185"/>
      <c r="BY1086" s="185"/>
      <c r="BZ1086" s="185"/>
      <c r="CA1086" s="185"/>
      <c r="CB1086" s="185"/>
      <c r="CC1086" s="185"/>
      <c r="CD1086" s="185"/>
      <c r="CE1086" s="185"/>
      <c r="CF1086" s="185"/>
      <c r="CG1086" s="185"/>
      <c r="CH1086" s="185"/>
      <c r="CI1086" s="185"/>
      <c r="CJ1086" s="185"/>
      <c r="CK1086" s="185"/>
      <c r="CL1086" s="185"/>
      <c r="CM1086" s="185"/>
      <c r="CN1086" s="185"/>
      <c r="CO1086" s="185"/>
      <c r="CP1086" s="2234"/>
      <c r="CQ1086" s="2234"/>
      <c r="CR1086" s="2234"/>
      <c r="CS1086" s="283"/>
      <c r="CT1086" s="283"/>
      <c r="CU1086" s="283"/>
      <c r="CV1086" s="185"/>
      <c r="CW1086" s="185"/>
      <c r="CX1086" s="185"/>
      <c r="CY1086" s="185"/>
      <c r="CZ1086" s="185"/>
      <c r="DA1086" s="185"/>
      <c r="DB1086" s="1622"/>
      <c r="DC1086" s="1622"/>
      <c r="DD1086" s="1622"/>
      <c r="DE1086" s="185"/>
      <c r="DF1086" s="283"/>
      <c r="DG1086" s="185"/>
      <c r="DH1086" s="185"/>
      <c r="DI1086" s="185"/>
      <c r="DJ1086" s="185"/>
      <c r="DK1086" s="185"/>
      <c r="DL1086" s="185"/>
      <c r="DM1086" s="185"/>
      <c r="DN1086" s="185"/>
      <c r="DO1086" s="185"/>
      <c r="DP1086" s="283"/>
      <c r="DQ1086" s="185"/>
      <c r="DR1086" s="185"/>
      <c r="DS1086" s="185"/>
      <c r="DT1086" s="185"/>
      <c r="DU1086" s="185"/>
      <c r="DV1086" s="185"/>
      <c r="DW1086" s="185"/>
      <c r="DX1086" s="185"/>
      <c r="DY1086" s="185"/>
      <c r="DZ1086" s="2234"/>
      <c r="EA1086" s="283"/>
      <c r="EB1086" s="185"/>
      <c r="EC1086" s="866"/>
      <c r="ED1086" s="185"/>
      <c r="EE1086" s="185"/>
      <c r="EF1086" s="185"/>
      <c r="EG1086" s="202"/>
      <c r="EH1086" s="1614"/>
    </row>
    <row r="1087" spans="1:138" ht="15" hidden="1" customHeight="1" outlineLevel="1">
      <c r="A1087" s="67"/>
      <c r="B1087" s="67"/>
      <c r="C1087" s="95"/>
      <c r="D1087" s="98"/>
      <c r="E1087" s="67"/>
      <c r="F1087" s="67"/>
      <c r="G1087" s="67"/>
      <c r="H1087" s="86">
        <f>SUM(I1087:L1087)</f>
        <v>0</v>
      </c>
      <c r="I1087" s="67"/>
      <c r="J1087" s="67"/>
      <c r="K1087" s="67"/>
      <c r="L1087" s="67"/>
      <c r="M1087" s="2216"/>
      <c r="N1087" s="67"/>
      <c r="O1087" s="67"/>
      <c r="P1087" s="67"/>
      <c r="Q1087" s="185">
        <f>SUM(R1087:U1087)</f>
        <v>0</v>
      </c>
      <c r="R1087" s="23"/>
      <c r="S1087" s="23"/>
      <c r="T1087" s="23"/>
      <c r="U1087" s="23"/>
      <c r="V1087" s="86">
        <f>SUM(W1087:Z1087)</f>
        <v>0</v>
      </c>
      <c r="W1087" s="67"/>
      <c r="X1087" s="67"/>
      <c r="Y1087" s="67"/>
      <c r="Z1087" s="67"/>
      <c r="AA1087" s="185">
        <f>SUM(AB1087:AE1087)</f>
        <v>0</v>
      </c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216"/>
      <c r="CQ1087" s="2216"/>
      <c r="CR1087" s="2216"/>
      <c r="CS1087" s="85"/>
      <c r="CT1087" s="85"/>
      <c r="CU1087" s="85"/>
      <c r="CV1087" s="23"/>
      <c r="CW1087" s="23"/>
      <c r="CX1087" s="23"/>
      <c r="CY1087" s="23"/>
      <c r="CZ1087" s="23"/>
      <c r="DA1087" s="23"/>
      <c r="DB1087" s="1496"/>
      <c r="DC1087" s="1496"/>
      <c r="DD1087" s="1496"/>
      <c r="DE1087" s="23"/>
      <c r="DF1087" s="85"/>
      <c r="DG1087" s="23"/>
      <c r="DH1087" s="23"/>
      <c r="DI1087" s="23"/>
      <c r="DJ1087" s="23"/>
      <c r="DK1087" s="23"/>
      <c r="DL1087" s="23"/>
      <c r="DM1087" s="23"/>
      <c r="DN1087" s="185"/>
      <c r="DO1087" s="23"/>
      <c r="DP1087" s="85"/>
      <c r="DQ1087" s="23"/>
      <c r="DR1087" s="23"/>
      <c r="DS1087" s="23"/>
      <c r="DT1087" s="23"/>
      <c r="DU1087" s="23"/>
      <c r="DV1087" s="23"/>
      <c r="DW1087" s="23"/>
      <c r="DX1087" s="185"/>
      <c r="DY1087" s="23"/>
      <c r="DZ1087" s="2216"/>
      <c r="EA1087" s="85"/>
      <c r="EB1087" s="23"/>
      <c r="EC1087" s="867"/>
      <c r="ED1087" s="23"/>
      <c r="EE1087" s="23"/>
      <c r="EF1087" s="23"/>
      <c r="EG1087" s="171"/>
      <c r="EH1087" s="1291"/>
    </row>
    <row r="1088" spans="1:138" ht="15" hidden="1" customHeight="1" outlineLevel="1">
      <c r="A1088" s="67"/>
      <c r="B1088" s="67"/>
      <c r="C1088" s="95"/>
      <c r="D1088" s="98"/>
      <c r="E1088" s="67"/>
      <c r="F1088" s="67"/>
      <c r="G1088" s="67"/>
      <c r="H1088" s="86">
        <f>SUM(I1088:L1088)</f>
        <v>0</v>
      </c>
      <c r="I1088" s="67"/>
      <c r="J1088" s="67"/>
      <c r="K1088" s="67"/>
      <c r="L1088" s="67"/>
      <c r="M1088" s="2216"/>
      <c r="N1088" s="67"/>
      <c r="O1088" s="67"/>
      <c r="P1088" s="67"/>
      <c r="Q1088" s="185">
        <f>SUM(R1088:U1088)</f>
        <v>0</v>
      </c>
      <c r="R1088" s="196"/>
      <c r="S1088" s="196"/>
      <c r="T1088" s="196"/>
      <c r="U1088" s="196"/>
      <c r="V1088" s="86">
        <f>SUM(W1088:Z1088)</f>
        <v>0</v>
      </c>
      <c r="W1088" s="67"/>
      <c r="X1088" s="67"/>
      <c r="Y1088" s="67"/>
      <c r="Z1088" s="67"/>
      <c r="AA1088" s="185">
        <f>SUM(AB1088:AE1088)</f>
        <v>0</v>
      </c>
      <c r="AB1088" s="196"/>
      <c r="AC1088" s="196"/>
      <c r="AD1088" s="196"/>
      <c r="AE1088" s="196"/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2239"/>
      <c r="CQ1088" s="2239"/>
      <c r="CR1088" s="2239"/>
      <c r="CS1088" s="210"/>
      <c r="CT1088" s="210"/>
      <c r="CU1088" s="210"/>
      <c r="CV1088" s="33"/>
      <c r="CW1088" s="33"/>
      <c r="CX1088" s="33"/>
      <c r="CY1088" s="33"/>
      <c r="CZ1088" s="33"/>
      <c r="DA1088" s="33"/>
      <c r="DB1088" s="1498"/>
      <c r="DC1088" s="1498"/>
      <c r="DD1088" s="1498"/>
      <c r="DE1088" s="33"/>
      <c r="DF1088" s="210"/>
      <c r="DG1088" s="33"/>
      <c r="DH1088" s="33"/>
      <c r="DI1088" s="33"/>
      <c r="DJ1088" s="33"/>
      <c r="DK1088" s="33"/>
      <c r="DL1088" s="33"/>
      <c r="DM1088" s="33"/>
      <c r="DN1088" s="23"/>
      <c r="DO1088" s="33"/>
      <c r="DP1088" s="210"/>
      <c r="DQ1088" s="33"/>
      <c r="DR1088" s="33"/>
      <c r="DS1088" s="33"/>
      <c r="DT1088" s="33"/>
      <c r="DU1088" s="33"/>
      <c r="DV1088" s="33"/>
      <c r="DW1088" s="33"/>
      <c r="DX1088" s="23"/>
      <c r="DY1088" s="33"/>
      <c r="DZ1088" s="2239"/>
      <c r="EA1088" s="210"/>
      <c r="EB1088" s="33"/>
      <c r="EC1088" s="868"/>
      <c r="ED1088" s="33"/>
      <c r="EE1088" s="33"/>
      <c r="EF1088" s="33"/>
      <c r="EG1088" s="201"/>
      <c r="EH1088" s="1581"/>
    </row>
    <row r="1089" spans="1:138" ht="15" hidden="1" customHeight="1" outlineLevel="1">
      <c r="A1089" s="67"/>
      <c r="B1089" s="67"/>
      <c r="C1089" s="95" t="s">
        <v>49</v>
      </c>
      <c r="D1089" s="98"/>
      <c r="E1089" s="67"/>
      <c r="F1089" s="67"/>
      <c r="G1089" s="67"/>
      <c r="H1089" s="86">
        <f>SUM(I1089:L1089)</f>
        <v>0</v>
      </c>
      <c r="I1089" s="67"/>
      <c r="J1089" s="67"/>
      <c r="K1089" s="67"/>
      <c r="L1089" s="67"/>
      <c r="M1089" s="2216"/>
      <c r="N1089" s="67"/>
      <c r="O1089" s="67"/>
      <c r="P1089" s="67"/>
      <c r="Q1089" s="185">
        <f>SUM(R1089:U1089)</f>
        <v>0</v>
      </c>
      <c r="R1089" s="196"/>
      <c r="S1089" s="196"/>
      <c r="T1089" s="196"/>
      <c r="U1089" s="196"/>
      <c r="V1089" s="86">
        <f>SUM(W1089:Z1089)</f>
        <v>0</v>
      </c>
      <c r="W1089" s="67"/>
      <c r="X1089" s="67"/>
      <c r="Y1089" s="67"/>
      <c r="Z1089" s="67"/>
      <c r="AA1089" s="185">
        <f>SUM(AB1089:AE1089)</f>
        <v>0</v>
      </c>
      <c r="AB1089" s="196"/>
      <c r="AC1089" s="196"/>
      <c r="AD1089" s="196"/>
      <c r="AE1089" s="196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2239"/>
      <c r="CQ1089" s="2239"/>
      <c r="CR1089" s="2239"/>
      <c r="CS1089" s="210"/>
      <c r="CT1089" s="210"/>
      <c r="CU1089" s="210"/>
      <c r="CV1089" s="33"/>
      <c r="CW1089" s="33"/>
      <c r="CX1089" s="33"/>
      <c r="CY1089" s="33"/>
      <c r="CZ1089" s="33"/>
      <c r="DA1089" s="33"/>
      <c r="DB1089" s="1498"/>
      <c r="DC1089" s="1498"/>
      <c r="DD1089" s="1498"/>
      <c r="DE1089" s="33"/>
      <c r="DF1089" s="210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210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2239"/>
      <c r="EA1089" s="210"/>
      <c r="EB1089" s="33"/>
      <c r="EC1089" s="868"/>
      <c r="ED1089" s="33"/>
      <c r="EE1089" s="33"/>
      <c r="EF1089" s="33"/>
      <c r="EG1089" s="201"/>
      <c r="EH1089" s="1581"/>
    </row>
    <row r="1090" spans="1:138" ht="15" hidden="1" customHeight="1" outlineLevel="1">
      <c r="A1090" s="81"/>
      <c r="B1090" s="81"/>
      <c r="C1090" s="100"/>
      <c r="D1090" s="101" t="s">
        <v>52</v>
      </c>
      <c r="E1090" s="84"/>
      <c r="F1090" s="84"/>
      <c r="G1090" s="84"/>
      <c r="H1090" s="84"/>
      <c r="I1090" s="84"/>
      <c r="J1090" s="84"/>
      <c r="K1090" s="84"/>
      <c r="L1090" s="84"/>
      <c r="M1090" s="2199"/>
      <c r="N1090" s="84"/>
      <c r="O1090" s="84"/>
      <c r="P1090" s="84"/>
      <c r="Q1090" s="185"/>
      <c r="R1090" s="185"/>
      <c r="S1090" s="185"/>
      <c r="T1090" s="185"/>
      <c r="U1090" s="185"/>
      <c r="V1090" s="84"/>
      <c r="W1090" s="84"/>
      <c r="X1090" s="84"/>
      <c r="Y1090" s="84"/>
      <c r="Z1090" s="84"/>
      <c r="AA1090" s="185"/>
      <c r="AB1090" s="185"/>
      <c r="AC1090" s="185"/>
      <c r="AD1090" s="185"/>
      <c r="AE1090" s="185"/>
      <c r="AF1090" s="105"/>
      <c r="AG1090" s="105"/>
      <c r="AH1090" s="185">
        <f>SUM(AH1087:AH1089)</f>
        <v>0</v>
      </c>
      <c r="AI1090" s="185">
        <f>SUM(AI1087:AI1089)</f>
        <v>0</v>
      </c>
      <c r="AJ1090" s="185">
        <f t="shared" ref="AJ1090:AP1090" si="3001">SUM(AJ1087:AJ1089)</f>
        <v>0</v>
      </c>
      <c r="AK1090" s="185">
        <f t="shared" si="3001"/>
        <v>0</v>
      </c>
      <c r="AL1090" s="185">
        <f t="shared" si="3001"/>
        <v>0</v>
      </c>
      <c r="AM1090" s="185">
        <f t="shared" si="3001"/>
        <v>0</v>
      </c>
      <c r="AN1090" s="185">
        <f t="shared" si="3001"/>
        <v>0</v>
      </c>
      <c r="AO1090" s="185">
        <f t="shared" si="3001"/>
        <v>0</v>
      </c>
      <c r="AP1090" s="185">
        <f t="shared" si="3001"/>
        <v>0</v>
      </c>
      <c r="AQ1090" s="185">
        <f>SUM(AQ1087:AQ1089)</f>
        <v>0</v>
      </c>
      <c r="AR1090" s="185">
        <f t="shared" ref="AR1090:AV1090" si="3002">SUM(AR1087:AR1089)</f>
        <v>0</v>
      </c>
      <c r="AS1090" s="185">
        <f t="shared" si="3002"/>
        <v>0</v>
      </c>
      <c r="AT1090" s="185">
        <f t="shared" si="3002"/>
        <v>0</v>
      </c>
      <c r="AU1090" s="185">
        <f t="shared" si="3002"/>
        <v>0</v>
      </c>
      <c r="AV1090" s="185">
        <f t="shared" si="3002"/>
        <v>0</v>
      </c>
      <c r="AW1090" s="185">
        <f>SUM(AW1087:AW1089)</f>
        <v>0</v>
      </c>
      <c r="AX1090" s="185">
        <f>SUM(AX1087:AX1089)</f>
        <v>0</v>
      </c>
      <c r="AY1090" s="185">
        <f t="shared" ref="AY1090:BE1090" si="3003">SUM(AY1087:AY1089)</f>
        <v>0</v>
      </c>
      <c r="AZ1090" s="185">
        <f t="shared" si="3003"/>
        <v>0</v>
      </c>
      <c r="BA1090" s="185">
        <f t="shared" si="3003"/>
        <v>0</v>
      </c>
      <c r="BB1090" s="185">
        <f t="shared" si="3003"/>
        <v>0</v>
      </c>
      <c r="BC1090" s="185">
        <f t="shared" si="3003"/>
        <v>0</v>
      </c>
      <c r="BD1090" s="185">
        <f t="shared" si="3003"/>
        <v>0</v>
      </c>
      <c r="BE1090" s="185">
        <f t="shared" si="3003"/>
        <v>0</v>
      </c>
      <c r="BF1090" s="185">
        <f>SUM(BF1087:BF1089)</f>
        <v>0</v>
      </c>
      <c r="BG1090" s="185">
        <f t="shared" ref="BG1090:BK1090" si="3004">SUM(BG1087:BG1089)</f>
        <v>0</v>
      </c>
      <c r="BH1090" s="185">
        <f t="shared" si="3004"/>
        <v>0</v>
      </c>
      <c r="BI1090" s="185">
        <f t="shared" si="3004"/>
        <v>0</v>
      </c>
      <c r="BJ1090" s="185">
        <f t="shared" si="3004"/>
        <v>0</v>
      </c>
      <c r="BK1090" s="185">
        <f t="shared" si="3004"/>
        <v>0</v>
      </c>
      <c r="BL1090" s="185">
        <f>SUM(BL1087:BL1089)</f>
        <v>0</v>
      </c>
      <c r="BM1090" s="185">
        <f>SUM(BM1087:BM1089)</f>
        <v>0</v>
      </c>
      <c r="BN1090" s="185">
        <f t="shared" ref="BN1090:BT1090" si="3005">SUM(BN1087:BN1089)</f>
        <v>0</v>
      </c>
      <c r="BO1090" s="185">
        <f t="shared" si="3005"/>
        <v>0</v>
      </c>
      <c r="BP1090" s="185">
        <f t="shared" si="3005"/>
        <v>0</v>
      </c>
      <c r="BQ1090" s="185">
        <f t="shared" si="3005"/>
        <v>0</v>
      </c>
      <c r="BR1090" s="185">
        <f t="shared" si="3005"/>
        <v>0</v>
      </c>
      <c r="BS1090" s="185">
        <f t="shared" si="3005"/>
        <v>0</v>
      </c>
      <c r="BT1090" s="185">
        <f t="shared" si="3005"/>
        <v>0</v>
      </c>
      <c r="BU1090" s="185">
        <f>SUM(BU1087:BU1089)</f>
        <v>0</v>
      </c>
      <c r="BV1090" s="185">
        <f t="shared" ref="BV1090:BZ1090" si="3006">SUM(BV1087:BV1089)</f>
        <v>0</v>
      </c>
      <c r="BW1090" s="185">
        <f t="shared" si="3006"/>
        <v>0</v>
      </c>
      <c r="BX1090" s="185">
        <f t="shared" si="3006"/>
        <v>0</v>
      </c>
      <c r="BY1090" s="185">
        <f t="shared" si="3006"/>
        <v>0</v>
      </c>
      <c r="BZ1090" s="185">
        <f t="shared" si="3006"/>
        <v>0</v>
      </c>
      <c r="CA1090" s="185">
        <f>SUM(CA1087:CA1089)</f>
        <v>0</v>
      </c>
      <c r="CB1090" s="185">
        <f>SUM(CB1087:CB1089)</f>
        <v>0</v>
      </c>
      <c r="CC1090" s="185">
        <f t="shared" ref="CC1090:CI1090" si="3007">SUM(CC1087:CC1089)</f>
        <v>0</v>
      </c>
      <c r="CD1090" s="185">
        <f t="shared" si="3007"/>
        <v>0</v>
      </c>
      <c r="CE1090" s="185">
        <f t="shared" si="3007"/>
        <v>0</v>
      </c>
      <c r="CF1090" s="185">
        <f t="shared" si="3007"/>
        <v>0</v>
      </c>
      <c r="CG1090" s="185">
        <f t="shared" si="3007"/>
        <v>0</v>
      </c>
      <c r="CH1090" s="185">
        <f t="shared" si="3007"/>
        <v>0</v>
      </c>
      <c r="CI1090" s="185">
        <f t="shared" si="3007"/>
        <v>0</v>
      </c>
      <c r="CJ1090" s="185">
        <f>SUM(CJ1087:CJ1089)</f>
        <v>0</v>
      </c>
      <c r="CK1090" s="185">
        <f t="shared" ref="CK1090:CO1090" si="3008">SUM(CK1087:CK1089)</f>
        <v>0</v>
      </c>
      <c r="CL1090" s="185">
        <f t="shared" si="3008"/>
        <v>0</v>
      </c>
      <c r="CM1090" s="185">
        <f t="shared" si="3008"/>
        <v>0</v>
      </c>
      <c r="CN1090" s="185">
        <f t="shared" si="3008"/>
        <v>0</v>
      </c>
      <c r="CO1090" s="185">
        <f t="shared" si="3008"/>
        <v>0</v>
      </c>
      <c r="CP1090" s="2234">
        <f t="shared" ref="CP1090:CR1090" si="3009">SUM(CP1087:CP1089)</f>
        <v>0</v>
      </c>
      <c r="CQ1090" s="2234">
        <f t="shared" si="3009"/>
        <v>0</v>
      </c>
      <c r="CR1090" s="2234">
        <f t="shared" si="3009"/>
        <v>0</v>
      </c>
      <c r="CS1090" s="283">
        <f>SUM(CS1087:CS1089)</f>
        <v>0</v>
      </c>
      <c r="CT1090" s="283">
        <f t="shared" ref="CT1090:CX1090" si="3010">SUM(CT1087:CT1089)</f>
        <v>0</v>
      </c>
      <c r="CU1090" s="283">
        <f t="shared" si="3010"/>
        <v>0</v>
      </c>
      <c r="CV1090" s="185">
        <f t="shared" si="3010"/>
        <v>0</v>
      </c>
      <c r="CW1090" s="185">
        <f t="shared" si="3010"/>
        <v>0</v>
      </c>
      <c r="CX1090" s="185">
        <f t="shared" si="3010"/>
        <v>0</v>
      </c>
      <c r="CY1090" s="185">
        <f t="shared" ref="CY1090:DA1090" si="3011">SUM(CY1087:CY1089)</f>
        <v>0</v>
      </c>
      <c r="CZ1090" s="185">
        <f t="shared" si="3011"/>
        <v>0</v>
      </c>
      <c r="DA1090" s="185">
        <f t="shared" si="3011"/>
        <v>0</v>
      </c>
      <c r="DB1090" s="1622"/>
      <c r="DC1090" s="1622"/>
      <c r="DD1090" s="1622"/>
      <c r="DE1090" s="185">
        <f>SUM(DE1087:DE1089)</f>
        <v>0</v>
      </c>
      <c r="DF1090" s="283"/>
      <c r="DG1090" s="185"/>
      <c r="DH1090" s="185"/>
      <c r="DI1090" s="185"/>
      <c r="DJ1090" s="185"/>
      <c r="DK1090" s="185"/>
      <c r="DL1090" s="185"/>
      <c r="DM1090" s="185"/>
      <c r="DN1090" s="33"/>
      <c r="DO1090" s="185"/>
      <c r="DP1090" s="283"/>
      <c r="DQ1090" s="185"/>
      <c r="DR1090" s="185"/>
      <c r="DS1090" s="185"/>
      <c r="DT1090" s="185"/>
      <c r="DU1090" s="185"/>
      <c r="DV1090" s="185"/>
      <c r="DW1090" s="185"/>
      <c r="DX1090" s="33"/>
      <c r="DY1090" s="185"/>
      <c r="DZ1090" s="2234">
        <f>SUM(DZ1087:DZ1089)</f>
        <v>0</v>
      </c>
      <c r="EA1090" s="283">
        <f t="shared" ref="EA1090:EB1090" si="3012">SUM(EA1087:EA1089)</f>
        <v>0</v>
      </c>
      <c r="EB1090" s="185">
        <f t="shared" si="3012"/>
        <v>0</v>
      </c>
      <c r="EC1090" s="866">
        <f t="shared" ref="EC1090" si="3013">SUM(EC1087:EC1089)</f>
        <v>0</v>
      </c>
      <c r="ED1090" s="185"/>
      <c r="EE1090" s="185"/>
      <c r="EF1090" s="185"/>
      <c r="EG1090" s="202"/>
      <c r="EH1090" s="1614"/>
    </row>
    <row r="1091" spans="1:138" ht="63" hidden="1" customHeight="1" outlineLevel="1">
      <c r="A1091" s="72"/>
      <c r="B1091" s="72"/>
      <c r="C1091" s="74">
        <v>3</v>
      </c>
      <c r="D1091" s="75" t="s">
        <v>142</v>
      </c>
      <c r="E1091" s="73"/>
      <c r="F1091" s="73"/>
      <c r="G1091" s="73"/>
      <c r="H1091" s="73"/>
      <c r="I1091" s="73"/>
      <c r="J1091" s="73"/>
      <c r="K1091" s="73"/>
      <c r="L1091" s="73"/>
      <c r="M1091" s="2199"/>
      <c r="N1091" s="73"/>
      <c r="O1091" s="73"/>
      <c r="P1091" s="73"/>
      <c r="Q1091" s="185"/>
      <c r="R1091" s="185"/>
      <c r="S1091" s="185"/>
      <c r="T1091" s="185"/>
      <c r="U1091" s="185"/>
      <c r="V1091" s="73"/>
      <c r="W1091" s="73"/>
      <c r="X1091" s="73"/>
      <c r="Y1091" s="73"/>
      <c r="Z1091" s="73"/>
      <c r="AA1091" s="185"/>
      <c r="AB1091" s="185"/>
      <c r="AC1091" s="185"/>
      <c r="AD1091" s="185"/>
      <c r="AE1091" s="185"/>
      <c r="AF1091" s="185"/>
      <c r="AG1091" s="185"/>
      <c r="AH1091" s="185"/>
      <c r="AI1091" s="186">
        <f>AI1096+AI1100+AI1104+AI1109+AI1113+AI1117</f>
        <v>0</v>
      </c>
      <c r="AJ1091" s="186">
        <f>AJ1096+AJ1100+AJ1104+AJ1109+AJ1113+AJ1117</f>
        <v>0</v>
      </c>
      <c r="AK1091" s="185"/>
      <c r="AL1091" s="186">
        <f>AL1096+AL1100+AL1104+AL1109+AL1113+AL1117</f>
        <v>0</v>
      </c>
      <c r="AM1091" s="186">
        <f>AM1096+AM1100+AM1104+AM1109+AM1113+AM1117</f>
        <v>0</v>
      </c>
      <c r="AN1091" s="185"/>
      <c r="AO1091" s="186">
        <f>AO1096+AO1100+AO1104+AO1109+AO1113+AO1117</f>
        <v>0</v>
      </c>
      <c r="AP1091" s="186">
        <f>AP1096+AP1100+AP1104+AP1109+AP1113+AP1117</f>
        <v>0</v>
      </c>
      <c r="AQ1091" s="185"/>
      <c r="AR1091" s="186">
        <f>AR1096+AR1100+AR1104+AR1109+AR1113+AR1117</f>
        <v>0</v>
      </c>
      <c r="AS1091" s="186">
        <f>AS1096+AS1100+AS1104+AS1109+AS1113+AS1117</f>
        <v>0</v>
      </c>
      <c r="AT1091" s="185"/>
      <c r="AU1091" s="186">
        <f>AU1096+AU1100+AU1104+AU1109+AU1113+AU1117</f>
        <v>0</v>
      </c>
      <c r="AV1091" s="186">
        <f>AV1096+AV1100+AV1104+AV1109+AV1113+AV1117</f>
        <v>0</v>
      </c>
      <c r="AW1091" s="185"/>
      <c r="AX1091" s="186">
        <f>AX1096+AX1100+AX1104+AX1109+AX1113+AX1117</f>
        <v>0</v>
      </c>
      <c r="AY1091" s="186">
        <f>AY1096+AY1100+AY1104+AY1109+AY1113+AY1117</f>
        <v>0</v>
      </c>
      <c r="AZ1091" s="185"/>
      <c r="BA1091" s="186">
        <f>BA1096+BA1100+BA1104+BA1109+BA1113+BA1117</f>
        <v>0</v>
      </c>
      <c r="BB1091" s="186">
        <f>BB1096+BB1100+BB1104+BB1109+BB1113+BB1117</f>
        <v>0</v>
      </c>
      <c r="BC1091" s="185"/>
      <c r="BD1091" s="186">
        <f>BD1096+BD1100+BD1104+BD1109+BD1113+BD1117</f>
        <v>0</v>
      </c>
      <c r="BE1091" s="186">
        <f>BE1096+BE1100+BE1104+BE1109+BE1113+BE1117</f>
        <v>0</v>
      </c>
      <c r="BF1091" s="185"/>
      <c r="BG1091" s="186">
        <f>BG1096+BG1100+BG1104+BG1109+BG1113+BG1117</f>
        <v>0</v>
      </c>
      <c r="BH1091" s="186">
        <f>BH1096+BH1100+BH1104+BH1109+BH1113+BH1117</f>
        <v>0</v>
      </c>
      <c r="BI1091" s="185"/>
      <c r="BJ1091" s="186">
        <f>BJ1096+BJ1100+BJ1104+BJ1109+BJ1113+BJ1117</f>
        <v>0</v>
      </c>
      <c r="BK1091" s="186">
        <f>BK1096+BK1100+BK1104+BK1109+BK1113+BK1117</f>
        <v>0</v>
      </c>
      <c r="BL1091" s="185"/>
      <c r="BM1091" s="186">
        <f>BM1096+BM1100+BM1104+BM1109+BM1113+BM1117</f>
        <v>0</v>
      </c>
      <c r="BN1091" s="186">
        <f>BN1096+BN1100+BN1104+BN1109+BN1113+BN1117</f>
        <v>0</v>
      </c>
      <c r="BO1091" s="185"/>
      <c r="BP1091" s="186">
        <f>BP1096+BP1100+BP1104+BP1109+BP1113+BP1117</f>
        <v>0</v>
      </c>
      <c r="BQ1091" s="186">
        <f>BQ1096+BQ1100+BQ1104+BQ1109+BQ1113+BQ1117</f>
        <v>0</v>
      </c>
      <c r="BR1091" s="185"/>
      <c r="BS1091" s="186">
        <f>BS1096+BS1100+BS1104+BS1109+BS1113+BS1117</f>
        <v>0</v>
      </c>
      <c r="BT1091" s="186">
        <f>BT1096+BT1100+BT1104+BT1109+BT1113+BT1117</f>
        <v>0</v>
      </c>
      <c r="BU1091" s="185"/>
      <c r="BV1091" s="186">
        <f>BV1096+BV1100+BV1104+BV1109+BV1113+BV1117</f>
        <v>0</v>
      </c>
      <c r="BW1091" s="186">
        <f>BW1096+BW1100+BW1104+BW1109+BW1113+BW1117</f>
        <v>0</v>
      </c>
      <c r="BX1091" s="185"/>
      <c r="BY1091" s="186">
        <f>BY1096+BY1100+BY1104+BY1109+BY1113+BY1117</f>
        <v>0</v>
      </c>
      <c r="BZ1091" s="186">
        <f>BZ1096+BZ1100+BZ1104+BZ1109+BZ1113+BZ1117</f>
        <v>0</v>
      </c>
      <c r="CA1091" s="185"/>
      <c r="CB1091" s="186">
        <f>CB1096+CB1100+CB1104+CB1109+CB1113+CB1117</f>
        <v>0</v>
      </c>
      <c r="CC1091" s="186">
        <f>CC1096+CC1100+CC1104+CC1109+CC1113+CC1117</f>
        <v>0</v>
      </c>
      <c r="CD1091" s="185"/>
      <c r="CE1091" s="186">
        <f>CE1096+CE1100+CE1104+CE1109+CE1113+CE1117</f>
        <v>0</v>
      </c>
      <c r="CF1091" s="186">
        <f>CF1096+CF1100+CF1104+CF1109+CF1113+CF1117</f>
        <v>0</v>
      </c>
      <c r="CG1091" s="185"/>
      <c r="CH1091" s="186">
        <f>CH1096+CH1100+CH1104+CH1109+CH1113+CH1117</f>
        <v>0</v>
      </c>
      <c r="CI1091" s="186">
        <f>CI1096+CI1100+CI1104+CI1109+CI1113+CI1117</f>
        <v>0</v>
      </c>
      <c r="CJ1091" s="185"/>
      <c r="CK1091" s="186">
        <f>CK1096+CK1100+CK1104+CK1109+CK1113+CK1117</f>
        <v>0</v>
      </c>
      <c r="CL1091" s="186">
        <f>CL1096+CL1100+CL1104+CL1109+CL1113+CL1117</f>
        <v>0</v>
      </c>
      <c r="CM1091" s="185"/>
      <c r="CN1091" s="186">
        <f>CN1096+CN1100+CN1104+CN1109+CN1113+CN1117</f>
        <v>0</v>
      </c>
      <c r="CO1091" s="186">
        <f>CO1096+CO1100+CO1104+CO1109+CO1113+CO1117</f>
        <v>0</v>
      </c>
      <c r="CP1091" s="2234"/>
      <c r="CQ1091" s="2312">
        <f>CQ1096+CQ1100+CQ1104+CQ1109+CQ1113+CQ1117</f>
        <v>0</v>
      </c>
      <c r="CR1091" s="2312">
        <f>CR1096+CR1100+CR1104+CR1109+CR1113+CR1117</f>
        <v>0</v>
      </c>
      <c r="CS1091" s="283"/>
      <c r="CT1091" s="284">
        <f>CT1096+CT1100+CT1104+CT1109+CT1113+CT1117</f>
        <v>0</v>
      </c>
      <c r="CU1091" s="284">
        <f>CU1096+CU1100+CU1104+CU1109+CU1113+CU1117</f>
        <v>0</v>
      </c>
      <c r="CV1091" s="185"/>
      <c r="CW1091" s="186">
        <f>CW1096+CW1100+CW1104+CW1109+CW1113+CW1117</f>
        <v>0</v>
      </c>
      <c r="CX1091" s="186">
        <f>CX1096+CX1100+CX1104+CX1109+CX1113+CX1117</f>
        <v>0</v>
      </c>
      <c r="CY1091" s="185"/>
      <c r="CZ1091" s="186">
        <f>CZ1096+CZ1100+CZ1104+CZ1109+CZ1113+CZ1117</f>
        <v>0</v>
      </c>
      <c r="DA1091" s="186">
        <f>DA1096+DA1100+DA1104+DA1109+DA1113+DA1117</f>
        <v>0</v>
      </c>
      <c r="DB1091" s="1516"/>
      <c r="DC1091" s="1516"/>
      <c r="DD1091" s="1516"/>
      <c r="DE1091" s="186">
        <f t="shared" ref="DE1091:EB1091" si="3014">DE1096+DE1100+DE1104+DE1109+DE1113+DE1117</f>
        <v>0</v>
      </c>
      <c r="DF1091" s="284"/>
      <c r="DG1091" s="186"/>
      <c r="DH1091" s="186"/>
      <c r="DI1091" s="186"/>
      <c r="DJ1091" s="186"/>
      <c r="DK1091" s="186"/>
      <c r="DL1091" s="186"/>
      <c r="DM1091" s="186"/>
      <c r="DN1091" s="185"/>
      <c r="DO1091" s="186"/>
      <c r="DP1091" s="284"/>
      <c r="DQ1091" s="186"/>
      <c r="DR1091" s="186"/>
      <c r="DS1091" s="186"/>
      <c r="DT1091" s="186"/>
      <c r="DU1091" s="186"/>
      <c r="DV1091" s="186"/>
      <c r="DW1091" s="186"/>
      <c r="DX1091" s="185"/>
      <c r="DY1091" s="186"/>
      <c r="DZ1091" s="2312">
        <f t="shared" si="3014"/>
        <v>0</v>
      </c>
      <c r="EA1091" s="284">
        <f t="shared" si="3014"/>
        <v>0</v>
      </c>
      <c r="EB1091" s="186">
        <f t="shared" si="3014"/>
        <v>0</v>
      </c>
      <c r="EC1091" s="869">
        <f t="shared" ref="EC1091" si="3015">EC1096+EC1100+EC1104+EC1109+EC1113+EC1117</f>
        <v>0</v>
      </c>
      <c r="ED1091" s="186"/>
      <c r="EE1091" s="186"/>
      <c r="EF1091" s="186"/>
      <c r="EG1091" s="177"/>
      <c r="EH1091" s="1616"/>
    </row>
    <row r="1092" spans="1:138" ht="15" hidden="1" customHeight="1" outlineLevel="1">
      <c r="A1092" s="102"/>
      <c r="B1092" s="18"/>
      <c r="C1092" s="103" t="s">
        <v>18</v>
      </c>
      <c r="D1092" s="104" t="s">
        <v>47</v>
      </c>
      <c r="E1092" s="84"/>
      <c r="F1092" s="84"/>
      <c r="G1092" s="84"/>
      <c r="H1092" s="84"/>
      <c r="I1092" s="84"/>
      <c r="J1092" s="84"/>
      <c r="K1092" s="84"/>
      <c r="L1092" s="84"/>
      <c r="M1092" s="2199"/>
      <c r="N1092" s="84"/>
      <c r="O1092" s="84"/>
      <c r="P1092" s="84"/>
      <c r="Q1092" s="185"/>
      <c r="R1092" s="185"/>
      <c r="S1092" s="185"/>
      <c r="T1092" s="185"/>
      <c r="U1092" s="185"/>
      <c r="V1092" s="84"/>
      <c r="W1092" s="84"/>
      <c r="X1092" s="84"/>
      <c r="Y1092" s="84"/>
      <c r="Z1092" s="84"/>
      <c r="AA1092" s="185"/>
      <c r="AB1092" s="185"/>
      <c r="AC1092" s="185"/>
      <c r="AD1092" s="185"/>
      <c r="AE1092" s="185"/>
      <c r="AF1092" s="18"/>
      <c r="AG1092" s="18"/>
      <c r="AH1092" s="185"/>
      <c r="AI1092" s="185"/>
      <c r="AJ1092" s="185"/>
      <c r="AK1092" s="185"/>
      <c r="AL1092" s="185"/>
      <c r="AM1092" s="185"/>
      <c r="AN1092" s="185"/>
      <c r="AO1092" s="185"/>
      <c r="AP1092" s="185"/>
      <c r="AQ1092" s="185"/>
      <c r="AR1092" s="185"/>
      <c r="AS1092" s="185"/>
      <c r="AT1092" s="185"/>
      <c r="AU1092" s="185"/>
      <c r="AV1092" s="185"/>
      <c r="AW1092" s="185"/>
      <c r="AX1092" s="185"/>
      <c r="AY1092" s="185"/>
      <c r="AZ1092" s="185"/>
      <c r="BA1092" s="185"/>
      <c r="BB1092" s="185"/>
      <c r="BC1092" s="185"/>
      <c r="BD1092" s="185"/>
      <c r="BE1092" s="185"/>
      <c r="BF1092" s="185"/>
      <c r="BG1092" s="185"/>
      <c r="BH1092" s="185"/>
      <c r="BI1092" s="185"/>
      <c r="BJ1092" s="185"/>
      <c r="BK1092" s="185"/>
      <c r="BL1092" s="185"/>
      <c r="BM1092" s="185"/>
      <c r="BN1092" s="185"/>
      <c r="BO1092" s="185"/>
      <c r="BP1092" s="185"/>
      <c r="BQ1092" s="185"/>
      <c r="BR1092" s="185"/>
      <c r="BS1092" s="185"/>
      <c r="BT1092" s="185"/>
      <c r="BU1092" s="185"/>
      <c r="BV1092" s="185"/>
      <c r="BW1092" s="185"/>
      <c r="BX1092" s="185"/>
      <c r="BY1092" s="185"/>
      <c r="BZ1092" s="185"/>
      <c r="CA1092" s="185"/>
      <c r="CB1092" s="185"/>
      <c r="CC1092" s="185"/>
      <c r="CD1092" s="185"/>
      <c r="CE1092" s="185"/>
      <c r="CF1092" s="185"/>
      <c r="CG1092" s="185"/>
      <c r="CH1092" s="185"/>
      <c r="CI1092" s="185"/>
      <c r="CJ1092" s="185"/>
      <c r="CK1092" s="185"/>
      <c r="CL1092" s="185"/>
      <c r="CM1092" s="185"/>
      <c r="CN1092" s="185"/>
      <c r="CO1092" s="185"/>
      <c r="CP1092" s="2234"/>
      <c r="CQ1092" s="2234"/>
      <c r="CR1092" s="2234"/>
      <c r="CS1092" s="283"/>
      <c r="CT1092" s="283"/>
      <c r="CU1092" s="283"/>
      <c r="CV1092" s="185"/>
      <c r="CW1092" s="185"/>
      <c r="CX1092" s="185"/>
      <c r="CY1092" s="185"/>
      <c r="CZ1092" s="185"/>
      <c r="DA1092" s="185"/>
      <c r="DB1092" s="1622"/>
      <c r="DC1092" s="1622"/>
      <c r="DD1092" s="1622"/>
      <c r="DE1092" s="185"/>
      <c r="DF1092" s="283"/>
      <c r="DG1092" s="185"/>
      <c r="DH1092" s="185"/>
      <c r="DI1092" s="185"/>
      <c r="DJ1092" s="185"/>
      <c r="DK1092" s="185"/>
      <c r="DL1092" s="185"/>
      <c r="DM1092" s="185"/>
      <c r="DN1092" s="186"/>
      <c r="DO1092" s="185"/>
      <c r="DP1092" s="283"/>
      <c r="DQ1092" s="185"/>
      <c r="DR1092" s="185"/>
      <c r="DS1092" s="185"/>
      <c r="DT1092" s="185"/>
      <c r="DU1092" s="185"/>
      <c r="DV1092" s="185"/>
      <c r="DW1092" s="185"/>
      <c r="DX1092" s="186"/>
      <c r="DY1092" s="185"/>
      <c r="DZ1092" s="2234"/>
      <c r="EA1092" s="283"/>
      <c r="EB1092" s="185"/>
      <c r="EC1092" s="866"/>
      <c r="ED1092" s="185"/>
      <c r="EE1092" s="185"/>
      <c r="EF1092" s="185"/>
      <c r="EG1092" s="202"/>
      <c r="EH1092" s="1614"/>
    </row>
    <row r="1093" spans="1:138" ht="15" hidden="1" customHeight="1" outlineLevel="1">
      <c r="A1093" s="67"/>
      <c r="B1093" s="23"/>
      <c r="C1093" s="95" t="s">
        <v>129</v>
      </c>
      <c r="D1093" s="96" t="s">
        <v>130</v>
      </c>
      <c r="E1093" s="84"/>
      <c r="F1093" s="84"/>
      <c r="G1093" s="84"/>
      <c r="H1093" s="84"/>
      <c r="I1093" s="84"/>
      <c r="J1093" s="84"/>
      <c r="K1093" s="84"/>
      <c r="L1093" s="84"/>
      <c r="M1093" s="2199"/>
      <c r="N1093" s="84"/>
      <c r="O1093" s="84"/>
      <c r="P1093" s="84"/>
      <c r="Q1093" s="185"/>
      <c r="R1093" s="185"/>
      <c r="S1093" s="185"/>
      <c r="T1093" s="185"/>
      <c r="U1093" s="185"/>
      <c r="V1093" s="84"/>
      <c r="W1093" s="84"/>
      <c r="X1093" s="84"/>
      <c r="Y1093" s="84"/>
      <c r="Z1093" s="84"/>
      <c r="AA1093" s="185"/>
      <c r="AB1093" s="185"/>
      <c r="AC1093" s="185"/>
      <c r="AD1093" s="185"/>
      <c r="AE1093" s="185"/>
      <c r="AF1093" s="23"/>
      <c r="AG1093" s="23"/>
      <c r="AH1093" s="185"/>
      <c r="AI1093" s="185"/>
      <c r="AJ1093" s="185"/>
      <c r="AK1093" s="185"/>
      <c r="AL1093" s="185"/>
      <c r="AM1093" s="185"/>
      <c r="AN1093" s="185"/>
      <c r="AO1093" s="185"/>
      <c r="AP1093" s="185"/>
      <c r="AQ1093" s="185"/>
      <c r="AR1093" s="185"/>
      <c r="AS1093" s="185"/>
      <c r="AT1093" s="185"/>
      <c r="AU1093" s="185"/>
      <c r="AV1093" s="185"/>
      <c r="AW1093" s="185"/>
      <c r="AX1093" s="185"/>
      <c r="AY1093" s="185"/>
      <c r="AZ1093" s="185"/>
      <c r="BA1093" s="185"/>
      <c r="BB1093" s="185"/>
      <c r="BC1093" s="185"/>
      <c r="BD1093" s="185"/>
      <c r="BE1093" s="185"/>
      <c r="BF1093" s="185"/>
      <c r="BG1093" s="185"/>
      <c r="BH1093" s="185"/>
      <c r="BI1093" s="185"/>
      <c r="BJ1093" s="185"/>
      <c r="BK1093" s="185"/>
      <c r="BL1093" s="185"/>
      <c r="BM1093" s="185"/>
      <c r="BN1093" s="185"/>
      <c r="BO1093" s="185"/>
      <c r="BP1093" s="185"/>
      <c r="BQ1093" s="185"/>
      <c r="BR1093" s="185"/>
      <c r="BS1093" s="185"/>
      <c r="BT1093" s="185"/>
      <c r="BU1093" s="185"/>
      <c r="BV1093" s="185"/>
      <c r="BW1093" s="185"/>
      <c r="BX1093" s="185"/>
      <c r="BY1093" s="185"/>
      <c r="BZ1093" s="185"/>
      <c r="CA1093" s="185"/>
      <c r="CB1093" s="185"/>
      <c r="CC1093" s="185"/>
      <c r="CD1093" s="185"/>
      <c r="CE1093" s="185"/>
      <c r="CF1093" s="185"/>
      <c r="CG1093" s="185"/>
      <c r="CH1093" s="185"/>
      <c r="CI1093" s="185"/>
      <c r="CJ1093" s="185"/>
      <c r="CK1093" s="185"/>
      <c r="CL1093" s="185"/>
      <c r="CM1093" s="185"/>
      <c r="CN1093" s="185"/>
      <c r="CO1093" s="185"/>
      <c r="CP1093" s="2234"/>
      <c r="CQ1093" s="2234"/>
      <c r="CR1093" s="2234"/>
      <c r="CS1093" s="283"/>
      <c r="CT1093" s="283"/>
      <c r="CU1093" s="283"/>
      <c r="CV1093" s="185"/>
      <c r="CW1093" s="185"/>
      <c r="CX1093" s="185"/>
      <c r="CY1093" s="185"/>
      <c r="CZ1093" s="185"/>
      <c r="DA1093" s="185"/>
      <c r="DB1093" s="1622"/>
      <c r="DC1093" s="1622"/>
      <c r="DD1093" s="1622"/>
      <c r="DE1093" s="185"/>
      <c r="DF1093" s="283"/>
      <c r="DG1093" s="185"/>
      <c r="DH1093" s="185"/>
      <c r="DI1093" s="185"/>
      <c r="DJ1093" s="185"/>
      <c r="DK1093" s="185"/>
      <c r="DL1093" s="185"/>
      <c r="DM1093" s="185"/>
      <c r="DN1093" s="185"/>
      <c r="DO1093" s="185"/>
      <c r="DP1093" s="283"/>
      <c r="DQ1093" s="185"/>
      <c r="DR1093" s="185"/>
      <c r="DS1093" s="185"/>
      <c r="DT1093" s="185"/>
      <c r="DU1093" s="185"/>
      <c r="DV1093" s="185"/>
      <c r="DW1093" s="185"/>
      <c r="DX1093" s="185"/>
      <c r="DY1093" s="185"/>
      <c r="DZ1093" s="2234"/>
      <c r="EA1093" s="283"/>
      <c r="EB1093" s="185"/>
      <c r="EC1093" s="866"/>
      <c r="ED1093" s="185"/>
      <c r="EE1093" s="185"/>
      <c r="EF1093" s="185"/>
      <c r="EG1093" s="202"/>
      <c r="EH1093" s="1614"/>
    </row>
    <row r="1094" spans="1:138" ht="15" hidden="1" customHeight="1" outlineLevel="1">
      <c r="A1094" s="67"/>
      <c r="B1094" s="23"/>
      <c r="C1094" s="95"/>
      <c r="D1094" s="96"/>
      <c r="E1094" s="67"/>
      <c r="F1094" s="67"/>
      <c r="G1094" s="67"/>
      <c r="H1094" s="86">
        <f>SUM(I1094:L1094)</f>
        <v>0</v>
      </c>
      <c r="I1094" s="67"/>
      <c r="J1094" s="67"/>
      <c r="K1094" s="67"/>
      <c r="L1094" s="67"/>
      <c r="M1094" s="2216"/>
      <c r="N1094" s="67"/>
      <c r="O1094" s="67"/>
      <c r="P1094" s="67"/>
      <c r="Q1094" s="185">
        <f>SUM(R1094:U1094)</f>
        <v>0</v>
      </c>
      <c r="R1094" s="196"/>
      <c r="S1094" s="196"/>
      <c r="T1094" s="196"/>
      <c r="U1094" s="196"/>
      <c r="V1094" s="86">
        <f>SUM(W1094:Z1094)</f>
        <v>0</v>
      </c>
      <c r="W1094" s="67"/>
      <c r="X1094" s="67"/>
      <c r="Y1094" s="67"/>
      <c r="Z1094" s="67"/>
      <c r="AA1094" s="185">
        <f>SUM(AB1094:AE1094)</f>
        <v>0</v>
      </c>
      <c r="AB1094" s="196"/>
      <c r="AC1094" s="196"/>
      <c r="AD1094" s="196"/>
      <c r="AE1094" s="196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2239"/>
      <c r="CQ1094" s="2239"/>
      <c r="CR1094" s="2239"/>
      <c r="CS1094" s="210"/>
      <c r="CT1094" s="210"/>
      <c r="CU1094" s="210"/>
      <c r="CV1094" s="33"/>
      <c r="CW1094" s="33"/>
      <c r="CX1094" s="33"/>
      <c r="CY1094" s="33"/>
      <c r="CZ1094" s="33"/>
      <c r="DA1094" s="33"/>
      <c r="DB1094" s="1498"/>
      <c r="DC1094" s="1498"/>
      <c r="DD1094" s="1498"/>
      <c r="DE1094" s="33"/>
      <c r="DF1094" s="210"/>
      <c r="DG1094" s="33"/>
      <c r="DH1094" s="33"/>
      <c r="DI1094" s="33"/>
      <c r="DJ1094" s="33"/>
      <c r="DK1094" s="33"/>
      <c r="DL1094" s="33"/>
      <c r="DM1094" s="33"/>
      <c r="DN1094" s="185"/>
      <c r="DO1094" s="33"/>
      <c r="DP1094" s="210"/>
      <c r="DQ1094" s="33"/>
      <c r="DR1094" s="33"/>
      <c r="DS1094" s="33"/>
      <c r="DT1094" s="33"/>
      <c r="DU1094" s="33"/>
      <c r="DV1094" s="33"/>
      <c r="DW1094" s="33"/>
      <c r="DX1094" s="185"/>
      <c r="DY1094" s="33"/>
      <c r="DZ1094" s="2239"/>
      <c r="EA1094" s="210"/>
      <c r="EB1094" s="33"/>
      <c r="EC1094" s="868"/>
      <c r="ED1094" s="33"/>
      <c r="EE1094" s="33"/>
      <c r="EF1094" s="33"/>
      <c r="EG1094" s="201"/>
      <c r="EH1094" s="1581"/>
    </row>
    <row r="1095" spans="1:138" ht="15" hidden="1" customHeight="1" outlineLevel="1">
      <c r="A1095" s="67"/>
      <c r="B1095" s="23"/>
      <c r="C1095" s="95"/>
      <c r="D1095" s="23"/>
      <c r="E1095" s="67"/>
      <c r="F1095" s="67"/>
      <c r="G1095" s="67"/>
      <c r="H1095" s="86">
        <f>SUM(I1095:L1095)</f>
        <v>0</v>
      </c>
      <c r="I1095" s="67"/>
      <c r="J1095" s="67"/>
      <c r="K1095" s="67"/>
      <c r="L1095" s="67"/>
      <c r="M1095" s="2216"/>
      <c r="N1095" s="67"/>
      <c r="O1095" s="67"/>
      <c r="P1095" s="67"/>
      <c r="Q1095" s="185">
        <f>SUM(R1095:U1095)</f>
        <v>0</v>
      </c>
      <c r="R1095" s="196"/>
      <c r="S1095" s="196"/>
      <c r="T1095" s="196"/>
      <c r="U1095" s="196"/>
      <c r="V1095" s="86">
        <f>SUM(W1095:Z1095)</f>
        <v>0</v>
      </c>
      <c r="W1095" s="67"/>
      <c r="X1095" s="67"/>
      <c r="Y1095" s="67"/>
      <c r="Z1095" s="67"/>
      <c r="AA1095" s="185">
        <f>SUM(AB1095:AE1095)</f>
        <v>0</v>
      </c>
      <c r="AB1095" s="196"/>
      <c r="AC1095" s="196"/>
      <c r="AD1095" s="196"/>
      <c r="AE1095" s="196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2239"/>
      <c r="CQ1095" s="2239"/>
      <c r="CR1095" s="2239"/>
      <c r="CS1095" s="210"/>
      <c r="CT1095" s="210"/>
      <c r="CU1095" s="210"/>
      <c r="CV1095" s="33"/>
      <c r="CW1095" s="33"/>
      <c r="CX1095" s="33"/>
      <c r="CY1095" s="33"/>
      <c r="CZ1095" s="33"/>
      <c r="DA1095" s="33"/>
      <c r="DB1095" s="1498"/>
      <c r="DC1095" s="1498"/>
      <c r="DD1095" s="1498"/>
      <c r="DE1095" s="33"/>
      <c r="DF1095" s="210"/>
      <c r="DG1095" s="33"/>
      <c r="DH1095" s="33"/>
      <c r="DI1095" s="33"/>
      <c r="DJ1095" s="33"/>
      <c r="DK1095" s="33"/>
      <c r="DL1095" s="33"/>
      <c r="DM1095" s="33"/>
      <c r="DN1095" s="33"/>
      <c r="DO1095" s="33"/>
      <c r="DP1095" s="210"/>
      <c r="DQ1095" s="33"/>
      <c r="DR1095" s="33"/>
      <c r="DS1095" s="33"/>
      <c r="DT1095" s="33"/>
      <c r="DU1095" s="33"/>
      <c r="DV1095" s="33"/>
      <c r="DW1095" s="33"/>
      <c r="DX1095" s="33"/>
      <c r="DY1095" s="33"/>
      <c r="DZ1095" s="2239"/>
      <c r="EA1095" s="210"/>
      <c r="EB1095" s="33"/>
      <c r="EC1095" s="868"/>
      <c r="ED1095" s="33"/>
      <c r="EE1095" s="33"/>
      <c r="EF1095" s="33"/>
      <c r="EG1095" s="201"/>
      <c r="EH1095" s="1581"/>
    </row>
    <row r="1096" spans="1:138" ht="15" hidden="1" customHeight="1" outlineLevel="1">
      <c r="A1096" s="67"/>
      <c r="B1096" s="23"/>
      <c r="C1096" s="95" t="s">
        <v>49</v>
      </c>
      <c r="D1096" s="105" t="s">
        <v>1</v>
      </c>
      <c r="E1096" s="84"/>
      <c r="F1096" s="84"/>
      <c r="G1096" s="84"/>
      <c r="H1096" s="84"/>
      <c r="I1096" s="84"/>
      <c r="J1096" s="84"/>
      <c r="K1096" s="84"/>
      <c r="L1096" s="84"/>
      <c r="M1096" s="2199"/>
      <c r="N1096" s="84"/>
      <c r="O1096" s="84"/>
      <c r="P1096" s="84"/>
      <c r="Q1096" s="185"/>
      <c r="R1096" s="185"/>
      <c r="S1096" s="185"/>
      <c r="T1096" s="185"/>
      <c r="U1096" s="185"/>
      <c r="V1096" s="84"/>
      <c r="W1096" s="84"/>
      <c r="X1096" s="84"/>
      <c r="Y1096" s="84"/>
      <c r="Z1096" s="84"/>
      <c r="AA1096" s="185"/>
      <c r="AB1096" s="185"/>
      <c r="AC1096" s="185"/>
      <c r="AD1096" s="185"/>
      <c r="AE1096" s="185"/>
      <c r="AF1096" s="105"/>
      <c r="AG1096" s="105"/>
      <c r="AH1096" s="185">
        <f>SUM(AH1094:AH1095)</f>
        <v>0</v>
      </c>
      <c r="AI1096" s="185">
        <f>SUM(AI1094:AI1095)</f>
        <v>0</v>
      </c>
      <c r="AJ1096" s="185">
        <f t="shared" ref="AJ1096:AV1096" si="3016">SUM(AJ1094:AJ1095)</f>
        <v>0</v>
      </c>
      <c r="AK1096" s="185">
        <f t="shared" si="3016"/>
        <v>0</v>
      </c>
      <c r="AL1096" s="185">
        <f t="shared" si="3016"/>
        <v>0</v>
      </c>
      <c r="AM1096" s="185">
        <f t="shared" si="3016"/>
        <v>0</v>
      </c>
      <c r="AN1096" s="185">
        <f t="shared" si="3016"/>
        <v>0</v>
      </c>
      <c r="AO1096" s="185">
        <f t="shared" si="3016"/>
        <v>0</v>
      </c>
      <c r="AP1096" s="185">
        <f t="shared" si="3016"/>
        <v>0</v>
      </c>
      <c r="AQ1096" s="185">
        <f t="shared" si="3016"/>
        <v>0</v>
      </c>
      <c r="AR1096" s="185">
        <f t="shared" si="3016"/>
        <v>0</v>
      </c>
      <c r="AS1096" s="185">
        <f t="shared" si="3016"/>
        <v>0</v>
      </c>
      <c r="AT1096" s="185">
        <f t="shared" si="3016"/>
        <v>0</v>
      </c>
      <c r="AU1096" s="185">
        <f t="shared" si="3016"/>
        <v>0</v>
      </c>
      <c r="AV1096" s="185">
        <f t="shared" si="3016"/>
        <v>0</v>
      </c>
      <c r="AW1096" s="185">
        <f>SUM(AW1094:AW1095)</f>
        <v>0</v>
      </c>
      <c r="AX1096" s="185">
        <f>SUM(AX1094:AX1095)</f>
        <v>0</v>
      </c>
      <c r="AY1096" s="185">
        <f t="shared" ref="AY1096:BK1096" si="3017">SUM(AY1094:AY1095)</f>
        <v>0</v>
      </c>
      <c r="AZ1096" s="185">
        <f t="shared" si="3017"/>
        <v>0</v>
      </c>
      <c r="BA1096" s="185">
        <f t="shared" si="3017"/>
        <v>0</v>
      </c>
      <c r="BB1096" s="185">
        <f t="shared" si="3017"/>
        <v>0</v>
      </c>
      <c r="BC1096" s="185">
        <f t="shared" si="3017"/>
        <v>0</v>
      </c>
      <c r="BD1096" s="185">
        <f t="shared" si="3017"/>
        <v>0</v>
      </c>
      <c r="BE1096" s="185">
        <f t="shared" si="3017"/>
        <v>0</v>
      </c>
      <c r="BF1096" s="185">
        <f t="shared" si="3017"/>
        <v>0</v>
      </c>
      <c r="BG1096" s="185">
        <f t="shared" si="3017"/>
        <v>0</v>
      </c>
      <c r="BH1096" s="185">
        <f t="shared" si="3017"/>
        <v>0</v>
      </c>
      <c r="BI1096" s="185">
        <f t="shared" si="3017"/>
        <v>0</v>
      </c>
      <c r="BJ1096" s="185">
        <f t="shared" si="3017"/>
        <v>0</v>
      </c>
      <c r="BK1096" s="185">
        <f t="shared" si="3017"/>
        <v>0</v>
      </c>
      <c r="BL1096" s="185">
        <f>SUM(BL1094:BL1095)</f>
        <v>0</v>
      </c>
      <c r="BM1096" s="185">
        <f>SUM(BM1094:BM1095)</f>
        <v>0</v>
      </c>
      <c r="BN1096" s="185">
        <f t="shared" ref="BN1096:BZ1096" si="3018">SUM(BN1094:BN1095)</f>
        <v>0</v>
      </c>
      <c r="BO1096" s="185">
        <f t="shared" si="3018"/>
        <v>0</v>
      </c>
      <c r="BP1096" s="185">
        <f t="shared" si="3018"/>
        <v>0</v>
      </c>
      <c r="BQ1096" s="185">
        <f t="shared" si="3018"/>
        <v>0</v>
      </c>
      <c r="BR1096" s="185">
        <f t="shared" si="3018"/>
        <v>0</v>
      </c>
      <c r="BS1096" s="185">
        <f t="shared" si="3018"/>
        <v>0</v>
      </c>
      <c r="BT1096" s="185">
        <f t="shared" si="3018"/>
        <v>0</v>
      </c>
      <c r="BU1096" s="185">
        <f t="shared" si="3018"/>
        <v>0</v>
      </c>
      <c r="BV1096" s="185">
        <f t="shared" si="3018"/>
        <v>0</v>
      </c>
      <c r="BW1096" s="185">
        <f t="shared" si="3018"/>
        <v>0</v>
      </c>
      <c r="BX1096" s="185">
        <f t="shared" si="3018"/>
        <v>0</v>
      </c>
      <c r="BY1096" s="185">
        <f t="shared" si="3018"/>
        <v>0</v>
      </c>
      <c r="BZ1096" s="185">
        <f t="shared" si="3018"/>
        <v>0</v>
      </c>
      <c r="CA1096" s="185">
        <f>SUM(CA1094:CA1095)</f>
        <v>0</v>
      </c>
      <c r="CB1096" s="185">
        <f>SUM(CB1094:CB1095)</f>
        <v>0</v>
      </c>
      <c r="CC1096" s="185">
        <f t="shared" ref="CC1096:CO1096" si="3019">SUM(CC1094:CC1095)</f>
        <v>0</v>
      </c>
      <c r="CD1096" s="185">
        <f t="shared" si="3019"/>
        <v>0</v>
      </c>
      <c r="CE1096" s="185">
        <f t="shared" si="3019"/>
        <v>0</v>
      </c>
      <c r="CF1096" s="185">
        <f t="shared" si="3019"/>
        <v>0</v>
      </c>
      <c r="CG1096" s="185">
        <f t="shared" si="3019"/>
        <v>0</v>
      </c>
      <c r="CH1096" s="185">
        <f t="shared" si="3019"/>
        <v>0</v>
      </c>
      <c r="CI1096" s="185">
        <f t="shared" si="3019"/>
        <v>0</v>
      </c>
      <c r="CJ1096" s="185">
        <f t="shared" si="3019"/>
        <v>0</v>
      </c>
      <c r="CK1096" s="185">
        <f t="shared" si="3019"/>
        <v>0</v>
      </c>
      <c r="CL1096" s="185">
        <f t="shared" si="3019"/>
        <v>0</v>
      </c>
      <c r="CM1096" s="185">
        <f t="shared" si="3019"/>
        <v>0</v>
      </c>
      <c r="CN1096" s="185">
        <f t="shared" si="3019"/>
        <v>0</v>
      </c>
      <c r="CO1096" s="185">
        <f t="shared" si="3019"/>
        <v>0</v>
      </c>
      <c r="CP1096" s="2234">
        <f t="shared" ref="CP1096:CX1096" si="3020">SUM(CP1094:CP1095)</f>
        <v>0</v>
      </c>
      <c r="CQ1096" s="2234">
        <f t="shared" si="3020"/>
        <v>0</v>
      </c>
      <c r="CR1096" s="2234">
        <f t="shared" si="3020"/>
        <v>0</v>
      </c>
      <c r="CS1096" s="283">
        <f t="shared" si="3020"/>
        <v>0</v>
      </c>
      <c r="CT1096" s="283">
        <f t="shared" si="3020"/>
        <v>0</v>
      </c>
      <c r="CU1096" s="283">
        <f t="shared" si="3020"/>
        <v>0</v>
      </c>
      <c r="CV1096" s="185">
        <f t="shared" si="3020"/>
        <v>0</v>
      </c>
      <c r="CW1096" s="185">
        <f t="shared" si="3020"/>
        <v>0</v>
      </c>
      <c r="CX1096" s="185">
        <f t="shared" si="3020"/>
        <v>0</v>
      </c>
      <c r="CY1096" s="185">
        <f t="shared" ref="CY1096:DA1096" si="3021">SUM(CY1094:CY1095)</f>
        <v>0</v>
      </c>
      <c r="CZ1096" s="185">
        <f t="shared" si="3021"/>
        <v>0</v>
      </c>
      <c r="DA1096" s="185">
        <f t="shared" si="3021"/>
        <v>0</v>
      </c>
      <c r="DB1096" s="1622"/>
      <c r="DC1096" s="1622"/>
      <c r="DD1096" s="1622"/>
      <c r="DE1096" s="185">
        <f>SUM(DE1094:DE1095)</f>
        <v>0</v>
      </c>
      <c r="DF1096" s="283"/>
      <c r="DG1096" s="185"/>
      <c r="DH1096" s="185"/>
      <c r="DI1096" s="185"/>
      <c r="DJ1096" s="185"/>
      <c r="DK1096" s="185"/>
      <c r="DL1096" s="185"/>
      <c r="DM1096" s="185"/>
      <c r="DN1096" s="33"/>
      <c r="DO1096" s="185"/>
      <c r="DP1096" s="283"/>
      <c r="DQ1096" s="185"/>
      <c r="DR1096" s="185"/>
      <c r="DS1096" s="185"/>
      <c r="DT1096" s="185"/>
      <c r="DU1096" s="185"/>
      <c r="DV1096" s="185"/>
      <c r="DW1096" s="185"/>
      <c r="DX1096" s="33"/>
      <c r="DY1096" s="185"/>
      <c r="DZ1096" s="2234">
        <f>SUM(DZ1094:DZ1095)</f>
        <v>0</v>
      </c>
      <c r="EA1096" s="283">
        <f t="shared" ref="EA1096:EB1096" si="3022">SUM(EA1094:EA1095)</f>
        <v>0</v>
      </c>
      <c r="EB1096" s="185">
        <f t="shared" si="3022"/>
        <v>0</v>
      </c>
      <c r="EC1096" s="866">
        <f t="shared" ref="EC1096" si="3023">SUM(EC1094:EC1095)</f>
        <v>0</v>
      </c>
      <c r="ED1096" s="185"/>
      <c r="EE1096" s="185"/>
      <c r="EF1096" s="185"/>
      <c r="EG1096" s="202"/>
      <c r="EH1096" s="1614"/>
    </row>
    <row r="1097" spans="1:138" ht="15" hidden="1" customHeight="1" outlineLevel="1">
      <c r="A1097" s="67"/>
      <c r="B1097" s="23"/>
      <c r="C1097" s="95" t="s">
        <v>131</v>
      </c>
      <c r="D1097" s="96" t="s">
        <v>133</v>
      </c>
      <c r="E1097" s="84"/>
      <c r="F1097" s="84"/>
      <c r="G1097" s="84"/>
      <c r="H1097" s="84"/>
      <c r="I1097" s="84"/>
      <c r="J1097" s="84"/>
      <c r="K1097" s="84"/>
      <c r="L1097" s="84"/>
      <c r="M1097" s="2199"/>
      <c r="N1097" s="84"/>
      <c r="O1097" s="84"/>
      <c r="P1097" s="84"/>
      <c r="Q1097" s="185"/>
      <c r="R1097" s="185"/>
      <c r="S1097" s="185"/>
      <c r="T1097" s="185"/>
      <c r="U1097" s="185"/>
      <c r="V1097" s="84"/>
      <c r="W1097" s="84"/>
      <c r="X1097" s="84"/>
      <c r="Y1097" s="84"/>
      <c r="Z1097" s="84"/>
      <c r="AA1097" s="185"/>
      <c r="AB1097" s="185"/>
      <c r="AC1097" s="185"/>
      <c r="AD1097" s="185"/>
      <c r="AE1097" s="185"/>
      <c r="AF1097" s="23"/>
      <c r="AG1097" s="23"/>
      <c r="AH1097" s="185"/>
      <c r="AI1097" s="185"/>
      <c r="AJ1097" s="185"/>
      <c r="AK1097" s="185"/>
      <c r="AL1097" s="185"/>
      <c r="AM1097" s="185"/>
      <c r="AN1097" s="185"/>
      <c r="AO1097" s="185"/>
      <c r="AP1097" s="185"/>
      <c r="AQ1097" s="185"/>
      <c r="AR1097" s="185"/>
      <c r="AS1097" s="185"/>
      <c r="AT1097" s="185"/>
      <c r="AU1097" s="185"/>
      <c r="AV1097" s="185"/>
      <c r="AW1097" s="185"/>
      <c r="AX1097" s="185"/>
      <c r="AY1097" s="185"/>
      <c r="AZ1097" s="185"/>
      <c r="BA1097" s="185"/>
      <c r="BB1097" s="185"/>
      <c r="BC1097" s="185"/>
      <c r="BD1097" s="185"/>
      <c r="BE1097" s="185"/>
      <c r="BF1097" s="185"/>
      <c r="BG1097" s="185"/>
      <c r="BH1097" s="185"/>
      <c r="BI1097" s="185"/>
      <c r="BJ1097" s="185"/>
      <c r="BK1097" s="185"/>
      <c r="BL1097" s="185"/>
      <c r="BM1097" s="185"/>
      <c r="BN1097" s="185"/>
      <c r="BO1097" s="185"/>
      <c r="BP1097" s="185"/>
      <c r="BQ1097" s="185"/>
      <c r="BR1097" s="185"/>
      <c r="BS1097" s="185"/>
      <c r="BT1097" s="185"/>
      <c r="BU1097" s="185"/>
      <c r="BV1097" s="185"/>
      <c r="BW1097" s="185"/>
      <c r="BX1097" s="185"/>
      <c r="BY1097" s="185"/>
      <c r="BZ1097" s="185"/>
      <c r="CA1097" s="185"/>
      <c r="CB1097" s="185"/>
      <c r="CC1097" s="185"/>
      <c r="CD1097" s="185"/>
      <c r="CE1097" s="185"/>
      <c r="CF1097" s="185"/>
      <c r="CG1097" s="185"/>
      <c r="CH1097" s="185"/>
      <c r="CI1097" s="185"/>
      <c r="CJ1097" s="185"/>
      <c r="CK1097" s="185"/>
      <c r="CL1097" s="185"/>
      <c r="CM1097" s="185"/>
      <c r="CN1097" s="185"/>
      <c r="CO1097" s="185"/>
      <c r="CP1097" s="2234"/>
      <c r="CQ1097" s="2234"/>
      <c r="CR1097" s="2234"/>
      <c r="CS1097" s="283"/>
      <c r="CT1097" s="283"/>
      <c r="CU1097" s="283"/>
      <c r="CV1097" s="185"/>
      <c r="CW1097" s="185"/>
      <c r="CX1097" s="185"/>
      <c r="CY1097" s="185"/>
      <c r="CZ1097" s="185"/>
      <c r="DA1097" s="185"/>
      <c r="DB1097" s="1622"/>
      <c r="DC1097" s="1622"/>
      <c r="DD1097" s="1622"/>
      <c r="DE1097" s="185"/>
      <c r="DF1097" s="283"/>
      <c r="DG1097" s="185"/>
      <c r="DH1097" s="185"/>
      <c r="DI1097" s="185"/>
      <c r="DJ1097" s="185"/>
      <c r="DK1097" s="185"/>
      <c r="DL1097" s="185"/>
      <c r="DM1097" s="185"/>
      <c r="DN1097" s="185"/>
      <c r="DO1097" s="185"/>
      <c r="DP1097" s="283"/>
      <c r="DQ1097" s="185"/>
      <c r="DR1097" s="185"/>
      <c r="DS1097" s="185"/>
      <c r="DT1097" s="185"/>
      <c r="DU1097" s="185"/>
      <c r="DV1097" s="185"/>
      <c r="DW1097" s="185"/>
      <c r="DX1097" s="185"/>
      <c r="DY1097" s="185"/>
      <c r="DZ1097" s="2234"/>
      <c r="EA1097" s="283"/>
      <c r="EB1097" s="185"/>
      <c r="EC1097" s="866"/>
      <c r="ED1097" s="185"/>
      <c r="EE1097" s="185"/>
      <c r="EF1097" s="185"/>
      <c r="EG1097" s="202"/>
      <c r="EH1097" s="1614"/>
    </row>
    <row r="1098" spans="1:138" ht="15" hidden="1" customHeight="1" outlineLevel="1">
      <c r="A1098" s="67"/>
      <c r="B1098" s="23"/>
      <c r="C1098" s="95"/>
      <c r="D1098" s="96"/>
      <c r="E1098" s="67"/>
      <c r="F1098" s="67"/>
      <c r="G1098" s="67"/>
      <c r="H1098" s="86">
        <f>SUM(I1098:L1098)</f>
        <v>0</v>
      </c>
      <c r="I1098" s="67"/>
      <c r="J1098" s="67"/>
      <c r="K1098" s="67"/>
      <c r="L1098" s="67"/>
      <c r="M1098" s="2216"/>
      <c r="N1098" s="67"/>
      <c r="O1098" s="67"/>
      <c r="P1098" s="67"/>
      <c r="Q1098" s="185">
        <f>SUM(R1098:U1098)</f>
        <v>0</v>
      </c>
      <c r="R1098" s="196"/>
      <c r="S1098" s="196"/>
      <c r="T1098" s="196"/>
      <c r="U1098" s="196"/>
      <c r="V1098" s="86">
        <f>SUM(W1098:Z1098)</f>
        <v>0</v>
      </c>
      <c r="W1098" s="67"/>
      <c r="X1098" s="67"/>
      <c r="Y1098" s="67"/>
      <c r="Z1098" s="67"/>
      <c r="AA1098" s="185">
        <f>SUM(AB1098:AE1098)</f>
        <v>0</v>
      </c>
      <c r="AB1098" s="196"/>
      <c r="AC1098" s="196"/>
      <c r="AD1098" s="196"/>
      <c r="AE1098" s="196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2239"/>
      <c r="CQ1098" s="2239"/>
      <c r="CR1098" s="2239"/>
      <c r="CS1098" s="210"/>
      <c r="CT1098" s="210"/>
      <c r="CU1098" s="210"/>
      <c r="CV1098" s="33"/>
      <c r="CW1098" s="33"/>
      <c r="CX1098" s="33"/>
      <c r="CY1098" s="33"/>
      <c r="CZ1098" s="33"/>
      <c r="DA1098" s="33"/>
      <c r="DB1098" s="1498"/>
      <c r="DC1098" s="1498"/>
      <c r="DD1098" s="1498"/>
      <c r="DE1098" s="33"/>
      <c r="DF1098" s="210"/>
      <c r="DG1098" s="33"/>
      <c r="DH1098" s="33"/>
      <c r="DI1098" s="33"/>
      <c r="DJ1098" s="33"/>
      <c r="DK1098" s="33"/>
      <c r="DL1098" s="33"/>
      <c r="DM1098" s="33"/>
      <c r="DN1098" s="185"/>
      <c r="DO1098" s="33"/>
      <c r="DP1098" s="210"/>
      <c r="DQ1098" s="33"/>
      <c r="DR1098" s="33"/>
      <c r="DS1098" s="33"/>
      <c r="DT1098" s="33"/>
      <c r="DU1098" s="33"/>
      <c r="DV1098" s="33"/>
      <c r="DW1098" s="33"/>
      <c r="DX1098" s="185"/>
      <c r="DY1098" s="33"/>
      <c r="DZ1098" s="2239"/>
      <c r="EA1098" s="210"/>
      <c r="EB1098" s="33"/>
      <c r="EC1098" s="868"/>
      <c r="ED1098" s="33"/>
      <c r="EE1098" s="33"/>
      <c r="EF1098" s="33"/>
      <c r="EG1098" s="201"/>
      <c r="EH1098" s="1581"/>
    </row>
    <row r="1099" spans="1:138" ht="15" hidden="1" customHeight="1" outlineLevel="1">
      <c r="A1099" s="67"/>
      <c r="B1099" s="23"/>
      <c r="C1099" s="95"/>
      <c r="D1099" s="23"/>
      <c r="E1099" s="67"/>
      <c r="F1099" s="67"/>
      <c r="G1099" s="67"/>
      <c r="H1099" s="86">
        <f>SUM(I1099:L1099)</f>
        <v>0</v>
      </c>
      <c r="I1099" s="67"/>
      <c r="J1099" s="67"/>
      <c r="K1099" s="67"/>
      <c r="L1099" s="67"/>
      <c r="M1099" s="2216"/>
      <c r="N1099" s="67"/>
      <c r="O1099" s="67"/>
      <c r="P1099" s="67"/>
      <c r="Q1099" s="185">
        <f>SUM(R1099:U1099)</f>
        <v>0</v>
      </c>
      <c r="R1099" s="196"/>
      <c r="S1099" s="196"/>
      <c r="T1099" s="196"/>
      <c r="U1099" s="196"/>
      <c r="V1099" s="86">
        <f>SUM(W1099:Z1099)</f>
        <v>0</v>
      </c>
      <c r="W1099" s="67"/>
      <c r="X1099" s="67"/>
      <c r="Y1099" s="67"/>
      <c r="Z1099" s="67"/>
      <c r="AA1099" s="185">
        <f>SUM(AB1099:AE1099)</f>
        <v>0</v>
      </c>
      <c r="AB1099" s="196"/>
      <c r="AC1099" s="196"/>
      <c r="AD1099" s="196"/>
      <c r="AE1099" s="196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2239"/>
      <c r="CQ1099" s="2239"/>
      <c r="CR1099" s="2239"/>
      <c r="CS1099" s="210"/>
      <c r="CT1099" s="210"/>
      <c r="CU1099" s="210"/>
      <c r="CV1099" s="33"/>
      <c r="CW1099" s="33"/>
      <c r="CX1099" s="33"/>
      <c r="CY1099" s="33"/>
      <c r="CZ1099" s="33"/>
      <c r="DA1099" s="33"/>
      <c r="DB1099" s="1498"/>
      <c r="DC1099" s="1498"/>
      <c r="DD1099" s="1498"/>
      <c r="DE1099" s="33"/>
      <c r="DF1099" s="210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210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2239"/>
      <c r="EA1099" s="210"/>
      <c r="EB1099" s="33"/>
      <c r="EC1099" s="868"/>
      <c r="ED1099" s="33"/>
      <c r="EE1099" s="33"/>
      <c r="EF1099" s="33"/>
      <c r="EG1099" s="201"/>
      <c r="EH1099" s="1581"/>
    </row>
    <row r="1100" spans="1:138" ht="15" hidden="1" customHeight="1" outlineLevel="1">
      <c r="A1100" s="67"/>
      <c r="B1100" s="23"/>
      <c r="C1100" s="95" t="s">
        <v>49</v>
      </c>
      <c r="D1100" s="105" t="s">
        <v>1</v>
      </c>
      <c r="E1100" s="84"/>
      <c r="F1100" s="84"/>
      <c r="G1100" s="84"/>
      <c r="H1100" s="84"/>
      <c r="I1100" s="84"/>
      <c r="J1100" s="84"/>
      <c r="K1100" s="84"/>
      <c r="L1100" s="84"/>
      <c r="M1100" s="2199"/>
      <c r="N1100" s="84"/>
      <c r="O1100" s="84"/>
      <c r="P1100" s="84"/>
      <c r="Q1100" s="185"/>
      <c r="R1100" s="185"/>
      <c r="S1100" s="185"/>
      <c r="T1100" s="185"/>
      <c r="U1100" s="185"/>
      <c r="V1100" s="84"/>
      <c r="W1100" s="84"/>
      <c r="X1100" s="84"/>
      <c r="Y1100" s="84"/>
      <c r="Z1100" s="84"/>
      <c r="AA1100" s="185"/>
      <c r="AB1100" s="185"/>
      <c r="AC1100" s="185"/>
      <c r="AD1100" s="185"/>
      <c r="AE1100" s="185"/>
      <c r="AF1100" s="105"/>
      <c r="AG1100" s="105"/>
      <c r="AH1100" s="185">
        <f>SUM(AH1098:AH1099)</f>
        <v>0</v>
      </c>
      <c r="AI1100" s="185">
        <f>SUM(AI1098:AI1099)</f>
        <v>0</v>
      </c>
      <c r="AJ1100" s="185">
        <f t="shared" ref="AJ1100:AV1100" si="3024">SUM(AJ1098:AJ1099)</f>
        <v>0</v>
      </c>
      <c r="AK1100" s="185">
        <f t="shared" si="3024"/>
        <v>0</v>
      </c>
      <c r="AL1100" s="185">
        <f t="shared" si="3024"/>
        <v>0</v>
      </c>
      <c r="AM1100" s="185">
        <f t="shared" si="3024"/>
        <v>0</v>
      </c>
      <c r="AN1100" s="185">
        <f t="shared" si="3024"/>
        <v>0</v>
      </c>
      <c r="AO1100" s="185">
        <f t="shared" si="3024"/>
        <v>0</v>
      </c>
      <c r="AP1100" s="185">
        <f t="shared" si="3024"/>
        <v>0</v>
      </c>
      <c r="AQ1100" s="185">
        <f t="shared" si="3024"/>
        <v>0</v>
      </c>
      <c r="AR1100" s="185">
        <f t="shared" si="3024"/>
        <v>0</v>
      </c>
      <c r="AS1100" s="185">
        <f t="shared" si="3024"/>
        <v>0</v>
      </c>
      <c r="AT1100" s="185">
        <f t="shared" si="3024"/>
        <v>0</v>
      </c>
      <c r="AU1100" s="185">
        <f t="shared" si="3024"/>
        <v>0</v>
      </c>
      <c r="AV1100" s="185">
        <f t="shared" si="3024"/>
        <v>0</v>
      </c>
      <c r="AW1100" s="185">
        <f>SUM(AW1098:AW1099)</f>
        <v>0</v>
      </c>
      <c r="AX1100" s="185">
        <f>SUM(AX1098:AX1099)</f>
        <v>0</v>
      </c>
      <c r="AY1100" s="185">
        <f t="shared" ref="AY1100:BK1100" si="3025">SUM(AY1098:AY1099)</f>
        <v>0</v>
      </c>
      <c r="AZ1100" s="185">
        <f t="shared" si="3025"/>
        <v>0</v>
      </c>
      <c r="BA1100" s="185">
        <f t="shared" si="3025"/>
        <v>0</v>
      </c>
      <c r="BB1100" s="185">
        <f t="shared" si="3025"/>
        <v>0</v>
      </c>
      <c r="BC1100" s="185">
        <f t="shared" si="3025"/>
        <v>0</v>
      </c>
      <c r="BD1100" s="185">
        <f t="shared" si="3025"/>
        <v>0</v>
      </c>
      <c r="BE1100" s="185">
        <f t="shared" si="3025"/>
        <v>0</v>
      </c>
      <c r="BF1100" s="185">
        <f t="shared" si="3025"/>
        <v>0</v>
      </c>
      <c r="BG1100" s="185">
        <f t="shared" si="3025"/>
        <v>0</v>
      </c>
      <c r="BH1100" s="185">
        <f t="shared" si="3025"/>
        <v>0</v>
      </c>
      <c r="BI1100" s="185">
        <f t="shared" si="3025"/>
        <v>0</v>
      </c>
      <c r="BJ1100" s="185">
        <f t="shared" si="3025"/>
        <v>0</v>
      </c>
      <c r="BK1100" s="185">
        <f t="shared" si="3025"/>
        <v>0</v>
      </c>
      <c r="BL1100" s="185">
        <f>SUM(BL1098:BL1099)</f>
        <v>0</v>
      </c>
      <c r="BM1100" s="185">
        <f>SUM(BM1098:BM1099)</f>
        <v>0</v>
      </c>
      <c r="BN1100" s="185">
        <f t="shared" ref="BN1100:BZ1100" si="3026">SUM(BN1098:BN1099)</f>
        <v>0</v>
      </c>
      <c r="BO1100" s="185">
        <f t="shared" si="3026"/>
        <v>0</v>
      </c>
      <c r="BP1100" s="185">
        <f t="shared" si="3026"/>
        <v>0</v>
      </c>
      <c r="BQ1100" s="185">
        <f t="shared" si="3026"/>
        <v>0</v>
      </c>
      <c r="BR1100" s="185">
        <f t="shared" si="3026"/>
        <v>0</v>
      </c>
      <c r="BS1100" s="185">
        <f t="shared" si="3026"/>
        <v>0</v>
      </c>
      <c r="BT1100" s="185">
        <f t="shared" si="3026"/>
        <v>0</v>
      </c>
      <c r="BU1100" s="185">
        <f t="shared" si="3026"/>
        <v>0</v>
      </c>
      <c r="BV1100" s="185">
        <f t="shared" si="3026"/>
        <v>0</v>
      </c>
      <c r="BW1100" s="185">
        <f t="shared" si="3026"/>
        <v>0</v>
      </c>
      <c r="BX1100" s="185">
        <f t="shared" si="3026"/>
        <v>0</v>
      </c>
      <c r="BY1100" s="185">
        <f t="shared" si="3026"/>
        <v>0</v>
      </c>
      <c r="BZ1100" s="185">
        <f t="shared" si="3026"/>
        <v>0</v>
      </c>
      <c r="CA1100" s="185">
        <f>SUM(CA1098:CA1099)</f>
        <v>0</v>
      </c>
      <c r="CB1100" s="185">
        <f>SUM(CB1098:CB1099)</f>
        <v>0</v>
      </c>
      <c r="CC1100" s="185">
        <f t="shared" ref="CC1100:CO1100" si="3027">SUM(CC1098:CC1099)</f>
        <v>0</v>
      </c>
      <c r="CD1100" s="185">
        <f t="shared" si="3027"/>
        <v>0</v>
      </c>
      <c r="CE1100" s="185">
        <f t="shared" si="3027"/>
        <v>0</v>
      </c>
      <c r="CF1100" s="185">
        <f t="shared" si="3027"/>
        <v>0</v>
      </c>
      <c r="CG1100" s="185">
        <f t="shared" si="3027"/>
        <v>0</v>
      </c>
      <c r="CH1100" s="185">
        <f t="shared" si="3027"/>
        <v>0</v>
      </c>
      <c r="CI1100" s="185">
        <f t="shared" si="3027"/>
        <v>0</v>
      </c>
      <c r="CJ1100" s="185">
        <f t="shared" si="3027"/>
        <v>0</v>
      </c>
      <c r="CK1100" s="185">
        <f t="shared" si="3027"/>
        <v>0</v>
      </c>
      <c r="CL1100" s="185">
        <f t="shared" si="3027"/>
        <v>0</v>
      </c>
      <c r="CM1100" s="185">
        <f t="shared" si="3027"/>
        <v>0</v>
      </c>
      <c r="CN1100" s="185">
        <f t="shared" si="3027"/>
        <v>0</v>
      </c>
      <c r="CO1100" s="185">
        <f t="shared" si="3027"/>
        <v>0</v>
      </c>
      <c r="CP1100" s="2234">
        <f t="shared" ref="CP1100:CX1100" si="3028">SUM(CP1098:CP1099)</f>
        <v>0</v>
      </c>
      <c r="CQ1100" s="2234">
        <f t="shared" si="3028"/>
        <v>0</v>
      </c>
      <c r="CR1100" s="2234">
        <f t="shared" si="3028"/>
        <v>0</v>
      </c>
      <c r="CS1100" s="283">
        <f t="shared" si="3028"/>
        <v>0</v>
      </c>
      <c r="CT1100" s="283">
        <f t="shared" si="3028"/>
        <v>0</v>
      </c>
      <c r="CU1100" s="283">
        <f t="shared" si="3028"/>
        <v>0</v>
      </c>
      <c r="CV1100" s="185">
        <f t="shared" si="3028"/>
        <v>0</v>
      </c>
      <c r="CW1100" s="185">
        <f t="shared" si="3028"/>
        <v>0</v>
      </c>
      <c r="CX1100" s="185">
        <f t="shared" si="3028"/>
        <v>0</v>
      </c>
      <c r="CY1100" s="185">
        <f t="shared" ref="CY1100:DA1100" si="3029">SUM(CY1098:CY1099)</f>
        <v>0</v>
      </c>
      <c r="CZ1100" s="185">
        <f t="shared" si="3029"/>
        <v>0</v>
      </c>
      <c r="DA1100" s="185">
        <f t="shared" si="3029"/>
        <v>0</v>
      </c>
      <c r="DB1100" s="1622"/>
      <c r="DC1100" s="1622"/>
      <c r="DD1100" s="1622"/>
      <c r="DE1100" s="185">
        <f>SUM(DE1098:DE1099)</f>
        <v>0</v>
      </c>
      <c r="DF1100" s="283"/>
      <c r="DG1100" s="185"/>
      <c r="DH1100" s="185"/>
      <c r="DI1100" s="185"/>
      <c r="DJ1100" s="185"/>
      <c r="DK1100" s="185"/>
      <c r="DL1100" s="185"/>
      <c r="DM1100" s="185"/>
      <c r="DN1100" s="33"/>
      <c r="DO1100" s="185"/>
      <c r="DP1100" s="283"/>
      <c r="DQ1100" s="185"/>
      <c r="DR1100" s="185"/>
      <c r="DS1100" s="185"/>
      <c r="DT1100" s="185"/>
      <c r="DU1100" s="185"/>
      <c r="DV1100" s="185"/>
      <c r="DW1100" s="185"/>
      <c r="DX1100" s="33"/>
      <c r="DY1100" s="185"/>
      <c r="DZ1100" s="2234">
        <f>SUM(DZ1098:DZ1099)</f>
        <v>0</v>
      </c>
      <c r="EA1100" s="283">
        <f t="shared" ref="EA1100:EB1100" si="3030">SUM(EA1098:EA1099)</f>
        <v>0</v>
      </c>
      <c r="EB1100" s="185">
        <f t="shared" si="3030"/>
        <v>0</v>
      </c>
      <c r="EC1100" s="866">
        <f t="shared" ref="EC1100" si="3031">SUM(EC1098:EC1099)</f>
        <v>0</v>
      </c>
      <c r="ED1100" s="185"/>
      <c r="EE1100" s="185"/>
      <c r="EF1100" s="185"/>
      <c r="EG1100" s="202"/>
      <c r="EH1100" s="1614"/>
    </row>
    <row r="1101" spans="1:138" ht="15" hidden="1" customHeight="1" outlineLevel="1">
      <c r="A1101" s="67"/>
      <c r="B1101" s="23"/>
      <c r="C1101" s="95" t="s">
        <v>132</v>
      </c>
      <c r="D1101" s="96" t="s">
        <v>134</v>
      </c>
      <c r="E1101" s="84"/>
      <c r="F1101" s="84"/>
      <c r="G1101" s="84"/>
      <c r="H1101" s="84"/>
      <c r="I1101" s="84"/>
      <c r="J1101" s="84"/>
      <c r="K1101" s="84"/>
      <c r="L1101" s="84"/>
      <c r="M1101" s="2199"/>
      <c r="N1101" s="84"/>
      <c r="O1101" s="84"/>
      <c r="P1101" s="84"/>
      <c r="Q1101" s="185"/>
      <c r="R1101" s="185"/>
      <c r="S1101" s="185"/>
      <c r="T1101" s="185"/>
      <c r="U1101" s="185"/>
      <c r="V1101" s="84"/>
      <c r="W1101" s="84"/>
      <c r="X1101" s="84"/>
      <c r="Y1101" s="84"/>
      <c r="Z1101" s="84"/>
      <c r="AA1101" s="185"/>
      <c r="AB1101" s="185"/>
      <c r="AC1101" s="185"/>
      <c r="AD1101" s="185"/>
      <c r="AE1101" s="185"/>
      <c r="AF1101" s="23"/>
      <c r="AG1101" s="23"/>
      <c r="AH1101" s="185"/>
      <c r="AI1101" s="185"/>
      <c r="AJ1101" s="185"/>
      <c r="AK1101" s="185"/>
      <c r="AL1101" s="185"/>
      <c r="AM1101" s="185"/>
      <c r="AN1101" s="185"/>
      <c r="AO1101" s="185"/>
      <c r="AP1101" s="185"/>
      <c r="AQ1101" s="185"/>
      <c r="AR1101" s="185"/>
      <c r="AS1101" s="185"/>
      <c r="AT1101" s="185"/>
      <c r="AU1101" s="185"/>
      <c r="AV1101" s="185"/>
      <c r="AW1101" s="185"/>
      <c r="AX1101" s="185"/>
      <c r="AY1101" s="185"/>
      <c r="AZ1101" s="185"/>
      <c r="BA1101" s="185"/>
      <c r="BB1101" s="185"/>
      <c r="BC1101" s="185"/>
      <c r="BD1101" s="185"/>
      <c r="BE1101" s="185"/>
      <c r="BF1101" s="185"/>
      <c r="BG1101" s="185"/>
      <c r="BH1101" s="185"/>
      <c r="BI1101" s="185"/>
      <c r="BJ1101" s="185"/>
      <c r="BK1101" s="185"/>
      <c r="BL1101" s="185"/>
      <c r="BM1101" s="185"/>
      <c r="BN1101" s="185"/>
      <c r="BO1101" s="185"/>
      <c r="BP1101" s="185"/>
      <c r="BQ1101" s="185"/>
      <c r="BR1101" s="185"/>
      <c r="BS1101" s="185"/>
      <c r="BT1101" s="185"/>
      <c r="BU1101" s="185"/>
      <c r="BV1101" s="185"/>
      <c r="BW1101" s="185"/>
      <c r="BX1101" s="185"/>
      <c r="BY1101" s="185"/>
      <c r="BZ1101" s="185"/>
      <c r="CA1101" s="185"/>
      <c r="CB1101" s="185"/>
      <c r="CC1101" s="185"/>
      <c r="CD1101" s="185"/>
      <c r="CE1101" s="185"/>
      <c r="CF1101" s="185"/>
      <c r="CG1101" s="185"/>
      <c r="CH1101" s="185"/>
      <c r="CI1101" s="185"/>
      <c r="CJ1101" s="185"/>
      <c r="CK1101" s="185"/>
      <c r="CL1101" s="185"/>
      <c r="CM1101" s="185"/>
      <c r="CN1101" s="185"/>
      <c r="CO1101" s="185"/>
      <c r="CP1101" s="2234"/>
      <c r="CQ1101" s="2234"/>
      <c r="CR1101" s="2234"/>
      <c r="CS1101" s="283"/>
      <c r="CT1101" s="283"/>
      <c r="CU1101" s="283"/>
      <c r="CV1101" s="185"/>
      <c r="CW1101" s="185"/>
      <c r="CX1101" s="185"/>
      <c r="CY1101" s="185"/>
      <c r="CZ1101" s="185"/>
      <c r="DA1101" s="185"/>
      <c r="DB1101" s="1622"/>
      <c r="DC1101" s="1622"/>
      <c r="DD1101" s="1622"/>
      <c r="DE1101" s="185"/>
      <c r="DF1101" s="283"/>
      <c r="DG1101" s="185"/>
      <c r="DH1101" s="185"/>
      <c r="DI1101" s="185"/>
      <c r="DJ1101" s="185"/>
      <c r="DK1101" s="185"/>
      <c r="DL1101" s="185"/>
      <c r="DM1101" s="185"/>
      <c r="DN1101" s="185"/>
      <c r="DO1101" s="185"/>
      <c r="DP1101" s="283"/>
      <c r="DQ1101" s="185"/>
      <c r="DR1101" s="185"/>
      <c r="DS1101" s="185"/>
      <c r="DT1101" s="185"/>
      <c r="DU1101" s="185"/>
      <c r="DV1101" s="185"/>
      <c r="DW1101" s="185"/>
      <c r="DX1101" s="185"/>
      <c r="DY1101" s="185"/>
      <c r="DZ1101" s="2234"/>
      <c r="EA1101" s="283"/>
      <c r="EB1101" s="185"/>
      <c r="EC1101" s="866"/>
      <c r="ED1101" s="185"/>
      <c r="EE1101" s="185"/>
      <c r="EF1101" s="185"/>
      <c r="EG1101" s="202"/>
      <c r="EH1101" s="1614"/>
    </row>
    <row r="1102" spans="1:138" ht="15" hidden="1" customHeight="1" outlineLevel="1">
      <c r="A1102" s="67"/>
      <c r="B1102" s="23"/>
      <c r="C1102" s="95"/>
      <c r="D1102" s="96"/>
      <c r="E1102" s="67"/>
      <c r="F1102" s="67"/>
      <c r="G1102" s="67"/>
      <c r="H1102" s="86">
        <f>SUM(I1102:L1102)</f>
        <v>0</v>
      </c>
      <c r="I1102" s="67"/>
      <c r="J1102" s="67"/>
      <c r="K1102" s="67"/>
      <c r="L1102" s="67"/>
      <c r="M1102" s="2216"/>
      <c r="N1102" s="67"/>
      <c r="O1102" s="67"/>
      <c r="P1102" s="67"/>
      <c r="Q1102" s="185">
        <f>SUM(R1102:U1102)</f>
        <v>0</v>
      </c>
      <c r="R1102" s="196"/>
      <c r="S1102" s="196"/>
      <c r="T1102" s="196"/>
      <c r="U1102" s="196"/>
      <c r="V1102" s="86">
        <f>SUM(W1102:Z1102)</f>
        <v>0</v>
      </c>
      <c r="W1102" s="67"/>
      <c r="X1102" s="67"/>
      <c r="Y1102" s="67"/>
      <c r="Z1102" s="67"/>
      <c r="AA1102" s="185">
        <f>SUM(AB1102:AE1102)</f>
        <v>0</v>
      </c>
      <c r="AB1102" s="196"/>
      <c r="AC1102" s="196"/>
      <c r="AD1102" s="196"/>
      <c r="AE1102" s="196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2239"/>
      <c r="CQ1102" s="2239"/>
      <c r="CR1102" s="2239"/>
      <c r="CS1102" s="210"/>
      <c r="CT1102" s="210"/>
      <c r="CU1102" s="210"/>
      <c r="CV1102" s="33"/>
      <c r="CW1102" s="33"/>
      <c r="CX1102" s="33"/>
      <c r="CY1102" s="33"/>
      <c r="CZ1102" s="33"/>
      <c r="DA1102" s="33"/>
      <c r="DB1102" s="1498"/>
      <c r="DC1102" s="1498"/>
      <c r="DD1102" s="1498"/>
      <c r="DE1102" s="33"/>
      <c r="DF1102" s="210"/>
      <c r="DG1102" s="33"/>
      <c r="DH1102" s="33"/>
      <c r="DI1102" s="33"/>
      <c r="DJ1102" s="33"/>
      <c r="DK1102" s="33"/>
      <c r="DL1102" s="33"/>
      <c r="DM1102" s="33"/>
      <c r="DN1102" s="185"/>
      <c r="DO1102" s="33"/>
      <c r="DP1102" s="210"/>
      <c r="DQ1102" s="33"/>
      <c r="DR1102" s="33"/>
      <c r="DS1102" s="33"/>
      <c r="DT1102" s="33"/>
      <c r="DU1102" s="33"/>
      <c r="DV1102" s="33"/>
      <c r="DW1102" s="33"/>
      <c r="DX1102" s="185"/>
      <c r="DY1102" s="33"/>
      <c r="DZ1102" s="2239"/>
      <c r="EA1102" s="210"/>
      <c r="EB1102" s="33"/>
      <c r="EC1102" s="868"/>
      <c r="ED1102" s="33"/>
      <c r="EE1102" s="33"/>
      <c r="EF1102" s="33"/>
      <c r="EG1102" s="201"/>
      <c r="EH1102" s="1581"/>
    </row>
    <row r="1103" spans="1:138" ht="15" hidden="1" customHeight="1" outlineLevel="1">
      <c r="A1103" s="67"/>
      <c r="B1103" s="23"/>
      <c r="C1103" s="95"/>
      <c r="D1103" s="23"/>
      <c r="E1103" s="67"/>
      <c r="F1103" s="67"/>
      <c r="G1103" s="67"/>
      <c r="H1103" s="86">
        <f>SUM(I1103:L1103)</f>
        <v>0</v>
      </c>
      <c r="I1103" s="67"/>
      <c r="J1103" s="67"/>
      <c r="K1103" s="67"/>
      <c r="L1103" s="67"/>
      <c r="M1103" s="2216"/>
      <c r="N1103" s="67"/>
      <c r="O1103" s="67"/>
      <c r="P1103" s="67"/>
      <c r="Q1103" s="185">
        <f>SUM(R1103:U1103)</f>
        <v>0</v>
      </c>
      <c r="R1103" s="196"/>
      <c r="S1103" s="196"/>
      <c r="T1103" s="196"/>
      <c r="U1103" s="196"/>
      <c r="V1103" s="86">
        <f>SUM(W1103:Z1103)</f>
        <v>0</v>
      </c>
      <c r="W1103" s="67"/>
      <c r="X1103" s="67"/>
      <c r="Y1103" s="67"/>
      <c r="Z1103" s="67"/>
      <c r="AA1103" s="185">
        <f>SUM(AB1103:AE1103)</f>
        <v>0</v>
      </c>
      <c r="AB1103" s="196"/>
      <c r="AC1103" s="196"/>
      <c r="AD1103" s="196"/>
      <c r="AE1103" s="196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2239"/>
      <c r="CQ1103" s="2239"/>
      <c r="CR1103" s="2239"/>
      <c r="CS1103" s="210"/>
      <c r="CT1103" s="210"/>
      <c r="CU1103" s="210"/>
      <c r="CV1103" s="33"/>
      <c r="CW1103" s="33"/>
      <c r="CX1103" s="33"/>
      <c r="CY1103" s="33"/>
      <c r="CZ1103" s="33"/>
      <c r="DA1103" s="33"/>
      <c r="DB1103" s="1498"/>
      <c r="DC1103" s="1498"/>
      <c r="DD1103" s="1498"/>
      <c r="DE1103" s="33"/>
      <c r="DF1103" s="210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210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2239"/>
      <c r="EA1103" s="210"/>
      <c r="EB1103" s="33"/>
      <c r="EC1103" s="868"/>
      <c r="ED1103" s="33"/>
      <c r="EE1103" s="33"/>
      <c r="EF1103" s="33"/>
      <c r="EG1103" s="201"/>
      <c r="EH1103" s="1581"/>
    </row>
    <row r="1104" spans="1:138" ht="15" hidden="1" customHeight="1" outlineLevel="1">
      <c r="A1104" s="67"/>
      <c r="B1104" s="23"/>
      <c r="C1104" s="95" t="s">
        <v>49</v>
      </c>
      <c r="D1104" s="105" t="s">
        <v>1</v>
      </c>
      <c r="E1104" s="84"/>
      <c r="F1104" s="84"/>
      <c r="G1104" s="84"/>
      <c r="H1104" s="84"/>
      <c r="I1104" s="84"/>
      <c r="J1104" s="84"/>
      <c r="K1104" s="84"/>
      <c r="L1104" s="84"/>
      <c r="M1104" s="2199"/>
      <c r="N1104" s="84"/>
      <c r="O1104" s="84"/>
      <c r="P1104" s="84"/>
      <c r="Q1104" s="185"/>
      <c r="R1104" s="185"/>
      <c r="S1104" s="185"/>
      <c r="T1104" s="185"/>
      <c r="U1104" s="185"/>
      <c r="V1104" s="84"/>
      <c r="W1104" s="84"/>
      <c r="X1104" s="84"/>
      <c r="Y1104" s="84"/>
      <c r="Z1104" s="84"/>
      <c r="AA1104" s="185"/>
      <c r="AB1104" s="185"/>
      <c r="AC1104" s="185"/>
      <c r="AD1104" s="185"/>
      <c r="AE1104" s="185"/>
      <c r="AF1104" s="105"/>
      <c r="AG1104" s="105"/>
      <c r="AH1104" s="185"/>
      <c r="AI1104" s="185">
        <f>SUM(AI1102:AI1103)</f>
        <v>0</v>
      </c>
      <c r="AJ1104" s="185">
        <f t="shared" ref="AJ1104" si="3032">SUM(AJ1102:AJ1103)</f>
        <v>0</v>
      </c>
      <c r="AK1104" s="185"/>
      <c r="AL1104" s="185">
        <f t="shared" ref="AL1104:AM1104" si="3033">SUM(AL1102:AL1103)</f>
        <v>0</v>
      </c>
      <c r="AM1104" s="185">
        <f t="shared" si="3033"/>
        <v>0</v>
      </c>
      <c r="AN1104" s="185"/>
      <c r="AO1104" s="185">
        <f t="shared" ref="AO1104:AP1104" si="3034">SUM(AO1102:AO1103)</f>
        <v>0</v>
      </c>
      <c r="AP1104" s="185">
        <f t="shared" si="3034"/>
        <v>0</v>
      </c>
      <c r="AQ1104" s="185"/>
      <c r="AR1104" s="185">
        <f t="shared" ref="AR1104:AS1104" si="3035">SUM(AR1102:AR1103)</f>
        <v>0</v>
      </c>
      <c r="AS1104" s="185">
        <f t="shared" si="3035"/>
        <v>0</v>
      </c>
      <c r="AT1104" s="185"/>
      <c r="AU1104" s="185">
        <f t="shared" ref="AU1104:AV1104" si="3036">SUM(AU1102:AU1103)</f>
        <v>0</v>
      </c>
      <c r="AV1104" s="185">
        <f t="shared" si="3036"/>
        <v>0</v>
      </c>
      <c r="AW1104" s="185"/>
      <c r="AX1104" s="185">
        <f>SUM(AX1102:AX1103)</f>
        <v>0</v>
      </c>
      <c r="AY1104" s="185">
        <f t="shared" ref="AY1104" si="3037">SUM(AY1102:AY1103)</f>
        <v>0</v>
      </c>
      <c r="AZ1104" s="185"/>
      <c r="BA1104" s="185">
        <f t="shared" ref="BA1104:BB1104" si="3038">SUM(BA1102:BA1103)</f>
        <v>0</v>
      </c>
      <c r="BB1104" s="185">
        <f t="shared" si="3038"/>
        <v>0</v>
      </c>
      <c r="BC1104" s="185"/>
      <c r="BD1104" s="185">
        <f t="shared" ref="BD1104:BE1104" si="3039">SUM(BD1102:BD1103)</f>
        <v>0</v>
      </c>
      <c r="BE1104" s="185">
        <f t="shared" si="3039"/>
        <v>0</v>
      </c>
      <c r="BF1104" s="185"/>
      <c r="BG1104" s="185">
        <f t="shared" ref="BG1104:BH1104" si="3040">SUM(BG1102:BG1103)</f>
        <v>0</v>
      </c>
      <c r="BH1104" s="185">
        <f t="shared" si="3040"/>
        <v>0</v>
      </c>
      <c r="BI1104" s="185"/>
      <c r="BJ1104" s="185">
        <f t="shared" ref="BJ1104:BK1104" si="3041">SUM(BJ1102:BJ1103)</f>
        <v>0</v>
      </c>
      <c r="BK1104" s="185">
        <f t="shared" si="3041"/>
        <v>0</v>
      </c>
      <c r="BL1104" s="185"/>
      <c r="BM1104" s="185">
        <f>SUM(BM1102:BM1103)</f>
        <v>0</v>
      </c>
      <c r="BN1104" s="185">
        <f t="shared" ref="BN1104" si="3042">SUM(BN1102:BN1103)</f>
        <v>0</v>
      </c>
      <c r="BO1104" s="185"/>
      <c r="BP1104" s="185">
        <f t="shared" ref="BP1104:BQ1104" si="3043">SUM(BP1102:BP1103)</f>
        <v>0</v>
      </c>
      <c r="BQ1104" s="185">
        <f t="shared" si="3043"/>
        <v>0</v>
      </c>
      <c r="BR1104" s="185"/>
      <c r="BS1104" s="185">
        <f t="shared" ref="BS1104:BT1104" si="3044">SUM(BS1102:BS1103)</f>
        <v>0</v>
      </c>
      <c r="BT1104" s="185">
        <f t="shared" si="3044"/>
        <v>0</v>
      </c>
      <c r="BU1104" s="185"/>
      <c r="BV1104" s="185">
        <f t="shared" ref="BV1104:BW1104" si="3045">SUM(BV1102:BV1103)</f>
        <v>0</v>
      </c>
      <c r="BW1104" s="185">
        <f t="shared" si="3045"/>
        <v>0</v>
      </c>
      <c r="BX1104" s="185"/>
      <c r="BY1104" s="185">
        <f t="shared" ref="BY1104:BZ1104" si="3046">SUM(BY1102:BY1103)</f>
        <v>0</v>
      </c>
      <c r="BZ1104" s="185">
        <f t="shared" si="3046"/>
        <v>0</v>
      </c>
      <c r="CA1104" s="185"/>
      <c r="CB1104" s="185">
        <f>SUM(CB1102:CB1103)</f>
        <v>0</v>
      </c>
      <c r="CC1104" s="185">
        <f t="shared" ref="CC1104" si="3047">SUM(CC1102:CC1103)</f>
        <v>0</v>
      </c>
      <c r="CD1104" s="185"/>
      <c r="CE1104" s="185">
        <f t="shared" ref="CE1104:CF1104" si="3048">SUM(CE1102:CE1103)</f>
        <v>0</v>
      </c>
      <c r="CF1104" s="185">
        <f t="shared" si="3048"/>
        <v>0</v>
      </c>
      <c r="CG1104" s="185"/>
      <c r="CH1104" s="185">
        <f t="shared" ref="CH1104:CI1104" si="3049">SUM(CH1102:CH1103)</f>
        <v>0</v>
      </c>
      <c r="CI1104" s="185">
        <f t="shared" si="3049"/>
        <v>0</v>
      </c>
      <c r="CJ1104" s="185"/>
      <c r="CK1104" s="185">
        <f t="shared" ref="CK1104:CL1104" si="3050">SUM(CK1102:CK1103)</f>
        <v>0</v>
      </c>
      <c r="CL1104" s="185">
        <f t="shared" si="3050"/>
        <v>0</v>
      </c>
      <c r="CM1104" s="185"/>
      <c r="CN1104" s="185">
        <f t="shared" ref="CN1104:CO1104" si="3051">SUM(CN1102:CN1103)</f>
        <v>0</v>
      </c>
      <c r="CO1104" s="185">
        <f t="shared" si="3051"/>
        <v>0</v>
      </c>
      <c r="CP1104" s="2234"/>
      <c r="CQ1104" s="2234">
        <f t="shared" ref="CQ1104:CR1104" si="3052">SUM(CQ1102:CQ1103)</f>
        <v>0</v>
      </c>
      <c r="CR1104" s="2234">
        <f t="shared" si="3052"/>
        <v>0</v>
      </c>
      <c r="CS1104" s="283"/>
      <c r="CT1104" s="283">
        <f t="shared" ref="CT1104:CU1104" si="3053">SUM(CT1102:CT1103)</f>
        <v>0</v>
      </c>
      <c r="CU1104" s="283">
        <f t="shared" si="3053"/>
        <v>0</v>
      </c>
      <c r="CV1104" s="185"/>
      <c r="CW1104" s="185">
        <f t="shared" ref="CW1104:CX1104" si="3054">SUM(CW1102:CW1103)</f>
        <v>0</v>
      </c>
      <c r="CX1104" s="185">
        <f t="shared" si="3054"/>
        <v>0</v>
      </c>
      <c r="CY1104" s="185"/>
      <c r="CZ1104" s="185">
        <f t="shared" ref="CZ1104:DA1104" si="3055">SUM(CZ1102:CZ1103)</f>
        <v>0</v>
      </c>
      <c r="DA1104" s="185">
        <f t="shared" si="3055"/>
        <v>0</v>
      </c>
      <c r="DB1104" s="1622"/>
      <c r="DC1104" s="1622"/>
      <c r="DD1104" s="1622"/>
      <c r="DE1104" s="185">
        <f>SUM(DE1102:DE1103)</f>
        <v>0</v>
      </c>
      <c r="DF1104" s="283"/>
      <c r="DG1104" s="185"/>
      <c r="DH1104" s="185"/>
      <c r="DI1104" s="185"/>
      <c r="DJ1104" s="185"/>
      <c r="DK1104" s="185"/>
      <c r="DL1104" s="185"/>
      <c r="DM1104" s="185"/>
      <c r="DN1104" s="33"/>
      <c r="DO1104" s="185"/>
      <c r="DP1104" s="283"/>
      <c r="DQ1104" s="185"/>
      <c r="DR1104" s="185"/>
      <c r="DS1104" s="185"/>
      <c r="DT1104" s="185"/>
      <c r="DU1104" s="185"/>
      <c r="DV1104" s="185"/>
      <c r="DW1104" s="185"/>
      <c r="DX1104" s="33"/>
      <c r="DY1104" s="185"/>
      <c r="DZ1104" s="2234">
        <f>SUM(DZ1102:DZ1103)</f>
        <v>0</v>
      </c>
      <c r="EA1104" s="283">
        <f t="shared" ref="EA1104:EB1104" si="3056">SUM(EA1102:EA1103)</f>
        <v>0</v>
      </c>
      <c r="EB1104" s="185">
        <f t="shared" si="3056"/>
        <v>0</v>
      </c>
      <c r="EC1104" s="866">
        <f t="shared" ref="EC1104" si="3057">SUM(EC1102:EC1103)</f>
        <v>0</v>
      </c>
      <c r="ED1104" s="185"/>
      <c r="EE1104" s="185"/>
      <c r="EF1104" s="185"/>
      <c r="EG1104" s="202"/>
      <c r="EH1104" s="1614"/>
    </row>
    <row r="1105" spans="1:138" ht="15" hidden="1" customHeight="1" outlineLevel="1">
      <c r="A1105" s="67"/>
      <c r="B1105" s="23"/>
      <c r="C1105" s="106" t="s">
        <v>35</v>
      </c>
      <c r="D1105" s="27" t="s">
        <v>50</v>
      </c>
      <c r="E1105" s="84"/>
      <c r="F1105" s="84"/>
      <c r="G1105" s="84"/>
      <c r="H1105" s="84"/>
      <c r="I1105" s="84"/>
      <c r="J1105" s="84"/>
      <c r="K1105" s="84"/>
      <c r="L1105" s="84"/>
      <c r="M1105" s="2199"/>
      <c r="N1105" s="84"/>
      <c r="O1105" s="84"/>
      <c r="P1105" s="84"/>
      <c r="Q1105" s="185"/>
      <c r="R1105" s="185"/>
      <c r="S1105" s="185"/>
      <c r="T1105" s="185"/>
      <c r="U1105" s="185"/>
      <c r="V1105" s="84"/>
      <c r="W1105" s="84"/>
      <c r="X1105" s="84"/>
      <c r="Y1105" s="84"/>
      <c r="Z1105" s="84"/>
      <c r="AA1105" s="185"/>
      <c r="AB1105" s="185"/>
      <c r="AC1105" s="185"/>
      <c r="AD1105" s="185"/>
      <c r="AE1105" s="185"/>
      <c r="AF1105" s="23"/>
      <c r="AG1105" s="23"/>
      <c r="AH1105" s="185"/>
      <c r="AI1105" s="185"/>
      <c r="AJ1105" s="185"/>
      <c r="AK1105" s="185"/>
      <c r="AL1105" s="185"/>
      <c r="AM1105" s="185"/>
      <c r="AN1105" s="185"/>
      <c r="AO1105" s="185"/>
      <c r="AP1105" s="185"/>
      <c r="AQ1105" s="185"/>
      <c r="AR1105" s="185"/>
      <c r="AS1105" s="185"/>
      <c r="AT1105" s="185"/>
      <c r="AU1105" s="185"/>
      <c r="AV1105" s="185"/>
      <c r="AW1105" s="185"/>
      <c r="AX1105" s="185"/>
      <c r="AY1105" s="185"/>
      <c r="AZ1105" s="185"/>
      <c r="BA1105" s="185"/>
      <c r="BB1105" s="185"/>
      <c r="BC1105" s="185"/>
      <c r="BD1105" s="185"/>
      <c r="BE1105" s="185"/>
      <c r="BF1105" s="185"/>
      <c r="BG1105" s="185"/>
      <c r="BH1105" s="185"/>
      <c r="BI1105" s="185"/>
      <c r="BJ1105" s="185"/>
      <c r="BK1105" s="185"/>
      <c r="BL1105" s="185"/>
      <c r="BM1105" s="185"/>
      <c r="BN1105" s="185"/>
      <c r="BO1105" s="185"/>
      <c r="BP1105" s="185"/>
      <c r="BQ1105" s="185"/>
      <c r="BR1105" s="185"/>
      <c r="BS1105" s="185"/>
      <c r="BT1105" s="185"/>
      <c r="BU1105" s="185"/>
      <c r="BV1105" s="185"/>
      <c r="BW1105" s="185"/>
      <c r="BX1105" s="185"/>
      <c r="BY1105" s="185"/>
      <c r="BZ1105" s="185"/>
      <c r="CA1105" s="185"/>
      <c r="CB1105" s="185"/>
      <c r="CC1105" s="185"/>
      <c r="CD1105" s="185"/>
      <c r="CE1105" s="185"/>
      <c r="CF1105" s="185"/>
      <c r="CG1105" s="185"/>
      <c r="CH1105" s="185"/>
      <c r="CI1105" s="185"/>
      <c r="CJ1105" s="185"/>
      <c r="CK1105" s="185"/>
      <c r="CL1105" s="185"/>
      <c r="CM1105" s="185"/>
      <c r="CN1105" s="185"/>
      <c r="CO1105" s="185"/>
      <c r="CP1105" s="2234"/>
      <c r="CQ1105" s="2234"/>
      <c r="CR1105" s="2234"/>
      <c r="CS1105" s="283"/>
      <c r="CT1105" s="283"/>
      <c r="CU1105" s="283"/>
      <c r="CV1105" s="185"/>
      <c r="CW1105" s="185"/>
      <c r="CX1105" s="185"/>
      <c r="CY1105" s="185"/>
      <c r="CZ1105" s="185"/>
      <c r="DA1105" s="185"/>
      <c r="DB1105" s="1622"/>
      <c r="DC1105" s="1622"/>
      <c r="DD1105" s="1622"/>
      <c r="DE1105" s="185"/>
      <c r="DF1105" s="283"/>
      <c r="DG1105" s="185"/>
      <c r="DH1105" s="185"/>
      <c r="DI1105" s="185"/>
      <c r="DJ1105" s="185"/>
      <c r="DK1105" s="185"/>
      <c r="DL1105" s="185"/>
      <c r="DM1105" s="185"/>
      <c r="DN1105" s="185"/>
      <c r="DO1105" s="185"/>
      <c r="DP1105" s="283"/>
      <c r="DQ1105" s="185"/>
      <c r="DR1105" s="185"/>
      <c r="DS1105" s="185"/>
      <c r="DT1105" s="185"/>
      <c r="DU1105" s="185"/>
      <c r="DV1105" s="185"/>
      <c r="DW1105" s="185"/>
      <c r="DX1105" s="185"/>
      <c r="DY1105" s="185"/>
      <c r="DZ1105" s="2234"/>
      <c r="EA1105" s="283"/>
      <c r="EB1105" s="185"/>
      <c r="EC1105" s="866"/>
      <c r="ED1105" s="185"/>
      <c r="EE1105" s="185"/>
      <c r="EF1105" s="185"/>
      <c r="EG1105" s="202"/>
      <c r="EH1105" s="1614"/>
    </row>
    <row r="1106" spans="1:138" ht="15" hidden="1" customHeight="1" outlineLevel="1">
      <c r="A1106" s="67"/>
      <c r="B1106" s="23"/>
      <c r="C1106" s="95" t="s">
        <v>135</v>
      </c>
      <c r="D1106" s="96" t="s">
        <v>130</v>
      </c>
      <c r="E1106" s="67"/>
      <c r="F1106" s="67"/>
      <c r="G1106" s="67"/>
      <c r="H1106" s="84"/>
      <c r="I1106" s="67"/>
      <c r="J1106" s="67"/>
      <c r="K1106" s="67"/>
      <c r="L1106" s="67"/>
      <c r="M1106" s="2216"/>
      <c r="N1106" s="67"/>
      <c r="O1106" s="67"/>
      <c r="P1106" s="67"/>
      <c r="Q1106" s="185"/>
      <c r="R1106" s="185"/>
      <c r="S1106" s="185"/>
      <c r="T1106" s="185"/>
      <c r="U1106" s="185"/>
      <c r="V1106" s="84"/>
      <c r="W1106" s="67"/>
      <c r="X1106" s="67"/>
      <c r="Y1106" s="67"/>
      <c r="Z1106" s="67"/>
      <c r="AA1106" s="185"/>
      <c r="AB1106" s="185"/>
      <c r="AC1106" s="185"/>
      <c r="AD1106" s="185"/>
      <c r="AE1106" s="185"/>
      <c r="AF1106" s="23"/>
      <c r="AG1106" s="23"/>
      <c r="AH1106" s="185"/>
      <c r="AI1106" s="185"/>
      <c r="AJ1106" s="185"/>
      <c r="AK1106" s="185"/>
      <c r="AL1106" s="185"/>
      <c r="AM1106" s="185"/>
      <c r="AN1106" s="185"/>
      <c r="AO1106" s="185"/>
      <c r="AP1106" s="185"/>
      <c r="AQ1106" s="185"/>
      <c r="AR1106" s="185"/>
      <c r="AS1106" s="185"/>
      <c r="AT1106" s="185"/>
      <c r="AU1106" s="185"/>
      <c r="AV1106" s="185"/>
      <c r="AW1106" s="185"/>
      <c r="AX1106" s="185"/>
      <c r="AY1106" s="185"/>
      <c r="AZ1106" s="185"/>
      <c r="BA1106" s="185"/>
      <c r="BB1106" s="185"/>
      <c r="BC1106" s="185"/>
      <c r="BD1106" s="185"/>
      <c r="BE1106" s="185"/>
      <c r="BF1106" s="185"/>
      <c r="BG1106" s="185"/>
      <c r="BH1106" s="185"/>
      <c r="BI1106" s="185"/>
      <c r="BJ1106" s="185"/>
      <c r="BK1106" s="185"/>
      <c r="BL1106" s="185"/>
      <c r="BM1106" s="185"/>
      <c r="BN1106" s="185"/>
      <c r="BO1106" s="185"/>
      <c r="BP1106" s="185"/>
      <c r="BQ1106" s="185"/>
      <c r="BR1106" s="185"/>
      <c r="BS1106" s="185"/>
      <c r="BT1106" s="185"/>
      <c r="BU1106" s="185"/>
      <c r="BV1106" s="185"/>
      <c r="BW1106" s="185"/>
      <c r="BX1106" s="185"/>
      <c r="BY1106" s="185"/>
      <c r="BZ1106" s="185"/>
      <c r="CA1106" s="185"/>
      <c r="CB1106" s="185"/>
      <c r="CC1106" s="185"/>
      <c r="CD1106" s="185"/>
      <c r="CE1106" s="185"/>
      <c r="CF1106" s="185"/>
      <c r="CG1106" s="185"/>
      <c r="CH1106" s="185"/>
      <c r="CI1106" s="185"/>
      <c r="CJ1106" s="185"/>
      <c r="CK1106" s="185"/>
      <c r="CL1106" s="185"/>
      <c r="CM1106" s="185"/>
      <c r="CN1106" s="185"/>
      <c r="CO1106" s="185"/>
      <c r="CP1106" s="2234"/>
      <c r="CQ1106" s="2234"/>
      <c r="CR1106" s="2234"/>
      <c r="CS1106" s="283"/>
      <c r="CT1106" s="283"/>
      <c r="CU1106" s="283"/>
      <c r="CV1106" s="185"/>
      <c r="CW1106" s="185"/>
      <c r="CX1106" s="185"/>
      <c r="CY1106" s="185"/>
      <c r="CZ1106" s="185"/>
      <c r="DA1106" s="185"/>
      <c r="DB1106" s="1622"/>
      <c r="DC1106" s="1622"/>
      <c r="DD1106" s="1622"/>
      <c r="DE1106" s="185"/>
      <c r="DF1106" s="283"/>
      <c r="DG1106" s="185"/>
      <c r="DH1106" s="185"/>
      <c r="DI1106" s="185"/>
      <c r="DJ1106" s="185"/>
      <c r="DK1106" s="185"/>
      <c r="DL1106" s="185"/>
      <c r="DM1106" s="185"/>
      <c r="DN1106" s="185"/>
      <c r="DO1106" s="185"/>
      <c r="DP1106" s="283"/>
      <c r="DQ1106" s="185"/>
      <c r="DR1106" s="185"/>
      <c r="DS1106" s="185"/>
      <c r="DT1106" s="185"/>
      <c r="DU1106" s="185"/>
      <c r="DV1106" s="185"/>
      <c r="DW1106" s="185"/>
      <c r="DX1106" s="185"/>
      <c r="DY1106" s="185"/>
      <c r="DZ1106" s="2234"/>
      <c r="EA1106" s="283"/>
      <c r="EB1106" s="185"/>
      <c r="EC1106" s="866"/>
      <c r="ED1106" s="185"/>
      <c r="EE1106" s="185"/>
      <c r="EF1106" s="185"/>
      <c r="EG1106" s="202"/>
      <c r="EH1106" s="1614"/>
    </row>
    <row r="1107" spans="1:138" ht="15" hidden="1" customHeight="1" outlineLevel="1">
      <c r="A1107" s="67"/>
      <c r="B1107" s="23"/>
      <c r="C1107" s="95"/>
      <c r="D1107" s="96"/>
      <c r="E1107" s="67"/>
      <c r="F1107" s="67"/>
      <c r="G1107" s="67"/>
      <c r="H1107" s="86">
        <f>SUM(I1107:L1107)</f>
        <v>0</v>
      </c>
      <c r="I1107" s="67"/>
      <c r="J1107" s="67"/>
      <c r="K1107" s="67"/>
      <c r="L1107" s="67"/>
      <c r="M1107" s="2216"/>
      <c r="N1107" s="67"/>
      <c r="O1107" s="67"/>
      <c r="P1107" s="67"/>
      <c r="Q1107" s="185">
        <f>SUM(R1107:U1107)</f>
        <v>0</v>
      </c>
      <c r="R1107" s="196"/>
      <c r="S1107" s="196"/>
      <c r="T1107" s="196"/>
      <c r="U1107" s="196"/>
      <c r="V1107" s="86">
        <f>SUM(W1107:Z1107)</f>
        <v>0</v>
      </c>
      <c r="W1107" s="67"/>
      <c r="X1107" s="67"/>
      <c r="Y1107" s="67"/>
      <c r="Z1107" s="67"/>
      <c r="AA1107" s="185">
        <f>SUM(AB1107:AE1107)</f>
        <v>0</v>
      </c>
      <c r="AB1107" s="196"/>
      <c r="AC1107" s="196"/>
      <c r="AD1107" s="196"/>
      <c r="AE1107" s="196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2239"/>
      <c r="CQ1107" s="2239"/>
      <c r="CR1107" s="2239"/>
      <c r="CS1107" s="210"/>
      <c r="CT1107" s="210"/>
      <c r="CU1107" s="210"/>
      <c r="CV1107" s="33"/>
      <c r="CW1107" s="33"/>
      <c r="CX1107" s="33"/>
      <c r="CY1107" s="33"/>
      <c r="CZ1107" s="33"/>
      <c r="DA1107" s="33"/>
      <c r="DB1107" s="1498"/>
      <c r="DC1107" s="1498"/>
      <c r="DD1107" s="1498"/>
      <c r="DE1107" s="33"/>
      <c r="DF1107" s="210"/>
      <c r="DG1107" s="33"/>
      <c r="DH1107" s="33"/>
      <c r="DI1107" s="33"/>
      <c r="DJ1107" s="33"/>
      <c r="DK1107" s="33"/>
      <c r="DL1107" s="33"/>
      <c r="DM1107" s="33"/>
      <c r="DN1107" s="185"/>
      <c r="DO1107" s="33"/>
      <c r="DP1107" s="210"/>
      <c r="DQ1107" s="33"/>
      <c r="DR1107" s="33"/>
      <c r="DS1107" s="33"/>
      <c r="DT1107" s="33"/>
      <c r="DU1107" s="33"/>
      <c r="DV1107" s="33"/>
      <c r="DW1107" s="33"/>
      <c r="DX1107" s="185"/>
      <c r="DY1107" s="33"/>
      <c r="DZ1107" s="2239"/>
      <c r="EA1107" s="210"/>
      <c r="EB1107" s="33"/>
      <c r="EC1107" s="868"/>
      <c r="ED1107" s="33"/>
      <c r="EE1107" s="33"/>
      <c r="EF1107" s="33"/>
      <c r="EG1107" s="201"/>
      <c r="EH1107" s="1581"/>
    </row>
    <row r="1108" spans="1:138" ht="15" hidden="1" customHeight="1" outlineLevel="1">
      <c r="A1108" s="67"/>
      <c r="B1108" s="23"/>
      <c r="C1108" s="95"/>
      <c r="D1108" s="23"/>
      <c r="E1108" s="67"/>
      <c r="F1108" s="67"/>
      <c r="G1108" s="67"/>
      <c r="H1108" s="86">
        <f>SUM(I1108:L1108)</f>
        <v>0</v>
      </c>
      <c r="I1108" s="67"/>
      <c r="J1108" s="67"/>
      <c r="K1108" s="67"/>
      <c r="L1108" s="67"/>
      <c r="M1108" s="2216"/>
      <c r="N1108" s="67"/>
      <c r="O1108" s="67"/>
      <c r="P1108" s="67"/>
      <c r="Q1108" s="185">
        <f>SUM(R1108:U1108)</f>
        <v>0</v>
      </c>
      <c r="R1108" s="196"/>
      <c r="S1108" s="196"/>
      <c r="T1108" s="196"/>
      <c r="U1108" s="196"/>
      <c r="V1108" s="86">
        <f>SUM(W1108:Z1108)</f>
        <v>0</v>
      </c>
      <c r="W1108" s="67"/>
      <c r="X1108" s="67"/>
      <c r="Y1108" s="67"/>
      <c r="Z1108" s="67"/>
      <c r="AA1108" s="185">
        <f>SUM(AB1108:AE1108)</f>
        <v>0</v>
      </c>
      <c r="AB1108" s="196"/>
      <c r="AC1108" s="196"/>
      <c r="AD1108" s="196"/>
      <c r="AE1108" s="196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2239"/>
      <c r="CQ1108" s="2239"/>
      <c r="CR1108" s="2239"/>
      <c r="CS1108" s="210"/>
      <c r="CT1108" s="210"/>
      <c r="CU1108" s="210"/>
      <c r="CV1108" s="33"/>
      <c r="CW1108" s="33"/>
      <c r="CX1108" s="33"/>
      <c r="CY1108" s="33"/>
      <c r="CZ1108" s="33"/>
      <c r="DA1108" s="33"/>
      <c r="DB1108" s="1498"/>
      <c r="DC1108" s="1498"/>
      <c r="DD1108" s="1498"/>
      <c r="DE1108" s="33"/>
      <c r="DF1108" s="210"/>
      <c r="DG1108" s="33"/>
      <c r="DH1108" s="33"/>
      <c r="DI1108" s="33"/>
      <c r="DJ1108" s="33"/>
      <c r="DK1108" s="33"/>
      <c r="DL1108" s="33"/>
      <c r="DM1108" s="33"/>
      <c r="DN1108" s="33"/>
      <c r="DO1108" s="33"/>
      <c r="DP1108" s="210"/>
      <c r="DQ1108" s="33"/>
      <c r="DR1108" s="33"/>
      <c r="DS1108" s="33"/>
      <c r="DT1108" s="33"/>
      <c r="DU1108" s="33"/>
      <c r="DV1108" s="33"/>
      <c r="DW1108" s="33"/>
      <c r="DX1108" s="33"/>
      <c r="DY1108" s="33"/>
      <c r="DZ1108" s="2239"/>
      <c r="EA1108" s="210"/>
      <c r="EB1108" s="33"/>
      <c r="EC1108" s="868"/>
      <c r="ED1108" s="33"/>
      <c r="EE1108" s="33"/>
      <c r="EF1108" s="33"/>
      <c r="EG1108" s="201"/>
      <c r="EH1108" s="1581"/>
    </row>
    <row r="1109" spans="1:138" ht="15" hidden="1" customHeight="1" outlineLevel="1">
      <c r="A1109" s="67"/>
      <c r="B1109" s="23"/>
      <c r="C1109" s="95" t="s">
        <v>49</v>
      </c>
      <c r="D1109" s="105" t="s">
        <v>1</v>
      </c>
      <c r="E1109" s="84"/>
      <c r="F1109" s="84"/>
      <c r="G1109" s="84"/>
      <c r="H1109" s="84"/>
      <c r="I1109" s="84"/>
      <c r="J1109" s="84"/>
      <c r="K1109" s="84"/>
      <c r="L1109" s="84"/>
      <c r="M1109" s="2199"/>
      <c r="N1109" s="84"/>
      <c r="O1109" s="84"/>
      <c r="P1109" s="84"/>
      <c r="Q1109" s="185"/>
      <c r="R1109" s="185"/>
      <c r="S1109" s="185"/>
      <c r="T1109" s="185"/>
      <c r="U1109" s="185"/>
      <c r="V1109" s="84"/>
      <c r="W1109" s="84"/>
      <c r="X1109" s="84"/>
      <c r="Y1109" s="84"/>
      <c r="Z1109" s="84"/>
      <c r="AA1109" s="185"/>
      <c r="AB1109" s="185"/>
      <c r="AC1109" s="185"/>
      <c r="AD1109" s="185"/>
      <c r="AE1109" s="185"/>
      <c r="AF1109" s="105"/>
      <c r="AG1109" s="105"/>
      <c r="AH1109" s="185">
        <f>SUM(AH1107:AH1108)</f>
        <v>0</v>
      </c>
      <c r="AI1109" s="185">
        <f>SUM(AI1107:AI1108)</f>
        <v>0</v>
      </c>
      <c r="AJ1109" s="185">
        <f t="shared" ref="AJ1109:AV1109" si="3058">SUM(AJ1107:AJ1108)</f>
        <v>0</v>
      </c>
      <c r="AK1109" s="185">
        <f t="shared" si="3058"/>
        <v>0</v>
      </c>
      <c r="AL1109" s="185">
        <f t="shared" si="3058"/>
        <v>0</v>
      </c>
      <c r="AM1109" s="185">
        <f t="shared" si="3058"/>
        <v>0</v>
      </c>
      <c r="AN1109" s="185">
        <f t="shared" si="3058"/>
        <v>0</v>
      </c>
      <c r="AO1109" s="185">
        <f t="shared" si="3058"/>
        <v>0</v>
      </c>
      <c r="AP1109" s="185">
        <f t="shared" si="3058"/>
        <v>0</v>
      </c>
      <c r="AQ1109" s="185">
        <f t="shared" si="3058"/>
        <v>0</v>
      </c>
      <c r="AR1109" s="185">
        <f t="shared" si="3058"/>
        <v>0</v>
      </c>
      <c r="AS1109" s="185">
        <f t="shared" si="3058"/>
        <v>0</v>
      </c>
      <c r="AT1109" s="185">
        <f t="shared" si="3058"/>
        <v>0</v>
      </c>
      <c r="AU1109" s="185">
        <f t="shared" si="3058"/>
        <v>0</v>
      </c>
      <c r="AV1109" s="185">
        <f t="shared" si="3058"/>
        <v>0</v>
      </c>
      <c r="AW1109" s="185">
        <f>SUM(AW1107:AW1108)</f>
        <v>0</v>
      </c>
      <c r="AX1109" s="185">
        <f>SUM(AX1107:AX1108)</f>
        <v>0</v>
      </c>
      <c r="AY1109" s="185">
        <f t="shared" ref="AY1109:BK1109" si="3059">SUM(AY1107:AY1108)</f>
        <v>0</v>
      </c>
      <c r="AZ1109" s="185">
        <f t="shared" si="3059"/>
        <v>0</v>
      </c>
      <c r="BA1109" s="185">
        <f t="shared" si="3059"/>
        <v>0</v>
      </c>
      <c r="BB1109" s="185">
        <f t="shared" si="3059"/>
        <v>0</v>
      </c>
      <c r="BC1109" s="185">
        <f t="shared" si="3059"/>
        <v>0</v>
      </c>
      <c r="BD1109" s="185">
        <f t="shared" si="3059"/>
        <v>0</v>
      </c>
      <c r="BE1109" s="185">
        <f t="shared" si="3059"/>
        <v>0</v>
      </c>
      <c r="BF1109" s="185">
        <f t="shared" si="3059"/>
        <v>0</v>
      </c>
      <c r="BG1109" s="185">
        <f t="shared" si="3059"/>
        <v>0</v>
      </c>
      <c r="BH1109" s="185">
        <f t="shared" si="3059"/>
        <v>0</v>
      </c>
      <c r="BI1109" s="185">
        <f t="shared" si="3059"/>
        <v>0</v>
      </c>
      <c r="BJ1109" s="185">
        <f t="shared" si="3059"/>
        <v>0</v>
      </c>
      <c r="BK1109" s="185">
        <f t="shared" si="3059"/>
        <v>0</v>
      </c>
      <c r="BL1109" s="185">
        <f>SUM(BL1107:BL1108)</f>
        <v>0</v>
      </c>
      <c r="BM1109" s="185">
        <f>SUM(BM1107:BM1108)</f>
        <v>0</v>
      </c>
      <c r="BN1109" s="185">
        <f t="shared" ref="BN1109:BZ1109" si="3060">SUM(BN1107:BN1108)</f>
        <v>0</v>
      </c>
      <c r="BO1109" s="185">
        <f t="shared" si="3060"/>
        <v>0</v>
      </c>
      <c r="BP1109" s="185">
        <f t="shared" si="3060"/>
        <v>0</v>
      </c>
      <c r="BQ1109" s="185">
        <f t="shared" si="3060"/>
        <v>0</v>
      </c>
      <c r="BR1109" s="185">
        <f t="shared" si="3060"/>
        <v>0</v>
      </c>
      <c r="BS1109" s="185">
        <f t="shared" si="3060"/>
        <v>0</v>
      </c>
      <c r="BT1109" s="185">
        <f t="shared" si="3060"/>
        <v>0</v>
      </c>
      <c r="BU1109" s="185">
        <f t="shared" si="3060"/>
        <v>0</v>
      </c>
      <c r="BV1109" s="185">
        <f t="shared" si="3060"/>
        <v>0</v>
      </c>
      <c r="BW1109" s="185">
        <f t="shared" si="3060"/>
        <v>0</v>
      </c>
      <c r="BX1109" s="185">
        <f t="shared" si="3060"/>
        <v>0</v>
      </c>
      <c r="BY1109" s="185">
        <f t="shared" si="3060"/>
        <v>0</v>
      </c>
      <c r="BZ1109" s="185">
        <f t="shared" si="3060"/>
        <v>0</v>
      </c>
      <c r="CA1109" s="185">
        <f>SUM(CA1107:CA1108)</f>
        <v>0</v>
      </c>
      <c r="CB1109" s="185">
        <f>SUM(CB1107:CB1108)</f>
        <v>0</v>
      </c>
      <c r="CC1109" s="185">
        <f t="shared" ref="CC1109:CO1109" si="3061">SUM(CC1107:CC1108)</f>
        <v>0</v>
      </c>
      <c r="CD1109" s="185">
        <f t="shared" si="3061"/>
        <v>0</v>
      </c>
      <c r="CE1109" s="185">
        <f t="shared" si="3061"/>
        <v>0</v>
      </c>
      <c r="CF1109" s="185">
        <f t="shared" si="3061"/>
        <v>0</v>
      </c>
      <c r="CG1109" s="185">
        <f t="shared" si="3061"/>
        <v>0</v>
      </c>
      <c r="CH1109" s="185">
        <f t="shared" si="3061"/>
        <v>0</v>
      </c>
      <c r="CI1109" s="185">
        <f t="shared" si="3061"/>
        <v>0</v>
      </c>
      <c r="CJ1109" s="185">
        <f t="shared" si="3061"/>
        <v>0</v>
      </c>
      <c r="CK1109" s="185">
        <f t="shared" si="3061"/>
        <v>0</v>
      </c>
      <c r="CL1109" s="185">
        <f t="shared" si="3061"/>
        <v>0</v>
      </c>
      <c r="CM1109" s="185">
        <f t="shared" si="3061"/>
        <v>0</v>
      </c>
      <c r="CN1109" s="185">
        <f t="shared" si="3061"/>
        <v>0</v>
      </c>
      <c r="CO1109" s="185">
        <f t="shared" si="3061"/>
        <v>0</v>
      </c>
      <c r="CP1109" s="2234">
        <f t="shared" ref="CP1109:CX1109" si="3062">SUM(CP1107:CP1108)</f>
        <v>0</v>
      </c>
      <c r="CQ1109" s="2234">
        <f t="shared" si="3062"/>
        <v>0</v>
      </c>
      <c r="CR1109" s="2234">
        <f t="shared" si="3062"/>
        <v>0</v>
      </c>
      <c r="CS1109" s="283">
        <f t="shared" si="3062"/>
        <v>0</v>
      </c>
      <c r="CT1109" s="283">
        <f t="shared" si="3062"/>
        <v>0</v>
      </c>
      <c r="CU1109" s="283">
        <f t="shared" si="3062"/>
        <v>0</v>
      </c>
      <c r="CV1109" s="185">
        <f t="shared" si="3062"/>
        <v>0</v>
      </c>
      <c r="CW1109" s="185">
        <f t="shared" si="3062"/>
        <v>0</v>
      </c>
      <c r="CX1109" s="185">
        <f t="shared" si="3062"/>
        <v>0</v>
      </c>
      <c r="CY1109" s="185">
        <f t="shared" ref="CY1109:DA1109" si="3063">SUM(CY1107:CY1108)</f>
        <v>0</v>
      </c>
      <c r="CZ1109" s="185">
        <f t="shared" si="3063"/>
        <v>0</v>
      </c>
      <c r="DA1109" s="185">
        <f t="shared" si="3063"/>
        <v>0</v>
      </c>
      <c r="DB1109" s="1622"/>
      <c r="DC1109" s="1622"/>
      <c r="DD1109" s="1622"/>
      <c r="DE1109" s="185">
        <f>SUM(DE1107:DE1108)</f>
        <v>0</v>
      </c>
      <c r="DF1109" s="283"/>
      <c r="DG1109" s="185"/>
      <c r="DH1109" s="185"/>
      <c r="DI1109" s="185"/>
      <c r="DJ1109" s="185"/>
      <c r="DK1109" s="185"/>
      <c r="DL1109" s="185"/>
      <c r="DM1109" s="185"/>
      <c r="DN1109" s="33"/>
      <c r="DO1109" s="185"/>
      <c r="DP1109" s="283"/>
      <c r="DQ1109" s="185"/>
      <c r="DR1109" s="185"/>
      <c r="DS1109" s="185"/>
      <c r="DT1109" s="185"/>
      <c r="DU1109" s="185"/>
      <c r="DV1109" s="185"/>
      <c r="DW1109" s="185"/>
      <c r="DX1109" s="33"/>
      <c r="DY1109" s="185"/>
      <c r="DZ1109" s="2234">
        <f>SUM(DZ1107:DZ1108)</f>
        <v>0</v>
      </c>
      <c r="EA1109" s="283">
        <f t="shared" ref="EA1109:EB1109" si="3064">SUM(EA1107:EA1108)</f>
        <v>0</v>
      </c>
      <c r="EB1109" s="185">
        <f t="shared" si="3064"/>
        <v>0</v>
      </c>
      <c r="EC1109" s="866">
        <f t="shared" ref="EC1109" si="3065">SUM(EC1107:EC1108)</f>
        <v>0</v>
      </c>
      <c r="ED1109" s="185"/>
      <c r="EE1109" s="185"/>
      <c r="EF1109" s="185"/>
      <c r="EG1109" s="202"/>
      <c r="EH1109" s="1614"/>
    </row>
    <row r="1110" spans="1:138" ht="15" hidden="1" customHeight="1" outlineLevel="1">
      <c r="A1110" s="67"/>
      <c r="B1110" s="23"/>
      <c r="C1110" s="95" t="s">
        <v>136</v>
      </c>
      <c r="D1110" s="96" t="s">
        <v>133</v>
      </c>
      <c r="E1110" s="84"/>
      <c r="F1110" s="84"/>
      <c r="G1110" s="84"/>
      <c r="H1110" s="84"/>
      <c r="I1110" s="84"/>
      <c r="J1110" s="84"/>
      <c r="K1110" s="84"/>
      <c r="L1110" s="84"/>
      <c r="M1110" s="2199"/>
      <c r="N1110" s="84"/>
      <c r="O1110" s="84"/>
      <c r="P1110" s="84"/>
      <c r="Q1110" s="185"/>
      <c r="R1110" s="185"/>
      <c r="S1110" s="185"/>
      <c r="T1110" s="185"/>
      <c r="U1110" s="185"/>
      <c r="V1110" s="84"/>
      <c r="W1110" s="84"/>
      <c r="X1110" s="84"/>
      <c r="Y1110" s="84"/>
      <c r="Z1110" s="84"/>
      <c r="AA1110" s="185"/>
      <c r="AB1110" s="185"/>
      <c r="AC1110" s="185"/>
      <c r="AD1110" s="185"/>
      <c r="AE1110" s="185"/>
      <c r="AF1110" s="23"/>
      <c r="AG1110" s="23"/>
      <c r="AH1110" s="185"/>
      <c r="AI1110" s="185"/>
      <c r="AJ1110" s="185"/>
      <c r="AK1110" s="185"/>
      <c r="AL1110" s="185"/>
      <c r="AM1110" s="185"/>
      <c r="AN1110" s="185"/>
      <c r="AO1110" s="185"/>
      <c r="AP1110" s="185"/>
      <c r="AQ1110" s="185"/>
      <c r="AR1110" s="185"/>
      <c r="AS1110" s="185"/>
      <c r="AT1110" s="185"/>
      <c r="AU1110" s="185"/>
      <c r="AV1110" s="185"/>
      <c r="AW1110" s="185"/>
      <c r="AX1110" s="185"/>
      <c r="AY1110" s="185"/>
      <c r="AZ1110" s="185"/>
      <c r="BA1110" s="185"/>
      <c r="BB1110" s="185"/>
      <c r="BC1110" s="185"/>
      <c r="BD1110" s="185"/>
      <c r="BE1110" s="185"/>
      <c r="BF1110" s="185"/>
      <c r="BG1110" s="185"/>
      <c r="BH1110" s="185"/>
      <c r="BI1110" s="185"/>
      <c r="BJ1110" s="185"/>
      <c r="BK1110" s="185"/>
      <c r="BL1110" s="185"/>
      <c r="BM1110" s="185"/>
      <c r="BN1110" s="185"/>
      <c r="BO1110" s="185"/>
      <c r="BP1110" s="185"/>
      <c r="BQ1110" s="185"/>
      <c r="BR1110" s="185"/>
      <c r="BS1110" s="185"/>
      <c r="BT1110" s="185"/>
      <c r="BU1110" s="185"/>
      <c r="BV1110" s="185"/>
      <c r="BW1110" s="185"/>
      <c r="BX1110" s="185"/>
      <c r="BY1110" s="185"/>
      <c r="BZ1110" s="185"/>
      <c r="CA1110" s="185"/>
      <c r="CB1110" s="185"/>
      <c r="CC1110" s="185"/>
      <c r="CD1110" s="185"/>
      <c r="CE1110" s="185"/>
      <c r="CF1110" s="185"/>
      <c r="CG1110" s="185"/>
      <c r="CH1110" s="185"/>
      <c r="CI1110" s="185"/>
      <c r="CJ1110" s="185"/>
      <c r="CK1110" s="185"/>
      <c r="CL1110" s="185"/>
      <c r="CM1110" s="185"/>
      <c r="CN1110" s="185"/>
      <c r="CO1110" s="185"/>
      <c r="CP1110" s="2234"/>
      <c r="CQ1110" s="2234"/>
      <c r="CR1110" s="2234"/>
      <c r="CS1110" s="283"/>
      <c r="CT1110" s="283"/>
      <c r="CU1110" s="283"/>
      <c r="CV1110" s="185"/>
      <c r="CW1110" s="185"/>
      <c r="CX1110" s="185"/>
      <c r="CY1110" s="185"/>
      <c r="CZ1110" s="185"/>
      <c r="DA1110" s="185"/>
      <c r="DB1110" s="1622"/>
      <c r="DC1110" s="1622"/>
      <c r="DD1110" s="1622"/>
      <c r="DE1110" s="185"/>
      <c r="DF1110" s="283"/>
      <c r="DG1110" s="185"/>
      <c r="DH1110" s="185"/>
      <c r="DI1110" s="185"/>
      <c r="DJ1110" s="185"/>
      <c r="DK1110" s="185"/>
      <c r="DL1110" s="185"/>
      <c r="DM1110" s="185"/>
      <c r="DN1110" s="185"/>
      <c r="DO1110" s="185"/>
      <c r="DP1110" s="283"/>
      <c r="DQ1110" s="185"/>
      <c r="DR1110" s="185"/>
      <c r="DS1110" s="185"/>
      <c r="DT1110" s="185"/>
      <c r="DU1110" s="185"/>
      <c r="DV1110" s="185"/>
      <c r="DW1110" s="185"/>
      <c r="DX1110" s="185"/>
      <c r="DY1110" s="185"/>
      <c r="DZ1110" s="2234"/>
      <c r="EA1110" s="283"/>
      <c r="EB1110" s="185"/>
      <c r="EC1110" s="866"/>
      <c r="ED1110" s="185"/>
      <c r="EE1110" s="185"/>
      <c r="EF1110" s="185"/>
      <c r="EG1110" s="202"/>
      <c r="EH1110" s="1614"/>
    </row>
    <row r="1111" spans="1:138" ht="15" hidden="1" customHeight="1" outlineLevel="1">
      <c r="A1111" s="67"/>
      <c r="B1111" s="23"/>
      <c r="C1111" s="95"/>
      <c r="D1111" s="96"/>
      <c r="E1111" s="67"/>
      <c r="F1111" s="67"/>
      <c r="G1111" s="67"/>
      <c r="H1111" s="86">
        <f>SUM(I1111:L1111)</f>
        <v>0</v>
      </c>
      <c r="I1111" s="67"/>
      <c r="J1111" s="67"/>
      <c r="K1111" s="67"/>
      <c r="L1111" s="67"/>
      <c r="M1111" s="2216"/>
      <c r="N1111" s="67"/>
      <c r="O1111" s="67"/>
      <c r="P1111" s="67"/>
      <c r="Q1111" s="185">
        <f>SUM(R1111:U1111)</f>
        <v>0</v>
      </c>
      <c r="R1111" s="196"/>
      <c r="S1111" s="196"/>
      <c r="T1111" s="196"/>
      <c r="U1111" s="196"/>
      <c r="V1111" s="86">
        <f>SUM(W1111:Z1111)</f>
        <v>0</v>
      </c>
      <c r="W1111" s="67"/>
      <c r="X1111" s="67"/>
      <c r="Y1111" s="67"/>
      <c r="Z1111" s="67"/>
      <c r="AA1111" s="185">
        <f>SUM(AB1111:AE1111)</f>
        <v>0</v>
      </c>
      <c r="AB1111" s="196"/>
      <c r="AC1111" s="196"/>
      <c r="AD1111" s="196"/>
      <c r="AE1111" s="196"/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2239"/>
      <c r="CQ1111" s="2239"/>
      <c r="CR1111" s="2239"/>
      <c r="CS1111" s="210"/>
      <c r="CT1111" s="210"/>
      <c r="CU1111" s="210"/>
      <c r="CV1111" s="33"/>
      <c r="CW1111" s="33"/>
      <c r="CX1111" s="33"/>
      <c r="CY1111" s="33"/>
      <c r="CZ1111" s="33"/>
      <c r="DA1111" s="33"/>
      <c r="DB1111" s="1498"/>
      <c r="DC1111" s="1498"/>
      <c r="DD1111" s="1498"/>
      <c r="DE1111" s="33"/>
      <c r="DF1111" s="210"/>
      <c r="DG1111" s="33"/>
      <c r="DH1111" s="33"/>
      <c r="DI1111" s="33"/>
      <c r="DJ1111" s="33"/>
      <c r="DK1111" s="33"/>
      <c r="DL1111" s="33"/>
      <c r="DM1111" s="33"/>
      <c r="DN1111" s="185"/>
      <c r="DO1111" s="33"/>
      <c r="DP1111" s="210"/>
      <c r="DQ1111" s="33"/>
      <c r="DR1111" s="33"/>
      <c r="DS1111" s="33"/>
      <c r="DT1111" s="33"/>
      <c r="DU1111" s="33"/>
      <c r="DV1111" s="33"/>
      <c r="DW1111" s="33"/>
      <c r="DX1111" s="185"/>
      <c r="DY1111" s="33"/>
      <c r="DZ1111" s="2239"/>
      <c r="EA1111" s="210"/>
      <c r="EB1111" s="33"/>
      <c r="EC1111" s="868"/>
      <c r="ED1111" s="33"/>
      <c r="EE1111" s="33"/>
      <c r="EF1111" s="33"/>
      <c r="EG1111" s="201"/>
      <c r="EH1111" s="1581"/>
    </row>
    <row r="1112" spans="1:138" ht="15" hidden="1" customHeight="1" outlineLevel="1">
      <c r="A1112" s="67"/>
      <c r="B1112" s="23"/>
      <c r="C1112" s="95"/>
      <c r="D1112" s="23"/>
      <c r="E1112" s="67"/>
      <c r="F1112" s="67"/>
      <c r="G1112" s="67"/>
      <c r="H1112" s="86">
        <f>SUM(I1112:L1112)</f>
        <v>0</v>
      </c>
      <c r="I1112" s="67"/>
      <c r="J1112" s="67"/>
      <c r="K1112" s="67"/>
      <c r="L1112" s="67"/>
      <c r="M1112" s="2216"/>
      <c r="N1112" s="67"/>
      <c r="O1112" s="67"/>
      <c r="P1112" s="67"/>
      <c r="Q1112" s="185">
        <f>SUM(R1112:U1112)</f>
        <v>0</v>
      </c>
      <c r="R1112" s="196"/>
      <c r="S1112" s="196"/>
      <c r="T1112" s="196"/>
      <c r="U1112" s="196"/>
      <c r="V1112" s="86">
        <f>SUM(W1112:Z1112)</f>
        <v>0</v>
      </c>
      <c r="W1112" s="67"/>
      <c r="X1112" s="67"/>
      <c r="Y1112" s="67"/>
      <c r="Z1112" s="67"/>
      <c r="AA1112" s="185">
        <f>SUM(AB1112:AE1112)</f>
        <v>0</v>
      </c>
      <c r="AB1112" s="196"/>
      <c r="AC1112" s="196"/>
      <c r="AD1112" s="196"/>
      <c r="AE1112" s="196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2239"/>
      <c r="CQ1112" s="2239"/>
      <c r="CR1112" s="2239"/>
      <c r="CS1112" s="210"/>
      <c r="CT1112" s="210"/>
      <c r="CU1112" s="210"/>
      <c r="CV1112" s="33"/>
      <c r="CW1112" s="33"/>
      <c r="CX1112" s="33"/>
      <c r="CY1112" s="33"/>
      <c r="CZ1112" s="33"/>
      <c r="DA1112" s="33"/>
      <c r="DB1112" s="1498"/>
      <c r="DC1112" s="1498"/>
      <c r="DD1112" s="1498"/>
      <c r="DE1112" s="33"/>
      <c r="DF1112" s="210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210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2239"/>
      <c r="EA1112" s="210"/>
      <c r="EB1112" s="33"/>
      <c r="EC1112" s="868"/>
      <c r="ED1112" s="33"/>
      <c r="EE1112" s="33"/>
      <c r="EF1112" s="33"/>
      <c r="EG1112" s="201"/>
      <c r="EH1112" s="1581"/>
    </row>
    <row r="1113" spans="1:138" ht="15" hidden="1" customHeight="1" outlineLevel="1">
      <c r="A1113" s="67"/>
      <c r="B1113" s="23"/>
      <c r="C1113" s="95" t="s">
        <v>49</v>
      </c>
      <c r="D1113" s="105" t="s">
        <v>1</v>
      </c>
      <c r="E1113" s="84"/>
      <c r="F1113" s="84"/>
      <c r="G1113" s="84"/>
      <c r="H1113" s="84"/>
      <c r="I1113" s="84"/>
      <c r="J1113" s="84"/>
      <c r="K1113" s="84"/>
      <c r="L1113" s="84"/>
      <c r="M1113" s="2199"/>
      <c r="N1113" s="84"/>
      <c r="O1113" s="84"/>
      <c r="P1113" s="84"/>
      <c r="Q1113" s="185"/>
      <c r="R1113" s="185"/>
      <c r="S1113" s="185"/>
      <c r="T1113" s="185"/>
      <c r="U1113" s="185"/>
      <c r="V1113" s="84"/>
      <c r="W1113" s="84"/>
      <c r="X1113" s="84"/>
      <c r="Y1113" s="84"/>
      <c r="Z1113" s="84"/>
      <c r="AA1113" s="185"/>
      <c r="AB1113" s="185"/>
      <c r="AC1113" s="185"/>
      <c r="AD1113" s="185"/>
      <c r="AE1113" s="185"/>
      <c r="AF1113" s="105"/>
      <c r="AG1113" s="105"/>
      <c r="AH1113" s="185">
        <f>SUM(AH1111:AH1112)</f>
        <v>0</v>
      </c>
      <c r="AI1113" s="185">
        <f>SUM(AI1111:AI1112)</f>
        <v>0</v>
      </c>
      <c r="AJ1113" s="185">
        <f t="shared" ref="AJ1113:AV1113" si="3066">SUM(AJ1111:AJ1112)</f>
        <v>0</v>
      </c>
      <c r="AK1113" s="185">
        <f t="shared" si="3066"/>
        <v>0</v>
      </c>
      <c r="AL1113" s="185">
        <f t="shared" si="3066"/>
        <v>0</v>
      </c>
      <c r="AM1113" s="185">
        <f t="shared" si="3066"/>
        <v>0</v>
      </c>
      <c r="AN1113" s="185">
        <f t="shared" si="3066"/>
        <v>0</v>
      </c>
      <c r="AO1113" s="185">
        <f t="shared" si="3066"/>
        <v>0</v>
      </c>
      <c r="AP1113" s="185">
        <f t="shared" si="3066"/>
        <v>0</v>
      </c>
      <c r="AQ1113" s="185">
        <f t="shared" si="3066"/>
        <v>0</v>
      </c>
      <c r="AR1113" s="185">
        <f t="shared" si="3066"/>
        <v>0</v>
      </c>
      <c r="AS1113" s="185">
        <f t="shared" si="3066"/>
        <v>0</v>
      </c>
      <c r="AT1113" s="185">
        <f t="shared" si="3066"/>
        <v>0</v>
      </c>
      <c r="AU1113" s="185">
        <f t="shared" si="3066"/>
        <v>0</v>
      </c>
      <c r="AV1113" s="185">
        <f t="shared" si="3066"/>
        <v>0</v>
      </c>
      <c r="AW1113" s="185">
        <f>SUM(AW1111:AW1112)</f>
        <v>0</v>
      </c>
      <c r="AX1113" s="185">
        <f>SUM(AX1111:AX1112)</f>
        <v>0</v>
      </c>
      <c r="AY1113" s="185">
        <f t="shared" ref="AY1113:BK1113" si="3067">SUM(AY1111:AY1112)</f>
        <v>0</v>
      </c>
      <c r="AZ1113" s="185">
        <f t="shared" si="3067"/>
        <v>0</v>
      </c>
      <c r="BA1113" s="185">
        <f t="shared" si="3067"/>
        <v>0</v>
      </c>
      <c r="BB1113" s="185">
        <f t="shared" si="3067"/>
        <v>0</v>
      </c>
      <c r="BC1113" s="185">
        <f t="shared" si="3067"/>
        <v>0</v>
      </c>
      <c r="BD1113" s="185">
        <f t="shared" si="3067"/>
        <v>0</v>
      </c>
      <c r="BE1113" s="185">
        <f t="shared" si="3067"/>
        <v>0</v>
      </c>
      <c r="BF1113" s="185">
        <f t="shared" si="3067"/>
        <v>0</v>
      </c>
      <c r="BG1113" s="185">
        <f t="shared" si="3067"/>
        <v>0</v>
      </c>
      <c r="BH1113" s="185">
        <f t="shared" si="3067"/>
        <v>0</v>
      </c>
      <c r="BI1113" s="185">
        <f t="shared" si="3067"/>
        <v>0</v>
      </c>
      <c r="BJ1113" s="185">
        <f t="shared" si="3067"/>
        <v>0</v>
      </c>
      <c r="BK1113" s="185">
        <f t="shared" si="3067"/>
        <v>0</v>
      </c>
      <c r="BL1113" s="185">
        <f>SUM(BL1111:BL1112)</f>
        <v>0</v>
      </c>
      <c r="BM1113" s="185">
        <f>SUM(BM1111:BM1112)</f>
        <v>0</v>
      </c>
      <c r="BN1113" s="185">
        <f t="shared" ref="BN1113:BZ1113" si="3068">SUM(BN1111:BN1112)</f>
        <v>0</v>
      </c>
      <c r="BO1113" s="185">
        <f t="shared" si="3068"/>
        <v>0</v>
      </c>
      <c r="BP1113" s="185">
        <f t="shared" si="3068"/>
        <v>0</v>
      </c>
      <c r="BQ1113" s="185">
        <f t="shared" si="3068"/>
        <v>0</v>
      </c>
      <c r="BR1113" s="185">
        <f t="shared" si="3068"/>
        <v>0</v>
      </c>
      <c r="BS1113" s="185">
        <f t="shared" si="3068"/>
        <v>0</v>
      </c>
      <c r="BT1113" s="185">
        <f t="shared" si="3068"/>
        <v>0</v>
      </c>
      <c r="BU1113" s="185">
        <f t="shared" si="3068"/>
        <v>0</v>
      </c>
      <c r="BV1113" s="185">
        <f t="shared" si="3068"/>
        <v>0</v>
      </c>
      <c r="BW1113" s="185">
        <f t="shared" si="3068"/>
        <v>0</v>
      </c>
      <c r="BX1113" s="185">
        <f t="shared" si="3068"/>
        <v>0</v>
      </c>
      <c r="BY1113" s="185">
        <f t="shared" si="3068"/>
        <v>0</v>
      </c>
      <c r="BZ1113" s="185">
        <f t="shared" si="3068"/>
        <v>0</v>
      </c>
      <c r="CA1113" s="185">
        <f>SUM(CA1111:CA1112)</f>
        <v>0</v>
      </c>
      <c r="CB1113" s="185">
        <f>SUM(CB1111:CB1112)</f>
        <v>0</v>
      </c>
      <c r="CC1113" s="185">
        <f t="shared" ref="CC1113:CO1113" si="3069">SUM(CC1111:CC1112)</f>
        <v>0</v>
      </c>
      <c r="CD1113" s="185">
        <f t="shared" si="3069"/>
        <v>0</v>
      </c>
      <c r="CE1113" s="185">
        <f t="shared" si="3069"/>
        <v>0</v>
      </c>
      <c r="CF1113" s="185">
        <f t="shared" si="3069"/>
        <v>0</v>
      </c>
      <c r="CG1113" s="185">
        <f t="shared" si="3069"/>
        <v>0</v>
      </c>
      <c r="CH1113" s="185">
        <f t="shared" si="3069"/>
        <v>0</v>
      </c>
      <c r="CI1113" s="185">
        <f t="shared" si="3069"/>
        <v>0</v>
      </c>
      <c r="CJ1113" s="185">
        <f t="shared" si="3069"/>
        <v>0</v>
      </c>
      <c r="CK1113" s="185">
        <f t="shared" si="3069"/>
        <v>0</v>
      </c>
      <c r="CL1113" s="185">
        <f t="shared" si="3069"/>
        <v>0</v>
      </c>
      <c r="CM1113" s="185">
        <f t="shared" si="3069"/>
        <v>0</v>
      </c>
      <c r="CN1113" s="185">
        <f t="shared" si="3069"/>
        <v>0</v>
      </c>
      <c r="CO1113" s="185">
        <f t="shared" si="3069"/>
        <v>0</v>
      </c>
      <c r="CP1113" s="2234">
        <f t="shared" ref="CP1113:CX1113" si="3070">SUM(CP1111:CP1112)</f>
        <v>0</v>
      </c>
      <c r="CQ1113" s="2234">
        <f t="shared" si="3070"/>
        <v>0</v>
      </c>
      <c r="CR1113" s="2234">
        <f t="shared" si="3070"/>
        <v>0</v>
      </c>
      <c r="CS1113" s="283">
        <f t="shared" si="3070"/>
        <v>0</v>
      </c>
      <c r="CT1113" s="283">
        <f t="shared" si="3070"/>
        <v>0</v>
      </c>
      <c r="CU1113" s="283">
        <f t="shared" si="3070"/>
        <v>0</v>
      </c>
      <c r="CV1113" s="185">
        <f t="shared" si="3070"/>
        <v>0</v>
      </c>
      <c r="CW1113" s="185">
        <f t="shared" si="3070"/>
        <v>0</v>
      </c>
      <c r="CX1113" s="185">
        <f t="shared" si="3070"/>
        <v>0</v>
      </c>
      <c r="CY1113" s="185">
        <f t="shared" ref="CY1113:DA1113" si="3071">SUM(CY1111:CY1112)</f>
        <v>0</v>
      </c>
      <c r="CZ1113" s="185">
        <f t="shared" si="3071"/>
        <v>0</v>
      </c>
      <c r="DA1113" s="185">
        <f t="shared" si="3071"/>
        <v>0</v>
      </c>
      <c r="DB1113" s="1622"/>
      <c r="DC1113" s="1622"/>
      <c r="DD1113" s="1622"/>
      <c r="DE1113" s="185">
        <f>SUM(DE1111:DE1112)</f>
        <v>0</v>
      </c>
      <c r="DF1113" s="283"/>
      <c r="DG1113" s="185"/>
      <c r="DH1113" s="185"/>
      <c r="DI1113" s="185"/>
      <c r="DJ1113" s="185"/>
      <c r="DK1113" s="185"/>
      <c r="DL1113" s="185"/>
      <c r="DM1113" s="185"/>
      <c r="DN1113" s="33"/>
      <c r="DO1113" s="185"/>
      <c r="DP1113" s="283"/>
      <c r="DQ1113" s="185"/>
      <c r="DR1113" s="185"/>
      <c r="DS1113" s="185"/>
      <c r="DT1113" s="185"/>
      <c r="DU1113" s="185"/>
      <c r="DV1113" s="185"/>
      <c r="DW1113" s="185"/>
      <c r="DX1113" s="33"/>
      <c r="DY1113" s="185"/>
      <c r="DZ1113" s="2234">
        <f>SUM(DZ1111:DZ1112)</f>
        <v>0</v>
      </c>
      <c r="EA1113" s="283">
        <f t="shared" ref="EA1113:EB1113" si="3072">SUM(EA1111:EA1112)</f>
        <v>0</v>
      </c>
      <c r="EB1113" s="185">
        <f t="shared" si="3072"/>
        <v>0</v>
      </c>
      <c r="EC1113" s="866">
        <f t="shared" ref="EC1113" si="3073">SUM(EC1111:EC1112)</f>
        <v>0</v>
      </c>
      <c r="ED1113" s="185"/>
      <c r="EE1113" s="185"/>
      <c r="EF1113" s="185"/>
      <c r="EG1113" s="202"/>
      <c r="EH1113" s="1614"/>
    </row>
    <row r="1114" spans="1:138" ht="15" hidden="1" customHeight="1" outlineLevel="1">
      <c r="A1114" s="67"/>
      <c r="B1114" s="23"/>
      <c r="C1114" s="95" t="s">
        <v>137</v>
      </c>
      <c r="D1114" s="96" t="s">
        <v>134</v>
      </c>
      <c r="E1114" s="84"/>
      <c r="F1114" s="84"/>
      <c r="G1114" s="84"/>
      <c r="H1114" s="84"/>
      <c r="I1114" s="84"/>
      <c r="J1114" s="84"/>
      <c r="K1114" s="84"/>
      <c r="L1114" s="84"/>
      <c r="M1114" s="2199"/>
      <c r="N1114" s="84"/>
      <c r="O1114" s="84"/>
      <c r="P1114" s="84"/>
      <c r="Q1114" s="185"/>
      <c r="R1114" s="185"/>
      <c r="S1114" s="185"/>
      <c r="T1114" s="185"/>
      <c r="U1114" s="185"/>
      <c r="V1114" s="84"/>
      <c r="W1114" s="84"/>
      <c r="X1114" s="84"/>
      <c r="Y1114" s="84"/>
      <c r="Z1114" s="84"/>
      <c r="AA1114" s="185"/>
      <c r="AB1114" s="185"/>
      <c r="AC1114" s="185"/>
      <c r="AD1114" s="185"/>
      <c r="AE1114" s="185"/>
      <c r="AF1114" s="23"/>
      <c r="AG1114" s="23"/>
      <c r="AH1114" s="185"/>
      <c r="AI1114" s="185"/>
      <c r="AJ1114" s="185"/>
      <c r="AK1114" s="185"/>
      <c r="AL1114" s="185"/>
      <c r="AM1114" s="185"/>
      <c r="AN1114" s="185"/>
      <c r="AO1114" s="185"/>
      <c r="AP1114" s="185"/>
      <c r="AQ1114" s="185"/>
      <c r="AR1114" s="185"/>
      <c r="AS1114" s="185"/>
      <c r="AT1114" s="185"/>
      <c r="AU1114" s="185"/>
      <c r="AV1114" s="185"/>
      <c r="AW1114" s="185"/>
      <c r="AX1114" s="185"/>
      <c r="AY1114" s="185"/>
      <c r="AZ1114" s="185"/>
      <c r="BA1114" s="185"/>
      <c r="BB1114" s="185"/>
      <c r="BC1114" s="185"/>
      <c r="BD1114" s="185"/>
      <c r="BE1114" s="185"/>
      <c r="BF1114" s="185"/>
      <c r="BG1114" s="185"/>
      <c r="BH1114" s="185"/>
      <c r="BI1114" s="185"/>
      <c r="BJ1114" s="185"/>
      <c r="BK1114" s="185"/>
      <c r="BL1114" s="185"/>
      <c r="BM1114" s="185"/>
      <c r="BN1114" s="185"/>
      <c r="BO1114" s="185"/>
      <c r="BP1114" s="185"/>
      <c r="BQ1114" s="185"/>
      <c r="BR1114" s="185"/>
      <c r="BS1114" s="185"/>
      <c r="BT1114" s="185"/>
      <c r="BU1114" s="185"/>
      <c r="BV1114" s="185"/>
      <c r="BW1114" s="185"/>
      <c r="BX1114" s="185"/>
      <c r="BY1114" s="185"/>
      <c r="BZ1114" s="185"/>
      <c r="CA1114" s="185"/>
      <c r="CB1114" s="185"/>
      <c r="CC1114" s="185"/>
      <c r="CD1114" s="185"/>
      <c r="CE1114" s="185"/>
      <c r="CF1114" s="185"/>
      <c r="CG1114" s="185"/>
      <c r="CH1114" s="185"/>
      <c r="CI1114" s="185"/>
      <c r="CJ1114" s="185"/>
      <c r="CK1114" s="185"/>
      <c r="CL1114" s="185"/>
      <c r="CM1114" s="185"/>
      <c r="CN1114" s="185"/>
      <c r="CO1114" s="185"/>
      <c r="CP1114" s="2234"/>
      <c r="CQ1114" s="2234"/>
      <c r="CR1114" s="2234"/>
      <c r="CS1114" s="283"/>
      <c r="CT1114" s="283"/>
      <c r="CU1114" s="283"/>
      <c r="CV1114" s="185"/>
      <c r="CW1114" s="185"/>
      <c r="CX1114" s="185"/>
      <c r="CY1114" s="185"/>
      <c r="CZ1114" s="185"/>
      <c r="DA1114" s="185"/>
      <c r="DB1114" s="1622"/>
      <c r="DC1114" s="1622"/>
      <c r="DD1114" s="1622"/>
      <c r="DE1114" s="185"/>
      <c r="DF1114" s="283"/>
      <c r="DG1114" s="185"/>
      <c r="DH1114" s="185"/>
      <c r="DI1114" s="185"/>
      <c r="DJ1114" s="185"/>
      <c r="DK1114" s="185"/>
      <c r="DL1114" s="185"/>
      <c r="DM1114" s="185"/>
      <c r="DN1114" s="185"/>
      <c r="DO1114" s="185"/>
      <c r="DP1114" s="283"/>
      <c r="DQ1114" s="185"/>
      <c r="DR1114" s="185"/>
      <c r="DS1114" s="185"/>
      <c r="DT1114" s="185"/>
      <c r="DU1114" s="185"/>
      <c r="DV1114" s="185"/>
      <c r="DW1114" s="185"/>
      <c r="DX1114" s="185"/>
      <c r="DY1114" s="185"/>
      <c r="DZ1114" s="2234"/>
      <c r="EA1114" s="283"/>
      <c r="EB1114" s="185"/>
      <c r="EC1114" s="866"/>
      <c r="ED1114" s="185"/>
      <c r="EE1114" s="185"/>
      <c r="EF1114" s="185"/>
      <c r="EG1114" s="202"/>
      <c r="EH1114" s="1614"/>
    </row>
    <row r="1115" spans="1:138" ht="15" hidden="1" customHeight="1" outlineLevel="1">
      <c r="A1115" s="67"/>
      <c r="B1115" s="23"/>
      <c r="C1115" s="95"/>
      <c r="D1115" s="96"/>
      <c r="E1115" s="67"/>
      <c r="F1115" s="67"/>
      <c r="G1115" s="67"/>
      <c r="H1115" s="86">
        <f>SUM(I1115:L1115)</f>
        <v>0</v>
      </c>
      <c r="I1115" s="67"/>
      <c r="J1115" s="67"/>
      <c r="K1115" s="67"/>
      <c r="L1115" s="67"/>
      <c r="M1115" s="2216"/>
      <c r="N1115" s="67"/>
      <c r="O1115" s="67"/>
      <c r="P1115" s="67"/>
      <c r="Q1115" s="185">
        <f>SUM(R1115:U1115)</f>
        <v>0</v>
      </c>
      <c r="R1115" s="196"/>
      <c r="S1115" s="196"/>
      <c r="T1115" s="196"/>
      <c r="U1115" s="196"/>
      <c r="V1115" s="86">
        <f>SUM(W1115:Z1115)</f>
        <v>0</v>
      </c>
      <c r="W1115" s="67"/>
      <c r="X1115" s="67"/>
      <c r="Y1115" s="67"/>
      <c r="Z1115" s="67"/>
      <c r="AA1115" s="185">
        <f>SUM(AB1115:AE1115)</f>
        <v>0</v>
      </c>
      <c r="AB1115" s="196"/>
      <c r="AC1115" s="196"/>
      <c r="AD1115" s="196"/>
      <c r="AE1115" s="196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2239"/>
      <c r="CQ1115" s="2239"/>
      <c r="CR1115" s="2239"/>
      <c r="CS1115" s="210"/>
      <c r="CT1115" s="210"/>
      <c r="CU1115" s="210"/>
      <c r="CV1115" s="33"/>
      <c r="CW1115" s="33"/>
      <c r="CX1115" s="33"/>
      <c r="CY1115" s="33"/>
      <c r="CZ1115" s="33"/>
      <c r="DA1115" s="33"/>
      <c r="DB1115" s="1498"/>
      <c r="DC1115" s="1498"/>
      <c r="DD1115" s="1498"/>
      <c r="DE1115" s="33"/>
      <c r="DF1115" s="210"/>
      <c r="DG1115" s="33"/>
      <c r="DH1115" s="33"/>
      <c r="DI1115" s="33"/>
      <c r="DJ1115" s="33"/>
      <c r="DK1115" s="33"/>
      <c r="DL1115" s="33"/>
      <c r="DM1115" s="33"/>
      <c r="DN1115" s="185"/>
      <c r="DO1115" s="33"/>
      <c r="DP1115" s="210"/>
      <c r="DQ1115" s="33"/>
      <c r="DR1115" s="33"/>
      <c r="DS1115" s="33"/>
      <c r="DT1115" s="33"/>
      <c r="DU1115" s="33"/>
      <c r="DV1115" s="33"/>
      <c r="DW1115" s="33"/>
      <c r="DX1115" s="185"/>
      <c r="DY1115" s="33"/>
      <c r="DZ1115" s="2239"/>
      <c r="EA1115" s="210"/>
      <c r="EB1115" s="33"/>
      <c r="EC1115" s="868"/>
      <c r="ED1115" s="33"/>
      <c r="EE1115" s="33"/>
      <c r="EF1115" s="33"/>
      <c r="EG1115" s="201"/>
      <c r="EH1115" s="1581"/>
    </row>
    <row r="1116" spans="1:138" ht="15" hidden="1" customHeight="1" outlineLevel="1">
      <c r="A1116" s="67"/>
      <c r="B1116" s="23"/>
      <c r="C1116" s="95"/>
      <c r="D1116" s="23"/>
      <c r="E1116" s="67"/>
      <c r="F1116" s="67"/>
      <c r="G1116" s="67"/>
      <c r="H1116" s="86">
        <f>SUM(I1116:L1116)</f>
        <v>0</v>
      </c>
      <c r="I1116" s="67"/>
      <c r="J1116" s="67"/>
      <c r="K1116" s="67"/>
      <c r="L1116" s="67"/>
      <c r="M1116" s="2216"/>
      <c r="N1116" s="67"/>
      <c r="O1116" s="67"/>
      <c r="P1116" s="67"/>
      <c r="Q1116" s="185">
        <f>SUM(R1116:U1116)</f>
        <v>0</v>
      </c>
      <c r="R1116" s="196"/>
      <c r="S1116" s="196"/>
      <c r="T1116" s="196"/>
      <c r="U1116" s="196"/>
      <c r="V1116" s="86">
        <f>SUM(W1116:Z1116)</f>
        <v>0</v>
      </c>
      <c r="W1116" s="67"/>
      <c r="X1116" s="67"/>
      <c r="Y1116" s="67"/>
      <c r="Z1116" s="67"/>
      <c r="AA1116" s="185">
        <f>SUM(AB1116:AE1116)</f>
        <v>0</v>
      </c>
      <c r="AB1116" s="196"/>
      <c r="AC1116" s="196"/>
      <c r="AD1116" s="196"/>
      <c r="AE1116" s="196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2239"/>
      <c r="CQ1116" s="2239"/>
      <c r="CR1116" s="2239"/>
      <c r="CS1116" s="210"/>
      <c r="CT1116" s="210"/>
      <c r="CU1116" s="210"/>
      <c r="CV1116" s="33"/>
      <c r="CW1116" s="33"/>
      <c r="CX1116" s="33"/>
      <c r="CY1116" s="33"/>
      <c r="CZ1116" s="33"/>
      <c r="DA1116" s="33"/>
      <c r="DB1116" s="1498"/>
      <c r="DC1116" s="1498"/>
      <c r="DD1116" s="1498"/>
      <c r="DE1116" s="33"/>
      <c r="DF1116" s="210"/>
      <c r="DG1116" s="33"/>
      <c r="DH1116" s="33"/>
      <c r="DI1116" s="33"/>
      <c r="DJ1116" s="33"/>
      <c r="DK1116" s="33"/>
      <c r="DL1116" s="33"/>
      <c r="DM1116" s="33"/>
      <c r="DN1116" s="33"/>
      <c r="DO1116" s="33"/>
      <c r="DP1116" s="210"/>
      <c r="DQ1116" s="33"/>
      <c r="DR1116" s="33"/>
      <c r="DS1116" s="33"/>
      <c r="DT1116" s="33"/>
      <c r="DU1116" s="33"/>
      <c r="DV1116" s="33"/>
      <c r="DW1116" s="33"/>
      <c r="DX1116" s="33"/>
      <c r="DY1116" s="33"/>
      <c r="DZ1116" s="2239"/>
      <c r="EA1116" s="210"/>
      <c r="EB1116" s="33"/>
      <c r="EC1116" s="868"/>
      <c r="ED1116" s="33"/>
      <c r="EE1116" s="33"/>
      <c r="EF1116" s="33"/>
      <c r="EG1116" s="201"/>
      <c r="EH1116" s="1581"/>
    </row>
    <row r="1117" spans="1:138" ht="15" hidden="1" customHeight="1" outlineLevel="1" thickBot="1">
      <c r="A1117" s="81"/>
      <c r="B1117" s="50"/>
      <c r="C1117" s="100" t="s">
        <v>49</v>
      </c>
      <c r="D1117" s="107" t="s">
        <v>1</v>
      </c>
      <c r="E1117" s="108"/>
      <c r="F1117" s="108"/>
      <c r="G1117" s="108"/>
      <c r="H1117" s="108"/>
      <c r="I1117" s="108"/>
      <c r="J1117" s="108"/>
      <c r="K1117" s="108"/>
      <c r="L1117" s="108"/>
      <c r="M1117" s="2200"/>
      <c r="N1117" s="108"/>
      <c r="O1117" s="108"/>
      <c r="P1117" s="108"/>
      <c r="Q1117" s="192"/>
      <c r="R1117" s="192"/>
      <c r="S1117" s="192"/>
      <c r="T1117" s="192"/>
      <c r="U1117" s="192"/>
      <c r="V1117" s="108"/>
      <c r="W1117" s="108"/>
      <c r="X1117" s="108"/>
      <c r="Y1117" s="108"/>
      <c r="Z1117" s="108"/>
      <c r="AA1117" s="192"/>
      <c r="AB1117" s="192"/>
      <c r="AC1117" s="192"/>
      <c r="AD1117" s="192"/>
      <c r="AE1117" s="192"/>
      <c r="AF1117" s="107"/>
      <c r="AG1117" s="107"/>
      <c r="AH1117" s="192"/>
      <c r="AI1117" s="192">
        <f>SUM(AI1115:AI1116)</f>
        <v>0</v>
      </c>
      <c r="AJ1117" s="192">
        <f t="shared" ref="AJ1117" si="3074">SUM(AJ1115:AJ1116)</f>
        <v>0</v>
      </c>
      <c r="AK1117" s="192"/>
      <c r="AL1117" s="192">
        <f t="shared" ref="AL1117:AM1117" si="3075">SUM(AL1115:AL1116)</f>
        <v>0</v>
      </c>
      <c r="AM1117" s="192">
        <f t="shared" si="3075"/>
        <v>0</v>
      </c>
      <c r="AN1117" s="192"/>
      <c r="AO1117" s="192">
        <f t="shared" ref="AO1117:AP1117" si="3076">SUM(AO1115:AO1116)</f>
        <v>0</v>
      </c>
      <c r="AP1117" s="192">
        <f t="shared" si="3076"/>
        <v>0</v>
      </c>
      <c r="AQ1117" s="192"/>
      <c r="AR1117" s="192">
        <f t="shared" ref="AR1117:AS1117" si="3077">SUM(AR1115:AR1116)</f>
        <v>0</v>
      </c>
      <c r="AS1117" s="192">
        <f t="shared" si="3077"/>
        <v>0</v>
      </c>
      <c r="AT1117" s="192"/>
      <c r="AU1117" s="192">
        <f t="shared" ref="AU1117:AV1117" si="3078">SUM(AU1115:AU1116)</f>
        <v>0</v>
      </c>
      <c r="AV1117" s="192">
        <f t="shared" si="3078"/>
        <v>0</v>
      </c>
      <c r="AW1117" s="192"/>
      <c r="AX1117" s="192">
        <f>SUM(AX1115:AX1116)</f>
        <v>0</v>
      </c>
      <c r="AY1117" s="192">
        <f t="shared" ref="AY1117" si="3079">SUM(AY1115:AY1116)</f>
        <v>0</v>
      </c>
      <c r="AZ1117" s="192"/>
      <c r="BA1117" s="192">
        <f t="shared" ref="BA1117:BB1117" si="3080">SUM(BA1115:BA1116)</f>
        <v>0</v>
      </c>
      <c r="BB1117" s="192">
        <f t="shared" si="3080"/>
        <v>0</v>
      </c>
      <c r="BC1117" s="192"/>
      <c r="BD1117" s="192">
        <f t="shared" ref="BD1117:BE1117" si="3081">SUM(BD1115:BD1116)</f>
        <v>0</v>
      </c>
      <c r="BE1117" s="192">
        <f t="shared" si="3081"/>
        <v>0</v>
      </c>
      <c r="BF1117" s="192"/>
      <c r="BG1117" s="192">
        <f t="shared" ref="BG1117:BH1117" si="3082">SUM(BG1115:BG1116)</f>
        <v>0</v>
      </c>
      <c r="BH1117" s="192">
        <f t="shared" si="3082"/>
        <v>0</v>
      </c>
      <c r="BI1117" s="192"/>
      <c r="BJ1117" s="192">
        <f t="shared" ref="BJ1117:BK1117" si="3083">SUM(BJ1115:BJ1116)</f>
        <v>0</v>
      </c>
      <c r="BK1117" s="192">
        <f t="shared" si="3083"/>
        <v>0</v>
      </c>
      <c r="BL1117" s="192"/>
      <c r="BM1117" s="192">
        <f>SUM(BM1115:BM1116)</f>
        <v>0</v>
      </c>
      <c r="BN1117" s="192">
        <f t="shared" ref="BN1117" si="3084">SUM(BN1115:BN1116)</f>
        <v>0</v>
      </c>
      <c r="BO1117" s="192"/>
      <c r="BP1117" s="192">
        <f t="shared" ref="BP1117:BQ1117" si="3085">SUM(BP1115:BP1116)</f>
        <v>0</v>
      </c>
      <c r="BQ1117" s="192">
        <f t="shared" si="3085"/>
        <v>0</v>
      </c>
      <c r="BR1117" s="192"/>
      <c r="BS1117" s="192">
        <f t="shared" ref="BS1117:BT1117" si="3086">SUM(BS1115:BS1116)</f>
        <v>0</v>
      </c>
      <c r="BT1117" s="192">
        <f t="shared" si="3086"/>
        <v>0</v>
      </c>
      <c r="BU1117" s="192"/>
      <c r="BV1117" s="192">
        <f t="shared" ref="BV1117:BW1117" si="3087">SUM(BV1115:BV1116)</f>
        <v>0</v>
      </c>
      <c r="BW1117" s="192">
        <f t="shared" si="3087"/>
        <v>0</v>
      </c>
      <c r="BX1117" s="192"/>
      <c r="BY1117" s="192">
        <f t="shared" ref="BY1117:BZ1117" si="3088">SUM(BY1115:BY1116)</f>
        <v>0</v>
      </c>
      <c r="BZ1117" s="192">
        <f t="shared" si="3088"/>
        <v>0</v>
      </c>
      <c r="CA1117" s="192"/>
      <c r="CB1117" s="192">
        <f>SUM(CB1115:CB1116)</f>
        <v>0</v>
      </c>
      <c r="CC1117" s="192">
        <f t="shared" ref="CC1117" si="3089">SUM(CC1115:CC1116)</f>
        <v>0</v>
      </c>
      <c r="CD1117" s="192"/>
      <c r="CE1117" s="192">
        <f t="shared" ref="CE1117:CF1117" si="3090">SUM(CE1115:CE1116)</f>
        <v>0</v>
      </c>
      <c r="CF1117" s="192">
        <f t="shared" si="3090"/>
        <v>0</v>
      </c>
      <c r="CG1117" s="192"/>
      <c r="CH1117" s="192">
        <f t="shared" ref="CH1117:CI1117" si="3091">SUM(CH1115:CH1116)</f>
        <v>0</v>
      </c>
      <c r="CI1117" s="192">
        <f t="shared" si="3091"/>
        <v>0</v>
      </c>
      <c r="CJ1117" s="192"/>
      <c r="CK1117" s="192">
        <f t="shared" ref="CK1117:CL1117" si="3092">SUM(CK1115:CK1116)</f>
        <v>0</v>
      </c>
      <c r="CL1117" s="192">
        <f t="shared" si="3092"/>
        <v>0</v>
      </c>
      <c r="CM1117" s="192"/>
      <c r="CN1117" s="192">
        <f t="shared" ref="CN1117:CO1117" si="3093">SUM(CN1115:CN1116)</f>
        <v>0</v>
      </c>
      <c r="CO1117" s="192">
        <f t="shared" si="3093"/>
        <v>0</v>
      </c>
      <c r="CP1117" s="2313"/>
      <c r="CQ1117" s="2313">
        <f t="shared" ref="CQ1117:CR1117" si="3094">SUM(CQ1115:CQ1116)</f>
        <v>0</v>
      </c>
      <c r="CR1117" s="2313">
        <f t="shared" si="3094"/>
        <v>0</v>
      </c>
      <c r="CS1117" s="285"/>
      <c r="CT1117" s="285">
        <f t="shared" ref="CT1117:CU1117" si="3095">SUM(CT1115:CT1116)</f>
        <v>0</v>
      </c>
      <c r="CU1117" s="285">
        <f t="shared" si="3095"/>
        <v>0</v>
      </c>
      <c r="CV1117" s="192"/>
      <c r="CW1117" s="192">
        <f t="shared" ref="CW1117:CX1117" si="3096">SUM(CW1115:CW1116)</f>
        <v>0</v>
      </c>
      <c r="CX1117" s="192">
        <f t="shared" si="3096"/>
        <v>0</v>
      </c>
      <c r="CY1117" s="192"/>
      <c r="CZ1117" s="192">
        <f t="shared" ref="CZ1117:DA1117" si="3097">SUM(CZ1115:CZ1116)</f>
        <v>0</v>
      </c>
      <c r="DA1117" s="192">
        <f t="shared" si="3097"/>
        <v>0</v>
      </c>
      <c r="DB1117" s="1622"/>
      <c r="DC1117" s="1622"/>
      <c r="DD1117" s="1622"/>
      <c r="DE1117" s="192">
        <f>SUM(DE1115:DE1116)</f>
        <v>0</v>
      </c>
      <c r="DF1117" s="285"/>
      <c r="DG1117" s="192"/>
      <c r="DH1117" s="192"/>
      <c r="DI1117" s="192"/>
      <c r="DJ1117" s="192"/>
      <c r="DK1117" s="192"/>
      <c r="DL1117" s="192"/>
      <c r="DM1117" s="192"/>
      <c r="DN1117" s="33"/>
      <c r="DO1117" s="192"/>
      <c r="DP1117" s="285"/>
      <c r="DQ1117" s="192"/>
      <c r="DR1117" s="192"/>
      <c r="DS1117" s="192"/>
      <c r="DT1117" s="192"/>
      <c r="DU1117" s="192"/>
      <c r="DV1117" s="192"/>
      <c r="DW1117" s="192"/>
      <c r="DX1117" s="33"/>
      <c r="DY1117" s="192"/>
      <c r="DZ1117" s="2313">
        <f>SUM(DZ1115:DZ1116)</f>
        <v>0</v>
      </c>
      <c r="EA1117" s="285">
        <f t="shared" ref="EA1117:EB1117" si="3098">SUM(EA1115:EA1116)</f>
        <v>0</v>
      </c>
      <c r="EB1117" s="192">
        <f t="shared" si="3098"/>
        <v>0</v>
      </c>
      <c r="EC1117" s="870">
        <f t="shared" ref="EC1117" si="3099">SUM(EC1115:EC1116)</f>
        <v>0</v>
      </c>
      <c r="ED1117" s="185"/>
      <c r="EE1117" s="185"/>
      <c r="EF1117" s="185"/>
      <c r="EG1117" s="202"/>
      <c r="EH1117" s="1614"/>
    </row>
    <row r="1118" spans="1:138" ht="21.75" hidden="1" customHeight="1" outlineLevel="1" thickBot="1">
      <c r="A1118" s="109"/>
      <c r="B1118" s="110"/>
      <c r="C1118" s="111"/>
      <c r="D1118" s="112" t="s">
        <v>1</v>
      </c>
      <c r="E1118" s="113"/>
      <c r="F1118" s="113"/>
      <c r="G1118" s="113"/>
      <c r="H1118" s="113"/>
      <c r="I1118" s="113"/>
      <c r="J1118" s="113"/>
      <c r="K1118" s="113"/>
      <c r="L1118" s="113"/>
      <c r="M1118" s="2217"/>
      <c r="N1118" s="113"/>
      <c r="O1118" s="113"/>
      <c r="P1118" s="113"/>
      <c r="Q1118" s="194"/>
      <c r="R1118" s="194"/>
      <c r="S1118" s="194"/>
      <c r="T1118" s="194"/>
      <c r="U1118" s="194"/>
      <c r="V1118" s="113"/>
      <c r="W1118" s="113"/>
      <c r="X1118" s="113"/>
      <c r="Y1118" s="113"/>
      <c r="Z1118" s="113"/>
      <c r="AA1118" s="194"/>
      <c r="AB1118" s="194"/>
      <c r="AC1118" s="194"/>
      <c r="AD1118" s="194"/>
      <c r="AE1118" s="194"/>
      <c r="AF1118" s="194"/>
      <c r="AG1118" s="194"/>
      <c r="AH1118" s="194"/>
      <c r="AI1118" s="194">
        <f>AI1011+AI1016+AI1022+AI1027+AI1034+AI1039+AI1044+AI1049+AI1054+AI1059+AI1065+AI1070+AI1075+AI1080+AI1085+AI1090+AI1096+AI1100+AI1104+AI1109+AI1113+AI1117</f>
        <v>0</v>
      </c>
      <c r="AJ1118" s="194">
        <f>AJ1011+AJ1016+AJ1022+AJ1027+AJ1034+AJ1039+AJ1044+AJ1049+AJ1054+AJ1059+AJ1065+AJ1070+AJ1075+AJ1080+AJ1085+AJ1090+AJ1096+AJ1100+AJ1104+AJ1109+AJ1113+AJ1117</f>
        <v>0</v>
      </c>
      <c r="AK1118" s="194"/>
      <c r="AL1118" s="194">
        <f>AL1011+AL1016+AL1022+AL1027+AL1034+AL1039+AL1044+AL1049+AL1054+AL1059+AL1065+AL1070+AL1075+AL1080+AL1085+AL1090+AL1096+AL1100+AL1104+AL1109+AL1113+AL1117</f>
        <v>0</v>
      </c>
      <c r="AM1118" s="194">
        <f>AM1011+AM1016+AM1022+AM1027+AM1034+AM1039+AM1044+AM1049+AM1054+AM1059+AM1065+AM1070+AM1075+AM1080+AM1085+AM1090+AM1096+AM1100+AM1104+AM1109+AM1113+AM1117</f>
        <v>0</v>
      </c>
      <c r="AN1118" s="194"/>
      <c r="AO1118" s="194">
        <f>AO1011+AO1016+AO1022+AO1027+AO1034+AO1039+AO1044+AO1049+AO1054+AO1059+AO1065+AO1070+AO1075+AO1080+AO1085+AO1090+AO1096+AO1100+AO1104+AO1109+AO1113+AO1117</f>
        <v>0</v>
      </c>
      <c r="AP1118" s="194">
        <f>AP1011+AP1016+AP1022+AP1027+AP1034+AP1039+AP1044+AP1049+AP1054+AP1059+AP1065+AP1070+AP1075+AP1080+AP1085+AP1090+AP1096+AP1100+AP1104+AP1109+AP1113+AP1117</f>
        <v>0</v>
      </c>
      <c r="AQ1118" s="194"/>
      <c r="AR1118" s="194">
        <f>AR1011+AR1016+AR1022+AR1027+AR1034+AR1039+AR1044+AR1049+AR1054+AR1059+AR1065+AR1070+AR1075+AR1080+AR1085+AR1090+AR1096+AR1100+AR1104+AR1109+AR1113+AR1117</f>
        <v>0</v>
      </c>
      <c r="AS1118" s="194">
        <f>AS1011+AS1016+AS1022+AS1027+AS1034+AS1039+AS1044+AS1049+AS1054+AS1059+AS1065+AS1070+AS1075+AS1080+AS1085+AS1090+AS1096+AS1100+AS1104+AS1109+AS1113+AS1117</f>
        <v>0</v>
      </c>
      <c r="AT1118" s="194"/>
      <c r="AU1118" s="194">
        <f>AU1011+AU1016+AU1022+AU1027+AU1034+AU1039+AU1044+AU1049+AU1054+AU1059+AU1065+AU1070+AU1075+AU1080+AU1085+AU1090+AU1096+AU1100+AU1104+AU1109+AU1113+AU1117</f>
        <v>0</v>
      </c>
      <c r="AV1118" s="194">
        <f>AV1011+AV1016+AV1022+AV1027+AV1034+AV1039+AV1044+AV1049+AV1054+AV1059+AV1065+AV1070+AV1075+AV1080+AV1085+AV1090+AV1096+AV1100+AV1104+AV1109+AV1113+AV1117</f>
        <v>0</v>
      </c>
      <c r="AW1118" s="194"/>
      <c r="AX1118" s="194">
        <f>AX1011+AX1016+AX1022+AX1027+AX1034+AX1039+AX1044+AX1049+AX1054+AX1059+AX1065+AX1070+AX1075+AX1080+AX1085+AX1090+AX1096+AX1100+AX1104+AX1109+AX1113+AX1117</f>
        <v>0</v>
      </c>
      <c r="AY1118" s="194">
        <f>AY1011+AY1016+AY1022+AY1027+AY1034+AY1039+AY1044+AY1049+AY1054+AY1059+AY1065+AY1070+AY1075+AY1080+AY1085+AY1090+AY1096+AY1100+AY1104+AY1109+AY1113+AY1117</f>
        <v>0</v>
      </c>
      <c r="AZ1118" s="194"/>
      <c r="BA1118" s="194">
        <f>BA1011+BA1016+BA1022+BA1027+BA1034+BA1039+BA1044+BA1049+BA1054+BA1059+BA1065+BA1070+BA1075+BA1080+BA1085+BA1090+BA1096+BA1100+BA1104+BA1109+BA1113+BA1117</f>
        <v>0</v>
      </c>
      <c r="BB1118" s="194">
        <f>BB1011+BB1016+BB1022+BB1027+BB1034+BB1039+BB1044+BB1049+BB1054+BB1059+BB1065+BB1070+BB1075+BB1080+BB1085+BB1090+BB1096+BB1100+BB1104+BB1109+BB1113+BB1117</f>
        <v>0</v>
      </c>
      <c r="BC1118" s="194"/>
      <c r="BD1118" s="194">
        <f>BD1011+BD1016+BD1022+BD1027+BD1034+BD1039+BD1044+BD1049+BD1054+BD1059+BD1065+BD1070+BD1075+BD1080+BD1085+BD1090+BD1096+BD1100+BD1104+BD1109+BD1113+BD1117</f>
        <v>0</v>
      </c>
      <c r="BE1118" s="194">
        <f>BE1011+BE1016+BE1022+BE1027+BE1034+BE1039+BE1044+BE1049+BE1054+BE1059+BE1065+BE1070+BE1075+BE1080+BE1085+BE1090+BE1096+BE1100+BE1104+BE1109+BE1113+BE1117</f>
        <v>0</v>
      </c>
      <c r="BF1118" s="194"/>
      <c r="BG1118" s="194">
        <f>BG1011+BG1016+BG1022+BG1027+BG1034+BG1039+BG1044+BG1049+BG1054+BG1059+BG1065+BG1070+BG1075+BG1080+BG1085+BG1090+BG1096+BG1100+BG1104+BG1109+BG1113+BG1117</f>
        <v>0</v>
      </c>
      <c r="BH1118" s="194">
        <f>BH1011+BH1016+BH1022+BH1027+BH1034+BH1039+BH1044+BH1049+BH1054+BH1059+BH1065+BH1070+BH1075+BH1080+BH1085+BH1090+BH1096+BH1100+BH1104+BH1109+BH1113+BH1117</f>
        <v>0</v>
      </c>
      <c r="BI1118" s="194"/>
      <c r="BJ1118" s="194">
        <f>BJ1011+BJ1016+BJ1022+BJ1027+BJ1034+BJ1039+BJ1044+BJ1049+BJ1054+BJ1059+BJ1065+BJ1070+BJ1075+BJ1080+BJ1085+BJ1090+BJ1096+BJ1100+BJ1104+BJ1109+BJ1113+BJ1117</f>
        <v>0</v>
      </c>
      <c r="BK1118" s="194">
        <f>BK1011+BK1016+BK1022+BK1027+BK1034+BK1039+BK1044+BK1049+BK1054+BK1059+BK1065+BK1070+BK1075+BK1080+BK1085+BK1090+BK1096+BK1100+BK1104+BK1109+BK1113+BK1117</f>
        <v>0</v>
      </c>
      <c r="BL1118" s="194"/>
      <c r="BM1118" s="194">
        <f>BM1011+BM1016+BM1022+BM1027+BM1034+BM1039+BM1044+BM1049+BM1054+BM1059+BM1065+BM1070+BM1075+BM1080+BM1085+BM1090+BM1096+BM1100+BM1104+BM1109+BM1113+BM1117</f>
        <v>0</v>
      </c>
      <c r="BN1118" s="194">
        <f>BN1011+BN1016+BN1022+BN1027+BN1034+BN1039+BN1044+BN1049+BN1054+BN1059+BN1065+BN1070+BN1075+BN1080+BN1085+BN1090+BN1096+BN1100+BN1104+BN1109+BN1113+BN1117</f>
        <v>0</v>
      </c>
      <c r="BO1118" s="194"/>
      <c r="BP1118" s="194">
        <f>BP1011+BP1016+BP1022+BP1027+BP1034+BP1039+BP1044+BP1049+BP1054+BP1059+BP1065+BP1070+BP1075+BP1080+BP1085+BP1090+BP1096+BP1100+BP1104+BP1109+BP1113+BP1117</f>
        <v>0</v>
      </c>
      <c r="BQ1118" s="194">
        <f>BQ1011+BQ1016+BQ1022+BQ1027+BQ1034+BQ1039+BQ1044+BQ1049+BQ1054+BQ1059+BQ1065+BQ1070+BQ1075+BQ1080+BQ1085+BQ1090+BQ1096+BQ1100+BQ1104+BQ1109+BQ1113+BQ1117</f>
        <v>0</v>
      </c>
      <c r="BR1118" s="194"/>
      <c r="BS1118" s="194">
        <f>BS1011+BS1016+BS1022+BS1027+BS1034+BS1039+BS1044+BS1049+BS1054+BS1059+BS1065+BS1070+BS1075+BS1080+BS1085+BS1090+BS1096+BS1100+BS1104+BS1109+BS1113+BS1117</f>
        <v>0</v>
      </c>
      <c r="BT1118" s="194">
        <f>BT1011+BT1016+BT1022+BT1027+BT1034+BT1039+BT1044+BT1049+BT1054+BT1059+BT1065+BT1070+BT1075+BT1080+BT1085+BT1090+BT1096+BT1100+BT1104+BT1109+BT1113+BT1117</f>
        <v>0</v>
      </c>
      <c r="BU1118" s="194"/>
      <c r="BV1118" s="194">
        <f>BV1011+BV1016+BV1022+BV1027+BV1034+BV1039+BV1044+BV1049+BV1054+BV1059+BV1065+BV1070+BV1075+BV1080+BV1085+BV1090+BV1096+BV1100+BV1104+BV1109+BV1113+BV1117</f>
        <v>0</v>
      </c>
      <c r="BW1118" s="194">
        <f>BW1011+BW1016+BW1022+BW1027+BW1034+BW1039+BW1044+BW1049+BW1054+BW1059+BW1065+BW1070+BW1075+BW1080+BW1085+BW1090+BW1096+BW1100+BW1104+BW1109+BW1113+BW1117</f>
        <v>0</v>
      </c>
      <c r="BX1118" s="194"/>
      <c r="BY1118" s="194">
        <f>BY1011+BY1016+BY1022+BY1027+BY1034+BY1039+BY1044+BY1049+BY1054+BY1059+BY1065+BY1070+BY1075+BY1080+BY1085+BY1090+BY1096+BY1100+BY1104+BY1109+BY1113+BY1117</f>
        <v>0</v>
      </c>
      <c r="BZ1118" s="194">
        <f>BZ1011+BZ1016+BZ1022+BZ1027+BZ1034+BZ1039+BZ1044+BZ1049+BZ1054+BZ1059+BZ1065+BZ1070+BZ1075+BZ1080+BZ1085+BZ1090+BZ1096+BZ1100+BZ1104+BZ1109+BZ1113+BZ1117</f>
        <v>0</v>
      </c>
      <c r="CA1118" s="194"/>
      <c r="CB1118" s="194">
        <f>CB1011+CB1016+CB1022+CB1027+CB1034+CB1039+CB1044+CB1049+CB1054+CB1059+CB1065+CB1070+CB1075+CB1080+CB1085+CB1090+CB1096+CB1100+CB1104+CB1109+CB1113+CB1117</f>
        <v>0</v>
      </c>
      <c r="CC1118" s="194">
        <f>CC1011+CC1016+CC1022+CC1027+CC1034+CC1039+CC1044+CC1049+CC1054+CC1059+CC1065+CC1070+CC1075+CC1080+CC1085+CC1090+CC1096+CC1100+CC1104+CC1109+CC1113+CC1117</f>
        <v>0</v>
      </c>
      <c r="CD1118" s="194"/>
      <c r="CE1118" s="194">
        <f>CE1011+CE1016+CE1022+CE1027+CE1034+CE1039+CE1044+CE1049+CE1054+CE1059+CE1065+CE1070+CE1075+CE1080+CE1085+CE1090+CE1096+CE1100+CE1104+CE1109+CE1113+CE1117</f>
        <v>0</v>
      </c>
      <c r="CF1118" s="194">
        <f>CF1011+CF1016+CF1022+CF1027+CF1034+CF1039+CF1044+CF1049+CF1054+CF1059+CF1065+CF1070+CF1075+CF1080+CF1085+CF1090+CF1096+CF1100+CF1104+CF1109+CF1113+CF1117</f>
        <v>0</v>
      </c>
      <c r="CG1118" s="194"/>
      <c r="CH1118" s="194">
        <f>CH1011+CH1016+CH1022+CH1027+CH1034+CH1039+CH1044+CH1049+CH1054+CH1059+CH1065+CH1070+CH1075+CH1080+CH1085+CH1090+CH1096+CH1100+CH1104+CH1109+CH1113+CH1117</f>
        <v>0</v>
      </c>
      <c r="CI1118" s="194">
        <f>CI1011+CI1016+CI1022+CI1027+CI1034+CI1039+CI1044+CI1049+CI1054+CI1059+CI1065+CI1070+CI1075+CI1080+CI1085+CI1090+CI1096+CI1100+CI1104+CI1109+CI1113+CI1117</f>
        <v>0</v>
      </c>
      <c r="CJ1118" s="194"/>
      <c r="CK1118" s="194">
        <f>CK1011+CK1016+CK1022+CK1027+CK1034+CK1039+CK1044+CK1049+CK1054+CK1059+CK1065+CK1070+CK1075+CK1080+CK1085+CK1090+CK1096+CK1100+CK1104+CK1109+CK1113+CK1117</f>
        <v>0</v>
      </c>
      <c r="CL1118" s="194">
        <f>CL1011+CL1016+CL1022+CL1027+CL1034+CL1039+CL1044+CL1049+CL1054+CL1059+CL1065+CL1070+CL1075+CL1080+CL1085+CL1090+CL1096+CL1100+CL1104+CL1109+CL1113+CL1117</f>
        <v>0</v>
      </c>
      <c r="CM1118" s="194"/>
      <c r="CN1118" s="194">
        <f>CN1011+CN1016+CN1022+CN1027+CN1034+CN1039+CN1044+CN1049+CN1054+CN1059+CN1065+CN1070+CN1075+CN1080+CN1085+CN1090+CN1096+CN1100+CN1104+CN1109+CN1113+CN1117</f>
        <v>0</v>
      </c>
      <c r="CO1118" s="194">
        <f>CO1011+CO1016+CO1022+CO1027+CO1034+CO1039+CO1044+CO1049+CO1054+CO1059+CO1065+CO1070+CO1075+CO1080+CO1085+CO1090+CO1096+CO1100+CO1104+CO1109+CO1113+CO1117</f>
        <v>0</v>
      </c>
      <c r="CP1118" s="2320"/>
      <c r="CQ1118" s="2320">
        <f>CQ1011+CQ1016+CQ1022+CQ1027+CQ1034+CQ1039+CQ1044+CQ1049+CQ1054+CQ1059+CQ1065+CQ1070+CQ1075+CQ1080+CQ1085+CQ1090+CQ1096+CQ1100+CQ1104+CQ1109+CQ1113+CQ1117</f>
        <v>0</v>
      </c>
      <c r="CR1118" s="2320">
        <f>CR1011+CR1016+CR1022+CR1027+CR1034+CR1039+CR1044+CR1049+CR1054+CR1059+CR1065+CR1070+CR1075+CR1080+CR1085+CR1090+CR1096+CR1100+CR1104+CR1109+CR1113+CR1117</f>
        <v>0</v>
      </c>
      <c r="CS1118" s="286"/>
      <c r="CT1118" s="286">
        <f>CT1011+CT1016+CT1022+CT1027+CT1034+CT1039+CT1044+CT1049+CT1054+CT1059+CT1065+CT1070+CT1075+CT1080+CT1085+CT1090+CT1096+CT1100+CT1104+CT1109+CT1113+CT1117</f>
        <v>0</v>
      </c>
      <c r="CU1118" s="286">
        <f>CU1011+CU1016+CU1022+CU1027+CU1034+CU1039+CU1044+CU1049+CU1054+CU1059+CU1065+CU1070+CU1075+CU1080+CU1085+CU1090+CU1096+CU1100+CU1104+CU1109+CU1113+CU1117</f>
        <v>0</v>
      </c>
      <c r="CV1118" s="194"/>
      <c r="CW1118" s="194">
        <f>CW1011+CW1016+CW1022+CW1027+CW1034+CW1039+CW1044+CW1049+CW1054+CW1059+CW1065+CW1070+CW1075+CW1080+CW1085+CW1090+CW1096+CW1100+CW1104+CW1109+CW1113+CW1117</f>
        <v>0</v>
      </c>
      <c r="CX1118" s="194">
        <f>CX1011+CX1016+CX1022+CX1027+CX1034+CX1039+CX1044+CX1049+CX1054+CX1059+CX1065+CX1070+CX1075+CX1080+CX1085+CX1090+CX1096+CX1100+CX1104+CX1109+CX1113+CX1117</f>
        <v>0</v>
      </c>
      <c r="CY1118" s="194"/>
      <c r="CZ1118" s="194">
        <f>CZ1011+CZ1016+CZ1022+CZ1027+CZ1034+CZ1039+CZ1044+CZ1049+CZ1054+CZ1059+CZ1065+CZ1070+CZ1075+CZ1080+CZ1085+CZ1090+CZ1096+CZ1100+CZ1104+CZ1109+CZ1113+CZ1117</f>
        <v>0</v>
      </c>
      <c r="DA1118" s="194">
        <f>DA1011+DA1016+DA1022+DA1027+DA1034+DA1039+DA1044+DA1049+DA1054+DA1059+DA1065+DA1070+DA1075+DA1080+DA1085+DA1090+DA1096+DA1100+DA1104+DA1109+DA1113+DA1117</f>
        <v>0</v>
      </c>
      <c r="DB1118" s="1622"/>
      <c r="DC1118" s="1622"/>
      <c r="DD1118" s="1622"/>
      <c r="DE1118" s="194">
        <f t="shared" ref="DE1118:EB1118" si="3100">DE1011+DE1016+DE1022+DE1027+DE1034+DE1039+DE1044+DE1049+DE1054+DE1059+DE1065+DE1070+DE1075+DE1080+DE1085+DE1090+DE1096+DE1100+DE1104+DE1109+DE1113+DE1117</f>
        <v>0</v>
      </c>
      <c r="DF1118" s="286"/>
      <c r="DG1118" s="194"/>
      <c r="DH1118" s="194"/>
      <c r="DI1118" s="194"/>
      <c r="DJ1118" s="194"/>
      <c r="DK1118" s="194"/>
      <c r="DL1118" s="194"/>
      <c r="DM1118" s="194"/>
      <c r="DN1118" s="192"/>
      <c r="DO1118" s="194"/>
      <c r="DP1118" s="286"/>
      <c r="DQ1118" s="194"/>
      <c r="DR1118" s="194"/>
      <c r="DS1118" s="194"/>
      <c r="DT1118" s="194"/>
      <c r="DU1118" s="194"/>
      <c r="DV1118" s="194"/>
      <c r="DW1118" s="194"/>
      <c r="DX1118" s="192"/>
      <c r="DY1118" s="194"/>
      <c r="DZ1118" s="2320">
        <f t="shared" si="3100"/>
        <v>0</v>
      </c>
      <c r="EA1118" s="286">
        <f t="shared" si="3100"/>
        <v>0</v>
      </c>
      <c r="EB1118" s="194">
        <f t="shared" si="3100"/>
        <v>0</v>
      </c>
      <c r="EC1118" s="871">
        <f t="shared" ref="EC1118" si="3101">EC1011+EC1016+EC1022+EC1027+EC1034+EC1039+EC1044+EC1049+EC1054+EC1059+EC1065+EC1070+EC1075+EC1080+EC1085+EC1090+EC1096+EC1100+EC1104+EC1109+EC1113+EC1117</f>
        <v>0</v>
      </c>
      <c r="ED1118" s="185"/>
      <c r="EE1118" s="185"/>
      <c r="EF1118" s="185"/>
      <c r="EG1118" s="202"/>
      <c r="EH1118" s="1614"/>
    </row>
    <row r="1119" spans="1:138" ht="15" hidden="1" customHeight="1" thickBot="1">
      <c r="A1119" s="114" t="s">
        <v>159</v>
      </c>
      <c r="B1119" s="115"/>
      <c r="C1119" s="116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2242"/>
      <c r="N1119" s="115"/>
      <c r="O1119" s="115"/>
      <c r="P1119" s="115"/>
      <c r="Q1119" s="206"/>
      <c r="R1119" s="206"/>
      <c r="S1119" s="206"/>
      <c r="T1119" s="206"/>
      <c r="U1119" s="206"/>
      <c r="V1119" s="115"/>
      <c r="W1119" s="115"/>
      <c r="X1119" s="115"/>
      <c r="Y1119" s="115"/>
      <c r="Z1119" s="115"/>
      <c r="AA1119" s="206"/>
      <c r="AB1119" s="206"/>
      <c r="AC1119" s="206"/>
      <c r="AD1119" s="206"/>
      <c r="AE1119" s="206"/>
      <c r="AF1119" s="206"/>
      <c r="AG1119" s="206"/>
      <c r="AH1119" s="206"/>
      <c r="AI1119" s="206"/>
      <c r="AJ1119" s="206"/>
      <c r="AK1119" s="206"/>
      <c r="AL1119" s="206"/>
      <c r="AM1119" s="206"/>
      <c r="AN1119" s="206"/>
      <c r="AO1119" s="206"/>
      <c r="AP1119" s="206"/>
      <c r="AQ1119" s="206"/>
      <c r="AR1119" s="206"/>
      <c r="AS1119" s="206"/>
      <c r="AT1119" s="206"/>
      <c r="AU1119" s="206"/>
      <c r="AV1119" s="206"/>
      <c r="AW1119" s="206"/>
      <c r="AX1119" s="206"/>
      <c r="AY1119" s="206"/>
      <c r="AZ1119" s="206"/>
      <c r="BA1119" s="206"/>
      <c r="BB1119" s="206"/>
      <c r="BC1119" s="206"/>
      <c r="BD1119" s="206"/>
      <c r="BE1119" s="206"/>
      <c r="BF1119" s="206"/>
      <c r="BG1119" s="206"/>
      <c r="BH1119" s="206"/>
      <c r="BI1119" s="206"/>
      <c r="BJ1119" s="206"/>
      <c r="BK1119" s="206"/>
      <c r="BL1119" s="206"/>
      <c r="BM1119" s="206"/>
      <c r="BN1119" s="206"/>
      <c r="BO1119" s="206"/>
      <c r="BP1119" s="206"/>
      <c r="BQ1119" s="206"/>
      <c r="BR1119" s="206"/>
      <c r="BS1119" s="206"/>
      <c r="BT1119" s="206"/>
      <c r="BU1119" s="206"/>
      <c r="BV1119" s="206"/>
      <c r="BW1119" s="206"/>
      <c r="BX1119" s="206"/>
      <c r="BY1119" s="206"/>
      <c r="BZ1119" s="206"/>
      <c r="CA1119" s="206"/>
      <c r="CB1119" s="206"/>
      <c r="CC1119" s="206"/>
      <c r="CD1119" s="206"/>
      <c r="CE1119" s="206"/>
      <c r="CF1119" s="206"/>
      <c r="CG1119" s="206"/>
      <c r="CH1119" s="206"/>
      <c r="CI1119" s="206"/>
      <c r="CJ1119" s="206"/>
      <c r="CK1119" s="206"/>
      <c r="CL1119" s="206"/>
      <c r="CM1119" s="206"/>
      <c r="CN1119" s="206"/>
      <c r="CO1119" s="206"/>
      <c r="CP1119" s="2242"/>
      <c r="CQ1119" s="2242"/>
      <c r="CR1119" s="2242"/>
      <c r="CS1119" s="281"/>
      <c r="CT1119" s="281"/>
      <c r="CU1119" s="281"/>
      <c r="CV1119" s="206"/>
      <c r="CW1119" s="206"/>
      <c r="CX1119" s="206"/>
      <c r="CY1119" s="206"/>
      <c r="CZ1119" s="206"/>
      <c r="DA1119" s="206"/>
      <c r="DB1119" s="1624"/>
      <c r="DC1119" s="1624"/>
      <c r="DD1119" s="1624"/>
      <c r="DE1119" s="206"/>
      <c r="DF1119" s="281"/>
      <c r="DG1119" s="206"/>
      <c r="DH1119" s="206"/>
      <c r="DI1119" s="206"/>
      <c r="DJ1119" s="206"/>
      <c r="DK1119" s="206"/>
      <c r="DL1119" s="206"/>
      <c r="DM1119" s="206"/>
      <c r="DN1119" s="194"/>
      <c r="DO1119" s="206"/>
      <c r="DP1119" s="281"/>
      <c r="DQ1119" s="206"/>
      <c r="DR1119" s="206"/>
      <c r="DS1119" s="206"/>
      <c r="DT1119" s="206"/>
      <c r="DU1119" s="206"/>
      <c r="DV1119" s="206"/>
      <c r="DW1119" s="206"/>
      <c r="DX1119" s="194"/>
      <c r="DY1119" s="206"/>
      <c r="DZ1119" s="2242"/>
      <c r="EA1119" s="281"/>
      <c r="EB1119" s="206"/>
      <c r="EC1119" s="872"/>
      <c r="ED1119" s="852"/>
      <c r="EE1119" s="852"/>
      <c r="EF1119" s="852"/>
      <c r="EG1119" s="203"/>
      <c r="EH1119" s="1620"/>
    </row>
    <row r="1120" spans="1:138" ht="31.5" hidden="1" customHeight="1" outlineLevel="1">
      <c r="A1120" s="58"/>
      <c r="B1120" s="58"/>
      <c r="C1120" s="60">
        <v>1</v>
      </c>
      <c r="D1120" s="61" t="s">
        <v>167</v>
      </c>
      <c r="E1120" s="59"/>
      <c r="F1120" s="59"/>
      <c r="G1120" s="59"/>
      <c r="H1120" s="59"/>
      <c r="I1120" s="59"/>
      <c r="J1120" s="59"/>
      <c r="K1120" s="59"/>
      <c r="L1120" s="59"/>
      <c r="M1120" s="2198"/>
      <c r="N1120" s="59"/>
      <c r="O1120" s="59"/>
      <c r="P1120" s="59"/>
      <c r="Q1120" s="182"/>
      <c r="R1120" s="182"/>
      <c r="S1120" s="182"/>
      <c r="T1120" s="182"/>
      <c r="U1120" s="182"/>
      <c r="V1120" s="59"/>
      <c r="W1120" s="59"/>
      <c r="X1120" s="59"/>
      <c r="Y1120" s="59"/>
      <c r="Z1120" s="59"/>
      <c r="AA1120" s="182"/>
      <c r="AB1120" s="182"/>
      <c r="AC1120" s="182"/>
      <c r="AD1120" s="182"/>
      <c r="AE1120" s="182"/>
      <c r="AF1120" s="182"/>
      <c r="AG1120" s="182"/>
      <c r="AH1120" s="184">
        <f t="shared" ref="AH1120:CX1120" si="3102">AH1125+AH1130+AH1136+AH1141</f>
        <v>0</v>
      </c>
      <c r="AI1120" s="184">
        <f t="shared" si="3102"/>
        <v>0</v>
      </c>
      <c r="AJ1120" s="184">
        <f t="shared" si="3102"/>
        <v>0</v>
      </c>
      <c r="AK1120" s="184">
        <f t="shared" si="3102"/>
        <v>0</v>
      </c>
      <c r="AL1120" s="184">
        <f t="shared" si="3102"/>
        <v>0</v>
      </c>
      <c r="AM1120" s="184">
        <f t="shared" si="3102"/>
        <v>0</v>
      </c>
      <c r="AN1120" s="184">
        <f t="shared" si="3102"/>
        <v>0</v>
      </c>
      <c r="AO1120" s="184">
        <f t="shared" si="3102"/>
        <v>0</v>
      </c>
      <c r="AP1120" s="184">
        <f t="shared" si="3102"/>
        <v>0</v>
      </c>
      <c r="AQ1120" s="184">
        <f t="shared" si="3102"/>
        <v>0</v>
      </c>
      <c r="AR1120" s="184">
        <f t="shared" si="3102"/>
        <v>0</v>
      </c>
      <c r="AS1120" s="184">
        <f t="shared" si="3102"/>
        <v>0</v>
      </c>
      <c r="AT1120" s="184">
        <f t="shared" si="3102"/>
        <v>0</v>
      </c>
      <c r="AU1120" s="184">
        <f t="shared" si="3102"/>
        <v>0</v>
      </c>
      <c r="AV1120" s="184">
        <f t="shared" si="3102"/>
        <v>0</v>
      </c>
      <c r="AW1120" s="184">
        <f t="shared" ref="AW1120:BZ1120" si="3103">AW1125+AW1130+AW1136+AW1141</f>
        <v>0</v>
      </c>
      <c r="AX1120" s="184">
        <f t="shared" si="3103"/>
        <v>0</v>
      </c>
      <c r="AY1120" s="184">
        <f t="shared" si="3103"/>
        <v>0</v>
      </c>
      <c r="AZ1120" s="184">
        <f t="shared" si="3103"/>
        <v>0</v>
      </c>
      <c r="BA1120" s="184">
        <f t="shared" si="3103"/>
        <v>0</v>
      </c>
      <c r="BB1120" s="184">
        <f t="shared" si="3103"/>
        <v>0</v>
      </c>
      <c r="BC1120" s="184">
        <f t="shared" si="3103"/>
        <v>0</v>
      </c>
      <c r="BD1120" s="184">
        <f t="shared" si="3103"/>
        <v>0</v>
      </c>
      <c r="BE1120" s="184">
        <f t="shared" si="3103"/>
        <v>0</v>
      </c>
      <c r="BF1120" s="184">
        <f t="shared" si="3103"/>
        <v>0</v>
      </c>
      <c r="BG1120" s="184">
        <f t="shared" si="3103"/>
        <v>0</v>
      </c>
      <c r="BH1120" s="184">
        <f t="shared" si="3103"/>
        <v>0</v>
      </c>
      <c r="BI1120" s="184">
        <f t="shared" si="3103"/>
        <v>0</v>
      </c>
      <c r="BJ1120" s="184">
        <f t="shared" si="3103"/>
        <v>0</v>
      </c>
      <c r="BK1120" s="184">
        <f t="shared" si="3103"/>
        <v>0</v>
      </c>
      <c r="BL1120" s="184">
        <f t="shared" si="3103"/>
        <v>0</v>
      </c>
      <c r="BM1120" s="184">
        <f t="shared" si="3103"/>
        <v>0</v>
      </c>
      <c r="BN1120" s="184">
        <f t="shared" si="3103"/>
        <v>0</v>
      </c>
      <c r="BO1120" s="184">
        <f t="shared" si="3103"/>
        <v>0</v>
      </c>
      <c r="BP1120" s="184">
        <f t="shared" si="3103"/>
        <v>0</v>
      </c>
      <c r="BQ1120" s="184">
        <f t="shared" si="3103"/>
        <v>0</v>
      </c>
      <c r="BR1120" s="184">
        <f t="shared" si="3103"/>
        <v>0</v>
      </c>
      <c r="BS1120" s="184">
        <f t="shared" si="3103"/>
        <v>0</v>
      </c>
      <c r="BT1120" s="184">
        <f t="shared" si="3103"/>
        <v>0</v>
      </c>
      <c r="BU1120" s="184">
        <f t="shared" si="3103"/>
        <v>0</v>
      </c>
      <c r="BV1120" s="184">
        <f t="shared" si="3103"/>
        <v>0</v>
      </c>
      <c r="BW1120" s="184">
        <f t="shared" si="3103"/>
        <v>0</v>
      </c>
      <c r="BX1120" s="184">
        <f t="shared" si="3103"/>
        <v>0</v>
      </c>
      <c r="BY1120" s="184">
        <f t="shared" si="3103"/>
        <v>0</v>
      </c>
      <c r="BZ1120" s="184">
        <f t="shared" si="3103"/>
        <v>0</v>
      </c>
      <c r="CA1120" s="184">
        <f t="shared" ref="CA1120:CO1120" si="3104">CA1125+CA1130+CA1136+CA1141</f>
        <v>0</v>
      </c>
      <c r="CB1120" s="184">
        <f t="shared" si="3104"/>
        <v>0</v>
      </c>
      <c r="CC1120" s="184">
        <f t="shared" si="3104"/>
        <v>0</v>
      </c>
      <c r="CD1120" s="184">
        <f t="shared" si="3104"/>
        <v>0</v>
      </c>
      <c r="CE1120" s="184">
        <f t="shared" si="3104"/>
        <v>0</v>
      </c>
      <c r="CF1120" s="184">
        <f t="shared" si="3104"/>
        <v>0</v>
      </c>
      <c r="CG1120" s="184">
        <f t="shared" si="3104"/>
        <v>0</v>
      </c>
      <c r="CH1120" s="184">
        <f t="shared" si="3104"/>
        <v>0</v>
      </c>
      <c r="CI1120" s="184">
        <f t="shared" si="3104"/>
        <v>0</v>
      </c>
      <c r="CJ1120" s="184">
        <f t="shared" si="3104"/>
        <v>0</v>
      </c>
      <c r="CK1120" s="184">
        <f t="shared" si="3104"/>
        <v>0</v>
      </c>
      <c r="CL1120" s="184">
        <f t="shared" si="3104"/>
        <v>0</v>
      </c>
      <c r="CM1120" s="184">
        <f t="shared" si="3104"/>
        <v>0</v>
      </c>
      <c r="CN1120" s="184">
        <f t="shared" si="3104"/>
        <v>0</v>
      </c>
      <c r="CO1120" s="184">
        <f t="shared" si="3104"/>
        <v>0</v>
      </c>
      <c r="CP1120" s="2315">
        <f t="shared" si="3102"/>
        <v>0</v>
      </c>
      <c r="CQ1120" s="2315">
        <f t="shared" si="3102"/>
        <v>0</v>
      </c>
      <c r="CR1120" s="2315">
        <f t="shared" si="3102"/>
        <v>0</v>
      </c>
      <c r="CS1120" s="282">
        <f t="shared" si="3102"/>
        <v>0</v>
      </c>
      <c r="CT1120" s="282">
        <f t="shared" si="3102"/>
        <v>0</v>
      </c>
      <c r="CU1120" s="282">
        <f t="shared" si="3102"/>
        <v>0</v>
      </c>
      <c r="CV1120" s="184">
        <f t="shared" si="3102"/>
        <v>0</v>
      </c>
      <c r="CW1120" s="184">
        <f t="shared" si="3102"/>
        <v>0</v>
      </c>
      <c r="CX1120" s="184">
        <f t="shared" si="3102"/>
        <v>0</v>
      </c>
      <c r="CY1120" s="184">
        <f t="shared" ref="CY1120:DA1120" si="3105">CY1125+CY1130+CY1136+CY1141</f>
        <v>0</v>
      </c>
      <c r="CZ1120" s="184">
        <f t="shared" si="3105"/>
        <v>0</v>
      </c>
      <c r="DA1120" s="184">
        <f t="shared" si="3105"/>
        <v>0</v>
      </c>
      <c r="DB1120" s="1625"/>
      <c r="DC1120" s="1625"/>
      <c r="DD1120" s="1625"/>
      <c r="DE1120" s="184">
        <f t="shared" ref="DE1120" si="3106">DE1125+DE1130+DE1136+DE1141</f>
        <v>0</v>
      </c>
      <c r="DF1120" s="282"/>
      <c r="DG1120" s="184"/>
      <c r="DH1120" s="184"/>
      <c r="DI1120" s="184"/>
      <c r="DJ1120" s="184"/>
      <c r="DK1120" s="184"/>
      <c r="DL1120" s="184"/>
      <c r="DM1120" s="184"/>
      <c r="DN1120" s="206"/>
      <c r="DO1120" s="184"/>
      <c r="DP1120" s="282"/>
      <c r="DQ1120" s="184"/>
      <c r="DR1120" s="184"/>
      <c r="DS1120" s="184"/>
      <c r="DT1120" s="184"/>
      <c r="DU1120" s="184"/>
      <c r="DV1120" s="184"/>
      <c r="DW1120" s="184"/>
      <c r="DX1120" s="206"/>
      <c r="DY1120" s="184"/>
      <c r="DZ1120" s="2315">
        <f t="shared" ref="DZ1120:EB1120" si="3107">DZ1125+DZ1130+DZ1136+DZ1141</f>
        <v>0</v>
      </c>
      <c r="EA1120" s="282">
        <f t="shared" si="3107"/>
        <v>0</v>
      </c>
      <c r="EB1120" s="184">
        <f t="shared" si="3107"/>
        <v>0</v>
      </c>
      <c r="EC1120" s="865">
        <f t="shared" ref="EC1120" si="3108">EC1125+EC1130+EC1136+EC1141</f>
        <v>0</v>
      </c>
      <c r="ED1120" s="212"/>
      <c r="EE1120" s="212"/>
      <c r="EF1120" s="212"/>
      <c r="EG1120" s="204"/>
      <c r="EH1120" s="1615"/>
    </row>
    <row r="1121" spans="1:138" ht="15" hidden="1" customHeight="1" outlineLevel="1">
      <c r="A1121" s="67"/>
      <c r="B1121" s="67"/>
      <c r="C1121" s="69" t="s">
        <v>8</v>
      </c>
      <c r="D1121" s="70" t="s">
        <v>47</v>
      </c>
      <c r="E1121" s="84"/>
      <c r="F1121" s="84"/>
      <c r="G1121" s="84"/>
      <c r="H1121" s="84"/>
      <c r="I1121" s="84"/>
      <c r="J1121" s="84"/>
      <c r="K1121" s="84"/>
      <c r="L1121" s="84"/>
      <c r="M1121" s="2199"/>
      <c r="N1121" s="84"/>
      <c r="O1121" s="84"/>
      <c r="P1121" s="84"/>
      <c r="Q1121" s="185"/>
      <c r="R1121" s="185"/>
      <c r="S1121" s="185"/>
      <c r="T1121" s="185"/>
      <c r="U1121" s="185"/>
      <c r="V1121" s="84"/>
      <c r="W1121" s="84"/>
      <c r="X1121" s="84"/>
      <c r="Y1121" s="84"/>
      <c r="Z1121" s="84"/>
      <c r="AA1121" s="185"/>
      <c r="AB1121" s="185"/>
      <c r="AC1121" s="185"/>
      <c r="AD1121" s="185"/>
      <c r="AE1121" s="185"/>
      <c r="AF1121" s="23"/>
      <c r="AG1121" s="23"/>
      <c r="AH1121" s="185"/>
      <c r="AI1121" s="185"/>
      <c r="AJ1121" s="185"/>
      <c r="AK1121" s="185"/>
      <c r="AL1121" s="185"/>
      <c r="AM1121" s="185"/>
      <c r="AN1121" s="185"/>
      <c r="AO1121" s="185"/>
      <c r="AP1121" s="185"/>
      <c r="AQ1121" s="185"/>
      <c r="AR1121" s="185"/>
      <c r="AS1121" s="185"/>
      <c r="AT1121" s="185"/>
      <c r="AU1121" s="185"/>
      <c r="AV1121" s="185"/>
      <c r="AW1121" s="185"/>
      <c r="AX1121" s="185"/>
      <c r="AY1121" s="185"/>
      <c r="AZ1121" s="185"/>
      <c r="BA1121" s="185"/>
      <c r="BB1121" s="185"/>
      <c r="BC1121" s="185"/>
      <c r="BD1121" s="185"/>
      <c r="BE1121" s="185"/>
      <c r="BF1121" s="185"/>
      <c r="BG1121" s="185"/>
      <c r="BH1121" s="185"/>
      <c r="BI1121" s="185"/>
      <c r="BJ1121" s="185"/>
      <c r="BK1121" s="185"/>
      <c r="BL1121" s="185"/>
      <c r="BM1121" s="185"/>
      <c r="BN1121" s="185"/>
      <c r="BO1121" s="185"/>
      <c r="BP1121" s="185"/>
      <c r="BQ1121" s="185"/>
      <c r="BR1121" s="185"/>
      <c r="BS1121" s="185"/>
      <c r="BT1121" s="185"/>
      <c r="BU1121" s="185"/>
      <c r="BV1121" s="185"/>
      <c r="BW1121" s="185"/>
      <c r="BX1121" s="185"/>
      <c r="BY1121" s="185"/>
      <c r="BZ1121" s="185"/>
      <c r="CA1121" s="185"/>
      <c r="CB1121" s="185"/>
      <c r="CC1121" s="185"/>
      <c r="CD1121" s="185"/>
      <c r="CE1121" s="185"/>
      <c r="CF1121" s="185"/>
      <c r="CG1121" s="185"/>
      <c r="CH1121" s="185"/>
      <c r="CI1121" s="185"/>
      <c r="CJ1121" s="185"/>
      <c r="CK1121" s="185"/>
      <c r="CL1121" s="185"/>
      <c r="CM1121" s="185"/>
      <c r="CN1121" s="185"/>
      <c r="CO1121" s="185"/>
      <c r="CP1121" s="2234"/>
      <c r="CQ1121" s="2234"/>
      <c r="CR1121" s="2234"/>
      <c r="CS1121" s="283"/>
      <c r="CT1121" s="283"/>
      <c r="CU1121" s="283"/>
      <c r="CV1121" s="185"/>
      <c r="CW1121" s="185"/>
      <c r="CX1121" s="185"/>
      <c r="CY1121" s="185"/>
      <c r="CZ1121" s="185"/>
      <c r="DA1121" s="185"/>
      <c r="DB1121" s="1622"/>
      <c r="DC1121" s="1622"/>
      <c r="DD1121" s="1622"/>
      <c r="DE1121" s="185"/>
      <c r="DF1121" s="283"/>
      <c r="DG1121" s="185"/>
      <c r="DH1121" s="185"/>
      <c r="DI1121" s="185"/>
      <c r="DJ1121" s="185"/>
      <c r="DK1121" s="185"/>
      <c r="DL1121" s="185"/>
      <c r="DM1121" s="185"/>
      <c r="DN1121" s="184"/>
      <c r="DO1121" s="185"/>
      <c r="DP1121" s="283"/>
      <c r="DQ1121" s="185"/>
      <c r="DR1121" s="185"/>
      <c r="DS1121" s="185"/>
      <c r="DT1121" s="185"/>
      <c r="DU1121" s="185"/>
      <c r="DV1121" s="185"/>
      <c r="DW1121" s="185"/>
      <c r="DX1121" s="184"/>
      <c r="DY1121" s="185"/>
      <c r="DZ1121" s="2234"/>
      <c r="EA1121" s="283"/>
      <c r="EB1121" s="185"/>
      <c r="EC1121" s="866"/>
      <c r="ED1121" s="185"/>
      <c r="EE1121" s="185"/>
      <c r="EF1121" s="185"/>
      <c r="EG1121" s="202"/>
      <c r="EH1121" s="1614"/>
    </row>
    <row r="1122" spans="1:138" ht="15" hidden="1" customHeight="1" outlineLevel="1">
      <c r="A1122" s="67"/>
      <c r="B1122" s="67"/>
      <c r="C1122" s="69"/>
      <c r="D1122" s="70"/>
      <c r="E1122" s="85"/>
      <c r="F1122" s="85"/>
      <c r="G1122" s="85"/>
      <c r="H1122" s="86">
        <f>SUM(I1122:L1122)</f>
        <v>0</v>
      </c>
      <c r="I1122" s="85"/>
      <c r="J1122" s="85"/>
      <c r="K1122" s="85"/>
      <c r="L1122" s="85"/>
      <c r="M1122" s="2216"/>
      <c r="N1122" s="85"/>
      <c r="O1122" s="85"/>
      <c r="P1122" s="85"/>
      <c r="Q1122" s="185">
        <f>SUM(R1122:U1122)</f>
        <v>0</v>
      </c>
      <c r="R1122" s="23"/>
      <c r="S1122" s="23"/>
      <c r="T1122" s="23"/>
      <c r="U1122" s="23"/>
      <c r="V1122" s="86">
        <f>SUM(W1122:Z1122)</f>
        <v>0</v>
      </c>
      <c r="W1122" s="85"/>
      <c r="X1122" s="85"/>
      <c r="Y1122" s="85"/>
      <c r="Z1122" s="85"/>
      <c r="AA1122" s="185">
        <f>SUM(AB1122:AE1122)</f>
        <v>0</v>
      </c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216"/>
      <c r="CQ1122" s="2216"/>
      <c r="CR1122" s="2216"/>
      <c r="CS1122" s="85"/>
      <c r="CT1122" s="85"/>
      <c r="CU1122" s="85"/>
      <c r="CV1122" s="23"/>
      <c r="CW1122" s="23"/>
      <c r="CX1122" s="23"/>
      <c r="CY1122" s="23"/>
      <c r="CZ1122" s="23"/>
      <c r="DA1122" s="23"/>
      <c r="DB1122" s="1496"/>
      <c r="DC1122" s="1496"/>
      <c r="DD1122" s="1496"/>
      <c r="DE1122" s="23"/>
      <c r="DF1122" s="85"/>
      <c r="DG1122" s="23"/>
      <c r="DH1122" s="23"/>
      <c r="DI1122" s="23"/>
      <c r="DJ1122" s="23"/>
      <c r="DK1122" s="23"/>
      <c r="DL1122" s="23"/>
      <c r="DM1122" s="23"/>
      <c r="DN1122" s="185"/>
      <c r="DO1122" s="23"/>
      <c r="DP1122" s="85"/>
      <c r="DQ1122" s="23"/>
      <c r="DR1122" s="23"/>
      <c r="DS1122" s="23"/>
      <c r="DT1122" s="23"/>
      <c r="DU1122" s="23"/>
      <c r="DV1122" s="23"/>
      <c r="DW1122" s="23"/>
      <c r="DX1122" s="185"/>
      <c r="DY1122" s="23"/>
      <c r="DZ1122" s="2216"/>
      <c r="EA1122" s="85"/>
      <c r="EB1122" s="23"/>
      <c r="EC1122" s="867"/>
      <c r="ED1122" s="23"/>
      <c r="EE1122" s="23"/>
      <c r="EF1122" s="23"/>
      <c r="EG1122" s="171"/>
      <c r="EH1122" s="1291"/>
    </row>
    <row r="1123" spans="1:138" ht="15" hidden="1" customHeight="1" outlineLevel="1">
      <c r="A1123" s="24"/>
      <c r="B1123" s="24"/>
      <c r="C1123" s="87"/>
      <c r="D1123" s="24"/>
      <c r="E1123" s="24"/>
      <c r="F1123" s="24"/>
      <c r="G1123" s="24"/>
      <c r="H1123" s="86">
        <f>SUM(I1123:L1123)</f>
        <v>0</v>
      </c>
      <c r="I1123" s="24"/>
      <c r="J1123" s="24"/>
      <c r="K1123" s="24"/>
      <c r="L1123" s="24"/>
      <c r="M1123" s="2239"/>
      <c r="N1123" s="24"/>
      <c r="O1123" s="24"/>
      <c r="P1123" s="24"/>
      <c r="Q1123" s="185">
        <f>SUM(R1123:U1123)</f>
        <v>0</v>
      </c>
      <c r="R1123" s="196"/>
      <c r="S1123" s="196"/>
      <c r="T1123" s="196"/>
      <c r="U1123" s="196"/>
      <c r="V1123" s="86">
        <f>SUM(W1123:Z1123)</f>
        <v>0</v>
      </c>
      <c r="W1123" s="24"/>
      <c r="X1123" s="24"/>
      <c r="Y1123" s="24"/>
      <c r="Z1123" s="24"/>
      <c r="AA1123" s="185">
        <f>SUM(AB1123:AE1123)</f>
        <v>0</v>
      </c>
      <c r="AB1123" s="196"/>
      <c r="AC1123" s="196"/>
      <c r="AD1123" s="196"/>
      <c r="AE1123" s="196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2239"/>
      <c r="CQ1123" s="2239"/>
      <c r="CR1123" s="2239"/>
      <c r="CS1123" s="210"/>
      <c r="CT1123" s="210"/>
      <c r="CU1123" s="210"/>
      <c r="CV1123" s="33"/>
      <c r="CW1123" s="33"/>
      <c r="CX1123" s="33"/>
      <c r="CY1123" s="33"/>
      <c r="CZ1123" s="33"/>
      <c r="DA1123" s="33"/>
      <c r="DB1123" s="1498"/>
      <c r="DC1123" s="1498"/>
      <c r="DD1123" s="1498"/>
      <c r="DE1123" s="33"/>
      <c r="DF1123" s="210"/>
      <c r="DG1123" s="33"/>
      <c r="DH1123" s="33"/>
      <c r="DI1123" s="33"/>
      <c r="DJ1123" s="33"/>
      <c r="DK1123" s="33"/>
      <c r="DL1123" s="33"/>
      <c r="DM1123" s="33"/>
      <c r="DN1123" s="23"/>
      <c r="DO1123" s="33"/>
      <c r="DP1123" s="210"/>
      <c r="DQ1123" s="33"/>
      <c r="DR1123" s="33"/>
      <c r="DS1123" s="33"/>
      <c r="DT1123" s="33"/>
      <c r="DU1123" s="33"/>
      <c r="DV1123" s="33"/>
      <c r="DW1123" s="33"/>
      <c r="DX1123" s="23"/>
      <c r="DY1123" s="33"/>
      <c r="DZ1123" s="2239"/>
      <c r="EA1123" s="210"/>
      <c r="EB1123" s="33"/>
      <c r="EC1123" s="868"/>
      <c r="ED1123" s="33"/>
      <c r="EE1123" s="33"/>
      <c r="EF1123" s="33"/>
      <c r="EG1123" s="201"/>
      <c r="EH1123" s="1581"/>
    </row>
    <row r="1124" spans="1:138" ht="15" hidden="1" customHeight="1" outlineLevel="1">
      <c r="A1124" s="24"/>
      <c r="B1124" s="24"/>
      <c r="C1124" s="87" t="s">
        <v>49</v>
      </c>
      <c r="D1124" s="24"/>
      <c r="E1124" s="24"/>
      <c r="F1124" s="24"/>
      <c r="G1124" s="24"/>
      <c r="H1124" s="86">
        <f>SUM(I1124:L1124)</f>
        <v>0</v>
      </c>
      <c r="I1124" s="24"/>
      <c r="J1124" s="24"/>
      <c r="K1124" s="24"/>
      <c r="L1124" s="24"/>
      <c r="M1124" s="2239"/>
      <c r="N1124" s="24"/>
      <c r="O1124" s="24"/>
      <c r="P1124" s="24"/>
      <c r="Q1124" s="185">
        <f>SUM(R1124:U1124)</f>
        <v>0</v>
      </c>
      <c r="R1124" s="196"/>
      <c r="S1124" s="196"/>
      <c r="T1124" s="196"/>
      <c r="U1124" s="196"/>
      <c r="V1124" s="86">
        <f>SUM(W1124:Z1124)</f>
        <v>0</v>
      </c>
      <c r="W1124" s="24"/>
      <c r="X1124" s="24"/>
      <c r="Y1124" s="24"/>
      <c r="Z1124" s="24"/>
      <c r="AA1124" s="185">
        <f>SUM(AB1124:AE1124)</f>
        <v>0</v>
      </c>
      <c r="AB1124" s="196"/>
      <c r="AC1124" s="196"/>
      <c r="AD1124" s="196"/>
      <c r="AE1124" s="196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2239"/>
      <c r="CQ1124" s="2239"/>
      <c r="CR1124" s="2239"/>
      <c r="CS1124" s="210"/>
      <c r="CT1124" s="210"/>
      <c r="CU1124" s="210"/>
      <c r="CV1124" s="33"/>
      <c r="CW1124" s="33"/>
      <c r="CX1124" s="33"/>
      <c r="CY1124" s="33"/>
      <c r="CZ1124" s="33"/>
      <c r="DA1124" s="33"/>
      <c r="DB1124" s="1498"/>
      <c r="DC1124" s="1498"/>
      <c r="DD1124" s="1498"/>
      <c r="DE1124" s="33"/>
      <c r="DF1124" s="210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210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2239"/>
      <c r="EA1124" s="210"/>
      <c r="EB1124" s="33"/>
      <c r="EC1124" s="868"/>
      <c r="ED1124" s="33"/>
      <c r="EE1124" s="33"/>
      <c r="EF1124" s="33"/>
      <c r="EG1124" s="201"/>
      <c r="EH1124" s="1581"/>
    </row>
    <row r="1125" spans="1:138" ht="15" hidden="1" customHeight="1" outlineLevel="1">
      <c r="A1125" s="67"/>
      <c r="B1125" s="67"/>
      <c r="C1125" s="88"/>
      <c r="D1125" s="71" t="s">
        <v>1</v>
      </c>
      <c r="E1125" s="84"/>
      <c r="F1125" s="84"/>
      <c r="G1125" s="84"/>
      <c r="H1125" s="84"/>
      <c r="I1125" s="84"/>
      <c r="J1125" s="84"/>
      <c r="K1125" s="84"/>
      <c r="L1125" s="84"/>
      <c r="M1125" s="2199"/>
      <c r="N1125" s="84"/>
      <c r="O1125" s="84"/>
      <c r="P1125" s="84"/>
      <c r="Q1125" s="185"/>
      <c r="R1125" s="185"/>
      <c r="S1125" s="185"/>
      <c r="T1125" s="185"/>
      <c r="U1125" s="185"/>
      <c r="V1125" s="84"/>
      <c r="W1125" s="84"/>
      <c r="X1125" s="84"/>
      <c r="Y1125" s="84"/>
      <c r="Z1125" s="84"/>
      <c r="AA1125" s="185"/>
      <c r="AB1125" s="185"/>
      <c r="AC1125" s="185"/>
      <c r="AD1125" s="185"/>
      <c r="AE1125" s="185"/>
      <c r="AF1125" s="105"/>
      <c r="AG1125" s="105"/>
      <c r="AH1125" s="185">
        <f>SUM(AH1122:AH1124)</f>
        <v>0</v>
      </c>
      <c r="AI1125" s="185">
        <f>SUM(AI1122:AI1124)</f>
        <v>0</v>
      </c>
      <c r="AJ1125" s="185">
        <f t="shared" ref="AJ1125:AV1125" si="3109">SUM(AJ1122:AJ1124)</f>
        <v>0</v>
      </c>
      <c r="AK1125" s="185">
        <f t="shared" si="3109"/>
        <v>0</v>
      </c>
      <c r="AL1125" s="185">
        <f t="shared" si="3109"/>
        <v>0</v>
      </c>
      <c r="AM1125" s="185">
        <f t="shared" si="3109"/>
        <v>0</v>
      </c>
      <c r="AN1125" s="185">
        <f t="shared" si="3109"/>
        <v>0</v>
      </c>
      <c r="AO1125" s="185">
        <f t="shared" si="3109"/>
        <v>0</v>
      </c>
      <c r="AP1125" s="185">
        <f t="shared" si="3109"/>
        <v>0</v>
      </c>
      <c r="AQ1125" s="185">
        <f t="shared" si="3109"/>
        <v>0</v>
      </c>
      <c r="AR1125" s="185">
        <f t="shared" si="3109"/>
        <v>0</v>
      </c>
      <c r="AS1125" s="185">
        <f t="shared" si="3109"/>
        <v>0</v>
      </c>
      <c r="AT1125" s="185">
        <f t="shared" si="3109"/>
        <v>0</v>
      </c>
      <c r="AU1125" s="185">
        <f t="shared" si="3109"/>
        <v>0</v>
      </c>
      <c r="AV1125" s="185">
        <f t="shared" si="3109"/>
        <v>0</v>
      </c>
      <c r="AW1125" s="185">
        <f>SUM(AW1122:AW1124)</f>
        <v>0</v>
      </c>
      <c r="AX1125" s="185">
        <f>SUM(AX1122:AX1124)</f>
        <v>0</v>
      </c>
      <c r="AY1125" s="185">
        <f t="shared" ref="AY1125:BK1125" si="3110">SUM(AY1122:AY1124)</f>
        <v>0</v>
      </c>
      <c r="AZ1125" s="185">
        <f t="shared" si="3110"/>
        <v>0</v>
      </c>
      <c r="BA1125" s="185">
        <f t="shared" si="3110"/>
        <v>0</v>
      </c>
      <c r="BB1125" s="185">
        <f t="shared" si="3110"/>
        <v>0</v>
      </c>
      <c r="BC1125" s="185">
        <f t="shared" si="3110"/>
        <v>0</v>
      </c>
      <c r="BD1125" s="185">
        <f t="shared" si="3110"/>
        <v>0</v>
      </c>
      <c r="BE1125" s="185">
        <f t="shared" si="3110"/>
        <v>0</v>
      </c>
      <c r="BF1125" s="185">
        <f t="shared" si="3110"/>
        <v>0</v>
      </c>
      <c r="BG1125" s="185">
        <f t="shared" si="3110"/>
        <v>0</v>
      </c>
      <c r="BH1125" s="185">
        <f t="shared" si="3110"/>
        <v>0</v>
      </c>
      <c r="BI1125" s="185">
        <f t="shared" si="3110"/>
        <v>0</v>
      </c>
      <c r="BJ1125" s="185">
        <f t="shared" si="3110"/>
        <v>0</v>
      </c>
      <c r="BK1125" s="185">
        <f t="shared" si="3110"/>
        <v>0</v>
      </c>
      <c r="BL1125" s="185">
        <f>SUM(BL1122:BL1124)</f>
        <v>0</v>
      </c>
      <c r="BM1125" s="185">
        <f>SUM(BM1122:BM1124)</f>
        <v>0</v>
      </c>
      <c r="BN1125" s="185">
        <f t="shared" ref="BN1125:BZ1125" si="3111">SUM(BN1122:BN1124)</f>
        <v>0</v>
      </c>
      <c r="BO1125" s="185">
        <f t="shared" si="3111"/>
        <v>0</v>
      </c>
      <c r="BP1125" s="185">
        <f t="shared" si="3111"/>
        <v>0</v>
      </c>
      <c r="BQ1125" s="185">
        <f t="shared" si="3111"/>
        <v>0</v>
      </c>
      <c r="BR1125" s="185">
        <f t="shared" si="3111"/>
        <v>0</v>
      </c>
      <c r="BS1125" s="185">
        <f t="shared" si="3111"/>
        <v>0</v>
      </c>
      <c r="BT1125" s="185">
        <f t="shared" si="3111"/>
        <v>0</v>
      </c>
      <c r="BU1125" s="185">
        <f t="shared" si="3111"/>
        <v>0</v>
      </c>
      <c r="BV1125" s="185">
        <f t="shared" si="3111"/>
        <v>0</v>
      </c>
      <c r="BW1125" s="185">
        <f t="shared" si="3111"/>
        <v>0</v>
      </c>
      <c r="BX1125" s="185">
        <f t="shared" si="3111"/>
        <v>0</v>
      </c>
      <c r="BY1125" s="185">
        <f t="shared" si="3111"/>
        <v>0</v>
      </c>
      <c r="BZ1125" s="185">
        <f t="shared" si="3111"/>
        <v>0</v>
      </c>
      <c r="CA1125" s="185">
        <f>SUM(CA1122:CA1124)</f>
        <v>0</v>
      </c>
      <c r="CB1125" s="185">
        <f>SUM(CB1122:CB1124)</f>
        <v>0</v>
      </c>
      <c r="CC1125" s="185">
        <f t="shared" ref="CC1125:CO1125" si="3112">SUM(CC1122:CC1124)</f>
        <v>0</v>
      </c>
      <c r="CD1125" s="185">
        <f t="shared" si="3112"/>
        <v>0</v>
      </c>
      <c r="CE1125" s="185">
        <f t="shared" si="3112"/>
        <v>0</v>
      </c>
      <c r="CF1125" s="185">
        <f t="shared" si="3112"/>
        <v>0</v>
      </c>
      <c r="CG1125" s="185">
        <f t="shared" si="3112"/>
        <v>0</v>
      </c>
      <c r="CH1125" s="185">
        <f t="shared" si="3112"/>
        <v>0</v>
      </c>
      <c r="CI1125" s="185">
        <f t="shared" si="3112"/>
        <v>0</v>
      </c>
      <c r="CJ1125" s="185">
        <f t="shared" si="3112"/>
        <v>0</v>
      </c>
      <c r="CK1125" s="185">
        <f t="shared" si="3112"/>
        <v>0</v>
      </c>
      <c r="CL1125" s="185">
        <f t="shared" si="3112"/>
        <v>0</v>
      </c>
      <c r="CM1125" s="185">
        <f t="shared" si="3112"/>
        <v>0</v>
      </c>
      <c r="CN1125" s="185">
        <f t="shared" si="3112"/>
        <v>0</v>
      </c>
      <c r="CO1125" s="185">
        <f t="shared" si="3112"/>
        <v>0</v>
      </c>
      <c r="CP1125" s="2234">
        <f t="shared" ref="CP1125:CX1125" si="3113">SUM(CP1122:CP1124)</f>
        <v>0</v>
      </c>
      <c r="CQ1125" s="2234">
        <f t="shared" si="3113"/>
        <v>0</v>
      </c>
      <c r="CR1125" s="2234">
        <f t="shared" si="3113"/>
        <v>0</v>
      </c>
      <c r="CS1125" s="283">
        <f t="shared" si="3113"/>
        <v>0</v>
      </c>
      <c r="CT1125" s="283">
        <f t="shared" si="3113"/>
        <v>0</v>
      </c>
      <c r="CU1125" s="283">
        <f t="shared" si="3113"/>
        <v>0</v>
      </c>
      <c r="CV1125" s="185">
        <f t="shared" si="3113"/>
        <v>0</v>
      </c>
      <c r="CW1125" s="185">
        <f t="shared" si="3113"/>
        <v>0</v>
      </c>
      <c r="CX1125" s="185">
        <f t="shared" si="3113"/>
        <v>0</v>
      </c>
      <c r="CY1125" s="185">
        <f t="shared" ref="CY1125:DA1125" si="3114">SUM(CY1122:CY1124)</f>
        <v>0</v>
      </c>
      <c r="CZ1125" s="185">
        <f t="shared" si="3114"/>
        <v>0</v>
      </c>
      <c r="DA1125" s="185">
        <f t="shared" si="3114"/>
        <v>0</v>
      </c>
      <c r="DB1125" s="1622"/>
      <c r="DC1125" s="1622"/>
      <c r="DD1125" s="1622"/>
      <c r="DE1125" s="185">
        <f>SUM(DE1122:DE1124)</f>
        <v>0</v>
      </c>
      <c r="DF1125" s="283"/>
      <c r="DG1125" s="185"/>
      <c r="DH1125" s="185"/>
      <c r="DI1125" s="185"/>
      <c r="DJ1125" s="185"/>
      <c r="DK1125" s="185"/>
      <c r="DL1125" s="185"/>
      <c r="DM1125" s="185"/>
      <c r="DN1125" s="33"/>
      <c r="DO1125" s="185"/>
      <c r="DP1125" s="283"/>
      <c r="DQ1125" s="185"/>
      <c r="DR1125" s="185"/>
      <c r="DS1125" s="185"/>
      <c r="DT1125" s="185"/>
      <c r="DU1125" s="185"/>
      <c r="DV1125" s="185"/>
      <c r="DW1125" s="185"/>
      <c r="DX1125" s="33"/>
      <c r="DY1125" s="185"/>
      <c r="DZ1125" s="2234">
        <f>SUM(DZ1122:DZ1124)</f>
        <v>0</v>
      </c>
      <c r="EA1125" s="283">
        <f t="shared" ref="EA1125:EB1125" si="3115">SUM(EA1122:EA1124)</f>
        <v>0</v>
      </c>
      <c r="EB1125" s="185">
        <f t="shared" si="3115"/>
        <v>0</v>
      </c>
      <c r="EC1125" s="866">
        <f t="shared" ref="EC1125" si="3116">SUM(EC1122:EC1124)</f>
        <v>0</v>
      </c>
      <c r="ED1125" s="185"/>
      <c r="EE1125" s="185"/>
      <c r="EF1125" s="185"/>
      <c r="EG1125" s="202"/>
      <c r="EH1125" s="1614"/>
    </row>
    <row r="1126" spans="1:138" ht="15" hidden="1" customHeight="1" outlineLevel="1">
      <c r="A1126" s="67"/>
      <c r="B1126" s="67"/>
      <c r="C1126" s="69" t="s">
        <v>9</v>
      </c>
      <c r="D1126" s="70" t="s">
        <v>50</v>
      </c>
      <c r="E1126" s="84"/>
      <c r="F1126" s="84"/>
      <c r="G1126" s="84"/>
      <c r="H1126" s="84"/>
      <c r="I1126" s="84"/>
      <c r="J1126" s="84"/>
      <c r="K1126" s="84"/>
      <c r="L1126" s="84"/>
      <c r="M1126" s="2199"/>
      <c r="N1126" s="84"/>
      <c r="O1126" s="84"/>
      <c r="P1126" s="84"/>
      <c r="Q1126" s="185"/>
      <c r="R1126" s="185"/>
      <c r="S1126" s="185"/>
      <c r="T1126" s="185"/>
      <c r="U1126" s="185"/>
      <c r="V1126" s="84"/>
      <c r="W1126" s="84"/>
      <c r="X1126" s="84"/>
      <c r="Y1126" s="84"/>
      <c r="Z1126" s="84"/>
      <c r="AA1126" s="185"/>
      <c r="AB1126" s="185"/>
      <c r="AC1126" s="185"/>
      <c r="AD1126" s="185"/>
      <c r="AE1126" s="185"/>
      <c r="AF1126" s="23"/>
      <c r="AG1126" s="23"/>
      <c r="AH1126" s="185"/>
      <c r="AI1126" s="185"/>
      <c r="AJ1126" s="185"/>
      <c r="AK1126" s="185"/>
      <c r="AL1126" s="185"/>
      <c r="AM1126" s="185"/>
      <c r="AN1126" s="185"/>
      <c r="AO1126" s="185"/>
      <c r="AP1126" s="185"/>
      <c r="AQ1126" s="185"/>
      <c r="AR1126" s="185"/>
      <c r="AS1126" s="185"/>
      <c r="AT1126" s="185"/>
      <c r="AU1126" s="185"/>
      <c r="AV1126" s="185"/>
      <c r="AW1126" s="185"/>
      <c r="AX1126" s="185"/>
      <c r="AY1126" s="185"/>
      <c r="AZ1126" s="185"/>
      <c r="BA1126" s="185"/>
      <c r="BB1126" s="185"/>
      <c r="BC1126" s="185"/>
      <c r="BD1126" s="185"/>
      <c r="BE1126" s="185"/>
      <c r="BF1126" s="185"/>
      <c r="BG1126" s="185"/>
      <c r="BH1126" s="185"/>
      <c r="BI1126" s="185"/>
      <c r="BJ1126" s="185"/>
      <c r="BK1126" s="185"/>
      <c r="BL1126" s="185"/>
      <c r="BM1126" s="185"/>
      <c r="BN1126" s="185"/>
      <c r="BO1126" s="185"/>
      <c r="BP1126" s="185"/>
      <c r="BQ1126" s="185"/>
      <c r="BR1126" s="185"/>
      <c r="BS1126" s="185"/>
      <c r="BT1126" s="185"/>
      <c r="BU1126" s="185"/>
      <c r="BV1126" s="185"/>
      <c r="BW1126" s="185"/>
      <c r="BX1126" s="185"/>
      <c r="BY1126" s="185"/>
      <c r="BZ1126" s="185"/>
      <c r="CA1126" s="185"/>
      <c r="CB1126" s="185"/>
      <c r="CC1126" s="185"/>
      <c r="CD1126" s="185"/>
      <c r="CE1126" s="185"/>
      <c r="CF1126" s="185"/>
      <c r="CG1126" s="185"/>
      <c r="CH1126" s="185"/>
      <c r="CI1126" s="185"/>
      <c r="CJ1126" s="185"/>
      <c r="CK1126" s="185"/>
      <c r="CL1126" s="185"/>
      <c r="CM1126" s="185"/>
      <c r="CN1126" s="185"/>
      <c r="CO1126" s="185"/>
      <c r="CP1126" s="2234"/>
      <c r="CQ1126" s="2234"/>
      <c r="CR1126" s="2234"/>
      <c r="CS1126" s="283"/>
      <c r="CT1126" s="283"/>
      <c r="CU1126" s="283"/>
      <c r="CV1126" s="185"/>
      <c r="CW1126" s="185"/>
      <c r="CX1126" s="185"/>
      <c r="CY1126" s="185"/>
      <c r="CZ1126" s="185"/>
      <c r="DA1126" s="185"/>
      <c r="DB1126" s="1622"/>
      <c r="DC1126" s="1622"/>
      <c r="DD1126" s="1622"/>
      <c r="DE1126" s="185"/>
      <c r="DF1126" s="283"/>
      <c r="DG1126" s="185"/>
      <c r="DH1126" s="185"/>
      <c r="DI1126" s="185"/>
      <c r="DJ1126" s="185"/>
      <c r="DK1126" s="185"/>
      <c r="DL1126" s="185"/>
      <c r="DM1126" s="185"/>
      <c r="DN1126" s="185"/>
      <c r="DO1126" s="185"/>
      <c r="DP1126" s="283"/>
      <c r="DQ1126" s="185"/>
      <c r="DR1126" s="185"/>
      <c r="DS1126" s="185"/>
      <c r="DT1126" s="185"/>
      <c r="DU1126" s="185"/>
      <c r="DV1126" s="185"/>
      <c r="DW1126" s="185"/>
      <c r="DX1126" s="185"/>
      <c r="DY1126" s="185"/>
      <c r="DZ1126" s="2234"/>
      <c r="EA1126" s="283"/>
      <c r="EB1126" s="185"/>
      <c r="EC1126" s="866"/>
      <c r="ED1126" s="185"/>
      <c r="EE1126" s="185"/>
      <c r="EF1126" s="185"/>
      <c r="EG1126" s="202"/>
      <c r="EH1126" s="1614"/>
    </row>
    <row r="1127" spans="1:138" ht="15" hidden="1" customHeight="1" outlineLevel="1">
      <c r="A1127" s="67"/>
      <c r="B1127" s="67"/>
      <c r="C1127" s="69"/>
      <c r="D1127" s="70"/>
      <c r="E1127" s="85"/>
      <c r="F1127" s="85"/>
      <c r="G1127" s="85"/>
      <c r="H1127" s="86">
        <f>SUM(I1127:L1127)</f>
        <v>0</v>
      </c>
      <c r="I1127" s="85"/>
      <c r="J1127" s="85"/>
      <c r="K1127" s="85"/>
      <c r="L1127" s="85"/>
      <c r="M1127" s="2216"/>
      <c r="N1127" s="85"/>
      <c r="O1127" s="85"/>
      <c r="P1127" s="85"/>
      <c r="Q1127" s="185">
        <f>SUM(R1127:U1127)</f>
        <v>0</v>
      </c>
      <c r="R1127" s="23"/>
      <c r="S1127" s="23"/>
      <c r="T1127" s="23"/>
      <c r="U1127" s="23"/>
      <c r="V1127" s="86">
        <f>SUM(W1127:Z1127)</f>
        <v>0</v>
      </c>
      <c r="W1127" s="85"/>
      <c r="X1127" s="85"/>
      <c r="Y1127" s="85"/>
      <c r="Z1127" s="85"/>
      <c r="AA1127" s="185">
        <f>SUM(AB1127:AE1127)</f>
        <v>0</v>
      </c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216"/>
      <c r="CQ1127" s="2216"/>
      <c r="CR1127" s="2216"/>
      <c r="CS1127" s="85"/>
      <c r="CT1127" s="85"/>
      <c r="CU1127" s="85"/>
      <c r="CV1127" s="23"/>
      <c r="CW1127" s="23"/>
      <c r="CX1127" s="23"/>
      <c r="CY1127" s="23"/>
      <c r="CZ1127" s="23"/>
      <c r="DA1127" s="23"/>
      <c r="DB1127" s="1496"/>
      <c r="DC1127" s="1496"/>
      <c r="DD1127" s="1496"/>
      <c r="DE1127" s="23"/>
      <c r="DF1127" s="85"/>
      <c r="DG1127" s="23"/>
      <c r="DH1127" s="23"/>
      <c r="DI1127" s="23"/>
      <c r="DJ1127" s="23"/>
      <c r="DK1127" s="23"/>
      <c r="DL1127" s="23"/>
      <c r="DM1127" s="23"/>
      <c r="DN1127" s="185"/>
      <c r="DO1127" s="23"/>
      <c r="DP1127" s="85"/>
      <c r="DQ1127" s="23"/>
      <c r="DR1127" s="23"/>
      <c r="DS1127" s="23"/>
      <c r="DT1127" s="23"/>
      <c r="DU1127" s="23"/>
      <c r="DV1127" s="23"/>
      <c r="DW1127" s="23"/>
      <c r="DX1127" s="185"/>
      <c r="DY1127" s="23"/>
      <c r="DZ1127" s="2216"/>
      <c r="EA1127" s="85"/>
      <c r="EB1127" s="23"/>
      <c r="EC1127" s="867"/>
      <c r="ED1127" s="23"/>
      <c r="EE1127" s="23"/>
      <c r="EF1127" s="23"/>
      <c r="EG1127" s="171"/>
      <c r="EH1127" s="1291"/>
    </row>
    <row r="1128" spans="1:138" ht="15" hidden="1" customHeight="1" outlineLevel="1">
      <c r="A1128" s="67"/>
      <c r="B1128" s="67"/>
      <c r="C1128" s="69"/>
      <c r="D1128" s="70"/>
      <c r="E1128" s="85"/>
      <c r="F1128" s="85"/>
      <c r="G1128" s="85"/>
      <c r="H1128" s="86">
        <f>SUM(I1128:L1128)</f>
        <v>0</v>
      </c>
      <c r="I1128" s="85"/>
      <c r="J1128" s="85"/>
      <c r="K1128" s="85"/>
      <c r="L1128" s="85"/>
      <c r="M1128" s="2216"/>
      <c r="N1128" s="85"/>
      <c r="O1128" s="85"/>
      <c r="P1128" s="85"/>
      <c r="Q1128" s="185">
        <f>SUM(R1128:U1128)</f>
        <v>0</v>
      </c>
      <c r="R1128" s="196"/>
      <c r="S1128" s="196"/>
      <c r="T1128" s="196"/>
      <c r="U1128" s="196"/>
      <c r="V1128" s="86">
        <f>SUM(W1128:Z1128)</f>
        <v>0</v>
      </c>
      <c r="W1128" s="85"/>
      <c r="X1128" s="85"/>
      <c r="Y1128" s="85"/>
      <c r="Z1128" s="85"/>
      <c r="AA1128" s="185">
        <f>SUM(AB1128:AE1128)</f>
        <v>0</v>
      </c>
      <c r="AB1128" s="196"/>
      <c r="AC1128" s="196"/>
      <c r="AD1128" s="196"/>
      <c r="AE1128" s="196"/>
      <c r="AF1128" s="23"/>
      <c r="AG1128" s="23"/>
      <c r="AH1128" s="3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3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3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3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216"/>
      <c r="CQ1128" s="2216"/>
      <c r="CR1128" s="2216"/>
      <c r="CS1128" s="85"/>
      <c r="CT1128" s="85"/>
      <c r="CU1128" s="85"/>
      <c r="CV1128" s="23"/>
      <c r="CW1128" s="23"/>
      <c r="CX1128" s="23"/>
      <c r="CY1128" s="23"/>
      <c r="CZ1128" s="23"/>
      <c r="DA1128" s="23"/>
      <c r="DB1128" s="1496"/>
      <c r="DC1128" s="1496"/>
      <c r="DD1128" s="1496"/>
      <c r="DE1128" s="23"/>
      <c r="DF1128" s="85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85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216"/>
      <c r="EA1128" s="85"/>
      <c r="EB1128" s="23"/>
      <c r="EC1128" s="867"/>
      <c r="ED1128" s="23"/>
      <c r="EE1128" s="23"/>
      <c r="EF1128" s="23"/>
      <c r="EG1128" s="171"/>
      <c r="EH1128" s="1291"/>
    </row>
    <row r="1129" spans="1:138" ht="15" hidden="1" customHeight="1" outlineLevel="1">
      <c r="A1129" s="67"/>
      <c r="B1129" s="67"/>
      <c r="C1129" s="69" t="s">
        <v>49</v>
      </c>
      <c r="D1129" s="70"/>
      <c r="E1129" s="85"/>
      <c r="F1129" s="85"/>
      <c r="G1129" s="85"/>
      <c r="H1129" s="86">
        <f>SUM(I1129:L1129)</f>
        <v>0</v>
      </c>
      <c r="I1129" s="85"/>
      <c r="J1129" s="85"/>
      <c r="K1129" s="85"/>
      <c r="L1129" s="85"/>
      <c r="M1129" s="2216"/>
      <c r="N1129" s="85"/>
      <c r="O1129" s="85"/>
      <c r="P1129" s="85"/>
      <c r="Q1129" s="185">
        <f>SUM(R1129:U1129)</f>
        <v>0</v>
      </c>
      <c r="R1129" s="196"/>
      <c r="S1129" s="196"/>
      <c r="T1129" s="196"/>
      <c r="U1129" s="196"/>
      <c r="V1129" s="86">
        <f>SUM(W1129:Z1129)</f>
        <v>0</v>
      </c>
      <c r="W1129" s="85"/>
      <c r="X1129" s="85"/>
      <c r="Y1129" s="85"/>
      <c r="Z1129" s="85"/>
      <c r="AA1129" s="185">
        <f>SUM(AB1129:AE1129)</f>
        <v>0</v>
      </c>
      <c r="AB1129" s="196"/>
      <c r="AC1129" s="196"/>
      <c r="AD1129" s="196"/>
      <c r="AE1129" s="196"/>
      <c r="AF1129" s="23"/>
      <c r="AG1129" s="23"/>
      <c r="AH1129" s="3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3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3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3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216"/>
      <c r="CQ1129" s="2216"/>
      <c r="CR1129" s="2216"/>
      <c r="CS1129" s="85"/>
      <c r="CT1129" s="85"/>
      <c r="CU1129" s="85"/>
      <c r="CV1129" s="23"/>
      <c r="CW1129" s="23"/>
      <c r="CX1129" s="23"/>
      <c r="CY1129" s="23"/>
      <c r="CZ1129" s="23"/>
      <c r="DA1129" s="23"/>
      <c r="DB1129" s="1496"/>
      <c r="DC1129" s="1496"/>
      <c r="DD1129" s="1496"/>
      <c r="DE1129" s="23"/>
      <c r="DF1129" s="85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85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216"/>
      <c r="EA1129" s="85"/>
      <c r="EB1129" s="23"/>
      <c r="EC1129" s="867"/>
      <c r="ED1129" s="23"/>
      <c r="EE1129" s="23"/>
      <c r="EF1129" s="23"/>
      <c r="EG1129" s="171"/>
      <c r="EH1129" s="1291"/>
    </row>
    <row r="1130" spans="1:138" ht="15" hidden="1" customHeight="1" outlineLevel="1">
      <c r="A1130" s="67"/>
      <c r="B1130" s="67"/>
      <c r="C1130" s="88"/>
      <c r="D1130" s="71" t="s">
        <v>1</v>
      </c>
      <c r="E1130" s="84"/>
      <c r="F1130" s="84"/>
      <c r="G1130" s="84"/>
      <c r="H1130" s="84"/>
      <c r="I1130" s="84"/>
      <c r="J1130" s="84"/>
      <c r="K1130" s="84"/>
      <c r="L1130" s="84"/>
      <c r="M1130" s="2199"/>
      <c r="N1130" s="84"/>
      <c r="O1130" s="84"/>
      <c r="P1130" s="84"/>
      <c r="Q1130" s="185"/>
      <c r="R1130" s="185"/>
      <c r="S1130" s="185"/>
      <c r="T1130" s="185"/>
      <c r="U1130" s="185"/>
      <c r="V1130" s="84"/>
      <c r="W1130" s="84"/>
      <c r="X1130" s="84"/>
      <c r="Y1130" s="84"/>
      <c r="Z1130" s="84"/>
      <c r="AA1130" s="185"/>
      <c r="AB1130" s="185"/>
      <c r="AC1130" s="185"/>
      <c r="AD1130" s="185"/>
      <c r="AE1130" s="185"/>
      <c r="AF1130" s="105"/>
      <c r="AG1130" s="105"/>
      <c r="AH1130" s="185">
        <f>SUM(AH1127:AH1129)</f>
        <v>0</v>
      </c>
      <c r="AI1130" s="185">
        <f>SUM(AI1127:AI1129)</f>
        <v>0</v>
      </c>
      <c r="AJ1130" s="185">
        <f t="shared" ref="AJ1130:AV1130" si="3117">SUM(AJ1127:AJ1129)</f>
        <v>0</v>
      </c>
      <c r="AK1130" s="185">
        <f t="shared" si="3117"/>
        <v>0</v>
      </c>
      <c r="AL1130" s="185">
        <f t="shared" si="3117"/>
        <v>0</v>
      </c>
      <c r="AM1130" s="185">
        <f t="shared" si="3117"/>
        <v>0</v>
      </c>
      <c r="AN1130" s="185">
        <f t="shared" si="3117"/>
        <v>0</v>
      </c>
      <c r="AO1130" s="185">
        <f t="shared" si="3117"/>
        <v>0</v>
      </c>
      <c r="AP1130" s="185">
        <f t="shared" si="3117"/>
        <v>0</v>
      </c>
      <c r="AQ1130" s="185">
        <f t="shared" si="3117"/>
        <v>0</v>
      </c>
      <c r="AR1130" s="185">
        <f t="shared" si="3117"/>
        <v>0</v>
      </c>
      <c r="AS1130" s="185">
        <f t="shared" si="3117"/>
        <v>0</v>
      </c>
      <c r="AT1130" s="185">
        <f t="shared" si="3117"/>
        <v>0</v>
      </c>
      <c r="AU1130" s="185">
        <f t="shared" si="3117"/>
        <v>0</v>
      </c>
      <c r="AV1130" s="185">
        <f t="shared" si="3117"/>
        <v>0</v>
      </c>
      <c r="AW1130" s="185">
        <f>SUM(AW1127:AW1129)</f>
        <v>0</v>
      </c>
      <c r="AX1130" s="185">
        <f>SUM(AX1127:AX1129)</f>
        <v>0</v>
      </c>
      <c r="AY1130" s="185">
        <f t="shared" ref="AY1130:BK1130" si="3118">SUM(AY1127:AY1129)</f>
        <v>0</v>
      </c>
      <c r="AZ1130" s="185">
        <f t="shared" si="3118"/>
        <v>0</v>
      </c>
      <c r="BA1130" s="185">
        <f t="shared" si="3118"/>
        <v>0</v>
      </c>
      <c r="BB1130" s="185">
        <f t="shared" si="3118"/>
        <v>0</v>
      </c>
      <c r="BC1130" s="185">
        <f t="shared" si="3118"/>
        <v>0</v>
      </c>
      <c r="BD1130" s="185">
        <f t="shared" si="3118"/>
        <v>0</v>
      </c>
      <c r="BE1130" s="185">
        <f t="shared" si="3118"/>
        <v>0</v>
      </c>
      <c r="BF1130" s="185">
        <f t="shared" si="3118"/>
        <v>0</v>
      </c>
      <c r="BG1130" s="185">
        <f t="shared" si="3118"/>
        <v>0</v>
      </c>
      <c r="BH1130" s="185">
        <f t="shared" si="3118"/>
        <v>0</v>
      </c>
      <c r="BI1130" s="185">
        <f t="shared" si="3118"/>
        <v>0</v>
      </c>
      <c r="BJ1130" s="185">
        <f t="shared" si="3118"/>
        <v>0</v>
      </c>
      <c r="BK1130" s="185">
        <f t="shared" si="3118"/>
        <v>0</v>
      </c>
      <c r="BL1130" s="185">
        <f>SUM(BL1127:BL1129)</f>
        <v>0</v>
      </c>
      <c r="BM1130" s="185">
        <f>SUM(BM1127:BM1129)</f>
        <v>0</v>
      </c>
      <c r="BN1130" s="185">
        <f t="shared" ref="BN1130:BZ1130" si="3119">SUM(BN1127:BN1129)</f>
        <v>0</v>
      </c>
      <c r="BO1130" s="185">
        <f t="shared" si="3119"/>
        <v>0</v>
      </c>
      <c r="BP1130" s="185">
        <f t="shared" si="3119"/>
        <v>0</v>
      </c>
      <c r="BQ1130" s="185">
        <f t="shared" si="3119"/>
        <v>0</v>
      </c>
      <c r="BR1130" s="185">
        <f t="shared" si="3119"/>
        <v>0</v>
      </c>
      <c r="BS1130" s="185">
        <f t="shared" si="3119"/>
        <v>0</v>
      </c>
      <c r="BT1130" s="185">
        <f t="shared" si="3119"/>
        <v>0</v>
      </c>
      <c r="BU1130" s="185">
        <f t="shared" si="3119"/>
        <v>0</v>
      </c>
      <c r="BV1130" s="185">
        <f t="shared" si="3119"/>
        <v>0</v>
      </c>
      <c r="BW1130" s="185">
        <f t="shared" si="3119"/>
        <v>0</v>
      </c>
      <c r="BX1130" s="185">
        <f t="shared" si="3119"/>
        <v>0</v>
      </c>
      <c r="BY1130" s="185">
        <f t="shared" si="3119"/>
        <v>0</v>
      </c>
      <c r="BZ1130" s="185">
        <f t="shared" si="3119"/>
        <v>0</v>
      </c>
      <c r="CA1130" s="185">
        <f>SUM(CA1127:CA1129)</f>
        <v>0</v>
      </c>
      <c r="CB1130" s="185">
        <f>SUM(CB1127:CB1129)</f>
        <v>0</v>
      </c>
      <c r="CC1130" s="185">
        <f t="shared" ref="CC1130:CO1130" si="3120">SUM(CC1127:CC1129)</f>
        <v>0</v>
      </c>
      <c r="CD1130" s="185">
        <f t="shared" si="3120"/>
        <v>0</v>
      </c>
      <c r="CE1130" s="185">
        <f t="shared" si="3120"/>
        <v>0</v>
      </c>
      <c r="CF1130" s="185">
        <f t="shared" si="3120"/>
        <v>0</v>
      </c>
      <c r="CG1130" s="185">
        <f t="shared" si="3120"/>
        <v>0</v>
      </c>
      <c r="CH1130" s="185">
        <f t="shared" si="3120"/>
        <v>0</v>
      </c>
      <c r="CI1130" s="185">
        <f t="shared" si="3120"/>
        <v>0</v>
      </c>
      <c r="CJ1130" s="185">
        <f t="shared" si="3120"/>
        <v>0</v>
      </c>
      <c r="CK1130" s="185">
        <f t="shared" si="3120"/>
        <v>0</v>
      </c>
      <c r="CL1130" s="185">
        <f t="shared" si="3120"/>
        <v>0</v>
      </c>
      <c r="CM1130" s="185">
        <f t="shared" si="3120"/>
        <v>0</v>
      </c>
      <c r="CN1130" s="185">
        <f t="shared" si="3120"/>
        <v>0</v>
      </c>
      <c r="CO1130" s="185">
        <f t="shared" si="3120"/>
        <v>0</v>
      </c>
      <c r="CP1130" s="2234">
        <f t="shared" ref="CP1130:CX1130" si="3121">SUM(CP1127:CP1129)</f>
        <v>0</v>
      </c>
      <c r="CQ1130" s="2234">
        <f t="shared" si="3121"/>
        <v>0</v>
      </c>
      <c r="CR1130" s="2234">
        <f t="shared" si="3121"/>
        <v>0</v>
      </c>
      <c r="CS1130" s="283">
        <f t="shared" si="3121"/>
        <v>0</v>
      </c>
      <c r="CT1130" s="283">
        <f t="shared" si="3121"/>
        <v>0</v>
      </c>
      <c r="CU1130" s="283">
        <f t="shared" si="3121"/>
        <v>0</v>
      </c>
      <c r="CV1130" s="185">
        <f t="shared" si="3121"/>
        <v>0</v>
      </c>
      <c r="CW1130" s="185">
        <f t="shared" si="3121"/>
        <v>0</v>
      </c>
      <c r="CX1130" s="185">
        <f t="shared" si="3121"/>
        <v>0</v>
      </c>
      <c r="CY1130" s="185">
        <f t="shared" ref="CY1130:DA1130" si="3122">SUM(CY1127:CY1129)</f>
        <v>0</v>
      </c>
      <c r="CZ1130" s="185">
        <f t="shared" si="3122"/>
        <v>0</v>
      </c>
      <c r="DA1130" s="185">
        <f t="shared" si="3122"/>
        <v>0</v>
      </c>
      <c r="DB1130" s="1622"/>
      <c r="DC1130" s="1622"/>
      <c r="DD1130" s="1622"/>
      <c r="DE1130" s="185">
        <f>SUM(DE1127:DE1129)</f>
        <v>0</v>
      </c>
      <c r="DF1130" s="283"/>
      <c r="DG1130" s="185"/>
      <c r="DH1130" s="185"/>
      <c r="DI1130" s="185"/>
      <c r="DJ1130" s="185"/>
      <c r="DK1130" s="185"/>
      <c r="DL1130" s="185"/>
      <c r="DM1130" s="185"/>
      <c r="DN1130" s="23"/>
      <c r="DO1130" s="185"/>
      <c r="DP1130" s="283"/>
      <c r="DQ1130" s="185"/>
      <c r="DR1130" s="185"/>
      <c r="DS1130" s="185"/>
      <c r="DT1130" s="185"/>
      <c r="DU1130" s="185"/>
      <c r="DV1130" s="185"/>
      <c r="DW1130" s="185"/>
      <c r="DX1130" s="23"/>
      <c r="DY1130" s="185"/>
      <c r="DZ1130" s="2234">
        <f>SUM(DZ1127:DZ1129)</f>
        <v>0</v>
      </c>
      <c r="EA1130" s="283">
        <f t="shared" ref="EA1130:EB1130" si="3123">SUM(EA1127:EA1129)</f>
        <v>0</v>
      </c>
      <c r="EB1130" s="185">
        <f t="shared" si="3123"/>
        <v>0</v>
      </c>
      <c r="EC1130" s="866">
        <f t="shared" ref="EC1130" si="3124">SUM(EC1127:EC1129)</f>
        <v>0</v>
      </c>
      <c r="ED1130" s="185"/>
      <c r="EE1130" s="185"/>
      <c r="EF1130" s="185"/>
      <c r="EG1130" s="202"/>
      <c r="EH1130" s="1614"/>
    </row>
    <row r="1131" spans="1:138" ht="45" hidden="1" customHeight="1" outlineLevel="1">
      <c r="A1131" s="67"/>
      <c r="B1131" s="67"/>
      <c r="C1131" s="89" t="s">
        <v>10</v>
      </c>
      <c r="D1131" s="90" t="s">
        <v>168</v>
      </c>
      <c r="E1131" s="84"/>
      <c r="F1131" s="84"/>
      <c r="G1131" s="84"/>
      <c r="H1131" s="84"/>
      <c r="I1131" s="84"/>
      <c r="J1131" s="84"/>
      <c r="K1131" s="84"/>
      <c r="L1131" s="84"/>
      <c r="M1131" s="2199"/>
      <c r="N1131" s="84"/>
      <c r="O1131" s="84"/>
      <c r="P1131" s="84"/>
      <c r="Q1131" s="185"/>
      <c r="R1131" s="185"/>
      <c r="S1131" s="185"/>
      <c r="T1131" s="185"/>
      <c r="U1131" s="185"/>
      <c r="V1131" s="84"/>
      <c r="W1131" s="84"/>
      <c r="X1131" s="84"/>
      <c r="Y1131" s="84"/>
      <c r="Z1131" s="84"/>
      <c r="AA1131" s="185"/>
      <c r="AB1131" s="185"/>
      <c r="AC1131" s="185"/>
      <c r="AD1131" s="185"/>
      <c r="AE1131" s="185"/>
      <c r="AF1131" s="23"/>
      <c r="AG1131" s="23"/>
      <c r="AH1131" s="185"/>
      <c r="AI1131" s="185"/>
      <c r="AJ1131" s="185"/>
      <c r="AK1131" s="185"/>
      <c r="AL1131" s="185"/>
      <c r="AM1131" s="185"/>
      <c r="AN1131" s="185"/>
      <c r="AO1131" s="185"/>
      <c r="AP1131" s="185"/>
      <c r="AQ1131" s="185"/>
      <c r="AR1131" s="185"/>
      <c r="AS1131" s="185"/>
      <c r="AT1131" s="185"/>
      <c r="AU1131" s="185"/>
      <c r="AV1131" s="185"/>
      <c r="AW1131" s="185"/>
      <c r="AX1131" s="185"/>
      <c r="AY1131" s="185"/>
      <c r="AZ1131" s="185"/>
      <c r="BA1131" s="185"/>
      <c r="BB1131" s="185"/>
      <c r="BC1131" s="185"/>
      <c r="BD1131" s="185"/>
      <c r="BE1131" s="185"/>
      <c r="BF1131" s="185"/>
      <c r="BG1131" s="185"/>
      <c r="BH1131" s="185"/>
      <c r="BI1131" s="185"/>
      <c r="BJ1131" s="185"/>
      <c r="BK1131" s="185"/>
      <c r="BL1131" s="185"/>
      <c r="BM1131" s="185"/>
      <c r="BN1131" s="185"/>
      <c r="BO1131" s="185"/>
      <c r="BP1131" s="185"/>
      <c r="BQ1131" s="185"/>
      <c r="BR1131" s="185"/>
      <c r="BS1131" s="185"/>
      <c r="BT1131" s="185"/>
      <c r="BU1131" s="185"/>
      <c r="BV1131" s="185"/>
      <c r="BW1131" s="185"/>
      <c r="BX1131" s="185"/>
      <c r="BY1131" s="185"/>
      <c r="BZ1131" s="185"/>
      <c r="CA1131" s="185"/>
      <c r="CB1131" s="185"/>
      <c r="CC1131" s="185"/>
      <c r="CD1131" s="185"/>
      <c r="CE1131" s="185"/>
      <c r="CF1131" s="185"/>
      <c r="CG1131" s="185"/>
      <c r="CH1131" s="185"/>
      <c r="CI1131" s="185"/>
      <c r="CJ1131" s="185"/>
      <c r="CK1131" s="185"/>
      <c r="CL1131" s="185"/>
      <c r="CM1131" s="185"/>
      <c r="CN1131" s="185"/>
      <c r="CO1131" s="185"/>
      <c r="CP1131" s="2234"/>
      <c r="CQ1131" s="2234"/>
      <c r="CR1131" s="2234"/>
      <c r="CS1131" s="283"/>
      <c r="CT1131" s="283"/>
      <c r="CU1131" s="283"/>
      <c r="CV1131" s="185"/>
      <c r="CW1131" s="185"/>
      <c r="CX1131" s="185"/>
      <c r="CY1131" s="185"/>
      <c r="CZ1131" s="185"/>
      <c r="DA1131" s="185"/>
      <c r="DB1131" s="1622"/>
      <c r="DC1131" s="1622"/>
      <c r="DD1131" s="1622"/>
      <c r="DE1131" s="185"/>
      <c r="DF1131" s="283"/>
      <c r="DG1131" s="185"/>
      <c r="DH1131" s="185"/>
      <c r="DI1131" s="185"/>
      <c r="DJ1131" s="185"/>
      <c r="DK1131" s="185"/>
      <c r="DL1131" s="185"/>
      <c r="DM1131" s="185"/>
      <c r="DN1131" s="185"/>
      <c r="DO1131" s="185"/>
      <c r="DP1131" s="283"/>
      <c r="DQ1131" s="185"/>
      <c r="DR1131" s="185"/>
      <c r="DS1131" s="185"/>
      <c r="DT1131" s="185"/>
      <c r="DU1131" s="185"/>
      <c r="DV1131" s="185"/>
      <c r="DW1131" s="185"/>
      <c r="DX1131" s="185"/>
      <c r="DY1131" s="185"/>
      <c r="DZ1131" s="2234"/>
      <c r="EA1131" s="283"/>
      <c r="EB1131" s="185"/>
      <c r="EC1131" s="866"/>
      <c r="ED1131" s="185"/>
      <c r="EE1131" s="185"/>
      <c r="EF1131" s="185"/>
      <c r="EG1131" s="202"/>
      <c r="EH1131" s="1614"/>
    </row>
    <row r="1132" spans="1:138" ht="15" hidden="1" customHeight="1" outlineLevel="1">
      <c r="A1132" s="67"/>
      <c r="B1132" s="67"/>
      <c r="C1132" s="69" t="s">
        <v>61</v>
      </c>
      <c r="D1132" s="70" t="s">
        <v>47</v>
      </c>
      <c r="E1132" s="84"/>
      <c r="F1132" s="84"/>
      <c r="G1132" s="84"/>
      <c r="H1132" s="84"/>
      <c r="I1132" s="84"/>
      <c r="J1132" s="84"/>
      <c r="K1132" s="84"/>
      <c r="L1132" s="84"/>
      <c r="M1132" s="2199"/>
      <c r="N1132" s="84"/>
      <c r="O1132" s="84"/>
      <c r="P1132" s="84"/>
      <c r="Q1132" s="185"/>
      <c r="R1132" s="185"/>
      <c r="S1132" s="185"/>
      <c r="T1132" s="185"/>
      <c r="U1132" s="185"/>
      <c r="V1132" s="84"/>
      <c r="W1132" s="84"/>
      <c r="X1132" s="84"/>
      <c r="Y1132" s="84"/>
      <c r="Z1132" s="84"/>
      <c r="AA1132" s="185"/>
      <c r="AB1132" s="185"/>
      <c r="AC1132" s="185"/>
      <c r="AD1132" s="185"/>
      <c r="AE1132" s="185"/>
      <c r="AF1132" s="105"/>
      <c r="AG1132" s="10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85"/>
      <c r="BN1132" s="185"/>
      <c r="BO1132" s="185"/>
      <c r="BP1132" s="185"/>
      <c r="BQ1132" s="185"/>
      <c r="BR1132" s="185"/>
      <c r="BS1132" s="185"/>
      <c r="BT1132" s="185"/>
      <c r="BU1132" s="185"/>
      <c r="BV1132" s="185"/>
      <c r="BW1132" s="185"/>
      <c r="BX1132" s="185"/>
      <c r="BY1132" s="185"/>
      <c r="BZ1132" s="185"/>
      <c r="CA1132" s="185"/>
      <c r="CB1132" s="185"/>
      <c r="CC1132" s="185"/>
      <c r="CD1132" s="185"/>
      <c r="CE1132" s="185"/>
      <c r="CF1132" s="185"/>
      <c r="CG1132" s="185"/>
      <c r="CH1132" s="185"/>
      <c r="CI1132" s="185"/>
      <c r="CJ1132" s="185"/>
      <c r="CK1132" s="185"/>
      <c r="CL1132" s="185"/>
      <c r="CM1132" s="185"/>
      <c r="CN1132" s="185"/>
      <c r="CO1132" s="185"/>
      <c r="CP1132" s="2234"/>
      <c r="CQ1132" s="2234"/>
      <c r="CR1132" s="2234"/>
      <c r="CS1132" s="283"/>
      <c r="CT1132" s="283"/>
      <c r="CU1132" s="283"/>
      <c r="CV1132" s="185"/>
      <c r="CW1132" s="185"/>
      <c r="CX1132" s="185"/>
      <c r="CY1132" s="185"/>
      <c r="CZ1132" s="185"/>
      <c r="DA1132" s="185"/>
      <c r="DB1132" s="1622"/>
      <c r="DC1132" s="1622"/>
      <c r="DD1132" s="1622"/>
      <c r="DE1132" s="185"/>
      <c r="DF1132" s="283"/>
      <c r="DG1132" s="185"/>
      <c r="DH1132" s="185"/>
      <c r="DI1132" s="185"/>
      <c r="DJ1132" s="185"/>
      <c r="DK1132" s="185"/>
      <c r="DL1132" s="185"/>
      <c r="DM1132" s="185"/>
      <c r="DN1132" s="185"/>
      <c r="DO1132" s="185"/>
      <c r="DP1132" s="283"/>
      <c r="DQ1132" s="185"/>
      <c r="DR1132" s="185"/>
      <c r="DS1132" s="185"/>
      <c r="DT1132" s="185"/>
      <c r="DU1132" s="185"/>
      <c r="DV1132" s="185"/>
      <c r="DW1132" s="185"/>
      <c r="DX1132" s="185"/>
      <c r="DY1132" s="185"/>
      <c r="DZ1132" s="2234"/>
      <c r="EA1132" s="283"/>
      <c r="EB1132" s="185"/>
      <c r="EC1132" s="866"/>
      <c r="ED1132" s="185"/>
      <c r="EE1132" s="185"/>
      <c r="EF1132" s="185"/>
      <c r="EG1132" s="202"/>
      <c r="EH1132" s="1614"/>
    </row>
    <row r="1133" spans="1:138" ht="15" hidden="1" customHeight="1" outlineLevel="1">
      <c r="A1133" s="67"/>
      <c r="B1133" s="67"/>
      <c r="C1133" s="91"/>
      <c r="D1133" s="67"/>
      <c r="E1133" s="71"/>
      <c r="F1133" s="71"/>
      <c r="G1133" s="71"/>
      <c r="H1133" s="86">
        <f>SUM(I1133:L1133)</f>
        <v>0</v>
      </c>
      <c r="I1133" s="71"/>
      <c r="J1133" s="71"/>
      <c r="K1133" s="71"/>
      <c r="L1133" s="71"/>
      <c r="M1133" s="2221"/>
      <c r="N1133" s="71"/>
      <c r="O1133" s="71"/>
      <c r="P1133" s="71"/>
      <c r="Q1133" s="185">
        <f>SUM(R1133:U1133)</f>
        <v>0</v>
      </c>
      <c r="R1133" s="23"/>
      <c r="S1133" s="23"/>
      <c r="T1133" s="23"/>
      <c r="U1133" s="23"/>
      <c r="V1133" s="86">
        <f>SUM(W1133:Z1133)</f>
        <v>0</v>
      </c>
      <c r="W1133" s="71"/>
      <c r="X1133" s="71"/>
      <c r="Y1133" s="71"/>
      <c r="Z1133" s="71"/>
      <c r="AA1133" s="185">
        <f>SUM(AB1133:AE1133)</f>
        <v>0</v>
      </c>
      <c r="AB1133" s="23"/>
      <c r="AC1133" s="23"/>
      <c r="AD1133" s="23"/>
      <c r="AE1133" s="23"/>
      <c r="AF1133" s="105"/>
      <c r="AG1133" s="105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216"/>
      <c r="CQ1133" s="2216"/>
      <c r="CR1133" s="2216"/>
      <c r="CS1133" s="85"/>
      <c r="CT1133" s="85"/>
      <c r="CU1133" s="85"/>
      <c r="CV1133" s="23"/>
      <c r="CW1133" s="23"/>
      <c r="CX1133" s="23"/>
      <c r="CY1133" s="23"/>
      <c r="CZ1133" s="23"/>
      <c r="DA1133" s="23"/>
      <c r="DB1133" s="1496"/>
      <c r="DC1133" s="1496"/>
      <c r="DD1133" s="1496"/>
      <c r="DE1133" s="23"/>
      <c r="DF1133" s="85"/>
      <c r="DG1133" s="23"/>
      <c r="DH1133" s="23"/>
      <c r="DI1133" s="23"/>
      <c r="DJ1133" s="23"/>
      <c r="DK1133" s="23"/>
      <c r="DL1133" s="23"/>
      <c r="DM1133" s="23"/>
      <c r="DN1133" s="185"/>
      <c r="DO1133" s="23"/>
      <c r="DP1133" s="85"/>
      <c r="DQ1133" s="23"/>
      <c r="DR1133" s="23"/>
      <c r="DS1133" s="23"/>
      <c r="DT1133" s="23"/>
      <c r="DU1133" s="23"/>
      <c r="DV1133" s="23"/>
      <c r="DW1133" s="23"/>
      <c r="DX1133" s="185"/>
      <c r="DY1133" s="23"/>
      <c r="DZ1133" s="2216"/>
      <c r="EA1133" s="85"/>
      <c r="EB1133" s="23"/>
      <c r="EC1133" s="867"/>
      <c r="ED1133" s="23"/>
      <c r="EE1133" s="23"/>
      <c r="EF1133" s="23"/>
      <c r="EG1133" s="171"/>
      <c r="EH1133" s="1291"/>
    </row>
    <row r="1134" spans="1:138" ht="15" hidden="1" customHeight="1" outlineLevel="1">
      <c r="A1134" s="67"/>
      <c r="B1134" s="67"/>
      <c r="C1134" s="91"/>
      <c r="D1134" s="67"/>
      <c r="E1134" s="71"/>
      <c r="F1134" s="71"/>
      <c r="G1134" s="71"/>
      <c r="H1134" s="86">
        <f>SUM(I1134:L1134)</f>
        <v>0</v>
      </c>
      <c r="I1134" s="71"/>
      <c r="J1134" s="71"/>
      <c r="K1134" s="71"/>
      <c r="L1134" s="71"/>
      <c r="M1134" s="2221"/>
      <c r="N1134" s="71"/>
      <c r="O1134" s="71"/>
      <c r="P1134" s="71"/>
      <c r="Q1134" s="185">
        <f>SUM(R1134:U1134)</f>
        <v>0</v>
      </c>
      <c r="R1134" s="196"/>
      <c r="S1134" s="196"/>
      <c r="T1134" s="196"/>
      <c r="U1134" s="196"/>
      <c r="V1134" s="86">
        <f>SUM(W1134:Z1134)</f>
        <v>0</v>
      </c>
      <c r="W1134" s="71"/>
      <c r="X1134" s="71"/>
      <c r="Y1134" s="71"/>
      <c r="Z1134" s="71"/>
      <c r="AA1134" s="185">
        <f>SUM(AB1134:AE1134)</f>
        <v>0</v>
      </c>
      <c r="AB1134" s="196"/>
      <c r="AC1134" s="196"/>
      <c r="AD1134" s="196"/>
      <c r="AE1134" s="196"/>
      <c r="AF1134" s="105"/>
      <c r="AG1134" s="105"/>
      <c r="AH1134" s="3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3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3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3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216"/>
      <c r="CQ1134" s="2216"/>
      <c r="CR1134" s="2216"/>
      <c r="CS1134" s="85"/>
      <c r="CT1134" s="85"/>
      <c r="CU1134" s="85"/>
      <c r="CV1134" s="23"/>
      <c r="CW1134" s="23"/>
      <c r="CX1134" s="23"/>
      <c r="CY1134" s="23"/>
      <c r="CZ1134" s="23"/>
      <c r="DA1134" s="23"/>
      <c r="DB1134" s="1496"/>
      <c r="DC1134" s="1496"/>
      <c r="DD1134" s="1496"/>
      <c r="DE1134" s="23"/>
      <c r="DF1134" s="85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85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216"/>
      <c r="EA1134" s="85"/>
      <c r="EB1134" s="23"/>
      <c r="EC1134" s="867"/>
      <c r="ED1134" s="23"/>
      <c r="EE1134" s="23"/>
      <c r="EF1134" s="23"/>
      <c r="EG1134" s="171"/>
      <c r="EH1134" s="1291"/>
    </row>
    <row r="1135" spans="1:138" ht="15" hidden="1" customHeight="1" outlineLevel="1">
      <c r="A1135" s="67"/>
      <c r="B1135" s="67"/>
      <c r="C1135" s="91" t="s">
        <v>49</v>
      </c>
      <c r="D1135" s="67"/>
      <c r="E1135" s="71"/>
      <c r="F1135" s="71"/>
      <c r="G1135" s="71"/>
      <c r="H1135" s="86">
        <f>SUM(I1135:L1135)</f>
        <v>0</v>
      </c>
      <c r="I1135" s="71"/>
      <c r="J1135" s="71"/>
      <c r="K1135" s="71"/>
      <c r="L1135" s="71"/>
      <c r="M1135" s="2221"/>
      <c r="N1135" s="71"/>
      <c r="O1135" s="71"/>
      <c r="P1135" s="71"/>
      <c r="Q1135" s="185">
        <f>SUM(R1135:U1135)</f>
        <v>0</v>
      </c>
      <c r="R1135" s="196"/>
      <c r="S1135" s="196"/>
      <c r="T1135" s="196"/>
      <c r="U1135" s="196"/>
      <c r="V1135" s="86">
        <f>SUM(W1135:Z1135)</f>
        <v>0</v>
      </c>
      <c r="W1135" s="71"/>
      <c r="X1135" s="71"/>
      <c r="Y1135" s="71"/>
      <c r="Z1135" s="71"/>
      <c r="AA1135" s="185">
        <f>SUM(AB1135:AE1135)</f>
        <v>0</v>
      </c>
      <c r="AB1135" s="196"/>
      <c r="AC1135" s="196"/>
      <c r="AD1135" s="196"/>
      <c r="AE1135" s="196"/>
      <c r="AF1135" s="105"/>
      <c r="AG1135" s="105"/>
      <c r="AH1135" s="3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3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3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3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216"/>
      <c r="CQ1135" s="2216"/>
      <c r="CR1135" s="2216"/>
      <c r="CS1135" s="85"/>
      <c r="CT1135" s="85"/>
      <c r="CU1135" s="85"/>
      <c r="CV1135" s="23"/>
      <c r="CW1135" s="23"/>
      <c r="CX1135" s="23"/>
      <c r="CY1135" s="23"/>
      <c r="CZ1135" s="23"/>
      <c r="DA1135" s="23"/>
      <c r="DB1135" s="1496"/>
      <c r="DC1135" s="1496"/>
      <c r="DD1135" s="1496"/>
      <c r="DE1135" s="23"/>
      <c r="DF1135" s="85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85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216"/>
      <c r="EA1135" s="85"/>
      <c r="EB1135" s="23"/>
      <c r="EC1135" s="867"/>
      <c r="ED1135" s="23"/>
      <c r="EE1135" s="23"/>
      <c r="EF1135" s="23"/>
      <c r="EG1135" s="171"/>
      <c r="EH1135" s="1291"/>
    </row>
    <row r="1136" spans="1:138" ht="15" hidden="1" customHeight="1" outlineLevel="1">
      <c r="A1136" s="67"/>
      <c r="B1136" s="67"/>
      <c r="C1136" s="88"/>
      <c r="D1136" s="71" t="s">
        <v>1</v>
      </c>
      <c r="E1136" s="84"/>
      <c r="F1136" s="84"/>
      <c r="G1136" s="84"/>
      <c r="H1136" s="84"/>
      <c r="I1136" s="84"/>
      <c r="J1136" s="84"/>
      <c r="K1136" s="84"/>
      <c r="L1136" s="84"/>
      <c r="M1136" s="2199"/>
      <c r="N1136" s="84"/>
      <c r="O1136" s="84"/>
      <c r="P1136" s="84"/>
      <c r="Q1136" s="185"/>
      <c r="R1136" s="185"/>
      <c r="S1136" s="185"/>
      <c r="T1136" s="185"/>
      <c r="U1136" s="185"/>
      <c r="V1136" s="84"/>
      <c r="W1136" s="84"/>
      <c r="X1136" s="84"/>
      <c r="Y1136" s="84"/>
      <c r="Z1136" s="84"/>
      <c r="AA1136" s="185"/>
      <c r="AB1136" s="185"/>
      <c r="AC1136" s="185"/>
      <c r="AD1136" s="185"/>
      <c r="AE1136" s="185"/>
      <c r="AF1136" s="105"/>
      <c r="AG1136" s="105"/>
      <c r="AH1136" s="185">
        <f>SUM(AH1133:AH1135)</f>
        <v>0</v>
      </c>
      <c r="AI1136" s="185">
        <f>SUM(AI1133:AI1135)</f>
        <v>0</v>
      </c>
      <c r="AJ1136" s="185">
        <f t="shared" ref="AJ1136:AV1136" si="3125">SUM(AJ1133:AJ1135)</f>
        <v>0</v>
      </c>
      <c r="AK1136" s="185">
        <f t="shared" si="3125"/>
        <v>0</v>
      </c>
      <c r="AL1136" s="185">
        <f t="shared" si="3125"/>
        <v>0</v>
      </c>
      <c r="AM1136" s="185">
        <f t="shared" si="3125"/>
        <v>0</v>
      </c>
      <c r="AN1136" s="185">
        <f t="shared" si="3125"/>
        <v>0</v>
      </c>
      <c r="AO1136" s="185">
        <f t="shared" si="3125"/>
        <v>0</v>
      </c>
      <c r="AP1136" s="185">
        <f t="shared" si="3125"/>
        <v>0</v>
      </c>
      <c r="AQ1136" s="185">
        <f t="shared" si="3125"/>
        <v>0</v>
      </c>
      <c r="AR1136" s="185">
        <f t="shared" si="3125"/>
        <v>0</v>
      </c>
      <c r="AS1136" s="185">
        <f t="shared" si="3125"/>
        <v>0</v>
      </c>
      <c r="AT1136" s="185">
        <f t="shared" si="3125"/>
        <v>0</v>
      </c>
      <c r="AU1136" s="185">
        <f t="shared" si="3125"/>
        <v>0</v>
      </c>
      <c r="AV1136" s="185">
        <f t="shared" si="3125"/>
        <v>0</v>
      </c>
      <c r="AW1136" s="185">
        <f>SUM(AW1133:AW1135)</f>
        <v>0</v>
      </c>
      <c r="AX1136" s="185">
        <f>SUM(AX1133:AX1135)</f>
        <v>0</v>
      </c>
      <c r="AY1136" s="185">
        <f t="shared" ref="AY1136:BK1136" si="3126">SUM(AY1133:AY1135)</f>
        <v>0</v>
      </c>
      <c r="AZ1136" s="185">
        <f t="shared" si="3126"/>
        <v>0</v>
      </c>
      <c r="BA1136" s="185">
        <f t="shared" si="3126"/>
        <v>0</v>
      </c>
      <c r="BB1136" s="185">
        <f t="shared" si="3126"/>
        <v>0</v>
      </c>
      <c r="BC1136" s="185">
        <f t="shared" si="3126"/>
        <v>0</v>
      </c>
      <c r="BD1136" s="185">
        <f t="shared" si="3126"/>
        <v>0</v>
      </c>
      <c r="BE1136" s="185">
        <f t="shared" si="3126"/>
        <v>0</v>
      </c>
      <c r="BF1136" s="185">
        <f t="shared" si="3126"/>
        <v>0</v>
      </c>
      <c r="BG1136" s="185">
        <f t="shared" si="3126"/>
        <v>0</v>
      </c>
      <c r="BH1136" s="185">
        <f t="shared" si="3126"/>
        <v>0</v>
      </c>
      <c r="BI1136" s="185">
        <f t="shared" si="3126"/>
        <v>0</v>
      </c>
      <c r="BJ1136" s="185">
        <f t="shared" si="3126"/>
        <v>0</v>
      </c>
      <c r="BK1136" s="185">
        <f t="shared" si="3126"/>
        <v>0</v>
      </c>
      <c r="BL1136" s="185">
        <f>SUM(BL1133:BL1135)</f>
        <v>0</v>
      </c>
      <c r="BM1136" s="185">
        <f>SUM(BM1133:BM1135)</f>
        <v>0</v>
      </c>
      <c r="BN1136" s="185">
        <f t="shared" ref="BN1136:BZ1136" si="3127">SUM(BN1133:BN1135)</f>
        <v>0</v>
      </c>
      <c r="BO1136" s="185">
        <f t="shared" si="3127"/>
        <v>0</v>
      </c>
      <c r="BP1136" s="185">
        <f t="shared" si="3127"/>
        <v>0</v>
      </c>
      <c r="BQ1136" s="185">
        <f t="shared" si="3127"/>
        <v>0</v>
      </c>
      <c r="BR1136" s="185">
        <f t="shared" si="3127"/>
        <v>0</v>
      </c>
      <c r="BS1136" s="185">
        <f t="shared" si="3127"/>
        <v>0</v>
      </c>
      <c r="BT1136" s="185">
        <f t="shared" si="3127"/>
        <v>0</v>
      </c>
      <c r="BU1136" s="185">
        <f t="shared" si="3127"/>
        <v>0</v>
      </c>
      <c r="BV1136" s="185">
        <f t="shared" si="3127"/>
        <v>0</v>
      </c>
      <c r="BW1136" s="185">
        <f t="shared" si="3127"/>
        <v>0</v>
      </c>
      <c r="BX1136" s="185">
        <f t="shared" si="3127"/>
        <v>0</v>
      </c>
      <c r="BY1136" s="185">
        <f t="shared" si="3127"/>
        <v>0</v>
      </c>
      <c r="BZ1136" s="185">
        <f t="shared" si="3127"/>
        <v>0</v>
      </c>
      <c r="CA1136" s="185">
        <f>SUM(CA1133:CA1135)</f>
        <v>0</v>
      </c>
      <c r="CB1136" s="185">
        <f>SUM(CB1133:CB1135)</f>
        <v>0</v>
      </c>
      <c r="CC1136" s="185">
        <f t="shared" ref="CC1136:CO1136" si="3128">SUM(CC1133:CC1135)</f>
        <v>0</v>
      </c>
      <c r="CD1136" s="185">
        <f t="shared" si="3128"/>
        <v>0</v>
      </c>
      <c r="CE1136" s="185">
        <f t="shared" si="3128"/>
        <v>0</v>
      </c>
      <c r="CF1136" s="185">
        <f t="shared" si="3128"/>
        <v>0</v>
      </c>
      <c r="CG1136" s="185">
        <f t="shared" si="3128"/>
        <v>0</v>
      </c>
      <c r="CH1136" s="185">
        <f t="shared" si="3128"/>
        <v>0</v>
      </c>
      <c r="CI1136" s="185">
        <f t="shared" si="3128"/>
        <v>0</v>
      </c>
      <c r="CJ1136" s="185">
        <f t="shared" si="3128"/>
        <v>0</v>
      </c>
      <c r="CK1136" s="185">
        <f t="shared" si="3128"/>
        <v>0</v>
      </c>
      <c r="CL1136" s="185">
        <f t="shared" si="3128"/>
        <v>0</v>
      </c>
      <c r="CM1136" s="185">
        <f t="shared" si="3128"/>
        <v>0</v>
      </c>
      <c r="CN1136" s="185">
        <f t="shared" si="3128"/>
        <v>0</v>
      </c>
      <c r="CO1136" s="185">
        <f t="shared" si="3128"/>
        <v>0</v>
      </c>
      <c r="CP1136" s="2234">
        <f t="shared" ref="CP1136:CX1136" si="3129">SUM(CP1133:CP1135)</f>
        <v>0</v>
      </c>
      <c r="CQ1136" s="2234">
        <f t="shared" si="3129"/>
        <v>0</v>
      </c>
      <c r="CR1136" s="2234">
        <f t="shared" si="3129"/>
        <v>0</v>
      </c>
      <c r="CS1136" s="283">
        <f t="shared" si="3129"/>
        <v>0</v>
      </c>
      <c r="CT1136" s="283">
        <f t="shared" si="3129"/>
        <v>0</v>
      </c>
      <c r="CU1136" s="283">
        <f t="shared" si="3129"/>
        <v>0</v>
      </c>
      <c r="CV1136" s="185">
        <f t="shared" si="3129"/>
        <v>0</v>
      </c>
      <c r="CW1136" s="185">
        <f t="shared" si="3129"/>
        <v>0</v>
      </c>
      <c r="CX1136" s="185">
        <f t="shared" si="3129"/>
        <v>0</v>
      </c>
      <c r="CY1136" s="185">
        <f t="shared" ref="CY1136:DA1136" si="3130">SUM(CY1133:CY1135)</f>
        <v>0</v>
      </c>
      <c r="CZ1136" s="185">
        <f t="shared" si="3130"/>
        <v>0</v>
      </c>
      <c r="DA1136" s="185">
        <f t="shared" si="3130"/>
        <v>0</v>
      </c>
      <c r="DB1136" s="1622"/>
      <c r="DC1136" s="1622"/>
      <c r="DD1136" s="1622"/>
      <c r="DE1136" s="185">
        <f>SUM(DE1133:DE1135)</f>
        <v>0</v>
      </c>
      <c r="DF1136" s="283"/>
      <c r="DG1136" s="185"/>
      <c r="DH1136" s="185"/>
      <c r="DI1136" s="185"/>
      <c r="DJ1136" s="185"/>
      <c r="DK1136" s="185"/>
      <c r="DL1136" s="185"/>
      <c r="DM1136" s="185"/>
      <c r="DN1136" s="23"/>
      <c r="DO1136" s="185"/>
      <c r="DP1136" s="283"/>
      <c r="DQ1136" s="185"/>
      <c r="DR1136" s="185"/>
      <c r="DS1136" s="185"/>
      <c r="DT1136" s="185"/>
      <c r="DU1136" s="185"/>
      <c r="DV1136" s="185"/>
      <c r="DW1136" s="185"/>
      <c r="DX1136" s="23"/>
      <c r="DY1136" s="185"/>
      <c r="DZ1136" s="2234">
        <f>SUM(DZ1133:DZ1135)</f>
        <v>0</v>
      </c>
      <c r="EA1136" s="283">
        <f t="shared" ref="EA1136:EB1136" si="3131">SUM(EA1133:EA1135)</f>
        <v>0</v>
      </c>
      <c r="EB1136" s="185">
        <f t="shared" si="3131"/>
        <v>0</v>
      </c>
      <c r="EC1136" s="866">
        <f t="shared" ref="EC1136" si="3132">SUM(EC1133:EC1135)</f>
        <v>0</v>
      </c>
      <c r="ED1136" s="185"/>
      <c r="EE1136" s="185"/>
      <c r="EF1136" s="185"/>
      <c r="EG1136" s="202"/>
      <c r="EH1136" s="1614"/>
    </row>
    <row r="1137" spans="1:138" ht="15" hidden="1" customHeight="1" outlineLevel="1">
      <c r="A1137" s="67"/>
      <c r="B1137" s="67"/>
      <c r="C1137" s="69" t="s">
        <v>62</v>
      </c>
      <c r="D1137" s="70" t="s">
        <v>50</v>
      </c>
      <c r="E1137" s="84"/>
      <c r="F1137" s="84"/>
      <c r="G1137" s="84"/>
      <c r="H1137" s="84"/>
      <c r="I1137" s="84"/>
      <c r="J1137" s="84"/>
      <c r="K1137" s="84"/>
      <c r="L1137" s="84"/>
      <c r="M1137" s="2199"/>
      <c r="N1137" s="84"/>
      <c r="O1137" s="84"/>
      <c r="P1137" s="84"/>
      <c r="Q1137" s="185"/>
      <c r="R1137" s="185"/>
      <c r="S1137" s="185"/>
      <c r="T1137" s="185"/>
      <c r="U1137" s="185"/>
      <c r="V1137" s="84"/>
      <c r="W1137" s="84"/>
      <c r="X1137" s="84"/>
      <c r="Y1137" s="84"/>
      <c r="Z1137" s="84"/>
      <c r="AA1137" s="185"/>
      <c r="AB1137" s="185"/>
      <c r="AC1137" s="185"/>
      <c r="AD1137" s="185"/>
      <c r="AE1137" s="185"/>
      <c r="AF1137" s="105"/>
      <c r="AG1137" s="105"/>
      <c r="AH1137" s="185"/>
      <c r="AI1137" s="185"/>
      <c r="AJ1137" s="185"/>
      <c r="AK1137" s="185"/>
      <c r="AL1137" s="185"/>
      <c r="AM1137" s="185"/>
      <c r="AN1137" s="185"/>
      <c r="AO1137" s="185"/>
      <c r="AP1137" s="185"/>
      <c r="AQ1137" s="185"/>
      <c r="AR1137" s="185"/>
      <c r="AS1137" s="185"/>
      <c r="AT1137" s="185"/>
      <c r="AU1137" s="185"/>
      <c r="AV1137" s="185"/>
      <c r="AW1137" s="185"/>
      <c r="AX1137" s="185"/>
      <c r="AY1137" s="185"/>
      <c r="AZ1137" s="185"/>
      <c r="BA1137" s="185"/>
      <c r="BB1137" s="185"/>
      <c r="BC1137" s="185"/>
      <c r="BD1137" s="185"/>
      <c r="BE1137" s="185"/>
      <c r="BF1137" s="185"/>
      <c r="BG1137" s="185"/>
      <c r="BH1137" s="185"/>
      <c r="BI1137" s="185"/>
      <c r="BJ1137" s="185"/>
      <c r="BK1137" s="185"/>
      <c r="BL1137" s="185"/>
      <c r="BM1137" s="185"/>
      <c r="BN1137" s="185"/>
      <c r="BO1137" s="185"/>
      <c r="BP1137" s="185"/>
      <c r="BQ1137" s="185"/>
      <c r="BR1137" s="185"/>
      <c r="BS1137" s="185"/>
      <c r="BT1137" s="185"/>
      <c r="BU1137" s="185"/>
      <c r="BV1137" s="185"/>
      <c r="BW1137" s="185"/>
      <c r="BX1137" s="185"/>
      <c r="BY1137" s="185"/>
      <c r="BZ1137" s="185"/>
      <c r="CA1137" s="185"/>
      <c r="CB1137" s="185"/>
      <c r="CC1137" s="185"/>
      <c r="CD1137" s="185"/>
      <c r="CE1137" s="185"/>
      <c r="CF1137" s="185"/>
      <c r="CG1137" s="185"/>
      <c r="CH1137" s="185"/>
      <c r="CI1137" s="185"/>
      <c r="CJ1137" s="185"/>
      <c r="CK1137" s="185"/>
      <c r="CL1137" s="185"/>
      <c r="CM1137" s="185"/>
      <c r="CN1137" s="185"/>
      <c r="CO1137" s="185"/>
      <c r="CP1137" s="2234"/>
      <c r="CQ1137" s="2234"/>
      <c r="CR1137" s="2234"/>
      <c r="CS1137" s="283"/>
      <c r="CT1137" s="283"/>
      <c r="CU1137" s="283"/>
      <c r="CV1137" s="185"/>
      <c r="CW1137" s="185"/>
      <c r="CX1137" s="185"/>
      <c r="CY1137" s="185"/>
      <c r="CZ1137" s="185"/>
      <c r="DA1137" s="185"/>
      <c r="DB1137" s="1622"/>
      <c r="DC1137" s="1622"/>
      <c r="DD1137" s="1622"/>
      <c r="DE1137" s="185"/>
      <c r="DF1137" s="283"/>
      <c r="DG1137" s="185"/>
      <c r="DH1137" s="185"/>
      <c r="DI1137" s="185"/>
      <c r="DJ1137" s="185"/>
      <c r="DK1137" s="185"/>
      <c r="DL1137" s="185"/>
      <c r="DM1137" s="185"/>
      <c r="DN1137" s="185"/>
      <c r="DO1137" s="185"/>
      <c r="DP1137" s="283"/>
      <c r="DQ1137" s="185"/>
      <c r="DR1137" s="185"/>
      <c r="DS1137" s="185"/>
      <c r="DT1137" s="185"/>
      <c r="DU1137" s="185"/>
      <c r="DV1137" s="185"/>
      <c r="DW1137" s="185"/>
      <c r="DX1137" s="185"/>
      <c r="DY1137" s="185"/>
      <c r="DZ1137" s="2234"/>
      <c r="EA1137" s="283"/>
      <c r="EB1137" s="185"/>
      <c r="EC1137" s="866"/>
      <c r="ED1137" s="185"/>
      <c r="EE1137" s="185"/>
      <c r="EF1137" s="185"/>
      <c r="EG1137" s="202"/>
      <c r="EH1137" s="1614"/>
    </row>
    <row r="1138" spans="1:138" ht="15" hidden="1" customHeight="1" outlineLevel="1">
      <c r="A1138" s="67"/>
      <c r="B1138" s="67"/>
      <c r="C1138" s="92"/>
      <c r="D1138" s="67"/>
      <c r="E1138" s="71"/>
      <c r="F1138" s="71"/>
      <c r="G1138" s="71"/>
      <c r="H1138" s="86">
        <f>SUM(I1138:L1138)</f>
        <v>0</v>
      </c>
      <c r="I1138" s="71"/>
      <c r="J1138" s="71"/>
      <c r="K1138" s="71"/>
      <c r="L1138" s="71"/>
      <c r="M1138" s="2221"/>
      <c r="N1138" s="71"/>
      <c r="O1138" s="71"/>
      <c r="P1138" s="71"/>
      <c r="Q1138" s="185">
        <f>SUM(R1138:U1138)</f>
        <v>0</v>
      </c>
      <c r="R1138" s="23"/>
      <c r="S1138" s="23"/>
      <c r="T1138" s="23"/>
      <c r="U1138" s="23"/>
      <c r="V1138" s="86">
        <f>SUM(W1138:Z1138)</f>
        <v>0</v>
      </c>
      <c r="W1138" s="71"/>
      <c r="X1138" s="71"/>
      <c r="Y1138" s="71"/>
      <c r="Z1138" s="71"/>
      <c r="AA1138" s="185">
        <f>SUM(AB1138:AE1138)</f>
        <v>0</v>
      </c>
      <c r="AB1138" s="23"/>
      <c r="AC1138" s="23"/>
      <c r="AD1138" s="23"/>
      <c r="AE1138" s="23"/>
      <c r="AF1138" s="105"/>
      <c r="AG1138" s="105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216"/>
      <c r="CQ1138" s="2216"/>
      <c r="CR1138" s="2216"/>
      <c r="CS1138" s="85"/>
      <c r="CT1138" s="85"/>
      <c r="CU1138" s="85"/>
      <c r="CV1138" s="23"/>
      <c r="CW1138" s="23"/>
      <c r="CX1138" s="23"/>
      <c r="CY1138" s="23"/>
      <c r="CZ1138" s="23"/>
      <c r="DA1138" s="23"/>
      <c r="DB1138" s="1496"/>
      <c r="DC1138" s="1496"/>
      <c r="DD1138" s="1496"/>
      <c r="DE1138" s="23"/>
      <c r="DF1138" s="85"/>
      <c r="DG1138" s="23"/>
      <c r="DH1138" s="23"/>
      <c r="DI1138" s="23"/>
      <c r="DJ1138" s="23"/>
      <c r="DK1138" s="23"/>
      <c r="DL1138" s="23"/>
      <c r="DM1138" s="23"/>
      <c r="DN1138" s="185"/>
      <c r="DO1138" s="23"/>
      <c r="DP1138" s="85"/>
      <c r="DQ1138" s="23"/>
      <c r="DR1138" s="23"/>
      <c r="DS1138" s="23"/>
      <c r="DT1138" s="23"/>
      <c r="DU1138" s="23"/>
      <c r="DV1138" s="23"/>
      <c r="DW1138" s="23"/>
      <c r="DX1138" s="185"/>
      <c r="DY1138" s="23"/>
      <c r="DZ1138" s="2216"/>
      <c r="EA1138" s="85"/>
      <c r="EB1138" s="23"/>
      <c r="EC1138" s="867"/>
      <c r="ED1138" s="23"/>
      <c r="EE1138" s="23"/>
      <c r="EF1138" s="23"/>
      <c r="EG1138" s="171"/>
      <c r="EH1138" s="1291"/>
    </row>
    <row r="1139" spans="1:138" ht="15" hidden="1" customHeight="1" outlineLevel="1">
      <c r="A1139" s="67"/>
      <c r="B1139" s="67"/>
      <c r="C1139" s="92"/>
      <c r="D1139" s="67"/>
      <c r="E1139" s="71"/>
      <c r="F1139" s="71"/>
      <c r="G1139" s="71"/>
      <c r="H1139" s="86">
        <f>SUM(I1139:L1139)</f>
        <v>0</v>
      </c>
      <c r="I1139" s="71"/>
      <c r="J1139" s="71"/>
      <c r="K1139" s="71"/>
      <c r="L1139" s="71"/>
      <c r="M1139" s="2221"/>
      <c r="N1139" s="71"/>
      <c r="O1139" s="71"/>
      <c r="P1139" s="71"/>
      <c r="Q1139" s="185">
        <f>SUM(R1139:U1139)</f>
        <v>0</v>
      </c>
      <c r="R1139" s="196"/>
      <c r="S1139" s="196"/>
      <c r="T1139" s="196"/>
      <c r="U1139" s="196"/>
      <c r="V1139" s="86">
        <f>SUM(W1139:Z1139)</f>
        <v>0</v>
      </c>
      <c r="W1139" s="71"/>
      <c r="X1139" s="71"/>
      <c r="Y1139" s="71"/>
      <c r="Z1139" s="71"/>
      <c r="AA1139" s="185">
        <f>SUM(AB1139:AE1139)</f>
        <v>0</v>
      </c>
      <c r="AB1139" s="196"/>
      <c r="AC1139" s="196"/>
      <c r="AD1139" s="196"/>
      <c r="AE1139" s="196"/>
      <c r="AF1139" s="105"/>
      <c r="AG1139" s="105"/>
      <c r="AH1139" s="3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3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3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3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216"/>
      <c r="CQ1139" s="2216"/>
      <c r="CR1139" s="2216"/>
      <c r="CS1139" s="85"/>
      <c r="CT1139" s="85"/>
      <c r="CU1139" s="85"/>
      <c r="CV1139" s="23"/>
      <c r="CW1139" s="23"/>
      <c r="CX1139" s="23"/>
      <c r="CY1139" s="23"/>
      <c r="CZ1139" s="23"/>
      <c r="DA1139" s="23"/>
      <c r="DB1139" s="1496"/>
      <c r="DC1139" s="1496"/>
      <c r="DD1139" s="1496"/>
      <c r="DE1139" s="23"/>
      <c r="DF1139" s="85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85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216"/>
      <c r="EA1139" s="85"/>
      <c r="EB1139" s="23"/>
      <c r="EC1139" s="867"/>
      <c r="ED1139" s="23"/>
      <c r="EE1139" s="23"/>
      <c r="EF1139" s="23"/>
      <c r="EG1139" s="171"/>
      <c r="EH1139" s="1291"/>
    </row>
    <row r="1140" spans="1:138" ht="15" hidden="1" customHeight="1" outlineLevel="1">
      <c r="A1140" s="67"/>
      <c r="B1140" s="67"/>
      <c r="C1140" s="92" t="s">
        <v>49</v>
      </c>
      <c r="D1140" s="67"/>
      <c r="E1140" s="71"/>
      <c r="F1140" s="71"/>
      <c r="G1140" s="71"/>
      <c r="H1140" s="86">
        <f>SUM(I1140:L1140)</f>
        <v>0</v>
      </c>
      <c r="I1140" s="71"/>
      <c r="J1140" s="71"/>
      <c r="K1140" s="71"/>
      <c r="L1140" s="71"/>
      <c r="M1140" s="2221"/>
      <c r="N1140" s="71"/>
      <c r="O1140" s="71"/>
      <c r="P1140" s="71"/>
      <c r="Q1140" s="185">
        <f>SUM(R1140:U1140)</f>
        <v>0</v>
      </c>
      <c r="R1140" s="196"/>
      <c r="S1140" s="196"/>
      <c r="T1140" s="196"/>
      <c r="U1140" s="196"/>
      <c r="V1140" s="86">
        <f>SUM(W1140:Z1140)</f>
        <v>0</v>
      </c>
      <c r="W1140" s="71"/>
      <c r="X1140" s="71"/>
      <c r="Y1140" s="71"/>
      <c r="Z1140" s="71"/>
      <c r="AA1140" s="185">
        <f>SUM(AB1140:AE1140)</f>
        <v>0</v>
      </c>
      <c r="AB1140" s="196"/>
      <c r="AC1140" s="196"/>
      <c r="AD1140" s="196"/>
      <c r="AE1140" s="196"/>
      <c r="AF1140" s="105"/>
      <c r="AG1140" s="105"/>
      <c r="AH1140" s="3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3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3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3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216"/>
      <c r="CQ1140" s="2216"/>
      <c r="CR1140" s="2216"/>
      <c r="CS1140" s="85"/>
      <c r="CT1140" s="85"/>
      <c r="CU1140" s="85"/>
      <c r="CV1140" s="23"/>
      <c r="CW1140" s="23"/>
      <c r="CX1140" s="23"/>
      <c r="CY1140" s="23"/>
      <c r="CZ1140" s="23"/>
      <c r="DA1140" s="23"/>
      <c r="DB1140" s="1496"/>
      <c r="DC1140" s="1496"/>
      <c r="DD1140" s="1496"/>
      <c r="DE1140" s="23"/>
      <c r="DF1140" s="85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85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216"/>
      <c r="EA1140" s="85"/>
      <c r="EB1140" s="23"/>
      <c r="EC1140" s="867"/>
      <c r="ED1140" s="23"/>
      <c r="EE1140" s="23"/>
      <c r="EF1140" s="23"/>
      <c r="EG1140" s="171"/>
      <c r="EH1140" s="1291"/>
    </row>
    <row r="1141" spans="1:138" ht="15" hidden="1" customHeight="1" outlineLevel="1">
      <c r="A1141" s="67"/>
      <c r="B1141" s="67"/>
      <c r="C1141" s="88"/>
      <c r="D1141" s="71" t="s">
        <v>1</v>
      </c>
      <c r="E1141" s="84"/>
      <c r="F1141" s="84"/>
      <c r="G1141" s="84"/>
      <c r="H1141" s="84"/>
      <c r="I1141" s="84"/>
      <c r="J1141" s="84"/>
      <c r="K1141" s="84"/>
      <c r="L1141" s="84"/>
      <c r="M1141" s="2199"/>
      <c r="N1141" s="84"/>
      <c r="O1141" s="84"/>
      <c r="P1141" s="84"/>
      <c r="Q1141" s="185"/>
      <c r="R1141" s="185"/>
      <c r="S1141" s="185"/>
      <c r="T1141" s="185"/>
      <c r="U1141" s="185"/>
      <c r="V1141" s="84"/>
      <c r="W1141" s="84"/>
      <c r="X1141" s="84"/>
      <c r="Y1141" s="84"/>
      <c r="Z1141" s="84"/>
      <c r="AA1141" s="185"/>
      <c r="AB1141" s="185"/>
      <c r="AC1141" s="185"/>
      <c r="AD1141" s="185"/>
      <c r="AE1141" s="185"/>
      <c r="AF1141" s="105"/>
      <c r="AG1141" s="105"/>
      <c r="AH1141" s="185">
        <f>SUM(AH1138:AH1140)</f>
        <v>0</v>
      </c>
      <c r="AI1141" s="185">
        <f>SUM(AI1138:AI1140)</f>
        <v>0</v>
      </c>
      <c r="AJ1141" s="185">
        <f t="shared" ref="AJ1141:AV1141" si="3133">SUM(AJ1138:AJ1140)</f>
        <v>0</v>
      </c>
      <c r="AK1141" s="185">
        <f t="shared" si="3133"/>
        <v>0</v>
      </c>
      <c r="AL1141" s="185">
        <f t="shared" si="3133"/>
        <v>0</v>
      </c>
      <c r="AM1141" s="185">
        <f t="shared" si="3133"/>
        <v>0</v>
      </c>
      <c r="AN1141" s="185">
        <f t="shared" si="3133"/>
        <v>0</v>
      </c>
      <c r="AO1141" s="185">
        <f t="shared" si="3133"/>
        <v>0</v>
      </c>
      <c r="AP1141" s="185">
        <f t="shared" si="3133"/>
        <v>0</v>
      </c>
      <c r="AQ1141" s="185">
        <f t="shared" si="3133"/>
        <v>0</v>
      </c>
      <c r="AR1141" s="185">
        <f t="shared" si="3133"/>
        <v>0</v>
      </c>
      <c r="AS1141" s="185">
        <f t="shared" si="3133"/>
        <v>0</v>
      </c>
      <c r="AT1141" s="185">
        <f t="shared" si="3133"/>
        <v>0</v>
      </c>
      <c r="AU1141" s="185">
        <f t="shared" si="3133"/>
        <v>0</v>
      </c>
      <c r="AV1141" s="185">
        <f t="shared" si="3133"/>
        <v>0</v>
      </c>
      <c r="AW1141" s="185">
        <f>SUM(AW1138:AW1140)</f>
        <v>0</v>
      </c>
      <c r="AX1141" s="185">
        <f>SUM(AX1138:AX1140)</f>
        <v>0</v>
      </c>
      <c r="AY1141" s="185">
        <f t="shared" ref="AY1141:BK1141" si="3134">SUM(AY1138:AY1140)</f>
        <v>0</v>
      </c>
      <c r="AZ1141" s="185">
        <f t="shared" si="3134"/>
        <v>0</v>
      </c>
      <c r="BA1141" s="185">
        <f t="shared" si="3134"/>
        <v>0</v>
      </c>
      <c r="BB1141" s="185">
        <f t="shared" si="3134"/>
        <v>0</v>
      </c>
      <c r="BC1141" s="185">
        <f t="shared" si="3134"/>
        <v>0</v>
      </c>
      <c r="BD1141" s="185">
        <f t="shared" si="3134"/>
        <v>0</v>
      </c>
      <c r="BE1141" s="185">
        <f t="shared" si="3134"/>
        <v>0</v>
      </c>
      <c r="BF1141" s="185">
        <f t="shared" si="3134"/>
        <v>0</v>
      </c>
      <c r="BG1141" s="185">
        <f t="shared" si="3134"/>
        <v>0</v>
      </c>
      <c r="BH1141" s="185">
        <f t="shared" si="3134"/>
        <v>0</v>
      </c>
      <c r="BI1141" s="185">
        <f t="shared" si="3134"/>
        <v>0</v>
      </c>
      <c r="BJ1141" s="185">
        <f t="shared" si="3134"/>
        <v>0</v>
      </c>
      <c r="BK1141" s="185">
        <f t="shared" si="3134"/>
        <v>0</v>
      </c>
      <c r="BL1141" s="185">
        <f>SUM(BL1138:BL1140)</f>
        <v>0</v>
      </c>
      <c r="BM1141" s="185">
        <f>SUM(BM1138:BM1140)</f>
        <v>0</v>
      </c>
      <c r="BN1141" s="185">
        <f t="shared" ref="BN1141:BZ1141" si="3135">SUM(BN1138:BN1140)</f>
        <v>0</v>
      </c>
      <c r="BO1141" s="185">
        <f t="shared" si="3135"/>
        <v>0</v>
      </c>
      <c r="BP1141" s="185">
        <f t="shared" si="3135"/>
        <v>0</v>
      </c>
      <c r="BQ1141" s="185">
        <f t="shared" si="3135"/>
        <v>0</v>
      </c>
      <c r="BR1141" s="185">
        <f t="shared" si="3135"/>
        <v>0</v>
      </c>
      <c r="BS1141" s="185">
        <f t="shared" si="3135"/>
        <v>0</v>
      </c>
      <c r="BT1141" s="185">
        <f t="shared" si="3135"/>
        <v>0</v>
      </c>
      <c r="BU1141" s="185">
        <f t="shared" si="3135"/>
        <v>0</v>
      </c>
      <c r="BV1141" s="185">
        <f t="shared" si="3135"/>
        <v>0</v>
      </c>
      <c r="BW1141" s="185">
        <f t="shared" si="3135"/>
        <v>0</v>
      </c>
      <c r="BX1141" s="185">
        <f t="shared" si="3135"/>
        <v>0</v>
      </c>
      <c r="BY1141" s="185">
        <f t="shared" si="3135"/>
        <v>0</v>
      </c>
      <c r="BZ1141" s="185">
        <f t="shared" si="3135"/>
        <v>0</v>
      </c>
      <c r="CA1141" s="185">
        <f>SUM(CA1138:CA1140)</f>
        <v>0</v>
      </c>
      <c r="CB1141" s="185">
        <f>SUM(CB1138:CB1140)</f>
        <v>0</v>
      </c>
      <c r="CC1141" s="185">
        <f t="shared" ref="CC1141:CO1141" si="3136">SUM(CC1138:CC1140)</f>
        <v>0</v>
      </c>
      <c r="CD1141" s="185">
        <f t="shared" si="3136"/>
        <v>0</v>
      </c>
      <c r="CE1141" s="185">
        <f t="shared" si="3136"/>
        <v>0</v>
      </c>
      <c r="CF1141" s="185">
        <f t="shared" si="3136"/>
        <v>0</v>
      </c>
      <c r="CG1141" s="185">
        <f t="shared" si="3136"/>
        <v>0</v>
      </c>
      <c r="CH1141" s="185">
        <f t="shared" si="3136"/>
        <v>0</v>
      </c>
      <c r="CI1141" s="185">
        <f t="shared" si="3136"/>
        <v>0</v>
      </c>
      <c r="CJ1141" s="185">
        <f t="shared" si="3136"/>
        <v>0</v>
      </c>
      <c r="CK1141" s="185">
        <f t="shared" si="3136"/>
        <v>0</v>
      </c>
      <c r="CL1141" s="185">
        <f t="shared" si="3136"/>
        <v>0</v>
      </c>
      <c r="CM1141" s="185">
        <f t="shared" si="3136"/>
        <v>0</v>
      </c>
      <c r="CN1141" s="185">
        <f t="shared" si="3136"/>
        <v>0</v>
      </c>
      <c r="CO1141" s="185">
        <f t="shared" si="3136"/>
        <v>0</v>
      </c>
      <c r="CP1141" s="2234">
        <f t="shared" ref="CP1141:CX1141" si="3137">SUM(CP1138:CP1140)</f>
        <v>0</v>
      </c>
      <c r="CQ1141" s="2234">
        <f t="shared" si="3137"/>
        <v>0</v>
      </c>
      <c r="CR1141" s="2234">
        <f t="shared" si="3137"/>
        <v>0</v>
      </c>
      <c r="CS1141" s="283">
        <f t="shared" si="3137"/>
        <v>0</v>
      </c>
      <c r="CT1141" s="283">
        <f t="shared" si="3137"/>
        <v>0</v>
      </c>
      <c r="CU1141" s="283">
        <f t="shared" si="3137"/>
        <v>0</v>
      </c>
      <c r="CV1141" s="185">
        <f t="shared" si="3137"/>
        <v>0</v>
      </c>
      <c r="CW1141" s="185">
        <f t="shared" si="3137"/>
        <v>0</v>
      </c>
      <c r="CX1141" s="185">
        <f t="shared" si="3137"/>
        <v>0</v>
      </c>
      <c r="CY1141" s="185">
        <f t="shared" ref="CY1141:DA1141" si="3138">SUM(CY1138:CY1140)</f>
        <v>0</v>
      </c>
      <c r="CZ1141" s="185">
        <f t="shared" si="3138"/>
        <v>0</v>
      </c>
      <c r="DA1141" s="185">
        <f t="shared" si="3138"/>
        <v>0</v>
      </c>
      <c r="DB1141" s="1622"/>
      <c r="DC1141" s="1622"/>
      <c r="DD1141" s="1622"/>
      <c r="DE1141" s="185">
        <f>SUM(DE1138:DE1140)</f>
        <v>0</v>
      </c>
      <c r="DF1141" s="283"/>
      <c r="DG1141" s="185"/>
      <c r="DH1141" s="185"/>
      <c r="DI1141" s="185"/>
      <c r="DJ1141" s="185"/>
      <c r="DK1141" s="185"/>
      <c r="DL1141" s="185"/>
      <c r="DM1141" s="185"/>
      <c r="DN1141" s="23"/>
      <c r="DO1141" s="185"/>
      <c r="DP1141" s="283"/>
      <c r="DQ1141" s="185"/>
      <c r="DR1141" s="185"/>
      <c r="DS1141" s="185"/>
      <c r="DT1141" s="185"/>
      <c r="DU1141" s="185"/>
      <c r="DV1141" s="185"/>
      <c r="DW1141" s="185"/>
      <c r="DX1141" s="23"/>
      <c r="DY1141" s="185"/>
      <c r="DZ1141" s="2234">
        <f>SUM(DZ1138:DZ1140)</f>
        <v>0</v>
      </c>
      <c r="EA1141" s="283">
        <f t="shared" ref="EA1141:EB1141" si="3139">SUM(EA1138:EA1140)</f>
        <v>0</v>
      </c>
      <c r="EB1141" s="185">
        <f t="shared" si="3139"/>
        <v>0</v>
      </c>
      <c r="EC1141" s="866">
        <f t="shared" ref="EC1141" si="3140">SUM(EC1138:EC1140)</f>
        <v>0</v>
      </c>
      <c r="ED1141" s="185"/>
      <c r="EE1141" s="185"/>
      <c r="EF1141" s="185"/>
      <c r="EG1141" s="202"/>
      <c r="EH1141" s="1614"/>
    </row>
    <row r="1142" spans="1:138" ht="78.75" hidden="1" customHeight="1" outlineLevel="1">
      <c r="A1142" s="72"/>
      <c r="B1142" s="72"/>
      <c r="C1142" s="74">
        <v>2</v>
      </c>
      <c r="D1142" s="75" t="s">
        <v>141</v>
      </c>
      <c r="E1142" s="73"/>
      <c r="F1142" s="73"/>
      <c r="G1142" s="73"/>
      <c r="H1142" s="73"/>
      <c r="I1142" s="73"/>
      <c r="J1142" s="73"/>
      <c r="K1142" s="73"/>
      <c r="L1142" s="73"/>
      <c r="M1142" s="2199"/>
      <c r="N1142" s="73"/>
      <c r="O1142" s="73"/>
      <c r="P1142" s="73"/>
      <c r="Q1142" s="185"/>
      <c r="R1142" s="185"/>
      <c r="S1142" s="185"/>
      <c r="T1142" s="185"/>
      <c r="U1142" s="185"/>
      <c r="V1142" s="73"/>
      <c r="W1142" s="73"/>
      <c r="X1142" s="73"/>
      <c r="Y1142" s="73"/>
      <c r="Z1142" s="73"/>
      <c r="AA1142" s="185"/>
      <c r="AB1142" s="185"/>
      <c r="AC1142" s="185"/>
      <c r="AD1142" s="185"/>
      <c r="AE1142" s="185"/>
      <c r="AF1142" s="185"/>
      <c r="AG1142" s="185"/>
      <c r="AH1142" s="185"/>
      <c r="AI1142" s="186">
        <f>AI1148+AI1153+AI1158+AI1163+AI1168+AI1173+AI1179+AI1184+AI1189+AI1194+AI1199+AI1204</f>
        <v>0</v>
      </c>
      <c r="AJ1142" s="186">
        <f>AJ1148+AJ1153+AJ1158+AJ1163+AJ1168+AJ1173+AJ1179+AJ1184+AJ1189+AJ1194+AJ1199+AJ1204</f>
        <v>0</v>
      </c>
      <c r="AK1142" s="185"/>
      <c r="AL1142" s="186">
        <f>AL1148+AL1153+AL1158+AL1163+AL1168+AL1173+AL1179+AL1184+AL1189+AL1194+AL1199+AL1204</f>
        <v>0</v>
      </c>
      <c r="AM1142" s="186">
        <f>AM1148+AM1153+AM1158+AM1163+AM1168+AM1173+AM1179+AM1184+AM1189+AM1194+AM1199+AM1204</f>
        <v>0</v>
      </c>
      <c r="AN1142" s="185"/>
      <c r="AO1142" s="186">
        <f>AO1148+AO1153+AO1158+AO1163+AO1168+AO1173+AO1179+AO1184+AO1189+AO1194+AO1199+AO1204</f>
        <v>0</v>
      </c>
      <c r="AP1142" s="186">
        <f>AP1148+AP1153+AP1158+AP1163+AP1168+AP1173+AP1179+AP1184+AP1189+AP1194+AP1199+AP1204</f>
        <v>0</v>
      </c>
      <c r="AQ1142" s="185"/>
      <c r="AR1142" s="186">
        <f>AR1148+AR1153+AR1158+AR1163+AR1168+AR1173+AR1179+AR1184+AR1189+AR1194+AR1199+AR1204</f>
        <v>0</v>
      </c>
      <c r="AS1142" s="186">
        <f>AS1148+AS1153+AS1158+AS1163+AS1168+AS1173+AS1179+AS1184+AS1189+AS1194+AS1199+AS1204</f>
        <v>0</v>
      </c>
      <c r="AT1142" s="185"/>
      <c r="AU1142" s="186">
        <f>AU1148+AU1153+AU1158+AU1163+AU1168+AU1173+AU1179+AU1184+AU1189+AU1194+AU1199+AU1204</f>
        <v>0</v>
      </c>
      <c r="AV1142" s="186">
        <f>AV1148+AV1153+AV1158+AV1163+AV1168+AV1173+AV1179+AV1184+AV1189+AV1194+AV1199+AV1204</f>
        <v>0</v>
      </c>
      <c r="AW1142" s="185"/>
      <c r="AX1142" s="186">
        <f>AX1148+AX1153+AX1158+AX1163+AX1168+AX1173+AX1179+AX1184+AX1189+AX1194+AX1199+AX1204</f>
        <v>0</v>
      </c>
      <c r="AY1142" s="186">
        <f>AY1148+AY1153+AY1158+AY1163+AY1168+AY1173+AY1179+AY1184+AY1189+AY1194+AY1199+AY1204</f>
        <v>0</v>
      </c>
      <c r="AZ1142" s="185"/>
      <c r="BA1142" s="186">
        <f>BA1148+BA1153+BA1158+BA1163+BA1168+BA1173+BA1179+BA1184+BA1189+BA1194+BA1199+BA1204</f>
        <v>0</v>
      </c>
      <c r="BB1142" s="186">
        <f>BB1148+BB1153+BB1158+BB1163+BB1168+BB1173+BB1179+BB1184+BB1189+BB1194+BB1199+BB1204</f>
        <v>0</v>
      </c>
      <c r="BC1142" s="185"/>
      <c r="BD1142" s="186">
        <f>BD1148+BD1153+BD1158+BD1163+BD1168+BD1173+BD1179+BD1184+BD1189+BD1194+BD1199+BD1204</f>
        <v>0</v>
      </c>
      <c r="BE1142" s="186">
        <f>BE1148+BE1153+BE1158+BE1163+BE1168+BE1173+BE1179+BE1184+BE1189+BE1194+BE1199+BE1204</f>
        <v>0</v>
      </c>
      <c r="BF1142" s="185"/>
      <c r="BG1142" s="186">
        <f>BG1148+BG1153+BG1158+BG1163+BG1168+BG1173+BG1179+BG1184+BG1189+BG1194+BG1199+BG1204</f>
        <v>0</v>
      </c>
      <c r="BH1142" s="186">
        <f>BH1148+BH1153+BH1158+BH1163+BH1168+BH1173+BH1179+BH1184+BH1189+BH1194+BH1199+BH1204</f>
        <v>0</v>
      </c>
      <c r="BI1142" s="185"/>
      <c r="BJ1142" s="186">
        <f>BJ1148+BJ1153+BJ1158+BJ1163+BJ1168+BJ1173+BJ1179+BJ1184+BJ1189+BJ1194+BJ1199+BJ1204</f>
        <v>0</v>
      </c>
      <c r="BK1142" s="186">
        <f>BK1148+BK1153+BK1158+BK1163+BK1168+BK1173+BK1179+BK1184+BK1189+BK1194+BK1199+BK1204</f>
        <v>0</v>
      </c>
      <c r="BL1142" s="185"/>
      <c r="BM1142" s="186">
        <f>BM1148+BM1153+BM1158+BM1163+BM1168+BM1173+BM1179+BM1184+BM1189+BM1194+BM1199+BM1204</f>
        <v>0</v>
      </c>
      <c r="BN1142" s="186">
        <f>BN1148+BN1153+BN1158+BN1163+BN1168+BN1173+BN1179+BN1184+BN1189+BN1194+BN1199+BN1204</f>
        <v>0</v>
      </c>
      <c r="BO1142" s="185"/>
      <c r="BP1142" s="186">
        <f>BP1148+BP1153+BP1158+BP1163+BP1168+BP1173+BP1179+BP1184+BP1189+BP1194+BP1199+BP1204</f>
        <v>0</v>
      </c>
      <c r="BQ1142" s="186">
        <f>BQ1148+BQ1153+BQ1158+BQ1163+BQ1168+BQ1173+BQ1179+BQ1184+BQ1189+BQ1194+BQ1199+BQ1204</f>
        <v>0</v>
      </c>
      <c r="BR1142" s="185"/>
      <c r="BS1142" s="186">
        <f>BS1148+BS1153+BS1158+BS1163+BS1168+BS1173+BS1179+BS1184+BS1189+BS1194+BS1199+BS1204</f>
        <v>0</v>
      </c>
      <c r="BT1142" s="186">
        <f>BT1148+BT1153+BT1158+BT1163+BT1168+BT1173+BT1179+BT1184+BT1189+BT1194+BT1199+BT1204</f>
        <v>0</v>
      </c>
      <c r="BU1142" s="185"/>
      <c r="BV1142" s="186">
        <f>BV1148+BV1153+BV1158+BV1163+BV1168+BV1173+BV1179+BV1184+BV1189+BV1194+BV1199+BV1204</f>
        <v>0</v>
      </c>
      <c r="BW1142" s="186">
        <f>BW1148+BW1153+BW1158+BW1163+BW1168+BW1173+BW1179+BW1184+BW1189+BW1194+BW1199+BW1204</f>
        <v>0</v>
      </c>
      <c r="BX1142" s="185"/>
      <c r="BY1142" s="186">
        <f>BY1148+BY1153+BY1158+BY1163+BY1168+BY1173+BY1179+BY1184+BY1189+BY1194+BY1199+BY1204</f>
        <v>0</v>
      </c>
      <c r="BZ1142" s="186">
        <f>BZ1148+BZ1153+BZ1158+BZ1163+BZ1168+BZ1173+BZ1179+BZ1184+BZ1189+BZ1194+BZ1199+BZ1204</f>
        <v>0</v>
      </c>
      <c r="CA1142" s="185"/>
      <c r="CB1142" s="186">
        <f>CB1148+CB1153+CB1158+CB1163+CB1168+CB1173+CB1179+CB1184+CB1189+CB1194+CB1199+CB1204</f>
        <v>0</v>
      </c>
      <c r="CC1142" s="186">
        <f>CC1148+CC1153+CC1158+CC1163+CC1168+CC1173+CC1179+CC1184+CC1189+CC1194+CC1199+CC1204</f>
        <v>0</v>
      </c>
      <c r="CD1142" s="185"/>
      <c r="CE1142" s="186">
        <f>CE1148+CE1153+CE1158+CE1163+CE1168+CE1173+CE1179+CE1184+CE1189+CE1194+CE1199+CE1204</f>
        <v>0</v>
      </c>
      <c r="CF1142" s="186">
        <f>CF1148+CF1153+CF1158+CF1163+CF1168+CF1173+CF1179+CF1184+CF1189+CF1194+CF1199+CF1204</f>
        <v>0</v>
      </c>
      <c r="CG1142" s="185"/>
      <c r="CH1142" s="186">
        <f>CH1148+CH1153+CH1158+CH1163+CH1168+CH1173+CH1179+CH1184+CH1189+CH1194+CH1199+CH1204</f>
        <v>0</v>
      </c>
      <c r="CI1142" s="186">
        <f>CI1148+CI1153+CI1158+CI1163+CI1168+CI1173+CI1179+CI1184+CI1189+CI1194+CI1199+CI1204</f>
        <v>0</v>
      </c>
      <c r="CJ1142" s="185"/>
      <c r="CK1142" s="186">
        <f>CK1148+CK1153+CK1158+CK1163+CK1168+CK1173+CK1179+CK1184+CK1189+CK1194+CK1199+CK1204</f>
        <v>0</v>
      </c>
      <c r="CL1142" s="186">
        <f>CL1148+CL1153+CL1158+CL1163+CL1168+CL1173+CL1179+CL1184+CL1189+CL1194+CL1199+CL1204</f>
        <v>0</v>
      </c>
      <c r="CM1142" s="185"/>
      <c r="CN1142" s="186">
        <f>CN1148+CN1153+CN1158+CN1163+CN1168+CN1173+CN1179+CN1184+CN1189+CN1194+CN1199+CN1204</f>
        <v>0</v>
      </c>
      <c r="CO1142" s="186">
        <f>CO1148+CO1153+CO1158+CO1163+CO1168+CO1173+CO1179+CO1184+CO1189+CO1194+CO1199+CO1204</f>
        <v>0</v>
      </c>
      <c r="CP1142" s="2234"/>
      <c r="CQ1142" s="2312">
        <f>CQ1148+CQ1153+CQ1158+CQ1163+CQ1168+CQ1173+CQ1179+CQ1184+CQ1189+CQ1194+CQ1199+CQ1204</f>
        <v>0</v>
      </c>
      <c r="CR1142" s="2312">
        <f>CR1148+CR1153+CR1158+CR1163+CR1168+CR1173+CR1179+CR1184+CR1189+CR1194+CR1199+CR1204</f>
        <v>0</v>
      </c>
      <c r="CS1142" s="283"/>
      <c r="CT1142" s="284">
        <f>CT1148+CT1153+CT1158+CT1163+CT1168+CT1173+CT1179+CT1184+CT1189+CT1194+CT1199+CT1204</f>
        <v>0</v>
      </c>
      <c r="CU1142" s="284">
        <f>CU1148+CU1153+CU1158+CU1163+CU1168+CU1173+CU1179+CU1184+CU1189+CU1194+CU1199+CU1204</f>
        <v>0</v>
      </c>
      <c r="CV1142" s="185"/>
      <c r="CW1142" s="186">
        <f>CW1148+CW1153+CW1158+CW1163+CW1168+CW1173+CW1179+CW1184+CW1189+CW1194+CW1199+CW1204</f>
        <v>0</v>
      </c>
      <c r="CX1142" s="186">
        <f>CX1148+CX1153+CX1158+CX1163+CX1168+CX1173+CX1179+CX1184+CX1189+CX1194+CX1199+CX1204</f>
        <v>0</v>
      </c>
      <c r="CY1142" s="185"/>
      <c r="CZ1142" s="186">
        <f>CZ1148+CZ1153+CZ1158+CZ1163+CZ1168+CZ1173+CZ1179+CZ1184+CZ1189+CZ1194+CZ1199+CZ1204</f>
        <v>0</v>
      </c>
      <c r="DA1142" s="186">
        <f>DA1148+DA1153+DA1158+DA1163+DA1168+DA1173+DA1179+DA1184+DA1189+DA1194+DA1199+DA1204</f>
        <v>0</v>
      </c>
      <c r="DB1142" s="1516"/>
      <c r="DC1142" s="1516"/>
      <c r="DD1142" s="1516"/>
      <c r="DE1142" s="186">
        <f t="shared" ref="DE1142:EB1142" si="3141">DE1148+DE1153+DE1158+DE1163+DE1168+DE1173+DE1179+DE1184+DE1189+DE1194+DE1199+DE1204</f>
        <v>0</v>
      </c>
      <c r="DF1142" s="284"/>
      <c r="DG1142" s="186"/>
      <c r="DH1142" s="186"/>
      <c r="DI1142" s="186"/>
      <c r="DJ1142" s="186"/>
      <c r="DK1142" s="186"/>
      <c r="DL1142" s="186"/>
      <c r="DM1142" s="186"/>
      <c r="DN1142" s="185"/>
      <c r="DO1142" s="186"/>
      <c r="DP1142" s="284"/>
      <c r="DQ1142" s="186"/>
      <c r="DR1142" s="186"/>
      <c r="DS1142" s="186"/>
      <c r="DT1142" s="186"/>
      <c r="DU1142" s="186"/>
      <c r="DV1142" s="186"/>
      <c r="DW1142" s="186"/>
      <c r="DX1142" s="185"/>
      <c r="DY1142" s="186"/>
      <c r="DZ1142" s="2312">
        <f t="shared" si="3141"/>
        <v>0</v>
      </c>
      <c r="EA1142" s="284">
        <f t="shared" si="3141"/>
        <v>0</v>
      </c>
      <c r="EB1142" s="186">
        <f t="shared" si="3141"/>
        <v>0</v>
      </c>
      <c r="EC1142" s="869">
        <f t="shared" ref="EC1142" si="3142">EC1148+EC1153+EC1158+EC1163+EC1168+EC1173+EC1179+EC1184+EC1189+EC1194+EC1199+EC1204</f>
        <v>0</v>
      </c>
      <c r="ED1142" s="186"/>
      <c r="EE1142" s="186"/>
      <c r="EF1142" s="186"/>
      <c r="EG1142" s="177"/>
      <c r="EH1142" s="1616"/>
    </row>
    <row r="1143" spans="1:138" ht="15" hidden="1" customHeight="1" outlineLevel="1">
      <c r="A1143" s="67"/>
      <c r="B1143" s="67"/>
      <c r="C1143" s="69" t="s">
        <v>12</v>
      </c>
      <c r="D1143" s="70" t="s">
        <v>47</v>
      </c>
      <c r="E1143" s="84"/>
      <c r="F1143" s="84"/>
      <c r="G1143" s="84"/>
      <c r="H1143" s="84"/>
      <c r="I1143" s="84"/>
      <c r="J1143" s="84"/>
      <c r="K1143" s="84"/>
      <c r="L1143" s="84"/>
      <c r="M1143" s="2199"/>
      <c r="N1143" s="84"/>
      <c r="O1143" s="84"/>
      <c r="P1143" s="84"/>
      <c r="Q1143" s="185"/>
      <c r="R1143" s="185"/>
      <c r="S1143" s="185"/>
      <c r="T1143" s="185"/>
      <c r="U1143" s="185"/>
      <c r="V1143" s="84"/>
      <c r="W1143" s="84"/>
      <c r="X1143" s="84"/>
      <c r="Y1143" s="84"/>
      <c r="Z1143" s="84"/>
      <c r="AA1143" s="185"/>
      <c r="AB1143" s="185"/>
      <c r="AC1143" s="185"/>
      <c r="AD1143" s="185"/>
      <c r="AE1143" s="185"/>
      <c r="AF1143" s="23"/>
      <c r="AG1143" s="23"/>
      <c r="AH1143" s="185"/>
      <c r="AI1143" s="185"/>
      <c r="AJ1143" s="185"/>
      <c r="AK1143" s="185"/>
      <c r="AL1143" s="185"/>
      <c r="AM1143" s="185"/>
      <c r="AN1143" s="185"/>
      <c r="AO1143" s="185"/>
      <c r="AP1143" s="185"/>
      <c r="AQ1143" s="185"/>
      <c r="AR1143" s="185"/>
      <c r="AS1143" s="185"/>
      <c r="AT1143" s="185"/>
      <c r="AU1143" s="185"/>
      <c r="AV1143" s="185"/>
      <c r="AW1143" s="185"/>
      <c r="AX1143" s="185"/>
      <c r="AY1143" s="185"/>
      <c r="AZ1143" s="185"/>
      <c r="BA1143" s="185"/>
      <c r="BB1143" s="185"/>
      <c r="BC1143" s="185"/>
      <c r="BD1143" s="185"/>
      <c r="BE1143" s="185"/>
      <c r="BF1143" s="185"/>
      <c r="BG1143" s="185"/>
      <c r="BH1143" s="185"/>
      <c r="BI1143" s="185"/>
      <c r="BJ1143" s="185"/>
      <c r="BK1143" s="185"/>
      <c r="BL1143" s="185"/>
      <c r="BM1143" s="185"/>
      <c r="BN1143" s="185"/>
      <c r="BO1143" s="185"/>
      <c r="BP1143" s="185"/>
      <c r="BQ1143" s="185"/>
      <c r="BR1143" s="185"/>
      <c r="BS1143" s="185"/>
      <c r="BT1143" s="185"/>
      <c r="BU1143" s="185"/>
      <c r="BV1143" s="185"/>
      <c r="BW1143" s="185"/>
      <c r="BX1143" s="185"/>
      <c r="BY1143" s="185"/>
      <c r="BZ1143" s="185"/>
      <c r="CA1143" s="185"/>
      <c r="CB1143" s="185"/>
      <c r="CC1143" s="185"/>
      <c r="CD1143" s="185"/>
      <c r="CE1143" s="185"/>
      <c r="CF1143" s="185"/>
      <c r="CG1143" s="185"/>
      <c r="CH1143" s="185"/>
      <c r="CI1143" s="185"/>
      <c r="CJ1143" s="185"/>
      <c r="CK1143" s="185"/>
      <c r="CL1143" s="185"/>
      <c r="CM1143" s="185"/>
      <c r="CN1143" s="185"/>
      <c r="CO1143" s="185"/>
      <c r="CP1143" s="2234"/>
      <c r="CQ1143" s="2234"/>
      <c r="CR1143" s="2234"/>
      <c r="CS1143" s="283"/>
      <c r="CT1143" s="283"/>
      <c r="CU1143" s="283"/>
      <c r="CV1143" s="185"/>
      <c r="CW1143" s="185"/>
      <c r="CX1143" s="185"/>
      <c r="CY1143" s="185"/>
      <c r="CZ1143" s="185"/>
      <c r="DA1143" s="185"/>
      <c r="DB1143" s="1622"/>
      <c r="DC1143" s="1622"/>
      <c r="DD1143" s="1622"/>
      <c r="DE1143" s="185"/>
      <c r="DF1143" s="283"/>
      <c r="DG1143" s="185"/>
      <c r="DH1143" s="185"/>
      <c r="DI1143" s="185"/>
      <c r="DJ1143" s="185"/>
      <c r="DK1143" s="185"/>
      <c r="DL1143" s="185"/>
      <c r="DM1143" s="185"/>
      <c r="DN1143" s="186"/>
      <c r="DO1143" s="185"/>
      <c r="DP1143" s="283"/>
      <c r="DQ1143" s="185"/>
      <c r="DR1143" s="185"/>
      <c r="DS1143" s="185"/>
      <c r="DT1143" s="185"/>
      <c r="DU1143" s="185"/>
      <c r="DV1143" s="185"/>
      <c r="DW1143" s="185"/>
      <c r="DX1143" s="186"/>
      <c r="DY1143" s="185"/>
      <c r="DZ1143" s="2234"/>
      <c r="EA1143" s="283"/>
      <c r="EB1143" s="185"/>
      <c r="EC1143" s="866"/>
      <c r="ED1143" s="185"/>
      <c r="EE1143" s="185"/>
      <c r="EF1143" s="185"/>
      <c r="EG1143" s="202"/>
      <c r="EH1143" s="1614"/>
    </row>
    <row r="1144" spans="1:138" ht="15" hidden="1" customHeight="1" outlineLevel="1">
      <c r="A1144" s="67"/>
      <c r="B1144" s="67"/>
      <c r="C1144" s="93" t="s">
        <v>63</v>
      </c>
      <c r="D1144" s="94" t="s">
        <v>51</v>
      </c>
      <c r="E1144" s="84"/>
      <c r="F1144" s="84"/>
      <c r="G1144" s="84"/>
      <c r="H1144" s="84"/>
      <c r="I1144" s="84"/>
      <c r="J1144" s="84"/>
      <c r="K1144" s="84"/>
      <c r="L1144" s="84"/>
      <c r="M1144" s="2199"/>
      <c r="N1144" s="84"/>
      <c r="O1144" s="84"/>
      <c r="P1144" s="84"/>
      <c r="Q1144" s="185"/>
      <c r="R1144" s="185"/>
      <c r="S1144" s="185"/>
      <c r="T1144" s="185"/>
      <c r="U1144" s="185"/>
      <c r="V1144" s="84"/>
      <c r="W1144" s="84"/>
      <c r="X1144" s="84"/>
      <c r="Y1144" s="84"/>
      <c r="Z1144" s="84"/>
      <c r="AA1144" s="185"/>
      <c r="AB1144" s="185"/>
      <c r="AC1144" s="185"/>
      <c r="AD1144" s="185"/>
      <c r="AE1144" s="185"/>
      <c r="AF1144" s="23"/>
      <c r="AG1144" s="23"/>
      <c r="AH1144" s="185"/>
      <c r="AI1144" s="185"/>
      <c r="AJ1144" s="185"/>
      <c r="AK1144" s="185"/>
      <c r="AL1144" s="185"/>
      <c r="AM1144" s="185"/>
      <c r="AN1144" s="185"/>
      <c r="AO1144" s="185"/>
      <c r="AP1144" s="185"/>
      <c r="AQ1144" s="185"/>
      <c r="AR1144" s="185"/>
      <c r="AS1144" s="185"/>
      <c r="AT1144" s="185"/>
      <c r="AU1144" s="185"/>
      <c r="AV1144" s="185"/>
      <c r="AW1144" s="185"/>
      <c r="AX1144" s="185"/>
      <c r="AY1144" s="185"/>
      <c r="AZ1144" s="185"/>
      <c r="BA1144" s="185"/>
      <c r="BB1144" s="185"/>
      <c r="BC1144" s="185"/>
      <c r="BD1144" s="185"/>
      <c r="BE1144" s="185"/>
      <c r="BF1144" s="185"/>
      <c r="BG1144" s="185"/>
      <c r="BH1144" s="185"/>
      <c r="BI1144" s="185"/>
      <c r="BJ1144" s="185"/>
      <c r="BK1144" s="185"/>
      <c r="BL1144" s="185"/>
      <c r="BM1144" s="185"/>
      <c r="BN1144" s="185"/>
      <c r="BO1144" s="185"/>
      <c r="BP1144" s="185"/>
      <c r="BQ1144" s="185"/>
      <c r="BR1144" s="185"/>
      <c r="BS1144" s="185"/>
      <c r="BT1144" s="185"/>
      <c r="BU1144" s="185"/>
      <c r="BV1144" s="185"/>
      <c r="BW1144" s="185"/>
      <c r="BX1144" s="185"/>
      <c r="BY1144" s="185"/>
      <c r="BZ1144" s="185"/>
      <c r="CA1144" s="185"/>
      <c r="CB1144" s="185"/>
      <c r="CC1144" s="185"/>
      <c r="CD1144" s="185"/>
      <c r="CE1144" s="185"/>
      <c r="CF1144" s="185"/>
      <c r="CG1144" s="185"/>
      <c r="CH1144" s="185"/>
      <c r="CI1144" s="185"/>
      <c r="CJ1144" s="185"/>
      <c r="CK1144" s="185"/>
      <c r="CL1144" s="185"/>
      <c r="CM1144" s="185"/>
      <c r="CN1144" s="185"/>
      <c r="CO1144" s="185"/>
      <c r="CP1144" s="2234"/>
      <c r="CQ1144" s="2234"/>
      <c r="CR1144" s="2234"/>
      <c r="CS1144" s="283"/>
      <c r="CT1144" s="283"/>
      <c r="CU1144" s="283"/>
      <c r="CV1144" s="185"/>
      <c r="CW1144" s="185"/>
      <c r="CX1144" s="185"/>
      <c r="CY1144" s="185"/>
      <c r="CZ1144" s="185"/>
      <c r="DA1144" s="185"/>
      <c r="DB1144" s="1622"/>
      <c r="DC1144" s="1622"/>
      <c r="DD1144" s="1622"/>
      <c r="DE1144" s="185"/>
      <c r="DF1144" s="283"/>
      <c r="DG1144" s="185"/>
      <c r="DH1144" s="185"/>
      <c r="DI1144" s="185"/>
      <c r="DJ1144" s="185"/>
      <c r="DK1144" s="185"/>
      <c r="DL1144" s="185"/>
      <c r="DM1144" s="185"/>
      <c r="DN1144" s="185"/>
      <c r="DO1144" s="185"/>
      <c r="DP1144" s="283"/>
      <c r="DQ1144" s="185"/>
      <c r="DR1144" s="185"/>
      <c r="DS1144" s="185"/>
      <c r="DT1144" s="185"/>
      <c r="DU1144" s="185"/>
      <c r="DV1144" s="185"/>
      <c r="DW1144" s="185"/>
      <c r="DX1144" s="185"/>
      <c r="DY1144" s="185"/>
      <c r="DZ1144" s="2234"/>
      <c r="EA1144" s="283"/>
      <c r="EB1144" s="185"/>
      <c r="EC1144" s="866"/>
      <c r="ED1144" s="185"/>
      <c r="EE1144" s="185"/>
      <c r="EF1144" s="185"/>
      <c r="EG1144" s="202"/>
      <c r="EH1144" s="1614"/>
    </row>
    <row r="1145" spans="1:138" ht="15" hidden="1" customHeight="1" outlineLevel="1">
      <c r="A1145" s="67"/>
      <c r="B1145" s="67"/>
      <c r="C1145" s="95"/>
      <c r="D1145" s="96"/>
      <c r="E1145" s="67"/>
      <c r="F1145" s="67"/>
      <c r="G1145" s="67"/>
      <c r="H1145" s="86">
        <f>SUM(I1145:L1145)</f>
        <v>0</v>
      </c>
      <c r="I1145" s="67"/>
      <c r="J1145" s="67"/>
      <c r="K1145" s="67"/>
      <c r="L1145" s="67"/>
      <c r="M1145" s="2216"/>
      <c r="N1145" s="67"/>
      <c r="O1145" s="67"/>
      <c r="P1145" s="67"/>
      <c r="Q1145" s="185">
        <f>SUM(R1145:U1145)</f>
        <v>0</v>
      </c>
      <c r="R1145" s="23"/>
      <c r="S1145" s="23"/>
      <c r="T1145" s="23"/>
      <c r="U1145" s="23"/>
      <c r="V1145" s="86">
        <f>SUM(W1145:Z1145)</f>
        <v>0</v>
      </c>
      <c r="W1145" s="67"/>
      <c r="X1145" s="67"/>
      <c r="Y1145" s="67"/>
      <c r="Z1145" s="67"/>
      <c r="AA1145" s="185">
        <f>SUM(AB1145:AE1145)</f>
        <v>0</v>
      </c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216"/>
      <c r="CQ1145" s="2216"/>
      <c r="CR1145" s="2216"/>
      <c r="CS1145" s="85"/>
      <c r="CT1145" s="85"/>
      <c r="CU1145" s="85"/>
      <c r="CV1145" s="23"/>
      <c r="CW1145" s="23"/>
      <c r="CX1145" s="23"/>
      <c r="CY1145" s="23"/>
      <c r="CZ1145" s="23"/>
      <c r="DA1145" s="23"/>
      <c r="DB1145" s="1496"/>
      <c r="DC1145" s="1496"/>
      <c r="DD1145" s="1496"/>
      <c r="DE1145" s="23"/>
      <c r="DF1145" s="85"/>
      <c r="DG1145" s="23"/>
      <c r="DH1145" s="23"/>
      <c r="DI1145" s="23"/>
      <c r="DJ1145" s="23"/>
      <c r="DK1145" s="23"/>
      <c r="DL1145" s="23"/>
      <c r="DM1145" s="23"/>
      <c r="DN1145" s="185"/>
      <c r="DO1145" s="23"/>
      <c r="DP1145" s="85"/>
      <c r="DQ1145" s="23"/>
      <c r="DR1145" s="23"/>
      <c r="DS1145" s="23"/>
      <c r="DT1145" s="23"/>
      <c r="DU1145" s="23"/>
      <c r="DV1145" s="23"/>
      <c r="DW1145" s="23"/>
      <c r="DX1145" s="185"/>
      <c r="DY1145" s="23"/>
      <c r="DZ1145" s="2216"/>
      <c r="EA1145" s="85"/>
      <c r="EB1145" s="23"/>
      <c r="EC1145" s="867"/>
      <c r="ED1145" s="23"/>
      <c r="EE1145" s="23"/>
      <c r="EF1145" s="23"/>
      <c r="EG1145" s="171"/>
      <c r="EH1145" s="1291"/>
    </row>
    <row r="1146" spans="1:138" ht="15" hidden="1" customHeight="1" outlineLevel="1">
      <c r="A1146" s="67"/>
      <c r="B1146" s="67"/>
      <c r="C1146" s="95"/>
      <c r="D1146" s="96"/>
      <c r="E1146" s="67"/>
      <c r="F1146" s="67"/>
      <c r="G1146" s="67"/>
      <c r="H1146" s="86">
        <f>SUM(I1146:L1146)</f>
        <v>0</v>
      </c>
      <c r="I1146" s="67"/>
      <c r="J1146" s="67"/>
      <c r="K1146" s="67"/>
      <c r="L1146" s="67"/>
      <c r="M1146" s="2216"/>
      <c r="N1146" s="67"/>
      <c r="O1146" s="67"/>
      <c r="P1146" s="67"/>
      <c r="Q1146" s="185">
        <f>SUM(R1146:U1146)</f>
        <v>0</v>
      </c>
      <c r="R1146" s="196"/>
      <c r="S1146" s="196"/>
      <c r="T1146" s="196"/>
      <c r="U1146" s="196"/>
      <c r="V1146" s="86">
        <f>SUM(W1146:Z1146)</f>
        <v>0</v>
      </c>
      <c r="W1146" s="67"/>
      <c r="X1146" s="67"/>
      <c r="Y1146" s="67"/>
      <c r="Z1146" s="67"/>
      <c r="AA1146" s="185">
        <f>SUM(AB1146:AE1146)</f>
        <v>0</v>
      </c>
      <c r="AB1146" s="196"/>
      <c r="AC1146" s="196"/>
      <c r="AD1146" s="196"/>
      <c r="AE1146" s="196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  <c r="AZ1146" s="33"/>
      <c r="BA1146" s="33"/>
      <c r="BB1146" s="33"/>
      <c r="BC1146" s="33"/>
      <c r="BD1146" s="33"/>
      <c r="BE1146" s="33"/>
      <c r="BF1146" s="33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  <c r="CO1146" s="33"/>
      <c r="CP1146" s="2239"/>
      <c r="CQ1146" s="2239"/>
      <c r="CR1146" s="2239"/>
      <c r="CS1146" s="210"/>
      <c r="CT1146" s="210"/>
      <c r="CU1146" s="210"/>
      <c r="CV1146" s="33"/>
      <c r="CW1146" s="33"/>
      <c r="CX1146" s="33"/>
      <c r="CY1146" s="33"/>
      <c r="CZ1146" s="33"/>
      <c r="DA1146" s="33"/>
      <c r="DB1146" s="1498"/>
      <c r="DC1146" s="1498"/>
      <c r="DD1146" s="1498"/>
      <c r="DE1146" s="33"/>
      <c r="DF1146" s="210"/>
      <c r="DG1146" s="33"/>
      <c r="DH1146" s="33"/>
      <c r="DI1146" s="33"/>
      <c r="DJ1146" s="33"/>
      <c r="DK1146" s="33"/>
      <c r="DL1146" s="33"/>
      <c r="DM1146" s="33"/>
      <c r="DN1146" s="23"/>
      <c r="DO1146" s="33"/>
      <c r="DP1146" s="210"/>
      <c r="DQ1146" s="33"/>
      <c r="DR1146" s="33"/>
      <c r="DS1146" s="33"/>
      <c r="DT1146" s="33"/>
      <c r="DU1146" s="33"/>
      <c r="DV1146" s="33"/>
      <c r="DW1146" s="33"/>
      <c r="DX1146" s="23"/>
      <c r="DY1146" s="33"/>
      <c r="DZ1146" s="2239"/>
      <c r="EA1146" s="210"/>
      <c r="EB1146" s="33"/>
      <c r="EC1146" s="868"/>
      <c r="ED1146" s="33"/>
      <c r="EE1146" s="33"/>
      <c r="EF1146" s="33"/>
      <c r="EG1146" s="201"/>
      <c r="EH1146" s="1581"/>
    </row>
    <row r="1147" spans="1:138" ht="15" hidden="1" customHeight="1" outlineLevel="1">
      <c r="A1147" s="67"/>
      <c r="B1147" s="67"/>
      <c r="C1147" s="95"/>
      <c r="D1147" s="96"/>
      <c r="E1147" s="67"/>
      <c r="F1147" s="67"/>
      <c r="G1147" s="67"/>
      <c r="H1147" s="86">
        <f>SUM(I1147:L1147)</f>
        <v>0</v>
      </c>
      <c r="I1147" s="67"/>
      <c r="J1147" s="67"/>
      <c r="K1147" s="67"/>
      <c r="L1147" s="67"/>
      <c r="M1147" s="2216"/>
      <c r="N1147" s="67"/>
      <c r="O1147" s="67"/>
      <c r="P1147" s="67"/>
      <c r="Q1147" s="185">
        <f>SUM(R1147:U1147)</f>
        <v>0</v>
      </c>
      <c r="R1147" s="196"/>
      <c r="S1147" s="196"/>
      <c r="T1147" s="196"/>
      <c r="U1147" s="196"/>
      <c r="V1147" s="86">
        <f>SUM(W1147:Z1147)</f>
        <v>0</v>
      </c>
      <c r="W1147" s="67"/>
      <c r="X1147" s="67"/>
      <c r="Y1147" s="67"/>
      <c r="Z1147" s="67"/>
      <c r="AA1147" s="185">
        <f>SUM(AB1147:AE1147)</f>
        <v>0</v>
      </c>
      <c r="AB1147" s="196"/>
      <c r="AC1147" s="196"/>
      <c r="AD1147" s="196"/>
      <c r="AE1147" s="196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  <c r="AX1147" s="33"/>
      <c r="AY1147" s="33"/>
      <c r="AZ1147" s="33"/>
      <c r="BA1147" s="33"/>
      <c r="BB1147" s="33"/>
      <c r="BC1147" s="33"/>
      <c r="BD1147" s="33"/>
      <c r="BE1147" s="33"/>
      <c r="BF1147" s="33"/>
      <c r="BG1147" s="33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W1147" s="33"/>
      <c r="BX1147" s="33"/>
      <c r="BY1147" s="33"/>
      <c r="BZ1147" s="33"/>
      <c r="CA1147" s="33"/>
      <c r="CB1147" s="33"/>
      <c r="CC1147" s="33"/>
      <c r="CD1147" s="33"/>
      <c r="CE1147" s="33"/>
      <c r="CF1147" s="33"/>
      <c r="CG1147" s="33"/>
      <c r="CH1147" s="33"/>
      <c r="CI1147" s="33"/>
      <c r="CJ1147" s="33"/>
      <c r="CK1147" s="33"/>
      <c r="CL1147" s="33"/>
      <c r="CM1147" s="33"/>
      <c r="CN1147" s="33"/>
      <c r="CO1147" s="33"/>
      <c r="CP1147" s="2239"/>
      <c r="CQ1147" s="2239"/>
      <c r="CR1147" s="2239"/>
      <c r="CS1147" s="210"/>
      <c r="CT1147" s="210"/>
      <c r="CU1147" s="210"/>
      <c r="CV1147" s="33"/>
      <c r="CW1147" s="33"/>
      <c r="CX1147" s="33"/>
      <c r="CY1147" s="33"/>
      <c r="CZ1147" s="33"/>
      <c r="DA1147" s="33"/>
      <c r="DB1147" s="1498"/>
      <c r="DC1147" s="1498"/>
      <c r="DD1147" s="1498"/>
      <c r="DE1147" s="33"/>
      <c r="DF1147" s="210"/>
      <c r="DG1147" s="33"/>
      <c r="DH1147" s="33"/>
      <c r="DI1147" s="33"/>
      <c r="DJ1147" s="33"/>
      <c r="DK1147" s="33"/>
      <c r="DL1147" s="33"/>
      <c r="DM1147" s="33"/>
      <c r="DN1147" s="33"/>
      <c r="DO1147" s="33"/>
      <c r="DP1147" s="210"/>
      <c r="DQ1147" s="33"/>
      <c r="DR1147" s="33"/>
      <c r="DS1147" s="33"/>
      <c r="DT1147" s="33"/>
      <c r="DU1147" s="33"/>
      <c r="DV1147" s="33"/>
      <c r="DW1147" s="33"/>
      <c r="DX1147" s="33"/>
      <c r="DY1147" s="33"/>
      <c r="DZ1147" s="2239"/>
      <c r="EA1147" s="210"/>
      <c r="EB1147" s="33"/>
      <c r="EC1147" s="868"/>
      <c r="ED1147" s="33"/>
      <c r="EE1147" s="33"/>
      <c r="EF1147" s="33"/>
      <c r="EG1147" s="201"/>
      <c r="EH1147" s="1581"/>
    </row>
    <row r="1148" spans="1:138" ht="15" hidden="1" customHeight="1" outlineLevel="1">
      <c r="A1148" s="67"/>
      <c r="B1148" s="67"/>
      <c r="C1148" s="95"/>
      <c r="D1148" s="97" t="s">
        <v>52</v>
      </c>
      <c r="E1148" s="84"/>
      <c r="F1148" s="84"/>
      <c r="G1148" s="84"/>
      <c r="H1148" s="84"/>
      <c r="I1148" s="84"/>
      <c r="J1148" s="84"/>
      <c r="K1148" s="84"/>
      <c r="L1148" s="84"/>
      <c r="M1148" s="2199"/>
      <c r="N1148" s="84"/>
      <c r="O1148" s="84"/>
      <c r="P1148" s="84"/>
      <c r="Q1148" s="185"/>
      <c r="R1148" s="185"/>
      <c r="S1148" s="185"/>
      <c r="T1148" s="185"/>
      <c r="U1148" s="185"/>
      <c r="V1148" s="84"/>
      <c r="W1148" s="84"/>
      <c r="X1148" s="84"/>
      <c r="Y1148" s="84"/>
      <c r="Z1148" s="84"/>
      <c r="AA1148" s="185"/>
      <c r="AB1148" s="185"/>
      <c r="AC1148" s="185"/>
      <c r="AD1148" s="185"/>
      <c r="AE1148" s="185"/>
      <c r="AF1148" s="105"/>
      <c r="AG1148" s="105"/>
      <c r="AH1148" s="185">
        <f>SUM(AH1145:AH1147)</f>
        <v>0</v>
      </c>
      <c r="AI1148" s="185">
        <f>SUM(AI1145:AI1147)</f>
        <v>0</v>
      </c>
      <c r="AJ1148" s="185">
        <f t="shared" ref="AJ1148:AV1148" si="3143">SUM(AJ1145:AJ1147)</f>
        <v>0</v>
      </c>
      <c r="AK1148" s="185">
        <f t="shared" si="3143"/>
        <v>0</v>
      </c>
      <c r="AL1148" s="185">
        <f t="shared" si="3143"/>
        <v>0</v>
      </c>
      <c r="AM1148" s="185">
        <f t="shared" si="3143"/>
        <v>0</v>
      </c>
      <c r="AN1148" s="185">
        <f t="shared" si="3143"/>
        <v>0</v>
      </c>
      <c r="AO1148" s="185">
        <f t="shared" si="3143"/>
        <v>0</v>
      </c>
      <c r="AP1148" s="185">
        <f t="shared" si="3143"/>
        <v>0</v>
      </c>
      <c r="AQ1148" s="185">
        <f t="shared" si="3143"/>
        <v>0</v>
      </c>
      <c r="AR1148" s="185">
        <f t="shared" si="3143"/>
        <v>0</v>
      </c>
      <c r="AS1148" s="185">
        <f t="shared" si="3143"/>
        <v>0</v>
      </c>
      <c r="AT1148" s="185">
        <f t="shared" si="3143"/>
        <v>0</v>
      </c>
      <c r="AU1148" s="185">
        <f t="shared" si="3143"/>
        <v>0</v>
      </c>
      <c r="AV1148" s="185">
        <f t="shared" si="3143"/>
        <v>0</v>
      </c>
      <c r="AW1148" s="185">
        <f>SUM(AW1145:AW1147)</f>
        <v>0</v>
      </c>
      <c r="AX1148" s="185">
        <f>SUM(AX1145:AX1147)</f>
        <v>0</v>
      </c>
      <c r="AY1148" s="185">
        <f t="shared" ref="AY1148:BK1148" si="3144">SUM(AY1145:AY1147)</f>
        <v>0</v>
      </c>
      <c r="AZ1148" s="185">
        <f t="shared" si="3144"/>
        <v>0</v>
      </c>
      <c r="BA1148" s="185">
        <f t="shared" si="3144"/>
        <v>0</v>
      </c>
      <c r="BB1148" s="185">
        <f t="shared" si="3144"/>
        <v>0</v>
      </c>
      <c r="BC1148" s="185">
        <f t="shared" si="3144"/>
        <v>0</v>
      </c>
      <c r="BD1148" s="185">
        <f t="shared" si="3144"/>
        <v>0</v>
      </c>
      <c r="BE1148" s="185">
        <f t="shared" si="3144"/>
        <v>0</v>
      </c>
      <c r="BF1148" s="185">
        <f t="shared" si="3144"/>
        <v>0</v>
      </c>
      <c r="BG1148" s="185">
        <f t="shared" si="3144"/>
        <v>0</v>
      </c>
      <c r="BH1148" s="185">
        <f t="shared" si="3144"/>
        <v>0</v>
      </c>
      <c r="BI1148" s="185">
        <f t="shared" si="3144"/>
        <v>0</v>
      </c>
      <c r="BJ1148" s="185">
        <f t="shared" si="3144"/>
        <v>0</v>
      </c>
      <c r="BK1148" s="185">
        <f t="shared" si="3144"/>
        <v>0</v>
      </c>
      <c r="BL1148" s="185">
        <f>SUM(BL1145:BL1147)</f>
        <v>0</v>
      </c>
      <c r="BM1148" s="185">
        <f>SUM(BM1145:BM1147)</f>
        <v>0</v>
      </c>
      <c r="BN1148" s="185">
        <f t="shared" ref="BN1148:BZ1148" si="3145">SUM(BN1145:BN1147)</f>
        <v>0</v>
      </c>
      <c r="BO1148" s="185">
        <f t="shared" si="3145"/>
        <v>0</v>
      </c>
      <c r="BP1148" s="185">
        <f t="shared" si="3145"/>
        <v>0</v>
      </c>
      <c r="BQ1148" s="185">
        <f t="shared" si="3145"/>
        <v>0</v>
      </c>
      <c r="BR1148" s="185">
        <f t="shared" si="3145"/>
        <v>0</v>
      </c>
      <c r="BS1148" s="185">
        <f t="shared" si="3145"/>
        <v>0</v>
      </c>
      <c r="BT1148" s="185">
        <f t="shared" si="3145"/>
        <v>0</v>
      </c>
      <c r="BU1148" s="185">
        <f t="shared" si="3145"/>
        <v>0</v>
      </c>
      <c r="BV1148" s="185">
        <f t="shared" si="3145"/>
        <v>0</v>
      </c>
      <c r="BW1148" s="185">
        <f t="shared" si="3145"/>
        <v>0</v>
      </c>
      <c r="BX1148" s="185">
        <f t="shared" si="3145"/>
        <v>0</v>
      </c>
      <c r="BY1148" s="185">
        <f t="shared" si="3145"/>
        <v>0</v>
      </c>
      <c r="BZ1148" s="185">
        <f t="shared" si="3145"/>
        <v>0</v>
      </c>
      <c r="CA1148" s="185">
        <f>SUM(CA1145:CA1147)</f>
        <v>0</v>
      </c>
      <c r="CB1148" s="185">
        <f>SUM(CB1145:CB1147)</f>
        <v>0</v>
      </c>
      <c r="CC1148" s="185">
        <f t="shared" ref="CC1148:CO1148" si="3146">SUM(CC1145:CC1147)</f>
        <v>0</v>
      </c>
      <c r="CD1148" s="185">
        <f t="shared" si="3146"/>
        <v>0</v>
      </c>
      <c r="CE1148" s="185">
        <f t="shared" si="3146"/>
        <v>0</v>
      </c>
      <c r="CF1148" s="185">
        <f t="shared" si="3146"/>
        <v>0</v>
      </c>
      <c r="CG1148" s="185">
        <f t="shared" si="3146"/>
        <v>0</v>
      </c>
      <c r="CH1148" s="185">
        <f t="shared" si="3146"/>
        <v>0</v>
      </c>
      <c r="CI1148" s="185">
        <f t="shared" si="3146"/>
        <v>0</v>
      </c>
      <c r="CJ1148" s="185">
        <f t="shared" si="3146"/>
        <v>0</v>
      </c>
      <c r="CK1148" s="185">
        <f t="shared" si="3146"/>
        <v>0</v>
      </c>
      <c r="CL1148" s="185">
        <f t="shared" si="3146"/>
        <v>0</v>
      </c>
      <c r="CM1148" s="185">
        <f t="shared" si="3146"/>
        <v>0</v>
      </c>
      <c r="CN1148" s="185">
        <f t="shared" si="3146"/>
        <v>0</v>
      </c>
      <c r="CO1148" s="185">
        <f t="shared" si="3146"/>
        <v>0</v>
      </c>
      <c r="CP1148" s="2234">
        <f t="shared" ref="CP1148:CX1148" si="3147">SUM(CP1145:CP1147)</f>
        <v>0</v>
      </c>
      <c r="CQ1148" s="2234">
        <f t="shared" si="3147"/>
        <v>0</v>
      </c>
      <c r="CR1148" s="2234">
        <f t="shared" si="3147"/>
        <v>0</v>
      </c>
      <c r="CS1148" s="283">
        <f t="shared" si="3147"/>
        <v>0</v>
      </c>
      <c r="CT1148" s="283">
        <f t="shared" si="3147"/>
        <v>0</v>
      </c>
      <c r="CU1148" s="283">
        <f t="shared" si="3147"/>
        <v>0</v>
      </c>
      <c r="CV1148" s="185">
        <f t="shared" si="3147"/>
        <v>0</v>
      </c>
      <c r="CW1148" s="185">
        <f t="shared" si="3147"/>
        <v>0</v>
      </c>
      <c r="CX1148" s="185">
        <f t="shared" si="3147"/>
        <v>0</v>
      </c>
      <c r="CY1148" s="185">
        <f t="shared" ref="CY1148:DA1148" si="3148">SUM(CY1145:CY1147)</f>
        <v>0</v>
      </c>
      <c r="CZ1148" s="185">
        <f t="shared" si="3148"/>
        <v>0</v>
      </c>
      <c r="DA1148" s="185">
        <f t="shared" si="3148"/>
        <v>0</v>
      </c>
      <c r="DB1148" s="1622"/>
      <c r="DC1148" s="1622"/>
      <c r="DD1148" s="1622"/>
      <c r="DE1148" s="185">
        <f>SUM(DE1145:DE1147)</f>
        <v>0</v>
      </c>
      <c r="DF1148" s="283"/>
      <c r="DG1148" s="185"/>
      <c r="DH1148" s="185"/>
      <c r="DI1148" s="185"/>
      <c r="DJ1148" s="185"/>
      <c r="DK1148" s="185"/>
      <c r="DL1148" s="185"/>
      <c r="DM1148" s="185"/>
      <c r="DN1148" s="33"/>
      <c r="DO1148" s="185"/>
      <c r="DP1148" s="283"/>
      <c r="DQ1148" s="185"/>
      <c r="DR1148" s="185"/>
      <c r="DS1148" s="185"/>
      <c r="DT1148" s="185"/>
      <c r="DU1148" s="185"/>
      <c r="DV1148" s="185"/>
      <c r="DW1148" s="185"/>
      <c r="DX1148" s="33"/>
      <c r="DY1148" s="185"/>
      <c r="DZ1148" s="2234">
        <f>SUM(DZ1145:DZ1147)</f>
        <v>0</v>
      </c>
      <c r="EA1148" s="283">
        <f t="shared" ref="EA1148:EB1148" si="3149">SUM(EA1145:EA1147)</f>
        <v>0</v>
      </c>
      <c r="EB1148" s="185">
        <f t="shared" si="3149"/>
        <v>0</v>
      </c>
      <c r="EC1148" s="866">
        <f t="shared" ref="EC1148" si="3150">SUM(EC1145:EC1147)</f>
        <v>0</v>
      </c>
      <c r="ED1148" s="185"/>
      <c r="EE1148" s="185"/>
      <c r="EF1148" s="185"/>
      <c r="EG1148" s="202"/>
      <c r="EH1148" s="1614"/>
    </row>
    <row r="1149" spans="1:138" ht="15" hidden="1" customHeight="1" outlineLevel="1">
      <c r="A1149" s="67"/>
      <c r="B1149" s="67"/>
      <c r="C1149" s="93" t="s">
        <v>64</v>
      </c>
      <c r="D1149" s="94" t="s">
        <v>127</v>
      </c>
      <c r="E1149" s="84"/>
      <c r="F1149" s="84"/>
      <c r="G1149" s="84"/>
      <c r="H1149" s="84"/>
      <c r="I1149" s="84"/>
      <c r="J1149" s="84"/>
      <c r="K1149" s="84"/>
      <c r="L1149" s="84"/>
      <c r="M1149" s="2199"/>
      <c r="N1149" s="84"/>
      <c r="O1149" s="84"/>
      <c r="P1149" s="84"/>
      <c r="Q1149" s="185"/>
      <c r="R1149" s="185"/>
      <c r="S1149" s="185"/>
      <c r="T1149" s="185"/>
      <c r="U1149" s="185"/>
      <c r="V1149" s="84"/>
      <c r="W1149" s="84"/>
      <c r="X1149" s="84"/>
      <c r="Y1149" s="84"/>
      <c r="Z1149" s="84"/>
      <c r="AA1149" s="185"/>
      <c r="AB1149" s="185"/>
      <c r="AC1149" s="185"/>
      <c r="AD1149" s="185"/>
      <c r="AE1149" s="185"/>
      <c r="AF1149" s="23"/>
      <c r="AG1149" s="23"/>
      <c r="AH1149" s="185"/>
      <c r="AI1149" s="185"/>
      <c r="AJ1149" s="185"/>
      <c r="AK1149" s="185"/>
      <c r="AL1149" s="185"/>
      <c r="AM1149" s="185"/>
      <c r="AN1149" s="185"/>
      <c r="AO1149" s="185"/>
      <c r="AP1149" s="185"/>
      <c r="AQ1149" s="185"/>
      <c r="AR1149" s="185"/>
      <c r="AS1149" s="185"/>
      <c r="AT1149" s="185"/>
      <c r="AU1149" s="185"/>
      <c r="AV1149" s="185"/>
      <c r="AW1149" s="185"/>
      <c r="AX1149" s="185"/>
      <c r="AY1149" s="185"/>
      <c r="AZ1149" s="185"/>
      <c r="BA1149" s="185"/>
      <c r="BB1149" s="185"/>
      <c r="BC1149" s="185"/>
      <c r="BD1149" s="185"/>
      <c r="BE1149" s="185"/>
      <c r="BF1149" s="185"/>
      <c r="BG1149" s="185"/>
      <c r="BH1149" s="185"/>
      <c r="BI1149" s="185"/>
      <c r="BJ1149" s="185"/>
      <c r="BK1149" s="185"/>
      <c r="BL1149" s="185"/>
      <c r="BM1149" s="185"/>
      <c r="BN1149" s="185"/>
      <c r="BO1149" s="185"/>
      <c r="BP1149" s="185"/>
      <c r="BQ1149" s="185"/>
      <c r="BR1149" s="185"/>
      <c r="BS1149" s="185"/>
      <c r="BT1149" s="185"/>
      <c r="BU1149" s="185"/>
      <c r="BV1149" s="185"/>
      <c r="BW1149" s="185"/>
      <c r="BX1149" s="185"/>
      <c r="BY1149" s="185"/>
      <c r="BZ1149" s="185"/>
      <c r="CA1149" s="185"/>
      <c r="CB1149" s="185"/>
      <c r="CC1149" s="185"/>
      <c r="CD1149" s="185"/>
      <c r="CE1149" s="185"/>
      <c r="CF1149" s="185"/>
      <c r="CG1149" s="185"/>
      <c r="CH1149" s="185"/>
      <c r="CI1149" s="185"/>
      <c r="CJ1149" s="185"/>
      <c r="CK1149" s="185"/>
      <c r="CL1149" s="185"/>
      <c r="CM1149" s="185"/>
      <c r="CN1149" s="185"/>
      <c r="CO1149" s="185"/>
      <c r="CP1149" s="2234"/>
      <c r="CQ1149" s="2234"/>
      <c r="CR1149" s="2234"/>
      <c r="CS1149" s="283"/>
      <c r="CT1149" s="283"/>
      <c r="CU1149" s="283"/>
      <c r="CV1149" s="185"/>
      <c r="CW1149" s="185"/>
      <c r="CX1149" s="185"/>
      <c r="CY1149" s="185"/>
      <c r="CZ1149" s="185"/>
      <c r="DA1149" s="185"/>
      <c r="DB1149" s="1622"/>
      <c r="DC1149" s="1622"/>
      <c r="DD1149" s="1622"/>
      <c r="DE1149" s="185"/>
      <c r="DF1149" s="283"/>
      <c r="DG1149" s="185"/>
      <c r="DH1149" s="185"/>
      <c r="DI1149" s="185"/>
      <c r="DJ1149" s="185"/>
      <c r="DK1149" s="185"/>
      <c r="DL1149" s="185"/>
      <c r="DM1149" s="185"/>
      <c r="DN1149" s="185"/>
      <c r="DO1149" s="185"/>
      <c r="DP1149" s="283"/>
      <c r="DQ1149" s="185"/>
      <c r="DR1149" s="185"/>
      <c r="DS1149" s="185"/>
      <c r="DT1149" s="185"/>
      <c r="DU1149" s="185"/>
      <c r="DV1149" s="185"/>
      <c r="DW1149" s="185"/>
      <c r="DX1149" s="185"/>
      <c r="DY1149" s="185"/>
      <c r="DZ1149" s="2234"/>
      <c r="EA1149" s="283"/>
      <c r="EB1149" s="185"/>
      <c r="EC1149" s="866"/>
      <c r="ED1149" s="185"/>
      <c r="EE1149" s="185"/>
      <c r="EF1149" s="185"/>
      <c r="EG1149" s="202"/>
      <c r="EH1149" s="1614"/>
    </row>
    <row r="1150" spans="1:138" ht="15" hidden="1" customHeight="1" outlineLevel="1">
      <c r="A1150" s="67"/>
      <c r="B1150" s="67"/>
      <c r="C1150" s="95"/>
      <c r="D1150" s="98"/>
      <c r="E1150" s="67"/>
      <c r="F1150" s="67"/>
      <c r="G1150" s="67"/>
      <c r="H1150" s="86">
        <f>SUM(I1150:L1150)</f>
        <v>0</v>
      </c>
      <c r="I1150" s="67"/>
      <c r="J1150" s="67"/>
      <c r="K1150" s="67"/>
      <c r="L1150" s="67"/>
      <c r="M1150" s="2216"/>
      <c r="N1150" s="67"/>
      <c r="O1150" s="67"/>
      <c r="P1150" s="67"/>
      <c r="Q1150" s="185">
        <f>SUM(R1150:U1150)</f>
        <v>0</v>
      </c>
      <c r="R1150" s="23"/>
      <c r="S1150" s="23"/>
      <c r="T1150" s="23"/>
      <c r="U1150" s="23"/>
      <c r="V1150" s="86">
        <f>SUM(W1150:Z1150)</f>
        <v>0</v>
      </c>
      <c r="W1150" s="67"/>
      <c r="X1150" s="67"/>
      <c r="Y1150" s="67"/>
      <c r="Z1150" s="67"/>
      <c r="AA1150" s="185">
        <f>SUM(AB1150:AE1150)</f>
        <v>0</v>
      </c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216"/>
      <c r="CQ1150" s="2216"/>
      <c r="CR1150" s="2216"/>
      <c r="CS1150" s="85"/>
      <c r="CT1150" s="85"/>
      <c r="CU1150" s="85"/>
      <c r="CV1150" s="23"/>
      <c r="CW1150" s="23"/>
      <c r="CX1150" s="23"/>
      <c r="CY1150" s="23"/>
      <c r="CZ1150" s="23"/>
      <c r="DA1150" s="23"/>
      <c r="DB1150" s="1496"/>
      <c r="DC1150" s="1496"/>
      <c r="DD1150" s="1496"/>
      <c r="DE1150" s="23"/>
      <c r="DF1150" s="85"/>
      <c r="DG1150" s="23"/>
      <c r="DH1150" s="23"/>
      <c r="DI1150" s="23"/>
      <c r="DJ1150" s="23"/>
      <c r="DK1150" s="23"/>
      <c r="DL1150" s="23"/>
      <c r="DM1150" s="23"/>
      <c r="DN1150" s="185"/>
      <c r="DO1150" s="23"/>
      <c r="DP1150" s="85"/>
      <c r="DQ1150" s="23"/>
      <c r="DR1150" s="23"/>
      <c r="DS1150" s="23"/>
      <c r="DT1150" s="23"/>
      <c r="DU1150" s="23"/>
      <c r="DV1150" s="23"/>
      <c r="DW1150" s="23"/>
      <c r="DX1150" s="185"/>
      <c r="DY1150" s="23"/>
      <c r="DZ1150" s="2216"/>
      <c r="EA1150" s="85"/>
      <c r="EB1150" s="23"/>
      <c r="EC1150" s="867"/>
      <c r="ED1150" s="23"/>
      <c r="EE1150" s="23"/>
      <c r="EF1150" s="23"/>
      <c r="EG1150" s="171"/>
      <c r="EH1150" s="1291"/>
    </row>
    <row r="1151" spans="1:138" ht="15" hidden="1" customHeight="1" outlineLevel="1">
      <c r="A1151" s="67"/>
      <c r="B1151" s="67"/>
      <c r="C1151" s="95"/>
      <c r="D1151" s="98"/>
      <c r="E1151" s="67"/>
      <c r="F1151" s="67"/>
      <c r="G1151" s="67"/>
      <c r="H1151" s="86">
        <f>SUM(I1151:L1151)</f>
        <v>0</v>
      </c>
      <c r="I1151" s="67"/>
      <c r="J1151" s="67"/>
      <c r="K1151" s="67"/>
      <c r="L1151" s="67"/>
      <c r="M1151" s="2216"/>
      <c r="N1151" s="67"/>
      <c r="O1151" s="67"/>
      <c r="P1151" s="67"/>
      <c r="Q1151" s="185">
        <f>SUM(R1151:U1151)</f>
        <v>0</v>
      </c>
      <c r="R1151" s="196"/>
      <c r="S1151" s="196"/>
      <c r="T1151" s="196"/>
      <c r="U1151" s="196"/>
      <c r="V1151" s="86">
        <f>SUM(W1151:Z1151)</f>
        <v>0</v>
      </c>
      <c r="W1151" s="67"/>
      <c r="X1151" s="67"/>
      <c r="Y1151" s="67"/>
      <c r="Z1151" s="67"/>
      <c r="AA1151" s="185">
        <f>SUM(AB1151:AE1151)</f>
        <v>0</v>
      </c>
      <c r="AB1151" s="196"/>
      <c r="AC1151" s="196"/>
      <c r="AD1151" s="196"/>
      <c r="AE1151" s="196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  <c r="AX1151" s="33"/>
      <c r="AY1151" s="33"/>
      <c r="AZ1151" s="33"/>
      <c r="BA1151" s="33"/>
      <c r="BB1151" s="33"/>
      <c r="BC1151" s="33"/>
      <c r="BD1151" s="33"/>
      <c r="BE1151" s="33"/>
      <c r="BF1151" s="33"/>
      <c r="BG1151" s="33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W1151" s="33"/>
      <c r="BX1151" s="33"/>
      <c r="BY1151" s="33"/>
      <c r="BZ1151" s="33"/>
      <c r="CA1151" s="33"/>
      <c r="CB1151" s="33"/>
      <c r="CC1151" s="33"/>
      <c r="CD1151" s="33"/>
      <c r="CE1151" s="33"/>
      <c r="CF1151" s="33"/>
      <c r="CG1151" s="33"/>
      <c r="CH1151" s="33"/>
      <c r="CI1151" s="33"/>
      <c r="CJ1151" s="33"/>
      <c r="CK1151" s="33"/>
      <c r="CL1151" s="33"/>
      <c r="CM1151" s="33"/>
      <c r="CN1151" s="33"/>
      <c r="CO1151" s="33"/>
      <c r="CP1151" s="2239"/>
      <c r="CQ1151" s="2239"/>
      <c r="CR1151" s="2239"/>
      <c r="CS1151" s="210"/>
      <c r="CT1151" s="210"/>
      <c r="CU1151" s="210"/>
      <c r="CV1151" s="33"/>
      <c r="CW1151" s="33"/>
      <c r="CX1151" s="33"/>
      <c r="CY1151" s="33"/>
      <c r="CZ1151" s="33"/>
      <c r="DA1151" s="33"/>
      <c r="DB1151" s="1498"/>
      <c r="DC1151" s="1498"/>
      <c r="DD1151" s="1498"/>
      <c r="DE1151" s="33"/>
      <c r="DF1151" s="210"/>
      <c r="DG1151" s="33"/>
      <c r="DH1151" s="33"/>
      <c r="DI1151" s="33"/>
      <c r="DJ1151" s="33"/>
      <c r="DK1151" s="33"/>
      <c r="DL1151" s="33"/>
      <c r="DM1151" s="33"/>
      <c r="DN1151" s="23"/>
      <c r="DO1151" s="33"/>
      <c r="DP1151" s="210"/>
      <c r="DQ1151" s="33"/>
      <c r="DR1151" s="33"/>
      <c r="DS1151" s="33"/>
      <c r="DT1151" s="33"/>
      <c r="DU1151" s="33"/>
      <c r="DV1151" s="33"/>
      <c r="DW1151" s="33"/>
      <c r="DX1151" s="23"/>
      <c r="DY1151" s="33"/>
      <c r="DZ1151" s="2239"/>
      <c r="EA1151" s="210"/>
      <c r="EB1151" s="33"/>
      <c r="EC1151" s="868"/>
      <c r="ED1151" s="33"/>
      <c r="EE1151" s="33"/>
      <c r="EF1151" s="33"/>
      <c r="EG1151" s="201"/>
      <c r="EH1151" s="1581"/>
    </row>
    <row r="1152" spans="1:138" ht="15" hidden="1" customHeight="1" outlineLevel="1">
      <c r="A1152" s="67"/>
      <c r="B1152" s="67"/>
      <c r="C1152" s="95" t="s">
        <v>49</v>
      </c>
      <c r="D1152" s="98"/>
      <c r="E1152" s="67"/>
      <c r="F1152" s="67"/>
      <c r="G1152" s="67"/>
      <c r="H1152" s="86">
        <f>SUM(I1152:L1152)</f>
        <v>0</v>
      </c>
      <c r="I1152" s="67"/>
      <c r="J1152" s="67"/>
      <c r="K1152" s="67"/>
      <c r="L1152" s="67"/>
      <c r="M1152" s="2216"/>
      <c r="N1152" s="67"/>
      <c r="O1152" s="67"/>
      <c r="P1152" s="67"/>
      <c r="Q1152" s="185">
        <f>SUM(R1152:U1152)</f>
        <v>0</v>
      </c>
      <c r="R1152" s="196"/>
      <c r="S1152" s="196"/>
      <c r="T1152" s="196"/>
      <c r="U1152" s="196"/>
      <c r="V1152" s="86">
        <f>SUM(W1152:Z1152)</f>
        <v>0</v>
      </c>
      <c r="W1152" s="67"/>
      <c r="X1152" s="67"/>
      <c r="Y1152" s="67"/>
      <c r="Z1152" s="67"/>
      <c r="AA1152" s="185">
        <f>SUM(AB1152:AE1152)</f>
        <v>0</v>
      </c>
      <c r="AB1152" s="196"/>
      <c r="AC1152" s="196"/>
      <c r="AD1152" s="196"/>
      <c r="AE1152" s="196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  <c r="AX1152" s="33"/>
      <c r="AY1152" s="33"/>
      <c r="AZ1152" s="33"/>
      <c r="BA1152" s="33"/>
      <c r="BB1152" s="33"/>
      <c r="BC1152" s="33"/>
      <c r="BD1152" s="33"/>
      <c r="BE1152" s="33"/>
      <c r="BF1152" s="33"/>
      <c r="BG1152" s="33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W1152" s="33"/>
      <c r="BX1152" s="33"/>
      <c r="BY1152" s="33"/>
      <c r="BZ1152" s="33"/>
      <c r="CA1152" s="33"/>
      <c r="CB1152" s="33"/>
      <c r="CC1152" s="33"/>
      <c r="CD1152" s="33"/>
      <c r="CE1152" s="33"/>
      <c r="CF1152" s="33"/>
      <c r="CG1152" s="33"/>
      <c r="CH1152" s="33"/>
      <c r="CI1152" s="33"/>
      <c r="CJ1152" s="33"/>
      <c r="CK1152" s="33"/>
      <c r="CL1152" s="33"/>
      <c r="CM1152" s="33"/>
      <c r="CN1152" s="33"/>
      <c r="CO1152" s="33"/>
      <c r="CP1152" s="2239"/>
      <c r="CQ1152" s="2239"/>
      <c r="CR1152" s="2239"/>
      <c r="CS1152" s="210"/>
      <c r="CT1152" s="210"/>
      <c r="CU1152" s="210"/>
      <c r="CV1152" s="33"/>
      <c r="CW1152" s="33"/>
      <c r="CX1152" s="33"/>
      <c r="CY1152" s="33"/>
      <c r="CZ1152" s="33"/>
      <c r="DA1152" s="33"/>
      <c r="DB1152" s="1498"/>
      <c r="DC1152" s="1498"/>
      <c r="DD1152" s="1498"/>
      <c r="DE1152" s="33"/>
      <c r="DF1152" s="210"/>
      <c r="DG1152" s="33"/>
      <c r="DH1152" s="33"/>
      <c r="DI1152" s="33"/>
      <c r="DJ1152" s="33"/>
      <c r="DK1152" s="33"/>
      <c r="DL1152" s="33"/>
      <c r="DM1152" s="33"/>
      <c r="DN1152" s="33"/>
      <c r="DO1152" s="33"/>
      <c r="DP1152" s="210"/>
      <c r="DQ1152" s="33"/>
      <c r="DR1152" s="33"/>
      <c r="DS1152" s="33"/>
      <c r="DT1152" s="33"/>
      <c r="DU1152" s="33"/>
      <c r="DV1152" s="33"/>
      <c r="DW1152" s="33"/>
      <c r="DX1152" s="33"/>
      <c r="DY1152" s="33"/>
      <c r="DZ1152" s="2239"/>
      <c r="EA1152" s="210"/>
      <c r="EB1152" s="33"/>
      <c r="EC1152" s="868"/>
      <c r="ED1152" s="33"/>
      <c r="EE1152" s="33"/>
      <c r="EF1152" s="33"/>
      <c r="EG1152" s="201"/>
      <c r="EH1152" s="1581"/>
    </row>
    <row r="1153" spans="1:138" ht="15" hidden="1" customHeight="1" outlineLevel="1">
      <c r="A1153" s="67"/>
      <c r="B1153" s="67"/>
      <c r="C1153" s="95"/>
      <c r="D1153" s="97" t="s">
        <v>52</v>
      </c>
      <c r="E1153" s="84"/>
      <c r="F1153" s="84"/>
      <c r="G1153" s="84"/>
      <c r="H1153" s="84"/>
      <c r="I1153" s="84"/>
      <c r="J1153" s="84"/>
      <c r="K1153" s="84"/>
      <c r="L1153" s="84"/>
      <c r="M1153" s="2199"/>
      <c r="N1153" s="84"/>
      <c r="O1153" s="84"/>
      <c r="P1153" s="84"/>
      <c r="Q1153" s="185"/>
      <c r="R1153" s="185"/>
      <c r="S1153" s="185"/>
      <c r="T1153" s="185"/>
      <c r="U1153" s="185"/>
      <c r="V1153" s="84"/>
      <c r="W1153" s="84"/>
      <c r="X1153" s="84"/>
      <c r="Y1153" s="84"/>
      <c r="Z1153" s="84"/>
      <c r="AA1153" s="185"/>
      <c r="AB1153" s="185"/>
      <c r="AC1153" s="185"/>
      <c r="AD1153" s="185"/>
      <c r="AE1153" s="185"/>
      <c r="AF1153" s="105"/>
      <c r="AG1153" s="105"/>
      <c r="AH1153" s="185">
        <f>SUM(AH1150:AH1152)</f>
        <v>0</v>
      </c>
      <c r="AI1153" s="185">
        <f>SUM(AI1150:AI1152)</f>
        <v>0</v>
      </c>
      <c r="AJ1153" s="185">
        <f t="shared" ref="AJ1153:AV1153" si="3151">SUM(AJ1150:AJ1152)</f>
        <v>0</v>
      </c>
      <c r="AK1153" s="185">
        <f t="shared" si="3151"/>
        <v>0</v>
      </c>
      <c r="AL1153" s="185">
        <f t="shared" si="3151"/>
        <v>0</v>
      </c>
      <c r="AM1153" s="185">
        <f t="shared" si="3151"/>
        <v>0</v>
      </c>
      <c r="AN1153" s="185">
        <f t="shared" si="3151"/>
        <v>0</v>
      </c>
      <c r="AO1153" s="185">
        <f t="shared" si="3151"/>
        <v>0</v>
      </c>
      <c r="AP1153" s="185">
        <f t="shared" si="3151"/>
        <v>0</v>
      </c>
      <c r="AQ1153" s="185">
        <f t="shared" si="3151"/>
        <v>0</v>
      </c>
      <c r="AR1153" s="185">
        <f t="shared" si="3151"/>
        <v>0</v>
      </c>
      <c r="AS1153" s="185">
        <f t="shared" si="3151"/>
        <v>0</v>
      </c>
      <c r="AT1153" s="185">
        <f t="shared" si="3151"/>
        <v>0</v>
      </c>
      <c r="AU1153" s="185">
        <f t="shared" si="3151"/>
        <v>0</v>
      </c>
      <c r="AV1153" s="185">
        <f t="shared" si="3151"/>
        <v>0</v>
      </c>
      <c r="AW1153" s="185">
        <f>SUM(AW1150:AW1152)</f>
        <v>0</v>
      </c>
      <c r="AX1153" s="185">
        <f>SUM(AX1150:AX1152)</f>
        <v>0</v>
      </c>
      <c r="AY1153" s="185">
        <f t="shared" ref="AY1153:BK1153" si="3152">SUM(AY1150:AY1152)</f>
        <v>0</v>
      </c>
      <c r="AZ1153" s="185">
        <f t="shared" si="3152"/>
        <v>0</v>
      </c>
      <c r="BA1153" s="185">
        <f t="shared" si="3152"/>
        <v>0</v>
      </c>
      <c r="BB1153" s="185">
        <f t="shared" si="3152"/>
        <v>0</v>
      </c>
      <c r="BC1153" s="185">
        <f t="shared" si="3152"/>
        <v>0</v>
      </c>
      <c r="BD1153" s="185">
        <f t="shared" si="3152"/>
        <v>0</v>
      </c>
      <c r="BE1153" s="185">
        <f t="shared" si="3152"/>
        <v>0</v>
      </c>
      <c r="BF1153" s="185">
        <f t="shared" si="3152"/>
        <v>0</v>
      </c>
      <c r="BG1153" s="185">
        <f t="shared" si="3152"/>
        <v>0</v>
      </c>
      <c r="BH1153" s="185">
        <f t="shared" si="3152"/>
        <v>0</v>
      </c>
      <c r="BI1153" s="185">
        <f t="shared" si="3152"/>
        <v>0</v>
      </c>
      <c r="BJ1153" s="185">
        <f t="shared" si="3152"/>
        <v>0</v>
      </c>
      <c r="BK1153" s="185">
        <f t="shared" si="3152"/>
        <v>0</v>
      </c>
      <c r="BL1153" s="185">
        <f>SUM(BL1150:BL1152)</f>
        <v>0</v>
      </c>
      <c r="BM1153" s="185">
        <f>SUM(BM1150:BM1152)</f>
        <v>0</v>
      </c>
      <c r="BN1153" s="185">
        <f t="shared" ref="BN1153:BZ1153" si="3153">SUM(BN1150:BN1152)</f>
        <v>0</v>
      </c>
      <c r="BO1153" s="185">
        <f t="shared" si="3153"/>
        <v>0</v>
      </c>
      <c r="BP1153" s="185">
        <f t="shared" si="3153"/>
        <v>0</v>
      </c>
      <c r="BQ1153" s="185">
        <f t="shared" si="3153"/>
        <v>0</v>
      </c>
      <c r="BR1153" s="185">
        <f t="shared" si="3153"/>
        <v>0</v>
      </c>
      <c r="BS1153" s="185">
        <f t="shared" si="3153"/>
        <v>0</v>
      </c>
      <c r="BT1153" s="185">
        <f t="shared" si="3153"/>
        <v>0</v>
      </c>
      <c r="BU1153" s="185">
        <f t="shared" si="3153"/>
        <v>0</v>
      </c>
      <c r="BV1153" s="185">
        <f t="shared" si="3153"/>
        <v>0</v>
      </c>
      <c r="BW1153" s="185">
        <f t="shared" si="3153"/>
        <v>0</v>
      </c>
      <c r="BX1153" s="185">
        <f t="shared" si="3153"/>
        <v>0</v>
      </c>
      <c r="BY1153" s="185">
        <f t="shared" si="3153"/>
        <v>0</v>
      </c>
      <c r="BZ1153" s="185">
        <f t="shared" si="3153"/>
        <v>0</v>
      </c>
      <c r="CA1153" s="185">
        <f>SUM(CA1150:CA1152)</f>
        <v>0</v>
      </c>
      <c r="CB1153" s="185">
        <f>SUM(CB1150:CB1152)</f>
        <v>0</v>
      </c>
      <c r="CC1153" s="185">
        <f t="shared" ref="CC1153:CO1153" si="3154">SUM(CC1150:CC1152)</f>
        <v>0</v>
      </c>
      <c r="CD1153" s="185">
        <f t="shared" si="3154"/>
        <v>0</v>
      </c>
      <c r="CE1153" s="185">
        <f t="shared" si="3154"/>
        <v>0</v>
      </c>
      <c r="CF1153" s="185">
        <f t="shared" si="3154"/>
        <v>0</v>
      </c>
      <c r="CG1153" s="185">
        <f t="shared" si="3154"/>
        <v>0</v>
      </c>
      <c r="CH1153" s="185">
        <f t="shared" si="3154"/>
        <v>0</v>
      </c>
      <c r="CI1153" s="185">
        <f t="shared" si="3154"/>
        <v>0</v>
      </c>
      <c r="CJ1153" s="185">
        <f t="shared" si="3154"/>
        <v>0</v>
      </c>
      <c r="CK1153" s="185">
        <f t="shared" si="3154"/>
        <v>0</v>
      </c>
      <c r="CL1153" s="185">
        <f t="shared" si="3154"/>
        <v>0</v>
      </c>
      <c r="CM1153" s="185">
        <f t="shared" si="3154"/>
        <v>0</v>
      </c>
      <c r="CN1153" s="185">
        <f t="shared" si="3154"/>
        <v>0</v>
      </c>
      <c r="CO1153" s="185">
        <f t="shared" si="3154"/>
        <v>0</v>
      </c>
      <c r="CP1153" s="2234">
        <f t="shared" ref="CP1153:CX1153" si="3155">SUM(CP1150:CP1152)</f>
        <v>0</v>
      </c>
      <c r="CQ1153" s="2234">
        <f t="shared" si="3155"/>
        <v>0</v>
      </c>
      <c r="CR1153" s="2234">
        <f t="shared" si="3155"/>
        <v>0</v>
      </c>
      <c r="CS1153" s="283">
        <f t="shared" si="3155"/>
        <v>0</v>
      </c>
      <c r="CT1153" s="283">
        <f t="shared" si="3155"/>
        <v>0</v>
      </c>
      <c r="CU1153" s="283">
        <f t="shared" si="3155"/>
        <v>0</v>
      </c>
      <c r="CV1153" s="185">
        <f t="shared" si="3155"/>
        <v>0</v>
      </c>
      <c r="CW1153" s="185">
        <f t="shared" si="3155"/>
        <v>0</v>
      </c>
      <c r="CX1153" s="185">
        <f t="shared" si="3155"/>
        <v>0</v>
      </c>
      <c r="CY1153" s="185">
        <f t="shared" ref="CY1153:DA1153" si="3156">SUM(CY1150:CY1152)</f>
        <v>0</v>
      </c>
      <c r="CZ1153" s="185">
        <f t="shared" si="3156"/>
        <v>0</v>
      </c>
      <c r="DA1153" s="185">
        <f t="shared" si="3156"/>
        <v>0</v>
      </c>
      <c r="DB1153" s="1622"/>
      <c r="DC1153" s="1622"/>
      <c r="DD1153" s="1622"/>
      <c r="DE1153" s="185">
        <f>SUM(DE1150:DE1152)</f>
        <v>0</v>
      </c>
      <c r="DF1153" s="283"/>
      <c r="DG1153" s="185"/>
      <c r="DH1153" s="185"/>
      <c r="DI1153" s="185"/>
      <c r="DJ1153" s="185"/>
      <c r="DK1153" s="185"/>
      <c r="DL1153" s="185"/>
      <c r="DM1153" s="185"/>
      <c r="DN1153" s="33"/>
      <c r="DO1153" s="185"/>
      <c r="DP1153" s="283"/>
      <c r="DQ1153" s="185"/>
      <c r="DR1153" s="185"/>
      <c r="DS1153" s="185"/>
      <c r="DT1153" s="185"/>
      <c r="DU1153" s="185"/>
      <c r="DV1153" s="185"/>
      <c r="DW1153" s="185"/>
      <c r="DX1153" s="33"/>
      <c r="DY1153" s="185"/>
      <c r="DZ1153" s="2234">
        <f>SUM(DZ1150:DZ1152)</f>
        <v>0</v>
      </c>
      <c r="EA1153" s="283">
        <f t="shared" ref="EA1153:EB1153" si="3157">SUM(EA1150:EA1152)</f>
        <v>0</v>
      </c>
      <c r="EB1153" s="185">
        <f t="shared" si="3157"/>
        <v>0</v>
      </c>
      <c r="EC1153" s="866">
        <f t="shared" ref="EC1153" si="3158">SUM(EC1150:EC1152)</f>
        <v>0</v>
      </c>
      <c r="ED1153" s="185"/>
      <c r="EE1153" s="185"/>
      <c r="EF1153" s="185"/>
      <c r="EG1153" s="202"/>
      <c r="EH1153" s="1614"/>
    </row>
    <row r="1154" spans="1:138" ht="15" hidden="1" customHeight="1" outlineLevel="1">
      <c r="A1154" s="67"/>
      <c r="B1154" s="67"/>
      <c r="C1154" s="93" t="s">
        <v>65</v>
      </c>
      <c r="D1154" s="94" t="s">
        <v>128</v>
      </c>
      <c r="E1154" s="84"/>
      <c r="F1154" s="84"/>
      <c r="G1154" s="84"/>
      <c r="H1154" s="84"/>
      <c r="I1154" s="84"/>
      <c r="J1154" s="84"/>
      <c r="K1154" s="84"/>
      <c r="L1154" s="84"/>
      <c r="M1154" s="2199"/>
      <c r="N1154" s="84"/>
      <c r="O1154" s="84"/>
      <c r="P1154" s="84"/>
      <c r="Q1154" s="185"/>
      <c r="R1154" s="185"/>
      <c r="S1154" s="185"/>
      <c r="T1154" s="185"/>
      <c r="U1154" s="185"/>
      <c r="V1154" s="84"/>
      <c r="W1154" s="84"/>
      <c r="X1154" s="84"/>
      <c r="Y1154" s="84"/>
      <c r="Z1154" s="84"/>
      <c r="AA1154" s="185"/>
      <c r="AB1154" s="185"/>
      <c r="AC1154" s="185"/>
      <c r="AD1154" s="185"/>
      <c r="AE1154" s="185"/>
      <c r="AF1154" s="23"/>
      <c r="AG1154" s="23"/>
      <c r="AH1154" s="185"/>
      <c r="AI1154" s="185"/>
      <c r="AJ1154" s="185"/>
      <c r="AK1154" s="185"/>
      <c r="AL1154" s="185"/>
      <c r="AM1154" s="185"/>
      <c r="AN1154" s="185"/>
      <c r="AO1154" s="185"/>
      <c r="AP1154" s="185"/>
      <c r="AQ1154" s="185"/>
      <c r="AR1154" s="185"/>
      <c r="AS1154" s="185"/>
      <c r="AT1154" s="185"/>
      <c r="AU1154" s="185"/>
      <c r="AV1154" s="185"/>
      <c r="AW1154" s="185"/>
      <c r="AX1154" s="185"/>
      <c r="AY1154" s="185"/>
      <c r="AZ1154" s="185"/>
      <c r="BA1154" s="185"/>
      <c r="BB1154" s="185"/>
      <c r="BC1154" s="185"/>
      <c r="BD1154" s="185"/>
      <c r="BE1154" s="185"/>
      <c r="BF1154" s="185"/>
      <c r="BG1154" s="185"/>
      <c r="BH1154" s="185"/>
      <c r="BI1154" s="185"/>
      <c r="BJ1154" s="185"/>
      <c r="BK1154" s="185"/>
      <c r="BL1154" s="185"/>
      <c r="BM1154" s="185"/>
      <c r="BN1154" s="185"/>
      <c r="BO1154" s="185"/>
      <c r="BP1154" s="185"/>
      <c r="BQ1154" s="185"/>
      <c r="BR1154" s="185"/>
      <c r="BS1154" s="185"/>
      <c r="BT1154" s="185"/>
      <c r="BU1154" s="185"/>
      <c r="BV1154" s="185"/>
      <c r="BW1154" s="185"/>
      <c r="BX1154" s="185"/>
      <c r="BY1154" s="185"/>
      <c r="BZ1154" s="185"/>
      <c r="CA1154" s="185"/>
      <c r="CB1154" s="185"/>
      <c r="CC1154" s="185"/>
      <c r="CD1154" s="185"/>
      <c r="CE1154" s="185"/>
      <c r="CF1154" s="185"/>
      <c r="CG1154" s="185"/>
      <c r="CH1154" s="185"/>
      <c r="CI1154" s="185"/>
      <c r="CJ1154" s="185"/>
      <c r="CK1154" s="185"/>
      <c r="CL1154" s="185"/>
      <c r="CM1154" s="185"/>
      <c r="CN1154" s="185"/>
      <c r="CO1154" s="185"/>
      <c r="CP1154" s="2234"/>
      <c r="CQ1154" s="2234"/>
      <c r="CR1154" s="2234"/>
      <c r="CS1154" s="283"/>
      <c r="CT1154" s="283"/>
      <c r="CU1154" s="283"/>
      <c r="CV1154" s="185"/>
      <c r="CW1154" s="185"/>
      <c r="CX1154" s="185"/>
      <c r="CY1154" s="185"/>
      <c r="CZ1154" s="185"/>
      <c r="DA1154" s="185"/>
      <c r="DB1154" s="1622"/>
      <c r="DC1154" s="1622"/>
      <c r="DD1154" s="1622"/>
      <c r="DE1154" s="185"/>
      <c r="DF1154" s="283"/>
      <c r="DG1154" s="185"/>
      <c r="DH1154" s="185"/>
      <c r="DI1154" s="185"/>
      <c r="DJ1154" s="185"/>
      <c r="DK1154" s="185"/>
      <c r="DL1154" s="185"/>
      <c r="DM1154" s="185"/>
      <c r="DN1154" s="185"/>
      <c r="DO1154" s="185"/>
      <c r="DP1154" s="283"/>
      <c r="DQ1154" s="185"/>
      <c r="DR1154" s="185"/>
      <c r="DS1154" s="185"/>
      <c r="DT1154" s="185"/>
      <c r="DU1154" s="185"/>
      <c r="DV1154" s="185"/>
      <c r="DW1154" s="185"/>
      <c r="DX1154" s="185"/>
      <c r="DY1154" s="185"/>
      <c r="DZ1154" s="2234"/>
      <c r="EA1154" s="283"/>
      <c r="EB1154" s="185"/>
      <c r="EC1154" s="866"/>
      <c r="ED1154" s="185"/>
      <c r="EE1154" s="185"/>
      <c r="EF1154" s="185"/>
      <c r="EG1154" s="202"/>
      <c r="EH1154" s="1614"/>
    </row>
    <row r="1155" spans="1:138" ht="15" hidden="1" customHeight="1" outlineLevel="1">
      <c r="A1155" s="67"/>
      <c r="B1155" s="67"/>
      <c r="C1155" s="95"/>
      <c r="D1155" s="98"/>
      <c r="E1155" s="67"/>
      <c r="F1155" s="67"/>
      <c r="G1155" s="67"/>
      <c r="H1155" s="86">
        <f>SUM(I1155:L1155)</f>
        <v>0</v>
      </c>
      <c r="I1155" s="67"/>
      <c r="J1155" s="67"/>
      <c r="K1155" s="67"/>
      <c r="L1155" s="67"/>
      <c r="M1155" s="2216"/>
      <c r="N1155" s="67"/>
      <c r="O1155" s="67"/>
      <c r="P1155" s="67"/>
      <c r="Q1155" s="185">
        <f>SUM(R1155:U1155)</f>
        <v>0</v>
      </c>
      <c r="R1155" s="23"/>
      <c r="S1155" s="23"/>
      <c r="T1155" s="23"/>
      <c r="U1155" s="23"/>
      <c r="V1155" s="86">
        <f>SUM(W1155:Z1155)</f>
        <v>0</v>
      </c>
      <c r="W1155" s="67"/>
      <c r="X1155" s="67"/>
      <c r="Y1155" s="67"/>
      <c r="Z1155" s="67"/>
      <c r="AA1155" s="185">
        <f>SUM(AB1155:AE1155)</f>
        <v>0</v>
      </c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216"/>
      <c r="CQ1155" s="2216"/>
      <c r="CR1155" s="2216"/>
      <c r="CS1155" s="85"/>
      <c r="CT1155" s="85"/>
      <c r="CU1155" s="85"/>
      <c r="CV1155" s="23"/>
      <c r="CW1155" s="23"/>
      <c r="CX1155" s="23"/>
      <c r="CY1155" s="23"/>
      <c r="CZ1155" s="23"/>
      <c r="DA1155" s="23"/>
      <c r="DB1155" s="1496"/>
      <c r="DC1155" s="1496"/>
      <c r="DD1155" s="1496"/>
      <c r="DE1155" s="23"/>
      <c r="DF1155" s="85"/>
      <c r="DG1155" s="23"/>
      <c r="DH1155" s="23"/>
      <c r="DI1155" s="23"/>
      <c r="DJ1155" s="23"/>
      <c r="DK1155" s="23"/>
      <c r="DL1155" s="23"/>
      <c r="DM1155" s="23"/>
      <c r="DN1155" s="185"/>
      <c r="DO1155" s="23"/>
      <c r="DP1155" s="85"/>
      <c r="DQ1155" s="23"/>
      <c r="DR1155" s="23"/>
      <c r="DS1155" s="23"/>
      <c r="DT1155" s="23"/>
      <c r="DU1155" s="23"/>
      <c r="DV1155" s="23"/>
      <c r="DW1155" s="23"/>
      <c r="DX1155" s="185"/>
      <c r="DY1155" s="23"/>
      <c r="DZ1155" s="2216"/>
      <c r="EA1155" s="85"/>
      <c r="EB1155" s="23"/>
      <c r="EC1155" s="867"/>
      <c r="ED1155" s="23"/>
      <c r="EE1155" s="23"/>
      <c r="EF1155" s="23"/>
      <c r="EG1155" s="171"/>
      <c r="EH1155" s="1291"/>
    </row>
    <row r="1156" spans="1:138" ht="15" hidden="1" customHeight="1" outlineLevel="1">
      <c r="A1156" s="67"/>
      <c r="B1156" s="67"/>
      <c r="C1156" s="95"/>
      <c r="D1156" s="98"/>
      <c r="E1156" s="67"/>
      <c r="F1156" s="67"/>
      <c r="G1156" s="67"/>
      <c r="H1156" s="86">
        <f>SUM(I1156:L1156)</f>
        <v>0</v>
      </c>
      <c r="I1156" s="67"/>
      <c r="J1156" s="67"/>
      <c r="K1156" s="67"/>
      <c r="L1156" s="67"/>
      <c r="M1156" s="2216"/>
      <c r="N1156" s="67"/>
      <c r="O1156" s="67"/>
      <c r="P1156" s="67"/>
      <c r="Q1156" s="185">
        <f>SUM(R1156:U1156)</f>
        <v>0</v>
      </c>
      <c r="R1156" s="196"/>
      <c r="S1156" s="196"/>
      <c r="T1156" s="196"/>
      <c r="U1156" s="196"/>
      <c r="V1156" s="86">
        <f>SUM(W1156:Z1156)</f>
        <v>0</v>
      </c>
      <c r="W1156" s="67"/>
      <c r="X1156" s="67"/>
      <c r="Y1156" s="67"/>
      <c r="Z1156" s="67"/>
      <c r="AA1156" s="185">
        <f>SUM(AB1156:AE1156)</f>
        <v>0</v>
      </c>
      <c r="AB1156" s="196"/>
      <c r="AC1156" s="196"/>
      <c r="AD1156" s="196"/>
      <c r="AE1156" s="196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2239"/>
      <c r="CQ1156" s="2239"/>
      <c r="CR1156" s="2239"/>
      <c r="CS1156" s="210"/>
      <c r="CT1156" s="210"/>
      <c r="CU1156" s="210"/>
      <c r="CV1156" s="33"/>
      <c r="CW1156" s="33"/>
      <c r="CX1156" s="33"/>
      <c r="CY1156" s="33"/>
      <c r="CZ1156" s="33"/>
      <c r="DA1156" s="33"/>
      <c r="DB1156" s="1498"/>
      <c r="DC1156" s="1498"/>
      <c r="DD1156" s="1498"/>
      <c r="DE1156" s="33"/>
      <c r="DF1156" s="210"/>
      <c r="DG1156" s="33"/>
      <c r="DH1156" s="33"/>
      <c r="DI1156" s="33"/>
      <c r="DJ1156" s="33"/>
      <c r="DK1156" s="33"/>
      <c r="DL1156" s="33"/>
      <c r="DM1156" s="33"/>
      <c r="DN1156" s="23"/>
      <c r="DO1156" s="33"/>
      <c r="DP1156" s="210"/>
      <c r="DQ1156" s="33"/>
      <c r="DR1156" s="33"/>
      <c r="DS1156" s="33"/>
      <c r="DT1156" s="33"/>
      <c r="DU1156" s="33"/>
      <c r="DV1156" s="33"/>
      <c r="DW1156" s="33"/>
      <c r="DX1156" s="23"/>
      <c r="DY1156" s="33"/>
      <c r="DZ1156" s="2239"/>
      <c r="EA1156" s="210"/>
      <c r="EB1156" s="33"/>
      <c r="EC1156" s="868"/>
      <c r="ED1156" s="33"/>
      <c r="EE1156" s="33"/>
      <c r="EF1156" s="33"/>
      <c r="EG1156" s="201"/>
      <c r="EH1156" s="1581"/>
    </row>
    <row r="1157" spans="1:138" ht="15" hidden="1" customHeight="1" outlineLevel="1">
      <c r="A1157" s="67"/>
      <c r="B1157" s="67"/>
      <c r="C1157" s="95" t="s">
        <v>49</v>
      </c>
      <c r="D1157" s="98"/>
      <c r="E1157" s="67"/>
      <c r="F1157" s="67"/>
      <c r="G1157" s="67"/>
      <c r="H1157" s="86">
        <f>SUM(I1157:L1157)</f>
        <v>0</v>
      </c>
      <c r="I1157" s="67"/>
      <c r="J1157" s="67"/>
      <c r="K1157" s="67"/>
      <c r="L1157" s="67"/>
      <c r="M1157" s="2216"/>
      <c r="N1157" s="67"/>
      <c r="O1157" s="67"/>
      <c r="P1157" s="67"/>
      <c r="Q1157" s="185">
        <f>SUM(R1157:U1157)</f>
        <v>0</v>
      </c>
      <c r="R1157" s="196"/>
      <c r="S1157" s="196"/>
      <c r="T1157" s="196"/>
      <c r="U1157" s="196"/>
      <c r="V1157" s="86">
        <f>SUM(W1157:Z1157)</f>
        <v>0</v>
      </c>
      <c r="W1157" s="67"/>
      <c r="X1157" s="67"/>
      <c r="Y1157" s="67"/>
      <c r="Z1157" s="67"/>
      <c r="AA1157" s="185">
        <f>SUM(AB1157:AE1157)</f>
        <v>0</v>
      </c>
      <c r="AB1157" s="196"/>
      <c r="AC1157" s="196"/>
      <c r="AD1157" s="196"/>
      <c r="AE1157" s="196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2239"/>
      <c r="CQ1157" s="2239"/>
      <c r="CR1157" s="2239"/>
      <c r="CS1157" s="210"/>
      <c r="CT1157" s="210"/>
      <c r="CU1157" s="210"/>
      <c r="CV1157" s="33"/>
      <c r="CW1157" s="33"/>
      <c r="CX1157" s="33"/>
      <c r="CY1157" s="33"/>
      <c r="CZ1157" s="33"/>
      <c r="DA1157" s="33"/>
      <c r="DB1157" s="1498"/>
      <c r="DC1157" s="1498"/>
      <c r="DD1157" s="1498"/>
      <c r="DE1157" s="33"/>
      <c r="DF1157" s="210"/>
      <c r="DG1157" s="33"/>
      <c r="DH1157" s="33"/>
      <c r="DI1157" s="33"/>
      <c r="DJ1157" s="33"/>
      <c r="DK1157" s="33"/>
      <c r="DL1157" s="33"/>
      <c r="DM1157" s="33"/>
      <c r="DN1157" s="33"/>
      <c r="DO1157" s="33"/>
      <c r="DP1157" s="210"/>
      <c r="DQ1157" s="33"/>
      <c r="DR1157" s="33"/>
      <c r="DS1157" s="33"/>
      <c r="DT1157" s="33"/>
      <c r="DU1157" s="33"/>
      <c r="DV1157" s="33"/>
      <c r="DW1157" s="33"/>
      <c r="DX1157" s="33"/>
      <c r="DY1157" s="33"/>
      <c r="DZ1157" s="2239"/>
      <c r="EA1157" s="210"/>
      <c r="EB1157" s="33"/>
      <c r="EC1157" s="868"/>
      <c r="ED1157" s="33"/>
      <c r="EE1157" s="33"/>
      <c r="EF1157" s="33"/>
      <c r="EG1157" s="201"/>
      <c r="EH1157" s="1581"/>
    </row>
    <row r="1158" spans="1:138" ht="15" hidden="1" customHeight="1" outlineLevel="1">
      <c r="A1158" s="67"/>
      <c r="B1158" s="67"/>
      <c r="C1158" s="95"/>
      <c r="D1158" s="97" t="s">
        <v>52</v>
      </c>
      <c r="E1158" s="84"/>
      <c r="F1158" s="84"/>
      <c r="G1158" s="84"/>
      <c r="H1158" s="84"/>
      <c r="I1158" s="84"/>
      <c r="J1158" s="84"/>
      <c r="K1158" s="84"/>
      <c r="L1158" s="84"/>
      <c r="M1158" s="2199"/>
      <c r="N1158" s="84"/>
      <c r="O1158" s="84"/>
      <c r="P1158" s="84"/>
      <c r="Q1158" s="185"/>
      <c r="R1158" s="185"/>
      <c r="S1158" s="185"/>
      <c r="T1158" s="185"/>
      <c r="U1158" s="185"/>
      <c r="V1158" s="84"/>
      <c r="W1158" s="84"/>
      <c r="X1158" s="84"/>
      <c r="Y1158" s="84"/>
      <c r="Z1158" s="84"/>
      <c r="AA1158" s="185"/>
      <c r="AB1158" s="185"/>
      <c r="AC1158" s="185"/>
      <c r="AD1158" s="185"/>
      <c r="AE1158" s="185"/>
      <c r="AF1158" s="105"/>
      <c r="AG1158" s="105"/>
      <c r="AH1158" s="185">
        <f>SUM(AH1155:AH1157)</f>
        <v>0</v>
      </c>
      <c r="AI1158" s="185">
        <f>SUM(AI1155:AI1157)</f>
        <v>0</v>
      </c>
      <c r="AJ1158" s="185">
        <f t="shared" ref="AJ1158:AV1158" si="3159">SUM(AJ1155:AJ1157)</f>
        <v>0</v>
      </c>
      <c r="AK1158" s="185">
        <f t="shared" si="3159"/>
        <v>0</v>
      </c>
      <c r="AL1158" s="185">
        <f t="shared" si="3159"/>
        <v>0</v>
      </c>
      <c r="AM1158" s="185">
        <f t="shared" si="3159"/>
        <v>0</v>
      </c>
      <c r="AN1158" s="185">
        <f t="shared" si="3159"/>
        <v>0</v>
      </c>
      <c r="AO1158" s="185">
        <f t="shared" si="3159"/>
        <v>0</v>
      </c>
      <c r="AP1158" s="185">
        <f t="shared" si="3159"/>
        <v>0</v>
      </c>
      <c r="AQ1158" s="185">
        <f t="shared" si="3159"/>
        <v>0</v>
      </c>
      <c r="AR1158" s="185">
        <f t="shared" si="3159"/>
        <v>0</v>
      </c>
      <c r="AS1158" s="185">
        <f t="shared" si="3159"/>
        <v>0</v>
      </c>
      <c r="AT1158" s="185">
        <f t="shared" si="3159"/>
        <v>0</v>
      </c>
      <c r="AU1158" s="185">
        <f t="shared" si="3159"/>
        <v>0</v>
      </c>
      <c r="AV1158" s="185">
        <f t="shared" si="3159"/>
        <v>0</v>
      </c>
      <c r="AW1158" s="185">
        <f>SUM(AW1155:AW1157)</f>
        <v>0</v>
      </c>
      <c r="AX1158" s="185">
        <f>SUM(AX1155:AX1157)</f>
        <v>0</v>
      </c>
      <c r="AY1158" s="185">
        <f t="shared" ref="AY1158:BK1158" si="3160">SUM(AY1155:AY1157)</f>
        <v>0</v>
      </c>
      <c r="AZ1158" s="185">
        <f t="shared" si="3160"/>
        <v>0</v>
      </c>
      <c r="BA1158" s="185">
        <f t="shared" si="3160"/>
        <v>0</v>
      </c>
      <c r="BB1158" s="185">
        <f t="shared" si="3160"/>
        <v>0</v>
      </c>
      <c r="BC1158" s="185">
        <f t="shared" si="3160"/>
        <v>0</v>
      </c>
      <c r="BD1158" s="185">
        <f t="shared" si="3160"/>
        <v>0</v>
      </c>
      <c r="BE1158" s="185">
        <f t="shared" si="3160"/>
        <v>0</v>
      </c>
      <c r="BF1158" s="185">
        <f t="shared" si="3160"/>
        <v>0</v>
      </c>
      <c r="BG1158" s="185">
        <f t="shared" si="3160"/>
        <v>0</v>
      </c>
      <c r="BH1158" s="185">
        <f t="shared" si="3160"/>
        <v>0</v>
      </c>
      <c r="BI1158" s="185">
        <f t="shared" si="3160"/>
        <v>0</v>
      </c>
      <c r="BJ1158" s="185">
        <f t="shared" si="3160"/>
        <v>0</v>
      </c>
      <c r="BK1158" s="185">
        <f t="shared" si="3160"/>
        <v>0</v>
      </c>
      <c r="BL1158" s="185">
        <f>SUM(BL1155:BL1157)</f>
        <v>0</v>
      </c>
      <c r="BM1158" s="185">
        <f>SUM(BM1155:BM1157)</f>
        <v>0</v>
      </c>
      <c r="BN1158" s="185">
        <f t="shared" ref="BN1158:BZ1158" si="3161">SUM(BN1155:BN1157)</f>
        <v>0</v>
      </c>
      <c r="BO1158" s="185">
        <f t="shared" si="3161"/>
        <v>0</v>
      </c>
      <c r="BP1158" s="185">
        <f t="shared" si="3161"/>
        <v>0</v>
      </c>
      <c r="BQ1158" s="185">
        <f t="shared" si="3161"/>
        <v>0</v>
      </c>
      <c r="BR1158" s="185">
        <f t="shared" si="3161"/>
        <v>0</v>
      </c>
      <c r="BS1158" s="185">
        <f t="shared" si="3161"/>
        <v>0</v>
      </c>
      <c r="BT1158" s="185">
        <f t="shared" si="3161"/>
        <v>0</v>
      </c>
      <c r="BU1158" s="185">
        <f t="shared" si="3161"/>
        <v>0</v>
      </c>
      <c r="BV1158" s="185">
        <f t="shared" si="3161"/>
        <v>0</v>
      </c>
      <c r="BW1158" s="185">
        <f t="shared" si="3161"/>
        <v>0</v>
      </c>
      <c r="BX1158" s="185">
        <f t="shared" si="3161"/>
        <v>0</v>
      </c>
      <c r="BY1158" s="185">
        <f t="shared" si="3161"/>
        <v>0</v>
      </c>
      <c r="BZ1158" s="185">
        <f t="shared" si="3161"/>
        <v>0</v>
      </c>
      <c r="CA1158" s="185">
        <f>SUM(CA1155:CA1157)</f>
        <v>0</v>
      </c>
      <c r="CB1158" s="185">
        <f>SUM(CB1155:CB1157)</f>
        <v>0</v>
      </c>
      <c r="CC1158" s="185">
        <f t="shared" ref="CC1158:CO1158" si="3162">SUM(CC1155:CC1157)</f>
        <v>0</v>
      </c>
      <c r="CD1158" s="185">
        <f t="shared" si="3162"/>
        <v>0</v>
      </c>
      <c r="CE1158" s="185">
        <f t="shared" si="3162"/>
        <v>0</v>
      </c>
      <c r="CF1158" s="185">
        <f t="shared" si="3162"/>
        <v>0</v>
      </c>
      <c r="CG1158" s="185">
        <f t="shared" si="3162"/>
        <v>0</v>
      </c>
      <c r="CH1158" s="185">
        <f t="shared" si="3162"/>
        <v>0</v>
      </c>
      <c r="CI1158" s="185">
        <f t="shared" si="3162"/>
        <v>0</v>
      </c>
      <c r="CJ1158" s="185">
        <f t="shared" si="3162"/>
        <v>0</v>
      </c>
      <c r="CK1158" s="185">
        <f t="shared" si="3162"/>
        <v>0</v>
      </c>
      <c r="CL1158" s="185">
        <f t="shared" si="3162"/>
        <v>0</v>
      </c>
      <c r="CM1158" s="185">
        <f t="shared" si="3162"/>
        <v>0</v>
      </c>
      <c r="CN1158" s="185">
        <f t="shared" si="3162"/>
        <v>0</v>
      </c>
      <c r="CO1158" s="185">
        <f t="shared" si="3162"/>
        <v>0</v>
      </c>
      <c r="CP1158" s="2234">
        <f t="shared" ref="CP1158:CX1158" si="3163">SUM(CP1155:CP1157)</f>
        <v>0</v>
      </c>
      <c r="CQ1158" s="2234">
        <f t="shared" si="3163"/>
        <v>0</v>
      </c>
      <c r="CR1158" s="2234">
        <f t="shared" si="3163"/>
        <v>0</v>
      </c>
      <c r="CS1158" s="283">
        <f t="shared" si="3163"/>
        <v>0</v>
      </c>
      <c r="CT1158" s="283">
        <f t="shared" si="3163"/>
        <v>0</v>
      </c>
      <c r="CU1158" s="283">
        <f t="shared" si="3163"/>
        <v>0</v>
      </c>
      <c r="CV1158" s="185">
        <f t="shared" si="3163"/>
        <v>0</v>
      </c>
      <c r="CW1158" s="185">
        <f t="shared" si="3163"/>
        <v>0</v>
      </c>
      <c r="CX1158" s="185">
        <f t="shared" si="3163"/>
        <v>0</v>
      </c>
      <c r="CY1158" s="185">
        <f t="shared" ref="CY1158:DA1158" si="3164">SUM(CY1155:CY1157)</f>
        <v>0</v>
      </c>
      <c r="CZ1158" s="185">
        <f t="shared" si="3164"/>
        <v>0</v>
      </c>
      <c r="DA1158" s="185">
        <f t="shared" si="3164"/>
        <v>0</v>
      </c>
      <c r="DB1158" s="1622"/>
      <c r="DC1158" s="1622"/>
      <c r="DD1158" s="1622"/>
      <c r="DE1158" s="185">
        <f>SUM(DE1155:DE1157)</f>
        <v>0</v>
      </c>
      <c r="DF1158" s="283"/>
      <c r="DG1158" s="185"/>
      <c r="DH1158" s="185"/>
      <c r="DI1158" s="185"/>
      <c r="DJ1158" s="185"/>
      <c r="DK1158" s="185"/>
      <c r="DL1158" s="185"/>
      <c r="DM1158" s="185"/>
      <c r="DN1158" s="33"/>
      <c r="DO1158" s="185"/>
      <c r="DP1158" s="283"/>
      <c r="DQ1158" s="185"/>
      <c r="DR1158" s="185"/>
      <c r="DS1158" s="185"/>
      <c r="DT1158" s="185"/>
      <c r="DU1158" s="185"/>
      <c r="DV1158" s="185"/>
      <c r="DW1158" s="185"/>
      <c r="DX1158" s="33"/>
      <c r="DY1158" s="185"/>
      <c r="DZ1158" s="2234">
        <f>SUM(DZ1155:DZ1157)</f>
        <v>0</v>
      </c>
      <c r="EA1158" s="283">
        <f t="shared" ref="EA1158:EB1158" si="3165">SUM(EA1155:EA1157)</f>
        <v>0</v>
      </c>
      <c r="EB1158" s="185">
        <f t="shared" si="3165"/>
        <v>0</v>
      </c>
      <c r="EC1158" s="866">
        <f t="shared" ref="EC1158" si="3166">SUM(EC1155:EC1157)</f>
        <v>0</v>
      </c>
      <c r="ED1158" s="185"/>
      <c r="EE1158" s="185"/>
      <c r="EF1158" s="185"/>
      <c r="EG1158" s="202"/>
      <c r="EH1158" s="1614"/>
    </row>
    <row r="1159" spans="1:138" ht="15" hidden="1" customHeight="1" outlineLevel="1">
      <c r="A1159" s="67"/>
      <c r="B1159" s="67"/>
      <c r="C1159" s="93" t="s">
        <v>66</v>
      </c>
      <c r="D1159" s="94" t="s">
        <v>95</v>
      </c>
      <c r="E1159" s="84"/>
      <c r="F1159" s="84"/>
      <c r="G1159" s="84"/>
      <c r="H1159" s="84"/>
      <c r="I1159" s="84"/>
      <c r="J1159" s="84"/>
      <c r="K1159" s="84"/>
      <c r="L1159" s="84"/>
      <c r="M1159" s="2199"/>
      <c r="N1159" s="84"/>
      <c r="O1159" s="84"/>
      <c r="P1159" s="84"/>
      <c r="Q1159" s="185"/>
      <c r="R1159" s="185"/>
      <c r="S1159" s="185"/>
      <c r="T1159" s="185"/>
      <c r="U1159" s="185"/>
      <c r="V1159" s="84"/>
      <c r="W1159" s="84"/>
      <c r="X1159" s="84"/>
      <c r="Y1159" s="84"/>
      <c r="Z1159" s="84"/>
      <c r="AA1159" s="185"/>
      <c r="AB1159" s="185"/>
      <c r="AC1159" s="185"/>
      <c r="AD1159" s="185"/>
      <c r="AE1159" s="185"/>
      <c r="AF1159" s="23"/>
      <c r="AG1159" s="23"/>
      <c r="AH1159" s="185"/>
      <c r="AI1159" s="185"/>
      <c r="AJ1159" s="185"/>
      <c r="AK1159" s="185"/>
      <c r="AL1159" s="185"/>
      <c r="AM1159" s="185"/>
      <c r="AN1159" s="185"/>
      <c r="AO1159" s="185"/>
      <c r="AP1159" s="185"/>
      <c r="AQ1159" s="185"/>
      <c r="AR1159" s="185"/>
      <c r="AS1159" s="185"/>
      <c r="AT1159" s="185"/>
      <c r="AU1159" s="185"/>
      <c r="AV1159" s="185"/>
      <c r="AW1159" s="185"/>
      <c r="AX1159" s="185"/>
      <c r="AY1159" s="185"/>
      <c r="AZ1159" s="185"/>
      <c r="BA1159" s="185"/>
      <c r="BB1159" s="185"/>
      <c r="BC1159" s="185"/>
      <c r="BD1159" s="185"/>
      <c r="BE1159" s="185"/>
      <c r="BF1159" s="185"/>
      <c r="BG1159" s="185"/>
      <c r="BH1159" s="185"/>
      <c r="BI1159" s="185"/>
      <c r="BJ1159" s="185"/>
      <c r="BK1159" s="185"/>
      <c r="BL1159" s="185"/>
      <c r="BM1159" s="185"/>
      <c r="BN1159" s="185"/>
      <c r="BO1159" s="185"/>
      <c r="BP1159" s="185"/>
      <c r="BQ1159" s="185"/>
      <c r="BR1159" s="185"/>
      <c r="BS1159" s="185"/>
      <c r="BT1159" s="185"/>
      <c r="BU1159" s="185"/>
      <c r="BV1159" s="185"/>
      <c r="BW1159" s="185"/>
      <c r="BX1159" s="185"/>
      <c r="BY1159" s="185"/>
      <c r="BZ1159" s="185"/>
      <c r="CA1159" s="185"/>
      <c r="CB1159" s="185"/>
      <c r="CC1159" s="185"/>
      <c r="CD1159" s="185"/>
      <c r="CE1159" s="185"/>
      <c r="CF1159" s="185"/>
      <c r="CG1159" s="185"/>
      <c r="CH1159" s="185"/>
      <c r="CI1159" s="185"/>
      <c r="CJ1159" s="185"/>
      <c r="CK1159" s="185"/>
      <c r="CL1159" s="185"/>
      <c r="CM1159" s="185"/>
      <c r="CN1159" s="185"/>
      <c r="CO1159" s="185"/>
      <c r="CP1159" s="2234"/>
      <c r="CQ1159" s="2234"/>
      <c r="CR1159" s="2234"/>
      <c r="CS1159" s="283"/>
      <c r="CT1159" s="283"/>
      <c r="CU1159" s="283"/>
      <c r="CV1159" s="185"/>
      <c r="CW1159" s="185"/>
      <c r="CX1159" s="185"/>
      <c r="CY1159" s="185"/>
      <c r="CZ1159" s="185"/>
      <c r="DA1159" s="185"/>
      <c r="DB1159" s="1622"/>
      <c r="DC1159" s="1622"/>
      <c r="DD1159" s="1622"/>
      <c r="DE1159" s="185"/>
      <c r="DF1159" s="283"/>
      <c r="DG1159" s="185"/>
      <c r="DH1159" s="185"/>
      <c r="DI1159" s="185"/>
      <c r="DJ1159" s="185"/>
      <c r="DK1159" s="185"/>
      <c r="DL1159" s="185"/>
      <c r="DM1159" s="185"/>
      <c r="DN1159" s="185"/>
      <c r="DO1159" s="185"/>
      <c r="DP1159" s="283"/>
      <c r="DQ1159" s="185"/>
      <c r="DR1159" s="185"/>
      <c r="DS1159" s="185"/>
      <c r="DT1159" s="185"/>
      <c r="DU1159" s="185"/>
      <c r="DV1159" s="185"/>
      <c r="DW1159" s="185"/>
      <c r="DX1159" s="185"/>
      <c r="DY1159" s="185"/>
      <c r="DZ1159" s="2234"/>
      <c r="EA1159" s="283"/>
      <c r="EB1159" s="185"/>
      <c r="EC1159" s="866"/>
      <c r="ED1159" s="185"/>
      <c r="EE1159" s="185"/>
      <c r="EF1159" s="185"/>
      <c r="EG1159" s="202"/>
      <c r="EH1159" s="1614"/>
    </row>
    <row r="1160" spans="1:138" ht="15" hidden="1" customHeight="1" outlineLevel="1">
      <c r="A1160" s="67"/>
      <c r="B1160" s="67"/>
      <c r="C1160" s="95"/>
      <c r="D1160" s="98"/>
      <c r="E1160" s="67"/>
      <c r="F1160" s="67"/>
      <c r="G1160" s="67"/>
      <c r="H1160" s="86">
        <f>SUM(I1160:L1160)</f>
        <v>0</v>
      </c>
      <c r="I1160" s="67"/>
      <c r="J1160" s="67"/>
      <c r="K1160" s="67"/>
      <c r="L1160" s="67"/>
      <c r="M1160" s="2216"/>
      <c r="N1160" s="67"/>
      <c r="O1160" s="67"/>
      <c r="P1160" s="67"/>
      <c r="Q1160" s="185">
        <f>SUM(R1160:U1160)</f>
        <v>0</v>
      </c>
      <c r="R1160" s="23"/>
      <c r="S1160" s="23"/>
      <c r="T1160" s="23"/>
      <c r="U1160" s="23"/>
      <c r="V1160" s="86">
        <f>SUM(W1160:Z1160)</f>
        <v>0</v>
      </c>
      <c r="W1160" s="67"/>
      <c r="X1160" s="67"/>
      <c r="Y1160" s="67"/>
      <c r="Z1160" s="67"/>
      <c r="AA1160" s="185">
        <f>SUM(AB1160:AE1160)</f>
        <v>0</v>
      </c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216"/>
      <c r="CQ1160" s="2216"/>
      <c r="CR1160" s="2216"/>
      <c r="CS1160" s="85"/>
      <c r="CT1160" s="85"/>
      <c r="CU1160" s="85"/>
      <c r="CV1160" s="23"/>
      <c r="CW1160" s="23"/>
      <c r="CX1160" s="23"/>
      <c r="CY1160" s="23"/>
      <c r="CZ1160" s="23"/>
      <c r="DA1160" s="23"/>
      <c r="DB1160" s="1496"/>
      <c r="DC1160" s="1496"/>
      <c r="DD1160" s="1496"/>
      <c r="DE1160" s="23"/>
      <c r="DF1160" s="85"/>
      <c r="DG1160" s="23"/>
      <c r="DH1160" s="23"/>
      <c r="DI1160" s="23"/>
      <c r="DJ1160" s="23"/>
      <c r="DK1160" s="23"/>
      <c r="DL1160" s="23"/>
      <c r="DM1160" s="23"/>
      <c r="DN1160" s="185"/>
      <c r="DO1160" s="23"/>
      <c r="DP1160" s="85"/>
      <c r="DQ1160" s="23"/>
      <c r="DR1160" s="23"/>
      <c r="DS1160" s="23"/>
      <c r="DT1160" s="23"/>
      <c r="DU1160" s="23"/>
      <c r="DV1160" s="23"/>
      <c r="DW1160" s="23"/>
      <c r="DX1160" s="185"/>
      <c r="DY1160" s="23"/>
      <c r="DZ1160" s="2216"/>
      <c r="EA1160" s="85"/>
      <c r="EB1160" s="23"/>
      <c r="EC1160" s="867"/>
      <c r="ED1160" s="23"/>
      <c r="EE1160" s="23"/>
      <c r="EF1160" s="23"/>
      <c r="EG1160" s="171"/>
      <c r="EH1160" s="1291"/>
    </row>
    <row r="1161" spans="1:138" ht="15" hidden="1" customHeight="1" outlineLevel="1">
      <c r="A1161" s="67"/>
      <c r="B1161" s="67"/>
      <c r="C1161" s="95"/>
      <c r="D1161" s="98"/>
      <c r="E1161" s="67"/>
      <c r="F1161" s="67"/>
      <c r="G1161" s="67"/>
      <c r="H1161" s="86">
        <f>SUM(I1161:L1161)</f>
        <v>0</v>
      </c>
      <c r="I1161" s="67"/>
      <c r="J1161" s="67"/>
      <c r="K1161" s="67"/>
      <c r="L1161" s="67"/>
      <c r="M1161" s="2216"/>
      <c r="N1161" s="67"/>
      <c r="O1161" s="67"/>
      <c r="P1161" s="67"/>
      <c r="Q1161" s="185">
        <f>SUM(R1161:U1161)</f>
        <v>0</v>
      </c>
      <c r="R1161" s="196"/>
      <c r="S1161" s="196"/>
      <c r="T1161" s="196"/>
      <c r="U1161" s="196"/>
      <c r="V1161" s="86">
        <f>SUM(W1161:Z1161)</f>
        <v>0</v>
      </c>
      <c r="W1161" s="67"/>
      <c r="X1161" s="67"/>
      <c r="Y1161" s="67"/>
      <c r="Z1161" s="67"/>
      <c r="AA1161" s="185">
        <f>SUM(AB1161:AE1161)</f>
        <v>0</v>
      </c>
      <c r="AB1161" s="196"/>
      <c r="AC1161" s="196"/>
      <c r="AD1161" s="196"/>
      <c r="AE1161" s="196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  <c r="AX1161" s="33"/>
      <c r="AY1161" s="33"/>
      <c r="AZ1161" s="33"/>
      <c r="BA1161" s="33"/>
      <c r="BB1161" s="33"/>
      <c r="BC1161" s="33"/>
      <c r="BD1161" s="33"/>
      <c r="BE1161" s="33"/>
      <c r="BF1161" s="33"/>
      <c r="BG1161" s="33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W1161" s="33"/>
      <c r="BX1161" s="33"/>
      <c r="BY1161" s="33"/>
      <c r="BZ1161" s="33"/>
      <c r="CA1161" s="33"/>
      <c r="CB1161" s="33"/>
      <c r="CC1161" s="33"/>
      <c r="CD1161" s="33"/>
      <c r="CE1161" s="33"/>
      <c r="CF1161" s="33"/>
      <c r="CG1161" s="33"/>
      <c r="CH1161" s="33"/>
      <c r="CI1161" s="33"/>
      <c r="CJ1161" s="33"/>
      <c r="CK1161" s="33"/>
      <c r="CL1161" s="33"/>
      <c r="CM1161" s="33"/>
      <c r="CN1161" s="33"/>
      <c r="CO1161" s="33"/>
      <c r="CP1161" s="2239"/>
      <c r="CQ1161" s="2239"/>
      <c r="CR1161" s="2239"/>
      <c r="CS1161" s="210"/>
      <c r="CT1161" s="210"/>
      <c r="CU1161" s="210"/>
      <c r="CV1161" s="33"/>
      <c r="CW1161" s="33"/>
      <c r="CX1161" s="33"/>
      <c r="CY1161" s="33"/>
      <c r="CZ1161" s="33"/>
      <c r="DA1161" s="33"/>
      <c r="DB1161" s="1498"/>
      <c r="DC1161" s="1498"/>
      <c r="DD1161" s="1498"/>
      <c r="DE1161" s="33"/>
      <c r="DF1161" s="210"/>
      <c r="DG1161" s="33"/>
      <c r="DH1161" s="33"/>
      <c r="DI1161" s="33"/>
      <c r="DJ1161" s="33"/>
      <c r="DK1161" s="33"/>
      <c r="DL1161" s="33"/>
      <c r="DM1161" s="33"/>
      <c r="DN1161" s="23"/>
      <c r="DO1161" s="33"/>
      <c r="DP1161" s="210"/>
      <c r="DQ1161" s="33"/>
      <c r="DR1161" s="33"/>
      <c r="DS1161" s="33"/>
      <c r="DT1161" s="33"/>
      <c r="DU1161" s="33"/>
      <c r="DV1161" s="33"/>
      <c r="DW1161" s="33"/>
      <c r="DX1161" s="23"/>
      <c r="DY1161" s="33"/>
      <c r="DZ1161" s="2239"/>
      <c r="EA1161" s="210"/>
      <c r="EB1161" s="33"/>
      <c r="EC1161" s="868"/>
      <c r="ED1161" s="33"/>
      <c r="EE1161" s="33"/>
      <c r="EF1161" s="33"/>
      <c r="EG1161" s="201"/>
      <c r="EH1161" s="1581"/>
    </row>
    <row r="1162" spans="1:138" ht="15" hidden="1" customHeight="1" outlineLevel="1">
      <c r="A1162" s="67"/>
      <c r="B1162" s="67"/>
      <c r="C1162" s="95" t="s">
        <v>49</v>
      </c>
      <c r="D1162" s="98"/>
      <c r="E1162" s="67"/>
      <c r="F1162" s="67"/>
      <c r="G1162" s="67"/>
      <c r="H1162" s="86">
        <f>SUM(I1162:L1162)</f>
        <v>0</v>
      </c>
      <c r="I1162" s="67"/>
      <c r="J1162" s="67"/>
      <c r="K1162" s="67"/>
      <c r="L1162" s="67"/>
      <c r="M1162" s="2216"/>
      <c r="N1162" s="67"/>
      <c r="O1162" s="67"/>
      <c r="P1162" s="67"/>
      <c r="Q1162" s="185">
        <f>SUM(R1162:U1162)</f>
        <v>0</v>
      </c>
      <c r="R1162" s="196"/>
      <c r="S1162" s="196"/>
      <c r="T1162" s="196"/>
      <c r="U1162" s="196"/>
      <c r="V1162" s="86">
        <f>SUM(W1162:Z1162)</f>
        <v>0</v>
      </c>
      <c r="W1162" s="67"/>
      <c r="X1162" s="67"/>
      <c r="Y1162" s="67"/>
      <c r="Z1162" s="67"/>
      <c r="AA1162" s="185">
        <f>SUM(AB1162:AE1162)</f>
        <v>0</v>
      </c>
      <c r="AB1162" s="196"/>
      <c r="AC1162" s="196"/>
      <c r="AD1162" s="196"/>
      <c r="AE1162" s="196"/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  <c r="AX1162" s="33"/>
      <c r="AY1162" s="33"/>
      <c r="AZ1162" s="33"/>
      <c r="BA1162" s="33"/>
      <c r="BB1162" s="33"/>
      <c r="BC1162" s="33"/>
      <c r="BD1162" s="33"/>
      <c r="BE1162" s="33"/>
      <c r="BF1162" s="33"/>
      <c r="BG1162" s="33"/>
      <c r="BH1162" s="33"/>
      <c r="BI1162" s="33"/>
      <c r="BJ1162" s="33"/>
      <c r="BK1162" s="33"/>
      <c r="BL1162" s="33"/>
      <c r="BM1162" s="33"/>
      <c r="BN1162" s="33"/>
      <c r="BO1162" s="33"/>
      <c r="BP1162" s="33"/>
      <c r="BQ1162" s="33"/>
      <c r="BR1162" s="33"/>
      <c r="BS1162" s="33"/>
      <c r="BT1162" s="33"/>
      <c r="BU1162" s="33"/>
      <c r="BV1162" s="33"/>
      <c r="BW1162" s="33"/>
      <c r="BX1162" s="33"/>
      <c r="BY1162" s="33"/>
      <c r="BZ1162" s="33"/>
      <c r="CA1162" s="33"/>
      <c r="CB1162" s="33"/>
      <c r="CC1162" s="33"/>
      <c r="CD1162" s="33"/>
      <c r="CE1162" s="33"/>
      <c r="CF1162" s="33"/>
      <c r="CG1162" s="33"/>
      <c r="CH1162" s="33"/>
      <c r="CI1162" s="33"/>
      <c r="CJ1162" s="33"/>
      <c r="CK1162" s="33"/>
      <c r="CL1162" s="33"/>
      <c r="CM1162" s="33"/>
      <c r="CN1162" s="33"/>
      <c r="CO1162" s="33"/>
      <c r="CP1162" s="2239"/>
      <c r="CQ1162" s="2239"/>
      <c r="CR1162" s="2239"/>
      <c r="CS1162" s="210"/>
      <c r="CT1162" s="210"/>
      <c r="CU1162" s="210"/>
      <c r="CV1162" s="33"/>
      <c r="CW1162" s="33"/>
      <c r="CX1162" s="33"/>
      <c r="CY1162" s="33"/>
      <c r="CZ1162" s="33"/>
      <c r="DA1162" s="33"/>
      <c r="DB1162" s="1498"/>
      <c r="DC1162" s="1498"/>
      <c r="DD1162" s="1498"/>
      <c r="DE1162" s="33"/>
      <c r="DF1162" s="210"/>
      <c r="DG1162" s="33"/>
      <c r="DH1162" s="33"/>
      <c r="DI1162" s="33"/>
      <c r="DJ1162" s="33"/>
      <c r="DK1162" s="33"/>
      <c r="DL1162" s="33"/>
      <c r="DM1162" s="33"/>
      <c r="DN1162" s="33"/>
      <c r="DO1162" s="33"/>
      <c r="DP1162" s="210"/>
      <c r="DQ1162" s="33"/>
      <c r="DR1162" s="33"/>
      <c r="DS1162" s="33"/>
      <c r="DT1162" s="33"/>
      <c r="DU1162" s="33"/>
      <c r="DV1162" s="33"/>
      <c r="DW1162" s="33"/>
      <c r="DX1162" s="33"/>
      <c r="DY1162" s="33"/>
      <c r="DZ1162" s="2239"/>
      <c r="EA1162" s="210"/>
      <c r="EB1162" s="33"/>
      <c r="EC1162" s="868"/>
      <c r="ED1162" s="33"/>
      <c r="EE1162" s="33"/>
      <c r="EF1162" s="33"/>
      <c r="EG1162" s="201"/>
      <c r="EH1162" s="1581"/>
    </row>
    <row r="1163" spans="1:138" ht="15" hidden="1" customHeight="1" outlineLevel="1">
      <c r="A1163" s="67"/>
      <c r="B1163" s="67"/>
      <c r="C1163" s="95"/>
      <c r="D1163" s="97" t="s">
        <v>52</v>
      </c>
      <c r="E1163" s="84"/>
      <c r="F1163" s="84"/>
      <c r="G1163" s="84"/>
      <c r="H1163" s="84"/>
      <c r="I1163" s="84"/>
      <c r="J1163" s="84"/>
      <c r="K1163" s="84"/>
      <c r="L1163" s="84"/>
      <c r="M1163" s="2199"/>
      <c r="N1163" s="84"/>
      <c r="O1163" s="84"/>
      <c r="P1163" s="84"/>
      <c r="Q1163" s="185"/>
      <c r="R1163" s="185"/>
      <c r="S1163" s="185"/>
      <c r="T1163" s="185"/>
      <c r="U1163" s="185"/>
      <c r="V1163" s="84"/>
      <c r="W1163" s="84"/>
      <c r="X1163" s="84"/>
      <c r="Y1163" s="84"/>
      <c r="Z1163" s="84"/>
      <c r="AA1163" s="185"/>
      <c r="AB1163" s="185"/>
      <c r="AC1163" s="185"/>
      <c r="AD1163" s="185"/>
      <c r="AE1163" s="185"/>
      <c r="AF1163" s="105"/>
      <c r="AG1163" s="105"/>
      <c r="AH1163" s="185"/>
      <c r="AI1163" s="185">
        <f>SUM(AI1160:AI1162)</f>
        <v>0</v>
      </c>
      <c r="AJ1163" s="185">
        <f t="shared" ref="AJ1163" si="3167">SUM(AJ1160:AJ1162)</f>
        <v>0</v>
      </c>
      <c r="AK1163" s="185"/>
      <c r="AL1163" s="185">
        <f t="shared" ref="AL1163:AM1163" si="3168">SUM(AL1160:AL1162)</f>
        <v>0</v>
      </c>
      <c r="AM1163" s="185">
        <f t="shared" si="3168"/>
        <v>0</v>
      </c>
      <c r="AN1163" s="185"/>
      <c r="AO1163" s="185">
        <f t="shared" ref="AO1163:AP1163" si="3169">SUM(AO1160:AO1162)</f>
        <v>0</v>
      </c>
      <c r="AP1163" s="185">
        <f t="shared" si="3169"/>
        <v>0</v>
      </c>
      <c r="AQ1163" s="185"/>
      <c r="AR1163" s="185">
        <f t="shared" ref="AR1163:AS1163" si="3170">SUM(AR1160:AR1162)</f>
        <v>0</v>
      </c>
      <c r="AS1163" s="185">
        <f t="shared" si="3170"/>
        <v>0</v>
      </c>
      <c r="AT1163" s="185"/>
      <c r="AU1163" s="185">
        <f t="shared" ref="AU1163:AV1163" si="3171">SUM(AU1160:AU1162)</f>
        <v>0</v>
      </c>
      <c r="AV1163" s="185">
        <f t="shared" si="3171"/>
        <v>0</v>
      </c>
      <c r="AW1163" s="185"/>
      <c r="AX1163" s="185">
        <f>SUM(AX1160:AX1162)</f>
        <v>0</v>
      </c>
      <c r="AY1163" s="185">
        <f t="shared" ref="AY1163" si="3172">SUM(AY1160:AY1162)</f>
        <v>0</v>
      </c>
      <c r="AZ1163" s="185"/>
      <c r="BA1163" s="185">
        <f t="shared" ref="BA1163:BB1163" si="3173">SUM(BA1160:BA1162)</f>
        <v>0</v>
      </c>
      <c r="BB1163" s="185">
        <f t="shared" si="3173"/>
        <v>0</v>
      </c>
      <c r="BC1163" s="185"/>
      <c r="BD1163" s="185">
        <f t="shared" ref="BD1163:BE1163" si="3174">SUM(BD1160:BD1162)</f>
        <v>0</v>
      </c>
      <c r="BE1163" s="185">
        <f t="shared" si="3174"/>
        <v>0</v>
      </c>
      <c r="BF1163" s="185"/>
      <c r="BG1163" s="185">
        <f t="shared" ref="BG1163:BH1163" si="3175">SUM(BG1160:BG1162)</f>
        <v>0</v>
      </c>
      <c r="BH1163" s="185">
        <f t="shared" si="3175"/>
        <v>0</v>
      </c>
      <c r="BI1163" s="185"/>
      <c r="BJ1163" s="185">
        <f t="shared" ref="BJ1163:BK1163" si="3176">SUM(BJ1160:BJ1162)</f>
        <v>0</v>
      </c>
      <c r="BK1163" s="185">
        <f t="shared" si="3176"/>
        <v>0</v>
      </c>
      <c r="BL1163" s="185"/>
      <c r="BM1163" s="185">
        <f>SUM(BM1160:BM1162)</f>
        <v>0</v>
      </c>
      <c r="BN1163" s="185">
        <f t="shared" ref="BN1163" si="3177">SUM(BN1160:BN1162)</f>
        <v>0</v>
      </c>
      <c r="BO1163" s="185"/>
      <c r="BP1163" s="185">
        <f t="shared" ref="BP1163:BQ1163" si="3178">SUM(BP1160:BP1162)</f>
        <v>0</v>
      </c>
      <c r="BQ1163" s="185">
        <f t="shared" si="3178"/>
        <v>0</v>
      </c>
      <c r="BR1163" s="185"/>
      <c r="BS1163" s="185">
        <f t="shared" ref="BS1163:BT1163" si="3179">SUM(BS1160:BS1162)</f>
        <v>0</v>
      </c>
      <c r="BT1163" s="185">
        <f t="shared" si="3179"/>
        <v>0</v>
      </c>
      <c r="BU1163" s="185"/>
      <c r="BV1163" s="185">
        <f t="shared" ref="BV1163:BW1163" si="3180">SUM(BV1160:BV1162)</f>
        <v>0</v>
      </c>
      <c r="BW1163" s="185">
        <f t="shared" si="3180"/>
        <v>0</v>
      </c>
      <c r="BX1163" s="185"/>
      <c r="BY1163" s="185">
        <f t="shared" ref="BY1163:BZ1163" si="3181">SUM(BY1160:BY1162)</f>
        <v>0</v>
      </c>
      <c r="BZ1163" s="185">
        <f t="shared" si="3181"/>
        <v>0</v>
      </c>
      <c r="CA1163" s="185"/>
      <c r="CB1163" s="185">
        <f>SUM(CB1160:CB1162)</f>
        <v>0</v>
      </c>
      <c r="CC1163" s="185">
        <f t="shared" ref="CC1163" si="3182">SUM(CC1160:CC1162)</f>
        <v>0</v>
      </c>
      <c r="CD1163" s="185"/>
      <c r="CE1163" s="185">
        <f t="shared" ref="CE1163:CF1163" si="3183">SUM(CE1160:CE1162)</f>
        <v>0</v>
      </c>
      <c r="CF1163" s="185">
        <f t="shared" si="3183"/>
        <v>0</v>
      </c>
      <c r="CG1163" s="185"/>
      <c r="CH1163" s="185">
        <f t="shared" ref="CH1163:CI1163" si="3184">SUM(CH1160:CH1162)</f>
        <v>0</v>
      </c>
      <c r="CI1163" s="185">
        <f t="shared" si="3184"/>
        <v>0</v>
      </c>
      <c r="CJ1163" s="185"/>
      <c r="CK1163" s="185">
        <f t="shared" ref="CK1163:CL1163" si="3185">SUM(CK1160:CK1162)</f>
        <v>0</v>
      </c>
      <c r="CL1163" s="185">
        <f t="shared" si="3185"/>
        <v>0</v>
      </c>
      <c r="CM1163" s="185"/>
      <c r="CN1163" s="185">
        <f t="shared" ref="CN1163:CO1163" si="3186">SUM(CN1160:CN1162)</f>
        <v>0</v>
      </c>
      <c r="CO1163" s="185">
        <f t="shared" si="3186"/>
        <v>0</v>
      </c>
      <c r="CP1163" s="2234"/>
      <c r="CQ1163" s="2234">
        <f t="shared" ref="CQ1163:CR1163" si="3187">SUM(CQ1160:CQ1162)</f>
        <v>0</v>
      </c>
      <c r="CR1163" s="2234">
        <f t="shared" si="3187"/>
        <v>0</v>
      </c>
      <c r="CS1163" s="283"/>
      <c r="CT1163" s="283">
        <f t="shared" ref="CT1163:CU1163" si="3188">SUM(CT1160:CT1162)</f>
        <v>0</v>
      </c>
      <c r="CU1163" s="283">
        <f t="shared" si="3188"/>
        <v>0</v>
      </c>
      <c r="CV1163" s="185"/>
      <c r="CW1163" s="185">
        <f t="shared" ref="CW1163:CX1163" si="3189">SUM(CW1160:CW1162)</f>
        <v>0</v>
      </c>
      <c r="CX1163" s="185">
        <f t="shared" si="3189"/>
        <v>0</v>
      </c>
      <c r="CY1163" s="185"/>
      <c r="CZ1163" s="185">
        <f t="shared" ref="CZ1163:DA1163" si="3190">SUM(CZ1160:CZ1162)</f>
        <v>0</v>
      </c>
      <c r="DA1163" s="185">
        <f t="shared" si="3190"/>
        <v>0</v>
      </c>
      <c r="DB1163" s="1622"/>
      <c r="DC1163" s="1622"/>
      <c r="DD1163" s="1622"/>
      <c r="DE1163" s="185">
        <f>SUM(DE1160:DE1162)</f>
        <v>0</v>
      </c>
      <c r="DF1163" s="283"/>
      <c r="DG1163" s="185"/>
      <c r="DH1163" s="185"/>
      <c r="DI1163" s="185"/>
      <c r="DJ1163" s="185"/>
      <c r="DK1163" s="185"/>
      <c r="DL1163" s="185"/>
      <c r="DM1163" s="185"/>
      <c r="DN1163" s="33"/>
      <c r="DO1163" s="185"/>
      <c r="DP1163" s="283"/>
      <c r="DQ1163" s="185"/>
      <c r="DR1163" s="185"/>
      <c r="DS1163" s="185"/>
      <c r="DT1163" s="185"/>
      <c r="DU1163" s="185"/>
      <c r="DV1163" s="185"/>
      <c r="DW1163" s="185"/>
      <c r="DX1163" s="33"/>
      <c r="DY1163" s="185"/>
      <c r="DZ1163" s="2234">
        <f>SUM(DZ1160:DZ1162)</f>
        <v>0</v>
      </c>
      <c r="EA1163" s="283">
        <f t="shared" ref="EA1163:EB1163" si="3191">SUM(EA1160:EA1162)</f>
        <v>0</v>
      </c>
      <c r="EB1163" s="185">
        <f t="shared" si="3191"/>
        <v>0</v>
      </c>
      <c r="EC1163" s="866">
        <f t="shared" ref="EC1163" si="3192">SUM(EC1160:EC1162)</f>
        <v>0</v>
      </c>
      <c r="ED1163" s="185"/>
      <c r="EE1163" s="185"/>
      <c r="EF1163" s="185"/>
      <c r="EG1163" s="202"/>
      <c r="EH1163" s="1614"/>
    </row>
    <row r="1164" spans="1:138" ht="15" hidden="1" customHeight="1" outlineLevel="1">
      <c r="A1164" s="67"/>
      <c r="B1164" s="67"/>
      <c r="C1164" s="93" t="s">
        <v>67</v>
      </c>
      <c r="D1164" s="94" t="s">
        <v>15</v>
      </c>
      <c r="E1164" s="84"/>
      <c r="F1164" s="84"/>
      <c r="G1164" s="84"/>
      <c r="H1164" s="84"/>
      <c r="I1164" s="84"/>
      <c r="J1164" s="84"/>
      <c r="K1164" s="84"/>
      <c r="L1164" s="84"/>
      <c r="M1164" s="2199"/>
      <c r="N1164" s="84"/>
      <c r="O1164" s="84"/>
      <c r="P1164" s="84"/>
      <c r="Q1164" s="185"/>
      <c r="R1164" s="185"/>
      <c r="S1164" s="185"/>
      <c r="T1164" s="185"/>
      <c r="U1164" s="185"/>
      <c r="V1164" s="84"/>
      <c r="W1164" s="84"/>
      <c r="X1164" s="84"/>
      <c r="Y1164" s="84"/>
      <c r="Z1164" s="84"/>
      <c r="AA1164" s="185"/>
      <c r="AB1164" s="185"/>
      <c r="AC1164" s="185"/>
      <c r="AD1164" s="185"/>
      <c r="AE1164" s="185"/>
      <c r="AF1164" s="23"/>
      <c r="AG1164" s="23"/>
      <c r="AH1164" s="185"/>
      <c r="AI1164" s="185"/>
      <c r="AJ1164" s="185"/>
      <c r="AK1164" s="185"/>
      <c r="AL1164" s="185"/>
      <c r="AM1164" s="185"/>
      <c r="AN1164" s="185"/>
      <c r="AO1164" s="185"/>
      <c r="AP1164" s="185"/>
      <c r="AQ1164" s="185"/>
      <c r="AR1164" s="185"/>
      <c r="AS1164" s="185"/>
      <c r="AT1164" s="185"/>
      <c r="AU1164" s="185"/>
      <c r="AV1164" s="185"/>
      <c r="AW1164" s="185"/>
      <c r="AX1164" s="185"/>
      <c r="AY1164" s="185"/>
      <c r="AZ1164" s="185"/>
      <c r="BA1164" s="185"/>
      <c r="BB1164" s="185"/>
      <c r="BC1164" s="185"/>
      <c r="BD1164" s="185"/>
      <c r="BE1164" s="185"/>
      <c r="BF1164" s="185"/>
      <c r="BG1164" s="185"/>
      <c r="BH1164" s="185"/>
      <c r="BI1164" s="185"/>
      <c r="BJ1164" s="185"/>
      <c r="BK1164" s="185"/>
      <c r="BL1164" s="185"/>
      <c r="BM1164" s="185"/>
      <c r="BN1164" s="185"/>
      <c r="BO1164" s="185"/>
      <c r="BP1164" s="185"/>
      <c r="BQ1164" s="185"/>
      <c r="BR1164" s="185"/>
      <c r="BS1164" s="185"/>
      <c r="BT1164" s="185"/>
      <c r="BU1164" s="185"/>
      <c r="BV1164" s="185"/>
      <c r="BW1164" s="185"/>
      <c r="BX1164" s="185"/>
      <c r="BY1164" s="185"/>
      <c r="BZ1164" s="185"/>
      <c r="CA1164" s="185"/>
      <c r="CB1164" s="185"/>
      <c r="CC1164" s="185"/>
      <c r="CD1164" s="185"/>
      <c r="CE1164" s="185"/>
      <c r="CF1164" s="185"/>
      <c r="CG1164" s="185"/>
      <c r="CH1164" s="185"/>
      <c r="CI1164" s="185"/>
      <c r="CJ1164" s="185"/>
      <c r="CK1164" s="185"/>
      <c r="CL1164" s="185"/>
      <c r="CM1164" s="185"/>
      <c r="CN1164" s="185"/>
      <c r="CO1164" s="185"/>
      <c r="CP1164" s="2234"/>
      <c r="CQ1164" s="2234"/>
      <c r="CR1164" s="2234"/>
      <c r="CS1164" s="283"/>
      <c r="CT1164" s="283"/>
      <c r="CU1164" s="283"/>
      <c r="CV1164" s="185"/>
      <c r="CW1164" s="185"/>
      <c r="CX1164" s="185"/>
      <c r="CY1164" s="185"/>
      <c r="CZ1164" s="185"/>
      <c r="DA1164" s="185"/>
      <c r="DB1164" s="1622"/>
      <c r="DC1164" s="1622"/>
      <c r="DD1164" s="1622"/>
      <c r="DE1164" s="185"/>
      <c r="DF1164" s="283"/>
      <c r="DG1164" s="185"/>
      <c r="DH1164" s="185"/>
      <c r="DI1164" s="185"/>
      <c r="DJ1164" s="185"/>
      <c r="DK1164" s="185"/>
      <c r="DL1164" s="185"/>
      <c r="DM1164" s="185"/>
      <c r="DN1164" s="185"/>
      <c r="DO1164" s="185"/>
      <c r="DP1164" s="283"/>
      <c r="DQ1164" s="185"/>
      <c r="DR1164" s="185"/>
      <c r="DS1164" s="185"/>
      <c r="DT1164" s="185"/>
      <c r="DU1164" s="185"/>
      <c r="DV1164" s="185"/>
      <c r="DW1164" s="185"/>
      <c r="DX1164" s="185"/>
      <c r="DY1164" s="185"/>
      <c r="DZ1164" s="2234"/>
      <c r="EA1164" s="283"/>
      <c r="EB1164" s="185"/>
      <c r="EC1164" s="866"/>
      <c r="ED1164" s="185"/>
      <c r="EE1164" s="185"/>
      <c r="EF1164" s="185"/>
      <c r="EG1164" s="202"/>
      <c r="EH1164" s="1614"/>
    </row>
    <row r="1165" spans="1:138" ht="15" hidden="1" customHeight="1" outlineLevel="1">
      <c r="A1165" s="67"/>
      <c r="B1165" s="67"/>
      <c r="C1165" s="95"/>
      <c r="D1165" s="98"/>
      <c r="E1165" s="67"/>
      <c r="F1165" s="67"/>
      <c r="G1165" s="67"/>
      <c r="H1165" s="86">
        <f>SUM(I1165:L1165)</f>
        <v>0</v>
      </c>
      <c r="I1165" s="67"/>
      <c r="J1165" s="67"/>
      <c r="K1165" s="67"/>
      <c r="L1165" s="67"/>
      <c r="M1165" s="2216"/>
      <c r="N1165" s="67"/>
      <c r="O1165" s="67"/>
      <c r="P1165" s="67"/>
      <c r="Q1165" s="185">
        <f>SUM(R1165:U1165)</f>
        <v>0</v>
      </c>
      <c r="R1165" s="23"/>
      <c r="S1165" s="23"/>
      <c r="T1165" s="23"/>
      <c r="U1165" s="23"/>
      <c r="V1165" s="86">
        <f>SUM(W1165:Z1165)</f>
        <v>0</v>
      </c>
      <c r="W1165" s="67"/>
      <c r="X1165" s="67"/>
      <c r="Y1165" s="67"/>
      <c r="Z1165" s="67"/>
      <c r="AA1165" s="185">
        <f>SUM(AB1165:AE1165)</f>
        <v>0</v>
      </c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216"/>
      <c r="CQ1165" s="2216"/>
      <c r="CR1165" s="2216"/>
      <c r="CS1165" s="85"/>
      <c r="CT1165" s="85"/>
      <c r="CU1165" s="85"/>
      <c r="CV1165" s="23"/>
      <c r="CW1165" s="23"/>
      <c r="CX1165" s="23"/>
      <c r="CY1165" s="23"/>
      <c r="CZ1165" s="23"/>
      <c r="DA1165" s="23"/>
      <c r="DB1165" s="1496"/>
      <c r="DC1165" s="1496"/>
      <c r="DD1165" s="1496"/>
      <c r="DE1165" s="23"/>
      <c r="DF1165" s="85"/>
      <c r="DG1165" s="23"/>
      <c r="DH1165" s="23"/>
      <c r="DI1165" s="23"/>
      <c r="DJ1165" s="23"/>
      <c r="DK1165" s="23"/>
      <c r="DL1165" s="23"/>
      <c r="DM1165" s="23"/>
      <c r="DN1165" s="185"/>
      <c r="DO1165" s="23"/>
      <c r="DP1165" s="85"/>
      <c r="DQ1165" s="23"/>
      <c r="DR1165" s="23"/>
      <c r="DS1165" s="23"/>
      <c r="DT1165" s="23"/>
      <c r="DU1165" s="23"/>
      <c r="DV1165" s="23"/>
      <c r="DW1165" s="23"/>
      <c r="DX1165" s="185"/>
      <c r="DY1165" s="23"/>
      <c r="DZ1165" s="2216"/>
      <c r="EA1165" s="85"/>
      <c r="EB1165" s="23"/>
      <c r="EC1165" s="867"/>
      <c r="ED1165" s="23"/>
      <c r="EE1165" s="23"/>
      <c r="EF1165" s="23"/>
      <c r="EG1165" s="171"/>
      <c r="EH1165" s="1291"/>
    </row>
    <row r="1166" spans="1:138" ht="15" hidden="1" customHeight="1" outlineLevel="1">
      <c r="A1166" s="67"/>
      <c r="B1166" s="67"/>
      <c r="C1166" s="95"/>
      <c r="D1166" s="98"/>
      <c r="E1166" s="67"/>
      <c r="F1166" s="67"/>
      <c r="G1166" s="67"/>
      <c r="H1166" s="86">
        <f>SUM(I1166:L1166)</f>
        <v>0</v>
      </c>
      <c r="I1166" s="67"/>
      <c r="J1166" s="67"/>
      <c r="K1166" s="67"/>
      <c r="L1166" s="67"/>
      <c r="M1166" s="2216"/>
      <c r="N1166" s="67"/>
      <c r="O1166" s="67"/>
      <c r="P1166" s="67"/>
      <c r="Q1166" s="185">
        <f>SUM(R1166:U1166)</f>
        <v>0</v>
      </c>
      <c r="R1166" s="196"/>
      <c r="S1166" s="196"/>
      <c r="T1166" s="196"/>
      <c r="U1166" s="196"/>
      <c r="V1166" s="86">
        <f>SUM(W1166:Z1166)</f>
        <v>0</v>
      </c>
      <c r="W1166" s="67"/>
      <c r="X1166" s="67"/>
      <c r="Y1166" s="67"/>
      <c r="Z1166" s="67"/>
      <c r="AA1166" s="185">
        <f>SUM(AB1166:AE1166)</f>
        <v>0</v>
      </c>
      <c r="AB1166" s="196"/>
      <c r="AC1166" s="196"/>
      <c r="AD1166" s="196"/>
      <c r="AE1166" s="196"/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33"/>
      <c r="BC1166" s="33"/>
      <c r="BD1166" s="33"/>
      <c r="BE1166" s="33"/>
      <c r="BF1166" s="33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  <c r="CO1166" s="33"/>
      <c r="CP1166" s="2239"/>
      <c r="CQ1166" s="2239"/>
      <c r="CR1166" s="2239"/>
      <c r="CS1166" s="210"/>
      <c r="CT1166" s="210"/>
      <c r="CU1166" s="210"/>
      <c r="CV1166" s="33"/>
      <c r="CW1166" s="33"/>
      <c r="CX1166" s="33"/>
      <c r="CY1166" s="33"/>
      <c r="CZ1166" s="33"/>
      <c r="DA1166" s="33"/>
      <c r="DB1166" s="1498"/>
      <c r="DC1166" s="1498"/>
      <c r="DD1166" s="1498"/>
      <c r="DE1166" s="33"/>
      <c r="DF1166" s="210"/>
      <c r="DG1166" s="33"/>
      <c r="DH1166" s="33"/>
      <c r="DI1166" s="33"/>
      <c r="DJ1166" s="33"/>
      <c r="DK1166" s="33"/>
      <c r="DL1166" s="33"/>
      <c r="DM1166" s="33"/>
      <c r="DN1166" s="23"/>
      <c r="DO1166" s="33"/>
      <c r="DP1166" s="210"/>
      <c r="DQ1166" s="33"/>
      <c r="DR1166" s="33"/>
      <c r="DS1166" s="33"/>
      <c r="DT1166" s="33"/>
      <c r="DU1166" s="33"/>
      <c r="DV1166" s="33"/>
      <c r="DW1166" s="33"/>
      <c r="DX1166" s="23"/>
      <c r="DY1166" s="33"/>
      <c r="DZ1166" s="2239"/>
      <c r="EA1166" s="210"/>
      <c r="EB1166" s="33"/>
      <c r="EC1166" s="868"/>
      <c r="ED1166" s="33"/>
      <c r="EE1166" s="33"/>
      <c r="EF1166" s="33"/>
      <c r="EG1166" s="201"/>
      <c r="EH1166" s="1581"/>
    </row>
    <row r="1167" spans="1:138" ht="15" hidden="1" customHeight="1" outlineLevel="1">
      <c r="A1167" s="67"/>
      <c r="B1167" s="67"/>
      <c r="C1167" s="95" t="s">
        <v>49</v>
      </c>
      <c r="D1167" s="98"/>
      <c r="E1167" s="67"/>
      <c r="F1167" s="67"/>
      <c r="G1167" s="67"/>
      <c r="H1167" s="86">
        <f>SUM(I1167:L1167)</f>
        <v>0</v>
      </c>
      <c r="I1167" s="67"/>
      <c r="J1167" s="67"/>
      <c r="K1167" s="67"/>
      <c r="L1167" s="67"/>
      <c r="M1167" s="2216"/>
      <c r="N1167" s="67"/>
      <c r="O1167" s="67"/>
      <c r="P1167" s="67"/>
      <c r="Q1167" s="185">
        <f>SUM(R1167:U1167)</f>
        <v>0</v>
      </c>
      <c r="R1167" s="196"/>
      <c r="S1167" s="196"/>
      <c r="T1167" s="196"/>
      <c r="U1167" s="196"/>
      <c r="V1167" s="86">
        <f>SUM(W1167:Z1167)</f>
        <v>0</v>
      </c>
      <c r="W1167" s="67"/>
      <c r="X1167" s="67"/>
      <c r="Y1167" s="67"/>
      <c r="Z1167" s="67"/>
      <c r="AA1167" s="185">
        <f>SUM(AB1167:AE1167)</f>
        <v>0</v>
      </c>
      <c r="AB1167" s="196"/>
      <c r="AC1167" s="196"/>
      <c r="AD1167" s="196"/>
      <c r="AE1167" s="196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33"/>
      <c r="BC1167" s="33"/>
      <c r="BD1167" s="33"/>
      <c r="BE1167" s="33"/>
      <c r="BF1167" s="33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  <c r="CO1167" s="33"/>
      <c r="CP1167" s="2239"/>
      <c r="CQ1167" s="2239"/>
      <c r="CR1167" s="2239"/>
      <c r="CS1167" s="210"/>
      <c r="CT1167" s="210"/>
      <c r="CU1167" s="210"/>
      <c r="CV1167" s="33"/>
      <c r="CW1167" s="33"/>
      <c r="CX1167" s="33"/>
      <c r="CY1167" s="33"/>
      <c r="CZ1167" s="33"/>
      <c r="DA1167" s="33"/>
      <c r="DB1167" s="1498"/>
      <c r="DC1167" s="1498"/>
      <c r="DD1167" s="1498"/>
      <c r="DE1167" s="33"/>
      <c r="DF1167" s="210"/>
      <c r="DG1167" s="33"/>
      <c r="DH1167" s="33"/>
      <c r="DI1167" s="33"/>
      <c r="DJ1167" s="33"/>
      <c r="DK1167" s="33"/>
      <c r="DL1167" s="33"/>
      <c r="DM1167" s="33"/>
      <c r="DN1167" s="33"/>
      <c r="DO1167" s="33"/>
      <c r="DP1167" s="210"/>
      <c r="DQ1167" s="33"/>
      <c r="DR1167" s="33"/>
      <c r="DS1167" s="33"/>
      <c r="DT1167" s="33"/>
      <c r="DU1167" s="33"/>
      <c r="DV1167" s="33"/>
      <c r="DW1167" s="33"/>
      <c r="DX1167" s="33"/>
      <c r="DY1167" s="33"/>
      <c r="DZ1167" s="2239"/>
      <c r="EA1167" s="210"/>
      <c r="EB1167" s="33"/>
      <c r="EC1167" s="868"/>
      <c r="ED1167" s="33"/>
      <c r="EE1167" s="33"/>
      <c r="EF1167" s="33"/>
      <c r="EG1167" s="201"/>
      <c r="EH1167" s="1581"/>
    </row>
    <row r="1168" spans="1:138" ht="15" hidden="1" customHeight="1" outlineLevel="1">
      <c r="A1168" s="67"/>
      <c r="B1168" s="67"/>
      <c r="C1168" s="95"/>
      <c r="D1168" s="97" t="s">
        <v>52</v>
      </c>
      <c r="E1168" s="84"/>
      <c r="F1168" s="84"/>
      <c r="G1168" s="84"/>
      <c r="H1168" s="84"/>
      <c r="I1168" s="84"/>
      <c r="J1168" s="84"/>
      <c r="K1168" s="84"/>
      <c r="L1168" s="84"/>
      <c r="M1168" s="2199"/>
      <c r="N1168" s="84"/>
      <c r="O1168" s="84"/>
      <c r="P1168" s="84"/>
      <c r="Q1168" s="185"/>
      <c r="R1168" s="185"/>
      <c r="S1168" s="185"/>
      <c r="T1168" s="185"/>
      <c r="U1168" s="185"/>
      <c r="V1168" s="84"/>
      <c r="W1168" s="84"/>
      <c r="X1168" s="84"/>
      <c r="Y1168" s="84"/>
      <c r="Z1168" s="84"/>
      <c r="AA1168" s="185"/>
      <c r="AB1168" s="185"/>
      <c r="AC1168" s="185"/>
      <c r="AD1168" s="185"/>
      <c r="AE1168" s="185"/>
      <c r="AF1168" s="105"/>
      <c r="AG1168" s="105"/>
      <c r="AH1168" s="185">
        <f>SUM(AH1165:AH1167)</f>
        <v>0</v>
      </c>
      <c r="AI1168" s="185">
        <f>SUM(AI1165:AI1167)</f>
        <v>0</v>
      </c>
      <c r="AJ1168" s="185">
        <f>SUM(AJ1165:AJ1167)</f>
        <v>0</v>
      </c>
      <c r="AK1168" s="185">
        <f>SUM(AK1165:AK1167)</f>
        <v>0</v>
      </c>
      <c r="AL1168" s="185">
        <f t="shared" ref="AL1168:AV1168" si="3193">SUM(AL1165:AL1167)</f>
        <v>0</v>
      </c>
      <c r="AM1168" s="185">
        <f t="shared" si="3193"/>
        <v>0</v>
      </c>
      <c r="AN1168" s="185">
        <f t="shared" si="3193"/>
        <v>0</v>
      </c>
      <c r="AO1168" s="185">
        <f t="shared" si="3193"/>
        <v>0</v>
      </c>
      <c r="AP1168" s="185">
        <f t="shared" si="3193"/>
        <v>0</v>
      </c>
      <c r="AQ1168" s="185">
        <f t="shared" si="3193"/>
        <v>0</v>
      </c>
      <c r="AR1168" s="185">
        <f t="shared" si="3193"/>
        <v>0</v>
      </c>
      <c r="AS1168" s="185">
        <f t="shared" si="3193"/>
        <v>0</v>
      </c>
      <c r="AT1168" s="185">
        <f t="shared" si="3193"/>
        <v>0</v>
      </c>
      <c r="AU1168" s="185">
        <f t="shared" si="3193"/>
        <v>0</v>
      </c>
      <c r="AV1168" s="185">
        <f t="shared" si="3193"/>
        <v>0</v>
      </c>
      <c r="AW1168" s="185">
        <f>SUM(AW1165:AW1167)</f>
        <v>0</v>
      </c>
      <c r="AX1168" s="185">
        <f>SUM(AX1165:AX1167)</f>
        <v>0</v>
      </c>
      <c r="AY1168" s="185">
        <f>SUM(AY1165:AY1167)</f>
        <v>0</v>
      </c>
      <c r="AZ1168" s="185">
        <f>SUM(AZ1165:AZ1167)</f>
        <v>0</v>
      </c>
      <c r="BA1168" s="185">
        <f t="shared" ref="BA1168:BK1168" si="3194">SUM(BA1165:BA1167)</f>
        <v>0</v>
      </c>
      <c r="BB1168" s="185">
        <f t="shared" si="3194"/>
        <v>0</v>
      </c>
      <c r="BC1168" s="185">
        <f t="shared" si="3194"/>
        <v>0</v>
      </c>
      <c r="BD1168" s="185">
        <f t="shared" si="3194"/>
        <v>0</v>
      </c>
      <c r="BE1168" s="185">
        <f t="shared" si="3194"/>
        <v>0</v>
      </c>
      <c r="BF1168" s="185">
        <f t="shared" si="3194"/>
        <v>0</v>
      </c>
      <c r="BG1168" s="185">
        <f t="shared" si="3194"/>
        <v>0</v>
      </c>
      <c r="BH1168" s="185">
        <f t="shared" si="3194"/>
        <v>0</v>
      </c>
      <c r="BI1168" s="185">
        <f t="shared" si="3194"/>
        <v>0</v>
      </c>
      <c r="BJ1168" s="185">
        <f t="shared" si="3194"/>
        <v>0</v>
      </c>
      <c r="BK1168" s="185">
        <f t="shared" si="3194"/>
        <v>0</v>
      </c>
      <c r="BL1168" s="185">
        <f>SUM(BL1165:BL1167)</f>
        <v>0</v>
      </c>
      <c r="BM1168" s="185">
        <f>SUM(BM1165:BM1167)</f>
        <v>0</v>
      </c>
      <c r="BN1168" s="185">
        <f>SUM(BN1165:BN1167)</f>
        <v>0</v>
      </c>
      <c r="BO1168" s="185">
        <f>SUM(BO1165:BO1167)</f>
        <v>0</v>
      </c>
      <c r="BP1168" s="185">
        <f t="shared" ref="BP1168:BZ1168" si="3195">SUM(BP1165:BP1167)</f>
        <v>0</v>
      </c>
      <c r="BQ1168" s="185">
        <f t="shared" si="3195"/>
        <v>0</v>
      </c>
      <c r="BR1168" s="185">
        <f t="shared" si="3195"/>
        <v>0</v>
      </c>
      <c r="BS1168" s="185">
        <f t="shared" si="3195"/>
        <v>0</v>
      </c>
      <c r="BT1168" s="185">
        <f t="shared" si="3195"/>
        <v>0</v>
      </c>
      <c r="BU1168" s="185">
        <f t="shared" si="3195"/>
        <v>0</v>
      </c>
      <c r="BV1168" s="185">
        <f t="shared" si="3195"/>
        <v>0</v>
      </c>
      <c r="BW1168" s="185">
        <f t="shared" si="3195"/>
        <v>0</v>
      </c>
      <c r="BX1168" s="185">
        <f t="shared" si="3195"/>
        <v>0</v>
      </c>
      <c r="BY1168" s="185">
        <f t="shared" si="3195"/>
        <v>0</v>
      </c>
      <c r="BZ1168" s="185">
        <f t="shared" si="3195"/>
        <v>0</v>
      </c>
      <c r="CA1168" s="185">
        <f>SUM(CA1165:CA1167)</f>
        <v>0</v>
      </c>
      <c r="CB1168" s="185">
        <f>SUM(CB1165:CB1167)</f>
        <v>0</v>
      </c>
      <c r="CC1168" s="185">
        <f>SUM(CC1165:CC1167)</f>
        <v>0</v>
      </c>
      <c r="CD1168" s="185">
        <f>SUM(CD1165:CD1167)</f>
        <v>0</v>
      </c>
      <c r="CE1168" s="185">
        <f t="shared" ref="CE1168:CO1168" si="3196">SUM(CE1165:CE1167)</f>
        <v>0</v>
      </c>
      <c r="CF1168" s="185">
        <f t="shared" si="3196"/>
        <v>0</v>
      </c>
      <c r="CG1168" s="185">
        <f t="shared" si="3196"/>
        <v>0</v>
      </c>
      <c r="CH1168" s="185">
        <f t="shared" si="3196"/>
        <v>0</v>
      </c>
      <c r="CI1168" s="185">
        <f t="shared" si="3196"/>
        <v>0</v>
      </c>
      <c r="CJ1168" s="185">
        <f t="shared" si="3196"/>
        <v>0</v>
      </c>
      <c r="CK1168" s="185">
        <f t="shared" si="3196"/>
        <v>0</v>
      </c>
      <c r="CL1168" s="185">
        <f t="shared" si="3196"/>
        <v>0</v>
      </c>
      <c r="CM1168" s="185">
        <f t="shared" si="3196"/>
        <v>0</v>
      </c>
      <c r="CN1168" s="185">
        <f t="shared" si="3196"/>
        <v>0</v>
      </c>
      <c r="CO1168" s="185">
        <f t="shared" si="3196"/>
        <v>0</v>
      </c>
      <c r="CP1168" s="2234">
        <f t="shared" ref="CP1168:CX1168" si="3197">SUM(CP1165:CP1167)</f>
        <v>0</v>
      </c>
      <c r="CQ1168" s="2234">
        <f t="shared" si="3197"/>
        <v>0</v>
      </c>
      <c r="CR1168" s="2234">
        <f t="shared" si="3197"/>
        <v>0</v>
      </c>
      <c r="CS1168" s="283">
        <f t="shared" si="3197"/>
        <v>0</v>
      </c>
      <c r="CT1168" s="283">
        <f t="shared" si="3197"/>
        <v>0</v>
      </c>
      <c r="CU1168" s="283">
        <f t="shared" si="3197"/>
        <v>0</v>
      </c>
      <c r="CV1168" s="185">
        <f t="shared" si="3197"/>
        <v>0</v>
      </c>
      <c r="CW1168" s="185">
        <f t="shared" si="3197"/>
        <v>0</v>
      </c>
      <c r="CX1168" s="185">
        <f t="shared" si="3197"/>
        <v>0</v>
      </c>
      <c r="CY1168" s="185">
        <f t="shared" ref="CY1168:DA1168" si="3198">SUM(CY1165:CY1167)</f>
        <v>0</v>
      </c>
      <c r="CZ1168" s="185">
        <f t="shared" si="3198"/>
        <v>0</v>
      </c>
      <c r="DA1168" s="185">
        <f t="shared" si="3198"/>
        <v>0</v>
      </c>
      <c r="DB1168" s="1622"/>
      <c r="DC1168" s="1622"/>
      <c r="DD1168" s="1622"/>
      <c r="DE1168" s="185">
        <f>SUM(DE1165:DE1167)</f>
        <v>0</v>
      </c>
      <c r="DF1168" s="283"/>
      <c r="DG1168" s="185"/>
      <c r="DH1168" s="185"/>
      <c r="DI1168" s="185"/>
      <c r="DJ1168" s="185"/>
      <c r="DK1168" s="185"/>
      <c r="DL1168" s="185"/>
      <c r="DM1168" s="185"/>
      <c r="DN1168" s="33"/>
      <c r="DO1168" s="185"/>
      <c r="DP1168" s="283"/>
      <c r="DQ1168" s="185"/>
      <c r="DR1168" s="185"/>
      <c r="DS1168" s="185"/>
      <c r="DT1168" s="185"/>
      <c r="DU1168" s="185"/>
      <c r="DV1168" s="185"/>
      <c r="DW1168" s="185"/>
      <c r="DX1168" s="33"/>
      <c r="DY1168" s="185"/>
      <c r="DZ1168" s="2234">
        <f>SUM(DZ1165:DZ1167)</f>
        <v>0</v>
      </c>
      <c r="EA1168" s="283">
        <f>SUM(EA1165:EA1167)</f>
        <v>0</v>
      </c>
      <c r="EB1168" s="185">
        <f t="shared" ref="EB1168:EC1168" si="3199">SUM(EB1165:EB1167)</f>
        <v>0</v>
      </c>
      <c r="EC1168" s="866">
        <f t="shared" si="3199"/>
        <v>0</v>
      </c>
      <c r="ED1168" s="185"/>
      <c r="EE1168" s="185"/>
      <c r="EF1168" s="185"/>
      <c r="EG1168" s="202"/>
      <c r="EH1168" s="1614"/>
    </row>
    <row r="1169" spans="1:138" ht="15" hidden="1" customHeight="1" outlineLevel="1">
      <c r="A1169" s="67"/>
      <c r="B1169" s="67"/>
      <c r="C1169" s="93" t="s">
        <v>68</v>
      </c>
      <c r="D1169" s="94" t="s">
        <v>16</v>
      </c>
      <c r="E1169" s="84"/>
      <c r="F1169" s="84"/>
      <c r="G1169" s="84"/>
      <c r="H1169" s="84"/>
      <c r="I1169" s="84"/>
      <c r="J1169" s="84"/>
      <c r="K1169" s="84"/>
      <c r="L1169" s="84"/>
      <c r="M1169" s="2199"/>
      <c r="N1169" s="84"/>
      <c r="O1169" s="84"/>
      <c r="P1169" s="84"/>
      <c r="Q1169" s="185"/>
      <c r="R1169" s="185"/>
      <c r="S1169" s="185"/>
      <c r="T1169" s="185"/>
      <c r="U1169" s="185"/>
      <c r="V1169" s="84"/>
      <c r="W1169" s="84"/>
      <c r="X1169" s="84"/>
      <c r="Y1169" s="84"/>
      <c r="Z1169" s="84"/>
      <c r="AA1169" s="185"/>
      <c r="AB1169" s="185"/>
      <c r="AC1169" s="185"/>
      <c r="AD1169" s="185"/>
      <c r="AE1169" s="185"/>
      <c r="AF1169" s="23"/>
      <c r="AG1169" s="23"/>
      <c r="AH1169" s="185"/>
      <c r="AI1169" s="185"/>
      <c r="AJ1169" s="185"/>
      <c r="AK1169" s="185"/>
      <c r="AL1169" s="185"/>
      <c r="AM1169" s="185"/>
      <c r="AN1169" s="185"/>
      <c r="AO1169" s="185"/>
      <c r="AP1169" s="185"/>
      <c r="AQ1169" s="185"/>
      <c r="AR1169" s="185"/>
      <c r="AS1169" s="185"/>
      <c r="AT1169" s="185"/>
      <c r="AU1169" s="185"/>
      <c r="AV1169" s="185"/>
      <c r="AW1169" s="185"/>
      <c r="AX1169" s="185"/>
      <c r="AY1169" s="185"/>
      <c r="AZ1169" s="185"/>
      <c r="BA1169" s="185"/>
      <c r="BB1169" s="185"/>
      <c r="BC1169" s="185"/>
      <c r="BD1169" s="185"/>
      <c r="BE1169" s="185"/>
      <c r="BF1169" s="185"/>
      <c r="BG1169" s="185"/>
      <c r="BH1169" s="185"/>
      <c r="BI1169" s="185"/>
      <c r="BJ1169" s="185"/>
      <c r="BK1169" s="185"/>
      <c r="BL1169" s="185"/>
      <c r="BM1169" s="185"/>
      <c r="BN1169" s="185"/>
      <c r="BO1169" s="185"/>
      <c r="BP1169" s="185"/>
      <c r="BQ1169" s="185"/>
      <c r="BR1169" s="185"/>
      <c r="BS1169" s="185"/>
      <c r="BT1169" s="185"/>
      <c r="BU1169" s="185"/>
      <c r="BV1169" s="185"/>
      <c r="BW1169" s="185"/>
      <c r="BX1169" s="185"/>
      <c r="BY1169" s="185"/>
      <c r="BZ1169" s="185"/>
      <c r="CA1169" s="185"/>
      <c r="CB1169" s="185"/>
      <c r="CC1169" s="185"/>
      <c r="CD1169" s="185"/>
      <c r="CE1169" s="185"/>
      <c r="CF1169" s="185"/>
      <c r="CG1169" s="185"/>
      <c r="CH1169" s="185"/>
      <c r="CI1169" s="185"/>
      <c r="CJ1169" s="185"/>
      <c r="CK1169" s="185"/>
      <c r="CL1169" s="185"/>
      <c r="CM1169" s="185"/>
      <c r="CN1169" s="185"/>
      <c r="CO1169" s="185"/>
      <c r="CP1169" s="2234"/>
      <c r="CQ1169" s="2234"/>
      <c r="CR1169" s="2234"/>
      <c r="CS1169" s="283"/>
      <c r="CT1169" s="283"/>
      <c r="CU1169" s="283"/>
      <c r="CV1169" s="185"/>
      <c r="CW1169" s="185"/>
      <c r="CX1169" s="185"/>
      <c r="CY1169" s="185"/>
      <c r="CZ1169" s="185"/>
      <c r="DA1169" s="185"/>
      <c r="DB1169" s="1622"/>
      <c r="DC1169" s="1622"/>
      <c r="DD1169" s="1622"/>
      <c r="DE1169" s="185"/>
      <c r="DF1169" s="283"/>
      <c r="DG1169" s="185"/>
      <c r="DH1169" s="185"/>
      <c r="DI1169" s="185"/>
      <c r="DJ1169" s="185"/>
      <c r="DK1169" s="185"/>
      <c r="DL1169" s="185"/>
      <c r="DM1169" s="185"/>
      <c r="DN1169" s="185"/>
      <c r="DO1169" s="185"/>
      <c r="DP1169" s="283"/>
      <c r="DQ1169" s="185"/>
      <c r="DR1169" s="185"/>
      <c r="DS1169" s="185"/>
      <c r="DT1169" s="185"/>
      <c r="DU1169" s="185"/>
      <c r="DV1169" s="185"/>
      <c r="DW1169" s="185"/>
      <c r="DX1169" s="185"/>
      <c r="DY1169" s="185"/>
      <c r="DZ1169" s="2234"/>
      <c r="EA1169" s="283"/>
      <c r="EB1169" s="185"/>
      <c r="EC1169" s="866"/>
      <c r="ED1169" s="185"/>
      <c r="EE1169" s="185"/>
      <c r="EF1169" s="185"/>
      <c r="EG1169" s="202"/>
      <c r="EH1169" s="1614"/>
    </row>
    <row r="1170" spans="1:138" ht="15" hidden="1" customHeight="1" outlineLevel="1">
      <c r="A1170" s="67"/>
      <c r="B1170" s="67"/>
      <c r="C1170" s="95"/>
      <c r="D1170" s="98"/>
      <c r="E1170" s="67"/>
      <c r="F1170" s="67"/>
      <c r="G1170" s="67"/>
      <c r="H1170" s="86">
        <f>SUM(I1170:L1170)</f>
        <v>0</v>
      </c>
      <c r="I1170" s="67"/>
      <c r="J1170" s="67"/>
      <c r="K1170" s="67"/>
      <c r="L1170" s="67"/>
      <c r="M1170" s="2216"/>
      <c r="N1170" s="67"/>
      <c r="O1170" s="67"/>
      <c r="P1170" s="67"/>
      <c r="Q1170" s="185">
        <f>SUM(R1170:U1170)</f>
        <v>0</v>
      </c>
      <c r="R1170" s="23"/>
      <c r="S1170" s="23"/>
      <c r="T1170" s="23"/>
      <c r="U1170" s="23"/>
      <c r="V1170" s="86">
        <f>SUM(W1170:Z1170)</f>
        <v>0</v>
      </c>
      <c r="W1170" s="67"/>
      <c r="X1170" s="67"/>
      <c r="Y1170" s="67"/>
      <c r="Z1170" s="67"/>
      <c r="AA1170" s="185">
        <f>SUM(AB1170:AE1170)</f>
        <v>0</v>
      </c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216"/>
      <c r="CQ1170" s="2216"/>
      <c r="CR1170" s="2216"/>
      <c r="CS1170" s="85"/>
      <c r="CT1170" s="85"/>
      <c r="CU1170" s="85"/>
      <c r="CV1170" s="23"/>
      <c r="CW1170" s="23"/>
      <c r="CX1170" s="23"/>
      <c r="CY1170" s="23"/>
      <c r="CZ1170" s="23"/>
      <c r="DA1170" s="23"/>
      <c r="DB1170" s="1496"/>
      <c r="DC1170" s="1496"/>
      <c r="DD1170" s="1496"/>
      <c r="DE1170" s="23"/>
      <c r="DF1170" s="85"/>
      <c r="DG1170" s="23"/>
      <c r="DH1170" s="23"/>
      <c r="DI1170" s="23"/>
      <c r="DJ1170" s="23"/>
      <c r="DK1170" s="23"/>
      <c r="DL1170" s="23"/>
      <c r="DM1170" s="23"/>
      <c r="DN1170" s="185"/>
      <c r="DO1170" s="23"/>
      <c r="DP1170" s="85"/>
      <c r="DQ1170" s="23"/>
      <c r="DR1170" s="23"/>
      <c r="DS1170" s="23"/>
      <c r="DT1170" s="23"/>
      <c r="DU1170" s="23"/>
      <c r="DV1170" s="23"/>
      <c r="DW1170" s="23"/>
      <c r="DX1170" s="185"/>
      <c r="DY1170" s="23"/>
      <c r="DZ1170" s="2216"/>
      <c r="EA1170" s="85"/>
      <c r="EB1170" s="23"/>
      <c r="EC1170" s="867"/>
      <c r="ED1170" s="23"/>
      <c r="EE1170" s="23"/>
      <c r="EF1170" s="23"/>
      <c r="EG1170" s="171"/>
      <c r="EH1170" s="1291"/>
    </row>
    <row r="1171" spans="1:138" ht="15" hidden="1" customHeight="1" outlineLevel="1">
      <c r="A1171" s="67"/>
      <c r="B1171" s="67"/>
      <c r="C1171" s="95"/>
      <c r="D1171" s="98"/>
      <c r="E1171" s="67"/>
      <c r="F1171" s="67"/>
      <c r="G1171" s="67"/>
      <c r="H1171" s="86">
        <f>SUM(I1171:L1171)</f>
        <v>0</v>
      </c>
      <c r="I1171" s="67"/>
      <c r="J1171" s="67"/>
      <c r="K1171" s="67"/>
      <c r="L1171" s="67"/>
      <c r="M1171" s="2216"/>
      <c r="N1171" s="67"/>
      <c r="O1171" s="67"/>
      <c r="P1171" s="67"/>
      <c r="Q1171" s="185">
        <f>SUM(R1171:U1171)</f>
        <v>0</v>
      </c>
      <c r="R1171" s="196"/>
      <c r="S1171" s="196"/>
      <c r="T1171" s="196"/>
      <c r="U1171" s="196"/>
      <c r="V1171" s="86">
        <f>SUM(W1171:Z1171)</f>
        <v>0</v>
      </c>
      <c r="W1171" s="67"/>
      <c r="X1171" s="67"/>
      <c r="Y1171" s="67"/>
      <c r="Z1171" s="67"/>
      <c r="AA1171" s="185">
        <f>SUM(AB1171:AE1171)</f>
        <v>0</v>
      </c>
      <c r="AB1171" s="196"/>
      <c r="AC1171" s="196"/>
      <c r="AD1171" s="196"/>
      <c r="AE1171" s="196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2239"/>
      <c r="CQ1171" s="2239"/>
      <c r="CR1171" s="2239"/>
      <c r="CS1171" s="210"/>
      <c r="CT1171" s="210"/>
      <c r="CU1171" s="210"/>
      <c r="CV1171" s="33"/>
      <c r="CW1171" s="33"/>
      <c r="CX1171" s="33"/>
      <c r="CY1171" s="33"/>
      <c r="CZ1171" s="33"/>
      <c r="DA1171" s="33"/>
      <c r="DB1171" s="1498"/>
      <c r="DC1171" s="1498"/>
      <c r="DD1171" s="1498"/>
      <c r="DE1171" s="33"/>
      <c r="DF1171" s="210"/>
      <c r="DG1171" s="33"/>
      <c r="DH1171" s="33"/>
      <c r="DI1171" s="33"/>
      <c r="DJ1171" s="33"/>
      <c r="DK1171" s="33"/>
      <c r="DL1171" s="33"/>
      <c r="DM1171" s="33"/>
      <c r="DN1171" s="23"/>
      <c r="DO1171" s="33"/>
      <c r="DP1171" s="210"/>
      <c r="DQ1171" s="33"/>
      <c r="DR1171" s="33"/>
      <c r="DS1171" s="33"/>
      <c r="DT1171" s="33"/>
      <c r="DU1171" s="33"/>
      <c r="DV1171" s="33"/>
      <c r="DW1171" s="33"/>
      <c r="DX1171" s="23"/>
      <c r="DY1171" s="33"/>
      <c r="DZ1171" s="2239"/>
      <c r="EA1171" s="210"/>
      <c r="EB1171" s="33"/>
      <c r="EC1171" s="868"/>
      <c r="ED1171" s="33"/>
      <c r="EE1171" s="33"/>
      <c r="EF1171" s="33"/>
      <c r="EG1171" s="201"/>
      <c r="EH1171" s="1581"/>
    </row>
    <row r="1172" spans="1:138" ht="15" hidden="1" customHeight="1" outlineLevel="1">
      <c r="A1172" s="67"/>
      <c r="B1172" s="67"/>
      <c r="C1172" s="95" t="s">
        <v>49</v>
      </c>
      <c r="D1172" s="98"/>
      <c r="E1172" s="67"/>
      <c r="F1172" s="67"/>
      <c r="G1172" s="67"/>
      <c r="H1172" s="86">
        <f>SUM(I1172:L1172)</f>
        <v>0</v>
      </c>
      <c r="I1172" s="67"/>
      <c r="J1172" s="67"/>
      <c r="K1172" s="67"/>
      <c r="L1172" s="67"/>
      <c r="M1172" s="2216"/>
      <c r="N1172" s="67"/>
      <c r="O1172" s="67"/>
      <c r="P1172" s="67"/>
      <c r="Q1172" s="185">
        <f>SUM(R1172:U1172)</f>
        <v>0</v>
      </c>
      <c r="R1172" s="196"/>
      <c r="S1172" s="196"/>
      <c r="T1172" s="196"/>
      <c r="U1172" s="196"/>
      <c r="V1172" s="86">
        <f>SUM(W1172:Z1172)</f>
        <v>0</v>
      </c>
      <c r="W1172" s="67"/>
      <c r="X1172" s="67"/>
      <c r="Y1172" s="67"/>
      <c r="Z1172" s="67"/>
      <c r="AA1172" s="185">
        <f>SUM(AB1172:AE1172)</f>
        <v>0</v>
      </c>
      <c r="AB1172" s="196"/>
      <c r="AC1172" s="196"/>
      <c r="AD1172" s="196"/>
      <c r="AE1172" s="196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2239"/>
      <c r="CQ1172" s="2239"/>
      <c r="CR1172" s="2239"/>
      <c r="CS1172" s="210"/>
      <c r="CT1172" s="210"/>
      <c r="CU1172" s="210"/>
      <c r="CV1172" s="33"/>
      <c r="CW1172" s="33"/>
      <c r="CX1172" s="33"/>
      <c r="CY1172" s="33"/>
      <c r="CZ1172" s="33"/>
      <c r="DA1172" s="33"/>
      <c r="DB1172" s="1498"/>
      <c r="DC1172" s="1498"/>
      <c r="DD1172" s="1498"/>
      <c r="DE1172" s="33"/>
      <c r="DF1172" s="210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210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2239"/>
      <c r="EA1172" s="210"/>
      <c r="EB1172" s="33"/>
      <c r="EC1172" s="868"/>
      <c r="ED1172" s="33"/>
      <c r="EE1172" s="33"/>
      <c r="EF1172" s="33"/>
      <c r="EG1172" s="201"/>
      <c r="EH1172" s="1581"/>
    </row>
    <row r="1173" spans="1:138" ht="15" hidden="1" customHeight="1" outlineLevel="1">
      <c r="A1173" s="67"/>
      <c r="B1173" s="67"/>
      <c r="C1173" s="95"/>
      <c r="D1173" s="97" t="s">
        <v>52</v>
      </c>
      <c r="E1173" s="84"/>
      <c r="F1173" s="84"/>
      <c r="G1173" s="84"/>
      <c r="H1173" s="84"/>
      <c r="I1173" s="84"/>
      <c r="J1173" s="84"/>
      <c r="K1173" s="84"/>
      <c r="L1173" s="84"/>
      <c r="M1173" s="2199"/>
      <c r="N1173" s="84"/>
      <c r="O1173" s="84"/>
      <c r="P1173" s="84"/>
      <c r="Q1173" s="185"/>
      <c r="R1173" s="185"/>
      <c r="S1173" s="185"/>
      <c r="T1173" s="185"/>
      <c r="U1173" s="185"/>
      <c r="V1173" s="84"/>
      <c r="W1173" s="84"/>
      <c r="X1173" s="84"/>
      <c r="Y1173" s="84"/>
      <c r="Z1173" s="84"/>
      <c r="AA1173" s="185"/>
      <c r="AB1173" s="185"/>
      <c r="AC1173" s="185"/>
      <c r="AD1173" s="185"/>
      <c r="AE1173" s="185"/>
      <c r="AF1173" s="105"/>
      <c r="AG1173" s="105"/>
      <c r="AH1173" s="185">
        <f>SUM(AH1170:AH1172)</f>
        <v>0</v>
      </c>
      <c r="AI1173" s="185">
        <f>SUM(AI1170:AI1172)</f>
        <v>0</v>
      </c>
      <c r="AJ1173" s="185">
        <f t="shared" ref="AJ1173:AV1173" si="3200">SUM(AJ1170:AJ1172)</f>
        <v>0</v>
      </c>
      <c r="AK1173" s="185">
        <f t="shared" si="3200"/>
        <v>0</v>
      </c>
      <c r="AL1173" s="185">
        <f t="shared" si="3200"/>
        <v>0</v>
      </c>
      <c r="AM1173" s="185">
        <f t="shared" si="3200"/>
        <v>0</v>
      </c>
      <c r="AN1173" s="185">
        <f t="shared" si="3200"/>
        <v>0</v>
      </c>
      <c r="AO1173" s="185">
        <f t="shared" si="3200"/>
        <v>0</v>
      </c>
      <c r="AP1173" s="185">
        <f t="shared" si="3200"/>
        <v>0</v>
      </c>
      <c r="AQ1173" s="185">
        <f t="shared" si="3200"/>
        <v>0</v>
      </c>
      <c r="AR1173" s="185">
        <f t="shared" si="3200"/>
        <v>0</v>
      </c>
      <c r="AS1173" s="185">
        <f t="shared" si="3200"/>
        <v>0</v>
      </c>
      <c r="AT1173" s="185">
        <f t="shared" si="3200"/>
        <v>0</v>
      </c>
      <c r="AU1173" s="185">
        <f t="shared" si="3200"/>
        <v>0</v>
      </c>
      <c r="AV1173" s="185">
        <f t="shared" si="3200"/>
        <v>0</v>
      </c>
      <c r="AW1173" s="185">
        <f>SUM(AW1170:AW1172)</f>
        <v>0</v>
      </c>
      <c r="AX1173" s="185">
        <f>SUM(AX1170:AX1172)</f>
        <v>0</v>
      </c>
      <c r="AY1173" s="185">
        <f t="shared" ref="AY1173:BK1173" si="3201">SUM(AY1170:AY1172)</f>
        <v>0</v>
      </c>
      <c r="AZ1173" s="185">
        <f t="shared" si="3201"/>
        <v>0</v>
      </c>
      <c r="BA1173" s="185">
        <f t="shared" si="3201"/>
        <v>0</v>
      </c>
      <c r="BB1173" s="185">
        <f t="shared" si="3201"/>
        <v>0</v>
      </c>
      <c r="BC1173" s="185">
        <f t="shared" si="3201"/>
        <v>0</v>
      </c>
      <c r="BD1173" s="185">
        <f t="shared" si="3201"/>
        <v>0</v>
      </c>
      <c r="BE1173" s="185">
        <f t="shared" si="3201"/>
        <v>0</v>
      </c>
      <c r="BF1173" s="185">
        <f t="shared" si="3201"/>
        <v>0</v>
      </c>
      <c r="BG1173" s="185">
        <f t="shared" si="3201"/>
        <v>0</v>
      </c>
      <c r="BH1173" s="185">
        <f t="shared" si="3201"/>
        <v>0</v>
      </c>
      <c r="BI1173" s="185">
        <f t="shared" si="3201"/>
        <v>0</v>
      </c>
      <c r="BJ1173" s="185">
        <f t="shared" si="3201"/>
        <v>0</v>
      </c>
      <c r="BK1173" s="185">
        <f t="shared" si="3201"/>
        <v>0</v>
      </c>
      <c r="BL1173" s="185">
        <f>SUM(BL1170:BL1172)</f>
        <v>0</v>
      </c>
      <c r="BM1173" s="185">
        <f>SUM(BM1170:BM1172)</f>
        <v>0</v>
      </c>
      <c r="BN1173" s="185">
        <f t="shared" ref="BN1173:BZ1173" si="3202">SUM(BN1170:BN1172)</f>
        <v>0</v>
      </c>
      <c r="BO1173" s="185">
        <f t="shared" si="3202"/>
        <v>0</v>
      </c>
      <c r="BP1173" s="185">
        <f t="shared" si="3202"/>
        <v>0</v>
      </c>
      <c r="BQ1173" s="185">
        <f t="shared" si="3202"/>
        <v>0</v>
      </c>
      <c r="BR1173" s="185">
        <f t="shared" si="3202"/>
        <v>0</v>
      </c>
      <c r="BS1173" s="185">
        <f t="shared" si="3202"/>
        <v>0</v>
      </c>
      <c r="BT1173" s="185">
        <f t="shared" si="3202"/>
        <v>0</v>
      </c>
      <c r="BU1173" s="185">
        <f t="shared" si="3202"/>
        <v>0</v>
      </c>
      <c r="BV1173" s="185">
        <f t="shared" si="3202"/>
        <v>0</v>
      </c>
      <c r="BW1173" s="185">
        <f t="shared" si="3202"/>
        <v>0</v>
      </c>
      <c r="BX1173" s="185">
        <f t="shared" si="3202"/>
        <v>0</v>
      </c>
      <c r="BY1173" s="185">
        <f t="shared" si="3202"/>
        <v>0</v>
      </c>
      <c r="BZ1173" s="185">
        <f t="shared" si="3202"/>
        <v>0</v>
      </c>
      <c r="CA1173" s="185">
        <f>SUM(CA1170:CA1172)</f>
        <v>0</v>
      </c>
      <c r="CB1173" s="185">
        <f>SUM(CB1170:CB1172)</f>
        <v>0</v>
      </c>
      <c r="CC1173" s="185">
        <f t="shared" ref="CC1173:CO1173" si="3203">SUM(CC1170:CC1172)</f>
        <v>0</v>
      </c>
      <c r="CD1173" s="185">
        <f t="shared" si="3203"/>
        <v>0</v>
      </c>
      <c r="CE1173" s="185">
        <f t="shared" si="3203"/>
        <v>0</v>
      </c>
      <c r="CF1173" s="185">
        <f t="shared" si="3203"/>
        <v>0</v>
      </c>
      <c r="CG1173" s="185">
        <f t="shared" si="3203"/>
        <v>0</v>
      </c>
      <c r="CH1173" s="185">
        <f t="shared" si="3203"/>
        <v>0</v>
      </c>
      <c r="CI1173" s="185">
        <f t="shared" si="3203"/>
        <v>0</v>
      </c>
      <c r="CJ1173" s="185">
        <f t="shared" si="3203"/>
        <v>0</v>
      </c>
      <c r="CK1173" s="185">
        <f t="shared" si="3203"/>
        <v>0</v>
      </c>
      <c r="CL1173" s="185">
        <f t="shared" si="3203"/>
        <v>0</v>
      </c>
      <c r="CM1173" s="185">
        <f t="shared" si="3203"/>
        <v>0</v>
      </c>
      <c r="CN1173" s="185">
        <f t="shared" si="3203"/>
        <v>0</v>
      </c>
      <c r="CO1173" s="185">
        <f t="shared" si="3203"/>
        <v>0</v>
      </c>
      <c r="CP1173" s="2234">
        <f t="shared" ref="CP1173:CX1173" si="3204">SUM(CP1170:CP1172)</f>
        <v>0</v>
      </c>
      <c r="CQ1173" s="2234">
        <f t="shared" si="3204"/>
        <v>0</v>
      </c>
      <c r="CR1173" s="2234">
        <f t="shared" si="3204"/>
        <v>0</v>
      </c>
      <c r="CS1173" s="283">
        <f t="shared" si="3204"/>
        <v>0</v>
      </c>
      <c r="CT1173" s="283">
        <f t="shared" si="3204"/>
        <v>0</v>
      </c>
      <c r="CU1173" s="283">
        <f t="shared" si="3204"/>
        <v>0</v>
      </c>
      <c r="CV1173" s="185">
        <f t="shared" si="3204"/>
        <v>0</v>
      </c>
      <c r="CW1173" s="185">
        <f t="shared" si="3204"/>
        <v>0</v>
      </c>
      <c r="CX1173" s="185">
        <f t="shared" si="3204"/>
        <v>0</v>
      </c>
      <c r="CY1173" s="185">
        <f t="shared" ref="CY1173:DA1173" si="3205">SUM(CY1170:CY1172)</f>
        <v>0</v>
      </c>
      <c r="CZ1173" s="185">
        <f t="shared" si="3205"/>
        <v>0</v>
      </c>
      <c r="DA1173" s="185">
        <f t="shared" si="3205"/>
        <v>0</v>
      </c>
      <c r="DB1173" s="1622"/>
      <c r="DC1173" s="1622"/>
      <c r="DD1173" s="1622"/>
      <c r="DE1173" s="185">
        <f>SUM(DE1170:DE1172)</f>
        <v>0</v>
      </c>
      <c r="DF1173" s="283"/>
      <c r="DG1173" s="185"/>
      <c r="DH1173" s="185"/>
      <c r="DI1173" s="185"/>
      <c r="DJ1173" s="185"/>
      <c r="DK1173" s="185"/>
      <c r="DL1173" s="185"/>
      <c r="DM1173" s="185"/>
      <c r="DN1173" s="33"/>
      <c r="DO1173" s="185"/>
      <c r="DP1173" s="283"/>
      <c r="DQ1173" s="185"/>
      <c r="DR1173" s="185"/>
      <c r="DS1173" s="185"/>
      <c r="DT1173" s="185"/>
      <c r="DU1173" s="185"/>
      <c r="DV1173" s="185"/>
      <c r="DW1173" s="185"/>
      <c r="DX1173" s="33"/>
      <c r="DY1173" s="185"/>
      <c r="DZ1173" s="2234">
        <f>SUM(DZ1170:DZ1172)</f>
        <v>0</v>
      </c>
      <c r="EA1173" s="283">
        <f t="shared" ref="EA1173:EB1173" si="3206">SUM(EA1170:EA1172)</f>
        <v>0</v>
      </c>
      <c r="EB1173" s="185">
        <f t="shared" si="3206"/>
        <v>0</v>
      </c>
      <c r="EC1173" s="866">
        <f t="shared" ref="EC1173" si="3207">SUM(EC1170:EC1172)</f>
        <v>0</v>
      </c>
      <c r="ED1173" s="185"/>
      <c r="EE1173" s="185"/>
      <c r="EF1173" s="185"/>
      <c r="EG1173" s="202"/>
      <c r="EH1173" s="1614"/>
    </row>
    <row r="1174" spans="1:138" ht="15" hidden="1" customHeight="1" outlineLevel="1">
      <c r="A1174" s="67"/>
      <c r="B1174" s="67"/>
      <c r="C1174" s="69" t="s">
        <v>13</v>
      </c>
      <c r="D1174" s="70" t="s">
        <v>50</v>
      </c>
      <c r="E1174" s="84"/>
      <c r="F1174" s="84"/>
      <c r="G1174" s="84"/>
      <c r="H1174" s="84"/>
      <c r="I1174" s="84"/>
      <c r="J1174" s="84"/>
      <c r="K1174" s="84"/>
      <c r="L1174" s="84"/>
      <c r="M1174" s="2199"/>
      <c r="N1174" s="84"/>
      <c r="O1174" s="84"/>
      <c r="P1174" s="84"/>
      <c r="Q1174" s="185"/>
      <c r="R1174" s="185"/>
      <c r="S1174" s="185"/>
      <c r="T1174" s="185"/>
      <c r="U1174" s="185"/>
      <c r="V1174" s="84"/>
      <c r="W1174" s="84"/>
      <c r="X1174" s="84"/>
      <c r="Y1174" s="84"/>
      <c r="Z1174" s="84"/>
      <c r="AA1174" s="185"/>
      <c r="AB1174" s="185"/>
      <c r="AC1174" s="185"/>
      <c r="AD1174" s="185"/>
      <c r="AE1174" s="185"/>
      <c r="AF1174" s="23"/>
      <c r="AG1174" s="23"/>
      <c r="AH1174" s="185"/>
      <c r="AI1174" s="185"/>
      <c r="AJ1174" s="185"/>
      <c r="AK1174" s="185"/>
      <c r="AL1174" s="185"/>
      <c r="AM1174" s="185"/>
      <c r="AN1174" s="185"/>
      <c r="AO1174" s="185"/>
      <c r="AP1174" s="185"/>
      <c r="AQ1174" s="185"/>
      <c r="AR1174" s="185"/>
      <c r="AS1174" s="185"/>
      <c r="AT1174" s="185"/>
      <c r="AU1174" s="185"/>
      <c r="AV1174" s="185"/>
      <c r="AW1174" s="185"/>
      <c r="AX1174" s="185"/>
      <c r="AY1174" s="185"/>
      <c r="AZ1174" s="185"/>
      <c r="BA1174" s="185"/>
      <c r="BB1174" s="185"/>
      <c r="BC1174" s="185"/>
      <c r="BD1174" s="185"/>
      <c r="BE1174" s="185"/>
      <c r="BF1174" s="185"/>
      <c r="BG1174" s="185"/>
      <c r="BH1174" s="185"/>
      <c r="BI1174" s="185"/>
      <c r="BJ1174" s="185"/>
      <c r="BK1174" s="185"/>
      <c r="BL1174" s="185"/>
      <c r="BM1174" s="185"/>
      <c r="BN1174" s="185"/>
      <c r="BO1174" s="185"/>
      <c r="BP1174" s="185"/>
      <c r="BQ1174" s="185"/>
      <c r="BR1174" s="185"/>
      <c r="BS1174" s="185"/>
      <c r="BT1174" s="185"/>
      <c r="BU1174" s="185"/>
      <c r="BV1174" s="185"/>
      <c r="BW1174" s="185"/>
      <c r="BX1174" s="185"/>
      <c r="BY1174" s="185"/>
      <c r="BZ1174" s="185"/>
      <c r="CA1174" s="185"/>
      <c r="CB1174" s="185"/>
      <c r="CC1174" s="185"/>
      <c r="CD1174" s="185"/>
      <c r="CE1174" s="185"/>
      <c r="CF1174" s="185"/>
      <c r="CG1174" s="185"/>
      <c r="CH1174" s="185"/>
      <c r="CI1174" s="185"/>
      <c r="CJ1174" s="185"/>
      <c r="CK1174" s="185"/>
      <c r="CL1174" s="185"/>
      <c r="CM1174" s="185"/>
      <c r="CN1174" s="185"/>
      <c r="CO1174" s="185"/>
      <c r="CP1174" s="2234"/>
      <c r="CQ1174" s="2234"/>
      <c r="CR1174" s="2234"/>
      <c r="CS1174" s="283"/>
      <c r="CT1174" s="283"/>
      <c r="CU1174" s="283"/>
      <c r="CV1174" s="185"/>
      <c r="CW1174" s="185"/>
      <c r="CX1174" s="185"/>
      <c r="CY1174" s="185"/>
      <c r="CZ1174" s="185"/>
      <c r="DA1174" s="185"/>
      <c r="DB1174" s="1622"/>
      <c r="DC1174" s="1622"/>
      <c r="DD1174" s="1622"/>
      <c r="DE1174" s="185"/>
      <c r="DF1174" s="283"/>
      <c r="DG1174" s="185"/>
      <c r="DH1174" s="185"/>
      <c r="DI1174" s="185"/>
      <c r="DJ1174" s="185"/>
      <c r="DK1174" s="185"/>
      <c r="DL1174" s="185"/>
      <c r="DM1174" s="185"/>
      <c r="DN1174" s="185"/>
      <c r="DO1174" s="185"/>
      <c r="DP1174" s="283"/>
      <c r="DQ1174" s="185"/>
      <c r="DR1174" s="185"/>
      <c r="DS1174" s="185"/>
      <c r="DT1174" s="185"/>
      <c r="DU1174" s="185"/>
      <c r="DV1174" s="185"/>
      <c r="DW1174" s="185"/>
      <c r="DX1174" s="185"/>
      <c r="DY1174" s="185"/>
      <c r="DZ1174" s="2234"/>
      <c r="EA1174" s="283"/>
      <c r="EB1174" s="185"/>
      <c r="EC1174" s="866"/>
      <c r="ED1174" s="185"/>
      <c r="EE1174" s="185"/>
      <c r="EF1174" s="185"/>
      <c r="EG1174" s="202"/>
      <c r="EH1174" s="1614"/>
    </row>
    <row r="1175" spans="1:138" ht="15" hidden="1" customHeight="1" outlineLevel="1">
      <c r="A1175" s="67"/>
      <c r="B1175" s="67"/>
      <c r="C1175" s="93" t="s">
        <v>69</v>
      </c>
      <c r="D1175" s="94" t="s">
        <v>51</v>
      </c>
      <c r="E1175" s="84"/>
      <c r="F1175" s="84"/>
      <c r="G1175" s="84"/>
      <c r="H1175" s="84"/>
      <c r="I1175" s="84"/>
      <c r="J1175" s="84"/>
      <c r="K1175" s="84"/>
      <c r="L1175" s="84"/>
      <c r="M1175" s="2199"/>
      <c r="N1175" s="84"/>
      <c r="O1175" s="84"/>
      <c r="P1175" s="84"/>
      <c r="Q1175" s="185"/>
      <c r="R1175" s="185"/>
      <c r="S1175" s="185"/>
      <c r="T1175" s="185"/>
      <c r="U1175" s="185"/>
      <c r="V1175" s="84"/>
      <c r="W1175" s="84"/>
      <c r="X1175" s="84"/>
      <c r="Y1175" s="84"/>
      <c r="Z1175" s="84"/>
      <c r="AA1175" s="185"/>
      <c r="AB1175" s="185"/>
      <c r="AC1175" s="185"/>
      <c r="AD1175" s="185"/>
      <c r="AE1175" s="185"/>
      <c r="AF1175" s="23"/>
      <c r="AG1175" s="23"/>
      <c r="AH1175" s="185"/>
      <c r="AI1175" s="185"/>
      <c r="AJ1175" s="185"/>
      <c r="AK1175" s="185"/>
      <c r="AL1175" s="185"/>
      <c r="AM1175" s="185"/>
      <c r="AN1175" s="185"/>
      <c r="AO1175" s="185"/>
      <c r="AP1175" s="185"/>
      <c r="AQ1175" s="185"/>
      <c r="AR1175" s="185"/>
      <c r="AS1175" s="185"/>
      <c r="AT1175" s="185"/>
      <c r="AU1175" s="185"/>
      <c r="AV1175" s="185"/>
      <c r="AW1175" s="185"/>
      <c r="AX1175" s="185"/>
      <c r="AY1175" s="185"/>
      <c r="AZ1175" s="185"/>
      <c r="BA1175" s="185"/>
      <c r="BB1175" s="185"/>
      <c r="BC1175" s="185"/>
      <c r="BD1175" s="185"/>
      <c r="BE1175" s="185"/>
      <c r="BF1175" s="185"/>
      <c r="BG1175" s="185"/>
      <c r="BH1175" s="185"/>
      <c r="BI1175" s="185"/>
      <c r="BJ1175" s="185"/>
      <c r="BK1175" s="185"/>
      <c r="BL1175" s="185"/>
      <c r="BM1175" s="185"/>
      <c r="BN1175" s="185"/>
      <c r="BO1175" s="185"/>
      <c r="BP1175" s="185"/>
      <c r="BQ1175" s="185"/>
      <c r="BR1175" s="185"/>
      <c r="BS1175" s="185"/>
      <c r="BT1175" s="185"/>
      <c r="BU1175" s="185"/>
      <c r="BV1175" s="185"/>
      <c r="BW1175" s="185"/>
      <c r="BX1175" s="185"/>
      <c r="BY1175" s="185"/>
      <c r="BZ1175" s="185"/>
      <c r="CA1175" s="185"/>
      <c r="CB1175" s="185"/>
      <c r="CC1175" s="185"/>
      <c r="CD1175" s="185"/>
      <c r="CE1175" s="185"/>
      <c r="CF1175" s="185"/>
      <c r="CG1175" s="185"/>
      <c r="CH1175" s="185"/>
      <c r="CI1175" s="185"/>
      <c r="CJ1175" s="185"/>
      <c r="CK1175" s="185"/>
      <c r="CL1175" s="185"/>
      <c r="CM1175" s="185"/>
      <c r="CN1175" s="185"/>
      <c r="CO1175" s="185"/>
      <c r="CP1175" s="2234"/>
      <c r="CQ1175" s="2234"/>
      <c r="CR1175" s="2234"/>
      <c r="CS1175" s="283"/>
      <c r="CT1175" s="283"/>
      <c r="CU1175" s="283"/>
      <c r="CV1175" s="185"/>
      <c r="CW1175" s="185"/>
      <c r="CX1175" s="185"/>
      <c r="CY1175" s="185"/>
      <c r="CZ1175" s="185"/>
      <c r="DA1175" s="185"/>
      <c r="DB1175" s="1622"/>
      <c r="DC1175" s="1622"/>
      <c r="DD1175" s="1622"/>
      <c r="DE1175" s="185"/>
      <c r="DF1175" s="283"/>
      <c r="DG1175" s="185"/>
      <c r="DH1175" s="185"/>
      <c r="DI1175" s="185"/>
      <c r="DJ1175" s="185"/>
      <c r="DK1175" s="185"/>
      <c r="DL1175" s="185"/>
      <c r="DM1175" s="185"/>
      <c r="DN1175" s="185"/>
      <c r="DO1175" s="185"/>
      <c r="DP1175" s="283"/>
      <c r="DQ1175" s="185"/>
      <c r="DR1175" s="185"/>
      <c r="DS1175" s="185"/>
      <c r="DT1175" s="185"/>
      <c r="DU1175" s="185"/>
      <c r="DV1175" s="185"/>
      <c r="DW1175" s="185"/>
      <c r="DX1175" s="185"/>
      <c r="DY1175" s="185"/>
      <c r="DZ1175" s="2234"/>
      <c r="EA1175" s="283"/>
      <c r="EB1175" s="185"/>
      <c r="EC1175" s="866"/>
      <c r="ED1175" s="185"/>
      <c r="EE1175" s="185"/>
      <c r="EF1175" s="185"/>
      <c r="EG1175" s="202"/>
      <c r="EH1175" s="1614"/>
    </row>
    <row r="1176" spans="1:138" ht="15" hidden="1" customHeight="1" outlineLevel="1">
      <c r="A1176" s="67"/>
      <c r="B1176" s="67"/>
      <c r="C1176" s="95"/>
      <c r="D1176" s="99"/>
      <c r="E1176" s="67"/>
      <c r="F1176" s="67"/>
      <c r="G1176" s="67"/>
      <c r="H1176" s="86">
        <f>SUM(I1176:L1176)</f>
        <v>0</v>
      </c>
      <c r="I1176" s="67"/>
      <c r="J1176" s="67"/>
      <c r="K1176" s="67"/>
      <c r="L1176" s="67"/>
      <c r="M1176" s="2216"/>
      <c r="N1176" s="67"/>
      <c r="O1176" s="67"/>
      <c r="P1176" s="67"/>
      <c r="Q1176" s="185">
        <f>SUM(R1176:U1176)</f>
        <v>0</v>
      </c>
      <c r="R1176" s="23"/>
      <c r="S1176" s="23"/>
      <c r="T1176" s="23"/>
      <c r="U1176" s="23"/>
      <c r="V1176" s="86">
        <f>SUM(W1176:Z1176)</f>
        <v>0</v>
      </c>
      <c r="W1176" s="67"/>
      <c r="X1176" s="67"/>
      <c r="Y1176" s="67"/>
      <c r="Z1176" s="67"/>
      <c r="AA1176" s="185">
        <f>SUM(AB1176:AE1176)</f>
        <v>0</v>
      </c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216"/>
      <c r="CQ1176" s="2216"/>
      <c r="CR1176" s="2216"/>
      <c r="CS1176" s="85"/>
      <c r="CT1176" s="85"/>
      <c r="CU1176" s="85"/>
      <c r="CV1176" s="23"/>
      <c r="CW1176" s="23"/>
      <c r="CX1176" s="23"/>
      <c r="CY1176" s="23"/>
      <c r="CZ1176" s="23"/>
      <c r="DA1176" s="23"/>
      <c r="DB1176" s="1496"/>
      <c r="DC1176" s="1496"/>
      <c r="DD1176" s="1496"/>
      <c r="DE1176" s="23"/>
      <c r="DF1176" s="85"/>
      <c r="DG1176" s="23"/>
      <c r="DH1176" s="23"/>
      <c r="DI1176" s="23"/>
      <c r="DJ1176" s="23"/>
      <c r="DK1176" s="23"/>
      <c r="DL1176" s="23"/>
      <c r="DM1176" s="23"/>
      <c r="DN1176" s="185"/>
      <c r="DO1176" s="23"/>
      <c r="DP1176" s="85"/>
      <c r="DQ1176" s="23"/>
      <c r="DR1176" s="23"/>
      <c r="DS1176" s="23"/>
      <c r="DT1176" s="23"/>
      <c r="DU1176" s="23"/>
      <c r="DV1176" s="23"/>
      <c r="DW1176" s="23"/>
      <c r="DX1176" s="185"/>
      <c r="DY1176" s="23"/>
      <c r="DZ1176" s="2216"/>
      <c r="EA1176" s="85"/>
      <c r="EB1176" s="23"/>
      <c r="EC1176" s="867"/>
      <c r="ED1176" s="23"/>
      <c r="EE1176" s="23"/>
      <c r="EF1176" s="23"/>
      <c r="EG1176" s="171"/>
      <c r="EH1176" s="1291"/>
    </row>
    <row r="1177" spans="1:138" ht="15" hidden="1" customHeight="1" outlineLevel="1">
      <c r="A1177" s="67"/>
      <c r="B1177" s="67"/>
      <c r="C1177" s="95"/>
      <c r="D1177" s="99"/>
      <c r="E1177" s="67"/>
      <c r="F1177" s="67"/>
      <c r="G1177" s="67"/>
      <c r="H1177" s="86">
        <f>SUM(I1177:L1177)</f>
        <v>0</v>
      </c>
      <c r="I1177" s="67"/>
      <c r="J1177" s="67"/>
      <c r="K1177" s="67"/>
      <c r="L1177" s="67"/>
      <c r="M1177" s="2216"/>
      <c r="N1177" s="67"/>
      <c r="O1177" s="67"/>
      <c r="P1177" s="67"/>
      <c r="Q1177" s="185">
        <f>SUM(R1177:U1177)</f>
        <v>0</v>
      </c>
      <c r="R1177" s="196"/>
      <c r="S1177" s="196"/>
      <c r="T1177" s="196"/>
      <c r="U1177" s="196"/>
      <c r="V1177" s="86">
        <f>SUM(W1177:Z1177)</f>
        <v>0</v>
      </c>
      <c r="W1177" s="67"/>
      <c r="X1177" s="67"/>
      <c r="Y1177" s="67"/>
      <c r="Z1177" s="67"/>
      <c r="AA1177" s="185">
        <f>SUM(AB1177:AE1177)</f>
        <v>0</v>
      </c>
      <c r="AB1177" s="196"/>
      <c r="AC1177" s="196"/>
      <c r="AD1177" s="196"/>
      <c r="AE1177" s="196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W1177" s="33"/>
      <c r="BX1177" s="33"/>
      <c r="BY1177" s="33"/>
      <c r="BZ1177" s="33"/>
      <c r="CA1177" s="33"/>
      <c r="CB1177" s="33"/>
      <c r="CC1177" s="33"/>
      <c r="CD1177" s="33"/>
      <c r="CE1177" s="33"/>
      <c r="CF1177" s="33"/>
      <c r="CG1177" s="33"/>
      <c r="CH1177" s="33"/>
      <c r="CI1177" s="33"/>
      <c r="CJ1177" s="33"/>
      <c r="CK1177" s="33"/>
      <c r="CL1177" s="33"/>
      <c r="CM1177" s="33"/>
      <c r="CN1177" s="33"/>
      <c r="CO1177" s="33"/>
      <c r="CP1177" s="2239"/>
      <c r="CQ1177" s="2239"/>
      <c r="CR1177" s="2239"/>
      <c r="CS1177" s="210"/>
      <c r="CT1177" s="210"/>
      <c r="CU1177" s="210"/>
      <c r="CV1177" s="33"/>
      <c r="CW1177" s="33"/>
      <c r="CX1177" s="33"/>
      <c r="CY1177" s="33"/>
      <c r="CZ1177" s="33"/>
      <c r="DA1177" s="33"/>
      <c r="DB1177" s="1498"/>
      <c r="DC1177" s="1498"/>
      <c r="DD1177" s="1498"/>
      <c r="DE1177" s="33"/>
      <c r="DF1177" s="210"/>
      <c r="DG1177" s="33"/>
      <c r="DH1177" s="33"/>
      <c r="DI1177" s="33"/>
      <c r="DJ1177" s="33"/>
      <c r="DK1177" s="33"/>
      <c r="DL1177" s="33"/>
      <c r="DM1177" s="33"/>
      <c r="DN1177" s="23"/>
      <c r="DO1177" s="33"/>
      <c r="DP1177" s="210"/>
      <c r="DQ1177" s="33"/>
      <c r="DR1177" s="33"/>
      <c r="DS1177" s="33"/>
      <c r="DT1177" s="33"/>
      <c r="DU1177" s="33"/>
      <c r="DV1177" s="33"/>
      <c r="DW1177" s="33"/>
      <c r="DX1177" s="23"/>
      <c r="DY1177" s="33"/>
      <c r="DZ1177" s="2239"/>
      <c r="EA1177" s="210"/>
      <c r="EB1177" s="33"/>
      <c r="EC1177" s="868"/>
      <c r="ED1177" s="33"/>
      <c r="EE1177" s="33"/>
      <c r="EF1177" s="33"/>
      <c r="EG1177" s="201"/>
      <c r="EH1177" s="1581"/>
    </row>
    <row r="1178" spans="1:138" ht="15" hidden="1" customHeight="1" outlineLevel="1">
      <c r="A1178" s="67"/>
      <c r="B1178" s="67"/>
      <c r="C1178" s="95"/>
      <c r="D1178" s="99"/>
      <c r="E1178" s="67"/>
      <c r="F1178" s="67"/>
      <c r="G1178" s="67"/>
      <c r="H1178" s="86">
        <f>SUM(I1178:L1178)</f>
        <v>0</v>
      </c>
      <c r="I1178" s="67"/>
      <c r="J1178" s="67"/>
      <c r="K1178" s="67"/>
      <c r="L1178" s="67"/>
      <c r="M1178" s="2216"/>
      <c r="N1178" s="67"/>
      <c r="O1178" s="67"/>
      <c r="P1178" s="67"/>
      <c r="Q1178" s="185">
        <f>SUM(R1178:U1178)</f>
        <v>0</v>
      </c>
      <c r="R1178" s="196"/>
      <c r="S1178" s="196"/>
      <c r="T1178" s="196"/>
      <c r="U1178" s="196"/>
      <c r="V1178" s="86">
        <f>SUM(W1178:Z1178)</f>
        <v>0</v>
      </c>
      <c r="W1178" s="67"/>
      <c r="X1178" s="67"/>
      <c r="Y1178" s="67"/>
      <c r="Z1178" s="67"/>
      <c r="AA1178" s="185">
        <f>SUM(AB1178:AE1178)</f>
        <v>0</v>
      </c>
      <c r="AB1178" s="196"/>
      <c r="AC1178" s="196"/>
      <c r="AD1178" s="196"/>
      <c r="AE1178" s="196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  <c r="CO1178" s="33"/>
      <c r="CP1178" s="2239"/>
      <c r="CQ1178" s="2239"/>
      <c r="CR1178" s="2239"/>
      <c r="CS1178" s="210"/>
      <c r="CT1178" s="210"/>
      <c r="CU1178" s="210"/>
      <c r="CV1178" s="33"/>
      <c r="CW1178" s="33"/>
      <c r="CX1178" s="33"/>
      <c r="CY1178" s="33"/>
      <c r="CZ1178" s="33"/>
      <c r="DA1178" s="33"/>
      <c r="DB1178" s="1498"/>
      <c r="DC1178" s="1498"/>
      <c r="DD1178" s="1498"/>
      <c r="DE1178" s="33"/>
      <c r="DF1178" s="210"/>
      <c r="DG1178" s="33"/>
      <c r="DH1178" s="33"/>
      <c r="DI1178" s="33"/>
      <c r="DJ1178" s="33"/>
      <c r="DK1178" s="33"/>
      <c r="DL1178" s="33"/>
      <c r="DM1178" s="33"/>
      <c r="DN1178" s="33"/>
      <c r="DO1178" s="33"/>
      <c r="DP1178" s="210"/>
      <c r="DQ1178" s="33"/>
      <c r="DR1178" s="33"/>
      <c r="DS1178" s="33"/>
      <c r="DT1178" s="33"/>
      <c r="DU1178" s="33"/>
      <c r="DV1178" s="33"/>
      <c r="DW1178" s="33"/>
      <c r="DX1178" s="33"/>
      <c r="DY1178" s="33"/>
      <c r="DZ1178" s="2239"/>
      <c r="EA1178" s="210"/>
      <c r="EB1178" s="33"/>
      <c r="EC1178" s="868"/>
      <c r="ED1178" s="33"/>
      <c r="EE1178" s="33"/>
      <c r="EF1178" s="33"/>
      <c r="EG1178" s="201"/>
      <c r="EH1178" s="1581"/>
    </row>
    <row r="1179" spans="1:138" ht="15" hidden="1" customHeight="1" outlineLevel="1">
      <c r="A1179" s="67"/>
      <c r="B1179" s="67"/>
      <c r="C1179" s="95"/>
      <c r="D1179" s="97" t="s">
        <v>52</v>
      </c>
      <c r="E1179" s="84"/>
      <c r="F1179" s="84"/>
      <c r="G1179" s="84"/>
      <c r="H1179" s="84"/>
      <c r="I1179" s="84"/>
      <c r="J1179" s="84"/>
      <c r="K1179" s="84"/>
      <c r="L1179" s="84"/>
      <c r="M1179" s="2199"/>
      <c r="N1179" s="84"/>
      <c r="O1179" s="84"/>
      <c r="P1179" s="84"/>
      <c r="Q1179" s="185"/>
      <c r="R1179" s="185"/>
      <c r="S1179" s="185"/>
      <c r="T1179" s="185"/>
      <c r="U1179" s="185"/>
      <c r="V1179" s="84"/>
      <c r="W1179" s="84"/>
      <c r="X1179" s="84"/>
      <c r="Y1179" s="84"/>
      <c r="Z1179" s="84"/>
      <c r="AA1179" s="185"/>
      <c r="AB1179" s="185"/>
      <c r="AC1179" s="185"/>
      <c r="AD1179" s="185"/>
      <c r="AE1179" s="185"/>
      <c r="AF1179" s="105"/>
      <c r="AG1179" s="105"/>
      <c r="AH1179" s="185">
        <f>SUM(AH1176:AH1178)</f>
        <v>0</v>
      </c>
      <c r="AI1179" s="185">
        <f>SUM(AI1176:AI1178)</f>
        <v>0</v>
      </c>
      <c r="AJ1179" s="185">
        <f t="shared" ref="AJ1179:AV1179" si="3208">SUM(AJ1176:AJ1178)</f>
        <v>0</v>
      </c>
      <c r="AK1179" s="185">
        <f t="shared" si="3208"/>
        <v>0</v>
      </c>
      <c r="AL1179" s="185">
        <f t="shared" si="3208"/>
        <v>0</v>
      </c>
      <c r="AM1179" s="185">
        <f t="shared" si="3208"/>
        <v>0</v>
      </c>
      <c r="AN1179" s="185">
        <f t="shared" si="3208"/>
        <v>0</v>
      </c>
      <c r="AO1179" s="185">
        <f t="shared" si="3208"/>
        <v>0</v>
      </c>
      <c r="AP1179" s="185">
        <f t="shared" si="3208"/>
        <v>0</v>
      </c>
      <c r="AQ1179" s="185">
        <f t="shared" si="3208"/>
        <v>0</v>
      </c>
      <c r="AR1179" s="185">
        <f t="shared" si="3208"/>
        <v>0</v>
      </c>
      <c r="AS1179" s="185">
        <f t="shared" si="3208"/>
        <v>0</v>
      </c>
      <c r="AT1179" s="185">
        <f t="shared" si="3208"/>
        <v>0</v>
      </c>
      <c r="AU1179" s="185">
        <f t="shared" si="3208"/>
        <v>0</v>
      </c>
      <c r="AV1179" s="185">
        <f t="shared" si="3208"/>
        <v>0</v>
      </c>
      <c r="AW1179" s="185">
        <f>SUM(AW1176:AW1178)</f>
        <v>0</v>
      </c>
      <c r="AX1179" s="185">
        <f>SUM(AX1176:AX1178)</f>
        <v>0</v>
      </c>
      <c r="AY1179" s="185">
        <f t="shared" ref="AY1179:BK1179" si="3209">SUM(AY1176:AY1178)</f>
        <v>0</v>
      </c>
      <c r="AZ1179" s="185">
        <f t="shared" si="3209"/>
        <v>0</v>
      </c>
      <c r="BA1179" s="185">
        <f t="shared" si="3209"/>
        <v>0</v>
      </c>
      <c r="BB1179" s="185">
        <f t="shared" si="3209"/>
        <v>0</v>
      </c>
      <c r="BC1179" s="185">
        <f t="shared" si="3209"/>
        <v>0</v>
      </c>
      <c r="BD1179" s="185">
        <f t="shared" si="3209"/>
        <v>0</v>
      </c>
      <c r="BE1179" s="185">
        <f t="shared" si="3209"/>
        <v>0</v>
      </c>
      <c r="BF1179" s="185">
        <f t="shared" si="3209"/>
        <v>0</v>
      </c>
      <c r="BG1179" s="185">
        <f t="shared" si="3209"/>
        <v>0</v>
      </c>
      <c r="BH1179" s="185">
        <f t="shared" si="3209"/>
        <v>0</v>
      </c>
      <c r="BI1179" s="185">
        <f t="shared" si="3209"/>
        <v>0</v>
      </c>
      <c r="BJ1179" s="185">
        <f t="shared" si="3209"/>
        <v>0</v>
      </c>
      <c r="BK1179" s="185">
        <f t="shared" si="3209"/>
        <v>0</v>
      </c>
      <c r="BL1179" s="185">
        <f>SUM(BL1176:BL1178)</f>
        <v>0</v>
      </c>
      <c r="BM1179" s="185">
        <f>SUM(BM1176:BM1178)</f>
        <v>0</v>
      </c>
      <c r="BN1179" s="185">
        <f t="shared" ref="BN1179:BZ1179" si="3210">SUM(BN1176:BN1178)</f>
        <v>0</v>
      </c>
      <c r="BO1179" s="185">
        <f t="shared" si="3210"/>
        <v>0</v>
      </c>
      <c r="BP1179" s="185">
        <f t="shared" si="3210"/>
        <v>0</v>
      </c>
      <c r="BQ1179" s="185">
        <f t="shared" si="3210"/>
        <v>0</v>
      </c>
      <c r="BR1179" s="185">
        <f t="shared" si="3210"/>
        <v>0</v>
      </c>
      <c r="BS1179" s="185">
        <f t="shared" si="3210"/>
        <v>0</v>
      </c>
      <c r="BT1179" s="185">
        <f t="shared" si="3210"/>
        <v>0</v>
      </c>
      <c r="BU1179" s="185">
        <f t="shared" si="3210"/>
        <v>0</v>
      </c>
      <c r="BV1179" s="185">
        <f t="shared" si="3210"/>
        <v>0</v>
      </c>
      <c r="BW1179" s="185">
        <f t="shared" si="3210"/>
        <v>0</v>
      </c>
      <c r="BX1179" s="185">
        <f t="shared" si="3210"/>
        <v>0</v>
      </c>
      <c r="BY1179" s="185">
        <f t="shared" si="3210"/>
        <v>0</v>
      </c>
      <c r="BZ1179" s="185">
        <f t="shared" si="3210"/>
        <v>0</v>
      </c>
      <c r="CA1179" s="185">
        <f>SUM(CA1176:CA1178)</f>
        <v>0</v>
      </c>
      <c r="CB1179" s="185">
        <f>SUM(CB1176:CB1178)</f>
        <v>0</v>
      </c>
      <c r="CC1179" s="185">
        <f t="shared" ref="CC1179:CO1179" si="3211">SUM(CC1176:CC1178)</f>
        <v>0</v>
      </c>
      <c r="CD1179" s="185">
        <f t="shared" si="3211"/>
        <v>0</v>
      </c>
      <c r="CE1179" s="185">
        <f t="shared" si="3211"/>
        <v>0</v>
      </c>
      <c r="CF1179" s="185">
        <f t="shared" si="3211"/>
        <v>0</v>
      </c>
      <c r="CG1179" s="185">
        <f t="shared" si="3211"/>
        <v>0</v>
      </c>
      <c r="CH1179" s="185">
        <f t="shared" si="3211"/>
        <v>0</v>
      </c>
      <c r="CI1179" s="185">
        <f t="shared" si="3211"/>
        <v>0</v>
      </c>
      <c r="CJ1179" s="185">
        <f t="shared" si="3211"/>
        <v>0</v>
      </c>
      <c r="CK1179" s="185">
        <f t="shared" si="3211"/>
        <v>0</v>
      </c>
      <c r="CL1179" s="185">
        <f t="shared" si="3211"/>
        <v>0</v>
      </c>
      <c r="CM1179" s="185">
        <f t="shared" si="3211"/>
        <v>0</v>
      </c>
      <c r="CN1179" s="185">
        <f t="shared" si="3211"/>
        <v>0</v>
      </c>
      <c r="CO1179" s="185">
        <f t="shared" si="3211"/>
        <v>0</v>
      </c>
      <c r="CP1179" s="2234">
        <f t="shared" ref="CP1179:CX1179" si="3212">SUM(CP1176:CP1178)</f>
        <v>0</v>
      </c>
      <c r="CQ1179" s="2234">
        <f t="shared" si="3212"/>
        <v>0</v>
      </c>
      <c r="CR1179" s="2234">
        <f t="shared" si="3212"/>
        <v>0</v>
      </c>
      <c r="CS1179" s="283">
        <f t="shared" si="3212"/>
        <v>0</v>
      </c>
      <c r="CT1179" s="283">
        <f t="shared" si="3212"/>
        <v>0</v>
      </c>
      <c r="CU1179" s="283">
        <f t="shared" si="3212"/>
        <v>0</v>
      </c>
      <c r="CV1179" s="185">
        <f t="shared" si="3212"/>
        <v>0</v>
      </c>
      <c r="CW1179" s="185">
        <f t="shared" si="3212"/>
        <v>0</v>
      </c>
      <c r="CX1179" s="185">
        <f t="shared" si="3212"/>
        <v>0</v>
      </c>
      <c r="CY1179" s="185">
        <f t="shared" ref="CY1179:DA1179" si="3213">SUM(CY1176:CY1178)</f>
        <v>0</v>
      </c>
      <c r="CZ1179" s="185">
        <f t="shared" si="3213"/>
        <v>0</v>
      </c>
      <c r="DA1179" s="185">
        <f t="shared" si="3213"/>
        <v>0</v>
      </c>
      <c r="DB1179" s="1622"/>
      <c r="DC1179" s="1622"/>
      <c r="DD1179" s="1622"/>
      <c r="DE1179" s="185">
        <f>SUM(DE1176:DE1178)</f>
        <v>0</v>
      </c>
      <c r="DF1179" s="283"/>
      <c r="DG1179" s="185"/>
      <c r="DH1179" s="185"/>
      <c r="DI1179" s="185"/>
      <c r="DJ1179" s="185"/>
      <c r="DK1179" s="185"/>
      <c r="DL1179" s="185"/>
      <c r="DM1179" s="185"/>
      <c r="DN1179" s="33"/>
      <c r="DO1179" s="185"/>
      <c r="DP1179" s="283"/>
      <c r="DQ1179" s="185"/>
      <c r="DR1179" s="185"/>
      <c r="DS1179" s="185"/>
      <c r="DT1179" s="185"/>
      <c r="DU1179" s="185"/>
      <c r="DV1179" s="185"/>
      <c r="DW1179" s="185"/>
      <c r="DX1179" s="33"/>
      <c r="DY1179" s="185"/>
      <c r="DZ1179" s="2234">
        <f>SUM(DZ1176:DZ1178)</f>
        <v>0</v>
      </c>
      <c r="EA1179" s="283">
        <f t="shared" ref="EA1179:EB1179" si="3214">SUM(EA1176:EA1178)</f>
        <v>0</v>
      </c>
      <c r="EB1179" s="185">
        <f t="shared" si="3214"/>
        <v>0</v>
      </c>
      <c r="EC1179" s="866">
        <f t="shared" ref="EC1179" si="3215">SUM(EC1176:EC1178)</f>
        <v>0</v>
      </c>
      <c r="ED1179" s="185"/>
      <c r="EE1179" s="185"/>
      <c r="EF1179" s="185"/>
      <c r="EG1179" s="202"/>
      <c r="EH1179" s="1614"/>
    </row>
    <row r="1180" spans="1:138" ht="15" hidden="1" customHeight="1" outlineLevel="1">
      <c r="A1180" s="67"/>
      <c r="B1180" s="67"/>
      <c r="C1180" s="93" t="s">
        <v>70</v>
      </c>
      <c r="D1180" s="94" t="s">
        <v>127</v>
      </c>
      <c r="E1180" s="84"/>
      <c r="F1180" s="84"/>
      <c r="G1180" s="84"/>
      <c r="H1180" s="84"/>
      <c r="I1180" s="84"/>
      <c r="J1180" s="84"/>
      <c r="K1180" s="84"/>
      <c r="L1180" s="84"/>
      <c r="M1180" s="2199"/>
      <c r="N1180" s="84"/>
      <c r="O1180" s="84"/>
      <c r="P1180" s="84"/>
      <c r="Q1180" s="185"/>
      <c r="R1180" s="185"/>
      <c r="S1180" s="185"/>
      <c r="T1180" s="185"/>
      <c r="U1180" s="185"/>
      <c r="V1180" s="84"/>
      <c r="W1180" s="84"/>
      <c r="X1180" s="84"/>
      <c r="Y1180" s="84"/>
      <c r="Z1180" s="84"/>
      <c r="AA1180" s="185"/>
      <c r="AB1180" s="185"/>
      <c r="AC1180" s="185"/>
      <c r="AD1180" s="185"/>
      <c r="AE1180" s="185"/>
      <c r="AF1180" s="23"/>
      <c r="AG1180" s="23"/>
      <c r="AH1180" s="185"/>
      <c r="AI1180" s="185"/>
      <c r="AJ1180" s="185"/>
      <c r="AK1180" s="185"/>
      <c r="AL1180" s="185"/>
      <c r="AM1180" s="185"/>
      <c r="AN1180" s="185"/>
      <c r="AO1180" s="185"/>
      <c r="AP1180" s="185"/>
      <c r="AQ1180" s="185"/>
      <c r="AR1180" s="185"/>
      <c r="AS1180" s="185"/>
      <c r="AT1180" s="185"/>
      <c r="AU1180" s="185"/>
      <c r="AV1180" s="185"/>
      <c r="AW1180" s="185"/>
      <c r="AX1180" s="185"/>
      <c r="AY1180" s="185"/>
      <c r="AZ1180" s="185"/>
      <c r="BA1180" s="185"/>
      <c r="BB1180" s="185"/>
      <c r="BC1180" s="185"/>
      <c r="BD1180" s="185"/>
      <c r="BE1180" s="185"/>
      <c r="BF1180" s="185"/>
      <c r="BG1180" s="185"/>
      <c r="BH1180" s="185"/>
      <c r="BI1180" s="185"/>
      <c r="BJ1180" s="185"/>
      <c r="BK1180" s="185"/>
      <c r="BL1180" s="185"/>
      <c r="BM1180" s="185"/>
      <c r="BN1180" s="185"/>
      <c r="BO1180" s="185"/>
      <c r="BP1180" s="185"/>
      <c r="BQ1180" s="185"/>
      <c r="BR1180" s="185"/>
      <c r="BS1180" s="185"/>
      <c r="BT1180" s="185"/>
      <c r="BU1180" s="185"/>
      <c r="BV1180" s="185"/>
      <c r="BW1180" s="185"/>
      <c r="BX1180" s="185"/>
      <c r="BY1180" s="185"/>
      <c r="BZ1180" s="185"/>
      <c r="CA1180" s="185"/>
      <c r="CB1180" s="185"/>
      <c r="CC1180" s="185"/>
      <c r="CD1180" s="185"/>
      <c r="CE1180" s="185"/>
      <c r="CF1180" s="185"/>
      <c r="CG1180" s="185"/>
      <c r="CH1180" s="185"/>
      <c r="CI1180" s="185"/>
      <c r="CJ1180" s="185"/>
      <c r="CK1180" s="185"/>
      <c r="CL1180" s="185"/>
      <c r="CM1180" s="185"/>
      <c r="CN1180" s="185"/>
      <c r="CO1180" s="185"/>
      <c r="CP1180" s="2234"/>
      <c r="CQ1180" s="2234"/>
      <c r="CR1180" s="2234"/>
      <c r="CS1180" s="283"/>
      <c r="CT1180" s="283"/>
      <c r="CU1180" s="283"/>
      <c r="CV1180" s="185"/>
      <c r="CW1180" s="185"/>
      <c r="CX1180" s="185"/>
      <c r="CY1180" s="185"/>
      <c r="CZ1180" s="185"/>
      <c r="DA1180" s="185"/>
      <c r="DB1180" s="1622"/>
      <c r="DC1180" s="1622"/>
      <c r="DD1180" s="1622"/>
      <c r="DE1180" s="185"/>
      <c r="DF1180" s="283"/>
      <c r="DG1180" s="185"/>
      <c r="DH1180" s="185"/>
      <c r="DI1180" s="185"/>
      <c r="DJ1180" s="185"/>
      <c r="DK1180" s="185"/>
      <c r="DL1180" s="185"/>
      <c r="DM1180" s="185"/>
      <c r="DN1180" s="185"/>
      <c r="DO1180" s="185"/>
      <c r="DP1180" s="283"/>
      <c r="DQ1180" s="185"/>
      <c r="DR1180" s="185"/>
      <c r="DS1180" s="185"/>
      <c r="DT1180" s="185"/>
      <c r="DU1180" s="185"/>
      <c r="DV1180" s="185"/>
      <c r="DW1180" s="185"/>
      <c r="DX1180" s="185"/>
      <c r="DY1180" s="185"/>
      <c r="DZ1180" s="2234"/>
      <c r="EA1180" s="283"/>
      <c r="EB1180" s="185"/>
      <c r="EC1180" s="866"/>
      <c r="ED1180" s="185"/>
      <c r="EE1180" s="185"/>
      <c r="EF1180" s="185"/>
      <c r="EG1180" s="202"/>
      <c r="EH1180" s="1614"/>
    </row>
    <row r="1181" spans="1:138" ht="15" hidden="1" customHeight="1" outlineLevel="1">
      <c r="A1181" s="67"/>
      <c r="B1181" s="67"/>
      <c r="C1181" s="95"/>
      <c r="D1181" s="99"/>
      <c r="E1181" s="67"/>
      <c r="F1181" s="67"/>
      <c r="G1181" s="67"/>
      <c r="H1181" s="86">
        <f>SUM(I1181:L1181)</f>
        <v>0</v>
      </c>
      <c r="I1181" s="67"/>
      <c r="J1181" s="67"/>
      <c r="K1181" s="67"/>
      <c r="L1181" s="67"/>
      <c r="M1181" s="2216"/>
      <c r="N1181" s="67"/>
      <c r="O1181" s="67"/>
      <c r="P1181" s="67"/>
      <c r="Q1181" s="185">
        <f>SUM(R1181:U1181)</f>
        <v>0</v>
      </c>
      <c r="R1181" s="23"/>
      <c r="S1181" s="23"/>
      <c r="T1181" s="23"/>
      <c r="U1181" s="23"/>
      <c r="V1181" s="86">
        <f>SUM(W1181:Z1181)</f>
        <v>0</v>
      </c>
      <c r="W1181" s="67"/>
      <c r="X1181" s="67"/>
      <c r="Y1181" s="67"/>
      <c r="Z1181" s="67"/>
      <c r="AA1181" s="185">
        <f>SUM(AB1181:AE1181)</f>
        <v>0</v>
      </c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216"/>
      <c r="CQ1181" s="2216"/>
      <c r="CR1181" s="2216"/>
      <c r="CS1181" s="85"/>
      <c r="CT1181" s="85"/>
      <c r="CU1181" s="85"/>
      <c r="CV1181" s="23"/>
      <c r="CW1181" s="23"/>
      <c r="CX1181" s="23"/>
      <c r="CY1181" s="23"/>
      <c r="CZ1181" s="23"/>
      <c r="DA1181" s="23"/>
      <c r="DB1181" s="1496"/>
      <c r="DC1181" s="1496"/>
      <c r="DD1181" s="1496"/>
      <c r="DE1181" s="23"/>
      <c r="DF1181" s="85"/>
      <c r="DG1181" s="23"/>
      <c r="DH1181" s="23"/>
      <c r="DI1181" s="23"/>
      <c r="DJ1181" s="23"/>
      <c r="DK1181" s="23"/>
      <c r="DL1181" s="23"/>
      <c r="DM1181" s="23"/>
      <c r="DN1181" s="185"/>
      <c r="DO1181" s="23"/>
      <c r="DP1181" s="85"/>
      <c r="DQ1181" s="23"/>
      <c r="DR1181" s="23"/>
      <c r="DS1181" s="23"/>
      <c r="DT1181" s="23"/>
      <c r="DU1181" s="23"/>
      <c r="DV1181" s="23"/>
      <c r="DW1181" s="23"/>
      <c r="DX1181" s="185"/>
      <c r="DY1181" s="23"/>
      <c r="DZ1181" s="2216"/>
      <c r="EA1181" s="85"/>
      <c r="EB1181" s="23"/>
      <c r="EC1181" s="867"/>
      <c r="ED1181" s="23"/>
      <c r="EE1181" s="23"/>
      <c r="EF1181" s="23"/>
      <c r="EG1181" s="171"/>
      <c r="EH1181" s="1291"/>
    </row>
    <row r="1182" spans="1:138" ht="15" hidden="1" customHeight="1" outlineLevel="1">
      <c r="A1182" s="67"/>
      <c r="B1182" s="67"/>
      <c r="C1182" s="95"/>
      <c r="D1182" s="99"/>
      <c r="E1182" s="67"/>
      <c r="F1182" s="67"/>
      <c r="G1182" s="67"/>
      <c r="H1182" s="86">
        <f>SUM(I1182:L1182)</f>
        <v>0</v>
      </c>
      <c r="I1182" s="67"/>
      <c r="J1182" s="67"/>
      <c r="K1182" s="67"/>
      <c r="L1182" s="67"/>
      <c r="M1182" s="2216"/>
      <c r="N1182" s="67"/>
      <c r="O1182" s="67"/>
      <c r="P1182" s="67"/>
      <c r="Q1182" s="185">
        <f>SUM(R1182:U1182)</f>
        <v>0</v>
      </c>
      <c r="R1182" s="196"/>
      <c r="S1182" s="196"/>
      <c r="T1182" s="196"/>
      <c r="U1182" s="196"/>
      <c r="V1182" s="86">
        <f>SUM(W1182:Z1182)</f>
        <v>0</v>
      </c>
      <c r="W1182" s="67"/>
      <c r="X1182" s="67"/>
      <c r="Y1182" s="67"/>
      <c r="Z1182" s="67"/>
      <c r="AA1182" s="185">
        <f>SUM(AB1182:AE1182)</f>
        <v>0</v>
      </c>
      <c r="AB1182" s="196"/>
      <c r="AC1182" s="196"/>
      <c r="AD1182" s="196"/>
      <c r="AE1182" s="196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  <c r="CO1182" s="33"/>
      <c r="CP1182" s="2239"/>
      <c r="CQ1182" s="2239"/>
      <c r="CR1182" s="2239"/>
      <c r="CS1182" s="210"/>
      <c r="CT1182" s="210"/>
      <c r="CU1182" s="210"/>
      <c r="CV1182" s="33"/>
      <c r="CW1182" s="33"/>
      <c r="CX1182" s="33"/>
      <c r="CY1182" s="33"/>
      <c r="CZ1182" s="33"/>
      <c r="DA1182" s="33"/>
      <c r="DB1182" s="1498"/>
      <c r="DC1182" s="1498"/>
      <c r="DD1182" s="1498"/>
      <c r="DE1182" s="33"/>
      <c r="DF1182" s="210"/>
      <c r="DG1182" s="33"/>
      <c r="DH1182" s="33"/>
      <c r="DI1182" s="33"/>
      <c r="DJ1182" s="33"/>
      <c r="DK1182" s="33"/>
      <c r="DL1182" s="33"/>
      <c r="DM1182" s="33"/>
      <c r="DN1182" s="23"/>
      <c r="DO1182" s="33"/>
      <c r="DP1182" s="210"/>
      <c r="DQ1182" s="33"/>
      <c r="DR1182" s="33"/>
      <c r="DS1182" s="33"/>
      <c r="DT1182" s="33"/>
      <c r="DU1182" s="33"/>
      <c r="DV1182" s="33"/>
      <c r="DW1182" s="33"/>
      <c r="DX1182" s="23"/>
      <c r="DY1182" s="33"/>
      <c r="DZ1182" s="2239"/>
      <c r="EA1182" s="210"/>
      <c r="EB1182" s="33"/>
      <c r="EC1182" s="868"/>
      <c r="ED1182" s="33"/>
      <c r="EE1182" s="33"/>
      <c r="EF1182" s="33"/>
      <c r="EG1182" s="201"/>
      <c r="EH1182" s="1581"/>
    </row>
    <row r="1183" spans="1:138" ht="15" hidden="1" customHeight="1" outlineLevel="1">
      <c r="A1183" s="67"/>
      <c r="B1183" s="67"/>
      <c r="C1183" s="95"/>
      <c r="D1183" s="99"/>
      <c r="E1183" s="67"/>
      <c r="F1183" s="67"/>
      <c r="G1183" s="67"/>
      <c r="H1183" s="86">
        <f>SUM(I1183:L1183)</f>
        <v>0</v>
      </c>
      <c r="I1183" s="67"/>
      <c r="J1183" s="67"/>
      <c r="K1183" s="67"/>
      <c r="L1183" s="67"/>
      <c r="M1183" s="2216"/>
      <c r="N1183" s="67"/>
      <c r="O1183" s="67"/>
      <c r="P1183" s="67"/>
      <c r="Q1183" s="185">
        <f>SUM(R1183:U1183)</f>
        <v>0</v>
      </c>
      <c r="R1183" s="196"/>
      <c r="S1183" s="196"/>
      <c r="T1183" s="196"/>
      <c r="U1183" s="196"/>
      <c r="V1183" s="86">
        <f>SUM(W1183:Z1183)</f>
        <v>0</v>
      </c>
      <c r="W1183" s="67"/>
      <c r="X1183" s="67"/>
      <c r="Y1183" s="67"/>
      <c r="Z1183" s="67"/>
      <c r="AA1183" s="185">
        <f>SUM(AB1183:AE1183)</f>
        <v>0</v>
      </c>
      <c r="AB1183" s="196"/>
      <c r="AC1183" s="196"/>
      <c r="AD1183" s="196"/>
      <c r="AE1183" s="196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W1183" s="33"/>
      <c r="BX1183" s="33"/>
      <c r="BY1183" s="33"/>
      <c r="BZ1183" s="33"/>
      <c r="CA1183" s="33"/>
      <c r="CB1183" s="33"/>
      <c r="CC1183" s="33"/>
      <c r="CD1183" s="33"/>
      <c r="CE1183" s="33"/>
      <c r="CF1183" s="33"/>
      <c r="CG1183" s="33"/>
      <c r="CH1183" s="33"/>
      <c r="CI1183" s="33"/>
      <c r="CJ1183" s="33"/>
      <c r="CK1183" s="33"/>
      <c r="CL1183" s="33"/>
      <c r="CM1183" s="33"/>
      <c r="CN1183" s="33"/>
      <c r="CO1183" s="33"/>
      <c r="CP1183" s="2239"/>
      <c r="CQ1183" s="2239"/>
      <c r="CR1183" s="2239"/>
      <c r="CS1183" s="210"/>
      <c r="CT1183" s="210"/>
      <c r="CU1183" s="210"/>
      <c r="CV1183" s="33"/>
      <c r="CW1183" s="33"/>
      <c r="CX1183" s="33"/>
      <c r="CY1183" s="33"/>
      <c r="CZ1183" s="33"/>
      <c r="DA1183" s="33"/>
      <c r="DB1183" s="1498"/>
      <c r="DC1183" s="1498"/>
      <c r="DD1183" s="1498"/>
      <c r="DE1183" s="33"/>
      <c r="DF1183" s="210"/>
      <c r="DG1183" s="33"/>
      <c r="DH1183" s="33"/>
      <c r="DI1183" s="33"/>
      <c r="DJ1183" s="33"/>
      <c r="DK1183" s="33"/>
      <c r="DL1183" s="33"/>
      <c r="DM1183" s="33"/>
      <c r="DN1183" s="33"/>
      <c r="DO1183" s="33"/>
      <c r="DP1183" s="210"/>
      <c r="DQ1183" s="33"/>
      <c r="DR1183" s="33"/>
      <c r="DS1183" s="33"/>
      <c r="DT1183" s="33"/>
      <c r="DU1183" s="33"/>
      <c r="DV1183" s="33"/>
      <c r="DW1183" s="33"/>
      <c r="DX1183" s="33"/>
      <c r="DY1183" s="33"/>
      <c r="DZ1183" s="2239"/>
      <c r="EA1183" s="210"/>
      <c r="EB1183" s="33"/>
      <c r="EC1183" s="868"/>
      <c r="ED1183" s="33"/>
      <c r="EE1183" s="33"/>
      <c r="EF1183" s="33"/>
      <c r="EG1183" s="201"/>
      <c r="EH1183" s="1581"/>
    </row>
    <row r="1184" spans="1:138" ht="15" hidden="1" customHeight="1" outlineLevel="1">
      <c r="A1184" s="67"/>
      <c r="B1184" s="67"/>
      <c r="C1184" s="95"/>
      <c r="D1184" s="97" t="s">
        <v>52</v>
      </c>
      <c r="E1184" s="84"/>
      <c r="F1184" s="84"/>
      <c r="G1184" s="84"/>
      <c r="H1184" s="84"/>
      <c r="I1184" s="84"/>
      <c r="J1184" s="84"/>
      <c r="K1184" s="84"/>
      <c r="L1184" s="84"/>
      <c r="M1184" s="2199"/>
      <c r="N1184" s="84"/>
      <c r="O1184" s="84"/>
      <c r="P1184" s="84"/>
      <c r="Q1184" s="185"/>
      <c r="R1184" s="185"/>
      <c r="S1184" s="185"/>
      <c r="T1184" s="185"/>
      <c r="U1184" s="185"/>
      <c r="V1184" s="84"/>
      <c r="W1184" s="84"/>
      <c r="X1184" s="84"/>
      <c r="Y1184" s="84"/>
      <c r="Z1184" s="84"/>
      <c r="AA1184" s="185"/>
      <c r="AB1184" s="185"/>
      <c r="AC1184" s="185"/>
      <c r="AD1184" s="185"/>
      <c r="AE1184" s="185"/>
      <c r="AF1184" s="105"/>
      <c r="AG1184" s="105"/>
      <c r="AH1184" s="185">
        <f>SUM(AH1181:AH1183)</f>
        <v>0</v>
      </c>
      <c r="AI1184" s="185">
        <f>SUM(AI1181:AI1183)</f>
        <v>0</v>
      </c>
      <c r="AJ1184" s="185">
        <f t="shared" ref="AJ1184:AV1184" si="3216">SUM(AJ1181:AJ1183)</f>
        <v>0</v>
      </c>
      <c r="AK1184" s="185">
        <f t="shared" si="3216"/>
        <v>0</v>
      </c>
      <c r="AL1184" s="185">
        <f t="shared" si="3216"/>
        <v>0</v>
      </c>
      <c r="AM1184" s="185">
        <f t="shared" si="3216"/>
        <v>0</v>
      </c>
      <c r="AN1184" s="185">
        <f t="shared" si="3216"/>
        <v>0</v>
      </c>
      <c r="AO1184" s="185">
        <f t="shared" si="3216"/>
        <v>0</v>
      </c>
      <c r="AP1184" s="185">
        <f t="shared" si="3216"/>
        <v>0</v>
      </c>
      <c r="AQ1184" s="185">
        <f t="shared" si="3216"/>
        <v>0</v>
      </c>
      <c r="AR1184" s="185">
        <f t="shared" si="3216"/>
        <v>0</v>
      </c>
      <c r="AS1184" s="185">
        <f t="shared" si="3216"/>
        <v>0</v>
      </c>
      <c r="AT1184" s="185">
        <f t="shared" si="3216"/>
        <v>0</v>
      </c>
      <c r="AU1184" s="185">
        <f t="shared" si="3216"/>
        <v>0</v>
      </c>
      <c r="AV1184" s="185">
        <f t="shared" si="3216"/>
        <v>0</v>
      </c>
      <c r="AW1184" s="185">
        <f>SUM(AW1181:AW1183)</f>
        <v>0</v>
      </c>
      <c r="AX1184" s="185">
        <f>SUM(AX1181:AX1183)</f>
        <v>0</v>
      </c>
      <c r="AY1184" s="185">
        <f t="shared" ref="AY1184:BK1184" si="3217">SUM(AY1181:AY1183)</f>
        <v>0</v>
      </c>
      <c r="AZ1184" s="185">
        <f t="shared" si="3217"/>
        <v>0</v>
      </c>
      <c r="BA1184" s="185">
        <f t="shared" si="3217"/>
        <v>0</v>
      </c>
      <c r="BB1184" s="185">
        <f t="shared" si="3217"/>
        <v>0</v>
      </c>
      <c r="BC1184" s="185">
        <f t="shared" si="3217"/>
        <v>0</v>
      </c>
      <c r="BD1184" s="185">
        <f t="shared" si="3217"/>
        <v>0</v>
      </c>
      <c r="BE1184" s="185">
        <f t="shared" si="3217"/>
        <v>0</v>
      </c>
      <c r="BF1184" s="185">
        <f t="shared" si="3217"/>
        <v>0</v>
      </c>
      <c r="BG1184" s="185">
        <f t="shared" si="3217"/>
        <v>0</v>
      </c>
      <c r="BH1184" s="185">
        <f t="shared" si="3217"/>
        <v>0</v>
      </c>
      <c r="BI1184" s="185">
        <f t="shared" si="3217"/>
        <v>0</v>
      </c>
      <c r="BJ1184" s="185">
        <f t="shared" si="3217"/>
        <v>0</v>
      </c>
      <c r="BK1184" s="185">
        <f t="shared" si="3217"/>
        <v>0</v>
      </c>
      <c r="BL1184" s="185">
        <f>SUM(BL1181:BL1183)</f>
        <v>0</v>
      </c>
      <c r="BM1184" s="185">
        <f>SUM(BM1181:BM1183)</f>
        <v>0</v>
      </c>
      <c r="BN1184" s="185">
        <f t="shared" ref="BN1184:BZ1184" si="3218">SUM(BN1181:BN1183)</f>
        <v>0</v>
      </c>
      <c r="BO1184" s="185">
        <f t="shared" si="3218"/>
        <v>0</v>
      </c>
      <c r="BP1184" s="185">
        <f t="shared" si="3218"/>
        <v>0</v>
      </c>
      <c r="BQ1184" s="185">
        <f t="shared" si="3218"/>
        <v>0</v>
      </c>
      <c r="BR1184" s="185">
        <f t="shared" si="3218"/>
        <v>0</v>
      </c>
      <c r="BS1184" s="185">
        <f t="shared" si="3218"/>
        <v>0</v>
      </c>
      <c r="BT1184" s="185">
        <f t="shared" si="3218"/>
        <v>0</v>
      </c>
      <c r="BU1184" s="185">
        <f t="shared" si="3218"/>
        <v>0</v>
      </c>
      <c r="BV1184" s="185">
        <f t="shared" si="3218"/>
        <v>0</v>
      </c>
      <c r="BW1184" s="185">
        <f t="shared" si="3218"/>
        <v>0</v>
      </c>
      <c r="BX1184" s="185">
        <f t="shared" si="3218"/>
        <v>0</v>
      </c>
      <c r="BY1184" s="185">
        <f t="shared" si="3218"/>
        <v>0</v>
      </c>
      <c r="BZ1184" s="185">
        <f t="shared" si="3218"/>
        <v>0</v>
      </c>
      <c r="CA1184" s="185">
        <f>SUM(CA1181:CA1183)</f>
        <v>0</v>
      </c>
      <c r="CB1184" s="185">
        <f>SUM(CB1181:CB1183)</f>
        <v>0</v>
      </c>
      <c r="CC1184" s="185">
        <f t="shared" ref="CC1184:CO1184" si="3219">SUM(CC1181:CC1183)</f>
        <v>0</v>
      </c>
      <c r="CD1184" s="185">
        <f t="shared" si="3219"/>
        <v>0</v>
      </c>
      <c r="CE1184" s="185">
        <f t="shared" si="3219"/>
        <v>0</v>
      </c>
      <c r="CF1184" s="185">
        <f t="shared" si="3219"/>
        <v>0</v>
      </c>
      <c r="CG1184" s="185">
        <f t="shared" si="3219"/>
        <v>0</v>
      </c>
      <c r="CH1184" s="185">
        <f t="shared" si="3219"/>
        <v>0</v>
      </c>
      <c r="CI1184" s="185">
        <f t="shared" si="3219"/>
        <v>0</v>
      </c>
      <c r="CJ1184" s="185">
        <f t="shared" si="3219"/>
        <v>0</v>
      </c>
      <c r="CK1184" s="185">
        <f t="shared" si="3219"/>
        <v>0</v>
      </c>
      <c r="CL1184" s="185">
        <f t="shared" si="3219"/>
        <v>0</v>
      </c>
      <c r="CM1184" s="185">
        <f t="shared" si="3219"/>
        <v>0</v>
      </c>
      <c r="CN1184" s="185">
        <f t="shared" si="3219"/>
        <v>0</v>
      </c>
      <c r="CO1184" s="185">
        <f t="shared" si="3219"/>
        <v>0</v>
      </c>
      <c r="CP1184" s="2234">
        <f t="shared" ref="CP1184:CX1184" si="3220">SUM(CP1181:CP1183)</f>
        <v>0</v>
      </c>
      <c r="CQ1184" s="2234">
        <f t="shared" si="3220"/>
        <v>0</v>
      </c>
      <c r="CR1184" s="2234">
        <f t="shared" si="3220"/>
        <v>0</v>
      </c>
      <c r="CS1184" s="283">
        <f t="shared" si="3220"/>
        <v>0</v>
      </c>
      <c r="CT1184" s="283">
        <f t="shared" si="3220"/>
        <v>0</v>
      </c>
      <c r="CU1184" s="283">
        <f t="shared" si="3220"/>
        <v>0</v>
      </c>
      <c r="CV1184" s="185">
        <f t="shared" si="3220"/>
        <v>0</v>
      </c>
      <c r="CW1184" s="185">
        <f t="shared" si="3220"/>
        <v>0</v>
      </c>
      <c r="CX1184" s="185">
        <f t="shared" si="3220"/>
        <v>0</v>
      </c>
      <c r="CY1184" s="185">
        <f t="shared" ref="CY1184:DA1184" si="3221">SUM(CY1181:CY1183)</f>
        <v>0</v>
      </c>
      <c r="CZ1184" s="185">
        <f t="shared" si="3221"/>
        <v>0</v>
      </c>
      <c r="DA1184" s="185">
        <f t="shared" si="3221"/>
        <v>0</v>
      </c>
      <c r="DB1184" s="1622"/>
      <c r="DC1184" s="1622"/>
      <c r="DD1184" s="1622"/>
      <c r="DE1184" s="185">
        <f>SUM(DE1181:DE1183)</f>
        <v>0</v>
      </c>
      <c r="DF1184" s="283"/>
      <c r="DG1184" s="185"/>
      <c r="DH1184" s="185"/>
      <c r="DI1184" s="185"/>
      <c r="DJ1184" s="185"/>
      <c r="DK1184" s="185"/>
      <c r="DL1184" s="185"/>
      <c r="DM1184" s="185"/>
      <c r="DN1184" s="33"/>
      <c r="DO1184" s="185"/>
      <c r="DP1184" s="283"/>
      <c r="DQ1184" s="185"/>
      <c r="DR1184" s="185"/>
      <c r="DS1184" s="185"/>
      <c r="DT1184" s="185"/>
      <c r="DU1184" s="185"/>
      <c r="DV1184" s="185"/>
      <c r="DW1184" s="185"/>
      <c r="DX1184" s="33"/>
      <c r="DY1184" s="185"/>
      <c r="DZ1184" s="2234">
        <f>SUM(DZ1181:DZ1183)</f>
        <v>0</v>
      </c>
      <c r="EA1184" s="283">
        <f t="shared" ref="EA1184:EB1184" si="3222">SUM(EA1181:EA1183)</f>
        <v>0</v>
      </c>
      <c r="EB1184" s="185">
        <f t="shared" si="3222"/>
        <v>0</v>
      </c>
      <c r="EC1184" s="866">
        <f t="shared" ref="EC1184" si="3223">SUM(EC1181:EC1183)</f>
        <v>0</v>
      </c>
      <c r="ED1184" s="185"/>
      <c r="EE1184" s="185"/>
      <c r="EF1184" s="185"/>
      <c r="EG1184" s="202"/>
      <c r="EH1184" s="1614"/>
    </row>
    <row r="1185" spans="1:138" ht="15" hidden="1" customHeight="1" outlineLevel="1">
      <c r="A1185" s="67"/>
      <c r="B1185" s="67"/>
      <c r="C1185" s="93" t="s">
        <v>71</v>
      </c>
      <c r="D1185" s="94" t="s">
        <v>128</v>
      </c>
      <c r="E1185" s="84"/>
      <c r="F1185" s="84"/>
      <c r="G1185" s="84"/>
      <c r="H1185" s="84"/>
      <c r="I1185" s="84"/>
      <c r="J1185" s="84"/>
      <c r="K1185" s="84"/>
      <c r="L1185" s="84"/>
      <c r="M1185" s="2199"/>
      <c r="N1185" s="84"/>
      <c r="O1185" s="84"/>
      <c r="P1185" s="84"/>
      <c r="Q1185" s="185"/>
      <c r="R1185" s="185"/>
      <c r="S1185" s="185"/>
      <c r="T1185" s="185"/>
      <c r="U1185" s="185"/>
      <c r="V1185" s="84"/>
      <c r="W1185" s="84"/>
      <c r="X1185" s="84"/>
      <c r="Y1185" s="84"/>
      <c r="Z1185" s="84"/>
      <c r="AA1185" s="185"/>
      <c r="AB1185" s="185"/>
      <c r="AC1185" s="185"/>
      <c r="AD1185" s="185"/>
      <c r="AE1185" s="185"/>
      <c r="AF1185" s="23"/>
      <c r="AG1185" s="23"/>
      <c r="AH1185" s="185"/>
      <c r="AI1185" s="185"/>
      <c r="AJ1185" s="185"/>
      <c r="AK1185" s="185"/>
      <c r="AL1185" s="185"/>
      <c r="AM1185" s="185"/>
      <c r="AN1185" s="185"/>
      <c r="AO1185" s="185"/>
      <c r="AP1185" s="185"/>
      <c r="AQ1185" s="185"/>
      <c r="AR1185" s="185"/>
      <c r="AS1185" s="185"/>
      <c r="AT1185" s="185"/>
      <c r="AU1185" s="185"/>
      <c r="AV1185" s="185"/>
      <c r="AW1185" s="185"/>
      <c r="AX1185" s="185"/>
      <c r="AY1185" s="185"/>
      <c r="AZ1185" s="185"/>
      <c r="BA1185" s="185"/>
      <c r="BB1185" s="185"/>
      <c r="BC1185" s="185"/>
      <c r="BD1185" s="185"/>
      <c r="BE1185" s="185"/>
      <c r="BF1185" s="185"/>
      <c r="BG1185" s="185"/>
      <c r="BH1185" s="185"/>
      <c r="BI1185" s="185"/>
      <c r="BJ1185" s="185"/>
      <c r="BK1185" s="185"/>
      <c r="BL1185" s="185"/>
      <c r="BM1185" s="185"/>
      <c r="BN1185" s="185"/>
      <c r="BO1185" s="185"/>
      <c r="BP1185" s="185"/>
      <c r="BQ1185" s="185"/>
      <c r="BR1185" s="185"/>
      <c r="BS1185" s="185"/>
      <c r="BT1185" s="185"/>
      <c r="BU1185" s="185"/>
      <c r="BV1185" s="185"/>
      <c r="BW1185" s="185"/>
      <c r="BX1185" s="185"/>
      <c r="BY1185" s="185"/>
      <c r="BZ1185" s="185"/>
      <c r="CA1185" s="185"/>
      <c r="CB1185" s="185"/>
      <c r="CC1185" s="185"/>
      <c r="CD1185" s="185"/>
      <c r="CE1185" s="185"/>
      <c r="CF1185" s="185"/>
      <c r="CG1185" s="185"/>
      <c r="CH1185" s="185"/>
      <c r="CI1185" s="185"/>
      <c r="CJ1185" s="185"/>
      <c r="CK1185" s="185"/>
      <c r="CL1185" s="185"/>
      <c r="CM1185" s="185"/>
      <c r="CN1185" s="185"/>
      <c r="CO1185" s="185"/>
      <c r="CP1185" s="2234"/>
      <c r="CQ1185" s="2234"/>
      <c r="CR1185" s="2234"/>
      <c r="CS1185" s="283"/>
      <c r="CT1185" s="283"/>
      <c r="CU1185" s="283"/>
      <c r="CV1185" s="185"/>
      <c r="CW1185" s="185"/>
      <c r="CX1185" s="185"/>
      <c r="CY1185" s="185"/>
      <c r="CZ1185" s="185"/>
      <c r="DA1185" s="185"/>
      <c r="DB1185" s="1622"/>
      <c r="DC1185" s="1622"/>
      <c r="DD1185" s="1622"/>
      <c r="DE1185" s="185"/>
      <c r="DF1185" s="283"/>
      <c r="DG1185" s="185"/>
      <c r="DH1185" s="185"/>
      <c r="DI1185" s="185"/>
      <c r="DJ1185" s="185"/>
      <c r="DK1185" s="185"/>
      <c r="DL1185" s="185"/>
      <c r="DM1185" s="185"/>
      <c r="DN1185" s="185"/>
      <c r="DO1185" s="185"/>
      <c r="DP1185" s="283"/>
      <c r="DQ1185" s="185"/>
      <c r="DR1185" s="185"/>
      <c r="DS1185" s="185"/>
      <c r="DT1185" s="185"/>
      <c r="DU1185" s="185"/>
      <c r="DV1185" s="185"/>
      <c r="DW1185" s="185"/>
      <c r="DX1185" s="185"/>
      <c r="DY1185" s="185"/>
      <c r="DZ1185" s="2234"/>
      <c r="EA1185" s="283"/>
      <c r="EB1185" s="185"/>
      <c r="EC1185" s="866"/>
      <c r="ED1185" s="185"/>
      <c r="EE1185" s="185"/>
      <c r="EF1185" s="185"/>
      <c r="EG1185" s="202"/>
      <c r="EH1185" s="1614"/>
    </row>
    <row r="1186" spans="1:138" ht="15" hidden="1" customHeight="1" outlineLevel="1">
      <c r="A1186" s="67"/>
      <c r="B1186" s="67"/>
      <c r="C1186" s="95"/>
      <c r="D1186" s="98"/>
      <c r="E1186" s="67"/>
      <c r="F1186" s="67"/>
      <c r="G1186" s="67"/>
      <c r="H1186" s="86">
        <f>SUM(I1186:L1186)</f>
        <v>0</v>
      </c>
      <c r="I1186" s="67"/>
      <c r="J1186" s="67"/>
      <c r="K1186" s="67"/>
      <c r="L1186" s="67"/>
      <c r="M1186" s="2216"/>
      <c r="N1186" s="67"/>
      <c r="O1186" s="67"/>
      <c r="P1186" s="67"/>
      <c r="Q1186" s="185">
        <f>SUM(R1186:U1186)</f>
        <v>0</v>
      </c>
      <c r="R1186" s="23"/>
      <c r="S1186" s="23"/>
      <c r="T1186" s="23"/>
      <c r="U1186" s="23"/>
      <c r="V1186" s="86">
        <f>SUM(W1186:Z1186)</f>
        <v>0</v>
      </c>
      <c r="W1186" s="67"/>
      <c r="X1186" s="67"/>
      <c r="Y1186" s="67"/>
      <c r="Z1186" s="67"/>
      <c r="AA1186" s="185">
        <f>SUM(AB1186:AE1186)</f>
        <v>0</v>
      </c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216"/>
      <c r="CQ1186" s="2216"/>
      <c r="CR1186" s="2216"/>
      <c r="CS1186" s="85"/>
      <c r="CT1186" s="85"/>
      <c r="CU1186" s="85"/>
      <c r="CV1186" s="23"/>
      <c r="CW1186" s="23"/>
      <c r="CX1186" s="23"/>
      <c r="CY1186" s="23"/>
      <c r="CZ1186" s="23"/>
      <c r="DA1186" s="23"/>
      <c r="DB1186" s="1496"/>
      <c r="DC1186" s="1496"/>
      <c r="DD1186" s="1496"/>
      <c r="DE1186" s="23"/>
      <c r="DF1186" s="85"/>
      <c r="DG1186" s="23"/>
      <c r="DH1186" s="23"/>
      <c r="DI1186" s="23"/>
      <c r="DJ1186" s="23"/>
      <c r="DK1186" s="23"/>
      <c r="DL1186" s="23"/>
      <c r="DM1186" s="23"/>
      <c r="DN1186" s="185"/>
      <c r="DO1186" s="23"/>
      <c r="DP1186" s="85"/>
      <c r="DQ1186" s="23"/>
      <c r="DR1186" s="23"/>
      <c r="DS1186" s="23"/>
      <c r="DT1186" s="23"/>
      <c r="DU1186" s="23"/>
      <c r="DV1186" s="23"/>
      <c r="DW1186" s="23"/>
      <c r="DX1186" s="185"/>
      <c r="DY1186" s="23"/>
      <c r="DZ1186" s="2216"/>
      <c r="EA1186" s="85"/>
      <c r="EB1186" s="23"/>
      <c r="EC1186" s="867"/>
      <c r="ED1186" s="23"/>
      <c r="EE1186" s="23"/>
      <c r="EF1186" s="23"/>
      <c r="EG1186" s="171"/>
      <c r="EH1186" s="1291"/>
    </row>
    <row r="1187" spans="1:138" ht="15" hidden="1" customHeight="1" outlineLevel="1">
      <c r="A1187" s="67"/>
      <c r="B1187" s="67"/>
      <c r="C1187" s="95"/>
      <c r="D1187" s="98"/>
      <c r="E1187" s="67"/>
      <c r="F1187" s="67"/>
      <c r="G1187" s="67"/>
      <c r="H1187" s="86">
        <f>SUM(I1187:L1187)</f>
        <v>0</v>
      </c>
      <c r="I1187" s="67"/>
      <c r="J1187" s="67"/>
      <c r="K1187" s="67"/>
      <c r="L1187" s="67"/>
      <c r="M1187" s="2216"/>
      <c r="N1187" s="67"/>
      <c r="O1187" s="67"/>
      <c r="P1187" s="67"/>
      <c r="Q1187" s="185">
        <f>SUM(R1187:U1187)</f>
        <v>0</v>
      </c>
      <c r="R1187" s="196"/>
      <c r="S1187" s="196"/>
      <c r="T1187" s="196"/>
      <c r="U1187" s="196"/>
      <c r="V1187" s="86">
        <f>SUM(W1187:Z1187)</f>
        <v>0</v>
      </c>
      <c r="W1187" s="67"/>
      <c r="X1187" s="67"/>
      <c r="Y1187" s="67"/>
      <c r="Z1187" s="67"/>
      <c r="AA1187" s="185">
        <f>SUM(AB1187:AE1187)</f>
        <v>0</v>
      </c>
      <c r="AB1187" s="196"/>
      <c r="AC1187" s="196"/>
      <c r="AD1187" s="196"/>
      <c r="AE1187" s="196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  <c r="CG1187" s="33"/>
      <c r="CH1187" s="33"/>
      <c r="CI1187" s="33"/>
      <c r="CJ1187" s="33"/>
      <c r="CK1187" s="33"/>
      <c r="CL1187" s="33"/>
      <c r="CM1187" s="33"/>
      <c r="CN1187" s="33"/>
      <c r="CO1187" s="33"/>
      <c r="CP1187" s="2239"/>
      <c r="CQ1187" s="2239"/>
      <c r="CR1187" s="2239"/>
      <c r="CS1187" s="210"/>
      <c r="CT1187" s="210"/>
      <c r="CU1187" s="210"/>
      <c r="CV1187" s="33"/>
      <c r="CW1187" s="33"/>
      <c r="CX1187" s="33"/>
      <c r="CY1187" s="33"/>
      <c r="CZ1187" s="33"/>
      <c r="DA1187" s="33"/>
      <c r="DB1187" s="1498"/>
      <c r="DC1187" s="1498"/>
      <c r="DD1187" s="1498"/>
      <c r="DE1187" s="33"/>
      <c r="DF1187" s="210"/>
      <c r="DG1187" s="33"/>
      <c r="DH1187" s="33"/>
      <c r="DI1187" s="33"/>
      <c r="DJ1187" s="33"/>
      <c r="DK1187" s="33"/>
      <c r="DL1187" s="33"/>
      <c r="DM1187" s="33"/>
      <c r="DN1187" s="23"/>
      <c r="DO1187" s="33"/>
      <c r="DP1187" s="210"/>
      <c r="DQ1187" s="33"/>
      <c r="DR1187" s="33"/>
      <c r="DS1187" s="33"/>
      <c r="DT1187" s="33"/>
      <c r="DU1187" s="33"/>
      <c r="DV1187" s="33"/>
      <c r="DW1187" s="33"/>
      <c r="DX1187" s="23"/>
      <c r="DY1187" s="33"/>
      <c r="DZ1187" s="2239"/>
      <c r="EA1187" s="210"/>
      <c r="EB1187" s="33"/>
      <c r="EC1187" s="868"/>
      <c r="ED1187" s="33"/>
      <c r="EE1187" s="33"/>
      <c r="EF1187" s="33"/>
      <c r="EG1187" s="201"/>
      <c r="EH1187" s="1581"/>
    </row>
    <row r="1188" spans="1:138" ht="15" hidden="1" customHeight="1" outlineLevel="1">
      <c r="A1188" s="67"/>
      <c r="B1188" s="67"/>
      <c r="C1188" s="95" t="s">
        <v>49</v>
      </c>
      <c r="D1188" s="98"/>
      <c r="E1188" s="67"/>
      <c r="F1188" s="67"/>
      <c r="G1188" s="67"/>
      <c r="H1188" s="86">
        <f>SUM(I1188:L1188)</f>
        <v>0</v>
      </c>
      <c r="I1188" s="67"/>
      <c r="J1188" s="67"/>
      <c r="K1188" s="67"/>
      <c r="L1188" s="67"/>
      <c r="M1188" s="2216"/>
      <c r="N1188" s="67"/>
      <c r="O1188" s="67"/>
      <c r="P1188" s="67"/>
      <c r="Q1188" s="185">
        <f>SUM(R1188:U1188)</f>
        <v>0</v>
      </c>
      <c r="R1188" s="196"/>
      <c r="S1188" s="196"/>
      <c r="T1188" s="196"/>
      <c r="U1188" s="196"/>
      <c r="V1188" s="86">
        <f>SUM(W1188:Z1188)</f>
        <v>0</v>
      </c>
      <c r="W1188" s="67"/>
      <c r="X1188" s="67"/>
      <c r="Y1188" s="67"/>
      <c r="Z1188" s="67"/>
      <c r="AA1188" s="185">
        <f>SUM(AB1188:AE1188)</f>
        <v>0</v>
      </c>
      <c r="AB1188" s="196"/>
      <c r="AC1188" s="196"/>
      <c r="AD1188" s="196"/>
      <c r="AE1188" s="196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W1188" s="33"/>
      <c r="BX1188" s="33"/>
      <c r="BY1188" s="33"/>
      <c r="BZ1188" s="33"/>
      <c r="CA1188" s="33"/>
      <c r="CB1188" s="33"/>
      <c r="CC1188" s="33"/>
      <c r="CD1188" s="33"/>
      <c r="CE1188" s="33"/>
      <c r="CF1188" s="33"/>
      <c r="CG1188" s="33"/>
      <c r="CH1188" s="33"/>
      <c r="CI1188" s="33"/>
      <c r="CJ1188" s="33"/>
      <c r="CK1188" s="33"/>
      <c r="CL1188" s="33"/>
      <c r="CM1188" s="33"/>
      <c r="CN1188" s="33"/>
      <c r="CO1188" s="33"/>
      <c r="CP1188" s="2239"/>
      <c r="CQ1188" s="2239"/>
      <c r="CR1188" s="2239"/>
      <c r="CS1188" s="210"/>
      <c r="CT1188" s="210"/>
      <c r="CU1188" s="210"/>
      <c r="CV1188" s="33"/>
      <c r="CW1188" s="33"/>
      <c r="CX1188" s="33"/>
      <c r="CY1188" s="33"/>
      <c r="CZ1188" s="33"/>
      <c r="DA1188" s="33"/>
      <c r="DB1188" s="1498"/>
      <c r="DC1188" s="1498"/>
      <c r="DD1188" s="1498"/>
      <c r="DE1188" s="33"/>
      <c r="DF1188" s="210"/>
      <c r="DG1188" s="33"/>
      <c r="DH1188" s="33"/>
      <c r="DI1188" s="33"/>
      <c r="DJ1188" s="33"/>
      <c r="DK1188" s="33"/>
      <c r="DL1188" s="33"/>
      <c r="DM1188" s="33"/>
      <c r="DN1188" s="33"/>
      <c r="DO1188" s="33"/>
      <c r="DP1188" s="210"/>
      <c r="DQ1188" s="33"/>
      <c r="DR1188" s="33"/>
      <c r="DS1188" s="33"/>
      <c r="DT1188" s="33"/>
      <c r="DU1188" s="33"/>
      <c r="DV1188" s="33"/>
      <c r="DW1188" s="33"/>
      <c r="DX1188" s="33"/>
      <c r="DY1188" s="33"/>
      <c r="DZ1188" s="2239"/>
      <c r="EA1188" s="210"/>
      <c r="EB1188" s="33"/>
      <c r="EC1188" s="868"/>
      <c r="ED1188" s="33"/>
      <c r="EE1188" s="33"/>
      <c r="EF1188" s="33"/>
      <c r="EG1188" s="201"/>
      <c r="EH1188" s="1581"/>
    </row>
    <row r="1189" spans="1:138" ht="15" hidden="1" customHeight="1" outlineLevel="1">
      <c r="A1189" s="67"/>
      <c r="B1189" s="67"/>
      <c r="C1189" s="95"/>
      <c r="D1189" s="97" t="s">
        <v>52</v>
      </c>
      <c r="E1189" s="84"/>
      <c r="F1189" s="84"/>
      <c r="G1189" s="84"/>
      <c r="H1189" s="84"/>
      <c r="I1189" s="84"/>
      <c r="J1189" s="84"/>
      <c r="K1189" s="84"/>
      <c r="L1189" s="84"/>
      <c r="M1189" s="2199"/>
      <c r="N1189" s="84"/>
      <c r="O1189" s="84"/>
      <c r="P1189" s="84"/>
      <c r="Q1189" s="185"/>
      <c r="R1189" s="185"/>
      <c r="S1189" s="185"/>
      <c r="T1189" s="185"/>
      <c r="U1189" s="185"/>
      <c r="V1189" s="84"/>
      <c r="W1189" s="84"/>
      <c r="X1189" s="84"/>
      <c r="Y1189" s="84"/>
      <c r="Z1189" s="84"/>
      <c r="AA1189" s="185"/>
      <c r="AB1189" s="185"/>
      <c r="AC1189" s="185"/>
      <c r="AD1189" s="185"/>
      <c r="AE1189" s="185"/>
      <c r="AF1189" s="105"/>
      <c r="AG1189" s="105"/>
      <c r="AH1189" s="185">
        <f>SUM(AH1186:AH1188)</f>
        <v>0</v>
      </c>
      <c r="AI1189" s="185">
        <f>SUM(AI1186:AI1188)</f>
        <v>0</v>
      </c>
      <c r="AJ1189" s="185">
        <f t="shared" ref="AJ1189:AV1189" si="3224">SUM(AJ1186:AJ1188)</f>
        <v>0</v>
      </c>
      <c r="AK1189" s="185">
        <f t="shared" si="3224"/>
        <v>0</v>
      </c>
      <c r="AL1189" s="185">
        <f t="shared" si="3224"/>
        <v>0</v>
      </c>
      <c r="AM1189" s="185">
        <f t="shared" si="3224"/>
        <v>0</v>
      </c>
      <c r="AN1189" s="185">
        <f t="shared" si="3224"/>
        <v>0</v>
      </c>
      <c r="AO1189" s="185">
        <f t="shared" si="3224"/>
        <v>0</v>
      </c>
      <c r="AP1189" s="185">
        <f t="shared" si="3224"/>
        <v>0</v>
      </c>
      <c r="AQ1189" s="185">
        <f t="shared" si="3224"/>
        <v>0</v>
      </c>
      <c r="AR1189" s="185">
        <f t="shared" si="3224"/>
        <v>0</v>
      </c>
      <c r="AS1189" s="185">
        <f t="shared" si="3224"/>
        <v>0</v>
      </c>
      <c r="AT1189" s="185">
        <f t="shared" si="3224"/>
        <v>0</v>
      </c>
      <c r="AU1189" s="185">
        <f t="shared" si="3224"/>
        <v>0</v>
      </c>
      <c r="AV1189" s="185">
        <f t="shared" si="3224"/>
        <v>0</v>
      </c>
      <c r="AW1189" s="185">
        <f>SUM(AW1186:AW1188)</f>
        <v>0</v>
      </c>
      <c r="AX1189" s="185">
        <f>SUM(AX1186:AX1188)</f>
        <v>0</v>
      </c>
      <c r="AY1189" s="185">
        <f t="shared" ref="AY1189:BK1189" si="3225">SUM(AY1186:AY1188)</f>
        <v>0</v>
      </c>
      <c r="AZ1189" s="185">
        <f t="shared" si="3225"/>
        <v>0</v>
      </c>
      <c r="BA1189" s="185">
        <f t="shared" si="3225"/>
        <v>0</v>
      </c>
      <c r="BB1189" s="185">
        <f t="shared" si="3225"/>
        <v>0</v>
      </c>
      <c r="BC1189" s="185">
        <f t="shared" si="3225"/>
        <v>0</v>
      </c>
      <c r="BD1189" s="185">
        <f t="shared" si="3225"/>
        <v>0</v>
      </c>
      <c r="BE1189" s="185">
        <f t="shared" si="3225"/>
        <v>0</v>
      </c>
      <c r="BF1189" s="185">
        <f t="shared" si="3225"/>
        <v>0</v>
      </c>
      <c r="BG1189" s="185">
        <f t="shared" si="3225"/>
        <v>0</v>
      </c>
      <c r="BH1189" s="185">
        <f t="shared" si="3225"/>
        <v>0</v>
      </c>
      <c r="BI1189" s="185">
        <f t="shared" si="3225"/>
        <v>0</v>
      </c>
      <c r="BJ1189" s="185">
        <f t="shared" si="3225"/>
        <v>0</v>
      </c>
      <c r="BK1189" s="185">
        <f t="shared" si="3225"/>
        <v>0</v>
      </c>
      <c r="BL1189" s="185">
        <f>SUM(BL1186:BL1188)</f>
        <v>0</v>
      </c>
      <c r="BM1189" s="185">
        <f>SUM(BM1186:BM1188)</f>
        <v>0</v>
      </c>
      <c r="BN1189" s="185">
        <f t="shared" ref="BN1189:BZ1189" si="3226">SUM(BN1186:BN1188)</f>
        <v>0</v>
      </c>
      <c r="BO1189" s="185">
        <f t="shared" si="3226"/>
        <v>0</v>
      </c>
      <c r="BP1189" s="185">
        <f t="shared" si="3226"/>
        <v>0</v>
      </c>
      <c r="BQ1189" s="185">
        <f t="shared" si="3226"/>
        <v>0</v>
      </c>
      <c r="BR1189" s="185">
        <f t="shared" si="3226"/>
        <v>0</v>
      </c>
      <c r="BS1189" s="185">
        <f t="shared" si="3226"/>
        <v>0</v>
      </c>
      <c r="BT1189" s="185">
        <f t="shared" si="3226"/>
        <v>0</v>
      </c>
      <c r="BU1189" s="185">
        <f t="shared" si="3226"/>
        <v>0</v>
      </c>
      <c r="BV1189" s="185">
        <f t="shared" si="3226"/>
        <v>0</v>
      </c>
      <c r="BW1189" s="185">
        <f t="shared" si="3226"/>
        <v>0</v>
      </c>
      <c r="BX1189" s="185">
        <f t="shared" si="3226"/>
        <v>0</v>
      </c>
      <c r="BY1189" s="185">
        <f t="shared" si="3226"/>
        <v>0</v>
      </c>
      <c r="BZ1189" s="185">
        <f t="shared" si="3226"/>
        <v>0</v>
      </c>
      <c r="CA1189" s="185">
        <f>SUM(CA1186:CA1188)</f>
        <v>0</v>
      </c>
      <c r="CB1189" s="185">
        <f>SUM(CB1186:CB1188)</f>
        <v>0</v>
      </c>
      <c r="CC1189" s="185">
        <f t="shared" ref="CC1189:CO1189" si="3227">SUM(CC1186:CC1188)</f>
        <v>0</v>
      </c>
      <c r="CD1189" s="185">
        <f t="shared" si="3227"/>
        <v>0</v>
      </c>
      <c r="CE1189" s="185">
        <f t="shared" si="3227"/>
        <v>0</v>
      </c>
      <c r="CF1189" s="185">
        <f t="shared" si="3227"/>
        <v>0</v>
      </c>
      <c r="CG1189" s="185">
        <f t="shared" si="3227"/>
        <v>0</v>
      </c>
      <c r="CH1189" s="185">
        <f t="shared" si="3227"/>
        <v>0</v>
      </c>
      <c r="CI1189" s="185">
        <f t="shared" si="3227"/>
        <v>0</v>
      </c>
      <c r="CJ1189" s="185">
        <f t="shared" si="3227"/>
        <v>0</v>
      </c>
      <c r="CK1189" s="185">
        <f t="shared" si="3227"/>
        <v>0</v>
      </c>
      <c r="CL1189" s="185">
        <f t="shared" si="3227"/>
        <v>0</v>
      </c>
      <c r="CM1189" s="185">
        <f t="shared" si="3227"/>
        <v>0</v>
      </c>
      <c r="CN1189" s="185">
        <f t="shared" si="3227"/>
        <v>0</v>
      </c>
      <c r="CO1189" s="185">
        <f t="shared" si="3227"/>
        <v>0</v>
      </c>
      <c r="CP1189" s="2234">
        <f t="shared" ref="CP1189:CX1189" si="3228">SUM(CP1186:CP1188)</f>
        <v>0</v>
      </c>
      <c r="CQ1189" s="2234">
        <f t="shared" si="3228"/>
        <v>0</v>
      </c>
      <c r="CR1189" s="2234">
        <f t="shared" si="3228"/>
        <v>0</v>
      </c>
      <c r="CS1189" s="283">
        <f t="shared" si="3228"/>
        <v>0</v>
      </c>
      <c r="CT1189" s="283">
        <f t="shared" si="3228"/>
        <v>0</v>
      </c>
      <c r="CU1189" s="283">
        <f t="shared" si="3228"/>
        <v>0</v>
      </c>
      <c r="CV1189" s="185">
        <f t="shared" si="3228"/>
        <v>0</v>
      </c>
      <c r="CW1189" s="185">
        <f t="shared" si="3228"/>
        <v>0</v>
      </c>
      <c r="CX1189" s="185">
        <f t="shared" si="3228"/>
        <v>0</v>
      </c>
      <c r="CY1189" s="185">
        <f t="shared" ref="CY1189:DA1189" si="3229">SUM(CY1186:CY1188)</f>
        <v>0</v>
      </c>
      <c r="CZ1189" s="185">
        <f t="shared" si="3229"/>
        <v>0</v>
      </c>
      <c r="DA1189" s="185">
        <f t="shared" si="3229"/>
        <v>0</v>
      </c>
      <c r="DB1189" s="1622"/>
      <c r="DC1189" s="1622"/>
      <c r="DD1189" s="1622"/>
      <c r="DE1189" s="185">
        <f>SUM(DE1186:DE1188)</f>
        <v>0</v>
      </c>
      <c r="DF1189" s="283"/>
      <c r="DG1189" s="185"/>
      <c r="DH1189" s="185"/>
      <c r="DI1189" s="185"/>
      <c r="DJ1189" s="185"/>
      <c r="DK1189" s="185"/>
      <c r="DL1189" s="185"/>
      <c r="DM1189" s="185"/>
      <c r="DN1189" s="33"/>
      <c r="DO1189" s="185"/>
      <c r="DP1189" s="283"/>
      <c r="DQ1189" s="185"/>
      <c r="DR1189" s="185"/>
      <c r="DS1189" s="185"/>
      <c r="DT1189" s="185"/>
      <c r="DU1189" s="185"/>
      <c r="DV1189" s="185"/>
      <c r="DW1189" s="185"/>
      <c r="DX1189" s="33"/>
      <c r="DY1189" s="185"/>
      <c r="DZ1189" s="2234">
        <f>SUM(DZ1186:DZ1188)</f>
        <v>0</v>
      </c>
      <c r="EA1189" s="283">
        <f t="shared" ref="EA1189:EB1189" si="3230">SUM(EA1186:EA1188)</f>
        <v>0</v>
      </c>
      <c r="EB1189" s="185">
        <f t="shared" si="3230"/>
        <v>0</v>
      </c>
      <c r="EC1189" s="866">
        <f t="shared" ref="EC1189" si="3231">SUM(EC1186:EC1188)</f>
        <v>0</v>
      </c>
      <c r="ED1189" s="185"/>
      <c r="EE1189" s="185"/>
      <c r="EF1189" s="185"/>
      <c r="EG1189" s="202"/>
      <c r="EH1189" s="1614"/>
    </row>
    <row r="1190" spans="1:138" ht="15" hidden="1" customHeight="1" outlineLevel="1">
      <c r="A1190" s="67"/>
      <c r="B1190" s="67"/>
      <c r="C1190" s="93" t="s">
        <v>72</v>
      </c>
      <c r="D1190" s="94" t="s">
        <v>95</v>
      </c>
      <c r="E1190" s="84"/>
      <c r="F1190" s="84"/>
      <c r="G1190" s="84"/>
      <c r="H1190" s="84"/>
      <c r="I1190" s="84"/>
      <c r="J1190" s="84"/>
      <c r="K1190" s="84"/>
      <c r="L1190" s="84"/>
      <c r="M1190" s="2199"/>
      <c r="N1190" s="84"/>
      <c r="O1190" s="84"/>
      <c r="P1190" s="84"/>
      <c r="Q1190" s="185"/>
      <c r="R1190" s="185"/>
      <c r="S1190" s="185"/>
      <c r="T1190" s="185"/>
      <c r="U1190" s="185"/>
      <c r="V1190" s="84"/>
      <c r="W1190" s="84"/>
      <c r="X1190" s="84"/>
      <c r="Y1190" s="84"/>
      <c r="Z1190" s="84"/>
      <c r="AA1190" s="185"/>
      <c r="AB1190" s="185"/>
      <c r="AC1190" s="185"/>
      <c r="AD1190" s="185"/>
      <c r="AE1190" s="185"/>
      <c r="AF1190" s="23"/>
      <c r="AG1190" s="23"/>
      <c r="AH1190" s="185"/>
      <c r="AI1190" s="185"/>
      <c r="AJ1190" s="185"/>
      <c r="AK1190" s="185"/>
      <c r="AL1190" s="185"/>
      <c r="AM1190" s="185"/>
      <c r="AN1190" s="185"/>
      <c r="AO1190" s="185"/>
      <c r="AP1190" s="185"/>
      <c r="AQ1190" s="185"/>
      <c r="AR1190" s="185"/>
      <c r="AS1190" s="185"/>
      <c r="AT1190" s="185"/>
      <c r="AU1190" s="185"/>
      <c r="AV1190" s="185"/>
      <c r="AW1190" s="185"/>
      <c r="AX1190" s="185"/>
      <c r="AY1190" s="185"/>
      <c r="AZ1190" s="185"/>
      <c r="BA1190" s="185"/>
      <c r="BB1190" s="185"/>
      <c r="BC1190" s="185"/>
      <c r="BD1190" s="185"/>
      <c r="BE1190" s="185"/>
      <c r="BF1190" s="185"/>
      <c r="BG1190" s="185"/>
      <c r="BH1190" s="185"/>
      <c r="BI1190" s="185"/>
      <c r="BJ1190" s="185"/>
      <c r="BK1190" s="185"/>
      <c r="BL1190" s="185"/>
      <c r="BM1190" s="185"/>
      <c r="BN1190" s="185"/>
      <c r="BO1190" s="185"/>
      <c r="BP1190" s="185"/>
      <c r="BQ1190" s="185"/>
      <c r="BR1190" s="185"/>
      <c r="BS1190" s="185"/>
      <c r="BT1190" s="185"/>
      <c r="BU1190" s="185"/>
      <c r="BV1190" s="185"/>
      <c r="BW1190" s="185"/>
      <c r="BX1190" s="185"/>
      <c r="BY1190" s="185"/>
      <c r="BZ1190" s="185"/>
      <c r="CA1190" s="185"/>
      <c r="CB1190" s="185"/>
      <c r="CC1190" s="185"/>
      <c r="CD1190" s="185"/>
      <c r="CE1190" s="185"/>
      <c r="CF1190" s="185"/>
      <c r="CG1190" s="185"/>
      <c r="CH1190" s="185"/>
      <c r="CI1190" s="185"/>
      <c r="CJ1190" s="185"/>
      <c r="CK1190" s="185"/>
      <c r="CL1190" s="185"/>
      <c r="CM1190" s="185"/>
      <c r="CN1190" s="185"/>
      <c r="CO1190" s="185"/>
      <c r="CP1190" s="2234"/>
      <c r="CQ1190" s="2234"/>
      <c r="CR1190" s="2234"/>
      <c r="CS1190" s="283"/>
      <c r="CT1190" s="283"/>
      <c r="CU1190" s="283"/>
      <c r="CV1190" s="185"/>
      <c r="CW1190" s="185"/>
      <c r="CX1190" s="185"/>
      <c r="CY1190" s="185"/>
      <c r="CZ1190" s="185"/>
      <c r="DA1190" s="185"/>
      <c r="DB1190" s="1622"/>
      <c r="DC1190" s="1622"/>
      <c r="DD1190" s="1622"/>
      <c r="DE1190" s="185"/>
      <c r="DF1190" s="283"/>
      <c r="DG1190" s="185"/>
      <c r="DH1190" s="185"/>
      <c r="DI1190" s="185"/>
      <c r="DJ1190" s="185"/>
      <c r="DK1190" s="185"/>
      <c r="DL1190" s="185"/>
      <c r="DM1190" s="185"/>
      <c r="DN1190" s="185"/>
      <c r="DO1190" s="185"/>
      <c r="DP1190" s="283"/>
      <c r="DQ1190" s="185"/>
      <c r="DR1190" s="185"/>
      <c r="DS1190" s="185"/>
      <c r="DT1190" s="185"/>
      <c r="DU1190" s="185"/>
      <c r="DV1190" s="185"/>
      <c r="DW1190" s="185"/>
      <c r="DX1190" s="185"/>
      <c r="DY1190" s="185"/>
      <c r="DZ1190" s="2234"/>
      <c r="EA1190" s="283"/>
      <c r="EB1190" s="185"/>
      <c r="EC1190" s="866"/>
      <c r="ED1190" s="185"/>
      <c r="EE1190" s="185"/>
      <c r="EF1190" s="185"/>
      <c r="EG1190" s="202"/>
      <c r="EH1190" s="1614"/>
    </row>
    <row r="1191" spans="1:138" ht="15" hidden="1" customHeight="1" outlineLevel="1">
      <c r="A1191" s="67"/>
      <c r="B1191" s="67"/>
      <c r="C1191" s="95"/>
      <c r="D1191" s="98"/>
      <c r="E1191" s="67"/>
      <c r="F1191" s="67"/>
      <c r="G1191" s="67"/>
      <c r="H1191" s="86">
        <f>SUM(I1191:L1191)</f>
        <v>0</v>
      </c>
      <c r="I1191" s="67"/>
      <c r="J1191" s="67"/>
      <c r="K1191" s="67"/>
      <c r="L1191" s="67"/>
      <c r="M1191" s="2216"/>
      <c r="N1191" s="67"/>
      <c r="O1191" s="67"/>
      <c r="P1191" s="67"/>
      <c r="Q1191" s="185">
        <f>SUM(R1191:U1191)</f>
        <v>0</v>
      </c>
      <c r="R1191" s="23"/>
      <c r="S1191" s="23"/>
      <c r="T1191" s="23"/>
      <c r="U1191" s="23"/>
      <c r="V1191" s="86">
        <f>SUM(W1191:Z1191)</f>
        <v>0</v>
      </c>
      <c r="W1191" s="67"/>
      <c r="X1191" s="67"/>
      <c r="Y1191" s="67"/>
      <c r="Z1191" s="67"/>
      <c r="AA1191" s="185">
        <f>SUM(AB1191:AE1191)</f>
        <v>0</v>
      </c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216"/>
      <c r="CQ1191" s="2216"/>
      <c r="CR1191" s="2216"/>
      <c r="CS1191" s="85"/>
      <c r="CT1191" s="85"/>
      <c r="CU1191" s="85"/>
      <c r="CV1191" s="23"/>
      <c r="CW1191" s="23"/>
      <c r="CX1191" s="23"/>
      <c r="CY1191" s="23"/>
      <c r="CZ1191" s="23"/>
      <c r="DA1191" s="23"/>
      <c r="DB1191" s="1496"/>
      <c r="DC1191" s="1496"/>
      <c r="DD1191" s="1496"/>
      <c r="DE1191" s="23"/>
      <c r="DF1191" s="85"/>
      <c r="DG1191" s="23"/>
      <c r="DH1191" s="23"/>
      <c r="DI1191" s="23"/>
      <c r="DJ1191" s="23"/>
      <c r="DK1191" s="23"/>
      <c r="DL1191" s="23"/>
      <c r="DM1191" s="23"/>
      <c r="DN1191" s="185"/>
      <c r="DO1191" s="23"/>
      <c r="DP1191" s="85"/>
      <c r="DQ1191" s="23"/>
      <c r="DR1191" s="23"/>
      <c r="DS1191" s="23"/>
      <c r="DT1191" s="23"/>
      <c r="DU1191" s="23"/>
      <c r="DV1191" s="23"/>
      <c r="DW1191" s="23"/>
      <c r="DX1191" s="185"/>
      <c r="DY1191" s="23"/>
      <c r="DZ1191" s="2216"/>
      <c r="EA1191" s="85"/>
      <c r="EB1191" s="23"/>
      <c r="EC1191" s="867"/>
      <c r="ED1191" s="23"/>
      <c r="EE1191" s="23"/>
      <c r="EF1191" s="23"/>
      <c r="EG1191" s="171"/>
      <c r="EH1191" s="1291"/>
    </row>
    <row r="1192" spans="1:138" ht="15" hidden="1" customHeight="1" outlineLevel="1">
      <c r="A1192" s="67"/>
      <c r="B1192" s="67"/>
      <c r="C1192" s="95"/>
      <c r="D1192" s="98"/>
      <c r="E1192" s="67"/>
      <c r="F1192" s="67"/>
      <c r="G1192" s="67"/>
      <c r="H1192" s="86">
        <f>SUM(I1192:L1192)</f>
        <v>0</v>
      </c>
      <c r="I1192" s="67"/>
      <c r="J1192" s="67"/>
      <c r="K1192" s="67"/>
      <c r="L1192" s="67"/>
      <c r="M1192" s="2216"/>
      <c r="N1192" s="67"/>
      <c r="O1192" s="67"/>
      <c r="P1192" s="67"/>
      <c r="Q1192" s="185">
        <f>SUM(R1192:U1192)</f>
        <v>0</v>
      </c>
      <c r="R1192" s="196"/>
      <c r="S1192" s="196"/>
      <c r="T1192" s="196"/>
      <c r="U1192" s="196"/>
      <c r="V1192" s="86">
        <f>SUM(W1192:Z1192)</f>
        <v>0</v>
      </c>
      <c r="W1192" s="67"/>
      <c r="X1192" s="67"/>
      <c r="Y1192" s="67"/>
      <c r="Z1192" s="67"/>
      <c r="AA1192" s="185">
        <f>SUM(AB1192:AE1192)</f>
        <v>0</v>
      </c>
      <c r="AB1192" s="196"/>
      <c r="AC1192" s="196"/>
      <c r="AD1192" s="196"/>
      <c r="AE1192" s="196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W1192" s="33"/>
      <c r="BX1192" s="33"/>
      <c r="BY1192" s="33"/>
      <c r="BZ1192" s="33"/>
      <c r="CA1192" s="33"/>
      <c r="CB1192" s="33"/>
      <c r="CC1192" s="33"/>
      <c r="CD1192" s="33"/>
      <c r="CE1192" s="33"/>
      <c r="CF1192" s="33"/>
      <c r="CG1192" s="33"/>
      <c r="CH1192" s="33"/>
      <c r="CI1192" s="33"/>
      <c r="CJ1192" s="33"/>
      <c r="CK1192" s="33"/>
      <c r="CL1192" s="33"/>
      <c r="CM1192" s="33"/>
      <c r="CN1192" s="33"/>
      <c r="CO1192" s="33"/>
      <c r="CP1192" s="2239"/>
      <c r="CQ1192" s="2239"/>
      <c r="CR1192" s="2239"/>
      <c r="CS1192" s="210"/>
      <c r="CT1192" s="210"/>
      <c r="CU1192" s="210"/>
      <c r="CV1192" s="33"/>
      <c r="CW1192" s="33"/>
      <c r="CX1192" s="33"/>
      <c r="CY1192" s="33"/>
      <c r="CZ1192" s="33"/>
      <c r="DA1192" s="33"/>
      <c r="DB1192" s="1498"/>
      <c r="DC1192" s="1498"/>
      <c r="DD1192" s="1498"/>
      <c r="DE1192" s="33"/>
      <c r="DF1192" s="210"/>
      <c r="DG1192" s="33"/>
      <c r="DH1192" s="33"/>
      <c r="DI1192" s="33"/>
      <c r="DJ1192" s="33"/>
      <c r="DK1192" s="33"/>
      <c r="DL1192" s="33"/>
      <c r="DM1192" s="33"/>
      <c r="DN1192" s="23"/>
      <c r="DO1192" s="33"/>
      <c r="DP1192" s="210"/>
      <c r="DQ1192" s="33"/>
      <c r="DR1192" s="33"/>
      <c r="DS1192" s="33"/>
      <c r="DT1192" s="33"/>
      <c r="DU1192" s="33"/>
      <c r="DV1192" s="33"/>
      <c r="DW1192" s="33"/>
      <c r="DX1192" s="23"/>
      <c r="DY1192" s="33"/>
      <c r="DZ1192" s="2239"/>
      <c r="EA1192" s="210"/>
      <c r="EB1192" s="33"/>
      <c r="EC1192" s="868"/>
      <c r="ED1192" s="33"/>
      <c r="EE1192" s="33"/>
      <c r="EF1192" s="33"/>
      <c r="EG1192" s="201"/>
      <c r="EH1192" s="1581"/>
    </row>
    <row r="1193" spans="1:138" ht="15" hidden="1" customHeight="1" outlineLevel="1">
      <c r="A1193" s="67"/>
      <c r="B1193" s="67"/>
      <c r="C1193" s="95" t="s">
        <v>49</v>
      </c>
      <c r="D1193" s="98"/>
      <c r="E1193" s="67"/>
      <c r="F1193" s="67"/>
      <c r="G1193" s="67"/>
      <c r="H1193" s="86">
        <f>SUM(I1193:L1193)</f>
        <v>0</v>
      </c>
      <c r="I1193" s="67"/>
      <c r="J1193" s="67"/>
      <c r="K1193" s="67"/>
      <c r="L1193" s="67"/>
      <c r="M1193" s="2216"/>
      <c r="N1193" s="67"/>
      <c r="O1193" s="67"/>
      <c r="P1193" s="67"/>
      <c r="Q1193" s="185">
        <f>SUM(R1193:U1193)</f>
        <v>0</v>
      </c>
      <c r="R1193" s="196"/>
      <c r="S1193" s="196"/>
      <c r="T1193" s="196"/>
      <c r="U1193" s="196"/>
      <c r="V1193" s="86">
        <f>SUM(W1193:Z1193)</f>
        <v>0</v>
      </c>
      <c r="W1193" s="67"/>
      <c r="X1193" s="67"/>
      <c r="Y1193" s="67"/>
      <c r="Z1193" s="67"/>
      <c r="AA1193" s="185">
        <f>SUM(AB1193:AE1193)</f>
        <v>0</v>
      </c>
      <c r="AB1193" s="196"/>
      <c r="AC1193" s="196"/>
      <c r="AD1193" s="196"/>
      <c r="AE1193" s="196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2239"/>
      <c r="CQ1193" s="2239"/>
      <c r="CR1193" s="2239"/>
      <c r="CS1193" s="210"/>
      <c r="CT1193" s="210"/>
      <c r="CU1193" s="210"/>
      <c r="CV1193" s="33"/>
      <c r="CW1193" s="33"/>
      <c r="CX1193" s="33"/>
      <c r="CY1193" s="33"/>
      <c r="CZ1193" s="33"/>
      <c r="DA1193" s="33"/>
      <c r="DB1193" s="1498"/>
      <c r="DC1193" s="1498"/>
      <c r="DD1193" s="1498"/>
      <c r="DE1193" s="33"/>
      <c r="DF1193" s="210"/>
      <c r="DG1193" s="33"/>
      <c r="DH1193" s="33"/>
      <c r="DI1193" s="33"/>
      <c r="DJ1193" s="33"/>
      <c r="DK1193" s="33"/>
      <c r="DL1193" s="33"/>
      <c r="DM1193" s="33"/>
      <c r="DN1193" s="33"/>
      <c r="DO1193" s="33"/>
      <c r="DP1193" s="210"/>
      <c r="DQ1193" s="33"/>
      <c r="DR1193" s="33"/>
      <c r="DS1193" s="33"/>
      <c r="DT1193" s="33"/>
      <c r="DU1193" s="33"/>
      <c r="DV1193" s="33"/>
      <c r="DW1193" s="33"/>
      <c r="DX1193" s="33"/>
      <c r="DY1193" s="33"/>
      <c r="DZ1193" s="2239"/>
      <c r="EA1193" s="210"/>
      <c r="EB1193" s="33"/>
      <c r="EC1193" s="868"/>
      <c r="ED1193" s="33"/>
      <c r="EE1193" s="33"/>
      <c r="EF1193" s="33"/>
      <c r="EG1193" s="201"/>
      <c r="EH1193" s="1581"/>
    </row>
    <row r="1194" spans="1:138" ht="15" hidden="1" customHeight="1" outlineLevel="1">
      <c r="A1194" s="67"/>
      <c r="B1194" s="67"/>
      <c r="C1194" s="95"/>
      <c r="D1194" s="97" t="s">
        <v>52</v>
      </c>
      <c r="E1194" s="84"/>
      <c r="F1194" s="84"/>
      <c r="G1194" s="84"/>
      <c r="H1194" s="84"/>
      <c r="I1194" s="84"/>
      <c r="J1194" s="84"/>
      <c r="K1194" s="84"/>
      <c r="L1194" s="84"/>
      <c r="M1194" s="2199"/>
      <c r="N1194" s="84"/>
      <c r="O1194" s="84"/>
      <c r="P1194" s="84"/>
      <c r="Q1194" s="185"/>
      <c r="R1194" s="185"/>
      <c r="S1194" s="185"/>
      <c r="T1194" s="185"/>
      <c r="U1194" s="185"/>
      <c r="V1194" s="84"/>
      <c r="W1194" s="84"/>
      <c r="X1194" s="84"/>
      <c r="Y1194" s="84"/>
      <c r="Z1194" s="84"/>
      <c r="AA1194" s="185"/>
      <c r="AB1194" s="185"/>
      <c r="AC1194" s="185"/>
      <c r="AD1194" s="185"/>
      <c r="AE1194" s="185"/>
      <c r="AF1194" s="105"/>
      <c r="AG1194" s="105"/>
      <c r="AH1194" s="185"/>
      <c r="AI1194" s="185">
        <f>SUM(AI1191:AI1193)</f>
        <v>0</v>
      </c>
      <c r="AJ1194" s="185">
        <f t="shared" ref="AJ1194" si="3232">SUM(AJ1191:AJ1193)</f>
        <v>0</v>
      </c>
      <c r="AK1194" s="185"/>
      <c r="AL1194" s="185">
        <f t="shared" ref="AL1194:AM1194" si="3233">SUM(AL1191:AL1193)</f>
        <v>0</v>
      </c>
      <c r="AM1194" s="185">
        <f t="shared" si="3233"/>
        <v>0</v>
      </c>
      <c r="AN1194" s="185"/>
      <c r="AO1194" s="185">
        <f t="shared" ref="AO1194:AP1194" si="3234">SUM(AO1191:AO1193)</f>
        <v>0</v>
      </c>
      <c r="AP1194" s="185">
        <f t="shared" si="3234"/>
        <v>0</v>
      </c>
      <c r="AQ1194" s="185"/>
      <c r="AR1194" s="185">
        <f t="shared" ref="AR1194:AS1194" si="3235">SUM(AR1191:AR1193)</f>
        <v>0</v>
      </c>
      <c r="AS1194" s="185">
        <f t="shared" si="3235"/>
        <v>0</v>
      </c>
      <c r="AT1194" s="185"/>
      <c r="AU1194" s="185">
        <f t="shared" ref="AU1194:AV1194" si="3236">SUM(AU1191:AU1193)</f>
        <v>0</v>
      </c>
      <c r="AV1194" s="185">
        <f t="shared" si="3236"/>
        <v>0</v>
      </c>
      <c r="AW1194" s="185"/>
      <c r="AX1194" s="185">
        <f>SUM(AX1191:AX1193)</f>
        <v>0</v>
      </c>
      <c r="AY1194" s="185">
        <f t="shared" ref="AY1194" si="3237">SUM(AY1191:AY1193)</f>
        <v>0</v>
      </c>
      <c r="AZ1194" s="185"/>
      <c r="BA1194" s="185">
        <f t="shared" ref="BA1194:BB1194" si="3238">SUM(BA1191:BA1193)</f>
        <v>0</v>
      </c>
      <c r="BB1194" s="185">
        <f t="shared" si="3238"/>
        <v>0</v>
      </c>
      <c r="BC1194" s="185"/>
      <c r="BD1194" s="185">
        <f t="shared" ref="BD1194:BE1194" si="3239">SUM(BD1191:BD1193)</f>
        <v>0</v>
      </c>
      <c r="BE1194" s="185">
        <f t="shared" si="3239"/>
        <v>0</v>
      </c>
      <c r="BF1194" s="185"/>
      <c r="BG1194" s="185">
        <f t="shared" ref="BG1194:BH1194" si="3240">SUM(BG1191:BG1193)</f>
        <v>0</v>
      </c>
      <c r="BH1194" s="185">
        <f t="shared" si="3240"/>
        <v>0</v>
      </c>
      <c r="BI1194" s="185"/>
      <c r="BJ1194" s="185">
        <f t="shared" ref="BJ1194:BK1194" si="3241">SUM(BJ1191:BJ1193)</f>
        <v>0</v>
      </c>
      <c r="BK1194" s="185">
        <f t="shared" si="3241"/>
        <v>0</v>
      </c>
      <c r="BL1194" s="185"/>
      <c r="BM1194" s="185">
        <f>SUM(BM1191:BM1193)</f>
        <v>0</v>
      </c>
      <c r="BN1194" s="185">
        <f t="shared" ref="BN1194" si="3242">SUM(BN1191:BN1193)</f>
        <v>0</v>
      </c>
      <c r="BO1194" s="185"/>
      <c r="BP1194" s="185">
        <f t="shared" ref="BP1194:BQ1194" si="3243">SUM(BP1191:BP1193)</f>
        <v>0</v>
      </c>
      <c r="BQ1194" s="185">
        <f t="shared" si="3243"/>
        <v>0</v>
      </c>
      <c r="BR1194" s="185"/>
      <c r="BS1194" s="185">
        <f t="shared" ref="BS1194:BT1194" si="3244">SUM(BS1191:BS1193)</f>
        <v>0</v>
      </c>
      <c r="BT1194" s="185">
        <f t="shared" si="3244"/>
        <v>0</v>
      </c>
      <c r="BU1194" s="185"/>
      <c r="BV1194" s="185">
        <f t="shared" ref="BV1194:BW1194" si="3245">SUM(BV1191:BV1193)</f>
        <v>0</v>
      </c>
      <c r="BW1194" s="185">
        <f t="shared" si="3245"/>
        <v>0</v>
      </c>
      <c r="BX1194" s="185"/>
      <c r="BY1194" s="185">
        <f t="shared" ref="BY1194:BZ1194" si="3246">SUM(BY1191:BY1193)</f>
        <v>0</v>
      </c>
      <c r="BZ1194" s="185">
        <f t="shared" si="3246"/>
        <v>0</v>
      </c>
      <c r="CA1194" s="185"/>
      <c r="CB1194" s="185">
        <f>SUM(CB1191:CB1193)</f>
        <v>0</v>
      </c>
      <c r="CC1194" s="185">
        <f t="shared" ref="CC1194" si="3247">SUM(CC1191:CC1193)</f>
        <v>0</v>
      </c>
      <c r="CD1194" s="185"/>
      <c r="CE1194" s="185">
        <f t="shared" ref="CE1194:CF1194" si="3248">SUM(CE1191:CE1193)</f>
        <v>0</v>
      </c>
      <c r="CF1194" s="185">
        <f t="shared" si="3248"/>
        <v>0</v>
      </c>
      <c r="CG1194" s="185"/>
      <c r="CH1194" s="185">
        <f t="shared" ref="CH1194:CI1194" si="3249">SUM(CH1191:CH1193)</f>
        <v>0</v>
      </c>
      <c r="CI1194" s="185">
        <f t="shared" si="3249"/>
        <v>0</v>
      </c>
      <c r="CJ1194" s="185"/>
      <c r="CK1194" s="185">
        <f t="shared" ref="CK1194:CL1194" si="3250">SUM(CK1191:CK1193)</f>
        <v>0</v>
      </c>
      <c r="CL1194" s="185">
        <f t="shared" si="3250"/>
        <v>0</v>
      </c>
      <c r="CM1194" s="185"/>
      <c r="CN1194" s="185">
        <f t="shared" ref="CN1194:CO1194" si="3251">SUM(CN1191:CN1193)</f>
        <v>0</v>
      </c>
      <c r="CO1194" s="185">
        <f t="shared" si="3251"/>
        <v>0</v>
      </c>
      <c r="CP1194" s="2234"/>
      <c r="CQ1194" s="2234">
        <f t="shared" ref="CQ1194:CR1194" si="3252">SUM(CQ1191:CQ1193)</f>
        <v>0</v>
      </c>
      <c r="CR1194" s="2234">
        <f t="shared" si="3252"/>
        <v>0</v>
      </c>
      <c r="CS1194" s="283"/>
      <c r="CT1194" s="283">
        <f t="shared" ref="CT1194:CU1194" si="3253">SUM(CT1191:CT1193)</f>
        <v>0</v>
      </c>
      <c r="CU1194" s="283">
        <f t="shared" si="3253"/>
        <v>0</v>
      </c>
      <c r="CV1194" s="185"/>
      <c r="CW1194" s="185">
        <f t="shared" ref="CW1194:CX1194" si="3254">SUM(CW1191:CW1193)</f>
        <v>0</v>
      </c>
      <c r="CX1194" s="185">
        <f t="shared" si="3254"/>
        <v>0</v>
      </c>
      <c r="CY1194" s="185"/>
      <c r="CZ1194" s="185">
        <f t="shared" ref="CZ1194:DA1194" si="3255">SUM(CZ1191:CZ1193)</f>
        <v>0</v>
      </c>
      <c r="DA1194" s="185">
        <f t="shared" si="3255"/>
        <v>0</v>
      </c>
      <c r="DB1194" s="1622"/>
      <c r="DC1194" s="1622"/>
      <c r="DD1194" s="1622"/>
      <c r="DE1194" s="185">
        <f>SUM(DE1191:DE1193)</f>
        <v>0</v>
      </c>
      <c r="DF1194" s="283"/>
      <c r="DG1194" s="185"/>
      <c r="DH1194" s="185"/>
      <c r="DI1194" s="185"/>
      <c r="DJ1194" s="185"/>
      <c r="DK1194" s="185"/>
      <c r="DL1194" s="185"/>
      <c r="DM1194" s="185"/>
      <c r="DN1194" s="33"/>
      <c r="DO1194" s="185"/>
      <c r="DP1194" s="283"/>
      <c r="DQ1194" s="185"/>
      <c r="DR1194" s="185"/>
      <c r="DS1194" s="185"/>
      <c r="DT1194" s="185"/>
      <c r="DU1194" s="185"/>
      <c r="DV1194" s="185"/>
      <c r="DW1194" s="185"/>
      <c r="DX1194" s="33"/>
      <c r="DY1194" s="185"/>
      <c r="DZ1194" s="2234">
        <f>SUM(DZ1191:DZ1193)</f>
        <v>0</v>
      </c>
      <c r="EA1194" s="283">
        <f t="shared" ref="EA1194:EB1194" si="3256">SUM(EA1191:EA1193)</f>
        <v>0</v>
      </c>
      <c r="EB1194" s="185">
        <f t="shared" si="3256"/>
        <v>0</v>
      </c>
      <c r="EC1194" s="866">
        <f t="shared" ref="EC1194" si="3257">SUM(EC1191:EC1193)</f>
        <v>0</v>
      </c>
      <c r="ED1194" s="185"/>
      <c r="EE1194" s="185"/>
      <c r="EF1194" s="185"/>
      <c r="EG1194" s="202"/>
      <c r="EH1194" s="1614"/>
    </row>
    <row r="1195" spans="1:138" ht="15" hidden="1" customHeight="1" outlineLevel="1">
      <c r="A1195" s="67"/>
      <c r="B1195" s="67"/>
      <c r="C1195" s="93" t="s">
        <v>73</v>
      </c>
      <c r="D1195" s="94" t="s">
        <v>15</v>
      </c>
      <c r="E1195" s="84"/>
      <c r="F1195" s="84"/>
      <c r="G1195" s="84"/>
      <c r="H1195" s="84"/>
      <c r="I1195" s="84"/>
      <c r="J1195" s="84"/>
      <c r="K1195" s="84"/>
      <c r="L1195" s="84"/>
      <c r="M1195" s="2199"/>
      <c r="N1195" s="84"/>
      <c r="O1195" s="84"/>
      <c r="P1195" s="84"/>
      <c r="Q1195" s="185"/>
      <c r="R1195" s="185"/>
      <c r="S1195" s="185"/>
      <c r="T1195" s="185"/>
      <c r="U1195" s="185"/>
      <c r="V1195" s="84"/>
      <c r="W1195" s="84"/>
      <c r="X1195" s="84"/>
      <c r="Y1195" s="84"/>
      <c r="Z1195" s="84"/>
      <c r="AA1195" s="185"/>
      <c r="AB1195" s="185"/>
      <c r="AC1195" s="185"/>
      <c r="AD1195" s="185"/>
      <c r="AE1195" s="185"/>
      <c r="AF1195" s="23"/>
      <c r="AG1195" s="23"/>
      <c r="AH1195" s="185"/>
      <c r="AI1195" s="185"/>
      <c r="AJ1195" s="185"/>
      <c r="AK1195" s="185"/>
      <c r="AL1195" s="185"/>
      <c r="AM1195" s="185"/>
      <c r="AN1195" s="185"/>
      <c r="AO1195" s="185"/>
      <c r="AP1195" s="185"/>
      <c r="AQ1195" s="185"/>
      <c r="AR1195" s="185"/>
      <c r="AS1195" s="185"/>
      <c r="AT1195" s="185"/>
      <c r="AU1195" s="185"/>
      <c r="AV1195" s="185"/>
      <c r="AW1195" s="185"/>
      <c r="AX1195" s="185"/>
      <c r="AY1195" s="185"/>
      <c r="AZ1195" s="185"/>
      <c r="BA1195" s="185"/>
      <c r="BB1195" s="185"/>
      <c r="BC1195" s="185"/>
      <c r="BD1195" s="185"/>
      <c r="BE1195" s="185"/>
      <c r="BF1195" s="185"/>
      <c r="BG1195" s="185"/>
      <c r="BH1195" s="185"/>
      <c r="BI1195" s="185"/>
      <c r="BJ1195" s="185"/>
      <c r="BK1195" s="185"/>
      <c r="BL1195" s="185"/>
      <c r="BM1195" s="185"/>
      <c r="BN1195" s="185"/>
      <c r="BO1195" s="185"/>
      <c r="BP1195" s="185"/>
      <c r="BQ1195" s="185"/>
      <c r="BR1195" s="185"/>
      <c r="BS1195" s="185"/>
      <c r="BT1195" s="185"/>
      <c r="BU1195" s="185"/>
      <c r="BV1195" s="185"/>
      <c r="BW1195" s="185"/>
      <c r="BX1195" s="185"/>
      <c r="BY1195" s="185"/>
      <c r="BZ1195" s="185"/>
      <c r="CA1195" s="185"/>
      <c r="CB1195" s="185"/>
      <c r="CC1195" s="185"/>
      <c r="CD1195" s="185"/>
      <c r="CE1195" s="185"/>
      <c r="CF1195" s="185"/>
      <c r="CG1195" s="185"/>
      <c r="CH1195" s="185"/>
      <c r="CI1195" s="185"/>
      <c r="CJ1195" s="185"/>
      <c r="CK1195" s="185"/>
      <c r="CL1195" s="185"/>
      <c r="CM1195" s="185"/>
      <c r="CN1195" s="185"/>
      <c r="CO1195" s="185"/>
      <c r="CP1195" s="2234"/>
      <c r="CQ1195" s="2234"/>
      <c r="CR1195" s="2234"/>
      <c r="CS1195" s="283"/>
      <c r="CT1195" s="283"/>
      <c r="CU1195" s="283"/>
      <c r="CV1195" s="185"/>
      <c r="CW1195" s="185"/>
      <c r="CX1195" s="185"/>
      <c r="CY1195" s="185"/>
      <c r="CZ1195" s="185"/>
      <c r="DA1195" s="185"/>
      <c r="DB1195" s="1622"/>
      <c r="DC1195" s="1622"/>
      <c r="DD1195" s="1622"/>
      <c r="DE1195" s="185"/>
      <c r="DF1195" s="283"/>
      <c r="DG1195" s="185"/>
      <c r="DH1195" s="185"/>
      <c r="DI1195" s="185"/>
      <c r="DJ1195" s="185"/>
      <c r="DK1195" s="185"/>
      <c r="DL1195" s="185"/>
      <c r="DM1195" s="185"/>
      <c r="DN1195" s="185"/>
      <c r="DO1195" s="185"/>
      <c r="DP1195" s="283"/>
      <c r="DQ1195" s="185"/>
      <c r="DR1195" s="185"/>
      <c r="DS1195" s="185"/>
      <c r="DT1195" s="185"/>
      <c r="DU1195" s="185"/>
      <c r="DV1195" s="185"/>
      <c r="DW1195" s="185"/>
      <c r="DX1195" s="185"/>
      <c r="DY1195" s="185"/>
      <c r="DZ1195" s="2234"/>
      <c r="EA1195" s="283"/>
      <c r="EB1195" s="185"/>
      <c r="EC1195" s="866"/>
      <c r="ED1195" s="185"/>
      <c r="EE1195" s="185"/>
      <c r="EF1195" s="185"/>
      <c r="EG1195" s="202"/>
      <c r="EH1195" s="1614"/>
    </row>
    <row r="1196" spans="1:138" ht="15" hidden="1" customHeight="1" outlineLevel="1">
      <c r="A1196" s="67"/>
      <c r="B1196" s="67"/>
      <c r="C1196" s="95"/>
      <c r="D1196" s="98"/>
      <c r="E1196" s="67"/>
      <c r="F1196" s="67"/>
      <c r="G1196" s="67"/>
      <c r="H1196" s="86">
        <f>SUM(I1196:L1196)</f>
        <v>0</v>
      </c>
      <c r="I1196" s="67"/>
      <c r="J1196" s="67"/>
      <c r="K1196" s="67"/>
      <c r="L1196" s="67"/>
      <c r="M1196" s="2216"/>
      <c r="N1196" s="67"/>
      <c r="O1196" s="67"/>
      <c r="P1196" s="67"/>
      <c r="Q1196" s="185">
        <f>SUM(R1196:U1196)</f>
        <v>0</v>
      </c>
      <c r="R1196" s="23"/>
      <c r="S1196" s="23"/>
      <c r="T1196" s="23"/>
      <c r="U1196" s="23"/>
      <c r="V1196" s="86">
        <f>SUM(W1196:Z1196)</f>
        <v>0</v>
      </c>
      <c r="W1196" s="67"/>
      <c r="X1196" s="67"/>
      <c r="Y1196" s="67"/>
      <c r="Z1196" s="67"/>
      <c r="AA1196" s="185">
        <f>SUM(AB1196:AE1196)</f>
        <v>0</v>
      </c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216"/>
      <c r="CQ1196" s="2216"/>
      <c r="CR1196" s="2216"/>
      <c r="CS1196" s="85"/>
      <c r="CT1196" s="85"/>
      <c r="CU1196" s="85"/>
      <c r="CV1196" s="23"/>
      <c r="CW1196" s="23"/>
      <c r="CX1196" s="23"/>
      <c r="CY1196" s="23"/>
      <c r="CZ1196" s="23"/>
      <c r="DA1196" s="23"/>
      <c r="DB1196" s="1496"/>
      <c r="DC1196" s="1496"/>
      <c r="DD1196" s="1496"/>
      <c r="DE1196" s="23"/>
      <c r="DF1196" s="85"/>
      <c r="DG1196" s="23"/>
      <c r="DH1196" s="23"/>
      <c r="DI1196" s="23"/>
      <c r="DJ1196" s="23"/>
      <c r="DK1196" s="23"/>
      <c r="DL1196" s="23"/>
      <c r="DM1196" s="23"/>
      <c r="DN1196" s="185"/>
      <c r="DO1196" s="23"/>
      <c r="DP1196" s="85"/>
      <c r="DQ1196" s="23"/>
      <c r="DR1196" s="23"/>
      <c r="DS1196" s="23"/>
      <c r="DT1196" s="23"/>
      <c r="DU1196" s="23"/>
      <c r="DV1196" s="23"/>
      <c r="DW1196" s="23"/>
      <c r="DX1196" s="185"/>
      <c r="DY1196" s="23"/>
      <c r="DZ1196" s="2216"/>
      <c r="EA1196" s="85"/>
      <c r="EB1196" s="23"/>
      <c r="EC1196" s="867"/>
      <c r="ED1196" s="23"/>
      <c r="EE1196" s="23"/>
      <c r="EF1196" s="23"/>
      <c r="EG1196" s="171"/>
      <c r="EH1196" s="1291"/>
    </row>
    <row r="1197" spans="1:138" ht="15" hidden="1" customHeight="1" outlineLevel="1">
      <c r="A1197" s="67"/>
      <c r="B1197" s="67"/>
      <c r="C1197" s="95"/>
      <c r="D1197" s="98"/>
      <c r="E1197" s="67"/>
      <c r="F1197" s="67"/>
      <c r="G1197" s="67"/>
      <c r="H1197" s="86">
        <f>SUM(I1197:L1197)</f>
        <v>0</v>
      </c>
      <c r="I1197" s="67"/>
      <c r="J1197" s="67"/>
      <c r="K1197" s="67"/>
      <c r="L1197" s="67"/>
      <c r="M1197" s="2216"/>
      <c r="N1197" s="67"/>
      <c r="O1197" s="67"/>
      <c r="P1197" s="67"/>
      <c r="Q1197" s="185">
        <f>SUM(R1197:U1197)</f>
        <v>0</v>
      </c>
      <c r="R1197" s="196"/>
      <c r="S1197" s="196"/>
      <c r="T1197" s="196"/>
      <c r="U1197" s="196"/>
      <c r="V1197" s="86">
        <f>SUM(W1197:Z1197)</f>
        <v>0</v>
      </c>
      <c r="W1197" s="67"/>
      <c r="X1197" s="67"/>
      <c r="Y1197" s="67"/>
      <c r="Z1197" s="67"/>
      <c r="AA1197" s="185">
        <f>SUM(AB1197:AE1197)</f>
        <v>0</v>
      </c>
      <c r="AB1197" s="196"/>
      <c r="AC1197" s="196"/>
      <c r="AD1197" s="196"/>
      <c r="AE1197" s="196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  <c r="AX1197" s="33"/>
      <c r="AY1197" s="33"/>
      <c r="AZ1197" s="33"/>
      <c r="BA1197" s="33"/>
      <c r="BB1197" s="33"/>
      <c r="BC1197" s="33"/>
      <c r="BD1197" s="33"/>
      <c r="BE1197" s="33"/>
      <c r="BF1197" s="33"/>
      <c r="BG1197" s="33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W1197" s="33"/>
      <c r="BX1197" s="33"/>
      <c r="BY1197" s="33"/>
      <c r="BZ1197" s="33"/>
      <c r="CA1197" s="33"/>
      <c r="CB1197" s="33"/>
      <c r="CC1197" s="33"/>
      <c r="CD1197" s="33"/>
      <c r="CE1197" s="33"/>
      <c r="CF1197" s="33"/>
      <c r="CG1197" s="33"/>
      <c r="CH1197" s="33"/>
      <c r="CI1197" s="33"/>
      <c r="CJ1197" s="33"/>
      <c r="CK1197" s="33"/>
      <c r="CL1197" s="33"/>
      <c r="CM1197" s="33"/>
      <c r="CN1197" s="33"/>
      <c r="CO1197" s="33"/>
      <c r="CP1197" s="2239"/>
      <c r="CQ1197" s="2239"/>
      <c r="CR1197" s="2239"/>
      <c r="CS1197" s="210"/>
      <c r="CT1197" s="210"/>
      <c r="CU1197" s="210"/>
      <c r="CV1197" s="33"/>
      <c r="CW1197" s="33"/>
      <c r="CX1197" s="33"/>
      <c r="CY1197" s="33"/>
      <c r="CZ1197" s="33"/>
      <c r="DA1197" s="33"/>
      <c r="DB1197" s="1498"/>
      <c r="DC1197" s="1498"/>
      <c r="DD1197" s="1498"/>
      <c r="DE1197" s="33"/>
      <c r="DF1197" s="210"/>
      <c r="DG1197" s="33"/>
      <c r="DH1197" s="33"/>
      <c r="DI1197" s="33"/>
      <c r="DJ1197" s="33"/>
      <c r="DK1197" s="33"/>
      <c r="DL1197" s="33"/>
      <c r="DM1197" s="33"/>
      <c r="DN1197" s="23"/>
      <c r="DO1197" s="33"/>
      <c r="DP1197" s="210"/>
      <c r="DQ1197" s="33"/>
      <c r="DR1197" s="33"/>
      <c r="DS1197" s="33"/>
      <c r="DT1197" s="33"/>
      <c r="DU1197" s="33"/>
      <c r="DV1197" s="33"/>
      <c r="DW1197" s="33"/>
      <c r="DX1197" s="23"/>
      <c r="DY1197" s="33"/>
      <c r="DZ1197" s="2239"/>
      <c r="EA1197" s="210"/>
      <c r="EB1197" s="33"/>
      <c r="EC1197" s="868"/>
      <c r="ED1197" s="33"/>
      <c r="EE1197" s="33"/>
      <c r="EF1197" s="33"/>
      <c r="EG1197" s="201"/>
      <c r="EH1197" s="1581"/>
    </row>
    <row r="1198" spans="1:138" ht="15" hidden="1" customHeight="1" outlineLevel="1">
      <c r="A1198" s="67"/>
      <c r="B1198" s="67"/>
      <c r="C1198" s="95" t="s">
        <v>49</v>
      </c>
      <c r="D1198" s="98"/>
      <c r="E1198" s="67"/>
      <c r="F1198" s="67"/>
      <c r="G1198" s="67"/>
      <c r="H1198" s="86">
        <f>SUM(I1198:L1198)</f>
        <v>0</v>
      </c>
      <c r="I1198" s="67"/>
      <c r="J1198" s="67"/>
      <c r="K1198" s="67"/>
      <c r="L1198" s="67"/>
      <c r="M1198" s="2216"/>
      <c r="N1198" s="67"/>
      <c r="O1198" s="67"/>
      <c r="P1198" s="67"/>
      <c r="Q1198" s="185">
        <f>SUM(R1198:U1198)</f>
        <v>0</v>
      </c>
      <c r="R1198" s="196"/>
      <c r="S1198" s="196"/>
      <c r="T1198" s="196"/>
      <c r="U1198" s="196"/>
      <c r="V1198" s="86">
        <f>SUM(W1198:Z1198)</f>
        <v>0</v>
      </c>
      <c r="W1198" s="67"/>
      <c r="X1198" s="67"/>
      <c r="Y1198" s="67"/>
      <c r="Z1198" s="67"/>
      <c r="AA1198" s="185">
        <f>SUM(AB1198:AE1198)</f>
        <v>0</v>
      </c>
      <c r="AB1198" s="196"/>
      <c r="AC1198" s="196"/>
      <c r="AD1198" s="196"/>
      <c r="AE1198" s="196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  <c r="BC1198" s="33"/>
      <c r="BD1198" s="33"/>
      <c r="BE1198" s="33"/>
      <c r="BF1198" s="33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  <c r="CO1198" s="33"/>
      <c r="CP1198" s="2239"/>
      <c r="CQ1198" s="2239"/>
      <c r="CR1198" s="2239"/>
      <c r="CS1198" s="210"/>
      <c r="CT1198" s="210"/>
      <c r="CU1198" s="210"/>
      <c r="CV1198" s="33"/>
      <c r="CW1198" s="33"/>
      <c r="CX1198" s="33"/>
      <c r="CY1198" s="33"/>
      <c r="CZ1198" s="33"/>
      <c r="DA1198" s="33"/>
      <c r="DB1198" s="1498"/>
      <c r="DC1198" s="1498"/>
      <c r="DD1198" s="1498"/>
      <c r="DE1198" s="33"/>
      <c r="DF1198" s="210"/>
      <c r="DG1198" s="33"/>
      <c r="DH1198" s="33"/>
      <c r="DI1198" s="33"/>
      <c r="DJ1198" s="33"/>
      <c r="DK1198" s="33"/>
      <c r="DL1198" s="33"/>
      <c r="DM1198" s="33"/>
      <c r="DN1198" s="33"/>
      <c r="DO1198" s="33"/>
      <c r="DP1198" s="210"/>
      <c r="DQ1198" s="33"/>
      <c r="DR1198" s="33"/>
      <c r="DS1198" s="33"/>
      <c r="DT1198" s="33"/>
      <c r="DU1198" s="33"/>
      <c r="DV1198" s="33"/>
      <c r="DW1198" s="33"/>
      <c r="DX1198" s="33"/>
      <c r="DY1198" s="33"/>
      <c r="DZ1198" s="2239"/>
      <c r="EA1198" s="210"/>
      <c r="EB1198" s="33"/>
      <c r="EC1198" s="868"/>
      <c r="ED1198" s="33"/>
      <c r="EE1198" s="33"/>
      <c r="EF1198" s="33"/>
      <c r="EG1198" s="201"/>
      <c r="EH1198" s="1581"/>
    </row>
    <row r="1199" spans="1:138" ht="15" hidden="1" customHeight="1" outlineLevel="1">
      <c r="A1199" s="67"/>
      <c r="B1199" s="67"/>
      <c r="C1199" s="95"/>
      <c r="D1199" s="97" t="s">
        <v>52</v>
      </c>
      <c r="E1199" s="84"/>
      <c r="F1199" s="84"/>
      <c r="G1199" s="84"/>
      <c r="H1199" s="84"/>
      <c r="I1199" s="84"/>
      <c r="J1199" s="84"/>
      <c r="K1199" s="84"/>
      <c r="L1199" s="84"/>
      <c r="M1199" s="2199"/>
      <c r="N1199" s="84"/>
      <c r="O1199" s="84"/>
      <c r="P1199" s="84"/>
      <c r="Q1199" s="185"/>
      <c r="R1199" s="185"/>
      <c r="S1199" s="185"/>
      <c r="T1199" s="185"/>
      <c r="U1199" s="185"/>
      <c r="V1199" s="84"/>
      <c r="W1199" s="84"/>
      <c r="X1199" s="84"/>
      <c r="Y1199" s="84"/>
      <c r="Z1199" s="84"/>
      <c r="AA1199" s="185"/>
      <c r="AB1199" s="185"/>
      <c r="AC1199" s="185"/>
      <c r="AD1199" s="185"/>
      <c r="AE1199" s="185"/>
      <c r="AF1199" s="105"/>
      <c r="AG1199" s="105"/>
      <c r="AH1199" s="185">
        <f>SUM(AH1196:AH1198)</f>
        <v>0</v>
      </c>
      <c r="AI1199" s="185">
        <f>SUM(AI1196:AI1198)</f>
        <v>0</v>
      </c>
      <c r="AJ1199" s="185">
        <f t="shared" ref="AJ1199:AV1199" si="3258">SUM(AJ1196:AJ1198)</f>
        <v>0</v>
      </c>
      <c r="AK1199" s="185">
        <f t="shared" si="3258"/>
        <v>0</v>
      </c>
      <c r="AL1199" s="185">
        <f t="shared" si="3258"/>
        <v>0</v>
      </c>
      <c r="AM1199" s="185">
        <f t="shared" si="3258"/>
        <v>0</v>
      </c>
      <c r="AN1199" s="185">
        <f t="shared" si="3258"/>
        <v>0</v>
      </c>
      <c r="AO1199" s="185">
        <f t="shared" si="3258"/>
        <v>0</v>
      </c>
      <c r="AP1199" s="185">
        <f t="shared" si="3258"/>
        <v>0</v>
      </c>
      <c r="AQ1199" s="185">
        <f t="shared" si="3258"/>
        <v>0</v>
      </c>
      <c r="AR1199" s="185">
        <f t="shared" si="3258"/>
        <v>0</v>
      </c>
      <c r="AS1199" s="185">
        <f t="shared" si="3258"/>
        <v>0</v>
      </c>
      <c r="AT1199" s="185">
        <f t="shared" si="3258"/>
        <v>0</v>
      </c>
      <c r="AU1199" s="185">
        <f t="shared" si="3258"/>
        <v>0</v>
      </c>
      <c r="AV1199" s="185">
        <f t="shared" si="3258"/>
        <v>0</v>
      </c>
      <c r="AW1199" s="185">
        <f>SUM(AW1196:AW1198)</f>
        <v>0</v>
      </c>
      <c r="AX1199" s="185">
        <f>SUM(AX1196:AX1198)</f>
        <v>0</v>
      </c>
      <c r="AY1199" s="185">
        <f t="shared" ref="AY1199:BK1199" si="3259">SUM(AY1196:AY1198)</f>
        <v>0</v>
      </c>
      <c r="AZ1199" s="185">
        <f t="shared" si="3259"/>
        <v>0</v>
      </c>
      <c r="BA1199" s="185">
        <f t="shared" si="3259"/>
        <v>0</v>
      </c>
      <c r="BB1199" s="185">
        <f t="shared" si="3259"/>
        <v>0</v>
      </c>
      <c r="BC1199" s="185">
        <f t="shared" si="3259"/>
        <v>0</v>
      </c>
      <c r="BD1199" s="185">
        <f t="shared" si="3259"/>
        <v>0</v>
      </c>
      <c r="BE1199" s="185">
        <f t="shared" si="3259"/>
        <v>0</v>
      </c>
      <c r="BF1199" s="185">
        <f t="shared" si="3259"/>
        <v>0</v>
      </c>
      <c r="BG1199" s="185">
        <f t="shared" si="3259"/>
        <v>0</v>
      </c>
      <c r="BH1199" s="185">
        <f t="shared" si="3259"/>
        <v>0</v>
      </c>
      <c r="BI1199" s="185">
        <f t="shared" si="3259"/>
        <v>0</v>
      </c>
      <c r="BJ1199" s="185">
        <f t="shared" si="3259"/>
        <v>0</v>
      </c>
      <c r="BK1199" s="185">
        <f t="shared" si="3259"/>
        <v>0</v>
      </c>
      <c r="BL1199" s="185">
        <f>SUM(BL1196:BL1198)</f>
        <v>0</v>
      </c>
      <c r="BM1199" s="185">
        <f>SUM(BM1196:BM1198)</f>
        <v>0</v>
      </c>
      <c r="BN1199" s="185">
        <f t="shared" ref="BN1199:BZ1199" si="3260">SUM(BN1196:BN1198)</f>
        <v>0</v>
      </c>
      <c r="BO1199" s="185">
        <f t="shared" si="3260"/>
        <v>0</v>
      </c>
      <c r="BP1199" s="185">
        <f t="shared" si="3260"/>
        <v>0</v>
      </c>
      <c r="BQ1199" s="185">
        <f t="shared" si="3260"/>
        <v>0</v>
      </c>
      <c r="BR1199" s="185">
        <f t="shared" si="3260"/>
        <v>0</v>
      </c>
      <c r="BS1199" s="185">
        <f t="shared" si="3260"/>
        <v>0</v>
      </c>
      <c r="BT1199" s="185">
        <f t="shared" si="3260"/>
        <v>0</v>
      </c>
      <c r="BU1199" s="185">
        <f t="shared" si="3260"/>
        <v>0</v>
      </c>
      <c r="BV1199" s="185">
        <f t="shared" si="3260"/>
        <v>0</v>
      </c>
      <c r="BW1199" s="185">
        <f t="shared" si="3260"/>
        <v>0</v>
      </c>
      <c r="BX1199" s="185">
        <f t="shared" si="3260"/>
        <v>0</v>
      </c>
      <c r="BY1199" s="185">
        <f t="shared" si="3260"/>
        <v>0</v>
      </c>
      <c r="BZ1199" s="185">
        <f t="shared" si="3260"/>
        <v>0</v>
      </c>
      <c r="CA1199" s="185">
        <f>SUM(CA1196:CA1198)</f>
        <v>0</v>
      </c>
      <c r="CB1199" s="185">
        <f>SUM(CB1196:CB1198)</f>
        <v>0</v>
      </c>
      <c r="CC1199" s="185">
        <f t="shared" ref="CC1199:CO1199" si="3261">SUM(CC1196:CC1198)</f>
        <v>0</v>
      </c>
      <c r="CD1199" s="185">
        <f t="shared" si="3261"/>
        <v>0</v>
      </c>
      <c r="CE1199" s="185">
        <f t="shared" si="3261"/>
        <v>0</v>
      </c>
      <c r="CF1199" s="185">
        <f t="shared" si="3261"/>
        <v>0</v>
      </c>
      <c r="CG1199" s="185">
        <f t="shared" si="3261"/>
        <v>0</v>
      </c>
      <c r="CH1199" s="185">
        <f t="shared" si="3261"/>
        <v>0</v>
      </c>
      <c r="CI1199" s="185">
        <f t="shared" si="3261"/>
        <v>0</v>
      </c>
      <c r="CJ1199" s="185">
        <f t="shared" si="3261"/>
        <v>0</v>
      </c>
      <c r="CK1199" s="185">
        <f t="shared" si="3261"/>
        <v>0</v>
      </c>
      <c r="CL1199" s="185">
        <f t="shared" si="3261"/>
        <v>0</v>
      </c>
      <c r="CM1199" s="185">
        <f t="shared" si="3261"/>
        <v>0</v>
      </c>
      <c r="CN1199" s="185">
        <f t="shared" si="3261"/>
        <v>0</v>
      </c>
      <c r="CO1199" s="185">
        <f t="shared" si="3261"/>
        <v>0</v>
      </c>
      <c r="CP1199" s="2234">
        <f t="shared" ref="CP1199:CX1199" si="3262">SUM(CP1196:CP1198)</f>
        <v>0</v>
      </c>
      <c r="CQ1199" s="2234">
        <f t="shared" si="3262"/>
        <v>0</v>
      </c>
      <c r="CR1199" s="2234">
        <f t="shared" si="3262"/>
        <v>0</v>
      </c>
      <c r="CS1199" s="283">
        <f t="shared" si="3262"/>
        <v>0</v>
      </c>
      <c r="CT1199" s="283">
        <f t="shared" si="3262"/>
        <v>0</v>
      </c>
      <c r="CU1199" s="283">
        <f t="shared" si="3262"/>
        <v>0</v>
      </c>
      <c r="CV1199" s="185">
        <f t="shared" si="3262"/>
        <v>0</v>
      </c>
      <c r="CW1199" s="185">
        <f t="shared" si="3262"/>
        <v>0</v>
      </c>
      <c r="CX1199" s="185">
        <f t="shared" si="3262"/>
        <v>0</v>
      </c>
      <c r="CY1199" s="185">
        <f t="shared" ref="CY1199:DA1199" si="3263">SUM(CY1196:CY1198)</f>
        <v>0</v>
      </c>
      <c r="CZ1199" s="185">
        <f t="shared" si="3263"/>
        <v>0</v>
      </c>
      <c r="DA1199" s="185">
        <f t="shared" si="3263"/>
        <v>0</v>
      </c>
      <c r="DB1199" s="1622"/>
      <c r="DC1199" s="1622"/>
      <c r="DD1199" s="1622"/>
      <c r="DE1199" s="185">
        <f>SUM(DE1196:DE1198)</f>
        <v>0</v>
      </c>
      <c r="DF1199" s="283"/>
      <c r="DG1199" s="185"/>
      <c r="DH1199" s="185"/>
      <c r="DI1199" s="185"/>
      <c r="DJ1199" s="185"/>
      <c r="DK1199" s="185"/>
      <c r="DL1199" s="185"/>
      <c r="DM1199" s="185"/>
      <c r="DN1199" s="33"/>
      <c r="DO1199" s="185"/>
      <c r="DP1199" s="283"/>
      <c r="DQ1199" s="185"/>
      <c r="DR1199" s="185"/>
      <c r="DS1199" s="185"/>
      <c r="DT1199" s="185"/>
      <c r="DU1199" s="185"/>
      <c r="DV1199" s="185"/>
      <c r="DW1199" s="185"/>
      <c r="DX1199" s="33"/>
      <c r="DY1199" s="185"/>
      <c r="DZ1199" s="2234">
        <f>SUM(DZ1196:DZ1198)</f>
        <v>0</v>
      </c>
      <c r="EA1199" s="283">
        <f t="shared" ref="EA1199:EB1199" si="3264">SUM(EA1196:EA1198)</f>
        <v>0</v>
      </c>
      <c r="EB1199" s="185">
        <f t="shared" si="3264"/>
        <v>0</v>
      </c>
      <c r="EC1199" s="866">
        <f t="shared" ref="EC1199" si="3265">SUM(EC1196:EC1198)</f>
        <v>0</v>
      </c>
      <c r="ED1199" s="185"/>
      <c r="EE1199" s="185"/>
      <c r="EF1199" s="185"/>
      <c r="EG1199" s="202"/>
      <c r="EH1199" s="1614"/>
    </row>
    <row r="1200" spans="1:138" ht="15" hidden="1" customHeight="1" outlineLevel="1">
      <c r="A1200" s="67"/>
      <c r="B1200" s="67"/>
      <c r="C1200" s="93" t="s">
        <v>74</v>
      </c>
      <c r="D1200" s="94" t="s">
        <v>16</v>
      </c>
      <c r="E1200" s="84"/>
      <c r="F1200" s="84"/>
      <c r="G1200" s="84"/>
      <c r="H1200" s="84"/>
      <c r="I1200" s="84"/>
      <c r="J1200" s="84"/>
      <c r="K1200" s="84"/>
      <c r="L1200" s="84"/>
      <c r="M1200" s="2199"/>
      <c r="N1200" s="84"/>
      <c r="O1200" s="84"/>
      <c r="P1200" s="84"/>
      <c r="Q1200" s="185"/>
      <c r="R1200" s="185"/>
      <c r="S1200" s="185"/>
      <c r="T1200" s="185"/>
      <c r="U1200" s="185"/>
      <c r="V1200" s="84"/>
      <c r="W1200" s="84"/>
      <c r="X1200" s="84"/>
      <c r="Y1200" s="84"/>
      <c r="Z1200" s="84"/>
      <c r="AA1200" s="185"/>
      <c r="AB1200" s="185"/>
      <c r="AC1200" s="185"/>
      <c r="AD1200" s="185"/>
      <c r="AE1200" s="185"/>
      <c r="AF1200" s="23"/>
      <c r="AG1200" s="23"/>
      <c r="AH1200" s="185"/>
      <c r="AI1200" s="185"/>
      <c r="AJ1200" s="185"/>
      <c r="AK1200" s="185"/>
      <c r="AL1200" s="185"/>
      <c r="AM1200" s="185"/>
      <c r="AN1200" s="185"/>
      <c r="AO1200" s="185"/>
      <c r="AP1200" s="185"/>
      <c r="AQ1200" s="185"/>
      <c r="AR1200" s="185"/>
      <c r="AS1200" s="185"/>
      <c r="AT1200" s="185"/>
      <c r="AU1200" s="185"/>
      <c r="AV1200" s="185"/>
      <c r="AW1200" s="185"/>
      <c r="AX1200" s="185"/>
      <c r="AY1200" s="185"/>
      <c r="AZ1200" s="185"/>
      <c r="BA1200" s="185"/>
      <c r="BB1200" s="185"/>
      <c r="BC1200" s="185"/>
      <c r="BD1200" s="185"/>
      <c r="BE1200" s="185"/>
      <c r="BF1200" s="185"/>
      <c r="BG1200" s="185"/>
      <c r="BH1200" s="185"/>
      <c r="BI1200" s="185"/>
      <c r="BJ1200" s="185"/>
      <c r="BK1200" s="185"/>
      <c r="BL1200" s="185"/>
      <c r="BM1200" s="185"/>
      <c r="BN1200" s="185"/>
      <c r="BO1200" s="185"/>
      <c r="BP1200" s="185"/>
      <c r="BQ1200" s="185"/>
      <c r="BR1200" s="185"/>
      <c r="BS1200" s="185"/>
      <c r="BT1200" s="185"/>
      <c r="BU1200" s="185"/>
      <c r="BV1200" s="185"/>
      <c r="BW1200" s="185"/>
      <c r="BX1200" s="185"/>
      <c r="BY1200" s="185"/>
      <c r="BZ1200" s="185"/>
      <c r="CA1200" s="185"/>
      <c r="CB1200" s="185"/>
      <c r="CC1200" s="185"/>
      <c r="CD1200" s="185"/>
      <c r="CE1200" s="185"/>
      <c r="CF1200" s="185"/>
      <c r="CG1200" s="185"/>
      <c r="CH1200" s="185"/>
      <c r="CI1200" s="185"/>
      <c r="CJ1200" s="185"/>
      <c r="CK1200" s="185"/>
      <c r="CL1200" s="185"/>
      <c r="CM1200" s="185"/>
      <c r="CN1200" s="185"/>
      <c r="CO1200" s="185"/>
      <c r="CP1200" s="2234"/>
      <c r="CQ1200" s="2234"/>
      <c r="CR1200" s="2234"/>
      <c r="CS1200" s="283"/>
      <c r="CT1200" s="283"/>
      <c r="CU1200" s="283"/>
      <c r="CV1200" s="185"/>
      <c r="CW1200" s="185"/>
      <c r="CX1200" s="185"/>
      <c r="CY1200" s="185"/>
      <c r="CZ1200" s="185"/>
      <c r="DA1200" s="185"/>
      <c r="DB1200" s="1622"/>
      <c r="DC1200" s="1622"/>
      <c r="DD1200" s="1622"/>
      <c r="DE1200" s="185"/>
      <c r="DF1200" s="283"/>
      <c r="DG1200" s="185"/>
      <c r="DH1200" s="185"/>
      <c r="DI1200" s="185"/>
      <c r="DJ1200" s="185"/>
      <c r="DK1200" s="185"/>
      <c r="DL1200" s="185"/>
      <c r="DM1200" s="185"/>
      <c r="DN1200" s="185"/>
      <c r="DO1200" s="185"/>
      <c r="DP1200" s="283"/>
      <c r="DQ1200" s="185"/>
      <c r="DR1200" s="185"/>
      <c r="DS1200" s="185"/>
      <c r="DT1200" s="185"/>
      <c r="DU1200" s="185"/>
      <c r="DV1200" s="185"/>
      <c r="DW1200" s="185"/>
      <c r="DX1200" s="185"/>
      <c r="DY1200" s="185"/>
      <c r="DZ1200" s="2234"/>
      <c r="EA1200" s="283"/>
      <c r="EB1200" s="185"/>
      <c r="EC1200" s="866"/>
      <c r="ED1200" s="185"/>
      <c r="EE1200" s="185"/>
      <c r="EF1200" s="185"/>
      <c r="EG1200" s="202"/>
      <c r="EH1200" s="1614"/>
    </row>
    <row r="1201" spans="1:138" ht="15" hidden="1" customHeight="1" outlineLevel="1">
      <c r="A1201" s="67"/>
      <c r="B1201" s="67"/>
      <c r="C1201" s="95"/>
      <c r="D1201" s="98"/>
      <c r="E1201" s="67"/>
      <c r="F1201" s="67"/>
      <c r="G1201" s="67"/>
      <c r="H1201" s="86">
        <f>SUM(I1201:L1201)</f>
        <v>0</v>
      </c>
      <c r="I1201" s="67"/>
      <c r="J1201" s="67"/>
      <c r="K1201" s="67"/>
      <c r="L1201" s="67"/>
      <c r="M1201" s="2216"/>
      <c r="N1201" s="67"/>
      <c r="O1201" s="67"/>
      <c r="P1201" s="67"/>
      <c r="Q1201" s="185">
        <f>SUM(R1201:U1201)</f>
        <v>0</v>
      </c>
      <c r="R1201" s="23"/>
      <c r="S1201" s="23"/>
      <c r="T1201" s="23"/>
      <c r="U1201" s="23"/>
      <c r="V1201" s="86">
        <f>SUM(W1201:Z1201)</f>
        <v>0</v>
      </c>
      <c r="W1201" s="67"/>
      <c r="X1201" s="67"/>
      <c r="Y1201" s="67"/>
      <c r="Z1201" s="67"/>
      <c r="AA1201" s="185">
        <f>SUM(AB1201:AE1201)</f>
        <v>0</v>
      </c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216"/>
      <c r="CQ1201" s="2216"/>
      <c r="CR1201" s="2216"/>
      <c r="CS1201" s="85"/>
      <c r="CT1201" s="85"/>
      <c r="CU1201" s="85"/>
      <c r="CV1201" s="23"/>
      <c r="CW1201" s="23"/>
      <c r="CX1201" s="23"/>
      <c r="CY1201" s="23"/>
      <c r="CZ1201" s="23"/>
      <c r="DA1201" s="23"/>
      <c r="DB1201" s="1496"/>
      <c r="DC1201" s="1496"/>
      <c r="DD1201" s="1496"/>
      <c r="DE1201" s="23"/>
      <c r="DF1201" s="85"/>
      <c r="DG1201" s="23"/>
      <c r="DH1201" s="23"/>
      <c r="DI1201" s="23"/>
      <c r="DJ1201" s="23"/>
      <c r="DK1201" s="23"/>
      <c r="DL1201" s="23"/>
      <c r="DM1201" s="23"/>
      <c r="DN1201" s="185"/>
      <c r="DO1201" s="23"/>
      <c r="DP1201" s="85"/>
      <c r="DQ1201" s="23"/>
      <c r="DR1201" s="23"/>
      <c r="DS1201" s="23"/>
      <c r="DT1201" s="23"/>
      <c r="DU1201" s="23"/>
      <c r="DV1201" s="23"/>
      <c r="DW1201" s="23"/>
      <c r="DX1201" s="185"/>
      <c r="DY1201" s="23"/>
      <c r="DZ1201" s="2216"/>
      <c r="EA1201" s="85"/>
      <c r="EB1201" s="23"/>
      <c r="EC1201" s="867"/>
      <c r="ED1201" s="23"/>
      <c r="EE1201" s="23"/>
      <c r="EF1201" s="23"/>
      <c r="EG1201" s="171"/>
      <c r="EH1201" s="1291"/>
    </row>
    <row r="1202" spans="1:138" ht="15" hidden="1" customHeight="1" outlineLevel="1">
      <c r="A1202" s="67"/>
      <c r="B1202" s="67"/>
      <c r="C1202" s="95"/>
      <c r="D1202" s="98"/>
      <c r="E1202" s="67"/>
      <c r="F1202" s="67"/>
      <c r="G1202" s="67"/>
      <c r="H1202" s="86">
        <f>SUM(I1202:L1202)</f>
        <v>0</v>
      </c>
      <c r="I1202" s="67"/>
      <c r="J1202" s="67"/>
      <c r="K1202" s="67"/>
      <c r="L1202" s="67"/>
      <c r="M1202" s="2216"/>
      <c r="N1202" s="67"/>
      <c r="O1202" s="67"/>
      <c r="P1202" s="67"/>
      <c r="Q1202" s="185">
        <f>SUM(R1202:U1202)</f>
        <v>0</v>
      </c>
      <c r="R1202" s="196"/>
      <c r="S1202" s="196"/>
      <c r="T1202" s="196"/>
      <c r="U1202" s="196"/>
      <c r="V1202" s="86">
        <f>SUM(W1202:Z1202)</f>
        <v>0</v>
      </c>
      <c r="W1202" s="67"/>
      <c r="X1202" s="67"/>
      <c r="Y1202" s="67"/>
      <c r="Z1202" s="67"/>
      <c r="AA1202" s="185">
        <f>SUM(AB1202:AE1202)</f>
        <v>0</v>
      </c>
      <c r="AB1202" s="196"/>
      <c r="AC1202" s="196"/>
      <c r="AD1202" s="196"/>
      <c r="AE1202" s="196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  <c r="BC1202" s="33"/>
      <c r="BD1202" s="33"/>
      <c r="BE1202" s="33"/>
      <c r="BF1202" s="33"/>
      <c r="BG1202" s="33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W1202" s="33"/>
      <c r="BX1202" s="33"/>
      <c r="BY1202" s="33"/>
      <c r="BZ1202" s="33"/>
      <c r="CA1202" s="33"/>
      <c r="CB1202" s="33"/>
      <c r="CC1202" s="33"/>
      <c r="CD1202" s="33"/>
      <c r="CE1202" s="33"/>
      <c r="CF1202" s="33"/>
      <c r="CG1202" s="33"/>
      <c r="CH1202" s="33"/>
      <c r="CI1202" s="33"/>
      <c r="CJ1202" s="33"/>
      <c r="CK1202" s="33"/>
      <c r="CL1202" s="33"/>
      <c r="CM1202" s="33"/>
      <c r="CN1202" s="33"/>
      <c r="CO1202" s="33"/>
      <c r="CP1202" s="2239"/>
      <c r="CQ1202" s="2239"/>
      <c r="CR1202" s="2239"/>
      <c r="CS1202" s="210"/>
      <c r="CT1202" s="210"/>
      <c r="CU1202" s="210"/>
      <c r="CV1202" s="33"/>
      <c r="CW1202" s="33"/>
      <c r="CX1202" s="33"/>
      <c r="CY1202" s="33"/>
      <c r="CZ1202" s="33"/>
      <c r="DA1202" s="33"/>
      <c r="DB1202" s="1498"/>
      <c r="DC1202" s="1498"/>
      <c r="DD1202" s="1498"/>
      <c r="DE1202" s="33"/>
      <c r="DF1202" s="210"/>
      <c r="DG1202" s="33"/>
      <c r="DH1202" s="33"/>
      <c r="DI1202" s="33"/>
      <c r="DJ1202" s="33"/>
      <c r="DK1202" s="33"/>
      <c r="DL1202" s="33"/>
      <c r="DM1202" s="33"/>
      <c r="DN1202" s="23"/>
      <c r="DO1202" s="33"/>
      <c r="DP1202" s="210"/>
      <c r="DQ1202" s="33"/>
      <c r="DR1202" s="33"/>
      <c r="DS1202" s="33"/>
      <c r="DT1202" s="33"/>
      <c r="DU1202" s="33"/>
      <c r="DV1202" s="33"/>
      <c r="DW1202" s="33"/>
      <c r="DX1202" s="23"/>
      <c r="DY1202" s="33"/>
      <c r="DZ1202" s="2239"/>
      <c r="EA1202" s="210"/>
      <c r="EB1202" s="33"/>
      <c r="EC1202" s="868"/>
      <c r="ED1202" s="33"/>
      <c r="EE1202" s="33"/>
      <c r="EF1202" s="33"/>
      <c r="EG1202" s="201"/>
      <c r="EH1202" s="1581"/>
    </row>
    <row r="1203" spans="1:138" ht="15" hidden="1" customHeight="1" outlineLevel="1">
      <c r="A1203" s="67"/>
      <c r="B1203" s="67"/>
      <c r="C1203" s="95" t="s">
        <v>49</v>
      </c>
      <c r="D1203" s="98"/>
      <c r="E1203" s="67"/>
      <c r="F1203" s="67"/>
      <c r="G1203" s="67"/>
      <c r="H1203" s="86">
        <f>SUM(I1203:L1203)</f>
        <v>0</v>
      </c>
      <c r="I1203" s="67"/>
      <c r="J1203" s="67"/>
      <c r="K1203" s="67"/>
      <c r="L1203" s="67"/>
      <c r="M1203" s="2216"/>
      <c r="N1203" s="67"/>
      <c r="O1203" s="67"/>
      <c r="P1203" s="67"/>
      <c r="Q1203" s="185">
        <f>SUM(R1203:U1203)</f>
        <v>0</v>
      </c>
      <c r="R1203" s="196"/>
      <c r="S1203" s="196"/>
      <c r="T1203" s="196"/>
      <c r="U1203" s="196"/>
      <c r="V1203" s="86">
        <f>SUM(W1203:Z1203)</f>
        <v>0</v>
      </c>
      <c r="W1203" s="67"/>
      <c r="X1203" s="67"/>
      <c r="Y1203" s="67"/>
      <c r="Z1203" s="67"/>
      <c r="AA1203" s="185">
        <f>SUM(AB1203:AE1203)</f>
        <v>0</v>
      </c>
      <c r="AB1203" s="196"/>
      <c r="AC1203" s="196"/>
      <c r="AD1203" s="196"/>
      <c r="AE1203" s="196"/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33"/>
      <c r="AX1203" s="33"/>
      <c r="AY1203" s="33"/>
      <c r="AZ1203" s="33"/>
      <c r="BA1203" s="33"/>
      <c r="BB1203" s="33"/>
      <c r="BC1203" s="33"/>
      <c r="BD1203" s="33"/>
      <c r="BE1203" s="33"/>
      <c r="BF1203" s="33"/>
      <c r="BG1203" s="33"/>
      <c r="BH1203" s="33"/>
      <c r="BI1203" s="33"/>
      <c r="BJ1203" s="33"/>
      <c r="BK1203" s="33"/>
      <c r="BL1203" s="33"/>
      <c r="BM1203" s="33"/>
      <c r="BN1203" s="33"/>
      <c r="BO1203" s="33"/>
      <c r="BP1203" s="33"/>
      <c r="BQ1203" s="33"/>
      <c r="BR1203" s="33"/>
      <c r="BS1203" s="33"/>
      <c r="BT1203" s="33"/>
      <c r="BU1203" s="33"/>
      <c r="BV1203" s="33"/>
      <c r="BW1203" s="33"/>
      <c r="BX1203" s="33"/>
      <c r="BY1203" s="33"/>
      <c r="BZ1203" s="33"/>
      <c r="CA1203" s="33"/>
      <c r="CB1203" s="33"/>
      <c r="CC1203" s="33"/>
      <c r="CD1203" s="33"/>
      <c r="CE1203" s="33"/>
      <c r="CF1203" s="33"/>
      <c r="CG1203" s="33"/>
      <c r="CH1203" s="33"/>
      <c r="CI1203" s="33"/>
      <c r="CJ1203" s="33"/>
      <c r="CK1203" s="33"/>
      <c r="CL1203" s="33"/>
      <c r="CM1203" s="33"/>
      <c r="CN1203" s="33"/>
      <c r="CO1203" s="33"/>
      <c r="CP1203" s="2239"/>
      <c r="CQ1203" s="2239"/>
      <c r="CR1203" s="2239"/>
      <c r="CS1203" s="210"/>
      <c r="CT1203" s="210"/>
      <c r="CU1203" s="210"/>
      <c r="CV1203" s="33"/>
      <c r="CW1203" s="33"/>
      <c r="CX1203" s="33"/>
      <c r="CY1203" s="33"/>
      <c r="CZ1203" s="33"/>
      <c r="DA1203" s="33"/>
      <c r="DB1203" s="1498"/>
      <c r="DC1203" s="1498"/>
      <c r="DD1203" s="1498"/>
      <c r="DE1203" s="33"/>
      <c r="DF1203" s="210"/>
      <c r="DG1203" s="33"/>
      <c r="DH1203" s="33"/>
      <c r="DI1203" s="33"/>
      <c r="DJ1203" s="33"/>
      <c r="DK1203" s="33"/>
      <c r="DL1203" s="33"/>
      <c r="DM1203" s="33"/>
      <c r="DN1203" s="33"/>
      <c r="DO1203" s="33"/>
      <c r="DP1203" s="210"/>
      <c r="DQ1203" s="33"/>
      <c r="DR1203" s="33"/>
      <c r="DS1203" s="33"/>
      <c r="DT1203" s="33"/>
      <c r="DU1203" s="33"/>
      <c r="DV1203" s="33"/>
      <c r="DW1203" s="33"/>
      <c r="DX1203" s="33"/>
      <c r="DY1203" s="33"/>
      <c r="DZ1203" s="2239"/>
      <c r="EA1203" s="210"/>
      <c r="EB1203" s="33"/>
      <c r="EC1203" s="868"/>
      <c r="ED1203" s="33"/>
      <c r="EE1203" s="33"/>
      <c r="EF1203" s="33"/>
      <c r="EG1203" s="201"/>
      <c r="EH1203" s="1581"/>
    </row>
    <row r="1204" spans="1:138" ht="15" hidden="1" customHeight="1" outlineLevel="1">
      <c r="A1204" s="81"/>
      <c r="B1204" s="81"/>
      <c r="C1204" s="100"/>
      <c r="D1204" s="101" t="s">
        <v>52</v>
      </c>
      <c r="E1204" s="84"/>
      <c r="F1204" s="84"/>
      <c r="G1204" s="84"/>
      <c r="H1204" s="84"/>
      <c r="I1204" s="84"/>
      <c r="J1204" s="84"/>
      <c r="K1204" s="84"/>
      <c r="L1204" s="84"/>
      <c r="M1204" s="2199"/>
      <c r="N1204" s="84"/>
      <c r="O1204" s="84"/>
      <c r="P1204" s="84"/>
      <c r="Q1204" s="185"/>
      <c r="R1204" s="185"/>
      <c r="S1204" s="185"/>
      <c r="T1204" s="185"/>
      <c r="U1204" s="185"/>
      <c r="V1204" s="84"/>
      <c r="W1204" s="84"/>
      <c r="X1204" s="84"/>
      <c r="Y1204" s="84"/>
      <c r="Z1204" s="84"/>
      <c r="AA1204" s="185"/>
      <c r="AB1204" s="185"/>
      <c r="AC1204" s="185"/>
      <c r="AD1204" s="185"/>
      <c r="AE1204" s="185"/>
      <c r="AF1204" s="105"/>
      <c r="AG1204" s="105"/>
      <c r="AH1204" s="185">
        <f>SUM(AH1201:AH1203)</f>
        <v>0</v>
      </c>
      <c r="AI1204" s="185">
        <f>SUM(AI1201:AI1203)</f>
        <v>0</v>
      </c>
      <c r="AJ1204" s="185">
        <f t="shared" ref="AJ1204:AP1204" si="3266">SUM(AJ1201:AJ1203)</f>
        <v>0</v>
      </c>
      <c r="AK1204" s="185">
        <f t="shared" si="3266"/>
        <v>0</v>
      </c>
      <c r="AL1204" s="185">
        <f t="shared" si="3266"/>
        <v>0</v>
      </c>
      <c r="AM1204" s="185">
        <f t="shared" si="3266"/>
        <v>0</v>
      </c>
      <c r="AN1204" s="185">
        <f t="shared" si="3266"/>
        <v>0</v>
      </c>
      <c r="AO1204" s="185">
        <f t="shared" si="3266"/>
        <v>0</v>
      </c>
      <c r="AP1204" s="185">
        <f t="shared" si="3266"/>
        <v>0</v>
      </c>
      <c r="AQ1204" s="185">
        <f>SUM(AQ1201:AQ1203)</f>
        <v>0</v>
      </c>
      <c r="AR1204" s="185">
        <f t="shared" ref="AR1204:AV1204" si="3267">SUM(AR1201:AR1203)</f>
        <v>0</v>
      </c>
      <c r="AS1204" s="185">
        <f t="shared" si="3267"/>
        <v>0</v>
      </c>
      <c r="AT1204" s="185">
        <f t="shared" si="3267"/>
        <v>0</v>
      </c>
      <c r="AU1204" s="185">
        <f t="shared" si="3267"/>
        <v>0</v>
      </c>
      <c r="AV1204" s="185">
        <f t="shared" si="3267"/>
        <v>0</v>
      </c>
      <c r="AW1204" s="185">
        <f>SUM(AW1201:AW1203)</f>
        <v>0</v>
      </c>
      <c r="AX1204" s="185">
        <f>SUM(AX1201:AX1203)</f>
        <v>0</v>
      </c>
      <c r="AY1204" s="185">
        <f t="shared" ref="AY1204:BE1204" si="3268">SUM(AY1201:AY1203)</f>
        <v>0</v>
      </c>
      <c r="AZ1204" s="185">
        <f t="shared" si="3268"/>
        <v>0</v>
      </c>
      <c r="BA1204" s="185">
        <f t="shared" si="3268"/>
        <v>0</v>
      </c>
      <c r="BB1204" s="185">
        <f t="shared" si="3268"/>
        <v>0</v>
      </c>
      <c r="BC1204" s="185">
        <f t="shared" si="3268"/>
        <v>0</v>
      </c>
      <c r="BD1204" s="185">
        <f t="shared" si="3268"/>
        <v>0</v>
      </c>
      <c r="BE1204" s="185">
        <f t="shared" si="3268"/>
        <v>0</v>
      </c>
      <c r="BF1204" s="185">
        <f>SUM(BF1201:BF1203)</f>
        <v>0</v>
      </c>
      <c r="BG1204" s="185">
        <f t="shared" ref="BG1204:BK1204" si="3269">SUM(BG1201:BG1203)</f>
        <v>0</v>
      </c>
      <c r="BH1204" s="185">
        <f t="shared" si="3269"/>
        <v>0</v>
      </c>
      <c r="BI1204" s="185">
        <f t="shared" si="3269"/>
        <v>0</v>
      </c>
      <c r="BJ1204" s="185">
        <f t="shared" si="3269"/>
        <v>0</v>
      </c>
      <c r="BK1204" s="185">
        <f t="shared" si="3269"/>
        <v>0</v>
      </c>
      <c r="BL1204" s="185">
        <f>SUM(BL1201:BL1203)</f>
        <v>0</v>
      </c>
      <c r="BM1204" s="185">
        <f>SUM(BM1201:BM1203)</f>
        <v>0</v>
      </c>
      <c r="BN1204" s="185">
        <f t="shared" ref="BN1204:BT1204" si="3270">SUM(BN1201:BN1203)</f>
        <v>0</v>
      </c>
      <c r="BO1204" s="185">
        <f t="shared" si="3270"/>
        <v>0</v>
      </c>
      <c r="BP1204" s="185">
        <f t="shared" si="3270"/>
        <v>0</v>
      </c>
      <c r="BQ1204" s="185">
        <f t="shared" si="3270"/>
        <v>0</v>
      </c>
      <c r="BR1204" s="185">
        <f t="shared" si="3270"/>
        <v>0</v>
      </c>
      <c r="BS1204" s="185">
        <f t="shared" si="3270"/>
        <v>0</v>
      </c>
      <c r="BT1204" s="185">
        <f t="shared" si="3270"/>
        <v>0</v>
      </c>
      <c r="BU1204" s="185">
        <f>SUM(BU1201:BU1203)</f>
        <v>0</v>
      </c>
      <c r="BV1204" s="185">
        <f t="shared" ref="BV1204:BZ1204" si="3271">SUM(BV1201:BV1203)</f>
        <v>0</v>
      </c>
      <c r="BW1204" s="185">
        <f t="shared" si="3271"/>
        <v>0</v>
      </c>
      <c r="BX1204" s="185">
        <f t="shared" si="3271"/>
        <v>0</v>
      </c>
      <c r="BY1204" s="185">
        <f t="shared" si="3271"/>
        <v>0</v>
      </c>
      <c r="BZ1204" s="185">
        <f t="shared" si="3271"/>
        <v>0</v>
      </c>
      <c r="CA1204" s="185">
        <f>SUM(CA1201:CA1203)</f>
        <v>0</v>
      </c>
      <c r="CB1204" s="185">
        <f>SUM(CB1201:CB1203)</f>
        <v>0</v>
      </c>
      <c r="CC1204" s="185">
        <f t="shared" ref="CC1204:CI1204" si="3272">SUM(CC1201:CC1203)</f>
        <v>0</v>
      </c>
      <c r="CD1204" s="185">
        <f t="shared" si="3272"/>
        <v>0</v>
      </c>
      <c r="CE1204" s="185">
        <f t="shared" si="3272"/>
        <v>0</v>
      </c>
      <c r="CF1204" s="185">
        <f t="shared" si="3272"/>
        <v>0</v>
      </c>
      <c r="CG1204" s="185">
        <f t="shared" si="3272"/>
        <v>0</v>
      </c>
      <c r="CH1204" s="185">
        <f t="shared" si="3272"/>
        <v>0</v>
      </c>
      <c r="CI1204" s="185">
        <f t="shared" si="3272"/>
        <v>0</v>
      </c>
      <c r="CJ1204" s="185">
        <f>SUM(CJ1201:CJ1203)</f>
        <v>0</v>
      </c>
      <c r="CK1204" s="185">
        <f t="shared" ref="CK1204:CO1204" si="3273">SUM(CK1201:CK1203)</f>
        <v>0</v>
      </c>
      <c r="CL1204" s="185">
        <f t="shared" si="3273"/>
        <v>0</v>
      </c>
      <c r="CM1204" s="185">
        <f t="shared" si="3273"/>
        <v>0</v>
      </c>
      <c r="CN1204" s="185">
        <f t="shared" si="3273"/>
        <v>0</v>
      </c>
      <c r="CO1204" s="185">
        <f t="shared" si="3273"/>
        <v>0</v>
      </c>
      <c r="CP1204" s="2234">
        <f t="shared" ref="CP1204:CR1204" si="3274">SUM(CP1201:CP1203)</f>
        <v>0</v>
      </c>
      <c r="CQ1204" s="2234">
        <f t="shared" si="3274"/>
        <v>0</v>
      </c>
      <c r="CR1204" s="2234">
        <f t="shared" si="3274"/>
        <v>0</v>
      </c>
      <c r="CS1204" s="283">
        <f>SUM(CS1201:CS1203)</f>
        <v>0</v>
      </c>
      <c r="CT1204" s="283">
        <f t="shared" ref="CT1204:CX1204" si="3275">SUM(CT1201:CT1203)</f>
        <v>0</v>
      </c>
      <c r="CU1204" s="283">
        <f t="shared" si="3275"/>
        <v>0</v>
      </c>
      <c r="CV1204" s="185">
        <f t="shared" si="3275"/>
        <v>0</v>
      </c>
      <c r="CW1204" s="185">
        <f t="shared" si="3275"/>
        <v>0</v>
      </c>
      <c r="CX1204" s="185">
        <f t="shared" si="3275"/>
        <v>0</v>
      </c>
      <c r="CY1204" s="185">
        <f t="shared" ref="CY1204:DA1204" si="3276">SUM(CY1201:CY1203)</f>
        <v>0</v>
      </c>
      <c r="CZ1204" s="185">
        <f t="shared" si="3276"/>
        <v>0</v>
      </c>
      <c r="DA1204" s="185">
        <f t="shared" si="3276"/>
        <v>0</v>
      </c>
      <c r="DB1204" s="1622"/>
      <c r="DC1204" s="1622"/>
      <c r="DD1204" s="1622"/>
      <c r="DE1204" s="185">
        <f>SUM(DE1201:DE1203)</f>
        <v>0</v>
      </c>
      <c r="DF1204" s="283"/>
      <c r="DG1204" s="185"/>
      <c r="DH1204" s="185"/>
      <c r="DI1204" s="185"/>
      <c r="DJ1204" s="185"/>
      <c r="DK1204" s="185"/>
      <c r="DL1204" s="185"/>
      <c r="DM1204" s="185"/>
      <c r="DN1204" s="33"/>
      <c r="DO1204" s="185"/>
      <c r="DP1204" s="283"/>
      <c r="DQ1204" s="185"/>
      <c r="DR1204" s="185"/>
      <c r="DS1204" s="185"/>
      <c r="DT1204" s="185"/>
      <c r="DU1204" s="185"/>
      <c r="DV1204" s="185"/>
      <c r="DW1204" s="185"/>
      <c r="DX1204" s="33"/>
      <c r="DY1204" s="185"/>
      <c r="DZ1204" s="2234">
        <f>SUM(DZ1201:DZ1203)</f>
        <v>0</v>
      </c>
      <c r="EA1204" s="283">
        <f t="shared" ref="EA1204:EB1204" si="3277">SUM(EA1201:EA1203)</f>
        <v>0</v>
      </c>
      <c r="EB1204" s="185">
        <f t="shared" si="3277"/>
        <v>0</v>
      </c>
      <c r="EC1204" s="866">
        <f t="shared" ref="EC1204" si="3278">SUM(EC1201:EC1203)</f>
        <v>0</v>
      </c>
      <c r="ED1204" s="185"/>
      <c r="EE1204" s="185"/>
      <c r="EF1204" s="185"/>
      <c r="EG1204" s="202"/>
      <c r="EH1204" s="1614"/>
    </row>
    <row r="1205" spans="1:138" ht="63" hidden="1" customHeight="1" outlineLevel="1">
      <c r="A1205" s="72"/>
      <c r="B1205" s="72"/>
      <c r="C1205" s="74">
        <v>3</v>
      </c>
      <c r="D1205" s="75" t="s">
        <v>142</v>
      </c>
      <c r="E1205" s="73"/>
      <c r="F1205" s="73"/>
      <c r="G1205" s="73"/>
      <c r="H1205" s="73"/>
      <c r="I1205" s="73"/>
      <c r="J1205" s="73"/>
      <c r="K1205" s="73"/>
      <c r="L1205" s="73"/>
      <c r="M1205" s="2199"/>
      <c r="N1205" s="73"/>
      <c r="O1205" s="73"/>
      <c r="P1205" s="73"/>
      <c r="Q1205" s="185"/>
      <c r="R1205" s="185"/>
      <c r="S1205" s="185"/>
      <c r="T1205" s="185"/>
      <c r="U1205" s="185"/>
      <c r="V1205" s="73"/>
      <c r="W1205" s="73"/>
      <c r="X1205" s="73"/>
      <c r="Y1205" s="73"/>
      <c r="Z1205" s="73"/>
      <c r="AA1205" s="185"/>
      <c r="AB1205" s="185"/>
      <c r="AC1205" s="185"/>
      <c r="AD1205" s="185"/>
      <c r="AE1205" s="185"/>
      <c r="AF1205" s="185"/>
      <c r="AG1205" s="185"/>
      <c r="AH1205" s="185"/>
      <c r="AI1205" s="186">
        <f>AI1210+AI1214+AI1218+AI1223+AI1227+AI1231</f>
        <v>0</v>
      </c>
      <c r="AJ1205" s="186">
        <f>AJ1210+AJ1214+AJ1218+AJ1223+AJ1227+AJ1231</f>
        <v>0</v>
      </c>
      <c r="AK1205" s="185"/>
      <c r="AL1205" s="186">
        <f>AL1210+AL1214+AL1218+AL1223+AL1227+AL1231</f>
        <v>0</v>
      </c>
      <c r="AM1205" s="186">
        <f>AM1210+AM1214+AM1218+AM1223+AM1227+AM1231</f>
        <v>0</v>
      </c>
      <c r="AN1205" s="185"/>
      <c r="AO1205" s="186">
        <f>AO1210+AO1214+AO1218+AO1223+AO1227+AO1231</f>
        <v>0</v>
      </c>
      <c r="AP1205" s="186">
        <f>AP1210+AP1214+AP1218+AP1223+AP1227+AP1231</f>
        <v>0</v>
      </c>
      <c r="AQ1205" s="185"/>
      <c r="AR1205" s="186">
        <f>AR1210+AR1214+AR1218+AR1223+AR1227+AR1231</f>
        <v>0</v>
      </c>
      <c r="AS1205" s="186">
        <f>AS1210+AS1214+AS1218+AS1223+AS1227+AS1231</f>
        <v>0</v>
      </c>
      <c r="AT1205" s="185"/>
      <c r="AU1205" s="186">
        <f>AU1210+AU1214+AU1218+AU1223+AU1227+AU1231</f>
        <v>0</v>
      </c>
      <c r="AV1205" s="186">
        <f>AV1210+AV1214+AV1218+AV1223+AV1227+AV1231</f>
        <v>0</v>
      </c>
      <c r="AW1205" s="185"/>
      <c r="AX1205" s="186">
        <f>AX1210+AX1214+AX1218+AX1223+AX1227+AX1231</f>
        <v>0</v>
      </c>
      <c r="AY1205" s="186">
        <f>AY1210+AY1214+AY1218+AY1223+AY1227+AY1231</f>
        <v>0</v>
      </c>
      <c r="AZ1205" s="185"/>
      <c r="BA1205" s="186">
        <f>BA1210+BA1214+BA1218+BA1223+BA1227+BA1231</f>
        <v>0</v>
      </c>
      <c r="BB1205" s="186">
        <f>BB1210+BB1214+BB1218+BB1223+BB1227+BB1231</f>
        <v>0</v>
      </c>
      <c r="BC1205" s="185"/>
      <c r="BD1205" s="186">
        <f>BD1210+BD1214+BD1218+BD1223+BD1227+BD1231</f>
        <v>0</v>
      </c>
      <c r="BE1205" s="186">
        <f>BE1210+BE1214+BE1218+BE1223+BE1227+BE1231</f>
        <v>0</v>
      </c>
      <c r="BF1205" s="185"/>
      <c r="BG1205" s="186">
        <f>BG1210+BG1214+BG1218+BG1223+BG1227+BG1231</f>
        <v>0</v>
      </c>
      <c r="BH1205" s="186">
        <f>BH1210+BH1214+BH1218+BH1223+BH1227+BH1231</f>
        <v>0</v>
      </c>
      <c r="BI1205" s="185"/>
      <c r="BJ1205" s="186">
        <f>BJ1210+BJ1214+BJ1218+BJ1223+BJ1227+BJ1231</f>
        <v>0</v>
      </c>
      <c r="BK1205" s="186">
        <f>BK1210+BK1214+BK1218+BK1223+BK1227+BK1231</f>
        <v>0</v>
      </c>
      <c r="BL1205" s="185"/>
      <c r="BM1205" s="186">
        <f>BM1210+BM1214+BM1218+BM1223+BM1227+BM1231</f>
        <v>0</v>
      </c>
      <c r="BN1205" s="186">
        <f>BN1210+BN1214+BN1218+BN1223+BN1227+BN1231</f>
        <v>0</v>
      </c>
      <c r="BO1205" s="185"/>
      <c r="BP1205" s="186">
        <f>BP1210+BP1214+BP1218+BP1223+BP1227+BP1231</f>
        <v>0</v>
      </c>
      <c r="BQ1205" s="186">
        <f>BQ1210+BQ1214+BQ1218+BQ1223+BQ1227+BQ1231</f>
        <v>0</v>
      </c>
      <c r="BR1205" s="185"/>
      <c r="BS1205" s="186">
        <f>BS1210+BS1214+BS1218+BS1223+BS1227+BS1231</f>
        <v>0</v>
      </c>
      <c r="BT1205" s="186">
        <f>BT1210+BT1214+BT1218+BT1223+BT1227+BT1231</f>
        <v>0</v>
      </c>
      <c r="BU1205" s="185"/>
      <c r="BV1205" s="186">
        <f>BV1210+BV1214+BV1218+BV1223+BV1227+BV1231</f>
        <v>0</v>
      </c>
      <c r="BW1205" s="186">
        <f>BW1210+BW1214+BW1218+BW1223+BW1227+BW1231</f>
        <v>0</v>
      </c>
      <c r="BX1205" s="185"/>
      <c r="BY1205" s="186">
        <f>BY1210+BY1214+BY1218+BY1223+BY1227+BY1231</f>
        <v>0</v>
      </c>
      <c r="BZ1205" s="186">
        <f>BZ1210+BZ1214+BZ1218+BZ1223+BZ1227+BZ1231</f>
        <v>0</v>
      </c>
      <c r="CA1205" s="185"/>
      <c r="CB1205" s="186">
        <f>CB1210+CB1214+CB1218+CB1223+CB1227+CB1231</f>
        <v>0</v>
      </c>
      <c r="CC1205" s="186">
        <f>CC1210+CC1214+CC1218+CC1223+CC1227+CC1231</f>
        <v>0</v>
      </c>
      <c r="CD1205" s="185"/>
      <c r="CE1205" s="186">
        <f>CE1210+CE1214+CE1218+CE1223+CE1227+CE1231</f>
        <v>0</v>
      </c>
      <c r="CF1205" s="186">
        <f>CF1210+CF1214+CF1218+CF1223+CF1227+CF1231</f>
        <v>0</v>
      </c>
      <c r="CG1205" s="185"/>
      <c r="CH1205" s="186">
        <f>CH1210+CH1214+CH1218+CH1223+CH1227+CH1231</f>
        <v>0</v>
      </c>
      <c r="CI1205" s="186">
        <f>CI1210+CI1214+CI1218+CI1223+CI1227+CI1231</f>
        <v>0</v>
      </c>
      <c r="CJ1205" s="185"/>
      <c r="CK1205" s="186">
        <f>CK1210+CK1214+CK1218+CK1223+CK1227+CK1231</f>
        <v>0</v>
      </c>
      <c r="CL1205" s="186">
        <f>CL1210+CL1214+CL1218+CL1223+CL1227+CL1231</f>
        <v>0</v>
      </c>
      <c r="CM1205" s="185"/>
      <c r="CN1205" s="186">
        <f>CN1210+CN1214+CN1218+CN1223+CN1227+CN1231</f>
        <v>0</v>
      </c>
      <c r="CO1205" s="186">
        <f>CO1210+CO1214+CO1218+CO1223+CO1227+CO1231</f>
        <v>0</v>
      </c>
      <c r="CP1205" s="2234"/>
      <c r="CQ1205" s="2312">
        <f>CQ1210+CQ1214+CQ1218+CQ1223+CQ1227+CQ1231</f>
        <v>0</v>
      </c>
      <c r="CR1205" s="2312">
        <f>CR1210+CR1214+CR1218+CR1223+CR1227+CR1231</f>
        <v>0</v>
      </c>
      <c r="CS1205" s="283"/>
      <c r="CT1205" s="284">
        <f>CT1210+CT1214+CT1218+CT1223+CT1227+CT1231</f>
        <v>0</v>
      </c>
      <c r="CU1205" s="284">
        <f>CU1210+CU1214+CU1218+CU1223+CU1227+CU1231</f>
        <v>0</v>
      </c>
      <c r="CV1205" s="185"/>
      <c r="CW1205" s="186">
        <f>CW1210+CW1214+CW1218+CW1223+CW1227+CW1231</f>
        <v>0</v>
      </c>
      <c r="CX1205" s="186">
        <f>CX1210+CX1214+CX1218+CX1223+CX1227+CX1231</f>
        <v>0</v>
      </c>
      <c r="CY1205" s="185"/>
      <c r="CZ1205" s="186">
        <f>CZ1210+CZ1214+CZ1218+CZ1223+CZ1227+CZ1231</f>
        <v>0</v>
      </c>
      <c r="DA1205" s="186">
        <f>DA1210+DA1214+DA1218+DA1223+DA1227+DA1231</f>
        <v>0</v>
      </c>
      <c r="DB1205" s="1516"/>
      <c r="DC1205" s="1516"/>
      <c r="DD1205" s="1516"/>
      <c r="DE1205" s="186">
        <f t="shared" ref="DE1205:EB1205" si="3279">DE1210+DE1214+DE1218+DE1223+DE1227+DE1231</f>
        <v>0</v>
      </c>
      <c r="DF1205" s="284"/>
      <c r="DG1205" s="186"/>
      <c r="DH1205" s="186"/>
      <c r="DI1205" s="186"/>
      <c r="DJ1205" s="186"/>
      <c r="DK1205" s="186"/>
      <c r="DL1205" s="186"/>
      <c r="DM1205" s="186"/>
      <c r="DN1205" s="185"/>
      <c r="DO1205" s="186"/>
      <c r="DP1205" s="284"/>
      <c r="DQ1205" s="186"/>
      <c r="DR1205" s="186"/>
      <c r="DS1205" s="186"/>
      <c r="DT1205" s="186"/>
      <c r="DU1205" s="186"/>
      <c r="DV1205" s="186"/>
      <c r="DW1205" s="186"/>
      <c r="DX1205" s="185"/>
      <c r="DY1205" s="186"/>
      <c r="DZ1205" s="2312">
        <f t="shared" si="3279"/>
        <v>0</v>
      </c>
      <c r="EA1205" s="284">
        <f t="shared" si="3279"/>
        <v>0</v>
      </c>
      <c r="EB1205" s="186">
        <f t="shared" si="3279"/>
        <v>0</v>
      </c>
      <c r="EC1205" s="869">
        <f t="shared" ref="EC1205" si="3280">EC1210+EC1214+EC1218+EC1223+EC1227+EC1231</f>
        <v>0</v>
      </c>
      <c r="ED1205" s="186"/>
      <c r="EE1205" s="186"/>
      <c r="EF1205" s="186"/>
      <c r="EG1205" s="177"/>
      <c r="EH1205" s="1616"/>
    </row>
    <row r="1206" spans="1:138" ht="15" hidden="1" customHeight="1" outlineLevel="1">
      <c r="A1206" s="102"/>
      <c r="B1206" s="18"/>
      <c r="C1206" s="103" t="s">
        <v>18</v>
      </c>
      <c r="D1206" s="104" t="s">
        <v>47</v>
      </c>
      <c r="E1206" s="84"/>
      <c r="F1206" s="84"/>
      <c r="G1206" s="84"/>
      <c r="H1206" s="84"/>
      <c r="I1206" s="84"/>
      <c r="J1206" s="84"/>
      <c r="K1206" s="84"/>
      <c r="L1206" s="84"/>
      <c r="M1206" s="2199"/>
      <c r="N1206" s="84"/>
      <c r="O1206" s="84"/>
      <c r="P1206" s="84"/>
      <c r="Q1206" s="185"/>
      <c r="R1206" s="185"/>
      <c r="S1206" s="185"/>
      <c r="T1206" s="185"/>
      <c r="U1206" s="185"/>
      <c r="V1206" s="84"/>
      <c r="W1206" s="84"/>
      <c r="X1206" s="84"/>
      <c r="Y1206" s="84"/>
      <c r="Z1206" s="84"/>
      <c r="AA1206" s="185"/>
      <c r="AB1206" s="185"/>
      <c r="AC1206" s="185"/>
      <c r="AD1206" s="185"/>
      <c r="AE1206" s="185"/>
      <c r="AF1206" s="18"/>
      <c r="AG1206" s="18"/>
      <c r="AH1206" s="185"/>
      <c r="AI1206" s="185"/>
      <c r="AJ1206" s="185"/>
      <c r="AK1206" s="185"/>
      <c r="AL1206" s="185"/>
      <c r="AM1206" s="185"/>
      <c r="AN1206" s="185"/>
      <c r="AO1206" s="185"/>
      <c r="AP1206" s="185"/>
      <c r="AQ1206" s="185"/>
      <c r="AR1206" s="185"/>
      <c r="AS1206" s="185"/>
      <c r="AT1206" s="185"/>
      <c r="AU1206" s="185"/>
      <c r="AV1206" s="185"/>
      <c r="AW1206" s="185"/>
      <c r="AX1206" s="185"/>
      <c r="AY1206" s="185"/>
      <c r="AZ1206" s="185"/>
      <c r="BA1206" s="185"/>
      <c r="BB1206" s="185"/>
      <c r="BC1206" s="185"/>
      <c r="BD1206" s="185"/>
      <c r="BE1206" s="185"/>
      <c r="BF1206" s="185"/>
      <c r="BG1206" s="185"/>
      <c r="BH1206" s="185"/>
      <c r="BI1206" s="185"/>
      <c r="BJ1206" s="185"/>
      <c r="BK1206" s="185"/>
      <c r="BL1206" s="185"/>
      <c r="BM1206" s="185"/>
      <c r="BN1206" s="185"/>
      <c r="BO1206" s="185"/>
      <c r="BP1206" s="185"/>
      <c r="BQ1206" s="185"/>
      <c r="BR1206" s="185"/>
      <c r="BS1206" s="185"/>
      <c r="BT1206" s="185"/>
      <c r="BU1206" s="185"/>
      <c r="BV1206" s="185"/>
      <c r="BW1206" s="185"/>
      <c r="BX1206" s="185"/>
      <c r="BY1206" s="185"/>
      <c r="BZ1206" s="185"/>
      <c r="CA1206" s="185"/>
      <c r="CB1206" s="185"/>
      <c r="CC1206" s="185"/>
      <c r="CD1206" s="185"/>
      <c r="CE1206" s="185"/>
      <c r="CF1206" s="185"/>
      <c r="CG1206" s="185"/>
      <c r="CH1206" s="185"/>
      <c r="CI1206" s="185"/>
      <c r="CJ1206" s="185"/>
      <c r="CK1206" s="185"/>
      <c r="CL1206" s="185"/>
      <c r="CM1206" s="185"/>
      <c r="CN1206" s="185"/>
      <c r="CO1206" s="185"/>
      <c r="CP1206" s="2234"/>
      <c r="CQ1206" s="2234"/>
      <c r="CR1206" s="2234"/>
      <c r="CS1206" s="283"/>
      <c r="CT1206" s="283"/>
      <c r="CU1206" s="283"/>
      <c r="CV1206" s="185"/>
      <c r="CW1206" s="185"/>
      <c r="CX1206" s="185"/>
      <c r="CY1206" s="185"/>
      <c r="CZ1206" s="185"/>
      <c r="DA1206" s="185"/>
      <c r="DB1206" s="1622"/>
      <c r="DC1206" s="1622"/>
      <c r="DD1206" s="1622"/>
      <c r="DE1206" s="185"/>
      <c r="DF1206" s="283"/>
      <c r="DG1206" s="185"/>
      <c r="DH1206" s="185"/>
      <c r="DI1206" s="185"/>
      <c r="DJ1206" s="185"/>
      <c r="DK1206" s="185"/>
      <c r="DL1206" s="185"/>
      <c r="DM1206" s="185"/>
      <c r="DN1206" s="186"/>
      <c r="DO1206" s="185"/>
      <c r="DP1206" s="283"/>
      <c r="DQ1206" s="185"/>
      <c r="DR1206" s="185"/>
      <c r="DS1206" s="185"/>
      <c r="DT1206" s="185"/>
      <c r="DU1206" s="185"/>
      <c r="DV1206" s="185"/>
      <c r="DW1206" s="185"/>
      <c r="DX1206" s="186"/>
      <c r="DY1206" s="185"/>
      <c r="DZ1206" s="2234"/>
      <c r="EA1206" s="283"/>
      <c r="EB1206" s="185"/>
      <c r="EC1206" s="866"/>
      <c r="ED1206" s="185"/>
      <c r="EE1206" s="185"/>
      <c r="EF1206" s="185"/>
      <c r="EG1206" s="202"/>
      <c r="EH1206" s="1614"/>
    </row>
    <row r="1207" spans="1:138" ht="15" hidden="1" customHeight="1" outlineLevel="1">
      <c r="A1207" s="67"/>
      <c r="B1207" s="23"/>
      <c r="C1207" s="95" t="s">
        <v>129</v>
      </c>
      <c r="D1207" s="96" t="s">
        <v>130</v>
      </c>
      <c r="E1207" s="84"/>
      <c r="F1207" s="84"/>
      <c r="G1207" s="84"/>
      <c r="H1207" s="84"/>
      <c r="I1207" s="84"/>
      <c r="J1207" s="84"/>
      <c r="K1207" s="84"/>
      <c r="L1207" s="84"/>
      <c r="M1207" s="2199"/>
      <c r="N1207" s="84"/>
      <c r="O1207" s="84"/>
      <c r="P1207" s="84"/>
      <c r="Q1207" s="185"/>
      <c r="R1207" s="185"/>
      <c r="S1207" s="185"/>
      <c r="T1207" s="185"/>
      <c r="U1207" s="185"/>
      <c r="V1207" s="84"/>
      <c r="W1207" s="84"/>
      <c r="X1207" s="84"/>
      <c r="Y1207" s="84"/>
      <c r="Z1207" s="84"/>
      <c r="AA1207" s="185"/>
      <c r="AB1207" s="185"/>
      <c r="AC1207" s="185"/>
      <c r="AD1207" s="185"/>
      <c r="AE1207" s="185"/>
      <c r="AF1207" s="23"/>
      <c r="AG1207" s="23"/>
      <c r="AH1207" s="185"/>
      <c r="AI1207" s="185"/>
      <c r="AJ1207" s="185"/>
      <c r="AK1207" s="185"/>
      <c r="AL1207" s="185"/>
      <c r="AM1207" s="185"/>
      <c r="AN1207" s="185"/>
      <c r="AO1207" s="185"/>
      <c r="AP1207" s="185"/>
      <c r="AQ1207" s="185"/>
      <c r="AR1207" s="185"/>
      <c r="AS1207" s="185"/>
      <c r="AT1207" s="185"/>
      <c r="AU1207" s="185"/>
      <c r="AV1207" s="185"/>
      <c r="AW1207" s="185"/>
      <c r="AX1207" s="185"/>
      <c r="AY1207" s="185"/>
      <c r="AZ1207" s="185"/>
      <c r="BA1207" s="185"/>
      <c r="BB1207" s="185"/>
      <c r="BC1207" s="185"/>
      <c r="BD1207" s="185"/>
      <c r="BE1207" s="185"/>
      <c r="BF1207" s="185"/>
      <c r="BG1207" s="185"/>
      <c r="BH1207" s="185"/>
      <c r="BI1207" s="185"/>
      <c r="BJ1207" s="185"/>
      <c r="BK1207" s="185"/>
      <c r="BL1207" s="185"/>
      <c r="BM1207" s="185"/>
      <c r="BN1207" s="185"/>
      <c r="BO1207" s="185"/>
      <c r="BP1207" s="185"/>
      <c r="BQ1207" s="185"/>
      <c r="BR1207" s="185"/>
      <c r="BS1207" s="185"/>
      <c r="BT1207" s="185"/>
      <c r="BU1207" s="185"/>
      <c r="BV1207" s="185"/>
      <c r="BW1207" s="185"/>
      <c r="BX1207" s="185"/>
      <c r="BY1207" s="185"/>
      <c r="BZ1207" s="185"/>
      <c r="CA1207" s="185"/>
      <c r="CB1207" s="185"/>
      <c r="CC1207" s="185"/>
      <c r="CD1207" s="185"/>
      <c r="CE1207" s="185"/>
      <c r="CF1207" s="185"/>
      <c r="CG1207" s="185"/>
      <c r="CH1207" s="185"/>
      <c r="CI1207" s="185"/>
      <c r="CJ1207" s="185"/>
      <c r="CK1207" s="185"/>
      <c r="CL1207" s="185"/>
      <c r="CM1207" s="185"/>
      <c r="CN1207" s="185"/>
      <c r="CO1207" s="185"/>
      <c r="CP1207" s="2234"/>
      <c r="CQ1207" s="2234"/>
      <c r="CR1207" s="2234"/>
      <c r="CS1207" s="283"/>
      <c r="CT1207" s="283"/>
      <c r="CU1207" s="283"/>
      <c r="CV1207" s="185"/>
      <c r="CW1207" s="185"/>
      <c r="CX1207" s="185"/>
      <c r="CY1207" s="185"/>
      <c r="CZ1207" s="185"/>
      <c r="DA1207" s="185"/>
      <c r="DB1207" s="1622"/>
      <c r="DC1207" s="1622"/>
      <c r="DD1207" s="1622"/>
      <c r="DE1207" s="185"/>
      <c r="DF1207" s="283"/>
      <c r="DG1207" s="185"/>
      <c r="DH1207" s="185"/>
      <c r="DI1207" s="185"/>
      <c r="DJ1207" s="185"/>
      <c r="DK1207" s="185"/>
      <c r="DL1207" s="185"/>
      <c r="DM1207" s="185"/>
      <c r="DN1207" s="185"/>
      <c r="DO1207" s="185"/>
      <c r="DP1207" s="283"/>
      <c r="DQ1207" s="185"/>
      <c r="DR1207" s="185"/>
      <c r="DS1207" s="185"/>
      <c r="DT1207" s="185"/>
      <c r="DU1207" s="185"/>
      <c r="DV1207" s="185"/>
      <c r="DW1207" s="185"/>
      <c r="DX1207" s="185"/>
      <c r="DY1207" s="185"/>
      <c r="DZ1207" s="2234"/>
      <c r="EA1207" s="283"/>
      <c r="EB1207" s="185"/>
      <c r="EC1207" s="866"/>
      <c r="ED1207" s="185"/>
      <c r="EE1207" s="185"/>
      <c r="EF1207" s="185"/>
      <c r="EG1207" s="202"/>
      <c r="EH1207" s="1614"/>
    </row>
    <row r="1208" spans="1:138" ht="15" hidden="1" customHeight="1" outlineLevel="1">
      <c r="A1208" s="67"/>
      <c r="B1208" s="23"/>
      <c r="C1208" s="95"/>
      <c r="D1208" s="96"/>
      <c r="E1208" s="67"/>
      <c r="F1208" s="67"/>
      <c r="G1208" s="67"/>
      <c r="H1208" s="86">
        <f>SUM(I1208:L1208)</f>
        <v>0</v>
      </c>
      <c r="I1208" s="67"/>
      <c r="J1208" s="67"/>
      <c r="K1208" s="67"/>
      <c r="L1208" s="67"/>
      <c r="M1208" s="2216"/>
      <c r="N1208" s="67"/>
      <c r="O1208" s="67"/>
      <c r="P1208" s="67"/>
      <c r="Q1208" s="185">
        <f>SUM(R1208:U1208)</f>
        <v>0</v>
      </c>
      <c r="R1208" s="196"/>
      <c r="S1208" s="196"/>
      <c r="T1208" s="196"/>
      <c r="U1208" s="196"/>
      <c r="V1208" s="86">
        <f>SUM(W1208:Z1208)</f>
        <v>0</v>
      </c>
      <c r="W1208" s="67"/>
      <c r="X1208" s="67"/>
      <c r="Y1208" s="67"/>
      <c r="Z1208" s="67"/>
      <c r="AA1208" s="185">
        <f>SUM(AB1208:AE1208)</f>
        <v>0</v>
      </c>
      <c r="AB1208" s="196"/>
      <c r="AC1208" s="196"/>
      <c r="AD1208" s="196"/>
      <c r="AE1208" s="196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  <c r="AX1208" s="33"/>
      <c r="AY1208" s="33"/>
      <c r="AZ1208" s="33"/>
      <c r="BA1208" s="33"/>
      <c r="BB1208" s="33"/>
      <c r="BC1208" s="33"/>
      <c r="BD1208" s="33"/>
      <c r="BE1208" s="33"/>
      <c r="BF1208" s="33"/>
      <c r="BG1208" s="33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W1208" s="33"/>
      <c r="BX1208" s="33"/>
      <c r="BY1208" s="33"/>
      <c r="BZ1208" s="33"/>
      <c r="CA1208" s="33"/>
      <c r="CB1208" s="33"/>
      <c r="CC1208" s="33"/>
      <c r="CD1208" s="33"/>
      <c r="CE1208" s="33"/>
      <c r="CF1208" s="33"/>
      <c r="CG1208" s="33"/>
      <c r="CH1208" s="33"/>
      <c r="CI1208" s="33"/>
      <c r="CJ1208" s="33"/>
      <c r="CK1208" s="33"/>
      <c r="CL1208" s="33"/>
      <c r="CM1208" s="33"/>
      <c r="CN1208" s="33"/>
      <c r="CO1208" s="33"/>
      <c r="CP1208" s="2239"/>
      <c r="CQ1208" s="2239"/>
      <c r="CR1208" s="2239"/>
      <c r="CS1208" s="210"/>
      <c r="CT1208" s="210"/>
      <c r="CU1208" s="210"/>
      <c r="CV1208" s="33"/>
      <c r="CW1208" s="33"/>
      <c r="CX1208" s="33"/>
      <c r="CY1208" s="33"/>
      <c r="CZ1208" s="33"/>
      <c r="DA1208" s="33"/>
      <c r="DB1208" s="1498"/>
      <c r="DC1208" s="1498"/>
      <c r="DD1208" s="1498"/>
      <c r="DE1208" s="33"/>
      <c r="DF1208" s="210"/>
      <c r="DG1208" s="33"/>
      <c r="DH1208" s="33"/>
      <c r="DI1208" s="33"/>
      <c r="DJ1208" s="33"/>
      <c r="DK1208" s="33"/>
      <c r="DL1208" s="33"/>
      <c r="DM1208" s="33"/>
      <c r="DN1208" s="185"/>
      <c r="DO1208" s="33"/>
      <c r="DP1208" s="210"/>
      <c r="DQ1208" s="33"/>
      <c r="DR1208" s="33"/>
      <c r="DS1208" s="33"/>
      <c r="DT1208" s="33"/>
      <c r="DU1208" s="33"/>
      <c r="DV1208" s="33"/>
      <c r="DW1208" s="33"/>
      <c r="DX1208" s="185"/>
      <c r="DY1208" s="33"/>
      <c r="DZ1208" s="2239"/>
      <c r="EA1208" s="210"/>
      <c r="EB1208" s="33"/>
      <c r="EC1208" s="868"/>
      <c r="ED1208" s="33"/>
      <c r="EE1208" s="33"/>
      <c r="EF1208" s="33"/>
      <c r="EG1208" s="201"/>
      <c r="EH1208" s="1581"/>
    </row>
    <row r="1209" spans="1:138" ht="15" hidden="1" customHeight="1" outlineLevel="1">
      <c r="A1209" s="67"/>
      <c r="B1209" s="23"/>
      <c r="C1209" s="95"/>
      <c r="D1209" s="23"/>
      <c r="E1209" s="67"/>
      <c r="F1209" s="67"/>
      <c r="G1209" s="67"/>
      <c r="H1209" s="86">
        <f>SUM(I1209:L1209)</f>
        <v>0</v>
      </c>
      <c r="I1209" s="67"/>
      <c r="J1209" s="67"/>
      <c r="K1209" s="67"/>
      <c r="L1209" s="67"/>
      <c r="M1209" s="2216"/>
      <c r="N1209" s="67"/>
      <c r="O1209" s="67"/>
      <c r="P1209" s="67"/>
      <c r="Q1209" s="185">
        <f>SUM(R1209:U1209)</f>
        <v>0</v>
      </c>
      <c r="R1209" s="196"/>
      <c r="S1209" s="196"/>
      <c r="T1209" s="196"/>
      <c r="U1209" s="196"/>
      <c r="V1209" s="86">
        <f>SUM(W1209:Z1209)</f>
        <v>0</v>
      </c>
      <c r="W1209" s="67"/>
      <c r="X1209" s="67"/>
      <c r="Y1209" s="67"/>
      <c r="Z1209" s="67"/>
      <c r="AA1209" s="185">
        <f>SUM(AB1209:AE1209)</f>
        <v>0</v>
      </c>
      <c r="AB1209" s="196"/>
      <c r="AC1209" s="196"/>
      <c r="AD1209" s="196"/>
      <c r="AE1209" s="196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  <c r="AZ1209" s="33"/>
      <c r="BA1209" s="33"/>
      <c r="BB1209" s="33"/>
      <c r="BC1209" s="33"/>
      <c r="BD1209" s="33"/>
      <c r="BE1209" s="33"/>
      <c r="BF1209" s="33"/>
      <c r="BG1209" s="33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W1209" s="33"/>
      <c r="BX1209" s="33"/>
      <c r="BY1209" s="33"/>
      <c r="BZ1209" s="33"/>
      <c r="CA1209" s="33"/>
      <c r="CB1209" s="33"/>
      <c r="CC1209" s="33"/>
      <c r="CD1209" s="33"/>
      <c r="CE1209" s="33"/>
      <c r="CF1209" s="33"/>
      <c r="CG1209" s="33"/>
      <c r="CH1209" s="33"/>
      <c r="CI1209" s="33"/>
      <c r="CJ1209" s="33"/>
      <c r="CK1209" s="33"/>
      <c r="CL1209" s="33"/>
      <c r="CM1209" s="33"/>
      <c r="CN1209" s="33"/>
      <c r="CO1209" s="33"/>
      <c r="CP1209" s="2239"/>
      <c r="CQ1209" s="2239"/>
      <c r="CR1209" s="2239"/>
      <c r="CS1209" s="210"/>
      <c r="CT1209" s="210"/>
      <c r="CU1209" s="210"/>
      <c r="CV1209" s="33"/>
      <c r="CW1209" s="33"/>
      <c r="CX1209" s="33"/>
      <c r="CY1209" s="33"/>
      <c r="CZ1209" s="33"/>
      <c r="DA1209" s="33"/>
      <c r="DB1209" s="1498"/>
      <c r="DC1209" s="1498"/>
      <c r="DD1209" s="1498"/>
      <c r="DE1209" s="33"/>
      <c r="DF1209" s="210"/>
      <c r="DG1209" s="33"/>
      <c r="DH1209" s="33"/>
      <c r="DI1209" s="33"/>
      <c r="DJ1209" s="33"/>
      <c r="DK1209" s="33"/>
      <c r="DL1209" s="33"/>
      <c r="DM1209" s="33"/>
      <c r="DN1209" s="33"/>
      <c r="DO1209" s="33"/>
      <c r="DP1209" s="210"/>
      <c r="DQ1209" s="33"/>
      <c r="DR1209" s="33"/>
      <c r="DS1209" s="33"/>
      <c r="DT1209" s="33"/>
      <c r="DU1209" s="33"/>
      <c r="DV1209" s="33"/>
      <c r="DW1209" s="33"/>
      <c r="DX1209" s="33"/>
      <c r="DY1209" s="33"/>
      <c r="DZ1209" s="2239"/>
      <c r="EA1209" s="210"/>
      <c r="EB1209" s="33"/>
      <c r="EC1209" s="868"/>
      <c r="ED1209" s="33"/>
      <c r="EE1209" s="33"/>
      <c r="EF1209" s="33"/>
      <c r="EG1209" s="201"/>
      <c r="EH1209" s="1581"/>
    </row>
    <row r="1210" spans="1:138" ht="15" hidden="1" customHeight="1" outlineLevel="1">
      <c r="A1210" s="67"/>
      <c r="B1210" s="23"/>
      <c r="C1210" s="95" t="s">
        <v>49</v>
      </c>
      <c r="D1210" s="105" t="s">
        <v>1</v>
      </c>
      <c r="E1210" s="84"/>
      <c r="F1210" s="84"/>
      <c r="G1210" s="84"/>
      <c r="H1210" s="84"/>
      <c r="I1210" s="84"/>
      <c r="J1210" s="84"/>
      <c r="K1210" s="84"/>
      <c r="L1210" s="84"/>
      <c r="M1210" s="2199"/>
      <c r="N1210" s="84"/>
      <c r="O1210" s="84"/>
      <c r="P1210" s="84"/>
      <c r="Q1210" s="185"/>
      <c r="R1210" s="185"/>
      <c r="S1210" s="185"/>
      <c r="T1210" s="185"/>
      <c r="U1210" s="185"/>
      <c r="V1210" s="84"/>
      <c r="W1210" s="84"/>
      <c r="X1210" s="84"/>
      <c r="Y1210" s="84"/>
      <c r="Z1210" s="84"/>
      <c r="AA1210" s="185"/>
      <c r="AB1210" s="185"/>
      <c r="AC1210" s="185"/>
      <c r="AD1210" s="185"/>
      <c r="AE1210" s="185"/>
      <c r="AF1210" s="105"/>
      <c r="AG1210" s="105"/>
      <c r="AH1210" s="185">
        <f>SUM(AH1208:AH1209)</f>
        <v>0</v>
      </c>
      <c r="AI1210" s="185">
        <f>SUM(AI1208:AI1209)</f>
        <v>0</v>
      </c>
      <c r="AJ1210" s="185">
        <f t="shared" ref="AJ1210:AV1210" si="3281">SUM(AJ1208:AJ1209)</f>
        <v>0</v>
      </c>
      <c r="AK1210" s="185">
        <f t="shared" si="3281"/>
        <v>0</v>
      </c>
      <c r="AL1210" s="185">
        <f t="shared" si="3281"/>
        <v>0</v>
      </c>
      <c r="AM1210" s="185">
        <f t="shared" si="3281"/>
        <v>0</v>
      </c>
      <c r="AN1210" s="185">
        <f t="shared" si="3281"/>
        <v>0</v>
      </c>
      <c r="AO1210" s="185">
        <f t="shared" si="3281"/>
        <v>0</v>
      </c>
      <c r="AP1210" s="185">
        <f t="shared" si="3281"/>
        <v>0</v>
      </c>
      <c r="AQ1210" s="185">
        <f t="shared" si="3281"/>
        <v>0</v>
      </c>
      <c r="AR1210" s="185">
        <f t="shared" si="3281"/>
        <v>0</v>
      </c>
      <c r="AS1210" s="185">
        <f t="shared" si="3281"/>
        <v>0</v>
      </c>
      <c r="AT1210" s="185">
        <f t="shared" si="3281"/>
        <v>0</v>
      </c>
      <c r="AU1210" s="185">
        <f t="shared" si="3281"/>
        <v>0</v>
      </c>
      <c r="AV1210" s="185">
        <f t="shared" si="3281"/>
        <v>0</v>
      </c>
      <c r="AW1210" s="185">
        <f>SUM(AW1208:AW1209)</f>
        <v>0</v>
      </c>
      <c r="AX1210" s="185">
        <f>SUM(AX1208:AX1209)</f>
        <v>0</v>
      </c>
      <c r="AY1210" s="185">
        <f t="shared" ref="AY1210:BK1210" si="3282">SUM(AY1208:AY1209)</f>
        <v>0</v>
      </c>
      <c r="AZ1210" s="185">
        <f t="shared" si="3282"/>
        <v>0</v>
      </c>
      <c r="BA1210" s="185">
        <f t="shared" si="3282"/>
        <v>0</v>
      </c>
      <c r="BB1210" s="185">
        <f t="shared" si="3282"/>
        <v>0</v>
      </c>
      <c r="BC1210" s="185">
        <f t="shared" si="3282"/>
        <v>0</v>
      </c>
      <c r="BD1210" s="185">
        <f t="shared" si="3282"/>
        <v>0</v>
      </c>
      <c r="BE1210" s="185">
        <f t="shared" si="3282"/>
        <v>0</v>
      </c>
      <c r="BF1210" s="185">
        <f t="shared" si="3282"/>
        <v>0</v>
      </c>
      <c r="BG1210" s="185">
        <f t="shared" si="3282"/>
        <v>0</v>
      </c>
      <c r="BH1210" s="185">
        <f t="shared" si="3282"/>
        <v>0</v>
      </c>
      <c r="BI1210" s="185">
        <f t="shared" si="3282"/>
        <v>0</v>
      </c>
      <c r="BJ1210" s="185">
        <f t="shared" si="3282"/>
        <v>0</v>
      </c>
      <c r="BK1210" s="185">
        <f t="shared" si="3282"/>
        <v>0</v>
      </c>
      <c r="BL1210" s="185">
        <f>SUM(BL1208:BL1209)</f>
        <v>0</v>
      </c>
      <c r="BM1210" s="185">
        <f>SUM(BM1208:BM1209)</f>
        <v>0</v>
      </c>
      <c r="BN1210" s="185">
        <f t="shared" ref="BN1210:BZ1210" si="3283">SUM(BN1208:BN1209)</f>
        <v>0</v>
      </c>
      <c r="BO1210" s="185">
        <f t="shared" si="3283"/>
        <v>0</v>
      </c>
      <c r="BP1210" s="185">
        <f t="shared" si="3283"/>
        <v>0</v>
      </c>
      <c r="BQ1210" s="185">
        <f t="shared" si="3283"/>
        <v>0</v>
      </c>
      <c r="BR1210" s="185">
        <f t="shared" si="3283"/>
        <v>0</v>
      </c>
      <c r="BS1210" s="185">
        <f t="shared" si="3283"/>
        <v>0</v>
      </c>
      <c r="BT1210" s="185">
        <f t="shared" si="3283"/>
        <v>0</v>
      </c>
      <c r="BU1210" s="185">
        <f t="shared" si="3283"/>
        <v>0</v>
      </c>
      <c r="BV1210" s="185">
        <f t="shared" si="3283"/>
        <v>0</v>
      </c>
      <c r="BW1210" s="185">
        <f t="shared" si="3283"/>
        <v>0</v>
      </c>
      <c r="BX1210" s="185">
        <f t="shared" si="3283"/>
        <v>0</v>
      </c>
      <c r="BY1210" s="185">
        <f t="shared" si="3283"/>
        <v>0</v>
      </c>
      <c r="BZ1210" s="185">
        <f t="shared" si="3283"/>
        <v>0</v>
      </c>
      <c r="CA1210" s="185">
        <f>SUM(CA1208:CA1209)</f>
        <v>0</v>
      </c>
      <c r="CB1210" s="185">
        <f>SUM(CB1208:CB1209)</f>
        <v>0</v>
      </c>
      <c r="CC1210" s="185">
        <f t="shared" ref="CC1210:CO1210" si="3284">SUM(CC1208:CC1209)</f>
        <v>0</v>
      </c>
      <c r="CD1210" s="185">
        <f t="shared" si="3284"/>
        <v>0</v>
      </c>
      <c r="CE1210" s="185">
        <f t="shared" si="3284"/>
        <v>0</v>
      </c>
      <c r="CF1210" s="185">
        <f t="shared" si="3284"/>
        <v>0</v>
      </c>
      <c r="CG1210" s="185">
        <f t="shared" si="3284"/>
        <v>0</v>
      </c>
      <c r="CH1210" s="185">
        <f t="shared" si="3284"/>
        <v>0</v>
      </c>
      <c r="CI1210" s="185">
        <f t="shared" si="3284"/>
        <v>0</v>
      </c>
      <c r="CJ1210" s="185">
        <f t="shared" si="3284"/>
        <v>0</v>
      </c>
      <c r="CK1210" s="185">
        <f t="shared" si="3284"/>
        <v>0</v>
      </c>
      <c r="CL1210" s="185">
        <f t="shared" si="3284"/>
        <v>0</v>
      </c>
      <c r="CM1210" s="185">
        <f t="shared" si="3284"/>
        <v>0</v>
      </c>
      <c r="CN1210" s="185">
        <f t="shared" si="3284"/>
        <v>0</v>
      </c>
      <c r="CO1210" s="185">
        <f t="shared" si="3284"/>
        <v>0</v>
      </c>
      <c r="CP1210" s="2234">
        <f t="shared" ref="CP1210:CX1210" si="3285">SUM(CP1208:CP1209)</f>
        <v>0</v>
      </c>
      <c r="CQ1210" s="2234">
        <f t="shared" si="3285"/>
        <v>0</v>
      </c>
      <c r="CR1210" s="2234">
        <f t="shared" si="3285"/>
        <v>0</v>
      </c>
      <c r="CS1210" s="283">
        <f t="shared" si="3285"/>
        <v>0</v>
      </c>
      <c r="CT1210" s="283">
        <f t="shared" si="3285"/>
        <v>0</v>
      </c>
      <c r="CU1210" s="283">
        <f t="shared" si="3285"/>
        <v>0</v>
      </c>
      <c r="CV1210" s="185">
        <f t="shared" si="3285"/>
        <v>0</v>
      </c>
      <c r="CW1210" s="185">
        <f t="shared" si="3285"/>
        <v>0</v>
      </c>
      <c r="CX1210" s="185">
        <f t="shared" si="3285"/>
        <v>0</v>
      </c>
      <c r="CY1210" s="185">
        <f t="shared" ref="CY1210:DA1210" si="3286">SUM(CY1208:CY1209)</f>
        <v>0</v>
      </c>
      <c r="CZ1210" s="185">
        <f t="shared" si="3286"/>
        <v>0</v>
      </c>
      <c r="DA1210" s="185">
        <f t="shared" si="3286"/>
        <v>0</v>
      </c>
      <c r="DB1210" s="1622"/>
      <c r="DC1210" s="1622"/>
      <c r="DD1210" s="1622"/>
      <c r="DE1210" s="185">
        <f>SUM(DE1208:DE1209)</f>
        <v>0</v>
      </c>
      <c r="DF1210" s="283"/>
      <c r="DG1210" s="185"/>
      <c r="DH1210" s="185"/>
      <c r="DI1210" s="185"/>
      <c r="DJ1210" s="185"/>
      <c r="DK1210" s="185"/>
      <c r="DL1210" s="185"/>
      <c r="DM1210" s="185"/>
      <c r="DN1210" s="33"/>
      <c r="DO1210" s="185"/>
      <c r="DP1210" s="283"/>
      <c r="DQ1210" s="185"/>
      <c r="DR1210" s="185"/>
      <c r="DS1210" s="185"/>
      <c r="DT1210" s="185"/>
      <c r="DU1210" s="185"/>
      <c r="DV1210" s="185"/>
      <c r="DW1210" s="185"/>
      <c r="DX1210" s="33"/>
      <c r="DY1210" s="185"/>
      <c r="DZ1210" s="2234">
        <f>SUM(DZ1208:DZ1209)</f>
        <v>0</v>
      </c>
      <c r="EA1210" s="283">
        <f t="shared" ref="EA1210:EB1210" si="3287">SUM(EA1208:EA1209)</f>
        <v>0</v>
      </c>
      <c r="EB1210" s="185">
        <f t="shared" si="3287"/>
        <v>0</v>
      </c>
      <c r="EC1210" s="866">
        <f t="shared" ref="EC1210" si="3288">SUM(EC1208:EC1209)</f>
        <v>0</v>
      </c>
      <c r="ED1210" s="185"/>
      <c r="EE1210" s="185"/>
      <c r="EF1210" s="185"/>
      <c r="EG1210" s="202"/>
      <c r="EH1210" s="1614"/>
    </row>
    <row r="1211" spans="1:138" ht="15" hidden="1" customHeight="1" outlineLevel="1">
      <c r="A1211" s="67"/>
      <c r="B1211" s="23"/>
      <c r="C1211" s="95" t="s">
        <v>131</v>
      </c>
      <c r="D1211" s="96" t="s">
        <v>133</v>
      </c>
      <c r="E1211" s="84"/>
      <c r="F1211" s="84"/>
      <c r="G1211" s="84"/>
      <c r="H1211" s="84"/>
      <c r="I1211" s="84"/>
      <c r="J1211" s="84"/>
      <c r="K1211" s="84"/>
      <c r="L1211" s="84"/>
      <c r="M1211" s="2199"/>
      <c r="N1211" s="84"/>
      <c r="O1211" s="84"/>
      <c r="P1211" s="84"/>
      <c r="Q1211" s="185"/>
      <c r="R1211" s="185"/>
      <c r="S1211" s="185"/>
      <c r="T1211" s="185"/>
      <c r="U1211" s="185"/>
      <c r="V1211" s="84"/>
      <c r="W1211" s="84"/>
      <c r="X1211" s="84"/>
      <c r="Y1211" s="84"/>
      <c r="Z1211" s="84"/>
      <c r="AA1211" s="185"/>
      <c r="AB1211" s="185"/>
      <c r="AC1211" s="185"/>
      <c r="AD1211" s="185"/>
      <c r="AE1211" s="185"/>
      <c r="AF1211" s="23"/>
      <c r="AG1211" s="23"/>
      <c r="AH1211" s="185"/>
      <c r="AI1211" s="185"/>
      <c r="AJ1211" s="185"/>
      <c r="AK1211" s="185"/>
      <c r="AL1211" s="185"/>
      <c r="AM1211" s="185"/>
      <c r="AN1211" s="185"/>
      <c r="AO1211" s="185"/>
      <c r="AP1211" s="185"/>
      <c r="AQ1211" s="185"/>
      <c r="AR1211" s="185"/>
      <c r="AS1211" s="185"/>
      <c r="AT1211" s="185"/>
      <c r="AU1211" s="185"/>
      <c r="AV1211" s="185"/>
      <c r="AW1211" s="185"/>
      <c r="AX1211" s="185"/>
      <c r="AY1211" s="185"/>
      <c r="AZ1211" s="185"/>
      <c r="BA1211" s="185"/>
      <c r="BB1211" s="185"/>
      <c r="BC1211" s="185"/>
      <c r="BD1211" s="185"/>
      <c r="BE1211" s="185"/>
      <c r="BF1211" s="185"/>
      <c r="BG1211" s="185"/>
      <c r="BH1211" s="185"/>
      <c r="BI1211" s="185"/>
      <c r="BJ1211" s="185"/>
      <c r="BK1211" s="185"/>
      <c r="BL1211" s="185"/>
      <c r="BM1211" s="185"/>
      <c r="BN1211" s="185"/>
      <c r="BO1211" s="185"/>
      <c r="BP1211" s="185"/>
      <c r="BQ1211" s="185"/>
      <c r="BR1211" s="185"/>
      <c r="BS1211" s="185"/>
      <c r="BT1211" s="185"/>
      <c r="BU1211" s="185"/>
      <c r="BV1211" s="185"/>
      <c r="BW1211" s="185"/>
      <c r="BX1211" s="185"/>
      <c r="BY1211" s="185"/>
      <c r="BZ1211" s="185"/>
      <c r="CA1211" s="185"/>
      <c r="CB1211" s="185"/>
      <c r="CC1211" s="185"/>
      <c r="CD1211" s="185"/>
      <c r="CE1211" s="185"/>
      <c r="CF1211" s="185"/>
      <c r="CG1211" s="185"/>
      <c r="CH1211" s="185"/>
      <c r="CI1211" s="185"/>
      <c r="CJ1211" s="185"/>
      <c r="CK1211" s="185"/>
      <c r="CL1211" s="185"/>
      <c r="CM1211" s="185"/>
      <c r="CN1211" s="185"/>
      <c r="CO1211" s="185"/>
      <c r="CP1211" s="2234"/>
      <c r="CQ1211" s="2234"/>
      <c r="CR1211" s="2234"/>
      <c r="CS1211" s="283"/>
      <c r="CT1211" s="283"/>
      <c r="CU1211" s="283"/>
      <c r="CV1211" s="185"/>
      <c r="CW1211" s="185"/>
      <c r="CX1211" s="185"/>
      <c r="CY1211" s="185"/>
      <c r="CZ1211" s="185"/>
      <c r="DA1211" s="185"/>
      <c r="DB1211" s="1622"/>
      <c r="DC1211" s="1622"/>
      <c r="DD1211" s="1622"/>
      <c r="DE1211" s="185"/>
      <c r="DF1211" s="283"/>
      <c r="DG1211" s="185"/>
      <c r="DH1211" s="185"/>
      <c r="DI1211" s="185"/>
      <c r="DJ1211" s="185"/>
      <c r="DK1211" s="185"/>
      <c r="DL1211" s="185"/>
      <c r="DM1211" s="185"/>
      <c r="DN1211" s="185"/>
      <c r="DO1211" s="185"/>
      <c r="DP1211" s="283"/>
      <c r="DQ1211" s="185"/>
      <c r="DR1211" s="185"/>
      <c r="DS1211" s="185"/>
      <c r="DT1211" s="185"/>
      <c r="DU1211" s="185"/>
      <c r="DV1211" s="185"/>
      <c r="DW1211" s="185"/>
      <c r="DX1211" s="185"/>
      <c r="DY1211" s="185"/>
      <c r="DZ1211" s="2234"/>
      <c r="EA1211" s="283"/>
      <c r="EB1211" s="185"/>
      <c r="EC1211" s="866"/>
      <c r="ED1211" s="185"/>
      <c r="EE1211" s="185"/>
      <c r="EF1211" s="185"/>
      <c r="EG1211" s="202"/>
      <c r="EH1211" s="1614"/>
    </row>
    <row r="1212" spans="1:138" ht="15" hidden="1" customHeight="1" outlineLevel="1">
      <c r="A1212" s="67"/>
      <c r="B1212" s="23"/>
      <c r="C1212" s="95"/>
      <c r="D1212" s="96"/>
      <c r="E1212" s="67"/>
      <c r="F1212" s="67"/>
      <c r="G1212" s="67"/>
      <c r="H1212" s="86">
        <f>SUM(I1212:L1212)</f>
        <v>0</v>
      </c>
      <c r="I1212" s="67"/>
      <c r="J1212" s="67"/>
      <c r="K1212" s="67"/>
      <c r="L1212" s="67"/>
      <c r="M1212" s="2216"/>
      <c r="N1212" s="67"/>
      <c r="O1212" s="67"/>
      <c r="P1212" s="67"/>
      <c r="Q1212" s="185">
        <f>SUM(R1212:U1212)</f>
        <v>0</v>
      </c>
      <c r="R1212" s="196"/>
      <c r="S1212" s="196"/>
      <c r="T1212" s="196"/>
      <c r="U1212" s="196"/>
      <c r="V1212" s="86">
        <f>SUM(W1212:Z1212)</f>
        <v>0</v>
      </c>
      <c r="W1212" s="67"/>
      <c r="X1212" s="67"/>
      <c r="Y1212" s="67"/>
      <c r="Z1212" s="67"/>
      <c r="AA1212" s="185">
        <f>SUM(AB1212:AE1212)</f>
        <v>0</v>
      </c>
      <c r="AB1212" s="196"/>
      <c r="AC1212" s="196"/>
      <c r="AD1212" s="196"/>
      <c r="AE1212" s="196"/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33"/>
      <c r="AX1212" s="33"/>
      <c r="AY1212" s="33"/>
      <c r="AZ1212" s="33"/>
      <c r="BA1212" s="33"/>
      <c r="BB1212" s="33"/>
      <c r="BC1212" s="33"/>
      <c r="BD1212" s="33"/>
      <c r="BE1212" s="33"/>
      <c r="BF1212" s="33"/>
      <c r="BG1212" s="33"/>
      <c r="BH1212" s="33"/>
      <c r="BI1212" s="33"/>
      <c r="BJ1212" s="33"/>
      <c r="BK1212" s="33"/>
      <c r="BL1212" s="33"/>
      <c r="BM1212" s="33"/>
      <c r="BN1212" s="33"/>
      <c r="BO1212" s="33"/>
      <c r="BP1212" s="33"/>
      <c r="BQ1212" s="33"/>
      <c r="BR1212" s="33"/>
      <c r="BS1212" s="33"/>
      <c r="BT1212" s="33"/>
      <c r="BU1212" s="33"/>
      <c r="BV1212" s="33"/>
      <c r="BW1212" s="33"/>
      <c r="BX1212" s="33"/>
      <c r="BY1212" s="33"/>
      <c r="BZ1212" s="33"/>
      <c r="CA1212" s="33"/>
      <c r="CB1212" s="33"/>
      <c r="CC1212" s="33"/>
      <c r="CD1212" s="33"/>
      <c r="CE1212" s="33"/>
      <c r="CF1212" s="33"/>
      <c r="CG1212" s="33"/>
      <c r="CH1212" s="33"/>
      <c r="CI1212" s="33"/>
      <c r="CJ1212" s="33"/>
      <c r="CK1212" s="33"/>
      <c r="CL1212" s="33"/>
      <c r="CM1212" s="33"/>
      <c r="CN1212" s="33"/>
      <c r="CO1212" s="33"/>
      <c r="CP1212" s="2239"/>
      <c r="CQ1212" s="2239"/>
      <c r="CR1212" s="2239"/>
      <c r="CS1212" s="210"/>
      <c r="CT1212" s="210"/>
      <c r="CU1212" s="210"/>
      <c r="CV1212" s="33"/>
      <c r="CW1212" s="33"/>
      <c r="CX1212" s="33"/>
      <c r="CY1212" s="33"/>
      <c r="CZ1212" s="33"/>
      <c r="DA1212" s="33"/>
      <c r="DB1212" s="1498"/>
      <c r="DC1212" s="1498"/>
      <c r="DD1212" s="1498"/>
      <c r="DE1212" s="33"/>
      <c r="DF1212" s="210"/>
      <c r="DG1212" s="33"/>
      <c r="DH1212" s="33"/>
      <c r="DI1212" s="33"/>
      <c r="DJ1212" s="33"/>
      <c r="DK1212" s="33"/>
      <c r="DL1212" s="33"/>
      <c r="DM1212" s="33"/>
      <c r="DN1212" s="185"/>
      <c r="DO1212" s="33"/>
      <c r="DP1212" s="210"/>
      <c r="DQ1212" s="33"/>
      <c r="DR1212" s="33"/>
      <c r="DS1212" s="33"/>
      <c r="DT1212" s="33"/>
      <c r="DU1212" s="33"/>
      <c r="DV1212" s="33"/>
      <c r="DW1212" s="33"/>
      <c r="DX1212" s="185"/>
      <c r="DY1212" s="33"/>
      <c r="DZ1212" s="2239"/>
      <c r="EA1212" s="210"/>
      <c r="EB1212" s="33"/>
      <c r="EC1212" s="868"/>
      <c r="ED1212" s="33"/>
      <c r="EE1212" s="33"/>
      <c r="EF1212" s="33"/>
      <c r="EG1212" s="201"/>
      <c r="EH1212" s="1581"/>
    </row>
    <row r="1213" spans="1:138" ht="15" hidden="1" customHeight="1" outlineLevel="1">
      <c r="A1213" s="67"/>
      <c r="B1213" s="23"/>
      <c r="C1213" s="95"/>
      <c r="D1213" s="23"/>
      <c r="E1213" s="67"/>
      <c r="F1213" s="67"/>
      <c r="G1213" s="67"/>
      <c r="H1213" s="86">
        <f>SUM(I1213:L1213)</f>
        <v>0</v>
      </c>
      <c r="I1213" s="67"/>
      <c r="J1213" s="67"/>
      <c r="K1213" s="67"/>
      <c r="L1213" s="67"/>
      <c r="M1213" s="2216"/>
      <c r="N1213" s="67"/>
      <c r="O1213" s="67"/>
      <c r="P1213" s="67"/>
      <c r="Q1213" s="185">
        <f>SUM(R1213:U1213)</f>
        <v>0</v>
      </c>
      <c r="R1213" s="196"/>
      <c r="S1213" s="196"/>
      <c r="T1213" s="196"/>
      <c r="U1213" s="196"/>
      <c r="V1213" s="86">
        <f>SUM(W1213:Z1213)</f>
        <v>0</v>
      </c>
      <c r="W1213" s="67"/>
      <c r="X1213" s="67"/>
      <c r="Y1213" s="67"/>
      <c r="Z1213" s="67"/>
      <c r="AA1213" s="185">
        <f>SUM(AB1213:AE1213)</f>
        <v>0</v>
      </c>
      <c r="AB1213" s="196"/>
      <c r="AC1213" s="196"/>
      <c r="AD1213" s="196"/>
      <c r="AE1213" s="196"/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  <c r="AX1213" s="33"/>
      <c r="AY1213" s="33"/>
      <c r="AZ1213" s="33"/>
      <c r="BA1213" s="33"/>
      <c r="BB1213" s="33"/>
      <c r="BC1213" s="33"/>
      <c r="BD1213" s="33"/>
      <c r="BE1213" s="33"/>
      <c r="BF1213" s="33"/>
      <c r="BG1213" s="33"/>
      <c r="BH1213" s="33"/>
      <c r="BI1213" s="33"/>
      <c r="BJ1213" s="33"/>
      <c r="BK1213" s="33"/>
      <c r="BL1213" s="33"/>
      <c r="BM1213" s="33"/>
      <c r="BN1213" s="33"/>
      <c r="BO1213" s="33"/>
      <c r="BP1213" s="33"/>
      <c r="BQ1213" s="33"/>
      <c r="BR1213" s="33"/>
      <c r="BS1213" s="33"/>
      <c r="BT1213" s="33"/>
      <c r="BU1213" s="33"/>
      <c r="BV1213" s="33"/>
      <c r="BW1213" s="33"/>
      <c r="BX1213" s="33"/>
      <c r="BY1213" s="33"/>
      <c r="BZ1213" s="33"/>
      <c r="CA1213" s="33"/>
      <c r="CB1213" s="33"/>
      <c r="CC1213" s="33"/>
      <c r="CD1213" s="33"/>
      <c r="CE1213" s="33"/>
      <c r="CF1213" s="33"/>
      <c r="CG1213" s="33"/>
      <c r="CH1213" s="33"/>
      <c r="CI1213" s="33"/>
      <c r="CJ1213" s="33"/>
      <c r="CK1213" s="33"/>
      <c r="CL1213" s="33"/>
      <c r="CM1213" s="33"/>
      <c r="CN1213" s="33"/>
      <c r="CO1213" s="33"/>
      <c r="CP1213" s="2239"/>
      <c r="CQ1213" s="2239"/>
      <c r="CR1213" s="2239"/>
      <c r="CS1213" s="210"/>
      <c r="CT1213" s="210"/>
      <c r="CU1213" s="210"/>
      <c r="CV1213" s="33"/>
      <c r="CW1213" s="33"/>
      <c r="CX1213" s="33"/>
      <c r="CY1213" s="33"/>
      <c r="CZ1213" s="33"/>
      <c r="DA1213" s="33"/>
      <c r="DB1213" s="1498"/>
      <c r="DC1213" s="1498"/>
      <c r="DD1213" s="1498"/>
      <c r="DE1213" s="33"/>
      <c r="DF1213" s="210"/>
      <c r="DG1213" s="33"/>
      <c r="DH1213" s="33"/>
      <c r="DI1213" s="33"/>
      <c r="DJ1213" s="33"/>
      <c r="DK1213" s="33"/>
      <c r="DL1213" s="33"/>
      <c r="DM1213" s="33"/>
      <c r="DN1213" s="33"/>
      <c r="DO1213" s="33"/>
      <c r="DP1213" s="210"/>
      <c r="DQ1213" s="33"/>
      <c r="DR1213" s="33"/>
      <c r="DS1213" s="33"/>
      <c r="DT1213" s="33"/>
      <c r="DU1213" s="33"/>
      <c r="DV1213" s="33"/>
      <c r="DW1213" s="33"/>
      <c r="DX1213" s="33"/>
      <c r="DY1213" s="33"/>
      <c r="DZ1213" s="2239"/>
      <c r="EA1213" s="210"/>
      <c r="EB1213" s="33"/>
      <c r="EC1213" s="868"/>
      <c r="ED1213" s="33"/>
      <c r="EE1213" s="33"/>
      <c r="EF1213" s="33"/>
      <c r="EG1213" s="201"/>
      <c r="EH1213" s="1581"/>
    </row>
    <row r="1214" spans="1:138" ht="15" hidden="1" customHeight="1" outlineLevel="1">
      <c r="A1214" s="67"/>
      <c r="B1214" s="23"/>
      <c r="C1214" s="95" t="s">
        <v>49</v>
      </c>
      <c r="D1214" s="105" t="s">
        <v>1</v>
      </c>
      <c r="E1214" s="84"/>
      <c r="F1214" s="84"/>
      <c r="G1214" s="84"/>
      <c r="H1214" s="84"/>
      <c r="I1214" s="84"/>
      <c r="J1214" s="84"/>
      <c r="K1214" s="84"/>
      <c r="L1214" s="84"/>
      <c r="M1214" s="2199"/>
      <c r="N1214" s="84"/>
      <c r="O1214" s="84"/>
      <c r="P1214" s="84"/>
      <c r="Q1214" s="185"/>
      <c r="R1214" s="185"/>
      <c r="S1214" s="185"/>
      <c r="T1214" s="185"/>
      <c r="U1214" s="185"/>
      <c r="V1214" s="84"/>
      <c r="W1214" s="84"/>
      <c r="X1214" s="84"/>
      <c r="Y1214" s="84"/>
      <c r="Z1214" s="84"/>
      <c r="AA1214" s="185"/>
      <c r="AB1214" s="185"/>
      <c r="AC1214" s="185"/>
      <c r="AD1214" s="185"/>
      <c r="AE1214" s="185"/>
      <c r="AF1214" s="105"/>
      <c r="AG1214" s="105"/>
      <c r="AH1214" s="185">
        <f>SUM(AH1212:AH1213)</f>
        <v>0</v>
      </c>
      <c r="AI1214" s="185">
        <f>SUM(AI1212:AI1213)</f>
        <v>0</v>
      </c>
      <c r="AJ1214" s="185">
        <f t="shared" ref="AJ1214:AV1214" si="3289">SUM(AJ1212:AJ1213)</f>
        <v>0</v>
      </c>
      <c r="AK1214" s="185">
        <f t="shared" si="3289"/>
        <v>0</v>
      </c>
      <c r="AL1214" s="185">
        <f t="shared" si="3289"/>
        <v>0</v>
      </c>
      <c r="AM1214" s="185">
        <f t="shared" si="3289"/>
        <v>0</v>
      </c>
      <c r="AN1214" s="185">
        <f t="shared" si="3289"/>
        <v>0</v>
      </c>
      <c r="AO1214" s="185">
        <f t="shared" si="3289"/>
        <v>0</v>
      </c>
      <c r="AP1214" s="185">
        <f t="shared" si="3289"/>
        <v>0</v>
      </c>
      <c r="AQ1214" s="185">
        <f t="shared" si="3289"/>
        <v>0</v>
      </c>
      <c r="AR1214" s="185">
        <f t="shared" si="3289"/>
        <v>0</v>
      </c>
      <c r="AS1214" s="185">
        <f t="shared" si="3289"/>
        <v>0</v>
      </c>
      <c r="AT1214" s="185">
        <f t="shared" si="3289"/>
        <v>0</v>
      </c>
      <c r="AU1214" s="185">
        <f t="shared" si="3289"/>
        <v>0</v>
      </c>
      <c r="AV1214" s="185">
        <f t="shared" si="3289"/>
        <v>0</v>
      </c>
      <c r="AW1214" s="185">
        <f>SUM(AW1212:AW1213)</f>
        <v>0</v>
      </c>
      <c r="AX1214" s="185">
        <f>SUM(AX1212:AX1213)</f>
        <v>0</v>
      </c>
      <c r="AY1214" s="185">
        <f t="shared" ref="AY1214:BK1214" si="3290">SUM(AY1212:AY1213)</f>
        <v>0</v>
      </c>
      <c r="AZ1214" s="185">
        <f t="shared" si="3290"/>
        <v>0</v>
      </c>
      <c r="BA1214" s="185">
        <f t="shared" si="3290"/>
        <v>0</v>
      </c>
      <c r="BB1214" s="185">
        <f t="shared" si="3290"/>
        <v>0</v>
      </c>
      <c r="BC1214" s="185">
        <f t="shared" si="3290"/>
        <v>0</v>
      </c>
      <c r="BD1214" s="185">
        <f t="shared" si="3290"/>
        <v>0</v>
      </c>
      <c r="BE1214" s="185">
        <f t="shared" si="3290"/>
        <v>0</v>
      </c>
      <c r="BF1214" s="185">
        <f t="shared" si="3290"/>
        <v>0</v>
      </c>
      <c r="BG1214" s="185">
        <f t="shared" si="3290"/>
        <v>0</v>
      </c>
      <c r="BH1214" s="185">
        <f t="shared" si="3290"/>
        <v>0</v>
      </c>
      <c r="BI1214" s="185">
        <f t="shared" si="3290"/>
        <v>0</v>
      </c>
      <c r="BJ1214" s="185">
        <f t="shared" si="3290"/>
        <v>0</v>
      </c>
      <c r="BK1214" s="185">
        <f t="shared" si="3290"/>
        <v>0</v>
      </c>
      <c r="BL1214" s="185">
        <f>SUM(BL1212:BL1213)</f>
        <v>0</v>
      </c>
      <c r="BM1214" s="185">
        <f>SUM(BM1212:BM1213)</f>
        <v>0</v>
      </c>
      <c r="BN1214" s="185">
        <f t="shared" ref="BN1214:BZ1214" si="3291">SUM(BN1212:BN1213)</f>
        <v>0</v>
      </c>
      <c r="BO1214" s="185">
        <f t="shared" si="3291"/>
        <v>0</v>
      </c>
      <c r="BP1214" s="185">
        <f t="shared" si="3291"/>
        <v>0</v>
      </c>
      <c r="BQ1214" s="185">
        <f t="shared" si="3291"/>
        <v>0</v>
      </c>
      <c r="BR1214" s="185">
        <f t="shared" si="3291"/>
        <v>0</v>
      </c>
      <c r="BS1214" s="185">
        <f t="shared" si="3291"/>
        <v>0</v>
      </c>
      <c r="BT1214" s="185">
        <f t="shared" si="3291"/>
        <v>0</v>
      </c>
      <c r="BU1214" s="185">
        <f t="shared" si="3291"/>
        <v>0</v>
      </c>
      <c r="BV1214" s="185">
        <f t="shared" si="3291"/>
        <v>0</v>
      </c>
      <c r="BW1214" s="185">
        <f t="shared" si="3291"/>
        <v>0</v>
      </c>
      <c r="BX1214" s="185">
        <f t="shared" si="3291"/>
        <v>0</v>
      </c>
      <c r="BY1214" s="185">
        <f t="shared" si="3291"/>
        <v>0</v>
      </c>
      <c r="BZ1214" s="185">
        <f t="shared" si="3291"/>
        <v>0</v>
      </c>
      <c r="CA1214" s="185">
        <f>SUM(CA1212:CA1213)</f>
        <v>0</v>
      </c>
      <c r="CB1214" s="185">
        <f>SUM(CB1212:CB1213)</f>
        <v>0</v>
      </c>
      <c r="CC1214" s="185">
        <f t="shared" ref="CC1214:CO1214" si="3292">SUM(CC1212:CC1213)</f>
        <v>0</v>
      </c>
      <c r="CD1214" s="185">
        <f t="shared" si="3292"/>
        <v>0</v>
      </c>
      <c r="CE1214" s="185">
        <f t="shared" si="3292"/>
        <v>0</v>
      </c>
      <c r="CF1214" s="185">
        <f t="shared" si="3292"/>
        <v>0</v>
      </c>
      <c r="CG1214" s="185">
        <f t="shared" si="3292"/>
        <v>0</v>
      </c>
      <c r="CH1214" s="185">
        <f t="shared" si="3292"/>
        <v>0</v>
      </c>
      <c r="CI1214" s="185">
        <f t="shared" si="3292"/>
        <v>0</v>
      </c>
      <c r="CJ1214" s="185">
        <f t="shared" si="3292"/>
        <v>0</v>
      </c>
      <c r="CK1214" s="185">
        <f t="shared" si="3292"/>
        <v>0</v>
      </c>
      <c r="CL1214" s="185">
        <f t="shared" si="3292"/>
        <v>0</v>
      </c>
      <c r="CM1214" s="185">
        <f t="shared" si="3292"/>
        <v>0</v>
      </c>
      <c r="CN1214" s="185">
        <f t="shared" si="3292"/>
        <v>0</v>
      </c>
      <c r="CO1214" s="185">
        <f t="shared" si="3292"/>
        <v>0</v>
      </c>
      <c r="CP1214" s="2234">
        <f t="shared" ref="CP1214:CX1214" si="3293">SUM(CP1212:CP1213)</f>
        <v>0</v>
      </c>
      <c r="CQ1214" s="2234">
        <f t="shared" si="3293"/>
        <v>0</v>
      </c>
      <c r="CR1214" s="2234">
        <f t="shared" si="3293"/>
        <v>0</v>
      </c>
      <c r="CS1214" s="283">
        <f t="shared" si="3293"/>
        <v>0</v>
      </c>
      <c r="CT1214" s="283">
        <f t="shared" si="3293"/>
        <v>0</v>
      </c>
      <c r="CU1214" s="283">
        <f t="shared" si="3293"/>
        <v>0</v>
      </c>
      <c r="CV1214" s="185">
        <f t="shared" si="3293"/>
        <v>0</v>
      </c>
      <c r="CW1214" s="185">
        <f t="shared" si="3293"/>
        <v>0</v>
      </c>
      <c r="CX1214" s="185">
        <f t="shared" si="3293"/>
        <v>0</v>
      </c>
      <c r="CY1214" s="185">
        <f t="shared" ref="CY1214:DA1214" si="3294">SUM(CY1212:CY1213)</f>
        <v>0</v>
      </c>
      <c r="CZ1214" s="185">
        <f t="shared" si="3294"/>
        <v>0</v>
      </c>
      <c r="DA1214" s="185">
        <f t="shared" si="3294"/>
        <v>0</v>
      </c>
      <c r="DB1214" s="1622"/>
      <c r="DC1214" s="1622"/>
      <c r="DD1214" s="1622"/>
      <c r="DE1214" s="185">
        <f>SUM(DE1212:DE1213)</f>
        <v>0</v>
      </c>
      <c r="DF1214" s="283"/>
      <c r="DG1214" s="185"/>
      <c r="DH1214" s="185"/>
      <c r="DI1214" s="185"/>
      <c r="DJ1214" s="185"/>
      <c r="DK1214" s="185"/>
      <c r="DL1214" s="185"/>
      <c r="DM1214" s="185"/>
      <c r="DN1214" s="33"/>
      <c r="DO1214" s="185"/>
      <c r="DP1214" s="283"/>
      <c r="DQ1214" s="185"/>
      <c r="DR1214" s="185"/>
      <c r="DS1214" s="185"/>
      <c r="DT1214" s="185"/>
      <c r="DU1214" s="185"/>
      <c r="DV1214" s="185"/>
      <c r="DW1214" s="185"/>
      <c r="DX1214" s="33"/>
      <c r="DY1214" s="185"/>
      <c r="DZ1214" s="2234">
        <f>SUM(DZ1212:DZ1213)</f>
        <v>0</v>
      </c>
      <c r="EA1214" s="283">
        <f t="shared" ref="EA1214:EB1214" si="3295">SUM(EA1212:EA1213)</f>
        <v>0</v>
      </c>
      <c r="EB1214" s="185">
        <f t="shared" si="3295"/>
        <v>0</v>
      </c>
      <c r="EC1214" s="866">
        <f t="shared" ref="EC1214" si="3296">SUM(EC1212:EC1213)</f>
        <v>0</v>
      </c>
      <c r="ED1214" s="185"/>
      <c r="EE1214" s="185"/>
      <c r="EF1214" s="185"/>
      <c r="EG1214" s="202"/>
      <c r="EH1214" s="1614"/>
    </row>
    <row r="1215" spans="1:138" ht="15" hidden="1" customHeight="1" outlineLevel="1">
      <c r="A1215" s="67"/>
      <c r="B1215" s="23"/>
      <c r="C1215" s="95" t="s">
        <v>132</v>
      </c>
      <c r="D1215" s="96" t="s">
        <v>134</v>
      </c>
      <c r="E1215" s="84"/>
      <c r="F1215" s="84"/>
      <c r="G1215" s="84"/>
      <c r="H1215" s="84"/>
      <c r="I1215" s="84"/>
      <c r="J1215" s="84"/>
      <c r="K1215" s="84"/>
      <c r="L1215" s="84"/>
      <c r="M1215" s="2199"/>
      <c r="N1215" s="84"/>
      <c r="O1215" s="84"/>
      <c r="P1215" s="84"/>
      <c r="Q1215" s="185"/>
      <c r="R1215" s="185"/>
      <c r="S1215" s="185"/>
      <c r="T1215" s="185"/>
      <c r="U1215" s="185"/>
      <c r="V1215" s="84"/>
      <c r="W1215" s="84"/>
      <c r="X1215" s="84"/>
      <c r="Y1215" s="84"/>
      <c r="Z1215" s="84"/>
      <c r="AA1215" s="185"/>
      <c r="AB1215" s="185"/>
      <c r="AC1215" s="185"/>
      <c r="AD1215" s="185"/>
      <c r="AE1215" s="185"/>
      <c r="AF1215" s="23"/>
      <c r="AG1215" s="23"/>
      <c r="AH1215" s="185"/>
      <c r="AI1215" s="185"/>
      <c r="AJ1215" s="185"/>
      <c r="AK1215" s="185"/>
      <c r="AL1215" s="185"/>
      <c r="AM1215" s="185"/>
      <c r="AN1215" s="185"/>
      <c r="AO1215" s="185"/>
      <c r="AP1215" s="185"/>
      <c r="AQ1215" s="185"/>
      <c r="AR1215" s="185"/>
      <c r="AS1215" s="185"/>
      <c r="AT1215" s="185"/>
      <c r="AU1215" s="185"/>
      <c r="AV1215" s="185"/>
      <c r="AW1215" s="185"/>
      <c r="AX1215" s="185"/>
      <c r="AY1215" s="185"/>
      <c r="AZ1215" s="185"/>
      <c r="BA1215" s="185"/>
      <c r="BB1215" s="185"/>
      <c r="BC1215" s="185"/>
      <c r="BD1215" s="185"/>
      <c r="BE1215" s="185"/>
      <c r="BF1215" s="185"/>
      <c r="BG1215" s="185"/>
      <c r="BH1215" s="185"/>
      <c r="BI1215" s="185"/>
      <c r="BJ1215" s="185"/>
      <c r="BK1215" s="185"/>
      <c r="BL1215" s="185"/>
      <c r="BM1215" s="185"/>
      <c r="BN1215" s="185"/>
      <c r="BO1215" s="185"/>
      <c r="BP1215" s="185"/>
      <c r="BQ1215" s="185"/>
      <c r="BR1215" s="185"/>
      <c r="BS1215" s="185"/>
      <c r="BT1215" s="185"/>
      <c r="BU1215" s="185"/>
      <c r="BV1215" s="185"/>
      <c r="BW1215" s="185"/>
      <c r="BX1215" s="185"/>
      <c r="BY1215" s="185"/>
      <c r="BZ1215" s="185"/>
      <c r="CA1215" s="185"/>
      <c r="CB1215" s="185"/>
      <c r="CC1215" s="185"/>
      <c r="CD1215" s="185"/>
      <c r="CE1215" s="185"/>
      <c r="CF1215" s="185"/>
      <c r="CG1215" s="185"/>
      <c r="CH1215" s="185"/>
      <c r="CI1215" s="185"/>
      <c r="CJ1215" s="185"/>
      <c r="CK1215" s="185"/>
      <c r="CL1215" s="185"/>
      <c r="CM1215" s="185"/>
      <c r="CN1215" s="185"/>
      <c r="CO1215" s="185"/>
      <c r="CP1215" s="2234"/>
      <c r="CQ1215" s="2234"/>
      <c r="CR1215" s="2234"/>
      <c r="CS1215" s="283"/>
      <c r="CT1215" s="283"/>
      <c r="CU1215" s="283"/>
      <c r="CV1215" s="185"/>
      <c r="CW1215" s="185"/>
      <c r="CX1215" s="185"/>
      <c r="CY1215" s="185"/>
      <c r="CZ1215" s="185"/>
      <c r="DA1215" s="185"/>
      <c r="DB1215" s="1622"/>
      <c r="DC1215" s="1622"/>
      <c r="DD1215" s="1622"/>
      <c r="DE1215" s="185"/>
      <c r="DF1215" s="283"/>
      <c r="DG1215" s="185"/>
      <c r="DH1215" s="185"/>
      <c r="DI1215" s="185"/>
      <c r="DJ1215" s="185"/>
      <c r="DK1215" s="185"/>
      <c r="DL1215" s="185"/>
      <c r="DM1215" s="185"/>
      <c r="DN1215" s="185"/>
      <c r="DO1215" s="185"/>
      <c r="DP1215" s="283"/>
      <c r="DQ1215" s="185"/>
      <c r="DR1215" s="185"/>
      <c r="DS1215" s="185"/>
      <c r="DT1215" s="185"/>
      <c r="DU1215" s="185"/>
      <c r="DV1215" s="185"/>
      <c r="DW1215" s="185"/>
      <c r="DX1215" s="185"/>
      <c r="DY1215" s="185"/>
      <c r="DZ1215" s="2234"/>
      <c r="EA1215" s="283"/>
      <c r="EB1215" s="185"/>
      <c r="EC1215" s="866"/>
      <c r="ED1215" s="185"/>
      <c r="EE1215" s="185"/>
      <c r="EF1215" s="185"/>
      <c r="EG1215" s="202"/>
      <c r="EH1215" s="1614"/>
    </row>
    <row r="1216" spans="1:138" ht="15" hidden="1" customHeight="1" outlineLevel="1">
      <c r="A1216" s="67"/>
      <c r="B1216" s="23"/>
      <c r="C1216" s="95"/>
      <c r="D1216" s="96"/>
      <c r="E1216" s="67"/>
      <c r="F1216" s="67"/>
      <c r="G1216" s="67"/>
      <c r="H1216" s="86">
        <f>SUM(I1216:L1216)</f>
        <v>0</v>
      </c>
      <c r="I1216" s="67"/>
      <c r="J1216" s="67"/>
      <c r="K1216" s="67"/>
      <c r="L1216" s="67"/>
      <c r="M1216" s="2216"/>
      <c r="N1216" s="67"/>
      <c r="O1216" s="67"/>
      <c r="P1216" s="67"/>
      <c r="Q1216" s="185">
        <f>SUM(R1216:U1216)</f>
        <v>0</v>
      </c>
      <c r="R1216" s="196"/>
      <c r="S1216" s="196"/>
      <c r="T1216" s="196"/>
      <c r="U1216" s="196"/>
      <c r="V1216" s="86">
        <f>SUM(W1216:Z1216)</f>
        <v>0</v>
      </c>
      <c r="W1216" s="67"/>
      <c r="X1216" s="67"/>
      <c r="Y1216" s="67"/>
      <c r="Z1216" s="67"/>
      <c r="AA1216" s="185">
        <f>SUM(AB1216:AE1216)</f>
        <v>0</v>
      </c>
      <c r="AB1216" s="196"/>
      <c r="AC1216" s="196"/>
      <c r="AD1216" s="196"/>
      <c r="AE1216" s="196"/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  <c r="AZ1216" s="33"/>
      <c r="BA1216" s="33"/>
      <c r="BB1216" s="33"/>
      <c r="BC1216" s="33"/>
      <c r="BD1216" s="33"/>
      <c r="BE1216" s="33"/>
      <c r="BF1216" s="33"/>
      <c r="BG1216" s="33"/>
      <c r="BH1216" s="33"/>
      <c r="BI1216" s="33"/>
      <c r="BJ1216" s="33"/>
      <c r="BK1216" s="33"/>
      <c r="BL1216" s="33"/>
      <c r="BM1216" s="33"/>
      <c r="BN1216" s="33"/>
      <c r="BO1216" s="33"/>
      <c r="BP1216" s="33"/>
      <c r="BQ1216" s="33"/>
      <c r="BR1216" s="33"/>
      <c r="BS1216" s="33"/>
      <c r="BT1216" s="33"/>
      <c r="BU1216" s="33"/>
      <c r="BV1216" s="33"/>
      <c r="BW1216" s="33"/>
      <c r="BX1216" s="33"/>
      <c r="BY1216" s="33"/>
      <c r="BZ1216" s="33"/>
      <c r="CA1216" s="33"/>
      <c r="CB1216" s="33"/>
      <c r="CC1216" s="33"/>
      <c r="CD1216" s="33"/>
      <c r="CE1216" s="33"/>
      <c r="CF1216" s="33"/>
      <c r="CG1216" s="33"/>
      <c r="CH1216" s="33"/>
      <c r="CI1216" s="33"/>
      <c r="CJ1216" s="33"/>
      <c r="CK1216" s="33"/>
      <c r="CL1216" s="33"/>
      <c r="CM1216" s="33"/>
      <c r="CN1216" s="33"/>
      <c r="CO1216" s="33"/>
      <c r="CP1216" s="2239"/>
      <c r="CQ1216" s="2239"/>
      <c r="CR1216" s="2239"/>
      <c r="CS1216" s="210"/>
      <c r="CT1216" s="210"/>
      <c r="CU1216" s="210"/>
      <c r="CV1216" s="33"/>
      <c r="CW1216" s="33"/>
      <c r="CX1216" s="33"/>
      <c r="CY1216" s="33"/>
      <c r="CZ1216" s="33"/>
      <c r="DA1216" s="33"/>
      <c r="DB1216" s="1498"/>
      <c r="DC1216" s="1498"/>
      <c r="DD1216" s="1498"/>
      <c r="DE1216" s="33"/>
      <c r="DF1216" s="210"/>
      <c r="DG1216" s="33"/>
      <c r="DH1216" s="33"/>
      <c r="DI1216" s="33"/>
      <c r="DJ1216" s="33"/>
      <c r="DK1216" s="33"/>
      <c r="DL1216" s="33"/>
      <c r="DM1216" s="33"/>
      <c r="DN1216" s="185"/>
      <c r="DO1216" s="33"/>
      <c r="DP1216" s="210"/>
      <c r="DQ1216" s="33"/>
      <c r="DR1216" s="33"/>
      <c r="DS1216" s="33"/>
      <c r="DT1216" s="33"/>
      <c r="DU1216" s="33"/>
      <c r="DV1216" s="33"/>
      <c r="DW1216" s="33"/>
      <c r="DX1216" s="185"/>
      <c r="DY1216" s="33"/>
      <c r="DZ1216" s="2239"/>
      <c r="EA1216" s="210"/>
      <c r="EB1216" s="33"/>
      <c r="EC1216" s="868"/>
      <c r="ED1216" s="33"/>
      <c r="EE1216" s="33"/>
      <c r="EF1216" s="33"/>
      <c r="EG1216" s="201"/>
      <c r="EH1216" s="1581"/>
    </row>
    <row r="1217" spans="1:138" ht="15" hidden="1" customHeight="1" outlineLevel="1">
      <c r="A1217" s="67"/>
      <c r="B1217" s="23"/>
      <c r="C1217" s="95"/>
      <c r="D1217" s="23"/>
      <c r="E1217" s="67"/>
      <c r="F1217" s="67"/>
      <c r="G1217" s="67"/>
      <c r="H1217" s="86">
        <f>SUM(I1217:L1217)</f>
        <v>0</v>
      </c>
      <c r="I1217" s="67"/>
      <c r="J1217" s="67"/>
      <c r="K1217" s="67"/>
      <c r="L1217" s="67"/>
      <c r="M1217" s="2216"/>
      <c r="N1217" s="67"/>
      <c r="O1217" s="67"/>
      <c r="P1217" s="67"/>
      <c r="Q1217" s="185">
        <f>SUM(R1217:U1217)</f>
        <v>0</v>
      </c>
      <c r="R1217" s="196"/>
      <c r="S1217" s="196"/>
      <c r="T1217" s="196"/>
      <c r="U1217" s="196"/>
      <c r="V1217" s="86">
        <f>SUM(W1217:Z1217)</f>
        <v>0</v>
      </c>
      <c r="W1217" s="67"/>
      <c r="X1217" s="67"/>
      <c r="Y1217" s="67"/>
      <c r="Z1217" s="67"/>
      <c r="AA1217" s="185">
        <f>SUM(AB1217:AE1217)</f>
        <v>0</v>
      </c>
      <c r="AB1217" s="196"/>
      <c r="AC1217" s="196"/>
      <c r="AD1217" s="196"/>
      <c r="AE1217" s="196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2239"/>
      <c r="CQ1217" s="2239"/>
      <c r="CR1217" s="2239"/>
      <c r="CS1217" s="210"/>
      <c r="CT1217" s="210"/>
      <c r="CU1217" s="210"/>
      <c r="CV1217" s="33"/>
      <c r="CW1217" s="33"/>
      <c r="CX1217" s="33"/>
      <c r="CY1217" s="33"/>
      <c r="CZ1217" s="33"/>
      <c r="DA1217" s="33"/>
      <c r="DB1217" s="1498"/>
      <c r="DC1217" s="1498"/>
      <c r="DD1217" s="1498"/>
      <c r="DE1217" s="33"/>
      <c r="DF1217" s="210"/>
      <c r="DG1217" s="33"/>
      <c r="DH1217" s="33"/>
      <c r="DI1217" s="33"/>
      <c r="DJ1217" s="33"/>
      <c r="DK1217" s="33"/>
      <c r="DL1217" s="33"/>
      <c r="DM1217" s="33"/>
      <c r="DN1217" s="33"/>
      <c r="DO1217" s="33"/>
      <c r="DP1217" s="210"/>
      <c r="DQ1217" s="33"/>
      <c r="DR1217" s="33"/>
      <c r="DS1217" s="33"/>
      <c r="DT1217" s="33"/>
      <c r="DU1217" s="33"/>
      <c r="DV1217" s="33"/>
      <c r="DW1217" s="33"/>
      <c r="DX1217" s="33"/>
      <c r="DY1217" s="33"/>
      <c r="DZ1217" s="2239"/>
      <c r="EA1217" s="210"/>
      <c r="EB1217" s="33"/>
      <c r="EC1217" s="868"/>
      <c r="ED1217" s="33"/>
      <c r="EE1217" s="33"/>
      <c r="EF1217" s="33"/>
      <c r="EG1217" s="201"/>
      <c r="EH1217" s="1581"/>
    </row>
    <row r="1218" spans="1:138" ht="15" hidden="1" customHeight="1" outlineLevel="1">
      <c r="A1218" s="67"/>
      <c r="B1218" s="23"/>
      <c r="C1218" s="95" t="s">
        <v>49</v>
      </c>
      <c r="D1218" s="105" t="s">
        <v>1</v>
      </c>
      <c r="E1218" s="84"/>
      <c r="F1218" s="84"/>
      <c r="G1218" s="84"/>
      <c r="H1218" s="84"/>
      <c r="I1218" s="84"/>
      <c r="J1218" s="84"/>
      <c r="K1218" s="84"/>
      <c r="L1218" s="84"/>
      <c r="M1218" s="2199"/>
      <c r="N1218" s="84"/>
      <c r="O1218" s="84"/>
      <c r="P1218" s="84"/>
      <c r="Q1218" s="185"/>
      <c r="R1218" s="185"/>
      <c r="S1218" s="185"/>
      <c r="T1218" s="185"/>
      <c r="U1218" s="185"/>
      <c r="V1218" s="84"/>
      <c r="W1218" s="84"/>
      <c r="X1218" s="84"/>
      <c r="Y1218" s="84"/>
      <c r="Z1218" s="84"/>
      <c r="AA1218" s="185"/>
      <c r="AB1218" s="185"/>
      <c r="AC1218" s="185"/>
      <c r="AD1218" s="185"/>
      <c r="AE1218" s="185"/>
      <c r="AF1218" s="105"/>
      <c r="AG1218" s="105"/>
      <c r="AH1218" s="185"/>
      <c r="AI1218" s="185">
        <f>SUM(AI1216:AI1217)</f>
        <v>0</v>
      </c>
      <c r="AJ1218" s="185">
        <f t="shared" ref="AJ1218" si="3297">SUM(AJ1216:AJ1217)</f>
        <v>0</v>
      </c>
      <c r="AK1218" s="185"/>
      <c r="AL1218" s="185">
        <f t="shared" ref="AL1218:AM1218" si="3298">SUM(AL1216:AL1217)</f>
        <v>0</v>
      </c>
      <c r="AM1218" s="185">
        <f t="shared" si="3298"/>
        <v>0</v>
      </c>
      <c r="AN1218" s="185"/>
      <c r="AO1218" s="185">
        <f t="shared" ref="AO1218:AP1218" si="3299">SUM(AO1216:AO1217)</f>
        <v>0</v>
      </c>
      <c r="AP1218" s="185">
        <f t="shared" si="3299"/>
        <v>0</v>
      </c>
      <c r="AQ1218" s="185"/>
      <c r="AR1218" s="185">
        <f t="shared" ref="AR1218:AS1218" si="3300">SUM(AR1216:AR1217)</f>
        <v>0</v>
      </c>
      <c r="AS1218" s="185">
        <f t="shared" si="3300"/>
        <v>0</v>
      </c>
      <c r="AT1218" s="185"/>
      <c r="AU1218" s="185">
        <f t="shared" ref="AU1218:AV1218" si="3301">SUM(AU1216:AU1217)</f>
        <v>0</v>
      </c>
      <c r="AV1218" s="185">
        <f t="shared" si="3301"/>
        <v>0</v>
      </c>
      <c r="AW1218" s="185"/>
      <c r="AX1218" s="185">
        <f>SUM(AX1216:AX1217)</f>
        <v>0</v>
      </c>
      <c r="AY1218" s="185">
        <f t="shared" ref="AY1218" si="3302">SUM(AY1216:AY1217)</f>
        <v>0</v>
      </c>
      <c r="AZ1218" s="185"/>
      <c r="BA1218" s="185">
        <f t="shared" ref="BA1218:BB1218" si="3303">SUM(BA1216:BA1217)</f>
        <v>0</v>
      </c>
      <c r="BB1218" s="185">
        <f t="shared" si="3303"/>
        <v>0</v>
      </c>
      <c r="BC1218" s="185"/>
      <c r="BD1218" s="185">
        <f t="shared" ref="BD1218:BE1218" si="3304">SUM(BD1216:BD1217)</f>
        <v>0</v>
      </c>
      <c r="BE1218" s="185">
        <f t="shared" si="3304"/>
        <v>0</v>
      </c>
      <c r="BF1218" s="185"/>
      <c r="BG1218" s="185">
        <f t="shared" ref="BG1218:BH1218" si="3305">SUM(BG1216:BG1217)</f>
        <v>0</v>
      </c>
      <c r="BH1218" s="185">
        <f t="shared" si="3305"/>
        <v>0</v>
      </c>
      <c r="BI1218" s="185"/>
      <c r="BJ1218" s="185">
        <f t="shared" ref="BJ1218:BK1218" si="3306">SUM(BJ1216:BJ1217)</f>
        <v>0</v>
      </c>
      <c r="BK1218" s="185">
        <f t="shared" si="3306"/>
        <v>0</v>
      </c>
      <c r="BL1218" s="185"/>
      <c r="BM1218" s="185">
        <f>SUM(BM1216:BM1217)</f>
        <v>0</v>
      </c>
      <c r="BN1218" s="185">
        <f t="shared" ref="BN1218" si="3307">SUM(BN1216:BN1217)</f>
        <v>0</v>
      </c>
      <c r="BO1218" s="185"/>
      <c r="BP1218" s="185">
        <f t="shared" ref="BP1218:BQ1218" si="3308">SUM(BP1216:BP1217)</f>
        <v>0</v>
      </c>
      <c r="BQ1218" s="185">
        <f t="shared" si="3308"/>
        <v>0</v>
      </c>
      <c r="BR1218" s="185"/>
      <c r="BS1218" s="185">
        <f t="shared" ref="BS1218:BT1218" si="3309">SUM(BS1216:BS1217)</f>
        <v>0</v>
      </c>
      <c r="BT1218" s="185">
        <f t="shared" si="3309"/>
        <v>0</v>
      </c>
      <c r="BU1218" s="185"/>
      <c r="BV1218" s="185">
        <f t="shared" ref="BV1218:BW1218" si="3310">SUM(BV1216:BV1217)</f>
        <v>0</v>
      </c>
      <c r="BW1218" s="185">
        <f t="shared" si="3310"/>
        <v>0</v>
      </c>
      <c r="BX1218" s="185"/>
      <c r="BY1218" s="185">
        <f t="shared" ref="BY1218:BZ1218" si="3311">SUM(BY1216:BY1217)</f>
        <v>0</v>
      </c>
      <c r="BZ1218" s="185">
        <f t="shared" si="3311"/>
        <v>0</v>
      </c>
      <c r="CA1218" s="185"/>
      <c r="CB1218" s="185">
        <f>SUM(CB1216:CB1217)</f>
        <v>0</v>
      </c>
      <c r="CC1218" s="185">
        <f t="shared" ref="CC1218" si="3312">SUM(CC1216:CC1217)</f>
        <v>0</v>
      </c>
      <c r="CD1218" s="185"/>
      <c r="CE1218" s="185">
        <f t="shared" ref="CE1218:CF1218" si="3313">SUM(CE1216:CE1217)</f>
        <v>0</v>
      </c>
      <c r="CF1218" s="185">
        <f t="shared" si="3313"/>
        <v>0</v>
      </c>
      <c r="CG1218" s="185"/>
      <c r="CH1218" s="185">
        <f t="shared" ref="CH1218:CI1218" si="3314">SUM(CH1216:CH1217)</f>
        <v>0</v>
      </c>
      <c r="CI1218" s="185">
        <f t="shared" si="3314"/>
        <v>0</v>
      </c>
      <c r="CJ1218" s="185"/>
      <c r="CK1218" s="185">
        <f t="shared" ref="CK1218:CL1218" si="3315">SUM(CK1216:CK1217)</f>
        <v>0</v>
      </c>
      <c r="CL1218" s="185">
        <f t="shared" si="3315"/>
        <v>0</v>
      </c>
      <c r="CM1218" s="185"/>
      <c r="CN1218" s="185">
        <f t="shared" ref="CN1218:CO1218" si="3316">SUM(CN1216:CN1217)</f>
        <v>0</v>
      </c>
      <c r="CO1218" s="185">
        <f t="shared" si="3316"/>
        <v>0</v>
      </c>
      <c r="CP1218" s="2234"/>
      <c r="CQ1218" s="2234">
        <f t="shared" ref="CQ1218:CR1218" si="3317">SUM(CQ1216:CQ1217)</f>
        <v>0</v>
      </c>
      <c r="CR1218" s="2234">
        <f t="shared" si="3317"/>
        <v>0</v>
      </c>
      <c r="CS1218" s="283"/>
      <c r="CT1218" s="283">
        <f t="shared" ref="CT1218:CU1218" si="3318">SUM(CT1216:CT1217)</f>
        <v>0</v>
      </c>
      <c r="CU1218" s="283">
        <f t="shared" si="3318"/>
        <v>0</v>
      </c>
      <c r="CV1218" s="185"/>
      <c r="CW1218" s="185">
        <f t="shared" ref="CW1218:CX1218" si="3319">SUM(CW1216:CW1217)</f>
        <v>0</v>
      </c>
      <c r="CX1218" s="185">
        <f t="shared" si="3319"/>
        <v>0</v>
      </c>
      <c r="CY1218" s="185"/>
      <c r="CZ1218" s="185">
        <f t="shared" ref="CZ1218:DA1218" si="3320">SUM(CZ1216:CZ1217)</f>
        <v>0</v>
      </c>
      <c r="DA1218" s="185">
        <f t="shared" si="3320"/>
        <v>0</v>
      </c>
      <c r="DB1218" s="1622"/>
      <c r="DC1218" s="1622"/>
      <c r="DD1218" s="1622"/>
      <c r="DE1218" s="185">
        <f>SUM(DE1216:DE1217)</f>
        <v>0</v>
      </c>
      <c r="DF1218" s="283"/>
      <c r="DG1218" s="185"/>
      <c r="DH1218" s="185"/>
      <c r="DI1218" s="185"/>
      <c r="DJ1218" s="185"/>
      <c r="DK1218" s="185"/>
      <c r="DL1218" s="185"/>
      <c r="DM1218" s="185"/>
      <c r="DN1218" s="33"/>
      <c r="DO1218" s="185"/>
      <c r="DP1218" s="283"/>
      <c r="DQ1218" s="185"/>
      <c r="DR1218" s="185"/>
      <c r="DS1218" s="185"/>
      <c r="DT1218" s="185"/>
      <c r="DU1218" s="185"/>
      <c r="DV1218" s="185"/>
      <c r="DW1218" s="185"/>
      <c r="DX1218" s="33"/>
      <c r="DY1218" s="185"/>
      <c r="DZ1218" s="2234">
        <f>SUM(DZ1216:DZ1217)</f>
        <v>0</v>
      </c>
      <c r="EA1218" s="283">
        <f t="shared" ref="EA1218:EB1218" si="3321">SUM(EA1216:EA1217)</f>
        <v>0</v>
      </c>
      <c r="EB1218" s="185">
        <f t="shared" si="3321"/>
        <v>0</v>
      </c>
      <c r="EC1218" s="866">
        <f t="shared" ref="EC1218" si="3322">SUM(EC1216:EC1217)</f>
        <v>0</v>
      </c>
      <c r="ED1218" s="185"/>
      <c r="EE1218" s="185"/>
      <c r="EF1218" s="185"/>
      <c r="EG1218" s="202"/>
      <c r="EH1218" s="1614"/>
    </row>
    <row r="1219" spans="1:138" ht="15" hidden="1" customHeight="1" outlineLevel="1">
      <c r="A1219" s="67"/>
      <c r="B1219" s="23"/>
      <c r="C1219" s="106" t="s">
        <v>35</v>
      </c>
      <c r="D1219" s="27" t="s">
        <v>50</v>
      </c>
      <c r="E1219" s="84"/>
      <c r="F1219" s="84"/>
      <c r="G1219" s="84"/>
      <c r="H1219" s="84"/>
      <c r="I1219" s="84"/>
      <c r="J1219" s="84"/>
      <c r="K1219" s="84"/>
      <c r="L1219" s="84"/>
      <c r="M1219" s="2199"/>
      <c r="N1219" s="84"/>
      <c r="O1219" s="84"/>
      <c r="P1219" s="84"/>
      <c r="Q1219" s="185"/>
      <c r="R1219" s="185"/>
      <c r="S1219" s="185"/>
      <c r="T1219" s="185"/>
      <c r="U1219" s="185"/>
      <c r="V1219" s="84"/>
      <c r="W1219" s="84"/>
      <c r="X1219" s="84"/>
      <c r="Y1219" s="84"/>
      <c r="Z1219" s="84"/>
      <c r="AA1219" s="185"/>
      <c r="AB1219" s="185"/>
      <c r="AC1219" s="185"/>
      <c r="AD1219" s="185"/>
      <c r="AE1219" s="185"/>
      <c r="AF1219" s="23"/>
      <c r="AG1219" s="23"/>
      <c r="AH1219" s="185"/>
      <c r="AI1219" s="185"/>
      <c r="AJ1219" s="185"/>
      <c r="AK1219" s="185"/>
      <c r="AL1219" s="185"/>
      <c r="AM1219" s="185"/>
      <c r="AN1219" s="185"/>
      <c r="AO1219" s="185"/>
      <c r="AP1219" s="185"/>
      <c r="AQ1219" s="185"/>
      <c r="AR1219" s="185"/>
      <c r="AS1219" s="185"/>
      <c r="AT1219" s="185"/>
      <c r="AU1219" s="185"/>
      <c r="AV1219" s="185"/>
      <c r="AW1219" s="185"/>
      <c r="AX1219" s="185"/>
      <c r="AY1219" s="185"/>
      <c r="AZ1219" s="185"/>
      <c r="BA1219" s="185"/>
      <c r="BB1219" s="185"/>
      <c r="BC1219" s="185"/>
      <c r="BD1219" s="185"/>
      <c r="BE1219" s="185"/>
      <c r="BF1219" s="185"/>
      <c r="BG1219" s="185"/>
      <c r="BH1219" s="185"/>
      <c r="BI1219" s="185"/>
      <c r="BJ1219" s="185"/>
      <c r="BK1219" s="185"/>
      <c r="BL1219" s="185"/>
      <c r="BM1219" s="185"/>
      <c r="BN1219" s="185"/>
      <c r="BO1219" s="185"/>
      <c r="BP1219" s="185"/>
      <c r="BQ1219" s="185"/>
      <c r="BR1219" s="185"/>
      <c r="BS1219" s="185"/>
      <c r="BT1219" s="185"/>
      <c r="BU1219" s="185"/>
      <c r="BV1219" s="185"/>
      <c r="BW1219" s="185"/>
      <c r="BX1219" s="185"/>
      <c r="BY1219" s="185"/>
      <c r="BZ1219" s="185"/>
      <c r="CA1219" s="185"/>
      <c r="CB1219" s="185"/>
      <c r="CC1219" s="185"/>
      <c r="CD1219" s="185"/>
      <c r="CE1219" s="185"/>
      <c r="CF1219" s="185"/>
      <c r="CG1219" s="185"/>
      <c r="CH1219" s="185"/>
      <c r="CI1219" s="185"/>
      <c r="CJ1219" s="185"/>
      <c r="CK1219" s="185"/>
      <c r="CL1219" s="185"/>
      <c r="CM1219" s="185"/>
      <c r="CN1219" s="185"/>
      <c r="CO1219" s="185"/>
      <c r="CP1219" s="2234"/>
      <c r="CQ1219" s="2234"/>
      <c r="CR1219" s="2234"/>
      <c r="CS1219" s="283"/>
      <c r="CT1219" s="283"/>
      <c r="CU1219" s="283"/>
      <c r="CV1219" s="185"/>
      <c r="CW1219" s="185"/>
      <c r="CX1219" s="185"/>
      <c r="CY1219" s="185"/>
      <c r="CZ1219" s="185"/>
      <c r="DA1219" s="185"/>
      <c r="DB1219" s="1622"/>
      <c r="DC1219" s="1622"/>
      <c r="DD1219" s="1622"/>
      <c r="DE1219" s="185"/>
      <c r="DF1219" s="283"/>
      <c r="DG1219" s="185"/>
      <c r="DH1219" s="185"/>
      <c r="DI1219" s="185"/>
      <c r="DJ1219" s="185"/>
      <c r="DK1219" s="185"/>
      <c r="DL1219" s="185"/>
      <c r="DM1219" s="185"/>
      <c r="DN1219" s="185"/>
      <c r="DO1219" s="185"/>
      <c r="DP1219" s="283"/>
      <c r="DQ1219" s="185"/>
      <c r="DR1219" s="185"/>
      <c r="DS1219" s="185"/>
      <c r="DT1219" s="185"/>
      <c r="DU1219" s="185"/>
      <c r="DV1219" s="185"/>
      <c r="DW1219" s="185"/>
      <c r="DX1219" s="185"/>
      <c r="DY1219" s="185"/>
      <c r="DZ1219" s="2234"/>
      <c r="EA1219" s="283"/>
      <c r="EB1219" s="185"/>
      <c r="EC1219" s="866"/>
      <c r="ED1219" s="185"/>
      <c r="EE1219" s="185"/>
      <c r="EF1219" s="185"/>
      <c r="EG1219" s="202"/>
      <c r="EH1219" s="1614"/>
    </row>
    <row r="1220" spans="1:138" ht="15" hidden="1" customHeight="1" outlineLevel="1">
      <c r="A1220" s="67"/>
      <c r="B1220" s="23"/>
      <c r="C1220" s="95" t="s">
        <v>135</v>
      </c>
      <c r="D1220" s="96" t="s">
        <v>130</v>
      </c>
      <c r="E1220" s="67"/>
      <c r="F1220" s="67"/>
      <c r="G1220" s="67"/>
      <c r="H1220" s="84"/>
      <c r="I1220" s="67"/>
      <c r="J1220" s="67"/>
      <c r="K1220" s="67"/>
      <c r="L1220" s="67"/>
      <c r="M1220" s="2216"/>
      <c r="N1220" s="67"/>
      <c r="O1220" s="67"/>
      <c r="P1220" s="67"/>
      <c r="Q1220" s="185"/>
      <c r="R1220" s="185"/>
      <c r="S1220" s="185"/>
      <c r="T1220" s="185"/>
      <c r="U1220" s="185"/>
      <c r="V1220" s="84"/>
      <c r="W1220" s="67"/>
      <c r="X1220" s="67"/>
      <c r="Y1220" s="67"/>
      <c r="Z1220" s="67"/>
      <c r="AA1220" s="185"/>
      <c r="AB1220" s="185"/>
      <c r="AC1220" s="185"/>
      <c r="AD1220" s="185"/>
      <c r="AE1220" s="185"/>
      <c r="AF1220" s="23"/>
      <c r="AG1220" s="23"/>
      <c r="AH1220" s="185"/>
      <c r="AI1220" s="185"/>
      <c r="AJ1220" s="185"/>
      <c r="AK1220" s="185"/>
      <c r="AL1220" s="185"/>
      <c r="AM1220" s="185"/>
      <c r="AN1220" s="185"/>
      <c r="AO1220" s="185"/>
      <c r="AP1220" s="185"/>
      <c r="AQ1220" s="185"/>
      <c r="AR1220" s="185"/>
      <c r="AS1220" s="185"/>
      <c r="AT1220" s="185"/>
      <c r="AU1220" s="185"/>
      <c r="AV1220" s="185"/>
      <c r="AW1220" s="185"/>
      <c r="AX1220" s="185"/>
      <c r="AY1220" s="185"/>
      <c r="AZ1220" s="185"/>
      <c r="BA1220" s="185"/>
      <c r="BB1220" s="185"/>
      <c r="BC1220" s="185"/>
      <c r="BD1220" s="185"/>
      <c r="BE1220" s="185"/>
      <c r="BF1220" s="185"/>
      <c r="BG1220" s="185"/>
      <c r="BH1220" s="185"/>
      <c r="BI1220" s="185"/>
      <c r="BJ1220" s="185"/>
      <c r="BK1220" s="185"/>
      <c r="BL1220" s="185"/>
      <c r="BM1220" s="185"/>
      <c r="BN1220" s="185"/>
      <c r="BO1220" s="185"/>
      <c r="BP1220" s="185"/>
      <c r="BQ1220" s="185"/>
      <c r="BR1220" s="185"/>
      <c r="BS1220" s="185"/>
      <c r="BT1220" s="185"/>
      <c r="BU1220" s="185"/>
      <c r="BV1220" s="185"/>
      <c r="BW1220" s="185"/>
      <c r="BX1220" s="185"/>
      <c r="BY1220" s="185"/>
      <c r="BZ1220" s="185"/>
      <c r="CA1220" s="185"/>
      <c r="CB1220" s="185"/>
      <c r="CC1220" s="185"/>
      <c r="CD1220" s="185"/>
      <c r="CE1220" s="185"/>
      <c r="CF1220" s="185"/>
      <c r="CG1220" s="185"/>
      <c r="CH1220" s="185"/>
      <c r="CI1220" s="185"/>
      <c r="CJ1220" s="185"/>
      <c r="CK1220" s="185"/>
      <c r="CL1220" s="185"/>
      <c r="CM1220" s="185"/>
      <c r="CN1220" s="185"/>
      <c r="CO1220" s="185"/>
      <c r="CP1220" s="2234"/>
      <c r="CQ1220" s="2234"/>
      <c r="CR1220" s="2234"/>
      <c r="CS1220" s="283"/>
      <c r="CT1220" s="283"/>
      <c r="CU1220" s="283"/>
      <c r="CV1220" s="185"/>
      <c r="CW1220" s="185"/>
      <c r="CX1220" s="185"/>
      <c r="CY1220" s="185"/>
      <c r="CZ1220" s="185"/>
      <c r="DA1220" s="185"/>
      <c r="DB1220" s="1622"/>
      <c r="DC1220" s="1622"/>
      <c r="DD1220" s="1622"/>
      <c r="DE1220" s="185"/>
      <c r="DF1220" s="283"/>
      <c r="DG1220" s="185"/>
      <c r="DH1220" s="185"/>
      <c r="DI1220" s="185"/>
      <c r="DJ1220" s="185"/>
      <c r="DK1220" s="185"/>
      <c r="DL1220" s="185"/>
      <c r="DM1220" s="185"/>
      <c r="DN1220" s="185"/>
      <c r="DO1220" s="185"/>
      <c r="DP1220" s="283"/>
      <c r="DQ1220" s="185"/>
      <c r="DR1220" s="185"/>
      <c r="DS1220" s="185"/>
      <c r="DT1220" s="185"/>
      <c r="DU1220" s="185"/>
      <c r="DV1220" s="185"/>
      <c r="DW1220" s="185"/>
      <c r="DX1220" s="185"/>
      <c r="DY1220" s="185"/>
      <c r="DZ1220" s="2234"/>
      <c r="EA1220" s="283"/>
      <c r="EB1220" s="185"/>
      <c r="EC1220" s="866"/>
      <c r="ED1220" s="185"/>
      <c r="EE1220" s="185"/>
      <c r="EF1220" s="185"/>
      <c r="EG1220" s="202"/>
      <c r="EH1220" s="1614"/>
    </row>
    <row r="1221" spans="1:138" ht="15" hidden="1" customHeight="1" outlineLevel="1">
      <c r="A1221" s="67"/>
      <c r="B1221" s="23"/>
      <c r="C1221" s="95"/>
      <c r="D1221" s="96"/>
      <c r="E1221" s="67"/>
      <c r="F1221" s="67"/>
      <c r="G1221" s="67"/>
      <c r="H1221" s="86">
        <f>SUM(I1221:L1221)</f>
        <v>0</v>
      </c>
      <c r="I1221" s="67"/>
      <c r="J1221" s="67"/>
      <c r="K1221" s="67"/>
      <c r="L1221" s="67"/>
      <c r="M1221" s="2216"/>
      <c r="N1221" s="67"/>
      <c r="O1221" s="67"/>
      <c r="P1221" s="67"/>
      <c r="Q1221" s="185">
        <f>SUM(R1221:U1221)</f>
        <v>0</v>
      </c>
      <c r="R1221" s="196"/>
      <c r="S1221" s="196"/>
      <c r="T1221" s="196"/>
      <c r="U1221" s="196"/>
      <c r="V1221" s="86">
        <f>SUM(W1221:Z1221)</f>
        <v>0</v>
      </c>
      <c r="W1221" s="67"/>
      <c r="X1221" s="67"/>
      <c r="Y1221" s="67"/>
      <c r="Z1221" s="67"/>
      <c r="AA1221" s="185">
        <f>SUM(AB1221:AE1221)</f>
        <v>0</v>
      </c>
      <c r="AB1221" s="196"/>
      <c r="AC1221" s="196"/>
      <c r="AD1221" s="196"/>
      <c r="AE1221" s="196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  <c r="AX1221" s="33"/>
      <c r="AY1221" s="33"/>
      <c r="AZ1221" s="33"/>
      <c r="BA1221" s="33"/>
      <c r="BB1221" s="33"/>
      <c r="BC1221" s="33"/>
      <c r="BD1221" s="33"/>
      <c r="BE1221" s="33"/>
      <c r="BF1221" s="33"/>
      <c r="BG1221" s="33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W1221" s="33"/>
      <c r="BX1221" s="33"/>
      <c r="BY1221" s="33"/>
      <c r="BZ1221" s="33"/>
      <c r="CA1221" s="33"/>
      <c r="CB1221" s="33"/>
      <c r="CC1221" s="33"/>
      <c r="CD1221" s="33"/>
      <c r="CE1221" s="33"/>
      <c r="CF1221" s="33"/>
      <c r="CG1221" s="33"/>
      <c r="CH1221" s="33"/>
      <c r="CI1221" s="33"/>
      <c r="CJ1221" s="33"/>
      <c r="CK1221" s="33"/>
      <c r="CL1221" s="33"/>
      <c r="CM1221" s="33"/>
      <c r="CN1221" s="33"/>
      <c r="CO1221" s="33"/>
      <c r="CP1221" s="2239"/>
      <c r="CQ1221" s="2239"/>
      <c r="CR1221" s="2239"/>
      <c r="CS1221" s="210"/>
      <c r="CT1221" s="210"/>
      <c r="CU1221" s="210"/>
      <c r="CV1221" s="33"/>
      <c r="CW1221" s="33"/>
      <c r="CX1221" s="33"/>
      <c r="CY1221" s="33"/>
      <c r="CZ1221" s="33"/>
      <c r="DA1221" s="33"/>
      <c r="DB1221" s="1498"/>
      <c r="DC1221" s="1498"/>
      <c r="DD1221" s="1498"/>
      <c r="DE1221" s="33"/>
      <c r="DF1221" s="210"/>
      <c r="DG1221" s="33"/>
      <c r="DH1221" s="33"/>
      <c r="DI1221" s="33"/>
      <c r="DJ1221" s="33"/>
      <c r="DK1221" s="33"/>
      <c r="DL1221" s="33"/>
      <c r="DM1221" s="33"/>
      <c r="DN1221" s="185"/>
      <c r="DO1221" s="33"/>
      <c r="DP1221" s="210"/>
      <c r="DQ1221" s="33"/>
      <c r="DR1221" s="33"/>
      <c r="DS1221" s="33"/>
      <c r="DT1221" s="33"/>
      <c r="DU1221" s="33"/>
      <c r="DV1221" s="33"/>
      <c r="DW1221" s="33"/>
      <c r="DX1221" s="185"/>
      <c r="DY1221" s="33"/>
      <c r="DZ1221" s="2239"/>
      <c r="EA1221" s="210"/>
      <c r="EB1221" s="33"/>
      <c r="EC1221" s="868"/>
      <c r="ED1221" s="33"/>
      <c r="EE1221" s="33"/>
      <c r="EF1221" s="33"/>
      <c r="EG1221" s="201"/>
      <c r="EH1221" s="1581"/>
    </row>
    <row r="1222" spans="1:138" ht="15" hidden="1" customHeight="1" outlineLevel="1">
      <c r="A1222" s="67"/>
      <c r="B1222" s="23"/>
      <c r="C1222" s="95"/>
      <c r="D1222" s="23"/>
      <c r="E1222" s="67"/>
      <c r="F1222" s="67"/>
      <c r="G1222" s="67"/>
      <c r="H1222" s="86">
        <f>SUM(I1222:L1222)</f>
        <v>0</v>
      </c>
      <c r="I1222" s="67"/>
      <c r="J1222" s="67"/>
      <c r="K1222" s="67"/>
      <c r="L1222" s="67"/>
      <c r="M1222" s="2216"/>
      <c r="N1222" s="67"/>
      <c r="O1222" s="67"/>
      <c r="P1222" s="67"/>
      <c r="Q1222" s="185">
        <f>SUM(R1222:U1222)</f>
        <v>0</v>
      </c>
      <c r="R1222" s="196"/>
      <c r="S1222" s="196"/>
      <c r="T1222" s="196"/>
      <c r="U1222" s="196"/>
      <c r="V1222" s="86">
        <f>SUM(W1222:Z1222)</f>
        <v>0</v>
      </c>
      <c r="W1222" s="67"/>
      <c r="X1222" s="67"/>
      <c r="Y1222" s="67"/>
      <c r="Z1222" s="67"/>
      <c r="AA1222" s="185">
        <f>SUM(AB1222:AE1222)</f>
        <v>0</v>
      </c>
      <c r="AB1222" s="196"/>
      <c r="AC1222" s="196"/>
      <c r="AD1222" s="196"/>
      <c r="AE1222" s="196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W1222" s="33"/>
      <c r="BX1222" s="33"/>
      <c r="BY1222" s="33"/>
      <c r="BZ1222" s="33"/>
      <c r="CA1222" s="33"/>
      <c r="CB1222" s="33"/>
      <c r="CC1222" s="33"/>
      <c r="CD1222" s="33"/>
      <c r="CE1222" s="33"/>
      <c r="CF1222" s="33"/>
      <c r="CG1222" s="33"/>
      <c r="CH1222" s="33"/>
      <c r="CI1222" s="33"/>
      <c r="CJ1222" s="33"/>
      <c r="CK1222" s="33"/>
      <c r="CL1222" s="33"/>
      <c r="CM1222" s="33"/>
      <c r="CN1222" s="33"/>
      <c r="CO1222" s="33"/>
      <c r="CP1222" s="2239"/>
      <c r="CQ1222" s="2239"/>
      <c r="CR1222" s="2239"/>
      <c r="CS1222" s="210"/>
      <c r="CT1222" s="210"/>
      <c r="CU1222" s="210"/>
      <c r="CV1222" s="33"/>
      <c r="CW1222" s="33"/>
      <c r="CX1222" s="33"/>
      <c r="CY1222" s="33"/>
      <c r="CZ1222" s="33"/>
      <c r="DA1222" s="33"/>
      <c r="DB1222" s="1498"/>
      <c r="DC1222" s="1498"/>
      <c r="DD1222" s="1498"/>
      <c r="DE1222" s="33"/>
      <c r="DF1222" s="210"/>
      <c r="DG1222" s="33"/>
      <c r="DH1222" s="33"/>
      <c r="DI1222" s="33"/>
      <c r="DJ1222" s="33"/>
      <c r="DK1222" s="33"/>
      <c r="DL1222" s="33"/>
      <c r="DM1222" s="33"/>
      <c r="DN1222" s="33"/>
      <c r="DO1222" s="33"/>
      <c r="DP1222" s="210"/>
      <c r="DQ1222" s="33"/>
      <c r="DR1222" s="33"/>
      <c r="DS1222" s="33"/>
      <c r="DT1222" s="33"/>
      <c r="DU1222" s="33"/>
      <c r="DV1222" s="33"/>
      <c r="DW1222" s="33"/>
      <c r="DX1222" s="33"/>
      <c r="DY1222" s="33"/>
      <c r="DZ1222" s="2239"/>
      <c r="EA1222" s="210"/>
      <c r="EB1222" s="33"/>
      <c r="EC1222" s="868"/>
      <c r="ED1222" s="33"/>
      <c r="EE1222" s="33"/>
      <c r="EF1222" s="33"/>
      <c r="EG1222" s="201"/>
      <c r="EH1222" s="1581"/>
    </row>
    <row r="1223" spans="1:138" ht="15" hidden="1" customHeight="1" outlineLevel="1">
      <c r="A1223" s="67"/>
      <c r="B1223" s="23"/>
      <c r="C1223" s="95" t="s">
        <v>49</v>
      </c>
      <c r="D1223" s="105" t="s">
        <v>1</v>
      </c>
      <c r="E1223" s="84"/>
      <c r="F1223" s="84"/>
      <c r="G1223" s="84"/>
      <c r="H1223" s="84"/>
      <c r="I1223" s="84"/>
      <c r="J1223" s="84"/>
      <c r="K1223" s="84"/>
      <c r="L1223" s="84"/>
      <c r="M1223" s="2199"/>
      <c r="N1223" s="84"/>
      <c r="O1223" s="84"/>
      <c r="P1223" s="84"/>
      <c r="Q1223" s="185"/>
      <c r="R1223" s="185"/>
      <c r="S1223" s="185"/>
      <c r="T1223" s="185"/>
      <c r="U1223" s="185"/>
      <c r="V1223" s="84"/>
      <c r="W1223" s="84"/>
      <c r="X1223" s="84"/>
      <c r="Y1223" s="84"/>
      <c r="Z1223" s="84"/>
      <c r="AA1223" s="185"/>
      <c r="AB1223" s="185"/>
      <c r="AC1223" s="185"/>
      <c r="AD1223" s="185"/>
      <c r="AE1223" s="185"/>
      <c r="AF1223" s="105"/>
      <c r="AG1223" s="105"/>
      <c r="AH1223" s="185">
        <f>SUM(AH1221:AH1222)</f>
        <v>0</v>
      </c>
      <c r="AI1223" s="185">
        <f>SUM(AI1221:AI1222)</f>
        <v>0</v>
      </c>
      <c r="AJ1223" s="185">
        <f t="shared" ref="AJ1223:AV1223" si="3323">SUM(AJ1221:AJ1222)</f>
        <v>0</v>
      </c>
      <c r="AK1223" s="185">
        <f t="shared" si="3323"/>
        <v>0</v>
      </c>
      <c r="AL1223" s="185">
        <f t="shared" si="3323"/>
        <v>0</v>
      </c>
      <c r="AM1223" s="185">
        <f t="shared" si="3323"/>
        <v>0</v>
      </c>
      <c r="AN1223" s="185">
        <f t="shared" si="3323"/>
        <v>0</v>
      </c>
      <c r="AO1223" s="185">
        <f t="shared" si="3323"/>
        <v>0</v>
      </c>
      <c r="AP1223" s="185">
        <f t="shared" si="3323"/>
        <v>0</v>
      </c>
      <c r="AQ1223" s="185">
        <f t="shared" si="3323"/>
        <v>0</v>
      </c>
      <c r="AR1223" s="185">
        <f t="shared" si="3323"/>
        <v>0</v>
      </c>
      <c r="AS1223" s="185">
        <f t="shared" si="3323"/>
        <v>0</v>
      </c>
      <c r="AT1223" s="185">
        <f t="shared" si="3323"/>
        <v>0</v>
      </c>
      <c r="AU1223" s="185">
        <f t="shared" si="3323"/>
        <v>0</v>
      </c>
      <c r="AV1223" s="185">
        <f t="shared" si="3323"/>
        <v>0</v>
      </c>
      <c r="AW1223" s="185">
        <f>SUM(AW1221:AW1222)</f>
        <v>0</v>
      </c>
      <c r="AX1223" s="185">
        <f>SUM(AX1221:AX1222)</f>
        <v>0</v>
      </c>
      <c r="AY1223" s="185">
        <f t="shared" ref="AY1223:BK1223" si="3324">SUM(AY1221:AY1222)</f>
        <v>0</v>
      </c>
      <c r="AZ1223" s="185">
        <f t="shared" si="3324"/>
        <v>0</v>
      </c>
      <c r="BA1223" s="185">
        <f t="shared" si="3324"/>
        <v>0</v>
      </c>
      <c r="BB1223" s="185">
        <f t="shared" si="3324"/>
        <v>0</v>
      </c>
      <c r="BC1223" s="185">
        <f t="shared" si="3324"/>
        <v>0</v>
      </c>
      <c r="BD1223" s="185">
        <f t="shared" si="3324"/>
        <v>0</v>
      </c>
      <c r="BE1223" s="185">
        <f t="shared" si="3324"/>
        <v>0</v>
      </c>
      <c r="BF1223" s="185">
        <f t="shared" si="3324"/>
        <v>0</v>
      </c>
      <c r="BG1223" s="185">
        <f t="shared" si="3324"/>
        <v>0</v>
      </c>
      <c r="BH1223" s="185">
        <f t="shared" si="3324"/>
        <v>0</v>
      </c>
      <c r="BI1223" s="185">
        <f t="shared" si="3324"/>
        <v>0</v>
      </c>
      <c r="BJ1223" s="185">
        <f t="shared" si="3324"/>
        <v>0</v>
      </c>
      <c r="BK1223" s="185">
        <f t="shared" si="3324"/>
        <v>0</v>
      </c>
      <c r="BL1223" s="185">
        <f>SUM(BL1221:BL1222)</f>
        <v>0</v>
      </c>
      <c r="BM1223" s="185">
        <f>SUM(BM1221:BM1222)</f>
        <v>0</v>
      </c>
      <c r="BN1223" s="185">
        <f t="shared" ref="BN1223:BZ1223" si="3325">SUM(BN1221:BN1222)</f>
        <v>0</v>
      </c>
      <c r="BO1223" s="185">
        <f t="shared" si="3325"/>
        <v>0</v>
      </c>
      <c r="BP1223" s="185">
        <f t="shared" si="3325"/>
        <v>0</v>
      </c>
      <c r="BQ1223" s="185">
        <f t="shared" si="3325"/>
        <v>0</v>
      </c>
      <c r="BR1223" s="185">
        <f t="shared" si="3325"/>
        <v>0</v>
      </c>
      <c r="BS1223" s="185">
        <f t="shared" si="3325"/>
        <v>0</v>
      </c>
      <c r="BT1223" s="185">
        <f t="shared" si="3325"/>
        <v>0</v>
      </c>
      <c r="BU1223" s="185">
        <f t="shared" si="3325"/>
        <v>0</v>
      </c>
      <c r="BV1223" s="185">
        <f t="shared" si="3325"/>
        <v>0</v>
      </c>
      <c r="BW1223" s="185">
        <f t="shared" si="3325"/>
        <v>0</v>
      </c>
      <c r="BX1223" s="185">
        <f t="shared" si="3325"/>
        <v>0</v>
      </c>
      <c r="BY1223" s="185">
        <f t="shared" si="3325"/>
        <v>0</v>
      </c>
      <c r="BZ1223" s="185">
        <f t="shared" si="3325"/>
        <v>0</v>
      </c>
      <c r="CA1223" s="185">
        <f>SUM(CA1221:CA1222)</f>
        <v>0</v>
      </c>
      <c r="CB1223" s="185">
        <f>SUM(CB1221:CB1222)</f>
        <v>0</v>
      </c>
      <c r="CC1223" s="185">
        <f t="shared" ref="CC1223:CO1223" si="3326">SUM(CC1221:CC1222)</f>
        <v>0</v>
      </c>
      <c r="CD1223" s="185">
        <f t="shared" si="3326"/>
        <v>0</v>
      </c>
      <c r="CE1223" s="185">
        <f t="shared" si="3326"/>
        <v>0</v>
      </c>
      <c r="CF1223" s="185">
        <f t="shared" si="3326"/>
        <v>0</v>
      </c>
      <c r="CG1223" s="185">
        <f t="shared" si="3326"/>
        <v>0</v>
      </c>
      <c r="CH1223" s="185">
        <f t="shared" si="3326"/>
        <v>0</v>
      </c>
      <c r="CI1223" s="185">
        <f t="shared" si="3326"/>
        <v>0</v>
      </c>
      <c r="CJ1223" s="185">
        <f t="shared" si="3326"/>
        <v>0</v>
      </c>
      <c r="CK1223" s="185">
        <f t="shared" si="3326"/>
        <v>0</v>
      </c>
      <c r="CL1223" s="185">
        <f t="shared" si="3326"/>
        <v>0</v>
      </c>
      <c r="CM1223" s="185">
        <f t="shared" si="3326"/>
        <v>0</v>
      </c>
      <c r="CN1223" s="185">
        <f t="shared" si="3326"/>
        <v>0</v>
      </c>
      <c r="CO1223" s="185">
        <f t="shared" si="3326"/>
        <v>0</v>
      </c>
      <c r="CP1223" s="2234">
        <f t="shared" ref="CP1223:CX1223" si="3327">SUM(CP1221:CP1222)</f>
        <v>0</v>
      </c>
      <c r="CQ1223" s="2234">
        <f t="shared" si="3327"/>
        <v>0</v>
      </c>
      <c r="CR1223" s="2234">
        <f t="shared" si="3327"/>
        <v>0</v>
      </c>
      <c r="CS1223" s="283">
        <f t="shared" si="3327"/>
        <v>0</v>
      </c>
      <c r="CT1223" s="283">
        <f t="shared" si="3327"/>
        <v>0</v>
      </c>
      <c r="CU1223" s="283">
        <f t="shared" si="3327"/>
        <v>0</v>
      </c>
      <c r="CV1223" s="185">
        <f t="shared" si="3327"/>
        <v>0</v>
      </c>
      <c r="CW1223" s="185">
        <f t="shared" si="3327"/>
        <v>0</v>
      </c>
      <c r="CX1223" s="185">
        <f t="shared" si="3327"/>
        <v>0</v>
      </c>
      <c r="CY1223" s="185">
        <f t="shared" ref="CY1223:DA1223" si="3328">SUM(CY1221:CY1222)</f>
        <v>0</v>
      </c>
      <c r="CZ1223" s="185">
        <f t="shared" si="3328"/>
        <v>0</v>
      </c>
      <c r="DA1223" s="185">
        <f t="shared" si="3328"/>
        <v>0</v>
      </c>
      <c r="DB1223" s="1622"/>
      <c r="DC1223" s="1622"/>
      <c r="DD1223" s="1622"/>
      <c r="DE1223" s="185">
        <f>SUM(DE1221:DE1222)</f>
        <v>0</v>
      </c>
      <c r="DF1223" s="283"/>
      <c r="DG1223" s="185"/>
      <c r="DH1223" s="185"/>
      <c r="DI1223" s="185"/>
      <c r="DJ1223" s="185"/>
      <c r="DK1223" s="185"/>
      <c r="DL1223" s="185"/>
      <c r="DM1223" s="185"/>
      <c r="DN1223" s="33"/>
      <c r="DO1223" s="185"/>
      <c r="DP1223" s="283"/>
      <c r="DQ1223" s="185"/>
      <c r="DR1223" s="185"/>
      <c r="DS1223" s="185"/>
      <c r="DT1223" s="185"/>
      <c r="DU1223" s="185"/>
      <c r="DV1223" s="185"/>
      <c r="DW1223" s="185"/>
      <c r="DX1223" s="33"/>
      <c r="DY1223" s="185"/>
      <c r="DZ1223" s="2234">
        <f>SUM(DZ1221:DZ1222)</f>
        <v>0</v>
      </c>
      <c r="EA1223" s="283">
        <f t="shared" ref="EA1223:EB1223" si="3329">SUM(EA1221:EA1222)</f>
        <v>0</v>
      </c>
      <c r="EB1223" s="185">
        <f t="shared" si="3329"/>
        <v>0</v>
      </c>
      <c r="EC1223" s="866">
        <f t="shared" ref="EC1223" si="3330">SUM(EC1221:EC1222)</f>
        <v>0</v>
      </c>
      <c r="ED1223" s="185"/>
      <c r="EE1223" s="185"/>
      <c r="EF1223" s="185"/>
      <c r="EG1223" s="202"/>
      <c r="EH1223" s="1614"/>
    </row>
    <row r="1224" spans="1:138" ht="15" hidden="1" customHeight="1" outlineLevel="1">
      <c r="A1224" s="67"/>
      <c r="B1224" s="23"/>
      <c r="C1224" s="95" t="s">
        <v>136</v>
      </c>
      <c r="D1224" s="96" t="s">
        <v>133</v>
      </c>
      <c r="E1224" s="84"/>
      <c r="F1224" s="84"/>
      <c r="G1224" s="84"/>
      <c r="H1224" s="84"/>
      <c r="I1224" s="84"/>
      <c r="J1224" s="84"/>
      <c r="K1224" s="84"/>
      <c r="L1224" s="84"/>
      <c r="M1224" s="2199"/>
      <c r="N1224" s="84"/>
      <c r="O1224" s="84"/>
      <c r="P1224" s="84"/>
      <c r="Q1224" s="185"/>
      <c r="R1224" s="185"/>
      <c r="S1224" s="185"/>
      <c r="T1224" s="185"/>
      <c r="U1224" s="185"/>
      <c r="V1224" s="84"/>
      <c r="W1224" s="84"/>
      <c r="X1224" s="84"/>
      <c r="Y1224" s="84"/>
      <c r="Z1224" s="84"/>
      <c r="AA1224" s="185"/>
      <c r="AB1224" s="185"/>
      <c r="AC1224" s="185"/>
      <c r="AD1224" s="185"/>
      <c r="AE1224" s="185"/>
      <c r="AF1224" s="23"/>
      <c r="AG1224" s="23"/>
      <c r="AH1224" s="185"/>
      <c r="AI1224" s="185"/>
      <c r="AJ1224" s="185"/>
      <c r="AK1224" s="185"/>
      <c r="AL1224" s="185"/>
      <c r="AM1224" s="185"/>
      <c r="AN1224" s="185"/>
      <c r="AO1224" s="185"/>
      <c r="AP1224" s="185"/>
      <c r="AQ1224" s="185"/>
      <c r="AR1224" s="185"/>
      <c r="AS1224" s="185"/>
      <c r="AT1224" s="185"/>
      <c r="AU1224" s="185"/>
      <c r="AV1224" s="185"/>
      <c r="AW1224" s="185"/>
      <c r="AX1224" s="185"/>
      <c r="AY1224" s="185"/>
      <c r="AZ1224" s="185"/>
      <c r="BA1224" s="185"/>
      <c r="BB1224" s="185"/>
      <c r="BC1224" s="185"/>
      <c r="BD1224" s="185"/>
      <c r="BE1224" s="185"/>
      <c r="BF1224" s="185"/>
      <c r="BG1224" s="185"/>
      <c r="BH1224" s="185"/>
      <c r="BI1224" s="185"/>
      <c r="BJ1224" s="185"/>
      <c r="BK1224" s="185"/>
      <c r="BL1224" s="185"/>
      <c r="BM1224" s="185"/>
      <c r="BN1224" s="185"/>
      <c r="BO1224" s="185"/>
      <c r="BP1224" s="185"/>
      <c r="BQ1224" s="185"/>
      <c r="BR1224" s="185"/>
      <c r="BS1224" s="185"/>
      <c r="BT1224" s="185"/>
      <c r="BU1224" s="185"/>
      <c r="BV1224" s="185"/>
      <c r="BW1224" s="185"/>
      <c r="BX1224" s="185"/>
      <c r="BY1224" s="185"/>
      <c r="BZ1224" s="185"/>
      <c r="CA1224" s="185"/>
      <c r="CB1224" s="185"/>
      <c r="CC1224" s="185"/>
      <c r="CD1224" s="185"/>
      <c r="CE1224" s="185"/>
      <c r="CF1224" s="185"/>
      <c r="CG1224" s="185"/>
      <c r="CH1224" s="185"/>
      <c r="CI1224" s="185"/>
      <c r="CJ1224" s="185"/>
      <c r="CK1224" s="185"/>
      <c r="CL1224" s="185"/>
      <c r="CM1224" s="185"/>
      <c r="CN1224" s="185"/>
      <c r="CO1224" s="185"/>
      <c r="CP1224" s="2234"/>
      <c r="CQ1224" s="2234"/>
      <c r="CR1224" s="2234"/>
      <c r="CS1224" s="283"/>
      <c r="CT1224" s="283"/>
      <c r="CU1224" s="283"/>
      <c r="CV1224" s="185"/>
      <c r="CW1224" s="185"/>
      <c r="CX1224" s="185"/>
      <c r="CY1224" s="185"/>
      <c r="CZ1224" s="185"/>
      <c r="DA1224" s="185"/>
      <c r="DB1224" s="1622"/>
      <c r="DC1224" s="1622"/>
      <c r="DD1224" s="1622"/>
      <c r="DE1224" s="185"/>
      <c r="DF1224" s="283"/>
      <c r="DG1224" s="185"/>
      <c r="DH1224" s="185"/>
      <c r="DI1224" s="185"/>
      <c r="DJ1224" s="185"/>
      <c r="DK1224" s="185"/>
      <c r="DL1224" s="185"/>
      <c r="DM1224" s="185"/>
      <c r="DN1224" s="185"/>
      <c r="DO1224" s="185"/>
      <c r="DP1224" s="283"/>
      <c r="DQ1224" s="185"/>
      <c r="DR1224" s="185"/>
      <c r="DS1224" s="185"/>
      <c r="DT1224" s="185"/>
      <c r="DU1224" s="185"/>
      <c r="DV1224" s="185"/>
      <c r="DW1224" s="185"/>
      <c r="DX1224" s="185"/>
      <c r="DY1224" s="185"/>
      <c r="DZ1224" s="2234"/>
      <c r="EA1224" s="283"/>
      <c r="EB1224" s="185"/>
      <c r="EC1224" s="866"/>
      <c r="ED1224" s="185"/>
      <c r="EE1224" s="185"/>
      <c r="EF1224" s="185"/>
      <c r="EG1224" s="202"/>
      <c r="EH1224" s="1614"/>
    </row>
    <row r="1225" spans="1:138" ht="15" hidden="1" customHeight="1" outlineLevel="1">
      <c r="A1225" s="67"/>
      <c r="B1225" s="23"/>
      <c r="C1225" s="95"/>
      <c r="D1225" s="96"/>
      <c r="E1225" s="67"/>
      <c r="F1225" s="67"/>
      <c r="G1225" s="67"/>
      <c r="H1225" s="86">
        <f>SUM(I1225:L1225)</f>
        <v>0</v>
      </c>
      <c r="I1225" s="67"/>
      <c r="J1225" s="67"/>
      <c r="K1225" s="67"/>
      <c r="L1225" s="67"/>
      <c r="M1225" s="2216"/>
      <c r="N1225" s="67"/>
      <c r="O1225" s="67"/>
      <c r="P1225" s="67"/>
      <c r="Q1225" s="185">
        <f>SUM(R1225:U1225)</f>
        <v>0</v>
      </c>
      <c r="R1225" s="196"/>
      <c r="S1225" s="196"/>
      <c r="T1225" s="196"/>
      <c r="U1225" s="196"/>
      <c r="V1225" s="86">
        <f>SUM(W1225:Z1225)</f>
        <v>0</v>
      </c>
      <c r="W1225" s="67"/>
      <c r="X1225" s="67"/>
      <c r="Y1225" s="67"/>
      <c r="Z1225" s="67"/>
      <c r="AA1225" s="185">
        <f>SUM(AB1225:AE1225)</f>
        <v>0</v>
      </c>
      <c r="AB1225" s="196"/>
      <c r="AC1225" s="196"/>
      <c r="AD1225" s="196"/>
      <c r="AE1225" s="196"/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  <c r="AZ1225" s="33"/>
      <c r="BA1225" s="33"/>
      <c r="BB1225" s="33"/>
      <c r="BC1225" s="33"/>
      <c r="BD1225" s="33"/>
      <c r="BE1225" s="33"/>
      <c r="BF1225" s="33"/>
      <c r="BG1225" s="33"/>
      <c r="BH1225" s="33"/>
      <c r="BI1225" s="33"/>
      <c r="BJ1225" s="33"/>
      <c r="BK1225" s="33"/>
      <c r="BL1225" s="33"/>
      <c r="BM1225" s="33"/>
      <c r="BN1225" s="33"/>
      <c r="BO1225" s="33"/>
      <c r="BP1225" s="33"/>
      <c r="BQ1225" s="33"/>
      <c r="BR1225" s="33"/>
      <c r="BS1225" s="33"/>
      <c r="BT1225" s="33"/>
      <c r="BU1225" s="33"/>
      <c r="BV1225" s="33"/>
      <c r="BW1225" s="33"/>
      <c r="BX1225" s="33"/>
      <c r="BY1225" s="33"/>
      <c r="BZ1225" s="33"/>
      <c r="CA1225" s="33"/>
      <c r="CB1225" s="33"/>
      <c r="CC1225" s="33"/>
      <c r="CD1225" s="33"/>
      <c r="CE1225" s="33"/>
      <c r="CF1225" s="33"/>
      <c r="CG1225" s="33"/>
      <c r="CH1225" s="33"/>
      <c r="CI1225" s="33"/>
      <c r="CJ1225" s="33"/>
      <c r="CK1225" s="33"/>
      <c r="CL1225" s="33"/>
      <c r="CM1225" s="33"/>
      <c r="CN1225" s="33"/>
      <c r="CO1225" s="33"/>
      <c r="CP1225" s="2239"/>
      <c r="CQ1225" s="2239"/>
      <c r="CR1225" s="2239"/>
      <c r="CS1225" s="210"/>
      <c r="CT1225" s="210"/>
      <c r="CU1225" s="210"/>
      <c r="CV1225" s="33"/>
      <c r="CW1225" s="33"/>
      <c r="CX1225" s="33"/>
      <c r="CY1225" s="33"/>
      <c r="CZ1225" s="33"/>
      <c r="DA1225" s="33"/>
      <c r="DB1225" s="1498"/>
      <c r="DC1225" s="1498"/>
      <c r="DD1225" s="1498"/>
      <c r="DE1225" s="33"/>
      <c r="DF1225" s="210"/>
      <c r="DG1225" s="33"/>
      <c r="DH1225" s="33"/>
      <c r="DI1225" s="33"/>
      <c r="DJ1225" s="33"/>
      <c r="DK1225" s="33"/>
      <c r="DL1225" s="33"/>
      <c r="DM1225" s="33"/>
      <c r="DN1225" s="185"/>
      <c r="DO1225" s="33"/>
      <c r="DP1225" s="210"/>
      <c r="DQ1225" s="33"/>
      <c r="DR1225" s="33"/>
      <c r="DS1225" s="33"/>
      <c r="DT1225" s="33"/>
      <c r="DU1225" s="33"/>
      <c r="DV1225" s="33"/>
      <c r="DW1225" s="33"/>
      <c r="DX1225" s="185"/>
      <c r="DY1225" s="33"/>
      <c r="DZ1225" s="2239"/>
      <c r="EA1225" s="210"/>
      <c r="EB1225" s="33"/>
      <c r="EC1225" s="868"/>
      <c r="ED1225" s="33"/>
      <c r="EE1225" s="33"/>
      <c r="EF1225" s="33"/>
      <c r="EG1225" s="201"/>
      <c r="EH1225" s="1581"/>
    </row>
    <row r="1226" spans="1:138" ht="15" hidden="1" customHeight="1" outlineLevel="1">
      <c r="A1226" s="67"/>
      <c r="B1226" s="23"/>
      <c r="C1226" s="95"/>
      <c r="D1226" s="23"/>
      <c r="E1226" s="67"/>
      <c r="F1226" s="67"/>
      <c r="G1226" s="67"/>
      <c r="H1226" s="86">
        <f>SUM(I1226:L1226)</f>
        <v>0</v>
      </c>
      <c r="I1226" s="67"/>
      <c r="J1226" s="67"/>
      <c r="K1226" s="67"/>
      <c r="L1226" s="67"/>
      <c r="M1226" s="2216"/>
      <c r="N1226" s="67"/>
      <c r="O1226" s="67"/>
      <c r="P1226" s="67"/>
      <c r="Q1226" s="185">
        <f>SUM(R1226:U1226)</f>
        <v>0</v>
      </c>
      <c r="R1226" s="196"/>
      <c r="S1226" s="196"/>
      <c r="T1226" s="196"/>
      <c r="U1226" s="196"/>
      <c r="V1226" s="86">
        <f>SUM(W1226:Z1226)</f>
        <v>0</v>
      </c>
      <c r="W1226" s="67"/>
      <c r="X1226" s="67"/>
      <c r="Y1226" s="67"/>
      <c r="Z1226" s="67"/>
      <c r="AA1226" s="185">
        <f>SUM(AB1226:AE1226)</f>
        <v>0</v>
      </c>
      <c r="AB1226" s="196"/>
      <c r="AC1226" s="196"/>
      <c r="AD1226" s="196"/>
      <c r="AE1226" s="196"/>
      <c r="AF1226" s="33"/>
      <c r="AG1226" s="33"/>
      <c r="AH1226" s="33"/>
      <c r="AI1226" s="33"/>
      <c r="AJ1226" s="33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  <c r="AX1226" s="33"/>
      <c r="AY1226" s="33"/>
      <c r="AZ1226" s="33"/>
      <c r="BA1226" s="33"/>
      <c r="BB1226" s="33"/>
      <c r="BC1226" s="33"/>
      <c r="BD1226" s="33"/>
      <c r="BE1226" s="33"/>
      <c r="BF1226" s="33"/>
      <c r="BG1226" s="33"/>
      <c r="BH1226" s="33"/>
      <c r="BI1226" s="33"/>
      <c r="BJ1226" s="33"/>
      <c r="BK1226" s="33"/>
      <c r="BL1226" s="33"/>
      <c r="BM1226" s="33"/>
      <c r="BN1226" s="33"/>
      <c r="BO1226" s="33"/>
      <c r="BP1226" s="33"/>
      <c r="BQ1226" s="33"/>
      <c r="BR1226" s="33"/>
      <c r="BS1226" s="33"/>
      <c r="BT1226" s="33"/>
      <c r="BU1226" s="33"/>
      <c r="BV1226" s="33"/>
      <c r="BW1226" s="33"/>
      <c r="BX1226" s="33"/>
      <c r="BY1226" s="33"/>
      <c r="BZ1226" s="33"/>
      <c r="CA1226" s="33"/>
      <c r="CB1226" s="33"/>
      <c r="CC1226" s="33"/>
      <c r="CD1226" s="33"/>
      <c r="CE1226" s="33"/>
      <c r="CF1226" s="33"/>
      <c r="CG1226" s="33"/>
      <c r="CH1226" s="33"/>
      <c r="CI1226" s="33"/>
      <c r="CJ1226" s="33"/>
      <c r="CK1226" s="33"/>
      <c r="CL1226" s="33"/>
      <c r="CM1226" s="33"/>
      <c r="CN1226" s="33"/>
      <c r="CO1226" s="33"/>
      <c r="CP1226" s="2239"/>
      <c r="CQ1226" s="2239"/>
      <c r="CR1226" s="2239"/>
      <c r="CS1226" s="210"/>
      <c r="CT1226" s="210"/>
      <c r="CU1226" s="210"/>
      <c r="CV1226" s="33"/>
      <c r="CW1226" s="33"/>
      <c r="CX1226" s="33"/>
      <c r="CY1226" s="33"/>
      <c r="CZ1226" s="33"/>
      <c r="DA1226" s="33"/>
      <c r="DB1226" s="1498"/>
      <c r="DC1226" s="1498"/>
      <c r="DD1226" s="1498"/>
      <c r="DE1226" s="33"/>
      <c r="DF1226" s="210"/>
      <c r="DG1226" s="33"/>
      <c r="DH1226" s="33"/>
      <c r="DI1226" s="33"/>
      <c r="DJ1226" s="33"/>
      <c r="DK1226" s="33"/>
      <c r="DL1226" s="33"/>
      <c r="DM1226" s="33"/>
      <c r="DN1226" s="33"/>
      <c r="DO1226" s="33"/>
      <c r="DP1226" s="210"/>
      <c r="DQ1226" s="33"/>
      <c r="DR1226" s="33"/>
      <c r="DS1226" s="33"/>
      <c r="DT1226" s="33"/>
      <c r="DU1226" s="33"/>
      <c r="DV1226" s="33"/>
      <c r="DW1226" s="33"/>
      <c r="DX1226" s="33"/>
      <c r="DY1226" s="33"/>
      <c r="DZ1226" s="2239"/>
      <c r="EA1226" s="210"/>
      <c r="EB1226" s="33"/>
      <c r="EC1226" s="868"/>
      <c r="ED1226" s="33"/>
      <c r="EE1226" s="33"/>
      <c r="EF1226" s="33"/>
      <c r="EG1226" s="201"/>
      <c r="EH1226" s="1581"/>
    </row>
    <row r="1227" spans="1:138" ht="15" hidden="1" customHeight="1" outlineLevel="1">
      <c r="A1227" s="67"/>
      <c r="B1227" s="23"/>
      <c r="C1227" s="95" t="s">
        <v>49</v>
      </c>
      <c r="D1227" s="105" t="s">
        <v>1</v>
      </c>
      <c r="E1227" s="84"/>
      <c r="F1227" s="84"/>
      <c r="G1227" s="84"/>
      <c r="H1227" s="84"/>
      <c r="I1227" s="84"/>
      <c r="J1227" s="84"/>
      <c r="K1227" s="84"/>
      <c r="L1227" s="84"/>
      <c r="M1227" s="2199"/>
      <c r="N1227" s="84"/>
      <c r="O1227" s="84"/>
      <c r="P1227" s="84"/>
      <c r="Q1227" s="185"/>
      <c r="R1227" s="185"/>
      <c r="S1227" s="185"/>
      <c r="T1227" s="185"/>
      <c r="U1227" s="185"/>
      <c r="V1227" s="84"/>
      <c r="W1227" s="84"/>
      <c r="X1227" s="84"/>
      <c r="Y1227" s="84"/>
      <c r="Z1227" s="84"/>
      <c r="AA1227" s="185"/>
      <c r="AB1227" s="185"/>
      <c r="AC1227" s="185"/>
      <c r="AD1227" s="185"/>
      <c r="AE1227" s="185"/>
      <c r="AF1227" s="105"/>
      <c r="AG1227" s="105"/>
      <c r="AH1227" s="185">
        <f>SUM(AH1225:AH1226)</f>
        <v>0</v>
      </c>
      <c r="AI1227" s="185">
        <f>SUM(AI1225:AI1226)</f>
        <v>0</v>
      </c>
      <c r="AJ1227" s="185">
        <f t="shared" ref="AJ1227:AV1227" si="3331">SUM(AJ1225:AJ1226)</f>
        <v>0</v>
      </c>
      <c r="AK1227" s="185">
        <f t="shared" si="3331"/>
        <v>0</v>
      </c>
      <c r="AL1227" s="185">
        <f t="shared" si="3331"/>
        <v>0</v>
      </c>
      <c r="AM1227" s="185">
        <f t="shared" si="3331"/>
        <v>0</v>
      </c>
      <c r="AN1227" s="185">
        <f t="shared" si="3331"/>
        <v>0</v>
      </c>
      <c r="AO1227" s="185">
        <f t="shared" si="3331"/>
        <v>0</v>
      </c>
      <c r="AP1227" s="185">
        <f t="shared" si="3331"/>
        <v>0</v>
      </c>
      <c r="AQ1227" s="185">
        <f t="shared" si="3331"/>
        <v>0</v>
      </c>
      <c r="AR1227" s="185">
        <f t="shared" si="3331"/>
        <v>0</v>
      </c>
      <c r="AS1227" s="185">
        <f t="shared" si="3331"/>
        <v>0</v>
      </c>
      <c r="AT1227" s="185">
        <f t="shared" si="3331"/>
        <v>0</v>
      </c>
      <c r="AU1227" s="185">
        <f t="shared" si="3331"/>
        <v>0</v>
      </c>
      <c r="AV1227" s="185">
        <f t="shared" si="3331"/>
        <v>0</v>
      </c>
      <c r="AW1227" s="185">
        <f>SUM(AW1225:AW1226)</f>
        <v>0</v>
      </c>
      <c r="AX1227" s="185">
        <f>SUM(AX1225:AX1226)</f>
        <v>0</v>
      </c>
      <c r="AY1227" s="185">
        <f t="shared" ref="AY1227:BK1227" si="3332">SUM(AY1225:AY1226)</f>
        <v>0</v>
      </c>
      <c r="AZ1227" s="185">
        <f t="shared" si="3332"/>
        <v>0</v>
      </c>
      <c r="BA1227" s="185">
        <f t="shared" si="3332"/>
        <v>0</v>
      </c>
      <c r="BB1227" s="185">
        <f t="shared" si="3332"/>
        <v>0</v>
      </c>
      <c r="BC1227" s="185">
        <f t="shared" si="3332"/>
        <v>0</v>
      </c>
      <c r="BD1227" s="185">
        <f t="shared" si="3332"/>
        <v>0</v>
      </c>
      <c r="BE1227" s="185">
        <f t="shared" si="3332"/>
        <v>0</v>
      </c>
      <c r="BF1227" s="185">
        <f t="shared" si="3332"/>
        <v>0</v>
      </c>
      <c r="BG1227" s="185">
        <f t="shared" si="3332"/>
        <v>0</v>
      </c>
      <c r="BH1227" s="185">
        <f t="shared" si="3332"/>
        <v>0</v>
      </c>
      <c r="BI1227" s="185">
        <f t="shared" si="3332"/>
        <v>0</v>
      </c>
      <c r="BJ1227" s="185">
        <f t="shared" si="3332"/>
        <v>0</v>
      </c>
      <c r="BK1227" s="185">
        <f t="shared" si="3332"/>
        <v>0</v>
      </c>
      <c r="BL1227" s="185">
        <f>SUM(BL1225:BL1226)</f>
        <v>0</v>
      </c>
      <c r="BM1227" s="185">
        <f>SUM(BM1225:BM1226)</f>
        <v>0</v>
      </c>
      <c r="BN1227" s="185">
        <f t="shared" ref="BN1227:BZ1227" si="3333">SUM(BN1225:BN1226)</f>
        <v>0</v>
      </c>
      <c r="BO1227" s="185">
        <f t="shared" si="3333"/>
        <v>0</v>
      </c>
      <c r="BP1227" s="185">
        <f t="shared" si="3333"/>
        <v>0</v>
      </c>
      <c r="BQ1227" s="185">
        <f t="shared" si="3333"/>
        <v>0</v>
      </c>
      <c r="BR1227" s="185">
        <f t="shared" si="3333"/>
        <v>0</v>
      </c>
      <c r="BS1227" s="185">
        <f t="shared" si="3333"/>
        <v>0</v>
      </c>
      <c r="BT1227" s="185">
        <f t="shared" si="3333"/>
        <v>0</v>
      </c>
      <c r="BU1227" s="185">
        <f t="shared" si="3333"/>
        <v>0</v>
      </c>
      <c r="BV1227" s="185">
        <f t="shared" si="3333"/>
        <v>0</v>
      </c>
      <c r="BW1227" s="185">
        <f t="shared" si="3333"/>
        <v>0</v>
      </c>
      <c r="BX1227" s="185">
        <f t="shared" si="3333"/>
        <v>0</v>
      </c>
      <c r="BY1227" s="185">
        <f t="shared" si="3333"/>
        <v>0</v>
      </c>
      <c r="BZ1227" s="185">
        <f t="shared" si="3333"/>
        <v>0</v>
      </c>
      <c r="CA1227" s="185">
        <f>SUM(CA1225:CA1226)</f>
        <v>0</v>
      </c>
      <c r="CB1227" s="185">
        <f>SUM(CB1225:CB1226)</f>
        <v>0</v>
      </c>
      <c r="CC1227" s="185">
        <f t="shared" ref="CC1227:CO1227" si="3334">SUM(CC1225:CC1226)</f>
        <v>0</v>
      </c>
      <c r="CD1227" s="185">
        <f t="shared" si="3334"/>
        <v>0</v>
      </c>
      <c r="CE1227" s="185">
        <f t="shared" si="3334"/>
        <v>0</v>
      </c>
      <c r="CF1227" s="185">
        <f t="shared" si="3334"/>
        <v>0</v>
      </c>
      <c r="CG1227" s="185">
        <f t="shared" si="3334"/>
        <v>0</v>
      </c>
      <c r="CH1227" s="185">
        <f t="shared" si="3334"/>
        <v>0</v>
      </c>
      <c r="CI1227" s="185">
        <f t="shared" si="3334"/>
        <v>0</v>
      </c>
      <c r="CJ1227" s="185">
        <f t="shared" si="3334"/>
        <v>0</v>
      </c>
      <c r="CK1227" s="185">
        <f t="shared" si="3334"/>
        <v>0</v>
      </c>
      <c r="CL1227" s="185">
        <f t="shared" si="3334"/>
        <v>0</v>
      </c>
      <c r="CM1227" s="185">
        <f t="shared" si="3334"/>
        <v>0</v>
      </c>
      <c r="CN1227" s="185">
        <f t="shared" si="3334"/>
        <v>0</v>
      </c>
      <c r="CO1227" s="185">
        <f t="shared" si="3334"/>
        <v>0</v>
      </c>
      <c r="CP1227" s="2234">
        <f t="shared" ref="CP1227:CX1227" si="3335">SUM(CP1225:CP1226)</f>
        <v>0</v>
      </c>
      <c r="CQ1227" s="2234">
        <f t="shared" si="3335"/>
        <v>0</v>
      </c>
      <c r="CR1227" s="2234">
        <f t="shared" si="3335"/>
        <v>0</v>
      </c>
      <c r="CS1227" s="283">
        <f t="shared" si="3335"/>
        <v>0</v>
      </c>
      <c r="CT1227" s="283">
        <f t="shared" si="3335"/>
        <v>0</v>
      </c>
      <c r="CU1227" s="283">
        <f t="shared" si="3335"/>
        <v>0</v>
      </c>
      <c r="CV1227" s="185">
        <f t="shared" si="3335"/>
        <v>0</v>
      </c>
      <c r="CW1227" s="185">
        <f t="shared" si="3335"/>
        <v>0</v>
      </c>
      <c r="CX1227" s="185">
        <f t="shared" si="3335"/>
        <v>0</v>
      </c>
      <c r="CY1227" s="185">
        <f t="shared" ref="CY1227:DA1227" si="3336">SUM(CY1225:CY1226)</f>
        <v>0</v>
      </c>
      <c r="CZ1227" s="185">
        <f t="shared" si="3336"/>
        <v>0</v>
      </c>
      <c r="DA1227" s="185">
        <f t="shared" si="3336"/>
        <v>0</v>
      </c>
      <c r="DB1227" s="1622"/>
      <c r="DC1227" s="1622"/>
      <c r="DD1227" s="1622"/>
      <c r="DE1227" s="185">
        <f>SUM(DE1225:DE1226)</f>
        <v>0</v>
      </c>
      <c r="DF1227" s="283"/>
      <c r="DG1227" s="185"/>
      <c r="DH1227" s="185"/>
      <c r="DI1227" s="185"/>
      <c r="DJ1227" s="185"/>
      <c r="DK1227" s="185"/>
      <c r="DL1227" s="185"/>
      <c r="DM1227" s="185"/>
      <c r="DN1227" s="33"/>
      <c r="DO1227" s="185"/>
      <c r="DP1227" s="283"/>
      <c r="DQ1227" s="185"/>
      <c r="DR1227" s="185"/>
      <c r="DS1227" s="185"/>
      <c r="DT1227" s="185"/>
      <c r="DU1227" s="185"/>
      <c r="DV1227" s="185"/>
      <c r="DW1227" s="185"/>
      <c r="DX1227" s="33"/>
      <c r="DY1227" s="185"/>
      <c r="DZ1227" s="2234">
        <f>SUM(DZ1225:DZ1226)</f>
        <v>0</v>
      </c>
      <c r="EA1227" s="283">
        <f t="shared" ref="EA1227:EB1227" si="3337">SUM(EA1225:EA1226)</f>
        <v>0</v>
      </c>
      <c r="EB1227" s="185">
        <f t="shared" si="3337"/>
        <v>0</v>
      </c>
      <c r="EC1227" s="866">
        <f t="shared" ref="EC1227" si="3338">SUM(EC1225:EC1226)</f>
        <v>0</v>
      </c>
      <c r="ED1227" s="185"/>
      <c r="EE1227" s="185"/>
      <c r="EF1227" s="185"/>
      <c r="EG1227" s="202"/>
      <c r="EH1227" s="1614"/>
    </row>
    <row r="1228" spans="1:138" ht="15" hidden="1" customHeight="1" outlineLevel="1">
      <c r="A1228" s="67"/>
      <c r="B1228" s="23"/>
      <c r="C1228" s="95" t="s">
        <v>137</v>
      </c>
      <c r="D1228" s="96" t="s">
        <v>134</v>
      </c>
      <c r="E1228" s="84"/>
      <c r="F1228" s="84"/>
      <c r="G1228" s="84"/>
      <c r="H1228" s="84"/>
      <c r="I1228" s="84"/>
      <c r="J1228" s="84"/>
      <c r="K1228" s="84"/>
      <c r="L1228" s="84"/>
      <c r="M1228" s="2199"/>
      <c r="N1228" s="84"/>
      <c r="O1228" s="84"/>
      <c r="P1228" s="84"/>
      <c r="Q1228" s="185"/>
      <c r="R1228" s="185"/>
      <c r="S1228" s="185"/>
      <c r="T1228" s="185"/>
      <c r="U1228" s="185"/>
      <c r="V1228" s="84"/>
      <c r="W1228" s="84"/>
      <c r="X1228" s="84"/>
      <c r="Y1228" s="84"/>
      <c r="Z1228" s="84"/>
      <c r="AA1228" s="185"/>
      <c r="AB1228" s="185"/>
      <c r="AC1228" s="185"/>
      <c r="AD1228" s="185"/>
      <c r="AE1228" s="185"/>
      <c r="AF1228" s="23"/>
      <c r="AG1228" s="23"/>
      <c r="AH1228" s="185"/>
      <c r="AI1228" s="185"/>
      <c r="AJ1228" s="185"/>
      <c r="AK1228" s="185"/>
      <c r="AL1228" s="185"/>
      <c r="AM1228" s="185"/>
      <c r="AN1228" s="185"/>
      <c r="AO1228" s="185"/>
      <c r="AP1228" s="185"/>
      <c r="AQ1228" s="185"/>
      <c r="AR1228" s="185"/>
      <c r="AS1228" s="185"/>
      <c r="AT1228" s="185"/>
      <c r="AU1228" s="185"/>
      <c r="AV1228" s="185"/>
      <c r="AW1228" s="185"/>
      <c r="AX1228" s="185"/>
      <c r="AY1228" s="185"/>
      <c r="AZ1228" s="185"/>
      <c r="BA1228" s="185"/>
      <c r="BB1228" s="185"/>
      <c r="BC1228" s="185"/>
      <c r="BD1228" s="185"/>
      <c r="BE1228" s="185"/>
      <c r="BF1228" s="185"/>
      <c r="BG1228" s="185"/>
      <c r="BH1228" s="185"/>
      <c r="BI1228" s="185"/>
      <c r="BJ1228" s="185"/>
      <c r="BK1228" s="185"/>
      <c r="BL1228" s="185"/>
      <c r="BM1228" s="185"/>
      <c r="BN1228" s="185"/>
      <c r="BO1228" s="185"/>
      <c r="BP1228" s="185"/>
      <c r="BQ1228" s="185"/>
      <c r="BR1228" s="185"/>
      <c r="BS1228" s="185"/>
      <c r="BT1228" s="185"/>
      <c r="BU1228" s="185"/>
      <c r="BV1228" s="185"/>
      <c r="BW1228" s="185"/>
      <c r="BX1228" s="185"/>
      <c r="BY1228" s="185"/>
      <c r="BZ1228" s="185"/>
      <c r="CA1228" s="185"/>
      <c r="CB1228" s="185"/>
      <c r="CC1228" s="185"/>
      <c r="CD1228" s="185"/>
      <c r="CE1228" s="185"/>
      <c r="CF1228" s="185"/>
      <c r="CG1228" s="185"/>
      <c r="CH1228" s="185"/>
      <c r="CI1228" s="185"/>
      <c r="CJ1228" s="185"/>
      <c r="CK1228" s="185"/>
      <c r="CL1228" s="185"/>
      <c r="CM1228" s="185"/>
      <c r="CN1228" s="185"/>
      <c r="CO1228" s="185"/>
      <c r="CP1228" s="2234"/>
      <c r="CQ1228" s="2234"/>
      <c r="CR1228" s="2234"/>
      <c r="CS1228" s="283"/>
      <c r="CT1228" s="283"/>
      <c r="CU1228" s="283"/>
      <c r="CV1228" s="185"/>
      <c r="CW1228" s="185"/>
      <c r="CX1228" s="185"/>
      <c r="CY1228" s="185"/>
      <c r="CZ1228" s="185"/>
      <c r="DA1228" s="185"/>
      <c r="DB1228" s="1622"/>
      <c r="DC1228" s="1622"/>
      <c r="DD1228" s="1622"/>
      <c r="DE1228" s="185"/>
      <c r="DF1228" s="283"/>
      <c r="DG1228" s="185"/>
      <c r="DH1228" s="185"/>
      <c r="DI1228" s="185"/>
      <c r="DJ1228" s="185"/>
      <c r="DK1228" s="185"/>
      <c r="DL1228" s="185"/>
      <c r="DM1228" s="185"/>
      <c r="DN1228" s="185"/>
      <c r="DO1228" s="185"/>
      <c r="DP1228" s="283"/>
      <c r="DQ1228" s="185"/>
      <c r="DR1228" s="185"/>
      <c r="DS1228" s="185"/>
      <c r="DT1228" s="185"/>
      <c r="DU1228" s="185"/>
      <c r="DV1228" s="185"/>
      <c r="DW1228" s="185"/>
      <c r="DX1228" s="185"/>
      <c r="DY1228" s="185"/>
      <c r="DZ1228" s="2234"/>
      <c r="EA1228" s="283"/>
      <c r="EB1228" s="185"/>
      <c r="EC1228" s="866"/>
      <c r="ED1228" s="185"/>
      <c r="EE1228" s="185"/>
      <c r="EF1228" s="185"/>
      <c r="EG1228" s="202"/>
      <c r="EH1228" s="1614"/>
    </row>
    <row r="1229" spans="1:138" ht="15" hidden="1" customHeight="1" outlineLevel="1">
      <c r="A1229" s="67"/>
      <c r="B1229" s="23"/>
      <c r="C1229" s="95"/>
      <c r="D1229" s="96"/>
      <c r="E1229" s="67"/>
      <c r="F1229" s="67"/>
      <c r="G1229" s="67"/>
      <c r="H1229" s="86">
        <f>SUM(I1229:L1229)</f>
        <v>0</v>
      </c>
      <c r="I1229" s="67"/>
      <c r="J1229" s="67"/>
      <c r="K1229" s="67"/>
      <c r="L1229" s="67"/>
      <c r="M1229" s="2216"/>
      <c r="N1229" s="67"/>
      <c r="O1229" s="67"/>
      <c r="P1229" s="67"/>
      <c r="Q1229" s="185">
        <f>SUM(R1229:U1229)</f>
        <v>0</v>
      </c>
      <c r="R1229" s="196"/>
      <c r="S1229" s="196"/>
      <c r="T1229" s="196"/>
      <c r="U1229" s="196"/>
      <c r="V1229" s="86">
        <f>SUM(W1229:Z1229)</f>
        <v>0</v>
      </c>
      <c r="W1229" s="67"/>
      <c r="X1229" s="67"/>
      <c r="Y1229" s="67"/>
      <c r="Z1229" s="67"/>
      <c r="AA1229" s="185">
        <f>SUM(AB1229:AE1229)</f>
        <v>0</v>
      </c>
      <c r="AB1229" s="196"/>
      <c r="AC1229" s="196"/>
      <c r="AD1229" s="196"/>
      <c r="AE1229" s="196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2239"/>
      <c r="CQ1229" s="2239"/>
      <c r="CR1229" s="2239"/>
      <c r="CS1229" s="210"/>
      <c r="CT1229" s="210"/>
      <c r="CU1229" s="210"/>
      <c r="CV1229" s="33"/>
      <c r="CW1229" s="33"/>
      <c r="CX1229" s="33"/>
      <c r="CY1229" s="33"/>
      <c r="CZ1229" s="33"/>
      <c r="DA1229" s="33"/>
      <c r="DB1229" s="1498"/>
      <c r="DC1229" s="1498"/>
      <c r="DD1229" s="1498"/>
      <c r="DE1229" s="33"/>
      <c r="DF1229" s="210"/>
      <c r="DG1229" s="33"/>
      <c r="DH1229" s="33"/>
      <c r="DI1229" s="33"/>
      <c r="DJ1229" s="33"/>
      <c r="DK1229" s="33"/>
      <c r="DL1229" s="33"/>
      <c r="DM1229" s="33"/>
      <c r="DN1229" s="185"/>
      <c r="DO1229" s="33"/>
      <c r="DP1229" s="210"/>
      <c r="DQ1229" s="33"/>
      <c r="DR1229" s="33"/>
      <c r="DS1229" s="33"/>
      <c r="DT1229" s="33"/>
      <c r="DU1229" s="33"/>
      <c r="DV1229" s="33"/>
      <c r="DW1229" s="33"/>
      <c r="DX1229" s="185"/>
      <c r="DY1229" s="33"/>
      <c r="DZ1229" s="2239"/>
      <c r="EA1229" s="210"/>
      <c r="EB1229" s="33"/>
      <c r="EC1229" s="868"/>
      <c r="ED1229" s="33"/>
      <c r="EE1229" s="33"/>
      <c r="EF1229" s="33"/>
      <c r="EG1229" s="201"/>
      <c r="EH1229" s="1581"/>
    </row>
    <row r="1230" spans="1:138" ht="15" hidden="1" customHeight="1" outlineLevel="1">
      <c r="A1230" s="67"/>
      <c r="B1230" s="23"/>
      <c r="C1230" s="95"/>
      <c r="D1230" s="23"/>
      <c r="E1230" s="67"/>
      <c r="F1230" s="67"/>
      <c r="G1230" s="67"/>
      <c r="H1230" s="86">
        <f>SUM(I1230:L1230)</f>
        <v>0</v>
      </c>
      <c r="I1230" s="67"/>
      <c r="J1230" s="67"/>
      <c r="K1230" s="67"/>
      <c r="L1230" s="67"/>
      <c r="M1230" s="2216"/>
      <c r="N1230" s="67"/>
      <c r="O1230" s="67"/>
      <c r="P1230" s="67"/>
      <c r="Q1230" s="185">
        <f>SUM(R1230:U1230)</f>
        <v>0</v>
      </c>
      <c r="R1230" s="196"/>
      <c r="S1230" s="196"/>
      <c r="T1230" s="196"/>
      <c r="U1230" s="196"/>
      <c r="V1230" s="86">
        <f>SUM(W1230:Z1230)</f>
        <v>0</v>
      </c>
      <c r="W1230" s="67"/>
      <c r="X1230" s="67"/>
      <c r="Y1230" s="67"/>
      <c r="Z1230" s="67"/>
      <c r="AA1230" s="185">
        <f>SUM(AB1230:AE1230)</f>
        <v>0</v>
      </c>
      <c r="AB1230" s="196"/>
      <c r="AC1230" s="196"/>
      <c r="AD1230" s="196"/>
      <c r="AE1230" s="196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  <c r="AZ1230" s="33"/>
      <c r="BA1230" s="33"/>
      <c r="BB1230" s="33"/>
      <c r="BC1230" s="33"/>
      <c r="BD1230" s="33"/>
      <c r="BE1230" s="33"/>
      <c r="BF1230" s="33"/>
      <c r="BG1230" s="33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W1230" s="33"/>
      <c r="BX1230" s="33"/>
      <c r="BY1230" s="33"/>
      <c r="BZ1230" s="33"/>
      <c r="CA1230" s="33"/>
      <c r="CB1230" s="33"/>
      <c r="CC1230" s="33"/>
      <c r="CD1230" s="33"/>
      <c r="CE1230" s="33"/>
      <c r="CF1230" s="33"/>
      <c r="CG1230" s="33"/>
      <c r="CH1230" s="33"/>
      <c r="CI1230" s="33"/>
      <c r="CJ1230" s="33"/>
      <c r="CK1230" s="33"/>
      <c r="CL1230" s="33"/>
      <c r="CM1230" s="33"/>
      <c r="CN1230" s="33"/>
      <c r="CO1230" s="33"/>
      <c r="CP1230" s="2239"/>
      <c r="CQ1230" s="2239"/>
      <c r="CR1230" s="2239"/>
      <c r="CS1230" s="210"/>
      <c r="CT1230" s="210"/>
      <c r="CU1230" s="210"/>
      <c r="CV1230" s="33"/>
      <c r="CW1230" s="33"/>
      <c r="CX1230" s="33"/>
      <c r="CY1230" s="33"/>
      <c r="CZ1230" s="33"/>
      <c r="DA1230" s="33"/>
      <c r="DB1230" s="1498"/>
      <c r="DC1230" s="1498"/>
      <c r="DD1230" s="1498"/>
      <c r="DE1230" s="33"/>
      <c r="DF1230" s="210"/>
      <c r="DG1230" s="33"/>
      <c r="DH1230" s="33"/>
      <c r="DI1230" s="33"/>
      <c r="DJ1230" s="33"/>
      <c r="DK1230" s="33"/>
      <c r="DL1230" s="33"/>
      <c r="DM1230" s="33"/>
      <c r="DN1230" s="33"/>
      <c r="DO1230" s="33"/>
      <c r="DP1230" s="210"/>
      <c r="DQ1230" s="33"/>
      <c r="DR1230" s="33"/>
      <c r="DS1230" s="33"/>
      <c r="DT1230" s="33"/>
      <c r="DU1230" s="33"/>
      <c r="DV1230" s="33"/>
      <c r="DW1230" s="33"/>
      <c r="DX1230" s="33"/>
      <c r="DY1230" s="33"/>
      <c r="DZ1230" s="2239"/>
      <c r="EA1230" s="210"/>
      <c r="EB1230" s="33"/>
      <c r="EC1230" s="868"/>
      <c r="ED1230" s="33"/>
      <c r="EE1230" s="33"/>
      <c r="EF1230" s="33"/>
      <c r="EG1230" s="201"/>
      <c r="EH1230" s="1581"/>
    </row>
    <row r="1231" spans="1:138" ht="15" hidden="1" customHeight="1" outlineLevel="1" thickBot="1">
      <c r="A1231" s="81"/>
      <c r="B1231" s="50"/>
      <c r="C1231" s="100" t="s">
        <v>49</v>
      </c>
      <c r="D1231" s="107" t="s">
        <v>1</v>
      </c>
      <c r="E1231" s="108"/>
      <c r="F1231" s="108"/>
      <c r="G1231" s="108"/>
      <c r="H1231" s="108"/>
      <c r="I1231" s="108"/>
      <c r="J1231" s="108"/>
      <c r="K1231" s="108"/>
      <c r="L1231" s="108"/>
      <c r="M1231" s="2200"/>
      <c r="N1231" s="108"/>
      <c r="O1231" s="108"/>
      <c r="P1231" s="108"/>
      <c r="Q1231" s="192"/>
      <c r="R1231" s="192"/>
      <c r="S1231" s="192"/>
      <c r="T1231" s="192"/>
      <c r="U1231" s="192"/>
      <c r="V1231" s="108"/>
      <c r="W1231" s="108"/>
      <c r="X1231" s="108"/>
      <c r="Y1231" s="108"/>
      <c r="Z1231" s="108"/>
      <c r="AA1231" s="192"/>
      <c r="AB1231" s="192"/>
      <c r="AC1231" s="192"/>
      <c r="AD1231" s="192"/>
      <c r="AE1231" s="192"/>
      <c r="AF1231" s="107"/>
      <c r="AG1231" s="107"/>
      <c r="AH1231" s="192"/>
      <c r="AI1231" s="192">
        <f>SUM(AI1229:AI1230)</f>
        <v>0</v>
      </c>
      <c r="AJ1231" s="192">
        <f t="shared" ref="AJ1231" si="3339">SUM(AJ1229:AJ1230)</f>
        <v>0</v>
      </c>
      <c r="AK1231" s="192"/>
      <c r="AL1231" s="192">
        <f t="shared" ref="AL1231:AM1231" si="3340">SUM(AL1229:AL1230)</f>
        <v>0</v>
      </c>
      <c r="AM1231" s="192">
        <f t="shared" si="3340"/>
        <v>0</v>
      </c>
      <c r="AN1231" s="192"/>
      <c r="AO1231" s="192">
        <f t="shared" ref="AO1231:AP1231" si="3341">SUM(AO1229:AO1230)</f>
        <v>0</v>
      </c>
      <c r="AP1231" s="192">
        <f t="shared" si="3341"/>
        <v>0</v>
      </c>
      <c r="AQ1231" s="192"/>
      <c r="AR1231" s="192">
        <f t="shared" ref="AR1231:AS1231" si="3342">SUM(AR1229:AR1230)</f>
        <v>0</v>
      </c>
      <c r="AS1231" s="192">
        <f t="shared" si="3342"/>
        <v>0</v>
      </c>
      <c r="AT1231" s="192"/>
      <c r="AU1231" s="192">
        <f t="shared" ref="AU1231:AV1231" si="3343">SUM(AU1229:AU1230)</f>
        <v>0</v>
      </c>
      <c r="AV1231" s="192">
        <f t="shared" si="3343"/>
        <v>0</v>
      </c>
      <c r="AW1231" s="192"/>
      <c r="AX1231" s="192">
        <f>SUM(AX1229:AX1230)</f>
        <v>0</v>
      </c>
      <c r="AY1231" s="192">
        <f t="shared" ref="AY1231" si="3344">SUM(AY1229:AY1230)</f>
        <v>0</v>
      </c>
      <c r="AZ1231" s="192"/>
      <c r="BA1231" s="192">
        <f t="shared" ref="BA1231:BB1231" si="3345">SUM(BA1229:BA1230)</f>
        <v>0</v>
      </c>
      <c r="BB1231" s="192">
        <f t="shared" si="3345"/>
        <v>0</v>
      </c>
      <c r="BC1231" s="192"/>
      <c r="BD1231" s="192">
        <f t="shared" ref="BD1231:BE1231" si="3346">SUM(BD1229:BD1230)</f>
        <v>0</v>
      </c>
      <c r="BE1231" s="192">
        <f t="shared" si="3346"/>
        <v>0</v>
      </c>
      <c r="BF1231" s="192"/>
      <c r="BG1231" s="192">
        <f t="shared" ref="BG1231:BH1231" si="3347">SUM(BG1229:BG1230)</f>
        <v>0</v>
      </c>
      <c r="BH1231" s="192">
        <f t="shared" si="3347"/>
        <v>0</v>
      </c>
      <c r="BI1231" s="192"/>
      <c r="BJ1231" s="192">
        <f t="shared" ref="BJ1231:BK1231" si="3348">SUM(BJ1229:BJ1230)</f>
        <v>0</v>
      </c>
      <c r="BK1231" s="192">
        <f t="shared" si="3348"/>
        <v>0</v>
      </c>
      <c r="BL1231" s="192"/>
      <c r="BM1231" s="192">
        <f>SUM(BM1229:BM1230)</f>
        <v>0</v>
      </c>
      <c r="BN1231" s="192">
        <f t="shared" ref="BN1231" si="3349">SUM(BN1229:BN1230)</f>
        <v>0</v>
      </c>
      <c r="BO1231" s="192"/>
      <c r="BP1231" s="192">
        <f t="shared" ref="BP1231:BQ1231" si="3350">SUM(BP1229:BP1230)</f>
        <v>0</v>
      </c>
      <c r="BQ1231" s="192">
        <f t="shared" si="3350"/>
        <v>0</v>
      </c>
      <c r="BR1231" s="192"/>
      <c r="BS1231" s="192">
        <f t="shared" ref="BS1231:BT1231" si="3351">SUM(BS1229:BS1230)</f>
        <v>0</v>
      </c>
      <c r="BT1231" s="192">
        <f t="shared" si="3351"/>
        <v>0</v>
      </c>
      <c r="BU1231" s="192"/>
      <c r="BV1231" s="192">
        <f t="shared" ref="BV1231:BW1231" si="3352">SUM(BV1229:BV1230)</f>
        <v>0</v>
      </c>
      <c r="BW1231" s="192">
        <f t="shared" si="3352"/>
        <v>0</v>
      </c>
      <c r="BX1231" s="192"/>
      <c r="BY1231" s="192">
        <f t="shared" ref="BY1231:BZ1231" si="3353">SUM(BY1229:BY1230)</f>
        <v>0</v>
      </c>
      <c r="BZ1231" s="192">
        <f t="shared" si="3353"/>
        <v>0</v>
      </c>
      <c r="CA1231" s="192"/>
      <c r="CB1231" s="192">
        <f>SUM(CB1229:CB1230)</f>
        <v>0</v>
      </c>
      <c r="CC1231" s="192">
        <f t="shared" ref="CC1231" si="3354">SUM(CC1229:CC1230)</f>
        <v>0</v>
      </c>
      <c r="CD1231" s="192"/>
      <c r="CE1231" s="192">
        <f t="shared" ref="CE1231:CF1231" si="3355">SUM(CE1229:CE1230)</f>
        <v>0</v>
      </c>
      <c r="CF1231" s="192">
        <f t="shared" si="3355"/>
        <v>0</v>
      </c>
      <c r="CG1231" s="192"/>
      <c r="CH1231" s="192">
        <f t="shared" ref="CH1231:CI1231" si="3356">SUM(CH1229:CH1230)</f>
        <v>0</v>
      </c>
      <c r="CI1231" s="192">
        <f t="shared" si="3356"/>
        <v>0</v>
      </c>
      <c r="CJ1231" s="192"/>
      <c r="CK1231" s="192">
        <f t="shared" ref="CK1231:CL1231" si="3357">SUM(CK1229:CK1230)</f>
        <v>0</v>
      </c>
      <c r="CL1231" s="192">
        <f t="shared" si="3357"/>
        <v>0</v>
      </c>
      <c r="CM1231" s="192"/>
      <c r="CN1231" s="192">
        <f t="shared" ref="CN1231:CO1231" si="3358">SUM(CN1229:CN1230)</f>
        <v>0</v>
      </c>
      <c r="CO1231" s="192">
        <f t="shared" si="3358"/>
        <v>0</v>
      </c>
      <c r="CP1231" s="2313"/>
      <c r="CQ1231" s="2313">
        <f t="shared" ref="CQ1231:CR1231" si="3359">SUM(CQ1229:CQ1230)</f>
        <v>0</v>
      </c>
      <c r="CR1231" s="2313">
        <f t="shared" si="3359"/>
        <v>0</v>
      </c>
      <c r="CS1231" s="285"/>
      <c r="CT1231" s="285">
        <f t="shared" ref="CT1231:CU1231" si="3360">SUM(CT1229:CT1230)</f>
        <v>0</v>
      </c>
      <c r="CU1231" s="285">
        <f t="shared" si="3360"/>
        <v>0</v>
      </c>
      <c r="CV1231" s="192"/>
      <c r="CW1231" s="192">
        <f t="shared" ref="CW1231:CX1231" si="3361">SUM(CW1229:CW1230)</f>
        <v>0</v>
      </c>
      <c r="CX1231" s="192">
        <f t="shared" si="3361"/>
        <v>0</v>
      </c>
      <c r="CY1231" s="192"/>
      <c r="CZ1231" s="192">
        <f t="shared" ref="CZ1231:DA1231" si="3362">SUM(CZ1229:CZ1230)</f>
        <v>0</v>
      </c>
      <c r="DA1231" s="192">
        <f t="shared" si="3362"/>
        <v>0</v>
      </c>
      <c r="DB1231" s="1622"/>
      <c r="DC1231" s="1622"/>
      <c r="DD1231" s="1622"/>
      <c r="DE1231" s="192">
        <f>SUM(DE1229:DE1230)</f>
        <v>0</v>
      </c>
      <c r="DF1231" s="285"/>
      <c r="DG1231" s="192"/>
      <c r="DH1231" s="192"/>
      <c r="DI1231" s="192"/>
      <c r="DJ1231" s="192"/>
      <c r="DK1231" s="192"/>
      <c r="DL1231" s="192"/>
      <c r="DM1231" s="192"/>
      <c r="DN1231" s="33"/>
      <c r="DO1231" s="192"/>
      <c r="DP1231" s="285"/>
      <c r="DQ1231" s="192"/>
      <c r="DR1231" s="192"/>
      <c r="DS1231" s="192"/>
      <c r="DT1231" s="192"/>
      <c r="DU1231" s="192"/>
      <c r="DV1231" s="192"/>
      <c r="DW1231" s="192"/>
      <c r="DX1231" s="33"/>
      <c r="DY1231" s="192"/>
      <c r="DZ1231" s="2313">
        <f>SUM(DZ1229:DZ1230)</f>
        <v>0</v>
      </c>
      <c r="EA1231" s="285">
        <f t="shared" ref="EA1231:EB1231" si="3363">SUM(EA1229:EA1230)</f>
        <v>0</v>
      </c>
      <c r="EB1231" s="192">
        <f t="shared" si="3363"/>
        <v>0</v>
      </c>
      <c r="EC1231" s="870">
        <f t="shared" ref="EC1231" si="3364">SUM(EC1229:EC1230)</f>
        <v>0</v>
      </c>
      <c r="ED1231" s="185"/>
      <c r="EE1231" s="185"/>
      <c r="EF1231" s="185"/>
      <c r="EG1231" s="202"/>
      <c r="EH1231" s="1614"/>
    </row>
    <row r="1232" spans="1:138" ht="21.75" hidden="1" customHeight="1" outlineLevel="1" thickBot="1">
      <c r="A1232" s="109"/>
      <c r="B1232" s="110"/>
      <c r="C1232" s="111"/>
      <c r="D1232" s="112" t="s">
        <v>1</v>
      </c>
      <c r="E1232" s="113"/>
      <c r="F1232" s="113"/>
      <c r="G1232" s="113"/>
      <c r="H1232" s="113"/>
      <c r="I1232" s="113"/>
      <c r="J1232" s="113"/>
      <c r="K1232" s="113"/>
      <c r="L1232" s="113"/>
      <c r="M1232" s="2217"/>
      <c r="N1232" s="113"/>
      <c r="O1232" s="113"/>
      <c r="P1232" s="113"/>
      <c r="Q1232" s="194"/>
      <c r="R1232" s="194"/>
      <c r="S1232" s="194"/>
      <c r="T1232" s="194"/>
      <c r="U1232" s="194"/>
      <c r="V1232" s="113"/>
      <c r="W1232" s="113"/>
      <c r="X1232" s="113"/>
      <c r="Y1232" s="113"/>
      <c r="Z1232" s="113"/>
      <c r="AA1232" s="194"/>
      <c r="AB1232" s="194"/>
      <c r="AC1232" s="194"/>
      <c r="AD1232" s="194"/>
      <c r="AE1232" s="194"/>
      <c r="AF1232" s="194"/>
      <c r="AG1232" s="194"/>
      <c r="AH1232" s="194"/>
      <c r="AI1232" s="194">
        <f>AI1125+AI1130+AI1136+AI1141+AI1148+AI1153+AI1158+AI1163+AI1168+AI1173+AI1179+AI1184+AI1189+AI1194+AI1199+AI1204+AI1210+AI1214+AI1218+AI1223+AI1227+AI1231</f>
        <v>0</v>
      </c>
      <c r="AJ1232" s="194">
        <f>AJ1125+AJ1130+AJ1136+AJ1141+AJ1148+AJ1153+AJ1158+AJ1163+AJ1168+AJ1173+AJ1179+AJ1184+AJ1189+AJ1194+AJ1199+AJ1204+AJ1210+AJ1214+AJ1218+AJ1223+AJ1227+AJ1231</f>
        <v>0</v>
      </c>
      <c r="AK1232" s="194"/>
      <c r="AL1232" s="194">
        <f>AL1125+AL1130+AL1136+AL1141+AL1148+AL1153+AL1158+AL1163+AL1168+AL1173+AL1179+AL1184+AL1189+AL1194+AL1199+AL1204+AL1210+AL1214+AL1218+AL1223+AL1227+AL1231</f>
        <v>0</v>
      </c>
      <c r="AM1232" s="194">
        <f>AM1125+AM1130+AM1136+AM1141+AM1148+AM1153+AM1158+AM1163+AM1168+AM1173+AM1179+AM1184+AM1189+AM1194+AM1199+AM1204+AM1210+AM1214+AM1218+AM1223+AM1227+AM1231</f>
        <v>0</v>
      </c>
      <c r="AN1232" s="194"/>
      <c r="AO1232" s="194">
        <f>AO1125+AO1130+AO1136+AO1141+AO1148+AO1153+AO1158+AO1163+AO1168+AO1173+AO1179+AO1184+AO1189+AO1194+AO1199+AO1204+AO1210+AO1214+AO1218+AO1223+AO1227+AO1231</f>
        <v>0</v>
      </c>
      <c r="AP1232" s="194">
        <f>AP1125+AP1130+AP1136+AP1141+AP1148+AP1153+AP1158+AP1163+AP1168+AP1173+AP1179+AP1184+AP1189+AP1194+AP1199+AP1204+AP1210+AP1214+AP1218+AP1223+AP1227+AP1231</f>
        <v>0</v>
      </c>
      <c r="AQ1232" s="194"/>
      <c r="AR1232" s="194">
        <f>AR1125+AR1130+AR1136+AR1141+AR1148+AR1153+AR1158+AR1163+AR1168+AR1173+AR1179+AR1184+AR1189+AR1194+AR1199+AR1204+AR1210+AR1214+AR1218+AR1223+AR1227+AR1231</f>
        <v>0</v>
      </c>
      <c r="AS1232" s="194">
        <f>AS1125+AS1130+AS1136+AS1141+AS1148+AS1153+AS1158+AS1163+AS1168+AS1173+AS1179+AS1184+AS1189+AS1194+AS1199+AS1204+AS1210+AS1214+AS1218+AS1223+AS1227+AS1231</f>
        <v>0</v>
      </c>
      <c r="AT1232" s="194"/>
      <c r="AU1232" s="194">
        <f>AU1125+AU1130+AU1136+AU1141+AU1148+AU1153+AU1158+AU1163+AU1168+AU1173+AU1179+AU1184+AU1189+AU1194+AU1199+AU1204+AU1210+AU1214+AU1218+AU1223+AU1227+AU1231</f>
        <v>0</v>
      </c>
      <c r="AV1232" s="194">
        <f>AV1125+AV1130+AV1136+AV1141+AV1148+AV1153+AV1158+AV1163+AV1168+AV1173+AV1179+AV1184+AV1189+AV1194+AV1199+AV1204+AV1210+AV1214+AV1218+AV1223+AV1227+AV1231</f>
        <v>0</v>
      </c>
      <c r="AW1232" s="194"/>
      <c r="AX1232" s="194">
        <f>AX1125+AX1130+AX1136+AX1141+AX1148+AX1153+AX1158+AX1163+AX1168+AX1173+AX1179+AX1184+AX1189+AX1194+AX1199+AX1204+AX1210+AX1214+AX1218+AX1223+AX1227+AX1231</f>
        <v>0</v>
      </c>
      <c r="AY1232" s="194">
        <f>AY1125+AY1130+AY1136+AY1141+AY1148+AY1153+AY1158+AY1163+AY1168+AY1173+AY1179+AY1184+AY1189+AY1194+AY1199+AY1204+AY1210+AY1214+AY1218+AY1223+AY1227+AY1231</f>
        <v>0</v>
      </c>
      <c r="AZ1232" s="194"/>
      <c r="BA1232" s="194">
        <f>BA1125+BA1130+BA1136+BA1141+BA1148+BA1153+BA1158+BA1163+BA1168+BA1173+BA1179+BA1184+BA1189+BA1194+BA1199+BA1204+BA1210+BA1214+BA1218+BA1223+BA1227+BA1231</f>
        <v>0</v>
      </c>
      <c r="BB1232" s="194">
        <f>BB1125+BB1130+BB1136+BB1141+BB1148+BB1153+BB1158+BB1163+BB1168+BB1173+BB1179+BB1184+BB1189+BB1194+BB1199+BB1204+BB1210+BB1214+BB1218+BB1223+BB1227+BB1231</f>
        <v>0</v>
      </c>
      <c r="BC1232" s="194"/>
      <c r="BD1232" s="194">
        <f>BD1125+BD1130+BD1136+BD1141+BD1148+BD1153+BD1158+BD1163+BD1168+BD1173+BD1179+BD1184+BD1189+BD1194+BD1199+BD1204+BD1210+BD1214+BD1218+BD1223+BD1227+BD1231</f>
        <v>0</v>
      </c>
      <c r="BE1232" s="194">
        <f>BE1125+BE1130+BE1136+BE1141+BE1148+BE1153+BE1158+BE1163+BE1168+BE1173+BE1179+BE1184+BE1189+BE1194+BE1199+BE1204+BE1210+BE1214+BE1218+BE1223+BE1227+BE1231</f>
        <v>0</v>
      </c>
      <c r="BF1232" s="194"/>
      <c r="BG1232" s="194">
        <f>BG1125+BG1130+BG1136+BG1141+BG1148+BG1153+BG1158+BG1163+BG1168+BG1173+BG1179+BG1184+BG1189+BG1194+BG1199+BG1204+BG1210+BG1214+BG1218+BG1223+BG1227+BG1231</f>
        <v>0</v>
      </c>
      <c r="BH1232" s="194">
        <f>BH1125+BH1130+BH1136+BH1141+BH1148+BH1153+BH1158+BH1163+BH1168+BH1173+BH1179+BH1184+BH1189+BH1194+BH1199+BH1204+BH1210+BH1214+BH1218+BH1223+BH1227+BH1231</f>
        <v>0</v>
      </c>
      <c r="BI1232" s="194"/>
      <c r="BJ1232" s="194">
        <f>BJ1125+BJ1130+BJ1136+BJ1141+BJ1148+BJ1153+BJ1158+BJ1163+BJ1168+BJ1173+BJ1179+BJ1184+BJ1189+BJ1194+BJ1199+BJ1204+BJ1210+BJ1214+BJ1218+BJ1223+BJ1227+BJ1231</f>
        <v>0</v>
      </c>
      <c r="BK1232" s="194">
        <f>BK1125+BK1130+BK1136+BK1141+BK1148+BK1153+BK1158+BK1163+BK1168+BK1173+BK1179+BK1184+BK1189+BK1194+BK1199+BK1204+BK1210+BK1214+BK1218+BK1223+BK1227+BK1231</f>
        <v>0</v>
      </c>
      <c r="BL1232" s="194"/>
      <c r="BM1232" s="194">
        <f>BM1125+BM1130+BM1136+BM1141+BM1148+BM1153+BM1158+BM1163+BM1168+BM1173+BM1179+BM1184+BM1189+BM1194+BM1199+BM1204+BM1210+BM1214+BM1218+BM1223+BM1227+BM1231</f>
        <v>0</v>
      </c>
      <c r="BN1232" s="194">
        <f>BN1125+BN1130+BN1136+BN1141+BN1148+BN1153+BN1158+BN1163+BN1168+BN1173+BN1179+BN1184+BN1189+BN1194+BN1199+BN1204+BN1210+BN1214+BN1218+BN1223+BN1227+BN1231</f>
        <v>0</v>
      </c>
      <c r="BO1232" s="194"/>
      <c r="BP1232" s="194">
        <f>BP1125+BP1130+BP1136+BP1141+BP1148+BP1153+BP1158+BP1163+BP1168+BP1173+BP1179+BP1184+BP1189+BP1194+BP1199+BP1204+BP1210+BP1214+BP1218+BP1223+BP1227+BP1231</f>
        <v>0</v>
      </c>
      <c r="BQ1232" s="194">
        <f>BQ1125+BQ1130+BQ1136+BQ1141+BQ1148+BQ1153+BQ1158+BQ1163+BQ1168+BQ1173+BQ1179+BQ1184+BQ1189+BQ1194+BQ1199+BQ1204+BQ1210+BQ1214+BQ1218+BQ1223+BQ1227+BQ1231</f>
        <v>0</v>
      </c>
      <c r="BR1232" s="194"/>
      <c r="BS1232" s="194">
        <f>BS1125+BS1130+BS1136+BS1141+BS1148+BS1153+BS1158+BS1163+BS1168+BS1173+BS1179+BS1184+BS1189+BS1194+BS1199+BS1204+BS1210+BS1214+BS1218+BS1223+BS1227+BS1231</f>
        <v>0</v>
      </c>
      <c r="BT1232" s="194">
        <f>BT1125+BT1130+BT1136+BT1141+BT1148+BT1153+BT1158+BT1163+BT1168+BT1173+BT1179+BT1184+BT1189+BT1194+BT1199+BT1204+BT1210+BT1214+BT1218+BT1223+BT1227+BT1231</f>
        <v>0</v>
      </c>
      <c r="BU1232" s="194"/>
      <c r="BV1232" s="194">
        <f>BV1125+BV1130+BV1136+BV1141+BV1148+BV1153+BV1158+BV1163+BV1168+BV1173+BV1179+BV1184+BV1189+BV1194+BV1199+BV1204+BV1210+BV1214+BV1218+BV1223+BV1227+BV1231</f>
        <v>0</v>
      </c>
      <c r="BW1232" s="194">
        <f>BW1125+BW1130+BW1136+BW1141+BW1148+BW1153+BW1158+BW1163+BW1168+BW1173+BW1179+BW1184+BW1189+BW1194+BW1199+BW1204+BW1210+BW1214+BW1218+BW1223+BW1227+BW1231</f>
        <v>0</v>
      </c>
      <c r="BX1232" s="194"/>
      <c r="BY1232" s="194">
        <f>BY1125+BY1130+BY1136+BY1141+BY1148+BY1153+BY1158+BY1163+BY1168+BY1173+BY1179+BY1184+BY1189+BY1194+BY1199+BY1204+BY1210+BY1214+BY1218+BY1223+BY1227+BY1231</f>
        <v>0</v>
      </c>
      <c r="BZ1232" s="194">
        <f>BZ1125+BZ1130+BZ1136+BZ1141+BZ1148+BZ1153+BZ1158+BZ1163+BZ1168+BZ1173+BZ1179+BZ1184+BZ1189+BZ1194+BZ1199+BZ1204+BZ1210+BZ1214+BZ1218+BZ1223+BZ1227+BZ1231</f>
        <v>0</v>
      </c>
      <c r="CA1232" s="194"/>
      <c r="CB1232" s="194">
        <f>CB1125+CB1130+CB1136+CB1141+CB1148+CB1153+CB1158+CB1163+CB1168+CB1173+CB1179+CB1184+CB1189+CB1194+CB1199+CB1204+CB1210+CB1214+CB1218+CB1223+CB1227+CB1231</f>
        <v>0</v>
      </c>
      <c r="CC1232" s="194">
        <f>CC1125+CC1130+CC1136+CC1141+CC1148+CC1153+CC1158+CC1163+CC1168+CC1173+CC1179+CC1184+CC1189+CC1194+CC1199+CC1204+CC1210+CC1214+CC1218+CC1223+CC1227+CC1231</f>
        <v>0</v>
      </c>
      <c r="CD1232" s="194"/>
      <c r="CE1232" s="194">
        <f>CE1125+CE1130+CE1136+CE1141+CE1148+CE1153+CE1158+CE1163+CE1168+CE1173+CE1179+CE1184+CE1189+CE1194+CE1199+CE1204+CE1210+CE1214+CE1218+CE1223+CE1227+CE1231</f>
        <v>0</v>
      </c>
      <c r="CF1232" s="194">
        <f>CF1125+CF1130+CF1136+CF1141+CF1148+CF1153+CF1158+CF1163+CF1168+CF1173+CF1179+CF1184+CF1189+CF1194+CF1199+CF1204+CF1210+CF1214+CF1218+CF1223+CF1227+CF1231</f>
        <v>0</v>
      </c>
      <c r="CG1232" s="194"/>
      <c r="CH1232" s="194">
        <f>CH1125+CH1130+CH1136+CH1141+CH1148+CH1153+CH1158+CH1163+CH1168+CH1173+CH1179+CH1184+CH1189+CH1194+CH1199+CH1204+CH1210+CH1214+CH1218+CH1223+CH1227+CH1231</f>
        <v>0</v>
      </c>
      <c r="CI1232" s="194">
        <f>CI1125+CI1130+CI1136+CI1141+CI1148+CI1153+CI1158+CI1163+CI1168+CI1173+CI1179+CI1184+CI1189+CI1194+CI1199+CI1204+CI1210+CI1214+CI1218+CI1223+CI1227+CI1231</f>
        <v>0</v>
      </c>
      <c r="CJ1232" s="194"/>
      <c r="CK1232" s="194">
        <f>CK1125+CK1130+CK1136+CK1141+CK1148+CK1153+CK1158+CK1163+CK1168+CK1173+CK1179+CK1184+CK1189+CK1194+CK1199+CK1204+CK1210+CK1214+CK1218+CK1223+CK1227+CK1231</f>
        <v>0</v>
      </c>
      <c r="CL1232" s="194">
        <f>CL1125+CL1130+CL1136+CL1141+CL1148+CL1153+CL1158+CL1163+CL1168+CL1173+CL1179+CL1184+CL1189+CL1194+CL1199+CL1204+CL1210+CL1214+CL1218+CL1223+CL1227+CL1231</f>
        <v>0</v>
      </c>
      <c r="CM1232" s="194"/>
      <c r="CN1232" s="194">
        <f>CN1125+CN1130+CN1136+CN1141+CN1148+CN1153+CN1158+CN1163+CN1168+CN1173+CN1179+CN1184+CN1189+CN1194+CN1199+CN1204+CN1210+CN1214+CN1218+CN1223+CN1227+CN1231</f>
        <v>0</v>
      </c>
      <c r="CO1232" s="194">
        <f>CO1125+CO1130+CO1136+CO1141+CO1148+CO1153+CO1158+CO1163+CO1168+CO1173+CO1179+CO1184+CO1189+CO1194+CO1199+CO1204+CO1210+CO1214+CO1218+CO1223+CO1227+CO1231</f>
        <v>0</v>
      </c>
      <c r="CP1232" s="2320"/>
      <c r="CQ1232" s="2320">
        <f>CQ1125+CQ1130+CQ1136+CQ1141+CQ1148+CQ1153+CQ1158+CQ1163+CQ1168+CQ1173+CQ1179+CQ1184+CQ1189+CQ1194+CQ1199+CQ1204+CQ1210+CQ1214+CQ1218+CQ1223+CQ1227+CQ1231</f>
        <v>0</v>
      </c>
      <c r="CR1232" s="2320">
        <f>CR1125+CR1130+CR1136+CR1141+CR1148+CR1153+CR1158+CR1163+CR1168+CR1173+CR1179+CR1184+CR1189+CR1194+CR1199+CR1204+CR1210+CR1214+CR1218+CR1223+CR1227+CR1231</f>
        <v>0</v>
      </c>
      <c r="CS1232" s="286"/>
      <c r="CT1232" s="286">
        <f>CT1125+CT1130+CT1136+CT1141+CT1148+CT1153+CT1158+CT1163+CT1168+CT1173+CT1179+CT1184+CT1189+CT1194+CT1199+CT1204+CT1210+CT1214+CT1218+CT1223+CT1227+CT1231</f>
        <v>0</v>
      </c>
      <c r="CU1232" s="286">
        <f>CU1125+CU1130+CU1136+CU1141+CU1148+CU1153+CU1158+CU1163+CU1168+CU1173+CU1179+CU1184+CU1189+CU1194+CU1199+CU1204+CU1210+CU1214+CU1218+CU1223+CU1227+CU1231</f>
        <v>0</v>
      </c>
      <c r="CV1232" s="194"/>
      <c r="CW1232" s="194">
        <f>CW1125+CW1130+CW1136+CW1141+CW1148+CW1153+CW1158+CW1163+CW1168+CW1173+CW1179+CW1184+CW1189+CW1194+CW1199+CW1204+CW1210+CW1214+CW1218+CW1223+CW1227+CW1231</f>
        <v>0</v>
      </c>
      <c r="CX1232" s="194">
        <f>CX1125+CX1130+CX1136+CX1141+CX1148+CX1153+CX1158+CX1163+CX1168+CX1173+CX1179+CX1184+CX1189+CX1194+CX1199+CX1204+CX1210+CX1214+CX1218+CX1223+CX1227+CX1231</f>
        <v>0</v>
      </c>
      <c r="CY1232" s="194"/>
      <c r="CZ1232" s="194">
        <f>CZ1125+CZ1130+CZ1136+CZ1141+CZ1148+CZ1153+CZ1158+CZ1163+CZ1168+CZ1173+CZ1179+CZ1184+CZ1189+CZ1194+CZ1199+CZ1204+CZ1210+CZ1214+CZ1218+CZ1223+CZ1227+CZ1231</f>
        <v>0</v>
      </c>
      <c r="DA1232" s="194">
        <f>DA1125+DA1130+DA1136+DA1141+DA1148+DA1153+DA1158+DA1163+DA1168+DA1173+DA1179+DA1184+DA1189+DA1194+DA1199+DA1204+DA1210+DA1214+DA1218+DA1223+DA1227+DA1231</f>
        <v>0</v>
      </c>
      <c r="DB1232" s="1622"/>
      <c r="DC1232" s="1622"/>
      <c r="DD1232" s="1622"/>
      <c r="DE1232" s="194">
        <f t="shared" ref="DE1232:EB1232" si="3365">DE1125+DE1130+DE1136+DE1141+DE1148+DE1153+DE1158+DE1163+DE1168+DE1173+DE1179+DE1184+DE1189+DE1194+DE1199+DE1204+DE1210+DE1214+DE1218+DE1223+DE1227+DE1231</f>
        <v>0</v>
      </c>
      <c r="DF1232" s="286"/>
      <c r="DG1232" s="194"/>
      <c r="DH1232" s="194"/>
      <c r="DI1232" s="194"/>
      <c r="DJ1232" s="194"/>
      <c r="DK1232" s="194"/>
      <c r="DL1232" s="194"/>
      <c r="DM1232" s="194"/>
      <c r="DN1232" s="192"/>
      <c r="DO1232" s="194"/>
      <c r="DP1232" s="286"/>
      <c r="DQ1232" s="194"/>
      <c r="DR1232" s="194"/>
      <c r="DS1232" s="194"/>
      <c r="DT1232" s="194"/>
      <c r="DU1232" s="194"/>
      <c r="DV1232" s="194"/>
      <c r="DW1232" s="194"/>
      <c r="DX1232" s="192"/>
      <c r="DY1232" s="194"/>
      <c r="DZ1232" s="2320">
        <f t="shared" si="3365"/>
        <v>0</v>
      </c>
      <c r="EA1232" s="286">
        <f t="shared" si="3365"/>
        <v>0</v>
      </c>
      <c r="EB1232" s="194">
        <f t="shared" si="3365"/>
        <v>0</v>
      </c>
      <c r="EC1232" s="871">
        <f t="shared" ref="EC1232" si="3366">EC1125+EC1130+EC1136+EC1141+EC1148+EC1153+EC1158+EC1163+EC1168+EC1173+EC1179+EC1184+EC1189+EC1194+EC1199+EC1204+EC1210+EC1214+EC1218+EC1223+EC1227+EC1231</f>
        <v>0</v>
      </c>
      <c r="ED1232" s="185"/>
      <c r="EE1232" s="185"/>
      <c r="EF1232" s="185"/>
      <c r="EG1232" s="202"/>
      <c r="EH1232" s="1614"/>
    </row>
    <row r="1233" spans="1:138" ht="15" hidden="1" customHeight="1" thickBot="1">
      <c r="A1233" s="114" t="s">
        <v>160</v>
      </c>
      <c r="B1233" s="115"/>
      <c r="C1233" s="116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2242"/>
      <c r="N1233" s="281"/>
      <c r="O1233" s="115"/>
      <c r="P1233" s="206"/>
      <c r="Q1233" s="206"/>
      <c r="R1233" s="206"/>
      <c r="S1233" s="206"/>
      <c r="T1233" s="206"/>
      <c r="U1233" s="206"/>
      <c r="V1233" s="115"/>
      <c r="W1233" s="115"/>
      <c r="X1233" s="115"/>
      <c r="Y1233" s="115"/>
      <c r="Z1233" s="115"/>
      <c r="AA1233" s="206"/>
      <c r="AB1233" s="206"/>
      <c r="AC1233" s="206"/>
      <c r="AD1233" s="206"/>
      <c r="AE1233" s="206"/>
      <c r="AF1233" s="206"/>
      <c r="AG1233" s="206"/>
      <c r="AH1233" s="206"/>
      <c r="AI1233" s="206"/>
      <c r="AJ1233" s="206"/>
      <c r="AK1233" s="206"/>
      <c r="AL1233" s="206"/>
      <c r="AM1233" s="206"/>
      <c r="AN1233" s="206"/>
      <c r="AO1233" s="206"/>
      <c r="AP1233" s="206"/>
      <c r="AQ1233" s="206"/>
      <c r="AR1233" s="206"/>
      <c r="AS1233" s="206"/>
      <c r="AT1233" s="206"/>
      <c r="AU1233" s="206"/>
      <c r="AV1233" s="206"/>
      <c r="AW1233" s="206"/>
      <c r="AX1233" s="206"/>
      <c r="AY1233" s="206"/>
      <c r="AZ1233" s="206"/>
      <c r="BA1233" s="206"/>
      <c r="BB1233" s="206"/>
      <c r="BC1233" s="206"/>
      <c r="BD1233" s="206"/>
      <c r="BE1233" s="206"/>
      <c r="BF1233" s="206"/>
      <c r="BG1233" s="206"/>
      <c r="BH1233" s="206"/>
      <c r="BI1233" s="206"/>
      <c r="BJ1233" s="206"/>
      <c r="BK1233" s="206"/>
      <c r="BL1233" s="206"/>
      <c r="BM1233" s="206"/>
      <c r="BN1233" s="206"/>
      <c r="BO1233" s="206"/>
      <c r="BP1233" s="206"/>
      <c r="BQ1233" s="206"/>
      <c r="BR1233" s="206"/>
      <c r="BS1233" s="206"/>
      <c r="BT1233" s="206"/>
      <c r="BU1233" s="206"/>
      <c r="BV1233" s="206"/>
      <c r="BW1233" s="206"/>
      <c r="BX1233" s="206"/>
      <c r="BY1233" s="206"/>
      <c r="BZ1233" s="206"/>
      <c r="CA1233" s="206"/>
      <c r="CB1233" s="206"/>
      <c r="CC1233" s="206"/>
      <c r="CD1233" s="206"/>
      <c r="CE1233" s="206"/>
      <c r="CF1233" s="206"/>
      <c r="CG1233" s="206"/>
      <c r="CH1233" s="206"/>
      <c r="CI1233" s="206"/>
      <c r="CJ1233" s="206"/>
      <c r="CK1233" s="206"/>
      <c r="CL1233" s="206"/>
      <c r="CM1233" s="206"/>
      <c r="CN1233" s="206"/>
      <c r="CO1233" s="206"/>
      <c r="CP1233" s="2242"/>
      <c r="CQ1233" s="2242"/>
      <c r="CR1233" s="2242"/>
      <c r="CS1233" s="281"/>
      <c r="CT1233" s="281"/>
      <c r="CU1233" s="281"/>
      <c r="CV1233" s="206"/>
      <c r="CW1233" s="206"/>
      <c r="CX1233" s="206"/>
      <c r="CY1233" s="206"/>
      <c r="CZ1233" s="206"/>
      <c r="DA1233" s="206"/>
      <c r="DB1233" s="1624"/>
      <c r="DC1233" s="1624"/>
      <c r="DD1233" s="1624"/>
      <c r="DE1233" s="206"/>
      <c r="DF1233" s="281"/>
      <c r="DG1233" s="206"/>
      <c r="DH1233" s="206"/>
      <c r="DI1233" s="206"/>
      <c r="DJ1233" s="206"/>
      <c r="DK1233" s="206"/>
      <c r="DL1233" s="206"/>
      <c r="DM1233" s="206"/>
      <c r="DN1233" s="194"/>
      <c r="DO1233" s="206"/>
      <c r="DP1233" s="281"/>
      <c r="DQ1233" s="206"/>
      <c r="DR1233" s="206"/>
      <c r="DS1233" s="206"/>
      <c r="DT1233" s="206"/>
      <c r="DU1233" s="206"/>
      <c r="DV1233" s="206"/>
      <c r="DW1233" s="206"/>
      <c r="DX1233" s="194"/>
      <c r="DY1233" s="206"/>
      <c r="DZ1233" s="2242"/>
      <c r="EA1233" s="281"/>
      <c r="EB1233" s="206"/>
      <c r="EC1233" s="206"/>
      <c r="ED1233" s="203"/>
      <c r="EE1233" s="203"/>
      <c r="EF1233" s="203"/>
      <c r="EG1233" s="203"/>
      <c r="EH1233" s="1620"/>
    </row>
    <row r="1234" spans="1:138" ht="31.5" hidden="1" customHeight="1" outlineLevel="1">
      <c r="A1234" s="58"/>
      <c r="B1234" s="58"/>
      <c r="C1234" s="60">
        <v>1</v>
      </c>
      <c r="D1234" s="61" t="s">
        <v>167</v>
      </c>
      <c r="E1234" s="59"/>
      <c r="F1234" s="59"/>
      <c r="G1234" s="59"/>
      <c r="H1234" s="59"/>
      <c r="I1234" s="59"/>
      <c r="J1234" s="59"/>
      <c r="K1234" s="59"/>
      <c r="L1234" s="59"/>
      <c r="M1234" s="2198"/>
      <c r="N1234" s="766"/>
      <c r="O1234" s="59"/>
      <c r="P1234" s="182"/>
      <c r="Q1234" s="182"/>
      <c r="R1234" s="182"/>
      <c r="S1234" s="182"/>
      <c r="T1234" s="182"/>
      <c r="U1234" s="182"/>
      <c r="V1234" s="59"/>
      <c r="W1234" s="59"/>
      <c r="X1234" s="59"/>
      <c r="Y1234" s="59"/>
      <c r="Z1234" s="59"/>
      <c r="AA1234" s="182"/>
      <c r="AB1234" s="182"/>
      <c r="AC1234" s="182"/>
      <c r="AD1234" s="182"/>
      <c r="AE1234" s="182"/>
      <c r="AF1234" s="182"/>
      <c r="AG1234" s="182"/>
      <c r="AH1234" s="184">
        <f t="shared" ref="AH1234:CX1234" si="3367">AH1239+AH1244+AH1250+AH1255</f>
        <v>0</v>
      </c>
      <c r="AI1234" s="184">
        <f t="shared" si="3367"/>
        <v>0</v>
      </c>
      <c r="AJ1234" s="184">
        <f t="shared" si="3367"/>
        <v>0</v>
      </c>
      <c r="AK1234" s="184">
        <f t="shared" si="3367"/>
        <v>0</v>
      </c>
      <c r="AL1234" s="184">
        <f t="shared" si="3367"/>
        <v>0</v>
      </c>
      <c r="AM1234" s="184">
        <f t="shared" si="3367"/>
        <v>0</v>
      </c>
      <c r="AN1234" s="184">
        <f t="shared" si="3367"/>
        <v>0</v>
      </c>
      <c r="AO1234" s="184">
        <f t="shared" si="3367"/>
        <v>0</v>
      </c>
      <c r="AP1234" s="184">
        <f t="shared" si="3367"/>
        <v>0</v>
      </c>
      <c r="AQ1234" s="184">
        <f t="shared" si="3367"/>
        <v>0</v>
      </c>
      <c r="AR1234" s="184">
        <f t="shared" si="3367"/>
        <v>0</v>
      </c>
      <c r="AS1234" s="184">
        <f t="shared" si="3367"/>
        <v>0</v>
      </c>
      <c r="AT1234" s="184">
        <f t="shared" si="3367"/>
        <v>0</v>
      </c>
      <c r="AU1234" s="184">
        <f t="shared" si="3367"/>
        <v>0</v>
      </c>
      <c r="AV1234" s="184">
        <f t="shared" si="3367"/>
        <v>0</v>
      </c>
      <c r="AW1234" s="184">
        <f t="shared" ref="AW1234:BZ1234" si="3368">AW1239+AW1244+AW1250+AW1255</f>
        <v>0</v>
      </c>
      <c r="AX1234" s="184">
        <f t="shared" si="3368"/>
        <v>0</v>
      </c>
      <c r="AY1234" s="184">
        <f t="shared" si="3368"/>
        <v>0</v>
      </c>
      <c r="AZ1234" s="184">
        <f t="shared" si="3368"/>
        <v>0</v>
      </c>
      <c r="BA1234" s="184">
        <f t="shared" si="3368"/>
        <v>0</v>
      </c>
      <c r="BB1234" s="184">
        <f t="shared" si="3368"/>
        <v>0</v>
      </c>
      <c r="BC1234" s="184">
        <f t="shared" si="3368"/>
        <v>0</v>
      </c>
      <c r="BD1234" s="184">
        <f t="shared" si="3368"/>
        <v>0</v>
      </c>
      <c r="BE1234" s="184">
        <f t="shared" si="3368"/>
        <v>0</v>
      </c>
      <c r="BF1234" s="184">
        <f t="shared" si="3368"/>
        <v>0</v>
      </c>
      <c r="BG1234" s="184">
        <f t="shared" si="3368"/>
        <v>0</v>
      </c>
      <c r="BH1234" s="184">
        <f t="shared" si="3368"/>
        <v>0</v>
      </c>
      <c r="BI1234" s="184">
        <f t="shared" si="3368"/>
        <v>0</v>
      </c>
      <c r="BJ1234" s="184">
        <f t="shared" si="3368"/>
        <v>0</v>
      </c>
      <c r="BK1234" s="184">
        <f t="shared" si="3368"/>
        <v>0</v>
      </c>
      <c r="BL1234" s="184">
        <f t="shared" si="3368"/>
        <v>0</v>
      </c>
      <c r="BM1234" s="184">
        <f t="shared" si="3368"/>
        <v>0</v>
      </c>
      <c r="BN1234" s="184">
        <f t="shared" si="3368"/>
        <v>0</v>
      </c>
      <c r="BO1234" s="184">
        <f t="shared" si="3368"/>
        <v>0</v>
      </c>
      <c r="BP1234" s="184">
        <f t="shared" si="3368"/>
        <v>0</v>
      </c>
      <c r="BQ1234" s="184">
        <f t="shared" si="3368"/>
        <v>0</v>
      </c>
      <c r="BR1234" s="184">
        <f t="shared" si="3368"/>
        <v>0</v>
      </c>
      <c r="BS1234" s="184">
        <f t="shared" si="3368"/>
        <v>0</v>
      </c>
      <c r="BT1234" s="184">
        <f t="shared" si="3368"/>
        <v>0</v>
      </c>
      <c r="BU1234" s="184">
        <f t="shared" si="3368"/>
        <v>0</v>
      </c>
      <c r="BV1234" s="184">
        <f t="shared" si="3368"/>
        <v>0</v>
      </c>
      <c r="BW1234" s="184">
        <f t="shared" si="3368"/>
        <v>0</v>
      </c>
      <c r="BX1234" s="184">
        <f t="shared" si="3368"/>
        <v>0</v>
      </c>
      <c r="BY1234" s="184">
        <f t="shared" si="3368"/>
        <v>0</v>
      </c>
      <c r="BZ1234" s="184">
        <f t="shared" si="3368"/>
        <v>0</v>
      </c>
      <c r="CA1234" s="184">
        <f t="shared" ref="CA1234:CO1234" si="3369">CA1239+CA1244+CA1250+CA1255</f>
        <v>0</v>
      </c>
      <c r="CB1234" s="184">
        <f t="shared" si="3369"/>
        <v>0</v>
      </c>
      <c r="CC1234" s="184">
        <f t="shared" si="3369"/>
        <v>0</v>
      </c>
      <c r="CD1234" s="184">
        <f t="shared" si="3369"/>
        <v>0</v>
      </c>
      <c r="CE1234" s="184">
        <f t="shared" si="3369"/>
        <v>0</v>
      </c>
      <c r="CF1234" s="184">
        <f t="shared" si="3369"/>
        <v>0</v>
      </c>
      <c r="CG1234" s="184">
        <f t="shared" si="3369"/>
        <v>0</v>
      </c>
      <c r="CH1234" s="184">
        <f t="shared" si="3369"/>
        <v>0</v>
      </c>
      <c r="CI1234" s="184">
        <f t="shared" si="3369"/>
        <v>0</v>
      </c>
      <c r="CJ1234" s="184">
        <f t="shared" si="3369"/>
        <v>0</v>
      </c>
      <c r="CK1234" s="184">
        <f t="shared" si="3369"/>
        <v>0</v>
      </c>
      <c r="CL1234" s="184">
        <f t="shared" si="3369"/>
        <v>0</v>
      </c>
      <c r="CM1234" s="184">
        <f t="shared" si="3369"/>
        <v>0</v>
      </c>
      <c r="CN1234" s="184">
        <f t="shared" si="3369"/>
        <v>0</v>
      </c>
      <c r="CO1234" s="184">
        <f t="shared" si="3369"/>
        <v>0</v>
      </c>
      <c r="CP1234" s="2315">
        <f t="shared" si="3367"/>
        <v>0</v>
      </c>
      <c r="CQ1234" s="2315">
        <f t="shared" si="3367"/>
        <v>0</v>
      </c>
      <c r="CR1234" s="2315">
        <f t="shared" si="3367"/>
        <v>0</v>
      </c>
      <c r="CS1234" s="282">
        <f t="shared" si="3367"/>
        <v>0</v>
      </c>
      <c r="CT1234" s="282">
        <f t="shared" si="3367"/>
        <v>0</v>
      </c>
      <c r="CU1234" s="282">
        <f t="shared" si="3367"/>
        <v>0</v>
      </c>
      <c r="CV1234" s="184">
        <f t="shared" si="3367"/>
        <v>0</v>
      </c>
      <c r="CW1234" s="184">
        <f t="shared" si="3367"/>
        <v>0</v>
      </c>
      <c r="CX1234" s="184">
        <f t="shared" si="3367"/>
        <v>0</v>
      </c>
      <c r="CY1234" s="184">
        <f t="shared" ref="CY1234:DA1234" si="3370">CY1239+CY1244+CY1250+CY1255</f>
        <v>0</v>
      </c>
      <c r="CZ1234" s="184">
        <f t="shared" si="3370"/>
        <v>0</v>
      </c>
      <c r="DA1234" s="184">
        <f t="shared" si="3370"/>
        <v>0</v>
      </c>
      <c r="DB1234" s="1625"/>
      <c r="DC1234" s="1625"/>
      <c r="DD1234" s="1625"/>
      <c r="DE1234" s="184">
        <f t="shared" ref="DE1234" si="3371">DE1239+DE1244+DE1250+DE1255</f>
        <v>0</v>
      </c>
      <c r="DF1234" s="282"/>
      <c r="DG1234" s="184"/>
      <c r="DH1234" s="184"/>
      <c r="DI1234" s="184"/>
      <c r="DJ1234" s="184"/>
      <c r="DK1234" s="184"/>
      <c r="DL1234" s="184"/>
      <c r="DM1234" s="184"/>
      <c r="DN1234" s="206"/>
      <c r="DO1234" s="184"/>
      <c r="DP1234" s="282"/>
      <c r="DQ1234" s="184"/>
      <c r="DR1234" s="184"/>
      <c r="DS1234" s="184"/>
      <c r="DT1234" s="184"/>
      <c r="DU1234" s="184"/>
      <c r="DV1234" s="184"/>
      <c r="DW1234" s="184"/>
      <c r="DX1234" s="206"/>
      <c r="DY1234" s="184"/>
      <c r="DZ1234" s="2315">
        <f t="shared" ref="DZ1234:EB1234" si="3372">DZ1239+DZ1244+DZ1250+DZ1255</f>
        <v>0</v>
      </c>
      <c r="EA1234" s="282">
        <f t="shared" si="3372"/>
        <v>0</v>
      </c>
      <c r="EB1234" s="184">
        <f t="shared" si="3372"/>
        <v>0</v>
      </c>
      <c r="EC1234" s="184">
        <f t="shared" ref="EC1234" si="3373">EC1239+EC1244+EC1250+EC1255</f>
        <v>0</v>
      </c>
      <c r="ED1234" s="204"/>
      <c r="EE1234" s="204"/>
      <c r="EF1234" s="204"/>
      <c r="EG1234" s="204"/>
      <c r="EH1234" s="1615"/>
    </row>
    <row r="1235" spans="1:138" ht="15" hidden="1" customHeight="1" outlineLevel="1">
      <c r="A1235" s="67"/>
      <c r="B1235" s="67"/>
      <c r="C1235" s="69" t="s">
        <v>8</v>
      </c>
      <c r="D1235" s="70" t="s">
        <v>47</v>
      </c>
      <c r="E1235" s="84"/>
      <c r="F1235" s="84"/>
      <c r="G1235" s="84"/>
      <c r="H1235" s="84"/>
      <c r="I1235" s="84"/>
      <c r="J1235" s="84"/>
      <c r="K1235" s="84"/>
      <c r="L1235" s="84"/>
      <c r="M1235" s="2199"/>
      <c r="N1235" s="68"/>
      <c r="O1235" s="84"/>
      <c r="P1235" s="185"/>
      <c r="Q1235" s="185"/>
      <c r="R1235" s="185"/>
      <c r="S1235" s="185"/>
      <c r="T1235" s="185"/>
      <c r="U1235" s="185"/>
      <c r="V1235" s="84"/>
      <c r="W1235" s="84"/>
      <c r="X1235" s="84"/>
      <c r="Y1235" s="84"/>
      <c r="Z1235" s="84"/>
      <c r="AA1235" s="185"/>
      <c r="AB1235" s="185"/>
      <c r="AC1235" s="185"/>
      <c r="AD1235" s="185"/>
      <c r="AE1235" s="185"/>
      <c r="AF1235" s="23"/>
      <c r="AG1235" s="23"/>
      <c r="AH1235" s="185"/>
      <c r="AI1235" s="185"/>
      <c r="AJ1235" s="185"/>
      <c r="AK1235" s="185"/>
      <c r="AL1235" s="185"/>
      <c r="AM1235" s="185"/>
      <c r="AN1235" s="185"/>
      <c r="AO1235" s="185"/>
      <c r="AP1235" s="185"/>
      <c r="AQ1235" s="185"/>
      <c r="AR1235" s="185"/>
      <c r="AS1235" s="185"/>
      <c r="AT1235" s="185"/>
      <c r="AU1235" s="185"/>
      <c r="AV1235" s="185"/>
      <c r="AW1235" s="185"/>
      <c r="AX1235" s="185"/>
      <c r="AY1235" s="185"/>
      <c r="AZ1235" s="185"/>
      <c r="BA1235" s="185"/>
      <c r="BB1235" s="185"/>
      <c r="BC1235" s="185"/>
      <c r="BD1235" s="185"/>
      <c r="BE1235" s="185"/>
      <c r="BF1235" s="185"/>
      <c r="BG1235" s="185"/>
      <c r="BH1235" s="185"/>
      <c r="BI1235" s="185"/>
      <c r="BJ1235" s="185"/>
      <c r="BK1235" s="185"/>
      <c r="BL1235" s="185"/>
      <c r="BM1235" s="185"/>
      <c r="BN1235" s="185"/>
      <c r="BO1235" s="185"/>
      <c r="BP1235" s="185"/>
      <c r="BQ1235" s="185"/>
      <c r="BR1235" s="185"/>
      <c r="BS1235" s="185"/>
      <c r="BT1235" s="185"/>
      <c r="BU1235" s="185"/>
      <c r="BV1235" s="185"/>
      <c r="BW1235" s="185"/>
      <c r="BX1235" s="185"/>
      <c r="BY1235" s="185"/>
      <c r="BZ1235" s="185"/>
      <c r="CA1235" s="185"/>
      <c r="CB1235" s="185"/>
      <c r="CC1235" s="185"/>
      <c r="CD1235" s="185"/>
      <c r="CE1235" s="185"/>
      <c r="CF1235" s="185"/>
      <c r="CG1235" s="185"/>
      <c r="CH1235" s="185"/>
      <c r="CI1235" s="185"/>
      <c r="CJ1235" s="185"/>
      <c r="CK1235" s="185"/>
      <c r="CL1235" s="185"/>
      <c r="CM1235" s="185"/>
      <c r="CN1235" s="185"/>
      <c r="CO1235" s="185"/>
      <c r="CP1235" s="2234"/>
      <c r="CQ1235" s="2234"/>
      <c r="CR1235" s="2234"/>
      <c r="CS1235" s="283"/>
      <c r="CT1235" s="283"/>
      <c r="CU1235" s="283"/>
      <c r="CV1235" s="185"/>
      <c r="CW1235" s="185"/>
      <c r="CX1235" s="185"/>
      <c r="CY1235" s="185"/>
      <c r="CZ1235" s="185"/>
      <c r="DA1235" s="185"/>
      <c r="DB1235" s="1622"/>
      <c r="DC1235" s="1622"/>
      <c r="DD1235" s="1622"/>
      <c r="DE1235" s="185"/>
      <c r="DF1235" s="283"/>
      <c r="DG1235" s="185"/>
      <c r="DH1235" s="185"/>
      <c r="DI1235" s="185"/>
      <c r="DJ1235" s="185"/>
      <c r="DK1235" s="185"/>
      <c r="DL1235" s="185"/>
      <c r="DM1235" s="185"/>
      <c r="DN1235" s="184"/>
      <c r="DO1235" s="185"/>
      <c r="DP1235" s="283"/>
      <c r="DQ1235" s="185"/>
      <c r="DR1235" s="185"/>
      <c r="DS1235" s="185"/>
      <c r="DT1235" s="185"/>
      <c r="DU1235" s="185"/>
      <c r="DV1235" s="185"/>
      <c r="DW1235" s="185"/>
      <c r="DX1235" s="184"/>
      <c r="DY1235" s="185"/>
      <c r="DZ1235" s="2234"/>
      <c r="EA1235" s="283"/>
      <c r="EB1235" s="185"/>
      <c r="EC1235" s="185"/>
      <c r="ED1235" s="202"/>
      <c r="EE1235" s="202"/>
      <c r="EF1235" s="202"/>
      <c r="EG1235" s="202"/>
      <c r="EH1235" s="1614"/>
    </row>
    <row r="1236" spans="1:138" ht="15" hidden="1" customHeight="1" outlineLevel="1">
      <c r="A1236" s="67"/>
      <c r="B1236" s="67"/>
      <c r="C1236" s="69"/>
      <c r="D1236" s="70"/>
      <c r="E1236" s="85"/>
      <c r="F1236" s="85"/>
      <c r="G1236" s="85"/>
      <c r="H1236" s="86">
        <f>SUM(I1236:L1236)</f>
        <v>0</v>
      </c>
      <c r="I1236" s="85"/>
      <c r="J1236" s="85"/>
      <c r="K1236" s="85"/>
      <c r="L1236" s="85"/>
      <c r="M1236" s="2216"/>
      <c r="N1236" s="85"/>
      <c r="O1236" s="85"/>
      <c r="P1236" s="23"/>
      <c r="Q1236" s="185">
        <f>SUM(R1236:U1236)</f>
        <v>0</v>
      </c>
      <c r="R1236" s="23"/>
      <c r="S1236" s="23"/>
      <c r="T1236" s="23"/>
      <c r="U1236" s="23"/>
      <c r="V1236" s="86">
        <f>SUM(W1236:Z1236)</f>
        <v>0</v>
      </c>
      <c r="W1236" s="85"/>
      <c r="X1236" s="85"/>
      <c r="Y1236" s="85"/>
      <c r="Z1236" s="85"/>
      <c r="AA1236" s="185">
        <f>SUM(AB1236:AE1236)</f>
        <v>0</v>
      </c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216"/>
      <c r="CQ1236" s="2216"/>
      <c r="CR1236" s="2216"/>
      <c r="CS1236" s="85"/>
      <c r="CT1236" s="85"/>
      <c r="CU1236" s="85"/>
      <c r="CV1236" s="23"/>
      <c r="CW1236" s="23"/>
      <c r="CX1236" s="23"/>
      <c r="CY1236" s="23"/>
      <c r="CZ1236" s="23"/>
      <c r="DA1236" s="23"/>
      <c r="DB1236" s="1496"/>
      <c r="DC1236" s="1496"/>
      <c r="DD1236" s="1496"/>
      <c r="DE1236" s="23"/>
      <c r="DF1236" s="85"/>
      <c r="DG1236" s="23"/>
      <c r="DH1236" s="23"/>
      <c r="DI1236" s="23"/>
      <c r="DJ1236" s="23"/>
      <c r="DK1236" s="23"/>
      <c r="DL1236" s="23"/>
      <c r="DM1236" s="23"/>
      <c r="DN1236" s="185"/>
      <c r="DO1236" s="23"/>
      <c r="DP1236" s="85"/>
      <c r="DQ1236" s="23"/>
      <c r="DR1236" s="23"/>
      <c r="DS1236" s="23"/>
      <c r="DT1236" s="23"/>
      <c r="DU1236" s="23"/>
      <c r="DV1236" s="23"/>
      <c r="DW1236" s="23"/>
      <c r="DX1236" s="185"/>
      <c r="DY1236" s="23"/>
      <c r="DZ1236" s="2216"/>
      <c r="EA1236" s="85"/>
      <c r="EB1236" s="23"/>
      <c r="EC1236" s="23"/>
      <c r="ED1236" s="171"/>
      <c r="EE1236" s="171"/>
      <c r="EF1236" s="171"/>
      <c r="EG1236" s="171"/>
      <c r="EH1236" s="1291"/>
    </row>
    <row r="1237" spans="1:138" ht="15" hidden="1" customHeight="1" outlineLevel="1">
      <c r="A1237" s="24"/>
      <c r="B1237" s="24"/>
      <c r="C1237" s="87"/>
      <c r="D1237" s="24"/>
      <c r="E1237" s="24"/>
      <c r="F1237" s="24"/>
      <c r="G1237" s="24"/>
      <c r="H1237" s="86">
        <f>SUM(I1237:L1237)</f>
        <v>0</v>
      </c>
      <c r="I1237" s="24"/>
      <c r="J1237" s="24"/>
      <c r="K1237" s="24"/>
      <c r="L1237" s="24"/>
      <c r="M1237" s="2239"/>
      <c r="N1237" s="210"/>
      <c r="O1237" s="24"/>
      <c r="P1237" s="33"/>
      <c r="Q1237" s="185">
        <f>SUM(R1237:U1237)</f>
        <v>0</v>
      </c>
      <c r="R1237" s="196"/>
      <c r="S1237" s="196"/>
      <c r="T1237" s="196"/>
      <c r="U1237" s="196"/>
      <c r="V1237" s="86">
        <f>SUM(W1237:Z1237)</f>
        <v>0</v>
      </c>
      <c r="W1237" s="24"/>
      <c r="X1237" s="24"/>
      <c r="Y1237" s="24"/>
      <c r="Z1237" s="24"/>
      <c r="AA1237" s="185">
        <f>SUM(AB1237:AE1237)</f>
        <v>0</v>
      </c>
      <c r="AB1237" s="196"/>
      <c r="AC1237" s="196"/>
      <c r="AD1237" s="196"/>
      <c r="AE1237" s="196"/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  <c r="AX1237" s="33"/>
      <c r="AY1237" s="33"/>
      <c r="AZ1237" s="33"/>
      <c r="BA1237" s="33"/>
      <c r="BB1237" s="33"/>
      <c r="BC1237" s="33"/>
      <c r="BD1237" s="33"/>
      <c r="BE1237" s="33"/>
      <c r="BF1237" s="33"/>
      <c r="BG1237" s="33"/>
      <c r="BH1237" s="33"/>
      <c r="BI1237" s="33"/>
      <c r="BJ1237" s="33"/>
      <c r="BK1237" s="33"/>
      <c r="BL1237" s="33"/>
      <c r="BM1237" s="33"/>
      <c r="BN1237" s="33"/>
      <c r="BO1237" s="33"/>
      <c r="BP1237" s="33"/>
      <c r="BQ1237" s="33"/>
      <c r="BR1237" s="33"/>
      <c r="BS1237" s="33"/>
      <c r="BT1237" s="33"/>
      <c r="BU1237" s="33"/>
      <c r="BV1237" s="33"/>
      <c r="BW1237" s="33"/>
      <c r="BX1237" s="33"/>
      <c r="BY1237" s="33"/>
      <c r="BZ1237" s="33"/>
      <c r="CA1237" s="33"/>
      <c r="CB1237" s="33"/>
      <c r="CC1237" s="33"/>
      <c r="CD1237" s="33"/>
      <c r="CE1237" s="33"/>
      <c r="CF1237" s="33"/>
      <c r="CG1237" s="33"/>
      <c r="CH1237" s="33"/>
      <c r="CI1237" s="33"/>
      <c r="CJ1237" s="33"/>
      <c r="CK1237" s="33"/>
      <c r="CL1237" s="33"/>
      <c r="CM1237" s="33"/>
      <c r="CN1237" s="33"/>
      <c r="CO1237" s="33"/>
      <c r="CP1237" s="2239"/>
      <c r="CQ1237" s="2239"/>
      <c r="CR1237" s="2239"/>
      <c r="CS1237" s="210"/>
      <c r="CT1237" s="210"/>
      <c r="CU1237" s="210"/>
      <c r="CV1237" s="33"/>
      <c r="CW1237" s="33"/>
      <c r="CX1237" s="33"/>
      <c r="CY1237" s="33"/>
      <c r="CZ1237" s="33"/>
      <c r="DA1237" s="33"/>
      <c r="DB1237" s="1498"/>
      <c r="DC1237" s="1498"/>
      <c r="DD1237" s="1498"/>
      <c r="DE1237" s="33"/>
      <c r="DF1237" s="210"/>
      <c r="DG1237" s="33"/>
      <c r="DH1237" s="33"/>
      <c r="DI1237" s="33"/>
      <c r="DJ1237" s="33"/>
      <c r="DK1237" s="33"/>
      <c r="DL1237" s="33"/>
      <c r="DM1237" s="33"/>
      <c r="DN1237" s="23"/>
      <c r="DO1237" s="33"/>
      <c r="DP1237" s="210"/>
      <c r="DQ1237" s="33"/>
      <c r="DR1237" s="33"/>
      <c r="DS1237" s="33"/>
      <c r="DT1237" s="33"/>
      <c r="DU1237" s="33"/>
      <c r="DV1237" s="33"/>
      <c r="DW1237" s="33"/>
      <c r="DX1237" s="23"/>
      <c r="DY1237" s="33"/>
      <c r="DZ1237" s="2239"/>
      <c r="EA1237" s="210"/>
      <c r="EB1237" s="33"/>
      <c r="EC1237" s="33"/>
      <c r="ED1237" s="201"/>
      <c r="EE1237" s="201"/>
      <c r="EF1237" s="201"/>
      <c r="EG1237" s="201"/>
      <c r="EH1237" s="1581"/>
    </row>
    <row r="1238" spans="1:138" ht="15" hidden="1" customHeight="1" outlineLevel="1">
      <c r="A1238" s="24"/>
      <c r="B1238" s="24"/>
      <c r="C1238" s="87" t="s">
        <v>49</v>
      </c>
      <c r="D1238" s="24"/>
      <c r="E1238" s="24"/>
      <c r="F1238" s="24"/>
      <c r="G1238" s="24"/>
      <c r="H1238" s="86">
        <f>SUM(I1238:L1238)</f>
        <v>0</v>
      </c>
      <c r="I1238" s="24"/>
      <c r="J1238" s="24"/>
      <c r="K1238" s="24"/>
      <c r="L1238" s="24"/>
      <c r="M1238" s="2239"/>
      <c r="N1238" s="210"/>
      <c r="O1238" s="24"/>
      <c r="P1238" s="33"/>
      <c r="Q1238" s="185">
        <f>SUM(R1238:U1238)</f>
        <v>0</v>
      </c>
      <c r="R1238" s="196"/>
      <c r="S1238" s="196"/>
      <c r="T1238" s="196"/>
      <c r="U1238" s="196"/>
      <c r="V1238" s="86">
        <f>SUM(W1238:Z1238)</f>
        <v>0</v>
      </c>
      <c r="W1238" s="24"/>
      <c r="X1238" s="24"/>
      <c r="Y1238" s="24"/>
      <c r="Z1238" s="24"/>
      <c r="AA1238" s="185">
        <f>SUM(AB1238:AE1238)</f>
        <v>0</v>
      </c>
      <c r="AB1238" s="196"/>
      <c r="AC1238" s="196"/>
      <c r="AD1238" s="196"/>
      <c r="AE1238" s="196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  <c r="AZ1238" s="33"/>
      <c r="BA1238" s="33"/>
      <c r="BB1238" s="33"/>
      <c r="BC1238" s="33"/>
      <c r="BD1238" s="33"/>
      <c r="BE1238" s="33"/>
      <c r="BF1238" s="33"/>
      <c r="BG1238" s="33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W1238" s="33"/>
      <c r="BX1238" s="33"/>
      <c r="BY1238" s="33"/>
      <c r="BZ1238" s="33"/>
      <c r="CA1238" s="33"/>
      <c r="CB1238" s="33"/>
      <c r="CC1238" s="33"/>
      <c r="CD1238" s="33"/>
      <c r="CE1238" s="33"/>
      <c r="CF1238" s="33"/>
      <c r="CG1238" s="33"/>
      <c r="CH1238" s="33"/>
      <c r="CI1238" s="33"/>
      <c r="CJ1238" s="33"/>
      <c r="CK1238" s="33"/>
      <c r="CL1238" s="33"/>
      <c r="CM1238" s="33"/>
      <c r="CN1238" s="33"/>
      <c r="CO1238" s="33"/>
      <c r="CP1238" s="2239"/>
      <c r="CQ1238" s="2239"/>
      <c r="CR1238" s="2239"/>
      <c r="CS1238" s="210"/>
      <c r="CT1238" s="210"/>
      <c r="CU1238" s="210"/>
      <c r="CV1238" s="33"/>
      <c r="CW1238" s="33"/>
      <c r="CX1238" s="33"/>
      <c r="CY1238" s="33"/>
      <c r="CZ1238" s="33"/>
      <c r="DA1238" s="33"/>
      <c r="DB1238" s="1498"/>
      <c r="DC1238" s="1498"/>
      <c r="DD1238" s="1498"/>
      <c r="DE1238" s="33"/>
      <c r="DF1238" s="210"/>
      <c r="DG1238" s="33"/>
      <c r="DH1238" s="33"/>
      <c r="DI1238" s="33"/>
      <c r="DJ1238" s="33"/>
      <c r="DK1238" s="33"/>
      <c r="DL1238" s="33"/>
      <c r="DM1238" s="33"/>
      <c r="DN1238" s="33"/>
      <c r="DO1238" s="33"/>
      <c r="DP1238" s="210"/>
      <c r="DQ1238" s="33"/>
      <c r="DR1238" s="33"/>
      <c r="DS1238" s="33"/>
      <c r="DT1238" s="33"/>
      <c r="DU1238" s="33"/>
      <c r="DV1238" s="33"/>
      <c r="DW1238" s="33"/>
      <c r="DX1238" s="33"/>
      <c r="DY1238" s="33"/>
      <c r="DZ1238" s="2239"/>
      <c r="EA1238" s="210"/>
      <c r="EB1238" s="33"/>
      <c r="EC1238" s="33"/>
      <c r="ED1238" s="201"/>
      <c r="EE1238" s="201"/>
      <c r="EF1238" s="201"/>
      <c r="EG1238" s="201"/>
      <c r="EH1238" s="1581"/>
    </row>
    <row r="1239" spans="1:138" ht="15" hidden="1" customHeight="1" outlineLevel="1">
      <c r="A1239" s="67"/>
      <c r="B1239" s="67"/>
      <c r="C1239" s="88"/>
      <c r="D1239" s="71" t="s">
        <v>1</v>
      </c>
      <c r="E1239" s="84"/>
      <c r="F1239" s="84"/>
      <c r="G1239" s="84"/>
      <c r="H1239" s="84"/>
      <c r="I1239" s="84"/>
      <c r="J1239" s="84"/>
      <c r="K1239" s="84"/>
      <c r="L1239" s="84"/>
      <c r="M1239" s="2199"/>
      <c r="N1239" s="68"/>
      <c r="O1239" s="84"/>
      <c r="P1239" s="185"/>
      <c r="Q1239" s="185"/>
      <c r="R1239" s="185"/>
      <c r="S1239" s="185"/>
      <c r="T1239" s="185"/>
      <c r="U1239" s="185"/>
      <c r="V1239" s="84"/>
      <c r="W1239" s="84"/>
      <c r="X1239" s="84"/>
      <c r="Y1239" s="84"/>
      <c r="Z1239" s="84"/>
      <c r="AA1239" s="185"/>
      <c r="AB1239" s="185"/>
      <c r="AC1239" s="185"/>
      <c r="AD1239" s="185"/>
      <c r="AE1239" s="185"/>
      <c r="AF1239" s="105"/>
      <c r="AG1239" s="105"/>
      <c r="AH1239" s="185">
        <f>SUM(AH1236:AH1238)</f>
        <v>0</v>
      </c>
      <c r="AI1239" s="185">
        <f>SUM(AI1236:AI1238)</f>
        <v>0</v>
      </c>
      <c r="AJ1239" s="185">
        <f t="shared" ref="AJ1239:AV1239" si="3374">SUM(AJ1236:AJ1238)</f>
        <v>0</v>
      </c>
      <c r="AK1239" s="185">
        <f t="shared" si="3374"/>
        <v>0</v>
      </c>
      <c r="AL1239" s="185">
        <f t="shared" si="3374"/>
        <v>0</v>
      </c>
      <c r="AM1239" s="185">
        <f t="shared" si="3374"/>
        <v>0</v>
      </c>
      <c r="AN1239" s="185">
        <f t="shared" si="3374"/>
        <v>0</v>
      </c>
      <c r="AO1239" s="185">
        <f t="shared" si="3374"/>
        <v>0</v>
      </c>
      <c r="AP1239" s="185">
        <f t="shared" si="3374"/>
        <v>0</v>
      </c>
      <c r="AQ1239" s="185">
        <f t="shared" si="3374"/>
        <v>0</v>
      </c>
      <c r="AR1239" s="185">
        <f t="shared" si="3374"/>
        <v>0</v>
      </c>
      <c r="AS1239" s="185">
        <f t="shared" si="3374"/>
        <v>0</v>
      </c>
      <c r="AT1239" s="185">
        <f t="shared" si="3374"/>
        <v>0</v>
      </c>
      <c r="AU1239" s="185">
        <f t="shared" si="3374"/>
        <v>0</v>
      </c>
      <c r="AV1239" s="185">
        <f t="shared" si="3374"/>
        <v>0</v>
      </c>
      <c r="AW1239" s="185">
        <f>SUM(AW1236:AW1238)</f>
        <v>0</v>
      </c>
      <c r="AX1239" s="185">
        <f>SUM(AX1236:AX1238)</f>
        <v>0</v>
      </c>
      <c r="AY1239" s="185">
        <f t="shared" ref="AY1239:BK1239" si="3375">SUM(AY1236:AY1238)</f>
        <v>0</v>
      </c>
      <c r="AZ1239" s="185">
        <f t="shared" si="3375"/>
        <v>0</v>
      </c>
      <c r="BA1239" s="185">
        <f t="shared" si="3375"/>
        <v>0</v>
      </c>
      <c r="BB1239" s="185">
        <f t="shared" si="3375"/>
        <v>0</v>
      </c>
      <c r="BC1239" s="185">
        <f t="shared" si="3375"/>
        <v>0</v>
      </c>
      <c r="BD1239" s="185">
        <f t="shared" si="3375"/>
        <v>0</v>
      </c>
      <c r="BE1239" s="185">
        <f t="shared" si="3375"/>
        <v>0</v>
      </c>
      <c r="BF1239" s="185">
        <f t="shared" si="3375"/>
        <v>0</v>
      </c>
      <c r="BG1239" s="185">
        <f t="shared" si="3375"/>
        <v>0</v>
      </c>
      <c r="BH1239" s="185">
        <f t="shared" si="3375"/>
        <v>0</v>
      </c>
      <c r="BI1239" s="185">
        <f t="shared" si="3375"/>
        <v>0</v>
      </c>
      <c r="BJ1239" s="185">
        <f t="shared" si="3375"/>
        <v>0</v>
      </c>
      <c r="BK1239" s="185">
        <f t="shared" si="3375"/>
        <v>0</v>
      </c>
      <c r="BL1239" s="185">
        <f>SUM(BL1236:BL1238)</f>
        <v>0</v>
      </c>
      <c r="BM1239" s="185">
        <f>SUM(BM1236:BM1238)</f>
        <v>0</v>
      </c>
      <c r="BN1239" s="185">
        <f t="shared" ref="BN1239:BZ1239" si="3376">SUM(BN1236:BN1238)</f>
        <v>0</v>
      </c>
      <c r="BO1239" s="185">
        <f t="shared" si="3376"/>
        <v>0</v>
      </c>
      <c r="BP1239" s="185">
        <f t="shared" si="3376"/>
        <v>0</v>
      </c>
      <c r="BQ1239" s="185">
        <f t="shared" si="3376"/>
        <v>0</v>
      </c>
      <c r="BR1239" s="185">
        <f t="shared" si="3376"/>
        <v>0</v>
      </c>
      <c r="BS1239" s="185">
        <f t="shared" si="3376"/>
        <v>0</v>
      </c>
      <c r="BT1239" s="185">
        <f t="shared" si="3376"/>
        <v>0</v>
      </c>
      <c r="BU1239" s="185">
        <f t="shared" si="3376"/>
        <v>0</v>
      </c>
      <c r="BV1239" s="185">
        <f t="shared" si="3376"/>
        <v>0</v>
      </c>
      <c r="BW1239" s="185">
        <f t="shared" si="3376"/>
        <v>0</v>
      </c>
      <c r="BX1239" s="185">
        <f t="shared" si="3376"/>
        <v>0</v>
      </c>
      <c r="BY1239" s="185">
        <f t="shared" si="3376"/>
        <v>0</v>
      </c>
      <c r="BZ1239" s="185">
        <f t="shared" si="3376"/>
        <v>0</v>
      </c>
      <c r="CA1239" s="185">
        <f>SUM(CA1236:CA1238)</f>
        <v>0</v>
      </c>
      <c r="CB1239" s="185">
        <f>SUM(CB1236:CB1238)</f>
        <v>0</v>
      </c>
      <c r="CC1239" s="185">
        <f t="shared" ref="CC1239:CO1239" si="3377">SUM(CC1236:CC1238)</f>
        <v>0</v>
      </c>
      <c r="CD1239" s="185">
        <f t="shared" si="3377"/>
        <v>0</v>
      </c>
      <c r="CE1239" s="185">
        <f t="shared" si="3377"/>
        <v>0</v>
      </c>
      <c r="CF1239" s="185">
        <f t="shared" si="3377"/>
        <v>0</v>
      </c>
      <c r="CG1239" s="185">
        <f t="shared" si="3377"/>
        <v>0</v>
      </c>
      <c r="CH1239" s="185">
        <f t="shared" si="3377"/>
        <v>0</v>
      </c>
      <c r="CI1239" s="185">
        <f t="shared" si="3377"/>
        <v>0</v>
      </c>
      <c r="CJ1239" s="185">
        <f t="shared" si="3377"/>
        <v>0</v>
      </c>
      <c r="CK1239" s="185">
        <f t="shared" si="3377"/>
        <v>0</v>
      </c>
      <c r="CL1239" s="185">
        <f t="shared" si="3377"/>
        <v>0</v>
      </c>
      <c r="CM1239" s="185">
        <f t="shared" si="3377"/>
        <v>0</v>
      </c>
      <c r="CN1239" s="185">
        <f t="shared" si="3377"/>
        <v>0</v>
      </c>
      <c r="CO1239" s="185">
        <f t="shared" si="3377"/>
        <v>0</v>
      </c>
      <c r="CP1239" s="2234">
        <f t="shared" ref="CP1239:CX1239" si="3378">SUM(CP1236:CP1238)</f>
        <v>0</v>
      </c>
      <c r="CQ1239" s="2234">
        <f t="shared" si="3378"/>
        <v>0</v>
      </c>
      <c r="CR1239" s="2234">
        <f t="shared" si="3378"/>
        <v>0</v>
      </c>
      <c r="CS1239" s="283">
        <f t="shared" si="3378"/>
        <v>0</v>
      </c>
      <c r="CT1239" s="283">
        <f t="shared" si="3378"/>
        <v>0</v>
      </c>
      <c r="CU1239" s="283">
        <f t="shared" si="3378"/>
        <v>0</v>
      </c>
      <c r="CV1239" s="185">
        <f t="shared" si="3378"/>
        <v>0</v>
      </c>
      <c r="CW1239" s="185">
        <f t="shared" si="3378"/>
        <v>0</v>
      </c>
      <c r="CX1239" s="185">
        <f t="shared" si="3378"/>
        <v>0</v>
      </c>
      <c r="CY1239" s="185">
        <f t="shared" ref="CY1239:DA1239" si="3379">SUM(CY1236:CY1238)</f>
        <v>0</v>
      </c>
      <c r="CZ1239" s="185">
        <f t="shared" si="3379"/>
        <v>0</v>
      </c>
      <c r="DA1239" s="185">
        <f t="shared" si="3379"/>
        <v>0</v>
      </c>
      <c r="DB1239" s="1622"/>
      <c r="DC1239" s="1622"/>
      <c r="DD1239" s="1622"/>
      <c r="DE1239" s="185">
        <f>SUM(DE1236:DE1238)</f>
        <v>0</v>
      </c>
      <c r="DF1239" s="283"/>
      <c r="DG1239" s="185"/>
      <c r="DH1239" s="185"/>
      <c r="DI1239" s="185"/>
      <c r="DJ1239" s="185"/>
      <c r="DK1239" s="185"/>
      <c r="DL1239" s="185"/>
      <c r="DM1239" s="185"/>
      <c r="DN1239" s="33"/>
      <c r="DO1239" s="185"/>
      <c r="DP1239" s="283"/>
      <c r="DQ1239" s="185"/>
      <c r="DR1239" s="185"/>
      <c r="DS1239" s="185"/>
      <c r="DT1239" s="185"/>
      <c r="DU1239" s="185"/>
      <c r="DV1239" s="185"/>
      <c r="DW1239" s="185"/>
      <c r="DX1239" s="33"/>
      <c r="DY1239" s="185"/>
      <c r="DZ1239" s="2234">
        <f>SUM(DZ1236:DZ1238)</f>
        <v>0</v>
      </c>
      <c r="EA1239" s="283">
        <f t="shared" ref="EA1239:EB1239" si="3380">SUM(EA1236:EA1238)</f>
        <v>0</v>
      </c>
      <c r="EB1239" s="185">
        <f t="shared" si="3380"/>
        <v>0</v>
      </c>
      <c r="EC1239" s="185">
        <f t="shared" ref="EC1239" si="3381">SUM(EC1236:EC1238)</f>
        <v>0</v>
      </c>
      <c r="ED1239" s="202"/>
      <c r="EE1239" s="202"/>
      <c r="EF1239" s="202"/>
      <c r="EG1239" s="202"/>
      <c r="EH1239" s="1614"/>
    </row>
    <row r="1240" spans="1:138" ht="15" hidden="1" customHeight="1" outlineLevel="1">
      <c r="A1240" s="67"/>
      <c r="B1240" s="67"/>
      <c r="C1240" s="69" t="s">
        <v>9</v>
      </c>
      <c r="D1240" s="70" t="s">
        <v>50</v>
      </c>
      <c r="E1240" s="84"/>
      <c r="F1240" s="84"/>
      <c r="G1240" s="84"/>
      <c r="H1240" s="84"/>
      <c r="I1240" s="84"/>
      <c r="J1240" s="84"/>
      <c r="K1240" s="84"/>
      <c r="L1240" s="84"/>
      <c r="M1240" s="2199"/>
      <c r="N1240" s="68"/>
      <c r="O1240" s="84"/>
      <c r="P1240" s="185"/>
      <c r="Q1240" s="185"/>
      <c r="R1240" s="185"/>
      <c r="S1240" s="185"/>
      <c r="T1240" s="185"/>
      <c r="U1240" s="185"/>
      <c r="V1240" s="84"/>
      <c r="W1240" s="84"/>
      <c r="X1240" s="84"/>
      <c r="Y1240" s="84"/>
      <c r="Z1240" s="84"/>
      <c r="AA1240" s="185"/>
      <c r="AB1240" s="185"/>
      <c r="AC1240" s="185"/>
      <c r="AD1240" s="185"/>
      <c r="AE1240" s="185"/>
      <c r="AF1240" s="23"/>
      <c r="AG1240" s="23"/>
      <c r="AH1240" s="185"/>
      <c r="AI1240" s="185"/>
      <c r="AJ1240" s="185"/>
      <c r="AK1240" s="185"/>
      <c r="AL1240" s="185"/>
      <c r="AM1240" s="185"/>
      <c r="AN1240" s="185"/>
      <c r="AO1240" s="185"/>
      <c r="AP1240" s="185"/>
      <c r="AQ1240" s="185"/>
      <c r="AR1240" s="185"/>
      <c r="AS1240" s="185"/>
      <c r="AT1240" s="185"/>
      <c r="AU1240" s="185"/>
      <c r="AV1240" s="185"/>
      <c r="AW1240" s="185"/>
      <c r="AX1240" s="185"/>
      <c r="AY1240" s="185"/>
      <c r="AZ1240" s="185"/>
      <c r="BA1240" s="185"/>
      <c r="BB1240" s="185"/>
      <c r="BC1240" s="185"/>
      <c r="BD1240" s="185"/>
      <c r="BE1240" s="185"/>
      <c r="BF1240" s="185"/>
      <c r="BG1240" s="185"/>
      <c r="BH1240" s="185"/>
      <c r="BI1240" s="185"/>
      <c r="BJ1240" s="185"/>
      <c r="BK1240" s="185"/>
      <c r="BL1240" s="185"/>
      <c r="BM1240" s="185"/>
      <c r="BN1240" s="185"/>
      <c r="BO1240" s="185"/>
      <c r="BP1240" s="185"/>
      <c r="BQ1240" s="185"/>
      <c r="BR1240" s="185"/>
      <c r="BS1240" s="185"/>
      <c r="BT1240" s="185"/>
      <c r="BU1240" s="185"/>
      <c r="BV1240" s="185"/>
      <c r="BW1240" s="185"/>
      <c r="BX1240" s="185"/>
      <c r="BY1240" s="185"/>
      <c r="BZ1240" s="185"/>
      <c r="CA1240" s="185"/>
      <c r="CB1240" s="185"/>
      <c r="CC1240" s="185"/>
      <c r="CD1240" s="185"/>
      <c r="CE1240" s="185"/>
      <c r="CF1240" s="185"/>
      <c r="CG1240" s="185"/>
      <c r="CH1240" s="185"/>
      <c r="CI1240" s="185"/>
      <c r="CJ1240" s="185"/>
      <c r="CK1240" s="185"/>
      <c r="CL1240" s="185"/>
      <c r="CM1240" s="185"/>
      <c r="CN1240" s="185"/>
      <c r="CO1240" s="185"/>
      <c r="CP1240" s="2234"/>
      <c r="CQ1240" s="2234"/>
      <c r="CR1240" s="2234"/>
      <c r="CS1240" s="283"/>
      <c r="CT1240" s="283"/>
      <c r="CU1240" s="283"/>
      <c r="CV1240" s="185"/>
      <c r="CW1240" s="185"/>
      <c r="CX1240" s="185"/>
      <c r="CY1240" s="185"/>
      <c r="CZ1240" s="185"/>
      <c r="DA1240" s="185"/>
      <c r="DB1240" s="1622"/>
      <c r="DC1240" s="1622"/>
      <c r="DD1240" s="1622"/>
      <c r="DE1240" s="185"/>
      <c r="DF1240" s="283"/>
      <c r="DG1240" s="185"/>
      <c r="DH1240" s="185"/>
      <c r="DI1240" s="185"/>
      <c r="DJ1240" s="185"/>
      <c r="DK1240" s="185"/>
      <c r="DL1240" s="185"/>
      <c r="DM1240" s="185"/>
      <c r="DN1240" s="185"/>
      <c r="DO1240" s="185"/>
      <c r="DP1240" s="283"/>
      <c r="DQ1240" s="185"/>
      <c r="DR1240" s="185"/>
      <c r="DS1240" s="185"/>
      <c r="DT1240" s="185"/>
      <c r="DU1240" s="185"/>
      <c r="DV1240" s="185"/>
      <c r="DW1240" s="185"/>
      <c r="DX1240" s="185"/>
      <c r="DY1240" s="185"/>
      <c r="DZ1240" s="2234"/>
      <c r="EA1240" s="283"/>
      <c r="EB1240" s="185"/>
      <c r="EC1240" s="185"/>
      <c r="ED1240" s="202"/>
      <c r="EE1240" s="202"/>
      <c r="EF1240" s="202"/>
      <c r="EG1240" s="202"/>
      <c r="EH1240" s="1614"/>
    </row>
    <row r="1241" spans="1:138" ht="15" hidden="1" customHeight="1" outlineLevel="1">
      <c r="A1241" s="67"/>
      <c r="B1241" s="67"/>
      <c r="C1241" s="69"/>
      <c r="D1241" s="70"/>
      <c r="E1241" s="85"/>
      <c r="F1241" s="85"/>
      <c r="G1241" s="85"/>
      <c r="H1241" s="86">
        <f>SUM(I1241:L1241)</f>
        <v>0</v>
      </c>
      <c r="I1241" s="85"/>
      <c r="J1241" s="85"/>
      <c r="K1241" s="85"/>
      <c r="L1241" s="85"/>
      <c r="M1241" s="2216"/>
      <c r="N1241" s="85"/>
      <c r="O1241" s="85"/>
      <c r="P1241" s="23"/>
      <c r="Q1241" s="185">
        <f>SUM(R1241:U1241)</f>
        <v>0</v>
      </c>
      <c r="R1241" s="23"/>
      <c r="S1241" s="23"/>
      <c r="T1241" s="23"/>
      <c r="U1241" s="23"/>
      <c r="V1241" s="86">
        <f>SUM(W1241:Z1241)</f>
        <v>0</v>
      </c>
      <c r="W1241" s="85"/>
      <c r="X1241" s="85"/>
      <c r="Y1241" s="85"/>
      <c r="Z1241" s="85"/>
      <c r="AA1241" s="185">
        <f>SUM(AB1241:AE1241)</f>
        <v>0</v>
      </c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216"/>
      <c r="CQ1241" s="2216"/>
      <c r="CR1241" s="2216"/>
      <c r="CS1241" s="85"/>
      <c r="CT1241" s="85"/>
      <c r="CU1241" s="85"/>
      <c r="CV1241" s="23"/>
      <c r="CW1241" s="23"/>
      <c r="CX1241" s="23"/>
      <c r="CY1241" s="23"/>
      <c r="CZ1241" s="23"/>
      <c r="DA1241" s="23"/>
      <c r="DB1241" s="1496"/>
      <c r="DC1241" s="1496"/>
      <c r="DD1241" s="1496"/>
      <c r="DE1241" s="23"/>
      <c r="DF1241" s="85"/>
      <c r="DG1241" s="23"/>
      <c r="DH1241" s="23"/>
      <c r="DI1241" s="23"/>
      <c r="DJ1241" s="23"/>
      <c r="DK1241" s="23"/>
      <c r="DL1241" s="23"/>
      <c r="DM1241" s="23"/>
      <c r="DN1241" s="185"/>
      <c r="DO1241" s="23"/>
      <c r="DP1241" s="85"/>
      <c r="DQ1241" s="23"/>
      <c r="DR1241" s="23"/>
      <c r="DS1241" s="23"/>
      <c r="DT1241" s="23"/>
      <c r="DU1241" s="23"/>
      <c r="DV1241" s="23"/>
      <c r="DW1241" s="23"/>
      <c r="DX1241" s="185"/>
      <c r="DY1241" s="23"/>
      <c r="DZ1241" s="2216"/>
      <c r="EA1241" s="85"/>
      <c r="EB1241" s="23"/>
      <c r="EC1241" s="23"/>
      <c r="ED1241" s="171"/>
      <c r="EE1241" s="171"/>
      <c r="EF1241" s="171"/>
      <c r="EG1241" s="171"/>
      <c r="EH1241" s="1291"/>
    </row>
    <row r="1242" spans="1:138" ht="15" hidden="1" customHeight="1" outlineLevel="1">
      <c r="A1242" s="67"/>
      <c r="B1242" s="67"/>
      <c r="C1242" s="69"/>
      <c r="D1242" s="70"/>
      <c r="E1242" s="85"/>
      <c r="F1242" s="85"/>
      <c r="G1242" s="85"/>
      <c r="H1242" s="86">
        <f>SUM(I1242:L1242)</f>
        <v>0</v>
      </c>
      <c r="I1242" s="85"/>
      <c r="J1242" s="85"/>
      <c r="K1242" s="85"/>
      <c r="L1242" s="85"/>
      <c r="M1242" s="2216"/>
      <c r="N1242" s="85"/>
      <c r="O1242" s="85"/>
      <c r="P1242" s="23"/>
      <c r="Q1242" s="185">
        <f>SUM(R1242:U1242)</f>
        <v>0</v>
      </c>
      <c r="R1242" s="196"/>
      <c r="S1242" s="196"/>
      <c r="T1242" s="196"/>
      <c r="U1242" s="196"/>
      <c r="V1242" s="86">
        <f>SUM(W1242:Z1242)</f>
        <v>0</v>
      </c>
      <c r="W1242" s="85"/>
      <c r="X1242" s="85"/>
      <c r="Y1242" s="85"/>
      <c r="Z1242" s="85"/>
      <c r="AA1242" s="185">
        <f>SUM(AB1242:AE1242)</f>
        <v>0</v>
      </c>
      <c r="AB1242" s="196"/>
      <c r="AC1242" s="196"/>
      <c r="AD1242" s="196"/>
      <c r="AE1242" s="196"/>
      <c r="AF1242" s="23"/>
      <c r="AG1242" s="23"/>
      <c r="AH1242" s="3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3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3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3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216"/>
      <c r="CQ1242" s="2216"/>
      <c r="CR1242" s="2216"/>
      <c r="CS1242" s="85"/>
      <c r="CT1242" s="85"/>
      <c r="CU1242" s="85"/>
      <c r="CV1242" s="23"/>
      <c r="CW1242" s="23"/>
      <c r="CX1242" s="23"/>
      <c r="CY1242" s="23"/>
      <c r="CZ1242" s="23"/>
      <c r="DA1242" s="23"/>
      <c r="DB1242" s="1496"/>
      <c r="DC1242" s="1496"/>
      <c r="DD1242" s="1496"/>
      <c r="DE1242" s="23"/>
      <c r="DF1242" s="85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85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216"/>
      <c r="EA1242" s="85"/>
      <c r="EB1242" s="23"/>
      <c r="EC1242" s="23"/>
      <c r="ED1242" s="171"/>
      <c r="EE1242" s="171"/>
      <c r="EF1242" s="171"/>
      <c r="EG1242" s="171"/>
      <c r="EH1242" s="1291"/>
    </row>
    <row r="1243" spans="1:138" ht="15" hidden="1" customHeight="1" outlineLevel="1">
      <c r="A1243" s="67"/>
      <c r="B1243" s="67"/>
      <c r="C1243" s="69" t="s">
        <v>49</v>
      </c>
      <c r="D1243" s="70"/>
      <c r="E1243" s="85"/>
      <c r="F1243" s="85"/>
      <c r="G1243" s="85"/>
      <c r="H1243" s="86">
        <f>SUM(I1243:L1243)</f>
        <v>0</v>
      </c>
      <c r="I1243" s="85"/>
      <c r="J1243" s="85"/>
      <c r="K1243" s="85"/>
      <c r="L1243" s="85"/>
      <c r="M1243" s="2216"/>
      <c r="N1243" s="85"/>
      <c r="O1243" s="85"/>
      <c r="P1243" s="23"/>
      <c r="Q1243" s="185">
        <f>SUM(R1243:U1243)</f>
        <v>0</v>
      </c>
      <c r="R1243" s="196"/>
      <c r="S1243" s="196"/>
      <c r="T1243" s="196"/>
      <c r="U1243" s="196"/>
      <c r="V1243" s="86">
        <f>SUM(W1243:Z1243)</f>
        <v>0</v>
      </c>
      <c r="W1243" s="85"/>
      <c r="X1243" s="85"/>
      <c r="Y1243" s="85"/>
      <c r="Z1243" s="85"/>
      <c r="AA1243" s="185">
        <f>SUM(AB1243:AE1243)</f>
        <v>0</v>
      </c>
      <c r="AB1243" s="196"/>
      <c r="AC1243" s="196"/>
      <c r="AD1243" s="196"/>
      <c r="AE1243" s="196"/>
      <c r="AF1243" s="23"/>
      <c r="AG1243" s="23"/>
      <c r="AH1243" s="3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3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3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3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216"/>
      <c r="CQ1243" s="2216"/>
      <c r="CR1243" s="2216"/>
      <c r="CS1243" s="85"/>
      <c r="CT1243" s="85"/>
      <c r="CU1243" s="85"/>
      <c r="CV1243" s="23"/>
      <c r="CW1243" s="23"/>
      <c r="CX1243" s="23"/>
      <c r="CY1243" s="23"/>
      <c r="CZ1243" s="23"/>
      <c r="DA1243" s="23"/>
      <c r="DB1243" s="1496"/>
      <c r="DC1243" s="1496"/>
      <c r="DD1243" s="1496"/>
      <c r="DE1243" s="23"/>
      <c r="DF1243" s="85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85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216"/>
      <c r="EA1243" s="85"/>
      <c r="EB1243" s="23"/>
      <c r="EC1243" s="23"/>
      <c r="ED1243" s="171"/>
      <c r="EE1243" s="171"/>
      <c r="EF1243" s="171"/>
      <c r="EG1243" s="171"/>
      <c r="EH1243" s="1291"/>
    </row>
    <row r="1244" spans="1:138" ht="15" hidden="1" customHeight="1" outlineLevel="1">
      <c r="A1244" s="67"/>
      <c r="B1244" s="67"/>
      <c r="C1244" s="88"/>
      <c r="D1244" s="71" t="s">
        <v>1</v>
      </c>
      <c r="E1244" s="84"/>
      <c r="F1244" s="84"/>
      <c r="G1244" s="84"/>
      <c r="H1244" s="84"/>
      <c r="I1244" s="84"/>
      <c r="J1244" s="84"/>
      <c r="K1244" s="84"/>
      <c r="L1244" s="84"/>
      <c r="M1244" s="2199"/>
      <c r="N1244" s="68"/>
      <c r="O1244" s="84"/>
      <c r="P1244" s="185"/>
      <c r="Q1244" s="185"/>
      <c r="R1244" s="185"/>
      <c r="S1244" s="185"/>
      <c r="T1244" s="185"/>
      <c r="U1244" s="185"/>
      <c r="V1244" s="84"/>
      <c r="W1244" s="84"/>
      <c r="X1244" s="84"/>
      <c r="Y1244" s="84"/>
      <c r="Z1244" s="84"/>
      <c r="AA1244" s="185"/>
      <c r="AB1244" s="185"/>
      <c r="AC1244" s="185"/>
      <c r="AD1244" s="185"/>
      <c r="AE1244" s="185"/>
      <c r="AF1244" s="105"/>
      <c r="AG1244" s="105"/>
      <c r="AH1244" s="185">
        <f>SUM(AH1241:AH1243)</f>
        <v>0</v>
      </c>
      <c r="AI1244" s="185">
        <f>SUM(AI1241:AI1243)</f>
        <v>0</v>
      </c>
      <c r="AJ1244" s="185">
        <f t="shared" ref="AJ1244:AV1244" si="3382">SUM(AJ1241:AJ1243)</f>
        <v>0</v>
      </c>
      <c r="AK1244" s="185">
        <f t="shared" si="3382"/>
        <v>0</v>
      </c>
      <c r="AL1244" s="185">
        <f t="shared" si="3382"/>
        <v>0</v>
      </c>
      <c r="AM1244" s="185">
        <f t="shared" si="3382"/>
        <v>0</v>
      </c>
      <c r="AN1244" s="185">
        <f t="shared" si="3382"/>
        <v>0</v>
      </c>
      <c r="AO1244" s="185">
        <f t="shared" si="3382"/>
        <v>0</v>
      </c>
      <c r="AP1244" s="185">
        <f t="shared" si="3382"/>
        <v>0</v>
      </c>
      <c r="AQ1244" s="185">
        <f t="shared" si="3382"/>
        <v>0</v>
      </c>
      <c r="AR1244" s="185">
        <f t="shared" si="3382"/>
        <v>0</v>
      </c>
      <c r="AS1244" s="185">
        <f t="shared" si="3382"/>
        <v>0</v>
      </c>
      <c r="AT1244" s="185">
        <f t="shared" si="3382"/>
        <v>0</v>
      </c>
      <c r="AU1244" s="185">
        <f t="shared" si="3382"/>
        <v>0</v>
      </c>
      <c r="AV1244" s="185">
        <f t="shared" si="3382"/>
        <v>0</v>
      </c>
      <c r="AW1244" s="185">
        <f>SUM(AW1241:AW1243)</f>
        <v>0</v>
      </c>
      <c r="AX1244" s="185">
        <f>SUM(AX1241:AX1243)</f>
        <v>0</v>
      </c>
      <c r="AY1244" s="185">
        <f t="shared" ref="AY1244:BK1244" si="3383">SUM(AY1241:AY1243)</f>
        <v>0</v>
      </c>
      <c r="AZ1244" s="185">
        <f t="shared" si="3383"/>
        <v>0</v>
      </c>
      <c r="BA1244" s="185">
        <f t="shared" si="3383"/>
        <v>0</v>
      </c>
      <c r="BB1244" s="185">
        <f t="shared" si="3383"/>
        <v>0</v>
      </c>
      <c r="BC1244" s="185">
        <f t="shared" si="3383"/>
        <v>0</v>
      </c>
      <c r="BD1244" s="185">
        <f t="shared" si="3383"/>
        <v>0</v>
      </c>
      <c r="BE1244" s="185">
        <f t="shared" si="3383"/>
        <v>0</v>
      </c>
      <c r="BF1244" s="185">
        <f t="shared" si="3383"/>
        <v>0</v>
      </c>
      <c r="BG1244" s="185">
        <f t="shared" si="3383"/>
        <v>0</v>
      </c>
      <c r="BH1244" s="185">
        <f t="shared" si="3383"/>
        <v>0</v>
      </c>
      <c r="BI1244" s="185">
        <f t="shared" si="3383"/>
        <v>0</v>
      </c>
      <c r="BJ1244" s="185">
        <f t="shared" si="3383"/>
        <v>0</v>
      </c>
      <c r="BK1244" s="185">
        <f t="shared" si="3383"/>
        <v>0</v>
      </c>
      <c r="BL1244" s="185">
        <f>SUM(BL1241:BL1243)</f>
        <v>0</v>
      </c>
      <c r="BM1244" s="185">
        <f>SUM(BM1241:BM1243)</f>
        <v>0</v>
      </c>
      <c r="BN1244" s="185">
        <f t="shared" ref="BN1244:BZ1244" si="3384">SUM(BN1241:BN1243)</f>
        <v>0</v>
      </c>
      <c r="BO1244" s="185">
        <f t="shared" si="3384"/>
        <v>0</v>
      </c>
      <c r="BP1244" s="185">
        <f t="shared" si="3384"/>
        <v>0</v>
      </c>
      <c r="BQ1244" s="185">
        <f t="shared" si="3384"/>
        <v>0</v>
      </c>
      <c r="BR1244" s="185">
        <f t="shared" si="3384"/>
        <v>0</v>
      </c>
      <c r="BS1244" s="185">
        <f t="shared" si="3384"/>
        <v>0</v>
      </c>
      <c r="BT1244" s="185">
        <f t="shared" si="3384"/>
        <v>0</v>
      </c>
      <c r="BU1244" s="185">
        <f t="shared" si="3384"/>
        <v>0</v>
      </c>
      <c r="BV1244" s="185">
        <f t="shared" si="3384"/>
        <v>0</v>
      </c>
      <c r="BW1244" s="185">
        <f t="shared" si="3384"/>
        <v>0</v>
      </c>
      <c r="BX1244" s="185">
        <f t="shared" si="3384"/>
        <v>0</v>
      </c>
      <c r="BY1244" s="185">
        <f t="shared" si="3384"/>
        <v>0</v>
      </c>
      <c r="BZ1244" s="185">
        <f t="shared" si="3384"/>
        <v>0</v>
      </c>
      <c r="CA1244" s="185">
        <f>SUM(CA1241:CA1243)</f>
        <v>0</v>
      </c>
      <c r="CB1244" s="185">
        <f>SUM(CB1241:CB1243)</f>
        <v>0</v>
      </c>
      <c r="CC1244" s="185">
        <f t="shared" ref="CC1244:CO1244" si="3385">SUM(CC1241:CC1243)</f>
        <v>0</v>
      </c>
      <c r="CD1244" s="185">
        <f t="shared" si="3385"/>
        <v>0</v>
      </c>
      <c r="CE1244" s="185">
        <f t="shared" si="3385"/>
        <v>0</v>
      </c>
      <c r="CF1244" s="185">
        <f t="shared" si="3385"/>
        <v>0</v>
      </c>
      <c r="CG1244" s="185">
        <f t="shared" si="3385"/>
        <v>0</v>
      </c>
      <c r="CH1244" s="185">
        <f t="shared" si="3385"/>
        <v>0</v>
      </c>
      <c r="CI1244" s="185">
        <f t="shared" si="3385"/>
        <v>0</v>
      </c>
      <c r="CJ1244" s="185">
        <f t="shared" si="3385"/>
        <v>0</v>
      </c>
      <c r="CK1244" s="185">
        <f t="shared" si="3385"/>
        <v>0</v>
      </c>
      <c r="CL1244" s="185">
        <f t="shared" si="3385"/>
        <v>0</v>
      </c>
      <c r="CM1244" s="185">
        <f t="shared" si="3385"/>
        <v>0</v>
      </c>
      <c r="CN1244" s="185">
        <f t="shared" si="3385"/>
        <v>0</v>
      </c>
      <c r="CO1244" s="185">
        <f t="shared" si="3385"/>
        <v>0</v>
      </c>
      <c r="CP1244" s="2234">
        <f t="shared" ref="CP1244:CX1244" si="3386">SUM(CP1241:CP1243)</f>
        <v>0</v>
      </c>
      <c r="CQ1244" s="2234">
        <f t="shared" si="3386"/>
        <v>0</v>
      </c>
      <c r="CR1244" s="2234">
        <f t="shared" si="3386"/>
        <v>0</v>
      </c>
      <c r="CS1244" s="283">
        <f t="shared" si="3386"/>
        <v>0</v>
      </c>
      <c r="CT1244" s="283">
        <f t="shared" si="3386"/>
        <v>0</v>
      </c>
      <c r="CU1244" s="283">
        <f t="shared" si="3386"/>
        <v>0</v>
      </c>
      <c r="CV1244" s="185">
        <f t="shared" si="3386"/>
        <v>0</v>
      </c>
      <c r="CW1244" s="185">
        <f t="shared" si="3386"/>
        <v>0</v>
      </c>
      <c r="CX1244" s="185">
        <f t="shared" si="3386"/>
        <v>0</v>
      </c>
      <c r="CY1244" s="185">
        <f t="shared" ref="CY1244:DA1244" si="3387">SUM(CY1241:CY1243)</f>
        <v>0</v>
      </c>
      <c r="CZ1244" s="185">
        <f t="shared" si="3387"/>
        <v>0</v>
      </c>
      <c r="DA1244" s="185">
        <f t="shared" si="3387"/>
        <v>0</v>
      </c>
      <c r="DB1244" s="1622"/>
      <c r="DC1244" s="1622"/>
      <c r="DD1244" s="1622"/>
      <c r="DE1244" s="185">
        <f>SUM(DE1241:DE1243)</f>
        <v>0</v>
      </c>
      <c r="DF1244" s="283"/>
      <c r="DG1244" s="185"/>
      <c r="DH1244" s="185"/>
      <c r="DI1244" s="185"/>
      <c r="DJ1244" s="185"/>
      <c r="DK1244" s="185"/>
      <c r="DL1244" s="185"/>
      <c r="DM1244" s="185"/>
      <c r="DN1244" s="23"/>
      <c r="DO1244" s="185"/>
      <c r="DP1244" s="283"/>
      <c r="DQ1244" s="185"/>
      <c r="DR1244" s="185"/>
      <c r="DS1244" s="185"/>
      <c r="DT1244" s="185"/>
      <c r="DU1244" s="185"/>
      <c r="DV1244" s="185"/>
      <c r="DW1244" s="185"/>
      <c r="DX1244" s="23"/>
      <c r="DY1244" s="185"/>
      <c r="DZ1244" s="2234">
        <f>SUM(DZ1241:DZ1243)</f>
        <v>0</v>
      </c>
      <c r="EA1244" s="283">
        <f t="shared" ref="EA1244:EB1244" si="3388">SUM(EA1241:EA1243)</f>
        <v>0</v>
      </c>
      <c r="EB1244" s="185">
        <f t="shared" si="3388"/>
        <v>0</v>
      </c>
      <c r="EC1244" s="185">
        <f t="shared" ref="EC1244" si="3389">SUM(EC1241:EC1243)</f>
        <v>0</v>
      </c>
      <c r="ED1244" s="202"/>
      <c r="EE1244" s="202"/>
      <c r="EF1244" s="202"/>
      <c r="EG1244" s="202"/>
      <c r="EH1244" s="1614"/>
    </row>
    <row r="1245" spans="1:138" ht="45" hidden="1" customHeight="1" outlineLevel="1">
      <c r="A1245" s="67"/>
      <c r="B1245" s="67"/>
      <c r="C1245" s="89" t="s">
        <v>10</v>
      </c>
      <c r="D1245" s="90" t="s">
        <v>168</v>
      </c>
      <c r="E1245" s="84"/>
      <c r="F1245" s="84"/>
      <c r="G1245" s="84"/>
      <c r="H1245" s="84"/>
      <c r="I1245" s="84"/>
      <c r="J1245" s="84"/>
      <c r="K1245" s="84"/>
      <c r="L1245" s="84"/>
      <c r="M1245" s="2199"/>
      <c r="N1245" s="68"/>
      <c r="O1245" s="84"/>
      <c r="P1245" s="185"/>
      <c r="Q1245" s="185"/>
      <c r="R1245" s="185"/>
      <c r="S1245" s="185"/>
      <c r="T1245" s="185"/>
      <c r="U1245" s="185"/>
      <c r="V1245" s="84"/>
      <c r="W1245" s="84"/>
      <c r="X1245" s="84"/>
      <c r="Y1245" s="84"/>
      <c r="Z1245" s="84"/>
      <c r="AA1245" s="185"/>
      <c r="AB1245" s="185"/>
      <c r="AC1245" s="185"/>
      <c r="AD1245" s="185"/>
      <c r="AE1245" s="185"/>
      <c r="AF1245" s="23"/>
      <c r="AG1245" s="23"/>
      <c r="AH1245" s="185"/>
      <c r="AI1245" s="185"/>
      <c r="AJ1245" s="185"/>
      <c r="AK1245" s="185"/>
      <c r="AL1245" s="185"/>
      <c r="AM1245" s="185"/>
      <c r="AN1245" s="185"/>
      <c r="AO1245" s="185"/>
      <c r="AP1245" s="185"/>
      <c r="AQ1245" s="185"/>
      <c r="AR1245" s="185"/>
      <c r="AS1245" s="185"/>
      <c r="AT1245" s="185"/>
      <c r="AU1245" s="185"/>
      <c r="AV1245" s="185"/>
      <c r="AW1245" s="185"/>
      <c r="AX1245" s="185"/>
      <c r="AY1245" s="185"/>
      <c r="AZ1245" s="185"/>
      <c r="BA1245" s="185"/>
      <c r="BB1245" s="185"/>
      <c r="BC1245" s="185"/>
      <c r="BD1245" s="185"/>
      <c r="BE1245" s="185"/>
      <c r="BF1245" s="185"/>
      <c r="BG1245" s="185"/>
      <c r="BH1245" s="185"/>
      <c r="BI1245" s="185"/>
      <c r="BJ1245" s="185"/>
      <c r="BK1245" s="185"/>
      <c r="BL1245" s="185"/>
      <c r="BM1245" s="185"/>
      <c r="BN1245" s="185"/>
      <c r="BO1245" s="185"/>
      <c r="BP1245" s="185"/>
      <c r="BQ1245" s="185"/>
      <c r="BR1245" s="185"/>
      <c r="BS1245" s="185"/>
      <c r="BT1245" s="185"/>
      <c r="BU1245" s="185"/>
      <c r="BV1245" s="185"/>
      <c r="BW1245" s="185"/>
      <c r="BX1245" s="185"/>
      <c r="BY1245" s="185"/>
      <c r="BZ1245" s="185"/>
      <c r="CA1245" s="185"/>
      <c r="CB1245" s="185"/>
      <c r="CC1245" s="185"/>
      <c r="CD1245" s="185"/>
      <c r="CE1245" s="185"/>
      <c r="CF1245" s="185"/>
      <c r="CG1245" s="185"/>
      <c r="CH1245" s="185"/>
      <c r="CI1245" s="185"/>
      <c r="CJ1245" s="185"/>
      <c r="CK1245" s="185"/>
      <c r="CL1245" s="185"/>
      <c r="CM1245" s="185"/>
      <c r="CN1245" s="185"/>
      <c r="CO1245" s="185"/>
      <c r="CP1245" s="2234"/>
      <c r="CQ1245" s="2234"/>
      <c r="CR1245" s="2234"/>
      <c r="CS1245" s="283"/>
      <c r="CT1245" s="283"/>
      <c r="CU1245" s="283"/>
      <c r="CV1245" s="185"/>
      <c r="CW1245" s="185"/>
      <c r="CX1245" s="185"/>
      <c r="CY1245" s="185"/>
      <c r="CZ1245" s="185"/>
      <c r="DA1245" s="185"/>
      <c r="DB1245" s="1622"/>
      <c r="DC1245" s="1622"/>
      <c r="DD1245" s="1622"/>
      <c r="DE1245" s="185"/>
      <c r="DF1245" s="283"/>
      <c r="DG1245" s="185"/>
      <c r="DH1245" s="185"/>
      <c r="DI1245" s="185"/>
      <c r="DJ1245" s="185"/>
      <c r="DK1245" s="185"/>
      <c r="DL1245" s="185"/>
      <c r="DM1245" s="185"/>
      <c r="DN1245" s="185"/>
      <c r="DO1245" s="185"/>
      <c r="DP1245" s="283"/>
      <c r="DQ1245" s="185"/>
      <c r="DR1245" s="185"/>
      <c r="DS1245" s="185"/>
      <c r="DT1245" s="185"/>
      <c r="DU1245" s="185"/>
      <c r="DV1245" s="185"/>
      <c r="DW1245" s="185"/>
      <c r="DX1245" s="185"/>
      <c r="DY1245" s="185"/>
      <c r="DZ1245" s="2234"/>
      <c r="EA1245" s="283"/>
      <c r="EB1245" s="185"/>
      <c r="EC1245" s="185"/>
      <c r="ED1245" s="202"/>
      <c r="EE1245" s="202"/>
      <c r="EF1245" s="202"/>
      <c r="EG1245" s="202"/>
      <c r="EH1245" s="1614"/>
    </row>
    <row r="1246" spans="1:138" ht="15" hidden="1" customHeight="1" outlineLevel="1">
      <c r="A1246" s="67"/>
      <c r="B1246" s="67"/>
      <c r="C1246" s="69" t="s">
        <v>61</v>
      </c>
      <c r="D1246" s="70" t="s">
        <v>47</v>
      </c>
      <c r="E1246" s="84"/>
      <c r="F1246" s="84"/>
      <c r="G1246" s="84"/>
      <c r="H1246" s="84"/>
      <c r="I1246" s="84"/>
      <c r="J1246" s="84"/>
      <c r="K1246" s="84"/>
      <c r="L1246" s="84"/>
      <c r="M1246" s="2199"/>
      <c r="N1246" s="68"/>
      <c r="O1246" s="84"/>
      <c r="P1246" s="185"/>
      <c r="Q1246" s="185"/>
      <c r="R1246" s="185"/>
      <c r="S1246" s="185"/>
      <c r="T1246" s="185"/>
      <c r="U1246" s="185"/>
      <c r="V1246" s="84"/>
      <c r="W1246" s="84"/>
      <c r="X1246" s="84"/>
      <c r="Y1246" s="84"/>
      <c r="Z1246" s="84"/>
      <c r="AA1246" s="185"/>
      <c r="AB1246" s="185"/>
      <c r="AC1246" s="185"/>
      <c r="AD1246" s="185"/>
      <c r="AE1246" s="185"/>
      <c r="AF1246" s="105"/>
      <c r="AG1246" s="105"/>
      <c r="AH1246" s="185"/>
      <c r="AI1246" s="185"/>
      <c r="AJ1246" s="185"/>
      <c r="AK1246" s="185"/>
      <c r="AL1246" s="185"/>
      <c r="AM1246" s="185"/>
      <c r="AN1246" s="185"/>
      <c r="AO1246" s="185"/>
      <c r="AP1246" s="185"/>
      <c r="AQ1246" s="185"/>
      <c r="AR1246" s="185"/>
      <c r="AS1246" s="185"/>
      <c r="AT1246" s="185"/>
      <c r="AU1246" s="185"/>
      <c r="AV1246" s="185"/>
      <c r="AW1246" s="185"/>
      <c r="AX1246" s="185"/>
      <c r="AY1246" s="185"/>
      <c r="AZ1246" s="185"/>
      <c r="BA1246" s="185"/>
      <c r="BB1246" s="185"/>
      <c r="BC1246" s="185"/>
      <c r="BD1246" s="185"/>
      <c r="BE1246" s="185"/>
      <c r="BF1246" s="185"/>
      <c r="BG1246" s="185"/>
      <c r="BH1246" s="185"/>
      <c r="BI1246" s="185"/>
      <c r="BJ1246" s="185"/>
      <c r="BK1246" s="185"/>
      <c r="BL1246" s="185"/>
      <c r="BM1246" s="185"/>
      <c r="BN1246" s="185"/>
      <c r="BO1246" s="185"/>
      <c r="BP1246" s="185"/>
      <c r="BQ1246" s="185"/>
      <c r="BR1246" s="185"/>
      <c r="BS1246" s="185"/>
      <c r="BT1246" s="185"/>
      <c r="BU1246" s="185"/>
      <c r="BV1246" s="185"/>
      <c r="BW1246" s="185"/>
      <c r="BX1246" s="185"/>
      <c r="BY1246" s="185"/>
      <c r="BZ1246" s="185"/>
      <c r="CA1246" s="185"/>
      <c r="CB1246" s="185"/>
      <c r="CC1246" s="185"/>
      <c r="CD1246" s="185"/>
      <c r="CE1246" s="185"/>
      <c r="CF1246" s="185"/>
      <c r="CG1246" s="185"/>
      <c r="CH1246" s="185"/>
      <c r="CI1246" s="185"/>
      <c r="CJ1246" s="185"/>
      <c r="CK1246" s="185"/>
      <c r="CL1246" s="185"/>
      <c r="CM1246" s="185"/>
      <c r="CN1246" s="185"/>
      <c r="CO1246" s="185"/>
      <c r="CP1246" s="2234"/>
      <c r="CQ1246" s="2234"/>
      <c r="CR1246" s="2234"/>
      <c r="CS1246" s="283"/>
      <c r="CT1246" s="283"/>
      <c r="CU1246" s="283"/>
      <c r="CV1246" s="185"/>
      <c r="CW1246" s="185"/>
      <c r="CX1246" s="185"/>
      <c r="CY1246" s="185"/>
      <c r="CZ1246" s="185"/>
      <c r="DA1246" s="185"/>
      <c r="DB1246" s="1622"/>
      <c r="DC1246" s="1622"/>
      <c r="DD1246" s="1622"/>
      <c r="DE1246" s="185"/>
      <c r="DF1246" s="283"/>
      <c r="DG1246" s="185"/>
      <c r="DH1246" s="185"/>
      <c r="DI1246" s="185"/>
      <c r="DJ1246" s="185"/>
      <c r="DK1246" s="185"/>
      <c r="DL1246" s="185"/>
      <c r="DM1246" s="185"/>
      <c r="DN1246" s="185"/>
      <c r="DO1246" s="185"/>
      <c r="DP1246" s="283"/>
      <c r="DQ1246" s="185"/>
      <c r="DR1246" s="185"/>
      <c r="DS1246" s="185"/>
      <c r="DT1246" s="185"/>
      <c r="DU1246" s="185"/>
      <c r="DV1246" s="185"/>
      <c r="DW1246" s="185"/>
      <c r="DX1246" s="185"/>
      <c r="DY1246" s="185"/>
      <c r="DZ1246" s="2234"/>
      <c r="EA1246" s="283"/>
      <c r="EB1246" s="185"/>
      <c r="EC1246" s="185"/>
      <c r="ED1246" s="202"/>
      <c r="EE1246" s="202"/>
      <c r="EF1246" s="202"/>
      <c r="EG1246" s="202"/>
      <c r="EH1246" s="1614"/>
    </row>
    <row r="1247" spans="1:138" ht="15" hidden="1" customHeight="1" outlineLevel="1">
      <c r="A1247" s="67"/>
      <c r="B1247" s="67"/>
      <c r="C1247" s="91"/>
      <c r="D1247" s="67"/>
      <c r="E1247" s="71"/>
      <c r="F1247" s="71"/>
      <c r="G1247" s="71"/>
      <c r="H1247" s="86">
        <f>SUM(I1247:L1247)</f>
        <v>0</v>
      </c>
      <c r="I1247" s="71"/>
      <c r="J1247" s="71"/>
      <c r="K1247" s="71"/>
      <c r="L1247" s="71"/>
      <c r="M1247" s="2221"/>
      <c r="N1247" s="71"/>
      <c r="O1247" s="71"/>
      <c r="P1247" s="105"/>
      <c r="Q1247" s="185">
        <f>SUM(R1247:U1247)</f>
        <v>0</v>
      </c>
      <c r="R1247" s="23"/>
      <c r="S1247" s="23"/>
      <c r="T1247" s="23"/>
      <c r="U1247" s="23"/>
      <c r="V1247" s="86">
        <f>SUM(W1247:Z1247)</f>
        <v>0</v>
      </c>
      <c r="W1247" s="71"/>
      <c r="X1247" s="71"/>
      <c r="Y1247" s="71"/>
      <c r="Z1247" s="71"/>
      <c r="AA1247" s="185">
        <f>SUM(AB1247:AE1247)</f>
        <v>0</v>
      </c>
      <c r="AB1247" s="23"/>
      <c r="AC1247" s="23"/>
      <c r="AD1247" s="23"/>
      <c r="AE1247" s="23"/>
      <c r="AF1247" s="105"/>
      <c r="AG1247" s="105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216"/>
      <c r="CQ1247" s="2216"/>
      <c r="CR1247" s="2216"/>
      <c r="CS1247" s="85"/>
      <c r="CT1247" s="85"/>
      <c r="CU1247" s="85"/>
      <c r="CV1247" s="23"/>
      <c r="CW1247" s="23"/>
      <c r="CX1247" s="23"/>
      <c r="CY1247" s="23"/>
      <c r="CZ1247" s="23"/>
      <c r="DA1247" s="23"/>
      <c r="DB1247" s="1496"/>
      <c r="DC1247" s="1496"/>
      <c r="DD1247" s="1496"/>
      <c r="DE1247" s="23"/>
      <c r="DF1247" s="85"/>
      <c r="DG1247" s="23"/>
      <c r="DH1247" s="23"/>
      <c r="DI1247" s="23"/>
      <c r="DJ1247" s="23"/>
      <c r="DK1247" s="23"/>
      <c r="DL1247" s="23"/>
      <c r="DM1247" s="23"/>
      <c r="DN1247" s="185"/>
      <c r="DO1247" s="23"/>
      <c r="DP1247" s="85"/>
      <c r="DQ1247" s="23"/>
      <c r="DR1247" s="23"/>
      <c r="DS1247" s="23"/>
      <c r="DT1247" s="23"/>
      <c r="DU1247" s="23"/>
      <c r="DV1247" s="23"/>
      <c r="DW1247" s="23"/>
      <c r="DX1247" s="185"/>
      <c r="DY1247" s="23"/>
      <c r="DZ1247" s="2216"/>
      <c r="EA1247" s="85"/>
      <c r="EB1247" s="23"/>
      <c r="EC1247" s="23"/>
      <c r="ED1247" s="171"/>
      <c r="EE1247" s="171"/>
      <c r="EF1247" s="171"/>
      <c r="EG1247" s="171"/>
      <c r="EH1247" s="1291"/>
    </row>
    <row r="1248" spans="1:138" ht="15" hidden="1" customHeight="1" outlineLevel="1">
      <c r="A1248" s="67"/>
      <c r="B1248" s="67"/>
      <c r="C1248" s="91"/>
      <c r="D1248" s="67"/>
      <c r="E1248" s="71"/>
      <c r="F1248" s="71"/>
      <c r="G1248" s="71"/>
      <c r="H1248" s="86">
        <f>SUM(I1248:L1248)</f>
        <v>0</v>
      </c>
      <c r="I1248" s="71"/>
      <c r="J1248" s="71"/>
      <c r="K1248" s="71"/>
      <c r="L1248" s="71"/>
      <c r="M1248" s="2221"/>
      <c r="N1248" s="71"/>
      <c r="O1248" s="71"/>
      <c r="P1248" s="105"/>
      <c r="Q1248" s="185">
        <f>SUM(R1248:U1248)</f>
        <v>0</v>
      </c>
      <c r="R1248" s="196"/>
      <c r="S1248" s="196"/>
      <c r="T1248" s="196"/>
      <c r="U1248" s="196"/>
      <c r="V1248" s="86">
        <f>SUM(W1248:Z1248)</f>
        <v>0</v>
      </c>
      <c r="W1248" s="71"/>
      <c r="X1248" s="71"/>
      <c r="Y1248" s="71"/>
      <c r="Z1248" s="71"/>
      <c r="AA1248" s="185">
        <f>SUM(AB1248:AE1248)</f>
        <v>0</v>
      </c>
      <c r="AB1248" s="196"/>
      <c r="AC1248" s="196"/>
      <c r="AD1248" s="196"/>
      <c r="AE1248" s="196"/>
      <c r="AF1248" s="105"/>
      <c r="AG1248" s="105"/>
      <c r="AH1248" s="3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3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3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3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216"/>
      <c r="CQ1248" s="2216"/>
      <c r="CR1248" s="2216"/>
      <c r="CS1248" s="85"/>
      <c r="CT1248" s="85"/>
      <c r="CU1248" s="85"/>
      <c r="CV1248" s="23"/>
      <c r="CW1248" s="23"/>
      <c r="CX1248" s="23"/>
      <c r="CY1248" s="23"/>
      <c r="CZ1248" s="23"/>
      <c r="DA1248" s="23"/>
      <c r="DB1248" s="1496"/>
      <c r="DC1248" s="1496"/>
      <c r="DD1248" s="1496"/>
      <c r="DE1248" s="23"/>
      <c r="DF1248" s="85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85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216"/>
      <c r="EA1248" s="85"/>
      <c r="EB1248" s="23"/>
      <c r="EC1248" s="23"/>
      <c r="ED1248" s="171"/>
      <c r="EE1248" s="171"/>
      <c r="EF1248" s="171"/>
      <c r="EG1248" s="171"/>
      <c r="EH1248" s="1291"/>
    </row>
    <row r="1249" spans="1:138" ht="15" hidden="1" customHeight="1" outlineLevel="1">
      <c r="A1249" s="67"/>
      <c r="B1249" s="67"/>
      <c r="C1249" s="91" t="s">
        <v>49</v>
      </c>
      <c r="D1249" s="67"/>
      <c r="E1249" s="71"/>
      <c r="F1249" s="71"/>
      <c r="G1249" s="71"/>
      <c r="H1249" s="86">
        <f>SUM(I1249:L1249)</f>
        <v>0</v>
      </c>
      <c r="I1249" s="71"/>
      <c r="J1249" s="71"/>
      <c r="K1249" s="71"/>
      <c r="L1249" s="71"/>
      <c r="M1249" s="2221"/>
      <c r="N1249" s="71"/>
      <c r="O1249" s="71"/>
      <c r="P1249" s="105"/>
      <c r="Q1249" s="185">
        <f>SUM(R1249:U1249)</f>
        <v>0</v>
      </c>
      <c r="R1249" s="196"/>
      <c r="S1249" s="196"/>
      <c r="T1249" s="196"/>
      <c r="U1249" s="196"/>
      <c r="V1249" s="86">
        <f>SUM(W1249:Z1249)</f>
        <v>0</v>
      </c>
      <c r="W1249" s="71"/>
      <c r="X1249" s="71"/>
      <c r="Y1249" s="71"/>
      <c r="Z1249" s="71"/>
      <c r="AA1249" s="185">
        <f>SUM(AB1249:AE1249)</f>
        <v>0</v>
      </c>
      <c r="AB1249" s="196"/>
      <c r="AC1249" s="196"/>
      <c r="AD1249" s="196"/>
      <c r="AE1249" s="196"/>
      <c r="AF1249" s="105"/>
      <c r="AG1249" s="105"/>
      <c r="AH1249" s="3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3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3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3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216"/>
      <c r="CQ1249" s="2216"/>
      <c r="CR1249" s="2216"/>
      <c r="CS1249" s="85"/>
      <c r="CT1249" s="85"/>
      <c r="CU1249" s="85"/>
      <c r="CV1249" s="23"/>
      <c r="CW1249" s="23"/>
      <c r="CX1249" s="23"/>
      <c r="CY1249" s="23"/>
      <c r="CZ1249" s="23"/>
      <c r="DA1249" s="23"/>
      <c r="DB1249" s="1496"/>
      <c r="DC1249" s="1496"/>
      <c r="DD1249" s="1496"/>
      <c r="DE1249" s="23"/>
      <c r="DF1249" s="85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85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216"/>
      <c r="EA1249" s="85"/>
      <c r="EB1249" s="23"/>
      <c r="EC1249" s="23"/>
      <c r="ED1249" s="171"/>
      <c r="EE1249" s="171"/>
      <c r="EF1249" s="171"/>
      <c r="EG1249" s="171"/>
      <c r="EH1249" s="1291"/>
    </row>
    <row r="1250" spans="1:138" ht="15" hidden="1" customHeight="1" outlineLevel="1">
      <c r="A1250" s="67"/>
      <c r="B1250" s="67"/>
      <c r="C1250" s="88"/>
      <c r="D1250" s="71" t="s">
        <v>1</v>
      </c>
      <c r="E1250" s="84"/>
      <c r="F1250" s="84"/>
      <c r="G1250" s="84"/>
      <c r="H1250" s="84"/>
      <c r="I1250" s="84"/>
      <c r="J1250" s="84"/>
      <c r="K1250" s="84"/>
      <c r="L1250" s="84"/>
      <c r="M1250" s="2199"/>
      <c r="N1250" s="68"/>
      <c r="O1250" s="84"/>
      <c r="P1250" s="185"/>
      <c r="Q1250" s="185"/>
      <c r="R1250" s="185"/>
      <c r="S1250" s="185"/>
      <c r="T1250" s="185"/>
      <c r="U1250" s="185"/>
      <c r="V1250" s="84"/>
      <c r="W1250" s="84"/>
      <c r="X1250" s="84"/>
      <c r="Y1250" s="84"/>
      <c r="Z1250" s="84"/>
      <c r="AA1250" s="185"/>
      <c r="AB1250" s="185"/>
      <c r="AC1250" s="185"/>
      <c r="AD1250" s="185"/>
      <c r="AE1250" s="185"/>
      <c r="AF1250" s="105"/>
      <c r="AG1250" s="105"/>
      <c r="AH1250" s="185">
        <f>SUM(AH1247:AH1249)</f>
        <v>0</v>
      </c>
      <c r="AI1250" s="185">
        <f>SUM(AI1247:AI1249)</f>
        <v>0</v>
      </c>
      <c r="AJ1250" s="185">
        <f t="shared" ref="AJ1250:AV1250" si="3390">SUM(AJ1247:AJ1249)</f>
        <v>0</v>
      </c>
      <c r="AK1250" s="185">
        <f t="shared" si="3390"/>
        <v>0</v>
      </c>
      <c r="AL1250" s="185">
        <f t="shared" si="3390"/>
        <v>0</v>
      </c>
      <c r="AM1250" s="185">
        <f t="shared" si="3390"/>
        <v>0</v>
      </c>
      <c r="AN1250" s="185">
        <f t="shared" si="3390"/>
        <v>0</v>
      </c>
      <c r="AO1250" s="185">
        <f t="shared" si="3390"/>
        <v>0</v>
      </c>
      <c r="AP1250" s="185">
        <f t="shared" si="3390"/>
        <v>0</v>
      </c>
      <c r="AQ1250" s="185">
        <f t="shared" si="3390"/>
        <v>0</v>
      </c>
      <c r="AR1250" s="185">
        <f t="shared" si="3390"/>
        <v>0</v>
      </c>
      <c r="AS1250" s="185">
        <f t="shared" si="3390"/>
        <v>0</v>
      </c>
      <c r="AT1250" s="185">
        <f t="shared" si="3390"/>
        <v>0</v>
      </c>
      <c r="AU1250" s="185">
        <f t="shared" si="3390"/>
        <v>0</v>
      </c>
      <c r="AV1250" s="185">
        <f t="shared" si="3390"/>
        <v>0</v>
      </c>
      <c r="AW1250" s="185">
        <f>SUM(AW1247:AW1249)</f>
        <v>0</v>
      </c>
      <c r="AX1250" s="185">
        <f>SUM(AX1247:AX1249)</f>
        <v>0</v>
      </c>
      <c r="AY1250" s="185">
        <f t="shared" ref="AY1250:BK1250" si="3391">SUM(AY1247:AY1249)</f>
        <v>0</v>
      </c>
      <c r="AZ1250" s="185">
        <f t="shared" si="3391"/>
        <v>0</v>
      </c>
      <c r="BA1250" s="185">
        <f t="shared" si="3391"/>
        <v>0</v>
      </c>
      <c r="BB1250" s="185">
        <f t="shared" si="3391"/>
        <v>0</v>
      </c>
      <c r="BC1250" s="185">
        <f t="shared" si="3391"/>
        <v>0</v>
      </c>
      <c r="BD1250" s="185">
        <f t="shared" si="3391"/>
        <v>0</v>
      </c>
      <c r="BE1250" s="185">
        <f t="shared" si="3391"/>
        <v>0</v>
      </c>
      <c r="BF1250" s="185">
        <f t="shared" si="3391"/>
        <v>0</v>
      </c>
      <c r="BG1250" s="185">
        <f t="shared" si="3391"/>
        <v>0</v>
      </c>
      <c r="BH1250" s="185">
        <f t="shared" si="3391"/>
        <v>0</v>
      </c>
      <c r="BI1250" s="185">
        <f t="shared" si="3391"/>
        <v>0</v>
      </c>
      <c r="BJ1250" s="185">
        <f t="shared" si="3391"/>
        <v>0</v>
      </c>
      <c r="BK1250" s="185">
        <f t="shared" si="3391"/>
        <v>0</v>
      </c>
      <c r="BL1250" s="185">
        <f>SUM(BL1247:BL1249)</f>
        <v>0</v>
      </c>
      <c r="BM1250" s="185">
        <f>SUM(BM1247:BM1249)</f>
        <v>0</v>
      </c>
      <c r="BN1250" s="185">
        <f t="shared" ref="BN1250:BZ1250" si="3392">SUM(BN1247:BN1249)</f>
        <v>0</v>
      </c>
      <c r="BO1250" s="185">
        <f t="shared" si="3392"/>
        <v>0</v>
      </c>
      <c r="BP1250" s="185">
        <f t="shared" si="3392"/>
        <v>0</v>
      </c>
      <c r="BQ1250" s="185">
        <f t="shared" si="3392"/>
        <v>0</v>
      </c>
      <c r="BR1250" s="185">
        <f t="shared" si="3392"/>
        <v>0</v>
      </c>
      <c r="BS1250" s="185">
        <f t="shared" si="3392"/>
        <v>0</v>
      </c>
      <c r="BT1250" s="185">
        <f t="shared" si="3392"/>
        <v>0</v>
      </c>
      <c r="BU1250" s="185">
        <f t="shared" si="3392"/>
        <v>0</v>
      </c>
      <c r="BV1250" s="185">
        <f t="shared" si="3392"/>
        <v>0</v>
      </c>
      <c r="BW1250" s="185">
        <f t="shared" si="3392"/>
        <v>0</v>
      </c>
      <c r="BX1250" s="185">
        <f t="shared" si="3392"/>
        <v>0</v>
      </c>
      <c r="BY1250" s="185">
        <f t="shared" si="3392"/>
        <v>0</v>
      </c>
      <c r="BZ1250" s="185">
        <f t="shared" si="3392"/>
        <v>0</v>
      </c>
      <c r="CA1250" s="185">
        <f>SUM(CA1247:CA1249)</f>
        <v>0</v>
      </c>
      <c r="CB1250" s="185">
        <f>SUM(CB1247:CB1249)</f>
        <v>0</v>
      </c>
      <c r="CC1250" s="185">
        <f t="shared" ref="CC1250:CO1250" si="3393">SUM(CC1247:CC1249)</f>
        <v>0</v>
      </c>
      <c r="CD1250" s="185">
        <f t="shared" si="3393"/>
        <v>0</v>
      </c>
      <c r="CE1250" s="185">
        <f t="shared" si="3393"/>
        <v>0</v>
      </c>
      <c r="CF1250" s="185">
        <f t="shared" si="3393"/>
        <v>0</v>
      </c>
      <c r="CG1250" s="185">
        <f t="shared" si="3393"/>
        <v>0</v>
      </c>
      <c r="CH1250" s="185">
        <f t="shared" si="3393"/>
        <v>0</v>
      </c>
      <c r="CI1250" s="185">
        <f t="shared" si="3393"/>
        <v>0</v>
      </c>
      <c r="CJ1250" s="185">
        <f t="shared" si="3393"/>
        <v>0</v>
      </c>
      <c r="CK1250" s="185">
        <f t="shared" si="3393"/>
        <v>0</v>
      </c>
      <c r="CL1250" s="185">
        <f t="shared" si="3393"/>
        <v>0</v>
      </c>
      <c r="CM1250" s="185">
        <f t="shared" si="3393"/>
        <v>0</v>
      </c>
      <c r="CN1250" s="185">
        <f t="shared" si="3393"/>
        <v>0</v>
      </c>
      <c r="CO1250" s="185">
        <f t="shared" si="3393"/>
        <v>0</v>
      </c>
      <c r="CP1250" s="2234">
        <f t="shared" ref="CP1250:CX1250" si="3394">SUM(CP1247:CP1249)</f>
        <v>0</v>
      </c>
      <c r="CQ1250" s="2234">
        <f t="shared" si="3394"/>
        <v>0</v>
      </c>
      <c r="CR1250" s="2234">
        <f t="shared" si="3394"/>
        <v>0</v>
      </c>
      <c r="CS1250" s="283">
        <f t="shared" si="3394"/>
        <v>0</v>
      </c>
      <c r="CT1250" s="283">
        <f t="shared" si="3394"/>
        <v>0</v>
      </c>
      <c r="CU1250" s="283">
        <f t="shared" si="3394"/>
        <v>0</v>
      </c>
      <c r="CV1250" s="185">
        <f t="shared" si="3394"/>
        <v>0</v>
      </c>
      <c r="CW1250" s="185">
        <f t="shared" si="3394"/>
        <v>0</v>
      </c>
      <c r="CX1250" s="185">
        <f t="shared" si="3394"/>
        <v>0</v>
      </c>
      <c r="CY1250" s="185">
        <f t="shared" ref="CY1250:DA1250" si="3395">SUM(CY1247:CY1249)</f>
        <v>0</v>
      </c>
      <c r="CZ1250" s="185">
        <f t="shared" si="3395"/>
        <v>0</v>
      </c>
      <c r="DA1250" s="185">
        <f t="shared" si="3395"/>
        <v>0</v>
      </c>
      <c r="DB1250" s="1622"/>
      <c r="DC1250" s="1622"/>
      <c r="DD1250" s="1622"/>
      <c r="DE1250" s="185">
        <f>SUM(DE1247:DE1249)</f>
        <v>0</v>
      </c>
      <c r="DF1250" s="283"/>
      <c r="DG1250" s="185"/>
      <c r="DH1250" s="185"/>
      <c r="DI1250" s="185"/>
      <c r="DJ1250" s="185"/>
      <c r="DK1250" s="185"/>
      <c r="DL1250" s="185"/>
      <c r="DM1250" s="185"/>
      <c r="DN1250" s="23"/>
      <c r="DO1250" s="185"/>
      <c r="DP1250" s="283"/>
      <c r="DQ1250" s="185"/>
      <c r="DR1250" s="185"/>
      <c r="DS1250" s="185"/>
      <c r="DT1250" s="185"/>
      <c r="DU1250" s="185"/>
      <c r="DV1250" s="185"/>
      <c r="DW1250" s="185"/>
      <c r="DX1250" s="23"/>
      <c r="DY1250" s="185"/>
      <c r="DZ1250" s="2234">
        <f>SUM(DZ1247:DZ1249)</f>
        <v>0</v>
      </c>
      <c r="EA1250" s="283">
        <f t="shared" ref="EA1250:EB1250" si="3396">SUM(EA1247:EA1249)</f>
        <v>0</v>
      </c>
      <c r="EB1250" s="185">
        <f t="shared" si="3396"/>
        <v>0</v>
      </c>
      <c r="EC1250" s="185">
        <f t="shared" ref="EC1250" si="3397">SUM(EC1247:EC1249)</f>
        <v>0</v>
      </c>
      <c r="ED1250" s="202"/>
      <c r="EE1250" s="202"/>
      <c r="EF1250" s="202"/>
      <c r="EG1250" s="202"/>
      <c r="EH1250" s="1614"/>
    </row>
    <row r="1251" spans="1:138" ht="15" hidden="1" customHeight="1" outlineLevel="1">
      <c r="A1251" s="67"/>
      <c r="B1251" s="67"/>
      <c r="C1251" s="69" t="s">
        <v>62</v>
      </c>
      <c r="D1251" s="70" t="s">
        <v>50</v>
      </c>
      <c r="E1251" s="84"/>
      <c r="F1251" s="84"/>
      <c r="G1251" s="84"/>
      <c r="H1251" s="84"/>
      <c r="I1251" s="84"/>
      <c r="J1251" s="84"/>
      <c r="K1251" s="84"/>
      <c r="L1251" s="84"/>
      <c r="M1251" s="2199"/>
      <c r="N1251" s="68"/>
      <c r="O1251" s="84"/>
      <c r="P1251" s="185"/>
      <c r="Q1251" s="185"/>
      <c r="R1251" s="185"/>
      <c r="S1251" s="185"/>
      <c r="T1251" s="185"/>
      <c r="U1251" s="185"/>
      <c r="V1251" s="84"/>
      <c r="W1251" s="84"/>
      <c r="X1251" s="84"/>
      <c r="Y1251" s="84"/>
      <c r="Z1251" s="84"/>
      <c r="AA1251" s="185"/>
      <c r="AB1251" s="185"/>
      <c r="AC1251" s="185"/>
      <c r="AD1251" s="185"/>
      <c r="AE1251" s="185"/>
      <c r="AF1251" s="105"/>
      <c r="AG1251" s="105"/>
      <c r="AH1251" s="185"/>
      <c r="AI1251" s="185"/>
      <c r="AJ1251" s="185"/>
      <c r="AK1251" s="185"/>
      <c r="AL1251" s="185"/>
      <c r="AM1251" s="185"/>
      <c r="AN1251" s="185"/>
      <c r="AO1251" s="185"/>
      <c r="AP1251" s="185"/>
      <c r="AQ1251" s="185"/>
      <c r="AR1251" s="185"/>
      <c r="AS1251" s="185"/>
      <c r="AT1251" s="185"/>
      <c r="AU1251" s="185"/>
      <c r="AV1251" s="185"/>
      <c r="AW1251" s="185"/>
      <c r="AX1251" s="185"/>
      <c r="AY1251" s="185"/>
      <c r="AZ1251" s="185"/>
      <c r="BA1251" s="185"/>
      <c r="BB1251" s="185"/>
      <c r="BC1251" s="185"/>
      <c r="BD1251" s="185"/>
      <c r="BE1251" s="185"/>
      <c r="BF1251" s="185"/>
      <c r="BG1251" s="185"/>
      <c r="BH1251" s="185"/>
      <c r="BI1251" s="185"/>
      <c r="BJ1251" s="185"/>
      <c r="BK1251" s="185"/>
      <c r="BL1251" s="185"/>
      <c r="BM1251" s="185"/>
      <c r="BN1251" s="185"/>
      <c r="BO1251" s="185"/>
      <c r="BP1251" s="185"/>
      <c r="BQ1251" s="185"/>
      <c r="BR1251" s="185"/>
      <c r="BS1251" s="185"/>
      <c r="BT1251" s="185"/>
      <c r="BU1251" s="185"/>
      <c r="BV1251" s="185"/>
      <c r="BW1251" s="185"/>
      <c r="BX1251" s="185"/>
      <c r="BY1251" s="185"/>
      <c r="BZ1251" s="185"/>
      <c r="CA1251" s="185"/>
      <c r="CB1251" s="185"/>
      <c r="CC1251" s="185"/>
      <c r="CD1251" s="185"/>
      <c r="CE1251" s="185"/>
      <c r="CF1251" s="185"/>
      <c r="CG1251" s="185"/>
      <c r="CH1251" s="185"/>
      <c r="CI1251" s="185"/>
      <c r="CJ1251" s="185"/>
      <c r="CK1251" s="185"/>
      <c r="CL1251" s="185"/>
      <c r="CM1251" s="185"/>
      <c r="CN1251" s="185"/>
      <c r="CO1251" s="185"/>
      <c r="CP1251" s="2234"/>
      <c r="CQ1251" s="2234"/>
      <c r="CR1251" s="2234"/>
      <c r="CS1251" s="283"/>
      <c r="CT1251" s="283"/>
      <c r="CU1251" s="283"/>
      <c r="CV1251" s="185"/>
      <c r="CW1251" s="185"/>
      <c r="CX1251" s="185"/>
      <c r="CY1251" s="185"/>
      <c r="CZ1251" s="185"/>
      <c r="DA1251" s="185"/>
      <c r="DB1251" s="1622"/>
      <c r="DC1251" s="1622"/>
      <c r="DD1251" s="1622"/>
      <c r="DE1251" s="185"/>
      <c r="DF1251" s="283"/>
      <c r="DG1251" s="185"/>
      <c r="DH1251" s="185"/>
      <c r="DI1251" s="185"/>
      <c r="DJ1251" s="185"/>
      <c r="DK1251" s="185"/>
      <c r="DL1251" s="185"/>
      <c r="DM1251" s="185"/>
      <c r="DN1251" s="185"/>
      <c r="DO1251" s="185"/>
      <c r="DP1251" s="283"/>
      <c r="DQ1251" s="185"/>
      <c r="DR1251" s="185"/>
      <c r="DS1251" s="185"/>
      <c r="DT1251" s="185"/>
      <c r="DU1251" s="185"/>
      <c r="DV1251" s="185"/>
      <c r="DW1251" s="185"/>
      <c r="DX1251" s="185"/>
      <c r="DY1251" s="185"/>
      <c r="DZ1251" s="2234"/>
      <c r="EA1251" s="283"/>
      <c r="EB1251" s="185"/>
      <c r="EC1251" s="185"/>
      <c r="ED1251" s="202"/>
      <c r="EE1251" s="202"/>
      <c r="EF1251" s="202"/>
      <c r="EG1251" s="202"/>
      <c r="EH1251" s="1614"/>
    </row>
    <row r="1252" spans="1:138" ht="15" hidden="1" customHeight="1" outlineLevel="1">
      <c r="A1252" s="67"/>
      <c r="B1252" s="67"/>
      <c r="C1252" s="92"/>
      <c r="D1252" s="67"/>
      <c r="E1252" s="71"/>
      <c r="F1252" s="71"/>
      <c r="G1252" s="71"/>
      <c r="H1252" s="86">
        <f>SUM(I1252:L1252)</f>
        <v>0</v>
      </c>
      <c r="I1252" s="71"/>
      <c r="J1252" s="71"/>
      <c r="K1252" s="71"/>
      <c r="L1252" s="71"/>
      <c r="M1252" s="2221"/>
      <c r="N1252" s="71"/>
      <c r="O1252" s="71"/>
      <c r="P1252" s="105"/>
      <c r="Q1252" s="185">
        <f>SUM(R1252:U1252)</f>
        <v>0</v>
      </c>
      <c r="R1252" s="23"/>
      <c r="S1252" s="23"/>
      <c r="T1252" s="23"/>
      <c r="U1252" s="23"/>
      <c r="V1252" s="86">
        <f>SUM(W1252:Z1252)</f>
        <v>0</v>
      </c>
      <c r="W1252" s="71"/>
      <c r="X1252" s="71"/>
      <c r="Y1252" s="71"/>
      <c r="Z1252" s="71"/>
      <c r="AA1252" s="185">
        <f>SUM(AB1252:AE1252)</f>
        <v>0</v>
      </c>
      <c r="AB1252" s="23"/>
      <c r="AC1252" s="23"/>
      <c r="AD1252" s="23"/>
      <c r="AE1252" s="23"/>
      <c r="AF1252" s="105"/>
      <c r="AG1252" s="105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216"/>
      <c r="CQ1252" s="2216"/>
      <c r="CR1252" s="2216"/>
      <c r="CS1252" s="85"/>
      <c r="CT1252" s="85"/>
      <c r="CU1252" s="85"/>
      <c r="CV1252" s="23"/>
      <c r="CW1252" s="23"/>
      <c r="CX1252" s="23"/>
      <c r="CY1252" s="23"/>
      <c r="CZ1252" s="23"/>
      <c r="DA1252" s="23"/>
      <c r="DB1252" s="1496"/>
      <c r="DC1252" s="1496"/>
      <c r="DD1252" s="1496"/>
      <c r="DE1252" s="23"/>
      <c r="DF1252" s="85"/>
      <c r="DG1252" s="23"/>
      <c r="DH1252" s="23"/>
      <c r="DI1252" s="23"/>
      <c r="DJ1252" s="23"/>
      <c r="DK1252" s="23"/>
      <c r="DL1252" s="23"/>
      <c r="DM1252" s="23"/>
      <c r="DN1252" s="185"/>
      <c r="DO1252" s="23"/>
      <c r="DP1252" s="85"/>
      <c r="DQ1252" s="23"/>
      <c r="DR1252" s="23"/>
      <c r="DS1252" s="23"/>
      <c r="DT1252" s="23"/>
      <c r="DU1252" s="23"/>
      <c r="DV1252" s="23"/>
      <c r="DW1252" s="23"/>
      <c r="DX1252" s="185"/>
      <c r="DY1252" s="23"/>
      <c r="DZ1252" s="2216"/>
      <c r="EA1252" s="85"/>
      <c r="EB1252" s="23"/>
      <c r="EC1252" s="23"/>
      <c r="ED1252" s="171"/>
      <c r="EE1252" s="171"/>
      <c r="EF1252" s="171"/>
      <c r="EG1252" s="171"/>
      <c r="EH1252" s="1291"/>
    </row>
    <row r="1253" spans="1:138" ht="15" hidden="1" customHeight="1" outlineLevel="1">
      <c r="A1253" s="67"/>
      <c r="B1253" s="67"/>
      <c r="C1253" s="92"/>
      <c r="D1253" s="67"/>
      <c r="E1253" s="71"/>
      <c r="F1253" s="71"/>
      <c r="G1253" s="71"/>
      <c r="H1253" s="86">
        <f>SUM(I1253:L1253)</f>
        <v>0</v>
      </c>
      <c r="I1253" s="71"/>
      <c r="J1253" s="71"/>
      <c r="K1253" s="71"/>
      <c r="L1253" s="71"/>
      <c r="M1253" s="2221"/>
      <c r="N1253" s="71"/>
      <c r="O1253" s="71"/>
      <c r="P1253" s="105"/>
      <c r="Q1253" s="185">
        <f>SUM(R1253:U1253)</f>
        <v>0</v>
      </c>
      <c r="R1253" s="196"/>
      <c r="S1253" s="196"/>
      <c r="T1253" s="196"/>
      <c r="U1253" s="196"/>
      <c r="V1253" s="86">
        <f>SUM(W1253:Z1253)</f>
        <v>0</v>
      </c>
      <c r="W1253" s="71"/>
      <c r="X1253" s="71"/>
      <c r="Y1253" s="71"/>
      <c r="Z1253" s="71"/>
      <c r="AA1253" s="185">
        <f>SUM(AB1253:AE1253)</f>
        <v>0</v>
      </c>
      <c r="AB1253" s="196"/>
      <c r="AC1253" s="196"/>
      <c r="AD1253" s="196"/>
      <c r="AE1253" s="196"/>
      <c r="AF1253" s="105"/>
      <c r="AG1253" s="105"/>
      <c r="AH1253" s="3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3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3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3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216"/>
      <c r="CQ1253" s="2216"/>
      <c r="CR1253" s="2216"/>
      <c r="CS1253" s="85"/>
      <c r="CT1253" s="85"/>
      <c r="CU1253" s="85"/>
      <c r="CV1253" s="23"/>
      <c r="CW1253" s="23"/>
      <c r="CX1253" s="23"/>
      <c r="CY1253" s="23"/>
      <c r="CZ1253" s="23"/>
      <c r="DA1253" s="23"/>
      <c r="DB1253" s="1496"/>
      <c r="DC1253" s="1496"/>
      <c r="DD1253" s="1496"/>
      <c r="DE1253" s="23"/>
      <c r="DF1253" s="85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85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216"/>
      <c r="EA1253" s="85"/>
      <c r="EB1253" s="23"/>
      <c r="EC1253" s="23"/>
      <c r="ED1253" s="171"/>
      <c r="EE1253" s="171"/>
      <c r="EF1253" s="171"/>
      <c r="EG1253" s="171"/>
      <c r="EH1253" s="1291"/>
    </row>
    <row r="1254" spans="1:138" ht="15" hidden="1" customHeight="1" outlineLevel="1">
      <c r="A1254" s="67"/>
      <c r="B1254" s="67"/>
      <c r="C1254" s="92" t="s">
        <v>49</v>
      </c>
      <c r="D1254" s="67"/>
      <c r="E1254" s="71"/>
      <c r="F1254" s="71"/>
      <c r="G1254" s="71"/>
      <c r="H1254" s="86">
        <f>SUM(I1254:L1254)</f>
        <v>0</v>
      </c>
      <c r="I1254" s="71"/>
      <c r="J1254" s="71"/>
      <c r="K1254" s="71"/>
      <c r="L1254" s="71"/>
      <c r="M1254" s="2221"/>
      <c r="N1254" s="71"/>
      <c r="O1254" s="71"/>
      <c r="P1254" s="105"/>
      <c r="Q1254" s="185">
        <f>SUM(R1254:U1254)</f>
        <v>0</v>
      </c>
      <c r="R1254" s="196"/>
      <c r="S1254" s="196"/>
      <c r="T1254" s="196"/>
      <c r="U1254" s="196"/>
      <c r="V1254" s="86">
        <f>SUM(W1254:Z1254)</f>
        <v>0</v>
      </c>
      <c r="W1254" s="71"/>
      <c r="X1254" s="71"/>
      <c r="Y1254" s="71"/>
      <c r="Z1254" s="71"/>
      <c r="AA1254" s="185">
        <f>SUM(AB1254:AE1254)</f>
        <v>0</v>
      </c>
      <c r="AB1254" s="196"/>
      <c r="AC1254" s="196"/>
      <c r="AD1254" s="196"/>
      <c r="AE1254" s="196"/>
      <c r="AF1254" s="105"/>
      <c r="AG1254" s="105"/>
      <c r="AH1254" s="3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3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3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3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216"/>
      <c r="CQ1254" s="2216"/>
      <c r="CR1254" s="2216"/>
      <c r="CS1254" s="85"/>
      <c r="CT1254" s="85"/>
      <c r="CU1254" s="85"/>
      <c r="CV1254" s="23"/>
      <c r="CW1254" s="23"/>
      <c r="CX1254" s="23"/>
      <c r="CY1254" s="23"/>
      <c r="CZ1254" s="23"/>
      <c r="DA1254" s="23"/>
      <c r="DB1254" s="1496"/>
      <c r="DC1254" s="1496"/>
      <c r="DD1254" s="1496"/>
      <c r="DE1254" s="23"/>
      <c r="DF1254" s="85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85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216"/>
      <c r="EA1254" s="85"/>
      <c r="EB1254" s="23"/>
      <c r="EC1254" s="23"/>
      <c r="ED1254" s="171"/>
      <c r="EE1254" s="171"/>
      <c r="EF1254" s="171"/>
      <c r="EG1254" s="171"/>
      <c r="EH1254" s="1291"/>
    </row>
    <row r="1255" spans="1:138" ht="15" hidden="1" customHeight="1" outlineLevel="1">
      <c r="A1255" s="67"/>
      <c r="B1255" s="67"/>
      <c r="C1255" s="88"/>
      <c r="D1255" s="71" t="s">
        <v>1</v>
      </c>
      <c r="E1255" s="84"/>
      <c r="F1255" s="84"/>
      <c r="G1255" s="84"/>
      <c r="H1255" s="84"/>
      <c r="I1255" s="84"/>
      <c r="J1255" s="84"/>
      <c r="K1255" s="84"/>
      <c r="L1255" s="84"/>
      <c r="M1255" s="2199"/>
      <c r="N1255" s="68"/>
      <c r="O1255" s="84"/>
      <c r="P1255" s="185"/>
      <c r="Q1255" s="185"/>
      <c r="R1255" s="185"/>
      <c r="S1255" s="185"/>
      <c r="T1255" s="185"/>
      <c r="U1255" s="185"/>
      <c r="V1255" s="84"/>
      <c r="W1255" s="84"/>
      <c r="X1255" s="84"/>
      <c r="Y1255" s="84"/>
      <c r="Z1255" s="84"/>
      <c r="AA1255" s="185"/>
      <c r="AB1255" s="185"/>
      <c r="AC1255" s="185"/>
      <c r="AD1255" s="185"/>
      <c r="AE1255" s="185"/>
      <c r="AF1255" s="105"/>
      <c r="AG1255" s="105"/>
      <c r="AH1255" s="185">
        <f>SUM(AH1252:AH1254)</f>
        <v>0</v>
      </c>
      <c r="AI1255" s="185">
        <f>SUM(AI1252:AI1254)</f>
        <v>0</v>
      </c>
      <c r="AJ1255" s="185">
        <f t="shared" ref="AJ1255:AV1255" si="3398">SUM(AJ1252:AJ1254)</f>
        <v>0</v>
      </c>
      <c r="AK1255" s="185">
        <f t="shared" si="3398"/>
        <v>0</v>
      </c>
      <c r="AL1255" s="185">
        <f t="shared" si="3398"/>
        <v>0</v>
      </c>
      <c r="AM1255" s="185">
        <f t="shared" si="3398"/>
        <v>0</v>
      </c>
      <c r="AN1255" s="185">
        <f t="shared" si="3398"/>
        <v>0</v>
      </c>
      <c r="AO1255" s="185">
        <f t="shared" si="3398"/>
        <v>0</v>
      </c>
      <c r="AP1255" s="185">
        <f t="shared" si="3398"/>
        <v>0</v>
      </c>
      <c r="AQ1255" s="185">
        <f t="shared" si="3398"/>
        <v>0</v>
      </c>
      <c r="AR1255" s="185">
        <f t="shared" si="3398"/>
        <v>0</v>
      </c>
      <c r="AS1255" s="185">
        <f t="shared" si="3398"/>
        <v>0</v>
      </c>
      <c r="AT1255" s="185">
        <f t="shared" si="3398"/>
        <v>0</v>
      </c>
      <c r="AU1255" s="185">
        <f t="shared" si="3398"/>
        <v>0</v>
      </c>
      <c r="AV1255" s="185">
        <f t="shared" si="3398"/>
        <v>0</v>
      </c>
      <c r="AW1255" s="185">
        <f>SUM(AW1252:AW1254)</f>
        <v>0</v>
      </c>
      <c r="AX1255" s="185">
        <f>SUM(AX1252:AX1254)</f>
        <v>0</v>
      </c>
      <c r="AY1255" s="185">
        <f t="shared" ref="AY1255:BK1255" si="3399">SUM(AY1252:AY1254)</f>
        <v>0</v>
      </c>
      <c r="AZ1255" s="185">
        <f t="shared" si="3399"/>
        <v>0</v>
      </c>
      <c r="BA1255" s="185">
        <f t="shared" si="3399"/>
        <v>0</v>
      </c>
      <c r="BB1255" s="185">
        <f t="shared" si="3399"/>
        <v>0</v>
      </c>
      <c r="BC1255" s="185">
        <f t="shared" si="3399"/>
        <v>0</v>
      </c>
      <c r="BD1255" s="185">
        <f t="shared" si="3399"/>
        <v>0</v>
      </c>
      <c r="BE1255" s="185">
        <f t="shared" si="3399"/>
        <v>0</v>
      </c>
      <c r="BF1255" s="185">
        <f t="shared" si="3399"/>
        <v>0</v>
      </c>
      <c r="BG1255" s="185">
        <f t="shared" si="3399"/>
        <v>0</v>
      </c>
      <c r="BH1255" s="185">
        <f t="shared" si="3399"/>
        <v>0</v>
      </c>
      <c r="BI1255" s="185">
        <f t="shared" si="3399"/>
        <v>0</v>
      </c>
      <c r="BJ1255" s="185">
        <f t="shared" si="3399"/>
        <v>0</v>
      </c>
      <c r="BK1255" s="185">
        <f t="shared" si="3399"/>
        <v>0</v>
      </c>
      <c r="BL1255" s="185">
        <f>SUM(BL1252:BL1254)</f>
        <v>0</v>
      </c>
      <c r="BM1255" s="185">
        <f>SUM(BM1252:BM1254)</f>
        <v>0</v>
      </c>
      <c r="BN1255" s="185">
        <f t="shared" ref="BN1255:BZ1255" si="3400">SUM(BN1252:BN1254)</f>
        <v>0</v>
      </c>
      <c r="BO1255" s="185">
        <f t="shared" si="3400"/>
        <v>0</v>
      </c>
      <c r="BP1255" s="185">
        <f t="shared" si="3400"/>
        <v>0</v>
      </c>
      <c r="BQ1255" s="185">
        <f t="shared" si="3400"/>
        <v>0</v>
      </c>
      <c r="BR1255" s="185">
        <f t="shared" si="3400"/>
        <v>0</v>
      </c>
      <c r="BS1255" s="185">
        <f t="shared" si="3400"/>
        <v>0</v>
      </c>
      <c r="BT1255" s="185">
        <f t="shared" si="3400"/>
        <v>0</v>
      </c>
      <c r="BU1255" s="185">
        <f t="shared" si="3400"/>
        <v>0</v>
      </c>
      <c r="BV1255" s="185">
        <f t="shared" si="3400"/>
        <v>0</v>
      </c>
      <c r="BW1255" s="185">
        <f t="shared" si="3400"/>
        <v>0</v>
      </c>
      <c r="BX1255" s="185">
        <f t="shared" si="3400"/>
        <v>0</v>
      </c>
      <c r="BY1255" s="185">
        <f t="shared" si="3400"/>
        <v>0</v>
      </c>
      <c r="BZ1255" s="185">
        <f t="shared" si="3400"/>
        <v>0</v>
      </c>
      <c r="CA1255" s="185">
        <f>SUM(CA1252:CA1254)</f>
        <v>0</v>
      </c>
      <c r="CB1255" s="185">
        <f>SUM(CB1252:CB1254)</f>
        <v>0</v>
      </c>
      <c r="CC1255" s="185">
        <f t="shared" ref="CC1255:CO1255" si="3401">SUM(CC1252:CC1254)</f>
        <v>0</v>
      </c>
      <c r="CD1255" s="185">
        <f t="shared" si="3401"/>
        <v>0</v>
      </c>
      <c r="CE1255" s="185">
        <f t="shared" si="3401"/>
        <v>0</v>
      </c>
      <c r="CF1255" s="185">
        <f t="shared" si="3401"/>
        <v>0</v>
      </c>
      <c r="CG1255" s="185">
        <f t="shared" si="3401"/>
        <v>0</v>
      </c>
      <c r="CH1255" s="185">
        <f t="shared" si="3401"/>
        <v>0</v>
      </c>
      <c r="CI1255" s="185">
        <f t="shared" si="3401"/>
        <v>0</v>
      </c>
      <c r="CJ1255" s="185">
        <f t="shared" si="3401"/>
        <v>0</v>
      </c>
      <c r="CK1255" s="185">
        <f t="shared" si="3401"/>
        <v>0</v>
      </c>
      <c r="CL1255" s="185">
        <f t="shared" si="3401"/>
        <v>0</v>
      </c>
      <c r="CM1255" s="185">
        <f t="shared" si="3401"/>
        <v>0</v>
      </c>
      <c r="CN1255" s="185">
        <f t="shared" si="3401"/>
        <v>0</v>
      </c>
      <c r="CO1255" s="185">
        <f t="shared" si="3401"/>
        <v>0</v>
      </c>
      <c r="CP1255" s="2234">
        <f t="shared" ref="CP1255:CX1255" si="3402">SUM(CP1252:CP1254)</f>
        <v>0</v>
      </c>
      <c r="CQ1255" s="2234">
        <f t="shared" si="3402"/>
        <v>0</v>
      </c>
      <c r="CR1255" s="2234">
        <f t="shared" si="3402"/>
        <v>0</v>
      </c>
      <c r="CS1255" s="283">
        <f t="shared" si="3402"/>
        <v>0</v>
      </c>
      <c r="CT1255" s="283">
        <f t="shared" si="3402"/>
        <v>0</v>
      </c>
      <c r="CU1255" s="283">
        <f t="shared" si="3402"/>
        <v>0</v>
      </c>
      <c r="CV1255" s="185">
        <f t="shared" si="3402"/>
        <v>0</v>
      </c>
      <c r="CW1255" s="185">
        <f t="shared" si="3402"/>
        <v>0</v>
      </c>
      <c r="CX1255" s="185">
        <f t="shared" si="3402"/>
        <v>0</v>
      </c>
      <c r="CY1255" s="185">
        <f t="shared" ref="CY1255:DA1255" si="3403">SUM(CY1252:CY1254)</f>
        <v>0</v>
      </c>
      <c r="CZ1255" s="185">
        <f t="shared" si="3403"/>
        <v>0</v>
      </c>
      <c r="DA1255" s="185">
        <f t="shared" si="3403"/>
        <v>0</v>
      </c>
      <c r="DB1255" s="1622"/>
      <c r="DC1255" s="1622"/>
      <c r="DD1255" s="1622"/>
      <c r="DE1255" s="185">
        <f>SUM(DE1252:DE1254)</f>
        <v>0</v>
      </c>
      <c r="DF1255" s="283"/>
      <c r="DG1255" s="185"/>
      <c r="DH1255" s="185"/>
      <c r="DI1255" s="185"/>
      <c r="DJ1255" s="185"/>
      <c r="DK1255" s="185"/>
      <c r="DL1255" s="185"/>
      <c r="DM1255" s="185"/>
      <c r="DN1255" s="23"/>
      <c r="DO1255" s="185"/>
      <c r="DP1255" s="283"/>
      <c r="DQ1255" s="185"/>
      <c r="DR1255" s="185"/>
      <c r="DS1255" s="185"/>
      <c r="DT1255" s="185"/>
      <c r="DU1255" s="185"/>
      <c r="DV1255" s="185"/>
      <c r="DW1255" s="185"/>
      <c r="DX1255" s="23"/>
      <c r="DY1255" s="185"/>
      <c r="DZ1255" s="2234">
        <f>SUM(DZ1252:DZ1254)</f>
        <v>0</v>
      </c>
      <c r="EA1255" s="283">
        <f t="shared" ref="EA1255:EB1255" si="3404">SUM(EA1252:EA1254)</f>
        <v>0</v>
      </c>
      <c r="EB1255" s="185">
        <f t="shared" si="3404"/>
        <v>0</v>
      </c>
      <c r="EC1255" s="185">
        <f t="shared" ref="EC1255" si="3405">SUM(EC1252:EC1254)</f>
        <v>0</v>
      </c>
      <c r="ED1255" s="202"/>
      <c r="EE1255" s="202"/>
      <c r="EF1255" s="202"/>
      <c r="EG1255" s="202"/>
      <c r="EH1255" s="1614"/>
    </row>
    <row r="1256" spans="1:138" ht="78.75" hidden="1" customHeight="1" outlineLevel="1">
      <c r="A1256" s="72"/>
      <c r="B1256" s="72"/>
      <c r="C1256" s="74">
        <v>2</v>
      </c>
      <c r="D1256" s="75" t="s">
        <v>141</v>
      </c>
      <c r="E1256" s="73"/>
      <c r="F1256" s="73"/>
      <c r="G1256" s="73"/>
      <c r="H1256" s="73"/>
      <c r="I1256" s="73"/>
      <c r="J1256" s="73"/>
      <c r="K1256" s="73"/>
      <c r="L1256" s="73"/>
      <c r="M1256" s="2199"/>
      <c r="N1256" s="68"/>
      <c r="O1256" s="73"/>
      <c r="P1256" s="185"/>
      <c r="Q1256" s="185"/>
      <c r="R1256" s="185"/>
      <c r="S1256" s="185"/>
      <c r="T1256" s="185"/>
      <c r="U1256" s="185"/>
      <c r="V1256" s="73"/>
      <c r="W1256" s="73"/>
      <c r="X1256" s="73"/>
      <c r="Y1256" s="73"/>
      <c r="Z1256" s="73"/>
      <c r="AA1256" s="185"/>
      <c r="AB1256" s="185"/>
      <c r="AC1256" s="185"/>
      <c r="AD1256" s="185"/>
      <c r="AE1256" s="185"/>
      <c r="AF1256" s="185"/>
      <c r="AG1256" s="185"/>
      <c r="AH1256" s="185"/>
      <c r="AI1256" s="186">
        <f>AI1262+AI1267+AI1272+AI1277+AI1282+AI1287+AI1293+AI1298+AI1303+AI1308+AI1313+AI1318</f>
        <v>0</v>
      </c>
      <c r="AJ1256" s="186">
        <f>AJ1262+AJ1267+AJ1272+AJ1277+AJ1282+AJ1287+AJ1293+AJ1298+AJ1303+AJ1308+AJ1313+AJ1318</f>
        <v>0</v>
      </c>
      <c r="AK1256" s="185"/>
      <c r="AL1256" s="186">
        <f>AL1262+AL1267+AL1272+AL1277+AL1282+AL1287+AL1293+AL1298+AL1303+AL1308+AL1313+AL1318</f>
        <v>0</v>
      </c>
      <c r="AM1256" s="186">
        <f>AM1262+AM1267+AM1272+AM1277+AM1282+AM1287+AM1293+AM1298+AM1303+AM1308+AM1313+AM1318</f>
        <v>0</v>
      </c>
      <c r="AN1256" s="185"/>
      <c r="AO1256" s="186">
        <f>AO1262+AO1267+AO1272+AO1277+AO1282+AO1287+AO1293+AO1298+AO1303+AO1308+AO1313+AO1318</f>
        <v>0</v>
      </c>
      <c r="AP1256" s="186">
        <f>AP1262+AP1267+AP1272+AP1277+AP1282+AP1287+AP1293+AP1298+AP1303+AP1308+AP1313+AP1318</f>
        <v>0</v>
      </c>
      <c r="AQ1256" s="185"/>
      <c r="AR1256" s="186">
        <f>AR1262+AR1267+AR1272+AR1277+AR1282+AR1287+AR1293+AR1298+AR1303+AR1308+AR1313+AR1318</f>
        <v>0</v>
      </c>
      <c r="AS1256" s="186">
        <f>AS1262+AS1267+AS1272+AS1277+AS1282+AS1287+AS1293+AS1298+AS1303+AS1308+AS1313+AS1318</f>
        <v>0</v>
      </c>
      <c r="AT1256" s="185"/>
      <c r="AU1256" s="186">
        <f>AU1262+AU1267+AU1272+AU1277+AU1282+AU1287+AU1293+AU1298+AU1303+AU1308+AU1313+AU1318</f>
        <v>0</v>
      </c>
      <c r="AV1256" s="186">
        <f>AV1262+AV1267+AV1272+AV1277+AV1282+AV1287+AV1293+AV1298+AV1303+AV1308+AV1313+AV1318</f>
        <v>0</v>
      </c>
      <c r="AW1256" s="185"/>
      <c r="AX1256" s="186">
        <f>AX1262+AX1267+AX1272+AX1277+AX1282+AX1287+AX1293+AX1298+AX1303+AX1308+AX1313+AX1318</f>
        <v>0</v>
      </c>
      <c r="AY1256" s="186">
        <f>AY1262+AY1267+AY1272+AY1277+AY1282+AY1287+AY1293+AY1298+AY1303+AY1308+AY1313+AY1318</f>
        <v>0</v>
      </c>
      <c r="AZ1256" s="185"/>
      <c r="BA1256" s="186">
        <f>BA1262+BA1267+BA1272+BA1277+BA1282+BA1287+BA1293+BA1298+BA1303+BA1308+BA1313+BA1318</f>
        <v>0</v>
      </c>
      <c r="BB1256" s="186">
        <f>BB1262+BB1267+BB1272+BB1277+BB1282+BB1287+BB1293+BB1298+BB1303+BB1308+BB1313+BB1318</f>
        <v>0</v>
      </c>
      <c r="BC1256" s="185"/>
      <c r="BD1256" s="186">
        <f>BD1262+BD1267+BD1272+BD1277+BD1282+BD1287+BD1293+BD1298+BD1303+BD1308+BD1313+BD1318</f>
        <v>0</v>
      </c>
      <c r="BE1256" s="186">
        <f>BE1262+BE1267+BE1272+BE1277+BE1282+BE1287+BE1293+BE1298+BE1303+BE1308+BE1313+BE1318</f>
        <v>0</v>
      </c>
      <c r="BF1256" s="185"/>
      <c r="BG1256" s="186">
        <f>BG1262+BG1267+BG1272+BG1277+BG1282+BG1287+BG1293+BG1298+BG1303+BG1308+BG1313+BG1318</f>
        <v>0</v>
      </c>
      <c r="BH1256" s="186">
        <f>BH1262+BH1267+BH1272+BH1277+BH1282+BH1287+BH1293+BH1298+BH1303+BH1308+BH1313+BH1318</f>
        <v>0</v>
      </c>
      <c r="BI1256" s="185"/>
      <c r="BJ1256" s="186">
        <f>BJ1262+BJ1267+BJ1272+BJ1277+BJ1282+BJ1287+BJ1293+BJ1298+BJ1303+BJ1308+BJ1313+BJ1318</f>
        <v>0</v>
      </c>
      <c r="BK1256" s="186">
        <f>BK1262+BK1267+BK1272+BK1277+BK1282+BK1287+BK1293+BK1298+BK1303+BK1308+BK1313+BK1318</f>
        <v>0</v>
      </c>
      <c r="BL1256" s="185"/>
      <c r="BM1256" s="186">
        <f>BM1262+BM1267+BM1272+BM1277+BM1282+BM1287+BM1293+BM1298+BM1303+BM1308+BM1313+BM1318</f>
        <v>0</v>
      </c>
      <c r="BN1256" s="186">
        <f>BN1262+BN1267+BN1272+BN1277+BN1282+BN1287+BN1293+BN1298+BN1303+BN1308+BN1313+BN1318</f>
        <v>0</v>
      </c>
      <c r="BO1256" s="185"/>
      <c r="BP1256" s="186">
        <f>BP1262+BP1267+BP1272+BP1277+BP1282+BP1287+BP1293+BP1298+BP1303+BP1308+BP1313+BP1318</f>
        <v>0</v>
      </c>
      <c r="BQ1256" s="186">
        <f>BQ1262+BQ1267+BQ1272+BQ1277+BQ1282+BQ1287+BQ1293+BQ1298+BQ1303+BQ1308+BQ1313+BQ1318</f>
        <v>0</v>
      </c>
      <c r="BR1256" s="185"/>
      <c r="BS1256" s="186">
        <f>BS1262+BS1267+BS1272+BS1277+BS1282+BS1287+BS1293+BS1298+BS1303+BS1308+BS1313+BS1318</f>
        <v>0</v>
      </c>
      <c r="BT1256" s="186">
        <f>BT1262+BT1267+BT1272+BT1277+BT1282+BT1287+BT1293+BT1298+BT1303+BT1308+BT1313+BT1318</f>
        <v>0</v>
      </c>
      <c r="BU1256" s="185"/>
      <c r="BV1256" s="186">
        <f>BV1262+BV1267+BV1272+BV1277+BV1282+BV1287+BV1293+BV1298+BV1303+BV1308+BV1313+BV1318</f>
        <v>0</v>
      </c>
      <c r="BW1256" s="186">
        <f>BW1262+BW1267+BW1272+BW1277+BW1282+BW1287+BW1293+BW1298+BW1303+BW1308+BW1313+BW1318</f>
        <v>0</v>
      </c>
      <c r="BX1256" s="185"/>
      <c r="BY1256" s="186">
        <f>BY1262+BY1267+BY1272+BY1277+BY1282+BY1287+BY1293+BY1298+BY1303+BY1308+BY1313+BY1318</f>
        <v>0</v>
      </c>
      <c r="BZ1256" s="186">
        <f>BZ1262+BZ1267+BZ1272+BZ1277+BZ1282+BZ1287+BZ1293+BZ1298+BZ1303+BZ1308+BZ1313+BZ1318</f>
        <v>0</v>
      </c>
      <c r="CA1256" s="185"/>
      <c r="CB1256" s="186">
        <f>CB1262+CB1267+CB1272+CB1277+CB1282+CB1287+CB1293+CB1298+CB1303+CB1308+CB1313+CB1318</f>
        <v>0</v>
      </c>
      <c r="CC1256" s="186">
        <f>CC1262+CC1267+CC1272+CC1277+CC1282+CC1287+CC1293+CC1298+CC1303+CC1308+CC1313+CC1318</f>
        <v>0</v>
      </c>
      <c r="CD1256" s="185"/>
      <c r="CE1256" s="186">
        <f>CE1262+CE1267+CE1272+CE1277+CE1282+CE1287+CE1293+CE1298+CE1303+CE1308+CE1313+CE1318</f>
        <v>0</v>
      </c>
      <c r="CF1256" s="186">
        <f>CF1262+CF1267+CF1272+CF1277+CF1282+CF1287+CF1293+CF1298+CF1303+CF1308+CF1313+CF1318</f>
        <v>0</v>
      </c>
      <c r="CG1256" s="185"/>
      <c r="CH1256" s="186">
        <f>CH1262+CH1267+CH1272+CH1277+CH1282+CH1287+CH1293+CH1298+CH1303+CH1308+CH1313+CH1318</f>
        <v>0</v>
      </c>
      <c r="CI1256" s="186">
        <f>CI1262+CI1267+CI1272+CI1277+CI1282+CI1287+CI1293+CI1298+CI1303+CI1308+CI1313+CI1318</f>
        <v>0</v>
      </c>
      <c r="CJ1256" s="185"/>
      <c r="CK1256" s="186">
        <f>CK1262+CK1267+CK1272+CK1277+CK1282+CK1287+CK1293+CK1298+CK1303+CK1308+CK1313+CK1318</f>
        <v>0</v>
      </c>
      <c r="CL1256" s="186">
        <f>CL1262+CL1267+CL1272+CL1277+CL1282+CL1287+CL1293+CL1298+CL1303+CL1308+CL1313+CL1318</f>
        <v>0</v>
      </c>
      <c r="CM1256" s="185"/>
      <c r="CN1256" s="186">
        <f>CN1262+CN1267+CN1272+CN1277+CN1282+CN1287+CN1293+CN1298+CN1303+CN1308+CN1313+CN1318</f>
        <v>0</v>
      </c>
      <c r="CO1256" s="186">
        <f>CO1262+CO1267+CO1272+CO1277+CO1282+CO1287+CO1293+CO1298+CO1303+CO1308+CO1313+CO1318</f>
        <v>0</v>
      </c>
      <c r="CP1256" s="2234"/>
      <c r="CQ1256" s="2312">
        <f>CQ1262+CQ1267+CQ1272+CQ1277+CQ1282+CQ1287+CQ1293+CQ1298+CQ1303+CQ1308+CQ1313+CQ1318</f>
        <v>0</v>
      </c>
      <c r="CR1256" s="2312">
        <f>CR1262+CR1267+CR1272+CR1277+CR1282+CR1287+CR1293+CR1298+CR1303+CR1308+CR1313+CR1318</f>
        <v>0</v>
      </c>
      <c r="CS1256" s="283"/>
      <c r="CT1256" s="284">
        <f>CT1262+CT1267+CT1272+CT1277+CT1282+CT1287+CT1293+CT1298+CT1303+CT1308+CT1313+CT1318</f>
        <v>0</v>
      </c>
      <c r="CU1256" s="284">
        <f>CU1262+CU1267+CU1272+CU1277+CU1282+CU1287+CU1293+CU1298+CU1303+CU1308+CU1313+CU1318</f>
        <v>0</v>
      </c>
      <c r="CV1256" s="185"/>
      <c r="CW1256" s="186">
        <f>CW1262+CW1267+CW1272+CW1277+CW1282+CW1287+CW1293+CW1298+CW1303+CW1308+CW1313+CW1318</f>
        <v>0</v>
      </c>
      <c r="CX1256" s="186">
        <f>CX1262+CX1267+CX1272+CX1277+CX1282+CX1287+CX1293+CX1298+CX1303+CX1308+CX1313+CX1318</f>
        <v>0</v>
      </c>
      <c r="CY1256" s="185"/>
      <c r="CZ1256" s="186">
        <f>CZ1262+CZ1267+CZ1272+CZ1277+CZ1282+CZ1287+CZ1293+CZ1298+CZ1303+CZ1308+CZ1313+CZ1318</f>
        <v>0</v>
      </c>
      <c r="DA1256" s="186">
        <f>DA1262+DA1267+DA1272+DA1277+DA1282+DA1287+DA1293+DA1298+DA1303+DA1308+DA1313+DA1318</f>
        <v>0</v>
      </c>
      <c r="DB1256" s="1516"/>
      <c r="DC1256" s="1516"/>
      <c r="DD1256" s="1516"/>
      <c r="DE1256" s="186">
        <f t="shared" ref="DE1256:EB1256" si="3406">DE1262+DE1267+DE1272+DE1277+DE1282+DE1287+DE1293+DE1298+DE1303+DE1308+DE1313+DE1318</f>
        <v>0</v>
      </c>
      <c r="DF1256" s="284"/>
      <c r="DG1256" s="186"/>
      <c r="DH1256" s="186"/>
      <c r="DI1256" s="186"/>
      <c r="DJ1256" s="186"/>
      <c r="DK1256" s="186"/>
      <c r="DL1256" s="186"/>
      <c r="DM1256" s="186"/>
      <c r="DN1256" s="185"/>
      <c r="DO1256" s="186"/>
      <c r="DP1256" s="284"/>
      <c r="DQ1256" s="186"/>
      <c r="DR1256" s="186"/>
      <c r="DS1256" s="186"/>
      <c r="DT1256" s="186"/>
      <c r="DU1256" s="186"/>
      <c r="DV1256" s="186"/>
      <c r="DW1256" s="186"/>
      <c r="DX1256" s="185"/>
      <c r="DY1256" s="186"/>
      <c r="DZ1256" s="2312">
        <f t="shared" si="3406"/>
        <v>0</v>
      </c>
      <c r="EA1256" s="284">
        <f t="shared" si="3406"/>
        <v>0</v>
      </c>
      <c r="EB1256" s="186">
        <f t="shared" si="3406"/>
        <v>0</v>
      </c>
      <c r="EC1256" s="186">
        <f t="shared" ref="EC1256" si="3407">EC1262+EC1267+EC1272+EC1277+EC1282+EC1287+EC1293+EC1298+EC1303+EC1308+EC1313+EC1318</f>
        <v>0</v>
      </c>
      <c r="ED1256" s="177"/>
      <c r="EE1256" s="177"/>
      <c r="EF1256" s="177"/>
      <c r="EG1256" s="177"/>
      <c r="EH1256" s="1616"/>
    </row>
    <row r="1257" spans="1:138" ht="15" hidden="1" customHeight="1" outlineLevel="1">
      <c r="A1257" s="67"/>
      <c r="B1257" s="67"/>
      <c r="C1257" s="69" t="s">
        <v>12</v>
      </c>
      <c r="D1257" s="70" t="s">
        <v>47</v>
      </c>
      <c r="E1257" s="84"/>
      <c r="F1257" s="84"/>
      <c r="G1257" s="84"/>
      <c r="H1257" s="84"/>
      <c r="I1257" s="84"/>
      <c r="J1257" s="84"/>
      <c r="K1257" s="84"/>
      <c r="L1257" s="84"/>
      <c r="M1257" s="2199"/>
      <c r="N1257" s="68"/>
      <c r="O1257" s="84"/>
      <c r="P1257" s="185"/>
      <c r="Q1257" s="185"/>
      <c r="R1257" s="185"/>
      <c r="S1257" s="185"/>
      <c r="T1257" s="185"/>
      <c r="U1257" s="185"/>
      <c r="V1257" s="84"/>
      <c r="W1257" s="84"/>
      <c r="X1257" s="84"/>
      <c r="Y1257" s="84"/>
      <c r="Z1257" s="84"/>
      <c r="AA1257" s="185"/>
      <c r="AB1257" s="185"/>
      <c r="AC1257" s="185"/>
      <c r="AD1257" s="185"/>
      <c r="AE1257" s="185"/>
      <c r="AF1257" s="23"/>
      <c r="AG1257" s="23"/>
      <c r="AH1257" s="185"/>
      <c r="AI1257" s="185"/>
      <c r="AJ1257" s="185"/>
      <c r="AK1257" s="185"/>
      <c r="AL1257" s="185"/>
      <c r="AM1257" s="185"/>
      <c r="AN1257" s="185"/>
      <c r="AO1257" s="185"/>
      <c r="AP1257" s="185"/>
      <c r="AQ1257" s="185"/>
      <c r="AR1257" s="185"/>
      <c r="AS1257" s="185"/>
      <c r="AT1257" s="185"/>
      <c r="AU1257" s="185"/>
      <c r="AV1257" s="185"/>
      <c r="AW1257" s="185"/>
      <c r="AX1257" s="185"/>
      <c r="AY1257" s="185"/>
      <c r="AZ1257" s="185"/>
      <c r="BA1257" s="185"/>
      <c r="BB1257" s="185"/>
      <c r="BC1257" s="185"/>
      <c r="BD1257" s="185"/>
      <c r="BE1257" s="185"/>
      <c r="BF1257" s="185"/>
      <c r="BG1257" s="185"/>
      <c r="BH1257" s="185"/>
      <c r="BI1257" s="185"/>
      <c r="BJ1257" s="185"/>
      <c r="BK1257" s="185"/>
      <c r="BL1257" s="185"/>
      <c r="BM1257" s="185"/>
      <c r="BN1257" s="185"/>
      <c r="BO1257" s="185"/>
      <c r="BP1257" s="185"/>
      <c r="BQ1257" s="185"/>
      <c r="BR1257" s="185"/>
      <c r="BS1257" s="185"/>
      <c r="BT1257" s="185"/>
      <c r="BU1257" s="185"/>
      <c r="BV1257" s="185"/>
      <c r="BW1257" s="185"/>
      <c r="BX1257" s="185"/>
      <c r="BY1257" s="185"/>
      <c r="BZ1257" s="185"/>
      <c r="CA1257" s="185"/>
      <c r="CB1257" s="185"/>
      <c r="CC1257" s="185"/>
      <c r="CD1257" s="185"/>
      <c r="CE1257" s="185"/>
      <c r="CF1257" s="185"/>
      <c r="CG1257" s="185"/>
      <c r="CH1257" s="185"/>
      <c r="CI1257" s="185"/>
      <c r="CJ1257" s="185"/>
      <c r="CK1257" s="185"/>
      <c r="CL1257" s="185"/>
      <c r="CM1257" s="185"/>
      <c r="CN1257" s="185"/>
      <c r="CO1257" s="185"/>
      <c r="CP1257" s="2234"/>
      <c r="CQ1257" s="2234"/>
      <c r="CR1257" s="2234"/>
      <c r="CS1257" s="283"/>
      <c r="CT1257" s="283"/>
      <c r="CU1257" s="283"/>
      <c r="CV1257" s="185"/>
      <c r="CW1257" s="185"/>
      <c r="CX1257" s="185"/>
      <c r="CY1257" s="185"/>
      <c r="CZ1257" s="185"/>
      <c r="DA1257" s="185"/>
      <c r="DB1257" s="1622"/>
      <c r="DC1257" s="1622"/>
      <c r="DD1257" s="1622"/>
      <c r="DE1257" s="185"/>
      <c r="DF1257" s="283"/>
      <c r="DG1257" s="185"/>
      <c r="DH1257" s="185"/>
      <c r="DI1257" s="185"/>
      <c r="DJ1257" s="185"/>
      <c r="DK1257" s="185"/>
      <c r="DL1257" s="185"/>
      <c r="DM1257" s="185"/>
      <c r="DN1257" s="186"/>
      <c r="DO1257" s="185"/>
      <c r="DP1257" s="283"/>
      <c r="DQ1257" s="185"/>
      <c r="DR1257" s="185"/>
      <c r="DS1257" s="185"/>
      <c r="DT1257" s="185"/>
      <c r="DU1257" s="185"/>
      <c r="DV1257" s="185"/>
      <c r="DW1257" s="185"/>
      <c r="DX1257" s="186"/>
      <c r="DY1257" s="185"/>
      <c r="DZ1257" s="2234"/>
      <c r="EA1257" s="283"/>
      <c r="EB1257" s="185"/>
      <c r="EC1257" s="185"/>
      <c r="ED1257" s="202"/>
      <c r="EE1257" s="202"/>
      <c r="EF1257" s="202"/>
      <c r="EG1257" s="202"/>
      <c r="EH1257" s="1614"/>
    </row>
    <row r="1258" spans="1:138" ht="15" hidden="1" customHeight="1" outlineLevel="1">
      <c r="A1258" s="67"/>
      <c r="B1258" s="67"/>
      <c r="C1258" s="93" t="s">
        <v>63</v>
      </c>
      <c r="D1258" s="94" t="s">
        <v>51</v>
      </c>
      <c r="E1258" s="84"/>
      <c r="F1258" s="84"/>
      <c r="G1258" s="84"/>
      <c r="H1258" s="84"/>
      <c r="I1258" s="84"/>
      <c r="J1258" s="84"/>
      <c r="K1258" s="84"/>
      <c r="L1258" s="84"/>
      <c r="M1258" s="2199"/>
      <c r="N1258" s="68"/>
      <c r="O1258" s="84"/>
      <c r="P1258" s="185"/>
      <c r="Q1258" s="185"/>
      <c r="R1258" s="185"/>
      <c r="S1258" s="185"/>
      <c r="T1258" s="185"/>
      <c r="U1258" s="185"/>
      <c r="V1258" s="84"/>
      <c r="W1258" s="84"/>
      <c r="X1258" s="84"/>
      <c r="Y1258" s="84"/>
      <c r="Z1258" s="84"/>
      <c r="AA1258" s="185"/>
      <c r="AB1258" s="185"/>
      <c r="AC1258" s="185"/>
      <c r="AD1258" s="185"/>
      <c r="AE1258" s="185"/>
      <c r="AF1258" s="23"/>
      <c r="AG1258" s="23"/>
      <c r="AH1258" s="185"/>
      <c r="AI1258" s="185"/>
      <c r="AJ1258" s="185"/>
      <c r="AK1258" s="185"/>
      <c r="AL1258" s="185"/>
      <c r="AM1258" s="185"/>
      <c r="AN1258" s="185"/>
      <c r="AO1258" s="185"/>
      <c r="AP1258" s="185"/>
      <c r="AQ1258" s="185"/>
      <c r="AR1258" s="185"/>
      <c r="AS1258" s="185"/>
      <c r="AT1258" s="185"/>
      <c r="AU1258" s="185"/>
      <c r="AV1258" s="185"/>
      <c r="AW1258" s="185"/>
      <c r="AX1258" s="185"/>
      <c r="AY1258" s="185"/>
      <c r="AZ1258" s="185"/>
      <c r="BA1258" s="185"/>
      <c r="BB1258" s="185"/>
      <c r="BC1258" s="185"/>
      <c r="BD1258" s="185"/>
      <c r="BE1258" s="185"/>
      <c r="BF1258" s="185"/>
      <c r="BG1258" s="185"/>
      <c r="BH1258" s="185"/>
      <c r="BI1258" s="185"/>
      <c r="BJ1258" s="185"/>
      <c r="BK1258" s="185"/>
      <c r="BL1258" s="185"/>
      <c r="BM1258" s="185"/>
      <c r="BN1258" s="185"/>
      <c r="BO1258" s="185"/>
      <c r="BP1258" s="185"/>
      <c r="BQ1258" s="185"/>
      <c r="BR1258" s="185"/>
      <c r="BS1258" s="185"/>
      <c r="BT1258" s="185"/>
      <c r="BU1258" s="185"/>
      <c r="BV1258" s="185"/>
      <c r="BW1258" s="185"/>
      <c r="BX1258" s="185"/>
      <c r="BY1258" s="185"/>
      <c r="BZ1258" s="185"/>
      <c r="CA1258" s="185"/>
      <c r="CB1258" s="185"/>
      <c r="CC1258" s="185"/>
      <c r="CD1258" s="185"/>
      <c r="CE1258" s="185"/>
      <c r="CF1258" s="185"/>
      <c r="CG1258" s="185"/>
      <c r="CH1258" s="185"/>
      <c r="CI1258" s="185"/>
      <c r="CJ1258" s="185"/>
      <c r="CK1258" s="185"/>
      <c r="CL1258" s="185"/>
      <c r="CM1258" s="185"/>
      <c r="CN1258" s="185"/>
      <c r="CO1258" s="185"/>
      <c r="CP1258" s="2234"/>
      <c r="CQ1258" s="2234"/>
      <c r="CR1258" s="2234"/>
      <c r="CS1258" s="283"/>
      <c r="CT1258" s="283"/>
      <c r="CU1258" s="283"/>
      <c r="CV1258" s="185"/>
      <c r="CW1258" s="185"/>
      <c r="CX1258" s="185"/>
      <c r="CY1258" s="185"/>
      <c r="CZ1258" s="185"/>
      <c r="DA1258" s="185"/>
      <c r="DB1258" s="1622"/>
      <c r="DC1258" s="1622"/>
      <c r="DD1258" s="1622"/>
      <c r="DE1258" s="185"/>
      <c r="DF1258" s="283"/>
      <c r="DG1258" s="185"/>
      <c r="DH1258" s="185"/>
      <c r="DI1258" s="185"/>
      <c r="DJ1258" s="185"/>
      <c r="DK1258" s="185"/>
      <c r="DL1258" s="185"/>
      <c r="DM1258" s="185"/>
      <c r="DN1258" s="185"/>
      <c r="DO1258" s="185"/>
      <c r="DP1258" s="283"/>
      <c r="DQ1258" s="185"/>
      <c r="DR1258" s="185"/>
      <c r="DS1258" s="185"/>
      <c r="DT1258" s="185"/>
      <c r="DU1258" s="185"/>
      <c r="DV1258" s="185"/>
      <c r="DW1258" s="185"/>
      <c r="DX1258" s="185"/>
      <c r="DY1258" s="185"/>
      <c r="DZ1258" s="2234"/>
      <c r="EA1258" s="283"/>
      <c r="EB1258" s="185"/>
      <c r="EC1258" s="185"/>
      <c r="ED1258" s="202"/>
      <c r="EE1258" s="202"/>
      <c r="EF1258" s="202"/>
      <c r="EG1258" s="202"/>
      <c r="EH1258" s="1614"/>
    </row>
    <row r="1259" spans="1:138" ht="15" hidden="1" customHeight="1" outlineLevel="1">
      <c r="A1259" s="67"/>
      <c r="B1259" s="67"/>
      <c r="C1259" s="95"/>
      <c r="D1259" s="96"/>
      <c r="E1259" s="67"/>
      <c r="F1259" s="67"/>
      <c r="G1259" s="67"/>
      <c r="H1259" s="86">
        <f>SUM(I1259:L1259)</f>
        <v>0</v>
      </c>
      <c r="I1259" s="67"/>
      <c r="J1259" s="67"/>
      <c r="K1259" s="67"/>
      <c r="L1259" s="67"/>
      <c r="M1259" s="2216"/>
      <c r="N1259" s="85"/>
      <c r="O1259" s="67"/>
      <c r="P1259" s="23"/>
      <c r="Q1259" s="185">
        <f>SUM(R1259:U1259)</f>
        <v>0</v>
      </c>
      <c r="R1259" s="23"/>
      <c r="S1259" s="23"/>
      <c r="T1259" s="23"/>
      <c r="U1259" s="23"/>
      <c r="V1259" s="86">
        <f>SUM(W1259:Z1259)</f>
        <v>0</v>
      </c>
      <c r="W1259" s="67"/>
      <c r="X1259" s="67"/>
      <c r="Y1259" s="67"/>
      <c r="Z1259" s="67"/>
      <c r="AA1259" s="185">
        <f>SUM(AB1259:AE1259)</f>
        <v>0</v>
      </c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216"/>
      <c r="CQ1259" s="2216"/>
      <c r="CR1259" s="2216"/>
      <c r="CS1259" s="85"/>
      <c r="CT1259" s="85"/>
      <c r="CU1259" s="85"/>
      <c r="CV1259" s="23"/>
      <c r="CW1259" s="23"/>
      <c r="CX1259" s="23"/>
      <c r="CY1259" s="23"/>
      <c r="CZ1259" s="23"/>
      <c r="DA1259" s="23"/>
      <c r="DB1259" s="1496"/>
      <c r="DC1259" s="1496"/>
      <c r="DD1259" s="1496"/>
      <c r="DE1259" s="23"/>
      <c r="DF1259" s="85"/>
      <c r="DG1259" s="23"/>
      <c r="DH1259" s="23"/>
      <c r="DI1259" s="23"/>
      <c r="DJ1259" s="23"/>
      <c r="DK1259" s="23"/>
      <c r="DL1259" s="23"/>
      <c r="DM1259" s="23"/>
      <c r="DN1259" s="185"/>
      <c r="DO1259" s="23"/>
      <c r="DP1259" s="85"/>
      <c r="DQ1259" s="23"/>
      <c r="DR1259" s="23"/>
      <c r="DS1259" s="23"/>
      <c r="DT1259" s="23"/>
      <c r="DU1259" s="23"/>
      <c r="DV1259" s="23"/>
      <c r="DW1259" s="23"/>
      <c r="DX1259" s="185"/>
      <c r="DY1259" s="23"/>
      <c r="DZ1259" s="2216"/>
      <c r="EA1259" s="85"/>
      <c r="EB1259" s="23"/>
      <c r="EC1259" s="23"/>
      <c r="ED1259" s="171"/>
      <c r="EE1259" s="171"/>
      <c r="EF1259" s="171"/>
      <c r="EG1259" s="171"/>
      <c r="EH1259" s="1291"/>
    </row>
    <row r="1260" spans="1:138" ht="15" hidden="1" customHeight="1" outlineLevel="1">
      <c r="A1260" s="67"/>
      <c r="B1260" s="67"/>
      <c r="C1260" s="95"/>
      <c r="D1260" s="96"/>
      <c r="E1260" s="67"/>
      <c r="F1260" s="67"/>
      <c r="G1260" s="67"/>
      <c r="H1260" s="86">
        <f>SUM(I1260:L1260)</f>
        <v>0</v>
      </c>
      <c r="I1260" s="67"/>
      <c r="J1260" s="67"/>
      <c r="K1260" s="67"/>
      <c r="L1260" s="67"/>
      <c r="M1260" s="2216"/>
      <c r="N1260" s="85"/>
      <c r="O1260" s="67"/>
      <c r="P1260" s="23"/>
      <c r="Q1260" s="185">
        <f>SUM(R1260:U1260)</f>
        <v>0</v>
      </c>
      <c r="R1260" s="196"/>
      <c r="S1260" s="196"/>
      <c r="T1260" s="196"/>
      <c r="U1260" s="196"/>
      <c r="V1260" s="86">
        <f>SUM(W1260:Z1260)</f>
        <v>0</v>
      </c>
      <c r="W1260" s="67"/>
      <c r="X1260" s="67"/>
      <c r="Y1260" s="67"/>
      <c r="Z1260" s="67"/>
      <c r="AA1260" s="185">
        <f>SUM(AB1260:AE1260)</f>
        <v>0</v>
      </c>
      <c r="AB1260" s="196"/>
      <c r="AC1260" s="196"/>
      <c r="AD1260" s="196"/>
      <c r="AE1260" s="196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3"/>
      <c r="BC1260" s="33"/>
      <c r="BD1260" s="33"/>
      <c r="BE1260" s="33"/>
      <c r="BF1260" s="33"/>
      <c r="BG1260" s="33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W1260" s="33"/>
      <c r="BX1260" s="33"/>
      <c r="BY1260" s="33"/>
      <c r="BZ1260" s="33"/>
      <c r="CA1260" s="33"/>
      <c r="CB1260" s="33"/>
      <c r="CC1260" s="33"/>
      <c r="CD1260" s="33"/>
      <c r="CE1260" s="33"/>
      <c r="CF1260" s="33"/>
      <c r="CG1260" s="33"/>
      <c r="CH1260" s="33"/>
      <c r="CI1260" s="33"/>
      <c r="CJ1260" s="33"/>
      <c r="CK1260" s="33"/>
      <c r="CL1260" s="33"/>
      <c r="CM1260" s="33"/>
      <c r="CN1260" s="33"/>
      <c r="CO1260" s="33"/>
      <c r="CP1260" s="2239"/>
      <c r="CQ1260" s="2239"/>
      <c r="CR1260" s="2239"/>
      <c r="CS1260" s="210"/>
      <c r="CT1260" s="210"/>
      <c r="CU1260" s="210"/>
      <c r="CV1260" s="33"/>
      <c r="CW1260" s="33"/>
      <c r="CX1260" s="33"/>
      <c r="CY1260" s="33"/>
      <c r="CZ1260" s="33"/>
      <c r="DA1260" s="33"/>
      <c r="DB1260" s="1498"/>
      <c r="DC1260" s="1498"/>
      <c r="DD1260" s="1498"/>
      <c r="DE1260" s="33"/>
      <c r="DF1260" s="210"/>
      <c r="DG1260" s="33"/>
      <c r="DH1260" s="33"/>
      <c r="DI1260" s="33"/>
      <c r="DJ1260" s="33"/>
      <c r="DK1260" s="33"/>
      <c r="DL1260" s="33"/>
      <c r="DM1260" s="33"/>
      <c r="DN1260" s="23"/>
      <c r="DO1260" s="33"/>
      <c r="DP1260" s="210"/>
      <c r="DQ1260" s="33"/>
      <c r="DR1260" s="33"/>
      <c r="DS1260" s="33"/>
      <c r="DT1260" s="33"/>
      <c r="DU1260" s="33"/>
      <c r="DV1260" s="33"/>
      <c r="DW1260" s="33"/>
      <c r="DX1260" s="23"/>
      <c r="DY1260" s="33"/>
      <c r="DZ1260" s="2239"/>
      <c r="EA1260" s="210"/>
      <c r="EB1260" s="33"/>
      <c r="EC1260" s="33"/>
      <c r="ED1260" s="201"/>
      <c r="EE1260" s="201"/>
      <c r="EF1260" s="201"/>
      <c r="EG1260" s="201"/>
      <c r="EH1260" s="1581"/>
    </row>
    <row r="1261" spans="1:138" ht="15" hidden="1" customHeight="1" outlineLevel="1">
      <c r="A1261" s="67"/>
      <c r="B1261" s="67"/>
      <c r="C1261" s="95"/>
      <c r="D1261" s="96"/>
      <c r="E1261" s="67"/>
      <c r="F1261" s="67"/>
      <c r="G1261" s="67"/>
      <c r="H1261" s="86">
        <f>SUM(I1261:L1261)</f>
        <v>0</v>
      </c>
      <c r="I1261" s="67"/>
      <c r="J1261" s="67"/>
      <c r="K1261" s="67"/>
      <c r="L1261" s="67"/>
      <c r="M1261" s="2216"/>
      <c r="N1261" s="85"/>
      <c r="O1261" s="67"/>
      <c r="P1261" s="23"/>
      <c r="Q1261" s="185">
        <f>SUM(R1261:U1261)</f>
        <v>0</v>
      </c>
      <c r="R1261" s="196"/>
      <c r="S1261" s="196"/>
      <c r="T1261" s="196"/>
      <c r="U1261" s="196"/>
      <c r="V1261" s="86">
        <f>SUM(W1261:Z1261)</f>
        <v>0</v>
      </c>
      <c r="W1261" s="67"/>
      <c r="X1261" s="67"/>
      <c r="Y1261" s="67"/>
      <c r="Z1261" s="67"/>
      <c r="AA1261" s="185">
        <f>SUM(AB1261:AE1261)</f>
        <v>0</v>
      </c>
      <c r="AB1261" s="196"/>
      <c r="AC1261" s="196"/>
      <c r="AD1261" s="196"/>
      <c r="AE1261" s="196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  <c r="AZ1261" s="33"/>
      <c r="BA1261" s="33"/>
      <c r="BB1261" s="33"/>
      <c r="BC1261" s="33"/>
      <c r="BD1261" s="33"/>
      <c r="BE1261" s="33"/>
      <c r="BF1261" s="33"/>
      <c r="BG1261" s="33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W1261" s="33"/>
      <c r="BX1261" s="33"/>
      <c r="BY1261" s="33"/>
      <c r="BZ1261" s="33"/>
      <c r="CA1261" s="33"/>
      <c r="CB1261" s="33"/>
      <c r="CC1261" s="33"/>
      <c r="CD1261" s="33"/>
      <c r="CE1261" s="33"/>
      <c r="CF1261" s="33"/>
      <c r="CG1261" s="33"/>
      <c r="CH1261" s="33"/>
      <c r="CI1261" s="33"/>
      <c r="CJ1261" s="33"/>
      <c r="CK1261" s="33"/>
      <c r="CL1261" s="33"/>
      <c r="CM1261" s="33"/>
      <c r="CN1261" s="33"/>
      <c r="CO1261" s="33"/>
      <c r="CP1261" s="2239"/>
      <c r="CQ1261" s="2239"/>
      <c r="CR1261" s="2239"/>
      <c r="CS1261" s="210"/>
      <c r="CT1261" s="210"/>
      <c r="CU1261" s="210"/>
      <c r="CV1261" s="33"/>
      <c r="CW1261" s="33"/>
      <c r="CX1261" s="33"/>
      <c r="CY1261" s="33"/>
      <c r="CZ1261" s="33"/>
      <c r="DA1261" s="33"/>
      <c r="DB1261" s="1498"/>
      <c r="DC1261" s="1498"/>
      <c r="DD1261" s="1498"/>
      <c r="DE1261" s="33"/>
      <c r="DF1261" s="210"/>
      <c r="DG1261" s="33"/>
      <c r="DH1261" s="33"/>
      <c r="DI1261" s="33"/>
      <c r="DJ1261" s="33"/>
      <c r="DK1261" s="33"/>
      <c r="DL1261" s="33"/>
      <c r="DM1261" s="33"/>
      <c r="DN1261" s="33"/>
      <c r="DO1261" s="33"/>
      <c r="DP1261" s="210"/>
      <c r="DQ1261" s="33"/>
      <c r="DR1261" s="33"/>
      <c r="DS1261" s="33"/>
      <c r="DT1261" s="33"/>
      <c r="DU1261" s="33"/>
      <c r="DV1261" s="33"/>
      <c r="DW1261" s="33"/>
      <c r="DX1261" s="33"/>
      <c r="DY1261" s="33"/>
      <c r="DZ1261" s="2239"/>
      <c r="EA1261" s="210"/>
      <c r="EB1261" s="33"/>
      <c r="EC1261" s="33"/>
      <c r="ED1261" s="201"/>
      <c r="EE1261" s="201"/>
      <c r="EF1261" s="201"/>
      <c r="EG1261" s="201"/>
      <c r="EH1261" s="1581"/>
    </row>
    <row r="1262" spans="1:138" ht="15" hidden="1" customHeight="1" outlineLevel="1">
      <c r="A1262" s="67"/>
      <c r="B1262" s="67"/>
      <c r="C1262" s="95"/>
      <c r="D1262" s="97" t="s">
        <v>52</v>
      </c>
      <c r="E1262" s="84"/>
      <c r="F1262" s="84"/>
      <c r="G1262" s="84"/>
      <c r="H1262" s="84"/>
      <c r="I1262" s="84"/>
      <c r="J1262" s="84"/>
      <c r="K1262" s="84"/>
      <c r="L1262" s="84"/>
      <c r="M1262" s="2199"/>
      <c r="N1262" s="68"/>
      <c r="O1262" s="84"/>
      <c r="P1262" s="185"/>
      <c r="Q1262" s="185"/>
      <c r="R1262" s="185"/>
      <c r="S1262" s="185"/>
      <c r="T1262" s="185"/>
      <c r="U1262" s="185"/>
      <c r="V1262" s="84"/>
      <c r="W1262" s="84"/>
      <c r="X1262" s="84"/>
      <c r="Y1262" s="84"/>
      <c r="Z1262" s="84"/>
      <c r="AA1262" s="185"/>
      <c r="AB1262" s="185"/>
      <c r="AC1262" s="185"/>
      <c r="AD1262" s="185"/>
      <c r="AE1262" s="185"/>
      <c r="AF1262" s="105"/>
      <c r="AG1262" s="105"/>
      <c r="AH1262" s="185">
        <f>SUM(AH1259:AH1261)</f>
        <v>0</v>
      </c>
      <c r="AI1262" s="185">
        <f>SUM(AI1259:AI1261)</f>
        <v>0</v>
      </c>
      <c r="AJ1262" s="185">
        <f t="shared" ref="AJ1262:AV1262" si="3408">SUM(AJ1259:AJ1261)</f>
        <v>0</v>
      </c>
      <c r="AK1262" s="185">
        <f t="shared" si="3408"/>
        <v>0</v>
      </c>
      <c r="AL1262" s="185">
        <f t="shared" si="3408"/>
        <v>0</v>
      </c>
      <c r="AM1262" s="185">
        <f t="shared" si="3408"/>
        <v>0</v>
      </c>
      <c r="AN1262" s="185">
        <f t="shared" si="3408"/>
        <v>0</v>
      </c>
      <c r="AO1262" s="185">
        <f t="shared" si="3408"/>
        <v>0</v>
      </c>
      <c r="AP1262" s="185">
        <f t="shared" si="3408"/>
        <v>0</v>
      </c>
      <c r="AQ1262" s="185">
        <f t="shared" si="3408"/>
        <v>0</v>
      </c>
      <c r="AR1262" s="185">
        <f t="shared" si="3408"/>
        <v>0</v>
      </c>
      <c r="AS1262" s="185">
        <f t="shared" si="3408"/>
        <v>0</v>
      </c>
      <c r="AT1262" s="185">
        <f t="shared" si="3408"/>
        <v>0</v>
      </c>
      <c r="AU1262" s="185">
        <f t="shared" si="3408"/>
        <v>0</v>
      </c>
      <c r="AV1262" s="185">
        <f t="shared" si="3408"/>
        <v>0</v>
      </c>
      <c r="AW1262" s="185">
        <f>SUM(AW1259:AW1261)</f>
        <v>0</v>
      </c>
      <c r="AX1262" s="185">
        <f>SUM(AX1259:AX1261)</f>
        <v>0</v>
      </c>
      <c r="AY1262" s="185">
        <f t="shared" ref="AY1262:BK1262" si="3409">SUM(AY1259:AY1261)</f>
        <v>0</v>
      </c>
      <c r="AZ1262" s="185">
        <f t="shared" si="3409"/>
        <v>0</v>
      </c>
      <c r="BA1262" s="185">
        <f t="shared" si="3409"/>
        <v>0</v>
      </c>
      <c r="BB1262" s="185">
        <f t="shared" si="3409"/>
        <v>0</v>
      </c>
      <c r="BC1262" s="185">
        <f t="shared" si="3409"/>
        <v>0</v>
      </c>
      <c r="BD1262" s="185">
        <f t="shared" si="3409"/>
        <v>0</v>
      </c>
      <c r="BE1262" s="185">
        <f t="shared" si="3409"/>
        <v>0</v>
      </c>
      <c r="BF1262" s="185">
        <f t="shared" si="3409"/>
        <v>0</v>
      </c>
      <c r="BG1262" s="185">
        <f t="shared" si="3409"/>
        <v>0</v>
      </c>
      <c r="BH1262" s="185">
        <f t="shared" si="3409"/>
        <v>0</v>
      </c>
      <c r="BI1262" s="185">
        <f t="shared" si="3409"/>
        <v>0</v>
      </c>
      <c r="BJ1262" s="185">
        <f t="shared" si="3409"/>
        <v>0</v>
      </c>
      <c r="BK1262" s="185">
        <f t="shared" si="3409"/>
        <v>0</v>
      </c>
      <c r="BL1262" s="185">
        <f>SUM(BL1259:BL1261)</f>
        <v>0</v>
      </c>
      <c r="BM1262" s="185">
        <f>SUM(BM1259:BM1261)</f>
        <v>0</v>
      </c>
      <c r="BN1262" s="185">
        <f t="shared" ref="BN1262:BZ1262" si="3410">SUM(BN1259:BN1261)</f>
        <v>0</v>
      </c>
      <c r="BO1262" s="185">
        <f t="shared" si="3410"/>
        <v>0</v>
      </c>
      <c r="BP1262" s="185">
        <f t="shared" si="3410"/>
        <v>0</v>
      </c>
      <c r="BQ1262" s="185">
        <f t="shared" si="3410"/>
        <v>0</v>
      </c>
      <c r="BR1262" s="185">
        <f t="shared" si="3410"/>
        <v>0</v>
      </c>
      <c r="BS1262" s="185">
        <f t="shared" si="3410"/>
        <v>0</v>
      </c>
      <c r="BT1262" s="185">
        <f t="shared" si="3410"/>
        <v>0</v>
      </c>
      <c r="BU1262" s="185">
        <f t="shared" si="3410"/>
        <v>0</v>
      </c>
      <c r="BV1262" s="185">
        <f t="shared" si="3410"/>
        <v>0</v>
      </c>
      <c r="BW1262" s="185">
        <f t="shared" si="3410"/>
        <v>0</v>
      </c>
      <c r="BX1262" s="185">
        <f t="shared" si="3410"/>
        <v>0</v>
      </c>
      <c r="BY1262" s="185">
        <f t="shared" si="3410"/>
        <v>0</v>
      </c>
      <c r="BZ1262" s="185">
        <f t="shared" si="3410"/>
        <v>0</v>
      </c>
      <c r="CA1262" s="185">
        <f>SUM(CA1259:CA1261)</f>
        <v>0</v>
      </c>
      <c r="CB1262" s="185">
        <f>SUM(CB1259:CB1261)</f>
        <v>0</v>
      </c>
      <c r="CC1262" s="185">
        <f t="shared" ref="CC1262:CO1262" si="3411">SUM(CC1259:CC1261)</f>
        <v>0</v>
      </c>
      <c r="CD1262" s="185">
        <f t="shared" si="3411"/>
        <v>0</v>
      </c>
      <c r="CE1262" s="185">
        <f t="shared" si="3411"/>
        <v>0</v>
      </c>
      <c r="CF1262" s="185">
        <f t="shared" si="3411"/>
        <v>0</v>
      </c>
      <c r="CG1262" s="185">
        <f t="shared" si="3411"/>
        <v>0</v>
      </c>
      <c r="CH1262" s="185">
        <f t="shared" si="3411"/>
        <v>0</v>
      </c>
      <c r="CI1262" s="185">
        <f t="shared" si="3411"/>
        <v>0</v>
      </c>
      <c r="CJ1262" s="185">
        <f t="shared" si="3411"/>
        <v>0</v>
      </c>
      <c r="CK1262" s="185">
        <f t="shared" si="3411"/>
        <v>0</v>
      </c>
      <c r="CL1262" s="185">
        <f t="shared" si="3411"/>
        <v>0</v>
      </c>
      <c r="CM1262" s="185">
        <f t="shared" si="3411"/>
        <v>0</v>
      </c>
      <c r="CN1262" s="185">
        <f t="shared" si="3411"/>
        <v>0</v>
      </c>
      <c r="CO1262" s="185">
        <f t="shared" si="3411"/>
        <v>0</v>
      </c>
      <c r="CP1262" s="2234">
        <f t="shared" ref="CP1262:CX1262" si="3412">SUM(CP1259:CP1261)</f>
        <v>0</v>
      </c>
      <c r="CQ1262" s="2234">
        <f t="shared" si="3412"/>
        <v>0</v>
      </c>
      <c r="CR1262" s="2234">
        <f t="shared" si="3412"/>
        <v>0</v>
      </c>
      <c r="CS1262" s="283">
        <f t="shared" si="3412"/>
        <v>0</v>
      </c>
      <c r="CT1262" s="283">
        <f t="shared" si="3412"/>
        <v>0</v>
      </c>
      <c r="CU1262" s="283">
        <f t="shared" si="3412"/>
        <v>0</v>
      </c>
      <c r="CV1262" s="185">
        <f t="shared" si="3412"/>
        <v>0</v>
      </c>
      <c r="CW1262" s="185">
        <f t="shared" si="3412"/>
        <v>0</v>
      </c>
      <c r="CX1262" s="185">
        <f t="shared" si="3412"/>
        <v>0</v>
      </c>
      <c r="CY1262" s="185">
        <f t="shared" ref="CY1262:DA1262" si="3413">SUM(CY1259:CY1261)</f>
        <v>0</v>
      </c>
      <c r="CZ1262" s="185">
        <f t="shared" si="3413"/>
        <v>0</v>
      </c>
      <c r="DA1262" s="185">
        <f t="shared" si="3413"/>
        <v>0</v>
      </c>
      <c r="DB1262" s="1622"/>
      <c r="DC1262" s="1622"/>
      <c r="DD1262" s="1622"/>
      <c r="DE1262" s="185">
        <f>SUM(DE1259:DE1261)</f>
        <v>0</v>
      </c>
      <c r="DF1262" s="283"/>
      <c r="DG1262" s="185"/>
      <c r="DH1262" s="185"/>
      <c r="DI1262" s="185"/>
      <c r="DJ1262" s="185"/>
      <c r="DK1262" s="185"/>
      <c r="DL1262" s="185"/>
      <c r="DM1262" s="185"/>
      <c r="DN1262" s="33"/>
      <c r="DO1262" s="185"/>
      <c r="DP1262" s="283"/>
      <c r="DQ1262" s="185"/>
      <c r="DR1262" s="185"/>
      <c r="DS1262" s="185"/>
      <c r="DT1262" s="185"/>
      <c r="DU1262" s="185"/>
      <c r="DV1262" s="185"/>
      <c r="DW1262" s="185"/>
      <c r="DX1262" s="33"/>
      <c r="DY1262" s="185"/>
      <c r="DZ1262" s="2234">
        <f>SUM(DZ1259:DZ1261)</f>
        <v>0</v>
      </c>
      <c r="EA1262" s="283">
        <f t="shared" ref="EA1262:EB1262" si="3414">SUM(EA1259:EA1261)</f>
        <v>0</v>
      </c>
      <c r="EB1262" s="185">
        <f t="shared" si="3414"/>
        <v>0</v>
      </c>
      <c r="EC1262" s="185">
        <f t="shared" ref="EC1262" si="3415">SUM(EC1259:EC1261)</f>
        <v>0</v>
      </c>
      <c r="ED1262" s="202"/>
      <c r="EE1262" s="202"/>
      <c r="EF1262" s="202"/>
      <c r="EG1262" s="202"/>
      <c r="EH1262" s="1614"/>
    </row>
    <row r="1263" spans="1:138" ht="15" hidden="1" customHeight="1" outlineLevel="1">
      <c r="A1263" s="67"/>
      <c r="B1263" s="67"/>
      <c r="C1263" s="93" t="s">
        <v>64</v>
      </c>
      <c r="D1263" s="94" t="s">
        <v>127</v>
      </c>
      <c r="E1263" s="84"/>
      <c r="F1263" s="84"/>
      <c r="G1263" s="84"/>
      <c r="H1263" s="84"/>
      <c r="I1263" s="84"/>
      <c r="J1263" s="84"/>
      <c r="K1263" s="84"/>
      <c r="L1263" s="84"/>
      <c r="M1263" s="2199"/>
      <c r="N1263" s="68"/>
      <c r="O1263" s="84"/>
      <c r="P1263" s="185"/>
      <c r="Q1263" s="185"/>
      <c r="R1263" s="185"/>
      <c r="S1263" s="185"/>
      <c r="T1263" s="185"/>
      <c r="U1263" s="185"/>
      <c r="V1263" s="84"/>
      <c r="W1263" s="84"/>
      <c r="X1263" s="84"/>
      <c r="Y1263" s="84"/>
      <c r="Z1263" s="84"/>
      <c r="AA1263" s="185"/>
      <c r="AB1263" s="185"/>
      <c r="AC1263" s="185"/>
      <c r="AD1263" s="185"/>
      <c r="AE1263" s="185"/>
      <c r="AF1263" s="23"/>
      <c r="AG1263" s="23"/>
      <c r="AH1263" s="185"/>
      <c r="AI1263" s="185"/>
      <c r="AJ1263" s="185"/>
      <c r="AK1263" s="185"/>
      <c r="AL1263" s="185"/>
      <c r="AM1263" s="185"/>
      <c r="AN1263" s="185"/>
      <c r="AO1263" s="185"/>
      <c r="AP1263" s="185"/>
      <c r="AQ1263" s="185"/>
      <c r="AR1263" s="185"/>
      <c r="AS1263" s="185"/>
      <c r="AT1263" s="185"/>
      <c r="AU1263" s="185"/>
      <c r="AV1263" s="185"/>
      <c r="AW1263" s="185"/>
      <c r="AX1263" s="185"/>
      <c r="AY1263" s="185"/>
      <c r="AZ1263" s="185"/>
      <c r="BA1263" s="185"/>
      <c r="BB1263" s="185"/>
      <c r="BC1263" s="185"/>
      <c r="BD1263" s="185"/>
      <c r="BE1263" s="185"/>
      <c r="BF1263" s="185"/>
      <c r="BG1263" s="185"/>
      <c r="BH1263" s="185"/>
      <c r="BI1263" s="185"/>
      <c r="BJ1263" s="185"/>
      <c r="BK1263" s="185"/>
      <c r="BL1263" s="185"/>
      <c r="BM1263" s="185"/>
      <c r="BN1263" s="185"/>
      <c r="BO1263" s="185"/>
      <c r="BP1263" s="185"/>
      <c r="BQ1263" s="185"/>
      <c r="BR1263" s="185"/>
      <c r="BS1263" s="185"/>
      <c r="BT1263" s="185"/>
      <c r="BU1263" s="185"/>
      <c r="BV1263" s="185"/>
      <c r="BW1263" s="185"/>
      <c r="BX1263" s="185"/>
      <c r="BY1263" s="185"/>
      <c r="BZ1263" s="185"/>
      <c r="CA1263" s="185"/>
      <c r="CB1263" s="185"/>
      <c r="CC1263" s="185"/>
      <c r="CD1263" s="185"/>
      <c r="CE1263" s="185"/>
      <c r="CF1263" s="185"/>
      <c r="CG1263" s="185"/>
      <c r="CH1263" s="185"/>
      <c r="CI1263" s="185"/>
      <c r="CJ1263" s="185"/>
      <c r="CK1263" s="185"/>
      <c r="CL1263" s="185"/>
      <c r="CM1263" s="185"/>
      <c r="CN1263" s="185"/>
      <c r="CO1263" s="185"/>
      <c r="CP1263" s="2234"/>
      <c r="CQ1263" s="2234"/>
      <c r="CR1263" s="2234"/>
      <c r="CS1263" s="283"/>
      <c r="CT1263" s="283"/>
      <c r="CU1263" s="283"/>
      <c r="CV1263" s="185"/>
      <c r="CW1263" s="185"/>
      <c r="CX1263" s="185"/>
      <c r="CY1263" s="185"/>
      <c r="CZ1263" s="185"/>
      <c r="DA1263" s="185"/>
      <c r="DB1263" s="1622"/>
      <c r="DC1263" s="1622"/>
      <c r="DD1263" s="1622"/>
      <c r="DE1263" s="185"/>
      <c r="DF1263" s="283"/>
      <c r="DG1263" s="185"/>
      <c r="DH1263" s="185"/>
      <c r="DI1263" s="185"/>
      <c r="DJ1263" s="185"/>
      <c r="DK1263" s="185"/>
      <c r="DL1263" s="185"/>
      <c r="DM1263" s="185"/>
      <c r="DN1263" s="185"/>
      <c r="DO1263" s="185"/>
      <c r="DP1263" s="283"/>
      <c r="DQ1263" s="185"/>
      <c r="DR1263" s="185"/>
      <c r="DS1263" s="185"/>
      <c r="DT1263" s="185"/>
      <c r="DU1263" s="185"/>
      <c r="DV1263" s="185"/>
      <c r="DW1263" s="185"/>
      <c r="DX1263" s="185"/>
      <c r="DY1263" s="185"/>
      <c r="DZ1263" s="2234"/>
      <c r="EA1263" s="283"/>
      <c r="EB1263" s="185"/>
      <c r="EC1263" s="185"/>
      <c r="ED1263" s="202"/>
      <c r="EE1263" s="202"/>
      <c r="EF1263" s="202"/>
      <c r="EG1263" s="202"/>
      <c r="EH1263" s="1614"/>
    </row>
    <row r="1264" spans="1:138" ht="15" hidden="1" customHeight="1" outlineLevel="1">
      <c r="A1264" s="67"/>
      <c r="B1264" s="67"/>
      <c r="C1264" s="95"/>
      <c r="D1264" s="98"/>
      <c r="E1264" s="67"/>
      <c r="F1264" s="67"/>
      <c r="G1264" s="67"/>
      <c r="H1264" s="86">
        <f>SUM(I1264:L1264)</f>
        <v>0</v>
      </c>
      <c r="I1264" s="67"/>
      <c r="J1264" s="67"/>
      <c r="K1264" s="67"/>
      <c r="L1264" s="67"/>
      <c r="M1264" s="2216"/>
      <c r="N1264" s="85"/>
      <c r="O1264" s="67"/>
      <c r="P1264" s="23"/>
      <c r="Q1264" s="185">
        <f>SUM(R1264:U1264)</f>
        <v>0</v>
      </c>
      <c r="R1264" s="23"/>
      <c r="S1264" s="23"/>
      <c r="T1264" s="23"/>
      <c r="U1264" s="23"/>
      <c r="V1264" s="86">
        <f>SUM(W1264:Z1264)</f>
        <v>0</v>
      </c>
      <c r="W1264" s="67"/>
      <c r="X1264" s="67"/>
      <c r="Y1264" s="67"/>
      <c r="Z1264" s="67"/>
      <c r="AA1264" s="185">
        <f>SUM(AB1264:AE1264)</f>
        <v>0</v>
      </c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216"/>
      <c r="CQ1264" s="2216"/>
      <c r="CR1264" s="2216"/>
      <c r="CS1264" s="85"/>
      <c r="CT1264" s="85"/>
      <c r="CU1264" s="85"/>
      <c r="CV1264" s="23"/>
      <c r="CW1264" s="23"/>
      <c r="CX1264" s="23"/>
      <c r="CY1264" s="23"/>
      <c r="CZ1264" s="23"/>
      <c r="DA1264" s="23"/>
      <c r="DB1264" s="1496"/>
      <c r="DC1264" s="1496"/>
      <c r="DD1264" s="1496"/>
      <c r="DE1264" s="23"/>
      <c r="DF1264" s="85"/>
      <c r="DG1264" s="23"/>
      <c r="DH1264" s="23"/>
      <c r="DI1264" s="23"/>
      <c r="DJ1264" s="23"/>
      <c r="DK1264" s="23"/>
      <c r="DL1264" s="23"/>
      <c r="DM1264" s="23"/>
      <c r="DN1264" s="185"/>
      <c r="DO1264" s="23"/>
      <c r="DP1264" s="85"/>
      <c r="DQ1264" s="23"/>
      <c r="DR1264" s="23"/>
      <c r="DS1264" s="23"/>
      <c r="DT1264" s="23"/>
      <c r="DU1264" s="23"/>
      <c r="DV1264" s="23"/>
      <c r="DW1264" s="23"/>
      <c r="DX1264" s="185"/>
      <c r="DY1264" s="23"/>
      <c r="DZ1264" s="2216"/>
      <c r="EA1264" s="85"/>
      <c r="EB1264" s="23"/>
      <c r="EC1264" s="23"/>
      <c r="ED1264" s="171"/>
      <c r="EE1264" s="171"/>
      <c r="EF1264" s="171"/>
      <c r="EG1264" s="171"/>
      <c r="EH1264" s="1291"/>
    </row>
    <row r="1265" spans="1:138" ht="15" hidden="1" customHeight="1" outlineLevel="1">
      <c r="A1265" s="67"/>
      <c r="B1265" s="67"/>
      <c r="C1265" s="95"/>
      <c r="D1265" s="98"/>
      <c r="E1265" s="67"/>
      <c r="F1265" s="67"/>
      <c r="G1265" s="67"/>
      <c r="H1265" s="86">
        <f>SUM(I1265:L1265)</f>
        <v>0</v>
      </c>
      <c r="I1265" s="67"/>
      <c r="J1265" s="67"/>
      <c r="K1265" s="67"/>
      <c r="L1265" s="67"/>
      <c r="M1265" s="2216"/>
      <c r="N1265" s="85"/>
      <c r="O1265" s="67"/>
      <c r="P1265" s="23"/>
      <c r="Q1265" s="185">
        <f>SUM(R1265:U1265)</f>
        <v>0</v>
      </c>
      <c r="R1265" s="196"/>
      <c r="S1265" s="196"/>
      <c r="T1265" s="196"/>
      <c r="U1265" s="196"/>
      <c r="V1265" s="86">
        <f>SUM(W1265:Z1265)</f>
        <v>0</v>
      </c>
      <c r="W1265" s="67"/>
      <c r="X1265" s="67"/>
      <c r="Y1265" s="67"/>
      <c r="Z1265" s="67"/>
      <c r="AA1265" s="185">
        <f>SUM(AB1265:AE1265)</f>
        <v>0</v>
      </c>
      <c r="AB1265" s="196"/>
      <c r="AC1265" s="196"/>
      <c r="AD1265" s="196"/>
      <c r="AE1265" s="196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2239"/>
      <c r="CQ1265" s="2239"/>
      <c r="CR1265" s="2239"/>
      <c r="CS1265" s="210"/>
      <c r="CT1265" s="210"/>
      <c r="CU1265" s="210"/>
      <c r="CV1265" s="33"/>
      <c r="CW1265" s="33"/>
      <c r="CX1265" s="33"/>
      <c r="CY1265" s="33"/>
      <c r="CZ1265" s="33"/>
      <c r="DA1265" s="33"/>
      <c r="DB1265" s="1498"/>
      <c r="DC1265" s="1498"/>
      <c r="DD1265" s="1498"/>
      <c r="DE1265" s="33"/>
      <c r="DF1265" s="210"/>
      <c r="DG1265" s="33"/>
      <c r="DH1265" s="33"/>
      <c r="DI1265" s="33"/>
      <c r="DJ1265" s="33"/>
      <c r="DK1265" s="33"/>
      <c r="DL1265" s="33"/>
      <c r="DM1265" s="33"/>
      <c r="DN1265" s="23"/>
      <c r="DO1265" s="33"/>
      <c r="DP1265" s="210"/>
      <c r="DQ1265" s="33"/>
      <c r="DR1265" s="33"/>
      <c r="DS1265" s="33"/>
      <c r="DT1265" s="33"/>
      <c r="DU1265" s="33"/>
      <c r="DV1265" s="33"/>
      <c r="DW1265" s="33"/>
      <c r="DX1265" s="23"/>
      <c r="DY1265" s="33"/>
      <c r="DZ1265" s="2239"/>
      <c r="EA1265" s="210"/>
      <c r="EB1265" s="33"/>
      <c r="EC1265" s="33"/>
      <c r="ED1265" s="201"/>
      <c r="EE1265" s="201"/>
      <c r="EF1265" s="201"/>
      <c r="EG1265" s="201"/>
      <c r="EH1265" s="1581"/>
    </row>
    <row r="1266" spans="1:138" ht="15" hidden="1" customHeight="1" outlineLevel="1">
      <c r="A1266" s="67"/>
      <c r="B1266" s="67"/>
      <c r="C1266" s="95" t="s">
        <v>49</v>
      </c>
      <c r="D1266" s="98"/>
      <c r="E1266" s="67"/>
      <c r="F1266" s="67"/>
      <c r="G1266" s="67"/>
      <c r="H1266" s="86">
        <f>SUM(I1266:L1266)</f>
        <v>0</v>
      </c>
      <c r="I1266" s="67"/>
      <c r="J1266" s="67"/>
      <c r="K1266" s="67"/>
      <c r="L1266" s="67"/>
      <c r="M1266" s="2216"/>
      <c r="N1266" s="85"/>
      <c r="O1266" s="67"/>
      <c r="P1266" s="23"/>
      <c r="Q1266" s="185">
        <f>SUM(R1266:U1266)</f>
        <v>0</v>
      </c>
      <c r="R1266" s="196"/>
      <c r="S1266" s="196"/>
      <c r="T1266" s="196"/>
      <c r="U1266" s="196"/>
      <c r="V1266" s="86">
        <f>SUM(W1266:Z1266)</f>
        <v>0</v>
      </c>
      <c r="W1266" s="67"/>
      <c r="X1266" s="67"/>
      <c r="Y1266" s="67"/>
      <c r="Z1266" s="67"/>
      <c r="AA1266" s="185">
        <f>SUM(AB1266:AE1266)</f>
        <v>0</v>
      </c>
      <c r="AB1266" s="196"/>
      <c r="AC1266" s="196"/>
      <c r="AD1266" s="196"/>
      <c r="AE1266" s="196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  <c r="AX1266" s="33"/>
      <c r="AY1266" s="33"/>
      <c r="AZ1266" s="33"/>
      <c r="BA1266" s="33"/>
      <c r="BB1266" s="33"/>
      <c r="BC1266" s="33"/>
      <c r="BD1266" s="33"/>
      <c r="BE1266" s="33"/>
      <c r="BF1266" s="33"/>
      <c r="BG1266" s="33"/>
      <c r="BH1266" s="33"/>
      <c r="BI1266" s="33"/>
      <c r="BJ1266" s="33"/>
      <c r="BK1266" s="33"/>
      <c r="BL1266" s="33"/>
      <c r="BM1266" s="33"/>
      <c r="BN1266" s="33"/>
      <c r="BO1266" s="33"/>
      <c r="BP1266" s="33"/>
      <c r="BQ1266" s="33"/>
      <c r="BR1266" s="33"/>
      <c r="BS1266" s="33"/>
      <c r="BT1266" s="33"/>
      <c r="BU1266" s="33"/>
      <c r="BV1266" s="33"/>
      <c r="BW1266" s="33"/>
      <c r="BX1266" s="33"/>
      <c r="BY1266" s="33"/>
      <c r="BZ1266" s="33"/>
      <c r="CA1266" s="33"/>
      <c r="CB1266" s="33"/>
      <c r="CC1266" s="33"/>
      <c r="CD1266" s="33"/>
      <c r="CE1266" s="33"/>
      <c r="CF1266" s="33"/>
      <c r="CG1266" s="33"/>
      <c r="CH1266" s="33"/>
      <c r="CI1266" s="33"/>
      <c r="CJ1266" s="33"/>
      <c r="CK1266" s="33"/>
      <c r="CL1266" s="33"/>
      <c r="CM1266" s="33"/>
      <c r="CN1266" s="33"/>
      <c r="CO1266" s="33"/>
      <c r="CP1266" s="2239"/>
      <c r="CQ1266" s="2239"/>
      <c r="CR1266" s="2239"/>
      <c r="CS1266" s="210"/>
      <c r="CT1266" s="210"/>
      <c r="CU1266" s="210"/>
      <c r="CV1266" s="33"/>
      <c r="CW1266" s="33"/>
      <c r="CX1266" s="33"/>
      <c r="CY1266" s="33"/>
      <c r="CZ1266" s="33"/>
      <c r="DA1266" s="33"/>
      <c r="DB1266" s="1498"/>
      <c r="DC1266" s="1498"/>
      <c r="DD1266" s="1498"/>
      <c r="DE1266" s="33"/>
      <c r="DF1266" s="210"/>
      <c r="DG1266" s="33"/>
      <c r="DH1266" s="33"/>
      <c r="DI1266" s="33"/>
      <c r="DJ1266" s="33"/>
      <c r="DK1266" s="33"/>
      <c r="DL1266" s="33"/>
      <c r="DM1266" s="33"/>
      <c r="DN1266" s="33"/>
      <c r="DO1266" s="33"/>
      <c r="DP1266" s="210"/>
      <c r="DQ1266" s="33"/>
      <c r="DR1266" s="33"/>
      <c r="DS1266" s="33"/>
      <c r="DT1266" s="33"/>
      <c r="DU1266" s="33"/>
      <c r="DV1266" s="33"/>
      <c r="DW1266" s="33"/>
      <c r="DX1266" s="33"/>
      <c r="DY1266" s="33"/>
      <c r="DZ1266" s="2239"/>
      <c r="EA1266" s="210"/>
      <c r="EB1266" s="33"/>
      <c r="EC1266" s="33"/>
      <c r="ED1266" s="201"/>
      <c r="EE1266" s="201"/>
      <c r="EF1266" s="201"/>
      <c r="EG1266" s="201"/>
      <c r="EH1266" s="1581"/>
    </row>
    <row r="1267" spans="1:138" ht="15" hidden="1" customHeight="1" outlineLevel="1">
      <c r="A1267" s="67"/>
      <c r="B1267" s="67"/>
      <c r="C1267" s="95"/>
      <c r="D1267" s="97" t="s">
        <v>52</v>
      </c>
      <c r="E1267" s="84"/>
      <c r="F1267" s="84"/>
      <c r="G1267" s="84"/>
      <c r="H1267" s="84"/>
      <c r="I1267" s="84"/>
      <c r="J1267" s="84"/>
      <c r="K1267" s="84"/>
      <c r="L1267" s="84"/>
      <c r="M1267" s="2199"/>
      <c r="N1267" s="68"/>
      <c r="O1267" s="84"/>
      <c r="P1267" s="185"/>
      <c r="Q1267" s="185"/>
      <c r="R1267" s="185"/>
      <c r="S1267" s="185"/>
      <c r="T1267" s="185"/>
      <c r="U1267" s="185"/>
      <c r="V1267" s="84"/>
      <c r="W1267" s="84"/>
      <c r="X1267" s="84"/>
      <c r="Y1267" s="84"/>
      <c r="Z1267" s="84"/>
      <c r="AA1267" s="185"/>
      <c r="AB1267" s="185"/>
      <c r="AC1267" s="185"/>
      <c r="AD1267" s="185"/>
      <c r="AE1267" s="185"/>
      <c r="AF1267" s="105"/>
      <c r="AG1267" s="105"/>
      <c r="AH1267" s="185">
        <f>SUM(AH1264:AH1266)</f>
        <v>0</v>
      </c>
      <c r="AI1267" s="185">
        <f>SUM(AI1264:AI1266)</f>
        <v>0</v>
      </c>
      <c r="AJ1267" s="185">
        <f t="shared" ref="AJ1267:AV1267" si="3416">SUM(AJ1264:AJ1266)</f>
        <v>0</v>
      </c>
      <c r="AK1267" s="185">
        <f t="shared" si="3416"/>
        <v>0</v>
      </c>
      <c r="AL1267" s="185">
        <f t="shared" si="3416"/>
        <v>0</v>
      </c>
      <c r="AM1267" s="185">
        <f t="shared" si="3416"/>
        <v>0</v>
      </c>
      <c r="AN1267" s="185">
        <f t="shared" si="3416"/>
        <v>0</v>
      </c>
      <c r="AO1267" s="185">
        <f t="shared" si="3416"/>
        <v>0</v>
      </c>
      <c r="AP1267" s="185">
        <f t="shared" si="3416"/>
        <v>0</v>
      </c>
      <c r="AQ1267" s="185">
        <f t="shared" si="3416"/>
        <v>0</v>
      </c>
      <c r="AR1267" s="185">
        <f t="shared" si="3416"/>
        <v>0</v>
      </c>
      <c r="AS1267" s="185">
        <f t="shared" si="3416"/>
        <v>0</v>
      </c>
      <c r="AT1267" s="185">
        <f t="shared" si="3416"/>
        <v>0</v>
      </c>
      <c r="AU1267" s="185">
        <f t="shared" si="3416"/>
        <v>0</v>
      </c>
      <c r="AV1267" s="185">
        <f t="shared" si="3416"/>
        <v>0</v>
      </c>
      <c r="AW1267" s="185">
        <f>SUM(AW1264:AW1266)</f>
        <v>0</v>
      </c>
      <c r="AX1267" s="185">
        <f>SUM(AX1264:AX1266)</f>
        <v>0</v>
      </c>
      <c r="AY1267" s="185">
        <f t="shared" ref="AY1267:BK1267" si="3417">SUM(AY1264:AY1266)</f>
        <v>0</v>
      </c>
      <c r="AZ1267" s="185">
        <f t="shared" si="3417"/>
        <v>0</v>
      </c>
      <c r="BA1267" s="185">
        <f t="shared" si="3417"/>
        <v>0</v>
      </c>
      <c r="BB1267" s="185">
        <f t="shared" si="3417"/>
        <v>0</v>
      </c>
      <c r="BC1267" s="185">
        <f t="shared" si="3417"/>
        <v>0</v>
      </c>
      <c r="BD1267" s="185">
        <f t="shared" si="3417"/>
        <v>0</v>
      </c>
      <c r="BE1267" s="185">
        <f t="shared" si="3417"/>
        <v>0</v>
      </c>
      <c r="BF1267" s="185">
        <f t="shared" si="3417"/>
        <v>0</v>
      </c>
      <c r="BG1267" s="185">
        <f t="shared" si="3417"/>
        <v>0</v>
      </c>
      <c r="BH1267" s="185">
        <f t="shared" si="3417"/>
        <v>0</v>
      </c>
      <c r="BI1267" s="185">
        <f t="shared" si="3417"/>
        <v>0</v>
      </c>
      <c r="BJ1267" s="185">
        <f t="shared" si="3417"/>
        <v>0</v>
      </c>
      <c r="BK1267" s="185">
        <f t="shared" si="3417"/>
        <v>0</v>
      </c>
      <c r="BL1267" s="185">
        <f>SUM(BL1264:BL1266)</f>
        <v>0</v>
      </c>
      <c r="BM1267" s="185">
        <f>SUM(BM1264:BM1266)</f>
        <v>0</v>
      </c>
      <c r="BN1267" s="185">
        <f t="shared" ref="BN1267:BZ1267" si="3418">SUM(BN1264:BN1266)</f>
        <v>0</v>
      </c>
      <c r="BO1267" s="185">
        <f t="shared" si="3418"/>
        <v>0</v>
      </c>
      <c r="BP1267" s="185">
        <f t="shared" si="3418"/>
        <v>0</v>
      </c>
      <c r="BQ1267" s="185">
        <f t="shared" si="3418"/>
        <v>0</v>
      </c>
      <c r="BR1267" s="185">
        <f t="shared" si="3418"/>
        <v>0</v>
      </c>
      <c r="BS1267" s="185">
        <f t="shared" si="3418"/>
        <v>0</v>
      </c>
      <c r="BT1267" s="185">
        <f t="shared" si="3418"/>
        <v>0</v>
      </c>
      <c r="BU1267" s="185">
        <f t="shared" si="3418"/>
        <v>0</v>
      </c>
      <c r="BV1267" s="185">
        <f t="shared" si="3418"/>
        <v>0</v>
      </c>
      <c r="BW1267" s="185">
        <f t="shared" si="3418"/>
        <v>0</v>
      </c>
      <c r="BX1267" s="185">
        <f t="shared" si="3418"/>
        <v>0</v>
      </c>
      <c r="BY1267" s="185">
        <f t="shared" si="3418"/>
        <v>0</v>
      </c>
      <c r="BZ1267" s="185">
        <f t="shared" si="3418"/>
        <v>0</v>
      </c>
      <c r="CA1267" s="185">
        <f>SUM(CA1264:CA1266)</f>
        <v>0</v>
      </c>
      <c r="CB1267" s="185">
        <f>SUM(CB1264:CB1266)</f>
        <v>0</v>
      </c>
      <c r="CC1267" s="185">
        <f t="shared" ref="CC1267:CO1267" si="3419">SUM(CC1264:CC1266)</f>
        <v>0</v>
      </c>
      <c r="CD1267" s="185">
        <f t="shared" si="3419"/>
        <v>0</v>
      </c>
      <c r="CE1267" s="185">
        <f t="shared" si="3419"/>
        <v>0</v>
      </c>
      <c r="CF1267" s="185">
        <f t="shared" si="3419"/>
        <v>0</v>
      </c>
      <c r="CG1267" s="185">
        <f t="shared" si="3419"/>
        <v>0</v>
      </c>
      <c r="CH1267" s="185">
        <f t="shared" si="3419"/>
        <v>0</v>
      </c>
      <c r="CI1267" s="185">
        <f t="shared" si="3419"/>
        <v>0</v>
      </c>
      <c r="CJ1267" s="185">
        <f t="shared" si="3419"/>
        <v>0</v>
      </c>
      <c r="CK1267" s="185">
        <f t="shared" si="3419"/>
        <v>0</v>
      </c>
      <c r="CL1267" s="185">
        <f t="shared" si="3419"/>
        <v>0</v>
      </c>
      <c r="CM1267" s="185">
        <f t="shared" si="3419"/>
        <v>0</v>
      </c>
      <c r="CN1267" s="185">
        <f t="shared" si="3419"/>
        <v>0</v>
      </c>
      <c r="CO1267" s="185">
        <f t="shared" si="3419"/>
        <v>0</v>
      </c>
      <c r="CP1267" s="2234">
        <f t="shared" ref="CP1267:CX1267" si="3420">SUM(CP1264:CP1266)</f>
        <v>0</v>
      </c>
      <c r="CQ1267" s="2234">
        <f t="shared" si="3420"/>
        <v>0</v>
      </c>
      <c r="CR1267" s="2234">
        <f t="shared" si="3420"/>
        <v>0</v>
      </c>
      <c r="CS1267" s="283">
        <f t="shared" si="3420"/>
        <v>0</v>
      </c>
      <c r="CT1267" s="283">
        <f t="shared" si="3420"/>
        <v>0</v>
      </c>
      <c r="CU1267" s="283">
        <f t="shared" si="3420"/>
        <v>0</v>
      </c>
      <c r="CV1267" s="185">
        <f t="shared" si="3420"/>
        <v>0</v>
      </c>
      <c r="CW1267" s="185">
        <f t="shared" si="3420"/>
        <v>0</v>
      </c>
      <c r="CX1267" s="185">
        <f t="shared" si="3420"/>
        <v>0</v>
      </c>
      <c r="CY1267" s="185">
        <f t="shared" ref="CY1267:DA1267" si="3421">SUM(CY1264:CY1266)</f>
        <v>0</v>
      </c>
      <c r="CZ1267" s="185">
        <f t="shared" si="3421"/>
        <v>0</v>
      </c>
      <c r="DA1267" s="185">
        <f t="shared" si="3421"/>
        <v>0</v>
      </c>
      <c r="DB1267" s="1622"/>
      <c r="DC1267" s="1622"/>
      <c r="DD1267" s="1622"/>
      <c r="DE1267" s="185">
        <f>SUM(DE1264:DE1266)</f>
        <v>0</v>
      </c>
      <c r="DF1267" s="283"/>
      <c r="DG1267" s="185"/>
      <c r="DH1267" s="185"/>
      <c r="DI1267" s="185"/>
      <c r="DJ1267" s="185"/>
      <c r="DK1267" s="185"/>
      <c r="DL1267" s="185"/>
      <c r="DM1267" s="185"/>
      <c r="DN1267" s="33"/>
      <c r="DO1267" s="185"/>
      <c r="DP1267" s="283"/>
      <c r="DQ1267" s="185"/>
      <c r="DR1267" s="185"/>
      <c r="DS1267" s="185"/>
      <c r="DT1267" s="185"/>
      <c r="DU1267" s="185"/>
      <c r="DV1267" s="185"/>
      <c r="DW1267" s="185"/>
      <c r="DX1267" s="33"/>
      <c r="DY1267" s="185"/>
      <c r="DZ1267" s="2234">
        <f>SUM(DZ1264:DZ1266)</f>
        <v>0</v>
      </c>
      <c r="EA1267" s="283">
        <f t="shared" ref="EA1267:EB1267" si="3422">SUM(EA1264:EA1266)</f>
        <v>0</v>
      </c>
      <c r="EB1267" s="185">
        <f t="shared" si="3422"/>
        <v>0</v>
      </c>
      <c r="EC1267" s="185">
        <f t="shared" ref="EC1267" si="3423">SUM(EC1264:EC1266)</f>
        <v>0</v>
      </c>
      <c r="ED1267" s="202"/>
      <c r="EE1267" s="202"/>
      <c r="EF1267" s="202"/>
      <c r="EG1267" s="202"/>
      <c r="EH1267" s="1614"/>
    </row>
    <row r="1268" spans="1:138" ht="15" hidden="1" customHeight="1" outlineLevel="1">
      <c r="A1268" s="67"/>
      <c r="B1268" s="67"/>
      <c r="C1268" s="93" t="s">
        <v>65</v>
      </c>
      <c r="D1268" s="94" t="s">
        <v>128</v>
      </c>
      <c r="E1268" s="84"/>
      <c r="F1268" s="84"/>
      <c r="G1268" s="84"/>
      <c r="H1268" s="84"/>
      <c r="I1268" s="84"/>
      <c r="J1268" s="84"/>
      <c r="K1268" s="84"/>
      <c r="L1268" s="84"/>
      <c r="M1268" s="2199"/>
      <c r="N1268" s="68"/>
      <c r="O1268" s="84"/>
      <c r="P1268" s="185"/>
      <c r="Q1268" s="185"/>
      <c r="R1268" s="185"/>
      <c r="S1268" s="185"/>
      <c r="T1268" s="185"/>
      <c r="U1268" s="185"/>
      <c r="V1268" s="84"/>
      <c r="W1268" s="84"/>
      <c r="X1268" s="84"/>
      <c r="Y1268" s="84"/>
      <c r="Z1268" s="84"/>
      <c r="AA1268" s="185"/>
      <c r="AB1268" s="185"/>
      <c r="AC1268" s="185"/>
      <c r="AD1268" s="185"/>
      <c r="AE1268" s="185"/>
      <c r="AF1268" s="23"/>
      <c r="AG1268" s="23"/>
      <c r="AH1268" s="185"/>
      <c r="AI1268" s="185"/>
      <c r="AJ1268" s="185"/>
      <c r="AK1268" s="185"/>
      <c r="AL1268" s="185"/>
      <c r="AM1268" s="185"/>
      <c r="AN1268" s="185"/>
      <c r="AO1268" s="185"/>
      <c r="AP1268" s="185"/>
      <c r="AQ1268" s="185"/>
      <c r="AR1268" s="185"/>
      <c r="AS1268" s="185"/>
      <c r="AT1268" s="185"/>
      <c r="AU1268" s="185"/>
      <c r="AV1268" s="185"/>
      <c r="AW1268" s="185"/>
      <c r="AX1268" s="185"/>
      <c r="AY1268" s="185"/>
      <c r="AZ1268" s="185"/>
      <c r="BA1268" s="185"/>
      <c r="BB1268" s="185"/>
      <c r="BC1268" s="185"/>
      <c r="BD1268" s="185"/>
      <c r="BE1268" s="185"/>
      <c r="BF1268" s="185"/>
      <c r="BG1268" s="185"/>
      <c r="BH1268" s="185"/>
      <c r="BI1268" s="185"/>
      <c r="BJ1268" s="185"/>
      <c r="BK1268" s="185"/>
      <c r="BL1268" s="185"/>
      <c r="BM1268" s="185"/>
      <c r="BN1268" s="185"/>
      <c r="BO1268" s="185"/>
      <c r="BP1268" s="185"/>
      <c r="BQ1268" s="185"/>
      <c r="BR1268" s="185"/>
      <c r="BS1268" s="185"/>
      <c r="BT1268" s="185"/>
      <c r="BU1268" s="185"/>
      <c r="BV1268" s="185"/>
      <c r="BW1268" s="185"/>
      <c r="BX1268" s="185"/>
      <c r="BY1268" s="185"/>
      <c r="BZ1268" s="185"/>
      <c r="CA1268" s="185"/>
      <c r="CB1268" s="185"/>
      <c r="CC1268" s="185"/>
      <c r="CD1268" s="185"/>
      <c r="CE1268" s="185"/>
      <c r="CF1268" s="185"/>
      <c r="CG1268" s="185"/>
      <c r="CH1268" s="185"/>
      <c r="CI1268" s="185"/>
      <c r="CJ1268" s="185"/>
      <c r="CK1268" s="185"/>
      <c r="CL1268" s="185"/>
      <c r="CM1268" s="185"/>
      <c r="CN1268" s="185"/>
      <c r="CO1268" s="185"/>
      <c r="CP1268" s="2234"/>
      <c r="CQ1268" s="2234"/>
      <c r="CR1268" s="2234"/>
      <c r="CS1268" s="283"/>
      <c r="CT1268" s="283"/>
      <c r="CU1268" s="283"/>
      <c r="CV1268" s="185"/>
      <c r="CW1268" s="185"/>
      <c r="CX1268" s="185"/>
      <c r="CY1268" s="185"/>
      <c r="CZ1268" s="185"/>
      <c r="DA1268" s="185"/>
      <c r="DB1268" s="1622"/>
      <c r="DC1268" s="1622"/>
      <c r="DD1268" s="1622"/>
      <c r="DE1268" s="185"/>
      <c r="DF1268" s="283"/>
      <c r="DG1268" s="185"/>
      <c r="DH1268" s="185"/>
      <c r="DI1268" s="185"/>
      <c r="DJ1268" s="185"/>
      <c r="DK1268" s="185"/>
      <c r="DL1268" s="185"/>
      <c r="DM1268" s="185"/>
      <c r="DN1268" s="185"/>
      <c r="DO1268" s="185"/>
      <c r="DP1268" s="283"/>
      <c r="DQ1268" s="185"/>
      <c r="DR1268" s="185"/>
      <c r="DS1268" s="185"/>
      <c r="DT1268" s="185"/>
      <c r="DU1268" s="185"/>
      <c r="DV1268" s="185"/>
      <c r="DW1268" s="185"/>
      <c r="DX1268" s="185"/>
      <c r="DY1268" s="185"/>
      <c r="DZ1268" s="2234"/>
      <c r="EA1268" s="283"/>
      <c r="EB1268" s="185"/>
      <c r="EC1268" s="185"/>
      <c r="ED1268" s="202"/>
      <c r="EE1268" s="202"/>
      <c r="EF1268" s="202"/>
      <c r="EG1268" s="202"/>
      <c r="EH1268" s="1614"/>
    </row>
    <row r="1269" spans="1:138" ht="15" hidden="1" customHeight="1" outlineLevel="1">
      <c r="A1269" s="67"/>
      <c r="B1269" s="67"/>
      <c r="C1269" s="95"/>
      <c r="D1269" s="98"/>
      <c r="E1269" s="67"/>
      <c r="F1269" s="67"/>
      <c r="G1269" s="67"/>
      <c r="H1269" s="86">
        <f>SUM(I1269:L1269)</f>
        <v>0</v>
      </c>
      <c r="I1269" s="67"/>
      <c r="J1269" s="67"/>
      <c r="K1269" s="67"/>
      <c r="L1269" s="67"/>
      <c r="M1269" s="2216"/>
      <c r="N1269" s="85"/>
      <c r="O1269" s="67"/>
      <c r="P1269" s="23"/>
      <c r="Q1269" s="185">
        <f>SUM(R1269:U1269)</f>
        <v>0</v>
      </c>
      <c r="R1269" s="23"/>
      <c r="S1269" s="23"/>
      <c r="T1269" s="23"/>
      <c r="U1269" s="23"/>
      <c r="V1269" s="86">
        <f>SUM(W1269:Z1269)</f>
        <v>0</v>
      </c>
      <c r="W1269" s="67"/>
      <c r="X1269" s="67"/>
      <c r="Y1269" s="67"/>
      <c r="Z1269" s="67"/>
      <c r="AA1269" s="185">
        <f>SUM(AB1269:AE1269)</f>
        <v>0</v>
      </c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216"/>
      <c r="CQ1269" s="2216"/>
      <c r="CR1269" s="2216"/>
      <c r="CS1269" s="85"/>
      <c r="CT1269" s="85"/>
      <c r="CU1269" s="85"/>
      <c r="CV1269" s="23"/>
      <c r="CW1269" s="23"/>
      <c r="CX1269" s="23"/>
      <c r="CY1269" s="23"/>
      <c r="CZ1269" s="23"/>
      <c r="DA1269" s="23"/>
      <c r="DB1269" s="1496"/>
      <c r="DC1269" s="1496"/>
      <c r="DD1269" s="1496"/>
      <c r="DE1269" s="23"/>
      <c r="DF1269" s="85"/>
      <c r="DG1269" s="23"/>
      <c r="DH1269" s="23"/>
      <c r="DI1269" s="23"/>
      <c r="DJ1269" s="23"/>
      <c r="DK1269" s="23"/>
      <c r="DL1269" s="23"/>
      <c r="DM1269" s="23"/>
      <c r="DN1269" s="185"/>
      <c r="DO1269" s="23"/>
      <c r="DP1269" s="85"/>
      <c r="DQ1269" s="23"/>
      <c r="DR1269" s="23"/>
      <c r="DS1269" s="23"/>
      <c r="DT1269" s="23"/>
      <c r="DU1269" s="23"/>
      <c r="DV1269" s="23"/>
      <c r="DW1269" s="23"/>
      <c r="DX1269" s="185"/>
      <c r="DY1269" s="23"/>
      <c r="DZ1269" s="2216"/>
      <c r="EA1269" s="85"/>
      <c r="EB1269" s="23"/>
      <c r="EC1269" s="23"/>
      <c r="ED1269" s="171"/>
      <c r="EE1269" s="171"/>
      <c r="EF1269" s="171"/>
      <c r="EG1269" s="171"/>
      <c r="EH1269" s="1291"/>
    </row>
    <row r="1270" spans="1:138" ht="15" hidden="1" customHeight="1" outlineLevel="1">
      <c r="A1270" s="67"/>
      <c r="B1270" s="67"/>
      <c r="C1270" s="95"/>
      <c r="D1270" s="98"/>
      <c r="E1270" s="67"/>
      <c r="F1270" s="67"/>
      <c r="G1270" s="67"/>
      <c r="H1270" s="86">
        <f>SUM(I1270:L1270)</f>
        <v>0</v>
      </c>
      <c r="I1270" s="67"/>
      <c r="J1270" s="67"/>
      <c r="K1270" s="67"/>
      <c r="L1270" s="67"/>
      <c r="M1270" s="2216"/>
      <c r="N1270" s="85"/>
      <c r="O1270" s="67"/>
      <c r="P1270" s="23"/>
      <c r="Q1270" s="185">
        <f>SUM(R1270:U1270)</f>
        <v>0</v>
      </c>
      <c r="R1270" s="196"/>
      <c r="S1270" s="196"/>
      <c r="T1270" s="196"/>
      <c r="U1270" s="196"/>
      <c r="V1270" s="86">
        <f>SUM(W1270:Z1270)</f>
        <v>0</v>
      </c>
      <c r="W1270" s="67"/>
      <c r="X1270" s="67"/>
      <c r="Y1270" s="67"/>
      <c r="Z1270" s="67"/>
      <c r="AA1270" s="185">
        <f>SUM(AB1270:AE1270)</f>
        <v>0</v>
      </c>
      <c r="AB1270" s="196"/>
      <c r="AC1270" s="196"/>
      <c r="AD1270" s="196"/>
      <c r="AE1270" s="196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  <c r="BC1270" s="33"/>
      <c r="BD1270" s="33"/>
      <c r="BE1270" s="33"/>
      <c r="BF1270" s="33"/>
      <c r="BG1270" s="33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W1270" s="33"/>
      <c r="BX1270" s="33"/>
      <c r="BY1270" s="33"/>
      <c r="BZ1270" s="33"/>
      <c r="CA1270" s="33"/>
      <c r="CB1270" s="33"/>
      <c r="CC1270" s="33"/>
      <c r="CD1270" s="33"/>
      <c r="CE1270" s="33"/>
      <c r="CF1270" s="33"/>
      <c r="CG1270" s="33"/>
      <c r="CH1270" s="33"/>
      <c r="CI1270" s="33"/>
      <c r="CJ1270" s="33"/>
      <c r="CK1270" s="33"/>
      <c r="CL1270" s="33"/>
      <c r="CM1270" s="33"/>
      <c r="CN1270" s="33"/>
      <c r="CO1270" s="33"/>
      <c r="CP1270" s="2239"/>
      <c r="CQ1270" s="2239"/>
      <c r="CR1270" s="2239"/>
      <c r="CS1270" s="210"/>
      <c r="CT1270" s="210"/>
      <c r="CU1270" s="210"/>
      <c r="CV1270" s="33"/>
      <c r="CW1270" s="33"/>
      <c r="CX1270" s="33"/>
      <c r="CY1270" s="33"/>
      <c r="CZ1270" s="33"/>
      <c r="DA1270" s="33"/>
      <c r="DB1270" s="1498"/>
      <c r="DC1270" s="1498"/>
      <c r="DD1270" s="1498"/>
      <c r="DE1270" s="33"/>
      <c r="DF1270" s="210"/>
      <c r="DG1270" s="33"/>
      <c r="DH1270" s="33"/>
      <c r="DI1270" s="33"/>
      <c r="DJ1270" s="33"/>
      <c r="DK1270" s="33"/>
      <c r="DL1270" s="33"/>
      <c r="DM1270" s="33"/>
      <c r="DN1270" s="23"/>
      <c r="DO1270" s="33"/>
      <c r="DP1270" s="210"/>
      <c r="DQ1270" s="33"/>
      <c r="DR1270" s="33"/>
      <c r="DS1270" s="33"/>
      <c r="DT1270" s="33"/>
      <c r="DU1270" s="33"/>
      <c r="DV1270" s="33"/>
      <c r="DW1270" s="33"/>
      <c r="DX1270" s="23"/>
      <c r="DY1270" s="33"/>
      <c r="DZ1270" s="2239"/>
      <c r="EA1270" s="210"/>
      <c r="EB1270" s="33"/>
      <c r="EC1270" s="33"/>
      <c r="ED1270" s="201"/>
      <c r="EE1270" s="201"/>
      <c r="EF1270" s="201"/>
      <c r="EG1270" s="201"/>
      <c r="EH1270" s="1581"/>
    </row>
    <row r="1271" spans="1:138" ht="15" hidden="1" customHeight="1" outlineLevel="1">
      <c r="A1271" s="67"/>
      <c r="B1271" s="67"/>
      <c r="C1271" s="95" t="s">
        <v>49</v>
      </c>
      <c r="D1271" s="98"/>
      <c r="E1271" s="67"/>
      <c r="F1271" s="67"/>
      <c r="G1271" s="67"/>
      <c r="H1271" s="86">
        <f>SUM(I1271:L1271)</f>
        <v>0</v>
      </c>
      <c r="I1271" s="67"/>
      <c r="J1271" s="67"/>
      <c r="K1271" s="67"/>
      <c r="L1271" s="67"/>
      <c r="M1271" s="2216"/>
      <c r="N1271" s="85"/>
      <c r="O1271" s="67"/>
      <c r="P1271" s="23"/>
      <c r="Q1271" s="185">
        <f>SUM(R1271:U1271)</f>
        <v>0</v>
      </c>
      <c r="R1271" s="196"/>
      <c r="S1271" s="196"/>
      <c r="T1271" s="196"/>
      <c r="U1271" s="196"/>
      <c r="V1271" s="86">
        <f>SUM(W1271:Z1271)</f>
        <v>0</v>
      </c>
      <c r="W1271" s="67"/>
      <c r="X1271" s="67"/>
      <c r="Y1271" s="67"/>
      <c r="Z1271" s="67"/>
      <c r="AA1271" s="185">
        <f>SUM(AB1271:AE1271)</f>
        <v>0</v>
      </c>
      <c r="AB1271" s="196"/>
      <c r="AC1271" s="196"/>
      <c r="AD1271" s="196"/>
      <c r="AE1271" s="196"/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33"/>
      <c r="AX1271" s="33"/>
      <c r="AY1271" s="33"/>
      <c r="AZ1271" s="33"/>
      <c r="BA1271" s="33"/>
      <c r="BB1271" s="33"/>
      <c r="BC1271" s="33"/>
      <c r="BD1271" s="33"/>
      <c r="BE1271" s="33"/>
      <c r="BF1271" s="33"/>
      <c r="BG1271" s="33"/>
      <c r="BH1271" s="33"/>
      <c r="BI1271" s="33"/>
      <c r="BJ1271" s="33"/>
      <c r="BK1271" s="33"/>
      <c r="BL1271" s="33"/>
      <c r="BM1271" s="33"/>
      <c r="BN1271" s="33"/>
      <c r="BO1271" s="33"/>
      <c r="BP1271" s="33"/>
      <c r="BQ1271" s="33"/>
      <c r="BR1271" s="33"/>
      <c r="BS1271" s="33"/>
      <c r="BT1271" s="33"/>
      <c r="BU1271" s="33"/>
      <c r="BV1271" s="33"/>
      <c r="BW1271" s="33"/>
      <c r="BX1271" s="33"/>
      <c r="BY1271" s="33"/>
      <c r="BZ1271" s="33"/>
      <c r="CA1271" s="33"/>
      <c r="CB1271" s="33"/>
      <c r="CC1271" s="33"/>
      <c r="CD1271" s="33"/>
      <c r="CE1271" s="33"/>
      <c r="CF1271" s="33"/>
      <c r="CG1271" s="33"/>
      <c r="CH1271" s="33"/>
      <c r="CI1271" s="33"/>
      <c r="CJ1271" s="33"/>
      <c r="CK1271" s="33"/>
      <c r="CL1271" s="33"/>
      <c r="CM1271" s="33"/>
      <c r="CN1271" s="33"/>
      <c r="CO1271" s="33"/>
      <c r="CP1271" s="2239"/>
      <c r="CQ1271" s="2239"/>
      <c r="CR1271" s="2239"/>
      <c r="CS1271" s="210"/>
      <c r="CT1271" s="210"/>
      <c r="CU1271" s="210"/>
      <c r="CV1271" s="33"/>
      <c r="CW1271" s="33"/>
      <c r="CX1271" s="33"/>
      <c r="CY1271" s="33"/>
      <c r="CZ1271" s="33"/>
      <c r="DA1271" s="33"/>
      <c r="DB1271" s="1498"/>
      <c r="DC1271" s="1498"/>
      <c r="DD1271" s="1498"/>
      <c r="DE1271" s="33"/>
      <c r="DF1271" s="210"/>
      <c r="DG1271" s="33"/>
      <c r="DH1271" s="33"/>
      <c r="DI1271" s="33"/>
      <c r="DJ1271" s="33"/>
      <c r="DK1271" s="33"/>
      <c r="DL1271" s="33"/>
      <c r="DM1271" s="33"/>
      <c r="DN1271" s="33"/>
      <c r="DO1271" s="33"/>
      <c r="DP1271" s="210"/>
      <c r="DQ1271" s="33"/>
      <c r="DR1271" s="33"/>
      <c r="DS1271" s="33"/>
      <c r="DT1271" s="33"/>
      <c r="DU1271" s="33"/>
      <c r="DV1271" s="33"/>
      <c r="DW1271" s="33"/>
      <c r="DX1271" s="33"/>
      <c r="DY1271" s="33"/>
      <c r="DZ1271" s="2239"/>
      <c r="EA1271" s="210"/>
      <c r="EB1271" s="33"/>
      <c r="EC1271" s="33"/>
      <c r="ED1271" s="201"/>
      <c r="EE1271" s="201"/>
      <c r="EF1271" s="201"/>
      <c r="EG1271" s="201"/>
      <c r="EH1271" s="1581"/>
    </row>
    <row r="1272" spans="1:138" ht="15" hidden="1" customHeight="1" outlineLevel="1">
      <c r="A1272" s="67"/>
      <c r="B1272" s="67"/>
      <c r="C1272" s="95"/>
      <c r="D1272" s="97" t="s">
        <v>52</v>
      </c>
      <c r="E1272" s="84"/>
      <c r="F1272" s="84"/>
      <c r="G1272" s="84"/>
      <c r="H1272" s="84"/>
      <c r="I1272" s="84"/>
      <c r="J1272" s="84"/>
      <c r="K1272" s="84"/>
      <c r="L1272" s="84"/>
      <c r="M1272" s="2199"/>
      <c r="N1272" s="68"/>
      <c r="O1272" s="84"/>
      <c r="P1272" s="185"/>
      <c r="Q1272" s="185"/>
      <c r="R1272" s="185"/>
      <c r="S1272" s="185"/>
      <c r="T1272" s="185"/>
      <c r="U1272" s="185"/>
      <c r="V1272" s="84"/>
      <c r="W1272" s="84"/>
      <c r="X1272" s="84"/>
      <c r="Y1272" s="84"/>
      <c r="Z1272" s="84"/>
      <c r="AA1272" s="185"/>
      <c r="AB1272" s="185"/>
      <c r="AC1272" s="185"/>
      <c r="AD1272" s="185"/>
      <c r="AE1272" s="185"/>
      <c r="AF1272" s="105"/>
      <c r="AG1272" s="105"/>
      <c r="AH1272" s="185">
        <f>SUM(AH1269:AH1271)</f>
        <v>0</v>
      </c>
      <c r="AI1272" s="185">
        <f>SUM(AI1269:AI1271)</f>
        <v>0</v>
      </c>
      <c r="AJ1272" s="185">
        <f t="shared" ref="AJ1272:AV1272" si="3424">SUM(AJ1269:AJ1271)</f>
        <v>0</v>
      </c>
      <c r="AK1272" s="185">
        <f t="shared" si="3424"/>
        <v>0</v>
      </c>
      <c r="AL1272" s="185">
        <f t="shared" si="3424"/>
        <v>0</v>
      </c>
      <c r="AM1272" s="185">
        <f t="shared" si="3424"/>
        <v>0</v>
      </c>
      <c r="AN1272" s="185">
        <f t="shared" si="3424"/>
        <v>0</v>
      </c>
      <c r="AO1272" s="185">
        <f t="shared" si="3424"/>
        <v>0</v>
      </c>
      <c r="AP1272" s="185">
        <f t="shared" si="3424"/>
        <v>0</v>
      </c>
      <c r="AQ1272" s="185">
        <f t="shared" si="3424"/>
        <v>0</v>
      </c>
      <c r="AR1272" s="185">
        <f t="shared" si="3424"/>
        <v>0</v>
      </c>
      <c r="AS1272" s="185">
        <f t="shared" si="3424"/>
        <v>0</v>
      </c>
      <c r="AT1272" s="185">
        <f t="shared" si="3424"/>
        <v>0</v>
      </c>
      <c r="AU1272" s="185">
        <f t="shared" si="3424"/>
        <v>0</v>
      </c>
      <c r="AV1272" s="185">
        <f t="shared" si="3424"/>
        <v>0</v>
      </c>
      <c r="AW1272" s="185">
        <f>SUM(AW1269:AW1271)</f>
        <v>0</v>
      </c>
      <c r="AX1272" s="185">
        <f>SUM(AX1269:AX1271)</f>
        <v>0</v>
      </c>
      <c r="AY1272" s="185">
        <f t="shared" ref="AY1272:BK1272" si="3425">SUM(AY1269:AY1271)</f>
        <v>0</v>
      </c>
      <c r="AZ1272" s="185">
        <f t="shared" si="3425"/>
        <v>0</v>
      </c>
      <c r="BA1272" s="185">
        <f t="shared" si="3425"/>
        <v>0</v>
      </c>
      <c r="BB1272" s="185">
        <f t="shared" si="3425"/>
        <v>0</v>
      </c>
      <c r="BC1272" s="185">
        <f t="shared" si="3425"/>
        <v>0</v>
      </c>
      <c r="BD1272" s="185">
        <f t="shared" si="3425"/>
        <v>0</v>
      </c>
      <c r="BE1272" s="185">
        <f t="shared" si="3425"/>
        <v>0</v>
      </c>
      <c r="BF1272" s="185">
        <f t="shared" si="3425"/>
        <v>0</v>
      </c>
      <c r="BG1272" s="185">
        <f t="shared" si="3425"/>
        <v>0</v>
      </c>
      <c r="BH1272" s="185">
        <f t="shared" si="3425"/>
        <v>0</v>
      </c>
      <c r="BI1272" s="185">
        <f t="shared" si="3425"/>
        <v>0</v>
      </c>
      <c r="BJ1272" s="185">
        <f t="shared" si="3425"/>
        <v>0</v>
      </c>
      <c r="BK1272" s="185">
        <f t="shared" si="3425"/>
        <v>0</v>
      </c>
      <c r="BL1272" s="185">
        <f>SUM(BL1269:BL1271)</f>
        <v>0</v>
      </c>
      <c r="BM1272" s="185">
        <f>SUM(BM1269:BM1271)</f>
        <v>0</v>
      </c>
      <c r="BN1272" s="185">
        <f t="shared" ref="BN1272:BZ1272" si="3426">SUM(BN1269:BN1271)</f>
        <v>0</v>
      </c>
      <c r="BO1272" s="185">
        <f t="shared" si="3426"/>
        <v>0</v>
      </c>
      <c r="BP1272" s="185">
        <f t="shared" si="3426"/>
        <v>0</v>
      </c>
      <c r="BQ1272" s="185">
        <f t="shared" si="3426"/>
        <v>0</v>
      </c>
      <c r="BR1272" s="185">
        <f t="shared" si="3426"/>
        <v>0</v>
      </c>
      <c r="BS1272" s="185">
        <f t="shared" si="3426"/>
        <v>0</v>
      </c>
      <c r="BT1272" s="185">
        <f t="shared" si="3426"/>
        <v>0</v>
      </c>
      <c r="BU1272" s="185">
        <f t="shared" si="3426"/>
        <v>0</v>
      </c>
      <c r="BV1272" s="185">
        <f t="shared" si="3426"/>
        <v>0</v>
      </c>
      <c r="BW1272" s="185">
        <f t="shared" si="3426"/>
        <v>0</v>
      </c>
      <c r="BX1272" s="185">
        <f t="shared" si="3426"/>
        <v>0</v>
      </c>
      <c r="BY1272" s="185">
        <f t="shared" si="3426"/>
        <v>0</v>
      </c>
      <c r="BZ1272" s="185">
        <f t="shared" si="3426"/>
        <v>0</v>
      </c>
      <c r="CA1272" s="185">
        <f>SUM(CA1269:CA1271)</f>
        <v>0</v>
      </c>
      <c r="CB1272" s="185">
        <f>SUM(CB1269:CB1271)</f>
        <v>0</v>
      </c>
      <c r="CC1272" s="185">
        <f t="shared" ref="CC1272:CO1272" si="3427">SUM(CC1269:CC1271)</f>
        <v>0</v>
      </c>
      <c r="CD1272" s="185">
        <f t="shared" si="3427"/>
        <v>0</v>
      </c>
      <c r="CE1272" s="185">
        <f t="shared" si="3427"/>
        <v>0</v>
      </c>
      <c r="CF1272" s="185">
        <f t="shared" si="3427"/>
        <v>0</v>
      </c>
      <c r="CG1272" s="185">
        <f t="shared" si="3427"/>
        <v>0</v>
      </c>
      <c r="CH1272" s="185">
        <f t="shared" si="3427"/>
        <v>0</v>
      </c>
      <c r="CI1272" s="185">
        <f t="shared" si="3427"/>
        <v>0</v>
      </c>
      <c r="CJ1272" s="185">
        <f t="shared" si="3427"/>
        <v>0</v>
      </c>
      <c r="CK1272" s="185">
        <f t="shared" si="3427"/>
        <v>0</v>
      </c>
      <c r="CL1272" s="185">
        <f t="shared" si="3427"/>
        <v>0</v>
      </c>
      <c r="CM1272" s="185">
        <f t="shared" si="3427"/>
        <v>0</v>
      </c>
      <c r="CN1272" s="185">
        <f t="shared" si="3427"/>
        <v>0</v>
      </c>
      <c r="CO1272" s="185">
        <f t="shared" si="3427"/>
        <v>0</v>
      </c>
      <c r="CP1272" s="2234">
        <f t="shared" ref="CP1272:CX1272" si="3428">SUM(CP1269:CP1271)</f>
        <v>0</v>
      </c>
      <c r="CQ1272" s="2234">
        <f t="shared" si="3428"/>
        <v>0</v>
      </c>
      <c r="CR1272" s="2234">
        <f t="shared" si="3428"/>
        <v>0</v>
      </c>
      <c r="CS1272" s="283">
        <f t="shared" si="3428"/>
        <v>0</v>
      </c>
      <c r="CT1272" s="283">
        <f t="shared" si="3428"/>
        <v>0</v>
      </c>
      <c r="CU1272" s="283">
        <f t="shared" si="3428"/>
        <v>0</v>
      </c>
      <c r="CV1272" s="185">
        <f t="shared" si="3428"/>
        <v>0</v>
      </c>
      <c r="CW1272" s="185">
        <f t="shared" si="3428"/>
        <v>0</v>
      </c>
      <c r="CX1272" s="185">
        <f t="shared" si="3428"/>
        <v>0</v>
      </c>
      <c r="CY1272" s="185">
        <f t="shared" ref="CY1272:DA1272" si="3429">SUM(CY1269:CY1271)</f>
        <v>0</v>
      </c>
      <c r="CZ1272" s="185">
        <f t="shared" si="3429"/>
        <v>0</v>
      </c>
      <c r="DA1272" s="185">
        <f t="shared" si="3429"/>
        <v>0</v>
      </c>
      <c r="DB1272" s="1622"/>
      <c r="DC1272" s="1622"/>
      <c r="DD1272" s="1622"/>
      <c r="DE1272" s="185">
        <f>SUM(DE1269:DE1271)</f>
        <v>0</v>
      </c>
      <c r="DF1272" s="283"/>
      <c r="DG1272" s="185"/>
      <c r="DH1272" s="185"/>
      <c r="DI1272" s="185"/>
      <c r="DJ1272" s="185"/>
      <c r="DK1272" s="185"/>
      <c r="DL1272" s="185"/>
      <c r="DM1272" s="185"/>
      <c r="DN1272" s="33"/>
      <c r="DO1272" s="185"/>
      <c r="DP1272" s="283"/>
      <c r="DQ1272" s="185"/>
      <c r="DR1272" s="185"/>
      <c r="DS1272" s="185"/>
      <c r="DT1272" s="185"/>
      <c r="DU1272" s="185"/>
      <c r="DV1272" s="185"/>
      <c r="DW1272" s="185"/>
      <c r="DX1272" s="33"/>
      <c r="DY1272" s="185"/>
      <c r="DZ1272" s="2234">
        <f>SUM(DZ1269:DZ1271)</f>
        <v>0</v>
      </c>
      <c r="EA1272" s="283">
        <f t="shared" ref="EA1272:EB1272" si="3430">SUM(EA1269:EA1271)</f>
        <v>0</v>
      </c>
      <c r="EB1272" s="185">
        <f t="shared" si="3430"/>
        <v>0</v>
      </c>
      <c r="EC1272" s="185">
        <f t="shared" ref="EC1272" si="3431">SUM(EC1269:EC1271)</f>
        <v>0</v>
      </c>
      <c r="ED1272" s="202"/>
      <c r="EE1272" s="202"/>
      <c r="EF1272" s="202"/>
      <c r="EG1272" s="202"/>
      <c r="EH1272" s="1614"/>
    </row>
    <row r="1273" spans="1:138" ht="15" hidden="1" customHeight="1" outlineLevel="1">
      <c r="A1273" s="67"/>
      <c r="B1273" s="67"/>
      <c r="C1273" s="93" t="s">
        <v>66</v>
      </c>
      <c r="D1273" s="94" t="s">
        <v>95</v>
      </c>
      <c r="E1273" s="84"/>
      <c r="F1273" s="84"/>
      <c r="G1273" s="84"/>
      <c r="H1273" s="84"/>
      <c r="I1273" s="84"/>
      <c r="J1273" s="84"/>
      <c r="K1273" s="84"/>
      <c r="L1273" s="84"/>
      <c r="M1273" s="2199"/>
      <c r="N1273" s="68"/>
      <c r="O1273" s="84"/>
      <c r="P1273" s="185"/>
      <c r="Q1273" s="185"/>
      <c r="R1273" s="185"/>
      <c r="S1273" s="185"/>
      <c r="T1273" s="185"/>
      <c r="U1273" s="185"/>
      <c r="V1273" s="84"/>
      <c r="W1273" s="84"/>
      <c r="X1273" s="84"/>
      <c r="Y1273" s="84"/>
      <c r="Z1273" s="84"/>
      <c r="AA1273" s="185"/>
      <c r="AB1273" s="185"/>
      <c r="AC1273" s="185"/>
      <c r="AD1273" s="185"/>
      <c r="AE1273" s="185"/>
      <c r="AF1273" s="23"/>
      <c r="AG1273" s="23"/>
      <c r="AH1273" s="185"/>
      <c r="AI1273" s="185"/>
      <c r="AJ1273" s="185"/>
      <c r="AK1273" s="185"/>
      <c r="AL1273" s="185"/>
      <c r="AM1273" s="185"/>
      <c r="AN1273" s="185"/>
      <c r="AO1273" s="185"/>
      <c r="AP1273" s="185"/>
      <c r="AQ1273" s="185"/>
      <c r="AR1273" s="185"/>
      <c r="AS1273" s="185"/>
      <c r="AT1273" s="185"/>
      <c r="AU1273" s="185"/>
      <c r="AV1273" s="185"/>
      <c r="AW1273" s="185"/>
      <c r="AX1273" s="185"/>
      <c r="AY1273" s="185"/>
      <c r="AZ1273" s="185"/>
      <c r="BA1273" s="185"/>
      <c r="BB1273" s="185"/>
      <c r="BC1273" s="185"/>
      <c r="BD1273" s="185"/>
      <c r="BE1273" s="185"/>
      <c r="BF1273" s="185"/>
      <c r="BG1273" s="185"/>
      <c r="BH1273" s="185"/>
      <c r="BI1273" s="185"/>
      <c r="BJ1273" s="185"/>
      <c r="BK1273" s="185"/>
      <c r="BL1273" s="185"/>
      <c r="BM1273" s="185"/>
      <c r="BN1273" s="185"/>
      <c r="BO1273" s="185"/>
      <c r="BP1273" s="185"/>
      <c r="BQ1273" s="185"/>
      <c r="BR1273" s="185"/>
      <c r="BS1273" s="185"/>
      <c r="BT1273" s="185"/>
      <c r="BU1273" s="185"/>
      <c r="BV1273" s="185"/>
      <c r="BW1273" s="185"/>
      <c r="BX1273" s="185"/>
      <c r="BY1273" s="185"/>
      <c r="BZ1273" s="185"/>
      <c r="CA1273" s="185"/>
      <c r="CB1273" s="185"/>
      <c r="CC1273" s="185"/>
      <c r="CD1273" s="185"/>
      <c r="CE1273" s="185"/>
      <c r="CF1273" s="185"/>
      <c r="CG1273" s="185"/>
      <c r="CH1273" s="185"/>
      <c r="CI1273" s="185"/>
      <c r="CJ1273" s="185"/>
      <c r="CK1273" s="185"/>
      <c r="CL1273" s="185"/>
      <c r="CM1273" s="185"/>
      <c r="CN1273" s="185"/>
      <c r="CO1273" s="185"/>
      <c r="CP1273" s="2234"/>
      <c r="CQ1273" s="2234"/>
      <c r="CR1273" s="2234"/>
      <c r="CS1273" s="283"/>
      <c r="CT1273" s="283"/>
      <c r="CU1273" s="283"/>
      <c r="CV1273" s="185"/>
      <c r="CW1273" s="185"/>
      <c r="CX1273" s="185"/>
      <c r="CY1273" s="185"/>
      <c r="CZ1273" s="185"/>
      <c r="DA1273" s="185"/>
      <c r="DB1273" s="1622"/>
      <c r="DC1273" s="1622"/>
      <c r="DD1273" s="1622"/>
      <c r="DE1273" s="185"/>
      <c r="DF1273" s="283"/>
      <c r="DG1273" s="185"/>
      <c r="DH1273" s="185"/>
      <c r="DI1273" s="185"/>
      <c r="DJ1273" s="185"/>
      <c r="DK1273" s="185"/>
      <c r="DL1273" s="185"/>
      <c r="DM1273" s="185"/>
      <c r="DN1273" s="185"/>
      <c r="DO1273" s="185"/>
      <c r="DP1273" s="283"/>
      <c r="DQ1273" s="185"/>
      <c r="DR1273" s="185"/>
      <c r="DS1273" s="185"/>
      <c r="DT1273" s="185"/>
      <c r="DU1273" s="185"/>
      <c r="DV1273" s="185"/>
      <c r="DW1273" s="185"/>
      <c r="DX1273" s="185"/>
      <c r="DY1273" s="185"/>
      <c r="DZ1273" s="2234"/>
      <c r="EA1273" s="283"/>
      <c r="EB1273" s="185"/>
      <c r="EC1273" s="185"/>
      <c r="ED1273" s="202"/>
      <c r="EE1273" s="202"/>
      <c r="EF1273" s="202"/>
      <c r="EG1273" s="202"/>
      <c r="EH1273" s="1614"/>
    </row>
    <row r="1274" spans="1:138" ht="15" hidden="1" customHeight="1" outlineLevel="1">
      <c r="A1274" s="67"/>
      <c r="B1274" s="67"/>
      <c r="C1274" s="95"/>
      <c r="D1274" s="98"/>
      <c r="E1274" s="67"/>
      <c r="F1274" s="67"/>
      <c r="G1274" s="67"/>
      <c r="H1274" s="86">
        <f>SUM(I1274:L1274)</f>
        <v>0</v>
      </c>
      <c r="I1274" s="67"/>
      <c r="J1274" s="67"/>
      <c r="K1274" s="67"/>
      <c r="L1274" s="67"/>
      <c r="M1274" s="2216"/>
      <c r="N1274" s="85"/>
      <c r="O1274" s="67"/>
      <c r="P1274" s="23"/>
      <c r="Q1274" s="185">
        <f>SUM(R1274:U1274)</f>
        <v>0</v>
      </c>
      <c r="R1274" s="23"/>
      <c r="S1274" s="23"/>
      <c r="T1274" s="23"/>
      <c r="U1274" s="23"/>
      <c r="V1274" s="86">
        <f>SUM(W1274:Z1274)</f>
        <v>0</v>
      </c>
      <c r="W1274" s="67"/>
      <c r="X1274" s="67"/>
      <c r="Y1274" s="67"/>
      <c r="Z1274" s="67"/>
      <c r="AA1274" s="185">
        <f>SUM(AB1274:AE1274)</f>
        <v>0</v>
      </c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216"/>
      <c r="CQ1274" s="2216"/>
      <c r="CR1274" s="2216"/>
      <c r="CS1274" s="85"/>
      <c r="CT1274" s="85"/>
      <c r="CU1274" s="85"/>
      <c r="CV1274" s="23"/>
      <c r="CW1274" s="23"/>
      <c r="CX1274" s="23"/>
      <c r="CY1274" s="23"/>
      <c r="CZ1274" s="23"/>
      <c r="DA1274" s="23"/>
      <c r="DB1274" s="1496"/>
      <c r="DC1274" s="1496"/>
      <c r="DD1274" s="1496"/>
      <c r="DE1274" s="23"/>
      <c r="DF1274" s="85"/>
      <c r="DG1274" s="23"/>
      <c r="DH1274" s="23"/>
      <c r="DI1274" s="23"/>
      <c r="DJ1274" s="23"/>
      <c r="DK1274" s="23"/>
      <c r="DL1274" s="23"/>
      <c r="DM1274" s="23"/>
      <c r="DN1274" s="185"/>
      <c r="DO1274" s="23"/>
      <c r="DP1274" s="85"/>
      <c r="DQ1274" s="23"/>
      <c r="DR1274" s="23"/>
      <c r="DS1274" s="23"/>
      <c r="DT1274" s="23"/>
      <c r="DU1274" s="23"/>
      <c r="DV1274" s="23"/>
      <c r="DW1274" s="23"/>
      <c r="DX1274" s="185"/>
      <c r="DY1274" s="23"/>
      <c r="DZ1274" s="2216"/>
      <c r="EA1274" s="85"/>
      <c r="EB1274" s="23"/>
      <c r="EC1274" s="23"/>
      <c r="ED1274" s="171"/>
      <c r="EE1274" s="171"/>
      <c r="EF1274" s="171"/>
      <c r="EG1274" s="171"/>
      <c r="EH1274" s="1291"/>
    </row>
    <row r="1275" spans="1:138" ht="15" hidden="1" customHeight="1" outlineLevel="1">
      <c r="A1275" s="67"/>
      <c r="B1275" s="67"/>
      <c r="C1275" s="95"/>
      <c r="D1275" s="98"/>
      <c r="E1275" s="67"/>
      <c r="F1275" s="67"/>
      <c r="G1275" s="67"/>
      <c r="H1275" s="86">
        <f>SUM(I1275:L1275)</f>
        <v>0</v>
      </c>
      <c r="I1275" s="67"/>
      <c r="J1275" s="67"/>
      <c r="K1275" s="67"/>
      <c r="L1275" s="67"/>
      <c r="M1275" s="2216"/>
      <c r="N1275" s="85"/>
      <c r="O1275" s="67"/>
      <c r="P1275" s="23"/>
      <c r="Q1275" s="185">
        <f>SUM(R1275:U1275)</f>
        <v>0</v>
      </c>
      <c r="R1275" s="196"/>
      <c r="S1275" s="196"/>
      <c r="T1275" s="196"/>
      <c r="U1275" s="196"/>
      <c r="V1275" s="86">
        <f>SUM(W1275:Z1275)</f>
        <v>0</v>
      </c>
      <c r="W1275" s="67"/>
      <c r="X1275" s="67"/>
      <c r="Y1275" s="67"/>
      <c r="Z1275" s="67"/>
      <c r="AA1275" s="185">
        <f>SUM(AB1275:AE1275)</f>
        <v>0</v>
      </c>
      <c r="AB1275" s="196"/>
      <c r="AC1275" s="196"/>
      <c r="AD1275" s="196"/>
      <c r="AE1275" s="196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  <c r="BC1275" s="33"/>
      <c r="BD1275" s="33"/>
      <c r="BE1275" s="33"/>
      <c r="BF1275" s="33"/>
      <c r="BG1275" s="33"/>
      <c r="BH1275" s="33"/>
      <c r="BI1275" s="33"/>
      <c r="BJ1275" s="33"/>
      <c r="BK1275" s="33"/>
      <c r="BL1275" s="33"/>
      <c r="BM1275" s="33"/>
      <c r="BN1275" s="33"/>
      <c r="BO1275" s="33"/>
      <c r="BP1275" s="33"/>
      <c r="BQ1275" s="33"/>
      <c r="BR1275" s="33"/>
      <c r="BS1275" s="33"/>
      <c r="BT1275" s="33"/>
      <c r="BU1275" s="33"/>
      <c r="BV1275" s="33"/>
      <c r="BW1275" s="33"/>
      <c r="BX1275" s="33"/>
      <c r="BY1275" s="33"/>
      <c r="BZ1275" s="33"/>
      <c r="CA1275" s="33"/>
      <c r="CB1275" s="33"/>
      <c r="CC1275" s="33"/>
      <c r="CD1275" s="33"/>
      <c r="CE1275" s="33"/>
      <c r="CF1275" s="33"/>
      <c r="CG1275" s="33"/>
      <c r="CH1275" s="33"/>
      <c r="CI1275" s="33"/>
      <c r="CJ1275" s="33"/>
      <c r="CK1275" s="33"/>
      <c r="CL1275" s="33"/>
      <c r="CM1275" s="33"/>
      <c r="CN1275" s="33"/>
      <c r="CO1275" s="33"/>
      <c r="CP1275" s="2239"/>
      <c r="CQ1275" s="2239"/>
      <c r="CR1275" s="2239"/>
      <c r="CS1275" s="210"/>
      <c r="CT1275" s="210"/>
      <c r="CU1275" s="210"/>
      <c r="CV1275" s="33"/>
      <c r="CW1275" s="33"/>
      <c r="CX1275" s="33"/>
      <c r="CY1275" s="33"/>
      <c r="CZ1275" s="33"/>
      <c r="DA1275" s="33"/>
      <c r="DB1275" s="1498"/>
      <c r="DC1275" s="1498"/>
      <c r="DD1275" s="1498"/>
      <c r="DE1275" s="33"/>
      <c r="DF1275" s="210"/>
      <c r="DG1275" s="33"/>
      <c r="DH1275" s="33"/>
      <c r="DI1275" s="33"/>
      <c r="DJ1275" s="33"/>
      <c r="DK1275" s="33"/>
      <c r="DL1275" s="33"/>
      <c r="DM1275" s="33"/>
      <c r="DN1275" s="23"/>
      <c r="DO1275" s="33"/>
      <c r="DP1275" s="210"/>
      <c r="DQ1275" s="33"/>
      <c r="DR1275" s="33"/>
      <c r="DS1275" s="33"/>
      <c r="DT1275" s="33"/>
      <c r="DU1275" s="33"/>
      <c r="DV1275" s="33"/>
      <c r="DW1275" s="33"/>
      <c r="DX1275" s="23"/>
      <c r="DY1275" s="33"/>
      <c r="DZ1275" s="2239"/>
      <c r="EA1275" s="210"/>
      <c r="EB1275" s="33"/>
      <c r="EC1275" s="33"/>
      <c r="ED1275" s="201"/>
      <c r="EE1275" s="201"/>
      <c r="EF1275" s="201"/>
      <c r="EG1275" s="201"/>
      <c r="EH1275" s="1581"/>
    </row>
    <row r="1276" spans="1:138" ht="15" hidden="1" customHeight="1" outlineLevel="1">
      <c r="A1276" s="67"/>
      <c r="B1276" s="67"/>
      <c r="C1276" s="95" t="s">
        <v>49</v>
      </c>
      <c r="D1276" s="98"/>
      <c r="E1276" s="67"/>
      <c r="F1276" s="67"/>
      <c r="G1276" s="67"/>
      <c r="H1276" s="86">
        <f>SUM(I1276:L1276)</f>
        <v>0</v>
      </c>
      <c r="I1276" s="67"/>
      <c r="J1276" s="67"/>
      <c r="K1276" s="67"/>
      <c r="L1276" s="67"/>
      <c r="M1276" s="2216"/>
      <c r="N1276" s="85"/>
      <c r="O1276" s="67"/>
      <c r="P1276" s="23"/>
      <c r="Q1276" s="185">
        <f>SUM(R1276:U1276)</f>
        <v>0</v>
      </c>
      <c r="R1276" s="196"/>
      <c r="S1276" s="196"/>
      <c r="T1276" s="196"/>
      <c r="U1276" s="196"/>
      <c r="V1276" s="86">
        <f>SUM(W1276:Z1276)</f>
        <v>0</v>
      </c>
      <c r="W1276" s="67"/>
      <c r="X1276" s="67"/>
      <c r="Y1276" s="67"/>
      <c r="Z1276" s="67"/>
      <c r="AA1276" s="185">
        <f>SUM(AB1276:AE1276)</f>
        <v>0</v>
      </c>
      <c r="AB1276" s="196"/>
      <c r="AC1276" s="196"/>
      <c r="AD1276" s="196"/>
      <c r="AE1276" s="196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  <c r="BC1276" s="33"/>
      <c r="BD1276" s="33"/>
      <c r="BE1276" s="33"/>
      <c r="BF1276" s="33"/>
      <c r="BG1276" s="33"/>
      <c r="BH1276" s="33"/>
      <c r="BI1276" s="33"/>
      <c r="BJ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W1276" s="33"/>
      <c r="BX1276" s="33"/>
      <c r="BY1276" s="33"/>
      <c r="BZ1276" s="33"/>
      <c r="CA1276" s="33"/>
      <c r="CB1276" s="33"/>
      <c r="CC1276" s="33"/>
      <c r="CD1276" s="33"/>
      <c r="CE1276" s="33"/>
      <c r="CF1276" s="33"/>
      <c r="CG1276" s="33"/>
      <c r="CH1276" s="33"/>
      <c r="CI1276" s="33"/>
      <c r="CJ1276" s="33"/>
      <c r="CK1276" s="33"/>
      <c r="CL1276" s="33"/>
      <c r="CM1276" s="33"/>
      <c r="CN1276" s="33"/>
      <c r="CO1276" s="33"/>
      <c r="CP1276" s="2239"/>
      <c r="CQ1276" s="2239"/>
      <c r="CR1276" s="2239"/>
      <c r="CS1276" s="210"/>
      <c r="CT1276" s="210"/>
      <c r="CU1276" s="210"/>
      <c r="CV1276" s="33"/>
      <c r="CW1276" s="33"/>
      <c r="CX1276" s="33"/>
      <c r="CY1276" s="33"/>
      <c r="CZ1276" s="33"/>
      <c r="DA1276" s="33"/>
      <c r="DB1276" s="1498"/>
      <c r="DC1276" s="1498"/>
      <c r="DD1276" s="1498"/>
      <c r="DE1276" s="33"/>
      <c r="DF1276" s="210"/>
      <c r="DG1276" s="33"/>
      <c r="DH1276" s="33"/>
      <c r="DI1276" s="33"/>
      <c r="DJ1276" s="33"/>
      <c r="DK1276" s="33"/>
      <c r="DL1276" s="33"/>
      <c r="DM1276" s="33"/>
      <c r="DN1276" s="33"/>
      <c r="DO1276" s="33"/>
      <c r="DP1276" s="210"/>
      <c r="DQ1276" s="33"/>
      <c r="DR1276" s="33"/>
      <c r="DS1276" s="33"/>
      <c r="DT1276" s="33"/>
      <c r="DU1276" s="33"/>
      <c r="DV1276" s="33"/>
      <c r="DW1276" s="33"/>
      <c r="DX1276" s="33"/>
      <c r="DY1276" s="33"/>
      <c r="DZ1276" s="2239"/>
      <c r="EA1276" s="210"/>
      <c r="EB1276" s="33"/>
      <c r="EC1276" s="33"/>
      <c r="ED1276" s="201"/>
      <c r="EE1276" s="201"/>
      <c r="EF1276" s="201"/>
      <c r="EG1276" s="201"/>
      <c r="EH1276" s="1581"/>
    </row>
    <row r="1277" spans="1:138" ht="15" hidden="1" customHeight="1" outlineLevel="1">
      <c r="A1277" s="67"/>
      <c r="B1277" s="67"/>
      <c r="C1277" s="95"/>
      <c r="D1277" s="97" t="s">
        <v>52</v>
      </c>
      <c r="E1277" s="84"/>
      <c r="F1277" s="84"/>
      <c r="G1277" s="84"/>
      <c r="H1277" s="84"/>
      <c r="I1277" s="84"/>
      <c r="J1277" s="84"/>
      <c r="K1277" s="84"/>
      <c r="L1277" s="84"/>
      <c r="M1277" s="2199"/>
      <c r="N1277" s="68"/>
      <c r="O1277" s="84"/>
      <c r="P1277" s="185"/>
      <c r="Q1277" s="185"/>
      <c r="R1277" s="185"/>
      <c r="S1277" s="185"/>
      <c r="T1277" s="185"/>
      <c r="U1277" s="185"/>
      <c r="V1277" s="84"/>
      <c r="W1277" s="84"/>
      <c r="X1277" s="84"/>
      <c r="Y1277" s="84"/>
      <c r="Z1277" s="84"/>
      <c r="AA1277" s="185"/>
      <c r="AB1277" s="185"/>
      <c r="AC1277" s="185"/>
      <c r="AD1277" s="185"/>
      <c r="AE1277" s="185"/>
      <c r="AF1277" s="105"/>
      <c r="AG1277" s="105"/>
      <c r="AH1277" s="185"/>
      <c r="AI1277" s="185">
        <f>SUM(AI1274:AI1276)</f>
        <v>0</v>
      </c>
      <c r="AJ1277" s="185">
        <f t="shared" ref="AJ1277" si="3432">SUM(AJ1274:AJ1276)</f>
        <v>0</v>
      </c>
      <c r="AK1277" s="185"/>
      <c r="AL1277" s="185">
        <f t="shared" ref="AL1277:AM1277" si="3433">SUM(AL1274:AL1276)</f>
        <v>0</v>
      </c>
      <c r="AM1277" s="185">
        <f t="shared" si="3433"/>
        <v>0</v>
      </c>
      <c r="AN1277" s="185"/>
      <c r="AO1277" s="185">
        <f t="shared" ref="AO1277:AP1277" si="3434">SUM(AO1274:AO1276)</f>
        <v>0</v>
      </c>
      <c r="AP1277" s="185">
        <f t="shared" si="3434"/>
        <v>0</v>
      </c>
      <c r="AQ1277" s="185"/>
      <c r="AR1277" s="185">
        <f t="shared" ref="AR1277:AS1277" si="3435">SUM(AR1274:AR1276)</f>
        <v>0</v>
      </c>
      <c r="AS1277" s="185">
        <f t="shared" si="3435"/>
        <v>0</v>
      </c>
      <c r="AT1277" s="185"/>
      <c r="AU1277" s="185">
        <f t="shared" ref="AU1277:AV1277" si="3436">SUM(AU1274:AU1276)</f>
        <v>0</v>
      </c>
      <c r="AV1277" s="185">
        <f t="shared" si="3436"/>
        <v>0</v>
      </c>
      <c r="AW1277" s="185"/>
      <c r="AX1277" s="185">
        <f>SUM(AX1274:AX1276)</f>
        <v>0</v>
      </c>
      <c r="AY1277" s="185">
        <f t="shared" ref="AY1277" si="3437">SUM(AY1274:AY1276)</f>
        <v>0</v>
      </c>
      <c r="AZ1277" s="185"/>
      <c r="BA1277" s="185">
        <f t="shared" ref="BA1277:BB1277" si="3438">SUM(BA1274:BA1276)</f>
        <v>0</v>
      </c>
      <c r="BB1277" s="185">
        <f t="shared" si="3438"/>
        <v>0</v>
      </c>
      <c r="BC1277" s="185"/>
      <c r="BD1277" s="185">
        <f t="shared" ref="BD1277:BE1277" si="3439">SUM(BD1274:BD1276)</f>
        <v>0</v>
      </c>
      <c r="BE1277" s="185">
        <f t="shared" si="3439"/>
        <v>0</v>
      </c>
      <c r="BF1277" s="185"/>
      <c r="BG1277" s="185">
        <f t="shared" ref="BG1277:BH1277" si="3440">SUM(BG1274:BG1276)</f>
        <v>0</v>
      </c>
      <c r="BH1277" s="185">
        <f t="shared" si="3440"/>
        <v>0</v>
      </c>
      <c r="BI1277" s="185"/>
      <c r="BJ1277" s="185">
        <f t="shared" ref="BJ1277:BK1277" si="3441">SUM(BJ1274:BJ1276)</f>
        <v>0</v>
      </c>
      <c r="BK1277" s="185">
        <f t="shared" si="3441"/>
        <v>0</v>
      </c>
      <c r="BL1277" s="185"/>
      <c r="BM1277" s="185">
        <f>SUM(BM1274:BM1276)</f>
        <v>0</v>
      </c>
      <c r="BN1277" s="185">
        <f t="shared" ref="BN1277" si="3442">SUM(BN1274:BN1276)</f>
        <v>0</v>
      </c>
      <c r="BO1277" s="185"/>
      <c r="BP1277" s="185">
        <f t="shared" ref="BP1277:BQ1277" si="3443">SUM(BP1274:BP1276)</f>
        <v>0</v>
      </c>
      <c r="BQ1277" s="185">
        <f t="shared" si="3443"/>
        <v>0</v>
      </c>
      <c r="BR1277" s="185"/>
      <c r="BS1277" s="185">
        <f t="shared" ref="BS1277:BT1277" si="3444">SUM(BS1274:BS1276)</f>
        <v>0</v>
      </c>
      <c r="BT1277" s="185">
        <f t="shared" si="3444"/>
        <v>0</v>
      </c>
      <c r="BU1277" s="185"/>
      <c r="BV1277" s="185">
        <f t="shared" ref="BV1277:BW1277" si="3445">SUM(BV1274:BV1276)</f>
        <v>0</v>
      </c>
      <c r="BW1277" s="185">
        <f t="shared" si="3445"/>
        <v>0</v>
      </c>
      <c r="BX1277" s="185"/>
      <c r="BY1277" s="185">
        <f t="shared" ref="BY1277:BZ1277" si="3446">SUM(BY1274:BY1276)</f>
        <v>0</v>
      </c>
      <c r="BZ1277" s="185">
        <f t="shared" si="3446"/>
        <v>0</v>
      </c>
      <c r="CA1277" s="185"/>
      <c r="CB1277" s="185">
        <f>SUM(CB1274:CB1276)</f>
        <v>0</v>
      </c>
      <c r="CC1277" s="185">
        <f t="shared" ref="CC1277" si="3447">SUM(CC1274:CC1276)</f>
        <v>0</v>
      </c>
      <c r="CD1277" s="185"/>
      <c r="CE1277" s="185">
        <f t="shared" ref="CE1277:CF1277" si="3448">SUM(CE1274:CE1276)</f>
        <v>0</v>
      </c>
      <c r="CF1277" s="185">
        <f t="shared" si="3448"/>
        <v>0</v>
      </c>
      <c r="CG1277" s="185"/>
      <c r="CH1277" s="185">
        <f t="shared" ref="CH1277:CI1277" si="3449">SUM(CH1274:CH1276)</f>
        <v>0</v>
      </c>
      <c r="CI1277" s="185">
        <f t="shared" si="3449"/>
        <v>0</v>
      </c>
      <c r="CJ1277" s="185"/>
      <c r="CK1277" s="185">
        <f t="shared" ref="CK1277:CL1277" si="3450">SUM(CK1274:CK1276)</f>
        <v>0</v>
      </c>
      <c r="CL1277" s="185">
        <f t="shared" si="3450"/>
        <v>0</v>
      </c>
      <c r="CM1277" s="185"/>
      <c r="CN1277" s="185">
        <f t="shared" ref="CN1277:CO1277" si="3451">SUM(CN1274:CN1276)</f>
        <v>0</v>
      </c>
      <c r="CO1277" s="185">
        <f t="shared" si="3451"/>
        <v>0</v>
      </c>
      <c r="CP1277" s="2234"/>
      <c r="CQ1277" s="2234">
        <f t="shared" ref="CQ1277:CR1277" si="3452">SUM(CQ1274:CQ1276)</f>
        <v>0</v>
      </c>
      <c r="CR1277" s="2234">
        <f t="shared" si="3452"/>
        <v>0</v>
      </c>
      <c r="CS1277" s="283"/>
      <c r="CT1277" s="283">
        <f t="shared" ref="CT1277:CU1277" si="3453">SUM(CT1274:CT1276)</f>
        <v>0</v>
      </c>
      <c r="CU1277" s="283">
        <f t="shared" si="3453"/>
        <v>0</v>
      </c>
      <c r="CV1277" s="185"/>
      <c r="CW1277" s="185">
        <f t="shared" ref="CW1277:CX1277" si="3454">SUM(CW1274:CW1276)</f>
        <v>0</v>
      </c>
      <c r="CX1277" s="185">
        <f t="shared" si="3454"/>
        <v>0</v>
      </c>
      <c r="CY1277" s="185"/>
      <c r="CZ1277" s="185">
        <f t="shared" ref="CZ1277:DA1277" si="3455">SUM(CZ1274:CZ1276)</f>
        <v>0</v>
      </c>
      <c r="DA1277" s="185">
        <f t="shared" si="3455"/>
        <v>0</v>
      </c>
      <c r="DB1277" s="1622"/>
      <c r="DC1277" s="1622"/>
      <c r="DD1277" s="1622"/>
      <c r="DE1277" s="185">
        <f>SUM(DE1274:DE1276)</f>
        <v>0</v>
      </c>
      <c r="DF1277" s="283"/>
      <c r="DG1277" s="185"/>
      <c r="DH1277" s="185"/>
      <c r="DI1277" s="185"/>
      <c r="DJ1277" s="185"/>
      <c r="DK1277" s="185"/>
      <c r="DL1277" s="185"/>
      <c r="DM1277" s="185"/>
      <c r="DN1277" s="33"/>
      <c r="DO1277" s="185"/>
      <c r="DP1277" s="283"/>
      <c r="DQ1277" s="185"/>
      <c r="DR1277" s="185"/>
      <c r="DS1277" s="185"/>
      <c r="DT1277" s="185"/>
      <c r="DU1277" s="185"/>
      <c r="DV1277" s="185"/>
      <c r="DW1277" s="185"/>
      <c r="DX1277" s="33"/>
      <c r="DY1277" s="185"/>
      <c r="DZ1277" s="2234">
        <f>SUM(DZ1274:DZ1276)</f>
        <v>0</v>
      </c>
      <c r="EA1277" s="283">
        <f t="shared" ref="EA1277:EB1277" si="3456">SUM(EA1274:EA1276)</f>
        <v>0</v>
      </c>
      <c r="EB1277" s="185">
        <f t="shared" si="3456"/>
        <v>0</v>
      </c>
      <c r="EC1277" s="185">
        <f t="shared" ref="EC1277" si="3457">SUM(EC1274:EC1276)</f>
        <v>0</v>
      </c>
      <c r="ED1277" s="202"/>
      <c r="EE1277" s="202"/>
      <c r="EF1277" s="202"/>
      <c r="EG1277" s="202"/>
      <c r="EH1277" s="1614"/>
    </row>
    <row r="1278" spans="1:138" ht="15" hidden="1" customHeight="1" outlineLevel="1">
      <c r="A1278" s="67"/>
      <c r="B1278" s="67"/>
      <c r="C1278" s="93" t="s">
        <v>67</v>
      </c>
      <c r="D1278" s="94" t="s">
        <v>15</v>
      </c>
      <c r="E1278" s="84"/>
      <c r="F1278" s="84"/>
      <c r="G1278" s="84"/>
      <c r="H1278" s="84"/>
      <c r="I1278" s="84"/>
      <c r="J1278" s="84"/>
      <c r="K1278" s="84"/>
      <c r="L1278" s="84"/>
      <c r="M1278" s="2199"/>
      <c r="N1278" s="68"/>
      <c r="O1278" s="84"/>
      <c r="P1278" s="185"/>
      <c r="Q1278" s="185"/>
      <c r="R1278" s="185"/>
      <c r="S1278" s="185"/>
      <c r="T1278" s="185"/>
      <c r="U1278" s="185"/>
      <c r="V1278" s="84"/>
      <c r="W1278" s="84"/>
      <c r="X1278" s="84"/>
      <c r="Y1278" s="84"/>
      <c r="Z1278" s="84"/>
      <c r="AA1278" s="185"/>
      <c r="AB1278" s="185"/>
      <c r="AC1278" s="185"/>
      <c r="AD1278" s="185"/>
      <c r="AE1278" s="185"/>
      <c r="AF1278" s="23"/>
      <c r="AG1278" s="23"/>
      <c r="AH1278" s="185"/>
      <c r="AI1278" s="185"/>
      <c r="AJ1278" s="185"/>
      <c r="AK1278" s="185"/>
      <c r="AL1278" s="185"/>
      <c r="AM1278" s="185"/>
      <c r="AN1278" s="185"/>
      <c r="AO1278" s="185"/>
      <c r="AP1278" s="185"/>
      <c r="AQ1278" s="185"/>
      <c r="AR1278" s="185"/>
      <c r="AS1278" s="185"/>
      <c r="AT1278" s="185"/>
      <c r="AU1278" s="185"/>
      <c r="AV1278" s="185"/>
      <c r="AW1278" s="185"/>
      <c r="AX1278" s="185"/>
      <c r="AY1278" s="185"/>
      <c r="AZ1278" s="185"/>
      <c r="BA1278" s="185"/>
      <c r="BB1278" s="185"/>
      <c r="BC1278" s="185"/>
      <c r="BD1278" s="185"/>
      <c r="BE1278" s="185"/>
      <c r="BF1278" s="185"/>
      <c r="BG1278" s="185"/>
      <c r="BH1278" s="185"/>
      <c r="BI1278" s="185"/>
      <c r="BJ1278" s="185"/>
      <c r="BK1278" s="185"/>
      <c r="BL1278" s="185"/>
      <c r="BM1278" s="185"/>
      <c r="BN1278" s="185"/>
      <c r="BO1278" s="185"/>
      <c r="BP1278" s="185"/>
      <c r="BQ1278" s="185"/>
      <c r="BR1278" s="185"/>
      <c r="BS1278" s="185"/>
      <c r="BT1278" s="185"/>
      <c r="BU1278" s="185"/>
      <c r="BV1278" s="185"/>
      <c r="BW1278" s="185"/>
      <c r="BX1278" s="185"/>
      <c r="BY1278" s="185"/>
      <c r="BZ1278" s="185"/>
      <c r="CA1278" s="185"/>
      <c r="CB1278" s="185"/>
      <c r="CC1278" s="185"/>
      <c r="CD1278" s="185"/>
      <c r="CE1278" s="185"/>
      <c r="CF1278" s="185"/>
      <c r="CG1278" s="185"/>
      <c r="CH1278" s="185"/>
      <c r="CI1278" s="185"/>
      <c r="CJ1278" s="185"/>
      <c r="CK1278" s="185"/>
      <c r="CL1278" s="185"/>
      <c r="CM1278" s="185"/>
      <c r="CN1278" s="185"/>
      <c r="CO1278" s="185"/>
      <c r="CP1278" s="2234"/>
      <c r="CQ1278" s="2234"/>
      <c r="CR1278" s="2234"/>
      <c r="CS1278" s="283"/>
      <c r="CT1278" s="283"/>
      <c r="CU1278" s="283"/>
      <c r="CV1278" s="185"/>
      <c r="CW1278" s="185"/>
      <c r="CX1278" s="185"/>
      <c r="CY1278" s="185"/>
      <c r="CZ1278" s="185"/>
      <c r="DA1278" s="185"/>
      <c r="DB1278" s="1622"/>
      <c r="DC1278" s="1622"/>
      <c r="DD1278" s="1622"/>
      <c r="DE1278" s="185"/>
      <c r="DF1278" s="283"/>
      <c r="DG1278" s="185"/>
      <c r="DH1278" s="185"/>
      <c r="DI1278" s="185"/>
      <c r="DJ1278" s="185"/>
      <c r="DK1278" s="185"/>
      <c r="DL1278" s="185"/>
      <c r="DM1278" s="185"/>
      <c r="DN1278" s="185"/>
      <c r="DO1278" s="185"/>
      <c r="DP1278" s="283"/>
      <c r="DQ1278" s="185"/>
      <c r="DR1278" s="185"/>
      <c r="DS1278" s="185"/>
      <c r="DT1278" s="185"/>
      <c r="DU1278" s="185"/>
      <c r="DV1278" s="185"/>
      <c r="DW1278" s="185"/>
      <c r="DX1278" s="185"/>
      <c r="DY1278" s="185"/>
      <c r="DZ1278" s="2234"/>
      <c r="EA1278" s="283"/>
      <c r="EB1278" s="185"/>
      <c r="EC1278" s="185"/>
      <c r="ED1278" s="202"/>
      <c r="EE1278" s="202"/>
      <c r="EF1278" s="202"/>
      <c r="EG1278" s="202"/>
      <c r="EH1278" s="1614"/>
    </row>
    <row r="1279" spans="1:138" ht="15" hidden="1" customHeight="1" outlineLevel="1">
      <c r="A1279" s="67"/>
      <c r="B1279" s="67"/>
      <c r="C1279" s="95"/>
      <c r="D1279" s="98"/>
      <c r="E1279" s="67"/>
      <c r="F1279" s="67"/>
      <c r="G1279" s="67"/>
      <c r="H1279" s="86">
        <f>SUM(I1279:L1279)</f>
        <v>0</v>
      </c>
      <c r="I1279" s="67"/>
      <c r="J1279" s="67"/>
      <c r="K1279" s="67"/>
      <c r="L1279" s="67"/>
      <c r="M1279" s="2216"/>
      <c r="N1279" s="85"/>
      <c r="O1279" s="67"/>
      <c r="P1279" s="23"/>
      <c r="Q1279" s="185">
        <f>SUM(R1279:U1279)</f>
        <v>0</v>
      </c>
      <c r="R1279" s="23"/>
      <c r="S1279" s="23"/>
      <c r="T1279" s="23"/>
      <c r="U1279" s="23"/>
      <c r="V1279" s="86">
        <f>SUM(W1279:Z1279)</f>
        <v>0</v>
      </c>
      <c r="W1279" s="67"/>
      <c r="X1279" s="67"/>
      <c r="Y1279" s="67"/>
      <c r="Z1279" s="67"/>
      <c r="AA1279" s="185">
        <f>SUM(AB1279:AE1279)</f>
        <v>0</v>
      </c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216"/>
      <c r="CQ1279" s="2216"/>
      <c r="CR1279" s="2216"/>
      <c r="CS1279" s="85"/>
      <c r="CT1279" s="85"/>
      <c r="CU1279" s="85"/>
      <c r="CV1279" s="23"/>
      <c r="CW1279" s="23"/>
      <c r="CX1279" s="23"/>
      <c r="CY1279" s="23"/>
      <c r="CZ1279" s="23"/>
      <c r="DA1279" s="23"/>
      <c r="DB1279" s="1496"/>
      <c r="DC1279" s="1496"/>
      <c r="DD1279" s="1496"/>
      <c r="DE1279" s="23"/>
      <c r="DF1279" s="85"/>
      <c r="DG1279" s="23"/>
      <c r="DH1279" s="23"/>
      <c r="DI1279" s="23"/>
      <c r="DJ1279" s="23"/>
      <c r="DK1279" s="23"/>
      <c r="DL1279" s="23"/>
      <c r="DM1279" s="23"/>
      <c r="DN1279" s="185"/>
      <c r="DO1279" s="23"/>
      <c r="DP1279" s="85"/>
      <c r="DQ1279" s="23"/>
      <c r="DR1279" s="23"/>
      <c r="DS1279" s="23"/>
      <c r="DT1279" s="23"/>
      <c r="DU1279" s="23"/>
      <c r="DV1279" s="23"/>
      <c r="DW1279" s="23"/>
      <c r="DX1279" s="185"/>
      <c r="DY1279" s="23"/>
      <c r="DZ1279" s="2216"/>
      <c r="EA1279" s="85"/>
      <c r="EB1279" s="23"/>
      <c r="EC1279" s="23"/>
      <c r="ED1279" s="171"/>
      <c r="EE1279" s="171"/>
      <c r="EF1279" s="171"/>
      <c r="EG1279" s="171"/>
      <c r="EH1279" s="1291"/>
    </row>
    <row r="1280" spans="1:138" ht="15" hidden="1" customHeight="1" outlineLevel="1">
      <c r="A1280" s="67"/>
      <c r="B1280" s="67"/>
      <c r="C1280" s="95"/>
      <c r="D1280" s="98"/>
      <c r="E1280" s="67"/>
      <c r="F1280" s="67"/>
      <c r="G1280" s="67"/>
      <c r="H1280" s="86">
        <f>SUM(I1280:L1280)</f>
        <v>0</v>
      </c>
      <c r="I1280" s="67"/>
      <c r="J1280" s="67"/>
      <c r="K1280" s="67"/>
      <c r="L1280" s="67"/>
      <c r="M1280" s="2216"/>
      <c r="N1280" s="85"/>
      <c r="O1280" s="67"/>
      <c r="P1280" s="23"/>
      <c r="Q1280" s="185">
        <f>SUM(R1280:U1280)</f>
        <v>0</v>
      </c>
      <c r="R1280" s="196"/>
      <c r="S1280" s="196"/>
      <c r="T1280" s="196"/>
      <c r="U1280" s="196"/>
      <c r="V1280" s="86">
        <f>SUM(W1280:Z1280)</f>
        <v>0</v>
      </c>
      <c r="W1280" s="67"/>
      <c r="X1280" s="67"/>
      <c r="Y1280" s="67"/>
      <c r="Z1280" s="67"/>
      <c r="AA1280" s="185">
        <f>SUM(AB1280:AE1280)</f>
        <v>0</v>
      </c>
      <c r="AB1280" s="196"/>
      <c r="AC1280" s="196"/>
      <c r="AD1280" s="196"/>
      <c r="AE1280" s="196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  <c r="BT1280" s="33"/>
      <c r="BU1280" s="33"/>
      <c r="BV1280" s="33"/>
      <c r="BW1280" s="33"/>
      <c r="BX1280" s="33"/>
      <c r="BY1280" s="33"/>
      <c r="BZ1280" s="33"/>
      <c r="CA1280" s="33"/>
      <c r="CB1280" s="33"/>
      <c r="CC1280" s="33"/>
      <c r="CD1280" s="33"/>
      <c r="CE1280" s="33"/>
      <c r="CF1280" s="33"/>
      <c r="CG1280" s="33"/>
      <c r="CH1280" s="33"/>
      <c r="CI1280" s="33"/>
      <c r="CJ1280" s="33"/>
      <c r="CK1280" s="33"/>
      <c r="CL1280" s="33"/>
      <c r="CM1280" s="33"/>
      <c r="CN1280" s="33"/>
      <c r="CO1280" s="33"/>
      <c r="CP1280" s="2239"/>
      <c r="CQ1280" s="2239"/>
      <c r="CR1280" s="2239"/>
      <c r="CS1280" s="210"/>
      <c r="CT1280" s="210"/>
      <c r="CU1280" s="210"/>
      <c r="CV1280" s="33"/>
      <c r="CW1280" s="33"/>
      <c r="CX1280" s="33"/>
      <c r="CY1280" s="33"/>
      <c r="CZ1280" s="33"/>
      <c r="DA1280" s="33"/>
      <c r="DB1280" s="1498"/>
      <c r="DC1280" s="1498"/>
      <c r="DD1280" s="1498"/>
      <c r="DE1280" s="33"/>
      <c r="DF1280" s="210"/>
      <c r="DG1280" s="33"/>
      <c r="DH1280" s="33"/>
      <c r="DI1280" s="33"/>
      <c r="DJ1280" s="33"/>
      <c r="DK1280" s="33"/>
      <c r="DL1280" s="33"/>
      <c r="DM1280" s="33"/>
      <c r="DN1280" s="23"/>
      <c r="DO1280" s="33"/>
      <c r="DP1280" s="210"/>
      <c r="DQ1280" s="33"/>
      <c r="DR1280" s="33"/>
      <c r="DS1280" s="33"/>
      <c r="DT1280" s="33"/>
      <c r="DU1280" s="33"/>
      <c r="DV1280" s="33"/>
      <c r="DW1280" s="33"/>
      <c r="DX1280" s="23"/>
      <c r="DY1280" s="33"/>
      <c r="DZ1280" s="2239"/>
      <c r="EA1280" s="210"/>
      <c r="EB1280" s="33"/>
      <c r="EC1280" s="33"/>
      <c r="ED1280" s="201"/>
      <c r="EE1280" s="201"/>
      <c r="EF1280" s="201"/>
      <c r="EG1280" s="201"/>
      <c r="EH1280" s="1581"/>
    </row>
    <row r="1281" spans="1:138" ht="15" hidden="1" customHeight="1" outlineLevel="1">
      <c r="A1281" s="67"/>
      <c r="B1281" s="67"/>
      <c r="C1281" s="95" t="s">
        <v>49</v>
      </c>
      <c r="D1281" s="98"/>
      <c r="E1281" s="67"/>
      <c r="F1281" s="67"/>
      <c r="G1281" s="67"/>
      <c r="H1281" s="86">
        <f>SUM(I1281:L1281)</f>
        <v>0</v>
      </c>
      <c r="I1281" s="67"/>
      <c r="J1281" s="67"/>
      <c r="K1281" s="67"/>
      <c r="L1281" s="67"/>
      <c r="M1281" s="2216"/>
      <c r="N1281" s="85"/>
      <c r="O1281" s="67"/>
      <c r="P1281" s="23"/>
      <c r="Q1281" s="185">
        <f>SUM(R1281:U1281)</f>
        <v>0</v>
      </c>
      <c r="R1281" s="196"/>
      <c r="S1281" s="196"/>
      <c r="T1281" s="196"/>
      <c r="U1281" s="196"/>
      <c r="V1281" s="86">
        <f>SUM(W1281:Z1281)</f>
        <v>0</v>
      </c>
      <c r="W1281" s="67"/>
      <c r="X1281" s="67"/>
      <c r="Y1281" s="67"/>
      <c r="Z1281" s="67"/>
      <c r="AA1281" s="185">
        <f>SUM(AB1281:AE1281)</f>
        <v>0</v>
      </c>
      <c r="AB1281" s="196"/>
      <c r="AC1281" s="196"/>
      <c r="AD1281" s="196"/>
      <c r="AE1281" s="196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  <c r="CG1281" s="33"/>
      <c r="CH1281" s="33"/>
      <c r="CI1281" s="33"/>
      <c r="CJ1281" s="33"/>
      <c r="CK1281" s="33"/>
      <c r="CL1281" s="33"/>
      <c r="CM1281" s="33"/>
      <c r="CN1281" s="33"/>
      <c r="CO1281" s="33"/>
      <c r="CP1281" s="2239"/>
      <c r="CQ1281" s="2239"/>
      <c r="CR1281" s="2239"/>
      <c r="CS1281" s="210"/>
      <c r="CT1281" s="210"/>
      <c r="CU1281" s="210"/>
      <c r="CV1281" s="33"/>
      <c r="CW1281" s="33"/>
      <c r="CX1281" s="33"/>
      <c r="CY1281" s="33"/>
      <c r="CZ1281" s="33"/>
      <c r="DA1281" s="33"/>
      <c r="DB1281" s="1498"/>
      <c r="DC1281" s="1498"/>
      <c r="DD1281" s="1498"/>
      <c r="DE1281" s="33"/>
      <c r="DF1281" s="210"/>
      <c r="DG1281" s="33"/>
      <c r="DH1281" s="33"/>
      <c r="DI1281" s="33"/>
      <c r="DJ1281" s="33"/>
      <c r="DK1281" s="33"/>
      <c r="DL1281" s="33"/>
      <c r="DM1281" s="33"/>
      <c r="DN1281" s="33"/>
      <c r="DO1281" s="33"/>
      <c r="DP1281" s="210"/>
      <c r="DQ1281" s="33"/>
      <c r="DR1281" s="33"/>
      <c r="DS1281" s="33"/>
      <c r="DT1281" s="33"/>
      <c r="DU1281" s="33"/>
      <c r="DV1281" s="33"/>
      <c r="DW1281" s="33"/>
      <c r="DX1281" s="33"/>
      <c r="DY1281" s="33"/>
      <c r="DZ1281" s="2239"/>
      <c r="EA1281" s="210"/>
      <c r="EB1281" s="33"/>
      <c r="EC1281" s="33"/>
      <c r="ED1281" s="201"/>
      <c r="EE1281" s="201"/>
      <c r="EF1281" s="201"/>
      <c r="EG1281" s="201"/>
      <c r="EH1281" s="1581"/>
    </row>
    <row r="1282" spans="1:138" ht="15" hidden="1" customHeight="1" outlineLevel="1">
      <c r="A1282" s="67"/>
      <c r="B1282" s="67"/>
      <c r="C1282" s="95"/>
      <c r="D1282" s="97" t="s">
        <v>52</v>
      </c>
      <c r="E1282" s="84"/>
      <c r="F1282" s="84"/>
      <c r="G1282" s="84"/>
      <c r="H1282" s="84"/>
      <c r="I1282" s="84"/>
      <c r="J1282" s="84"/>
      <c r="K1282" s="84"/>
      <c r="L1282" s="84"/>
      <c r="M1282" s="2199"/>
      <c r="N1282" s="68"/>
      <c r="O1282" s="84"/>
      <c r="P1282" s="185"/>
      <c r="Q1282" s="185"/>
      <c r="R1282" s="185"/>
      <c r="S1282" s="185"/>
      <c r="T1282" s="185"/>
      <c r="U1282" s="185"/>
      <c r="V1282" s="84"/>
      <c r="W1282" s="84"/>
      <c r="X1282" s="84"/>
      <c r="Y1282" s="84"/>
      <c r="Z1282" s="84"/>
      <c r="AA1282" s="185"/>
      <c r="AB1282" s="185"/>
      <c r="AC1282" s="185"/>
      <c r="AD1282" s="185"/>
      <c r="AE1282" s="185"/>
      <c r="AF1282" s="105"/>
      <c r="AG1282" s="105"/>
      <c r="AH1282" s="185">
        <f>SUM(AH1279:AH1281)</f>
        <v>0</v>
      </c>
      <c r="AI1282" s="185">
        <f>SUM(AI1279:AI1281)</f>
        <v>0</v>
      </c>
      <c r="AJ1282" s="185">
        <f>SUM(AJ1279:AJ1281)</f>
        <v>0</v>
      </c>
      <c r="AK1282" s="185">
        <f>SUM(AK1279:AK1281)</f>
        <v>0</v>
      </c>
      <c r="AL1282" s="185">
        <f t="shared" ref="AL1282:AV1282" si="3458">SUM(AL1279:AL1281)</f>
        <v>0</v>
      </c>
      <c r="AM1282" s="185">
        <f t="shared" si="3458"/>
        <v>0</v>
      </c>
      <c r="AN1282" s="185">
        <f t="shared" si="3458"/>
        <v>0</v>
      </c>
      <c r="AO1282" s="185">
        <f t="shared" si="3458"/>
        <v>0</v>
      </c>
      <c r="AP1282" s="185">
        <f t="shared" si="3458"/>
        <v>0</v>
      </c>
      <c r="AQ1282" s="185">
        <f t="shared" si="3458"/>
        <v>0</v>
      </c>
      <c r="AR1282" s="185">
        <f t="shared" si="3458"/>
        <v>0</v>
      </c>
      <c r="AS1282" s="185">
        <f t="shared" si="3458"/>
        <v>0</v>
      </c>
      <c r="AT1282" s="185">
        <f t="shared" si="3458"/>
        <v>0</v>
      </c>
      <c r="AU1282" s="185">
        <f t="shared" si="3458"/>
        <v>0</v>
      </c>
      <c r="AV1282" s="185">
        <f t="shared" si="3458"/>
        <v>0</v>
      </c>
      <c r="AW1282" s="185">
        <f>SUM(AW1279:AW1281)</f>
        <v>0</v>
      </c>
      <c r="AX1282" s="185">
        <f>SUM(AX1279:AX1281)</f>
        <v>0</v>
      </c>
      <c r="AY1282" s="185">
        <f>SUM(AY1279:AY1281)</f>
        <v>0</v>
      </c>
      <c r="AZ1282" s="185">
        <f>SUM(AZ1279:AZ1281)</f>
        <v>0</v>
      </c>
      <c r="BA1282" s="185">
        <f t="shared" ref="BA1282:BK1282" si="3459">SUM(BA1279:BA1281)</f>
        <v>0</v>
      </c>
      <c r="BB1282" s="185">
        <f t="shared" si="3459"/>
        <v>0</v>
      </c>
      <c r="BC1282" s="185">
        <f t="shared" si="3459"/>
        <v>0</v>
      </c>
      <c r="BD1282" s="185">
        <f t="shared" si="3459"/>
        <v>0</v>
      </c>
      <c r="BE1282" s="185">
        <f t="shared" si="3459"/>
        <v>0</v>
      </c>
      <c r="BF1282" s="185">
        <f t="shared" si="3459"/>
        <v>0</v>
      </c>
      <c r="BG1282" s="185">
        <f t="shared" si="3459"/>
        <v>0</v>
      </c>
      <c r="BH1282" s="185">
        <f t="shared" si="3459"/>
        <v>0</v>
      </c>
      <c r="BI1282" s="185">
        <f t="shared" si="3459"/>
        <v>0</v>
      </c>
      <c r="BJ1282" s="185">
        <f t="shared" si="3459"/>
        <v>0</v>
      </c>
      <c r="BK1282" s="185">
        <f t="shared" si="3459"/>
        <v>0</v>
      </c>
      <c r="BL1282" s="185">
        <f>SUM(BL1279:BL1281)</f>
        <v>0</v>
      </c>
      <c r="BM1282" s="185">
        <f>SUM(BM1279:BM1281)</f>
        <v>0</v>
      </c>
      <c r="BN1282" s="185">
        <f>SUM(BN1279:BN1281)</f>
        <v>0</v>
      </c>
      <c r="BO1282" s="185">
        <f>SUM(BO1279:BO1281)</f>
        <v>0</v>
      </c>
      <c r="BP1282" s="185">
        <f t="shared" ref="BP1282:BZ1282" si="3460">SUM(BP1279:BP1281)</f>
        <v>0</v>
      </c>
      <c r="BQ1282" s="185">
        <f t="shared" si="3460"/>
        <v>0</v>
      </c>
      <c r="BR1282" s="185">
        <f t="shared" si="3460"/>
        <v>0</v>
      </c>
      <c r="BS1282" s="185">
        <f t="shared" si="3460"/>
        <v>0</v>
      </c>
      <c r="BT1282" s="185">
        <f t="shared" si="3460"/>
        <v>0</v>
      </c>
      <c r="BU1282" s="185">
        <f t="shared" si="3460"/>
        <v>0</v>
      </c>
      <c r="BV1282" s="185">
        <f t="shared" si="3460"/>
        <v>0</v>
      </c>
      <c r="BW1282" s="185">
        <f t="shared" si="3460"/>
        <v>0</v>
      </c>
      <c r="BX1282" s="185">
        <f t="shared" si="3460"/>
        <v>0</v>
      </c>
      <c r="BY1282" s="185">
        <f t="shared" si="3460"/>
        <v>0</v>
      </c>
      <c r="BZ1282" s="185">
        <f t="shared" si="3460"/>
        <v>0</v>
      </c>
      <c r="CA1282" s="185">
        <f>SUM(CA1279:CA1281)</f>
        <v>0</v>
      </c>
      <c r="CB1282" s="185">
        <f>SUM(CB1279:CB1281)</f>
        <v>0</v>
      </c>
      <c r="CC1282" s="185">
        <f>SUM(CC1279:CC1281)</f>
        <v>0</v>
      </c>
      <c r="CD1282" s="185">
        <f>SUM(CD1279:CD1281)</f>
        <v>0</v>
      </c>
      <c r="CE1282" s="185">
        <f t="shared" ref="CE1282:CO1282" si="3461">SUM(CE1279:CE1281)</f>
        <v>0</v>
      </c>
      <c r="CF1282" s="185">
        <f t="shared" si="3461"/>
        <v>0</v>
      </c>
      <c r="CG1282" s="185">
        <f t="shared" si="3461"/>
        <v>0</v>
      </c>
      <c r="CH1282" s="185">
        <f t="shared" si="3461"/>
        <v>0</v>
      </c>
      <c r="CI1282" s="185">
        <f t="shared" si="3461"/>
        <v>0</v>
      </c>
      <c r="CJ1282" s="185">
        <f t="shared" si="3461"/>
        <v>0</v>
      </c>
      <c r="CK1282" s="185">
        <f t="shared" si="3461"/>
        <v>0</v>
      </c>
      <c r="CL1282" s="185">
        <f t="shared" si="3461"/>
        <v>0</v>
      </c>
      <c r="CM1282" s="185">
        <f t="shared" si="3461"/>
        <v>0</v>
      </c>
      <c r="CN1282" s="185">
        <f t="shared" si="3461"/>
        <v>0</v>
      </c>
      <c r="CO1282" s="185">
        <f t="shared" si="3461"/>
        <v>0</v>
      </c>
      <c r="CP1282" s="2234">
        <f t="shared" ref="CP1282:CX1282" si="3462">SUM(CP1279:CP1281)</f>
        <v>0</v>
      </c>
      <c r="CQ1282" s="2234">
        <f t="shared" si="3462"/>
        <v>0</v>
      </c>
      <c r="CR1282" s="2234">
        <f t="shared" si="3462"/>
        <v>0</v>
      </c>
      <c r="CS1282" s="283">
        <f t="shared" si="3462"/>
        <v>0</v>
      </c>
      <c r="CT1282" s="283">
        <f t="shared" si="3462"/>
        <v>0</v>
      </c>
      <c r="CU1282" s="283">
        <f t="shared" si="3462"/>
        <v>0</v>
      </c>
      <c r="CV1282" s="185">
        <f t="shared" si="3462"/>
        <v>0</v>
      </c>
      <c r="CW1282" s="185">
        <f t="shared" si="3462"/>
        <v>0</v>
      </c>
      <c r="CX1282" s="185">
        <f t="shared" si="3462"/>
        <v>0</v>
      </c>
      <c r="CY1282" s="185">
        <f t="shared" ref="CY1282:DA1282" si="3463">SUM(CY1279:CY1281)</f>
        <v>0</v>
      </c>
      <c r="CZ1282" s="185">
        <f t="shared" si="3463"/>
        <v>0</v>
      </c>
      <c r="DA1282" s="185">
        <f t="shared" si="3463"/>
        <v>0</v>
      </c>
      <c r="DB1282" s="1622"/>
      <c r="DC1282" s="1622"/>
      <c r="DD1282" s="1622"/>
      <c r="DE1282" s="185">
        <f>SUM(DE1279:DE1281)</f>
        <v>0</v>
      </c>
      <c r="DF1282" s="283"/>
      <c r="DG1282" s="185"/>
      <c r="DH1282" s="185"/>
      <c r="DI1282" s="185"/>
      <c r="DJ1282" s="185"/>
      <c r="DK1282" s="185"/>
      <c r="DL1282" s="185"/>
      <c r="DM1282" s="185"/>
      <c r="DN1282" s="33"/>
      <c r="DO1282" s="185"/>
      <c r="DP1282" s="283"/>
      <c r="DQ1282" s="185"/>
      <c r="DR1282" s="185"/>
      <c r="DS1282" s="185"/>
      <c r="DT1282" s="185"/>
      <c r="DU1282" s="185"/>
      <c r="DV1282" s="185"/>
      <c r="DW1282" s="185"/>
      <c r="DX1282" s="33"/>
      <c r="DY1282" s="185"/>
      <c r="DZ1282" s="2234">
        <f>SUM(DZ1279:DZ1281)</f>
        <v>0</v>
      </c>
      <c r="EA1282" s="283">
        <f>SUM(EA1279:EA1281)</f>
        <v>0</v>
      </c>
      <c r="EB1282" s="185">
        <f t="shared" ref="EB1282:EC1282" si="3464">SUM(EB1279:EB1281)</f>
        <v>0</v>
      </c>
      <c r="EC1282" s="185">
        <f t="shared" si="3464"/>
        <v>0</v>
      </c>
      <c r="ED1282" s="202"/>
      <c r="EE1282" s="202"/>
      <c r="EF1282" s="202"/>
      <c r="EG1282" s="202"/>
      <c r="EH1282" s="1614"/>
    </row>
    <row r="1283" spans="1:138" ht="15" hidden="1" customHeight="1" outlineLevel="1">
      <c r="A1283" s="67"/>
      <c r="B1283" s="67"/>
      <c r="C1283" s="93" t="s">
        <v>68</v>
      </c>
      <c r="D1283" s="94" t="s">
        <v>16</v>
      </c>
      <c r="E1283" s="84"/>
      <c r="F1283" s="84"/>
      <c r="G1283" s="84"/>
      <c r="H1283" s="84"/>
      <c r="I1283" s="84"/>
      <c r="J1283" s="84"/>
      <c r="K1283" s="84"/>
      <c r="L1283" s="84"/>
      <c r="M1283" s="2199"/>
      <c r="N1283" s="68"/>
      <c r="O1283" s="84"/>
      <c r="P1283" s="185"/>
      <c r="Q1283" s="185"/>
      <c r="R1283" s="185"/>
      <c r="S1283" s="185"/>
      <c r="T1283" s="185"/>
      <c r="U1283" s="185"/>
      <c r="V1283" s="84"/>
      <c r="W1283" s="84"/>
      <c r="X1283" s="84"/>
      <c r="Y1283" s="84"/>
      <c r="Z1283" s="84"/>
      <c r="AA1283" s="185"/>
      <c r="AB1283" s="185"/>
      <c r="AC1283" s="185"/>
      <c r="AD1283" s="185"/>
      <c r="AE1283" s="185"/>
      <c r="AF1283" s="23"/>
      <c r="AG1283" s="23"/>
      <c r="AH1283" s="185"/>
      <c r="AI1283" s="185"/>
      <c r="AJ1283" s="185"/>
      <c r="AK1283" s="185"/>
      <c r="AL1283" s="185"/>
      <c r="AM1283" s="185"/>
      <c r="AN1283" s="185"/>
      <c r="AO1283" s="185"/>
      <c r="AP1283" s="185"/>
      <c r="AQ1283" s="185"/>
      <c r="AR1283" s="185"/>
      <c r="AS1283" s="185"/>
      <c r="AT1283" s="185"/>
      <c r="AU1283" s="185"/>
      <c r="AV1283" s="185"/>
      <c r="AW1283" s="185"/>
      <c r="AX1283" s="185"/>
      <c r="AY1283" s="185"/>
      <c r="AZ1283" s="185"/>
      <c r="BA1283" s="185"/>
      <c r="BB1283" s="185"/>
      <c r="BC1283" s="185"/>
      <c r="BD1283" s="185"/>
      <c r="BE1283" s="185"/>
      <c r="BF1283" s="185"/>
      <c r="BG1283" s="185"/>
      <c r="BH1283" s="185"/>
      <c r="BI1283" s="185"/>
      <c r="BJ1283" s="185"/>
      <c r="BK1283" s="185"/>
      <c r="BL1283" s="185"/>
      <c r="BM1283" s="185"/>
      <c r="BN1283" s="185"/>
      <c r="BO1283" s="185"/>
      <c r="BP1283" s="185"/>
      <c r="BQ1283" s="185"/>
      <c r="BR1283" s="185"/>
      <c r="BS1283" s="185"/>
      <c r="BT1283" s="185"/>
      <c r="BU1283" s="185"/>
      <c r="BV1283" s="185"/>
      <c r="BW1283" s="185"/>
      <c r="BX1283" s="185"/>
      <c r="BY1283" s="185"/>
      <c r="BZ1283" s="185"/>
      <c r="CA1283" s="185"/>
      <c r="CB1283" s="185"/>
      <c r="CC1283" s="185"/>
      <c r="CD1283" s="185"/>
      <c r="CE1283" s="185"/>
      <c r="CF1283" s="185"/>
      <c r="CG1283" s="185"/>
      <c r="CH1283" s="185"/>
      <c r="CI1283" s="185"/>
      <c r="CJ1283" s="185"/>
      <c r="CK1283" s="185"/>
      <c r="CL1283" s="185"/>
      <c r="CM1283" s="185"/>
      <c r="CN1283" s="185"/>
      <c r="CO1283" s="185"/>
      <c r="CP1283" s="2234"/>
      <c r="CQ1283" s="2234"/>
      <c r="CR1283" s="2234"/>
      <c r="CS1283" s="283"/>
      <c r="CT1283" s="283"/>
      <c r="CU1283" s="283"/>
      <c r="CV1283" s="185"/>
      <c r="CW1283" s="185"/>
      <c r="CX1283" s="185"/>
      <c r="CY1283" s="185"/>
      <c r="CZ1283" s="185"/>
      <c r="DA1283" s="185"/>
      <c r="DB1283" s="1622"/>
      <c r="DC1283" s="1622"/>
      <c r="DD1283" s="1622"/>
      <c r="DE1283" s="185"/>
      <c r="DF1283" s="283"/>
      <c r="DG1283" s="185"/>
      <c r="DH1283" s="185"/>
      <c r="DI1283" s="185"/>
      <c r="DJ1283" s="185"/>
      <c r="DK1283" s="185"/>
      <c r="DL1283" s="185"/>
      <c r="DM1283" s="185"/>
      <c r="DN1283" s="185"/>
      <c r="DO1283" s="185"/>
      <c r="DP1283" s="283"/>
      <c r="DQ1283" s="185"/>
      <c r="DR1283" s="185"/>
      <c r="DS1283" s="185"/>
      <c r="DT1283" s="185"/>
      <c r="DU1283" s="185"/>
      <c r="DV1283" s="185"/>
      <c r="DW1283" s="185"/>
      <c r="DX1283" s="185"/>
      <c r="DY1283" s="185"/>
      <c r="DZ1283" s="2234"/>
      <c r="EA1283" s="283"/>
      <c r="EB1283" s="185"/>
      <c r="EC1283" s="185"/>
      <c r="ED1283" s="202"/>
      <c r="EE1283" s="202"/>
      <c r="EF1283" s="202"/>
      <c r="EG1283" s="202"/>
      <c r="EH1283" s="1614"/>
    </row>
    <row r="1284" spans="1:138" ht="15" hidden="1" customHeight="1" outlineLevel="1">
      <c r="A1284" s="67"/>
      <c r="B1284" s="67"/>
      <c r="C1284" s="95"/>
      <c r="D1284" s="98"/>
      <c r="E1284" s="67"/>
      <c r="F1284" s="67"/>
      <c r="G1284" s="67"/>
      <c r="H1284" s="86">
        <f>SUM(I1284:L1284)</f>
        <v>0</v>
      </c>
      <c r="I1284" s="67"/>
      <c r="J1284" s="67"/>
      <c r="K1284" s="67"/>
      <c r="L1284" s="67"/>
      <c r="M1284" s="2216"/>
      <c r="N1284" s="85"/>
      <c r="O1284" s="67"/>
      <c r="P1284" s="23"/>
      <c r="Q1284" s="185">
        <f>SUM(R1284:U1284)</f>
        <v>0</v>
      </c>
      <c r="R1284" s="23"/>
      <c r="S1284" s="23"/>
      <c r="T1284" s="23"/>
      <c r="U1284" s="23"/>
      <c r="V1284" s="86">
        <f>SUM(W1284:Z1284)</f>
        <v>0</v>
      </c>
      <c r="W1284" s="67"/>
      <c r="X1284" s="67"/>
      <c r="Y1284" s="67"/>
      <c r="Z1284" s="67"/>
      <c r="AA1284" s="185">
        <f>SUM(AB1284:AE1284)</f>
        <v>0</v>
      </c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216"/>
      <c r="CQ1284" s="2216"/>
      <c r="CR1284" s="2216"/>
      <c r="CS1284" s="85"/>
      <c r="CT1284" s="85"/>
      <c r="CU1284" s="85"/>
      <c r="CV1284" s="23"/>
      <c r="CW1284" s="23"/>
      <c r="CX1284" s="23"/>
      <c r="CY1284" s="23"/>
      <c r="CZ1284" s="23"/>
      <c r="DA1284" s="23"/>
      <c r="DB1284" s="1496"/>
      <c r="DC1284" s="1496"/>
      <c r="DD1284" s="1496"/>
      <c r="DE1284" s="23"/>
      <c r="DF1284" s="85"/>
      <c r="DG1284" s="23"/>
      <c r="DH1284" s="23"/>
      <c r="DI1284" s="23"/>
      <c r="DJ1284" s="23"/>
      <c r="DK1284" s="23"/>
      <c r="DL1284" s="23"/>
      <c r="DM1284" s="23"/>
      <c r="DN1284" s="185"/>
      <c r="DO1284" s="23"/>
      <c r="DP1284" s="85"/>
      <c r="DQ1284" s="23"/>
      <c r="DR1284" s="23"/>
      <c r="DS1284" s="23"/>
      <c r="DT1284" s="23"/>
      <c r="DU1284" s="23"/>
      <c r="DV1284" s="23"/>
      <c r="DW1284" s="23"/>
      <c r="DX1284" s="185"/>
      <c r="DY1284" s="23"/>
      <c r="DZ1284" s="2216"/>
      <c r="EA1284" s="85"/>
      <c r="EB1284" s="23"/>
      <c r="EC1284" s="23"/>
      <c r="ED1284" s="171"/>
      <c r="EE1284" s="171"/>
      <c r="EF1284" s="171"/>
      <c r="EG1284" s="171"/>
      <c r="EH1284" s="1291"/>
    </row>
    <row r="1285" spans="1:138" ht="15" hidden="1" customHeight="1" outlineLevel="1">
      <c r="A1285" s="67"/>
      <c r="B1285" s="67"/>
      <c r="C1285" s="95"/>
      <c r="D1285" s="98"/>
      <c r="E1285" s="67"/>
      <c r="F1285" s="67"/>
      <c r="G1285" s="67"/>
      <c r="H1285" s="86">
        <f>SUM(I1285:L1285)</f>
        <v>0</v>
      </c>
      <c r="I1285" s="67"/>
      <c r="J1285" s="67"/>
      <c r="K1285" s="67"/>
      <c r="L1285" s="67"/>
      <c r="M1285" s="2216"/>
      <c r="N1285" s="85"/>
      <c r="O1285" s="67"/>
      <c r="P1285" s="23"/>
      <c r="Q1285" s="185">
        <f>SUM(R1285:U1285)</f>
        <v>0</v>
      </c>
      <c r="R1285" s="196"/>
      <c r="S1285" s="196"/>
      <c r="T1285" s="196"/>
      <c r="U1285" s="196"/>
      <c r="V1285" s="86">
        <f>SUM(W1285:Z1285)</f>
        <v>0</v>
      </c>
      <c r="W1285" s="67"/>
      <c r="X1285" s="67"/>
      <c r="Y1285" s="67"/>
      <c r="Z1285" s="67"/>
      <c r="AA1285" s="185">
        <f>SUM(AB1285:AE1285)</f>
        <v>0</v>
      </c>
      <c r="AB1285" s="196"/>
      <c r="AC1285" s="196"/>
      <c r="AD1285" s="196"/>
      <c r="AE1285" s="196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W1285" s="33"/>
      <c r="BX1285" s="33"/>
      <c r="BY1285" s="33"/>
      <c r="BZ1285" s="33"/>
      <c r="CA1285" s="33"/>
      <c r="CB1285" s="33"/>
      <c r="CC1285" s="33"/>
      <c r="CD1285" s="33"/>
      <c r="CE1285" s="33"/>
      <c r="CF1285" s="33"/>
      <c r="CG1285" s="33"/>
      <c r="CH1285" s="33"/>
      <c r="CI1285" s="33"/>
      <c r="CJ1285" s="33"/>
      <c r="CK1285" s="33"/>
      <c r="CL1285" s="33"/>
      <c r="CM1285" s="33"/>
      <c r="CN1285" s="33"/>
      <c r="CO1285" s="33"/>
      <c r="CP1285" s="2239"/>
      <c r="CQ1285" s="2239"/>
      <c r="CR1285" s="2239"/>
      <c r="CS1285" s="210"/>
      <c r="CT1285" s="210"/>
      <c r="CU1285" s="210"/>
      <c r="CV1285" s="33"/>
      <c r="CW1285" s="33"/>
      <c r="CX1285" s="33"/>
      <c r="CY1285" s="33"/>
      <c r="CZ1285" s="33"/>
      <c r="DA1285" s="33"/>
      <c r="DB1285" s="1498"/>
      <c r="DC1285" s="1498"/>
      <c r="DD1285" s="1498"/>
      <c r="DE1285" s="33"/>
      <c r="DF1285" s="210"/>
      <c r="DG1285" s="33"/>
      <c r="DH1285" s="33"/>
      <c r="DI1285" s="33"/>
      <c r="DJ1285" s="33"/>
      <c r="DK1285" s="33"/>
      <c r="DL1285" s="33"/>
      <c r="DM1285" s="33"/>
      <c r="DN1285" s="23"/>
      <c r="DO1285" s="33"/>
      <c r="DP1285" s="210"/>
      <c r="DQ1285" s="33"/>
      <c r="DR1285" s="33"/>
      <c r="DS1285" s="33"/>
      <c r="DT1285" s="33"/>
      <c r="DU1285" s="33"/>
      <c r="DV1285" s="33"/>
      <c r="DW1285" s="33"/>
      <c r="DX1285" s="23"/>
      <c r="DY1285" s="33"/>
      <c r="DZ1285" s="2239"/>
      <c r="EA1285" s="210"/>
      <c r="EB1285" s="33"/>
      <c r="EC1285" s="33"/>
      <c r="ED1285" s="201"/>
      <c r="EE1285" s="201"/>
      <c r="EF1285" s="201"/>
      <c r="EG1285" s="201"/>
      <c r="EH1285" s="1581"/>
    </row>
    <row r="1286" spans="1:138" ht="15" hidden="1" customHeight="1" outlineLevel="1">
      <c r="A1286" s="67"/>
      <c r="B1286" s="67"/>
      <c r="C1286" s="95" t="s">
        <v>49</v>
      </c>
      <c r="D1286" s="98"/>
      <c r="E1286" s="67"/>
      <c r="F1286" s="67"/>
      <c r="G1286" s="67"/>
      <c r="H1286" s="86">
        <f>SUM(I1286:L1286)</f>
        <v>0</v>
      </c>
      <c r="I1286" s="67"/>
      <c r="J1286" s="67"/>
      <c r="K1286" s="67"/>
      <c r="L1286" s="67"/>
      <c r="M1286" s="2216"/>
      <c r="N1286" s="85"/>
      <c r="O1286" s="67"/>
      <c r="P1286" s="23"/>
      <c r="Q1286" s="185">
        <f>SUM(R1286:U1286)</f>
        <v>0</v>
      </c>
      <c r="R1286" s="196"/>
      <c r="S1286" s="196"/>
      <c r="T1286" s="196"/>
      <c r="U1286" s="196"/>
      <c r="V1286" s="86">
        <f>SUM(W1286:Z1286)</f>
        <v>0</v>
      </c>
      <c r="W1286" s="67"/>
      <c r="X1286" s="67"/>
      <c r="Y1286" s="67"/>
      <c r="Z1286" s="67"/>
      <c r="AA1286" s="185">
        <f>SUM(AB1286:AE1286)</f>
        <v>0</v>
      </c>
      <c r="AB1286" s="196"/>
      <c r="AC1286" s="196"/>
      <c r="AD1286" s="196"/>
      <c r="AE1286" s="196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W1286" s="33"/>
      <c r="BX1286" s="33"/>
      <c r="BY1286" s="33"/>
      <c r="BZ1286" s="33"/>
      <c r="CA1286" s="33"/>
      <c r="CB1286" s="33"/>
      <c r="CC1286" s="33"/>
      <c r="CD1286" s="33"/>
      <c r="CE1286" s="33"/>
      <c r="CF1286" s="33"/>
      <c r="CG1286" s="33"/>
      <c r="CH1286" s="33"/>
      <c r="CI1286" s="33"/>
      <c r="CJ1286" s="33"/>
      <c r="CK1286" s="33"/>
      <c r="CL1286" s="33"/>
      <c r="CM1286" s="33"/>
      <c r="CN1286" s="33"/>
      <c r="CO1286" s="33"/>
      <c r="CP1286" s="2239"/>
      <c r="CQ1286" s="2239"/>
      <c r="CR1286" s="2239"/>
      <c r="CS1286" s="210"/>
      <c r="CT1286" s="210"/>
      <c r="CU1286" s="210"/>
      <c r="CV1286" s="33"/>
      <c r="CW1286" s="33"/>
      <c r="CX1286" s="33"/>
      <c r="CY1286" s="33"/>
      <c r="CZ1286" s="33"/>
      <c r="DA1286" s="33"/>
      <c r="DB1286" s="1498"/>
      <c r="DC1286" s="1498"/>
      <c r="DD1286" s="1498"/>
      <c r="DE1286" s="33"/>
      <c r="DF1286" s="210"/>
      <c r="DG1286" s="33"/>
      <c r="DH1286" s="33"/>
      <c r="DI1286" s="33"/>
      <c r="DJ1286" s="33"/>
      <c r="DK1286" s="33"/>
      <c r="DL1286" s="33"/>
      <c r="DM1286" s="33"/>
      <c r="DN1286" s="33"/>
      <c r="DO1286" s="33"/>
      <c r="DP1286" s="210"/>
      <c r="DQ1286" s="33"/>
      <c r="DR1286" s="33"/>
      <c r="DS1286" s="33"/>
      <c r="DT1286" s="33"/>
      <c r="DU1286" s="33"/>
      <c r="DV1286" s="33"/>
      <c r="DW1286" s="33"/>
      <c r="DX1286" s="33"/>
      <c r="DY1286" s="33"/>
      <c r="DZ1286" s="2239"/>
      <c r="EA1286" s="210"/>
      <c r="EB1286" s="33"/>
      <c r="EC1286" s="33"/>
      <c r="ED1286" s="201"/>
      <c r="EE1286" s="201"/>
      <c r="EF1286" s="201"/>
      <c r="EG1286" s="201"/>
      <c r="EH1286" s="1581"/>
    </row>
    <row r="1287" spans="1:138" ht="15" hidden="1" customHeight="1" outlineLevel="1">
      <c r="A1287" s="67"/>
      <c r="B1287" s="67"/>
      <c r="C1287" s="95"/>
      <c r="D1287" s="97" t="s">
        <v>52</v>
      </c>
      <c r="E1287" s="84"/>
      <c r="F1287" s="84"/>
      <c r="G1287" s="84"/>
      <c r="H1287" s="84"/>
      <c r="I1287" s="84"/>
      <c r="J1287" s="84"/>
      <c r="K1287" s="84"/>
      <c r="L1287" s="84"/>
      <c r="M1287" s="2199"/>
      <c r="N1287" s="68"/>
      <c r="O1287" s="84"/>
      <c r="P1287" s="185"/>
      <c r="Q1287" s="185"/>
      <c r="R1287" s="185"/>
      <c r="S1287" s="185"/>
      <c r="T1287" s="185"/>
      <c r="U1287" s="185"/>
      <c r="V1287" s="84"/>
      <c r="W1287" s="84"/>
      <c r="X1287" s="84"/>
      <c r="Y1287" s="84"/>
      <c r="Z1287" s="84"/>
      <c r="AA1287" s="185"/>
      <c r="AB1287" s="185"/>
      <c r="AC1287" s="185"/>
      <c r="AD1287" s="185"/>
      <c r="AE1287" s="185"/>
      <c r="AF1287" s="105"/>
      <c r="AG1287" s="105"/>
      <c r="AH1287" s="185">
        <f>SUM(AH1284:AH1286)</f>
        <v>0</v>
      </c>
      <c r="AI1287" s="185">
        <f>SUM(AI1284:AI1286)</f>
        <v>0</v>
      </c>
      <c r="AJ1287" s="185">
        <f t="shared" ref="AJ1287:AV1287" si="3465">SUM(AJ1284:AJ1286)</f>
        <v>0</v>
      </c>
      <c r="AK1287" s="185">
        <f t="shared" si="3465"/>
        <v>0</v>
      </c>
      <c r="AL1287" s="185">
        <f t="shared" si="3465"/>
        <v>0</v>
      </c>
      <c r="AM1287" s="185">
        <f t="shared" si="3465"/>
        <v>0</v>
      </c>
      <c r="AN1287" s="185">
        <f t="shared" si="3465"/>
        <v>0</v>
      </c>
      <c r="AO1287" s="185">
        <f t="shared" si="3465"/>
        <v>0</v>
      </c>
      <c r="AP1287" s="185">
        <f t="shared" si="3465"/>
        <v>0</v>
      </c>
      <c r="AQ1287" s="185">
        <f t="shared" si="3465"/>
        <v>0</v>
      </c>
      <c r="AR1287" s="185">
        <f t="shared" si="3465"/>
        <v>0</v>
      </c>
      <c r="AS1287" s="185">
        <f t="shared" si="3465"/>
        <v>0</v>
      </c>
      <c r="AT1287" s="185">
        <f t="shared" si="3465"/>
        <v>0</v>
      </c>
      <c r="AU1287" s="185">
        <f t="shared" si="3465"/>
        <v>0</v>
      </c>
      <c r="AV1287" s="185">
        <f t="shared" si="3465"/>
        <v>0</v>
      </c>
      <c r="AW1287" s="185">
        <f>SUM(AW1284:AW1286)</f>
        <v>0</v>
      </c>
      <c r="AX1287" s="185">
        <f>SUM(AX1284:AX1286)</f>
        <v>0</v>
      </c>
      <c r="AY1287" s="185">
        <f t="shared" ref="AY1287:BK1287" si="3466">SUM(AY1284:AY1286)</f>
        <v>0</v>
      </c>
      <c r="AZ1287" s="185">
        <f t="shared" si="3466"/>
        <v>0</v>
      </c>
      <c r="BA1287" s="185">
        <f t="shared" si="3466"/>
        <v>0</v>
      </c>
      <c r="BB1287" s="185">
        <f t="shared" si="3466"/>
        <v>0</v>
      </c>
      <c r="BC1287" s="185">
        <f t="shared" si="3466"/>
        <v>0</v>
      </c>
      <c r="BD1287" s="185">
        <f t="shared" si="3466"/>
        <v>0</v>
      </c>
      <c r="BE1287" s="185">
        <f t="shared" si="3466"/>
        <v>0</v>
      </c>
      <c r="BF1287" s="185">
        <f t="shared" si="3466"/>
        <v>0</v>
      </c>
      <c r="BG1287" s="185">
        <f t="shared" si="3466"/>
        <v>0</v>
      </c>
      <c r="BH1287" s="185">
        <f t="shared" si="3466"/>
        <v>0</v>
      </c>
      <c r="BI1287" s="185">
        <f t="shared" si="3466"/>
        <v>0</v>
      </c>
      <c r="BJ1287" s="185">
        <f t="shared" si="3466"/>
        <v>0</v>
      </c>
      <c r="BK1287" s="185">
        <f t="shared" si="3466"/>
        <v>0</v>
      </c>
      <c r="BL1287" s="185">
        <f>SUM(BL1284:BL1286)</f>
        <v>0</v>
      </c>
      <c r="BM1287" s="185">
        <f>SUM(BM1284:BM1286)</f>
        <v>0</v>
      </c>
      <c r="BN1287" s="185">
        <f t="shared" ref="BN1287:BZ1287" si="3467">SUM(BN1284:BN1286)</f>
        <v>0</v>
      </c>
      <c r="BO1287" s="185">
        <f t="shared" si="3467"/>
        <v>0</v>
      </c>
      <c r="BP1287" s="185">
        <f t="shared" si="3467"/>
        <v>0</v>
      </c>
      <c r="BQ1287" s="185">
        <f t="shared" si="3467"/>
        <v>0</v>
      </c>
      <c r="BR1287" s="185">
        <f t="shared" si="3467"/>
        <v>0</v>
      </c>
      <c r="BS1287" s="185">
        <f t="shared" si="3467"/>
        <v>0</v>
      </c>
      <c r="BT1287" s="185">
        <f t="shared" si="3467"/>
        <v>0</v>
      </c>
      <c r="BU1287" s="185">
        <f t="shared" si="3467"/>
        <v>0</v>
      </c>
      <c r="BV1287" s="185">
        <f t="shared" si="3467"/>
        <v>0</v>
      </c>
      <c r="BW1287" s="185">
        <f t="shared" si="3467"/>
        <v>0</v>
      </c>
      <c r="BX1287" s="185">
        <f t="shared" si="3467"/>
        <v>0</v>
      </c>
      <c r="BY1287" s="185">
        <f t="shared" si="3467"/>
        <v>0</v>
      </c>
      <c r="BZ1287" s="185">
        <f t="shared" si="3467"/>
        <v>0</v>
      </c>
      <c r="CA1287" s="185">
        <f>SUM(CA1284:CA1286)</f>
        <v>0</v>
      </c>
      <c r="CB1287" s="185">
        <f>SUM(CB1284:CB1286)</f>
        <v>0</v>
      </c>
      <c r="CC1287" s="185">
        <f t="shared" ref="CC1287:CO1287" si="3468">SUM(CC1284:CC1286)</f>
        <v>0</v>
      </c>
      <c r="CD1287" s="185">
        <f t="shared" si="3468"/>
        <v>0</v>
      </c>
      <c r="CE1287" s="185">
        <f t="shared" si="3468"/>
        <v>0</v>
      </c>
      <c r="CF1287" s="185">
        <f t="shared" si="3468"/>
        <v>0</v>
      </c>
      <c r="CG1287" s="185">
        <f t="shared" si="3468"/>
        <v>0</v>
      </c>
      <c r="CH1287" s="185">
        <f t="shared" si="3468"/>
        <v>0</v>
      </c>
      <c r="CI1287" s="185">
        <f t="shared" si="3468"/>
        <v>0</v>
      </c>
      <c r="CJ1287" s="185">
        <f t="shared" si="3468"/>
        <v>0</v>
      </c>
      <c r="CK1287" s="185">
        <f t="shared" si="3468"/>
        <v>0</v>
      </c>
      <c r="CL1287" s="185">
        <f t="shared" si="3468"/>
        <v>0</v>
      </c>
      <c r="CM1287" s="185">
        <f t="shared" si="3468"/>
        <v>0</v>
      </c>
      <c r="CN1287" s="185">
        <f t="shared" si="3468"/>
        <v>0</v>
      </c>
      <c r="CO1287" s="185">
        <f t="shared" si="3468"/>
        <v>0</v>
      </c>
      <c r="CP1287" s="2234">
        <f t="shared" ref="CP1287:CX1287" si="3469">SUM(CP1284:CP1286)</f>
        <v>0</v>
      </c>
      <c r="CQ1287" s="2234">
        <f t="shared" si="3469"/>
        <v>0</v>
      </c>
      <c r="CR1287" s="2234">
        <f t="shared" si="3469"/>
        <v>0</v>
      </c>
      <c r="CS1287" s="283">
        <f t="shared" si="3469"/>
        <v>0</v>
      </c>
      <c r="CT1287" s="283">
        <f t="shared" si="3469"/>
        <v>0</v>
      </c>
      <c r="CU1287" s="283">
        <f t="shared" si="3469"/>
        <v>0</v>
      </c>
      <c r="CV1287" s="185">
        <f t="shared" si="3469"/>
        <v>0</v>
      </c>
      <c r="CW1287" s="185">
        <f t="shared" si="3469"/>
        <v>0</v>
      </c>
      <c r="CX1287" s="185">
        <f t="shared" si="3469"/>
        <v>0</v>
      </c>
      <c r="CY1287" s="185">
        <f t="shared" ref="CY1287:DA1287" si="3470">SUM(CY1284:CY1286)</f>
        <v>0</v>
      </c>
      <c r="CZ1287" s="185">
        <f t="shared" si="3470"/>
        <v>0</v>
      </c>
      <c r="DA1287" s="185">
        <f t="shared" si="3470"/>
        <v>0</v>
      </c>
      <c r="DB1287" s="1622"/>
      <c r="DC1287" s="1622"/>
      <c r="DD1287" s="1622"/>
      <c r="DE1287" s="185">
        <f>SUM(DE1284:DE1286)</f>
        <v>0</v>
      </c>
      <c r="DF1287" s="283"/>
      <c r="DG1287" s="185"/>
      <c r="DH1287" s="185"/>
      <c r="DI1287" s="185"/>
      <c r="DJ1287" s="185"/>
      <c r="DK1287" s="185"/>
      <c r="DL1287" s="185"/>
      <c r="DM1287" s="185"/>
      <c r="DN1287" s="33"/>
      <c r="DO1287" s="185"/>
      <c r="DP1287" s="283"/>
      <c r="DQ1287" s="185"/>
      <c r="DR1287" s="185"/>
      <c r="DS1287" s="185"/>
      <c r="DT1287" s="185"/>
      <c r="DU1287" s="185"/>
      <c r="DV1287" s="185"/>
      <c r="DW1287" s="185"/>
      <c r="DX1287" s="33"/>
      <c r="DY1287" s="185"/>
      <c r="DZ1287" s="2234">
        <f>SUM(DZ1284:DZ1286)</f>
        <v>0</v>
      </c>
      <c r="EA1287" s="283">
        <f t="shared" ref="EA1287:EB1287" si="3471">SUM(EA1284:EA1286)</f>
        <v>0</v>
      </c>
      <c r="EB1287" s="185">
        <f t="shared" si="3471"/>
        <v>0</v>
      </c>
      <c r="EC1287" s="185">
        <f t="shared" ref="EC1287" si="3472">SUM(EC1284:EC1286)</f>
        <v>0</v>
      </c>
      <c r="ED1287" s="202"/>
      <c r="EE1287" s="202"/>
      <c r="EF1287" s="202"/>
      <c r="EG1287" s="202"/>
      <c r="EH1287" s="1614"/>
    </row>
    <row r="1288" spans="1:138" ht="15" hidden="1" customHeight="1" outlineLevel="1">
      <c r="A1288" s="67"/>
      <c r="B1288" s="67"/>
      <c r="C1288" s="69" t="s">
        <v>13</v>
      </c>
      <c r="D1288" s="70" t="s">
        <v>50</v>
      </c>
      <c r="E1288" s="84"/>
      <c r="F1288" s="84"/>
      <c r="G1288" s="84"/>
      <c r="H1288" s="84"/>
      <c r="I1288" s="84"/>
      <c r="J1288" s="84"/>
      <c r="K1288" s="84"/>
      <c r="L1288" s="84"/>
      <c r="M1288" s="2199"/>
      <c r="N1288" s="68"/>
      <c r="O1288" s="84"/>
      <c r="P1288" s="185"/>
      <c r="Q1288" s="185"/>
      <c r="R1288" s="185"/>
      <c r="S1288" s="185"/>
      <c r="T1288" s="185"/>
      <c r="U1288" s="185"/>
      <c r="V1288" s="84"/>
      <c r="W1288" s="84"/>
      <c r="X1288" s="84"/>
      <c r="Y1288" s="84"/>
      <c r="Z1288" s="84"/>
      <c r="AA1288" s="185"/>
      <c r="AB1288" s="185"/>
      <c r="AC1288" s="185"/>
      <c r="AD1288" s="185"/>
      <c r="AE1288" s="185"/>
      <c r="AF1288" s="23"/>
      <c r="AG1288" s="23"/>
      <c r="AH1288" s="185"/>
      <c r="AI1288" s="185"/>
      <c r="AJ1288" s="185"/>
      <c r="AK1288" s="185"/>
      <c r="AL1288" s="185"/>
      <c r="AM1288" s="185"/>
      <c r="AN1288" s="185"/>
      <c r="AO1288" s="185"/>
      <c r="AP1288" s="185"/>
      <c r="AQ1288" s="185"/>
      <c r="AR1288" s="185"/>
      <c r="AS1288" s="185"/>
      <c r="AT1288" s="185"/>
      <c r="AU1288" s="185"/>
      <c r="AV1288" s="185"/>
      <c r="AW1288" s="185"/>
      <c r="AX1288" s="185"/>
      <c r="AY1288" s="185"/>
      <c r="AZ1288" s="185"/>
      <c r="BA1288" s="185"/>
      <c r="BB1288" s="185"/>
      <c r="BC1288" s="185"/>
      <c r="BD1288" s="185"/>
      <c r="BE1288" s="185"/>
      <c r="BF1288" s="185"/>
      <c r="BG1288" s="185"/>
      <c r="BH1288" s="185"/>
      <c r="BI1288" s="185"/>
      <c r="BJ1288" s="185"/>
      <c r="BK1288" s="185"/>
      <c r="BL1288" s="185"/>
      <c r="BM1288" s="185"/>
      <c r="BN1288" s="185"/>
      <c r="BO1288" s="185"/>
      <c r="BP1288" s="185"/>
      <c r="BQ1288" s="185"/>
      <c r="BR1288" s="185"/>
      <c r="BS1288" s="185"/>
      <c r="BT1288" s="185"/>
      <c r="BU1288" s="185"/>
      <c r="BV1288" s="185"/>
      <c r="BW1288" s="185"/>
      <c r="BX1288" s="185"/>
      <c r="BY1288" s="185"/>
      <c r="BZ1288" s="185"/>
      <c r="CA1288" s="185"/>
      <c r="CB1288" s="185"/>
      <c r="CC1288" s="185"/>
      <c r="CD1288" s="185"/>
      <c r="CE1288" s="185"/>
      <c r="CF1288" s="185"/>
      <c r="CG1288" s="185"/>
      <c r="CH1288" s="185"/>
      <c r="CI1288" s="185"/>
      <c r="CJ1288" s="185"/>
      <c r="CK1288" s="185"/>
      <c r="CL1288" s="185"/>
      <c r="CM1288" s="185"/>
      <c r="CN1288" s="185"/>
      <c r="CO1288" s="185"/>
      <c r="CP1288" s="2234"/>
      <c r="CQ1288" s="2234"/>
      <c r="CR1288" s="2234"/>
      <c r="CS1288" s="283"/>
      <c r="CT1288" s="283"/>
      <c r="CU1288" s="283"/>
      <c r="CV1288" s="185"/>
      <c r="CW1288" s="185"/>
      <c r="CX1288" s="185"/>
      <c r="CY1288" s="185"/>
      <c r="CZ1288" s="185"/>
      <c r="DA1288" s="185"/>
      <c r="DB1288" s="1622"/>
      <c r="DC1288" s="1622"/>
      <c r="DD1288" s="1622"/>
      <c r="DE1288" s="185"/>
      <c r="DF1288" s="283"/>
      <c r="DG1288" s="185"/>
      <c r="DH1288" s="185"/>
      <c r="DI1288" s="185"/>
      <c r="DJ1288" s="185"/>
      <c r="DK1288" s="185"/>
      <c r="DL1288" s="185"/>
      <c r="DM1288" s="185"/>
      <c r="DN1288" s="185"/>
      <c r="DO1288" s="185"/>
      <c r="DP1288" s="283"/>
      <c r="DQ1288" s="185"/>
      <c r="DR1288" s="185"/>
      <c r="DS1288" s="185"/>
      <c r="DT1288" s="185"/>
      <c r="DU1288" s="185"/>
      <c r="DV1288" s="185"/>
      <c r="DW1288" s="185"/>
      <c r="DX1288" s="185"/>
      <c r="DY1288" s="185"/>
      <c r="DZ1288" s="2234"/>
      <c r="EA1288" s="283"/>
      <c r="EB1288" s="185"/>
      <c r="EC1288" s="185"/>
      <c r="ED1288" s="202"/>
      <c r="EE1288" s="202"/>
      <c r="EF1288" s="202"/>
      <c r="EG1288" s="202"/>
      <c r="EH1288" s="1614"/>
    </row>
    <row r="1289" spans="1:138" ht="15" hidden="1" customHeight="1" outlineLevel="1">
      <c r="A1289" s="67"/>
      <c r="B1289" s="67"/>
      <c r="C1289" s="93" t="s">
        <v>69</v>
      </c>
      <c r="D1289" s="94" t="s">
        <v>51</v>
      </c>
      <c r="E1289" s="84"/>
      <c r="F1289" s="84"/>
      <c r="G1289" s="84"/>
      <c r="H1289" s="84"/>
      <c r="I1289" s="84"/>
      <c r="J1289" s="84"/>
      <c r="K1289" s="84"/>
      <c r="L1289" s="84"/>
      <c r="M1289" s="2199"/>
      <c r="N1289" s="68"/>
      <c r="O1289" s="84"/>
      <c r="P1289" s="185"/>
      <c r="Q1289" s="185"/>
      <c r="R1289" s="185"/>
      <c r="S1289" s="185"/>
      <c r="T1289" s="185"/>
      <c r="U1289" s="185"/>
      <c r="V1289" s="84"/>
      <c r="W1289" s="84"/>
      <c r="X1289" s="84"/>
      <c r="Y1289" s="84"/>
      <c r="Z1289" s="84"/>
      <c r="AA1289" s="185"/>
      <c r="AB1289" s="185"/>
      <c r="AC1289" s="185"/>
      <c r="AD1289" s="185"/>
      <c r="AE1289" s="185"/>
      <c r="AF1289" s="23"/>
      <c r="AG1289" s="23"/>
      <c r="AH1289" s="185"/>
      <c r="AI1289" s="185"/>
      <c r="AJ1289" s="185"/>
      <c r="AK1289" s="185"/>
      <c r="AL1289" s="185"/>
      <c r="AM1289" s="185"/>
      <c r="AN1289" s="185"/>
      <c r="AO1289" s="185"/>
      <c r="AP1289" s="185"/>
      <c r="AQ1289" s="185"/>
      <c r="AR1289" s="185"/>
      <c r="AS1289" s="185"/>
      <c r="AT1289" s="185"/>
      <c r="AU1289" s="185"/>
      <c r="AV1289" s="185"/>
      <c r="AW1289" s="185"/>
      <c r="AX1289" s="185"/>
      <c r="AY1289" s="185"/>
      <c r="AZ1289" s="185"/>
      <c r="BA1289" s="185"/>
      <c r="BB1289" s="185"/>
      <c r="BC1289" s="185"/>
      <c r="BD1289" s="185"/>
      <c r="BE1289" s="185"/>
      <c r="BF1289" s="185"/>
      <c r="BG1289" s="185"/>
      <c r="BH1289" s="185"/>
      <c r="BI1289" s="185"/>
      <c r="BJ1289" s="185"/>
      <c r="BK1289" s="185"/>
      <c r="BL1289" s="185"/>
      <c r="BM1289" s="185"/>
      <c r="BN1289" s="185"/>
      <c r="BO1289" s="185"/>
      <c r="BP1289" s="185"/>
      <c r="BQ1289" s="185"/>
      <c r="BR1289" s="185"/>
      <c r="BS1289" s="185"/>
      <c r="BT1289" s="185"/>
      <c r="BU1289" s="185"/>
      <c r="BV1289" s="185"/>
      <c r="BW1289" s="185"/>
      <c r="BX1289" s="185"/>
      <c r="BY1289" s="185"/>
      <c r="BZ1289" s="185"/>
      <c r="CA1289" s="185"/>
      <c r="CB1289" s="185"/>
      <c r="CC1289" s="185"/>
      <c r="CD1289" s="185"/>
      <c r="CE1289" s="185"/>
      <c r="CF1289" s="185"/>
      <c r="CG1289" s="185"/>
      <c r="CH1289" s="185"/>
      <c r="CI1289" s="185"/>
      <c r="CJ1289" s="185"/>
      <c r="CK1289" s="185"/>
      <c r="CL1289" s="185"/>
      <c r="CM1289" s="185"/>
      <c r="CN1289" s="185"/>
      <c r="CO1289" s="185"/>
      <c r="CP1289" s="2234"/>
      <c r="CQ1289" s="2234"/>
      <c r="CR1289" s="2234"/>
      <c r="CS1289" s="283"/>
      <c r="CT1289" s="283"/>
      <c r="CU1289" s="283"/>
      <c r="CV1289" s="185"/>
      <c r="CW1289" s="185"/>
      <c r="CX1289" s="185"/>
      <c r="CY1289" s="185"/>
      <c r="CZ1289" s="185"/>
      <c r="DA1289" s="185"/>
      <c r="DB1289" s="1622"/>
      <c r="DC1289" s="1622"/>
      <c r="DD1289" s="1622"/>
      <c r="DE1289" s="185"/>
      <c r="DF1289" s="283"/>
      <c r="DG1289" s="185"/>
      <c r="DH1289" s="185"/>
      <c r="DI1289" s="185"/>
      <c r="DJ1289" s="185"/>
      <c r="DK1289" s="185"/>
      <c r="DL1289" s="185"/>
      <c r="DM1289" s="185"/>
      <c r="DN1289" s="185"/>
      <c r="DO1289" s="185"/>
      <c r="DP1289" s="283"/>
      <c r="DQ1289" s="185"/>
      <c r="DR1289" s="185"/>
      <c r="DS1289" s="185"/>
      <c r="DT1289" s="185"/>
      <c r="DU1289" s="185"/>
      <c r="DV1289" s="185"/>
      <c r="DW1289" s="185"/>
      <c r="DX1289" s="185"/>
      <c r="DY1289" s="185"/>
      <c r="DZ1289" s="2234"/>
      <c r="EA1289" s="283"/>
      <c r="EB1289" s="185"/>
      <c r="EC1289" s="185"/>
      <c r="ED1289" s="202"/>
      <c r="EE1289" s="202"/>
      <c r="EF1289" s="202"/>
      <c r="EG1289" s="202"/>
      <c r="EH1289" s="1614"/>
    </row>
    <row r="1290" spans="1:138" ht="15" hidden="1" customHeight="1" outlineLevel="1">
      <c r="A1290" s="67"/>
      <c r="B1290" s="67"/>
      <c r="C1290" s="95"/>
      <c r="D1290" s="99"/>
      <c r="E1290" s="67"/>
      <c r="F1290" s="67"/>
      <c r="G1290" s="67"/>
      <c r="H1290" s="86">
        <f>SUM(I1290:L1290)</f>
        <v>0</v>
      </c>
      <c r="I1290" s="67"/>
      <c r="J1290" s="67"/>
      <c r="K1290" s="67"/>
      <c r="L1290" s="67"/>
      <c r="M1290" s="2216"/>
      <c r="N1290" s="85"/>
      <c r="O1290" s="67"/>
      <c r="P1290" s="23"/>
      <c r="Q1290" s="185">
        <f>SUM(R1290:U1290)</f>
        <v>0</v>
      </c>
      <c r="R1290" s="23"/>
      <c r="S1290" s="23"/>
      <c r="T1290" s="23"/>
      <c r="U1290" s="23"/>
      <c r="V1290" s="86">
        <f>SUM(W1290:Z1290)</f>
        <v>0</v>
      </c>
      <c r="W1290" s="67"/>
      <c r="X1290" s="67"/>
      <c r="Y1290" s="67"/>
      <c r="Z1290" s="67"/>
      <c r="AA1290" s="185">
        <f>SUM(AB1290:AE1290)</f>
        <v>0</v>
      </c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216"/>
      <c r="CQ1290" s="2216"/>
      <c r="CR1290" s="2216"/>
      <c r="CS1290" s="85"/>
      <c r="CT1290" s="85"/>
      <c r="CU1290" s="85"/>
      <c r="CV1290" s="23"/>
      <c r="CW1290" s="23"/>
      <c r="CX1290" s="23"/>
      <c r="CY1290" s="23"/>
      <c r="CZ1290" s="23"/>
      <c r="DA1290" s="23"/>
      <c r="DB1290" s="1496"/>
      <c r="DC1290" s="1496"/>
      <c r="DD1290" s="1496"/>
      <c r="DE1290" s="23"/>
      <c r="DF1290" s="85"/>
      <c r="DG1290" s="23"/>
      <c r="DH1290" s="23"/>
      <c r="DI1290" s="23"/>
      <c r="DJ1290" s="23"/>
      <c r="DK1290" s="23"/>
      <c r="DL1290" s="23"/>
      <c r="DM1290" s="23"/>
      <c r="DN1290" s="185"/>
      <c r="DO1290" s="23"/>
      <c r="DP1290" s="85"/>
      <c r="DQ1290" s="23"/>
      <c r="DR1290" s="23"/>
      <c r="DS1290" s="23"/>
      <c r="DT1290" s="23"/>
      <c r="DU1290" s="23"/>
      <c r="DV1290" s="23"/>
      <c r="DW1290" s="23"/>
      <c r="DX1290" s="185"/>
      <c r="DY1290" s="23"/>
      <c r="DZ1290" s="2216"/>
      <c r="EA1290" s="85"/>
      <c r="EB1290" s="23"/>
      <c r="EC1290" s="23"/>
      <c r="ED1290" s="171"/>
      <c r="EE1290" s="171"/>
      <c r="EF1290" s="171"/>
      <c r="EG1290" s="171"/>
      <c r="EH1290" s="1291"/>
    </row>
    <row r="1291" spans="1:138" ht="15" hidden="1" customHeight="1" outlineLevel="1">
      <c r="A1291" s="67"/>
      <c r="B1291" s="67"/>
      <c r="C1291" s="95"/>
      <c r="D1291" s="99"/>
      <c r="E1291" s="67"/>
      <c r="F1291" s="67"/>
      <c r="G1291" s="67"/>
      <c r="H1291" s="86">
        <f>SUM(I1291:L1291)</f>
        <v>0</v>
      </c>
      <c r="I1291" s="67"/>
      <c r="J1291" s="67"/>
      <c r="K1291" s="67"/>
      <c r="L1291" s="67"/>
      <c r="M1291" s="2216"/>
      <c r="N1291" s="85"/>
      <c r="O1291" s="67"/>
      <c r="P1291" s="23"/>
      <c r="Q1291" s="185">
        <f>SUM(R1291:U1291)</f>
        <v>0</v>
      </c>
      <c r="R1291" s="196"/>
      <c r="S1291" s="196"/>
      <c r="T1291" s="196"/>
      <c r="U1291" s="196"/>
      <c r="V1291" s="86">
        <f>SUM(W1291:Z1291)</f>
        <v>0</v>
      </c>
      <c r="W1291" s="67"/>
      <c r="X1291" s="67"/>
      <c r="Y1291" s="67"/>
      <c r="Z1291" s="67"/>
      <c r="AA1291" s="185">
        <f>SUM(AB1291:AE1291)</f>
        <v>0</v>
      </c>
      <c r="AB1291" s="196"/>
      <c r="AC1291" s="196"/>
      <c r="AD1291" s="196"/>
      <c r="AE1291" s="196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W1291" s="33"/>
      <c r="BX1291" s="33"/>
      <c r="BY1291" s="33"/>
      <c r="BZ1291" s="33"/>
      <c r="CA1291" s="33"/>
      <c r="CB1291" s="33"/>
      <c r="CC1291" s="33"/>
      <c r="CD1291" s="33"/>
      <c r="CE1291" s="33"/>
      <c r="CF1291" s="33"/>
      <c r="CG1291" s="33"/>
      <c r="CH1291" s="33"/>
      <c r="CI1291" s="33"/>
      <c r="CJ1291" s="33"/>
      <c r="CK1291" s="33"/>
      <c r="CL1291" s="33"/>
      <c r="CM1291" s="33"/>
      <c r="CN1291" s="33"/>
      <c r="CO1291" s="33"/>
      <c r="CP1291" s="2239"/>
      <c r="CQ1291" s="2239"/>
      <c r="CR1291" s="2239"/>
      <c r="CS1291" s="210"/>
      <c r="CT1291" s="210"/>
      <c r="CU1291" s="210"/>
      <c r="CV1291" s="33"/>
      <c r="CW1291" s="33"/>
      <c r="CX1291" s="33"/>
      <c r="CY1291" s="33"/>
      <c r="CZ1291" s="33"/>
      <c r="DA1291" s="33"/>
      <c r="DB1291" s="1498"/>
      <c r="DC1291" s="1498"/>
      <c r="DD1291" s="1498"/>
      <c r="DE1291" s="33"/>
      <c r="DF1291" s="210"/>
      <c r="DG1291" s="33"/>
      <c r="DH1291" s="33"/>
      <c r="DI1291" s="33"/>
      <c r="DJ1291" s="33"/>
      <c r="DK1291" s="33"/>
      <c r="DL1291" s="33"/>
      <c r="DM1291" s="33"/>
      <c r="DN1291" s="23"/>
      <c r="DO1291" s="33"/>
      <c r="DP1291" s="210"/>
      <c r="DQ1291" s="33"/>
      <c r="DR1291" s="33"/>
      <c r="DS1291" s="33"/>
      <c r="DT1291" s="33"/>
      <c r="DU1291" s="33"/>
      <c r="DV1291" s="33"/>
      <c r="DW1291" s="33"/>
      <c r="DX1291" s="23"/>
      <c r="DY1291" s="33"/>
      <c r="DZ1291" s="2239"/>
      <c r="EA1291" s="210"/>
      <c r="EB1291" s="33"/>
      <c r="EC1291" s="33"/>
      <c r="ED1291" s="201"/>
      <c r="EE1291" s="201"/>
      <c r="EF1291" s="201"/>
      <c r="EG1291" s="201"/>
      <c r="EH1291" s="1581"/>
    </row>
    <row r="1292" spans="1:138" ht="15" hidden="1" customHeight="1" outlineLevel="1">
      <c r="A1292" s="67"/>
      <c r="B1292" s="67"/>
      <c r="C1292" s="95"/>
      <c r="D1292" s="99"/>
      <c r="E1292" s="67"/>
      <c r="F1292" s="67"/>
      <c r="G1292" s="67"/>
      <c r="H1292" s="86">
        <f>SUM(I1292:L1292)</f>
        <v>0</v>
      </c>
      <c r="I1292" s="67"/>
      <c r="J1292" s="67"/>
      <c r="K1292" s="67"/>
      <c r="L1292" s="67"/>
      <c r="M1292" s="2216"/>
      <c r="N1292" s="85"/>
      <c r="O1292" s="67"/>
      <c r="P1292" s="23"/>
      <c r="Q1292" s="185">
        <f>SUM(R1292:U1292)</f>
        <v>0</v>
      </c>
      <c r="R1292" s="196"/>
      <c r="S1292" s="196"/>
      <c r="T1292" s="196"/>
      <c r="U1292" s="196"/>
      <c r="V1292" s="86">
        <f>SUM(W1292:Z1292)</f>
        <v>0</v>
      </c>
      <c r="W1292" s="67"/>
      <c r="X1292" s="67"/>
      <c r="Y1292" s="67"/>
      <c r="Z1292" s="67"/>
      <c r="AA1292" s="185">
        <f>SUM(AB1292:AE1292)</f>
        <v>0</v>
      </c>
      <c r="AB1292" s="196"/>
      <c r="AC1292" s="196"/>
      <c r="AD1292" s="196"/>
      <c r="AE1292" s="196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W1292" s="33"/>
      <c r="BX1292" s="33"/>
      <c r="BY1292" s="33"/>
      <c r="BZ1292" s="33"/>
      <c r="CA1292" s="33"/>
      <c r="CB1292" s="33"/>
      <c r="CC1292" s="33"/>
      <c r="CD1292" s="33"/>
      <c r="CE1292" s="33"/>
      <c r="CF1292" s="33"/>
      <c r="CG1292" s="33"/>
      <c r="CH1292" s="33"/>
      <c r="CI1292" s="33"/>
      <c r="CJ1292" s="33"/>
      <c r="CK1292" s="33"/>
      <c r="CL1292" s="33"/>
      <c r="CM1292" s="33"/>
      <c r="CN1292" s="33"/>
      <c r="CO1292" s="33"/>
      <c r="CP1292" s="2239"/>
      <c r="CQ1292" s="2239"/>
      <c r="CR1292" s="2239"/>
      <c r="CS1292" s="210"/>
      <c r="CT1292" s="210"/>
      <c r="CU1292" s="210"/>
      <c r="CV1292" s="33"/>
      <c r="CW1292" s="33"/>
      <c r="CX1292" s="33"/>
      <c r="CY1292" s="33"/>
      <c r="CZ1292" s="33"/>
      <c r="DA1292" s="33"/>
      <c r="DB1292" s="1498"/>
      <c r="DC1292" s="1498"/>
      <c r="DD1292" s="1498"/>
      <c r="DE1292" s="33"/>
      <c r="DF1292" s="210"/>
      <c r="DG1292" s="33"/>
      <c r="DH1292" s="33"/>
      <c r="DI1292" s="33"/>
      <c r="DJ1292" s="33"/>
      <c r="DK1292" s="33"/>
      <c r="DL1292" s="33"/>
      <c r="DM1292" s="33"/>
      <c r="DN1292" s="33"/>
      <c r="DO1292" s="33"/>
      <c r="DP1292" s="210"/>
      <c r="DQ1292" s="33"/>
      <c r="DR1292" s="33"/>
      <c r="DS1292" s="33"/>
      <c r="DT1292" s="33"/>
      <c r="DU1292" s="33"/>
      <c r="DV1292" s="33"/>
      <c r="DW1292" s="33"/>
      <c r="DX1292" s="33"/>
      <c r="DY1292" s="33"/>
      <c r="DZ1292" s="2239"/>
      <c r="EA1292" s="210"/>
      <c r="EB1292" s="33"/>
      <c r="EC1292" s="33"/>
      <c r="ED1292" s="201"/>
      <c r="EE1292" s="201"/>
      <c r="EF1292" s="201"/>
      <c r="EG1292" s="201"/>
      <c r="EH1292" s="1581"/>
    </row>
    <row r="1293" spans="1:138" ht="15" hidden="1" customHeight="1" outlineLevel="1">
      <c r="A1293" s="67"/>
      <c r="B1293" s="67"/>
      <c r="C1293" s="95"/>
      <c r="D1293" s="97" t="s">
        <v>52</v>
      </c>
      <c r="E1293" s="84"/>
      <c r="F1293" s="84"/>
      <c r="G1293" s="84"/>
      <c r="H1293" s="84"/>
      <c r="I1293" s="84"/>
      <c r="J1293" s="84"/>
      <c r="K1293" s="84"/>
      <c r="L1293" s="84"/>
      <c r="M1293" s="2199"/>
      <c r="N1293" s="68"/>
      <c r="O1293" s="84"/>
      <c r="P1293" s="185"/>
      <c r="Q1293" s="185"/>
      <c r="R1293" s="185"/>
      <c r="S1293" s="185"/>
      <c r="T1293" s="185"/>
      <c r="U1293" s="185"/>
      <c r="V1293" s="84"/>
      <c r="W1293" s="84"/>
      <c r="X1293" s="84"/>
      <c r="Y1293" s="84"/>
      <c r="Z1293" s="84"/>
      <c r="AA1293" s="185"/>
      <c r="AB1293" s="185"/>
      <c r="AC1293" s="185"/>
      <c r="AD1293" s="185"/>
      <c r="AE1293" s="185"/>
      <c r="AF1293" s="105"/>
      <c r="AG1293" s="105"/>
      <c r="AH1293" s="185">
        <f>SUM(AH1290:AH1292)</f>
        <v>0</v>
      </c>
      <c r="AI1293" s="185">
        <f>SUM(AI1290:AI1292)</f>
        <v>0</v>
      </c>
      <c r="AJ1293" s="185">
        <f t="shared" ref="AJ1293:AV1293" si="3473">SUM(AJ1290:AJ1292)</f>
        <v>0</v>
      </c>
      <c r="AK1293" s="185">
        <f t="shared" si="3473"/>
        <v>0</v>
      </c>
      <c r="AL1293" s="185">
        <f t="shared" si="3473"/>
        <v>0</v>
      </c>
      <c r="AM1293" s="185">
        <f t="shared" si="3473"/>
        <v>0</v>
      </c>
      <c r="AN1293" s="185">
        <f t="shared" si="3473"/>
        <v>0</v>
      </c>
      <c r="AO1293" s="185">
        <f t="shared" si="3473"/>
        <v>0</v>
      </c>
      <c r="AP1293" s="185">
        <f t="shared" si="3473"/>
        <v>0</v>
      </c>
      <c r="AQ1293" s="185">
        <f t="shared" si="3473"/>
        <v>0</v>
      </c>
      <c r="AR1293" s="185">
        <f t="shared" si="3473"/>
        <v>0</v>
      </c>
      <c r="AS1293" s="185">
        <f t="shared" si="3473"/>
        <v>0</v>
      </c>
      <c r="AT1293" s="185">
        <f t="shared" si="3473"/>
        <v>0</v>
      </c>
      <c r="AU1293" s="185">
        <f t="shared" si="3473"/>
        <v>0</v>
      </c>
      <c r="AV1293" s="185">
        <f t="shared" si="3473"/>
        <v>0</v>
      </c>
      <c r="AW1293" s="185">
        <f>SUM(AW1290:AW1292)</f>
        <v>0</v>
      </c>
      <c r="AX1293" s="185">
        <f>SUM(AX1290:AX1292)</f>
        <v>0</v>
      </c>
      <c r="AY1293" s="185">
        <f t="shared" ref="AY1293:BK1293" si="3474">SUM(AY1290:AY1292)</f>
        <v>0</v>
      </c>
      <c r="AZ1293" s="185">
        <f t="shared" si="3474"/>
        <v>0</v>
      </c>
      <c r="BA1293" s="185">
        <f t="shared" si="3474"/>
        <v>0</v>
      </c>
      <c r="BB1293" s="185">
        <f t="shared" si="3474"/>
        <v>0</v>
      </c>
      <c r="BC1293" s="185">
        <f t="shared" si="3474"/>
        <v>0</v>
      </c>
      <c r="BD1293" s="185">
        <f t="shared" si="3474"/>
        <v>0</v>
      </c>
      <c r="BE1293" s="185">
        <f t="shared" si="3474"/>
        <v>0</v>
      </c>
      <c r="BF1293" s="185">
        <f t="shared" si="3474"/>
        <v>0</v>
      </c>
      <c r="BG1293" s="185">
        <f t="shared" si="3474"/>
        <v>0</v>
      </c>
      <c r="BH1293" s="185">
        <f t="shared" si="3474"/>
        <v>0</v>
      </c>
      <c r="BI1293" s="185">
        <f t="shared" si="3474"/>
        <v>0</v>
      </c>
      <c r="BJ1293" s="185">
        <f t="shared" si="3474"/>
        <v>0</v>
      </c>
      <c r="BK1293" s="185">
        <f t="shared" si="3474"/>
        <v>0</v>
      </c>
      <c r="BL1293" s="185">
        <f>SUM(BL1290:BL1292)</f>
        <v>0</v>
      </c>
      <c r="BM1293" s="185">
        <f>SUM(BM1290:BM1292)</f>
        <v>0</v>
      </c>
      <c r="BN1293" s="185">
        <f t="shared" ref="BN1293:BZ1293" si="3475">SUM(BN1290:BN1292)</f>
        <v>0</v>
      </c>
      <c r="BO1293" s="185">
        <f t="shared" si="3475"/>
        <v>0</v>
      </c>
      <c r="BP1293" s="185">
        <f t="shared" si="3475"/>
        <v>0</v>
      </c>
      <c r="BQ1293" s="185">
        <f t="shared" si="3475"/>
        <v>0</v>
      </c>
      <c r="BR1293" s="185">
        <f t="shared" si="3475"/>
        <v>0</v>
      </c>
      <c r="BS1293" s="185">
        <f t="shared" si="3475"/>
        <v>0</v>
      </c>
      <c r="BT1293" s="185">
        <f t="shared" si="3475"/>
        <v>0</v>
      </c>
      <c r="BU1293" s="185">
        <f t="shared" si="3475"/>
        <v>0</v>
      </c>
      <c r="BV1293" s="185">
        <f t="shared" si="3475"/>
        <v>0</v>
      </c>
      <c r="BW1293" s="185">
        <f t="shared" si="3475"/>
        <v>0</v>
      </c>
      <c r="BX1293" s="185">
        <f t="shared" si="3475"/>
        <v>0</v>
      </c>
      <c r="BY1293" s="185">
        <f t="shared" si="3475"/>
        <v>0</v>
      </c>
      <c r="BZ1293" s="185">
        <f t="shared" si="3475"/>
        <v>0</v>
      </c>
      <c r="CA1293" s="185">
        <f>SUM(CA1290:CA1292)</f>
        <v>0</v>
      </c>
      <c r="CB1293" s="185">
        <f>SUM(CB1290:CB1292)</f>
        <v>0</v>
      </c>
      <c r="CC1293" s="185">
        <f t="shared" ref="CC1293:CO1293" si="3476">SUM(CC1290:CC1292)</f>
        <v>0</v>
      </c>
      <c r="CD1293" s="185">
        <f t="shared" si="3476"/>
        <v>0</v>
      </c>
      <c r="CE1293" s="185">
        <f t="shared" si="3476"/>
        <v>0</v>
      </c>
      <c r="CF1293" s="185">
        <f t="shared" si="3476"/>
        <v>0</v>
      </c>
      <c r="CG1293" s="185">
        <f t="shared" si="3476"/>
        <v>0</v>
      </c>
      <c r="CH1293" s="185">
        <f t="shared" si="3476"/>
        <v>0</v>
      </c>
      <c r="CI1293" s="185">
        <f t="shared" si="3476"/>
        <v>0</v>
      </c>
      <c r="CJ1293" s="185">
        <f t="shared" si="3476"/>
        <v>0</v>
      </c>
      <c r="CK1293" s="185">
        <f t="shared" si="3476"/>
        <v>0</v>
      </c>
      <c r="CL1293" s="185">
        <f t="shared" si="3476"/>
        <v>0</v>
      </c>
      <c r="CM1293" s="185">
        <f t="shared" si="3476"/>
        <v>0</v>
      </c>
      <c r="CN1293" s="185">
        <f t="shared" si="3476"/>
        <v>0</v>
      </c>
      <c r="CO1293" s="185">
        <f t="shared" si="3476"/>
        <v>0</v>
      </c>
      <c r="CP1293" s="2234">
        <f t="shared" ref="CP1293:CX1293" si="3477">SUM(CP1290:CP1292)</f>
        <v>0</v>
      </c>
      <c r="CQ1293" s="2234">
        <f t="shared" si="3477"/>
        <v>0</v>
      </c>
      <c r="CR1293" s="2234">
        <f t="shared" si="3477"/>
        <v>0</v>
      </c>
      <c r="CS1293" s="283">
        <f t="shared" si="3477"/>
        <v>0</v>
      </c>
      <c r="CT1293" s="283">
        <f t="shared" si="3477"/>
        <v>0</v>
      </c>
      <c r="CU1293" s="283">
        <f t="shared" si="3477"/>
        <v>0</v>
      </c>
      <c r="CV1293" s="185">
        <f t="shared" si="3477"/>
        <v>0</v>
      </c>
      <c r="CW1293" s="185">
        <f t="shared" si="3477"/>
        <v>0</v>
      </c>
      <c r="CX1293" s="185">
        <f t="shared" si="3477"/>
        <v>0</v>
      </c>
      <c r="CY1293" s="185">
        <f t="shared" ref="CY1293:DA1293" si="3478">SUM(CY1290:CY1292)</f>
        <v>0</v>
      </c>
      <c r="CZ1293" s="185">
        <f t="shared" si="3478"/>
        <v>0</v>
      </c>
      <c r="DA1293" s="185">
        <f t="shared" si="3478"/>
        <v>0</v>
      </c>
      <c r="DB1293" s="1622"/>
      <c r="DC1293" s="1622"/>
      <c r="DD1293" s="1622"/>
      <c r="DE1293" s="185">
        <f>SUM(DE1290:DE1292)</f>
        <v>0</v>
      </c>
      <c r="DF1293" s="283"/>
      <c r="DG1293" s="185"/>
      <c r="DH1293" s="185"/>
      <c r="DI1293" s="185"/>
      <c r="DJ1293" s="185"/>
      <c r="DK1293" s="185"/>
      <c r="DL1293" s="185"/>
      <c r="DM1293" s="185"/>
      <c r="DN1293" s="33"/>
      <c r="DO1293" s="185"/>
      <c r="DP1293" s="283"/>
      <c r="DQ1293" s="185"/>
      <c r="DR1293" s="185"/>
      <c r="DS1293" s="185"/>
      <c r="DT1293" s="185"/>
      <c r="DU1293" s="185"/>
      <c r="DV1293" s="185"/>
      <c r="DW1293" s="185"/>
      <c r="DX1293" s="33"/>
      <c r="DY1293" s="185"/>
      <c r="DZ1293" s="2234">
        <f>SUM(DZ1290:DZ1292)</f>
        <v>0</v>
      </c>
      <c r="EA1293" s="283">
        <f t="shared" ref="EA1293:EB1293" si="3479">SUM(EA1290:EA1292)</f>
        <v>0</v>
      </c>
      <c r="EB1293" s="185">
        <f t="shared" si="3479"/>
        <v>0</v>
      </c>
      <c r="EC1293" s="185">
        <f t="shared" ref="EC1293" si="3480">SUM(EC1290:EC1292)</f>
        <v>0</v>
      </c>
      <c r="ED1293" s="202"/>
      <c r="EE1293" s="202"/>
      <c r="EF1293" s="202"/>
      <c r="EG1293" s="202"/>
      <c r="EH1293" s="1614"/>
    </row>
    <row r="1294" spans="1:138" ht="15" hidden="1" customHeight="1" outlineLevel="1">
      <c r="A1294" s="67"/>
      <c r="B1294" s="67"/>
      <c r="C1294" s="93" t="s">
        <v>70</v>
      </c>
      <c r="D1294" s="94" t="s">
        <v>127</v>
      </c>
      <c r="E1294" s="84"/>
      <c r="F1294" s="84"/>
      <c r="G1294" s="84"/>
      <c r="H1294" s="84"/>
      <c r="I1294" s="84"/>
      <c r="J1294" s="84"/>
      <c r="K1294" s="84"/>
      <c r="L1294" s="84"/>
      <c r="M1294" s="2199"/>
      <c r="N1294" s="68"/>
      <c r="O1294" s="84"/>
      <c r="P1294" s="185"/>
      <c r="Q1294" s="185"/>
      <c r="R1294" s="185"/>
      <c r="S1294" s="185"/>
      <c r="T1294" s="185"/>
      <c r="U1294" s="185"/>
      <c r="V1294" s="84"/>
      <c r="W1294" s="84"/>
      <c r="X1294" s="84"/>
      <c r="Y1294" s="84"/>
      <c r="Z1294" s="84"/>
      <c r="AA1294" s="185"/>
      <c r="AB1294" s="185"/>
      <c r="AC1294" s="185"/>
      <c r="AD1294" s="185"/>
      <c r="AE1294" s="185"/>
      <c r="AF1294" s="23"/>
      <c r="AG1294" s="23"/>
      <c r="AH1294" s="185"/>
      <c r="AI1294" s="185"/>
      <c r="AJ1294" s="185"/>
      <c r="AK1294" s="185"/>
      <c r="AL1294" s="185"/>
      <c r="AM1294" s="185"/>
      <c r="AN1294" s="185"/>
      <c r="AO1294" s="185"/>
      <c r="AP1294" s="185"/>
      <c r="AQ1294" s="185"/>
      <c r="AR1294" s="185"/>
      <c r="AS1294" s="185"/>
      <c r="AT1294" s="185"/>
      <c r="AU1294" s="185"/>
      <c r="AV1294" s="185"/>
      <c r="AW1294" s="185"/>
      <c r="AX1294" s="185"/>
      <c r="AY1294" s="185"/>
      <c r="AZ1294" s="185"/>
      <c r="BA1294" s="185"/>
      <c r="BB1294" s="185"/>
      <c r="BC1294" s="185"/>
      <c r="BD1294" s="185"/>
      <c r="BE1294" s="185"/>
      <c r="BF1294" s="185"/>
      <c r="BG1294" s="185"/>
      <c r="BH1294" s="185"/>
      <c r="BI1294" s="185"/>
      <c r="BJ1294" s="185"/>
      <c r="BK1294" s="185"/>
      <c r="BL1294" s="185"/>
      <c r="BM1294" s="185"/>
      <c r="BN1294" s="185"/>
      <c r="BO1294" s="185"/>
      <c r="BP1294" s="185"/>
      <c r="BQ1294" s="185"/>
      <c r="BR1294" s="185"/>
      <c r="BS1294" s="185"/>
      <c r="BT1294" s="185"/>
      <c r="BU1294" s="185"/>
      <c r="BV1294" s="185"/>
      <c r="BW1294" s="185"/>
      <c r="BX1294" s="185"/>
      <c r="BY1294" s="185"/>
      <c r="BZ1294" s="185"/>
      <c r="CA1294" s="185"/>
      <c r="CB1294" s="185"/>
      <c r="CC1294" s="185"/>
      <c r="CD1294" s="185"/>
      <c r="CE1294" s="185"/>
      <c r="CF1294" s="185"/>
      <c r="CG1294" s="185"/>
      <c r="CH1294" s="185"/>
      <c r="CI1294" s="185"/>
      <c r="CJ1294" s="185"/>
      <c r="CK1294" s="185"/>
      <c r="CL1294" s="185"/>
      <c r="CM1294" s="185"/>
      <c r="CN1294" s="185"/>
      <c r="CO1294" s="185"/>
      <c r="CP1294" s="2234"/>
      <c r="CQ1294" s="2234"/>
      <c r="CR1294" s="2234"/>
      <c r="CS1294" s="283"/>
      <c r="CT1294" s="283"/>
      <c r="CU1294" s="283"/>
      <c r="CV1294" s="185"/>
      <c r="CW1294" s="185"/>
      <c r="CX1294" s="185"/>
      <c r="CY1294" s="185"/>
      <c r="CZ1294" s="185"/>
      <c r="DA1294" s="185"/>
      <c r="DB1294" s="1622"/>
      <c r="DC1294" s="1622"/>
      <c r="DD1294" s="1622"/>
      <c r="DE1294" s="185"/>
      <c r="DF1294" s="283"/>
      <c r="DG1294" s="185"/>
      <c r="DH1294" s="185"/>
      <c r="DI1294" s="185"/>
      <c r="DJ1294" s="185"/>
      <c r="DK1294" s="185"/>
      <c r="DL1294" s="185"/>
      <c r="DM1294" s="185"/>
      <c r="DN1294" s="185"/>
      <c r="DO1294" s="185"/>
      <c r="DP1294" s="283"/>
      <c r="DQ1294" s="185"/>
      <c r="DR1294" s="185"/>
      <c r="DS1294" s="185"/>
      <c r="DT1294" s="185"/>
      <c r="DU1294" s="185"/>
      <c r="DV1294" s="185"/>
      <c r="DW1294" s="185"/>
      <c r="DX1294" s="185"/>
      <c r="DY1294" s="185"/>
      <c r="DZ1294" s="2234"/>
      <c r="EA1294" s="283"/>
      <c r="EB1294" s="185"/>
      <c r="EC1294" s="185"/>
      <c r="ED1294" s="202"/>
      <c r="EE1294" s="202"/>
      <c r="EF1294" s="202"/>
      <c r="EG1294" s="202"/>
      <c r="EH1294" s="1614"/>
    </row>
    <row r="1295" spans="1:138" ht="15" hidden="1" customHeight="1" outlineLevel="1">
      <c r="A1295" s="67"/>
      <c r="B1295" s="67"/>
      <c r="C1295" s="95"/>
      <c r="D1295" s="99"/>
      <c r="E1295" s="67"/>
      <c r="F1295" s="67"/>
      <c r="G1295" s="67"/>
      <c r="H1295" s="86">
        <f>SUM(I1295:L1295)</f>
        <v>0</v>
      </c>
      <c r="I1295" s="67"/>
      <c r="J1295" s="67"/>
      <c r="K1295" s="67"/>
      <c r="L1295" s="67"/>
      <c r="M1295" s="2216"/>
      <c r="N1295" s="85"/>
      <c r="O1295" s="67"/>
      <c r="P1295" s="23"/>
      <c r="Q1295" s="185">
        <f>SUM(R1295:U1295)</f>
        <v>0</v>
      </c>
      <c r="R1295" s="23"/>
      <c r="S1295" s="23"/>
      <c r="T1295" s="23"/>
      <c r="U1295" s="23"/>
      <c r="V1295" s="86">
        <f>SUM(W1295:Z1295)</f>
        <v>0</v>
      </c>
      <c r="W1295" s="67"/>
      <c r="X1295" s="67"/>
      <c r="Y1295" s="67"/>
      <c r="Z1295" s="67"/>
      <c r="AA1295" s="185">
        <f>SUM(AB1295:AE1295)</f>
        <v>0</v>
      </c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216"/>
      <c r="CQ1295" s="2216"/>
      <c r="CR1295" s="2216"/>
      <c r="CS1295" s="85"/>
      <c r="CT1295" s="85"/>
      <c r="CU1295" s="85"/>
      <c r="CV1295" s="23"/>
      <c r="CW1295" s="23"/>
      <c r="CX1295" s="23"/>
      <c r="CY1295" s="23"/>
      <c r="CZ1295" s="23"/>
      <c r="DA1295" s="23"/>
      <c r="DB1295" s="1496"/>
      <c r="DC1295" s="1496"/>
      <c r="DD1295" s="1496"/>
      <c r="DE1295" s="23"/>
      <c r="DF1295" s="85"/>
      <c r="DG1295" s="23"/>
      <c r="DH1295" s="23"/>
      <c r="DI1295" s="23"/>
      <c r="DJ1295" s="23"/>
      <c r="DK1295" s="23"/>
      <c r="DL1295" s="23"/>
      <c r="DM1295" s="23"/>
      <c r="DN1295" s="185"/>
      <c r="DO1295" s="23"/>
      <c r="DP1295" s="85"/>
      <c r="DQ1295" s="23"/>
      <c r="DR1295" s="23"/>
      <c r="DS1295" s="23"/>
      <c r="DT1295" s="23"/>
      <c r="DU1295" s="23"/>
      <c r="DV1295" s="23"/>
      <c r="DW1295" s="23"/>
      <c r="DX1295" s="185"/>
      <c r="DY1295" s="23"/>
      <c r="DZ1295" s="2216"/>
      <c r="EA1295" s="85"/>
      <c r="EB1295" s="23"/>
      <c r="EC1295" s="23"/>
      <c r="ED1295" s="171"/>
      <c r="EE1295" s="171"/>
      <c r="EF1295" s="171"/>
      <c r="EG1295" s="171"/>
      <c r="EH1295" s="1291"/>
    </row>
    <row r="1296" spans="1:138" ht="15" hidden="1" customHeight="1" outlineLevel="1">
      <c r="A1296" s="67"/>
      <c r="B1296" s="67"/>
      <c r="C1296" s="95"/>
      <c r="D1296" s="99"/>
      <c r="E1296" s="67"/>
      <c r="F1296" s="67"/>
      <c r="G1296" s="67"/>
      <c r="H1296" s="86">
        <f>SUM(I1296:L1296)</f>
        <v>0</v>
      </c>
      <c r="I1296" s="67"/>
      <c r="J1296" s="67"/>
      <c r="K1296" s="67"/>
      <c r="L1296" s="67"/>
      <c r="M1296" s="2216"/>
      <c r="N1296" s="85"/>
      <c r="O1296" s="67"/>
      <c r="P1296" s="23"/>
      <c r="Q1296" s="185">
        <f>SUM(R1296:U1296)</f>
        <v>0</v>
      </c>
      <c r="R1296" s="196"/>
      <c r="S1296" s="196"/>
      <c r="T1296" s="196"/>
      <c r="U1296" s="196"/>
      <c r="V1296" s="86">
        <f>SUM(W1296:Z1296)</f>
        <v>0</v>
      </c>
      <c r="W1296" s="67"/>
      <c r="X1296" s="67"/>
      <c r="Y1296" s="67"/>
      <c r="Z1296" s="67"/>
      <c r="AA1296" s="185">
        <f>SUM(AB1296:AE1296)</f>
        <v>0</v>
      </c>
      <c r="AB1296" s="196"/>
      <c r="AC1296" s="196"/>
      <c r="AD1296" s="196"/>
      <c r="AE1296" s="196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W1296" s="33"/>
      <c r="BX1296" s="33"/>
      <c r="BY1296" s="33"/>
      <c r="BZ1296" s="33"/>
      <c r="CA1296" s="33"/>
      <c r="CB1296" s="33"/>
      <c r="CC1296" s="33"/>
      <c r="CD1296" s="33"/>
      <c r="CE1296" s="33"/>
      <c r="CF1296" s="33"/>
      <c r="CG1296" s="33"/>
      <c r="CH1296" s="33"/>
      <c r="CI1296" s="33"/>
      <c r="CJ1296" s="33"/>
      <c r="CK1296" s="33"/>
      <c r="CL1296" s="33"/>
      <c r="CM1296" s="33"/>
      <c r="CN1296" s="33"/>
      <c r="CO1296" s="33"/>
      <c r="CP1296" s="2239"/>
      <c r="CQ1296" s="2239"/>
      <c r="CR1296" s="2239"/>
      <c r="CS1296" s="210"/>
      <c r="CT1296" s="210"/>
      <c r="CU1296" s="210"/>
      <c r="CV1296" s="33"/>
      <c r="CW1296" s="33"/>
      <c r="CX1296" s="33"/>
      <c r="CY1296" s="33"/>
      <c r="CZ1296" s="33"/>
      <c r="DA1296" s="33"/>
      <c r="DB1296" s="1498"/>
      <c r="DC1296" s="1498"/>
      <c r="DD1296" s="1498"/>
      <c r="DE1296" s="33"/>
      <c r="DF1296" s="210"/>
      <c r="DG1296" s="33"/>
      <c r="DH1296" s="33"/>
      <c r="DI1296" s="33"/>
      <c r="DJ1296" s="33"/>
      <c r="DK1296" s="33"/>
      <c r="DL1296" s="33"/>
      <c r="DM1296" s="33"/>
      <c r="DN1296" s="23"/>
      <c r="DO1296" s="33"/>
      <c r="DP1296" s="210"/>
      <c r="DQ1296" s="33"/>
      <c r="DR1296" s="33"/>
      <c r="DS1296" s="33"/>
      <c r="DT1296" s="33"/>
      <c r="DU1296" s="33"/>
      <c r="DV1296" s="33"/>
      <c r="DW1296" s="33"/>
      <c r="DX1296" s="23"/>
      <c r="DY1296" s="33"/>
      <c r="DZ1296" s="2239"/>
      <c r="EA1296" s="210"/>
      <c r="EB1296" s="33"/>
      <c r="EC1296" s="33"/>
      <c r="ED1296" s="201"/>
      <c r="EE1296" s="201"/>
      <c r="EF1296" s="201"/>
      <c r="EG1296" s="201"/>
      <c r="EH1296" s="1581"/>
    </row>
    <row r="1297" spans="1:138" ht="15" hidden="1" customHeight="1" outlineLevel="1">
      <c r="A1297" s="67"/>
      <c r="B1297" s="67"/>
      <c r="C1297" s="95"/>
      <c r="D1297" s="99"/>
      <c r="E1297" s="67"/>
      <c r="F1297" s="67"/>
      <c r="G1297" s="67"/>
      <c r="H1297" s="86">
        <f>SUM(I1297:L1297)</f>
        <v>0</v>
      </c>
      <c r="I1297" s="67"/>
      <c r="J1297" s="67"/>
      <c r="K1297" s="67"/>
      <c r="L1297" s="67"/>
      <c r="M1297" s="2216"/>
      <c r="N1297" s="85"/>
      <c r="O1297" s="67"/>
      <c r="P1297" s="23"/>
      <c r="Q1297" s="185">
        <f>SUM(R1297:U1297)</f>
        <v>0</v>
      </c>
      <c r="R1297" s="196"/>
      <c r="S1297" s="196"/>
      <c r="T1297" s="196"/>
      <c r="U1297" s="196"/>
      <c r="V1297" s="86">
        <f>SUM(W1297:Z1297)</f>
        <v>0</v>
      </c>
      <c r="W1297" s="67"/>
      <c r="X1297" s="67"/>
      <c r="Y1297" s="67"/>
      <c r="Z1297" s="67"/>
      <c r="AA1297" s="185">
        <f>SUM(AB1297:AE1297)</f>
        <v>0</v>
      </c>
      <c r="AB1297" s="196"/>
      <c r="AC1297" s="196"/>
      <c r="AD1297" s="196"/>
      <c r="AE1297" s="196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  <c r="BC1297" s="33"/>
      <c r="BD1297" s="33"/>
      <c r="BE1297" s="33"/>
      <c r="BF1297" s="33"/>
      <c r="BG1297" s="33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  <c r="CG1297" s="33"/>
      <c r="CH1297" s="33"/>
      <c r="CI1297" s="33"/>
      <c r="CJ1297" s="33"/>
      <c r="CK1297" s="33"/>
      <c r="CL1297" s="33"/>
      <c r="CM1297" s="33"/>
      <c r="CN1297" s="33"/>
      <c r="CO1297" s="33"/>
      <c r="CP1297" s="2239"/>
      <c r="CQ1297" s="2239"/>
      <c r="CR1297" s="2239"/>
      <c r="CS1297" s="210"/>
      <c r="CT1297" s="210"/>
      <c r="CU1297" s="210"/>
      <c r="CV1297" s="33"/>
      <c r="CW1297" s="33"/>
      <c r="CX1297" s="33"/>
      <c r="CY1297" s="33"/>
      <c r="CZ1297" s="33"/>
      <c r="DA1297" s="33"/>
      <c r="DB1297" s="1498"/>
      <c r="DC1297" s="1498"/>
      <c r="DD1297" s="1498"/>
      <c r="DE1297" s="33"/>
      <c r="DF1297" s="210"/>
      <c r="DG1297" s="33"/>
      <c r="DH1297" s="33"/>
      <c r="DI1297" s="33"/>
      <c r="DJ1297" s="33"/>
      <c r="DK1297" s="33"/>
      <c r="DL1297" s="33"/>
      <c r="DM1297" s="33"/>
      <c r="DN1297" s="33"/>
      <c r="DO1297" s="33"/>
      <c r="DP1297" s="210"/>
      <c r="DQ1297" s="33"/>
      <c r="DR1297" s="33"/>
      <c r="DS1297" s="33"/>
      <c r="DT1297" s="33"/>
      <c r="DU1297" s="33"/>
      <c r="DV1297" s="33"/>
      <c r="DW1297" s="33"/>
      <c r="DX1297" s="33"/>
      <c r="DY1297" s="33"/>
      <c r="DZ1297" s="2239"/>
      <c r="EA1297" s="210"/>
      <c r="EB1297" s="33"/>
      <c r="EC1297" s="33"/>
      <c r="ED1297" s="201"/>
      <c r="EE1297" s="201"/>
      <c r="EF1297" s="201"/>
      <c r="EG1297" s="201"/>
      <c r="EH1297" s="1581"/>
    </row>
    <row r="1298" spans="1:138" ht="15" hidden="1" customHeight="1" outlineLevel="1">
      <c r="A1298" s="67"/>
      <c r="B1298" s="67"/>
      <c r="C1298" s="95"/>
      <c r="D1298" s="97" t="s">
        <v>52</v>
      </c>
      <c r="E1298" s="84"/>
      <c r="F1298" s="84"/>
      <c r="G1298" s="84"/>
      <c r="H1298" s="84"/>
      <c r="I1298" s="84"/>
      <c r="J1298" s="84"/>
      <c r="K1298" s="84"/>
      <c r="L1298" s="84"/>
      <c r="M1298" s="2199"/>
      <c r="N1298" s="68"/>
      <c r="O1298" s="84"/>
      <c r="P1298" s="185"/>
      <c r="Q1298" s="185"/>
      <c r="R1298" s="185"/>
      <c r="S1298" s="185"/>
      <c r="T1298" s="185"/>
      <c r="U1298" s="185"/>
      <c r="V1298" s="84"/>
      <c r="W1298" s="84"/>
      <c r="X1298" s="84"/>
      <c r="Y1298" s="84"/>
      <c r="Z1298" s="84"/>
      <c r="AA1298" s="185"/>
      <c r="AB1298" s="185"/>
      <c r="AC1298" s="185"/>
      <c r="AD1298" s="185"/>
      <c r="AE1298" s="185"/>
      <c r="AF1298" s="105"/>
      <c r="AG1298" s="105"/>
      <c r="AH1298" s="185">
        <f>SUM(AH1295:AH1297)</f>
        <v>0</v>
      </c>
      <c r="AI1298" s="185">
        <f>SUM(AI1295:AI1297)</f>
        <v>0</v>
      </c>
      <c r="AJ1298" s="185">
        <f t="shared" ref="AJ1298:AV1298" si="3481">SUM(AJ1295:AJ1297)</f>
        <v>0</v>
      </c>
      <c r="AK1298" s="185">
        <f t="shared" si="3481"/>
        <v>0</v>
      </c>
      <c r="AL1298" s="185">
        <f t="shared" si="3481"/>
        <v>0</v>
      </c>
      <c r="AM1298" s="185">
        <f t="shared" si="3481"/>
        <v>0</v>
      </c>
      <c r="AN1298" s="185">
        <f t="shared" si="3481"/>
        <v>0</v>
      </c>
      <c r="AO1298" s="185">
        <f t="shared" si="3481"/>
        <v>0</v>
      </c>
      <c r="AP1298" s="185">
        <f t="shared" si="3481"/>
        <v>0</v>
      </c>
      <c r="AQ1298" s="185">
        <f t="shared" si="3481"/>
        <v>0</v>
      </c>
      <c r="AR1298" s="185">
        <f t="shared" si="3481"/>
        <v>0</v>
      </c>
      <c r="AS1298" s="185">
        <f t="shared" si="3481"/>
        <v>0</v>
      </c>
      <c r="AT1298" s="185">
        <f t="shared" si="3481"/>
        <v>0</v>
      </c>
      <c r="AU1298" s="185">
        <f t="shared" si="3481"/>
        <v>0</v>
      </c>
      <c r="AV1298" s="185">
        <f t="shared" si="3481"/>
        <v>0</v>
      </c>
      <c r="AW1298" s="185">
        <f>SUM(AW1295:AW1297)</f>
        <v>0</v>
      </c>
      <c r="AX1298" s="185">
        <f>SUM(AX1295:AX1297)</f>
        <v>0</v>
      </c>
      <c r="AY1298" s="185">
        <f t="shared" ref="AY1298:BK1298" si="3482">SUM(AY1295:AY1297)</f>
        <v>0</v>
      </c>
      <c r="AZ1298" s="185">
        <f t="shared" si="3482"/>
        <v>0</v>
      </c>
      <c r="BA1298" s="185">
        <f t="shared" si="3482"/>
        <v>0</v>
      </c>
      <c r="BB1298" s="185">
        <f t="shared" si="3482"/>
        <v>0</v>
      </c>
      <c r="BC1298" s="185">
        <f t="shared" si="3482"/>
        <v>0</v>
      </c>
      <c r="BD1298" s="185">
        <f t="shared" si="3482"/>
        <v>0</v>
      </c>
      <c r="BE1298" s="185">
        <f t="shared" si="3482"/>
        <v>0</v>
      </c>
      <c r="BF1298" s="185">
        <f t="shared" si="3482"/>
        <v>0</v>
      </c>
      <c r="BG1298" s="185">
        <f t="shared" si="3482"/>
        <v>0</v>
      </c>
      <c r="BH1298" s="185">
        <f t="shared" si="3482"/>
        <v>0</v>
      </c>
      <c r="BI1298" s="185">
        <f t="shared" si="3482"/>
        <v>0</v>
      </c>
      <c r="BJ1298" s="185">
        <f t="shared" si="3482"/>
        <v>0</v>
      </c>
      <c r="BK1298" s="185">
        <f t="shared" si="3482"/>
        <v>0</v>
      </c>
      <c r="BL1298" s="185">
        <f>SUM(BL1295:BL1297)</f>
        <v>0</v>
      </c>
      <c r="BM1298" s="185">
        <f>SUM(BM1295:BM1297)</f>
        <v>0</v>
      </c>
      <c r="BN1298" s="185">
        <f t="shared" ref="BN1298:BZ1298" si="3483">SUM(BN1295:BN1297)</f>
        <v>0</v>
      </c>
      <c r="BO1298" s="185">
        <f t="shared" si="3483"/>
        <v>0</v>
      </c>
      <c r="BP1298" s="185">
        <f t="shared" si="3483"/>
        <v>0</v>
      </c>
      <c r="BQ1298" s="185">
        <f t="shared" si="3483"/>
        <v>0</v>
      </c>
      <c r="BR1298" s="185">
        <f t="shared" si="3483"/>
        <v>0</v>
      </c>
      <c r="BS1298" s="185">
        <f t="shared" si="3483"/>
        <v>0</v>
      </c>
      <c r="BT1298" s="185">
        <f t="shared" si="3483"/>
        <v>0</v>
      </c>
      <c r="BU1298" s="185">
        <f t="shared" si="3483"/>
        <v>0</v>
      </c>
      <c r="BV1298" s="185">
        <f t="shared" si="3483"/>
        <v>0</v>
      </c>
      <c r="BW1298" s="185">
        <f t="shared" si="3483"/>
        <v>0</v>
      </c>
      <c r="BX1298" s="185">
        <f t="shared" si="3483"/>
        <v>0</v>
      </c>
      <c r="BY1298" s="185">
        <f t="shared" si="3483"/>
        <v>0</v>
      </c>
      <c r="BZ1298" s="185">
        <f t="shared" si="3483"/>
        <v>0</v>
      </c>
      <c r="CA1298" s="185">
        <f>SUM(CA1295:CA1297)</f>
        <v>0</v>
      </c>
      <c r="CB1298" s="185">
        <f>SUM(CB1295:CB1297)</f>
        <v>0</v>
      </c>
      <c r="CC1298" s="185">
        <f t="shared" ref="CC1298:CO1298" si="3484">SUM(CC1295:CC1297)</f>
        <v>0</v>
      </c>
      <c r="CD1298" s="185">
        <f t="shared" si="3484"/>
        <v>0</v>
      </c>
      <c r="CE1298" s="185">
        <f t="shared" si="3484"/>
        <v>0</v>
      </c>
      <c r="CF1298" s="185">
        <f t="shared" si="3484"/>
        <v>0</v>
      </c>
      <c r="CG1298" s="185">
        <f t="shared" si="3484"/>
        <v>0</v>
      </c>
      <c r="CH1298" s="185">
        <f t="shared" si="3484"/>
        <v>0</v>
      </c>
      <c r="CI1298" s="185">
        <f t="shared" si="3484"/>
        <v>0</v>
      </c>
      <c r="CJ1298" s="185">
        <f t="shared" si="3484"/>
        <v>0</v>
      </c>
      <c r="CK1298" s="185">
        <f t="shared" si="3484"/>
        <v>0</v>
      </c>
      <c r="CL1298" s="185">
        <f t="shared" si="3484"/>
        <v>0</v>
      </c>
      <c r="CM1298" s="185">
        <f t="shared" si="3484"/>
        <v>0</v>
      </c>
      <c r="CN1298" s="185">
        <f t="shared" si="3484"/>
        <v>0</v>
      </c>
      <c r="CO1298" s="185">
        <f t="shared" si="3484"/>
        <v>0</v>
      </c>
      <c r="CP1298" s="2234">
        <f t="shared" ref="CP1298:CX1298" si="3485">SUM(CP1295:CP1297)</f>
        <v>0</v>
      </c>
      <c r="CQ1298" s="2234">
        <f t="shared" si="3485"/>
        <v>0</v>
      </c>
      <c r="CR1298" s="2234">
        <f t="shared" si="3485"/>
        <v>0</v>
      </c>
      <c r="CS1298" s="283">
        <f t="shared" si="3485"/>
        <v>0</v>
      </c>
      <c r="CT1298" s="283">
        <f t="shared" si="3485"/>
        <v>0</v>
      </c>
      <c r="CU1298" s="283">
        <f t="shared" si="3485"/>
        <v>0</v>
      </c>
      <c r="CV1298" s="185">
        <f t="shared" si="3485"/>
        <v>0</v>
      </c>
      <c r="CW1298" s="185">
        <f t="shared" si="3485"/>
        <v>0</v>
      </c>
      <c r="CX1298" s="185">
        <f t="shared" si="3485"/>
        <v>0</v>
      </c>
      <c r="CY1298" s="185">
        <f t="shared" ref="CY1298:DA1298" si="3486">SUM(CY1295:CY1297)</f>
        <v>0</v>
      </c>
      <c r="CZ1298" s="185">
        <f t="shared" si="3486"/>
        <v>0</v>
      </c>
      <c r="DA1298" s="185">
        <f t="shared" si="3486"/>
        <v>0</v>
      </c>
      <c r="DB1298" s="1622"/>
      <c r="DC1298" s="1622"/>
      <c r="DD1298" s="1622"/>
      <c r="DE1298" s="185">
        <f>SUM(DE1295:DE1297)</f>
        <v>0</v>
      </c>
      <c r="DF1298" s="283"/>
      <c r="DG1298" s="185"/>
      <c r="DH1298" s="185"/>
      <c r="DI1298" s="185"/>
      <c r="DJ1298" s="185"/>
      <c r="DK1298" s="185"/>
      <c r="DL1298" s="185"/>
      <c r="DM1298" s="185"/>
      <c r="DN1298" s="33"/>
      <c r="DO1298" s="185"/>
      <c r="DP1298" s="283"/>
      <c r="DQ1298" s="185"/>
      <c r="DR1298" s="185"/>
      <c r="DS1298" s="185"/>
      <c r="DT1298" s="185"/>
      <c r="DU1298" s="185"/>
      <c r="DV1298" s="185"/>
      <c r="DW1298" s="185"/>
      <c r="DX1298" s="33"/>
      <c r="DY1298" s="185"/>
      <c r="DZ1298" s="2234">
        <f>SUM(DZ1295:DZ1297)</f>
        <v>0</v>
      </c>
      <c r="EA1298" s="283">
        <f t="shared" ref="EA1298:EB1298" si="3487">SUM(EA1295:EA1297)</f>
        <v>0</v>
      </c>
      <c r="EB1298" s="185">
        <f t="shared" si="3487"/>
        <v>0</v>
      </c>
      <c r="EC1298" s="185">
        <f t="shared" ref="EC1298" si="3488">SUM(EC1295:EC1297)</f>
        <v>0</v>
      </c>
      <c r="ED1298" s="202"/>
      <c r="EE1298" s="202"/>
      <c r="EF1298" s="202"/>
      <c r="EG1298" s="202"/>
      <c r="EH1298" s="1614"/>
    </row>
    <row r="1299" spans="1:138" ht="15" hidden="1" customHeight="1" outlineLevel="1">
      <c r="A1299" s="67"/>
      <c r="B1299" s="67"/>
      <c r="C1299" s="93" t="s">
        <v>71</v>
      </c>
      <c r="D1299" s="94" t="s">
        <v>128</v>
      </c>
      <c r="E1299" s="84"/>
      <c r="F1299" s="84"/>
      <c r="G1299" s="84"/>
      <c r="H1299" s="84"/>
      <c r="I1299" s="84"/>
      <c r="J1299" s="84"/>
      <c r="K1299" s="84"/>
      <c r="L1299" s="84"/>
      <c r="M1299" s="2199"/>
      <c r="N1299" s="68"/>
      <c r="O1299" s="84"/>
      <c r="P1299" s="185"/>
      <c r="Q1299" s="185"/>
      <c r="R1299" s="185"/>
      <c r="S1299" s="185"/>
      <c r="T1299" s="185"/>
      <c r="U1299" s="185"/>
      <c r="V1299" s="84"/>
      <c r="W1299" s="84"/>
      <c r="X1299" s="84"/>
      <c r="Y1299" s="84"/>
      <c r="Z1299" s="84"/>
      <c r="AA1299" s="185"/>
      <c r="AB1299" s="185"/>
      <c r="AC1299" s="185"/>
      <c r="AD1299" s="185"/>
      <c r="AE1299" s="185"/>
      <c r="AF1299" s="23"/>
      <c r="AG1299" s="23"/>
      <c r="AH1299" s="185"/>
      <c r="AI1299" s="185"/>
      <c r="AJ1299" s="185"/>
      <c r="AK1299" s="185"/>
      <c r="AL1299" s="185"/>
      <c r="AM1299" s="185"/>
      <c r="AN1299" s="185"/>
      <c r="AO1299" s="185"/>
      <c r="AP1299" s="185"/>
      <c r="AQ1299" s="185"/>
      <c r="AR1299" s="185"/>
      <c r="AS1299" s="185"/>
      <c r="AT1299" s="185"/>
      <c r="AU1299" s="185"/>
      <c r="AV1299" s="185"/>
      <c r="AW1299" s="185"/>
      <c r="AX1299" s="185"/>
      <c r="AY1299" s="185"/>
      <c r="AZ1299" s="185"/>
      <c r="BA1299" s="185"/>
      <c r="BB1299" s="185"/>
      <c r="BC1299" s="185"/>
      <c r="BD1299" s="185"/>
      <c r="BE1299" s="185"/>
      <c r="BF1299" s="185"/>
      <c r="BG1299" s="185"/>
      <c r="BH1299" s="185"/>
      <c r="BI1299" s="185"/>
      <c r="BJ1299" s="185"/>
      <c r="BK1299" s="185"/>
      <c r="BL1299" s="185"/>
      <c r="BM1299" s="185"/>
      <c r="BN1299" s="185"/>
      <c r="BO1299" s="185"/>
      <c r="BP1299" s="185"/>
      <c r="BQ1299" s="185"/>
      <c r="BR1299" s="185"/>
      <c r="BS1299" s="185"/>
      <c r="BT1299" s="185"/>
      <c r="BU1299" s="185"/>
      <c r="BV1299" s="185"/>
      <c r="BW1299" s="185"/>
      <c r="BX1299" s="185"/>
      <c r="BY1299" s="185"/>
      <c r="BZ1299" s="185"/>
      <c r="CA1299" s="185"/>
      <c r="CB1299" s="185"/>
      <c r="CC1299" s="185"/>
      <c r="CD1299" s="185"/>
      <c r="CE1299" s="185"/>
      <c r="CF1299" s="185"/>
      <c r="CG1299" s="185"/>
      <c r="CH1299" s="185"/>
      <c r="CI1299" s="185"/>
      <c r="CJ1299" s="185"/>
      <c r="CK1299" s="185"/>
      <c r="CL1299" s="185"/>
      <c r="CM1299" s="185"/>
      <c r="CN1299" s="185"/>
      <c r="CO1299" s="185"/>
      <c r="CP1299" s="2234"/>
      <c r="CQ1299" s="2234"/>
      <c r="CR1299" s="2234"/>
      <c r="CS1299" s="283"/>
      <c r="CT1299" s="283"/>
      <c r="CU1299" s="283"/>
      <c r="CV1299" s="185"/>
      <c r="CW1299" s="185"/>
      <c r="CX1299" s="185"/>
      <c r="CY1299" s="185"/>
      <c r="CZ1299" s="185"/>
      <c r="DA1299" s="185"/>
      <c r="DB1299" s="1622"/>
      <c r="DC1299" s="1622"/>
      <c r="DD1299" s="1622"/>
      <c r="DE1299" s="185"/>
      <c r="DF1299" s="283"/>
      <c r="DG1299" s="185"/>
      <c r="DH1299" s="185"/>
      <c r="DI1299" s="185"/>
      <c r="DJ1299" s="185"/>
      <c r="DK1299" s="185"/>
      <c r="DL1299" s="185"/>
      <c r="DM1299" s="185"/>
      <c r="DN1299" s="185"/>
      <c r="DO1299" s="185"/>
      <c r="DP1299" s="283"/>
      <c r="DQ1299" s="185"/>
      <c r="DR1299" s="185"/>
      <c r="DS1299" s="185"/>
      <c r="DT1299" s="185"/>
      <c r="DU1299" s="185"/>
      <c r="DV1299" s="185"/>
      <c r="DW1299" s="185"/>
      <c r="DX1299" s="185"/>
      <c r="DY1299" s="185"/>
      <c r="DZ1299" s="2234"/>
      <c r="EA1299" s="283"/>
      <c r="EB1299" s="185"/>
      <c r="EC1299" s="185"/>
      <c r="ED1299" s="202"/>
      <c r="EE1299" s="202"/>
      <c r="EF1299" s="202"/>
      <c r="EG1299" s="202"/>
      <c r="EH1299" s="1614"/>
    </row>
    <row r="1300" spans="1:138" ht="15" hidden="1" customHeight="1" outlineLevel="1">
      <c r="A1300" s="67"/>
      <c r="B1300" s="67"/>
      <c r="C1300" s="95"/>
      <c r="D1300" s="98"/>
      <c r="E1300" s="67"/>
      <c r="F1300" s="67"/>
      <c r="G1300" s="67"/>
      <c r="H1300" s="86">
        <f>SUM(I1300:L1300)</f>
        <v>0</v>
      </c>
      <c r="I1300" s="67"/>
      <c r="J1300" s="67"/>
      <c r="K1300" s="67"/>
      <c r="L1300" s="67"/>
      <c r="M1300" s="2216"/>
      <c r="N1300" s="85"/>
      <c r="O1300" s="67"/>
      <c r="P1300" s="23"/>
      <c r="Q1300" s="185">
        <f>SUM(R1300:U1300)</f>
        <v>0</v>
      </c>
      <c r="R1300" s="23"/>
      <c r="S1300" s="23"/>
      <c r="T1300" s="23"/>
      <c r="U1300" s="23"/>
      <c r="V1300" s="86">
        <f>SUM(W1300:Z1300)</f>
        <v>0</v>
      </c>
      <c r="W1300" s="67"/>
      <c r="X1300" s="67"/>
      <c r="Y1300" s="67"/>
      <c r="Z1300" s="67"/>
      <c r="AA1300" s="185">
        <f>SUM(AB1300:AE1300)</f>
        <v>0</v>
      </c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216"/>
      <c r="CQ1300" s="2216"/>
      <c r="CR1300" s="2216"/>
      <c r="CS1300" s="85"/>
      <c r="CT1300" s="85"/>
      <c r="CU1300" s="85"/>
      <c r="CV1300" s="23"/>
      <c r="CW1300" s="23"/>
      <c r="CX1300" s="23"/>
      <c r="CY1300" s="23"/>
      <c r="CZ1300" s="23"/>
      <c r="DA1300" s="23"/>
      <c r="DB1300" s="1496"/>
      <c r="DC1300" s="1496"/>
      <c r="DD1300" s="1496"/>
      <c r="DE1300" s="23"/>
      <c r="DF1300" s="85"/>
      <c r="DG1300" s="23"/>
      <c r="DH1300" s="23"/>
      <c r="DI1300" s="23"/>
      <c r="DJ1300" s="23"/>
      <c r="DK1300" s="23"/>
      <c r="DL1300" s="23"/>
      <c r="DM1300" s="23"/>
      <c r="DN1300" s="185"/>
      <c r="DO1300" s="23"/>
      <c r="DP1300" s="85"/>
      <c r="DQ1300" s="23"/>
      <c r="DR1300" s="23"/>
      <c r="DS1300" s="23"/>
      <c r="DT1300" s="23"/>
      <c r="DU1300" s="23"/>
      <c r="DV1300" s="23"/>
      <c r="DW1300" s="23"/>
      <c r="DX1300" s="185"/>
      <c r="DY1300" s="23"/>
      <c r="DZ1300" s="2216"/>
      <c r="EA1300" s="85"/>
      <c r="EB1300" s="23"/>
      <c r="EC1300" s="23"/>
      <c r="ED1300" s="171"/>
      <c r="EE1300" s="171"/>
      <c r="EF1300" s="171"/>
      <c r="EG1300" s="171"/>
      <c r="EH1300" s="1291"/>
    </row>
    <row r="1301" spans="1:138" ht="15" hidden="1" customHeight="1" outlineLevel="1">
      <c r="A1301" s="67"/>
      <c r="B1301" s="67"/>
      <c r="C1301" s="95"/>
      <c r="D1301" s="98"/>
      <c r="E1301" s="67"/>
      <c r="F1301" s="67"/>
      <c r="G1301" s="67"/>
      <c r="H1301" s="86">
        <f>SUM(I1301:L1301)</f>
        <v>0</v>
      </c>
      <c r="I1301" s="67"/>
      <c r="J1301" s="67"/>
      <c r="K1301" s="67"/>
      <c r="L1301" s="67"/>
      <c r="M1301" s="2216"/>
      <c r="N1301" s="85"/>
      <c r="O1301" s="67"/>
      <c r="P1301" s="23"/>
      <c r="Q1301" s="185">
        <f>SUM(R1301:U1301)</f>
        <v>0</v>
      </c>
      <c r="R1301" s="196"/>
      <c r="S1301" s="196"/>
      <c r="T1301" s="196"/>
      <c r="U1301" s="196"/>
      <c r="V1301" s="86">
        <f>SUM(W1301:Z1301)</f>
        <v>0</v>
      </c>
      <c r="W1301" s="67"/>
      <c r="X1301" s="67"/>
      <c r="Y1301" s="67"/>
      <c r="Z1301" s="67"/>
      <c r="AA1301" s="185">
        <f>SUM(AB1301:AE1301)</f>
        <v>0</v>
      </c>
      <c r="AB1301" s="196"/>
      <c r="AC1301" s="196"/>
      <c r="AD1301" s="196"/>
      <c r="AE1301" s="196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2239"/>
      <c r="CQ1301" s="2239"/>
      <c r="CR1301" s="2239"/>
      <c r="CS1301" s="210"/>
      <c r="CT1301" s="210"/>
      <c r="CU1301" s="210"/>
      <c r="CV1301" s="33"/>
      <c r="CW1301" s="33"/>
      <c r="CX1301" s="33"/>
      <c r="CY1301" s="33"/>
      <c r="CZ1301" s="33"/>
      <c r="DA1301" s="33"/>
      <c r="DB1301" s="1498"/>
      <c r="DC1301" s="1498"/>
      <c r="DD1301" s="1498"/>
      <c r="DE1301" s="33"/>
      <c r="DF1301" s="210"/>
      <c r="DG1301" s="33"/>
      <c r="DH1301" s="33"/>
      <c r="DI1301" s="33"/>
      <c r="DJ1301" s="33"/>
      <c r="DK1301" s="33"/>
      <c r="DL1301" s="33"/>
      <c r="DM1301" s="33"/>
      <c r="DN1301" s="23"/>
      <c r="DO1301" s="33"/>
      <c r="DP1301" s="210"/>
      <c r="DQ1301" s="33"/>
      <c r="DR1301" s="33"/>
      <c r="DS1301" s="33"/>
      <c r="DT1301" s="33"/>
      <c r="DU1301" s="33"/>
      <c r="DV1301" s="33"/>
      <c r="DW1301" s="33"/>
      <c r="DX1301" s="23"/>
      <c r="DY1301" s="33"/>
      <c r="DZ1301" s="2239"/>
      <c r="EA1301" s="210"/>
      <c r="EB1301" s="33"/>
      <c r="EC1301" s="33"/>
      <c r="ED1301" s="201"/>
      <c r="EE1301" s="201"/>
      <c r="EF1301" s="201"/>
      <c r="EG1301" s="201"/>
      <c r="EH1301" s="1581"/>
    </row>
    <row r="1302" spans="1:138" ht="15" hidden="1" customHeight="1" outlineLevel="1">
      <c r="A1302" s="67"/>
      <c r="B1302" s="67"/>
      <c r="C1302" s="95" t="s">
        <v>49</v>
      </c>
      <c r="D1302" s="98"/>
      <c r="E1302" s="67"/>
      <c r="F1302" s="67"/>
      <c r="G1302" s="67"/>
      <c r="H1302" s="86">
        <f>SUM(I1302:L1302)</f>
        <v>0</v>
      </c>
      <c r="I1302" s="67"/>
      <c r="J1302" s="67"/>
      <c r="K1302" s="67"/>
      <c r="L1302" s="67"/>
      <c r="M1302" s="2216"/>
      <c r="N1302" s="85"/>
      <c r="O1302" s="67"/>
      <c r="P1302" s="23"/>
      <c r="Q1302" s="185">
        <f>SUM(R1302:U1302)</f>
        <v>0</v>
      </c>
      <c r="R1302" s="196"/>
      <c r="S1302" s="196"/>
      <c r="T1302" s="196"/>
      <c r="U1302" s="196"/>
      <c r="V1302" s="86">
        <f>SUM(W1302:Z1302)</f>
        <v>0</v>
      </c>
      <c r="W1302" s="67"/>
      <c r="X1302" s="67"/>
      <c r="Y1302" s="67"/>
      <c r="Z1302" s="67"/>
      <c r="AA1302" s="185">
        <f>SUM(AB1302:AE1302)</f>
        <v>0</v>
      </c>
      <c r="AB1302" s="196"/>
      <c r="AC1302" s="196"/>
      <c r="AD1302" s="196"/>
      <c r="AE1302" s="196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  <c r="AZ1302" s="33"/>
      <c r="BA1302" s="33"/>
      <c r="BB1302" s="33"/>
      <c r="BC1302" s="33"/>
      <c r="BD1302" s="33"/>
      <c r="BE1302" s="33"/>
      <c r="BF1302" s="33"/>
      <c r="BG1302" s="33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W1302" s="33"/>
      <c r="BX1302" s="33"/>
      <c r="BY1302" s="33"/>
      <c r="BZ1302" s="33"/>
      <c r="CA1302" s="33"/>
      <c r="CB1302" s="33"/>
      <c r="CC1302" s="33"/>
      <c r="CD1302" s="33"/>
      <c r="CE1302" s="33"/>
      <c r="CF1302" s="33"/>
      <c r="CG1302" s="33"/>
      <c r="CH1302" s="33"/>
      <c r="CI1302" s="33"/>
      <c r="CJ1302" s="33"/>
      <c r="CK1302" s="33"/>
      <c r="CL1302" s="33"/>
      <c r="CM1302" s="33"/>
      <c r="CN1302" s="33"/>
      <c r="CO1302" s="33"/>
      <c r="CP1302" s="2239"/>
      <c r="CQ1302" s="2239"/>
      <c r="CR1302" s="2239"/>
      <c r="CS1302" s="210"/>
      <c r="CT1302" s="210"/>
      <c r="CU1302" s="210"/>
      <c r="CV1302" s="33"/>
      <c r="CW1302" s="33"/>
      <c r="CX1302" s="33"/>
      <c r="CY1302" s="33"/>
      <c r="CZ1302" s="33"/>
      <c r="DA1302" s="33"/>
      <c r="DB1302" s="1498"/>
      <c r="DC1302" s="1498"/>
      <c r="DD1302" s="1498"/>
      <c r="DE1302" s="33"/>
      <c r="DF1302" s="210"/>
      <c r="DG1302" s="33"/>
      <c r="DH1302" s="33"/>
      <c r="DI1302" s="33"/>
      <c r="DJ1302" s="33"/>
      <c r="DK1302" s="33"/>
      <c r="DL1302" s="33"/>
      <c r="DM1302" s="33"/>
      <c r="DN1302" s="33"/>
      <c r="DO1302" s="33"/>
      <c r="DP1302" s="210"/>
      <c r="DQ1302" s="33"/>
      <c r="DR1302" s="33"/>
      <c r="DS1302" s="33"/>
      <c r="DT1302" s="33"/>
      <c r="DU1302" s="33"/>
      <c r="DV1302" s="33"/>
      <c r="DW1302" s="33"/>
      <c r="DX1302" s="33"/>
      <c r="DY1302" s="33"/>
      <c r="DZ1302" s="2239"/>
      <c r="EA1302" s="210"/>
      <c r="EB1302" s="33"/>
      <c r="EC1302" s="33"/>
      <c r="ED1302" s="201"/>
      <c r="EE1302" s="201"/>
      <c r="EF1302" s="201"/>
      <c r="EG1302" s="201"/>
      <c r="EH1302" s="1581"/>
    </row>
    <row r="1303" spans="1:138" ht="15" hidden="1" customHeight="1" outlineLevel="1">
      <c r="A1303" s="67"/>
      <c r="B1303" s="67"/>
      <c r="C1303" s="95"/>
      <c r="D1303" s="97" t="s">
        <v>52</v>
      </c>
      <c r="E1303" s="84"/>
      <c r="F1303" s="84"/>
      <c r="G1303" s="84"/>
      <c r="H1303" s="84"/>
      <c r="I1303" s="84"/>
      <c r="J1303" s="84"/>
      <c r="K1303" s="84"/>
      <c r="L1303" s="84"/>
      <c r="M1303" s="2199"/>
      <c r="N1303" s="68"/>
      <c r="O1303" s="84"/>
      <c r="P1303" s="185"/>
      <c r="Q1303" s="185"/>
      <c r="R1303" s="185"/>
      <c r="S1303" s="185"/>
      <c r="T1303" s="185"/>
      <c r="U1303" s="185"/>
      <c r="V1303" s="84"/>
      <c r="W1303" s="84"/>
      <c r="X1303" s="84"/>
      <c r="Y1303" s="84"/>
      <c r="Z1303" s="84"/>
      <c r="AA1303" s="185"/>
      <c r="AB1303" s="185"/>
      <c r="AC1303" s="185"/>
      <c r="AD1303" s="185"/>
      <c r="AE1303" s="185"/>
      <c r="AF1303" s="105"/>
      <c r="AG1303" s="105"/>
      <c r="AH1303" s="185">
        <f>SUM(AH1300:AH1302)</f>
        <v>0</v>
      </c>
      <c r="AI1303" s="185">
        <f>SUM(AI1300:AI1302)</f>
        <v>0</v>
      </c>
      <c r="AJ1303" s="185">
        <f t="shared" ref="AJ1303:AV1303" si="3489">SUM(AJ1300:AJ1302)</f>
        <v>0</v>
      </c>
      <c r="AK1303" s="185">
        <f t="shared" si="3489"/>
        <v>0</v>
      </c>
      <c r="AL1303" s="185">
        <f t="shared" si="3489"/>
        <v>0</v>
      </c>
      <c r="AM1303" s="185">
        <f t="shared" si="3489"/>
        <v>0</v>
      </c>
      <c r="AN1303" s="185">
        <f t="shared" si="3489"/>
        <v>0</v>
      </c>
      <c r="AO1303" s="185">
        <f t="shared" si="3489"/>
        <v>0</v>
      </c>
      <c r="AP1303" s="185">
        <f t="shared" si="3489"/>
        <v>0</v>
      </c>
      <c r="AQ1303" s="185">
        <f t="shared" si="3489"/>
        <v>0</v>
      </c>
      <c r="AR1303" s="185">
        <f t="shared" si="3489"/>
        <v>0</v>
      </c>
      <c r="AS1303" s="185">
        <f t="shared" si="3489"/>
        <v>0</v>
      </c>
      <c r="AT1303" s="185">
        <f t="shared" si="3489"/>
        <v>0</v>
      </c>
      <c r="AU1303" s="185">
        <f t="shared" si="3489"/>
        <v>0</v>
      </c>
      <c r="AV1303" s="185">
        <f t="shared" si="3489"/>
        <v>0</v>
      </c>
      <c r="AW1303" s="185">
        <f>SUM(AW1300:AW1302)</f>
        <v>0</v>
      </c>
      <c r="AX1303" s="185">
        <f>SUM(AX1300:AX1302)</f>
        <v>0</v>
      </c>
      <c r="AY1303" s="185">
        <f t="shared" ref="AY1303:BK1303" si="3490">SUM(AY1300:AY1302)</f>
        <v>0</v>
      </c>
      <c r="AZ1303" s="185">
        <f t="shared" si="3490"/>
        <v>0</v>
      </c>
      <c r="BA1303" s="185">
        <f t="shared" si="3490"/>
        <v>0</v>
      </c>
      <c r="BB1303" s="185">
        <f t="shared" si="3490"/>
        <v>0</v>
      </c>
      <c r="BC1303" s="185">
        <f t="shared" si="3490"/>
        <v>0</v>
      </c>
      <c r="BD1303" s="185">
        <f t="shared" si="3490"/>
        <v>0</v>
      </c>
      <c r="BE1303" s="185">
        <f t="shared" si="3490"/>
        <v>0</v>
      </c>
      <c r="BF1303" s="185">
        <f t="shared" si="3490"/>
        <v>0</v>
      </c>
      <c r="BG1303" s="185">
        <f t="shared" si="3490"/>
        <v>0</v>
      </c>
      <c r="BH1303" s="185">
        <f t="shared" si="3490"/>
        <v>0</v>
      </c>
      <c r="BI1303" s="185">
        <f t="shared" si="3490"/>
        <v>0</v>
      </c>
      <c r="BJ1303" s="185">
        <f t="shared" si="3490"/>
        <v>0</v>
      </c>
      <c r="BK1303" s="185">
        <f t="shared" si="3490"/>
        <v>0</v>
      </c>
      <c r="BL1303" s="185">
        <f>SUM(BL1300:BL1302)</f>
        <v>0</v>
      </c>
      <c r="BM1303" s="185">
        <f>SUM(BM1300:BM1302)</f>
        <v>0</v>
      </c>
      <c r="BN1303" s="185">
        <f t="shared" ref="BN1303:BZ1303" si="3491">SUM(BN1300:BN1302)</f>
        <v>0</v>
      </c>
      <c r="BO1303" s="185">
        <f t="shared" si="3491"/>
        <v>0</v>
      </c>
      <c r="BP1303" s="185">
        <f t="shared" si="3491"/>
        <v>0</v>
      </c>
      <c r="BQ1303" s="185">
        <f t="shared" si="3491"/>
        <v>0</v>
      </c>
      <c r="BR1303" s="185">
        <f t="shared" si="3491"/>
        <v>0</v>
      </c>
      <c r="BS1303" s="185">
        <f t="shared" si="3491"/>
        <v>0</v>
      </c>
      <c r="BT1303" s="185">
        <f t="shared" si="3491"/>
        <v>0</v>
      </c>
      <c r="BU1303" s="185">
        <f t="shared" si="3491"/>
        <v>0</v>
      </c>
      <c r="BV1303" s="185">
        <f t="shared" si="3491"/>
        <v>0</v>
      </c>
      <c r="BW1303" s="185">
        <f t="shared" si="3491"/>
        <v>0</v>
      </c>
      <c r="BX1303" s="185">
        <f t="shared" si="3491"/>
        <v>0</v>
      </c>
      <c r="BY1303" s="185">
        <f t="shared" si="3491"/>
        <v>0</v>
      </c>
      <c r="BZ1303" s="185">
        <f t="shared" si="3491"/>
        <v>0</v>
      </c>
      <c r="CA1303" s="185">
        <f>SUM(CA1300:CA1302)</f>
        <v>0</v>
      </c>
      <c r="CB1303" s="185">
        <f>SUM(CB1300:CB1302)</f>
        <v>0</v>
      </c>
      <c r="CC1303" s="185">
        <f t="shared" ref="CC1303:CO1303" si="3492">SUM(CC1300:CC1302)</f>
        <v>0</v>
      </c>
      <c r="CD1303" s="185">
        <f t="shared" si="3492"/>
        <v>0</v>
      </c>
      <c r="CE1303" s="185">
        <f t="shared" si="3492"/>
        <v>0</v>
      </c>
      <c r="CF1303" s="185">
        <f t="shared" si="3492"/>
        <v>0</v>
      </c>
      <c r="CG1303" s="185">
        <f t="shared" si="3492"/>
        <v>0</v>
      </c>
      <c r="CH1303" s="185">
        <f t="shared" si="3492"/>
        <v>0</v>
      </c>
      <c r="CI1303" s="185">
        <f t="shared" si="3492"/>
        <v>0</v>
      </c>
      <c r="CJ1303" s="185">
        <f t="shared" si="3492"/>
        <v>0</v>
      </c>
      <c r="CK1303" s="185">
        <f t="shared" si="3492"/>
        <v>0</v>
      </c>
      <c r="CL1303" s="185">
        <f t="shared" si="3492"/>
        <v>0</v>
      </c>
      <c r="CM1303" s="185">
        <f t="shared" si="3492"/>
        <v>0</v>
      </c>
      <c r="CN1303" s="185">
        <f t="shared" si="3492"/>
        <v>0</v>
      </c>
      <c r="CO1303" s="185">
        <f t="shared" si="3492"/>
        <v>0</v>
      </c>
      <c r="CP1303" s="2234">
        <f t="shared" ref="CP1303:CX1303" si="3493">SUM(CP1300:CP1302)</f>
        <v>0</v>
      </c>
      <c r="CQ1303" s="2234">
        <f t="shared" si="3493"/>
        <v>0</v>
      </c>
      <c r="CR1303" s="2234">
        <f t="shared" si="3493"/>
        <v>0</v>
      </c>
      <c r="CS1303" s="283">
        <f t="shared" si="3493"/>
        <v>0</v>
      </c>
      <c r="CT1303" s="283">
        <f t="shared" si="3493"/>
        <v>0</v>
      </c>
      <c r="CU1303" s="283">
        <f t="shared" si="3493"/>
        <v>0</v>
      </c>
      <c r="CV1303" s="185">
        <f t="shared" si="3493"/>
        <v>0</v>
      </c>
      <c r="CW1303" s="185">
        <f t="shared" si="3493"/>
        <v>0</v>
      </c>
      <c r="CX1303" s="185">
        <f t="shared" si="3493"/>
        <v>0</v>
      </c>
      <c r="CY1303" s="185">
        <f t="shared" ref="CY1303:DA1303" si="3494">SUM(CY1300:CY1302)</f>
        <v>0</v>
      </c>
      <c r="CZ1303" s="185">
        <f t="shared" si="3494"/>
        <v>0</v>
      </c>
      <c r="DA1303" s="185">
        <f t="shared" si="3494"/>
        <v>0</v>
      </c>
      <c r="DB1303" s="1622"/>
      <c r="DC1303" s="1622"/>
      <c r="DD1303" s="1622"/>
      <c r="DE1303" s="185">
        <f>SUM(DE1300:DE1302)</f>
        <v>0</v>
      </c>
      <c r="DF1303" s="283"/>
      <c r="DG1303" s="185"/>
      <c r="DH1303" s="185"/>
      <c r="DI1303" s="185"/>
      <c r="DJ1303" s="185"/>
      <c r="DK1303" s="185"/>
      <c r="DL1303" s="185"/>
      <c r="DM1303" s="185"/>
      <c r="DN1303" s="33"/>
      <c r="DO1303" s="185"/>
      <c r="DP1303" s="283"/>
      <c r="DQ1303" s="185"/>
      <c r="DR1303" s="185"/>
      <c r="DS1303" s="185"/>
      <c r="DT1303" s="185"/>
      <c r="DU1303" s="185"/>
      <c r="DV1303" s="185"/>
      <c r="DW1303" s="185"/>
      <c r="DX1303" s="33"/>
      <c r="DY1303" s="185"/>
      <c r="DZ1303" s="2234">
        <f>SUM(DZ1300:DZ1302)</f>
        <v>0</v>
      </c>
      <c r="EA1303" s="283">
        <f t="shared" ref="EA1303:EB1303" si="3495">SUM(EA1300:EA1302)</f>
        <v>0</v>
      </c>
      <c r="EB1303" s="185">
        <f t="shared" si="3495"/>
        <v>0</v>
      </c>
      <c r="EC1303" s="185">
        <f t="shared" ref="EC1303" si="3496">SUM(EC1300:EC1302)</f>
        <v>0</v>
      </c>
      <c r="ED1303" s="202"/>
      <c r="EE1303" s="202"/>
      <c r="EF1303" s="202"/>
      <c r="EG1303" s="202"/>
      <c r="EH1303" s="1614"/>
    </row>
    <row r="1304" spans="1:138" ht="15" hidden="1" customHeight="1" outlineLevel="1">
      <c r="A1304" s="67"/>
      <c r="B1304" s="67"/>
      <c r="C1304" s="93" t="s">
        <v>72</v>
      </c>
      <c r="D1304" s="94" t="s">
        <v>95</v>
      </c>
      <c r="E1304" s="84"/>
      <c r="F1304" s="84"/>
      <c r="G1304" s="84"/>
      <c r="H1304" s="84"/>
      <c r="I1304" s="84"/>
      <c r="J1304" s="84"/>
      <c r="K1304" s="84"/>
      <c r="L1304" s="84"/>
      <c r="M1304" s="2199"/>
      <c r="N1304" s="68"/>
      <c r="O1304" s="84"/>
      <c r="P1304" s="185"/>
      <c r="Q1304" s="185"/>
      <c r="R1304" s="185"/>
      <c r="S1304" s="185"/>
      <c r="T1304" s="185"/>
      <c r="U1304" s="185"/>
      <c r="V1304" s="84"/>
      <c r="W1304" s="84"/>
      <c r="X1304" s="84"/>
      <c r="Y1304" s="84"/>
      <c r="Z1304" s="84"/>
      <c r="AA1304" s="185"/>
      <c r="AB1304" s="185"/>
      <c r="AC1304" s="185"/>
      <c r="AD1304" s="185"/>
      <c r="AE1304" s="185"/>
      <c r="AF1304" s="23"/>
      <c r="AG1304" s="23"/>
      <c r="AH1304" s="185"/>
      <c r="AI1304" s="185"/>
      <c r="AJ1304" s="185"/>
      <c r="AK1304" s="185"/>
      <c r="AL1304" s="185"/>
      <c r="AM1304" s="185"/>
      <c r="AN1304" s="185"/>
      <c r="AO1304" s="185"/>
      <c r="AP1304" s="185"/>
      <c r="AQ1304" s="185"/>
      <c r="AR1304" s="185"/>
      <c r="AS1304" s="185"/>
      <c r="AT1304" s="185"/>
      <c r="AU1304" s="185"/>
      <c r="AV1304" s="185"/>
      <c r="AW1304" s="185"/>
      <c r="AX1304" s="185"/>
      <c r="AY1304" s="185"/>
      <c r="AZ1304" s="185"/>
      <c r="BA1304" s="185"/>
      <c r="BB1304" s="185"/>
      <c r="BC1304" s="185"/>
      <c r="BD1304" s="185"/>
      <c r="BE1304" s="185"/>
      <c r="BF1304" s="185"/>
      <c r="BG1304" s="185"/>
      <c r="BH1304" s="185"/>
      <c r="BI1304" s="185"/>
      <c r="BJ1304" s="185"/>
      <c r="BK1304" s="185"/>
      <c r="BL1304" s="185"/>
      <c r="BM1304" s="185"/>
      <c r="BN1304" s="185"/>
      <c r="BO1304" s="185"/>
      <c r="BP1304" s="185"/>
      <c r="BQ1304" s="185"/>
      <c r="BR1304" s="185"/>
      <c r="BS1304" s="185"/>
      <c r="BT1304" s="185"/>
      <c r="BU1304" s="185"/>
      <c r="BV1304" s="185"/>
      <c r="BW1304" s="185"/>
      <c r="BX1304" s="185"/>
      <c r="BY1304" s="185"/>
      <c r="BZ1304" s="185"/>
      <c r="CA1304" s="185"/>
      <c r="CB1304" s="185"/>
      <c r="CC1304" s="185"/>
      <c r="CD1304" s="185"/>
      <c r="CE1304" s="185"/>
      <c r="CF1304" s="185"/>
      <c r="CG1304" s="185"/>
      <c r="CH1304" s="185"/>
      <c r="CI1304" s="185"/>
      <c r="CJ1304" s="185"/>
      <c r="CK1304" s="185"/>
      <c r="CL1304" s="185"/>
      <c r="CM1304" s="185"/>
      <c r="CN1304" s="185"/>
      <c r="CO1304" s="185"/>
      <c r="CP1304" s="2234"/>
      <c r="CQ1304" s="2234"/>
      <c r="CR1304" s="2234"/>
      <c r="CS1304" s="283"/>
      <c r="CT1304" s="283"/>
      <c r="CU1304" s="283"/>
      <c r="CV1304" s="185"/>
      <c r="CW1304" s="185"/>
      <c r="CX1304" s="185"/>
      <c r="CY1304" s="185"/>
      <c r="CZ1304" s="185"/>
      <c r="DA1304" s="185"/>
      <c r="DB1304" s="1622"/>
      <c r="DC1304" s="1622"/>
      <c r="DD1304" s="1622"/>
      <c r="DE1304" s="185"/>
      <c r="DF1304" s="283"/>
      <c r="DG1304" s="185"/>
      <c r="DH1304" s="185"/>
      <c r="DI1304" s="185"/>
      <c r="DJ1304" s="185"/>
      <c r="DK1304" s="185"/>
      <c r="DL1304" s="185"/>
      <c r="DM1304" s="185"/>
      <c r="DN1304" s="185"/>
      <c r="DO1304" s="185"/>
      <c r="DP1304" s="283"/>
      <c r="DQ1304" s="185"/>
      <c r="DR1304" s="185"/>
      <c r="DS1304" s="185"/>
      <c r="DT1304" s="185"/>
      <c r="DU1304" s="185"/>
      <c r="DV1304" s="185"/>
      <c r="DW1304" s="185"/>
      <c r="DX1304" s="185"/>
      <c r="DY1304" s="185"/>
      <c r="DZ1304" s="2234"/>
      <c r="EA1304" s="283"/>
      <c r="EB1304" s="185"/>
      <c r="EC1304" s="185"/>
      <c r="ED1304" s="202"/>
      <c r="EE1304" s="202"/>
      <c r="EF1304" s="202"/>
      <c r="EG1304" s="202"/>
      <c r="EH1304" s="1614"/>
    </row>
    <row r="1305" spans="1:138" ht="15" hidden="1" customHeight="1" outlineLevel="1">
      <c r="A1305" s="67"/>
      <c r="B1305" s="67"/>
      <c r="C1305" s="95"/>
      <c r="D1305" s="98"/>
      <c r="E1305" s="67"/>
      <c r="F1305" s="67"/>
      <c r="G1305" s="67"/>
      <c r="H1305" s="86">
        <f>SUM(I1305:L1305)</f>
        <v>0</v>
      </c>
      <c r="I1305" s="67"/>
      <c r="J1305" s="67"/>
      <c r="K1305" s="67"/>
      <c r="L1305" s="67"/>
      <c r="M1305" s="2216"/>
      <c r="N1305" s="85"/>
      <c r="O1305" s="67"/>
      <c r="P1305" s="23"/>
      <c r="Q1305" s="185">
        <f>SUM(R1305:U1305)</f>
        <v>0</v>
      </c>
      <c r="R1305" s="23"/>
      <c r="S1305" s="23"/>
      <c r="T1305" s="23"/>
      <c r="U1305" s="23"/>
      <c r="V1305" s="86">
        <f>SUM(W1305:Z1305)</f>
        <v>0</v>
      </c>
      <c r="W1305" s="67"/>
      <c r="X1305" s="67"/>
      <c r="Y1305" s="67"/>
      <c r="Z1305" s="67"/>
      <c r="AA1305" s="185">
        <f>SUM(AB1305:AE1305)</f>
        <v>0</v>
      </c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/>
      <c r="BF1305" s="23"/>
      <c r="BG1305" s="23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216"/>
      <c r="CQ1305" s="2216"/>
      <c r="CR1305" s="2216"/>
      <c r="CS1305" s="85"/>
      <c r="CT1305" s="85"/>
      <c r="CU1305" s="85"/>
      <c r="CV1305" s="23"/>
      <c r="CW1305" s="23"/>
      <c r="CX1305" s="23"/>
      <c r="CY1305" s="23"/>
      <c r="CZ1305" s="23"/>
      <c r="DA1305" s="23"/>
      <c r="DB1305" s="1496"/>
      <c r="DC1305" s="1496"/>
      <c r="DD1305" s="1496"/>
      <c r="DE1305" s="23"/>
      <c r="DF1305" s="85"/>
      <c r="DG1305" s="23"/>
      <c r="DH1305" s="23"/>
      <c r="DI1305" s="23"/>
      <c r="DJ1305" s="23"/>
      <c r="DK1305" s="23"/>
      <c r="DL1305" s="23"/>
      <c r="DM1305" s="23"/>
      <c r="DN1305" s="185"/>
      <c r="DO1305" s="23"/>
      <c r="DP1305" s="85"/>
      <c r="DQ1305" s="23"/>
      <c r="DR1305" s="23"/>
      <c r="DS1305" s="23"/>
      <c r="DT1305" s="23"/>
      <c r="DU1305" s="23"/>
      <c r="DV1305" s="23"/>
      <c r="DW1305" s="23"/>
      <c r="DX1305" s="185"/>
      <c r="DY1305" s="23"/>
      <c r="DZ1305" s="2216"/>
      <c r="EA1305" s="85"/>
      <c r="EB1305" s="23"/>
      <c r="EC1305" s="23"/>
      <c r="ED1305" s="171"/>
      <c r="EE1305" s="171"/>
      <c r="EF1305" s="171"/>
      <c r="EG1305" s="171"/>
      <c r="EH1305" s="1291"/>
    </row>
    <row r="1306" spans="1:138" ht="15" hidden="1" customHeight="1" outlineLevel="1">
      <c r="A1306" s="67"/>
      <c r="B1306" s="67"/>
      <c r="C1306" s="95"/>
      <c r="D1306" s="98"/>
      <c r="E1306" s="67"/>
      <c r="F1306" s="67"/>
      <c r="G1306" s="67"/>
      <c r="H1306" s="86">
        <f>SUM(I1306:L1306)</f>
        <v>0</v>
      </c>
      <c r="I1306" s="67"/>
      <c r="J1306" s="67"/>
      <c r="K1306" s="67"/>
      <c r="L1306" s="67"/>
      <c r="M1306" s="2216"/>
      <c r="N1306" s="85"/>
      <c r="O1306" s="67"/>
      <c r="P1306" s="23"/>
      <c r="Q1306" s="185">
        <f>SUM(R1306:U1306)</f>
        <v>0</v>
      </c>
      <c r="R1306" s="196"/>
      <c r="S1306" s="196"/>
      <c r="T1306" s="196"/>
      <c r="U1306" s="196"/>
      <c r="V1306" s="86">
        <f>SUM(W1306:Z1306)</f>
        <v>0</v>
      </c>
      <c r="W1306" s="67"/>
      <c r="X1306" s="67"/>
      <c r="Y1306" s="67"/>
      <c r="Z1306" s="67"/>
      <c r="AA1306" s="185">
        <f>SUM(AB1306:AE1306)</f>
        <v>0</v>
      </c>
      <c r="AB1306" s="196"/>
      <c r="AC1306" s="196"/>
      <c r="AD1306" s="196"/>
      <c r="AE1306" s="196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  <c r="BC1306" s="33"/>
      <c r="BD1306" s="33"/>
      <c r="BE1306" s="33"/>
      <c r="BF1306" s="33"/>
      <c r="BG1306" s="33"/>
      <c r="BH1306" s="33"/>
      <c r="BI1306" s="33"/>
      <c r="BJ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W1306" s="33"/>
      <c r="BX1306" s="33"/>
      <c r="BY1306" s="33"/>
      <c r="BZ1306" s="33"/>
      <c r="CA1306" s="33"/>
      <c r="CB1306" s="33"/>
      <c r="CC1306" s="33"/>
      <c r="CD1306" s="33"/>
      <c r="CE1306" s="33"/>
      <c r="CF1306" s="33"/>
      <c r="CG1306" s="33"/>
      <c r="CH1306" s="33"/>
      <c r="CI1306" s="33"/>
      <c r="CJ1306" s="33"/>
      <c r="CK1306" s="33"/>
      <c r="CL1306" s="33"/>
      <c r="CM1306" s="33"/>
      <c r="CN1306" s="33"/>
      <c r="CO1306" s="33"/>
      <c r="CP1306" s="2239"/>
      <c r="CQ1306" s="2239"/>
      <c r="CR1306" s="2239"/>
      <c r="CS1306" s="210"/>
      <c r="CT1306" s="210"/>
      <c r="CU1306" s="210"/>
      <c r="CV1306" s="33"/>
      <c r="CW1306" s="33"/>
      <c r="CX1306" s="33"/>
      <c r="CY1306" s="33"/>
      <c r="CZ1306" s="33"/>
      <c r="DA1306" s="33"/>
      <c r="DB1306" s="1498"/>
      <c r="DC1306" s="1498"/>
      <c r="DD1306" s="1498"/>
      <c r="DE1306" s="33"/>
      <c r="DF1306" s="210"/>
      <c r="DG1306" s="33"/>
      <c r="DH1306" s="33"/>
      <c r="DI1306" s="33"/>
      <c r="DJ1306" s="33"/>
      <c r="DK1306" s="33"/>
      <c r="DL1306" s="33"/>
      <c r="DM1306" s="33"/>
      <c r="DN1306" s="23"/>
      <c r="DO1306" s="33"/>
      <c r="DP1306" s="210"/>
      <c r="DQ1306" s="33"/>
      <c r="DR1306" s="33"/>
      <c r="DS1306" s="33"/>
      <c r="DT1306" s="33"/>
      <c r="DU1306" s="33"/>
      <c r="DV1306" s="33"/>
      <c r="DW1306" s="33"/>
      <c r="DX1306" s="23"/>
      <c r="DY1306" s="33"/>
      <c r="DZ1306" s="2239"/>
      <c r="EA1306" s="210"/>
      <c r="EB1306" s="33"/>
      <c r="EC1306" s="33"/>
      <c r="ED1306" s="201"/>
      <c r="EE1306" s="201"/>
      <c r="EF1306" s="201"/>
      <c r="EG1306" s="201"/>
      <c r="EH1306" s="1581"/>
    </row>
    <row r="1307" spans="1:138" ht="15" hidden="1" customHeight="1" outlineLevel="1">
      <c r="A1307" s="67"/>
      <c r="B1307" s="67"/>
      <c r="C1307" s="95" t="s">
        <v>49</v>
      </c>
      <c r="D1307" s="98"/>
      <c r="E1307" s="67"/>
      <c r="F1307" s="67"/>
      <c r="G1307" s="67"/>
      <c r="H1307" s="86">
        <f>SUM(I1307:L1307)</f>
        <v>0</v>
      </c>
      <c r="I1307" s="67"/>
      <c r="J1307" s="67"/>
      <c r="K1307" s="67"/>
      <c r="L1307" s="67"/>
      <c r="M1307" s="2216"/>
      <c r="N1307" s="85"/>
      <c r="O1307" s="67"/>
      <c r="P1307" s="23"/>
      <c r="Q1307" s="185">
        <f>SUM(R1307:U1307)</f>
        <v>0</v>
      </c>
      <c r="R1307" s="196"/>
      <c r="S1307" s="196"/>
      <c r="T1307" s="196"/>
      <c r="U1307" s="196"/>
      <c r="V1307" s="86">
        <f>SUM(W1307:Z1307)</f>
        <v>0</v>
      </c>
      <c r="W1307" s="67"/>
      <c r="X1307" s="67"/>
      <c r="Y1307" s="67"/>
      <c r="Z1307" s="67"/>
      <c r="AA1307" s="185">
        <f>SUM(AB1307:AE1307)</f>
        <v>0</v>
      </c>
      <c r="AB1307" s="196"/>
      <c r="AC1307" s="196"/>
      <c r="AD1307" s="196"/>
      <c r="AE1307" s="196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  <c r="AZ1307" s="33"/>
      <c r="BA1307" s="33"/>
      <c r="BB1307" s="33"/>
      <c r="BC1307" s="33"/>
      <c r="BD1307" s="33"/>
      <c r="BE1307" s="33"/>
      <c r="BF1307" s="33"/>
      <c r="BG1307" s="33"/>
      <c r="BH1307" s="33"/>
      <c r="BI1307" s="33"/>
      <c r="BJ1307" s="33"/>
      <c r="BK1307" s="33"/>
      <c r="BL1307" s="33"/>
      <c r="BM1307" s="33"/>
      <c r="BN1307" s="33"/>
      <c r="BO1307" s="33"/>
      <c r="BP1307" s="33"/>
      <c r="BQ1307" s="33"/>
      <c r="BR1307" s="33"/>
      <c r="BS1307" s="33"/>
      <c r="BT1307" s="33"/>
      <c r="BU1307" s="33"/>
      <c r="BV1307" s="33"/>
      <c r="BW1307" s="33"/>
      <c r="BX1307" s="33"/>
      <c r="BY1307" s="33"/>
      <c r="BZ1307" s="33"/>
      <c r="CA1307" s="33"/>
      <c r="CB1307" s="33"/>
      <c r="CC1307" s="33"/>
      <c r="CD1307" s="33"/>
      <c r="CE1307" s="33"/>
      <c r="CF1307" s="33"/>
      <c r="CG1307" s="33"/>
      <c r="CH1307" s="33"/>
      <c r="CI1307" s="33"/>
      <c r="CJ1307" s="33"/>
      <c r="CK1307" s="33"/>
      <c r="CL1307" s="33"/>
      <c r="CM1307" s="33"/>
      <c r="CN1307" s="33"/>
      <c r="CO1307" s="33"/>
      <c r="CP1307" s="2239"/>
      <c r="CQ1307" s="2239"/>
      <c r="CR1307" s="2239"/>
      <c r="CS1307" s="210"/>
      <c r="CT1307" s="210"/>
      <c r="CU1307" s="210"/>
      <c r="CV1307" s="33"/>
      <c r="CW1307" s="33"/>
      <c r="CX1307" s="33"/>
      <c r="CY1307" s="33"/>
      <c r="CZ1307" s="33"/>
      <c r="DA1307" s="33"/>
      <c r="DB1307" s="1498"/>
      <c r="DC1307" s="1498"/>
      <c r="DD1307" s="1498"/>
      <c r="DE1307" s="33"/>
      <c r="DF1307" s="210"/>
      <c r="DG1307" s="33"/>
      <c r="DH1307" s="33"/>
      <c r="DI1307" s="33"/>
      <c r="DJ1307" s="33"/>
      <c r="DK1307" s="33"/>
      <c r="DL1307" s="33"/>
      <c r="DM1307" s="33"/>
      <c r="DN1307" s="33"/>
      <c r="DO1307" s="33"/>
      <c r="DP1307" s="210"/>
      <c r="DQ1307" s="33"/>
      <c r="DR1307" s="33"/>
      <c r="DS1307" s="33"/>
      <c r="DT1307" s="33"/>
      <c r="DU1307" s="33"/>
      <c r="DV1307" s="33"/>
      <c r="DW1307" s="33"/>
      <c r="DX1307" s="33"/>
      <c r="DY1307" s="33"/>
      <c r="DZ1307" s="2239"/>
      <c r="EA1307" s="210"/>
      <c r="EB1307" s="33"/>
      <c r="EC1307" s="33"/>
      <c r="ED1307" s="201"/>
      <c r="EE1307" s="201"/>
      <c r="EF1307" s="201"/>
      <c r="EG1307" s="201"/>
      <c r="EH1307" s="1581"/>
    </row>
    <row r="1308" spans="1:138" ht="15" hidden="1" customHeight="1" outlineLevel="1">
      <c r="A1308" s="67"/>
      <c r="B1308" s="67"/>
      <c r="C1308" s="95"/>
      <c r="D1308" s="97" t="s">
        <v>52</v>
      </c>
      <c r="E1308" s="84"/>
      <c r="F1308" s="84"/>
      <c r="G1308" s="84"/>
      <c r="H1308" s="84"/>
      <c r="I1308" s="84"/>
      <c r="J1308" s="84"/>
      <c r="K1308" s="84"/>
      <c r="L1308" s="84"/>
      <c r="M1308" s="2199"/>
      <c r="N1308" s="68"/>
      <c r="O1308" s="84"/>
      <c r="P1308" s="185"/>
      <c r="Q1308" s="185"/>
      <c r="R1308" s="185"/>
      <c r="S1308" s="185"/>
      <c r="T1308" s="185"/>
      <c r="U1308" s="185"/>
      <c r="V1308" s="84"/>
      <c r="W1308" s="84"/>
      <c r="X1308" s="84"/>
      <c r="Y1308" s="84"/>
      <c r="Z1308" s="84"/>
      <c r="AA1308" s="185"/>
      <c r="AB1308" s="185"/>
      <c r="AC1308" s="185"/>
      <c r="AD1308" s="185"/>
      <c r="AE1308" s="185"/>
      <c r="AF1308" s="105"/>
      <c r="AG1308" s="105"/>
      <c r="AH1308" s="185"/>
      <c r="AI1308" s="185">
        <f>SUM(AI1305:AI1307)</f>
        <v>0</v>
      </c>
      <c r="AJ1308" s="185">
        <f t="shared" ref="AJ1308" si="3497">SUM(AJ1305:AJ1307)</f>
        <v>0</v>
      </c>
      <c r="AK1308" s="185"/>
      <c r="AL1308" s="185">
        <f t="shared" ref="AL1308:AM1308" si="3498">SUM(AL1305:AL1307)</f>
        <v>0</v>
      </c>
      <c r="AM1308" s="185">
        <f t="shared" si="3498"/>
        <v>0</v>
      </c>
      <c r="AN1308" s="185"/>
      <c r="AO1308" s="185">
        <f t="shared" ref="AO1308:AP1308" si="3499">SUM(AO1305:AO1307)</f>
        <v>0</v>
      </c>
      <c r="AP1308" s="185">
        <f t="shared" si="3499"/>
        <v>0</v>
      </c>
      <c r="AQ1308" s="185"/>
      <c r="AR1308" s="185">
        <f t="shared" ref="AR1308:AS1308" si="3500">SUM(AR1305:AR1307)</f>
        <v>0</v>
      </c>
      <c r="AS1308" s="185">
        <f t="shared" si="3500"/>
        <v>0</v>
      </c>
      <c r="AT1308" s="185"/>
      <c r="AU1308" s="185">
        <f t="shared" ref="AU1308:AV1308" si="3501">SUM(AU1305:AU1307)</f>
        <v>0</v>
      </c>
      <c r="AV1308" s="185">
        <f t="shared" si="3501"/>
        <v>0</v>
      </c>
      <c r="AW1308" s="185"/>
      <c r="AX1308" s="185">
        <f>SUM(AX1305:AX1307)</f>
        <v>0</v>
      </c>
      <c r="AY1308" s="185">
        <f t="shared" ref="AY1308" si="3502">SUM(AY1305:AY1307)</f>
        <v>0</v>
      </c>
      <c r="AZ1308" s="185"/>
      <c r="BA1308" s="185">
        <f t="shared" ref="BA1308:BB1308" si="3503">SUM(BA1305:BA1307)</f>
        <v>0</v>
      </c>
      <c r="BB1308" s="185">
        <f t="shared" si="3503"/>
        <v>0</v>
      </c>
      <c r="BC1308" s="185"/>
      <c r="BD1308" s="185">
        <f t="shared" ref="BD1308:BE1308" si="3504">SUM(BD1305:BD1307)</f>
        <v>0</v>
      </c>
      <c r="BE1308" s="185">
        <f t="shared" si="3504"/>
        <v>0</v>
      </c>
      <c r="BF1308" s="185"/>
      <c r="BG1308" s="185">
        <f t="shared" ref="BG1308:BH1308" si="3505">SUM(BG1305:BG1307)</f>
        <v>0</v>
      </c>
      <c r="BH1308" s="185">
        <f t="shared" si="3505"/>
        <v>0</v>
      </c>
      <c r="BI1308" s="185"/>
      <c r="BJ1308" s="185">
        <f t="shared" ref="BJ1308:BK1308" si="3506">SUM(BJ1305:BJ1307)</f>
        <v>0</v>
      </c>
      <c r="BK1308" s="185">
        <f t="shared" si="3506"/>
        <v>0</v>
      </c>
      <c r="BL1308" s="185"/>
      <c r="BM1308" s="185">
        <f>SUM(BM1305:BM1307)</f>
        <v>0</v>
      </c>
      <c r="BN1308" s="185">
        <f t="shared" ref="BN1308" si="3507">SUM(BN1305:BN1307)</f>
        <v>0</v>
      </c>
      <c r="BO1308" s="185"/>
      <c r="BP1308" s="185">
        <f t="shared" ref="BP1308:BQ1308" si="3508">SUM(BP1305:BP1307)</f>
        <v>0</v>
      </c>
      <c r="BQ1308" s="185">
        <f t="shared" si="3508"/>
        <v>0</v>
      </c>
      <c r="BR1308" s="185"/>
      <c r="BS1308" s="185">
        <f t="shared" ref="BS1308:BT1308" si="3509">SUM(BS1305:BS1307)</f>
        <v>0</v>
      </c>
      <c r="BT1308" s="185">
        <f t="shared" si="3509"/>
        <v>0</v>
      </c>
      <c r="BU1308" s="185"/>
      <c r="BV1308" s="185">
        <f t="shared" ref="BV1308:BW1308" si="3510">SUM(BV1305:BV1307)</f>
        <v>0</v>
      </c>
      <c r="BW1308" s="185">
        <f t="shared" si="3510"/>
        <v>0</v>
      </c>
      <c r="BX1308" s="185"/>
      <c r="BY1308" s="185">
        <f t="shared" ref="BY1308:BZ1308" si="3511">SUM(BY1305:BY1307)</f>
        <v>0</v>
      </c>
      <c r="BZ1308" s="185">
        <f t="shared" si="3511"/>
        <v>0</v>
      </c>
      <c r="CA1308" s="185"/>
      <c r="CB1308" s="185">
        <f>SUM(CB1305:CB1307)</f>
        <v>0</v>
      </c>
      <c r="CC1308" s="185">
        <f t="shared" ref="CC1308" si="3512">SUM(CC1305:CC1307)</f>
        <v>0</v>
      </c>
      <c r="CD1308" s="185"/>
      <c r="CE1308" s="185">
        <f t="shared" ref="CE1308:CF1308" si="3513">SUM(CE1305:CE1307)</f>
        <v>0</v>
      </c>
      <c r="CF1308" s="185">
        <f t="shared" si="3513"/>
        <v>0</v>
      </c>
      <c r="CG1308" s="185"/>
      <c r="CH1308" s="185">
        <f t="shared" ref="CH1308:CI1308" si="3514">SUM(CH1305:CH1307)</f>
        <v>0</v>
      </c>
      <c r="CI1308" s="185">
        <f t="shared" si="3514"/>
        <v>0</v>
      </c>
      <c r="CJ1308" s="185"/>
      <c r="CK1308" s="185">
        <f t="shared" ref="CK1308:CL1308" si="3515">SUM(CK1305:CK1307)</f>
        <v>0</v>
      </c>
      <c r="CL1308" s="185">
        <f t="shared" si="3515"/>
        <v>0</v>
      </c>
      <c r="CM1308" s="185"/>
      <c r="CN1308" s="185">
        <f t="shared" ref="CN1308:CO1308" si="3516">SUM(CN1305:CN1307)</f>
        <v>0</v>
      </c>
      <c r="CO1308" s="185">
        <f t="shared" si="3516"/>
        <v>0</v>
      </c>
      <c r="CP1308" s="2234"/>
      <c r="CQ1308" s="2234">
        <f t="shared" ref="CQ1308:CR1308" si="3517">SUM(CQ1305:CQ1307)</f>
        <v>0</v>
      </c>
      <c r="CR1308" s="2234">
        <f t="shared" si="3517"/>
        <v>0</v>
      </c>
      <c r="CS1308" s="283"/>
      <c r="CT1308" s="283">
        <f t="shared" ref="CT1308:CU1308" si="3518">SUM(CT1305:CT1307)</f>
        <v>0</v>
      </c>
      <c r="CU1308" s="283">
        <f t="shared" si="3518"/>
        <v>0</v>
      </c>
      <c r="CV1308" s="185"/>
      <c r="CW1308" s="185">
        <f t="shared" ref="CW1308:CX1308" si="3519">SUM(CW1305:CW1307)</f>
        <v>0</v>
      </c>
      <c r="CX1308" s="185">
        <f t="shared" si="3519"/>
        <v>0</v>
      </c>
      <c r="CY1308" s="185"/>
      <c r="CZ1308" s="185">
        <f t="shared" ref="CZ1308:DA1308" si="3520">SUM(CZ1305:CZ1307)</f>
        <v>0</v>
      </c>
      <c r="DA1308" s="185">
        <f t="shared" si="3520"/>
        <v>0</v>
      </c>
      <c r="DB1308" s="1622"/>
      <c r="DC1308" s="1622"/>
      <c r="DD1308" s="1622"/>
      <c r="DE1308" s="185">
        <f>SUM(DE1305:DE1307)</f>
        <v>0</v>
      </c>
      <c r="DF1308" s="283"/>
      <c r="DG1308" s="185"/>
      <c r="DH1308" s="185"/>
      <c r="DI1308" s="185"/>
      <c r="DJ1308" s="185"/>
      <c r="DK1308" s="185"/>
      <c r="DL1308" s="185"/>
      <c r="DM1308" s="185"/>
      <c r="DN1308" s="33"/>
      <c r="DO1308" s="185"/>
      <c r="DP1308" s="283"/>
      <c r="DQ1308" s="185"/>
      <c r="DR1308" s="185"/>
      <c r="DS1308" s="185"/>
      <c r="DT1308" s="185"/>
      <c r="DU1308" s="185"/>
      <c r="DV1308" s="185"/>
      <c r="DW1308" s="185"/>
      <c r="DX1308" s="33"/>
      <c r="DY1308" s="185"/>
      <c r="DZ1308" s="2234">
        <f>SUM(DZ1305:DZ1307)</f>
        <v>0</v>
      </c>
      <c r="EA1308" s="283">
        <f t="shared" ref="EA1308:EB1308" si="3521">SUM(EA1305:EA1307)</f>
        <v>0</v>
      </c>
      <c r="EB1308" s="185">
        <f t="shared" si="3521"/>
        <v>0</v>
      </c>
      <c r="EC1308" s="185">
        <f t="shared" ref="EC1308" si="3522">SUM(EC1305:EC1307)</f>
        <v>0</v>
      </c>
      <c r="ED1308" s="202"/>
      <c r="EE1308" s="202"/>
      <c r="EF1308" s="202"/>
      <c r="EG1308" s="202"/>
      <c r="EH1308" s="1614"/>
    </row>
    <row r="1309" spans="1:138" ht="15" hidden="1" customHeight="1" outlineLevel="1">
      <c r="A1309" s="67"/>
      <c r="B1309" s="67"/>
      <c r="C1309" s="93" t="s">
        <v>73</v>
      </c>
      <c r="D1309" s="94" t="s">
        <v>15</v>
      </c>
      <c r="E1309" s="84"/>
      <c r="F1309" s="84"/>
      <c r="G1309" s="84"/>
      <c r="H1309" s="84"/>
      <c r="I1309" s="84"/>
      <c r="J1309" s="84"/>
      <c r="K1309" s="84"/>
      <c r="L1309" s="84"/>
      <c r="M1309" s="2199"/>
      <c r="N1309" s="68"/>
      <c r="O1309" s="84"/>
      <c r="P1309" s="185"/>
      <c r="Q1309" s="185"/>
      <c r="R1309" s="185"/>
      <c r="S1309" s="185"/>
      <c r="T1309" s="185"/>
      <c r="U1309" s="185"/>
      <c r="V1309" s="84"/>
      <c r="W1309" s="84"/>
      <c r="X1309" s="84"/>
      <c r="Y1309" s="84"/>
      <c r="Z1309" s="84"/>
      <c r="AA1309" s="185"/>
      <c r="AB1309" s="185"/>
      <c r="AC1309" s="185"/>
      <c r="AD1309" s="185"/>
      <c r="AE1309" s="185"/>
      <c r="AF1309" s="23"/>
      <c r="AG1309" s="23"/>
      <c r="AH1309" s="185"/>
      <c r="AI1309" s="185"/>
      <c r="AJ1309" s="185"/>
      <c r="AK1309" s="185"/>
      <c r="AL1309" s="185"/>
      <c r="AM1309" s="185"/>
      <c r="AN1309" s="185"/>
      <c r="AO1309" s="185"/>
      <c r="AP1309" s="185"/>
      <c r="AQ1309" s="185"/>
      <c r="AR1309" s="185"/>
      <c r="AS1309" s="185"/>
      <c r="AT1309" s="185"/>
      <c r="AU1309" s="185"/>
      <c r="AV1309" s="185"/>
      <c r="AW1309" s="185"/>
      <c r="AX1309" s="185"/>
      <c r="AY1309" s="185"/>
      <c r="AZ1309" s="185"/>
      <c r="BA1309" s="185"/>
      <c r="BB1309" s="185"/>
      <c r="BC1309" s="185"/>
      <c r="BD1309" s="185"/>
      <c r="BE1309" s="185"/>
      <c r="BF1309" s="185"/>
      <c r="BG1309" s="185"/>
      <c r="BH1309" s="185"/>
      <c r="BI1309" s="185"/>
      <c r="BJ1309" s="185"/>
      <c r="BK1309" s="185"/>
      <c r="BL1309" s="185"/>
      <c r="BM1309" s="185"/>
      <c r="BN1309" s="185"/>
      <c r="BO1309" s="185"/>
      <c r="BP1309" s="185"/>
      <c r="BQ1309" s="185"/>
      <c r="BR1309" s="185"/>
      <c r="BS1309" s="185"/>
      <c r="BT1309" s="185"/>
      <c r="BU1309" s="185"/>
      <c r="BV1309" s="185"/>
      <c r="BW1309" s="185"/>
      <c r="BX1309" s="185"/>
      <c r="BY1309" s="185"/>
      <c r="BZ1309" s="185"/>
      <c r="CA1309" s="185"/>
      <c r="CB1309" s="185"/>
      <c r="CC1309" s="185"/>
      <c r="CD1309" s="185"/>
      <c r="CE1309" s="185"/>
      <c r="CF1309" s="185"/>
      <c r="CG1309" s="185"/>
      <c r="CH1309" s="185"/>
      <c r="CI1309" s="185"/>
      <c r="CJ1309" s="185"/>
      <c r="CK1309" s="185"/>
      <c r="CL1309" s="185"/>
      <c r="CM1309" s="185"/>
      <c r="CN1309" s="185"/>
      <c r="CO1309" s="185"/>
      <c r="CP1309" s="2234"/>
      <c r="CQ1309" s="2234"/>
      <c r="CR1309" s="2234"/>
      <c r="CS1309" s="283"/>
      <c r="CT1309" s="283"/>
      <c r="CU1309" s="283"/>
      <c r="CV1309" s="185"/>
      <c r="CW1309" s="185"/>
      <c r="CX1309" s="185"/>
      <c r="CY1309" s="185"/>
      <c r="CZ1309" s="185"/>
      <c r="DA1309" s="185"/>
      <c r="DB1309" s="1622"/>
      <c r="DC1309" s="1622"/>
      <c r="DD1309" s="1622"/>
      <c r="DE1309" s="185"/>
      <c r="DF1309" s="283"/>
      <c r="DG1309" s="185"/>
      <c r="DH1309" s="185"/>
      <c r="DI1309" s="185"/>
      <c r="DJ1309" s="185"/>
      <c r="DK1309" s="185"/>
      <c r="DL1309" s="185"/>
      <c r="DM1309" s="185"/>
      <c r="DN1309" s="185"/>
      <c r="DO1309" s="185"/>
      <c r="DP1309" s="283"/>
      <c r="DQ1309" s="185"/>
      <c r="DR1309" s="185"/>
      <c r="DS1309" s="185"/>
      <c r="DT1309" s="185"/>
      <c r="DU1309" s="185"/>
      <c r="DV1309" s="185"/>
      <c r="DW1309" s="185"/>
      <c r="DX1309" s="185"/>
      <c r="DY1309" s="185"/>
      <c r="DZ1309" s="2234"/>
      <c r="EA1309" s="283"/>
      <c r="EB1309" s="185"/>
      <c r="EC1309" s="185"/>
      <c r="ED1309" s="202"/>
      <c r="EE1309" s="202"/>
      <c r="EF1309" s="202"/>
      <c r="EG1309" s="202"/>
      <c r="EH1309" s="1614"/>
    </row>
    <row r="1310" spans="1:138" ht="15" hidden="1" customHeight="1" outlineLevel="1">
      <c r="A1310" s="67"/>
      <c r="B1310" s="67"/>
      <c r="C1310" s="95"/>
      <c r="D1310" s="98"/>
      <c r="E1310" s="67"/>
      <c r="F1310" s="67"/>
      <c r="G1310" s="67"/>
      <c r="H1310" s="86">
        <f>SUM(I1310:L1310)</f>
        <v>0</v>
      </c>
      <c r="I1310" s="67"/>
      <c r="J1310" s="67"/>
      <c r="K1310" s="67"/>
      <c r="L1310" s="67"/>
      <c r="M1310" s="2216"/>
      <c r="N1310" s="85"/>
      <c r="O1310" s="67"/>
      <c r="P1310" s="23"/>
      <c r="Q1310" s="185">
        <f>SUM(R1310:U1310)</f>
        <v>0</v>
      </c>
      <c r="R1310" s="23"/>
      <c r="S1310" s="23"/>
      <c r="T1310" s="23"/>
      <c r="U1310" s="23"/>
      <c r="V1310" s="86">
        <f>SUM(W1310:Z1310)</f>
        <v>0</v>
      </c>
      <c r="W1310" s="67"/>
      <c r="X1310" s="67"/>
      <c r="Y1310" s="67"/>
      <c r="Z1310" s="67"/>
      <c r="AA1310" s="185">
        <f>SUM(AB1310:AE1310)</f>
        <v>0</v>
      </c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/>
      <c r="BF1310" s="23"/>
      <c r="BG1310" s="23"/>
      <c r="BH1310" s="23"/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216"/>
      <c r="CQ1310" s="2216"/>
      <c r="CR1310" s="2216"/>
      <c r="CS1310" s="85"/>
      <c r="CT1310" s="85"/>
      <c r="CU1310" s="85"/>
      <c r="CV1310" s="23"/>
      <c r="CW1310" s="23"/>
      <c r="CX1310" s="23"/>
      <c r="CY1310" s="23"/>
      <c r="CZ1310" s="23"/>
      <c r="DA1310" s="23"/>
      <c r="DB1310" s="1496"/>
      <c r="DC1310" s="1496"/>
      <c r="DD1310" s="1496"/>
      <c r="DE1310" s="23"/>
      <c r="DF1310" s="85"/>
      <c r="DG1310" s="23"/>
      <c r="DH1310" s="23"/>
      <c r="DI1310" s="23"/>
      <c r="DJ1310" s="23"/>
      <c r="DK1310" s="23"/>
      <c r="DL1310" s="23"/>
      <c r="DM1310" s="23"/>
      <c r="DN1310" s="185"/>
      <c r="DO1310" s="23"/>
      <c r="DP1310" s="85"/>
      <c r="DQ1310" s="23"/>
      <c r="DR1310" s="23"/>
      <c r="DS1310" s="23"/>
      <c r="DT1310" s="23"/>
      <c r="DU1310" s="23"/>
      <c r="DV1310" s="23"/>
      <c r="DW1310" s="23"/>
      <c r="DX1310" s="185"/>
      <c r="DY1310" s="23"/>
      <c r="DZ1310" s="2216"/>
      <c r="EA1310" s="85"/>
      <c r="EB1310" s="23"/>
      <c r="EC1310" s="23"/>
      <c r="ED1310" s="171"/>
      <c r="EE1310" s="171"/>
      <c r="EF1310" s="171"/>
      <c r="EG1310" s="171"/>
      <c r="EH1310" s="1291"/>
    </row>
    <row r="1311" spans="1:138" ht="15" hidden="1" customHeight="1" outlineLevel="1">
      <c r="A1311" s="67"/>
      <c r="B1311" s="67"/>
      <c r="C1311" s="95"/>
      <c r="D1311" s="98"/>
      <c r="E1311" s="67"/>
      <c r="F1311" s="67"/>
      <c r="G1311" s="67"/>
      <c r="H1311" s="86">
        <f>SUM(I1311:L1311)</f>
        <v>0</v>
      </c>
      <c r="I1311" s="67"/>
      <c r="J1311" s="67"/>
      <c r="K1311" s="67"/>
      <c r="L1311" s="67"/>
      <c r="M1311" s="2216"/>
      <c r="N1311" s="85"/>
      <c r="O1311" s="67"/>
      <c r="P1311" s="23"/>
      <c r="Q1311" s="185">
        <f>SUM(R1311:U1311)</f>
        <v>0</v>
      </c>
      <c r="R1311" s="196"/>
      <c r="S1311" s="196"/>
      <c r="T1311" s="196"/>
      <c r="U1311" s="196"/>
      <c r="V1311" s="86">
        <f>SUM(W1311:Z1311)</f>
        <v>0</v>
      </c>
      <c r="W1311" s="67"/>
      <c r="X1311" s="67"/>
      <c r="Y1311" s="67"/>
      <c r="Z1311" s="67"/>
      <c r="AA1311" s="185">
        <f>SUM(AB1311:AE1311)</f>
        <v>0</v>
      </c>
      <c r="AB1311" s="196"/>
      <c r="AC1311" s="196"/>
      <c r="AD1311" s="196"/>
      <c r="AE1311" s="196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  <c r="AX1311" s="33"/>
      <c r="AY1311" s="33"/>
      <c r="AZ1311" s="33"/>
      <c r="BA1311" s="33"/>
      <c r="BB1311" s="33"/>
      <c r="BC1311" s="33"/>
      <c r="BD1311" s="33"/>
      <c r="BE1311" s="33"/>
      <c r="BF1311" s="33"/>
      <c r="BG1311" s="33"/>
      <c r="BH1311" s="33"/>
      <c r="BI1311" s="33"/>
      <c r="BJ1311" s="33"/>
      <c r="BK1311" s="33"/>
      <c r="BL1311" s="33"/>
      <c r="BM1311" s="33"/>
      <c r="BN1311" s="33"/>
      <c r="BO1311" s="33"/>
      <c r="BP1311" s="33"/>
      <c r="BQ1311" s="33"/>
      <c r="BR1311" s="33"/>
      <c r="BS1311" s="33"/>
      <c r="BT1311" s="33"/>
      <c r="BU1311" s="33"/>
      <c r="BV1311" s="33"/>
      <c r="BW1311" s="33"/>
      <c r="BX1311" s="33"/>
      <c r="BY1311" s="33"/>
      <c r="BZ1311" s="33"/>
      <c r="CA1311" s="33"/>
      <c r="CB1311" s="33"/>
      <c r="CC1311" s="33"/>
      <c r="CD1311" s="33"/>
      <c r="CE1311" s="33"/>
      <c r="CF1311" s="33"/>
      <c r="CG1311" s="33"/>
      <c r="CH1311" s="33"/>
      <c r="CI1311" s="33"/>
      <c r="CJ1311" s="33"/>
      <c r="CK1311" s="33"/>
      <c r="CL1311" s="33"/>
      <c r="CM1311" s="33"/>
      <c r="CN1311" s="33"/>
      <c r="CO1311" s="33"/>
      <c r="CP1311" s="2239"/>
      <c r="CQ1311" s="2239"/>
      <c r="CR1311" s="2239"/>
      <c r="CS1311" s="210"/>
      <c r="CT1311" s="210"/>
      <c r="CU1311" s="210"/>
      <c r="CV1311" s="33"/>
      <c r="CW1311" s="33"/>
      <c r="CX1311" s="33"/>
      <c r="CY1311" s="33"/>
      <c r="CZ1311" s="33"/>
      <c r="DA1311" s="33"/>
      <c r="DB1311" s="1498"/>
      <c r="DC1311" s="1498"/>
      <c r="DD1311" s="1498"/>
      <c r="DE1311" s="33"/>
      <c r="DF1311" s="210"/>
      <c r="DG1311" s="33"/>
      <c r="DH1311" s="33"/>
      <c r="DI1311" s="33"/>
      <c r="DJ1311" s="33"/>
      <c r="DK1311" s="33"/>
      <c r="DL1311" s="33"/>
      <c r="DM1311" s="33"/>
      <c r="DN1311" s="23"/>
      <c r="DO1311" s="33"/>
      <c r="DP1311" s="210"/>
      <c r="DQ1311" s="33"/>
      <c r="DR1311" s="33"/>
      <c r="DS1311" s="33"/>
      <c r="DT1311" s="33"/>
      <c r="DU1311" s="33"/>
      <c r="DV1311" s="33"/>
      <c r="DW1311" s="33"/>
      <c r="DX1311" s="23"/>
      <c r="DY1311" s="33"/>
      <c r="DZ1311" s="2239"/>
      <c r="EA1311" s="210"/>
      <c r="EB1311" s="33"/>
      <c r="EC1311" s="33"/>
      <c r="ED1311" s="201"/>
      <c r="EE1311" s="201"/>
      <c r="EF1311" s="201"/>
      <c r="EG1311" s="201"/>
      <c r="EH1311" s="1581"/>
    </row>
    <row r="1312" spans="1:138" ht="15" hidden="1" customHeight="1" outlineLevel="1">
      <c r="A1312" s="67"/>
      <c r="B1312" s="67"/>
      <c r="C1312" s="95" t="s">
        <v>49</v>
      </c>
      <c r="D1312" s="98"/>
      <c r="E1312" s="67"/>
      <c r="F1312" s="67"/>
      <c r="G1312" s="67"/>
      <c r="H1312" s="86">
        <f>SUM(I1312:L1312)</f>
        <v>0</v>
      </c>
      <c r="I1312" s="67"/>
      <c r="J1312" s="67"/>
      <c r="K1312" s="67"/>
      <c r="L1312" s="67"/>
      <c r="M1312" s="2216"/>
      <c r="N1312" s="85"/>
      <c r="O1312" s="67"/>
      <c r="P1312" s="23"/>
      <c r="Q1312" s="185">
        <f>SUM(R1312:U1312)</f>
        <v>0</v>
      </c>
      <c r="R1312" s="196"/>
      <c r="S1312" s="196"/>
      <c r="T1312" s="196"/>
      <c r="U1312" s="196"/>
      <c r="V1312" s="86">
        <f>SUM(W1312:Z1312)</f>
        <v>0</v>
      </c>
      <c r="W1312" s="67"/>
      <c r="X1312" s="67"/>
      <c r="Y1312" s="67"/>
      <c r="Z1312" s="67"/>
      <c r="AA1312" s="185">
        <f>SUM(AB1312:AE1312)</f>
        <v>0</v>
      </c>
      <c r="AB1312" s="196"/>
      <c r="AC1312" s="196"/>
      <c r="AD1312" s="196"/>
      <c r="AE1312" s="196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  <c r="BC1312" s="33"/>
      <c r="BD1312" s="33"/>
      <c r="BE1312" s="33"/>
      <c r="BF1312" s="33"/>
      <c r="BG1312" s="33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W1312" s="33"/>
      <c r="BX1312" s="33"/>
      <c r="BY1312" s="33"/>
      <c r="BZ1312" s="33"/>
      <c r="CA1312" s="33"/>
      <c r="CB1312" s="33"/>
      <c r="CC1312" s="33"/>
      <c r="CD1312" s="33"/>
      <c r="CE1312" s="33"/>
      <c r="CF1312" s="33"/>
      <c r="CG1312" s="33"/>
      <c r="CH1312" s="33"/>
      <c r="CI1312" s="33"/>
      <c r="CJ1312" s="33"/>
      <c r="CK1312" s="33"/>
      <c r="CL1312" s="33"/>
      <c r="CM1312" s="33"/>
      <c r="CN1312" s="33"/>
      <c r="CO1312" s="33"/>
      <c r="CP1312" s="2239"/>
      <c r="CQ1312" s="2239"/>
      <c r="CR1312" s="2239"/>
      <c r="CS1312" s="210"/>
      <c r="CT1312" s="210"/>
      <c r="CU1312" s="210"/>
      <c r="CV1312" s="33"/>
      <c r="CW1312" s="33"/>
      <c r="CX1312" s="33"/>
      <c r="CY1312" s="33"/>
      <c r="CZ1312" s="33"/>
      <c r="DA1312" s="33"/>
      <c r="DB1312" s="1498"/>
      <c r="DC1312" s="1498"/>
      <c r="DD1312" s="1498"/>
      <c r="DE1312" s="33"/>
      <c r="DF1312" s="210"/>
      <c r="DG1312" s="33"/>
      <c r="DH1312" s="33"/>
      <c r="DI1312" s="33"/>
      <c r="DJ1312" s="33"/>
      <c r="DK1312" s="33"/>
      <c r="DL1312" s="33"/>
      <c r="DM1312" s="33"/>
      <c r="DN1312" s="33"/>
      <c r="DO1312" s="33"/>
      <c r="DP1312" s="210"/>
      <c r="DQ1312" s="33"/>
      <c r="DR1312" s="33"/>
      <c r="DS1312" s="33"/>
      <c r="DT1312" s="33"/>
      <c r="DU1312" s="33"/>
      <c r="DV1312" s="33"/>
      <c r="DW1312" s="33"/>
      <c r="DX1312" s="33"/>
      <c r="DY1312" s="33"/>
      <c r="DZ1312" s="2239"/>
      <c r="EA1312" s="210"/>
      <c r="EB1312" s="33"/>
      <c r="EC1312" s="33"/>
      <c r="ED1312" s="201"/>
      <c r="EE1312" s="201"/>
      <c r="EF1312" s="201"/>
      <c r="EG1312" s="201"/>
      <c r="EH1312" s="1581"/>
    </row>
    <row r="1313" spans="1:138" ht="15" hidden="1" customHeight="1" outlineLevel="1">
      <c r="A1313" s="67"/>
      <c r="B1313" s="67"/>
      <c r="C1313" s="95"/>
      <c r="D1313" s="97" t="s">
        <v>52</v>
      </c>
      <c r="E1313" s="84"/>
      <c r="F1313" s="84"/>
      <c r="G1313" s="84"/>
      <c r="H1313" s="84"/>
      <c r="I1313" s="84"/>
      <c r="J1313" s="84"/>
      <c r="K1313" s="84"/>
      <c r="L1313" s="84"/>
      <c r="M1313" s="2199"/>
      <c r="N1313" s="68"/>
      <c r="O1313" s="84"/>
      <c r="P1313" s="185"/>
      <c r="Q1313" s="185"/>
      <c r="R1313" s="185"/>
      <c r="S1313" s="185"/>
      <c r="T1313" s="185"/>
      <c r="U1313" s="185"/>
      <c r="V1313" s="84"/>
      <c r="W1313" s="84"/>
      <c r="X1313" s="84"/>
      <c r="Y1313" s="84"/>
      <c r="Z1313" s="84"/>
      <c r="AA1313" s="185"/>
      <c r="AB1313" s="185"/>
      <c r="AC1313" s="185"/>
      <c r="AD1313" s="185"/>
      <c r="AE1313" s="185"/>
      <c r="AF1313" s="105"/>
      <c r="AG1313" s="105"/>
      <c r="AH1313" s="185">
        <f>SUM(AH1310:AH1312)</f>
        <v>0</v>
      </c>
      <c r="AI1313" s="185">
        <f>SUM(AI1310:AI1312)</f>
        <v>0</v>
      </c>
      <c r="AJ1313" s="185">
        <f t="shared" ref="AJ1313:AV1313" si="3523">SUM(AJ1310:AJ1312)</f>
        <v>0</v>
      </c>
      <c r="AK1313" s="185">
        <f t="shared" si="3523"/>
        <v>0</v>
      </c>
      <c r="AL1313" s="185">
        <f t="shared" si="3523"/>
        <v>0</v>
      </c>
      <c r="AM1313" s="185">
        <f t="shared" si="3523"/>
        <v>0</v>
      </c>
      <c r="AN1313" s="185">
        <f t="shared" si="3523"/>
        <v>0</v>
      </c>
      <c r="AO1313" s="185">
        <f t="shared" si="3523"/>
        <v>0</v>
      </c>
      <c r="AP1313" s="185">
        <f t="shared" si="3523"/>
        <v>0</v>
      </c>
      <c r="AQ1313" s="185">
        <f t="shared" si="3523"/>
        <v>0</v>
      </c>
      <c r="AR1313" s="185">
        <f t="shared" si="3523"/>
        <v>0</v>
      </c>
      <c r="AS1313" s="185">
        <f t="shared" si="3523"/>
        <v>0</v>
      </c>
      <c r="AT1313" s="185">
        <f t="shared" si="3523"/>
        <v>0</v>
      </c>
      <c r="AU1313" s="185">
        <f t="shared" si="3523"/>
        <v>0</v>
      </c>
      <c r="AV1313" s="185">
        <f t="shared" si="3523"/>
        <v>0</v>
      </c>
      <c r="AW1313" s="185">
        <f>SUM(AW1310:AW1312)</f>
        <v>0</v>
      </c>
      <c r="AX1313" s="185">
        <f>SUM(AX1310:AX1312)</f>
        <v>0</v>
      </c>
      <c r="AY1313" s="185">
        <f t="shared" ref="AY1313:BK1313" si="3524">SUM(AY1310:AY1312)</f>
        <v>0</v>
      </c>
      <c r="AZ1313" s="185">
        <f t="shared" si="3524"/>
        <v>0</v>
      </c>
      <c r="BA1313" s="185">
        <f t="shared" si="3524"/>
        <v>0</v>
      </c>
      <c r="BB1313" s="185">
        <f t="shared" si="3524"/>
        <v>0</v>
      </c>
      <c r="BC1313" s="185">
        <f t="shared" si="3524"/>
        <v>0</v>
      </c>
      <c r="BD1313" s="185">
        <f t="shared" si="3524"/>
        <v>0</v>
      </c>
      <c r="BE1313" s="185">
        <f t="shared" si="3524"/>
        <v>0</v>
      </c>
      <c r="BF1313" s="185">
        <f t="shared" si="3524"/>
        <v>0</v>
      </c>
      <c r="BG1313" s="185">
        <f t="shared" si="3524"/>
        <v>0</v>
      </c>
      <c r="BH1313" s="185">
        <f t="shared" si="3524"/>
        <v>0</v>
      </c>
      <c r="BI1313" s="185">
        <f t="shared" si="3524"/>
        <v>0</v>
      </c>
      <c r="BJ1313" s="185">
        <f t="shared" si="3524"/>
        <v>0</v>
      </c>
      <c r="BK1313" s="185">
        <f t="shared" si="3524"/>
        <v>0</v>
      </c>
      <c r="BL1313" s="185">
        <f>SUM(BL1310:BL1312)</f>
        <v>0</v>
      </c>
      <c r="BM1313" s="185">
        <f>SUM(BM1310:BM1312)</f>
        <v>0</v>
      </c>
      <c r="BN1313" s="185">
        <f t="shared" ref="BN1313:BZ1313" si="3525">SUM(BN1310:BN1312)</f>
        <v>0</v>
      </c>
      <c r="BO1313" s="185">
        <f t="shared" si="3525"/>
        <v>0</v>
      </c>
      <c r="BP1313" s="185">
        <f t="shared" si="3525"/>
        <v>0</v>
      </c>
      <c r="BQ1313" s="185">
        <f t="shared" si="3525"/>
        <v>0</v>
      </c>
      <c r="BR1313" s="185">
        <f t="shared" si="3525"/>
        <v>0</v>
      </c>
      <c r="BS1313" s="185">
        <f t="shared" si="3525"/>
        <v>0</v>
      </c>
      <c r="BT1313" s="185">
        <f t="shared" si="3525"/>
        <v>0</v>
      </c>
      <c r="BU1313" s="185">
        <f t="shared" si="3525"/>
        <v>0</v>
      </c>
      <c r="BV1313" s="185">
        <f t="shared" si="3525"/>
        <v>0</v>
      </c>
      <c r="BW1313" s="185">
        <f t="shared" si="3525"/>
        <v>0</v>
      </c>
      <c r="BX1313" s="185">
        <f t="shared" si="3525"/>
        <v>0</v>
      </c>
      <c r="BY1313" s="185">
        <f t="shared" si="3525"/>
        <v>0</v>
      </c>
      <c r="BZ1313" s="185">
        <f t="shared" si="3525"/>
        <v>0</v>
      </c>
      <c r="CA1313" s="185">
        <f>SUM(CA1310:CA1312)</f>
        <v>0</v>
      </c>
      <c r="CB1313" s="185">
        <f>SUM(CB1310:CB1312)</f>
        <v>0</v>
      </c>
      <c r="CC1313" s="185">
        <f t="shared" ref="CC1313:CO1313" si="3526">SUM(CC1310:CC1312)</f>
        <v>0</v>
      </c>
      <c r="CD1313" s="185">
        <f t="shared" si="3526"/>
        <v>0</v>
      </c>
      <c r="CE1313" s="185">
        <f t="shared" si="3526"/>
        <v>0</v>
      </c>
      <c r="CF1313" s="185">
        <f t="shared" si="3526"/>
        <v>0</v>
      </c>
      <c r="CG1313" s="185">
        <f t="shared" si="3526"/>
        <v>0</v>
      </c>
      <c r="CH1313" s="185">
        <f t="shared" si="3526"/>
        <v>0</v>
      </c>
      <c r="CI1313" s="185">
        <f t="shared" si="3526"/>
        <v>0</v>
      </c>
      <c r="CJ1313" s="185">
        <f t="shared" si="3526"/>
        <v>0</v>
      </c>
      <c r="CK1313" s="185">
        <f t="shared" si="3526"/>
        <v>0</v>
      </c>
      <c r="CL1313" s="185">
        <f t="shared" si="3526"/>
        <v>0</v>
      </c>
      <c r="CM1313" s="185">
        <f t="shared" si="3526"/>
        <v>0</v>
      </c>
      <c r="CN1313" s="185">
        <f t="shared" si="3526"/>
        <v>0</v>
      </c>
      <c r="CO1313" s="185">
        <f t="shared" si="3526"/>
        <v>0</v>
      </c>
      <c r="CP1313" s="2234">
        <f t="shared" ref="CP1313:CX1313" si="3527">SUM(CP1310:CP1312)</f>
        <v>0</v>
      </c>
      <c r="CQ1313" s="2234">
        <f t="shared" si="3527"/>
        <v>0</v>
      </c>
      <c r="CR1313" s="2234">
        <f t="shared" si="3527"/>
        <v>0</v>
      </c>
      <c r="CS1313" s="283">
        <f t="shared" si="3527"/>
        <v>0</v>
      </c>
      <c r="CT1313" s="283">
        <f t="shared" si="3527"/>
        <v>0</v>
      </c>
      <c r="CU1313" s="283">
        <f t="shared" si="3527"/>
        <v>0</v>
      </c>
      <c r="CV1313" s="185">
        <f t="shared" si="3527"/>
        <v>0</v>
      </c>
      <c r="CW1313" s="185">
        <f t="shared" si="3527"/>
        <v>0</v>
      </c>
      <c r="CX1313" s="185">
        <f t="shared" si="3527"/>
        <v>0</v>
      </c>
      <c r="CY1313" s="185">
        <f t="shared" ref="CY1313:DA1313" si="3528">SUM(CY1310:CY1312)</f>
        <v>0</v>
      </c>
      <c r="CZ1313" s="185">
        <f t="shared" si="3528"/>
        <v>0</v>
      </c>
      <c r="DA1313" s="185">
        <f t="shared" si="3528"/>
        <v>0</v>
      </c>
      <c r="DB1313" s="1622"/>
      <c r="DC1313" s="1622"/>
      <c r="DD1313" s="1622"/>
      <c r="DE1313" s="185">
        <f>SUM(DE1310:DE1312)</f>
        <v>0</v>
      </c>
      <c r="DF1313" s="283"/>
      <c r="DG1313" s="185"/>
      <c r="DH1313" s="185"/>
      <c r="DI1313" s="185"/>
      <c r="DJ1313" s="185"/>
      <c r="DK1313" s="185"/>
      <c r="DL1313" s="185"/>
      <c r="DM1313" s="185"/>
      <c r="DN1313" s="33"/>
      <c r="DO1313" s="185"/>
      <c r="DP1313" s="283"/>
      <c r="DQ1313" s="185"/>
      <c r="DR1313" s="185"/>
      <c r="DS1313" s="185"/>
      <c r="DT1313" s="185"/>
      <c r="DU1313" s="185"/>
      <c r="DV1313" s="185"/>
      <c r="DW1313" s="185"/>
      <c r="DX1313" s="33"/>
      <c r="DY1313" s="185"/>
      <c r="DZ1313" s="2234">
        <f>SUM(DZ1310:DZ1312)</f>
        <v>0</v>
      </c>
      <c r="EA1313" s="283">
        <f t="shared" ref="EA1313:EB1313" si="3529">SUM(EA1310:EA1312)</f>
        <v>0</v>
      </c>
      <c r="EB1313" s="185">
        <f t="shared" si="3529"/>
        <v>0</v>
      </c>
      <c r="EC1313" s="185">
        <f t="shared" ref="EC1313" si="3530">SUM(EC1310:EC1312)</f>
        <v>0</v>
      </c>
      <c r="ED1313" s="202"/>
      <c r="EE1313" s="202"/>
      <c r="EF1313" s="202"/>
      <c r="EG1313" s="202"/>
      <c r="EH1313" s="1614"/>
    </row>
    <row r="1314" spans="1:138" ht="15" hidden="1" customHeight="1" outlineLevel="1">
      <c r="A1314" s="67"/>
      <c r="B1314" s="67"/>
      <c r="C1314" s="93" t="s">
        <v>74</v>
      </c>
      <c r="D1314" s="94" t="s">
        <v>16</v>
      </c>
      <c r="E1314" s="84"/>
      <c r="F1314" s="84"/>
      <c r="G1314" s="84"/>
      <c r="H1314" s="84"/>
      <c r="I1314" s="84"/>
      <c r="J1314" s="84"/>
      <c r="K1314" s="84"/>
      <c r="L1314" s="84"/>
      <c r="M1314" s="2199"/>
      <c r="N1314" s="68"/>
      <c r="O1314" s="84"/>
      <c r="P1314" s="185"/>
      <c r="Q1314" s="185"/>
      <c r="R1314" s="185"/>
      <c r="S1314" s="185"/>
      <c r="T1314" s="185"/>
      <c r="U1314" s="185"/>
      <c r="V1314" s="84"/>
      <c r="W1314" s="84"/>
      <c r="X1314" s="84"/>
      <c r="Y1314" s="84"/>
      <c r="Z1314" s="84"/>
      <c r="AA1314" s="185"/>
      <c r="AB1314" s="185"/>
      <c r="AC1314" s="185"/>
      <c r="AD1314" s="185"/>
      <c r="AE1314" s="185"/>
      <c r="AF1314" s="23"/>
      <c r="AG1314" s="23"/>
      <c r="AH1314" s="185"/>
      <c r="AI1314" s="185"/>
      <c r="AJ1314" s="185"/>
      <c r="AK1314" s="185"/>
      <c r="AL1314" s="185"/>
      <c r="AM1314" s="185"/>
      <c r="AN1314" s="185"/>
      <c r="AO1314" s="185"/>
      <c r="AP1314" s="185"/>
      <c r="AQ1314" s="185"/>
      <c r="AR1314" s="185"/>
      <c r="AS1314" s="185"/>
      <c r="AT1314" s="185"/>
      <c r="AU1314" s="185"/>
      <c r="AV1314" s="185"/>
      <c r="AW1314" s="185"/>
      <c r="AX1314" s="185"/>
      <c r="AY1314" s="185"/>
      <c r="AZ1314" s="185"/>
      <c r="BA1314" s="185"/>
      <c r="BB1314" s="185"/>
      <c r="BC1314" s="185"/>
      <c r="BD1314" s="185"/>
      <c r="BE1314" s="185"/>
      <c r="BF1314" s="185"/>
      <c r="BG1314" s="185"/>
      <c r="BH1314" s="185"/>
      <c r="BI1314" s="185"/>
      <c r="BJ1314" s="185"/>
      <c r="BK1314" s="185"/>
      <c r="BL1314" s="185"/>
      <c r="BM1314" s="185"/>
      <c r="BN1314" s="185"/>
      <c r="BO1314" s="185"/>
      <c r="BP1314" s="185"/>
      <c r="BQ1314" s="185"/>
      <c r="BR1314" s="185"/>
      <c r="BS1314" s="185"/>
      <c r="BT1314" s="185"/>
      <c r="BU1314" s="185"/>
      <c r="BV1314" s="185"/>
      <c r="BW1314" s="185"/>
      <c r="BX1314" s="185"/>
      <c r="BY1314" s="185"/>
      <c r="BZ1314" s="185"/>
      <c r="CA1314" s="185"/>
      <c r="CB1314" s="185"/>
      <c r="CC1314" s="185"/>
      <c r="CD1314" s="185"/>
      <c r="CE1314" s="185"/>
      <c r="CF1314" s="185"/>
      <c r="CG1314" s="185"/>
      <c r="CH1314" s="185"/>
      <c r="CI1314" s="185"/>
      <c r="CJ1314" s="185"/>
      <c r="CK1314" s="185"/>
      <c r="CL1314" s="185"/>
      <c r="CM1314" s="185"/>
      <c r="CN1314" s="185"/>
      <c r="CO1314" s="185"/>
      <c r="CP1314" s="2234"/>
      <c r="CQ1314" s="2234"/>
      <c r="CR1314" s="2234"/>
      <c r="CS1314" s="283"/>
      <c r="CT1314" s="283"/>
      <c r="CU1314" s="283"/>
      <c r="CV1314" s="185"/>
      <c r="CW1314" s="185"/>
      <c r="CX1314" s="185"/>
      <c r="CY1314" s="185"/>
      <c r="CZ1314" s="185"/>
      <c r="DA1314" s="185"/>
      <c r="DB1314" s="1622"/>
      <c r="DC1314" s="1622"/>
      <c r="DD1314" s="1622"/>
      <c r="DE1314" s="185"/>
      <c r="DF1314" s="283"/>
      <c r="DG1314" s="185"/>
      <c r="DH1314" s="185"/>
      <c r="DI1314" s="185"/>
      <c r="DJ1314" s="185"/>
      <c r="DK1314" s="185"/>
      <c r="DL1314" s="185"/>
      <c r="DM1314" s="185"/>
      <c r="DN1314" s="185"/>
      <c r="DO1314" s="185"/>
      <c r="DP1314" s="283"/>
      <c r="DQ1314" s="185"/>
      <c r="DR1314" s="185"/>
      <c r="DS1314" s="185"/>
      <c r="DT1314" s="185"/>
      <c r="DU1314" s="185"/>
      <c r="DV1314" s="185"/>
      <c r="DW1314" s="185"/>
      <c r="DX1314" s="185"/>
      <c r="DY1314" s="185"/>
      <c r="DZ1314" s="2234"/>
      <c r="EA1314" s="283"/>
      <c r="EB1314" s="185"/>
      <c r="EC1314" s="185"/>
      <c r="ED1314" s="202"/>
      <c r="EE1314" s="202"/>
      <c r="EF1314" s="202"/>
      <c r="EG1314" s="202"/>
      <c r="EH1314" s="1614"/>
    </row>
    <row r="1315" spans="1:138" ht="15" hidden="1" customHeight="1" outlineLevel="1">
      <c r="A1315" s="67"/>
      <c r="B1315" s="67"/>
      <c r="C1315" s="95"/>
      <c r="D1315" s="98"/>
      <c r="E1315" s="67"/>
      <c r="F1315" s="67"/>
      <c r="G1315" s="67"/>
      <c r="H1315" s="86">
        <f>SUM(I1315:L1315)</f>
        <v>0</v>
      </c>
      <c r="I1315" s="67"/>
      <c r="J1315" s="67"/>
      <c r="K1315" s="67"/>
      <c r="L1315" s="67"/>
      <c r="M1315" s="2216"/>
      <c r="N1315" s="85"/>
      <c r="O1315" s="67"/>
      <c r="P1315" s="23"/>
      <c r="Q1315" s="185">
        <f>SUM(R1315:U1315)</f>
        <v>0</v>
      </c>
      <c r="R1315" s="23"/>
      <c r="S1315" s="23"/>
      <c r="T1315" s="23"/>
      <c r="U1315" s="23"/>
      <c r="V1315" s="86">
        <f>SUM(W1315:Z1315)</f>
        <v>0</v>
      </c>
      <c r="W1315" s="67"/>
      <c r="X1315" s="67"/>
      <c r="Y1315" s="67"/>
      <c r="Z1315" s="67"/>
      <c r="AA1315" s="185">
        <f>SUM(AB1315:AE1315)</f>
        <v>0</v>
      </c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/>
      <c r="BF1315" s="23"/>
      <c r="BG1315" s="23"/>
      <c r="BH1315" s="23"/>
      <c r="BI1315" s="23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216"/>
      <c r="CQ1315" s="2216"/>
      <c r="CR1315" s="2216"/>
      <c r="CS1315" s="85"/>
      <c r="CT1315" s="85"/>
      <c r="CU1315" s="85"/>
      <c r="CV1315" s="23"/>
      <c r="CW1315" s="23"/>
      <c r="CX1315" s="23"/>
      <c r="CY1315" s="23"/>
      <c r="CZ1315" s="23"/>
      <c r="DA1315" s="23"/>
      <c r="DB1315" s="1496"/>
      <c r="DC1315" s="1496"/>
      <c r="DD1315" s="1496"/>
      <c r="DE1315" s="23"/>
      <c r="DF1315" s="85"/>
      <c r="DG1315" s="23"/>
      <c r="DH1315" s="23"/>
      <c r="DI1315" s="23"/>
      <c r="DJ1315" s="23"/>
      <c r="DK1315" s="23"/>
      <c r="DL1315" s="23"/>
      <c r="DM1315" s="23"/>
      <c r="DN1315" s="185"/>
      <c r="DO1315" s="23"/>
      <c r="DP1315" s="85"/>
      <c r="DQ1315" s="23"/>
      <c r="DR1315" s="23"/>
      <c r="DS1315" s="23"/>
      <c r="DT1315" s="23"/>
      <c r="DU1315" s="23"/>
      <c r="DV1315" s="23"/>
      <c r="DW1315" s="23"/>
      <c r="DX1315" s="185"/>
      <c r="DY1315" s="23"/>
      <c r="DZ1315" s="2216"/>
      <c r="EA1315" s="85"/>
      <c r="EB1315" s="23"/>
      <c r="EC1315" s="23"/>
      <c r="ED1315" s="171"/>
      <c r="EE1315" s="171"/>
      <c r="EF1315" s="171"/>
      <c r="EG1315" s="171"/>
      <c r="EH1315" s="1291"/>
    </row>
    <row r="1316" spans="1:138" ht="15" hidden="1" customHeight="1" outlineLevel="1">
      <c r="A1316" s="67"/>
      <c r="B1316" s="67"/>
      <c r="C1316" s="95"/>
      <c r="D1316" s="98"/>
      <c r="E1316" s="67"/>
      <c r="F1316" s="67"/>
      <c r="G1316" s="67"/>
      <c r="H1316" s="86">
        <f>SUM(I1316:L1316)</f>
        <v>0</v>
      </c>
      <c r="I1316" s="67"/>
      <c r="J1316" s="67"/>
      <c r="K1316" s="67"/>
      <c r="L1316" s="67"/>
      <c r="M1316" s="2216"/>
      <c r="N1316" s="85"/>
      <c r="O1316" s="67"/>
      <c r="P1316" s="23"/>
      <c r="Q1316" s="185">
        <f>SUM(R1316:U1316)</f>
        <v>0</v>
      </c>
      <c r="R1316" s="196"/>
      <c r="S1316" s="196"/>
      <c r="T1316" s="196"/>
      <c r="U1316" s="196"/>
      <c r="V1316" s="86">
        <f>SUM(W1316:Z1316)</f>
        <v>0</v>
      </c>
      <c r="W1316" s="67"/>
      <c r="X1316" s="67"/>
      <c r="Y1316" s="67"/>
      <c r="Z1316" s="67"/>
      <c r="AA1316" s="185">
        <f>SUM(AB1316:AE1316)</f>
        <v>0</v>
      </c>
      <c r="AB1316" s="196"/>
      <c r="AC1316" s="196"/>
      <c r="AD1316" s="196"/>
      <c r="AE1316" s="196"/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  <c r="BC1316" s="33"/>
      <c r="BD1316" s="33"/>
      <c r="BE1316" s="33"/>
      <c r="BF1316" s="33"/>
      <c r="BG1316" s="33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W1316" s="33"/>
      <c r="BX1316" s="33"/>
      <c r="BY1316" s="33"/>
      <c r="BZ1316" s="33"/>
      <c r="CA1316" s="33"/>
      <c r="CB1316" s="33"/>
      <c r="CC1316" s="33"/>
      <c r="CD1316" s="33"/>
      <c r="CE1316" s="33"/>
      <c r="CF1316" s="33"/>
      <c r="CG1316" s="33"/>
      <c r="CH1316" s="33"/>
      <c r="CI1316" s="33"/>
      <c r="CJ1316" s="33"/>
      <c r="CK1316" s="33"/>
      <c r="CL1316" s="33"/>
      <c r="CM1316" s="33"/>
      <c r="CN1316" s="33"/>
      <c r="CO1316" s="33"/>
      <c r="CP1316" s="2239"/>
      <c r="CQ1316" s="2239"/>
      <c r="CR1316" s="2239"/>
      <c r="CS1316" s="210"/>
      <c r="CT1316" s="210"/>
      <c r="CU1316" s="210"/>
      <c r="CV1316" s="33"/>
      <c r="CW1316" s="33"/>
      <c r="CX1316" s="33"/>
      <c r="CY1316" s="33"/>
      <c r="CZ1316" s="33"/>
      <c r="DA1316" s="33"/>
      <c r="DB1316" s="1498"/>
      <c r="DC1316" s="1498"/>
      <c r="DD1316" s="1498"/>
      <c r="DE1316" s="33"/>
      <c r="DF1316" s="210"/>
      <c r="DG1316" s="33"/>
      <c r="DH1316" s="33"/>
      <c r="DI1316" s="33"/>
      <c r="DJ1316" s="33"/>
      <c r="DK1316" s="33"/>
      <c r="DL1316" s="33"/>
      <c r="DM1316" s="33"/>
      <c r="DN1316" s="23"/>
      <c r="DO1316" s="33"/>
      <c r="DP1316" s="210"/>
      <c r="DQ1316" s="33"/>
      <c r="DR1316" s="33"/>
      <c r="DS1316" s="33"/>
      <c r="DT1316" s="33"/>
      <c r="DU1316" s="33"/>
      <c r="DV1316" s="33"/>
      <c r="DW1316" s="33"/>
      <c r="DX1316" s="23"/>
      <c r="DY1316" s="33"/>
      <c r="DZ1316" s="2239"/>
      <c r="EA1316" s="210"/>
      <c r="EB1316" s="33"/>
      <c r="EC1316" s="33"/>
      <c r="ED1316" s="201"/>
      <c r="EE1316" s="201"/>
      <c r="EF1316" s="201"/>
      <c r="EG1316" s="201"/>
      <c r="EH1316" s="1581"/>
    </row>
    <row r="1317" spans="1:138" ht="15" hidden="1" customHeight="1" outlineLevel="1">
      <c r="A1317" s="67"/>
      <c r="B1317" s="67"/>
      <c r="C1317" s="95" t="s">
        <v>49</v>
      </c>
      <c r="D1317" s="98"/>
      <c r="E1317" s="67"/>
      <c r="F1317" s="67"/>
      <c r="G1317" s="67"/>
      <c r="H1317" s="86">
        <f>SUM(I1317:L1317)</f>
        <v>0</v>
      </c>
      <c r="I1317" s="67"/>
      <c r="J1317" s="67"/>
      <c r="K1317" s="67"/>
      <c r="L1317" s="67"/>
      <c r="M1317" s="2216"/>
      <c r="N1317" s="85"/>
      <c r="O1317" s="67"/>
      <c r="P1317" s="23"/>
      <c r="Q1317" s="185">
        <f>SUM(R1317:U1317)</f>
        <v>0</v>
      </c>
      <c r="R1317" s="196"/>
      <c r="S1317" s="196"/>
      <c r="T1317" s="196"/>
      <c r="U1317" s="196"/>
      <c r="V1317" s="86">
        <f>SUM(W1317:Z1317)</f>
        <v>0</v>
      </c>
      <c r="W1317" s="67"/>
      <c r="X1317" s="67"/>
      <c r="Y1317" s="67"/>
      <c r="Z1317" s="67"/>
      <c r="AA1317" s="185">
        <f>SUM(AB1317:AE1317)</f>
        <v>0</v>
      </c>
      <c r="AB1317" s="196"/>
      <c r="AC1317" s="196"/>
      <c r="AD1317" s="196"/>
      <c r="AE1317" s="196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  <c r="AZ1317" s="33"/>
      <c r="BA1317" s="33"/>
      <c r="BB1317" s="33"/>
      <c r="BC1317" s="33"/>
      <c r="BD1317" s="33"/>
      <c r="BE1317" s="33"/>
      <c r="BF1317" s="33"/>
      <c r="BG1317" s="33"/>
      <c r="BH1317" s="33"/>
      <c r="BI1317" s="33"/>
      <c r="BJ1317" s="33"/>
      <c r="BK1317" s="33"/>
      <c r="BL1317" s="33"/>
      <c r="BM1317" s="33"/>
      <c r="BN1317" s="33"/>
      <c r="BO1317" s="33"/>
      <c r="BP1317" s="33"/>
      <c r="BQ1317" s="33"/>
      <c r="BR1317" s="33"/>
      <c r="BS1317" s="33"/>
      <c r="BT1317" s="33"/>
      <c r="BU1317" s="33"/>
      <c r="BV1317" s="33"/>
      <c r="BW1317" s="33"/>
      <c r="BX1317" s="33"/>
      <c r="BY1317" s="33"/>
      <c r="BZ1317" s="33"/>
      <c r="CA1317" s="33"/>
      <c r="CB1317" s="33"/>
      <c r="CC1317" s="33"/>
      <c r="CD1317" s="33"/>
      <c r="CE1317" s="33"/>
      <c r="CF1317" s="33"/>
      <c r="CG1317" s="33"/>
      <c r="CH1317" s="33"/>
      <c r="CI1317" s="33"/>
      <c r="CJ1317" s="33"/>
      <c r="CK1317" s="33"/>
      <c r="CL1317" s="33"/>
      <c r="CM1317" s="33"/>
      <c r="CN1317" s="33"/>
      <c r="CO1317" s="33"/>
      <c r="CP1317" s="2239"/>
      <c r="CQ1317" s="2239"/>
      <c r="CR1317" s="2239"/>
      <c r="CS1317" s="210"/>
      <c r="CT1317" s="210"/>
      <c r="CU1317" s="210"/>
      <c r="CV1317" s="33"/>
      <c r="CW1317" s="33"/>
      <c r="CX1317" s="33"/>
      <c r="CY1317" s="33"/>
      <c r="CZ1317" s="33"/>
      <c r="DA1317" s="33"/>
      <c r="DB1317" s="1498"/>
      <c r="DC1317" s="1498"/>
      <c r="DD1317" s="1498"/>
      <c r="DE1317" s="33"/>
      <c r="DF1317" s="210"/>
      <c r="DG1317" s="33"/>
      <c r="DH1317" s="33"/>
      <c r="DI1317" s="33"/>
      <c r="DJ1317" s="33"/>
      <c r="DK1317" s="33"/>
      <c r="DL1317" s="33"/>
      <c r="DM1317" s="33"/>
      <c r="DN1317" s="33"/>
      <c r="DO1317" s="33"/>
      <c r="DP1317" s="210"/>
      <c r="DQ1317" s="33"/>
      <c r="DR1317" s="33"/>
      <c r="DS1317" s="33"/>
      <c r="DT1317" s="33"/>
      <c r="DU1317" s="33"/>
      <c r="DV1317" s="33"/>
      <c r="DW1317" s="33"/>
      <c r="DX1317" s="33"/>
      <c r="DY1317" s="33"/>
      <c r="DZ1317" s="2239"/>
      <c r="EA1317" s="210"/>
      <c r="EB1317" s="33"/>
      <c r="EC1317" s="33"/>
      <c r="ED1317" s="201"/>
      <c r="EE1317" s="201"/>
      <c r="EF1317" s="201"/>
      <c r="EG1317" s="201"/>
      <c r="EH1317" s="1581"/>
    </row>
    <row r="1318" spans="1:138" ht="15" hidden="1" customHeight="1" outlineLevel="1">
      <c r="A1318" s="81"/>
      <c r="B1318" s="81"/>
      <c r="C1318" s="100"/>
      <c r="D1318" s="101" t="s">
        <v>52</v>
      </c>
      <c r="E1318" s="84"/>
      <c r="F1318" s="84"/>
      <c r="G1318" s="84"/>
      <c r="H1318" s="84"/>
      <c r="I1318" s="84"/>
      <c r="J1318" s="84"/>
      <c r="K1318" s="84"/>
      <c r="L1318" s="84"/>
      <c r="M1318" s="2199"/>
      <c r="N1318" s="68"/>
      <c r="O1318" s="84"/>
      <c r="P1318" s="185"/>
      <c r="Q1318" s="185"/>
      <c r="R1318" s="185"/>
      <c r="S1318" s="185"/>
      <c r="T1318" s="185"/>
      <c r="U1318" s="185"/>
      <c r="V1318" s="84"/>
      <c r="W1318" s="84"/>
      <c r="X1318" s="84"/>
      <c r="Y1318" s="84"/>
      <c r="Z1318" s="84"/>
      <c r="AA1318" s="185"/>
      <c r="AB1318" s="185"/>
      <c r="AC1318" s="185"/>
      <c r="AD1318" s="185"/>
      <c r="AE1318" s="185"/>
      <c r="AF1318" s="105"/>
      <c r="AG1318" s="105"/>
      <c r="AH1318" s="185">
        <f>SUM(AH1315:AH1317)</f>
        <v>0</v>
      </c>
      <c r="AI1318" s="185">
        <f>SUM(AI1315:AI1317)</f>
        <v>0</v>
      </c>
      <c r="AJ1318" s="185">
        <f t="shared" ref="AJ1318:AP1318" si="3531">SUM(AJ1315:AJ1317)</f>
        <v>0</v>
      </c>
      <c r="AK1318" s="185">
        <f t="shared" si="3531"/>
        <v>0</v>
      </c>
      <c r="AL1318" s="185">
        <f t="shared" si="3531"/>
        <v>0</v>
      </c>
      <c r="AM1318" s="185">
        <f t="shared" si="3531"/>
        <v>0</v>
      </c>
      <c r="AN1318" s="185">
        <f t="shared" si="3531"/>
        <v>0</v>
      </c>
      <c r="AO1318" s="185">
        <f t="shared" si="3531"/>
        <v>0</v>
      </c>
      <c r="AP1318" s="185">
        <f t="shared" si="3531"/>
        <v>0</v>
      </c>
      <c r="AQ1318" s="185">
        <f>SUM(AQ1315:AQ1317)</f>
        <v>0</v>
      </c>
      <c r="AR1318" s="185">
        <f t="shared" ref="AR1318:AV1318" si="3532">SUM(AR1315:AR1317)</f>
        <v>0</v>
      </c>
      <c r="AS1318" s="185">
        <f t="shared" si="3532"/>
        <v>0</v>
      </c>
      <c r="AT1318" s="185">
        <f t="shared" si="3532"/>
        <v>0</v>
      </c>
      <c r="AU1318" s="185">
        <f t="shared" si="3532"/>
        <v>0</v>
      </c>
      <c r="AV1318" s="185">
        <f t="shared" si="3532"/>
        <v>0</v>
      </c>
      <c r="AW1318" s="185">
        <f>SUM(AW1315:AW1317)</f>
        <v>0</v>
      </c>
      <c r="AX1318" s="185">
        <f>SUM(AX1315:AX1317)</f>
        <v>0</v>
      </c>
      <c r="AY1318" s="185">
        <f t="shared" ref="AY1318:BE1318" si="3533">SUM(AY1315:AY1317)</f>
        <v>0</v>
      </c>
      <c r="AZ1318" s="185">
        <f t="shared" si="3533"/>
        <v>0</v>
      </c>
      <c r="BA1318" s="185">
        <f t="shared" si="3533"/>
        <v>0</v>
      </c>
      <c r="BB1318" s="185">
        <f t="shared" si="3533"/>
        <v>0</v>
      </c>
      <c r="BC1318" s="185">
        <f t="shared" si="3533"/>
        <v>0</v>
      </c>
      <c r="BD1318" s="185">
        <f t="shared" si="3533"/>
        <v>0</v>
      </c>
      <c r="BE1318" s="185">
        <f t="shared" si="3533"/>
        <v>0</v>
      </c>
      <c r="BF1318" s="185">
        <f>SUM(BF1315:BF1317)</f>
        <v>0</v>
      </c>
      <c r="BG1318" s="185">
        <f t="shared" ref="BG1318:BK1318" si="3534">SUM(BG1315:BG1317)</f>
        <v>0</v>
      </c>
      <c r="BH1318" s="185">
        <f t="shared" si="3534"/>
        <v>0</v>
      </c>
      <c r="BI1318" s="185">
        <f t="shared" si="3534"/>
        <v>0</v>
      </c>
      <c r="BJ1318" s="185">
        <f t="shared" si="3534"/>
        <v>0</v>
      </c>
      <c r="BK1318" s="185">
        <f t="shared" si="3534"/>
        <v>0</v>
      </c>
      <c r="BL1318" s="185">
        <f>SUM(BL1315:BL1317)</f>
        <v>0</v>
      </c>
      <c r="BM1318" s="185">
        <f>SUM(BM1315:BM1317)</f>
        <v>0</v>
      </c>
      <c r="BN1318" s="185">
        <f t="shared" ref="BN1318:BT1318" si="3535">SUM(BN1315:BN1317)</f>
        <v>0</v>
      </c>
      <c r="BO1318" s="185">
        <f t="shared" si="3535"/>
        <v>0</v>
      </c>
      <c r="BP1318" s="185">
        <f t="shared" si="3535"/>
        <v>0</v>
      </c>
      <c r="BQ1318" s="185">
        <f t="shared" si="3535"/>
        <v>0</v>
      </c>
      <c r="BR1318" s="185">
        <f t="shared" si="3535"/>
        <v>0</v>
      </c>
      <c r="BS1318" s="185">
        <f t="shared" si="3535"/>
        <v>0</v>
      </c>
      <c r="BT1318" s="185">
        <f t="shared" si="3535"/>
        <v>0</v>
      </c>
      <c r="BU1318" s="185">
        <f>SUM(BU1315:BU1317)</f>
        <v>0</v>
      </c>
      <c r="BV1318" s="185">
        <f t="shared" ref="BV1318:BZ1318" si="3536">SUM(BV1315:BV1317)</f>
        <v>0</v>
      </c>
      <c r="BW1318" s="185">
        <f t="shared" si="3536"/>
        <v>0</v>
      </c>
      <c r="BX1318" s="185">
        <f t="shared" si="3536"/>
        <v>0</v>
      </c>
      <c r="BY1318" s="185">
        <f t="shared" si="3536"/>
        <v>0</v>
      </c>
      <c r="BZ1318" s="185">
        <f t="shared" si="3536"/>
        <v>0</v>
      </c>
      <c r="CA1318" s="185">
        <f>SUM(CA1315:CA1317)</f>
        <v>0</v>
      </c>
      <c r="CB1318" s="185">
        <f>SUM(CB1315:CB1317)</f>
        <v>0</v>
      </c>
      <c r="CC1318" s="185">
        <f t="shared" ref="CC1318:CI1318" si="3537">SUM(CC1315:CC1317)</f>
        <v>0</v>
      </c>
      <c r="CD1318" s="185">
        <f t="shared" si="3537"/>
        <v>0</v>
      </c>
      <c r="CE1318" s="185">
        <f t="shared" si="3537"/>
        <v>0</v>
      </c>
      <c r="CF1318" s="185">
        <f t="shared" si="3537"/>
        <v>0</v>
      </c>
      <c r="CG1318" s="185">
        <f t="shared" si="3537"/>
        <v>0</v>
      </c>
      <c r="CH1318" s="185">
        <f t="shared" si="3537"/>
        <v>0</v>
      </c>
      <c r="CI1318" s="185">
        <f t="shared" si="3537"/>
        <v>0</v>
      </c>
      <c r="CJ1318" s="185">
        <f>SUM(CJ1315:CJ1317)</f>
        <v>0</v>
      </c>
      <c r="CK1318" s="185">
        <f t="shared" ref="CK1318:CO1318" si="3538">SUM(CK1315:CK1317)</f>
        <v>0</v>
      </c>
      <c r="CL1318" s="185">
        <f t="shared" si="3538"/>
        <v>0</v>
      </c>
      <c r="CM1318" s="185">
        <f t="shared" si="3538"/>
        <v>0</v>
      </c>
      <c r="CN1318" s="185">
        <f t="shared" si="3538"/>
        <v>0</v>
      </c>
      <c r="CO1318" s="185">
        <f t="shared" si="3538"/>
        <v>0</v>
      </c>
      <c r="CP1318" s="2234">
        <f t="shared" ref="CP1318:CR1318" si="3539">SUM(CP1315:CP1317)</f>
        <v>0</v>
      </c>
      <c r="CQ1318" s="2234">
        <f t="shared" si="3539"/>
        <v>0</v>
      </c>
      <c r="CR1318" s="2234">
        <f t="shared" si="3539"/>
        <v>0</v>
      </c>
      <c r="CS1318" s="283">
        <f>SUM(CS1315:CS1317)</f>
        <v>0</v>
      </c>
      <c r="CT1318" s="283">
        <f t="shared" ref="CT1318:CX1318" si="3540">SUM(CT1315:CT1317)</f>
        <v>0</v>
      </c>
      <c r="CU1318" s="283">
        <f t="shared" si="3540"/>
        <v>0</v>
      </c>
      <c r="CV1318" s="185">
        <f t="shared" si="3540"/>
        <v>0</v>
      </c>
      <c r="CW1318" s="185">
        <f t="shared" si="3540"/>
        <v>0</v>
      </c>
      <c r="CX1318" s="185">
        <f t="shared" si="3540"/>
        <v>0</v>
      </c>
      <c r="CY1318" s="185">
        <f t="shared" ref="CY1318:DA1318" si="3541">SUM(CY1315:CY1317)</f>
        <v>0</v>
      </c>
      <c r="CZ1318" s="185">
        <f t="shared" si="3541"/>
        <v>0</v>
      </c>
      <c r="DA1318" s="185">
        <f t="shared" si="3541"/>
        <v>0</v>
      </c>
      <c r="DB1318" s="1622"/>
      <c r="DC1318" s="1622"/>
      <c r="DD1318" s="1622"/>
      <c r="DE1318" s="185">
        <f>SUM(DE1315:DE1317)</f>
        <v>0</v>
      </c>
      <c r="DF1318" s="283"/>
      <c r="DG1318" s="185"/>
      <c r="DH1318" s="185"/>
      <c r="DI1318" s="185"/>
      <c r="DJ1318" s="185"/>
      <c r="DK1318" s="185"/>
      <c r="DL1318" s="185"/>
      <c r="DM1318" s="185"/>
      <c r="DN1318" s="33"/>
      <c r="DO1318" s="185"/>
      <c r="DP1318" s="283"/>
      <c r="DQ1318" s="185"/>
      <c r="DR1318" s="185"/>
      <c r="DS1318" s="185"/>
      <c r="DT1318" s="185"/>
      <c r="DU1318" s="185"/>
      <c r="DV1318" s="185"/>
      <c r="DW1318" s="185"/>
      <c r="DX1318" s="33"/>
      <c r="DY1318" s="185"/>
      <c r="DZ1318" s="2234">
        <f>SUM(DZ1315:DZ1317)</f>
        <v>0</v>
      </c>
      <c r="EA1318" s="283">
        <f t="shared" ref="EA1318:EB1318" si="3542">SUM(EA1315:EA1317)</f>
        <v>0</v>
      </c>
      <c r="EB1318" s="185">
        <f t="shared" si="3542"/>
        <v>0</v>
      </c>
      <c r="EC1318" s="185">
        <f t="shared" ref="EC1318" si="3543">SUM(EC1315:EC1317)</f>
        <v>0</v>
      </c>
      <c r="ED1318" s="202"/>
      <c r="EE1318" s="202"/>
      <c r="EF1318" s="202"/>
      <c r="EG1318" s="202"/>
      <c r="EH1318" s="1614"/>
    </row>
    <row r="1319" spans="1:138" ht="63" hidden="1" customHeight="1" outlineLevel="1">
      <c r="A1319" s="72"/>
      <c r="B1319" s="72"/>
      <c r="C1319" s="74">
        <v>3</v>
      </c>
      <c r="D1319" s="75" t="s">
        <v>142</v>
      </c>
      <c r="E1319" s="73"/>
      <c r="F1319" s="73"/>
      <c r="G1319" s="73"/>
      <c r="H1319" s="73"/>
      <c r="I1319" s="73"/>
      <c r="J1319" s="73"/>
      <c r="K1319" s="73"/>
      <c r="L1319" s="73"/>
      <c r="M1319" s="2199"/>
      <c r="N1319" s="68"/>
      <c r="O1319" s="73"/>
      <c r="P1319" s="185"/>
      <c r="Q1319" s="185"/>
      <c r="R1319" s="185"/>
      <c r="S1319" s="185"/>
      <c r="T1319" s="185"/>
      <c r="U1319" s="185"/>
      <c r="V1319" s="73"/>
      <c r="W1319" s="73"/>
      <c r="X1319" s="73"/>
      <c r="Y1319" s="73"/>
      <c r="Z1319" s="73"/>
      <c r="AA1319" s="185"/>
      <c r="AB1319" s="185"/>
      <c r="AC1319" s="185"/>
      <c r="AD1319" s="185"/>
      <c r="AE1319" s="185"/>
      <c r="AF1319" s="185"/>
      <c r="AG1319" s="185"/>
      <c r="AH1319" s="185"/>
      <c r="AI1319" s="186">
        <f>AI1324+AI1328+AI1332+AI1337+AI1341+AI1345</f>
        <v>0</v>
      </c>
      <c r="AJ1319" s="186">
        <f>AJ1324+AJ1328+AJ1332+AJ1337+AJ1341+AJ1345</f>
        <v>0</v>
      </c>
      <c r="AK1319" s="185"/>
      <c r="AL1319" s="186">
        <f>AL1324+AL1328+AL1332+AL1337+AL1341+AL1345</f>
        <v>0</v>
      </c>
      <c r="AM1319" s="186">
        <f>AM1324+AM1328+AM1332+AM1337+AM1341+AM1345</f>
        <v>0</v>
      </c>
      <c r="AN1319" s="185"/>
      <c r="AO1319" s="186">
        <f>AO1324+AO1328+AO1332+AO1337+AO1341+AO1345</f>
        <v>0</v>
      </c>
      <c r="AP1319" s="186">
        <f>AP1324+AP1328+AP1332+AP1337+AP1341+AP1345</f>
        <v>0</v>
      </c>
      <c r="AQ1319" s="185"/>
      <c r="AR1319" s="186">
        <f>AR1324+AR1328+AR1332+AR1337+AR1341+AR1345</f>
        <v>0</v>
      </c>
      <c r="AS1319" s="186">
        <f>AS1324+AS1328+AS1332+AS1337+AS1341+AS1345</f>
        <v>0</v>
      </c>
      <c r="AT1319" s="185"/>
      <c r="AU1319" s="186">
        <f>AU1324+AU1328+AU1332+AU1337+AU1341+AU1345</f>
        <v>0</v>
      </c>
      <c r="AV1319" s="186">
        <f>AV1324+AV1328+AV1332+AV1337+AV1341+AV1345</f>
        <v>0</v>
      </c>
      <c r="AW1319" s="185"/>
      <c r="AX1319" s="186">
        <f>AX1324+AX1328+AX1332+AX1337+AX1341+AX1345</f>
        <v>0</v>
      </c>
      <c r="AY1319" s="186">
        <f>AY1324+AY1328+AY1332+AY1337+AY1341+AY1345</f>
        <v>0</v>
      </c>
      <c r="AZ1319" s="185"/>
      <c r="BA1319" s="186">
        <f>BA1324+BA1328+BA1332+BA1337+BA1341+BA1345</f>
        <v>0</v>
      </c>
      <c r="BB1319" s="186">
        <f>BB1324+BB1328+BB1332+BB1337+BB1341+BB1345</f>
        <v>0</v>
      </c>
      <c r="BC1319" s="185"/>
      <c r="BD1319" s="186">
        <f>BD1324+BD1328+BD1332+BD1337+BD1341+BD1345</f>
        <v>0</v>
      </c>
      <c r="BE1319" s="186">
        <f>BE1324+BE1328+BE1332+BE1337+BE1341+BE1345</f>
        <v>0</v>
      </c>
      <c r="BF1319" s="185"/>
      <c r="BG1319" s="186">
        <f>BG1324+BG1328+BG1332+BG1337+BG1341+BG1345</f>
        <v>0</v>
      </c>
      <c r="BH1319" s="186">
        <f>BH1324+BH1328+BH1332+BH1337+BH1341+BH1345</f>
        <v>0</v>
      </c>
      <c r="BI1319" s="185"/>
      <c r="BJ1319" s="186">
        <f>BJ1324+BJ1328+BJ1332+BJ1337+BJ1341+BJ1345</f>
        <v>0</v>
      </c>
      <c r="BK1319" s="186">
        <f>BK1324+BK1328+BK1332+BK1337+BK1341+BK1345</f>
        <v>0</v>
      </c>
      <c r="BL1319" s="185"/>
      <c r="BM1319" s="186">
        <f>BM1324+BM1328+BM1332+BM1337+BM1341+BM1345</f>
        <v>0</v>
      </c>
      <c r="BN1319" s="186">
        <f>BN1324+BN1328+BN1332+BN1337+BN1341+BN1345</f>
        <v>0</v>
      </c>
      <c r="BO1319" s="185"/>
      <c r="BP1319" s="186">
        <f>BP1324+BP1328+BP1332+BP1337+BP1341+BP1345</f>
        <v>0</v>
      </c>
      <c r="BQ1319" s="186">
        <f>BQ1324+BQ1328+BQ1332+BQ1337+BQ1341+BQ1345</f>
        <v>0</v>
      </c>
      <c r="BR1319" s="185"/>
      <c r="BS1319" s="186">
        <f>BS1324+BS1328+BS1332+BS1337+BS1341+BS1345</f>
        <v>0</v>
      </c>
      <c r="BT1319" s="186">
        <f>BT1324+BT1328+BT1332+BT1337+BT1341+BT1345</f>
        <v>0</v>
      </c>
      <c r="BU1319" s="185"/>
      <c r="BV1319" s="186">
        <f>BV1324+BV1328+BV1332+BV1337+BV1341+BV1345</f>
        <v>0</v>
      </c>
      <c r="BW1319" s="186">
        <f>BW1324+BW1328+BW1332+BW1337+BW1341+BW1345</f>
        <v>0</v>
      </c>
      <c r="BX1319" s="185"/>
      <c r="BY1319" s="186">
        <f>BY1324+BY1328+BY1332+BY1337+BY1341+BY1345</f>
        <v>0</v>
      </c>
      <c r="BZ1319" s="186">
        <f>BZ1324+BZ1328+BZ1332+BZ1337+BZ1341+BZ1345</f>
        <v>0</v>
      </c>
      <c r="CA1319" s="185"/>
      <c r="CB1319" s="186">
        <f>CB1324+CB1328+CB1332+CB1337+CB1341+CB1345</f>
        <v>0</v>
      </c>
      <c r="CC1319" s="186">
        <f>CC1324+CC1328+CC1332+CC1337+CC1341+CC1345</f>
        <v>0</v>
      </c>
      <c r="CD1319" s="185"/>
      <c r="CE1319" s="186">
        <f>CE1324+CE1328+CE1332+CE1337+CE1341+CE1345</f>
        <v>0</v>
      </c>
      <c r="CF1319" s="186">
        <f>CF1324+CF1328+CF1332+CF1337+CF1341+CF1345</f>
        <v>0</v>
      </c>
      <c r="CG1319" s="185"/>
      <c r="CH1319" s="186">
        <f>CH1324+CH1328+CH1332+CH1337+CH1341+CH1345</f>
        <v>0</v>
      </c>
      <c r="CI1319" s="186">
        <f>CI1324+CI1328+CI1332+CI1337+CI1341+CI1345</f>
        <v>0</v>
      </c>
      <c r="CJ1319" s="185"/>
      <c r="CK1319" s="186">
        <f>CK1324+CK1328+CK1332+CK1337+CK1341+CK1345</f>
        <v>0</v>
      </c>
      <c r="CL1319" s="186">
        <f>CL1324+CL1328+CL1332+CL1337+CL1341+CL1345</f>
        <v>0</v>
      </c>
      <c r="CM1319" s="185"/>
      <c r="CN1319" s="186">
        <f>CN1324+CN1328+CN1332+CN1337+CN1341+CN1345</f>
        <v>0</v>
      </c>
      <c r="CO1319" s="186">
        <f>CO1324+CO1328+CO1332+CO1337+CO1341+CO1345</f>
        <v>0</v>
      </c>
      <c r="CP1319" s="2234"/>
      <c r="CQ1319" s="2312">
        <f>CQ1324+CQ1328+CQ1332+CQ1337+CQ1341+CQ1345</f>
        <v>0</v>
      </c>
      <c r="CR1319" s="2312">
        <f>CR1324+CR1328+CR1332+CR1337+CR1341+CR1345</f>
        <v>0</v>
      </c>
      <c r="CS1319" s="283"/>
      <c r="CT1319" s="284">
        <f>CT1324+CT1328+CT1332+CT1337+CT1341+CT1345</f>
        <v>0</v>
      </c>
      <c r="CU1319" s="284">
        <f>CU1324+CU1328+CU1332+CU1337+CU1341+CU1345</f>
        <v>0</v>
      </c>
      <c r="CV1319" s="185"/>
      <c r="CW1319" s="186">
        <f>CW1324+CW1328+CW1332+CW1337+CW1341+CW1345</f>
        <v>0</v>
      </c>
      <c r="CX1319" s="186">
        <f>CX1324+CX1328+CX1332+CX1337+CX1341+CX1345</f>
        <v>0</v>
      </c>
      <c r="CY1319" s="185"/>
      <c r="CZ1319" s="186">
        <f>CZ1324+CZ1328+CZ1332+CZ1337+CZ1341+CZ1345</f>
        <v>0</v>
      </c>
      <c r="DA1319" s="186">
        <f>DA1324+DA1328+DA1332+DA1337+DA1341+DA1345</f>
        <v>0</v>
      </c>
      <c r="DB1319" s="1516"/>
      <c r="DC1319" s="1516"/>
      <c r="DD1319" s="1516"/>
      <c r="DE1319" s="186">
        <f t="shared" ref="DE1319:EB1319" si="3544">DE1324+DE1328+DE1332+DE1337+DE1341+DE1345</f>
        <v>0</v>
      </c>
      <c r="DF1319" s="284"/>
      <c r="DG1319" s="186"/>
      <c r="DH1319" s="186"/>
      <c r="DI1319" s="186"/>
      <c r="DJ1319" s="186"/>
      <c r="DK1319" s="186"/>
      <c r="DL1319" s="186"/>
      <c r="DM1319" s="186"/>
      <c r="DN1319" s="185"/>
      <c r="DO1319" s="186"/>
      <c r="DP1319" s="284"/>
      <c r="DQ1319" s="186"/>
      <c r="DR1319" s="186"/>
      <c r="DS1319" s="186"/>
      <c r="DT1319" s="186"/>
      <c r="DU1319" s="186"/>
      <c r="DV1319" s="186"/>
      <c r="DW1319" s="186"/>
      <c r="DX1319" s="185"/>
      <c r="DY1319" s="186"/>
      <c r="DZ1319" s="2312">
        <f t="shared" si="3544"/>
        <v>0</v>
      </c>
      <c r="EA1319" s="284">
        <f t="shared" si="3544"/>
        <v>0</v>
      </c>
      <c r="EB1319" s="186">
        <f t="shared" si="3544"/>
        <v>0</v>
      </c>
      <c r="EC1319" s="186">
        <f t="shared" ref="EC1319" si="3545">EC1324+EC1328+EC1332+EC1337+EC1341+EC1345</f>
        <v>0</v>
      </c>
      <c r="ED1319" s="177"/>
      <c r="EE1319" s="177"/>
      <c r="EF1319" s="177"/>
      <c r="EG1319" s="177"/>
      <c r="EH1319" s="1616"/>
    </row>
    <row r="1320" spans="1:138" ht="15" hidden="1" customHeight="1" outlineLevel="1">
      <c r="A1320" s="102"/>
      <c r="B1320" s="18"/>
      <c r="C1320" s="103" t="s">
        <v>18</v>
      </c>
      <c r="D1320" s="104" t="s">
        <v>47</v>
      </c>
      <c r="E1320" s="84"/>
      <c r="F1320" s="84"/>
      <c r="G1320" s="84"/>
      <c r="H1320" s="84"/>
      <c r="I1320" s="84"/>
      <c r="J1320" s="84"/>
      <c r="K1320" s="84"/>
      <c r="L1320" s="84"/>
      <c r="M1320" s="2199"/>
      <c r="N1320" s="68"/>
      <c r="O1320" s="84"/>
      <c r="P1320" s="185"/>
      <c r="Q1320" s="185"/>
      <c r="R1320" s="185"/>
      <c r="S1320" s="185"/>
      <c r="T1320" s="185"/>
      <c r="U1320" s="185"/>
      <c r="V1320" s="84"/>
      <c r="W1320" s="84"/>
      <c r="X1320" s="84"/>
      <c r="Y1320" s="84"/>
      <c r="Z1320" s="84"/>
      <c r="AA1320" s="185"/>
      <c r="AB1320" s="185"/>
      <c r="AC1320" s="185"/>
      <c r="AD1320" s="185"/>
      <c r="AE1320" s="185"/>
      <c r="AF1320" s="18"/>
      <c r="AG1320" s="18"/>
      <c r="AH1320" s="185"/>
      <c r="AI1320" s="185"/>
      <c r="AJ1320" s="185"/>
      <c r="AK1320" s="185"/>
      <c r="AL1320" s="185"/>
      <c r="AM1320" s="185"/>
      <c r="AN1320" s="185"/>
      <c r="AO1320" s="185"/>
      <c r="AP1320" s="185"/>
      <c r="AQ1320" s="185"/>
      <c r="AR1320" s="185"/>
      <c r="AS1320" s="185"/>
      <c r="AT1320" s="185"/>
      <c r="AU1320" s="185"/>
      <c r="AV1320" s="185"/>
      <c r="AW1320" s="185"/>
      <c r="AX1320" s="185"/>
      <c r="AY1320" s="185"/>
      <c r="AZ1320" s="185"/>
      <c r="BA1320" s="185"/>
      <c r="BB1320" s="185"/>
      <c r="BC1320" s="185"/>
      <c r="BD1320" s="185"/>
      <c r="BE1320" s="185"/>
      <c r="BF1320" s="185"/>
      <c r="BG1320" s="185"/>
      <c r="BH1320" s="185"/>
      <c r="BI1320" s="185"/>
      <c r="BJ1320" s="185"/>
      <c r="BK1320" s="185"/>
      <c r="BL1320" s="185"/>
      <c r="BM1320" s="185"/>
      <c r="BN1320" s="185"/>
      <c r="BO1320" s="185"/>
      <c r="BP1320" s="185"/>
      <c r="BQ1320" s="185"/>
      <c r="BR1320" s="185"/>
      <c r="BS1320" s="185"/>
      <c r="BT1320" s="185"/>
      <c r="BU1320" s="185"/>
      <c r="BV1320" s="185"/>
      <c r="BW1320" s="185"/>
      <c r="BX1320" s="185"/>
      <c r="BY1320" s="185"/>
      <c r="BZ1320" s="185"/>
      <c r="CA1320" s="185"/>
      <c r="CB1320" s="185"/>
      <c r="CC1320" s="185"/>
      <c r="CD1320" s="185"/>
      <c r="CE1320" s="185"/>
      <c r="CF1320" s="185"/>
      <c r="CG1320" s="185"/>
      <c r="CH1320" s="185"/>
      <c r="CI1320" s="185"/>
      <c r="CJ1320" s="185"/>
      <c r="CK1320" s="185"/>
      <c r="CL1320" s="185"/>
      <c r="CM1320" s="185"/>
      <c r="CN1320" s="185"/>
      <c r="CO1320" s="185"/>
      <c r="CP1320" s="2234"/>
      <c r="CQ1320" s="2234"/>
      <c r="CR1320" s="2234"/>
      <c r="CS1320" s="283"/>
      <c r="CT1320" s="283"/>
      <c r="CU1320" s="283"/>
      <c r="CV1320" s="185"/>
      <c r="CW1320" s="185"/>
      <c r="CX1320" s="185"/>
      <c r="CY1320" s="185"/>
      <c r="CZ1320" s="185"/>
      <c r="DA1320" s="185"/>
      <c r="DB1320" s="1622"/>
      <c r="DC1320" s="1622"/>
      <c r="DD1320" s="1622"/>
      <c r="DE1320" s="185"/>
      <c r="DF1320" s="283"/>
      <c r="DG1320" s="185"/>
      <c r="DH1320" s="185"/>
      <c r="DI1320" s="185"/>
      <c r="DJ1320" s="185"/>
      <c r="DK1320" s="185"/>
      <c r="DL1320" s="185"/>
      <c r="DM1320" s="185"/>
      <c r="DN1320" s="186"/>
      <c r="DO1320" s="185"/>
      <c r="DP1320" s="283"/>
      <c r="DQ1320" s="185"/>
      <c r="DR1320" s="185"/>
      <c r="DS1320" s="185"/>
      <c r="DT1320" s="185"/>
      <c r="DU1320" s="185"/>
      <c r="DV1320" s="185"/>
      <c r="DW1320" s="185"/>
      <c r="DX1320" s="186"/>
      <c r="DY1320" s="185"/>
      <c r="DZ1320" s="2234"/>
      <c r="EA1320" s="283"/>
      <c r="EB1320" s="185"/>
      <c r="EC1320" s="185"/>
      <c r="ED1320" s="202"/>
      <c r="EE1320" s="202"/>
      <c r="EF1320" s="202"/>
      <c r="EG1320" s="202"/>
      <c r="EH1320" s="1614"/>
    </row>
    <row r="1321" spans="1:138" ht="15" hidden="1" customHeight="1" outlineLevel="1">
      <c r="A1321" s="67"/>
      <c r="B1321" s="23"/>
      <c r="C1321" s="95" t="s">
        <v>129</v>
      </c>
      <c r="D1321" s="96" t="s">
        <v>130</v>
      </c>
      <c r="E1321" s="84"/>
      <c r="F1321" s="84"/>
      <c r="G1321" s="84"/>
      <c r="H1321" s="84"/>
      <c r="I1321" s="84"/>
      <c r="J1321" s="84"/>
      <c r="K1321" s="84"/>
      <c r="L1321" s="84"/>
      <c r="M1321" s="2199"/>
      <c r="N1321" s="68"/>
      <c r="O1321" s="84"/>
      <c r="P1321" s="185"/>
      <c r="Q1321" s="185"/>
      <c r="R1321" s="185"/>
      <c r="S1321" s="185"/>
      <c r="T1321" s="185"/>
      <c r="U1321" s="185"/>
      <c r="V1321" s="84"/>
      <c r="W1321" s="84"/>
      <c r="X1321" s="84"/>
      <c r="Y1321" s="84"/>
      <c r="Z1321" s="84"/>
      <c r="AA1321" s="185"/>
      <c r="AB1321" s="185"/>
      <c r="AC1321" s="185"/>
      <c r="AD1321" s="185"/>
      <c r="AE1321" s="185"/>
      <c r="AF1321" s="23"/>
      <c r="AG1321" s="23"/>
      <c r="AH1321" s="185"/>
      <c r="AI1321" s="185"/>
      <c r="AJ1321" s="185"/>
      <c r="AK1321" s="185"/>
      <c r="AL1321" s="185"/>
      <c r="AM1321" s="185"/>
      <c r="AN1321" s="185"/>
      <c r="AO1321" s="185"/>
      <c r="AP1321" s="185"/>
      <c r="AQ1321" s="185"/>
      <c r="AR1321" s="185"/>
      <c r="AS1321" s="185"/>
      <c r="AT1321" s="185"/>
      <c r="AU1321" s="185"/>
      <c r="AV1321" s="185"/>
      <c r="AW1321" s="185"/>
      <c r="AX1321" s="185"/>
      <c r="AY1321" s="185"/>
      <c r="AZ1321" s="185"/>
      <c r="BA1321" s="185"/>
      <c r="BB1321" s="185"/>
      <c r="BC1321" s="185"/>
      <c r="BD1321" s="185"/>
      <c r="BE1321" s="185"/>
      <c r="BF1321" s="185"/>
      <c r="BG1321" s="185"/>
      <c r="BH1321" s="185"/>
      <c r="BI1321" s="185"/>
      <c r="BJ1321" s="185"/>
      <c r="BK1321" s="185"/>
      <c r="BL1321" s="185"/>
      <c r="BM1321" s="185"/>
      <c r="BN1321" s="185"/>
      <c r="BO1321" s="185"/>
      <c r="BP1321" s="185"/>
      <c r="BQ1321" s="185"/>
      <c r="BR1321" s="185"/>
      <c r="BS1321" s="185"/>
      <c r="BT1321" s="185"/>
      <c r="BU1321" s="185"/>
      <c r="BV1321" s="185"/>
      <c r="BW1321" s="185"/>
      <c r="BX1321" s="185"/>
      <c r="BY1321" s="185"/>
      <c r="BZ1321" s="185"/>
      <c r="CA1321" s="185"/>
      <c r="CB1321" s="185"/>
      <c r="CC1321" s="185"/>
      <c r="CD1321" s="185"/>
      <c r="CE1321" s="185"/>
      <c r="CF1321" s="185"/>
      <c r="CG1321" s="185"/>
      <c r="CH1321" s="185"/>
      <c r="CI1321" s="185"/>
      <c r="CJ1321" s="185"/>
      <c r="CK1321" s="185"/>
      <c r="CL1321" s="185"/>
      <c r="CM1321" s="185"/>
      <c r="CN1321" s="185"/>
      <c r="CO1321" s="185"/>
      <c r="CP1321" s="2234"/>
      <c r="CQ1321" s="2234"/>
      <c r="CR1321" s="2234"/>
      <c r="CS1321" s="283"/>
      <c r="CT1321" s="283"/>
      <c r="CU1321" s="283"/>
      <c r="CV1321" s="185"/>
      <c r="CW1321" s="185"/>
      <c r="CX1321" s="185"/>
      <c r="CY1321" s="185"/>
      <c r="CZ1321" s="185"/>
      <c r="DA1321" s="185"/>
      <c r="DB1321" s="1622"/>
      <c r="DC1321" s="1622"/>
      <c r="DD1321" s="1622"/>
      <c r="DE1321" s="185"/>
      <c r="DF1321" s="283"/>
      <c r="DG1321" s="185"/>
      <c r="DH1321" s="185"/>
      <c r="DI1321" s="185"/>
      <c r="DJ1321" s="185"/>
      <c r="DK1321" s="185"/>
      <c r="DL1321" s="185"/>
      <c r="DM1321" s="185"/>
      <c r="DN1321" s="185"/>
      <c r="DO1321" s="185"/>
      <c r="DP1321" s="283"/>
      <c r="DQ1321" s="185"/>
      <c r="DR1321" s="185"/>
      <c r="DS1321" s="185"/>
      <c r="DT1321" s="185"/>
      <c r="DU1321" s="185"/>
      <c r="DV1321" s="185"/>
      <c r="DW1321" s="185"/>
      <c r="DX1321" s="185"/>
      <c r="DY1321" s="185"/>
      <c r="DZ1321" s="2234"/>
      <c r="EA1321" s="283"/>
      <c r="EB1321" s="185"/>
      <c r="EC1321" s="185"/>
      <c r="ED1321" s="202"/>
      <c r="EE1321" s="202"/>
      <c r="EF1321" s="202"/>
      <c r="EG1321" s="202"/>
      <c r="EH1321" s="1614"/>
    </row>
    <row r="1322" spans="1:138" ht="15" hidden="1" customHeight="1" outlineLevel="1">
      <c r="A1322" s="67"/>
      <c r="B1322" s="23"/>
      <c r="C1322" s="95"/>
      <c r="D1322" s="96"/>
      <c r="E1322" s="67"/>
      <c r="F1322" s="67"/>
      <c r="G1322" s="67"/>
      <c r="H1322" s="86">
        <f>SUM(I1322:L1322)</f>
        <v>0</v>
      </c>
      <c r="I1322" s="67"/>
      <c r="J1322" s="67"/>
      <c r="K1322" s="67"/>
      <c r="L1322" s="67"/>
      <c r="M1322" s="2216"/>
      <c r="N1322" s="85"/>
      <c r="O1322" s="67"/>
      <c r="P1322" s="23"/>
      <c r="Q1322" s="185">
        <f>SUM(R1322:U1322)</f>
        <v>0</v>
      </c>
      <c r="R1322" s="196"/>
      <c r="S1322" s="196"/>
      <c r="T1322" s="196"/>
      <c r="U1322" s="196"/>
      <c r="V1322" s="86">
        <f>SUM(W1322:Z1322)</f>
        <v>0</v>
      </c>
      <c r="W1322" s="67"/>
      <c r="X1322" s="67"/>
      <c r="Y1322" s="67"/>
      <c r="Z1322" s="67"/>
      <c r="AA1322" s="185">
        <f>SUM(AB1322:AE1322)</f>
        <v>0</v>
      </c>
      <c r="AB1322" s="196"/>
      <c r="AC1322" s="196"/>
      <c r="AD1322" s="196"/>
      <c r="AE1322" s="196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  <c r="AZ1322" s="33"/>
      <c r="BA1322" s="33"/>
      <c r="BB1322" s="33"/>
      <c r="BC1322" s="33"/>
      <c r="BD1322" s="33"/>
      <c r="BE1322" s="33"/>
      <c r="BF1322" s="33"/>
      <c r="BG1322" s="33"/>
      <c r="BH1322" s="33"/>
      <c r="BI1322" s="33"/>
      <c r="BJ1322" s="33"/>
      <c r="BK1322" s="33"/>
      <c r="BL1322" s="33"/>
      <c r="BM1322" s="33"/>
      <c r="BN1322" s="33"/>
      <c r="BO1322" s="33"/>
      <c r="BP1322" s="33"/>
      <c r="BQ1322" s="33"/>
      <c r="BR1322" s="33"/>
      <c r="BS1322" s="33"/>
      <c r="BT1322" s="33"/>
      <c r="BU1322" s="33"/>
      <c r="BV1322" s="33"/>
      <c r="BW1322" s="33"/>
      <c r="BX1322" s="33"/>
      <c r="BY1322" s="33"/>
      <c r="BZ1322" s="33"/>
      <c r="CA1322" s="33"/>
      <c r="CB1322" s="33"/>
      <c r="CC1322" s="33"/>
      <c r="CD1322" s="33"/>
      <c r="CE1322" s="33"/>
      <c r="CF1322" s="33"/>
      <c r="CG1322" s="33"/>
      <c r="CH1322" s="33"/>
      <c r="CI1322" s="33"/>
      <c r="CJ1322" s="33"/>
      <c r="CK1322" s="33"/>
      <c r="CL1322" s="33"/>
      <c r="CM1322" s="33"/>
      <c r="CN1322" s="33"/>
      <c r="CO1322" s="33"/>
      <c r="CP1322" s="2239"/>
      <c r="CQ1322" s="2239"/>
      <c r="CR1322" s="2239"/>
      <c r="CS1322" s="210"/>
      <c r="CT1322" s="210"/>
      <c r="CU1322" s="210"/>
      <c r="CV1322" s="33"/>
      <c r="CW1322" s="33"/>
      <c r="CX1322" s="33"/>
      <c r="CY1322" s="33"/>
      <c r="CZ1322" s="33"/>
      <c r="DA1322" s="33"/>
      <c r="DB1322" s="1498"/>
      <c r="DC1322" s="1498"/>
      <c r="DD1322" s="1498"/>
      <c r="DE1322" s="33"/>
      <c r="DF1322" s="210"/>
      <c r="DG1322" s="33"/>
      <c r="DH1322" s="33"/>
      <c r="DI1322" s="33"/>
      <c r="DJ1322" s="33"/>
      <c r="DK1322" s="33"/>
      <c r="DL1322" s="33"/>
      <c r="DM1322" s="33"/>
      <c r="DN1322" s="185"/>
      <c r="DO1322" s="33"/>
      <c r="DP1322" s="210"/>
      <c r="DQ1322" s="33"/>
      <c r="DR1322" s="33"/>
      <c r="DS1322" s="33"/>
      <c r="DT1322" s="33"/>
      <c r="DU1322" s="33"/>
      <c r="DV1322" s="33"/>
      <c r="DW1322" s="33"/>
      <c r="DX1322" s="185"/>
      <c r="DY1322" s="33"/>
      <c r="DZ1322" s="2239"/>
      <c r="EA1322" s="210"/>
      <c r="EB1322" s="33"/>
      <c r="EC1322" s="33"/>
      <c r="ED1322" s="201"/>
      <c r="EE1322" s="201"/>
      <c r="EF1322" s="201"/>
      <c r="EG1322" s="201"/>
      <c r="EH1322" s="1581"/>
    </row>
    <row r="1323" spans="1:138" ht="15" hidden="1" customHeight="1" outlineLevel="1">
      <c r="A1323" s="67"/>
      <c r="B1323" s="23"/>
      <c r="C1323" s="95"/>
      <c r="D1323" s="23"/>
      <c r="E1323" s="67"/>
      <c r="F1323" s="67"/>
      <c r="G1323" s="67"/>
      <c r="H1323" s="86">
        <f>SUM(I1323:L1323)</f>
        <v>0</v>
      </c>
      <c r="I1323" s="67"/>
      <c r="J1323" s="67"/>
      <c r="K1323" s="67"/>
      <c r="L1323" s="67"/>
      <c r="M1323" s="2216"/>
      <c r="N1323" s="85"/>
      <c r="O1323" s="67"/>
      <c r="P1323" s="23"/>
      <c r="Q1323" s="185">
        <f>SUM(R1323:U1323)</f>
        <v>0</v>
      </c>
      <c r="R1323" s="196"/>
      <c r="S1323" s="196"/>
      <c r="T1323" s="196"/>
      <c r="U1323" s="196"/>
      <c r="V1323" s="86">
        <f>SUM(W1323:Z1323)</f>
        <v>0</v>
      </c>
      <c r="W1323" s="67"/>
      <c r="X1323" s="67"/>
      <c r="Y1323" s="67"/>
      <c r="Z1323" s="67"/>
      <c r="AA1323" s="185">
        <f>SUM(AB1323:AE1323)</f>
        <v>0</v>
      </c>
      <c r="AB1323" s="196"/>
      <c r="AC1323" s="196"/>
      <c r="AD1323" s="196"/>
      <c r="AE1323" s="196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  <c r="AX1323" s="33"/>
      <c r="AY1323" s="33"/>
      <c r="AZ1323" s="33"/>
      <c r="BA1323" s="33"/>
      <c r="BB1323" s="33"/>
      <c r="BC1323" s="33"/>
      <c r="BD1323" s="33"/>
      <c r="BE1323" s="33"/>
      <c r="BF1323" s="33"/>
      <c r="BG1323" s="33"/>
      <c r="BH1323" s="33"/>
      <c r="BI1323" s="33"/>
      <c r="BJ1323" s="33"/>
      <c r="BK1323" s="33"/>
      <c r="BL1323" s="33"/>
      <c r="BM1323" s="33"/>
      <c r="BN1323" s="33"/>
      <c r="BO1323" s="33"/>
      <c r="BP1323" s="33"/>
      <c r="BQ1323" s="33"/>
      <c r="BR1323" s="33"/>
      <c r="BS1323" s="33"/>
      <c r="BT1323" s="33"/>
      <c r="BU1323" s="33"/>
      <c r="BV1323" s="33"/>
      <c r="BW1323" s="33"/>
      <c r="BX1323" s="33"/>
      <c r="BY1323" s="33"/>
      <c r="BZ1323" s="33"/>
      <c r="CA1323" s="33"/>
      <c r="CB1323" s="33"/>
      <c r="CC1323" s="33"/>
      <c r="CD1323" s="33"/>
      <c r="CE1323" s="33"/>
      <c r="CF1323" s="33"/>
      <c r="CG1323" s="33"/>
      <c r="CH1323" s="33"/>
      <c r="CI1323" s="33"/>
      <c r="CJ1323" s="33"/>
      <c r="CK1323" s="33"/>
      <c r="CL1323" s="33"/>
      <c r="CM1323" s="33"/>
      <c r="CN1323" s="33"/>
      <c r="CO1323" s="33"/>
      <c r="CP1323" s="2239"/>
      <c r="CQ1323" s="2239"/>
      <c r="CR1323" s="2239"/>
      <c r="CS1323" s="210"/>
      <c r="CT1323" s="210"/>
      <c r="CU1323" s="210"/>
      <c r="CV1323" s="33"/>
      <c r="CW1323" s="33"/>
      <c r="CX1323" s="33"/>
      <c r="CY1323" s="33"/>
      <c r="CZ1323" s="33"/>
      <c r="DA1323" s="33"/>
      <c r="DB1323" s="1498"/>
      <c r="DC1323" s="1498"/>
      <c r="DD1323" s="1498"/>
      <c r="DE1323" s="33"/>
      <c r="DF1323" s="210"/>
      <c r="DG1323" s="33"/>
      <c r="DH1323" s="33"/>
      <c r="DI1323" s="33"/>
      <c r="DJ1323" s="33"/>
      <c r="DK1323" s="33"/>
      <c r="DL1323" s="33"/>
      <c r="DM1323" s="33"/>
      <c r="DN1323" s="33"/>
      <c r="DO1323" s="33"/>
      <c r="DP1323" s="210"/>
      <c r="DQ1323" s="33"/>
      <c r="DR1323" s="33"/>
      <c r="DS1323" s="33"/>
      <c r="DT1323" s="33"/>
      <c r="DU1323" s="33"/>
      <c r="DV1323" s="33"/>
      <c r="DW1323" s="33"/>
      <c r="DX1323" s="33"/>
      <c r="DY1323" s="33"/>
      <c r="DZ1323" s="2239"/>
      <c r="EA1323" s="210"/>
      <c r="EB1323" s="33"/>
      <c r="EC1323" s="33"/>
      <c r="ED1323" s="201"/>
      <c r="EE1323" s="201"/>
      <c r="EF1323" s="201"/>
      <c r="EG1323" s="201"/>
      <c r="EH1323" s="1581"/>
    </row>
    <row r="1324" spans="1:138" ht="15" hidden="1" customHeight="1" outlineLevel="1">
      <c r="A1324" s="67"/>
      <c r="B1324" s="23"/>
      <c r="C1324" s="95" t="s">
        <v>49</v>
      </c>
      <c r="D1324" s="105" t="s">
        <v>1</v>
      </c>
      <c r="E1324" s="84"/>
      <c r="F1324" s="84"/>
      <c r="G1324" s="84"/>
      <c r="H1324" s="84"/>
      <c r="I1324" s="84"/>
      <c r="J1324" s="84"/>
      <c r="K1324" s="84"/>
      <c r="L1324" s="84"/>
      <c r="M1324" s="2199"/>
      <c r="N1324" s="68"/>
      <c r="O1324" s="84"/>
      <c r="P1324" s="185"/>
      <c r="Q1324" s="185"/>
      <c r="R1324" s="185"/>
      <c r="S1324" s="185"/>
      <c r="T1324" s="185"/>
      <c r="U1324" s="185"/>
      <c r="V1324" s="84"/>
      <c r="W1324" s="84"/>
      <c r="X1324" s="84"/>
      <c r="Y1324" s="84"/>
      <c r="Z1324" s="84"/>
      <c r="AA1324" s="185"/>
      <c r="AB1324" s="185"/>
      <c r="AC1324" s="185"/>
      <c r="AD1324" s="185"/>
      <c r="AE1324" s="185"/>
      <c r="AF1324" s="105"/>
      <c r="AG1324" s="105"/>
      <c r="AH1324" s="185">
        <f>SUM(AH1322:AH1323)</f>
        <v>0</v>
      </c>
      <c r="AI1324" s="185">
        <f>SUM(AI1322:AI1323)</f>
        <v>0</v>
      </c>
      <c r="AJ1324" s="185">
        <f t="shared" ref="AJ1324:AV1324" si="3546">SUM(AJ1322:AJ1323)</f>
        <v>0</v>
      </c>
      <c r="AK1324" s="185">
        <f t="shared" si="3546"/>
        <v>0</v>
      </c>
      <c r="AL1324" s="185">
        <f t="shared" si="3546"/>
        <v>0</v>
      </c>
      <c r="AM1324" s="185">
        <f t="shared" si="3546"/>
        <v>0</v>
      </c>
      <c r="AN1324" s="185">
        <f t="shared" si="3546"/>
        <v>0</v>
      </c>
      <c r="AO1324" s="185">
        <f t="shared" si="3546"/>
        <v>0</v>
      </c>
      <c r="AP1324" s="185">
        <f t="shared" si="3546"/>
        <v>0</v>
      </c>
      <c r="AQ1324" s="185">
        <f t="shared" si="3546"/>
        <v>0</v>
      </c>
      <c r="AR1324" s="185">
        <f t="shared" si="3546"/>
        <v>0</v>
      </c>
      <c r="AS1324" s="185">
        <f t="shared" si="3546"/>
        <v>0</v>
      </c>
      <c r="AT1324" s="185">
        <f t="shared" si="3546"/>
        <v>0</v>
      </c>
      <c r="AU1324" s="185">
        <f t="shared" si="3546"/>
        <v>0</v>
      </c>
      <c r="AV1324" s="185">
        <f t="shared" si="3546"/>
        <v>0</v>
      </c>
      <c r="AW1324" s="185">
        <f>SUM(AW1322:AW1323)</f>
        <v>0</v>
      </c>
      <c r="AX1324" s="185">
        <f>SUM(AX1322:AX1323)</f>
        <v>0</v>
      </c>
      <c r="AY1324" s="185">
        <f t="shared" ref="AY1324:BK1324" si="3547">SUM(AY1322:AY1323)</f>
        <v>0</v>
      </c>
      <c r="AZ1324" s="185">
        <f t="shared" si="3547"/>
        <v>0</v>
      </c>
      <c r="BA1324" s="185">
        <f t="shared" si="3547"/>
        <v>0</v>
      </c>
      <c r="BB1324" s="185">
        <f t="shared" si="3547"/>
        <v>0</v>
      </c>
      <c r="BC1324" s="185">
        <f t="shared" si="3547"/>
        <v>0</v>
      </c>
      <c r="BD1324" s="185">
        <f t="shared" si="3547"/>
        <v>0</v>
      </c>
      <c r="BE1324" s="185">
        <f t="shared" si="3547"/>
        <v>0</v>
      </c>
      <c r="BF1324" s="185">
        <f t="shared" si="3547"/>
        <v>0</v>
      </c>
      <c r="BG1324" s="185">
        <f t="shared" si="3547"/>
        <v>0</v>
      </c>
      <c r="BH1324" s="185">
        <f t="shared" si="3547"/>
        <v>0</v>
      </c>
      <c r="BI1324" s="185">
        <f t="shared" si="3547"/>
        <v>0</v>
      </c>
      <c r="BJ1324" s="185">
        <f t="shared" si="3547"/>
        <v>0</v>
      </c>
      <c r="BK1324" s="185">
        <f t="shared" si="3547"/>
        <v>0</v>
      </c>
      <c r="BL1324" s="185">
        <f>SUM(BL1322:BL1323)</f>
        <v>0</v>
      </c>
      <c r="BM1324" s="185">
        <f>SUM(BM1322:BM1323)</f>
        <v>0</v>
      </c>
      <c r="BN1324" s="185">
        <f t="shared" ref="BN1324:BZ1324" si="3548">SUM(BN1322:BN1323)</f>
        <v>0</v>
      </c>
      <c r="BO1324" s="185">
        <f t="shared" si="3548"/>
        <v>0</v>
      </c>
      <c r="BP1324" s="185">
        <f t="shared" si="3548"/>
        <v>0</v>
      </c>
      <c r="BQ1324" s="185">
        <f t="shared" si="3548"/>
        <v>0</v>
      </c>
      <c r="BR1324" s="185">
        <f t="shared" si="3548"/>
        <v>0</v>
      </c>
      <c r="BS1324" s="185">
        <f t="shared" si="3548"/>
        <v>0</v>
      </c>
      <c r="BT1324" s="185">
        <f t="shared" si="3548"/>
        <v>0</v>
      </c>
      <c r="BU1324" s="185">
        <f t="shared" si="3548"/>
        <v>0</v>
      </c>
      <c r="BV1324" s="185">
        <f t="shared" si="3548"/>
        <v>0</v>
      </c>
      <c r="BW1324" s="185">
        <f t="shared" si="3548"/>
        <v>0</v>
      </c>
      <c r="BX1324" s="185">
        <f t="shared" si="3548"/>
        <v>0</v>
      </c>
      <c r="BY1324" s="185">
        <f t="shared" si="3548"/>
        <v>0</v>
      </c>
      <c r="BZ1324" s="185">
        <f t="shared" si="3548"/>
        <v>0</v>
      </c>
      <c r="CA1324" s="185">
        <f>SUM(CA1322:CA1323)</f>
        <v>0</v>
      </c>
      <c r="CB1324" s="185">
        <f>SUM(CB1322:CB1323)</f>
        <v>0</v>
      </c>
      <c r="CC1324" s="185">
        <f t="shared" ref="CC1324:CO1324" si="3549">SUM(CC1322:CC1323)</f>
        <v>0</v>
      </c>
      <c r="CD1324" s="185">
        <f t="shared" si="3549"/>
        <v>0</v>
      </c>
      <c r="CE1324" s="185">
        <f t="shared" si="3549"/>
        <v>0</v>
      </c>
      <c r="CF1324" s="185">
        <f t="shared" si="3549"/>
        <v>0</v>
      </c>
      <c r="CG1324" s="185">
        <f t="shared" si="3549"/>
        <v>0</v>
      </c>
      <c r="CH1324" s="185">
        <f t="shared" si="3549"/>
        <v>0</v>
      </c>
      <c r="CI1324" s="185">
        <f t="shared" si="3549"/>
        <v>0</v>
      </c>
      <c r="CJ1324" s="185">
        <f t="shared" si="3549"/>
        <v>0</v>
      </c>
      <c r="CK1324" s="185">
        <f t="shared" si="3549"/>
        <v>0</v>
      </c>
      <c r="CL1324" s="185">
        <f t="shared" si="3549"/>
        <v>0</v>
      </c>
      <c r="CM1324" s="185">
        <f t="shared" si="3549"/>
        <v>0</v>
      </c>
      <c r="CN1324" s="185">
        <f t="shared" si="3549"/>
        <v>0</v>
      </c>
      <c r="CO1324" s="185">
        <f t="shared" si="3549"/>
        <v>0</v>
      </c>
      <c r="CP1324" s="2234">
        <f t="shared" ref="CP1324:CX1324" si="3550">SUM(CP1322:CP1323)</f>
        <v>0</v>
      </c>
      <c r="CQ1324" s="2234">
        <f t="shared" si="3550"/>
        <v>0</v>
      </c>
      <c r="CR1324" s="2234">
        <f t="shared" si="3550"/>
        <v>0</v>
      </c>
      <c r="CS1324" s="283">
        <f t="shared" si="3550"/>
        <v>0</v>
      </c>
      <c r="CT1324" s="283">
        <f t="shared" si="3550"/>
        <v>0</v>
      </c>
      <c r="CU1324" s="283">
        <f t="shared" si="3550"/>
        <v>0</v>
      </c>
      <c r="CV1324" s="185">
        <f t="shared" si="3550"/>
        <v>0</v>
      </c>
      <c r="CW1324" s="185">
        <f t="shared" si="3550"/>
        <v>0</v>
      </c>
      <c r="CX1324" s="185">
        <f t="shared" si="3550"/>
        <v>0</v>
      </c>
      <c r="CY1324" s="185">
        <f t="shared" ref="CY1324:DA1324" si="3551">SUM(CY1322:CY1323)</f>
        <v>0</v>
      </c>
      <c r="CZ1324" s="185">
        <f t="shared" si="3551"/>
        <v>0</v>
      </c>
      <c r="DA1324" s="185">
        <f t="shared" si="3551"/>
        <v>0</v>
      </c>
      <c r="DB1324" s="1622"/>
      <c r="DC1324" s="1622"/>
      <c r="DD1324" s="1622"/>
      <c r="DE1324" s="185">
        <f>SUM(DE1322:DE1323)</f>
        <v>0</v>
      </c>
      <c r="DF1324" s="283"/>
      <c r="DG1324" s="185"/>
      <c r="DH1324" s="185"/>
      <c r="DI1324" s="185"/>
      <c r="DJ1324" s="185"/>
      <c r="DK1324" s="185"/>
      <c r="DL1324" s="185"/>
      <c r="DM1324" s="185"/>
      <c r="DN1324" s="33"/>
      <c r="DO1324" s="185"/>
      <c r="DP1324" s="283"/>
      <c r="DQ1324" s="185"/>
      <c r="DR1324" s="185"/>
      <c r="DS1324" s="185"/>
      <c r="DT1324" s="185"/>
      <c r="DU1324" s="185"/>
      <c r="DV1324" s="185"/>
      <c r="DW1324" s="185"/>
      <c r="DX1324" s="33"/>
      <c r="DY1324" s="185"/>
      <c r="DZ1324" s="2234">
        <f>SUM(DZ1322:DZ1323)</f>
        <v>0</v>
      </c>
      <c r="EA1324" s="283">
        <f t="shared" ref="EA1324:EB1324" si="3552">SUM(EA1322:EA1323)</f>
        <v>0</v>
      </c>
      <c r="EB1324" s="185">
        <f t="shared" si="3552"/>
        <v>0</v>
      </c>
      <c r="EC1324" s="185">
        <f t="shared" ref="EC1324" si="3553">SUM(EC1322:EC1323)</f>
        <v>0</v>
      </c>
      <c r="ED1324" s="202"/>
      <c r="EE1324" s="202"/>
      <c r="EF1324" s="202"/>
      <c r="EG1324" s="202"/>
      <c r="EH1324" s="1614"/>
    </row>
    <row r="1325" spans="1:138" ht="15" hidden="1" customHeight="1" outlineLevel="1">
      <c r="A1325" s="67"/>
      <c r="B1325" s="23"/>
      <c r="C1325" s="95" t="s">
        <v>131</v>
      </c>
      <c r="D1325" s="96" t="s">
        <v>133</v>
      </c>
      <c r="E1325" s="84"/>
      <c r="F1325" s="84"/>
      <c r="G1325" s="84"/>
      <c r="H1325" s="84"/>
      <c r="I1325" s="84"/>
      <c r="J1325" s="84"/>
      <c r="K1325" s="84"/>
      <c r="L1325" s="84"/>
      <c r="M1325" s="2199"/>
      <c r="N1325" s="68"/>
      <c r="O1325" s="84"/>
      <c r="P1325" s="185"/>
      <c r="Q1325" s="185"/>
      <c r="R1325" s="185"/>
      <c r="S1325" s="185"/>
      <c r="T1325" s="185"/>
      <c r="U1325" s="185"/>
      <c r="V1325" s="84"/>
      <c r="W1325" s="84"/>
      <c r="X1325" s="84"/>
      <c r="Y1325" s="84"/>
      <c r="Z1325" s="84"/>
      <c r="AA1325" s="185"/>
      <c r="AB1325" s="185"/>
      <c r="AC1325" s="185"/>
      <c r="AD1325" s="185"/>
      <c r="AE1325" s="185"/>
      <c r="AF1325" s="23"/>
      <c r="AG1325" s="23"/>
      <c r="AH1325" s="185"/>
      <c r="AI1325" s="185"/>
      <c r="AJ1325" s="185"/>
      <c r="AK1325" s="185"/>
      <c r="AL1325" s="185"/>
      <c r="AM1325" s="185"/>
      <c r="AN1325" s="185"/>
      <c r="AO1325" s="185"/>
      <c r="AP1325" s="185"/>
      <c r="AQ1325" s="185"/>
      <c r="AR1325" s="185"/>
      <c r="AS1325" s="185"/>
      <c r="AT1325" s="185"/>
      <c r="AU1325" s="185"/>
      <c r="AV1325" s="185"/>
      <c r="AW1325" s="185"/>
      <c r="AX1325" s="185"/>
      <c r="AY1325" s="185"/>
      <c r="AZ1325" s="185"/>
      <c r="BA1325" s="185"/>
      <c r="BB1325" s="185"/>
      <c r="BC1325" s="185"/>
      <c r="BD1325" s="185"/>
      <c r="BE1325" s="185"/>
      <c r="BF1325" s="185"/>
      <c r="BG1325" s="185"/>
      <c r="BH1325" s="185"/>
      <c r="BI1325" s="185"/>
      <c r="BJ1325" s="185"/>
      <c r="BK1325" s="185"/>
      <c r="BL1325" s="185"/>
      <c r="BM1325" s="185"/>
      <c r="BN1325" s="185"/>
      <c r="BO1325" s="185"/>
      <c r="BP1325" s="185"/>
      <c r="BQ1325" s="185"/>
      <c r="BR1325" s="185"/>
      <c r="BS1325" s="185"/>
      <c r="BT1325" s="185"/>
      <c r="BU1325" s="185"/>
      <c r="BV1325" s="185"/>
      <c r="BW1325" s="185"/>
      <c r="BX1325" s="185"/>
      <c r="BY1325" s="185"/>
      <c r="BZ1325" s="185"/>
      <c r="CA1325" s="185"/>
      <c r="CB1325" s="185"/>
      <c r="CC1325" s="185"/>
      <c r="CD1325" s="185"/>
      <c r="CE1325" s="185"/>
      <c r="CF1325" s="185"/>
      <c r="CG1325" s="185"/>
      <c r="CH1325" s="185"/>
      <c r="CI1325" s="185"/>
      <c r="CJ1325" s="185"/>
      <c r="CK1325" s="185"/>
      <c r="CL1325" s="185"/>
      <c r="CM1325" s="185"/>
      <c r="CN1325" s="185"/>
      <c r="CO1325" s="185"/>
      <c r="CP1325" s="2234"/>
      <c r="CQ1325" s="2234"/>
      <c r="CR1325" s="2234"/>
      <c r="CS1325" s="283"/>
      <c r="CT1325" s="283"/>
      <c r="CU1325" s="283"/>
      <c r="CV1325" s="185"/>
      <c r="CW1325" s="185"/>
      <c r="CX1325" s="185"/>
      <c r="CY1325" s="185"/>
      <c r="CZ1325" s="185"/>
      <c r="DA1325" s="185"/>
      <c r="DB1325" s="1622"/>
      <c r="DC1325" s="1622"/>
      <c r="DD1325" s="1622"/>
      <c r="DE1325" s="185"/>
      <c r="DF1325" s="283"/>
      <c r="DG1325" s="185"/>
      <c r="DH1325" s="185"/>
      <c r="DI1325" s="185"/>
      <c r="DJ1325" s="185"/>
      <c r="DK1325" s="185"/>
      <c r="DL1325" s="185"/>
      <c r="DM1325" s="185"/>
      <c r="DN1325" s="185"/>
      <c r="DO1325" s="185"/>
      <c r="DP1325" s="283"/>
      <c r="DQ1325" s="185"/>
      <c r="DR1325" s="185"/>
      <c r="DS1325" s="185"/>
      <c r="DT1325" s="185"/>
      <c r="DU1325" s="185"/>
      <c r="DV1325" s="185"/>
      <c r="DW1325" s="185"/>
      <c r="DX1325" s="185"/>
      <c r="DY1325" s="185"/>
      <c r="DZ1325" s="2234"/>
      <c r="EA1325" s="283"/>
      <c r="EB1325" s="185"/>
      <c r="EC1325" s="185"/>
      <c r="ED1325" s="202"/>
      <c r="EE1325" s="202"/>
      <c r="EF1325" s="202"/>
      <c r="EG1325" s="202"/>
      <c r="EH1325" s="1614"/>
    </row>
    <row r="1326" spans="1:138" ht="15" hidden="1" customHeight="1" outlineLevel="1">
      <c r="A1326" s="67"/>
      <c r="B1326" s="23"/>
      <c r="C1326" s="95"/>
      <c r="D1326" s="96"/>
      <c r="E1326" s="67"/>
      <c r="F1326" s="67"/>
      <c r="G1326" s="67"/>
      <c r="H1326" s="86">
        <f>SUM(I1326:L1326)</f>
        <v>0</v>
      </c>
      <c r="I1326" s="67"/>
      <c r="J1326" s="67"/>
      <c r="K1326" s="67"/>
      <c r="L1326" s="67"/>
      <c r="M1326" s="2216"/>
      <c r="N1326" s="85"/>
      <c r="O1326" s="67"/>
      <c r="P1326" s="23"/>
      <c r="Q1326" s="185">
        <f>SUM(R1326:U1326)</f>
        <v>0</v>
      </c>
      <c r="R1326" s="196"/>
      <c r="S1326" s="196"/>
      <c r="T1326" s="196"/>
      <c r="U1326" s="196"/>
      <c r="V1326" s="86">
        <f>SUM(W1326:Z1326)</f>
        <v>0</v>
      </c>
      <c r="W1326" s="67"/>
      <c r="X1326" s="67"/>
      <c r="Y1326" s="67"/>
      <c r="Z1326" s="67"/>
      <c r="AA1326" s="185">
        <f>SUM(AB1326:AE1326)</f>
        <v>0</v>
      </c>
      <c r="AB1326" s="196"/>
      <c r="AC1326" s="196"/>
      <c r="AD1326" s="196"/>
      <c r="AE1326" s="196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W1326" s="33"/>
      <c r="BX1326" s="33"/>
      <c r="BY1326" s="33"/>
      <c r="BZ1326" s="33"/>
      <c r="CA1326" s="33"/>
      <c r="CB1326" s="33"/>
      <c r="CC1326" s="33"/>
      <c r="CD1326" s="33"/>
      <c r="CE1326" s="33"/>
      <c r="CF1326" s="33"/>
      <c r="CG1326" s="33"/>
      <c r="CH1326" s="33"/>
      <c r="CI1326" s="33"/>
      <c r="CJ1326" s="33"/>
      <c r="CK1326" s="33"/>
      <c r="CL1326" s="33"/>
      <c r="CM1326" s="33"/>
      <c r="CN1326" s="33"/>
      <c r="CO1326" s="33"/>
      <c r="CP1326" s="2239"/>
      <c r="CQ1326" s="2239"/>
      <c r="CR1326" s="2239"/>
      <c r="CS1326" s="210"/>
      <c r="CT1326" s="210"/>
      <c r="CU1326" s="210"/>
      <c r="CV1326" s="33"/>
      <c r="CW1326" s="33"/>
      <c r="CX1326" s="33"/>
      <c r="CY1326" s="33"/>
      <c r="CZ1326" s="33"/>
      <c r="DA1326" s="33"/>
      <c r="DB1326" s="1498"/>
      <c r="DC1326" s="1498"/>
      <c r="DD1326" s="1498"/>
      <c r="DE1326" s="33"/>
      <c r="DF1326" s="210"/>
      <c r="DG1326" s="33"/>
      <c r="DH1326" s="33"/>
      <c r="DI1326" s="33"/>
      <c r="DJ1326" s="33"/>
      <c r="DK1326" s="33"/>
      <c r="DL1326" s="33"/>
      <c r="DM1326" s="33"/>
      <c r="DN1326" s="185"/>
      <c r="DO1326" s="33"/>
      <c r="DP1326" s="210"/>
      <c r="DQ1326" s="33"/>
      <c r="DR1326" s="33"/>
      <c r="DS1326" s="33"/>
      <c r="DT1326" s="33"/>
      <c r="DU1326" s="33"/>
      <c r="DV1326" s="33"/>
      <c r="DW1326" s="33"/>
      <c r="DX1326" s="185"/>
      <c r="DY1326" s="33"/>
      <c r="DZ1326" s="2239"/>
      <c r="EA1326" s="210"/>
      <c r="EB1326" s="33"/>
      <c r="EC1326" s="33"/>
      <c r="ED1326" s="201"/>
      <c r="EE1326" s="201"/>
      <c r="EF1326" s="201"/>
      <c r="EG1326" s="201"/>
      <c r="EH1326" s="1581"/>
    </row>
    <row r="1327" spans="1:138" ht="15" hidden="1" customHeight="1" outlineLevel="1">
      <c r="A1327" s="67"/>
      <c r="B1327" s="23"/>
      <c r="C1327" s="95"/>
      <c r="D1327" s="23"/>
      <c r="E1327" s="67"/>
      <c r="F1327" s="67"/>
      <c r="G1327" s="67"/>
      <c r="H1327" s="86">
        <f>SUM(I1327:L1327)</f>
        <v>0</v>
      </c>
      <c r="I1327" s="67"/>
      <c r="J1327" s="67"/>
      <c r="K1327" s="67"/>
      <c r="L1327" s="67"/>
      <c r="M1327" s="2216"/>
      <c r="N1327" s="85"/>
      <c r="O1327" s="67"/>
      <c r="P1327" s="23"/>
      <c r="Q1327" s="185">
        <f>SUM(R1327:U1327)</f>
        <v>0</v>
      </c>
      <c r="R1327" s="196"/>
      <c r="S1327" s="196"/>
      <c r="T1327" s="196"/>
      <c r="U1327" s="196"/>
      <c r="V1327" s="86">
        <f>SUM(W1327:Z1327)</f>
        <v>0</v>
      </c>
      <c r="W1327" s="67"/>
      <c r="X1327" s="67"/>
      <c r="Y1327" s="67"/>
      <c r="Z1327" s="67"/>
      <c r="AA1327" s="185">
        <f>SUM(AB1327:AE1327)</f>
        <v>0</v>
      </c>
      <c r="AB1327" s="196"/>
      <c r="AC1327" s="196"/>
      <c r="AD1327" s="196"/>
      <c r="AE1327" s="196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W1327" s="33"/>
      <c r="BX1327" s="33"/>
      <c r="BY1327" s="33"/>
      <c r="BZ1327" s="33"/>
      <c r="CA1327" s="33"/>
      <c r="CB1327" s="33"/>
      <c r="CC1327" s="33"/>
      <c r="CD1327" s="33"/>
      <c r="CE1327" s="33"/>
      <c r="CF1327" s="33"/>
      <c r="CG1327" s="33"/>
      <c r="CH1327" s="33"/>
      <c r="CI1327" s="33"/>
      <c r="CJ1327" s="33"/>
      <c r="CK1327" s="33"/>
      <c r="CL1327" s="33"/>
      <c r="CM1327" s="33"/>
      <c r="CN1327" s="33"/>
      <c r="CO1327" s="33"/>
      <c r="CP1327" s="2239"/>
      <c r="CQ1327" s="2239"/>
      <c r="CR1327" s="2239"/>
      <c r="CS1327" s="210"/>
      <c r="CT1327" s="210"/>
      <c r="CU1327" s="210"/>
      <c r="CV1327" s="33"/>
      <c r="CW1327" s="33"/>
      <c r="CX1327" s="33"/>
      <c r="CY1327" s="33"/>
      <c r="CZ1327" s="33"/>
      <c r="DA1327" s="33"/>
      <c r="DB1327" s="1498"/>
      <c r="DC1327" s="1498"/>
      <c r="DD1327" s="1498"/>
      <c r="DE1327" s="33"/>
      <c r="DF1327" s="210"/>
      <c r="DG1327" s="33"/>
      <c r="DH1327" s="33"/>
      <c r="DI1327" s="33"/>
      <c r="DJ1327" s="33"/>
      <c r="DK1327" s="33"/>
      <c r="DL1327" s="33"/>
      <c r="DM1327" s="33"/>
      <c r="DN1327" s="33"/>
      <c r="DO1327" s="33"/>
      <c r="DP1327" s="210"/>
      <c r="DQ1327" s="33"/>
      <c r="DR1327" s="33"/>
      <c r="DS1327" s="33"/>
      <c r="DT1327" s="33"/>
      <c r="DU1327" s="33"/>
      <c r="DV1327" s="33"/>
      <c r="DW1327" s="33"/>
      <c r="DX1327" s="33"/>
      <c r="DY1327" s="33"/>
      <c r="DZ1327" s="2239"/>
      <c r="EA1327" s="210"/>
      <c r="EB1327" s="33"/>
      <c r="EC1327" s="33"/>
      <c r="ED1327" s="201"/>
      <c r="EE1327" s="201"/>
      <c r="EF1327" s="201"/>
      <c r="EG1327" s="201"/>
      <c r="EH1327" s="1581"/>
    </row>
    <row r="1328" spans="1:138" ht="15" hidden="1" customHeight="1" outlineLevel="1">
      <c r="A1328" s="67"/>
      <c r="B1328" s="23"/>
      <c r="C1328" s="95" t="s">
        <v>49</v>
      </c>
      <c r="D1328" s="105" t="s">
        <v>1</v>
      </c>
      <c r="E1328" s="84"/>
      <c r="F1328" s="84"/>
      <c r="G1328" s="84"/>
      <c r="H1328" s="84"/>
      <c r="I1328" s="84"/>
      <c r="J1328" s="84"/>
      <c r="K1328" s="84"/>
      <c r="L1328" s="84"/>
      <c r="M1328" s="2199"/>
      <c r="N1328" s="68"/>
      <c r="O1328" s="84"/>
      <c r="P1328" s="185"/>
      <c r="Q1328" s="185"/>
      <c r="R1328" s="185"/>
      <c r="S1328" s="185"/>
      <c r="T1328" s="185"/>
      <c r="U1328" s="185"/>
      <c r="V1328" s="84"/>
      <c r="W1328" s="84"/>
      <c r="X1328" s="84"/>
      <c r="Y1328" s="84"/>
      <c r="Z1328" s="84"/>
      <c r="AA1328" s="185"/>
      <c r="AB1328" s="185"/>
      <c r="AC1328" s="185"/>
      <c r="AD1328" s="185"/>
      <c r="AE1328" s="185"/>
      <c r="AF1328" s="105"/>
      <c r="AG1328" s="105"/>
      <c r="AH1328" s="185">
        <f>SUM(AH1326:AH1327)</f>
        <v>0</v>
      </c>
      <c r="AI1328" s="185">
        <f>SUM(AI1326:AI1327)</f>
        <v>0</v>
      </c>
      <c r="AJ1328" s="185">
        <f t="shared" ref="AJ1328:AV1328" si="3554">SUM(AJ1326:AJ1327)</f>
        <v>0</v>
      </c>
      <c r="AK1328" s="185">
        <f t="shared" si="3554"/>
        <v>0</v>
      </c>
      <c r="AL1328" s="185">
        <f t="shared" si="3554"/>
        <v>0</v>
      </c>
      <c r="AM1328" s="185">
        <f t="shared" si="3554"/>
        <v>0</v>
      </c>
      <c r="AN1328" s="185">
        <f t="shared" si="3554"/>
        <v>0</v>
      </c>
      <c r="AO1328" s="185">
        <f t="shared" si="3554"/>
        <v>0</v>
      </c>
      <c r="AP1328" s="185">
        <f t="shared" si="3554"/>
        <v>0</v>
      </c>
      <c r="AQ1328" s="185">
        <f t="shared" si="3554"/>
        <v>0</v>
      </c>
      <c r="AR1328" s="185">
        <f t="shared" si="3554"/>
        <v>0</v>
      </c>
      <c r="AS1328" s="185">
        <f t="shared" si="3554"/>
        <v>0</v>
      </c>
      <c r="AT1328" s="185">
        <f t="shared" si="3554"/>
        <v>0</v>
      </c>
      <c r="AU1328" s="185">
        <f t="shared" si="3554"/>
        <v>0</v>
      </c>
      <c r="AV1328" s="185">
        <f t="shared" si="3554"/>
        <v>0</v>
      </c>
      <c r="AW1328" s="185">
        <f>SUM(AW1326:AW1327)</f>
        <v>0</v>
      </c>
      <c r="AX1328" s="185">
        <f>SUM(AX1326:AX1327)</f>
        <v>0</v>
      </c>
      <c r="AY1328" s="185">
        <f t="shared" ref="AY1328:BK1328" si="3555">SUM(AY1326:AY1327)</f>
        <v>0</v>
      </c>
      <c r="AZ1328" s="185">
        <f t="shared" si="3555"/>
        <v>0</v>
      </c>
      <c r="BA1328" s="185">
        <f t="shared" si="3555"/>
        <v>0</v>
      </c>
      <c r="BB1328" s="185">
        <f t="shared" si="3555"/>
        <v>0</v>
      </c>
      <c r="BC1328" s="185">
        <f t="shared" si="3555"/>
        <v>0</v>
      </c>
      <c r="BD1328" s="185">
        <f t="shared" si="3555"/>
        <v>0</v>
      </c>
      <c r="BE1328" s="185">
        <f t="shared" si="3555"/>
        <v>0</v>
      </c>
      <c r="BF1328" s="185">
        <f t="shared" si="3555"/>
        <v>0</v>
      </c>
      <c r="BG1328" s="185">
        <f t="shared" si="3555"/>
        <v>0</v>
      </c>
      <c r="BH1328" s="185">
        <f t="shared" si="3555"/>
        <v>0</v>
      </c>
      <c r="BI1328" s="185">
        <f t="shared" si="3555"/>
        <v>0</v>
      </c>
      <c r="BJ1328" s="185">
        <f t="shared" si="3555"/>
        <v>0</v>
      </c>
      <c r="BK1328" s="185">
        <f t="shared" si="3555"/>
        <v>0</v>
      </c>
      <c r="BL1328" s="185">
        <f>SUM(BL1326:BL1327)</f>
        <v>0</v>
      </c>
      <c r="BM1328" s="185">
        <f>SUM(BM1326:BM1327)</f>
        <v>0</v>
      </c>
      <c r="BN1328" s="185">
        <f t="shared" ref="BN1328:BZ1328" si="3556">SUM(BN1326:BN1327)</f>
        <v>0</v>
      </c>
      <c r="BO1328" s="185">
        <f t="shared" si="3556"/>
        <v>0</v>
      </c>
      <c r="BP1328" s="185">
        <f t="shared" si="3556"/>
        <v>0</v>
      </c>
      <c r="BQ1328" s="185">
        <f t="shared" si="3556"/>
        <v>0</v>
      </c>
      <c r="BR1328" s="185">
        <f t="shared" si="3556"/>
        <v>0</v>
      </c>
      <c r="BS1328" s="185">
        <f t="shared" si="3556"/>
        <v>0</v>
      </c>
      <c r="BT1328" s="185">
        <f t="shared" si="3556"/>
        <v>0</v>
      </c>
      <c r="BU1328" s="185">
        <f t="shared" si="3556"/>
        <v>0</v>
      </c>
      <c r="BV1328" s="185">
        <f t="shared" si="3556"/>
        <v>0</v>
      </c>
      <c r="BW1328" s="185">
        <f t="shared" si="3556"/>
        <v>0</v>
      </c>
      <c r="BX1328" s="185">
        <f t="shared" si="3556"/>
        <v>0</v>
      </c>
      <c r="BY1328" s="185">
        <f t="shared" si="3556"/>
        <v>0</v>
      </c>
      <c r="BZ1328" s="185">
        <f t="shared" si="3556"/>
        <v>0</v>
      </c>
      <c r="CA1328" s="185">
        <f>SUM(CA1326:CA1327)</f>
        <v>0</v>
      </c>
      <c r="CB1328" s="185">
        <f>SUM(CB1326:CB1327)</f>
        <v>0</v>
      </c>
      <c r="CC1328" s="185">
        <f t="shared" ref="CC1328:CO1328" si="3557">SUM(CC1326:CC1327)</f>
        <v>0</v>
      </c>
      <c r="CD1328" s="185">
        <f t="shared" si="3557"/>
        <v>0</v>
      </c>
      <c r="CE1328" s="185">
        <f t="shared" si="3557"/>
        <v>0</v>
      </c>
      <c r="CF1328" s="185">
        <f t="shared" si="3557"/>
        <v>0</v>
      </c>
      <c r="CG1328" s="185">
        <f t="shared" si="3557"/>
        <v>0</v>
      </c>
      <c r="CH1328" s="185">
        <f t="shared" si="3557"/>
        <v>0</v>
      </c>
      <c r="CI1328" s="185">
        <f t="shared" si="3557"/>
        <v>0</v>
      </c>
      <c r="CJ1328" s="185">
        <f t="shared" si="3557"/>
        <v>0</v>
      </c>
      <c r="CK1328" s="185">
        <f t="shared" si="3557"/>
        <v>0</v>
      </c>
      <c r="CL1328" s="185">
        <f t="shared" si="3557"/>
        <v>0</v>
      </c>
      <c r="CM1328" s="185">
        <f t="shared" si="3557"/>
        <v>0</v>
      </c>
      <c r="CN1328" s="185">
        <f t="shared" si="3557"/>
        <v>0</v>
      </c>
      <c r="CO1328" s="185">
        <f t="shared" si="3557"/>
        <v>0</v>
      </c>
      <c r="CP1328" s="2234">
        <f t="shared" ref="CP1328:CX1328" si="3558">SUM(CP1326:CP1327)</f>
        <v>0</v>
      </c>
      <c r="CQ1328" s="2234">
        <f t="shared" si="3558"/>
        <v>0</v>
      </c>
      <c r="CR1328" s="2234">
        <f t="shared" si="3558"/>
        <v>0</v>
      </c>
      <c r="CS1328" s="283">
        <f t="shared" si="3558"/>
        <v>0</v>
      </c>
      <c r="CT1328" s="283">
        <f t="shared" si="3558"/>
        <v>0</v>
      </c>
      <c r="CU1328" s="283">
        <f t="shared" si="3558"/>
        <v>0</v>
      </c>
      <c r="CV1328" s="185">
        <f t="shared" si="3558"/>
        <v>0</v>
      </c>
      <c r="CW1328" s="185">
        <f t="shared" si="3558"/>
        <v>0</v>
      </c>
      <c r="CX1328" s="185">
        <f t="shared" si="3558"/>
        <v>0</v>
      </c>
      <c r="CY1328" s="185">
        <f t="shared" ref="CY1328:DA1328" si="3559">SUM(CY1326:CY1327)</f>
        <v>0</v>
      </c>
      <c r="CZ1328" s="185">
        <f t="shared" si="3559"/>
        <v>0</v>
      </c>
      <c r="DA1328" s="185">
        <f t="shared" si="3559"/>
        <v>0</v>
      </c>
      <c r="DB1328" s="1622"/>
      <c r="DC1328" s="1622"/>
      <c r="DD1328" s="1622"/>
      <c r="DE1328" s="185">
        <f>SUM(DE1326:DE1327)</f>
        <v>0</v>
      </c>
      <c r="DF1328" s="283"/>
      <c r="DG1328" s="185"/>
      <c r="DH1328" s="185"/>
      <c r="DI1328" s="185"/>
      <c r="DJ1328" s="185"/>
      <c r="DK1328" s="185"/>
      <c r="DL1328" s="185"/>
      <c r="DM1328" s="185"/>
      <c r="DN1328" s="33"/>
      <c r="DO1328" s="185"/>
      <c r="DP1328" s="283"/>
      <c r="DQ1328" s="185"/>
      <c r="DR1328" s="185"/>
      <c r="DS1328" s="185"/>
      <c r="DT1328" s="185"/>
      <c r="DU1328" s="185"/>
      <c r="DV1328" s="185"/>
      <c r="DW1328" s="185"/>
      <c r="DX1328" s="33"/>
      <c r="DY1328" s="185"/>
      <c r="DZ1328" s="2234">
        <f>SUM(DZ1326:DZ1327)</f>
        <v>0</v>
      </c>
      <c r="EA1328" s="283">
        <f t="shared" ref="EA1328:EB1328" si="3560">SUM(EA1326:EA1327)</f>
        <v>0</v>
      </c>
      <c r="EB1328" s="185">
        <f t="shared" si="3560"/>
        <v>0</v>
      </c>
      <c r="EC1328" s="185">
        <f t="shared" ref="EC1328" si="3561">SUM(EC1326:EC1327)</f>
        <v>0</v>
      </c>
      <c r="ED1328" s="202"/>
      <c r="EE1328" s="202"/>
      <c r="EF1328" s="202"/>
      <c r="EG1328" s="202"/>
      <c r="EH1328" s="1614"/>
    </row>
    <row r="1329" spans="1:138" ht="15" hidden="1" customHeight="1" outlineLevel="1">
      <c r="A1329" s="67"/>
      <c r="B1329" s="23"/>
      <c r="C1329" s="95" t="s">
        <v>132</v>
      </c>
      <c r="D1329" s="96" t="s">
        <v>134</v>
      </c>
      <c r="E1329" s="84"/>
      <c r="F1329" s="84"/>
      <c r="G1329" s="84"/>
      <c r="H1329" s="84"/>
      <c r="I1329" s="84"/>
      <c r="J1329" s="84"/>
      <c r="K1329" s="84"/>
      <c r="L1329" s="84"/>
      <c r="M1329" s="2199"/>
      <c r="N1329" s="68"/>
      <c r="O1329" s="84"/>
      <c r="P1329" s="185"/>
      <c r="Q1329" s="185"/>
      <c r="R1329" s="185"/>
      <c r="S1329" s="185"/>
      <c r="T1329" s="185"/>
      <c r="U1329" s="185"/>
      <c r="V1329" s="84"/>
      <c r="W1329" s="84"/>
      <c r="X1329" s="84"/>
      <c r="Y1329" s="84"/>
      <c r="Z1329" s="84"/>
      <c r="AA1329" s="185"/>
      <c r="AB1329" s="185"/>
      <c r="AC1329" s="185"/>
      <c r="AD1329" s="185"/>
      <c r="AE1329" s="185"/>
      <c r="AF1329" s="23"/>
      <c r="AG1329" s="23"/>
      <c r="AH1329" s="185"/>
      <c r="AI1329" s="185"/>
      <c r="AJ1329" s="185"/>
      <c r="AK1329" s="185"/>
      <c r="AL1329" s="185"/>
      <c r="AM1329" s="185"/>
      <c r="AN1329" s="185"/>
      <c r="AO1329" s="185"/>
      <c r="AP1329" s="185"/>
      <c r="AQ1329" s="185"/>
      <c r="AR1329" s="185"/>
      <c r="AS1329" s="185"/>
      <c r="AT1329" s="185"/>
      <c r="AU1329" s="185"/>
      <c r="AV1329" s="185"/>
      <c r="AW1329" s="185"/>
      <c r="AX1329" s="185"/>
      <c r="AY1329" s="185"/>
      <c r="AZ1329" s="185"/>
      <c r="BA1329" s="185"/>
      <c r="BB1329" s="185"/>
      <c r="BC1329" s="185"/>
      <c r="BD1329" s="185"/>
      <c r="BE1329" s="185"/>
      <c r="BF1329" s="185"/>
      <c r="BG1329" s="185"/>
      <c r="BH1329" s="185"/>
      <c r="BI1329" s="185"/>
      <c r="BJ1329" s="185"/>
      <c r="BK1329" s="185"/>
      <c r="BL1329" s="185"/>
      <c r="BM1329" s="185"/>
      <c r="BN1329" s="185"/>
      <c r="BO1329" s="185"/>
      <c r="BP1329" s="185"/>
      <c r="BQ1329" s="185"/>
      <c r="BR1329" s="185"/>
      <c r="BS1329" s="185"/>
      <c r="BT1329" s="185"/>
      <c r="BU1329" s="185"/>
      <c r="BV1329" s="185"/>
      <c r="BW1329" s="185"/>
      <c r="BX1329" s="185"/>
      <c r="BY1329" s="185"/>
      <c r="BZ1329" s="185"/>
      <c r="CA1329" s="185"/>
      <c r="CB1329" s="185"/>
      <c r="CC1329" s="185"/>
      <c r="CD1329" s="185"/>
      <c r="CE1329" s="185"/>
      <c r="CF1329" s="185"/>
      <c r="CG1329" s="185"/>
      <c r="CH1329" s="185"/>
      <c r="CI1329" s="185"/>
      <c r="CJ1329" s="185"/>
      <c r="CK1329" s="185"/>
      <c r="CL1329" s="185"/>
      <c r="CM1329" s="185"/>
      <c r="CN1329" s="185"/>
      <c r="CO1329" s="185"/>
      <c r="CP1329" s="2234"/>
      <c r="CQ1329" s="2234"/>
      <c r="CR1329" s="2234"/>
      <c r="CS1329" s="283"/>
      <c r="CT1329" s="283"/>
      <c r="CU1329" s="283"/>
      <c r="CV1329" s="185"/>
      <c r="CW1329" s="185"/>
      <c r="CX1329" s="185"/>
      <c r="CY1329" s="185"/>
      <c r="CZ1329" s="185"/>
      <c r="DA1329" s="185"/>
      <c r="DB1329" s="1622"/>
      <c r="DC1329" s="1622"/>
      <c r="DD1329" s="1622"/>
      <c r="DE1329" s="185"/>
      <c r="DF1329" s="283"/>
      <c r="DG1329" s="185"/>
      <c r="DH1329" s="185"/>
      <c r="DI1329" s="185"/>
      <c r="DJ1329" s="185"/>
      <c r="DK1329" s="185"/>
      <c r="DL1329" s="185"/>
      <c r="DM1329" s="185"/>
      <c r="DN1329" s="185"/>
      <c r="DO1329" s="185"/>
      <c r="DP1329" s="283"/>
      <c r="DQ1329" s="185"/>
      <c r="DR1329" s="185"/>
      <c r="DS1329" s="185"/>
      <c r="DT1329" s="185"/>
      <c r="DU1329" s="185"/>
      <c r="DV1329" s="185"/>
      <c r="DW1329" s="185"/>
      <c r="DX1329" s="185"/>
      <c r="DY1329" s="185"/>
      <c r="DZ1329" s="2234"/>
      <c r="EA1329" s="283"/>
      <c r="EB1329" s="185"/>
      <c r="EC1329" s="185"/>
      <c r="ED1329" s="202"/>
      <c r="EE1329" s="202"/>
      <c r="EF1329" s="202"/>
      <c r="EG1329" s="202"/>
      <c r="EH1329" s="1614"/>
    </row>
    <row r="1330" spans="1:138" ht="15" hidden="1" customHeight="1" outlineLevel="1">
      <c r="A1330" s="67"/>
      <c r="B1330" s="23"/>
      <c r="C1330" s="95"/>
      <c r="D1330" s="96"/>
      <c r="E1330" s="67"/>
      <c r="F1330" s="67"/>
      <c r="G1330" s="67"/>
      <c r="H1330" s="86">
        <f>SUM(I1330:L1330)</f>
        <v>0</v>
      </c>
      <c r="I1330" s="67"/>
      <c r="J1330" s="67"/>
      <c r="K1330" s="67"/>
      <c r="L1330" s="67"/>
      <c r="M1330" s="2216"/>
      <c r="N1330" s="85"/>
      <c r="O1330" s="67"/>
      <c r="P1330" s="23"/>
      <c r="Q1330" s="185">
        <f>SUM(R1330:U1330)</f>
        <v>0</v>
      </c>
      <c r="R1330" s="196"/>
      <c r="S1330" s="196"/>
      <c r="T1330" s="196"/>
      <c r="U1330" s="196"/>
      <c r="V1330" s="86">
        <f>SUM(W1330:Z1330)</f>
        <v>0</v>
      </c>
      <c r="W1330" s="67"/>
      <c r="X1330" s="67"/>
      <c r="Y1330" s="67"/>
      <c r="Z1330" s="67"/>
      <c r="AA1330" s="185">
        <f>SUM(AB1330:AE1330)</f>
        <v>0</v>
      </c>
      <c r="AB1330" s="196"/>
      <c r="AC1330" s="196"/>
      <c r="AD1330" s="196"/>
      <c r="AE1330" s="196"/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  <c r="AX1330" s="33"/>
      <c r="AY1330" s="33"/>
      <c r="AZ1330" s="33"/>
      <c r="BA1330" s="33"/>
      <c r="BB1330" s="33"/>
      <c r="BC1330" s="33"/>
      <c r="BD1330" s="33"/>
      <c r="BE1330" s="33"/>
      <c r="BF1330" s="33"/>
      <c r="BG1330" s="33"/>
      <c r="BH1330" s="33"/>
      <c r="BI1330" s="33"/>
      <c r="BJ1330" s="33"/>
      <c r="BK1330" s="33"/>
      <c r="BL1330" s="33"/>
      <c r="BM1330" s="33"/>
      <c r="BN1330" s="33"/>
      <c r="BO1330" s="33"/>
      <c r="BP1330" s="33"/>
      <c r="BQ1330" s="33"/>
      <c r="BR1330" s="33"/>
      <c r="BS1330" s="33"/>
      <c r="BT1330" s="33"/>
      <c r="BU1330" s="33"/>
      <c r="BV1330" s="33"/>
      <c r="BW1330" s="33"/>
      <c r="BX1330" s="33"/>
      <c r="BY1330" s="33"/>
      <c r="BZ1330" s="33"/>
      <c r="CA1330" s="33"/>
      <c r="CB1330" s="33"/>
      <c r="CC1330" s="33"/>
      <c r="CD1330" s="33"/>
      <c r="CE1330" s="33"/>
      <c r="CF1330" s="33"/>
      <c r="CG1330" s="33"/>
      <c r="CH1330" s="33"/>
      <c r="CI1330" s="33"/>
      <c r="CJ1330" s="33"/>
      <c r="CK1330" s="33"/>
      <c r="CL1330" s="33"/>
      <c r="CM1330" s="33"/>
      <c r="CN1330" s="33"/>
      <c r="CO1330" s="33"/>
      <c r="CP1330" s="2239"/>
      <c r="CQ1330" s="2239"/>
      <c r="CR1330" s="2239"/>
      <c r="CS1330" s="210"/>
      <c r="CT1330" s="210"/>
      <c r="CU1330" s="210"/>
      <c r="CV1330" s="33"/>
      <c r="CW1330" s="33"/>
      <c r="CX1330" s="33"/>
      <c r="CY1330" s="33"/>
      <c r="CZ1330" s="33"/>
      <c r="DA1330" s="33"/>
      <c r="DB1330" s="1498"/>
      <c r="DC1330" s="1498"/>
      <c r="DD1330" s="1498"/>
      <c r="DE1330" s="33"/>
      <c r="DF1330" s="210"/>
      <c r="DG1330" s="33"/>
      <c r="DH1330" s="33"/>
      <c r="DI1330" s="33"/>
      <c r="DJ1330" s="33"/>
      <c r="DK1330" s="33"/>
      <c r="DL1330" s="33"/>
      <c r="DM1330" s="33"/>
      <c r="DN1330" s="185"/>
      <c r="DO1330" s="33"/>
      <c r="DP1330" s="210"/>
      <c r="DQ1330" s="33"/>
      <c r="DR1330" s="33"/>
      <c r="DS1330" s="33"/>
      <c r="DT1330" s="33"/>
      <c r="DU1330" s="33"/>
      <c r="DV1330" s="33"/>
      <c r="DW1330" s="33"/>
      <c r="DX1330" s="185"/>
      <c r="DY1330" s="33"/>
      <c r="DZ1330" s="2239"/>
      <c r="EA1330" s="210"/>
      <c r="EB1330" s="33"/>
      <c r="EC1330" s="33"/>
      <c r="ED1330" s="201"/>
      <c r="EE1330" s="201"/>
      <c r="EF1330" s="201"/>
      <c r="EG1330" s="201"/>
      <c r="EH1330" s="1581"/>
    </row>
    <row r="1331" spans="1:138" ht="15" hidden="1" customHeight="1" outlineLevel="1">
      <c r="A1331" s="67"/>
      <c r="B1331" s="23"/>
      <c r="C1331" s="95"/>
      <c r="D1331" s="23"/>
      <c r="E1331" s="67"/>
      <c r="F1331" s="67"/>
      <c r="G1331" s="67"/>
      <c r="H1331" s="86">
        <f>SUM(I1331:L1331)</f>
        <v>0</v>
      </c>
      <c r="I1331" s="67"/>
      <c r="J1331" s="67"/>
      <c r="K1331" s="67"/>
      <c r="L1331" s="67"/>
      <c r="M1331" s="2216"/>
      <c r="N1331" s="85"/>
      <c r="O1331" s="67"/>
      <c r="P1331" s="23"/>
      <c r="Q1331" s="185">
        <f>SUM(R1331:U1331)</f>
        <v>0</v>
      </c>
      <c r="R1331" s="196"/>
      <c r="S1331" s="196"/>
      <c r="T1331" s="196"/>
      <c r="U1331" s="196"/>
      <c r="V1331" s="86">
        <f>SUM(W1331:Z1331)</f>
        <v>0</v>
      </c>
      <c r="W1331" s="67"/>
      <c r="X1331" s="67"/>
      <c r="Y1331" s="67"/>
      <c r="Z1331" s="67"/>
      <c r="AA1331" s="185">
        <f>SUM(AB1331:AE1331)</f>
        <v>0</v>
      </c>
      <c r="AB1331" s="196"/>
      <c r="AC1331" s="196"/>
      <c r="AD1331" s="196"/>
      <c r="AE1331" s="196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  <c r="AX1331" s="33"/>
      <c r="AY1331" s="33"/>
      <c r="AZ1331" s="33"/>
      <c r="BA1331" s="33"/>
      <c r="BB1331" s="33"/>
      <c r="BC1331" s="33"/>
      <c r="BD1331" s="33"/>
      <c r="BE1331" s="33"/>
      <c r="BF1331" s="33"/>
      <c r="BG1331" s="33"/>
      <c r="BH1331" s="33"/>
      <c r="BI1331" s="33"/>
      <c r="BJ1331" s="33"/>
      <c r="BK1331" s="33"/>
      <c r="BL1331" s="33"/>
      <c r="BM1331" s="33"/>
      <c r="BN1331" s="33"/>
      <c r="BO1331" s="33"/>
      <c r="BP1331" s="33"/>
      <c r="BQ1331" s="33"/>
      <c r="BR1331" s="33"/>
      <c r="BS1331" s="33"/>
      <c r="BT1331" s="33"/>
      <c r="BU1331" s="33"/>
      <c r="BV1331" s="33"/>
      <c r="BW1331" s="33"/>
      <c r="BX1331" s="33"/>
      <c r="BY1331" s="33"/>
      <c r="BZ1331" s="33"/>
      <c r="CA1331" s="33"/>
      <c r="CB1331" s="33"/>
      <c r="CC1331" s="33"/>
      <c r="CD1331" s="33"/>
      <c r="CE1331" s="33"/>
      <c r="CF1331" s="33"/>
      <c r="CG1331" s="33"/>
      <c r="CH1331" s="33"/>
      <c r="CI1331" s="33"/>
      <c r="CJ1331" s="33"/>
      <c r="CK1331" s="33"/>
      <c r="CL1331" s="33"/>
      <c r="CM1331" s="33"/>
      <c r="CN1331" s="33"/>
      <c r="CO1331" s="33"/>
      <c r="CP1331" s="2239"/>
      <c r="CQ1331" s="2239"/>
      <c r="CR1331" s="2239"/>
      <c r="CS1331" s="210"/>
      <c r="CT1331" s="210"/>
      <c r="CU1331" s="210"/>
      <c r="CV1331" s="33"/>
      <c r="CW1331" s="33"/>
      <c r="CX1331" s="33"/>
      <c r="CY1331" s="33"/>
      <c r="CZ1331" s="33"/>
      <c r="DA1331" s="33"/>
      <c r="DB1331" s="1498"/>
      <c r="DC1331" s="1498"/>
      <c r="DD1331" s="1498"/>
      <c r="DE1331" s="33"/>
      <c r="DF1331" s="210"/>
      <c r="DG1331" s="33"/>
      <c r="DH1331" s="33"/>
      <c r="DI1331" s="33"/>
      <c r="DJ1331" s="33"/>
      <c r="DK1331" s="33"/>
      <c r="DL1331" s="33"/>
      <c r="DM1331" s="33"/>
      <c r="DN1331" s="33"/>
      <c r="DO1331" s="33"/>
      <c r="DP1331" s="210"/>
      <c r="DQ1331" s="33"/>
      <c r="DR1331" s="33"/>
      <c r="DS1331" s="33"/>
      <c r="DT1331" s="33"/>
      <c r="DU1331" s="33"/>
      <c r="DV1331" s="33"/>
      <c r="DW1331" s="33"/>
      <c r="DX1331" s="33"/>
      <c r="DY1331" s="33"/>
      <c r="DZ1331" s="2239"/>
      <c r="EA1331" s="210"/>
      <c r="EB1331" s="33"/>
      <c r="EC1331" s="33"/>
      <c r="ED1331" s="201"/>
      <c r="EE1331" s="201"/>
      <c r="EF1331" s="201"/>
      <c r="EG1331" s="201"/>
      <c r="EH1331" s="1581"/>
    </row>
    <row r="1332" spans="1:138" ht="15" hidden="1" customHeight="1" outlineLevel="1">
      <c r="A1332" s="67"/>
      <c r="B1332" s="23"/>
      <c r="C1332" s="95" t="s">
        <v>49</v>
      </c>
      <c r="D1332" s="105" t="s">
        <v>1</v>
      </c>
      <c r="E1332" s="84"/>
      <c r="F1332" s="84"/>
      <c r="G1332" s="84"/>
      <c r="H1332" s="84"/>
      <c r="I1332" s="84"/>
      <c r="J1332" s="84"/>
      <c r="K1332" s="84"/>
      <c r="L1332" s="84"/>
      <c r="M1332" s="2199"/>
      <c r="N1332" s="68"/>
      <c r="O1332" s="84"/>
      <c r="P1332" s="185"/>
      <c r="Q1332" s="185"/>
      <c r="R1332" s="185"/>
      <c r="S1332" s="185"/>
      <c r="T1332" s="185"/>
      <c r="U1332" s="185"/>
      <c r="V1332" s="84"/>
      <c r="W1332" s="84"/>
      <c r="X1332" s="84"/>
      <c r="Y1332" s="84"/>
      <c r="Z1332" s="84"/>
      <c r="AA1332" s="185"/>
      <c r="AB1332" s="185"/>
      <c r="AC1332" s="185"/>
      <c r="AD1332" s="185"/>
      <c r="AE1332" s="185"/>
      <c r="AF1332" s="105"/>
      <c r="AG1332" s="105"/>
      <c r="AH1332" s="185"/>
      <c r="AI1332" s="185">
        <f>SUM(AI1330:AI1331)</f>
        <v>0</v>
      </c>
      <c r="AJ1332" s="185">
        <f t="shared" ref="AJ1332" si="3562">SUM(AJ1330:AJ1331)</f>
        <v>0</v>
      </c>
      <c r="AK1332" s="185"/>
      <c r="AL1332" s="185">
        <f t="shared" ref="AL1332:AM1332" si="3563">SUM(AL1330:AL1331)</f>
        <v>0</v>
      </c>
      <c r="AM1332" s="185">
        <f t="shared" si="3563"/>
        <v>0</v>
      </c>
      <c r="AN1332" s="185"/>
      <c r="AO1332" s="185">
        <f t="shared" ref="AO1332:AP1332" si="3564">SUM(AO1330:AO1331)</f>
        <v>0</v>
      </c>
      <c r="AP1332" s="185">
        <f t="shared" si="3564"/>
        <v>0</v>
      </c>
      <c r="AQ1332" s="185"/>
      <c r="AR1332" s="185">
        <f t="shared" ref="AR1332:AS1332" si="3565">SUM(AR1330:AR1331)</f>
        <v>0</v>
      </c>
      <c r="AS1332" s="185">
        <f t="shared" si="3565"/>
        <v>0</v>
      </c>
      <c r="AT1332" s="185"/>
      <c r="AU1332" s="185">
        <f t="shared" ref="AU1332:AV1332" si="3566">SUM(AU1330:AU1331)</f>
        <v>0</v>
      </c>
      <c r="AV1332" s="185">
        <f t="shared" si="3566"/>
        <v>0</v>
      </c>
      <c r="AW1332" s="185"/>
      <c r="AX1332" s="185">
        <f>SUM(AX1330:AX1331)</f>
        <v>0</v>
      </c>
      <c r="AY1332" s="185">
        <f t="shared" ref="AY1332" si="3567">SUM(AY1330:AY1331)</f>
        <v>0</v>
      </c>
      <c r="AZ1332" s="185"/>
      <c r="BA1332" s="185">
        <f t="shared" ref="BA1332:BB1332" si="3568">SUM(BA1330:BA1331)</f>
        <v>0</v>
      </c>
      <c r="BB1332" s="185">
        <f t="shared" si="3568"/>
        <v>0</v>
      </c>
      <c r="BC1332" s="185"/>
      <c r="BD1332" s="185">
        <f t="shared" ref="BD1332:BE1332" si="3569">SUM(BD1330:BD1331)</f>
        <v>0</v>
      </c>
      <c r="BE1332" s="185">
        <f t="shared" si="3569"/>
        <v>0</v>
      </c>
      <c r="BF1332" s="185"/>
      <c r="BG1332" s="185">
        <f t="shared" ref="BG1332:BH1332" si="3570">SUM(BG1330:BG1331)</f>
        <v>0</v>
      </c>
      <c r="BH1332" s="185">
        <f t="shared" si="3570"/>
        <v>0</v>
      </c>
      <c r="BI1332" s="185"/>
      <c r="BJ1332" s="185">
        <f t="shared" ref="BJ1332:BK1332" si="3571">SUM(BJ1330:BJ1331)</f>
        <v>0</v>
      </c>
      <c r="BK1332" s="185">
        <f t="shared" si="3571"/>
        <v>0</v>
      </c>
      <c r="BL1332" s="185"/>
      <c r="BM1332" s="185">
        <f>SUM(BM1330:BM1331)</f>
        <v>0</v>
      </c>
      <c r="BN1332" s="185">
        <f t="shared" ref="BN1332" si="3572">SUM(BN1330:BN1331)</f>
        <v>0</v>
      </c>
      <c r="BO1332" s="185"/>
      <c r="BP1332" s="185">
        <f t="shared" ref="BP1332:BQ1332" si="3573">SUM(BP1330:BP1331)</f>
        <v>0</v>
      </c>
      <c r="BQ1332" s="185">
        <f t="shared" si="3573"/>
        <v>0</v>
      </c>
      <c r="BR1332" s="185"/>
      <c r="BS1332" s="185">
        <f t="shared" ref="BS1332:BT1332" si="3574">SUM(BS1330:BS1331)</f>
        <v>0</v>
      </c>
      <c r="BT1332" s="185">
        <f t="shared" si="3574"/>
        <v>0</v>
      </c>
      <c r="BU1332" s="185"/>
      <c r="BV1332" s="185">
        <f t="shared" ref="BV1332:BW1332" si="3575">SUM(BV1330:BV1331)</f>
        <v>0</v>
      </c>
      <c r="BW1332" s="185">
        <f t="shared" si="3575"/>
        <v>0</v>
      </c>
      <c r="BX1332" s="185"/>
      <c r="BY1332" s="185">
        <f t="shared" ref="BY1332:BZ1332" si="3576">SUM(BY1330:BY1331)</f>
        <v>0</v>
      </c>
      <c r="BZ1332" s="185">
        <f t="shared" si="3576"/>
        <v>0</v>
      </c>
      <c r="CA1332" s="185"/>
      <c r="CB1332" s="185">
        <f>SUM(CB1330:CB1331)</f>
        <v>0</v>
      </c>
      <c r="CC1332" s="185">
        <f t="shared" ref="CC1332" si="3577">SUM(CC1330:CC1331)</f>
        <v>0</v>
      </c>
      <c r="CD1332" s="185"/>
      <c r="CE1332" s="185">
        <f t="shared" ref="CE1332:CF1332" si="3578">SUM(CE1330:CE1331)</f>
        <v>0</v>
      </c>
      <c r="CF1332" s="185">
        <f t="shared" si="3578"/>
        <v>0</v>
      </c>
      <c r="CG1332" s="185"/>
      <c r="CH1332" s="185">
        <f t="shared" ref="CH1332:CI1332" si="3579">SUM(CH1330:CH1331)</f>
        <v>0</v>
      </c>
      <c r="CI1332" s="185">
        <f t="shared" si="3579"/>
        <v>0</v>
      </c>
      <c r="CJ1332" s="185"/>
      <c r="CK1332" s="185">
        <f t="shared" ref="CK1332:CL1332" si="3580">SUM(CK1330:CK1331)</f>
        <v>0</v>
      </c>
      <c r="CL1332" s="185">
        <f t="shared" si="3580"/>
        <v>0</v>
      </c>
      <c r="CM1332" s="185"/>
      <c r="CN1332" s="185">
        <f t="shared" ref="CN1332:CO1332" si="3581">SUM(CN1330:CN1331)</f>
        <v>0</v>
      </c>
      <c r="CO1332" s="185">
        <f t="shared" si="3581"/>
        <v>0</v>
      </c>
      <c r="CP1332" s="2234"/>
      <c r="CQ1332" s="2234">
        <f t="shared" ref="CQ1332:CR1332" si="3582">SUM(CQ1330:CQ1331)</f>
        <v>0</v>
      </c>
      <c r="CR1332" s="2234">
        <f t="shared" si="3582"/>
        <v>0</v>
      </c>
      <c r="CS1332" s="283"/>
      <c r="CT1332" s="283">
        <f t="shared" ref="CT1332:CU1332" si="3583">SUM(CT1330:CT1331)</f>
        <v>0</v>
      </c>
      <c r="CU1332" s="283">
        <f t="shared" si="3583"/>
        <v>0</v>
      </c>
      <c r="CV1332" s="185"/>
      <c r="CW1332" s="185">
        <f t="shared" ref="CW1332:CX1332" si="3584">SUM(CW1330:CW1331)</f>
        <v>0</v>
      </c>
      <c r="CX1332" s="185">
        <f t="shared" si="3584"/>
        <v>0</v>
      </c>
      <c r="CY1332" s="185"/>
      <c r="CZ1332" s="185">
        <f t="shared" ref="CZ1332:DA1332" si="3585">SUM(CZ1330:CZ1331)</f>
        <v>0</v>
      </c>
      <c r="DA1332" s="185">
        <f t="shared" si="3585"/>
        <v>0</v>
      </c>
      <c r="DB1332" s="1622"/>
      <c r="DC1332" s="1622"/>
      <c r="DD1332" s="1622"/>
      <c r="DE1332" s="185">
        <f>SUM(DE1330:DE1331)</f>
        <v>0</v>
      </c>
      <c r="DF1332" s="283"/>
      <c r="DG1332" s="185"/>
      <c r="DH1332" s="185"/>
      <c r="DI1332" s="185"/>
      <c r="DJ1332" s="185"/>
      <c r="DK1332" s="185"/>
      <c r="DL1332" s="185"/>
      <c r="DM1332" s="185"/>
      <c r="DN1332" s="33"/>
      <c r="DO1332" s="185"/>
      <c r="DP1332" s="283"/>
      <c r="DQ1332" s="185"/>
      <c r="DR1332" s="185"/>
      <c r="DS1332" s="185"/>
      <c r="DT1332" s="185"/>
      <c r="DU1332" s="185"/>
      <c r="DV1332" s="185"/>
      <c r="DW1332" s="185"/>
      <c r="DX1332" s="33"/>
      <c r="DY1332" s="185"/>
      <c r="DZ1332" s="2234">
        <f>SUM(DZ1330:DZ1331)</f>
        <v>0</v>
      </c>
      <c r="EA1332" s="283">
        <f t="shared" ref="EA1332:EB1332" si="3586">SUM(EA1330:EA1331)</f>
        <v>0</v>
      </c>
      <c r="EB1332" s="185">
        <f t="shared" si="3586"/>
        <v>0</v>
      </c>
      <c r="EC1332" s="185">
        <f t="shared" ref="EC1332" si="3587">SUM(EC1330:EC1331)</f>
        <v>0</v>
      </c>
      <c r="ED1332" s="202"/>
      <c r="EE1332" s="202"/>
      <c r="EF1332" s="202"/>
      <c r="EG1332" s="202"/>
      <c r="EH1332" s="1614"/>
    </row>
    <row r="1333" spans="1:138" ht="15" hidden="1" customHeight="1" outlineLevel="1">
      <c r="A1333" s="67"/>
      <c r="B1333" s="23"/>
      <c r="C1333" s="106" t="s">
        <v>35</v>
      </c>
      <c r="D1333" s="27" t="s">
        <v>50</v>
      </c>
      <c r="E1333" s="84"/>
      <c r="F1333" s="84"/>
      <c r="G1333" s="84"/>
      <c r="H1333" s="84"/>
      <c r="I1333" s="84"/>
      <c r="J1333" s="84"/>
      <c r="K1333" s="84"/>
      <c r="L1333" s="84"/>
      <c r="M1333" s="2199"/>
      <c r="N1333" s="68"/>
      <c r="O1333" s="84"/>
      <c r="P1333" s="185"/>
      <c r="Q1333" s="185"/>
      <c r="R1333" s="185"/>
      <c r="S1333" s="185"/>
      <c r="T1333" s="185"/>
      <c r="U1333" s="185"/>
      <c r="V1333" s="84"/>
      <c r="W1333" s="84"/>
      <c r="X1333" s="84"/>
      <c r="Y1333" s="84"/>
      <c r="Z1333" s="84"/>
      <c r="AA1333" s="185"/>
      <c r="AB1333" s="185"/>
      <c r="AC1333" s="185"/>
      <c r="AD1333" s="185"/>
      <c r="AE1333" s="185"/>
      <c r="AF1333" s="23"/>
      <c r="AG1333" s="23"/>
      <c r="AH1333" s="185"/>
      <c r="AI1333" s="185"/>
      <c r="AJ1333" s="185"/>
      <c r="AK1333" s="185"/>
      <c r="AL1333" s="185"/>
      <c r="AM1333" s="185"/>
      <c r="AN1333" s="185"/>
      <c r="AO1333" s="185"/>
      <c r="AP1333" s="185"/>
      <c r="AQ1333" s="185"/>
      <c r="AR1333" s="185"/>
      <c r="AS1333" s="185"/>
      <c r="AT1333" s="185"/>
      <c r="AU1333" s="185"/>
      <c r="AV1333" s="185"/>
      <c r="AW1333" s="185"/>
      <c r="AX1333" s="185"/>
      <c r="AY1333" s="185"/>
      <c r="AZ1333" s="185"/>
      <c r="BA1333" s="185"/>
      <c r="BB1333" s="185"/>
      <c r="BC1333" s="185"/>
      <c r="BD1333" s="185"/>
      <c r="BE1333" s="185"/>
      <c r="BF1333" s="185"/>
      <c r="BG1333" s="185"/>
      <c r="BH1333" s="185"/>
      <c r="BI1333" s="185"/>
      <c r="BJ1333" s="185"/>
      <c r="BK1333" s="185"/>
      <c r="BL1333" s="185"/>
      <c r="BM1333" s="185"/>
      <c r="BN1333" s="185"/>
      <c r="BO1333" s="185"/>
      <c r="BP1333" s="185"/>
      <c r="BQ1333" s="185"/>
      <c r="BR1333" s="185"/>
      <c r="BS1333" s="185"/>
      <c r="BT1333" s="185"/>
      <c r="BU1333" s="185"/>
      <c r="BV1333" s="185"/>
      <c r="BW1333" s="185"/>
      <c r="BX1333" s="185"/>
      <c r="BY1333" s="185"/>
      <c r="BZ1333" s="185"/>
      <c r="CA1333" s="185"/>
      <c r="CB1333" s="185"/>
      <c r="CC1333" s="185"/>
      <c r="CD1333" s="185"/>
      <c r="CE1333" s="185"/>
      <c r="CF1333" s="185"/>
      <c r="CG1333" s="185"/>
      <c r="CH1333" s="185"/>
      <c r="CI1333" s="185"/>
      <c r="CJ1333" s="185"/>
      <c r="CK1333" s="185"/>
      <c r="CL1333" s="185"/>
      <c r="CM1333" s="185"/>
      <c r="CN1333" s="185"/>
      <c r="CO1333" s="185"/>
      <c r="CP1333" s="2234"/>
      <c r="CQ1333" s="2234"/>
      <c r="CR1333" s="2234"/>
      <c r="CS1333" s="283"/>
      <c r="CT1333" s="283"/>
      <c r="CU1333" s="283"/>
      <c r="CV1333" s="185"/>
      <c r="CW1333" s="185"/>
      <c r="CX1333" s="185"/>
      <c r="CY1333" s="185"/>
      <c r="CZ1333" s="185"/>
      <c r="DA1333" s="185"/>
      <c r="DB1333" s="1622"/>
      <c r="DC1333" s="1622"/>
      <c r="DD1333" s="1622"/>
      <c r="DE1333" s="185"/>
      <c r="DF1333" s="283"/>
      <c r="DG1333" s="185"/>
      <c r="DH1333" s="185"/>
      <c r="DI1333" s="185"/>
      <c r="DJ1333" s="185"/>
      <c r="DK1333" s="185"/>
      <c r="DL1333" s="185"/>
      <c r="DM1333" s="185"/>
      <c r="DN1333" s="185"/>
      <c r="DO1333" s="185"/>
      <c r="DP1333" s="283"/>
      <c r="DQ1333" s="185"/>
      <c r="DR1333" s="185"/>
      <c r="DS1333" s="185"/>
      <c r="DT1333" s="185"/>
      <c r="DU1333" s="185"/>
      <c r="DV1333" s="185"/>
      <c r="DW1333" s="185"/>
      <c r="DX1333" s="185"/>
      <c r="DY1333" s="185"/>
      <c r="DZ1333" s="2234"/>
      <c r="EA1333" s="283"/>
      <c r="EB1333" s="185"/>
      <c r="EC1333" s="185"/>
      <c r="ED1333" s="202"/>
      <c r="EE1333" s="202"/>
      <c r="EF1333" s="202"/>
      <c r="EG1333" s="202"/>
      <c r="EH1333" s="1614"/>
    </row>
    <row r="1334" spans="1:138" ht="15" hidden="1" customHeight="1" outlineLevel="1">
      <c r="A1334" s="67"/>
      <c r="B1334" s="23"/>
      <c r="C1334" s="95" t="s">
        <v>135</v>
      </c>
      <c r="D1334" s="96" t="s">
        <v>130</v>
      </c>
      <c r="E1334" s="67"/>
      <c r="F1334" s="67"/>
      <c r="G1334" s="67"/>
      <c r="H1334" s="84"/>
      <c r="I1334" s="67"/>
      <c r="J1334" s="67"/>
      <c r="K1334" s="67"/>
      <c r="L1334" s="67"/>
      <c r="M1334" s="2216"/>
      <c r="N1334" s="85"/>
      <c r="O1334" s="67"/>
      <c r="P1334" s="23"/>
      <c r="Q1334" s="185"/>
      <c r="R1334" s="185"/>
      <c r="S1334" s="185"/>
      <c r="T1334" s="185"/>
      <c r="U1334" s="185"/>
      <c r="V1334" s="84"/>
      <c r="W1334" s="67"/>
      <c r="X1334" s="67"/>
      <c r="Y1334" s="67"/>
      <c r="Z1334" s="67"/>
      <c r="AA1334" s="185"/>
      <c r="AB1334" s="185"/>
      <c r="AC1334" s="185"/>
      <c r="AD1334" s="185"/>
      <c r="AE1334" s="185"/>
      <c r="AF1334" s="23"/>
      <c r="AG1334" s="23"/>
      <c r="AH1334" s="185"/>
      <c r="AI1334" s="185"/>
      <c r="AJ1334" s="185"/>
      <c r="AK1334" s="185"/>
      <c r="AL1334" s="185"/>
      <c r="AM1334" s="185"/>
      <c r="AN1334" s="185"/>
      <c r="AO1334" s="185"/>
      <c r="AP1334" s="185"/>
      <c r="AQ1334" s="185"/>
      <c r="AR1334" s="185"/>
      <c r="AS1334" s="185"/>
      <c r="AT1334" s="185"/>
      <c r="AU1334" s="185"/>
      <c r="AV1334" s="185"/>
      <c r="AW1334" s="185"/>
      <c r="AX1334" s="185"/>
      <c r="AY1334" s="185"/>
      <c r="AZ1334" s="185"/>
      <c r="BA1334" s="185"/>
      <c r="BB1334" s="185"/>
      <c r="BC1334" s="185"/>
      <c r="BD1334" s="185"/>
      <c r="BE1334" s="185"/>
      <c r="BF1334" s="185"/>
      <c r="BG1334" s="185"/>
      <c r="BH1334" s="185"/>
      <c r="BI1334" s="185"/>
      <c r="BJ1334" s="185"/>
      <c r="BK1334" s="185"/>
      <c r="BL1334" s="185"/>
      <c r="BM1334" s="185"/>
      <c r="BN1334" s="185"/>
      <c r="BO1334" s="185"/>
      <c r="BP1334" s="185"/>
      <c r="BQ1334" s="185"/>
      <c r="BR1334" s="185"/>
      <c r="BS1334" s="185"/>
      <c r="BT1334" s="185"/>
      <c r="BU1334" s="185"/>
      <c r="BV1334" s="185"/>
      <c r="BW1334" s="185"/>
      <c r="BX1334" s="185"/>
      <c r="BY1334" s="185"/>
      <c r="BZ1334" s="185"/>
      <c r="CA1334" s="185"/>
      <c r="CB1334" s="185"/>
      <c r="CC1334" s="185"/>
      <c r="CD1334" s="185"/>
      <c r="CE1334" s="185"/>
      <c r="CF1334" s="185"/>
      <c r="CG1334" s="185"/>
      <c r="CH1334" s="185"/>
      <c r="CI1334" s="185"/>
      <c r="CJ1334" s="185"/>
      <c r="CK1334" s="185"/>
      <c r="CL1334" s="185"/>
      <c r="CM1334" s="185"/>
      <c r="CN1334" s="185"/>
      <c r="CO1334" s="185"/>
      <c r="CP1334" s="2234"/>
      <c r="CQ1334" s="2234"/>
      <c r="CR1334" s="2234"/>
      <c r="CS1334" s="283"/>
      <c r="CT1334" s="283"/>
      <c r="CU1334" s="283"/>
      <c r="CV1334" s="185"/>
      <c r="CW1334" s="185"/>
      <c r="CX1334" s="185"/>
      <c r="CY1334" s="185"/>
      <c r="CZ1334" s="185"/>
      <c r="DA1334" s="185"/>
      <c r="DB1334" s="1622"/>
      <c r="DC1334" s="1622"/>
      <c r="DD1334" s="1622"/>
      <c r="DE1334" s="185"/>
      <c r="DF1334" s="283"/>
      <c r="DG1334" s="185"/>
      <c r="DH1334" s="185"/>
      <c r="DI1334" s="185"/>
      <c r="DJ1334" s="185"/>
      <c r="DK1334" s="185"/>
      <c r="DL1334" s="185"/>
      <c r="DM1334" s="185"/>
      <c r="DN1334" s="185"/>
      <c r="DO1334" s="185"/>
      <c r="DP1334" s="283"/>
      <c r="DQ1334" s="185"/>
      <c r="DR1334" s="185"/>
      <c r="DS1334" s="185"/>
      <c r="DT1334" s="185"/>
      <c r="DU1334" s="185"/>
      <c r="DV1334" s="185"/>
      <c r="DW1334" s="185"/>
      <c r="DX1334" s="185"/>
      <c r="DY1334" s="185"/>
      <c r="DZ1334" s="2234"/>
      <c r="EA1334" s="283"/>
      <c r="EB1334" s="185"/>
      <c r="EC1334" s="185"/>
      <c r="ED1334" s="202"/>
      <c r="EE1334" s="202"/>
      <c r="EF1334" s="202"/>
      <c r="EG1334" s="202"/>
      <c r="EH1334" s="1614"/>
    </row>
    <row r="1335" spans="1:138" ht="15" hidden="1" customHeight="1" outlineLevel="1">
      <c r="A1335" s="67"/>
      <c r="B1335" s="23"/>
      <c r="C1335" s="95"/>
      <c r="D1335" s="96"/>
      <c r="E1335" s="67"/>
      <c r="F1335" s="67"/>
      <c r="G1335" s="67"/>
      <c r="H1335" s="86">
        <f>SUM(I1335:L1335)</f>
        <v>0</v>
      </c>
      <c r="I1335" s="67"/>
      <c r="J1335" s="67"/>
      <c r="K1335" s="67"/>
      <c r="L1335" s="67"/>
      <c r="M1335" s="2216"/>
      <c r="N1335" s="85"/>
      <c r="O1335" s="67"/>
      <c r="P1335" s="23"/>
      <c r="Q1335" s="185">
        <f>SUM(R1335:U1335)</f>
        <v>0</v>
      </c>
      <c r="R1335" s="196"/>
      <c r="S1335" s="196"/>
      <c r="T1335" s="196"/>
      <c r="U1335" s="196"/>
      <c r="V1335" s="86">
        <f>SUM(W1335:Z1335)</f>
        <v>0</v>
      </c>
      <c r="W1335" s="67"/>
      <c r="X1335" s="67"/>
      <c r="Y1335" s="67"/>
      <c r="Z1335" s="67"/>
      <c r="AA1335" s="185">
        <f>SUM(AB1335:AE1335)</f>
        <v>0</v>
      </c>
      <c r="AB1335" s="196"/>
      <c r="AC1335" s="196"/>
      <c r="AD1335" s="196"/>
      <c r="AE1335" s="196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W1335" s="33"/>
      <c r="BX1335" s="33"/>
      <c r="BY1335" s="33"/>
      <c r="BZ1335" s="33"/>
      <c r="CA1335" s="33"/>
      <c r="CB1335" s="33"/>
      <c r="CC1335" s="33"/>
      <c r="CD1335" s="33"/>
      <c r="CE1335" s="33"/>
      <c r="CF1335" s="33"/>
      <c r="CG1335" s="33"/>
      <c r="CH1335" s="33"/>
      <c r="CI1335" s="33"/>
      <c r="CJ1335" s="33"/>
      <c r="CK1335" s="33"/>
      <c r="CL1335" s="33"/>
      <c r="CM1335" s="33"/>
      <c r="CN1335" s="33"/>
      <c r="CO1335" s="33"/>
      <c r="CP1335" s="2239"/>
      <c r="CQ1335" s="2239"/>
      <c r="CR1335" s="2239"/>
      <c r="CS1335" s="210"/>
      <c r="CT1335" s="210"/>
      <c r="CU1335" s="210"/>
      <c r="CV1335" s="33"/>
      <c r="CW1335" s="33"/>
      <c r="CX1335" s="33"/>
      <c r="CY1335" s="33"/>
      <c r="CZ1335" s="33"/>
      <c r="DA1335" s="33"/>
      <c r="DB1335" s="1498"/>
      <c r="DC1335" s="1498"/>
      <c r="DD1335" s="1498"/>
      <c r="DE1335" s="33"/>
      <c r="DF1335" s="210"/>
      <c r="DG1335" s="33"/>
      <c r="DH1335" s="33"/>
      <c r="DI1335" s="33"/>
      <c r="DJ1335" s="33"/>
      <c r="DK1335" s="33"/>
      <c r="DL1335" s="33"/>
      <c r="DM1335" s="33"/>
      <c r="DN1335" s="185"/>
      <c r="DO1335" s="33"/>
      <c r="DP1335" s="210"/>
      <c r="DQ1335" s="33"/>
      <c r="DR1335" s="33"/>
      <c r="DS1335" s="33"/>
      <c r="DT1335" s="33"/>
      <c r="DU1335" s="33"/>
      <c r="DV1335" s="33"/>
      <c r="DW1335" s="33"/>
      <c r="DX1335" s="185"/>
      <c r="DY1335" s="33"/>
      <c r="DZ1335" s="2239"/>
      <c r="EA1335" s="210"/>
      <c r="EB1335" s="33"/>
      <c r="EC1335" s="33"/>
      <c r="ED1335" s="201"/>
      <c r="EE1335" s="201"/>
      <c r="EF1335" s="201"/>
      <c r="EG1335" s="201"/>
      <c r="EH1335" s="1581"/>
    </row>
    <row r="1336" spans="1:138" ht="15" hidden="1" customHeight="1" outlineLevel="1">
      <c r="A1336" s="67"/>
      <c r="B1336" s="23"/>
      <c r="C1336" s="95"/>
      <c r="D1336" s="23"/>
      <c r="E1336" s="67"/>
      <c r="F1336" s="67"/>
      <c r="G1336" s="67"/>
      <c r="H1336" s="86">
        <f>SUM(I1336:L1336)</f>
        <v>0</v>
      </c>
      <c r="I1336" s="67"/>
      <c r="J1336" s="67"/>
      <c r="K1336" s="67"/>
      <c r="L1336" s="67"/>
      <c r="M1336" s="2216"/>
      <c r="N1336" s="85"/>
      <c r="O1336" s="67"/>
      <c r="P1336" s="23"/>
      <c r="Q1336" s="185">
        <f>SUM(R1336:U1336)</f>
        <v>0</v>
      </c>
      <c r="R1336" s="196"/>
      <c r="S1336" s="196"/>
      <c r="T1336" s="196"/>
      <c r="U1336" s="196"/>
      <c r="V1336" s="86">
        <f>SUM(W1336:Z1336)</f>
        <v>0</v>
      </c>
      <c r="W1336" s="67"/>
      <c r="X1336" s="67"/>
      <c r="Y1336" s="67"/>
      <c r="Z1336" s="67"/>
      <c r="AA1336" s="185">
        <f>SUM(AB1336:AE1336)</f>
        <v>0</v>
      </c>
      <c r="AB1336" s="196"/>
      <c r="AC1336" s="196"/>
      <c r="AD1336" s="196"/>
      <c r="AE1336" s="196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W1336" s="33"/>
      <c r="BX1336" s="33"/>
      <c r="BY1336" s="33"/>
      <c r="BZ1336" s="33"/>
      <c r="CA1336" s="33"/>
      <c r="CB1336" s="33"/>
      <c r="CC1336" s="33"/>
      <c r="CD1336" s="33"/>
      <c r="CE1336" s="33"/>
      <c r="CF1336" s="33"/>
      <c r="CG1336" s="33"/>
      <c r="CH1336" s="33"/>
      <c r="CI1336" s="33"/>
      <c r="CJ1336" s="33"/>
      <c r="CK1336" s="33"/>
      <c r="CL1336" s="33"/>
      <c r="CM1336" s="33"/>
      <c r="CN1336" s="33"/>
      <c r="CO1336" s="33"/>
      <c r="CP1336" s="2239"/>
      <c r="CQ1336" s="2239"/>
      <c r="CR1336" s="2239"/>
      <c r="CS1336" s="210"/>
      <c r="CT1336" s="210"/>
      <c r="CU1336" s="210"/>
      <c r="CV1336" s="33"/>
      <c r="CW1336" s="33"/>
      <c r="CX1336" s="33"/>
      <c r="CY1336" s="33"/>
      <c r="CZ1336" s="33"/>
      <c r="DA1336" s="33"/>
      <c r="DB1336" s="1498"/>
      <c r="DC1336" s="1498"/>
      <c r="DD1336" s="1498"/>
      <c r="DE1336" s="33"/>
      <c r="DF1336" s="210"/>
      <c r="DG1336" s="33"/>
      <c r="DH1336" s="33"/>
      <c r="DI1336" s="33"/>
      <c r="DJ1336" s="33"/>
      <c r="DK1336" s="33"/>
      <c r="DL1336" s="33"/>
      <c r="DM1336" s="33"/>
      <c r="DN1336" s="33"/>
      <c r="DO1336" s="33"/>
      <c r="DP1336" s="210"/>
      <c r="DQ1336" s="33"/>
      <c r="DR1336" s="33"/>
      <c r="DS1336" s="33"/>
      <c r="DT1336" s="33"/>
      <c r="DU1336" s="33"/>
      <c r="DV1336" s="33"/>
      <c r="DW1336" s="33"/>
      <c r="DX1336" s="33"/>
      <c r="DY1336" s="33"/>
      <c r="DZ1336" s="2239"/>
      <c r="EA1336" s="210"/>
      <c r="EB1336" s="33"/>
      <c r="EC1336" s="33"/>
      <c r="ED1336" s="201"/>
      <c r="EE1336" s="201"/>
      <c r="EF1336" s="201"/>
      <c r="EG1336" s="201"/>
      <c r="EH1336" s="1581"/>
    </row>
    <row r="1337" spans="1:138" ht="15" hidden="1" customHeight="1" outlineLevel="1">
      <c r="A1337" s="67"/>
      <c r="B1337" s="23"/>
      <c r="C1337" s="95" t="s">
        <v>49</v>
      </c>
      <c r="D1337" s="105" t="s">
        <v>1</v>
      </c>
      <c r="E1337" s="84"/>
      <c r="F1337" s="84"/>
      <c r="G1337" s="84"/>
      <c r="H1337" s="84"/>
      <c r="I1337" s="84"/>
      <c r="J1337" s="84"/>
      <c r="K1337" s="84"/>
      <c r="L1337" s="84"/>
      <c r="M1337" s="2199"/>
      <c r="N1337" s="68"/>
      <c r="O1337" s="84"/>
      <c r="P1337" s="185"/>
      <c r="Q1337" s="185"/>
      <c r="R1337" s="185"/>
      <c r="S1337" s="185"/>
      <c r="T1337" s="185"/>
      <c r="U1337" s="185"/>
      <c r="V1337" s="84"/>
      <c r="W1337" s="84"/>
      <c r="X1337" s="84"/>
      <c r="Y1337" s="84"/>
      <c r="Z1337" s="84"/>
      <c r="AA1337" s="185"/>
      <c r="AB1337" s="185"/>
      <c r="AC1337" s="185"/>
      <c r="AD1337" s="185"/>
      <c r="AE1337" s="185"/>
      <c r="AF1337" s="105"/>
      <c r="AG1337" s="105"/>
      <c r="AH1337" s="185">
        <f>SUM(AH1335:AH1336)</f>
        <v>0</v>
      </c>
      <c r="AI1337" s="185">
        <f>SUM(AI1335:AI1336)</f>
        <v>0</v>
      </c>
      <c r="AJ1337" s="185">
        <f t="shared" ref="AJ1337:AV1337" si="3588">SUM(AJ1335:AJ1336)</f>
        <v>0</v>
      </c>
      <c r="AK1337" s="185">
        <f t="shared" si="3588"/>
        <v>0</v>
      </c>
      <c r="AL1337" s="185">
        <f t="shared" si="3588"/>
        <v>0</v>
      </c>
      <c r="AM1337" s="185">
        <f t="shared" si="3588"/>
        <v>0</v>
      </c>
      <c r="AN1337" s="185">
        <f t="shared" si="3588"/>
        <v>0</v>
      </c>
      <c r="AO1337" s="185">
        <f t="shared" si="3588"/>
        <v>0</v>
      </c>
      <c r="AP1337" s="185">
        <f t="shared" si="3588"/>
        <v>0</v>
      </c>
      <c r="AQ1337" s="185">
        <f t="shared" si="3588"/>
        <v>0</v>
      </c>
      <c r="AR1337" s="185">
        <f t="shared" si="3588"/>
        <v>0</v>
      </c>
      <c r="AS1337" s="185">
        <f t="shared" si="3588"/>
        <v>0</v>
      </c>
      <c r="AT1337" s="185">
        <f t="shared" si="3588"/>
        <v>0</v>
      </c>
      <c r="AU1337" s="185">
        <f t="shared" si="3588"/>
        <v>0</v>
      </c>
      <c r="AV1337" s="185">
        <f t="shared" si="3588"/>
        <v>0</v>
      </c>
      <c r="AW1337" s="185">
        <f>SUM(AW1335:AW1336)</f>
        <v>0</v>
      </c>
      <c r="AX1337" s="185">
        <f>SUM(AX1335:AX1336)</f>
        <v>0</v>
      </c>
      <c r="AY1337" s="185">
        <f t="shared" ref="AY1337:BK1337" si="3589">SUM(AY1335:AY1336)</f>
        <v>0</v>
      </c>
      <c r="AZ1337" s="185">
        <f t="shared" si="3589"/>
        <v>0</v>
      </c>
      <c r="BA1337" s="185">
        <f t="shared" si="3589"/>
        <v>0</v>
      </c>
      <c r="BB1337" s="185">
        <f t="shared" si="3589"/>
        <v>0</v>
      </c>
      <c r="BC1337" s="185">
        <f t="shared" si="3589"/>
        <v>0</v>
      </c>
      <c r="BD1337" s="185">
        <f t="shared" si="3589"/>
        <v>0</v>
      </c>
      <c r="BE1337" s="185">
        <f t="shared" si="3589"/>
        <v>0</v>
      </c>
      <c r="BF1337" s="185">
        <f t="shared" si="3589"/>
        <v>0</v>
      </c>
      <c r="BG1337" s="185">
        <f t="shared" si="3589"/>
        <v>0</v>
      </c>
      <c r="BH1337" s="185">
        <f t="shared" si="3589"/>
        <v>0</v>
      </c>
      <c r="BI1337" s="185">
        <f t="shared" si="3589"/>
        <v>0</v>
      </c>
      <c r="BJ1337" s="185">
        <f t="shared" si="3589"/>
        <v>0</v>
      </c>
      <c r="BK1337" s="185">
        <f t="shared" si="3589"/>
        <v>0</v>
      </c>
      <c r="BL1337" s="185">
        <f>SUM(BL1335:BL1336)</f>
        <v>0</v>
      </c>
      <c r="BM1337" s="185">
        <f>SUM(BM1335:BM1336)</f>
        <v>0</v>
      </c>
      <c r="BN1337" s="185">
        <f t="shared" ref="BN1337:BZ1337" si="3590">SUM(BN1335:BN1336)</f>
        <v>0</v>
      </c>
      <c r="BO1337" s="185">
        <f t="shared" si="3590"/>
        <v>0</v>
      </c>
      <c r="BP1337" s="185">
        <f t="shared" si="3590"/>
        <v>0</v>
      </c>
      <c r="BQ1337" s="185">
        <f t="shared" si="3590"/>
        <v>0</v>
      </c>
      <c r="BR1337" s="185">
        <f t="shared" si="3590"/>
        <v>0</v>
      </c>
      <c r="BS1337" s="185">
        <f t="shared" si="3590"/>
        <v>0</v>
      </c>
      <c r="BT1337" s="185">
        <f t="shared" si="3590"/>
        <v>0</v>
      </c>
      <c r="BU1337" s="185">
        <f t="shared" si="3590"/>
        <v>0</v>
      </c>
      <c r="BV1337" s="185">
        <f t="shared" si="3590"/>
        <v>0</v>
      </c>
      <c r="BW1337" s="185">
        <f t="shared" si="3590"/>
        <v>0</v>
      </c>
      <c r="BX1337" s="185">
        <f t="shared" si="3590"/>
        <v>0</v>
      </c>
      <c r="BY1337" s="185">
        <f t="shared" si="3590"/>
        <v>0</v>
      </c>
      <c r="BZ1337" s="185">
        <f t="shared" si="3590"/>
        <v>0</v>
      </c>
      <c r="CA1337" s="185">
        <f>SUM(CA1335:CA1336)</f>
        <v>0</v>
      </c>
      <c r="CB1337" s="185">
        <f>SUM(CB1335:CB1336)</f>
        <v>0</v>
      </c>
      <c r="CC1337" s="185">
        <f t="shared" ref="CC1337:CO1337" si="3591">SUM(CC1335:CC1336)</f>
        <v>0</v>
      </c>
      <c r="CD1337" s="185">
        <f t="shared" si="3591"/>
        <v>0</v>
      </c>
      <c r="CE1337" s="185">
        <f t="shared" si="3591"/>
        <v>0</v>
      </c>
      <c r="CF1337" s="185">
        <f t="shared" si="3591"/>
        <v>0</v>
      </c>
      <c r="CG1337" s="185">
        <f t="shared" si="3591"/>
        <v>0</v>
      </c>
      <c r="CH1337" s="185">
        <f t="shared" si="3591"/>
        <v>0</v>
      </c>
      <c r="CI1337" s="185">
        <f t="shared" si="3591"/>
        <v>0</v>
      </c>
      <c r="CJ1337" s="185">
        <f t="shared" si="3591"/>
        <v>0</v>
      </c>
      <c r="CK1337" s="185">
        <f t="shared" si="3591"/>
        <v>0</v>
      </c>
      <c r="CL1337" s="185">
        <f t="shared" si="3591"/>
        <v>0</v>
      </c>
      <c r="CM1337" s="185">
        <f t="shared" si="3591"/>
        <v>0</v>
      </c>
      <c r="CN1337" s="185">
        <f t="shared" si="3591"/>
        <v>0</v>
      </c>
      <c r="CO1337" s="185">
        <f t="shared" si="3591"/>
        <v>0</v>
      </c>
      <c r="CP1337" s="2234">
        <f t="shared" ref="CP1337:CX1337" si="3592">SUM(CP1335:CP1336)</f>
        <v>0</v>
      </c>
      <c r="CQ1337" s="2234">
        <f t="shared" si="3592"/>
        <v>0</v>
      </c>
      <c r="CR1337" s="2234">
        <f t="shared" si="3592"/>
        <v>0</v>
      </c>
      <c r="CS1337" s="283">
        <f t="shared" si="3592"/>
        <v>0</v>
      </c>
      <c r="CT1337" s="283">
        <f t="shared" si="3592"/>
        <v>0</v>
      </c>
      <c r="CU1337" s="283">
        <f t="shared" si="3592"/>
        <v>0</v>
      </c>
      <c r="CV1337" s="185">
        <f t="shared" si="3592"/>
        <v>0</v>
      </c>
      <c r="CW1337" s="185">
        <f t="shared" si="3592"/>
        <v>0</v>
      </c>
      <c r="CX1337" s="185">
        <f t="shared" si="3592"/>
        <v>0</v>
      </c>
      <c r="CY1337" s="185">
        <f t="shared" ref="CY1337:DA1337" si="3593">SUM(CY1335:CY1336)</f>
        <v>0</v>
      </c>
      <c r="CZ1337" s="185">
        <f t="shared" si="3593"/>
        <v>0</v>
      </c>
      <c r="DA1337" s="185">
        <f t="shared" si="3593"/>
        <v>0</v>
      </c>
      <c r="DB1337" s="1622"/>
      <c r="DC1337" s="1622"/>
      <c r="DD1337" s="1622"/>
      <c r="DE1337" s="185">
        <f>SUM(DE1335:DE1336)</f>
        <v>0</v>
      </c>
      <c r="DF1337" s="283"/>
      <c r="DG1337" s="185"/>
      <c r="DH1337" s="185"/>
      <c r="DI1337" s="185"/>
      <c r="DJ1337" s="185"/>
      <c r="DK1337" s="185"/>
      <c r="DL1337" s="185"/>
      <c r="DM1337" s="185"/>
      <c r="DN1337" s="33"/>
      <c r="DO1337" s="185"/>
      <c r="DP1337" s="283"/>
      <c r="DQ1337" s="185"/>
      <c r="DR1337" s="185"/>
      <c r="DS1337" s="185"/>
      <c r="DT1337" s="185"/>
      <c r="DU1337" s="185"/>
      <c r="DV1337" s="185"/>
      <c r="DW1337" s="185"/>
      <c r="DX1337" s="33"/>
      <c r="DY1337" s="185"/>
      <c r="DZ1337" s="2234">
        <f>SUM(DZ1335:DZ1336)</f>
        <v>0</v>
      </c>
      <c r="EA1337" s="283">
        <f t="shared" ref="EA1337:EB1337" si="3594">SUM(EA1335:EA1336)</f>
        <v>0</v>
      </c>
      <c r="EB1337" s="185">
        <f t="shared" si="3594"/>
        <v>0</v>
      </c>
      <c r="EC1337" s="185">
        <f t="shared" ref="EC1337" si="3595">SUM(EC1335:EC1336)</f>
        <v>0</v>
      </c>
      <c r="ED1337" s="202"/>
      <c r="EE1337" s="202"/>
      <c r="EF1337" s="202"/>
      <c r="EG1337" s="202"/>
      <c r="EH1337" s="1614"/>
    </row>
    <row r="1338" spans="1:138" ht="15" hidden="1" customHeight="1" outlineLevel="1">
      <c r="A1338" s="67"/>
      <c r="B1338" s="23"/>
      <c r="C1338" s="95" t="s">
        <v>136</v>
      </c>
      <c r="D1338" s="96" t="s">
        <v>133</v>
      </c>
      <c r="E1338" s="84"/>
      <c r="F1338" s="84"/>
      <c r="G1338" s="84"/>
      <c r="H1338" s="84"/>
      <c r="I1338" s="84"/>
      <c r="J1338" s="84"/>
      <c r="K1338" s="84"/>
      <c r="L1338" s="84"/>
      <c r="M1338" s="2199"/>
      <c r="N1338" s="68"/>
      <c r="O1338" s="84"/>
      <c r="P1338" s="185"/>
      <c r="Q1338" s="185"/>
      <c r="R1338" s="185"/>
      <c r="S1338" s="185"/>
      <c r="T1338" s="185"/>
      <c r="U1338" s="185"/>
      <c r="V1338" s="84"/>
      <c r="W1338" s="84"/>
      <c r="X1338" s="84"/>
      <c r="Y1338" s="84"/>
      <c r="Z1338" s="84"/>
      <c r="AA1338" s="185"/>
      <c r="AB1338" s="185"/>
      <c r="AC1338" s="185"/>
      <c r="AD1338" s="185"/>
      <c r="AE1338" s="185"/>
      <c r="AF1338" s="23"/>
      <c r="AG1338" s="23"/>
      <c r="AH1338" s="185"/>
      <c r="AI1338" s="185"/>
      <c r="AJ1338" s="185"/>
      <c r="AK1338" s="185"/>
      <c r="AL1338" s="185"/>
      <c r="AM1338" s="185"/>
      <c r="AN1338" s="185"/>
      <c r="AO1338" s="185"/>
      <c r="AP1338" s="185"/>
      <c r="AQ1338" s="185"/>
      <c r="AR1338" s="185"/>
      <c r="AS1338" s="185"/>
      <c r="AT1338" s="185"/>
      <c r="AU1338" s="185"/>
      <c r="AV1338" s="185"/>
      <c r="AW1338" s="185"/>
      <c r="AX1338" s="185"/>
      <c r="AY1338" s="185"/>
      <c r="AZ1338" s="185"/>
      <c r="BA1338" s="185"/>
      <c r="BB1338" s="185"/>
      <c r="BC1338" s="185"/>
      <c r="BD1338" s="185"/>
      <c r="BE1338" s="185"/>
      <c r="BF1338" s="185"/>
      <c r="BG1338" s="185"/>
      <c r="BH1338" s="185"/>
      <c r="BI1338" s="185"/>
      <c r="BJ1338" s="185"/>
      <c r="BK1338" s="185"/>
      <c r="BL1338" s="185"/>
      <c r="BM1338" s="185"/>
      <c r="BN1338" s="185"/>
      <c r="BO1338" s="185"/>
      <c r="BP1338" s="185"/>
      <c r="BQ1338" s="185"/>
      <c r="BR1338" s="185"/>
      <c r="BS1338" s="185"/>
      <c r="BT1338" s="185"/>
      <c r="BU1338" s="185"/>
      <c r="BV1338" s="185"/>
      <c r="BW1338" s="185"/>
      <c r="BX1338" s="185"/>
      <c r="BY1338" s="185"/>
      <c r="BZ1338" s="185"/>
      <c r="CA1338" s="185"/>
      <c r="CB1338" s="185"/>
      <c r="CC1338" s="185"/>
      <c r="CD1338" s="185"/>
      <c r="CE1338" s="185"/>
      <c r="CF1338" s="185"/>
      <c r="CG1338" s="185"/>
      <c r="CH1338" s="185"/>
      <c r="CI1338" s="185"/>
      <c r="CJ1338" s="185"/>
      <c r="CK1338" s="185"/>
      <c r="CL1338" s="185"/>
      <c r="CM1338" s="185"/>
      <c r="CN1338" s="185"/>
      <c r="CO1338" s="185"/>
      <c r="CP1338" s="2234"/>
      <c r="CQ1338" s="2234"/>
      <c r="CR1338" s="2234"/>
      <c r="CS1338" s="283"/>
      <c r="CT1338" s="283"/>
      <c r="CU1338" s="283"/>
      <c r="CV1338" s="185"/>
      <c r="CW1338" s="185"/>
      <c r="CX1338" s="185"/>
      <c r="CY1338" s="185"/>
      <c r="CZ1338" s="185"/>
      <c r="DA1338" s="185"/>
      <c r="DB1338" s="1622"/>
      <c r="DC1338" s="1622"/>
      <c r="DD1338" s="1622"/>
      <c r="DE1338" s="185"/>
      <c r="DF1338" s="283"/>
      <c r="DG1338" s="185"/>
      <c r="DH1338" s="185"/>
      <c r="DI1338" s="185"/>
      <c r="DJ1338" s="185"/>
      <c r="DK1338" s="185"/>
      <c r="DL1338" s="185"/>
      <c r="DM1338" s="185"/>
      <c r="DN1338" s="185"/>
      <c r="DO1338" s="185"/>
      <c r="DP1338" s="283"/>
      <c r="DQ1338" s="185"/>
      <c r="DR1338" s="185"/>
      <c r="DS1338" s="185"/>
      <c r="DT1338" s="185"/>
      <c r="DU1338" s="185"/>
      <c r="DV1338" s="185"/>
      <c r="DW1338" s="185"/>
      <c r="DX1338" s="185"/>
      <c r="DY1338" s="185"/>
      <c r="DZ1338" s="2234"/>
      <c r="EA1338" s="283"/>
      <c r="EB1338" s="185"/>
      <c r="EC1338" s="185"/>
      <c r="ED1338" s="202"/>
      <c r="EE1338" s="202"/>
      <c r="EF1338" s="202"/>
      <c r="EG1338" s="202"/>
      <c r="EH1338" s="1614"/>
    </row>
    <row r="1339" spans="1:138" ht="15" hidden="1" customHeight="1" outlineLevel="1">
      <c r="A1339" s="67"/>
      <c r="B1339" s="23"/>
      <c r="C1339" s="95"/>
      <c r="D1339" s="96"/>
      <c r="E1339" s="67"/>
      <c r="F1339" s="67"/>
      <c r="G1339" s="67"/>
      <c r="H1339" s="86">
        <f>SUM(I1339:L1339)</f>
        <v>0</v>
      </c>
      <c r="I1339" s="67"/>
      <c r="J1339" s="67"/>
      <c r="K1339" s="67"/>
      <c r="L1339" s="67"/>
      <c r="M1339" s="2216"/>
      <c r="N1339" s="85"/>
      <c r="O1339" s="67"/>
      <c r="P1339" s="23"/>
      <c r="Q1339" s="185">
        <f>SUM(R1339:U1339)</f>
        <v>0</v>
      </c>
      <c r="R1339" s="196"/>
      <c r="S1339" s="196"/>
      <c r="T1339" s="196"/>
      <c r="U1339" s="196"/>
      <c r="V1339" s="86">
        <f>SUM(W1339:Z1339)</f>
        <v>0</v>
      </c>
      <c r="W1339" s="67"/>
      <c r="X1339" s="67"/>
      <c r="Y1339" s="67"/>
      <c r="Z1339" s="67"/>
      <c r="AA1339" s="185">
        <f>SUM(AB1339:AE1339)</f>
        <v>0</v>
      </c>
      <c r="AB1339" s="196"/>
      <c r="AC1339" s="196"/>
      <c r="AD1339" s="196"/>
      <c r="AE1339" s="196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W1339" s="33"/>
      <c r="BX1339" s="33"/>
      <c r="BY1339" s="33"/>
      <c r="BZ1339" s="33"/>
      <c r="CA1339" s="33"/>
      <c r="CB1339" s="33"/>
      <c r="CC1339" s="33"/>
      <c r="CD1339" s="33"/>
      <c r="CE1339" s="33"/>
      <c r="CF1339" s="33"/>
      <c r="CG1339" s="33"/>
      <c r="CH1339" s="33"/>
      <c r="CI1339" s="33"/>
      <c r="CJ1339" s="33"/>
      <c r="CK1339" s="33"/>
      <c r="CL1339" s="33"/>
      <c r="CM1339" s="33"/>
      <c r="CN1339" s="33"/>
      <c r="CO1339" s="33"/>
      <c r="CP1339" s="2239"/>
      <c r="CQ1339" s="2239"/>
      <c r="CR1339" s="2239"/>
      <c r="CS1339" s="210"/>
      <c r="CT1339" s="210"/>
      <c r="CU1339" s="210"/>
      <c r="CV1339" s="33"/>
      <c r="CW1339" s="33"/>
      <c r="CX1339" s="33"/>
      <c r="CY1339" s="33"/>
      <c r="CZ1339" s="33"/>
      <c r="DA1339" s="33"/>
      <c r="DB1339" s="1498"/>
      <c r="DC1339" s="1498"/>
      <c r="DD1339" s="1498"/>
      <c r="DE1339" s="33"/>
      <c r="DF1339" s="210"/>
      <c r="DG1339" s="33"/>
      <c r="DH1339" s="33"/>
      <c r="DI1339" s="33"/>
      <c r="DJ1339" s="33"/>
      <c r="DK1339" s="33"/>
      <c r="DL1339" s="33"/>
      <c r="DM1339" s="33"/>
      <c r="DN1339" s="185"/>
      <c r="DO1339" s="33"/>
      <c r="DP1339" s="210"/>
      <c r="DQ1339" s="33"/>
      <c r="DR1339" s="33"/>
      <c r="DS1339" s="33"/>
      <c r="DT1339" s="33"/>
      <c r="DU1339" s="33"/>
      <c r="DV1339" s="33"/>
      <c r="DW1339" s="33"/>
      <c r="DX1339" s="185"/>
      <c r="DY1339" s="33"/>
      <c r="DZ1339" s="2239"/>
      <c r="EA1339" s="210"/>
      <c r="EB1339" s="33"/>
      <c r="EC1339" s="33"/>
      <c r="ED1339" s="201"/>
      <c r="EE1339" s="201"/>
      <c r="EF1339" s="201"/>
      <c r="EG1339" s="201"/>
      <c r="EH1339" s="1581"/>
    </row>
    <row r="1340" spans="1:138" ht="15" hidden="1" customHeight="1" outlineLevel="1">
      <c r="A1340" s="67"/>
      <c r="B1340" s="23"/>
      <c r="C1340" s="95"/>
      <c r="D1340" s="23"/>
      <c r="E1340" s="67"/>
      <c r="F1340" s="67"/>
      <c r="G1340" s="67"/>
      <c r="H1340" s="86">
        <f>SUM(I1340:L1340)</f>
        <v>0</v>
      </c>
      <c r="I1340" s="67"/>
      <c r="J1340" s="67"/>
      <c r="K1340" s="67"/>
      <c r="L1340" s="67"/>
      <c r="M1340" s="2216"/>
      <c r="N1340" s="85"/>
      <c r="O1340" s="67"/>
      <c r="P1340" s="23"/>
      <c r="Q1340" s="185">
        <f>SUM(R1340:U1340)</f>
        <v>0</v>
      </c>
      <c r="R1340" s="196"/>
      <c r="S1340" s="196"/>
      <c r="T1340" s="196"/>
      <c r="U1340" s="196"/>
      <c r="V1340" s="86">
        <f>SUM(W1340:Z1340)</f>
        <v>0</v>
      </c>
      <c r="W1340" s="67"/>
      <c r="X1340" s="67"/>
      <c r="Y1340" s="67"/>
      <c r="Z1340" s="67"/>
      <c r="AA1340" s="185">
        <f>SUM(AB1340:AE1340)</f>
        <v>0</v>
      </c>
      <c r="AB1340" s="196"/>
      <c r="AC1340" s="196"/>
      <c r="AD1340" s="196"/>
      <c r="AE1340" s="196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  <c r="BT1340" s="33"/>
      <c r="BU1340" s="33"/>
      <c r="BV1340" s="33"/>
      <c r="BW1340" s="33"/>
      <c r="BX1340" s="33"/>
      <c r="BY1340" s="33"/>
      <c r="BZ1340" s="33"/>
      <c r="CA1340" s="33"/>
      <c r="CB1340" s="33"/>
      <c r="CC1340" s="33"/>
      <c r="CD1340" s="33"/>
      <c r="CE1340" s="33"/>
      <c r="CF1340" s="33"/>
      <c r="CG1340" s="33"/>
      <c r="CH1340" s="33"/>
      <c r="CI1340" s="33"/>
      <c r="CJ1340" s="33"/>
      <c r="CK1340" s="33"/>
      <c r="CL1340" s="33"/>
      <c r="CM1340" s="33"/>
      <c r="CN1340" s="33"/>
      <c r="CO1340" s="33"/>
      <c r="CP1340" s="2239"/>
      <c r="CQ1340" s="2239"/>
      <c r="CR1340" s="2239"/>
      <c r="CS1340" s="210"/>
      <c r="CT1340" s="210"/>
      <c r="CU1340" s="210"/>
      <c r="CV1340" s="33"/>
      <c r="CW1340" s="33"/>
      <c r="CX1340" s="33"/>
      <c r="CY1340" s="33"/>
      <c r="CZ1340" s="33"/>
      <c r="DA1340" s="33"/>
      <c r="DB1340" s="1498"/>
      <c r="DC1340" s="1498"/>
      <c r="DD1340" s="1498"/>
      <c r="DE1340" s="33"/>
      <c r="DF1340" s="210"/>
      <c r="DG1340" s="33"/>
      <c r="DH1340" s="33"/>
      <c r="DI1340" s="33"/>
      <c r="DJ1340" s="33"/>
      <c r="DK1340" s="33"/>
      <c r="DL1340" s="33"/>
      <c r="DM1340" s="33"/>
      <c r="DN1340" s="33"/>
      <c r="DO1340" s="33"/>
      <c r="DP1340" s="210"/>
      <c r="DQ1340" s="33"/>
      <c r="DR1340" s="33"/>
      <c r="DS1340" s="33"/>
      <c r="DT1340" s="33"/>
      <c r="DU1340" s="33"/>
      <c r="DV1340" s="33"/>
      <c r="DW1340" s="33"/>
      <c r="DX1340" s="33"/>
      <c r="DY1340" s="33"/>
      <c r="DZ1340" s="2239"/>
      <c r="EA1340" s="210"/>
      <c r="EB1340" s="33"/>
      <c r="EC1340" s="33"/>
      <c r="ED1340" s="201"/>
      <c r="EE1340" s="201"/>
      <c r="EF1340" s="201"/>
      <c r="EG1340" s="201"/>
      <c r="EH1340" s="1581"/>
    </row>
    <row r="1341" spans="1:138" ht="15" hidden="1" customHeight="1" outlineLevel="1">
      <c r="A1341" s="67"/>
      <c r="B1341" s="23"/>
      <c r="C1341" s="95" t="s">
        <v>49</v>
      </c>
      <c r="D1341" s="105" t="s">
        <v>1</v>
      </c>
      <c r="E1341" s="84"/>
      <c r="F1341" s="84"/>
      <c r="G1341" s="84"/>
      <c r="H1341" s="84"/>
      <c r="I1341" s="84"/>
      <c r="J1341" s="84"/>
      <c r="K1341" s="84"/>
      <c r="L1341" s="84"/>
      <c r="M1341" s="2199"/>
      <c r="N1341" s="68"/>
      <c r="O1341" s="84"/>
      <c r="P1341" s="185"/>
      <c r="Q1341" s="185"/>
      <c r="R1341" s="185"/>
      <c r="S1341" s="185"/>
      <c r="T1341" s="185"/>
      <c r="U1341" s="185"/>
      <c r="V1341" s="84"/>
      <c r="W1341" s="84"/>
      <c r="X1341" s="84"/>
      <c r="Y1341" s="84"/>
      <c r="Z1341" s="84"/>
      <c r="AA1341" s="185"/>
      <c r="AB1341" s="185"/>
      <c r="AC1341" s="185"/>
      <c r="AD1341" s="185"/>
      <c r="AE1341" s="185"/>
      <c r="AF1341" s="105"/>
      <c r="AG1341" s="105"/>
      <c r="AH1341" s="185">
        <f>SUM(AH1339:AH1340)</f>
        <v>0</v>
      </c>
      <c r="AI1341" s="185">
        <f>SUM(AI1339:AI1340)</f>
        <v>0</v>
      </c>
      <c r="AJ1341" s="185">
        <f t="shared" ref="AJ1341:AV1341" si="3596">SUM(AJ1339:AJ1340)</f>
        <v>0</v>
      </c>
      <c r="AK1341" s="185">
        <f t="shared" si="3596"/>
        <v>0</v>
      </c>
      <c r="AL1341" s="185">
        <f t="shared" si="3596"/>
        <v>0</v>
      </c>
      <c r="AM1341" s="185">
        <f t="shared" si="3596"/>
        <v>0</v>
      </c>
      <c r="AN1341" s="185">
        <f t="shared" si="3596"/>
        <v>0</v>
      </c>
      <c r="AO1341" s="185">
        <f t="shared" si="3596"/>
        <v>0</v>
      </c>
      <c r="AP1341" s="185">
        <f t="shared" si="3596"/>
        <v>0</v>
      </c>
      <c r="AQ1341" s="185">
        <f t="shared" si="3596"/>
        <v>0</v>
      </c>
      <c r="AR1341" s="185">
        <f t="shared" si="3596"/>
        <v>0</v>
      </c>
      <c r="AS1341" s="185">
        <f t="shared" si="3596"/>
        <v>0</v>
      </c>
      <c r="AT1341" s="185">
        <f t="shared" si="3596"/>
        <v>0</v>
      </c>
      <c r="AU1341" s="185">
        <f t="shared" si="3596"/>
        <v>0</v>
      </c>
      <c r="AV1341" s="185">
        <f t="shared" si="3596"/>
        <v>0</v>
      </c>
      <c r="AW1341" s="185">
        <f>SUM(AW1339:AW1340)</f>
        <v>0</v>
      </c>
      <c r="AX1341" s="185">
        <f>SUM(AX1339:AX1340)</f>
        <v>0</v>
      </c>
      <c r="AY1341" s="185">
        <f t="shared" ref="AY1341:BK1341" si="3597">SUM(AY1339:AY1340)</f>
        <v>0</v>
      </c>
      <c r="AZ1341" s="185">
        <f t="shared" si="3597"/>
        <v>0</v>
      </c>
      <c r="BA1341" s="185">
        <f t="shared" si="3597"/>
        <v>0</v>
      </c>
      <c r="BB1341" s="185">
        <f t="shared" si="3597"/>
        <v>0</v>
      </c>
      <c r="BC1341" s="185">
        <f t="shared" si="3597"/>
        <v>0</v>
      </c>
      <c r="BD1341" s="185">
        <f t="shared" si="3597"/>
        <v>0</v>
      </c>
      <c r="BE1341" s="185">
        <f t="shared" si="3597"/>
        <v>0</v>
      </c>
      <c r="BF1341" s="185">
        <f t="shared" si="3597"/>
        <v>0</v>
      </c>
      <c r="BG1341" s="185">
        <f t="shared" si="3597"/>
        <v>0</v>
      </c>
      <c r="BH1341" s="185">
        <f t="shared" si="3597"/>
        <v>0</v>
      </c>
      <c r="BI1341" s="185">
        <f t="shared" si="3597"/>
        <v>0</v>
      </c>
      <c r="BJ1341" s="185">
        <f t="shared" si="3597"/>
        <v>0</v>
      </c>
      <c r="BK1341" s="185">
        <f t="shared" si="3597"/>
        <v>0</v>
      </c>
      <c r="BL1341" s="185">
        <f>SUM(BL1339:BL1340)</f>
        <v>0</v>
      </c>
      <c r="BM1341" s="185">
        <f>SUM(BM1339:BM1340)</f>
        <v>0</v>
      </c>
      <c r="BN1341" s="185">
        <f t="shared" ref="BN1341:BZ1341" si="3598">SUM(BN1339:BN1340)</f>
        <v>0</v>
      </c>
      <c r="BO1341" s="185">
        <f t="shared" si="3598"/>
        <v>0</v>
      </c>
      <c r="BP1341" s="185">
        <f t="shared" si="3598"/>
        <v>0</v>
      </c>
      <c r="BQ1341" s="185">
        <f t="shared" si="3598"/>
        <v>0</v>
      </c>
      <c r="BR1341" s="185">
        <f t="shared" si="3598"/>
        <v>0</v>
      </c>
      <c r="BS1341" s="185">
        <f t="shared" si="3598"/>
        <v>0</v>
      </c>
      <c r="BT1341" s="185">
        <f t="shared" si="3598"/>
        <v>0</v>
      </c>
      <c r="BU1341" s="185">
        <f t="shared" si="3598"/>
        <v>0</v>
      </c>
      <c r="BV1341" s="185">
        <f t="shared" si="3598"/>
        <v>0</v>
      </c>
      <c r="BW1341" s="185">
        <f t="shared" si="3598"/>
        <v>0</v>
      </c>
      <c r="BX1341" s="185">
        <f t="shared" si="3598"/>
        <v>0</v>
      </c>
      <c r="BY1341" s="185">
        <f t="shared" si="3598"/>
        <v>0</v>
      </c>
      <c r="BZ1341" s="185">
        <f t="shared" si="3598"/>
        <v>0</v>
      </c>
      <c r="CA1341" s="185">
        <f>SUM(CA1339:CA1340)</f>
        <v>0</v>
      </c>
      <c r="CB1341" s="185">
        <f>SUM(CB1339:CB1340)</f>
        <v>0</v>
      </c>
      <c r="CC1341" s="185">
        <f t="shared" ref="CC1341:CO1341" si="3599">SUM(CC1339:CC1340)</f>
        <v>0</v>
      </c>
      <c r="CD1341" s="185">
        <f t="shared" si="3599"/>
        <v>0</v>
      </c>
      <c r="CE1341" s="185">
        <f t="shared" si="3599"/>
        <v>0</v>
      </c>
      <c r="CF1341" s="185">
        <f t="shared" si="3599"/>
        <v>0</v>
      </c>
      <c r="CG1341" s="185">
        <f t="shared" si="3599"/>
        <v>0</v>
      </c>
      <c r="CH1341" s="185">
        <f t="shared" si="3599"/>
        <v>0</v>
      </c>
      <c r="CI1341" s="185">
        <f t="shared" si="3599"/>
        <v>0</v>
      </c>
      <c r="CJ1341" s="185">
        <f t="shared" si="3599"/>
        <v>0</v>
      </c>
      <c r="CK1341" s="185">
        <f t="shared" si="3599"/>
        <v>0</v>
      </c>
      <c r="CL1341" s="185">
        <f t="shared" si="3599"/>
        <v>0</v>
      </c>
      <c r="CM1341" s="185">
        <f t="shared" si="3599"/>
        <v>0</v>
      </c>
      <c r="CN1341" s="185">
        <f t="shared" si="3599"/>
        <v>0</v>
      </c>
      <c r="CO1341" s="185">
        <f t="shared" si="3599"/>
        <v>0</v>
      </c>
      <c r="CP1341" s="2234">
        <f t="shared" ref="CP1341:CX1341" si="3600">SUM(CP1339:CP1340)</f>
        <v>0</v>
      </c>
      <c r="CQ1341" s="2234">
        <f t="shared" si="3600"/>
        <v>0</v>
      </c>
      <c r="CR1341" s="2234">
        <f t="shared" si="3600"/>
        <v>0</v>
      </c>
      <c r="CS1341" s="283">
        <f t="shared" si="3600"/>
        <v>0</v>
      </c>
      <c r="CT1341" s="283">
        <f t="shared" si="3600"/>
        <v>0</v>
      </c>
      <c r="CU1341" s="283">
        <f t="shared" si="3600"/>
        <v>0</v>
      </c>
      <c r="CV1341" s="185">
        <f t="shared" si="3600"/>
        <v>0</v>
      </c>
      <c r="CW1341" s="185">
        <f t="shared" si="3600"/>
        <v>0</v>
      </c>
      <c r="CX1341" s="185">
        <f t="shared" si="3600"/>
        <v>0</v>
      </c>
      <c r="CY1341" s="185">
        <f t="shared" ref="CY1341:DA1341" si="3601">SUM(CY1339:CY1340)</f>
        <v>0</v>
      </c>
      <c r="CZ1341" s="185">
        <f t="shared" si="3601"/>
        <v>0</v>
      </c>
      <c r="DA1341" s="185">
        <f t="shared" si="3601"/>
        <v>0</v>
      </c>
      <c r="DB1341" s="1622"/>
      <c r="DC1341" s="1622"/>
      <c r="DD1341" s="1622"/>
      <c r="DE1341" s="185">
        <f>SUM(DE1339:DE1340)</f>
        <v>0</v>
      </c>
      <c r="DF1341" s="283"/>
      <c r="DG1341" s="185"/>
      <c r="DH1341" s="185"/>
      <c r="DI1341" s="185"/>
      <c r="DJ1341" s="185"/>
      <c r="DK1341" s="185"/>
      <c r="DL1341" s="185"/>
      <c r="DM1341" s="185"/>
      <c r="DN1341" s="33"/>
      <c r="DO1341" s="185"/>
      <c r="DP1341" s="283"/>
      <c r="DQ1341" s="185"/>
      <c r="DR1341" s="185"/>
      <c r="DS1341" s="185"/>
      <c r="DT1341" s="185"/>
      <c r="DU1341" s="185"/>
      <c r="DV1341" s="185"/>
      <c r="DW1341" s="185"/>
      <c r="DX1341" s="33"/>
      <c r="DY1341" s="185"/>
      <c r="DZ1341" s="2234">
        <f>SUM(DZ1339:DZ1340)</f>
        <v>0</v>
      </c>
      <c r="EA1341" s="283">
        <f t="shared" ref="EA1341:EB1341" si="3602">SUM(EA1339:EA1340)</f>
        <v>0</v>
      </c>
      <c r="EB1341" s="185">
        <f t="shared" si="3602"/>
        <v>0</v>
      </c>
      <c r="EC1341" s="185">
        <f t="shared" ref="EC1341" si="3603">SUM(EC1339:EC1340)</f>
        <v>0</v>
      </c>
      <c r="ED1341" s="202"/>
      <c r="EE1341" s="202"/>
      <c r="EF1341" s="202"/>
      <c r="EG1341" s="202"/>
      <c r="EH1341" s="1614"/>
    </row>
    <row r="1342" spans="1:138" ht="15" hidden="1" customHeight="1" outlineLevel="1">
      <c r="A1342" s="67"/>
      <c r="B1342" s="23"/>
      <c r="C1342" s="95" t="s">
        <v>137</v>
      </c>
      <c r="D1342" s="96" t="s">
        <v>134</v>
      </c>
      <c r="E1342" s="84"/>
      <c r="F1342" s="84"/>
      <c r="G1342" s="84"/>
      <c r="H1342" s="84"/>
      <c r="I1342" s="84"/>
      <c r="J1342" s="84"/>
      <c r="K1342" s="84"/>
      <c r="L1342" s="84"/>
      <c r="M1342" s="2199"/>
      <c r="N1342" s="68"/>
      <c r="O1342" s="84"/>
      <c r="P1342" s="185"/>
      <c r="Q1342" s="185"/>
      <c r="R1342" s="185"/>
      <c r="S1342" s="185"/>
      <c r="T1342" s="185"/>
      <c r="U1342" s="185"/>
      <c r="V1342" s="84"/>
      <c r="W1342" s="84"/>
      <c r="X1342" s="84"/>
      <c r="Y1342" s="84"/>
      <c r="Z1342" s="84"/>
      <c r="AA1342" s="185"/>
      <c r="AB1342" s="185"/>
      <c r="AC1342" s="185"/>
      <c r="AD1342" s="185"/>
      <c r="AE1342" s="185"/>
      <c r="AF1342" s="23"/>
      <c r="AG1342" s="23"/>
      <c r="AH1342" s="185"/>
      <c r="AI1342" s="185"/>
      <c r="AJ1342" s="185"/>
      <c r="AK1342" s="185"/>
      <c r="AL1342" s="185"/>
      <c r="AM1342" s="185"/>
      <c r="AN1342" s="185"/>
      <c r="AO1342" s="185"/>
      <c r="AP1342" s="185"/>
      <c r="AQ1342" s="185"/>
      <c r="AR1342" s="185"/>
      <c r="AS1342" s="185"/>
      <c r="AT1342" s="185"/>
      <c r="AU1342" s="185"/>
      <c r="AV1342" s="185"/>
      <c r="AW1342" s="185"/>
      <c r="AX1342" s="185"/>
      <c r="AY1342" s="185"/>
      <c r="AZ1342" s="185"/>
      <c r="BA1342" s="185"/>
      <c r="BB1342" s="185"/>
      <c r="BC1342" s="185"/>
      <c r="BD1342" s="185"/>
      <c r="BE1342" s="185"/>
      <c r="BF1342" s="185"/>
      <c r="BG1342" s="185"/>
      <c r="BH1342" s="185"/>
      <c r="BI1342" s="185"/>
      <c r="BJ1342" s="185"/>
      <c r="BK1342" s="185"/>
      <c r="BL1342" s="185"/>
      <c r="BM1342" s="185"/>
      <c r="BN1342" s="185"/>
      <c r="BO1342" s="185"/>
      <c r="BP1342" s="185"/>
      <c r="BQ1342" s="185"/>
      <c r="BR1342" s="185"/>
      <c r="BS1342" s="185"/>
      <c r="BT1342" s="185"/>
      <c r="BU1342" s="185"/>
      <c r="BV1342" s="185"/>
      <c r="BW1342" s="185"/>
      <c r="BX1342" s="185"/>
      <c r="BY1342" s="185"/>
      <c r="BZ1342" s="185"/>
      <c r="CA1342" s="185"/>
      <c r="CB1342" s="185"/>
      <c r="CC1342" s="185"/>
      <c r="CD1342" s="185"/>
      <c r="CE1342" s="185"/>
      <c r="CF1342" s="185"/>
      <c r="CG1342" s="185"/>
      <c r="CH1342" s="185"/>
      <c r="CI1342" s="185"/>
      <c r="CJ1342" s="185"/>
      <c r="CK1342" s="185"/>
      <c r="CL1342" s="185"/>
      <c r="CM1342" s="185"/>
      <c r="CN1342" s="185"/>
      <c r="CO1342" s="185"/>
      <c r="CP1342" s="2234"/>
      <c r="CQ1342" s="2234"/>
      <c r="CR1342" s="2234"/>
      <c r="CS1342" s="283"/>
      <c r="CT1342" s="283"/>
      <c r="CU1342" s="283"/>
      <c r="CV1342" s="185"/>
      <c r="CW1342" s="185"/>
      <c r="CX1342" s="185"/>
      <c r="CY1342" s="185"/>
      <c r="CZ1342" s="185"/>
      <c r="DA1342" s="185"/>
      <c r="DB1342" s="1622"/>
      <c r="DC1342" s="1622"/>
      <c r="DD1342" s="1622"/>
      <c r="DE1342" s="185"/>
      <c r="DF1342" s="283"/>
      <c r="DG1342" s="185"/>
      <c r="DH1342" s="185"/>
      <c r="DI1342" s="185"/>
      <c r="DJ1342" s="185"/>
      <c r="DK1342" s="185"/>
      <c r="DL1342" s="185"/>
      <c r="DM1342" s="185"/>
      <c r="DN1342" s="185"/>
      <c r="DO1342" s="185"/>
      <c r="DP1342" s="283"/>
      <c r="DQ1342" s="185"/>
      <c r="DR1342" s="185"/>
      <c r="DS1342" s="185"/>
      <c r="DT1342" s="185"/>
      <c r="DU1342" s="185"/>
      <c r="DV1342" s="185"/>
      <c r="DW1342" s="185"/>
      <c r="DX1342" s="185"/>
      <c r="DY1342" s="185"/>
      <c r="DZ1342" s="2234"/>
      <c r="EA1342" s="283"/>
      <c r="EB1342" s="185"/>
      <c r="EC1342" s="185"/>
      <c r="ED1342" s="202"/>
      <c r="EE1342" s="202"/>
      <c r="EF1342" s="202"/>
      <c r="EG1342" s="202"/>
      <c r="EH1342" s="1614"/>
    </row>
    <row r="1343" spans="1:138" ht="15" hidden="1" customHeight="1" outlineLevel="1">
      <c r="A1343" s="67"/>
      <c r="B1343" s="23"/>
      <c r="C1343" s="95"/>
      <c r="D1343" s="96"/>
      <c r="E1343" s="67"/>
      <c r="F1343" s="67"/>
      <c r="G1343" s="67"/>
      <c r="H1343" s="86">
        <f>SUM(I1343:L1343)</f>
        <v>0</v>
      </c>
      <c r="I1343" s="67"/>
      <c r="J1343" s="67"/>
      <c r="K1343" s="67"/>
      <c r="L1343" s="67"/>
      <c r="M1343" s="2216"/>
      <c r="N1343" s="85"/>
      <c r="O1343" s="67"/>
      <c r="P1343" s="23"/>
      <c r="Q1343" s="185">
        <f>SUM(R1343:U1343)</f>
        <v>0</v>
      </c>
      <c r="R1343" s="196"/>
      <c r="S1343" s="196"/>
      <c r="T1343" s="196"/>
      <c r="U1343" s="196"/>
      <c r="V1343" s="86">
        <f>SUM(W1343:Z1343)</f>
        <v>0</v>
      </c>
      <c r="W1343" s="67"/>
      <c r="X1343" s="67"/>
      <c r="Y1343" s="67"/>
      <c r="Z1343" s="67"/>
      <c r="AA1343" s="185">
        <f>SUM(AB1343:AE1343)</f>
        <v>0</v>
      </c>
      <c r="AB1343" s="196"/>
      <c r="AC1343" s="196"/>
      <c r="AD1343" s="196"/>
      <c r="AE1343" s="196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W1343" s="33"/>
      <c r="BX1343" s="33"/>
      <c r="BY1343" s="33"/>
      <c r="BZ1343" s="33"/>
      <c r="CA1343" s="33"/>
      <c r="CB1343" s="33"/>
      <c r="CC1343" s="33"/>
      <c r="CD1343" s="33"/>
      <c r="CE1343" s="33"/>
      <c r="CF1343" s="33"/>
      <c r="CG1343" s="33"/>
      <c r="CH1343" s="33"/>
      <c r="CI1343" s="33"/>
      <c r="CJ1343" s="33"/>
      <c r="CK1343" s="33"/>
      <c r="CL1343" s="33"/>
      <c r="CM1343" s="33"/>
      <c r="CN1343" s="33"/>
      <c r="CO1343" s="33"/>
      <c r="CP1343" s="2239"/>
      <c r="CQ1343" s="2239"/>
      <c r="CR1343" s="2239"/>
      <c r="CS1343" s="210"/>
      <c r="CT1343" s="210"/>
      <c r="CU1343" s="210"/>
      <c r="CV1343" s="33"/>
      <c r="CW1343" s="33"/>
      <c r="CX1343" s="33"/>
      <c r="CY1343" s="33"/>
      <c r="CZ1343" s="33"/>
      <c r="DA1343" s="33"/>
      <c r="DB1343" s="1498"/>
      <c r="DC1343" s="1498"/>
      <c r="DD1343" s="1498"/>
      <c r="DE1343" s="33"/>
      <c r="DF1343" s="210"/>
      <c r="DG1343" s="33"/>
      <c r="DH1343" s="33"/>
      <c r="DI1343" s="33"/>
      <c r="DJ1343" s="33"/>
      <c r="DK1343" s="33"/>
      <c r="DL1343" s="33"/>
      <c r="DM1343" s="33"/>
      <c r="DN1343" s="185"/>
      <c r="DO1343" s="33"/>
      <c r="DP1343" s="210"/>
      <c r="DQ1343" s="33"/>
      <c r="DR1343" s="33"/>
      <c r="DS1343" s="33"/>
      <c r="DT1343" s="33"/>
      <c r="DU1343" s="33"/>
      <c r="DV1343" s="33"/>
      <c r="DW1343" s="33"/>
      <c r="DX1343" s="185"/>
      <c r="DY1343" s="33"/>
      <c r="DZ1343" s="2239"/>
      <c r="EA1343" s="210"/>
      <c r="EB1343" s="33"/>
      <c r="EC1343" s="33"/>
      <c r="ED1343" s="201"/>
      <c r="EE1343" s="201"/>
      <c r="EF1343" s="201"/>
      <c r="EG1343" s="201"/>
      <c r="EH1343" s="1581"/>
    </row>
    <row r="1344" spans="1:138" ht="15" hidden="1" customHeight="1" outlineLevel="1">
      <c r="A1344" s="67"/>
      <c r="B1344" s="23"/>
      <c r="C1344" s="95"/>
      <c r="D1344" s="23"/>
      <c r="E1344" s="67"/>
      <c r="F1344" s="67"/>
      <c r="G1344" s="67"/>
      <c r="H1344" s="86">
        <f>SUM(I1344:L1344)</f>
        <v>0</v>
      </c>
      <c r="I1344" s="67"/>
      <c r="J1344" s="67"/>
      <c r="K1344" s="67"/>
      <c r="L1344" s="67"/>
      <c r="M1344" s="2216"/>
      <c r="N1344" s="85"/>
      <c r="O1344" s="67"/>
      <c r="P1344" s="23"/>
      <c r="Q1344" s="185">
        <f>SUM(R1344:U1344)</f>
        <v>0</v>
      </c>
      <c r="R1344" s="196"/>
      <c r="S1344" s="196"/>
      <c r="T1344" s="196"/>
      <c r="U1344" s="196"/>
      <c r="V1344" s="86">
        <f>SUM(W1344:Z1344)</f>
        <v>0</v>
      </c>
      <c r="W1344" s="67"/>
      <c r="X1344" s="67"/>
      <c r="Y1344" s="67"/>
      <c r="Z1344" s="67"/>
      <c r="AA1344" s="185">
        <f>SUM(AB1344:AE1344)</f>
        <v>0</v>
      </c>
      <c r="AB1344" s="196"/>
      <c r="AC1344" s="196"/>
      <c r="AD1344" s="196"/>
      <c r="AE1344" s="196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  <c r="BC1344" s="33"/>
      <c r="BD1344" s="33"/>
      <c r="BE1344" s="33"/>
      <c r="BF1344" s="33"/>
      <c r="BG1344" s="33"/>
      <c r="BH1344" s="33"/>
      <c r="BI1344" s="33"/>
      <c r="BJ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W1344" s="33"/>
      <c r="BX1344" s="33"/>
      <c r="BY1344" s="33"/>
      <c r="BZ1344" s="33"/>
      <c r="CA1344" s="33"/>
      <c r="CB1344" s="33"/>
      <c r="CC1344" s="33"/>
      <c r="CD1344" s="33"/>
      <c r="CE1344" s="33"/>
      <c r="CF1344" s="33"/>
      <c r="CG1344" s="33"/>
      <c r="CH1344" s="33"/>
      <c r="CI1344" s="33"/>
      <c r="CJ1344" s="33"/>
      <c r="CK1344" s="33"/>
      <c r="CL1344" s="33"/>
      <c r="CM1344" s="33"/>
      <c r="CN1344" s="33"/>
      <c r="CO1344" s="33"/>
      <c r="CP1344" s="2239"/>
      <c r="CQ1344" s="2239"/>
      <c r="CR1344" s="2239"/>
      <c r="CS1344" s="210"/>
      <c r="CT1344" s="210"/>
      <c r="CU1344" s="210"/>
      <c r="CV1344" s="33"/>
      <c r="CW1344" s="33"/>
      <c r="CX1344" s="33"/>
      <c r="CY1344" s="33"/>
      <c r="CZ1344" s="33"/>
      <c r="DA1344" s="33"/>
      <c r="DB1344" s="1498"/>
      <c r="DC1344" s="1498"/>
      <c r="DD1344" s="1498"/>
      <c r="DE1344" s="33"/>
      <c r="DF1344" s="210"/>
      <c r="DG1344" s="33"/>
      <c r="DH1344" s="33"/>
      <c r="DI1344" s="33"/>
      <c r="DJ1344" s="33"/>
      <c r="DK1344" s="33"/>
      <c r="DL1344" s="33"/>
      <c r="DM1344" s="33"/>
      <c r="DN1344" s="33"/>
      <c r="DO1344" s="33"/>
      <c r="DP1344" s="210"/>
      <c r="DQ1344" s="33"/>
      <c r="DR1344" s="33"/>
      <c r="DS1344" s="33"/>
      <c r="DT1344" s="33"/>
      <c r="DU1344" s="33"/>
      <c r="DV1344" s="33"/>
      <c r="DW1344" s="33"/>
      <c r="DX1344" s="33"/>
      <c r="DY1344" s="33"/>
      <c r="DZ1344" s="2239"/>
      <c r="EA1344" s="210"/>
      <c r="EB1344" s="33"/>
      <c r="EC1344" s="33"/>
      <c r="ED1344" s="201"/>
      <c r="EE1344" s="201"/>
      <c r="EF1344" s="201"/>
      <c r="EG1344" s="201"/>
      <c r="EH1344" s="1581"/>
    </row>
    <row r="1345" spans="1:138" ht="15" hidden="1" customHeight="1" outlineLevel="1" thickBot="1">
      <c r="A1345" s="81"/>
      <c r="B1345" s="50"/>
      <c r="C1345" s="100" t="s">
        <v>49</v>
      </c>
      <c r="D1345" s="107" t="s">
        <v>1</v>
      </c>
      <c r="E1345" s="108"/>
      <c r="F1345" s="108"/>
      <c r="G1345" s="108"/>
      <c r="H1345" s="108"/>
      <c r="I1345" s="108"/>
      <c r="J1345" s="108"/>
      <c r="K1345" s="108"/>
      <c r="L1345" s="108"/>
      <c r="M1345" s="2200"/>
      <c r="N1345" s="82"/>
      <c r="O1345" s="108"/>
      <c r="P1345" s="192"/>
      <c r="Q1345" s="192"/>
      <c r="R1345" s="192"/>
      <c r="S1345" s="192"/>
      <c r="T1345" s="192"/>
      <c r="U1345" s="192"/>
      <c r="V1345" s="108"/>
      <c r="W1345" s="108"/>
      <c r="X1345" s="108"/>
      <c r="Y1345" s="108"/>
      <c r="Z1345" s="108"/>
      <c r="AA1345" s="192"/>
      <c r="AB1345" s="192"/>
      <c r="AC1345" s="192"/>
      <c r="AD1345" s="192"/>
      <c r="AE1345" s="192"/>
      <c r="AF1345" s="107"/>
      <c r="AG1345" s="107"/>
      <c r="AH1345" s="192"/>
      <c r="AI1345" s="192">
        <f>SUM(AI1343:AI1344)</f>
        <v>0</v>
      </c>
      <c r="AJ1345" s="192">
        <f t="shared" ref="AJ1345" si="3604">SUM(AJ1343:AJ1344)</f>
        <v>0</v>
      </c>
      <c r="AK1345" s="192"/>
      <c r="AL1345" s="192">
        <f t="shared" ref="AL1345:AM1345" si="3605">SUM(AL1343:AL1344)</f>
        <v>0</v>
      </c>
      <c r="AM1345" s="192">
        <f t="shared" si="3605"/>
        <v>0</v>
      </c>
      <c r="AN1345" s="192"/>
      <c r="AO1345" s="192">
        <f t="shared" ref="AO1345:AP1345" si="3606">SUM(AO1343:AO1344)</f>
        <v>0</v>
      </c>
      <c r="AP1345" s="192">
        <f t="shared" si="3606"/>
        <v>0</v>
      </c>
      <c r="AQ1345" s="192"/>
      <c r="AR1345" s="192">
        <f t="shared" ref="AR1345:AS1345" si="3607">SUM(AR1343:AR1344)</f>
        <v>0</v>
      </c>
      <c r="AS1345" s="192">
        <f t="shared" si="3607"/>
        <v>0</v>
      </c>
      <c r="AT1345" s="192"/>
      <c r="AU1345" s="192">
        <f t="shared" ref="AU1345:AV1345" si="3608">SUM(AU1343:AU1344)</f>
        <v>0</v>
      </c>
      <c r="AV1345" s="192">
        <f t="shared" si="3608"/>
        <v>0</v>
      </c>
      <c r="AW1345" s="192"/>
      <c r="AX1345" s="192">
        <f>SUM(AX1343:AX1344)</f>
        <v>0</v>
      </c>
      <c r="AY1345" s="192">
        <f t="shared" ref="AY1345" si="3609">SUM(AY1343:AY1344)</f>
        <v>0</v>
      </c>
      <c r="AZ1345" s="192"/>
      <c r="BA1345" s="192">
        <f t="shared" ref="BA1345:BB1345" si="3610">SUM(BA1343:BA1344)</f>
        <v>0</v>
      </c>
      <c r="BB1345" s="192">
        <f t="shared" si="3610"/>
        <v>0</v>
      </c>
      <c r="BC1345" s="192"/>
      <c r="BD1345" s="192">
        <f t="shared" ref="BD1345:BE1345" si="3611">SUM(BD1343:BD1344)</f>
        <v>0</v>
      </c>
      <c r="BE1345" s="192">
        <f t="shared" si="3611"/>
        <v>0</v>
      </c>
      <c r="BF1345" s="192"/>
      <c r="BG1345" s="192">
        <f t="shared" ref="BG1345:BH1345" si="3612">SUM(BG1343:BG1344)</f>
        <v>0</v>
      </c>
      <c r="BH1345" s="192">
        <f t="shared" si="3612"/>
        <v>0</v>
      </c>
      <c r="BI1345" s="192"/>
      <c r="BJ1345" s="192">
        <f t="shared" ref="BJ1345:BK1345" si="3613">SUM(BJ1343:BJ1344)</f>
        <v>0</v>
      </c>
      <c r="BK1345" s="192">
        <f t="shared" si="3613"/>
        <v>0</v>
      </c>
      <c r="BL1345" s="192"/>
      <c r="BM1345" s="192">
        <f>SUM(BM1343:BM1344)</f>
        <v>0</v>
      </c>
      <c r="BN1345" s="192">
        <f t="shared" ref="BN1345" si="3614">SUM(BN1343:BN1344)</f>
        <v>0</v>
      </c>
      <c r="BO1345" s="192"/>
      <c r="BP1345" s="192">
        <f t="shared" ref="BP1345:BQ1345" si="3615">SUM(BP1343:BP1344)</f>
        <v>0</v>
      </c>
      <c r="BQ1345" s="192">
        <f t="shared" si="3615"/>
        <v>0</v>
      </c>
      <c r="BR1345" s="192"/>
      <c r="BS1345" s="192">
        <f t="shared" ref="BS1345:BT1345" si="3616">SUM(BS1343:BS1344)</f>
        <v>0</v>
      </c>
      <c r="BT1345" s="192">
        <f t="shared" si="3616"/>
        <v>0</v>
      </c>
      <c r="BU1345" s="192"/>
      <c r="BV1345" s="192">
        <f t="shared" ref="BV1345:BW1345" si="3617">SUM(BV1343:BV1344)</f>
        <v>0</v>
      </c>
      <c r="BW1345" s="192">
        <f t="shared" si="3617"/>
        <v>0</v>
      </c>
      <c r="BX1345" s="192"/>
      <c r="BY1345" s="192">
        <f t="shared" ref="BY1345:BZ1345" si="3618">SUM(BY1343:BY1344)</f>
        <v>0</v>
      </c>
      <c r="BZ1345" s="192">
        <f t="shared" si="3618"/>
        <v>0</v>
      </c>
      <c r="CA1345" s="192"/>
      <c r="CB1345" s="192">
        <f>SUM(CB1343:CB1344)</f>
        <v>0</v>
      </c>
      <c r="CC1345" s="192">
        <f t="shared" ref="CC1345" si="3619">SUM(CC1343:CC1344)</f>
        <v>0</v>
      </c>
      <c r="CD1345" s="192"/>
      <c r="CE1345" s="192">
        <f t="shared" ref="CE1345:CF1345" si="3620">SUM(CE1343:CE1344)</f>
        <v>0</v>
      </c>
      <c r="CF1345" s="192">
        <f t="shared" si="3620"/>
        <v>0</v>
      </c>
      <c r="CG1345" s="192"/>
      <c r="CH1345" s="192">
        <f t="shared" ref="CH1345:CI1345" si="3621">SUM(CH1343:CH1344)</f>
        <v>0</v>
      </c>
      <c r="CI1345" s="192">
        <f t="shared" si="3621"/>
        <v>0</v>
      </c>
      <c r="CJ1345" s="192"/>
      <c r="CK1345" s="192">
        <f t="shared" ref="CK1345:CL1345" si="3622">SUM(CK1343:CK1344)</f>
        <v>0</v>
      </c>
      <c r="CL1345" s="192">
        <f t="shared" si="3622"/>
        <v>0</v>
      </c>
      <c r="CM1345" s="192"/>
      <c r="CN1345" s="192">
        <f t="shared" ref="CN1345:CO1345" si="3623">SUM(CN1343:CN1344)</f>
        <v>0</v>
      </c>
      <c r="CO1345" s="192">
        <f t="shared" si="3623"/>
        <v>0</v>
      </c>
      <c r="CP1345" s="2313"/>
      <c r="CQ1345" s="2313">
        <f t="shared" ref="CQ1345:CR1345" si="3624">SUM(CQ1343:CQ1344)</f>
        <v>0</v>
      </c>
      <c r="CR1345" s="2313">
        <f t="shared" si="3624"/>
        <v>0</v>
      </c>
      <c r="CS1345" s="285"/>
      <c r="CT1345" s="285">
        <f t="shared" ref="CT1345:CU1345" si="3625">SUM(CT1343:CT1344)</f>
        <v>0</v>
      </c>
      <c r="CU1345" s="285">
        <f t="shared" si="3625"/>
        <v>0</v>
      </c>
      <c r="CV1345" s="192"/>
      <c r="CW1345" s="192">
        <f t="shared" ref="CW1345:CX1345" si="3626">SUM(CW1343:CW1344)</f>
        <v>0</v>
      </c>
      <c r="CX1345" s="192">
        <f t="shared" si="3626"/>
        <v>0</v>
      </c>
      <c r="CY1345" s="192"/>
      <c r="CZ1345" s="192">
        <f t="shared" ref="CZ1345:DA1345" si="3627">SUM(CZ1343:CZ1344)</f>
        <v>0</v>
      </c>
      <c r="DA1345" s="192">
        <f t="shared" si="3627"/>
        <v>0</v>
      </c>
      <c r="DB1345" s="1622"/>
      <c r="DC1345" s="1622"/>
      <c r="DD1345" s="1622"/>
      <c r="DE1345" s="192">
        <f>SUM(DE1343:DE1344)</f>
        <v>0</v>
      </c>
      <c r="DF1345" s="285"/>
      <c r="DG1345" s="192"/>
      <c r="DH1345" s="192"/>
      <c r="DI1345" s="192"/>
      <c r="DJ1345" s="192"/>
      <c r="DK1345" s="192"/>
      <c r="DL1345" s="192"/>
      <c r="DM1345" s="192"/>
      <c r="DN1345" s="33"/>
      <c r="DO1345" s="192"/>
      <c r="DP1345" s="285"/>
      <c r="DQ1345" s="192"/>
      <c r="DR1345" s="192"/>
      <c r="DS1345" s="192"/>
      <c r="DT1345" s="192"/>
      <c r="DU1345" s="192"/>
      <c r="DV1345" s="192"/>
      <c r="DW1345" s="192"/>
      <c r="DX1345" s="33"/>
      <c r="DY1345" s="192"/>
      <c r="DZ1345" s="2313">
        <f>SUM(DZ1343:DZ1344)</f>
        <v>0</v>
      </c>
      <c r="EA1345" s="285">
        <f t="shared" ref="EA1345:EB1345" si="3628">SUM(EA1343:EA1344)</f>
        <v>0</v>
      </c>
      <c r="EB1345" s="192">
        <f t="shared" si="3628"/>
        <v>0</v>
      </c>
      <c r="EC1345" s="192">
        <f t="shared" ref="EC1345" si="3629">SUM(EC1343:EC1344)</f>
        <v>0</v>
      </c>
      <c r="ED1345" s="202"/>
      <c r="EE1345" s="202"/>
      <c r="EF1345" s="202"/>
      <c r="EG1345" s="202"/>
      <c r="EH1345" s="1614"/>
    </row>
    <row r="1346" spans="1:138" ht="21.75" hidden="1" customHeight="1" outlineLevel="1" thickBot="1">
      <c r="A1346" s="109"/>
      <c r="B1346" s="110"/>
      <c r="C1346" s="111"/>
      <c r="D1346" s="112" t="s">
        <v>1</v>
      </c>
      <c r="E1346" s="113"/>
      <c r="F1346" s="113"/>
      <c r="G1346" s="113"/>
      <c r="H1346" s="113"/>
      <c r="I1346" s="113"/>
      <c r="J1346" s="113"/>
      <c r="K1346" s="113"/>
      <c r="L1346" s="113"/>
      <c r="M1346" s="2217"/>
      <c r="N1346" s="768"/>
      <c r="O1346" s="113"/>
      <c r="P1346" s="194"/>
      <c r="Q1346" s="194"/>
      <c r="R1346" s="194"/>
      <c r="S1346" s="194"/>
      <c r="T1346" s="194"/>
      <c r="U1346" s="194"/>
      <c r="V1346" s="113"/>
      <c r="W1346" s="113"/>
      <c r="X1346" s="113"/>
      <c r="Y1346" s="113"/>
      <c r="Z1346" s="113"/>
      <c r="AA1346" s="194"/>
      <c r="AB1346" s="194"/>
      <c r="AC1346" s="194"/>
      <c r="AD1346" s="194"/>
      <c r="AE1346" s="194"/>
      <c r="AF1346" s="194"/>
      <c r="AG1346" s="194"/>
      <c r="AH1346" s="194"/>
      <c r="AI1346" s="194">
        <f>AI1239+AI1244+AI1250+AI1255+AI1262+AI1267+AI1272+AI1277+AI1282+AI1287+AI1293+AI1298+AI1303+AI1308+AI1313+AI1318+AI1324+AI1328+AI1332+AI1337+AI1341+AI1345</f>
        <v>0</v>
      </c>
      <c r="AJ1346" s="194">
        <f>AJ1239+AJ1244+AJ1250+AJ1255+AJ1262+AJ1267+AJ1272+AJ1277+AJ1282+AJ1287+AJ1293+AJ1298+AJ1303+AJ1308+AJ1313+AJ1318+AJ1324+AJ1328+AJ1332+AJ1337+AJ1341+AJ1345</f>
        <v>0</v>
      </c>
      <c r="AK1346" s="194"/>
      <c r="AL1346" s="194">
        <f>AL1239+AL1244+AL1250+AL1255+AL1262+AL1267+AL1272+AL1277+AL1282+AL1287+AL1293+AL1298+AL1303+AL1308+AL1313+AL1318+AL1324+AL1328+AL1332+AL1337+AL1341+AL1345</f>
        <v>0</v>
      </c>
      <c r="AM1346" s="194">
        <f>AM1239+AM1244+AM1250+AM1255+AM1262+AM1267+AM1272+AM1277+AM1282+AM1287+AM1293+AM1298+AM1303+AM1308+AM1313+AM1318+AM1324+AM1328+AM1332+AM1337+AM1341+AM1345</f>
        <v>0</v>
      </c>
      <c r="AN1346" s="194"/>
      <c r="AO1346" s="194">
        <f>AO1239+AO1244+AO1250+AO1255+AO1262+AO1267+AO1272+AO1277+AO1282+AO1287+AO1293+AO1298+AO1303+AO1308+AO1313+AO1318+AO1324+AO1328+AO1332+AO1337+AO1341+AO1345</f>
        <v>0</v>
      </c>
      <c r="AP1346" s="194">
        <f>AP1239+AP1244+AP1250+AP1255+AP1262+AP1267+AP1272+AP1277+AP1282+AP1287+AP1293+AP1298+AP1303+AP1308+AP1313+AP1318+AP1324+AP1328+AP1332+AP1337+AP1341+AP1345</f>
        <v>0</v>
      </c>
      <c r="AQ1346" s="194"/>
      <c r="AR1346" s="194">
        <f>AR1239+AR1244+AR1250+AR1255+AR1262+AR1267+AR1272+AR1277+AR1282+AR1287+AR1293+AR1298+AR1303+AR1308+AR1313+AR1318+AR1324+AR1328+AR1332+AR1337+AR1341+AR1345</f>
        <v>0</v>
      </c>
      <c r="AS1346" s="194">
        <f>AS1239+AS1244+AS1250+AS1255+AS1262+AS1267+AS1272+AS1277+AS1282+AS1287+AS1293+AS1298+AS1303+AS1308+AS1313+AS1318+AS1324+AS1328+AS1332+AS1337+AS1341+AS1345</f>
        <v>0</v>
      </c>
      <c r="AT1346" s="194"/>
      <c r="AU1346" s="194">
        <f>AU1239+AU1244+AU1250+AU1255+AU1262+AU1267+AU1272+AU1277+AU1282+AU1287+AU1293+AU1298+AU1303+AU1308+AU1313+AU1318+AU1324+AU1328+AU1332+AU1337+AU1341+AU1345</f>
        <v>0</v>
      </c>
      <c r="AV1346" s="194">
        <f>AV1239+AV1244+AV1250+AV1255+AV1262+AV1267+AV1272+AV1277+AV1282+AV1287+AV1293+AV1298+AV1303+AV1308+AV1313+AV1318+AV1324+AV1328+AV1332+AV1337+AV1341+AV1345</f>
        <v>0</v>
      </c>
      <c r="AW1346" s="194"/>
      <c r="AX1346" s="194">
        <f>AX1239+AX1244+AX1250+AX1255+AX1262+AX1267+AX1272+AX1277+AX1282+AX1287+AX1293+AX1298+AX1303+AX1308+AX1313+AX1318+AX1324+AX1328+AX1332+AX1337+AX1341+AX1345</f>
        <v>0</v>
      </c>
      <c r="AY1346" s="194">
        <f>AY1239+AY1244+AY1250+AY1255+AY1262+AY1267+AY1272+AY1277+AY1282+AY1287+AY1293+AY1298+AY1303+AY1308+AY1313+AY1318+AY1324+AY1328+AY1332+AY1337+AY1341+AY1345</f>
        <v>0</v>
      </c>
      <c r="AZ1346" s="194"/>
      <c r="BA1346" s="194">
        <f>BA1239+BA1244+BA1250+BA1255+BA1262+BA1267+BA1272+BA1277+BA1282+BA1287+BA1293+BA1298+BA1303+BA1308+BA1313+BA1318+BA1324+BA1328+BA1332+BA1337+BA1341+BA1345</f>
        <v>0</v>
      </c>
      <c r="BB1346" s="194">
        <f>BB1239+BB1244+BB1250+BB1255+BB1262+BB1267+BB1272+BB1277+BB1282+BB1287+BB1293+BB1298+BB1303+BB1308+BB1313+BB1318+BB1324+BB1328+BB1332+BB1337+BB1341+BB1345</f>
        <v>0</v>
      </c>
      <c r="BC1346" s="194"/>
      <c r="BD1346" s="194">
        <f>BD1239+BD1244+BD1250+BD1255+BD1262+BD1267+BD1272+BD1277+BD1282+BD1287+BD1293+BD1298+BD1303+BD1308+BD1313+BD1318+BD1324+BD1328+BD1332+BD1337+BD1341+BD1345</f>
        <v>0</v>
      </c>
      <c r="BE1346" s="194">
        <f>BE1239+BE1244+BE1250+BE1255+BE1262+BE1267+BE1272+BE1277+BE1282+BE1287+BE1293+BE1298+BE1303+BE1308+BE1313+BE1318+BE1324+BE1328+BE1332+BE1337+BE1341+BE1345</f>
        <v>0</v>
      </c>
      <c r="BF1346" s="194"/>
      <c r="BG1346" s="194">
        <f>BG1239+BG1244+BG1250+BG1255+BG1262+BG1267+BG1272+BG1277+BG1282+BG1287+BG1293+BG1298+BG1303+BG1308+BG1313+BG1318+BG1324+BG1328+BG1332+BG1337+BG1341+BG1345</f>
        <v>0</v>
      </c>
      <c r="BH1346" s="194">
        <f>BH1239+BH1244+BH1250+BH1255+BH1262+BH1267+BH1272+BH1277+BH1282+BH1287+BH1293+BH1298+BH1303+BH1308+BH1313+BH1318+BH1324+BH1328+BH1332+BH1337+BH1341+BH1345</f>
        <v>0</v>
      </c>
      <c r="BI1346" s="194"/>
      <c r="BJ1346" s="194">
        <f>BJ1239+BJ1244+BJ1250+BJ1255+BJ1262+BJ1267+BJ1272+BJ1277+BJ1282+BJ1287+BJ1293+BJ1298+BJ1303+BJ1308+BJ1313+BJ1318+BJ1324+BJ1328+BJ1332+BJ1337+BJ1341+BJ1345</f>
        <v>0</v>
      </c>
      <c r="BK1346" s="194">
        <f>BK1239+BK1244+BK1250+BK1255+BK1262+BK1267+BK1272+BK1277+BK1282+BK1287+BK1293+BK1298+BK1303+BK1308+BK1313+BK1318+BK1324+BK1328+BK1332+BK1337+BK1341+BK1345</f>
        <v>0</v>
      </c>
      <c r="BL1346" s="194"/>
      <c r="BM1346" s="194">
        <f>BM1239+BM1244+BM1250+BM1255+BM1262+BM1267+BM1272+BM1277+BM1282+BM1287+BM1293+BM1298+BM1303+BM1308+BM1313+BM1318+BM1324+BM1328+BM1332+BM1337+BM1341+BM1345</f>
        <v>0</v>
      </c>
      <c r="BN1346" s="194">
        <f>BN1239+BN1244+BN1250+BN1255+BN1262+BN1267+BN1272+BN1277+BN1282+BN1287+BN1293+BN1298+BN1303+BN1308+BN1313+BN1318+BN1324+BN1328+BN1332+BN1337+BN1341+BN1345</f>
        <v>0</v>
      </c>
      <c r="BO1346" s="194"/>
      <c r="BP1346" s="194">
        <f>BP1239+BP1244+BP1250+BP1255+BP1262+BP1267+BP1272+BP1277+BP1282+BP1287+BP1293+BP1298+BP1303+BP1308+BP1313+BP1318+BP1324+BP1328+BP1332+BP1337+BP1341+BP1345</f>
        <v>0</v>
      </c>
      <c r="BQ1346" s="194">
        <f>BQ1239+BQ1244+BQ1250+BQ1255+BQ1262+BQ1267+BQ1272+BQ1277+BQ1282+BQ1287+BQ1293+BQ1298+BQ1303+BQ1308+BQ1313+BQ1318+BQ1324+BQ1328+BQ1332+BQ1337+BQ1341+BQ1345</f>
        <v>0</v>
      </c>
      <c r="BR1346" s="194"/>
      <c r="BS1346" s="194">
        <f>BS1239+BS1244+BS1250+BS1255+BS1262+BS1267+BS1272+BS1277+BS1282+BS1287+BS1293+BS1298+BS1303+BS1308+BS1313+BS1318+BS1324+BS1328+BS1332+BS1337+BS1341+BS1345</f>
        <v>0</v>
      </c>
      <c r="BT1346" s="194">
        <f>BT1239+BT1244+BT1250+BT1255+BT1262+BT1267+BT1272+BT1277+BT1282+BT1287+BT1293+BT1298+BT1303+BT1308+BT1313+BT1318+BT1324+BT1328+BT1332+BT1337+BT1341+BT1345</f>
        <v>0</v>
      </c>
      <c r="BU1346" s="194"/>
      <c r="BV1346" s="194">
        <f>BV1239+BV1244+BV1250+BV1255+BV1262+BV1267+BV1272+BV1277+BV1282+BV1287+BV1293+BV1298+BV1303+BV1308+BV1313+BV1318+BV1324+BV1328+BV1332+BV1337+BV1341+BV1345</f>
        <v>0</v>
      </c>
      <c r="BW1346" s="194">
        <f>BW1239+BW1244+BW1250+BW1255+BW1262+BW1267+BW1272+BW1277+BW1282+BW1287+BW1293+BW1298+BW1303+BW1308+BW1313+BW1318+BW1324+BW1328+BW1332+BW1337+BW1341+BW1345</f>
        <v>0</v>
      </c>
      <c r="BX1346" s="194"/>
      <c r="BY1346" s="194">
        <f>BY1239+BY1244+BY1250+BY1255+BY1262+BY1267+BY1272+BY1277+BY1282+BY1287+BY1293+BY1298+BY1303+BY1308+BY1313+BY1318+BY1324+BY1328+BY1332+BY1337+BY1341+BY1345</f>
        <v>0</v>
      </c>
      <c r="BZ1346" s="194">
        <f>BZ1239+BZ1244+BZ1250+BZ1255+BZ1262+BZ1267+BZ1272+BZ1277+BZ1282+BZ1287+BZ1293+BZ1298+BZ1303+BZ1308+BZ1313+BZ1318+BZ1324+BZ1328+BZ1332+BZ1337+BZ1341+BZ1345</f>
        <v>0</v>
      </c>
      <c r="CA1346" s="194"/>
      <c r="CB1346" s="194">
        <f>CB1239+CB1244+CB1250+CB1255+CB1262+CB1267+CB1272+CB1277+CB1282+CB1287+CB1293+CB1298+CB1303+CB1308+CB1313+CB1318+CB1324+CB1328+CB1332+CB1337+CB1341+CB1345</f>
        <v>0</v>
      </c>
      <c r="CC1346" s="194">
        <f>CC1239+CC1244+CC1250+CC1255+CC1262+CC1267+CC1272+CC1277+CC1282+CC1287+CC1293+CC1298+CC1303+CC1308+CC1313+CC1318+CC1324+CC1328+CC1332+CC1337+CC1341+CC1345</f>
        <v>0</v>
      </c>
      <c r="CD1346" s="194"/>
      <c r="CE1346" s="194">
        <f>CE1239+CE1244+CE1250+CE1255+CE1262+CE1267+CE1272+CE1277+CE1282+CE1287+CE1293+CE1298+CE1303+CE1308+CE1313+CE1318+CE1324+CE1328+CE1332+CE1337+CE1341+CE1345</f>
        <v>0</v>
      </c>
      <c r="CF1346" s="194">
        <f>CF1239+CF1244+CF1250+CF1255+CF1262+CF1267+CF1272+CF1277+CF1282+CF1287+CF1293+CF1298+CF1303+CF1308+CF1313+CF1318+CF1324+CF1328+CF1332+CF1337+CF1341+CF1345</f>
        <v>0</v>
      </c>
      <c r="CG1346" s="194"/>
      <c r="CH1346" s="194">
        <f>CH1239+CH1244+CH1250+CH1255+CH1262+CH1267+CH1272+CH1277+CH1282+CH1287+CH1293+CH1298+CH1303+CH1308+CH1313+CH1318+CH1324+CH1328+CH1332+CH1337+CH1341+CH1345</f>
        <v>0</v>
      </c>
      <c r="CI1346" s="194">
        <f>CI1239+CI1244+CI1250+CI1255+CI1262+CI1267+CI1272+CI1277+CI1282+CI1287+CI1293+CI1298+CI1303+CI1308+CI1313+CI1318+CI1324+CI1328+CI1332+CI1337+CI1341+CI1345</f>
        <v>0</v>
      </c>
      <c r="CJ1346" s="194"/>
      <c r="CK1346" s="194">
        <f>CK1239+CK1244+CK1250+CK1255+CK1262+CK1267+CK1272+CK1277+CK1282+CK1287+CK1293+CK1298+CK1303+CK1308+CK1313+CK1318+CK1324+CK1328+CK1332+CK1337+CK1341+CK1345</f>
        <v>0</v>
      </c>
      <c r="CL1346" s="194">
        <f>CL1239+CL1244+CL1250+CL1255+CL1262+CL1267+CL1272+CL1277+CL1282+CL1287+CL1293+CL1298+CL1303+CL1308+CL1313+CL1318+CL1324+CL1328+CL1332+CL1337+CL1341+CL1345</f>
        <v>0</v>
      </c>
      <c r="CM1346" s="194"/>
      <c r="CN1346" s="194">
        <f>CN1239+CN1244+CN1250+CN1255+CN1262+CN1267+CN1272+CN1277+CN1282+CN1287+CN1293+CN1298+CN1303+CN1308+CN1313+CN1318+CN1324+CN1328+CN1332+CN1337+CN1341+CN1345</f>
        <v>0</v>
      </c>
      <c r="CO1346" s="194">
        <f>CO1239+CO1244+CO1250+CO1255+CO1262+CO1267+CO1272+CO1277+CO1282+CO1287+CO1293+CO1298+CO1303+CO1308+CO1313+CO1318+CO1324+CO1328+CO1332+CO1337+CO1341+CO1345</f>
        <v>0</v>
      </c>
      <c r="CP1346" s="2320"/>
      <c r="CQ1346" s="2320">
        <f>CQ1239+CQ1244+CQ1250+CQ1255+CQ1262+CQ1267+CQ1272+CQ1277+CQ1282+CQ1287+CQ1293+CQ1298+CQ1303+CQ1308+CQ1313+CQ1318+CQ1324+CQ1328+CQ1332+CQ1337+CQ1341+CQ1345</f>
        <v>0</v>
      </c>
      <c r="CR1346" s="2320">
        <f>CR1239+CR1244+CR1250+CR1255+CR1262+CR1267+CR1272+CR1277+CR1282+CR1287+CR1293+CR1298+CR1303+CR1308+CR1313+CR1318+CR1324+CR1328+CR1332+CR1337+CR1341+CR1345</f>
        <v>0</v>
      </c>
      <c r="CS1346" s="286"/>
      <c r="CT1346" s="286">
        <f>CT1239+CT1244+CT1250+CT1255+CT1262+CT1267+CT1272+CT1277+CT1282+CT1287+CT1293+CT1298+CT1303+CT1308+CT1313+CT1318+CT1324+CT1328+CT1332+CT1337+CT1341+CT1345</f>
        <v>0</v>
      </c>
      <c r="CU1346" s="286">
        <f>CU1239+CU1244+CU1250+CU1255+CU1262+CU1267+CU1272+CU1277+CU1282+CU1287+CU1293+CU1298+CU1303+CU1308+CU1313+CU1318+CU1324+CU1328+CU1332+CU1337+CU1341+CU1345</f>
        <v>0</v>
      </c>
      <c r="CV1346" s="194"/>
      <c r="CW1346" s="194">
        <f>CW1239+CW1244+CW1250+CW1255+CW1262+CW1267+CW1272+CW1277+CW1282+CW1287+CW1293+CW1298+CW1303+CW1308+CW1313+CW1318+CW1324+CW1328+CW1332+CW1337+CW1341+CW1345</f>
        <v>0</v>
      </c>
      <c r="CX1346" s="194">
        <f>CX1239+CX1244+CX1250+CX1255+CX1262+CX1267+CX1272+CX1277+CX1282+CX1287+CX1293+CX1298+CX1303+CX1308+CX1313+CX1318+CX1324+CX1328+CX1332+CX1337+CX1341+CX1345</f>
        <v>0</v>
      </c>
      <c r="CY1346" s="194"/>
      <c r="CZ1346" s="194">
        <f>CZ1239+CZ1244+CZ1250+CZ1255+CZ1262+CZ1267+CZ1272+CZ1277+CZ1282+CZ1287+CZ1293+CZ1298+CZ1303+CZ1308+CZ1313+CZ1318+CZ1324+CZ1328+CZ1332+CZ1337+CZ1341+CZ1345</f>
        <v>0</v>
      </c>
      <c r="DA1346" s="194">
        <f>DA1239+DA1244+DA1250+DA1255+DA1262+DA1267+DA1272+DA1277+DA1282+DA1287+DA1293+DA1298+DA1303+DA1308+DA1313+DA1318+DA1324+DA1328+DA1332+DA1337+DA1341+DA1345</f>
        <v>0</v>
      </c>
      <c r="DB1346" s="1622"/>
      <c r="DC1346" s="1622"/>
      <c r="DD1346" s="1622"/>
      <c r="DE1346" s="194">
        <f t="shared" ref="DE1346:EB1346" si="3630">DE1239+DE1244+DE1250+DE1255+DE1262+DE1267+DE1272+DE1277+DE1282+DE1287+DE1293+DE1298+DE1303+DE1308+DE1313+DE1318+DE1324+DE1328+DE1332+DE1337+DE1341+DE1345</f>
        <v>0</v>
      </c>
      <c r="DF1346" s="286"/>
      <c r="DG1346" s="194"/>
      <c r="DH1346" s="194"/>
      <c r="DI1346" s="194"/>
      <c r="DJ1346" s="194"/>
      <c r="DK1346" s="194"/>
      <c r="DL1346" s="194"/>
      <c r="DM1346" s="194"/>
      <c r="DN1346" s="192"/>
      <c r="DO1346" s="194"/>
      <c r="DP1346" s="286"/>
      <c r="DQ1346" s="194"/>
      <c r="DR1346" s="194"/>
      <c r="DS1346" s="194"/>
      <c r="DT1346" s="194"/>
      <c r="DU1346" s="194"/>
      <c r="DV1346" s="194"/>
      <c r="DW1346" s="194"/>
      <c r="DX1346" s="192"/>
      <c r="DY1346" s="194"/>
      <c r="DZ1346" s="2320">
        <f t="shared" si="3630"/>
        <v>0</v>
      </c>
      <c r="EA1346" s="286">
        <f t="shared" si="3630"/>
        <v>0</v>
      </c>
      <c r="EB1346" s="194">
        <f t="shared" si="3630"/>
        <v>0</v>
      </c>
      <c r="EC1346" s="194">
        <f t="shared" ref="EC1346" si="3631">EC1239+EC1244+EC1250+EC1255+EC1262+EC1267+EC1272+EC1277+EC1282+EC1287+EC1293+EC1298+EC1303+EC1308+EC1313+EC1318+EC1324+EC1328+EC1332+EC1337+EC1341+EC1345</f>
        <v>0</v>
      </c>
      <c r="ED1346" s="202"/>
      <c r="EE1346" s="202"/>
      <c r="EF1346" s="202"/>
      <c r="EG1346" s="202"/>
      <c r="EH1346" s="1614"/>
    </row>
    <row r="1347" spans="1:138" ht="15" hidden="1" customHeight="1" thickBot="1">
      <c r="A1347" s="114" t="s">
        <v>161</v>
      </c>
      <c r="B1347" s="115"/>
      <c r="C1347" s="116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2242"/>
      <c r="N1347" s="281"/>
      <c r="O1347" s="115"/>
      <c r="P1347" s="206"/>
      <c r="Q1347" s="206"/>
      <c r="R1347" s="206"/>
      <c r="S1347" s="206"/>
      <c r="T1347" s="206"/>
      <c r="U1347" s="206"/>
      <c r="V1347" s="115"/>
      <c r="W1347" s="115"/>
      <c r="X1347" s="115"/>
      <c r="Y1347" s="115"/>
      <c r="Z1347" s="115"/>
      <c r="AA1347" s="206"/>
      <c r="AB1347" s="206"/>
      <c r="AC1347" s="206"/>
      <c r="AD1347" s="206"/>
      <c r="AE1347" s="206"/>
      <c r="AF1347" s="206"/>
      <c r="AG1347" s="206"/>
      <c r="AH1347" s="206"/>
      <c r="AI1347" s="206"/>
      <c r="AJ1347" s="206"/>
      <c r="AK1347" s="206"/>
      <c r="AL1347" s="206"/>
      <c r="AM1347" s="206"/>
      <c r="AN1347" s="206"/>
      <c r="AO1347" s="206"/>
      <c r="AP1347" s="206"/>
      <c r="AQ1347" s="206"/>
      <c r="AR1347" s="206"/>
      <c r="AS1347" s="206"/>
      <c r="AT1347" s="206"/>
      <c r="AU1347" s="206"/>
      <c r="AV1347" s="206"/>
      <c r="AW1347" s="206"/>
      <c r="AX1347" s="206"/>
      <c r="AY1347" s="206"/>
      <c r="AZ1347" s="206"/>
      <c r="BA1347" s="206"/>
      <c r="BB1347" s="206"/>
      <c r="BC1347" s="206"/>
      <c r="BD1347" s="206"/>
      <c r="BE1347" s="206"/>
      <c r="BF1347" s="206"/>
      <c r="BG1347" s="206"/>
      <c r="BH1347" s="206"/>
      <c r="BI1347" s="206"/>
      <c r="BJ1347" s="206"/>
      <c r="BK1347" s="206"/>
      <c r="BL1347" s="206"/>
      <c r="BM1347" s="206"/>
      <c r="BN1347" s="206"/>
      <c r="BO1347" s="206"/>
      <c r="BP1347" s="206"/>
      <c r="BQ1347" s="206"/>
      <c r="BR1347" s="206"/>
      <c r="BS1347" s="206"/>
      <c r="BT1347" s="206"/>
      <c r="BU1347" s="206"/>
      <c r="BV1347" s="206"/>
      <c r="BW1347" s="206"/>
      <c r="BX1347" s="206"/>
      <c r="BY1347" s="206"/>
      <c r="BZ1347" s="206"/>
      <c r="CA1347" s="206"/>
      <c r="CB1347" s="206"/>
      <c r="CC1347" s="206"/>
      <c r="CD1347" s="206"/>
      <c r="CE1347" s="206"/>
      <c r="CF1347" s="206"/>
      <c r="CG1347" s="206"/>
      <c r="CH1347" s="206"/>
      <c r="CI1347" s="206"/>
      <c r="CJ1347" s="206"/>
      <c r="CK1347" s="206"/>
      <c r="CL1347" s="206"/>
      <c r="CM1347" s="206"/>
      <c r="CN1347" s="206"/>
      <c r="CO1347" s="206"/>
      <c r="CP1347" s="2242"/>
      <c r="CQ1347" s="2242"/>
      <c r="CR1347" s="2242"/>
      <c r="CS1347" s="281"/>
      <c r="CT1347" s="281"/>
      <c r="CU1347" s="281"/>
      <c r="CV1347" s="206"/>
      <c r="CW1347" s="206"/>
      <c r="CX1347" s="206"/>
      <c r="CY1347" s="206"/>
      <c r="CZ1347" s="206"/>
      <c r="DA1347" s="206"/>
      <c r="DB1347" s="1624"/>
      <c r="DC1347" s="1624"/>
      <c r="DD1347" s="1624"/>
      <c r="DE1347" s="206"/>
      <c r="DF1347" s="281"/>
      <c r="DG1347" s="206"/>
      <c r="DH1347" s="206"/>
      <c r="DI1347" s="206"/>
      <c r="DJ1347" s="206"/>
      <c r="DK1347" s="206"/>
      <c r="DL1347" s="206"/>
      <c r="DM1347" s="206"/>
      <c r="DN1347" s="194"/>
      <c r="DO1347" s="206"/>
      <c r="DP1347" s="281"/>
      <c r="DQ1347" s="206"/>
      <c r="DR1347" s="206"/>
      <c r="DS1347" s="206"/>
      <c r="DT1347" s="206"/>
      <c r="DU1347" s="206"/>
      <c r="DV1347" s="206"/>
      <c r="DW1347" s="206"/>
      <c r="DX1347" s="194"/>
      <c r="DY1347" s="206"/>
      <c r="DZ1347" s="2242"/>
      <c r="EA1347" s="281"/>
      <c r="EB1347" s="206"/>
      <c r="EC1347" s="206"/>
      <c r="ED1347" s="203"/>
      <c r="EE1347" s="203"/>
      <c r="EF1347" s="203"/>
      <c r="EG1347" s="203"/>
      <c r="EH1347" s="1620"/>
    </row>
    <row r="1348" spans="1:138" ht="31.5" hidden="1" customHeight="1" outlineLevel="1">
      <c r="A1348" s="58"/>
      <c r="B1348" s="58"/>
      <c r="C1348" s="60">
        <v>1</v>
      </c>
      <c r="D1348" s="61" t="s">
        <v>167</v>
      </c>
      <c r="E1348" s="59"/>
      <c r="F1348" s="59"/>
      <c r="G1348" s="59"/>
      <c r="H1348" s="59"/>
      <c r="I1348" s="59"/>
      <c r="J1348" s="59"/>
      <c r="K1348" s="59"/>
      <c r="L1348" s="59"/>
      <c r="M1348" s="2198"/>
      <c r="N1348" s="766"/>
      <c r="O1348" s="59"/>
      <c r="P1348" s="182"/>
      <c r="Q1348" s="182"/>
      <c r="R1348" s="182"/>
      <c r="S1348" s="182"/>
      <c r="T1348" s="182"/>
      <c r="U1348" s="182"/>
      <c r="V1348" s="59"/>
      <c r="W1348" s="59"/>
      <c r="X1348" s="59"/>
      <c r="Y1348" s="59"/>
      <c r="Z1348" s="59"/>
      <c r="AA1348" s="182"/>
      <c r="AB1348" s="182"/>
      <c r="AC1348" s="182"/>
      <c r="AD1348" s="182"/>
      <c r="AE1348" s="182"/>
      <c r="AF1348" s="182"/>
      <c r="AG1348" s="182"/>
      <c r="AH1348" s="184">
        <f t="shared" ref="AH1348:CX1348" si="3632">AH1353+AH1358+AH1364+AH1369</f>
        <v>0</v>
      </c>
      <c r="AI1348" s="184">
        <f t="shared" si="3632"/>
        <v>0</v>
      </c>
      <c r="AJ1348" s="184">
        <f t="shared" si="3632"/>
        <v>0</v>
      </c>
      <c r="AK1348" s="184">
        <f t="shared" si="3632"/>
        <v>0</v>
      </c>
      <c r="AL1348" s="184">
        <f t="shared" si="3632"/>
        <v>0</v>
      </c>
      <c r="AM1348" s="184">
        <f t="shared" si="3632"/>
        <v>0</v>
      </c>
      <c r="AN1348" s="184">
        <f t="shared" si="3632"/>
        <v>0</v>
      </c>
      <c r="AO1348" s="184">
        <f t="shared" si="3632"/>
        <v>0</v>
      </c>
      <c r="AP1348" s="184">
        <f t="shared" si="3632"/>
        <v>0</v>
      </c>
      <c r="AQ1348" s="184">
        <f t="shared" si="3632"/>
        <v>0</v>
      </c>
      <c r="AR1348" s="184">
        <f t="shared" si="3632"/>
        <v>0</v>
      </c>
      <c r="AS1348" s="184">
        <f t="shared" si="3632"/>
        <v>0</v>
      </c>
      <c r="AT1348" s="184">
        <f t="shared" si="3632"/>
        <v>0</v>
      </c>
      <c r="AU1348" s="184">
        <f t="shared" si="3632"/>
        <v>0</v>
      </c>
      <c r="AV1348" s="184">
        <f t="shared" si="3632"/>
        <v>0</v>
      </c>
      <c r="AW1348" s="184">
        <f t="shared" ref="AW1348:BZ1348" si="3633">AW1353+AW1358+AW1364+AW1369</f>
        <v>0</v>
      </c>
      <c r="AX1348" s="184">
        <f t="shared" si="3633"/>
        <v>0</v>
      </c>
      <c r="AY1348" s="184">
        <f t="shared" si="3633"/>
        <v>0</v>
      </c>
      <c r="AZ1348" s="184">
        <f t="shared" si="3633"/>
        <v>0</v>
      </c>
      <c r="BA1348" s="184">
        <f t="shared" si="3633"/>
        <v>0</v>
      </c>
      <c r="BB1348" s="184">
        <f t="shared" si="3633"/>
        <v>0</v>
      </c>
      <c r="BC1348" s="184">
        <f t="shared" si="3633"/>
        <v>0</v>
      </c>
      <c r="BD1348" s="184">
        <f t="shared" si="3633"/>
        <v>0</v>
      </c>
      <c r="BE1348" s="184">
        <f t="shared" si="3633"/>
        <v>0</v>
      </c>
      <c r="BF1348" s="184">
        <f t="shared" si="3633"/>
        <v>0</v>
      </c>
      <c r="BG1348" s="184">
        <f t="shared" si="3633"/>
        <v>0</v>
      </c>
      <c r="BH1348" s="184">
        <f t="shared" si="3633"/>
        <v>0</v>
      </c>
      <c r="BI1348" s="184">
        <f t="shared" si="3633"/>
        <v>0</v>
      </c>
      <c r="BJ1348" s="184">
        <f t="shared" si="3633"/>
        <v>0</v>
      </c>
      <c r="BK1348" s="184">
        <f t="shared" si="3633"/>
        <v>0</v>
      </c>
      <c r="BL1348" s="184">
        <f t="shared" si="3633"/>
        <v>0</v>
      </c>
      <c r="BM1348" s="184">
        <f t="shared" si="3633"/>
        <v>0</v>
      </c>
      <c r="BN1348" s="184">
        <f t="shared" si="3633"/>
        <v>0</v>
      </c>
      <c r="BO1348" s="184">
        <f t="shared" si="3633"/>
        <v>0</v>
      </c>
      <c r="BP1348" s="184">
        <f t="shared" si="3633"/>
        <v>0</v>
      </c>
      <c r="BQ1348" s="184">
        <f t="shared" si="3633"/>
        <v>0</v>
      </c>
      <c r="BR1348" s="184">
        <f t="shared" si="3633"/>
        <v>0</v>
      </c>
      <c r="BS1348" s="184">
        <f t="shared" si="3633"/>
        <v>0</v>
      </c>
      <c r="BT1348" s="184">
        <f t="shared" si="3633"/>
        <v>0</v>
      </c>
      <c r="BU1348" s="184">
        <f t="shared" si="3633"/>
        <v>0</v>
      </c>
      <c r="BV1348" s="184">
        <f t="shared" si="3633"/>
        <v>0</v>
      </c>
      <c r="BW1348" s="184">
        <f t="shared" si="3633"/>
        <v>0</v>
      </c>
      <c r="BX1348" s="184">
        <f t="shared" si="3633"/>
        <v>0</v>
      </c>
      <c r="BY1348" s="184">
        <f t="shared" si="3633"/>
        <v>0</v>
      </c>
      <c r="BZ1348" s="184">
        <f t="shared" si="3633"/>
        <v>0</v>
      </c>
      <c r="CA1348" s="184">
        <f t="shared" ref="CA1348:CO1348" si="3634">CA1353+CA1358+CA1364+CA1369</f>
        <v>0</v>
      </c>
      <c r="CB1348" s="184">
        <f t="shared" si="3634"/>
        <v>0</v>
      </c>
      <c r="CC1348" s="184">
        <f t="shared" si="3634"/>
        <v>0</v>
      </c>
      <c r="CD1348" s="184">
        <f t="shared" si="3634"/>
        <v>0</v>
      </c>
      <c r="CE1348" s="184">
        <f t="shared" si="3634"/>
        <v>0</v>
      </c>
      <c r="CF1348" s="184">
        <f t="shared" si="3634"/>
        <v>0</v>
      </c>
      <c r="CG1348" s="184">
        <f t="shared" si="3634"/>
        <v>0</v>
      </c>
      <c r="CH1348" s="184">
        <f t="shared" si="3634"/>
        <v>0</v>
      </c>
      <c r="CI1348" s="184">
        <f t="shared" si="3634"/>
        <v>0</v>
      </c>
      <c r="CJ1348" s="184">
        <f t="shared" si="3634"/>
        <v>0</v>
      </c>
      <c r="CK1348" s="184">
        <f t="shared" si="3634"/>
        <v>0</v>
      </c>
      <c r="CL1348" s="184">
        <f t="shared" si="3634"/>
        <v>0</v>
      </c>
      <c r="CM1348" s="184">
        <f t="shared" si="3634"/>
        <v>0</v>
      </c>
      <c r="CN1348" s="184">
        <f t="shared" si="3634"/>
        <v>0</v>
      </c>
      <c r="CO1348" s="184">
        <f t="shared" si="3634"/>
        <v>0</v>
      </c>
      <c r="CP1348" s="2315">
        <f t="shared" si="3632"/>
        <v>0</v>
      </c>
      <c r="CQ1348" s="2315">
        <f t="shared" si="3632"/>
        <v>0</v>
      </c>
      <c r="CR1348" s="2315">
        <f t="shared" si="3632"/>
        <v>0</v>
      </c>
      <c r="CS1348" s="282">
        <f t="shared" si="3632"/>
        <v>0</v>
      </c>
      <c r="CT1348" s="282">
        <f t="shared" si="3632"/>
        <v>0</v>
      </c>
      <c r="CU1348" s="282">
        <f t="shared" si="3632"/>
        <v>0</v>
      </c>
      <c r="CV1348" s="184">
        <f t="shared" si="3632"/>
        <v>0</v>
      </c>
      <c r="CW1348" s="184">
        <f t="shared" si="3632"/>
        <v>0</v>
      </c>
      <c r="CX1348" s="184">
        <f t="shared" si="3632"/>
        <v>0</v>
      </c>
      <c r="CY1348" s="184">
        <f t="shared" ref="CY1348:DA1348" si="3635">CY1353+CY1358+CY1364+CY1369</f>
        <v>0</v>
      </c>
      <c r="CZ1348" s="184">
        <f t="shared" si="3635"/>
        <v>0</v>
      </c>
      <c r="DA1348" s="184">
        <f t="shared" si="3635"/>
        <v>0</v>
      </c>
      <c r="DB1348" s="1625"/>
      <c r="DC1348" s="1625"/>
      <c r="DD1348" s="1625"/>
      <c r="DE1348" s="184">
        <f t="shared" ref="DE1348" si="3636">DE1353+DE1358+DE1364+DE1369</f>
        <v>0</v>
      </c>
      <c r="DF1348" s="282"/>
      <c r="DG1348" s="184"/>
      <c r="DH1348" s="184"/>
      <c r="DI1348" s="184"/>
      <c r="DJ1348" s="184"/>
      <c r="DK1348" s="184"/>
      <c r="DL1348" s="184"/>
      <c r="DM1348" s="184"/>
      <c r="DN1348" s="206"/>
      <c r="DO1348" s="184"/>
      <c r="DP1348" s="282"/>
      <c r="DQ1348" s="184"/>
      <c r="DR1348" s="184"/>
      <c r="DS1348" s="184"/>
      <c r="DT1348" s="184"/>
      <c r="DU1348" s="184"/>
      <c r="DV1348" s="184"/>
      <c r="DW1348" s="184"/>
      <c r="DX1348" s="206"/>
      <c r="DY1348" s="184"/>
      <c r="DZ1348" s="2315">
        <f t="shared" ref="DZ1348:EB1348" si="3637">DZ1353+DZ1358+DZ1364+DZ1369</f>
        <v>0</v>
      </c>
      <c r="EA1348" s="282">
        <f t="shared" si="3637"/>
        <v>0</v>
      </c>
      <c r="EB1348" s="184">
        <f t="shared" si="3637"/>
        <v>0</v>
      </c>
      <c r="EC1348" s="184">
        <f t="shared" ref="EC1348" si="3638">EC1353+EC1358+EC1364+EC1369</f>
        <v>0</v>
      </c>
      <c r="ED1348" s="204"/>
      <c r="EE1348" s="204"/>
      <c r="EF1348" s="204"/>
      <c r="EG1348" s="204"/>
      <c r="EH1348" s="1615"/>
    </row>
    <row r="1349" spans="1:138" ht="15" hidden="1" customHeight="1" outlineLevel="1">
      <c r="A1349" s="67"/>
      <c r="B1349" s="67"/>
      <c r="C1349" s="69" t="s">
        <v>8</v>
      </c>
      <c r="D1349" s="70" t="s">
        <v>47</v>
      </c>
      <c r="E1349" s="84"/>
      <c r="F1349" s="84"/>
      <c r="G1349" s="84"/>
      <c r="H1349" s="84"/>
      <c r="I1349" s="84"/>
      <c r="J1349" s="84"/>
      <c r="K1349" s="84"/>
      <c r="L1349" s="84"/>
      <c r="M1349" s="2199"/>
      <c r="N1349" s="68"/>
      <c r="O1349" s="84"/>
      <c r="P1349" s="185"/>
      <c r="Q1349" s="185"/>
      <c r="R1349" s="185"/>
      <c r="S1349" s="185"/>
      <c r="T1349" s="185"/>
      <c r="U1349" s="185"/>
      <c r="V1349" s="84"/>
      <c r="W1349" s="84"/>
      <c r="X1349" s="84"/>
      <c r="Y1349" s="84"/>
      <c r="Z1349" s="84"/>
      <c r="AA1349" s="185"/>
      <c r="AB1349" s="185"/>
      <c r="AC1349" s="185"/>
      <c r="AD1349" s="185"/>
      <c r="AE1349" s="185"/>
      <c r="AF1349" s="23"/>
      <c r="AG1349" s="23"/>
      <c r="AH1349" s="185"/>
      <c r="AI1349" s="185"/>
      <c r="AJ1349" s="185"/>
      <c r="AK1349" s="185"/>
      <c r="AL1349" s="185"/>
      <c r="AM1349" s="185"/>
      <c r="AN1349" s="185"/>
      <c r="AO1349" s="185"/>
      <c r="AP1349" s="185"/>
      <c r="AQ1349" s="185"/>
      <c r="AR1349" s="185"/>
      <c r="AS1349" s="185"/>
      <c r="AT1349" s="185"/>
      <c r="AU1349" s="185"/>
      <c r="AV1349" s="185"/>
      <c r="AW1349" s="185"/>
      <c r="AX1349" s="185"/>
      <c r="AY1349" s="185"/>
      <c r="AZ1349" s="185"/>
      <c r="BA1349" s="185"/>
      <c r="BB1349" s="185"/>
      <c r="BC1349" s="185"/>
      <c r="BD1349" s="185"/>
      <c r="BE1349" s="185"/>
      <c r="BF1349" s="185"/>
      <c r="BG1349" s="185"/>
      <c r="BH1349" s="185"/>
      <c r="BI1349" s="185"/>
      <c r="BJ1349" s="185"/>
      <c r="BK1349" s="185"/>
      <c r="BL1349" s="185"/>
      <c r="BM1349" s="185"/>
      <c r="BN1349" s="185"/>
      <c r="BO1349" s="185"/>
      <c r="BP1349" s="185"/>
      <c r="BQ1349" s="185"/>
      <c r="BR1349" s="185"/>
      <c r="BS1349" s="185"/>
      <c r="BT1349" s="185"/>
      <c r="BU1349" s="185"/>
      <c r="BV1349" s="185"/>
      <c r="BW1349" s="185"/>
      <c r="BX1349" s="185"/>
      <c r="BY1349" s="185"/>
      <c r="BZ1349" s="185"/>
      <c r="CA1349" s="185"/>
      <c r="CB1349" s="185"/>
      <c r="CC1349" s="185"/>
      <c r="CD1349" s="185"/>
      <c r="CE1349" s="185"/>
      <c r="CF1349" s="185"/>
      <c r="CG1349" s="185"/>
      <c r="CH1349" s="185"/>
      <c r="CI1349" s="185"/>
      <c r="CJ1349" s="185"/>
      <c r="CK1349" s="185"/>
      <c r="CL1349" s="185"/>
      <c r="CM1349" s="185"/>
      <c r="CN1349" s="185"/>
      <c r="CO1349" s="185"/>
      <c r="CP1349" s="2234"/>
      <c r="CQ1349" s="2234"/>
      <c r="CR1349" s="2234"/>
      <c r="CS1349" s="283"/>
      <c r="CT1349" s="283"/>
      <c r="CU1349" s="283"/>
      <c r="CV1349" s="185"/>
      <c r="CW1349" s="185"/>
      <c r="CX1349" s="185"/>
      <c r="CY1349" s="185"/>
      <c r="CZ1349" s="185"/>
      <c r="DA1349" s="185"/>
      <c r="DB1349" s="1622"/>
      <c r="DC1349" s="1622"/>
      <c r="DD1349" s="1622"/>
      <c r="DE1349" s="185"/>
      <c r="DF1349" s="283"/>
      <c r="DG1349" s="185"/>
      <c r="DH1349" s="185"/>
      <c r="DI1349" s="185"/>
      <c r="DJ1349" s="185"/>
      <c r="DK1349" s="185"/>
      <c r="DL1349" s="185"/>
      <c r="DM1349" s="185"/>
      <c r="DN1349" s="184"/>
      <c r="DO1349" s="185"/>
      <c r="DP1349" s="283"/>
      <c r="DQ1349" s="185"/>
      <c r="DR1349" s="185"/>
      <c r="DS1349" s="185"/>
      <c r="DT1349" s="185"/>
      <c r="DU1349" s="185"/>
      <c r="DV1349" s="185"/>
      <c r="DW1349" s="185"/>
      <c r="DX1349" s="184"/>
      <c r="DY1349" s="185"/>
      <c r="DZ1349" s="2234"/>
      <c r="EA1349" s="283"/>
      <c r="EB1349" s="185"/>
      <c r="EC1349" s="185"/>
      <c r="ED1349" s="202"/>
      <c r="EE1349" s="202"/>
      <c r="EF1349" s="202"/>
      <c r="EG1349" s="202"/>
      <c r="EH1349" s="1614"/>
    </row>
    <row r="1350" spans="1:138" ht="15" hidden="1" customHeight="1" outlineLevel="1">
      <c r="A1350" s="67"/>
      <c r="B1350" s="67"/>
      <c r="C1350" s="69"/>
      <c r="D1350" s="70"/>
      <c r="E1350" s="85"/>
      <c r="F1350" s="85"/>
      <c r="G1350" s="85"/>
      <c r="H1350" s="86">
        <f>SUM(I1350:L1350)</f>
        <v>0</v>
      </c>
      <c r="I1350" s="85"/>
      <c r="J1350" s="85"/>
      <c r="K1350" s="85"/>
      <c r="L1350" s="85"/>
      <c r="M1350" s="2216"/>
      <c r="N1350" s="85"/>
      <c r="O1350" s="85"/>
      <c r="P1350" s="23"/>
      <c r="Q1350" s="185">
        <f>SUM(R1350:U1350)</f>
        <v>0</v>
      </c>
      <c r="R1350" s="23"/>
      <c r="S1350" s="23"/>
      <c r="T1350" s="23"/>
      <c r="U1350" s="23"/>
      <c r="V1350" s="86">
        <f>SUM(W1350:Z1350)</f>
        <v>0</v>
      </c>
      <c r="W1350" s="85"/>
      <c r="X1350" s="85"/>
      <c r="Y1350" s="85"/>
      <c r="Z1350" s="85"/>
      <c r="AA1350" s="185">
        <f>SUM(AB1350:AE1350)</f>
        <v>0</v>
      </c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/>
      <c r="BF1350" s="23"/>
      <c r="BG1350" s="23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216"/>
      <c r="CQ1350" s="2216"/>
      <c r="CR1350" s="2216"/>
      <c r="CS1350" s="85"/>
      <c r="CT1350" s="85"/>
      <c r="CU1350" s="85"/>
      <c r="CV1350" s="23"/>
      <c r="CW1350" s="23"/>
      <c r="CX1350" s="23"/>
      <c r="CY1350" s="23"/>
      <c r="CZ1350" s="23"/>
      <c r="DA1350" s="23"/>
      <c r="DB1350" s="1496"/>
      <c r="DC1350" s="1496"/>
      <c r="DD1350" s="1496"/>
      <c r="DE1350" s="23"/>
      <c r="DF1350" s="85"/>
      <c r="DG1350" s="23"/>
      <c r="DH1350" s="23"/>
      <c r="DI1350" s="23"/>
      <c r="DJ1350" s="23"/>
      <c r="DK1350" s="23"/>
      <c r="DL1350" s="23"/>
      <c r="DM1350" s="23"/>
      <c r="DN1350" s="185"/>
      <c r="DO1350" s="23"/>
      <c r="DP1350" s="85"/>
      <c r="DQ1350" s="23"/>
      <c r="DR1350" s="23"/>
      <c r="DS1350" s="23"/>
      <c r="DT1350" s="23"/>
      <c r="DU1350" s="23"/>
      <c r="DV1350" s="23"/>
      <c r="DW1350" s="23"/>
      <c r="DX1350" s="185"/>
      <c r="DY1350" s="23"/>
      <c r="DZ1350" s="2216"/>
      <c r="EA1350" s="85"/>
      <c r="EB1350" s="23"/>
      <c r="EC1350" s="23"/>
      <c r="ED1350" s="171"/>
      <c r="EE1350" s="171"/>
      <c r="EF1350" s="171"/>
      <c r="EG1350" s="171"/>
      <c r="EH1350" s="1291"/>
    </row>
    <row r="1351" spans="1:138" ht="15" hidden="1" customHeight="1" outlineLevel="1">
      <c r="A1351" s="24"/>
      <c r="B1351" s="24"/>
      <c r="C1351" s="87"/>
      <c r="D1351" s="24"/>
      <c r="E1351" s="24"/>
      <c r="F1351" s="24"/>
      <c r="G1351" s="24"/>
      <c r="H1351" s="86">
        <f>SUM(I1351:L1351)</f>
        <v>0</v>
      </c>
      <c r="I1351" s="24"/>
      <c r="J1351" s="24"/>
      <c r="K1351" s="24"/>
      <c r="L1351" s="24"/>
      <c r="M1351" s="2239"/>
      <c r="N1351" s="210"/>
      <c r="O1351" s="24"/>
      <c r="P1351" s="33"/>
      <c r="Q1351" s="185">
        <f>SUM(R1351:U1351)</f>
        <v>0</v>
      </c>
      <c r="R1351" s="196"/>
      <c r="S1351" s="196"/>
      <c r="T1351" s="196"/>
      <c r="U1351" s="196"/>
      <c r="V1351" s="86">
        <f>SUM(W1351:Z1351)</f>
        <v>0</v>
      </c>
      <c r="W1351" s="24"/>
      <c r="X1351" s="24"/>
      <c r="Y1351" s="24"/>
      <c r="Z1351" s="24"/>
      <c r="AA1351" s="185">
        <f>SUM(AB1351:AE1351)</f>
        <v>0</v>
      </c>
      <c r="AB1351" s="196"/>
      <c r="AC1351" s="196"/>
      <c r="AD1351" s="196"/>
      <c r="AE1351" s="196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  <c r="BC1351" s="33"/>
      <c r="BD1351" s="33"/>
      <c r="BE1351" s="33"/>
      <c r="BF1351" s="33"/>
      <c r="BG1351" s="33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W1351" s="33"/>
      <c r="BX1351" s="33"/>
      <c r="BY1351" s="33"/>
      <c r="BZ1351" s="33"/>
      <c r="CA1351" s="33"/>
      <c r="CB1351" s="33"/>
      <c r="CC1351" s="33"/>
      <c r="CD1351" s="33"/>
      <c r="CE1351" s="33"/>
      <c r="CF1351" s="33"/>
      <c r="CG1351" s="33"/>
      <c r="CH1351" s="33"/>
      <c r="CI1351" s="33"/>
      <c r="CJ1351" s="33"/>
      <c r="CK1351" s="33"/>
      <c r="CL1351" s="33"/>
      <c r="CM1351" s="33"/>
      <c r="CN1351" s="33"/>
      <c r="CO1351" s="33"/>
      <c r="CP1351" s="2239"/>
      <c r="CQ1351" s="2239"/>
      <c r="CR1351" s="2239"/>
      <c r="CS1351" s="210"/>
      <c r="CT1351" s="210"/>
      <c r="CU1351" s="210"/>
      <c r="CV1351" s="33"/>
      <c r="CW1351" s="33"/>
      <c r="CX1351" s="33"/>
      <c r="CY1351" s="33"/>
      <c r="CZ1351" s="33"/>
      <c r="DA1351" s="33"/>
      <c r="DB1351" s="1498"/>
      <c r="DC1351" s="1498"/>
      <c r="DD1351" s="1498"/>
      <c r="DE1351" s="33"/>
      <c r="DF1351" s="210"/>
      <c r="DG1351" s="33"/>
      <c r="DH1351" s="33"/>
      <c r="DI1351" s="33"/>
      <c r="DJ1351" s="33"/>
      <c r="DK1351" s="33"/>
      <c r="DL1351" s="33"/>
      <c r="DM1351" s="33"/>
      <c r="DN1351" s="23"/>
      <c r="DO1351" s="33"/>
      <c r="DP1351" s="210"/>
      <c r="DQ1351" s="33"/>
      <c r="DR1351" s="33"/>
      <c r="DS1351" s="33"/>
      <c r="DT1351" s="33"/>
      <c r="DU1351" s="33"/>
      <c r="DV1351" s="33"/>
      <c r="DW1351" s="33"/>
      <c r="DX1351" s="23"/>
      <c r="DY1351" s="33"/>
      <c r="DZ1351" s="2239"/>
      <c r="EA1351" s="210"/>
      <c r="EB1351" s="33"/>
      <c r="EC1351" s="33"/>
      <c r="ED1351" s="201"/>
      <c r="EE1351" s="201"/>
      <c r="EF1351" s="201"/>
      <c r="EG1351" s="201"/>
      <c r="EH1351" s="1581"/>
    </row>
    <row r="1352" spans="1:138" ht="15" hidden="1" customHeight="1" outlineLevel="1">
      <c r="A1352" s="24"/>
      <c r="B1352" s="24"/>
      <c r="C1352" s="87" t="s">
        <v>49</v>
      </c>
      <c r="D1352" s="24"/>
      <c r="E1352" s="24"/>
      <c r="F1352" s="24"/>
      <c r="G1352" s="24"/>
      <c r="H1352" s="86">
        <f>SUM(I1352:L1352)</f>
        <v>0</v>
      </c>
      <c r="I1352" s="24"/>
      <c r="J1352" s="24"/>
      <c r="K1352" s="24"/>
      <c r="L1352" s="24"/>
      <c r="M1352" s="2239"/>
      <c r="N1352" s="210"/>
      <c r="O1352" s="24"/>
      <c r="P1352" s="33"/>
      <c r="Q1352" s="185">
        <f>SUM(R1352:U1352)</f>
        <v>0</v>
      </c>
      <c r="R1352" s="196"/>
      <c r="S1352" s="196"/>
      <c r="T1352" s="196"/>
      <c r="U1352" s="196"/>
      <c r="V1352" s="86">
        <f>SUM(W1352:Z1352)</f>
        <v>0</v>
      </c>
      <c r="W1352" s="24"/>
      <c r="X1352" s="24"/>
      <c r="Y1352" s="24"/>
      <c r="Z1352" s="24"/>
      <c r="AA1352" s="185">
        <f>SUM(AB1352:AE1352)</f>
        <v>0</v>
      </c>
      <c r="AB1352" s="196"/>
      <c r="AC1352" s="196"/>
      <c r="AD1352" s="196"/>
      <c r="AE1352" s="196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  <c r="BC1352" s="33"/>
      <c r="BD1352" s="33"/>
      <c r="BE1352" s="33"/>
      <c r="BF1352" s="33"/>
      <c r="BG1352" s="33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W1352" s="33"/>
      <c r="BX1352" s="33"/>
      <c r="BY1352" s="33"/>
      <c r="BZ1352" s="33"/>
      <c r="CA1352" s="33"/>
      <c r="CB1352" s="33"/>
      <c r="CC1352" s="33"/>
      <c r="CD1352" s="33"/>
      <c r="CE1352" s="33"/>
      <c r="CF1352" s="33"/>
      <c r="CG1352" s="33"/>
      <c r="CH1352" s="33"/>
      <c r="CI1352" s="33"/>
      <c r="CJ1352" s="33"/>
      <c r="CK1352" s="33"/>
      <c r="CL1352" s="33"/>
      <c r="CM1352" s="33"/>
      <c r="CN1352" s="33"/>
      <c r="CO1352" s="33"/>
      <c r="CP1352" s="2239"/>
      <c r="CQ1352" s="2239"/>
      <c r="CR1352" s="2239"/>
      <c r="CS1352" s="210"/>
      <c r="CT1352" s="210"/>
      <c r="CU1352" s="210"/>
      <c r="CV1352" s="33"/>
      <c r="CW1352" s="33"/>
      <c r="CX1352" s="33"/>
      <c r="CY1352" s="33"/>
      <c r="CZ1352" s="33"/>
      <c r="DA1352" s="33"/>
      <c r="DB1352" s="1498"/>
      <c r="DC1352" s="1498"/>
      <c r="DD1352" s="1498"/>
      <c r="DE1352" s="33"/>
      <c r="DF1352" s="210"/>
      <c r="DG1352" s="33"/>
      <c r="DH1352" s="33"/>
      <c r="DI1352" s="33"/>
      <c r="DJ1352" s="33"/>
      <c r="DK1352" s="33"/>
      <c r="DL1352" s="33"/>
      <c r="DM1352" s="33"/>
      <c r="DN1352" s="33"/>
      <c r="DO1352" s="33"/>
      <c r="DP1352" s="210"/>
      <c r="DQ1352" s="33"/>
      <c r="DR1352" s="33"/>
      <c r="DS1352" s="33"/>
      <c r="DT1352" s="33"/>
      <c r="DU1352" s="33"/>
      <c r="DV1352" s="33"/>
      <c r="DW1352" s="33"/>
      <c r="DX1352" s="33"/>
      <c r="DY1352" s="33"/>
      <c r="DZ1352" s="2239"/>
      <c r="EA1352" s="210"/>
      <c r="EB1352" s="33"/>
      <c r="EC1352" s="33"/>
      <c r="ED1352" s="201"/>
      <c r="EE1352" s="201"/>
      <c r="EF1352" s="201"/>
      <c r="EG1352" s="201"/>
      <c r="EH1352" s="1581"/>
    </row>
    <row r="1353" spans="1:138" ht="15" hidden="1" customHeight="1" outlineLevel="1">
      <c r="A1353" s="67"/>
      <c r="B1353" s="67"/>
      <c r="C1353" s="88"/>
      <c r="D1353" s="71" t="s">
        <v>1</v>
      </c>
      <c r="E1353" s="84"/>
      <c r="F1353" s="84"/>
      <c r="G1353" s="84"/>
      <c r="H1353" s="84"/>
      <c r="I1353" s="84"/>
      <c r="J1353" s="84"/>
      <c r="K1353" s="84"/>
      <c r="L1353" s="84"/>
      <c r="M1353" s="2199"/>
      <c r="N1353" s="68"/>
      <c r="O1353" s="84"/>
      <c r="P1353" s="185"/>
      <c r="Q1353" s="185"/>
      <c r="R1353" s="185"/>
      <c r="S1353" s="185"/>
      <c r="T1353" s="185"/>
      <c r="U1353" s="185"/>
      <c r="V1353" s="84"/>
      <c r="W1353" s="84"/>
      <c r="X1353" s="84"/>
      <c r="Y1353" s="84"/>
      <c r="Z1353" s="84"/>
      <c r="AA1353" s="185"/>
      <c r="AB1353" s="185"/>
      <c r="AC1353" s="185"/>
      <c r="AD1353" s="185"/>
      <c r="AE1353" s="185"/>
      <c r="AF1353" s="105"/>
      <c r="AG1353" s="105"/>
      <c r="AH1353" s="185">
        <f>SUM(AH1350:AH1352)</f>
        <v>0</v>
      </c>
      <c r="AI1353" s="185">
        <f>SUM(AI1350:AI1352)</f>
        <v>0</v>
      </c>
      <c r="AJ1353" s="185">
        <f t="shared" ref="AJ1353:AV1353" si="3639">SUM(AJ1350:AJ1352)</f>
        <v>0</v>
      </c>
      <c r="AK1353" s="185">
        <f t="shared" si="3639"/>
        <v>0</v>
      </c>
      <c r="AL1353" s="185">
        <f t="shared" si="3639"/>
        <v>0</v>
      </c>
      <c r="AM1353" s="185">
        <f t="shared" si="3639"/>
        <v>0</v>
      </c>
      <c r="AN1353" s="185">
        <f t="shared" si="3639"/>
        <v>0</v>
      </c>
      <c r="AO1353" s="185">
        <f t="shared" si="3639"/>
        <v>0</v>
      </c>
      <c r="AP1353" s="185">
        <f t="shared" si="3639"/>
        <v>0</v>
      </c>
      <c r="AQ1353" s="185">
        <f t="shared" si="3639"/>
        <v>0</v>
      </c>
      <c r="AR1353" s="185">
        <f t="shared" si="3639"/>
        <v>0</v>
      </c>
      <c r="AS1353" s="185">
        <f t="shared" si="3639"/>
        <v>0</v>
      </c>
      <c r="AT1353" s="185">
        <f t="shared" si="3639"/>
        <v>0</v>
      </c>
      <c r="AU1353" s="185">
        <f t="shared" si="3639"/>
        <v>0</v>
      </c>
      <c r="AV1353" s="185">
        <f t="shared" si="3639"/>
        <v>0</v>
      </c>
      <c r="AW1353" s="185">
        <f>SUM(AW1350:AW1352)</f>
        <v>0</v>
      </c>
      <c r="AX1353" s="185">
        <f>SUM(AX1350:AX1352)</f>
        <v>0</v>
      </c>
      <c r="AY1353" s="185">
        <f t="shared" ref="AY1353:BK1353" si="3640">SUM(AY1350:AY1352)</f>
        <v>0</v>
      </c>
      <c r="AZ1353" s="185">
        <f t="shared" si="3640"/>
        <v>0</v>
      </c>
      <c r="BA1353" s="185">
        <f t="shared" si="3640"/>
        <v>0</v>
      </c>
      <c r="BB1353" s="185">
        <f t="shared" si="3640"/>
        <v>0</v>
      </c>
      <c r="BC1353" s="185">
        <f t="shared" si="3640"/>
        <v>0</v>
      </c>
      <c r="BD1353" s="185">
        <f t="shared" si="3640"/>
        <v>0</v>
      </c>
      <c r="BE1353" s="185">
        <f t="shared" si="3640"/>
        <v>0</v>
      </c>
      <c r="BF1353" s="185">
        <f t="shared" si="3640"/>
        <v>0</v>
      </c>
      <c r="BG1353" s="185">
        <f t="shared" si="3640"/>
        <v>0</v>
      </c>
      <c r="BH1353" s="185">
        <f t="shared" si="3640"/>
        <v>0</v>
      </c>
      <c r="BI1353" s="185">
        <f t="shared" si="3640"/>
        <v>0</v>
      </c>
      <c r="BJ1353" s="185">
        <f t="shared" si="3640"/>
        <v>0</v>
      </c>
      <c r="BK1353" s="185">
        <f t="shared" si="3640"/>
        <v>0</v>
      </c>
      <c r="BL1353" s="185">
        <f>SUM(BL1350:BL1352)</f>
        <v>0</v>
      </c>
      <c r="BM1353" s="185">
        <f>SUM(BM1350:BM1352)</f>
        <v>0</v>
      </c>
      <c r="BN1353" s="185">
        <f t="shared" ref="BN1353:BZ1353" si="3641">SUM(BN1350:BN1352)</f>
        <v>0</v>
      </c>
      <c r="BO1353" s="185">
        <f t="shared" si="3641"/>
        <v>0</v>
      </c>
      <c r="BP1353" s="185">
        <f t="shared" si="3641"/>
        <v>0</v>
      </c>
      <c r="BQ1353" s="185">
        <f t="shared" si="3641"/>
        <v>0</v>
      </c>
      <c r="BR1353" s="185">
        <f t="shared" si="3641"/>
        <v>0</v>
      </c>
      <c r="BS1353" s="185">
        <f t="shared" si="3641"/>
        <v>0</v>
      </c>
      <c r="BT1353" s="185">
        <f t="shared" si="3641"/>
        <v>0</v>
      </c>
      <c r="BU1353" s="185">
        <f t="shared" si="3641"/>
        <v>0</v>
      </c>
      <c r="BV1353" s="185">
        <f t="shared" si="3641"/>
        <v>0</v>
      </c>
      <c r="BW1353" s="185">
        <f t="shared" si="3641"/>
        <v>0</v>
      </c>
      <c r="BX1353" s="185">
        <f t="shared" si="3641"/>
        <v>0</v>
      </c>
      <c r="BY1353" s="185">
        <f t="shared" si="3641"/>
        <v>0</v>
      </c>
      <c r="BZ1353" s="185">
        <f t="shared" si="3641"/>
        <v>0</v>
      </c>
      <c r="CA1353" s="185">
        <f>SUM(CA1350:CA1352)</f>
        <v>0</v>
      </c>
      <c r="CB1353" s="185">
        <f>SUM(CB1350:CB1352)</f>
        <v>0</v>
      </c>
      <c r="CC1353" s="185">
        <f t="shared" ref="CC1353:CO1353" si="3642">SUM(CC1350:CC1352)</f>
        <v>0</v>
      </c>
      <c r="CD1353" s="185">
        <f t="shared" si="3642"/>
        <v>0</v>
      </c>
      <c r="CE1353" s="185">
        <f t="shared" si="3642"/>
        <v>0</v>
      </c>
      <c r="CF1353" s="185">
        <f t="shared" si="3642"/>
        <v>0</v>
      </c>
      <c r="CG1353" s="185">
        <f t="shared" si="3642"/>
        <v>0</v>
      </c>
      <c r="CH1353" s="185">
        <f t="shared" si="3642"/>
        <v>0</v>
      </c>
      <c r="CI1353" s="185">
        <f t="shared" si="3642"/>
        <v>0</v>
      </c>
      <c r="CJ1353" s="185">
        <f t="shared" si="3642"/>
        <v>0</v>
      </c>
      <c r="CK1353" s="185">
        <f t="shared" si="3642"/>
        <v>0</v>
      </c>
      <c r="CL1353" s="185">
        <f t="shared" si="3642"/>
        <v>0</v>
      </c>
      <c r="CM1353" s="185">
        <f t="shared" si="3642"/>
        <v>0</v>
      </c>
      <c r="CN1353" s="185">
        <f t="shared" si="3642"/>
        <v>0</v>
      </c>
      <c r="CO1353" s="185">
        <f t="shared" si="3642"/>
        <v>0</v>
      </c>
      <c r="CP1353" s="2234">
        <f t="shared" ref="CP1353:CX1353" si="3643">SUM(CP1350:CP1352)</f>
        <v>0</v>
      </c>
      <c r="CQ1353" s="2234">
        <f t="shared" si="3643"/>
        <v>0</v>
      </c>
      <c r="CR1353" s="2234">
        <f t="shared" si="3643"/>
        <v>0</v>
      </c>
      <c r="CS1353" s="283">
        <f t="shared" si="3643"/>
        <v>0</v>
      </c>
      <c r="CT1353" s="283">
        <f t="shared" si="3643"/>
        <v>0</v>
      </c>
      <c r="CU1353" s="283">
        <f t="shared" si="3643"/>
        <v>0</v>
      </c>
      <c r="CV1353" s="185">
        <f t="shared" si="3643"/>
        <v>0</v>
      </c>
      <c r="CW1353" s="185">
        <f t="shared" si="3643"/>
        <v>0</v>
      </c>
      <c r="CX1353" s="185">
        <f t="shared" si="3643"/>
        <v>0</v>
      </c>
      <c r="CY1353" s="185">
        <f t="shared" ref="CY1353:DA1353" si="3644">SUM(CY1350:CY1352)</f>
        <v>0</v>
      </c>
      <c r="CZ1353" s="185">
        <f t="shared" si="3644"/>
        <v>0</v>
      </c>
      <c r="DA1353" s="185">
        <f t="shared" si="3644"/>
        <v>0</v>
      </c>
      <c r="DB1353" s="1622"/>
      <c r="DC1353" s="1622"/>
      <c r="DD1353" s="1622"/>
      <c r="DE1353" s="185">
        <f>SUM(DE1350:DE1352)</f>
        <v>0</v>
      </c>
      <c r="DF1353" s="283"/>
      <c r="DG1353" s="185"/>
      <c r="DH1353" s="185"/>
      <c r="DI1353" s="185"/>
      <c r="DJ1353" s="185"/>
      <c r="DK1353" s="185"/>
      <c r="DL1353" s="185"/>
      <c r="DM1353" s="185"/>
      <c r="DN1353" s="33"/>
      <c r="DO1353" s="185"/>
      <c r="DP1353" s="283"/>
      <c r="DQ1353" s="185"/>
      <c r="DR1353" s="185"/>
      <c r="DS1353" s="185"/>
      <c r="DT1353" s="185"/>
      <c r="DU1353" s="185"/>
      <c r="DV1353" s="185"/>
      <c r="DW1353" s="185"/>
      <c r="DX1353" s="33"/>
      <c r="DY1353" s="185"/>
      <c r="DZ1353" s="2234">
        <f>SUM(DZ1350:DZ1352)</f>
        <v>0</v>
      </c>
      <c r="EA1353" s="283">
        <f t="shared" ref="EA1353:EB1353" si="3645">SUM(EA1350:EA1352)</f>
        <v>0</v>
      </c>
      <c r="EB1353" s="185">
        <f t="shared" si="3645"/>
        <v>0</v>
      </c>
      <c r="EC1353" s="185">
        <f t="shared" ref="EC1353" si="3646">SUM(EC1350:EC1352)</f>
        <v>0</v>
      </c>
      <c r="ED1353" s="202"/>
      <c r="EE1353" s="202"/>
      <c r="EF1353" s="202"/>
      <c r="EG1353" s="202"/>
      <c r="EH1353" s="1614"/>
    </row>
    <row r="1354" spans="1:138" ht="15" hidden="1" customHeight="1" outlineLevel="1">
      <c r="A1354" s="67"/>
      <c r="B1354" s="67"/>
      <c r="C1354" s="69" t="s">
        <v>9</v>
      </c>
      <c r="D1354" s="70" t="s">
        <v>50</v>
      </c>
      <c r="E1354" s="84"/>
      <c r="F1354" s="84"/>
      <c r="G1354" s="84"/>
      <c r="H1354" s="84"/>
      <c r="I1354" s="84"/>
      <c r="J1354" s="84"/>
      <c r="K1354" s="84"/>
      <c r="L1354" s="84"/>
      <c r="M1354" s="2199"/>
      <c r="N1354" s="68"/>
      <c r="O1354" s="84"/>
      <c r="P1354" s="185"/>
      <c r="Q1354" s="185"/>
      <c r="R1354" s="185"/>
      <c r="S1354" s="185"/>
      <c r="T1354" s="185"/>
      <c r="U1354" s="185"/>
      <c r="V1354" s="84"/>
      <c r="W1354" s="84"/>
      <c r="X1354" s="84"/>
      <c r="Y1354" s="84"/>
      <c r="Z1354" s="84"/>
      <c r="AA1354" s="185"/>
      <c r="AB1354" s="185"/>
      <c r="AC1354" s="185"/>
      <c r="AD1354" s="185"/>
      <c r="AE1354" s="185"/>
      <c r="AF1354" s="23"/>
      <c r="AG1354" s="23"/>
      <c r="AH1354" s="185"/>
      <c r="AI1354" s="185"/>
      <c r="AJ1354" s="185"/>
      <c r="AK1354" s="185"/>
      <c r="AL1354" s="185"/>
      <c r="AM1354" s="185"/>
      <c r="AN1354" s="185"/>
      <c r="AO1354" s="185"/>
      <c r="AP1354" s="185"/>
      <c r="AQ1354" s="185"/>
      <c r="AR1354" s="185"/>
      <c r="AS1354" s="185"/>
      <c r="AT1354" s="185"/>
      <c r="AU1354" s="185"/>
      <c r="AV1354" s="185"/>
      <c r="AW1354" s="185"/>
      <c r="AX1354" s="185"/>
      <c r="AY1354" s="185"/>
      <c r="AZ1354" s="185"/>
      <c r="BA1354" s="185"/>
      <c r="BB1354" s="185"/>
      <c r="BC1354" s="185"/>
      <c r="BD1354" s="185"/>
      <c r="BE1354" s="185"/>
      <c r="BF1354" s="185"/>
      <c r="BG1354" s="185"/>
      <c r="BH1354" s="185"/>
      <c r="BI1354" s="185"/>
      <c r="BJ1354" s="185"/>
      <c r="BK1354" s="185"/>
      <c r="BL1354" s="185"/>
      <c r="BM1354" s="185"/>
      <c r="BN1354" s="185"/>
      <c r="BO1354" s="185"/>
      <c r="BP1354" s="185"/>
      <c r="BQ1354" s="185"/>
      <c r="BR1354" s="185"/>
      <c r="BS1354" s="185"/>
      <c r="BT1354" s="185"/>
      <c r="BU1354" s="185"/>
      <c r="BV1354" s="185"/>
      <c r="BW1354" s="185"/>
      <c r="BX1354" s="185"/>
      <c r="BY1354" s="185"/>
      <c r="BZ1354" s="185"/>
      <c r="CA1354" s="185"/>
      <c r="CB1354" s="185"/>
      <c r="CC1354" s="185"/>
      <c r="CD1354" s="185"/>
      <c r="CE1354" s="185"/>
      <c r="CF1354" s="185"/>
      <c r="CG1354" s="185"/>
      <c r="CH1354" s="185"/>
      <c r="CI1354" s="185"/>
      <c r="CJ1354" s="185"/>
      <c r="CK1354" s="185"/>
      <c r="CL1354" s="185"/>
      <c r="CM1354" s="185"/>
      <c r="CN1354" s="185"/>
      <c r="CO1354" s="185"/>
      <c r="CP1354" s="2234"/>
      <c r="CQ1354" s="2234"/>
      <c r="CR1354" s="2234"/>
      <c r="CS1354" s="283"/>
      <c r="CT1354" s="283"/>
      <c r="CU1354" s="283"/>
      <c r="CV1354" s="185"/>
      <c r="CW1354" s="185"/>
      <c r="CX1354" s="185"/>
      <c r="CY1354" s="185"/>
      <c r="CZ1354" s="185"/>
      <c r="DA1354" s="185"/>
      <c r="DB1354" s="1622"/>
      <c r="DC1354" s="1622"/>
      <c r="DD1354" s="1622"/>
      <c r="DE1354" s="185"/>
      <c r="DF1354" s="283"/>
      <c r="DG1354" s="185"/>
      <c r="DH1354" s="185"/>
      <c r="DI1354" s="185"/>
      <c r="DJ1354" s="185"/>
      <c r="DK1354" s="185"/>
      <c r="DL1354" s="185"/>
      <c r="DM1354" s="185"/>
      <c r="DN1354" s="185"/>
      <c r="DO1354" s="185"/>
      <c r="DP1354" s="283"/>
      <c r="DQ1354" s="185"/>
      <c r="DR1354" s="185"/>
      <c r="DS1354" s="185"/>
      <c r="DT1354" s="185"/>
      <c r="DU1354" s="185"/>
      <c r="DV1354" s="185"/>
      <c r="DW1354" s="185"/>
      <c r="DX1354" s="185"/>
      <c r="DY1354" s="185"/>
      <c r="DZ1354" s="2234"/>
      <c r="EA1354" s="283"/>
      <c r="EB1354" s="185"/>
      <c r="EC1354" s="185"/>
      <c r="ED1354" s="202"/>
      <c r="EE1354" s="202"/>
      <c r="EF1354" s="202"/>
      <c r="EG1354" s="202"/>
      <c r="EH1354" s="1614"/>
    </row>
    <row r="1355" spans="1:138" ht="15" hidden="1" customHeight="1" outlineLevel="1">
      <c r="A1355" s="67"/>
      <c r="B1355" s="67"/>
      <c r="C1355" s="69"/>
      <c r="D1355" s="70"/>
      <c r="E1355" s="85"/>
      <c r="F1355" s="85"/>
      <c r="G1355" s="85"/>
      <c r="H1355" s="86">
        <f>SUM(I1355:L1355)</f>
        <v>0</v>
      </c>
      <c r="I1355" s="85"/>
      <c r="J1355" s="85"/>
      <c r="K1355" s="85"/>
      <c r="L1355" s="85"/>
      <c r="M1355" s="2216"/>
      <c r="N1355" s="85"/>
      <c r="O1355" s="85"/>
      <c r="P1355" s="23"/>
      <c r="Q1355" s="185">
        <f>SUM(R1355:U1355)</f>
        <v>0</v>
      </c>
      <c r="R1355" s="23"/>
      <c r="S1355" s="23"/>
      <c r="T1355" s="23"/>
      <c r="U1355" s="23"/>
      <c r="V1355" s="86">
        <f>SUM(W1355:Z1355)</f>
        <v>0</v>
      </c>
      <c r="W1355" s="85"/>
      <c r="X1355" s="85"/>
      <c r="Y1355" s="85"/>
      <c r="Z1355" s="85"/>
      <c r="AA1355" s="185">
        <f>SUM(AB1355:AE1355)</f>
        <v>0</v>
      </c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216"/>
      <c r="CQ1355" s="2216"/>
      <c r="CR1355" s="2216"/>
      <c r="CS1355" s="85"/>
      <c r="CT1355" s="85"/>
      <c r="CU1355" s="85"/>
      <c r="CV1355" s="23"/>
      <c r="CW1355" s="23"/>
      <c r="CX1355" s="23"/>
      <c r="CY1355" s="23"/>
      <c r="CZ1355" s="23"/>
      <c r="DA1355" s="23"/>
      <c r="DB1355" s="1496"/>
      <c r="DC1355" s="1496"/>
      <c r="DD1355" s="1496"/>
      <c r="DE1355" s="23"/>
      <c r="DF1355" s="85"/>
      <c r="DG1355" s="23"/>
      <c r="DH1355" s="23"/>
      <c r="DI1355" s="23"/>
      <c r="DJ1355" s="23"/>
      <c r="DK1355" s="23"/>
      <c r="DL1355" s="23"/>
      <c r="DM1355" s="23"/>
      <c r="DN1355" s="185"/>
      <c r="DO1355" s="23"/>
      <c r="DP1355" s="85"/>
      <c r="DQ1355" s="23"/>
      <c r="DR1355" s="23"/>
      <c r="DS1355" s="23"/>
      <c r="DT1355" s="23"/>
      <c r="DU1355" s="23"/>
      <c r="DV1355" s="23"/>
      <c r="DW1355" s="23"/>
      <c r="DX1355" s="185"/>
      <c r="DY1355" s="23"/>
      <c r="DZ1355" s="2216"/>
      <c r="EA1355" s="85"/>
      <c r="EB1355" s="23"/>
      <c r="EC1355" s="23"/>
      <c r="ED1355" s="171"/>
      <c r="EE1355" s="171"/>
      <c r="EF1355" s="171"/>
      <c r="EG1355" s="171"/>
      <c r="EH1355" s="1291"/>
    </row>
    <row r="1356" spans="1:138" ht="15" hidden="1" customHeight="1" outlineLevel="1">
      <c r="A1356" s="67"/>
      <c r="B1356" s="67"/>
      <c r="C1356" s="69"/>
      <c r="D1356" s="70"/>
      <c r="E1356" s="85"/>
      <c r="F1356" s="85"/>
      <c r="G1356" s="85"/>
      <c r="H1356" s="86">
        <f>SUM(I1356:L1356)</f>
        <v>0</v>
      </c>
      <c r="I1356" s="85"/>
      <c r="J1356" s="85"/>
      <c r="K1356" s="85"/>
      <c r="L1356" s="85"/>
      <c r="M1356" s="2216"/>
      <c r="N1356" s="85"/>
      <c r="O1356" s="85"/>
      <c r="P1356" s="23"/>
      <c r="Q1356" s="185">
        <f>SUM(R1356:U1356)</f>
        <v>0</v>
      </c>
      <c r="R1356" s="196"/>
      <c r="S1356" s="196"/>
      <c r="T1356" s="196"/>
      <c r="U1356" s="196"/>
      <c r="V1356" s="86">
        <f>SUM(W1356:Z1356)</f>
        <v>0</v>
      </c>
      <c r="W1356" s="85"/>
      <c r="X1356" s="85"/>
      <c r="Y1356" s="85"/>
      <c r="Z1356" s="85"/>
      <c r="AA1356" s="185">
        <f>SUM(AB1356:AE1356)</f>
        <v>0</v>
      </c>
      <c r="AB1356" s="196"/>
      <c r="AC1356" s="196"/>
      <c r="AD1356" s="196"/>
      <c r="AE1356" s="196"/>
      <c r="AF1356" s="23"/>
      <c r="AG1356" s="23"/>
      <c r="AH1356" s="3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33"/>
      <c r="AX1356" s="23"/>
      <c r="AY1356" s="23"/>
      <c r="AZ1356" s="23"/>
      <c r="BA1356" s="23"/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3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3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216"/>
      <c r="CQ1356" s="2216"/>
      <c r="CR1356" s="2216"/>
      <c r="CS1356" s="85"/>
      <c r="CT1356" s="85"/>
      <c r="CU1356" s="85"/>
      <c r="CV1356" s="23"/>
      <c r="CW1356" s="23"/>
      <c r="CX1356" s="23"/>
      <c r="CY1356" s="23"/>
      <c r="CZ1356" s="23"/>
      <c r="DA1356" s="23"/>
      <c r="DB1356" s="1496"/>
      <c r="DC1356" s="1496"/>
      <c r="DD1356" s="1496"/>
      <c r="DE1356" s="23"/>
      <c r="DF1356" s="85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85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216"/>
      <c r="EA1356" s="85"/>
      <c r="EB1356" s="23"/>
      <c r="EC1356" s="23"/>
      <c r="ED1356" s="171"/>
      <c r="EE1356" s="171"/>
      <c r="EF1356" s="171"/>
      <c r="EG1356" s="171"/>
      <c r="EH1356" s="1291"/>
    </row>
    <row r="1357" spans="1:138" ht="15" hidden="1" customHeight="1" outlineLevel="1">
      <c r="A1357" s="67"/>
      <c r="B1357" s="67"/>
      <c r="C1357" s="69" t="s">
        <v>49</v>
      </c>
      <c r="D1357" s="70"/>
      <c r="E1357" s="85"/>
      <c r="F1357" s="85"/>
      <c r="G1357" s="85"/>
      <c r="H1357" s="86">
        <f>SUM(I1357:L1357)</f>
        <v>0</v>
      </c>
      <c r="I1357" s="85"/>
      <c r="J1357" s="85"/>
      <c r="K1357" s="85"/>
      <c r="L1357" s="85"/>
      <c r="M1357" s="2216"/>
      <c r="N1357" s="85"/>
      <c r="O1357" s="85"/>
      <c r="P1357" s="23"/>
      <c r="Q1357" s="185">
        <f>SUM(R1357:U1357)</f>
        <v>0</v>
      </c>
      <c r="R1357" s="196"/>
      <c r="S1357" s="196"/>
      <c r="T1357" s="196"/>
      <c r="U1357" s="196"/>
      <c r="V1357" s="86">
        <f>SUM(W1357:Z1357)</f>
        <v>0</v>
      </c>
      <c r="W1357" s="85"/>
      <c r="X1357" s="85"/>
      <c r="Y1357" s="85"/>
      <c r="Z1357" s="85"/>
      <c r="AA1357" s="185">
        <f>SUM(AB1357:AE1357)</f>
        <v>0</v>
      </c>
      <c r="AB1357" s="196"/>
      <c r="AC1357" s="196"/>
      <c r="AD1357" s="196"/>
      <c r="AE1357" s="196"/>
      <c r="AF1357" s="23"/>
      <c r="AG1357" s="23"/>
      <c r="AH1357" s="3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33"/>
      <c r="AX1357" s="23"/>
      <c r="AY1357" s="23"/>
      <c r="AZ1357" s="23"/>
      <c r="BA1357" s="23"/>
      <c r="BB1357" s="23"/>
      <c r="BC1357" s="23"/>
      <c r="BD1357" s="23"/>
      <c r="BE1357" s="23"/>
      <c r="BF1357" s="23"/>
      <c r="BG1357" s="23"/>
      <c r="BH1357" s="23"/>
      <c r="BI1357" s="23"/>
      <c r="BJ1357" s="23"/>
      <c r="BK1357" s="23"/>
      <c r="BL1357" s="3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3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216"/>
      <c r="CQ1357" s="2216"/>
      <c r="CR1357" s="2216"/>
      <c r="CS1357" s="85"/>
      <c r="CT1357" s="85"/>
      <c r="CU1357" s="85"/>
      <c r="CV1357" s="23"/>
      <c r="CW1357" s="23"/>
      <c r="CX1357" s="23"/>
      <c r="CY1357" s="23"/>
      <c r="CZ1357" s="23"/>
      <c r="DA1357" s="23"/>
      <c r="DB1357" s="1496"/>
      <c r="DC1357" s="1496"/>
      <c r="DD1357" s="1496"/>
      <c r="DE1357" s="23"/>
      <c r="DF1357" s="85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85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216"/>
      <c r="EA1357" s="85"/>
      <c r="EB1357" s="23"/>
      <c r="EC1357" s="23"/>
      <c r="ED1357" s="171"/>
      <c r="EE1357" s="171"/>
      <c r="EF1357" s="171"/>
      <c r="EG1357" s="171"/>
      <c r="EH1357" s="1291"/>
    </row>
    <row r="1358" spans="1:138" ht="15" hidden="1" customHeight="1" outlineLevel="1">
      <c r="A1358" s="67"/>
      <c r="B1358" s="67"/>
      <c r="C1358" s="88"/>
      <c r="D1358" s="71" t="s">
        <v>1</v>
      </c>
      <c r="E1358" s="84"/>
      <c r="F1358" s="84"/>
      <c r="G1358" s="84"/>
      <c r="H1358" s="84"/>
      <c r="I1358" s="84"/>
      <c r="J1358" s="84"/>
      <c r="K1358" s="84"/>
      <c r="L1358" s="84"/>
      <c r="M1358" s="2199"/>
      <c r="N1358" s="68"/>
      <c r="O1358" s="84"/>
      <c r="P1358" s="185"/>
      <c r="Q1358" s="185"/>
      <c r="R1358" s="185"/>
      <c r="S1358" s="185"/>
      <c r="T1358" s="185"/>
      <c r="U1358" s="185"/>
      <c r="V1358" s="84"/>
      <c r="W1358" s="84"/>
      <c r="X1358" s="84"/>
      <c r="Y1358" s="84"/>
      <c r="Z1358" s="84"/>
      <c r="AA1358" s="185"/>
      <c r="AB1358" s="185"/>
      <c r="AC1358" s="185"/>
      <c r="AD1358" s="185"/>
      <c r="AE1358" s="185"/>
      <c r="AF1358" s="105"/>
      <c r="AG1358" s="105"/>
      <c r="AH1358" s="185">
        <f>SUM(AH1355:AH1357)</f>
        <v>0</v>
      </c>
      <c r="AI1358" s="185">
        <f>SUM(AI1355:AI1357)</f>
        <v>0</v>
      </c>
      <c r="AJ1358" s="185">
        <f t="shared" ref="AJ1358:AV1358" si="3647">SUM(AJ1355:AJ1357)</f>
        <v>0</v>
      </c>
      <c r="AK1358" s="185">
        <f t="shared" si="3647"/>
        <v>0</v>
      </c>
      <c r="AL1358" s="185">
        <f t="shared" si="3647"/>
        <v>0</v>
      </c>
      <c r="AM1358" s="185">
        <f t="shared" si="3647"/>
        <v>0</v>
      </c>
      <c r="AN1358" s="185">
        <f t="shared" si="3647"/>
        <v>0</v>
      </c>
      <c r="AO1358" s="185">
        <f t="shared" si="3647"/>
        <v>0</v>
      </c>
      <c r="AP1358" s="185">
        <f t="shared" si="3647"/>
        <v>0</v>
      </c>
      <c r="AQ1358" s="185">
        <f t="shared" si="3647"/>
        <v>0</v>
      </c>
      <c r="AR1358" s="185">
        <f t="shared" si="3647"/>
        <v>0</v>
      </c>
      <c r="AS1358" s="185">
        <f t="shared" si="3647"/>
        <v>0</v>
      </c>
      <c r="AT1358" s="185">
        <f t="shared" si="3647"/>
        <v>0</v>
      </c>
      <c r="AU1358" s="185">
        <f t="shared" si="3647"/>
        <v>0</v>
      </c>
      <c r="AV1358" s="185">
        <f t="shared" si="3647"/>
        <v>0</v>
      </c>
      <c r="AW1358" s="185">
        <f>SUM(AW1355:AW1357)</f>
        <v>0</v>
      </c>
      <c r="AX1358" s="185">
        <f>SUM(AX1355:AX1357)</f>
        <v>0</v>
      </c>
      <c r="AY1358" s="185">
        <f t="shared" ref="AY1358:BK1358" si="3648">SUM(AY1355:AY1357)</f>
        <v>0</v>
      </c>
      <c r="AZ1358" s="185">
        <f t="shared" si="3648"/>
        <v>0</v>
      </c>
      <c r="BA1358" s="185">
        <f t="shared" si="3648"/>
        <v>0</v>
      </c>
      <c r="BB1358" s="185">
        <f t="shared" si="3648"/>
        <v>0</v>
      </c>
      <c r="BC1358" s="185">
        <f t="shared" si="3648"/>
        <v>0</v>
      </c>
      <c r="BD1358" s="185">
        <f t="shared" si="3648"/>
        <v>0</v>
      </c>
      <c r="BE1358" s="185">
        <f t="shared" si="3648"/>
        <v>0</v>
      </c>
      <c r="BF1358" s="185">
        <f t="shared" si="3648"/>
        <v>0</v>
      </c>
      <c r="BG1358" s="185">
        <f t="shared" si="3648"/>
        <v>0</v>
      </c>
      <c r="BH1358" s="185">
        <f t="shared" si="3648"/>
        <v>0</v>
      </c>
      <c r="BI1358" s="185">
        <f t="shared" si="3648"/>
        <v>0</v>
      </c>
      <c r="BJ1358" s="185">
        <f t="shared" si="3648"/>
        <v>0</v>
      </c>
      <c r="BK1358" s="185">
        <f t="shared" si="3648"/>
        <v>0</v>
      </c>
      <c r="BL1358" s="185">
        <f>SUM(BL1355:BL1357)</f>
        <v>0</v>
      </c>
      <c r="BM1358" s="185">
        <f>SUM(BM1355:BM1357)</f>
        <v>0</v>
      </c>
      <c r="BN1358" s="185">
        <f t="shared" ref="BN1358:BZ1358" si="3649">SUM(BN1355:BN1357)</f>
        <v>0</v>
      </c>
      <c r="BO1358" s="185">
        <f t="shared" si="3649"/>
        <v>0</v>
      </c>
      <c r="BP1358" s="185">
        <f t="shared" si="3649"/>
        <v>0</v>
      </c>
      <c r="BQ1358" s="185">
        <f t="shared" si="3649"/>
        <v>0</v>
      </c>
      <c r="BR1358" s="185">
        <f t="shared" si="3649"/>
        <v>0</v>
      </c>
      <c r="BS1358" s="185">
        <f t="shared" si="3649"/>
        <v>0</v>
      </c>
      <c r="BT1358" s="185">
        <f t="shared" si="3649"/>
        <v>0</v>
      </c>
      <c r="BU1358" s="185">
        <f t="shared" si="3649"/>
        <v>0</v>
      </c>
      <c r="BV1358" s="185">
        <f t="shared" si="3649"/>
        <v>0</v>
      </c>
      <c r="BW1358" s="185">
        <f t="shared" si="3649"/>
        <v>0</v>
      </c>
      <c r="BX1358" s="185">
        <f t="shared" si="3649"/>
        <v>0</v>
      </c>
      <c r="BY1358" s="185">
        <f t="shared" si="3649"/>
        <v>0</v>
      </c>
      <c r="BZ1358" s="185">
        <f t="shared" si="3649"/>
        <v>0</v>
      </c>
      <c r="CA1358" s="185">
        <f>SUM(CA1355:CA1357)</f>
        <v>0</v>
      </c>
      <c r="CB1358" s="185">
        <f>SUM(CB1355:CB1357)</f>
        <v>0</v>
      </c>
      <c r="CC1358" s="185">
        <f t="shared" ref="CC1358:CO1358" si="3650">SUM(CC1355:CC1357)</f>
        <v>0</v>
      </c>
      <c r="CD1358" s="185">
        <f t="shared" si="3650"/>
        <v>0</v>
      </c>
      <c r="CE1358" s="185">
        <f t="shared" si="3650"/>
        <v>0</v>
      </c>
      <c r="CF1358" s="185">
        <f t="shared" si="3650"/>
        <v>0</v>
      </c>
      <c r="CG1358" s="185">
        <f t="shared" si="3650"/>
        <v>0</v>
      </c>
      <c r="CH1358" s="185">
        <f t="shared" si="3650"/>
        <v>0</v>
      </c>
      <c r="CI1358" s="185">
        <f t="shared" si="3650"/>
        <v>0</v>
      </c>
      <c r="CJ1358" s="185">
        <f t="shared" si="3650"/>
        <v>0</v>
      </c>
      <c r="CK1358" s="185">
        <f t="shared" si="3650"/>
        <v>0</v>
      </c>
      <c r="CL1358" s="185">
        <f t="shared" si="3650"/>
        <v>0</v>
      </c>
      <c r="CM1358" s="185">
        <f t="shared" si="3650"/>
        <v>0</v>
      </c>
      <c r="CN1358" s="185">
        <f t="shared" si="3650"/>
        <v>0</v>
      </c>
      <c r="CO1358" s="185">
        <f t="shared" si="3650"/>
        <v>0</v>
      </c>
      <c r="CP1358" s="2234">
        <f t="shared" ref="CP1358:CX1358" si="3651">SUM(CP1355:CP1357)</f>
        <v>0</v>
      </c>
      <c r="CQ1358" s="2234">
        <f t="shared" si="3651"/>
        <v>0</v>
      </c>
      <c r="CR1358" s="2234">
        <f t="shared" si="3651"/>
        <v>0</v>
      </c>
      <c r="CS1358" s="283">
        <f t="shared" si="3651"/>
        <v>0</v>
      </c>
      <c r="CT1358" s="283">
        <f t="shared" si="3651"/>
        <v>0</v>
      </c>
      <c r="CU1358" s="283">
        <f t="shared" si="3651"/>
        <v>0</v>
      </c>
      <c r="CV1358" s="185">
        <f t="shared" si="3651"/>
        <v>0</v>
      </c>
      <c r="CW1358" s="185">
        <f t="shared" si="3651"/>
        <v>0</v>
      </c>
      <c r="CX1358" s="185">
        <f t="shared" si="3651"/>
        <v>0</v>
      </c>
      <c r="CY1358" s="185">
        <f t="shared" ref="CY1358:DA1358" si="3652">SUM(CY1355:CY1357)</f>
        <v>0</v>
      </c>
      <c r="CZ1358" s="185">
        <f t="shared" si="3652"/>
        <v>0</v>
      </c>
      <c r="DA1358" s="185">
        <f t="shared" si="3652"/>
        <v>0</v>
      </c>
      <c r="DB1358" s="1622"/>
      <c r="DC1358" s="1622"/>
      <c r="DD1358" s="1622"/>
      <c r="DE1358" s="185">
        <f>SUM(DE1355:DE1357)</f>
        <v>0</v>
      </c>
      <c r="DF1358" s="283"/>
      <c r="DG1358" s="185"/>
      <c r="DH1358" s="185"/>
      <c r="DI1358" s="185"/>
      <c r="DJ1358" s="185"/>
      <c r="DK1358" s="185"/>
      <c r="DL1358" s="185"/>
      <c r="DM1358" s="185"/>
      <c r="DN1358" s="23"/>
      <c r="DO1358" s="185"/>
      <c r="DP1358" s="283"/>
      <c r="DQ1358" s="185"/>
      <c r="DR1358" s="185"/>
      <c r="DS1358" s="185"/>
      <c r="DT1358" s="185"/>
      <c r="DU1358" s="185"/>
      <c r="DV1358" s="185"/>
      <c r="DW1358" s="185"/>
      <c r="DX1358" s="23"/>
      <c r="DY1358" s="185"/>
      <c r="DZ1358" s="2234">
        <f>SUM(DZ1355:DZ1357)</f>
        <v>0</v>
      </c>
      <c r="EA1358" s="283">
        <f t="shared" ref="EA1358:EB1358" si="3653">SUM(EA1355:EA1357)</f>
        <v>0</v>
      </c>
      <c r="EB1358" s="185">
        <f t="shared" si="3653"/>
        <v>0</v>
      </c>
      <c r="EC1358" s="185">
        <f t="shared" ref="EC1358" si="3654">SUM(EC1355:EC1357)</f>
        <v>0</v>
      </c>
      <c r="ED1358" s="202"/>
      <c r="EE1358" s="202"/>
      <c r="EF1358" s="202"/>
      <c r="EG1358" s="202"/>
      <c r="EH1358" s="1614"/>
    </row>
    <row r="1359" spans="1:138" ht="45" hidden="1" customHeight="1" outlineLevel="1">
      <c r="A1359" s="67"/>
      <c r="B1359" s="67"/>
      <c r="C1359" s="89" t="s">
        <v>10</v>
      </c>
      <c r="D1359" s="90" t="s">
        <v>168</v>
      </c>
      <c r="E1359" s="84"/>
      <c r="F1359" s="84"/>
      <c r="G1359" s="84"/>
      <c r="H1359" s="84"/>
      <c r="I1359" s="84"/>
      <c r="J1359" s="84"/>
      <c r="K1359" s="84"/>
      <c r="L1359" s="84"/>
      <c r="M1359" s="2199"/>
      <c r="N1359" s="68"/>
      <c r="O1359" s="84"/>
      <c r="P1359" s="185"/>
      <c r="Q1359" s="185"/>
      <c r="R1359" s="185"/>
      <c r="S1359" s="185"/>
      <c r="T1359" s="185"/>
      <c r="U1359" s="185"/>
      <c r="V1359" s="84"/>
      <c r="W1359" s="84"/>
      <c r="X1359" s="84"/>
      <c r="Y1359" s="84"/>
      <c r="Z1359" s="84"/>
      <c r="AA1359" s="185"/>
      <c r="AB1359" s="185"/>
      <c r="AC1359" s="185"/>
      <c r="AD1359" s="185"/>
      <c r="AE1359" s="185"/>
      <c r="AF1359" s="23"/>
      <c r="AG1359" s="23"/>
      <c r="AH1359" s="185"/>
      <c r="AI1359" s="185"/>
      <c r="AJ1359" s="185"/>
      <c r="AK1359" s="185"/>
      <c r="AL1359" s="185"/>
      <c r="AM1359" s="185"/>
      <c r="AN1359" s="185"/>
      <c r="AO1359" s="185"/>
      <c r="AP1359" s="185"/>
      <c r="AQ1359" s="185"/>
      <c r="AR1359" s="185"/>
      <c r="AS1359" s="185"/>
      <c r="AT1359" s="185"/>
      <c r="AU1359" s="185"/>
      <c r="AV1359" s="185"/>
      <c r="AW1359" s="185"/>
      <c r="AX1359" s="185"/>
      <c r="AY1359" s="185"/>
      <c r="AZ1359" s="185"/>
      <c r="BA1359" s="185"/>
      <c r="BB1359" s="185"/>
      <c r="BC1359" s="185"/>
      <c r="BD1359" s="185"/>
      <c r="BE1359" s="185"/>
      <c r="BF1359" s="185"/>
      <c r="BG1359" s="185"/>
      <c r="BH1359" s="185"/>
      <c r="BI1359" s="185"/>
      <c r="BJ1359" s="185"/>
      <c r="BK1359" s="185"/>
      <c r="BL1359" s="185"/>
      <c r="BM1359" s="185"/>
      <c r="BN1359" s="185"/>
      <c r="BO1359" s="185"/>
      <c r="BP1359" s="185"/>
      <c r="BQ1359" s="185"/>
      <c r="BR1359" s="185"/>
      <c r="BS1359" s="185"/>
      <c r="BT1359" s="185"/>
      <c r="BU1359" s="185"/>
      <c r="BV1359" s="185"/>
      <c r="BW1359" s="185"/>
      <c r="BX1359" s="185"/>
      <c r="BY1359" s="185"/>
      <c r="BZ1359" s="185"/>
      <c r="CA1359" s="185"/>
      <c r="CB1359" s="185"/>
      <c r="CC1359" s="185"/>
      <c r="CD1359" s="185"/>
      <c r="CE1359" s="185"/>
      <c r="CF1359" s="185"/>
      <c r="CG1359" s="185"/>
      <c r="CH1359" s="185"/>
      <c r="CI1359" s="185"/>
      <c r="CJ1359" s="185"/>
      <c r="CK1359" s="185"/>
      <c r="CL1359" s="185"/>
      <c r="CM1359" s="185"/>
      <c r="CN1359" s="185"/>
      <c r="CO1359" s="185"/>
      <c r="CP1359" s="2234"/>
      <c r="CQ1359" s="2234"/>
      <c r="CR1359" s="2234"/>
      <c r="CS1359" s="283"/>
      <c r="CT1359" s="283"/>
      <c r="CU1359" s="283"/>
      <c r="CV1359" s="185"/>
      <c r="CW1359" s="185"/>
      <c r="CX1359" s="185"/>
      <c r="CY1359" s="185"/>
      <c r="CZ1359" s="185"/>
      <c r="DA1359" s="185"/>
      <c r="DB1359" s="1622"/>
      <c r="DC1359" s="1622"/>
      <c r="DD1359" s="1622"/>
      <c r="DE1359" s="185"/>
      <c r="DF1359" s="283"/>
      <c r="DG1359" s="185"/>
      <c r="DH1359" s="185"/>
      <c r="DI1359" s="185"/>
      <c r="DJ1359" s="185"/>
      <c r="DK1359" s="185"/>
      <c r="DL1359" s="185"/>
      <c r="DM1359" s="185"/>
      <c r="DN1359" s="185"/>
      <c r="DO1359" s="185"/>
      <c r="DP1359" s="283"/>
      <c r="DQ1359" s="185"/>
      <c r="DR1359" s="185"/>
      <c r="DS1359" s="185"/>
      <c r="DT1359" s="185"/>
      <c r="DU1359" s="185"/>
      <c r="DV1359" s="185"/>
      <c r="DW1359" s="185"/>
      <c r="DX1359" s="185"/>
      <c r="DY1359" s="185"/>
      <c r="DZ1359" s="2234"/>
      <c r="EA1359" s="283"/>
      <c r="EB1359" s="185"/>
      <c r="EC1359" s="185"/>
      <c r="ED1359" s="202"/>
      <c r="EE1359" s="202"/>
      <c r="EF1359" s="202"/>
      <c r="EG1359" s="202"/>
      <c r="EH1359" s="1614"/>
    </row>
    <row r="1360" spans="1:138" ht="15" hidden="1" customHeight="1" outlineLevel="1">
      <c r="A1360" s="67"/>
      <c r="B1360" s="67"/>
      <c r="C1360" s="69" t="s">
        <v>61</v>
      </c>
      <c r="D1360" s="70" t="s">
        <v>47</v>
      </c>
      <c r="E1360" s="84"/>
      <c r="F1360" s="84"/>
      <c r="G1360" s="84"/>
      <c r="H1360" s="84"/>
      <c r="I1360" s="84"/>
      <c r="J1360" s="84"/>
      <c r="K1360" s="84"/>
      <c r="L1360" s="84"/>
      <c r="M1360" s="2199"/>
      <c r="N1360" s="68"/>
      <c r="O1360" s="84"/>
      <c r="P1360" s="185"/>
      <c r="Q1360" s="185"/>
      <c r="R1360" s="185"/>
      <c r="S1360" s="185"/>
      <c r="T1360" s="185"/>
      <c r="U1360" s="185"/>
      <c r="V1360" s="84"/>
      <c r="W1360" s="84"/>
      <c r="X1360" s="84"/>
      <c r="Y1360" s="84"/>
      <c r="Z1360" s="84"/>
      <c r="AA1360" s="185"/>
      <c r="AB1360" s="185"/>
      <c r="AC1360" s="185"/>
      <c r="AD1360" s="185"/>
      <c r="AE1360" s="185"/>
      <c r="AF1360" s="105"/>
      <c r="AG1360" s="105"/>
      <c r="AH1360" s="185"/>
      <c r="AI1360" s="185"/>
      <c r="AJ1360" s="185"/>
      <c r="AK1360" s="185"/>
      <c r="AL1360" s="185"/>
      <c r="AM1360" s="185"/>
      <c r="AN1360" s="185"/>
      <c r="AO1360" s="185"/>
      <c r="AP1360" s="185"/>
      <c r="AQ1360" s="185"/>
      <c r="AR1360" s="185"/>
      <c r="AS1360" s="185"/>
      <c r="AT1360" s="185"/>
      <c r="AU1360" s="185"/>
      <c r="AV1360" s="185"/>
      <c r="AW1360" s="185"/>
      <c r="AX1360" s="185"/>
      <c r="AY1360" s="185"/>
      <c r="AZ1360" s="185"/>
      <c r="BA1360" s="185"/>
      <c r="BB1360" s="185"/>
      <c r="BC1360" s="185"/>
      <c r="BD1360" s="185"/>
      <c r="BE1360" s="185"/>
      <c r="BF1360" s="185"/>
      <c r="BG1360" s="185"/>
      <c r="BH1360" s="185"/>
      <c r="BI1360" s="185"/>
      <c r="BJ1360" s="185"/>
      <c r="BK1360" s="185"/>
      <c r="BL1360" s="185"/>
      <c r="BM1360" s="185"/>
      <c r="BN1360" s="185"/>
      <c r="BO1360" s="185"/>
      <c r="BP1360" s="185"/>
      <c r="BQ1360" s="185"/>
      <c r="BR1360" s="185"/>
      <c r="BS1360" s="185"/>
      <c r="BT1360" s="185"/>
      <c r="BU1360" s="185"/>
      <c r="BV1360" s="185"/>
      <c r="BW1360" s="185"/>
      <c r="BX1360" s="185"/>
      <c r="BY1360" s="185"/>
      <c r="BZ1360" s="185"/>
      <c r="CA1360" s="185"/>
      <c r="CB1360" s="185"/>
      <c r="CC1360" s="185"/>
      <c r="CD1360" s="185"/>
      <c r="CE1360" s="185"/>
      <c r="CF1360" s="185"/>
      <c r="CG1360" s="185"/>
      <c r="CH1360" s="185"/>
      <c r="CI1360" s="185"/>
      <c r="CJ1360" s="185"/>
      <c r="CK1360" s="185"/>
      <c r="CL1360" s="185"/>
      <c r="CM1360" s="185"/>
      <c r="CN1360" s="185"/>
      <c r="CO1360" s="185"/>
      <c r="CP1360" s="2234"/>
      <c r="CQ1360" s="2234"/>
      <c r="CR1360" s="2234"/>
      <c r="CS1360" s="283"/>
      <c r="CT1360" s="283"/>
      <c r="CU1360" s="283"/>
      <c r="CV1360" s="185"/>
      <c r="CW1360" s="185"/>
      <c r="CX1360" s="185"/>
      <c r="CY1360" s="185"/>
      <c r="CZ1360" s="185"/>
      <c r="DA1360" s="185"/>
      <c r="DB1360" s="1622"/>
      <c r="DC1360" s="1622"/>
      <c r="DD1360" s="1622"/>
      <c r="DE1360" s="185"/>
      <c r="DF1360" s="283"/>
      <c r="DG1360" s="185"/>
      <c r="DH1360" s="185"/>
      <c r="DI1360" s="185"/>
      <c r="DJ1360" s="185"/>
      <c r="DK1360" s="185"/>
      <c r="DL1360" s="185"/>
      <c r="DM1360" s="185"/>
      <c r="DN1360" s="185"/>
      <c r="DO1360" s="185"/>
      <c r="DP1360" s="283"/>
      <c r="DQ1360" s="185"/>
      <c r="DR1360" s="185"/>
      <c r="DS1360" s="185"/>
      <c r="DT1360" s="185"/>
      <c r="DU1360" s="185"/>
      <c r="DV1360" s="185"/>
      <c r="DW1360" s="185"/>
      <c r="DX1360" s="185"/>
      <c r="DY1360" s="185"/>
      <c r="DZ1360" s="2234"/>
      <c r="EA1360" s="283"/>
      <c r="EB1360" s="185"/>
      <c r="EC1360" s="185"/>
      <c r="ED1360" s="202"/>
      <c r="EE1360" s="202"/>
      <c r="EF1360" s="202"/>
      <c r="EG1360" s="202"/>
      <c r="EH1360" s="1614"/>
    </row>
    <row r="1361" spans="1:138" ht="15" hidden="1" customHeight="1" outlineLevel="1">
      <c r="A1361" s="67"/>
      <c r="B1361" s="67"/>
      <c r="C1361" s="91"/>
      <c r="D1361" s="67"/>
      <c r="E1361" s="71"/>
      <c r="F1361" s="71"/>
      <c r="G1361" s="71"/>
      <c r="H1361" s="86">
        <f>SUM(I1361:L1361)</f>
        <v>0</v>
      </c>
      <c r="I1361" s="71"/>
      <c r="J1361" s="71"/>
      <c r="K1361" s="71"/>
      <c r="L1361" s="71"/>
      <c r="M1361" s="2221"/>
      <c r="N1361" s="71"/>
      <c r="O1361" s="71"/>
      <c r="P1361" s="105"/>
      <c r="Q1361" s="185">
        <f>SUM(R1361:U1361)</f>
        <v>0</v>
      </c>
      <c r="R1361" s="23"/>
      <c r="S1361" s="23"/>
      <c r="T1361" s="23"/>
      <c r="U1361" s="23"/>
      <c r="V1361" s="86">
        <f>SUM(W1361:Z1361)</f>
        <v>0</v>
      </c>
      <c r="W1361" s="71"/>
      <c r="X1361" s="71"/>
      <c r="Y1361" s="71"/>
      <c r="Z1361" s="71"/>
      <c r="AA1361" s="185">
        <f>SUM(AB1361:AE1361)</f>
        <v>0</v>
      </c>
      <c r="AB1361" s="23"/>
      <c r="AC1361" s="23"/>
      <c r="AD1361" s="23"/>
      <c r="AE1361" s="23"/>
      <c r="AF1361" s="105"/>
      <c r="AG1361" s="105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216"/>
      <c r="CQ1361" s="2216"/>
      <c r="CR1361" s="2216"/>
      <c r="CS1361" s="85"/>
      <c r="CT1361" s="85"/>
      <c r="CU1361" s="85"/>
      <c r="CV1361" s="23"/>
      <c r="CW1361" s="23"/>
      <c r="CX1361" s="23"/>
      <c r="CY1361" s="23"/>
      <c r="CZ1361" s="23"/>
      <c r="DA1361" s="23"/>
      <c r="DB1361" s="1496"/>
      <c r="DC1361" s="1496"/>
      <c r="DD1361" s="1496"/>
      <c r="DE1361" s="23"/>
      <c r="DF1361" s="85"/>
      <c r="DG1361" s="23"/>
      <c r="DH1361" s="23"/>
      <c r="DI1361" s="23"/>
      <c r="DJ1361" s="23"/>
      <c r="DK1361" s="23"/>
      <c r="DL1361" s="23"/>
      <c r="DM1361" s="23"/>
      <c r="DN1361" s="185"/>
      <c r="DO1361" s="23"/>
      <c r="DP1361" s="85"/>
      <c r="DQ1361" s="23"/>
      <c r="DR1361" s="23"/>
      <c r="DS1361" s="23"/>
      <c r="DT1361" s="23"/>
      <c r="DU1361" s="23"/>
      <c r="DV1361" s="23"/>
      <c r="DW1361" s="23"/>
      <c r="DX1361" s="185"/>
      <c r="DY1361" s="23"/>
      <c r="DZ1361" s="2216"/>
      <c r="EA1361" s="85"/>
      <c r="EB1361" s="23"/>
      <c r="EC1361" s="23"/>
      <c r="ED1361" s="171"/>
      <c r="EE1361" s="171"/>
      <c r="EF1361" s="171"/>
      <c r="EG1361" s="171"/>
      <c r="EH1361" s="1291"/>
    </row>
    <row r="1362" spans="1:138" ht="15" hidden="1" customHeight="1" outlineLevel="1">
      <c r="A1362" s="67"/>
      <c r="B1362" s="67"/>
      <c r="C1362" s="91"/>
      <c r="D1362" s="67"/>
      <c r="E1362" s="71"/>
      <c r="F1362" s="71"/>
      <c r="G1362" s="71"/>
      <c r="H1362" s="86">
        <f>SUM(I1362:L1362)</f>
        <v>0</v>
      </c>
      <c r="I1362" s="71"/>
      <c r="J1362" s="71"/>
      <c r="K1362" s="71"/>
      <c r="L1362" s="71"/>
      <c r="M1362" s="2221"/>
      <c r="N1362" s="71"/>
      <c r="O1362" s="71"/>
      <c r="P1362" s="105"/>
      <c r="Q1362" s="185">
        <f>SUM(R1362:U1362)</f>
        <v>0</v>
      </c>
      <c r="R1362" s="196"/>
      <c r="S1362" s="196"/>
      <c r="T1362" s="196"/>
      <c r="U1362" s="196"/>
      <c r="V1362" s="86">
        <f>SUM(W1362:Z1362)</f>
        <v>0</v>
      </c>
      <c r="W1362" s="71"/>
      <c r="X1362" s="71"/>
      <c r="Y1362" s="71"/>
      <c r="Z1362" s="71"/>
      <c r="AA1362" s="185">
        <f>SUM(AB1362:AE1362)</f>
        <v>0</v>
      </c>
      <c r="AB1362" s="196"/>
      <c r="AC1362" s="196"/>
      <c r="AD1362" s="196"/>
      <c r="AE1362" s="196"/>
      <c r="AF1362" s="105"/>
      <c r="AG1362" s="105"/>
      <c r="AH1362" s="3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33"/>
      <c r="AX1362" s="23"/>
      <c r="AY1362" s="23"/>
      <c r="AZ1362" s="23"/>
      <c r="BA1362" s="23"/>
      <c r="BB1362" s="23"/>
      <c r="BC1362" s="23"/>
      <c r="BD1362" s="23"/>
      <c r="BE1362" s="23"/>
      <c r="BF1362" s="23"/>
      <c r="BG1362" s="23"/>
      <c r="BH1362" s="23"/>
      <c r="BI1362" s="23"/>
      <c r="BJ1362" s="23"/>
      <c r="BK1362" s="23"/>
      <c r="BL1362" s="3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3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216"/>
      <c r="CQ1362" s="2216"/>
      <c r="CR1362" s="2216"/>
      <c r="CS1362" s="85"/>
      <c r="CT1362" s="85"/>
      <c r="CU1362" s="85"/>
      <c r="CV1362" s="23"/>
      <c r="CW1362" s="23"/>
      <c r="CX1362" s="23"/>
      <c r="CY1362" s="23"/>
      <c r="CZ1362" s="23"/>
      <c r="DA1362" s="23"/>
      <c r="DB1362" s="1496"/>
      <c r="DC1362" s="1496"/>
      <c r="DD1362" s="1496"/>
      <c r="DE1362" s="23"/>
      <c r="DF1362" s="85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85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216"/>
      <c r="EA1362" s="85"/>
      <c r="EB1362" s="23"/>
      <c r="EC1362" s="23"/>
      <c r="ED1362" s="171"/>
      <c r="EE1362" s="171"/>
      <c r="EF1362" s="171"/>
      <c r="EG1362" s="171"/>
      <c r="EH1362" s="1291"/>
    </row>
    <row r="1363" spans="1:138" ht="15" hidden="1" customHeight="1" outlineLevel="1">
      <c r="A1363" s="67"/>
      <c r="B1363" s="67"/>
      <c r="C1363" s="91" t="s">
        <v>49</v>
      </c>
      <c r="D1363" s="67"/>
      <c r="E1363" s="71"/>
      <c r="F1363" s="71"/>
      <c r="G1363" s="71"/>
      <c r="H1363" s="86">
        <f>SUM(I1363:L1363)</f>
        <v>0</v>
      </c>
      <c r="I1363" s="71"/>
      <c r="J1363" s="71"/>
      <c r="K1363" s="71"/>
      <c r="L1363" s="71"/>
      <c r="M1363" s="2221"/>
      <c r="N1363" s="71"/>
      <c r="O1363" s="71"/>
      <c r="P1363" s="105"/>
      <c r="Q1363" s="185">
        <f>SUM(R1363:U1363)</f>
        <v>0</v>
      </c>
      <c r="R1363" s="196"/>
      <c r="S1363" s="196"/>
      <c r="T1363" s="196"/>
      <c r="U1363" s="196"/>
      <c r="V1363" s="86">
        <f>SUM(W1363:Z1363)</f>
        <v>0</v>
      </c>
      <c r="W1363" s="71"/>
      <c r="X1363" s="71"/>
      <c r="Y1363" s="71"/>
      <c r="Z1363" s="71"/>
      <c r="AA1363" s="185">
        <f>SUM(AB1363:AE1363)</f>
        <v>0</v>
      </c>
      <c r="AB1363" s="196"/>
      <c r="AC1363" s="196"/>
      <c r="AD1363" s="196"/>
      <c r="AE1363" s="196"/>
      <c r="AF1363" s="105"/>
      <c r="AG1363" s="105"/>
      <c r="AH1363" s="3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3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3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3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216"/>
      <c r="CQ1363" s="2216"/>
      <c r="CR1363" s="2216"/>
      <c r="CS1363" s="85"/>
      <c r="CT1363" s="85"/>
      <c r="CU1363" s="85"/>
      <c r="CV1363" s="23"/>
      <c r="CW1363" s="23"/>
      <c r="CX1363" s="23"/>
      <c r="CY1363" s="23"/>
      <c r="CZ1363" s="23"/>
      <c r="DA1363" s="23"/>
      <c r="DB1363" s="1496"/>
      <c r="DC1363" s="1496"/>
      <c r="DD1363" s="1496"/>
      <c r="DE1363" s="23"/>
      <c r="DF1363" s="85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85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216"/>
      <c r="EA1363" s="85"/>
      <c r="EB1363" s="23"/>
      <c r="EC1363" s="23"/>
      <c r="ED1363" s="171"/>
      <c r="EE1363" s="171"/>
      <c r="EF1363" s="171"/>
      <c r="EG1363" s="171"/>
      <c r="EH1363" s="1291"/>
    </row>
    <row r="1364" spans="1:138" ht="15" hidden="1" customHeight="1" outlineLevel="1">
      <c r="A1364" s="67"/>
      <c r="B1364" s="67"/>
      <c r="C1364" s="88"/>
      <c r="D1364" s="71" t="s">
        <v>1</v>
      </c>
      <c r="E1364" s="84"/>
      <c r="F1364" s="84"/>
      <c r="G1364" s="84"/>
      <c r="H1364" s="84"/>
      <c r="I1364" s="84"/>
      <c r="J1364" s="84"/>
      <c r="K1364" s="84"/>
      <c r="L1364" s="84"/>
      <c r="M1364" s="2199"/>
      <c r="N1364" s="68"/>
      <c r="O1364" s="84"/>
      <c r="P1364" s="185"/>
      <c r="Q1364" s="185"/>
      <c r="R1364" s="185"/>
      <c r="S1364" s="185"/>
      <c r="T1364" s="185"/>
      <c r="U1364" s="185"/>
      <c r="V1364" s="84"/>
      <c r="W1364" s="84"/>
      <c r="X1364" s="84"/>
      <c r="Y1364" s="84"/>
      <c r="Z1364" s="84"/>
      <c r="AA1364" s="185"/>
      <c r="AB1364" s="185"/>
      <c r="AC1364" s="185"/>
      <c r="AD1364" s="185"/>
      <c r="AE1364" s="185"/>
      <c r="AF1364" s="105"/>
      <c r="AG1364" s="105"/>
      <c r="AH1364" s="185">
        <f>SUM(AH1361:AH1363)</f>
        <v>0</v>
      </c>
      <c r="AI1364" s="185">
        <f>SUM(AI1361:AI1363)</f>
        <v>0</v>
      </c>
      <c r="AJ1364" s="185">
        <f t="shared" ref="AJ1364:AV1364" si="3655">SUM(AJ1361:AJ1363)</f>
        <v>0</v>
      </c>
      <c r="AK1364" s="185">
        <f t="shared" si="3655"/>
        <v>0</v>
      </c>
      <c r="AL1364" s="185">
        <f t="shared" si="3655"/>
        <v>0</v>
      </c>
      <c r="AM1364" s="185">
        <f t="shared" si="3655"/>
        <v>0</v>
      </c>
      <c r="AN1364" s="185">
        <f t="shared" si="3655"/>
        <v>0</v>
      </c>
      <c r="AO1364" s="185">
        <f t="shared" si="3655"/>
        <v>0</v>
      </c>
      <c r="AP1364" s="185">
        <f t="shared" si="3655"/>
        <v>0</v>
      </c>
      <c r="AQ1364" s="185">
        <f t="shared" si="3655"/>
        <v>0</v>
      </c>
      <c r="AR1364" s="185">
        <f t="shared" si="3655"/>
        <v>0</v>
      </c>
      <c r="AS1364" s="185">
        <f t="shared" si="3655"/>
        <v>0</v>
      </c>
      <c r="AT1364" s="185">
        <f t="shared" si="3655"/>
        <v>0</v>
      </c>
      <c r="AU1364" s="185">
        <f t="shared" si="3655"/>
        <v>0</v>
      </c>
      <c r="AV1364" s="185">
        <f t="shared" si="3655"/>
        <v>0</v>
      </c>
      <c r="AW1364" s="185">
        <f>SUM(AW1361:AW1363)</f>
        <v>0</v>
      </c>
      <c r="AX1364" s="185">
        <f>SUM(AX1361:AX1363)</f>
        <v>0</v>
      </c>
      <c r="AY1364" s="185">
        <f t="shared" ref="AY1364:BK1364" si="3656">SUM(AY1361:AY1363)</f>
        <v>0</v>
      </c>
      <c r="AZ1364" s="185">
        <f t="shared" si="3656"/>
        <v>0</v>
      </c>
      <c r="BA1364" s="185">
        <f t="shared" si="3656"/>
        <v>0</v>
      </c>
      <c r="BB1364" s="185">
        <f t="shared" si="3656"/>
        <v>0</v>
      </c>
      <c r="BC1364" s="185">
        <f t="shared" si="3656"/>
        <v>0</v>
      </c>
      <c r="BD1364" s="185">
        <f t="shared" si="3656"/>
        <v>0</v>
      </c>
      <c r="BE1364" s="185">
        <f t="shared" si="3656"/>
        <v>0</v>
      </c>
      <c r="BF1364" s="185">
        <f t="shared" si="3656"/>
        <v>0</v>
      </c>
      <c r="BG1364" s="185">
        <f t="shared" si="3656"/>
        <v>0</v>
      </c>
      <c r="BH1364" s="185">
        <f t="shared" si="3656"/>
        <v>0</v>
      </c>
      <c r="BI1364" s="185">
        <f t="shared" si="3656"/>
        <v>0</v>
      </c>
      <c r="BJ1364" s="185">
        <f t="shared" si="3656"/>
        <v>0</v>
      </c>
      <c r="BK1364" s="185">
        <f t="shared" si="3656"/>
        <v>0</v>
      </c>
      <c r="BL1364" s="185">
        <f>SUM(BL1361:BL1363)</f>
        <v>0</v>
      </c>
      <c r="BM1364" s="185">
        <f>SUM(BM1361:BM1363)</f>
        <v>0</v>
      </c>
      <c r="BN1364" s="185">
        <f t="shared" ref="BN1364:BZ1364" si="3657">SUM(BN1361:BN1363)</f>
        <v>0</v>
      </c>
      <c r="BO1364" s="185">
        <f t="shared" si="3657"/>
        <v>0</v>
      </c>
      <c r="BP1364" s="185">
        <f t="shared" si="3657"/>
        <v>0</v>
      </c>
      <c r="BQ1364" s="185">
        <f t="shared" si="3657"/>
        <v>0</v>
      </c>
      <c r="BR1364" s="185">
        <f t="shared" si="3657"/>
        <v>0</v>
      </c>
      <c r="BS1364" s="185">
        <f t="shared" si="3657"/>
        <v>0</v>
      </c>
      <c r="BT1364" s="185">
        <f t="shared" si="3657"/>
        <v>0</v>
      </c>
      <c r="BU1364" s="185">
        <f t="shared" si="3657"/>
        <v>0</v>
      </c>
      <c r="BV1364" s="185">
        <f t="shared" si="3657"/>
        <v>0</v>
      </c>
      <c r="BW1364" s="185">
        <f t="shared" si="3657"/>
        <v>0</v>
      </c>
      <c r="BX1364" s="185">
        <f t="shared" si="3657"/>
        <v>0</v>
      </c>
      <c r="BY1364" s="185">
        <f t="shared" si="3657"/>
        <v>0</v>
      </c>
      <c r="BZ1364" s="185">
        <f t="shared" si="3657"/>
        <v>0</v>
      </c>
      <c r="CA1364" s="185">
        <f>SUM(CA1361:CA1363)</f>
        <v>0</v>
      </c>
      <c r="CB1364" s="185">
        <f>SUM(CB1361:CB1363)</f>
        <v>0</v>
      </c>
      <c r="CC1364" s="185">
        <f t="shared" ref="CC1364:CO1364" si="3658">SUM(CC1361:CC1363)</f>
        <v>0</v>
      </c>
      <c r="CD1364" s="185">
        <f t="shared" si="3658"/>
        <v>0</v>
      </c>
      <c r="CE1364" s="185">
        <f t="shared" si="3658"/>
        <v>0</v>
      </c>
      <c r="CF1364" s="185">
        <f t="shared" si="3658"/>
        <v>0</v>
      </c>
      <c r="CG1364" s="185">
        <f t="shared" si="3658"/>
        <v>0</v>
      </c>
      <c r="CH1364" s="185">
        <f t="shared" si="3658"/>
        <v>0</v>
      </c>
      <c r="CI1364" s="185">
        <f t="shared" si="3658"/>
        <v>0</v>
      </c>
      <c r="CJ1364" s="185">
        <f t="shared" si="3658"/>
        <v>0</v>
      </c>
      <c r="CK1364" s="185">
        <f t="shared" si="3658"/>
        <v>0</v>
      </c>
      <c r="CL1364" s="185">
        <f t="shared" si="3658"/>
        <v>0</v>
      </c>
      <c r="CM1364" s="185">
        <f t="shared" si="3658"/>
        <v>0</v>
      </c>
      <c r="CN1364" s="185">
        <f t="shared" si="3658"/>
        <v>0</v>
      </c>
      <c r="CO1364" s="185">
        <f t="shared" si="3658"/>
        <v>0</v>
      </c>
      <c r="CP1364" s="2234">
        <f t="shared" ref="CP1364:CX1364" si="3659">SUM(CP1361:CP1363)</f>
        <v>0</v>
      </c>
      <c r="CQ1364" s="2234">
        <f t="shared" si="3659"/>
        <v>0</v>
      </c>
      <c r="CR1364" s="2234">
        <f t="shared" si="3659"/>
        <v>0</v>
      </c>
      <c r="CS1364" s="283">
        <f t="shared" si="3659"/>
        <v>0</v>
      </c>
      <c r="CT1364" s="283">
        <f t="shared" si="3659"/>
        <v>0</v>
      </c>
      <c r="CU1364" s="283">
        <f t="shared" si="3659"/>
        <v>0</v>
      </c>
      <c r="CV1364" s="185">
        <f t="shared" si="3659"/>
        <v>0</v>
      </c>
      <c r="CW1364" s="185">
        <f t="shared" si="3659"/>
        <v>0</v>
      </c>
      <c r="CX1364" s="185">
        <f t="shared" si="3659"/>
        <v>0</v>
      </c>
      <c r="CY1364" s="185">
        <f t="shared" ref="CY1364:DA1364" si="3660">SUM(CY1361:CY1363)</f>
        <v>0</v>
      </c>
      <c r="CZ1364" s="185">
        <f t="shared" si="3660"/>
        <v>0</v>
      </c>
      <c r="DA1364" s="185">
        <f t="shared" si="3660"/>
        <v>0</v>
      </c>
      <c r="DB1364" s="1622"/>
      <c r="DC1364" s="1622"/>
      <c r="DD1364" s="1622"/>
      <c r="DE1364" s="185">
        <f>SUM(DE1361:DE1363)</f>
        <v>0</v>
      </c>
      <c r="DF1364" s="283"/>
      <c r="DG1364" s="185"/>
      <c r="DH1364" s="185"/>
      <c r="DI1364" s="185"/>
      <c r="DJ1364" s="185"/>
      <c r="DK1364" s="185"/>
      <c r="DL1364" s="185"/>
      <c r="DM1364" s="185"/>
      <c r="DN1364" s="23"/>
      <c r="DO1364" s="185"/>
      <c r="DP1364" s="283"/>
      <c r="DQ1364" s="185"/>
      <c r="DR1364" s="185"/>
      <c r="DS1364" s="185"/>
      <c r="DT1364" s="185"/>
      <c r="DU1364" s="185"/>
      <c r="DV1364" s="185"/>
      <c r="DW1364" s="185"/>
      <c r="DX1364" s="23"/>
      <c r="DY1364" s="185"/>
      <c r="DZ1364" s="2234">
        <f>SUM(DZ1361:DZ1363)</f>
        <v>0</v>
      </c>
      <c r="EA1364" s="283">
        <f t="shared" ref="EA1364:EB1364" si="3661">SUM(EA1361:EA1363)</f>
        <v>0</v>
      </c>
      <c r="EB1364" s="185">
        <f t="shared" si="3661"/>
        <v>0</v>
      </c>
      <c r="EC1364" s="185">
        <f t="shared" ref="EC1364" si="3662">SUM(EC1361:EC1363)</f>
        <v>0</v>
      </c>
      <c r="ED1364" s="202"/>
      <c r="EE1364" s="202"/>
      <c r="EF1364" s="202"/>
      <c r="EG1364" s="202"/>
      <c r="EH1364" s="1614"/>
    </row>
    <row r="1365" spans="1:138" ht="15" hidden="1" customHeight="1" outlineLevel="1">
      <c r="A1365" s="67"/>
      <c r="B1365" s="67"/>
      <c r="C1365" s="69" t="s">
        <v>62</v>
      </c>
      <c r="D1365" s="70" t="s">
        <v>50</v>
      </c>
      <c r="E1365" s="84"/>
      <c r="F1365" s="84"/>
      <c r="G1365" s="84"/>
      <c r="H1365" s="84"/>
      <c r="I1365" s="84"/>
      <c r="J1365" s="84"/>
      <c r="K1365" s="84"/>
      <c r="L1365" s="84"/>
      <c r="M1365" s="2199"/>
      <c r="N1365" s="68"/>
      <c r="O1365" s="84"/>
      <c r="P1365" s="185"/>
      <c r="Q1365" s="185"/>
      <c r="R1365" s="185"/>
      <c r="S1365" s="185"/>
      <c r="T1365" s="185"/>
      <c r="U1365" s="185"/>
      <c r="V1365" s="84"/>
      <c r="W1365" s="84"/>
      <c r="X1365" s="84"/>
      <c r="Y1365" s="84"/>
      <c r="Z1365" s="84"/>
      <c r="AA1365" s="185"/>
      <c r="AB1365" s="185"/>
      <c r="AC1365" s="185"/>
      <c r="AD1365" s="185"/>
      <c r="AE1365" s="185"/>
      <c r="AF1365" s="105"/>
      <c r="AG1365" s="105"/>
      <c r="AH1365" s="185"/>
      <c r="AI1365" s="185"/>
      <c r="AJ1365" s="185"/>
      <c r="AK1365" s="185"/>
      <c r="AL1365" s="185"/>
      <c r="AM1365" s="185"/>
      <c r="AN1365" s="185"/>
      <c r="AO1365" s="185"/>
      <c r="AP1365" s="185"/>
      <c r="AQ1365" s="185"/>
      <c r="AR1365" s="185"/>
      <c r="AS1365" s="185"/>
      <c r="AT1365" s="185"/>
      <c r="AU1365" s="185"/>
      <c r="AV1365" s="185"/>
      <c r="AW1365" s="185"/>
      <c r="AX1365" s="185"/>
      <c r="AY1365" s="185"/>
      <c r="AZ1365" s="185"/>
      <c r="BA1365" s="185"/>
      <c r="BB1365" s="185"/>
      <c r="BC1365" s="185"/>
      <c r="BD1365" s="185"/>
      <c r="BE1365" s="185"/>
      <c r="BF1365" s="185"/>
      <c r="BG1365" s="185"/>
      <c r="BH1365" s="185"/>
      <c r="BI1365" s="185"/>
      <c r="BJ1365" s="185"/>
      <c r="BK1365" s="185"/>
      <c r="BL1365" s="185"/>
      <c r="BM1365" s="185"/>
      <c r="BN1365" s="185"/>
      <c r="BO1365" s="185"/>
      <c r="BP1365" s="185"/>
      <c r="BQ1365" s="185"/>
      <c r="BR1365" s="185"/>
      <c r="BS1365" s="185"/>
      <c r="BT1365" s="185"/>
      <c r="BU1365" s="185"/>
      <c r="BV1365" s="185"/>
      <c r="BW1365" s="185"/>
      <c r="BX1365" s="185"/>
      <c r="BY1365" s="185"/>
      <c r="BZ1365" s="185"/>
      <c r="CA1365" s="185"/>
      <c r="CB1365" s="185"/>
      <c r="CC1365" s="185"/>
      <c r="CD1365" s="185"/>
      <c r="CE1365" s="185"/>
      <c r="CF1365" s="185"/>
      <c r="CG1365" s="185"/>
      <c r="CH1365" s="185"/>
      <c r="CI1365" s="185"/>
      <c r="CJ1365" s="185"/>
      <c r="CK1365" s="185"/>
      <c r="CL1365" s="185"/>
      <c r="CM1365" s="185"/>
      <c r="CN1365" s="185"/>
      <c r="CO1365" s="185"/>
      <c r="CP1365" s="2234"/>
      <c r="CQ1365" s="2234"/>
      <c r="CR1365" s="2234"/>
      <c r="CS1365" s="283"/>
      <c r="CT1365" s="283"/>
      <c r="CU1365" s="283"/>
      <c r="CV1365" s="185"/>
      <c r="CW1365" s="185"/>
      <c r="CX1365" s="185"/>
      <c r="CY1365" s="185"/>
      <c r="CZ1365" s="185"/>
      <c r="DA1365" s="185"/>
      <c r="DB1365" s="1622"/>
      <c r="DC1365" s="1622"/>
      <c r="DD1365" s="1622"/>
      <c r="DE1365" s="185"/>
      <c r="DF1365" s="283"/>
      <c r="DG1365" s="185"/>
      <c r="DH1365" s="185"/>
      <c r="DI1365" s="185"/>
      <c r="DJ1365" s="185"/>
      <c r="DK1365" s="185"/>
      <c r="DL1365" s="185"/>
      <c r="DM1365" s="185"/>
      <c r="DN1365" s="185"/>
      <c r="DO1365" s="185"/>
      <c r="DP1365" s="283"/>
      <c r="DQ1365" s="185"/>
      <c r="DR1365" s="185"/>
      <c r="DS1365" s="185"/>
      <c r="DT1365" s="185"/>
      <c r="DU1365" s="185"/>
      <c r="DV1365" s="185"/>
      <c r="DW1365" s="185"/>
      <c r="DX1365" s="185"/>
      <c r="DY1365" s="185"/>
      <c r="DZ1365" s="2234"/>
      <c r="EA1365" s="283"/>
      <c r="EB1365" s="185"/>
      <c r="EC1365" s="185"/>
      <c r="ED1365" s="202"/>
      <c r="EE1365" s="202"/>
      <c r="EF1365" s="202"/>
      <c r="EG1365" s="202"/>
      <c r="EH1365" s="1614"/>
    </row>
    <row r="1366" spans="1:138" ht="15" hidden="1" customHeight="1" outlineLevel="1">
      <c r="A1366" s="67"/>
      <c r="B1366" s="67"/>
      <c r="C1366" s="92"/>
      <c r="D1366" s="67"/>
      <c r="E1366" s="71"/>
      <c r="F1366" s="71"/>
      <c r="G1366" s="71"/>
      <c r="H1366" s="86">
        <f>SUM(I1366:L1366)</f>
        <v>0</v>
      </c>
      <c r="I1366" s="71"/>
      <c r="J1366" s="71"/>
      <c r="K1366" s="71"/>
      <c r="L1366" s="71"/>
      <c r="M1366" s="2221"/>
      <c r="N1366" s="71"/>
      <c r="O1366" s="71"/>
      <c r="P1366" s="105"/>
      <c r="Q1366" s="185">
        <f>SUM(R1366:U1366)</f>
        <v>0</v>
      </c>
      <c r="R1366" s="23"/>
      <c r="S1366" s="23"/>
      <c r="T1366" s="23"/>
      <c r="U1366" s="23"/>
      <c r="V1366" s="86">
        <f>SUM(W1366:Z1366)</f>
        <v>0</v>
      </c>
      <c r="W1366" s="71"/>
      <c r="X1366" s="71"/>
      <c r="Y1366" s="71"/>
      <c r="Z1366" s="71"/>
      <c r="AA1366" s="185">
        <f>SUM(AB1366:AE1366)</f>
        <v>0</v>
      </c>
      <c r="AB1366" s="23"/>
      <c r="AC1366" s="23"/>
      <c r="AD1366" s="23"/>
      <c r="AE1366" s="23"/>
      <c r="AF1366" s="105"/>
      <c r="AG1366" s="105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/>
      <c r="BF1366" s="23"/>
      <c r="BG1366" s="23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216"/>
      <c r="CQ1366" s="2216"/>
      <c r="CR1366" s="2216"/>
      <c r="CS1366" s="85"/>
      <c r="CT1366" s="85"/>
      <c r="CU1366" s="85"/>
      <c r="CV1366" s="23"/>
      <c r="CW1366" s="23"/>
      <c r="CX1366" s="23"/>
      <c r="CY1366" s="23"/>
      <c r="CZ1366" s="23"/>
      <c r="DA1366" s="23"/>
      <c r="DB1366" s="1496"/>
      <c r="DC1366" s="1496"/>
      <c r="DD1366" s="1496"/>
      <c r="DE1366" s="23"/>
      <c r="DF1366" s="85"/>
      <c r="DG1366" s="23"/>
      <c r="DH1366" s="23"/>
      <c r="DI1366" s="23"/>
      <c r="DJ1366" s="23"/>
      <c r="DK1366" s="23"/>
      <c r="DL1366" s="23"/>
      <c r="DM1366" s="23"/>
      <c r="DN1366" s="185"/>
      <c r="DO1366" s="23"/>
      <c r="DP1366" s="85"/>
      <c r="DQ1366" s="23"/>
      <c r="DR1366" s="23"/>
      <c r="DS1366" s="23"/>
      <c r="DT1366" s="23"/>
      <c r="DU1366" s="23"/>
      <c r="DV1366" s="23"/>
      <c r="DW1366" s="23"/>
      <c r="DX1366" s="185"/>
      <c r="DY1366" s="23"/>
      <c r="DZ1366" s="2216"/>
      <c r="EA1366" s="85"/>
      <c r="EB1366" s="23"/>
      <c r="EC1366" s="23"/>
      <c r="ED1366" s="171"/>
      <c r="EE1366" s="171"/>
      <c r="EF1366" s="171"/>
      <c r="EG1366" s="171"/>
      <c r="EH1366" s="1291"/>
    </row>
    <row r="1367" spans="1:138" ht="15" hidden="1" customHeight="1" outlineLevel="1">
      <c r="A1367" s="67"/>
      <c r="B1367" s="67"/>
      <c r="C1367" s="92"/>
      <c r="D1367" s="67"/>
      <c r="E1367" s="71"/>
      <c r="F1367" s="71"/>
      <c r="G1367" s="71"/>
      <c r="H1367" s="86">
        <f>SUM(I1367:L1367)</f>
        <v>0</v>
      </c>
      <c r="I1367" s="71"/>
      <c r="J1367" s="71"/>
      <c r="K1367" s="71"/>
      <c r="L1367" s="71"/>
      <c r="M1367" s="2221"/>
      <c r="N1367" s="71"/>
      <c r="O1367" s="71"/>
      <c r="P1367" s="105"/>
      <c r="Q1367" s="185">
        <f>SUM(R1367:U1367)</f>
        <v>0</v>
      </c>
      <c r="R1367" s="196"/>
      <c r="S1367" s="196"/>
      <c r="T1367" s="196"/>
      <c r="U1367" s="196"/>
      <c r="V1367" s="86">
        <f>SUM(W1367:Z1367)</f>
        <v>0</v>
      </c>
      <c r="W1367" s="71"/>
      <c r="X1367" s="71"/>
      <c r="Y1367" s="71"/>
      <c r="Z1367" s="71"/>
      <c r="AA1367" s="185">
        <f>SUM(AB1367:AE1367)</f>
        <v>0</v>
      </c>
      <c r="AB1367" s="196"/>
      <c r="AC1367" s="196"/>
      <c r="AD1367" s="196"/>
      <c r="AE1367" s="196"/>
      <c r="AF1367" s="105"/>
      <c r="AG1367" s="105"/>
      <c r="AH1367" s="3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  <c r="AV1367" s="23"/>
      <c r="AW1367" s="33"/>
      <c r="AX1367" s="23"/>
      <c r="AY1367" s="23"/>
      <c r="AZ1367" s="23"/>
      <c r="BA1367" s="23"/>
      <c r="BB1367" s="23"/>
      <c r="BC1367" s="23"/>
      <c r="BD1367" s="23"/>
      <c r="BE1367" s="23"/>
      <c r="BF1367" s="23"/>
      <c r="BG1367" s="23"/>
      <c r="BH1367" s="23"/>
      <c r="BI1367" s="23"/>
      <c r="BJ1367" s="23"/>
      <c r="BK1367" s="23"/>
      <c r="BL1367" s="3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3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216"/>
      <c r="CQ1367" s="2216"/>
      <c r="CR1367" s="2216"/>
      <c r="CS1367" s="85"/>
      <c r="CT1367" s="85"/>
      <c r="CU1367" s="85"/>
      <c r="CV1367" s="23"/>
      <c r="CW1367" s="23"/>
      <c r="CX1367" s="23"/>
      <c r="CY1367" s="23"/>
      <c r="CZ1367" s="23"/>
      <c r="DA1367" s="23"/>
      <c r="DB1367" s="1496"/>
      <c r="DC1367" s="1496"/>
      <c r="DD1367" s="1496"/>
      <c r="DE1367" s="23"/>
      <c r="DF1367" s="85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85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216"/>
      <c r="EA1367" s="85"/>
      <c r="EB1367" s="23"/>
      <c r="EC1367" s="23"/>
      <c r="ED1367" s="171"/>
      <c r="EE1367" s="171"/>
      <c r="EF1367" s="171"/>
      <c r="EG1367" s="171"/>
      <c r="EH1367" s="1291"/>
    </row>
    <row r="1368" spans="1:138" ht="15" hidden="1" customHeight="1" outlineLevel="1">
      <c r="A1368" s="67"/>
      <c r="B1368" s="67"/>
      <c r="C1368" s="92" t="s">
        <v>49</v>
      </c>
      <c r="D1368" s="67"/>
      <c r="E1368" s="71"/>
      <c r="F1368" s="71"/>
      <c r="G1368" s="71"/>
      <c r="H1368" s="86">
        <f>SUM(I1368:L1368)</f>
        <v>0</v>
      </c>
      <c r="I1368" s="71"/>
      <c r="J1368" s="71"/>
      <c r="K1368" s="71"/>
      <c r="L1368" s="71"/>
      <c r="M1368" s="2221"/>
      <c r="N1368" s="71"/>
      <c r="O1368" s="71"/>
      <c r="P1368" s="105"/>
      <c r="Q1368" s="185">
        <f>SUM(R1368:U1368)</f>
        <v>0</v>
      </c>
      <c r="R1368" s="196"/>
      <c r="S1368" s="196"/>
      <c r="T1368" s="196"/>
      <c r="U1368" s="196"/>
      <c r="V1368" s="86">
        <f>SUM(W1368:Z1368)</f>
        <v>0</v>
      </c>
      <c r="W1368" s="71"/>
      <c r="X1368" s="71"/>
      <c r="Y1368" s="71"/>
      <c r="Z1368" s="71"/>
      <c r="AA1368" s="185">
        <f>SUM(AB1368:AE1368)</f>
        <v>0</v>
      </c>
      <c r="AB1368" s="196"/>
      <c r="AC1368" s="196"/>
      <c r="AD1368" s="196"/>
      <c r="AE1368" s="196"/>
      <c r="AF1368" s="105"/>
      <c r="AG1368" s="105"/>
      <c r="AH1368" s="3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33"/>
      <c r="AX1368" s="23"/>
      <c r="AY1368" s="23"/>
      <c r="AZ1368" s="23"/>
      <c r="BA1368" s="23"/>
      <c r="BB1368" s="23"/>
      <c r="BC1368" s="23"/>
      <c r="BD1368" s="23"/>
      <c r="BE1368" s="23"/>
      <c r="BF1368" s="23"/>
      <c r="BG1368" s="23"/>
      <c r="BH1368" s="23"/>
      <c r="BI1368" s="23"/>
      <c r="BJ1368" s="23"/>
      <c r="BK1368" s="23"/>
      <c r="BL1368" s="3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3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216"/>
      <c r="CQ1368" s="2216"/>
      <c r="CR1368" s="2216"/>
      <c r="CS1368" s="85"/>
      <c r="CT1368" s="85"/>
      <c r="CU1368" s="85"/>
      <c r="CV1368" s="23"/>
      <c r="CW1368" s="23"/>
      <c r="CX1368" s="23"/>
      <c r="CY1368" s="23"/>
      <c r="CZ1368" s="23"/>
      <c r="DA1368" s="23"/>
      <c r="DB1368" s="1496"/>
      <c r="DC1368" s="1496"/>
      <c r="DD1368" s="1496"/>
      <c r="DE1368" s="23"/>
      <c r="DF1368" s="85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85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216"/>
      <c r="EA1368" s="85"/>
      <c r="EB1368" s="23"/>
      <c r="EC1368" s="23"/>
      <c r="ED1368" s="171"/>
      <c r="EE1368" s="171"/>
      <c r="EF1368" s="171"/>
      <c r="EG1368" s="171"/>
      <c r="EH1368" s="1291"/>
    </row>
    <row r="1369" spans="1:138" ht="15" hidden="1" customHeight="1" outlineLevel="1">
      <c r="A1369" s="67"/>
      <c r="B1369" s="67"/>
      <c r="C1369" s="88"/>
      <c r="D1369" s="71" t="s">
        <v>1</v>
      </c>
      <c r="E1369" s="84"/>
      <c r="F1369" s="84"/>
      <c r="G1369" s="84"/>
      <c r="H1369" s="84"/>
      <c r="I1369" s="84"/>
      <c r="J1369" s="84"/>
      <c r="K1369" s="84"/>
      <c r="L1369" s="84"/>
      <c r="M1369" s="2199"/>
      <c r="N1369" s="68"/>
      <c r="O1369" s="84"/>
      <c r="P1369" s="185"/>
      <c r="Q1369" s="185"/>
      <c r="R1369" s="185"/>
      <c r="S1369" s="185"/>
      <c r="T1369" s="185"/>
      <c r="U1369" s="185"/>
      <c r="V1369" s="84"/>
      <c r="W1369" s="84"/>
      <c r="X1369" s="84"/>
      <c r="Y1369" s="84"/>
      <c r="Z1369" s="84"/>
      <c r="AA1369" s="185"/>
      <c r="AB1369" s="185"/>
      <c r="AC1369" s="185"/>
      <c r="AD1369" s="185"/>
      <c r="AE1369" s="185"/>
      <c r="AF1369" s="105"/>
      <c r="AG1369" s="105"/>
      <c r="AH1369" s="185">
        <f>SUM(AH1366:AH1368)</f>
        <v>0</v>
      </c>
      <c r="AI1369" s="185">
        <f>SUM(AI1366:AI1368)</f>
        <v>0</v>
      </c>
      <c r="AJ1369" s="185">
        <f t="shared" ref="AJ1369:AV1369" si="3663">SUM(AJ1366:AJ1368)</f>
        <v>0</v>
      </c>
      <c r="AK1369" s="185">
        <f t="shared" si="3663"/>
        <v>0</v>
      </c>
      <c r="AL1369" s="185">
        <f t="shared" si="3663"/>
        <v>0</v>
      </c>
      <c r="AM1369" s="185">
        <f t="shared" si="3663"/>
        <v>0</v>
      </c>
      <c r="AN1369" s="185">
        <f t="shared" si="3663"/>
        <v>0</v>
      </c>
      <c r="AO1369" s="185">
        <f t="shared" si="3663"/>
        <v>0</v>
      </c>
      <c r="AP1369" s="185">
        <f t="shared" si="3663"/>
        <v>0</v>
      </c>
      <c r="AQ1369" s="185">
        <f t="shared" si="3663"/>
        <v>0</v>
      </c>
      <c r="AR1369" s="185">
        <f t="shared" si="3663"/>
        <v>0</v>
      </c>
      <c r="AS1369" s="185">
        <f t="shared" si="3663"/>
        <v>0</v>
      </c>
      <c r="AT1369" s="185">
        <f t="shared" si="3663"/>
        <v>0</v>
      </c>
      <c r="AU1369" s="185">
        <f t="shared" si="3663"/>
        <v>0</v>
      </c>
      <c r="AV1369" s="185">
        <f t="shared" si="3663"/>
        <v>0</v>
      </c>
      <c r="AW1369" s="185">
        <f>SUM(AW1366:AW1368)</f>
        <v>0</v>
      </c>
      <c r="AX1369" s="185">
        <f>SUM(AX1366:AX1368)</f>
        <v>0</v>
      </c>
      <c r="AY1369" s="185">
        <f t="shared" ref="AY1369:BK1369" si="3664">SUM(AY1366:AY1368)</f>
        <v>0</v>
      </c>
      <c r="AZ1369" s="185">
        <f t="shared" si="3664"/>
        <v>0</v>
      </c>
      <c r="BA1369" s="185">
        <f t="shared" si="3664"/>
        <v>0</v>
      </c>
      <c r="BB1369" s="185">
        <f t="shared" si="3664"/>
        <v>0</v>
      </c>
      <c r="BC1369" s="185">
        <f t="shared" si="3664"/>
        <v>0</v>
      </c>
      <c r="BD1369" s="185">
        <f t="shared" si="3664"/>
        <v>0</v>
      </c>
      <c r="BE1369" s="185">
        <f t="shared" si="3664"/>
        <v>0</v>
      </c>
      <c r="BF1369" s="185">
        <f t="shared" si="3664"/>
        <v>0</v>
      </c>
      <c r="BG1369" s="185">
        <f t="shared" si="3664"/>
        <v>0</v>
      </c>
      <c r="BH1369" s="185">
        <f t="shared" si="3664"/>
        <v>0</v>
      </c>
      <c r="BI1369" s="185">
        <f t="shared" si="3664"/>
        <v>0</v>
      </c>
      <c r="BJ1369" s="185">
        <f t="shared" si="3664"/>
        <v>0</v>
      </c>
      <c r="BK1369" s="185">
        <f t="shared" si="3664"/>
        <v>0</v>
      </c>
      <c r="BL1369" s="185">
        <f>SUM(BL1366:BL1368)</f>
        <v>0</v>
      </c>
      <c r="BM1369" s="185">
        <f>SUM(BM1366:BM1368)</f>
        <v>0</v>
      </c>
      <c r="BN1369" s="185">
        <f t="shared" ref="BN1369:BZ1369" si="3665">SUM(BN1366:BN1368)</f>
        <v>0</v>
      </c>
      <c r="BO1369" s="185">
        <f t="shared" si="3665"/>
        <v>0</v>
      </c>
      <c r="BP1369" s="185">
        <f t="shared" si="3665"/>
        <v>0</v>
      </c>
      <c r="BQ1369" s="185">
        <f t="shared" si="3665"/>
        <v>0</v>
      </c>
      <c r="BR1369" s="185">
        <f t="shared" si="3665"/>
        <v>0</v>
      </c>
      <c r="BS1369" s="185">
        <f t="shared" si="3665"/>
        <v>0</v>
      </c>
      <c r="BT1369" s="185">
        <f t="shared" si="3665"/>
        <v>0</v>
      </c>
      <c r="BU1369" s="185">
        <f t="shared" si="3665"/>
        <v>0</v>
      </c>
      <c r="BV1369" s="185">
        <f t="shared" si="3665"/>
        <v>0</v>
      </c>
      <c r="BW1369" s="185">
        <f t="shared" si="3665"/>
        <v>0</v>
      </c>
      <c r="BX1369" s="185">
        <f t="shared" si="3665"/>
        <v>0</v>
      </c>
      <c r="BY1369" s="185">
        <f t="shared" si="3665"/>
        <v>0</v>
      </c>
      <c r="BZ1369" s="185">
        <f t="shared" si="3665"/>
        <v>0</v>
      </c>
      <c r="CA1369" s="185">
        <f>SUM(CA1366:CA1368)</f>
        <v>0</v>
      </c>
      <c r="CB1369" s="185">
        <f>SUM(CB1366:CB1368)</f>
        <v>0</v>
      </c>
      <c r="CC1369" s="185">
        <f t="shared" ref="CC1369:CO1369" si="3666">SUM(CC1366:CC1368)</f>
        <v>0</v>
      </c>
      <c r="CD1369" s="185">
        <f t="shared" si="3666"/>
        <v>0</v>
      </c>
      <c r="CE1369" s="185">
        <f t="shared" si="3666"/>
        <v>0</v>
      </c>
      <c r="CF1369" s="185">
        <f t="shared" si="3666"/>
        <v>0</v>
      </c>
      <c r="CG1369" s="185">
        <f t="shared" si="3666"/>
        <v>0</v>
      </c>
      <c r="CH1369" s="185">
        <f t="shared" si="3666"/>
        <v>0</v>
      </c>
      <c r="CI1369" s="185">
        <f t="shared" si="3666"/>
        <v>0</v>
      </c>
      <c r="CJ1369" s="185">
        <f t="shared" si="3666"/>
        <v>0</v>
      </c>
      <c r="CK1369" s="185">
        <f t="shared" si="3666"/>
        <v>0</v>
      </c>
      <c r="CL1369" s="185">
        <f t="shared" si="3666"/>
        <v>0</v>
      </c>
      <c r="CM1369" s="185">
        <f t="shared" si="3666"/>
        <v>0</v>
      </c>
      <c r="CN1369" s="185">
        <f t="shared" si="3666"/>
        <v>0</v>
      </c>
      <c r="CO1369" s="185">
        <f t="shared" si="3666"/>
        <v>0</v>
      </c>
      <c r="CP1369" s="2234">
        <f t="shared" ref="CP1369:CX1369" si="3667">SUM(CP1366:CP1368)</f>
        <v>0</v>
      </c>
      <c r="CQ1369" s="2234">
        <f t="shared" si="3667"/>
        <v>0</v>
      </c>
      <c r="CR1369" s="2234">
        <f t="shared" si="3667"/>
        <v>0</v>
      </c>
      <c r="CS1369" s="283">
        <f t="shared" si="3667"/>
        <v>0</v>
      </c>
      <c r="CT1369" s="283">
        <f t="shared" si="3667"/>
        <v>0</v>
      </c>
      <c r="CU1369" s="283">
        <f t="shared" si="3667"/>
        <v>0</v>
      </c>
      <c r="CV1369" s="185">
        <f t="shared" si="3667"/>
        <v>0</v>
      </c>
      <c r="CW1369" s="185">
        <f t="shared" si="3667"/>
        <v>0</v>
      </c>
      <c r="CX1369" s="185">
        <f t="shared" si="3667"/>
        <v>0</v>
      </c>
      <c r="CY1369" s="185">
        <f t="shared" ref="CY1369:DA1369" si="3668">SUM(CY1366:CY1368)</f>
        <v>0</v>
      </c>
      <c r="CZ1369" s="185">
        <f t="shared" si="3668"/>
        <v>0</v>
      </c>
      <c r="DA1369" s="185">
        <f t="shared" si="3668"/>
        <v>0</v>
      </c>
      <c r="DB1369" s="1622"/>
      <c r="DC1369" s="1622"/>
      <c r="DD1369" s="1622"/>
      <c r="DE1369" s="185">
        <f>SUM(DE1366:DE1368)</f>
        <v>0</v>
      </c>
      <c r="DF1369" s="283"/>
      <c r="DG1369" s="185"/>
      <c r="DH1369" s="185"/>
      <c r="DI1369" s="185"/>
      <c r="DJ1369" s="185"/>
      <c r="DK1369" s="185"/>
      <c r="DL1369" s="185"/>
      <c r="DM1369" s="185"/>
      <c r="DN1369" s="23"/>
      <c r="DO1369" s="185"/>
      <c r="DP1369" s="283"/>
      <c r="DQ1369" s="185"/>
      <c r="DR1369" s="185"/>
      <c r="DS1369" s="185"/>
      <c r="DT1369" s="185"/>
      <c r="DU1369" s="185"/>
      <c r="DV1369" s="185"/>
      <c r="DW1369" s="185"/>
      <c r="DX1369" s="23"/>
      <c r="DY1369" s="185"/>
      <c r="DZ1369" s="2234">
        <f>SUM(DZ1366:DZ1368)</f>
        <v>0</v>
      </c>
      <c r="EA1369" s="283">
        <f t="shared" ref="EA1369:EB1369" si="3669">SUM(EA1366:EA1368)</f>
        <v>0</v>
      </c>
      <c r="EB1369" s="185">
        <f t="shared" si="3669"/>
        <v>0</v>
      </c>
      <c r="EC1369" s="185">
        <f t="shared" ref="EC1369" si="3670">SUM(EC1366:EC1368)</f>
        <v>0</v>
      </c>
      <c r="ED1369" s="202"/>
      <c r="EE1369" s="202"/>
      <c r="EF1369" s="202"/>
      <c r="EG1369" s="202"/>
      <c r="EH1369" s="1614"/>
    </row>
    <row r="1370" spans="1:138" ht="78.75" hidden="1" customHeight="1" outlineLevel="1">
      <c r="A1370" s="72"/>
      <c r="B1370" s="72"/>
      <c r="C1370" s="74">
        <v>2</v>
      </c>
      <c r="D1370" s="75" t="s">
        <v>141</v>
      </c>
      <c r="E1370" s="73"/>
      <c r="F1370" s="73"/>
      <c r="G1370" s="73"/>
      <c r="H1370" s="73"/>
      <c r="I1370" s="73"/>
      <c r="J1370" s="73"/>
      <c r="K1370" s="73"/>
      <c r="L1370" s="73"/>
      <c r="M1370" s="2199"/>
      <c r="N1370" s="68"/>
      <c r="O1370" s="73"/>
      <c r="P1370" s="185"/>
      <c r="Q1370" s="185"/>
      <c r="R1370" s="185"/>
      <c r="S1370" s="185"/>
      <c r="T1370" s="185"/>
      <c r="U1370" s="185"/>
      <c r="V1370" s="73"/>
      <c r="W1370" s="73"/>
      <c r="X1370" s="73"/>
      <c r="Y1370" s="73"/>
      <c r="Z1370" s="73"/>
      <c r="AA1370" s="185"/>
      <c r="AB1370" s="185"/>
      <c r="AC1370" s="185"/>
      <c r="AD1370" s="185"/>
      <c r="AE1370" s="185"/>
      <c r="AF1370" s="185"/>
      <c r="AG1370" s="185"/>
      <c r="AH1370" s="185"/>
      <c r="AI1370" s="186">
        <f>AI1376+AI1381+AI1386+AI1391+AI1396+AI1401+AI1407+AI1412+AI1417+AI1422+AI1427+AI1432</f>
        <v>0</v>
      </c>
      <c r="AJ1370" s="186">
        <f>AJ1376+AJ1381+AJ1386+AJ1391+AJ1396+AJ1401+AJ1407+AJ1412+AJ1417+AJ1422+AJ1427+AJ1432</f>
        <v>0</v>
      </c>
      <c r="AK1370" s="185"/>
      <c r="AL1370" s="186">
        <f>AL1376+AL1381+AL1386+AL1391+AL1396+AL1401+AL1407+AL1412+AL1417+AL1422+AL1427+AL1432</f>
        <v>0</v>
      </c>
      <c r="AM1370" s="186">
        <f>AM1376+AM1381+AM1386+AM1391+AM1396+AM1401+AM1407+AM1412+AM1417+AM1422+AM1427+AM1432</f>
        <v>0</v>
      </c>
      <c r="AN1370" s="185"/>
      <c r="AO1370" s="186">
        <f>AO1376+AO1381+AO1386+AO1391+AO1396+AO1401+AO1407+AO1412+AO1417+AO1422+AO1427+AO1432</f>
        <v>0</v>
      </c>
      <c r="AP1370" s="186">
        <f>AP1376+AP1381+AP1386+AP1391+AP1396+AP1401+AP1407+AP1412+AP1417+AP1422+AP1427+AP1432</f>
        <v>0</v>
      </c>
      <c r="AQ1370" s="185"/>
      <c r="AR1370" s="186">
        <f>AR1376+AR1381+AR1386+AR1391+AR1396+AR1401+AR1407+AR1412+AR1417+AR1422+AR1427+AR1432</f>
        <v>0</v>
      </c>
      <c r="AS1370" s="186">
        <f>AS1376+AS1381+AS1386+AS1391+AS1396+AS1401+AS1407+AS1412+AS1417+AS1422+AS1427+AS1432</f>
        <v>0</v>
      </c>
      <c r="AT1370" s="185"/>
      <c r="AU1370" s="186">
        <f>AU1376+AU1381+AU1386+AU1391+AU1396+AU1401+AU1407+AU1412+AU1417+AU1422+AU1427+AU1432</f>
        <v>0</v>
      </c>
      <c r="AV1370" s="186">
        <f>AV1376+AV1381+AV1386+AV1391+AV1396+AV1401+AV1407+AV1412+AV1417+AV1422+AV1427+AV1432</f>
        <v>0</v>
      </c>
      <c r="AW1370" s="185"/>
      <c r="AX1370" s="186">
        <f>AX1376+AX1381+AX1386+AX1391+AX1396+AX1401+AX1407+AX1412+AX1417+AX1422+AX1427+AX1432</f>
        <v>0</v>
      </c>
      <c r="AY1370" s="186">
        <f>AY1376+AY1381+AY1386+AY1391+AY1396+AY1401+AY1407+AY1412+AY1417+AY1422+AY1427+AY1432</f>
        <v>0</v>
      </c>
      <c r="AZ1370" s="185"/>
      <c r="BA1370" s="186">
        <f>BA1376+BA1381+BA1386+BA1391+BA1396+BA1401+BA1407+BA1412+BA1417+BA1422+BA1427+BA1432</f>
        <v>0</v>
      </c>
      <c r="BB1370" s="186">
        <f>BB1376+BB1381+BB1386+BB1391+BB1396+BB1401+BB1407+BB1412+BB1417+BB1422+BB1427+BB1432</f>
        <v>0</v>
      </c>
      <c r="BC1370" s="185"/>
      <c r="BD1370" s="186">
        <f>BD1376+BD1381+BD1386+BD1391+BD1396+BD1401+BD1407+BD1412+BD1417+BD1422+BD1427+BD1432</f>
        <v>0</v>
      </c>
      <c r="BE1370" s="186">
        <f>BE1376+BE1381+BE1386+BE1391+BE1396+BE1401+BE1407+BE1412+BE1417+BE1422+BE1427+BE1432</f>
        <v>0</v>
      </c>
      <c r="BF1370" s="185"/>
      <c r="BG1370" s="186">
        <f>BG1376+BG1381+BG1386+BG1391+BG1396+BG1401+BG1407+BG1412+BG1417+BG1422+BG1427+BG1432</f>
        <v>0</v>
      </c>
      <c r="BH1370" s="186">
        <f>BH1376+BH1381+BH1386+BH1391+BH1396+BH1401+BH1407+BH1412+BH1417+BH1422+BH1427+BH1432</f>
        <v>0</v>
      </c>
      <c r="BI1370" s="185"/>
      <c r="BJ1370" s="186">
        <f>BJ1376+BJ1381+BJ1386+BJ1391+BJ1396+BJ1401+BJ1407+BJ1412+BJ1417+BJ1422+BJ1427+BJ1432</f>
        <v>0</v>
      </c>
      <c r="BK1370" s="186">
        <f>BK1376+BK1381+BK1386+BK1391+BK1396+BK1401+BK1407+BK1412+BK1417+BK1422+BK1427+BK1432</f>
        <v>0</v>
      </c>
      <c r="BL1370" s="185"/>
      <c r="BM1370" s="186">
        <f>BM1376+BM1381+BM1386+BM1391+BM1396+BM1401+BM1407+BM1412+BM1417+BM1422+BM1427+BM1432</f>
        <v>0</v>
      </c>
      <c r="BN1370" s="186">
        <f>BN1376+BN1381+BN1386+BN1391+BN1396+BN1401+BN1407+BN1412+BN1417+BN1422+BN1427+BN1432</f>
        <v>0</v>
      </c>
      <c r="BO1370" s="185"/>
      <c r="BP1370" s="186">
        <f>BP1376+BP1381+BP1386+BP1391+BP1396+BP1401+BP1407+BP1412+BP1417+BP1422+BP1427+BP1432</f>
        <v>0</v>
      </c>
      <c r="BQ1370" s="186">
        <f>BQ1376+BQ1381+BQ1386+BQ1391+BQ1396+BQ1401+BQ1407+BQ1412+BQ1417+BQ1422+BQ1427+BQ1432</f>
        <v>0</v>
      </c>
      <c r="BR1370" s="185"/>
      <c r="BS1370" s="186">
        <f>BS1376+BS1381+BS1386+BS1391+BS1396+BS1401+BS1407+BS1412+BS1417+BS1422+BS1427+BS1432</f>
        <v>0</v>
      </c>
      <c r="BT1370" s="186">
        <f>BT1376+BT1381+BT1386+BT1391+BT1396+BT1401+BT1407+BT1412+BT1417+BT1422+BT1427+BT1432</f>
        <v>0</v>
      </c>
      <c r="BU1370" s="185"/>
      <c r="BV1370" s="186">
        <f>BV1376+BV1381+BV1386+BV1391+BV1396+BV1401+BV1407+BV1412+BV1417+BV1422+BV1427+BV1432</f>
        <v>0</v>
      </c>
      <c r="BW1370" s="186">
        <f>BW1376+BW1381+BW1386+BW1391+BW1396+BW1401+BW1407+BW1412+BW1417+BW1422+BW1427+BW1432</f>
        <v>0</v>
      </c>
      <c r="BX1370" s="185"/>
      <c r="BY1370" s="186">
        <f>BY1376+BY1381+BY1386+BY1391+BY1396+BY1401+BY1407+BY1412+BY1417+BY1422+BY1427+BY1432</f>
        <v>0</v>
      </c>
      <c r="BZ1370" s="186">
        <f>BZ1376+BZ1381+BZ1386+BZ1391+BZ1396+BZ1401+BZ1407+BZ1412+BZ1417+BZ1422+BZ1427+BZ1432</f>
        <v>0</v>
      </c>
      <c r="CA1370" s="185"/>
      <c r="CB1370" s="186">
        <f>CB1376+CB1381+CB1386+CB1391+CB1396+CB1401+CB1407+CB1412+CB1417+CB1422+CB1427+CB1432</f>
        <v>0</v>
      </c>
      <c r="CC1370" s="186">
        <f>CC1376+CC1381+CC1386+CC1391+CC1396+CC1401+CC1407+CC1412+CC1417+CC1422+CC1427+CC1432</f>
        <v>0</v>
      </c>
      <c r="CD1370" s="185"/>
      <c r="CE1370" s="186">
        <f>CE1376+CE1381+CE1386+CE1391+CE1396+CE1401+CE1407+CE1412+CE1417+CE1422+CE1427+CE1432</f>
        <v>0</v>
      </c>
      <c r="CF1370" s="186">
        <f>CF1376+CF1381+CF1386+CF1391+CF1396+CF1401+CF1407+CF1412+CF1417+CF1422+CF1427+CF1432</f>
        <v>0</v>
      </c>
      <c r="CG1370" s="185"/>
      <c r="CH1370" s="186">
        <f>CH1376+CH1381+CH1386+CH1391+CH1396+CH1401+CH1407+CH1412+CH1417+CH1422+CH1427+CH1432</f>
        <v>0</v>
      </c>
      <c r="CI1370" s="186">
        <f>CI1376+CI1381+CI1386+CI1391+CI1396+CI1401+CI1407+CI1412+CI1417+CI1422+CI1427+CI1432</f>
        <v>0</v>
      </c>
      <c r="CJ1370" s="185"/>
      <c r="CK1370" s="186">
        <f>CK1376+CK1381+CK1386+CK1391+CK1396+CK1401+CK1407+CK1412+CK1417+CK1422+CK1427+CK1432</f>
        <v>0</v>
      </c>
      <c r="CL1370" s="186">
        <f>CL1376+CL1381+CL1386+CL1391+CL1396+CL1401+CL1407+CL1412+CL1417+CL1422+CL1427+CL1432</f>
        <v>0</v>
      </c>
      <c r="CM1370" s="185"/>
      <c r="CN1370" s="186">
        <f>CN1376+CN1381+CN1386+CN1391+CN1396+CN1401+CN1407+CN1412+CN1417+CN1422+CN1427+CN1432</f>
        <v>0</v>
      </c>
      <c r="CO1370" s="186">
        <f>CO1376+CO1381+CO1386+CO1391+CO1396+CO1401+CO1407+CO1412+CO1417+CO1422+CO1427+CO1432</f>
        <v>0</v>
      </c>
      <c r="CP1370" s="2234"/>
      <c r="CQ1370" s="2312">
        <f>CQ1376+CQ1381+CQ1386+CQ1391+CQ1396+CQ1401+CQ1407+CQ1412+CQ1417+CQ1422+CQ1427+CQ1432</f>
        <v>0</v>
      </c>
      <c r="CR1370" s="2312">
        <f>CR1376+CR1381+CR1386+CR1391+CR1396+CR1401+CR1407+CR1412+CR1417+CR1422+CR1427+CR1432</f>
        <v>0</v>
      </c>
      <c r="CS1370" s="283"/>
      <c r="CT1370" s="284">
        <f>CT1376+CT1381+CT1386+CT1391+CT1396+CT1401+CT1407+CT1412+CT1417+CT1422+CT1427+CT1432</f>
        <v>0</v>
      </c>
      <c r="CU1370" s="284">
        <f>CU1376+CU1381+CU1386+CU1391+CU1396+CU1401+CU1407+CU1412+CU1417+CU1422+CU1427+CU1432</f>
        <v>0</v>
      </c>
      <c r="CV1370" s="185"/>
      <c r="CW1370" s="186">
        <f>CW1376+CW1381+CW1386+CW1391+CW1396+CW1401+CW1407+CW1412+CW1417+CW1422+CW1427+CW1432</f>
        <v>0</v>
      </c>
      <c r="CX1370" s="186">
        <f>CX1376+CX1381+CX1386+CX1391+CX1396+CX1401+CX1407+CX1412+CX1417+CX1422+CX1427+CX1432</f>
        <v>0</v>
      </c>
      <c r="CY1370" s="185"/>
      <c r="CZ1370" s="186">
        <f>CZ1376+CZ1381+CZ1386+CZ1391+CZ1396+CZ1401+CZ1407+CZ1412+CZ1417+CZ1422+CZ1427+CZ1432</f>
        <v>0</v>
      </c>
      <c r="DA1370" s="186">
        <f>DA1376+DA1381+DA1386+DA1391+DA1396+DA1401+DA1407+DA1412+DA1417+DA1422+DA1427+DA1432</f>
        <v>0</v>
      </c>
      <c r="DB1370" s="1516"/>
      <c r="DC1370" s="1516"/>
      <c r="DD1370" s="1516"/>
      <c r="DE1370" s="186">
        <f t="shared" ref="DE1370:EB1370" si="3671">DE1376+DE1381+DE1386+DE1391+DE1396+DE1401+DE1407+DE1412+DE1417+DE1422+DE1427+DE1432</f>
        <v>0</v>
      </c>
      <c r="DF1370" s="284"/>
      <c r="DG1370" s="186"/>
      <c r="DH1370" s="186"/>
      <c r="DI1370" s="186"/>
      <c r="DJ1370" s="186"/>
      <c r="DK1370" s="186"/>
      <c r="DL1370" s="186"/>
      <c r="DM1370" s="186"/>
      <c r="DN1370" s="185"/>
      <c r="DO1370" s="186"/>
      <c r="DP1370" s="284"/>
      <c r="DQ1370" s="186"/>
      <c r="DR1370" s="186"/>
      <c r="DS1370" s="186"/>
      <c r="DT1370" s="186"/>
      <c r="DU1370" s="186"/>
      <c r="DV1370" s="186"/>
      <c r="DW1370" s="186"/>
      <c r="DX1370" s="185"/>
      <c r="DY1370" s="186"/>
      <c r="DZ1370" s="2312">
        <f t="shared" si="3671"/>
        <v>0</v>
      </c>
      <c r="EA1370" s="284">
        <f t="shared" si="3671"/>
        <v>0</v>
      </c>
      <c r="EB1370" s="186">
        <f t="shared" si="3671"/>
        <v>0</v>
      </c>
      <c r="EC1370" s="186">
        <f t="shared" ref="EC1370" si="3672">EC1376+EC1381+EC1386+EC1391+EC1396+EC1401+EC1407+EC1412+EC1417+EC1422+EC1427+EC1432</f>
        <v>0</v>
      </c>
      <c r="ED1370" s="177"/>
      <c r="EE1370" s="177"/>
      <c r="EF1370" s="177"/>
      <c r="EG1370" s="177"/>
      <c r="EH1370" s="1616"/>
    </row>
    <row r="1371" spans="1:138" ht="15" hidden="1" customHeight="1" outlineLevel="1">
      <c r="A1371" s="67"/>
      <c r="B1371" s="67"/>
      <c r="C1371" s="69" t="s">
        <v>12</v>
      </c>
      <c r="D1371" s="70" t="s">
        <v>47</v>
      </c>
      <c r="E1371" s="84"/>
      <c r="F1371" s="84"/>
      <c r="G1371" s="84"/>
      <c r="H1371" s="84"/>
      <c r="I1371" s="84"/>
      <c r="J1371" s="84"/>
      <c r="K1371" s="84"/>
      <c r="L1371" s="84"/>
      <c r="M1371" s="2199"/>
      <c r="N1371" s="68"/>
      <c r="O1371" s="84"/>
      <c r="P1371" s="185"/>
      <c r="Q1371" s="185"/>
      <c r="R1371" s="185"/>
      <c r="S1371" s="185"/>
      <c r="T1371" s="185"/>
      <c r="U1371" s="185"/>
      <c r="V1371" s="84"/>
      <c r="W1371" s="84"/>
      <c r="X1371" s="84"/>
      <c r="Y1371" s="84"/>
      <c r="Z1371" s="84"/>
      <c r="AA1371" s="185"/>
      <c r="AB1371" s="185"/>
      <c r="AC1371" s="185"/>
      <c r="AD1371" s="185"/>
      <c r="AE1371" s="185"/>
      <c r="AF1371" s="23"/>
      <c r="AG1371" s="23"/>
      <c r="AH1371" s="185"/>
      <c r="AI1371" s="185"/>
      <c r="AJ1371" s="185"/>
      <c r="AK1371" s="185"/>
      <c r="AL1371" s="185"/>
      <c r="AM1371" s="185"/>
      <c r="AN1371" s="185"/>
      <c r="AO1371" s="185"/>
      <c r="AP1371" s="185"/>
      <c r="AQ1371" s="185"/>
      <c r="AR1371" s="185"/>
      <c r="AS1371" s="185"/>
      <c r="AT1371" s="185"/>
      <c r="AU1371" s="185"/>
      <c r="AV1371" s="185"/>
      <c r="AW1371" s="185"/>
      <c r="AX1371" s="185"/>
      <c r="AY1371" s="185"/>
      <c r="AZ1371" s="185"/>
      <c r="BA1371" s="185"/>
      <c r="BB1371" s="185"/>
      <c r="BC1371" s="185"/>
      <c r="BD1371" s="185"/>
      <c r="BE1371" s="185"/>
      <c r="BF1371" s="185"/>
      <c r="BG1371" s="185"/>
      <c r="BH1371" s="185"/>
      <c r="BI1371" s="185"/>
      <c r="BJ1371" s="185"/>
      <c r="BK1371" s="185"/>
      <c r="BL1371" s="185"/>
      <c r="BM1371" s="185"/>
      <c r="BN1371" s="185"/>
      <c r="BO1371" s="185"/>
      <c r="BP1371" s="185"/>
      <c r="BQ1371" s="185"/>
      <c r="BR1371" s="185"/>
      <c r="BS1371" s="185"/>
      <c r="BT1371" s="185"/>
      <c r="BU1371" s="185"/>
      <c r="BV1371" s="185"/>
      <c r="BW1371" s="185"/>
      <c r="BX1371" s="185"/>
      <c r="BY1371" s="185"/>
      <c r="BZ1371" s="185"/>
      <c r="CA1371" s="185"/>
      <c r="CB1371" s="185"/>
      <c r="CC1371" s="185"/>
      <c r="CD1371" s="185"/>
      <c r="CE1371" s="185"/>
      <c r="CF1371" s="185"/>
      <c r="CG1371" s="185"/>
      <c r="CH1371" s="185"/>
      <c r="CI1371" s="185"/>
      <c r="CJ1371" s="185"/>
      <c r="CK1371" s="185"/>
      <c r="CL1371" s="185"/>
      <c r="CM1371" s="185"/>
      <c r="CN1371" s="185"/>
      <c r="CO1371" s="185"/>
      <c r="CP1371" s="2234"/>
      <c r="CQ1371" s="2234"/>
      <c r="CR1371" s="2234"/>
      <c r="CS1371" s="283"/>
      <c r="CT1371" s="283"/>
      <c r="CU1371" s="283"/>
      <c r="CV1371" s="185"/>
      <c r="CW1371" s="185"/>
      <c r="CX1371" s="185"/>
      <c r="CY1371" s="185"/>
      <c r="CZ1371" s="185"/>
      <c r="DA1371" s="185"/>
      <c r="DB1371" s="1622"/>
      <c r="DC1371" s="1622"/>
      <c r="DD1371" s="1622"/>
      <c r="DE1371" s="185"/>
      <c r="DF1371" s="283"/>
      <c r="DG1371" s="185"/>
      <c r="DH1371" s="185"/>
      <c r="DI1371" s="185"/>
      <c r="DJ1371" s="185"/>
      <c r="DK1371" s="185"/>
      <c r="DL1371" s="185"/>
      <c r="DM1371" s="185"/>
      <c r="DN1371" s="186"/>
      <c r="DO1371" s="185"/>
      <c r="DP1371" s="283"/>
      <c r="DQ1371" s="185"/>
      <c r="DR1371" s="185"/>
      <c r="DS1371" s="185"/>
      <c r="DT1371" s="185"/>
      <c r="DU1371" s="185"/>
      <c r="DV1371" s="185"/>
      <c r="DW1371" s="185"/>
      <c r="DX1371" s="186"/>
      <c r="DY1371" s="185"/>
      <c r="DZ1371" s="2234"/>
      <c r="EA1371" s="283"/>
      <c r="EB1371" s="185"/>
      <c r="EC1371" s="185"/>
      <c r="ED1371" s="202"/>
      <c r="EE1371" s="202"/>
      <c r="EF1371" s="202"/>
      <c r="EG1371" s="202"/>
      <c r="EH1371" s="1614"/>
    </row>
    <row r="1372" spans="1:138" ht="15" hidden="1" customHeight="1" outlineLevel="1">
      <c r="A1372" s="67"/>
      <c r="B1372" s="67"/>
      <c r="C1372" s="93" t="s">
        <v>63</v>
      </c>
      <c r="D1372" s="94" t="s">
        <v>51</v>
      </c>
      <c r="E1372" s="84"/>
      <c r="F1372" s="84"/>
      <c r="G1372" s="84"/>
      <c r="H1372" s="84"/>
      <c r="I1372" s="84"/>
      <c r="J1372" s="84"/>
      <c r="K1372" s="84"/>
      <c r="L1372" s="84"/>
      <c r="M1372" s="2199"/>
      <c r="N1372" s="68"/>
      <c r="O1372" s="84"/>
      <c r="P1372" s="185"/>
      <c r="Q1372" s="185"/>
      <c r="R1372" s="185"/>
      <c r="S1372" s="185"/>
      <c r="T1372" s="185"/>
      <c r="U1372" s="185"/>
      <c r="V1372" s="84"/>
      <c r="W1372" s="84"/>
      <c r="X1372" s="84"/>
      <c r="Y1372" s="84"/>
      <c r="Z1372" s="84"/>
      <c r="AA1372" s="185"/>
      <c r="AB1372" s="185"/>
      <c r="AC1372" s="185"/>
      <c r="AD1372" s="185"/>
      <c r="AE1372" s="185"/>
      <c r="AF1372" s="23"/>
      <c r="AG1372" s="23"/>
      <c r="AH1372" s="185"/>
      <c r="AI1372" s="185"/>
      <c r="AJ1372" s="185"/>
      <c r="AK1372" s="185"/>
      <c r="AL1372" s="185"/>
      <c r="AM1372" s="185"/>
      <c r="AN1372" s="185"/>
      <c r="AO1372" s="185"/>
      <c r="AP1372" s="185"/>
      <c r="AQ1372" s="185"/>
      <c r="AR1372" s="185"/>
      <c r="AS1372" s="185"/>
      <c r="AT1372" s="185"/>
      <c r="AU1372" s="185"/>
      <c r="AV1372" s="185"/>
      <c r="AW1372" s="185"/>
      <c r="AX1372" s="185"/>
      <c r="AY1372" s="185"/>
      <c r="AZ1372" s="185"/>
      <c r="BA1372" s="185"/>
      <c r="BB1372" s="185"/>
      <c r="BC1372" s="185"/>
      <c r="BD1372" s="185"/>
      <c r="BE1372" s="185"/>
      <c r="BF1372" s="185"/>
      <c r="BG1372" s="185"/>
      <c r="BH1372" s="185"/>
      <c r="BI1372" s="185"/>
      <c r="BJ1372" s="185"/>
      <c r="BK1372" s="185"/>
      <c r="BL1372" s="185"/>
      <c r="BM1372" s="185"/>
      <c r="BN1372" s="185"/>
      <c r="BO1372" s="185"/>
      <c r="BP1372" s="185"/>
      <c r="BQ1372" s="185"/>
      <c r="BR1372" s="185"/>
      <c r="BS1372" s="185"/>
      <c r="BT1372" s="185"/>
      <c r="BU1372" s="185"/>
      <c r="BV1372" s="185"/>
      <c r="BW1372" s="185"/>
      <c r="BX1372" s="185"/>
      <c r="BY1372" s="185"/>
      <c r="BZ1372" s="185"/>
      <c r="CA1372" s="185"/>
      <c r="CB1372" s="185"/>
      <c r="CC1372" s="185"/>
      <c r="CD1372" s="185"/>
      <c r="CE1372" s="185"/>
      <c r="CF1372" s="185"/>
      <c r="CG1372" s="185"/>
      <c r="CH1372" s="185"/>
      <c r="CI1372" s="185"/>
      <c r="CJ1372" s="185"/>
      <c r="CK1372" s="185"/>
      <c r="CL1372" s="185"/>
      <c r="CM1372" s="185"/>
      <c r="CN1372" s="185"/>
      <c r="CO1372" s="185"/>
      <c r="CP1372" s="2234"/>
      <c r="CQ1372" s="2234"/>
      <c r="CR1372" s="2234"/>
      <c r="CS1372" s="283"/>
      <c r="CT1372" s="283"/>
      <c r="CU1372" s="283"/>
      <c r="CV1372" s="185"/>
      <c r="CW1372" s="185"/>
      <c r="CX1372" s="185"/>
      <c r="CY1372" s="185"/>
      <c r="CZ1372" s="185"/>
      <c r="DA1372" s="185"/>
      <c r="DB1372" s="1622"/>
      <c r="DC1372" s="1622"/>
      <c r="DD1372" s="1622"/>
      <c r="DE1372" s="185"/>
      <c r="DF1372" s="283"/>
      <c r="DG1372" s="185"/>
      <c r="DH1372" s="185"/>
      <c r="DI1372" s="185"/>
      <c r="DJ1372" s="185"/>
      <c r="DK1372" s="185"/>
      <c r="DL1372" s="185"/>
      <c r="DM1372" s="185"/>
      <c r="DN1372" s="185"/>
      <c r="DO1372" s="185"/>
      <c r="DP1372" s="283"/>
      <c r="DQ1372" s="185"/>
      <c r="DR1372" s="185"/>
      <c r="DS1372" s="185"/>
      <c r="DT1372" s="185"/>
      <c r="DU1372" s="185"/>
      <c r="DV1372" s="185"/>
      <c r="DW1372" s="185"/>
      <c r="DX1372" s="185"/>
      <c r="DY1372" s="185"/>
      <c r="DZ1372" s="2234"/>
      <c r="EA1372" s="283"/>
      <c r="EB1372" s="185"/>
      <c r="EC1372" s="185"/>
      <c r="ED1372" s="202"/>
      <c r="EE1372" s="202"/>
      <c r="EF1372" s="202"/>
      <c r="EG1372" s="202"/>
      <c r="EH1372" s="1614"/>
    </row>
    <row r="1373" spans="1:138" ht="15" hidden="1" customHeight="1" outlineLevel="1">
      <c r="A1373" s="67"/>
      <c r="B1373" s="67"/>
      <c r="C1373" s="95"/>
      <c r="D1373" s="96"/>
      <c r="E1373" s="67"/>
      <c r="F1373" s="67"/>
      <c r="G1373" s="67"/>
      <c r="H1373" s="86">
        <f>SUM(I1373:L1373)</f>
        <v>0</v>
      </c>
      <c r="I1373" s="67"/>
      <c r="J1373" s="67"/>
      <c r="K1373" s="67"/>
      <c r="L1373" s="67"/>
      <c r="M1373" s="2216"/>
      <c r="N1373" s="85"/>
      <c r="O1373" s="67"/>
      <c r="P1373" s="23"/>
      <c r="Q1373" s="185">
        <f>SUM(R1373:U1373)</f>
        <v>0</v>
      </c>
      <c r="R1373" s="23"/>
      <c r="S1373" s="23"/>
      <c r="T1373" s="23"/>
      <c r="U1373" s="23"/>
      <c r="V1373" s="86">
        <f>SUM(W1373:Z1373)</f>
        <v>0</v>
      </c>
      <c r="W1373" s="67"/>
      <c r="X1373" s="67"/>
      <c r="Y1373" s="67"/>
      <c r="Z1373" s="67"/>
      <c r="AA1373" s="185">
        <f>SUM(AB1373:AE1373)</f>
        <v>0</v>
      </c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/>
      <c r="BF1373" s="23"/>
      <c r="BG1373" s="23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216"/>
      <c r="CQ1373" s="2216"/>
      <c r="CR1373" s="2216"/>
      <c r="CS1373" s="85"/>
      <c r="CT1373" s="85"/>
      <c r="CU1373" s="85"/>
      <c r="CV1373" s="23"/>
      <c r="CW1373" s="23"/>
      <c r="CX1373" s="23"/>
      <c r="CY1373" s="23"/>
      <c r="CZ1373" s="23"/>
      <c r="DA1373" s="23"/>
      <c r="DB1373" s="1496"/>
      <c r="DC1373" s="1496"/>
      <c r="DD1373" s="1496"/>
      <c r="DE1373" s="23"/>
      <c r="DF1373" s="85"/>
      <c r="DG1373" s="23"/>
      <c r="DH1373" s="23"/>
      <c r="DI1373" s="23"/>
      <c r="DJ1373" s="23"/>
      <c r="DK1373" s="23"/>
      <c r="DL1373" s="23"/>
      <c r="DM1373" s="23"/>
      <c r="DN1373" s="185"/>
      <c r="DO1373" s="23"/>
      <c r="DP1373" s="85"/>
      <c r="DQ1373" s="23"/>
      <c r="DR1373" s="23"/>
      <c r="DS1373" s="23"/>
      <c r="DT1373" s="23"/>
      <c r="DU1373" s="23"/>
      <c r="DV1373" s="23"/>
      <c r="DW1373" s="23"/>
      <c r="DX1373" s="185"/>
      <c r="DY1373" s="23"/>
      <c r="DZ1373" s="2216"/>
      <c r="EA1373" s="85"/>
      <c r="EB1373" s="23"/>
      <c r="EC1373" s="23"/>
      <c r="ED1373" s="171"/>
      <c r="EE1373" s="171"/>
      <c r="EF1373" s="171"/>
      <c r="EG1373" s="171"/>
      <c r="EH1373" s="1291"/>
    </row>
    <row r="1374" spans="1:138" ht="15" hidden="1" customHeight="1" outlineLevel="1">
      <c r="A1374" s="67"/>
      <c r="B1374" s="67"/>
      <c r="C1374" s="95"/>
      <c r="D1374" s="96"/>
      <c r="E1374" s="67"/>
      <c r="F1374" s="67"/>
      <c r="G1374" s="67"/>
      <c r="H1374" s="86">
        <f>SUM(I1374:L1374)</f>
        <v>0</v>
      </c>
      <c r="I1374" s="67"/>
      <c r="J1374" s="67"/>
      <c r="K1374" s="67"/>
      <c r="L1374" s="67"/>
      <c r="M1374" s="2216"/>
      <c r="N1374" s="85"/>
      <c r="O1374" s="67"/>
      <c r="P1374" s="23"/>
      <c r="Q1374" s="185">
        <f>SUM(R1374:U1374)</f>
        <v>0</v>
      </c>
      <c r="R1374" s="196"/>
      <c r="S1374" s="196"/>
      <c r="T1374" s="196"/>
      <c r="U1374" s="196"/>
      <c r="V1374" s="86">
        <f>SUM(W1374:Z1374)</f>
        <v>0</v>
      </c>
      <c r="W1374" s="67"/>
      <c r="X1374" s="67"/>
      <c r="Y1374" s="67"/>
      <c r="Z1374" s="67"/>
      <c r="AA1374" s="185">
        <f>SUM(AB1374:AE1374)</f>
        <v>0</v>
      </c>
      <c r="AB1374" s="196"/>
      <c r="AC1374" s="196"/>
      <c r="AD1374" s="196"/>
      <c r="AE1374" s="196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W1374" s="33"/>
      <c r="BX1374" s="33"/>
      <c r="BY1374" s="33"/>
      <c r="BZ1374" s="33"/>
      <c r="CA1374" s="33"/>
      <c r="CB1374" s="33"/>
      <c r="CC1374" s="33"/>
      <c r="CD1374" s="33"/>
      <c r="CE1374" s="33"/>
      <c r="CF1374" s="33"/>
      <c r="CG1374" s="33"/>
      <c r="CH1374" s="33"/>
      <c r="CI1374" s="33"/>
      <c r="CJ1374" s="33"/>
      <c r="CK1374" s="33"/>
      <c r="CL1374" s="33"/>
      <c r="CM1374" s="33"/>
      <c r="CN1374" s="33"/>
      <c r="CO1374" s="33"/>
      <c r="CP1374" s="2239"/>
      <c r="CQ1374" s="2239"/>
      <c r="CR1374" s="2239"/>
      <c r="CS1374" s="210"/>
      <c r="CT1374" s="210"/>
      <c r="CU1374" s="210"/>
      <c r="CV1374" s="33"/>
      <c r="CW1374" s="33"/>
      <c r="CX1374" s="33"/>
      <c r="CY1374" s="33"/>
      <c r="CZ1374" s="33"/>
      <c r="DA1374" s="33"/>
      <c r="DB1374" s="1498"/>
      <c r="DC1374" s="1498"/>
      <c r="DD1374" s="1498"/>
      <c r="DE1374" s="33"/>
      <c r="DF1374" s="210"/>
      <c r="DG1374" s="33"/>
      <c r="DH1374" s="33"/>
      <c r="DI1374" s="33"/>
      <c r="DJ1374" s="33"/>
      <c r="DK1374" s="33"/>
      <c r="DL1374" s="33"/>
      <c r="DM1374" s="33"/>
      <c r="DN1374" s="23"/>
      <c r="DO1374" s="33"/>
      <c r="DP1374" s="210"/>
      <c r="DQ1374" s="33"/>
      <c r="DR1374" s="33"/>
      <c r="DS1374" s="33"/>
      <c r="DT1374" s="33"/>
      <c r="DU1374" s="33"/>
      <c r="DV1374" s="33"/>
      <c r="DW1374" s="33"/>
      <c r="DX1374" s="23"/>
      <c r="DY1374" s="33"/>
      <c r="DZ1374" s="2239"/>
      <c r="EA1374" s="210"/>
      <c r="EB1374" s="33"/>
      <c r="EC1374" s="33"/>
      <c r="ED1374" s="201"/>
      <c r="EE1374" s="201"/>
      <c r="EF1374" s="201"/>
      <c r="EG1374" s="201"/>
      <c r="EH1374" s="1581"/>
    </row>
    <row r="1375" spans="1:138" ht="15" hidden="1" customHeight="1" outlineLevel="1">
      <c r="A1375" s="67"/>
      <c r="B1375" s="67"/>
      <c r="C1375" s="95"/>
      <c r="D1375" s="96"/>
      <c r="E1375" s="67"/>
      <c r="F1375" s="67"/>
      <c r="G1375" s="67"/>
      <c r="H1375" s="86">
        <f>SUM(I1375:L1375)</f>
        <v>0</v>
      </c>
      <c r="I1375" s="67"/>
      <c r="J1375" s="67"/>
      <c r="K1375" s="67"/>
      <c r="L1375" s="67"/>
      <c r="M1375" s="2216"/>
      <c r="N1375" s="85"/>
      <c r="O1375" s="67"/>
      <c r="P1375" s="23"/>
      <c r="Q1375" s="185">
        <f>SUM(R1375:U1375)</f>
        <v>0</v>
      </c>
      <c r="R1375" s="196"/>
      <c r="S1375" s="196"/>
      <c r="T1375" s="196"/>
      <c r="U1375" s="196"/>
      <c r="V1375" s="86">
        <f>SUM(W1375:Z1375)</f>
        <v>0</v>
      </c>
      <c r="W1375" s="67"/>
      <c r="X1375" s="67"/>
      <c r="Y1375" s="67"/>
      <c r="Z1375" s="67"/>
      <c r="AA1375" s="185">
        <f>SUM(AB1375:AE1375)</f>
        <v>0</v>
      </c>
      <c r="AB1375" s="196"/>
      <c r="AC1375" s="196"/>
      <c r="AD1375" s="196"/>
      <c r="AE1375" s="196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W1375" s="33"/>
      <c r="BX1375" s="33"/>
      <c r="BY1375" s="33"/>
      <c r="BZ1375" s="33"/>
      <c r="CA1375" s="33"/>
      <c r="CB1375" s="33"/>
      <c r="CC1375" s="33"/>
      <c r="CD1375" s="33"/>
      <c r="CE1375" s="33"/>
      <c r="CF1375" s="33"/>
      <c r="CG1375" s="33"/>
      <c r="CH1375" s="33"/>
      <c r="CI1375" s="33"/>
      <c r="CJ1375" s="33"/>
      <c r="CK1375" s="33"/>
      <c r="CL1375" s="33"/>
      <c r="CM1375" s="33"/>
      <c r="CN1375" s="33"/>
      <c r="CO1375" s="33"/>
      <c r="CP1375" s="2239"/>
      <c r="CQ1375" s="2239"/>
      <c r="CR1375" s="2239"/>
      <c r="CS1375" s="210"/>
      <c r="CT1375" s="210"/>
      <c r="CU1375" s="210"/>
      <c r="CV1375" s="33"/>
      <c r="CW1375" s="33"/>
      <c r="CX1375" s="33"/>
      <c r="CY1375" s="33"/>
      <c r="CZ1375" s="33"/>
      <c r="DA1375" s="33"/>
      <c r="DB1375" s="1498"/>
      <c r="DC1375" s="1498"/>
      <c r="DD1375" s="1498"/>
      <c r="DE1375" s="33"/>
      <c r="DF1375" s="210"/>
      <c r="DG1375" s="33"/>
      <c r="DH1375" s="33"/>
      <c r="DI1375" s="33"/>
      <c r="DJ1375" s="33"/>
      <c r="DK1375" s="33"/>
      <c r="DL1375" s="33"/>
      <c r="DM1375" s="33"/>
      <c r="DN1375" s="33"/>
      <c r="DO1375" s="33"/>
      <c r="DP1375" s="210"/>
      <c r="DQ1375" s="33"/>
      <c r="DR1375" s="33"/>
      <c r="DS1375" s="33"/>
      <c r="DT1375" s="33"/>
      <c r="DU1375" s="33"/>
      <c r="DV1375" s="33"/>
      <c r="DW1375" s="33"/>
      <c r="DX1375" s="33"/>
      <c r="DY1375" s="33"/>
      <c r="DZ1375" s="2239"/>
      <c r="EA1375" s="210"/>
      <c r="EB1375" s="33"/>
      <c r="EC1375" s="33"/>
      <c r="ED1375" s="201"/>
      <c r="EE1375" s="201"/>
      <c r="EF1375" s="201"/>
      <c r="EG1375" s="201"/>
      <c r="EH1375" s="1581"/>
    </row>
    <row r="1376" spans="1:138" ht="15" hidden="1" customHeight="1" outlineLevel="1">
      <c r="A1376" s="67"/>
      <c r="B1376" s="67"/>
      <c r="C1376" s="95"/>
      <c r="D1376" s="97" t="s">
        <v>52</v>
      </c>
      <c r="E1376" s="84"/>
      <c r="F1376" s="84"/>
      <c r="G1376" s="84"/>
      <c r="H1376" s="84"/>
      <c r="I1376" s="84"/>
      <c r="J1376" s="84"/>
      <c r="K1376" s="84"/>
      <c r="L1376" s="84"/>
      <c r="M1376" s="2199"/>
      <c r="N1376" s="68"/>
      <c r="O1376" s="84"/>
      <c r="P1376" s="185"/>
      <c r="Q1376" s="185"/>
      <c r="R1376" s="185"/>
      <c r="S1376" s="185"/>
      <c r="T1376" s="185"/>
      <c r="U1376" s="185"/>
      <c r="V1376" s="84"/>
      <c r="W1376" s="84"/>
      <c r="X1376" s="84"/>
      <c r="Y1376" s="84"/>
      <c r="Z1376" s="84"/>
      <c r="AA1376" s="185"/>
      <c r="AB1376" s="185"/>
      <c r="AC1376" s="185"/>
      <c r="AD1376" s="185"/>
      <c r="AE1376" s="185"/>
      <c r="AF1376" s="105"/>
      <c r="AG1376" s="105"/>
      <c r="AH1376" s="185">
        <f>SUM(AH1373:AH1375)</f>
        <v>0</v>
      </c>
      <c r="AI1376" s="185">
        <f>SUM(AI1373:AI1375)</f>
        <v>0</v>
      </c>
      <c r="AJ1376" s="185">
        <f t="shared" ref="AJ1376:AV1376" si="3673">SUM(AJ1373:AJ1375)</f>
        <v>0</v>
      </c>
      <c r="AK1376" s="185">
        <f t="shared" si="3673"/>
        <v>0</v>
      </c>
      <c r="AL1376" s="185">
        <f t="shared" si="3673"/>
        <v>0</v>
      </c>
      <c r="AM1376" s="185">
        <f t="shared" si="3673"/>
        <v>0</v>
      </c>
      <c r="AN1376" s="185">
        <f t="shared" si="3673"/>
        <v>0</v>
      </c>
      <c r="AO1376" s="185">
        <f t="shared" si="3673"/>
        <v>0</v>
      </c>
      <c r="AP1376" s="185">
        <f t="shared" si="3673"/>
        <v>0</v>
      </c>
      <c r="AQ1376" s="185">
        <f t="shared" si="3673"/>
        <v>0</v>
      </c>
      <c r="AR1376" s="185">
        <f t="shared" si="3673"/>
        <v>0</v>
      </c>
      <c r="AS1376" s="185">
        <f t="shared" si="3673"/>
        <v>0</v>
      </c>
      <c r="AT1376" s="185">
        <f t="shared" si="3673"/>
        <v>0</v>
      </c>
      <c r="AU1376" s="185">
        <f t="shared" si="3673"/>
        <v>0</v>
      </c>
      <c r="AV1376" s="185">
        <f t="shared" si="3673"/>
        <v>0</v>
      </c>
      <c r="AW1376" s="185">
        <f>SUM(AW1373:AW1375)</f>
        <v>0</v>
      </c>
      <c r="AX1376" s="185">
        <f>SUM(AX1373:AX1375)</f>
        <v>0</v>
      </c>
      <c r="AY1376" s="185">
        <f t="shared" ref="AY1376:BK1376" si="3674">SUM(AY1373:AY1375)</f>
        <v>0</v>
      </c>
      <c r="AZ1376" s="185">
        <f t="shared" si="3674"/>
        <v>0</v>
      </c>
      <c r="BA1376" s="185">
        <f t="shared" si="3674"/>
        <v>0</v>
      </c>
      <c r="BB1376" s="185">
        <f t="shared" si="3674"/>
        <v>0</v>
      </c>
      <c r="BC1376" s="185">
        <f t="shared" si="3674"/>
        <v>0</v>
      </c>
      <c r="BD1376" s="185">
        <f t="shared" si="3674"/>
        <v>0</v>
      </c>
      <c r="BE1376" s="185">
        <f t="shared" si="3674"/>
        <v>0</v>
      </c>
      <c r="BF1376" s="185">
        <f t="shared" si="3674"/>
        <v>0</v>
      </c>
      <c r="BG1376" s="185">
        <f t="shared" si="3674"/>
        <v>0</v>
      </c>
      <c r="BH1376" s="185">
        <f t="shared" si="3674"/>
        <v>0</v>
      </c>
      <c r="BI1376" s="185">
        <f t="shared" si="3674"/>
        <v>0</v>
      </c>
      <c r="BJ1376" s="185">
        <f t="shared" si="3674"/>
        <v>0</v>
      </c>
      <c r="BK1376" s="185">
        <f t="shared" si="3674"/>
        <v>0</v>
      </c>
      <c r="BL1376" s="185">
        <f>SUM(BL1373:BL1375)</f>
        <v>0</v>
      </c>
      <c r="BM1376" s="185">
        <f>SUM(BM1373:BM1375)</f>
        <v>0</v>
      </c>
      <c r="BN1376" s="185">
        <f t="shared" ref="BN1376:BZ1376" si="3675">SUM(BN1373:BN1375)</f>
        <v>0</v>
      </c>
      <c r="BO1376" s="185">
        <f t="shared" si="3675"/>
        <v>0</v>
      </c>
      <c r="BP1376" s="185">
        <f t="shared" si="3675"/>
        <v>0</v>
      </c>
      <c r="BQ1376" s="185">
        <f t="shared" si="3675"/>
        <v>0</v>
      </c>
      <c r="BR1376" s="185">
        <f t="shared" si="3675"/>
        <v>0</v>
      </c>
      <c r="BS1376" s="185">
        <f t="shared" si="3675"/>
        <v>0</v>
      </c>
      <c r="BT1376" s="185">
        <f t="shared" si="3675"/>
        <v>0</v>
      </c>
      <c r="BU1376" s="185">
        <f t="shared" si="3675"/>
        <v>0</v>
      </c>
      <c r="BV1376" s="185">
        <f t="shared" si="3675"/>
        <v>0</v>
      </c>
      <c r="BW1376" s="185">
        <f t="shared" si="3675"/>
        <v>0</v>
      </c>
      <c r="BX1376" s="185">
        <f t="shared" si="3675"/>
        <v>0</v>
      </c>
      <c r="BY1376" s="185">
        <f t="shared" si="3675"/>
        <v>0</v>
      </c>
      <c r="BZ1376" s="185">
        <f t="shared" si="3675"/>
        <v>0</v>
      </c>
      <c r="CA1376" s="185">
        <f>SUM(CA1373:CA1375)</f>
        <v>0</v>
      </c>
      <c r="CB1376" s="185">
        <f>SUM(CB1373:CB1375)</f>
        <v>0</v>
      </c>
      <c r="CC1376" s="185">
        <f t="shared" ref="CC1376:CO1376" si="3676">SUM(CC1373:CC1375)</f>
        <v>0</v>
      </c>
      <c r="CD1376" s="185">
        <f t="shared" si="3676"/>
        <v>0</v>
      </c>
      <c r="CE1376" s="185">
        <f t="shared" si="3676"/>
        <v>0</v>
      </c>
      <c r="CF1376" s="185">
        <f t="shared" si="3676"/>
        <v>0</v>
      </c>
      <c r="CG1376" s="185">
        <f t="shared" si="3676"/>
        <v>0</v>
      </c>
      <c r="CH1376" s="185">
        <f t="shared" si="3676"/>
        <v>0</v>
      </c>
      <c r="CI1376" s="185">
        <f t="shared" si="3676"/>
        <v>0</v>
      </c>
      <c r="CJ1376" s="185">
        <f t="shared" si="3676"/>
        <v>0</v>
      </c>
      <c r="CK1376" s="185">
        <f t="shared" si="3676"/>
        <v>0</v>
      </c>
      <c r="CL1376" s="185">
        <f t="shared" si="3676"/>
        <v>0</v>
      </c>
      <c r="CM1376" s="185">
        <f t="shared" si="3676"/>
        <v>0</v>
      </c>
      <c r="CN1376" s="185">
        <f t="shared" si="3676"/>
        <v>0</v>
      </c>
      <c r="CO1376" s="185">
        <f t="shared" si="3676"/>
        <v>0</v>
      </c>
      <c r="CP1376" s="2234">
        <f t="shared" ref="CP1376:CX1376" si="3677">SUM(CP1373:CP1375)</f>
        <v>0</v>
      </c>
      <c r="CQ1376" s="2234">
        <f t="shared" si="3677"/>
        <v>0</v>
      </c>
      <c r="CR1376" s="2234">
        <f t="shared" si="3677"/>
        <v>0</v>
      </c>
      <c r="CS1376" s="283">
        <f t="shared" si="3677"/>
        <v>0</v>
      </c>
      <c r="CT1376" s="283">
        <f t="shared" si="3677"/>
        <v>0</v>
      </c>
      <c r="CU1376" s="283">
        <f t="shared" si="3677"/>
        <v>0</v>
      </c>
      <c r="CV1376" s="185">
        <f t="shared" si="3677"/>
        <v>0</v>
      </c>
      <c r="CW1376" s="185">
        <f t="shared" si="3677"/>
        <v>0</v>
      </c>
      <c r="CX1376" s="185">
        <f t="shared" si="3677"/>
        <v>0</v>
      </c>
      <c r="CY1376" s="185">
        <f t="shared" ref="CY1376:DA1376" si="3678">SUM(CY1373:CY1375)</f>
        <v>0</v>
      </c>
      <c r="CZ1376" s="185">
        <f t="shared" si="3678"/>
        <v>0</v>
      </c>
      <c r="DA1376" s="185">
        <f t="shared" si="3678"/>
        <v>0</v>
      </c>
      <c r="DB1376" s="1622"/>
      <c r="DC1376" s="1622"/>
      <c r="DD1376" s="1622"/>
      <c r="DE1376" s="185">
        <f>SUM(DE1373:DE1375)</f>
        <v>0</v>
      </c>
      <c r="DF1376" s="283"/>
      <c r="DG1376" s="185"/>
      <c r="DH1376" s="185"/>
      <c r="DI1376" s="185"/>
      <c r="DJ1376" s="185"/>
      <c r="DK1376" s="185"/>
      <c r="DL1376" s="185"/>
      <c r="DM1376" s="185"/>
      <c r="DN1376" s="33"/>
      <c r="DO1376" s="185"/>
      <c r="DP1376" s="283"/>
      <c r="DQ1376" s="185"/>
      <c r="DR1376" s="185"/>
      <c r="DS1376" s="185"/>
      <c r="DT1376" s="185"/>
      <c r="DU1376" s="185"/>
      <c r="DV1376" s="185"/>
      <c r="DW1376" s="185"/>
      <c r="DX1376" s="33"/>
      <c r="DY1376" s="185"/>
      <c r="DZ1376" s="2234">
        <f>SUM(DZ1373:DZ1375)</f>
        <v>0</v>
      </c>
      <c r="EA1376" s="283">
        <f t="shared" ref="EA1376:EB1376" si="3679">SUM(EA1373:EA1375)</f>
        <v>0</v>
      </c>
      <c r="EB1376" s="185">
        <f t="shared" si="3679"/>
        <v>0</v>
      </c>
      <c r="EC1376" s="185">
        <f t="shared" ref="EC1376" si="3680">SUM(EC1373:EC1375)</f>
        <v>0</v>
      </c>
      <c r="ED1376" s="202"/>
      <c r="EE1376" s="202"/>
      <c r="EF1376" s="202"/>
      <c r="EG1376" s="202"/>
      <c r="EH1376" s="1614"/>
    </row>
    <row r="1377" spans="1:138" ht="15" hidden="1" customHeight="1" outlineLevel="1">
      <c r="A1377" s="67"/>
      <c r="B1377" s="67"/>
      <c r="C1377" s="93" t="s">
        <v>64</v>
      </c>
      <c r="D1377" s="94" t="s">
        <v>127</v>
      </c>
      <c r="E1377" s="84"/>
      <c r="F1377" s="84"/>
      <c r="G1377" s="84"/>
      <c r="H1377" s="84"/>
      <c r="I1377" s="84"/>
      <c r="J1377" s="84"/>
      <c r="K1377" s="84"/>
      <c r="L1377" s="84"/>
      <c r="M1377" s="2199"/>
      <c r="N1377" s="68"/>
      <c r="O1377" s="84"/>
      <c r="P1377" s="185"/>
      <c r="Q1377" s="185"/>
      <c r="R1377" s="185"/>
      <c r="S1377" s="185"/>
      <c r="T1377" s="185"/>
      <c r="U1377" s="185"/>
      <c r="V1377" s="84"/>
      <c r="W1377" s="84"/>
      <c r="X1377" s="84"/>
      <c r="Y1377" s="84"/>
      <c r="Z1377" s="84"/>
      <c r="AA1377" s="185"/>
      <c r="AB1377" s="185"/>
      <c r="AC1377" s="185"/>
      <c r="AD1377" s="185"/>
      <c r="AE1377" s="185"/>
      <c r="AF1377" s="23"/>
      <c r="AG1377" s="23"/>
      <c r="AH1377" s="185"/>
      <c r="AI1377" s="185"/>
      <c r="AJ1377" s="185"/>
      <c r="AK1377" s="185"/>
      <c r="AL1377" s="185"/>
      <c r="AM1377" s="185"/>
      <c r="AN1377" s="185"/>
      <c r="AO1377" s="185"/>
      <c r="AP1377" s="185"/>
      <c r="AQ1377" s="185"/>
      <c r="AR1377" s="185"/>
      <c r="AS1377" s="185"/>
      <c r="AT1377" s="185"/>
      <c r="AU1377" s="185"/>
      <c r="AV1377" s="185"/>
      <c r="AW1377" s="185"/>
      <c r="AX1377" s="185"/>
      <c r="AY1377" s="185"/>
      <c r="AZ1377" s="185"/>
      <c r="BA1377" s="185"/>
      <c r="BB1377" s="185"/>
      <c r="BC1377" s="185"/>
      <c r="BD1377" s="185"/>
      <c r="BE1377" s="185"/>
      <c r="BF1377" s="185"/>
      <c r="BG1377" s="185"/>
      <c r="BH1377" s="185"/>
      <c r="BI1377" s="185"/>
      <c r="BJ1377" s="185"/>
      <c r="BK1377" s="185"/>
      <c r="BL1377" s="185"/>
      <c r="BM1377" s="185"/>
      <c r="BN1377" s="185"/>
      <c r="BO1377" s="185"/>
      <c r="BP1377" s="185"/>
      <c r="BQ1377" s="185"/>
      <c r="BR1377" s="185"/>
      <c r="BS1377" s="185"/>
      <c r="BT1377" s="185"/>
      <c r="BU1377" s="185"/>
      <c r="BV1377" s="185"/>
      <c r="BW1377" s="185"/>
      <c r="BX1377" s="185"/>
      <c r="BY1377" s="185"/>
      <c r="BZ1377" s="185"/>
      <c r="CA1377" s="185"/>
      <c r="CB1377" s="185"/>
      <c r="CC1377" s="185"/>
      <c r="CD1377" s="185"/>
      <c r="CE1377" s="185"/>
      <c r="CF1377" s="185"/>
      <c r="CG1377" s="185"/>
      <c r="CH1377" s="185"/>
      <c r="CI1377" s="185"/>
      <c r="CJ1377" s="185"/>
      <c r="CK1377" s="185"/>
      <c r="CL1377" s="185"/>
      <c r="CM1377" s="185"/>
      <c r="CN1377" s="185"/>
      <c r="CO1377" s="185"/>
      <c r="CP1377" s="2234"/>
      <c r="CQ1377" s="2234"/>
      <c r="CR1377" s="2234"/>
      <c r="CS1377" s="283"/>
      <c r="CT1377" s="283"/>
      <c r="CU1377" s="283"/>
      <c r="CV1377" s="185"/>
      <c r="CW1377" s="185"/>
      <c r="CX1377" s="185"/>
      <c r="CY1377" s="185"/>
      <c r="CZ1377" s="185"/>
      <c r="DA1377" s="185"/>
      <c r="DB1377" s="1622"/>
      <c r="DC1377" s="1622"/>
      <c r="DD1377" s="1622"/>
      <c r="DE1377" s="185"/>
      <c r="DF1377" s="283"/>
      <c r="DG1377" s="185"/>
      <c r="DH1377" s="185"/>
      <c r="DI1377" s="185"/>
      <c r="DJ1377" s="185"/>
      <c r="DK1377" s="185"/>
      <c r="DL1377" s="185"/>
      <c r="DM1377" s="185"/>
      <c r="DN1377" s="185"/>
      <c r="DO1377" s="185"/>
      <c r="DP1377" s="283"/>
      <c r="DQ1377" s="185"/>
      <c r="DR1377" s="185"/>
      <c r="DS1377" s="185"/>
      <c r="DT1377" s="185"/>
      <c r="DU1377" s="185"/>
      <c r="DV1377" s="185"/>
      <c r="DW1377" s="185"/>
      <c r="DX1377" s="185"/>
      <c r="DY1377" s="185"/>
      <c r="DZ1377" s="2234"/>
      <c r="EA1377" s="283"/>
      <c r="EB1377" s="185"/>
      <c r="EC1377" s="185"/>
      <c r="ED1377" s="202"/>
      <c r="EE1377" s="202"/>
      <c r="EF1377" s="202"/>
      <c r="EG1377" s="202"/>
      <c r="EH1377" s="1614"/>
    </row>
    <row r="1378" spans="1:138" ht="15" hidden="1" customHeight="1" outlineLevel="1">
      <c r="A1378" s="67"/>
      <c r="B1378" s="67"/>
      <c r="C1378" s="95"/>
      <c r="D1378" s="98"/>
      <c r="E1378" s="67"/>
      <c r="F1378" s="67"/>
      <c r="G1378" s="67"/>
      <c r="H1378" s="86">
        <f>SUM(I1378:L1378)</f>
        <v>0</v>
      </c>
      <c r="I1378" s="67"/>
      <c r="J1378" s="67"/>
      <c r="K1378" s="67"/>
      <c r="L1378" s="67"/>
      <c r="M1378" s="2216"/>
      <c r="N1378" s="85"/>
      <c r="O1378" s="67"/>
      <c r="P1378" s="23"/>
      <c r="Q1378" s="185">
        <f>SUM(R1378:U1378)</f>
        <v>0</v>
      </c>
      <c r="R1378" s="23"/>
      <c r="S1378" s="23"/>
      <c r="T1378" s="23"/>
      <c r="U1378" s="23"/>
      <c r="V1378" s="86">
        <f>SUM(W1378:Z1378)</f>
        <v>0</v>
      </c>
      <c r="W1378" s="67"/>
      <c r="X1378" s="67"/>
      <c r="Y1378" s="67"/>
      <c r="Z1378" s="67"/>
      <c r="AA1378" s="185">
        <f>SUM(AB1378:AE1378)</f>
        <v>0</v>
      </c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216"/>
      <c r="CQ1378" s="2216"/>
      <c r="CR1378" s="2216"/>
      <c r="CS1378" s="85"/>
      <c r="CT1378" s="85"/>
      <c r="CU1378" s="85"/>
      <c r="CV1378" s="23"/>
      <c r="CW1378" s="23"/>
      <c r="CX1378" s="23"/>
      <c r="CY1378" s="23"/>
      <c r="CZ1378" s="23"/>
      <c r="DA1378" s="23"/>
      <c r="DB1378" s="1496"/>
      <c r="DC1378" s="1496"/>
      <c r="DD1378" s="1496"/>
      <c r="DE1378" s="23"/>
      <c r="DF1378" s="85"/>
      <c r="DG1378" s="23"/>
      <c r="DH1378" s="23"/>
      <c r="DI1378" s="23"/>
      <c r="DJ1378" s="23"/>
      <c r="DK1378" s="23"/>
      <c r="DL1378" s="23"/>
      <c r="DM1378" s="23"/>
      <c r="DN1378" s="185"/>
      <c r="DO1378" s="23"/>
      <c r="DP1378" s="85"/>
      <c r="DQ1378" s="23"/>
      <c r="DR1378" s="23"/>
      <c r="DS1378" s="23"/>
      <c r="DT1378" s="23"/>
      <c r="DU1378" s="23"/>
      <c r="DV1378" s="23"/>
      <c r="DW1378" s="23"/>
      <c r="DX1378" s="185"/>
      <c r="DY1378" s="23"/>
      <c r="DZ1378" s="2216"/>
      <c r="EA1378" s="85"/>
      <c r="EB1378" s="23"/>
      <c r="EC1378" s="23"/>
      <c r="ED1378" s="171"/>
      <c r="EE1378" s="171"/>
      <c r="EF1378" s="171"/>
      <c r="EG1378" s="171"/>
      <c r="EH1378" s="1291"/>
    </row>
    <row r="1379" spans="1:138" ht="15" hidden="1" customHeight="1" outlineLevel="1">
      <c r="A1379" s="67"/>
      <c r="B1379" s="67"/>
      <c r="C1379" s="95"/>
      <c r="D1379" s="98"/>
      <c r="E1379" s="67"/>
      <c r="F1379" s="67"/>
      <c r="G1379" s="67"/>
      <c r="H1379" s="86">
        <f>SUM(I1379:L1379)</f>
        <v>0</v>
      </c>
      <c r="I1379" s="67"/>
      <c r="J1379" s="67"/>
      <c r="K1379" s="67"/>
      <c r="L1379" s="67"/>
      <c r="M1379" s="2216"/>
      <c r="N1379" s="85"/>
      <c r="O1379" s="67"/>
      <c r="P1379" s="23"/>
      <c r="Q1379" s="185">
        <f>SUM(R1379:U1379)</f>
        <v>0</v>
      </c>
      <c r="R1379" s="196"/>
      <c r="S1379" s="196"/>
      <c r="T1379" s="196"/>
      <c r="U1379" s="196"/>
      <c r="V1379" s="86">
        <f>SUM(W1379:Z1379)</f>
        <v>0</v>
      </c>
      <c r="W1379" s="67"/>
      <c r="X1379" s="67"/>
      <c r="Y1379" s="67"/>
      <c r="Z1379" s="67"/>
      <c r="AA1379" s="185">
        <f>SUM(AB1379:AE1379)</f>
        <v>0</v>
      </c>
      <c r="AB1379" s="196"/>
      <c r="AC1379" s="196"/>
      <c r="AD1379" s="196"/>
      <c r="AE1379" s="196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W1379" s="33"/>
      <c r="BX1379" s="33"/>
      <c r="BY1379" s="33"/>
      <c r="BZ1379" s="33"/>
      <c r="CA1379" s="33"/>
      <c r="CB1379" s="33"/>
      <c r="CC1379" s="33"/>
      <c r="CD1379" s="33"/>
      <c r="CE1379" s="33"/>
      <c r="CF1379" s="33"/>
      <c r="CG1379" s="33"/>
      <c r="CH1379" s="33"/>
      <c r="CI1379" s="33"/>
      <c r="CJ1379" s="33"/>
      <c r="CK1379" s="33"/>
      <c r="CL1379" s="33"/>
      <c r="CM1379" s="33"/>
      <c r="CN1379" s="33"/>
      <c r="CO1379" s="33"/>
      <c r="CP1379" s="2239"/>
      <c r="CQ1379" s="2239"/>
      <c r="CR1379" s="2239"/>
      <c r="CS1379" s="210"/>
      <c r="CT1379" s="210"/>
      <c r="CU1379" s="210"/>
      <c r="CV1379" s="33"/>
      <c r="CW1379" s="33"/>
      <c r="CX1379" s="33"/>
      <c r="CY1379" s="33"/>
      <c r="CZ1379" s="33"/>
      <c r="DA1379" s="33"/>
      <c r="DB1379" s="1498"/>
      <c r="DC1379" s="1498"/>
      <c r="DD1379" s="1498"/>
      <c r="DE1379" s="33"/>
      <c r="DF1379" s="210"/>
      <c r="DG1379" s="33"/>
      <c r="DH1379" s="33"/>
      <c r="DI1379" s="33"/>
      <c r="DJ1379" s="33"/>
      <c r="DK1379" s="33"/>
      <c r="DL1379" s="33"/>
      <c r="DM1379" s="33"/>
      <c r="DN1379" s="23"/>
      <c r="DO1379" s="33"/>
      <c r="DP1379" s="210"/>
      <c r="DQ1379" s="33"/>
      <c r="DR1379" s="33"/>
      <c r="DS1379" s="33"/>
      <c r="DT1379" s="33"/>
      <c r="DU1379" s="33"/>
      <c r="DV1379" s="33"/>
      <c r="DW1379" s="33"/>
      <c r="DX1379" s="23"/>
      <c r="DY1379" s="33"/>
      <c r="DZ1379" s="2239"/>
      <c r="EA1379" s="210"/>
      <c r="EB1379" s="33"/>
      <c r="EC1379" s="33"/>
      <c r="ED1379" s="201"/>
      <c r="EE1379" s="201"/>
      <c r="EF1379" s="201"/>
      <c r="EG1379" s="201"/>
      <c r="EH1379" s="1581"/>
    </row>
    <row r="1380" spans="1:138" ht="15" hidden="1" customHeight="1" outlineLevel="1">
      <c r="A1380" s="67"/>
      <c r="B1380" s="67"/>
      <c r="C1380" s="95" t="s">
        <v>49</v>
      </c>
      <c r="D1380" s="98"/>
      <c r="E1380" s="67"/>
      <c r="F1380" s="67"/>
      <c r="G1380" s="67"/>
      <c r="H1380" s="86">
        <f>SUM(I1380:L1380)</f>
        <v>0</v>
      </c>
      <c r="I1380" s="67"/>
      <c r="J1380" s="67"/>
      <c r="K1380" s="67"/>
      <c r="L1380" s="67"/>
      <c r="M1380" s="2216"/>
      <c r="N1380" s="85"/>
      <c r="O1380" s="67"/>
      <c r="P1380" s="23"/>
      <c r="Q1380" s="185">
        <f>SUM(R1380:U1380)</f>
        <v>0</v>
      </c>
      <c r="R1380" s="196"/>
      <c r="S1380" s="196"/>
      <c r="T1380" s="196"/>
      <c r="U1380" s="196"/>
      <c r="V1380" s="86">
        <f>SUM(W1380:Z1380)</f>
        <v>0</v>
      </c>
      <c r="W1380" s="67"/>
      <c r="X1380" s="67"/>
      <c r="Y1380" s="67"/>
      <c r="Z1380" s="67"/>
      <c r="AA1380" s="185">
        <f>SUM(AB1380:AE1380)</f>
        <v>0</v>
      </c>
      <c r="AB1380" s="196"/>
      <c r="AC1380" s="196"/>
      <c r="AD1380" s="196"/>
      <c r="AE1380" s="196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  <c r="BT1380" s="33"/>
      <c r="BU1380" s="33"/>
      <c r="BV1380" s="33"/>
      <c r="BW1380" s="33"/>
      <c r="BX1380" s="33"/>
      <c r="BY1380" s="33"/>
      <c r="BZ1380" s="33"/>
      <c r="CA1380" s="33"/>
      <c r="CB1380" s="33"/>
      <c r="CC1380" s="33"/>
      <c r="CD1380" s="33"/>
      <c r="CE1380" s="33"/>
      <c r="CF1380" s="33"/>
      <c r="CG1380" s="33"/>
      <c r="CH1380" s="33"/>
      <c r="CI1380" s="33"/>
      <c r="CJ1380" s="33"/>
      <c r="CK1380" s="33"/>
      <c r="CL1380" s="33"/>
      <c r="CM1380" s="33"/>
      <c r="CN1380" s="33"/>
      <c r="CO1380" s="33"/>
      <c r="CP1380" s="2239"/>
      <c r="CQ1380" s="2239"/>
      <c r="CR1380" s="2239"/>
      <c r="CS1380" s="210"/>
      <c r="CT1380" s="210"/>
      <c r="CU1380" s="210"/>
      <c r="CV1380" s="33"/>
      <c r="CW1380" s="33"/>
      <c r="CX1380" s="33"/>
      <c r="CY1380" s="33"/>
      <c r="CZ1380" s="33"/>
      <c r="DA1380" s="33"/>
      <c r="DB1380" s="1498"/>
      <c r="DC1380" s="1498"/>
      <c r="DD1380" s="1498"/>
      <c r="DE1380" s="33"/>
      <c r="DF1380" s="210"/>
      <c r="DG1380" s="33"/>
      <c r="DH1380" s="33"/>
      <c r="DI1380" s="33"/>
      <c r="DJ1380" s="33"/>
      <c r="DK1380" s="33"/>
      <c r="DL1380" s="33"/>
      <c r="DM1380" s="33"/>
      <c r="DN1380" s="33"/>
      <c r="DO1380" s="33"/>
      <c r="DP1380" s="210"/>
      <c r="DQ1380" s="33"/>
      <c r="DR1380" s="33"/>
      <c r="DS1380" s="33"/>
      <c r="DT1380" s="33"/>
      <c r="DU1380" s="33"/>
      <c r="DV1380" s="33"/>
      <c r="DW1380" s="33"/>
      <c r="DX1380" s="33"/>
      <c r="DY1380" s="33"/>
      <c r="DZ1380" s="2239"/>
      <c r="EA1380" s="210"/>
      <c r="EB1380" s="33"/>
      <c r="EC1380" s="33"/>
      <c r="ED1380" s="201"/>
      <c r="EE1380" s="201"/>
      <c r="EF1380" s="201"/>
      <c r="EG1380" s="201"/>
      <c r="EH1380" s="1581"/>
    </row>
    <row r="1381" spans="1:138" ht="15" hidden="1" customHeight="1" outlineLevel="1">
      <c r="A1381" s="67"/>
      <c r="B1381" s="67"/>
      <c r="C1381" s="95"/>
      <c r="D1381" s="97" t="s">
        <v>52</v>
      </c>
      <c r="E1381" s="84"/>
      <c r="F1381" s="84"/>
      <c r="G1381" s="84"/>
      <c r="H1381" s="84"/>
      <c r="I1381" s="84"/>
      <c r="J1381" s="84"/>
      <c r="K1381" s="84"/>
      <c r="L1381" s="84"/>
      <c r="M1381" s="2199"/>
      <c r="N1381" s="68"/>
      <c r="O1381" s="84"/>
      <c r="P1381" s="185"/>
      <c r="Q1381" s="185"/>
      <c r="R1381" s="185"/>
      <c r="S1381" s="185"/>
      <c r="T1381" s="185"/>
      <c r="U1381" s="185"/>
      <c r="V1381" s="84"/>
      <c r="W1381" s="84"/>
      <c r="X1381" s="84"/>
      <c r="Y1381" s="84"/>
      <c r="Z1381" s="84"/>
      <c r="AA1381" s="185"/>
      <c r="AB1381" s="185"/>
      <c r="AC1381" s="185"/>
      <c r="AD1381" s="185"/>
      <c r="AE1381" s="185"/>
      <c r="AF1381" s="105"/>
      <c r="AG1381" s="105"/>
      <c r="AH1381" s="185">
        <f>SUM(AH1378:AH1380)</f>
        <v>0</v>
      </c>
      <c r="AI1381" s="185">
        <f>SUM(AI1378:AI1380)</f>
        <v>0</v>
      </c>
      <c r="AJ1381" s="185">
        <f t="shared" ref="AJ1381:AV1381" si="3681">SUM(AJ1378:AJ1380)</f>
        <v>0</v>
      </c>
      <c r="AK1381" s="185">
        <f t="shared" si="3681"/>
        <v>0</v>
      </c>
      <c r="AL1381" s="185">
        <f t="shared" si="3681"/>
        <v>0</v>
      </c>
      <c r="AM1381" s="185">
        <f t="shared" si="3681"/>
        <v>0</v>
      </c>
      <c r="AN1381" s="185">
        <f t="shared" si="3681"/>
        <v>0</v>
      </c>
      <c r="AO1381" s="185">
        <f t="shared" si="3681"/>
        <v>0</v>
      </c>
      <c r="AP1381" s="185">
        <f t="shared" si="3681"/>
        <v>0</v>
      </c>
      <c r="AQ1381" s="185">
        <f t="shared" si="3681"/>
        <v>0</v>
      </c>
      <c r="AR1381" s="185">
        <f t="shared" si="3681"/>
        <v>0</v>
      </c>
      <c r="AS1381" s="185">
        <f t="shared" si="3681"/>
        <v>0</v>
      </c>
      <c r="AT1381" s="185">
        <f t="shared" si="3681"/>
        <v>0</v>
      </c>
      <c r="AU1381" s="185">
        <f t="shared" si="3681"/>
        <v>0</v>
      </c>
      <c r="AV1381" s="185">
        <f t="shared" si="3681"/>
        <v>0</v>
      </c>
      <c r="AW1381" s="185">
        <f>SUM(AW1378:AW1380)</f>
        <v>0</v>
      </c>
      <c r="AX1381" s="185">
        <f>SUM(AX1378:AX1380)</f>
        <v>0</v>
      </c>
      <c r="AY1381" s="185">
        <f t="shared" ref="AY1381:BK1381" si="3682">SUM(AY1378:AY1380)</f>
        <v>0</v>
      </c>
      <c r="AZ1381" s="185">
        <f t="shared" si="3682"/>
        <v>0</v>
      </c>
      <c r="BA1381" s="185">
        <f t="shared" si="3682"/>
        <v>0</v>
      </c>
      <c r="BB1381" s="185">
        <f t="shared" si="3682"/>
        <v>0</v>
      </c>
      <c r="BC1381" s="185">
        <f t="shared" si="3682"/>
        <v>0</v>
      </c>
      <c r="BD1381" s="185">
        <f t="shared" si="3682"/>
        <v>0</v>
      </c>
      <c r="BE1381" s="185">
        <f t="shared" si="3682"/>
        <v>0</v>
      </c>
      <c r="BF1381" s="185">
        <f t="shared" si="3682"/>
        <v>0</v>
      </c>
      <c r="BG1381" s="185">
        <f t="shared" si="3682"/>
        <v>0</v>
      </c>
      <c r="BH1381" s="185">
        <f t="shared" si="3682"/>
        <v>0</v>
      </c>
      <c r="BI1381" s="185">
        <f t="shared" si="3682"/>
        <v>0</v>
      </c>
      <c r="BJ1381" s="185">
        <f t="shared" si="3682"/>
        <v>0</v>
      </c>
      <c r="BK1381" s="185">
        <f t="shared" si="3682"/>
        <v>0</v>
      </c>
      <c r="BL1381" s="185">
        <f>SUM(BL1378:BL1380)</f>
        <v>0</v>
      </c>
      <c r="BM1381" s="185">
        <f>SUM(BM1378:BM1380)</f>
        <v>0</v>
      </c>
      <c r="BN1381" s="185">
        <f t="shared" ref="BN1381:BZ1381" si="3683">SUM(BN1378:BN1380)</f>
        <v>0</v>
      </c>
      <c r="BO1381" s="185">
        <f t="shared" si="3683"/>
        <v>0</v>
      </c>
      <c r="BP1381" s="185">
        <f t="shared" si="3683"/>
        <v>0</v>
      </c>
      <c r="BQ1381" s="185">
        <f t="shared" si="3683"/>
        <v>0</v>
      </c>
      <c r="BR1381" s="185">
        <f t="shared" si="3683"/>
        <v>0</v>
      </c>
      <c r="BS1381" s="185">
        <f t="shared" si="3683"/>
        <v>0</v>
      </c>
      <c r="BT1381" s="185">
        <f t="shared" si="3683"/>
        <v>0</v>
      </c>
      <c r="BU1381" s="185">
        <f t="shared" si="3683"/>
        <v>0</v>
      </c>
      <c r="BV1381" s="185">
        <f t="shared" si="3683"/>
        <v>0</v>
      </c>
      <c r="BW1381" s="185">
        <f t="shared" si="3683"/>
        <v>0</v>
      </c>
      <c r="BX1381" s="185">
        <f t="shared" si="3683"/>
        <v>0</v>
      </c>
      <c r="BY1381" s="185">
        <f t="shared" si="3683"/>
        <v>0</v>
      </c>
      <c r="BZ1381" s="185">
        <f t="shared" si="3683"/>
        <v>0</v>
      </c>
      <c r="CA1381" s="185">
        <f>SUM(CA1378:CA1380)</f>
        <v>0</v>
      </c>
      <c r="CB1381" s="185">
        <f>SUM(CB1378:CB1380)</f>
        <v>0</v>
      </c>
      <c r="CC1381" s="185">
        <f t="shared" ref="CC1381:CO1381" si="3684">SUM(CC1378:CC1380)</f>
        <v>0</v>
      </c>
      <c r="CD1381" s="185">
        <f t="shared" si="3684"/>
        <v>0</v>
      </c>
      <c r="CE1381" s="185">
        <f t="shared" si="3684"/>
        <v>0</v>
      </c>
      <c r="CF1381" s="185">
        <f t="shared" si="3684"/>
        <v>0</v>
      </c>
      <c r="CG1381" s="185">
        <f t="shared" si="3684"/>
        <v>0</v>
      </c>
      <c r="CH1381" s="185">
        <f t="shared" si="3684"/>
        <v>0</v>
      </c>
      <c r="CI1381" s="185">
        <f t="shared" si="3684"/>
        <v>0</v>
      </c>
      <c r="CJ1381" s="185">
        <f t="shared" si="3684"/>
        <v>0</v>
      </c>
      <c r="CK1381" s="185">
        <f t="shared" si="3684"/>
        <v>0</v>
      </c>
      <c r="CL1381" s="185">
        <f t="shared" si="3684"/>
        <v>0</v>
      </c>
      <c r="CM1381" s="185">
        <f t="shared" si="3684"/>
        <v>0</v>
      </c>
      <c r="CN1381" s="185">
        <f t="shared" si="3684"/>
        <v>0</v>
      </c>
      <c r="CO1381" s="185">
        <f t="shared" si="3684"/>
        <v>0</v>
      </c>
      <c r="CP1381" s="2234">
        <f t="shared" ref="CP1381:CX1381" si="3685">SUM(CP1378:CP1380)</f>
        <v>0</v>
      </c>
      <c r="CQ1381" s="2234">
        <f t="shared" si="3685"/>
        <v>0</v>
      </c>
      <c r="CR1381" s="2234">
        <f t="shared" si="3685"/>
        <v>0</v>
      </c>
      <c r="CS1381" s="283">
        <f t="shared" si="3685"/>
        <v>0</v>
      </c>
      <c r="CT1381" s="283">
        <f t="shared" si="3685"/>
        <v>0</v>
      </c>
      <c r="CU1381" s="283">
        <f t="shared" si="3685"/>
        <v>0</v>
      </c>
      <c r="CV1381" s="185">
        <f t="shared" si="3685"/>
        <v>0</v>
      </c>
      <c r="CW1381" s="185">
        <f t="shared" si="3685"/>
        <v>0</v>
      </c>
      <c r="CX1381" s="185">
        <f t="shared" si="3685"/>
        <v>0</v>
      </c>
      <c r="CY1381" s="185">
        <f t="shared" ref="CY1381:DA1381" si="3686">SUM(CY1378:CY1380)</f>
        <v>0</v>
      </c>
      <c r="CZ1381" s="185">
        <f t="shared" si="3686"/>
        <v>0</v>
      </c>
      <c r="DA1381" s="185">
        <f t="shared" si="3686"/>
        <v>0</v>
      </c>
      <c r="DB1381" s="1622"/>
      <c r="DC1381" s="1622"/>
      <c r="DD1381" s="1622"/>
      <c r="DE1381" s="185">
        <f>SUM(DE1378:DE1380)</f>
        <v>0</v>
      </c>
      <c r="DF1381" s="283"/>
      <c r="DG1381" s="185"/>
      <c r="DH1381" s="185"/>
      <c r="DI1381" s="185"/>
      <c r="DJ1381" s="185"/>
      <c r="DK1381" s="185"/>
      <c r="DL1381" s="185"/>
      <c r="DM1381" s="185"/>
      <c r="DN1381" s="33"/>
      <c r="DO1381" s="185"/>
      <c r="DP1381" s="283"/>
      <c r="DQ1381" s="185"/>
      <c r="DR1381" s="185"/>
      <c r="DS1381" s="185"/>
      <c r="DT1381" s="185"/>
      <c r="DU1381" s="185"/>
      <c r="DV1381" s="185"/>
      <c r="DW1381" s="185"/>
      <c r="DX1381" s="33"/>
      <c r="DY1381" s="185"/>
      <c r="DZ1381" s="2234">
        <f>SUM(DZ1378:DZ1380)</f>
        <v>0</v>
      </c>
      <c r="EA1381" s="283">
        <f t="shared" ref="EA1381:EB1381" si="3687">SUM(EA1378:EA1380)</f>
        <v>0</v>
      </c>
      <c r="EB1381" s="185">
        <f t="shared" si="3687"/>
        <v>0</v>
      </c>
      <c r="EC1381" s="185">
        <f t="shared" ref="EC1381" si="3688">SUM(EC1378:EC1380)</f>
        <v>0</v>
      </c>
      <c r="ED1381" s="202"/>
      <c r="EE1381" s="202"/>
      <c r="EF1381" s="202"/>
      <c r="EG1381" s="202"/>
      <c r="EH1381" s="1614"/>
    </row>
    <row r="1382" spans="1:138" ht="15" hidden="1" customHeight="1" outlineLevel="1">
      <c r="A1382" s="67"/>
      <c r="B1382" s="67"/>
      <c r="C1382" s="93" t="s">
        <v>65</v>
      </c>
      <c r="D1382" s="94" t="s">
        <v>128</v>
      </c>
      <c r="E1382" s="84"/>
      <c r="F1382" s="84"/>
      <c r="G1382" s="84"/>
      <c r="H1382" s="84"/>
      <c r="I1382" s="84"/>
      <c r="J1382" s="84"/>
      <c r="K1382" s="84"/>
      <c r="L1382" s="84"/>
      <c r="M1382" s="2199"/>
      <c r="N1382" s="68"/>
      <c r="O1382" s="84"/>
      <c r="P1382" s="185"/>
      <c r="Q1382" s="185"/>
      <c r="R1382" s="185"/>
      <c r="S1382" s="185"/>
      <c r="T1382" s="185"/>
      <c r="U1382" s="185"/>
      <c r="V1382" s="84"/>
      <c r="W1382" s="84"/>
      <c r="X1382" s="84"/>
      <c r="Y1382" s="84"/>
      <c r="Z1382" s="84"/>
      <c r="AA1382" s="185"/>
      <c r="AB1382" s="185"/>
      <c r="AC1382" s="185"/>
      <c r="AD1382" s="185"/>
      <c r="AE1382" s="185"/>
      <c r="AF1382" s="23"/>
      <c r="AG1382" s="23"/>
      <c r="AH1382" s="185"/>
      <c r="AI1382" s="185"/>
      <c r="AJ1382" s="185"/>
      <c r="AK1382" s="185"/>
      <c r="AL1382" s="185"/>
      <c r="AM1382" s="185"/>
      <c r="AN1382" s="185"/>
      <c r="AO1382" s="185"/>
      <c r="AP1382" s="185"/>
      <c r="AQ1382" s="185"/>
      <c r="AR1382" s="185"/>
      <c r="AS1382" s="185"/>
      <c r="AT1382" s="185"/>
      <c r="AU1382" s="185"/>
      <c r="AV1382" s="185"/>
      <c r="AW1382" s="185"/>
      <c r="AX1382" s="185"/>
      <c r="AY1382" s="185"/>
      <c r="AZ1382" s="185"/>
      <c r="BA1382" s="185"/>
      <c r="BB1382" s="185"/>
      <c r="BC1382" s="185"/>
      <c r="BD1382" s="185"/>
      <c r="BE1382" s="185"/>
      <c r="BF1382" s="185"/>
      <c r="BG1382" s="185"/>
      <c r="BH1382" s="185"/>
      <c r="BI1382" s="185"/>
      <c r="BJ1382" s="185"/>
      <c r="BK1382" s="185"/>
      <c r="BL1382" s="185"/>
      <c r="BM1382" s="185"/>
      <c r="BN1382" s="185"/>
      <c r="BO1382" s="185"/>
      <c r="BP1382" s="185"/>
      <c r="BQ1382" s="185"/>
      <c r="BR1382" s="185"/>
      <c r="BS1382" s="185"/>
      <c r="BT1382" s="185"/>
      <c r="BU1382" s="185"/>
      <c r="BV1382" s="185"/>
      <c r="BW1382" s="185"/>
      <c r="BX1382" s="185"/>
      <c r="BY1382" s="185"/>
      <c r="BZ1382" s="185"/>
      <c r="CA1382" s="185"/>
      <c r="CB1382" s="185"/>
      <c r="CC1382" s="185"/>
      <c r="CD1382" s="185"/>
      <c r="CE1382" s="185"/>
      <c r="CF1382" s="185"/>
      <c r="CG1382" s="185"/>
      <c r="CH1382" s="185"/>
      <c r="CI1382" s="185"/>
      <c r="CJ1382" s="185"/>
      <c r="CK1382" s="185"/>
      <c r="CL1382" s="185"/>
      <c r="CM1382" s="185"/>
      <c r="CN1382" s="185"/>
      <c r="CO1382" s="185"/>
      <c r="CP1382" s="2234"/>
      <c r="CQ1382" s="2234"/>
      <c r="CR1382" s="2234"/>
      <c r="CS1382" s="283"/>
      <c r="CT1382" s="283"/>
      <c r="CU1382" s="283"/>
      <c r="CV1382" s="185"/>
      <c r="CW1382" s="185"/>
      <c r="CX1382" s="185"/>
      <c r="CY1382" s="185"/>
      <c r="CZ1382" s="185"/>
      <c r="DA1382" s="185"/>
      <c r="DB1382" s="1622"/>
      <c r="DC1382" s="1622"/>
      <c r="DD1382" s="1622"/>
      <c r="DE1382" s="185"/>
      <c r="DF1382" s="283"/>
      <c r="DG1382" s="185"/>
      <c r="DH1382" s="185"/>
      <c r="DI1382" s="185"/>
      <c r="DJ1382" s="185"/>
      <c r="DK1382" s="185"/>
      <c r="DL1382" s="185"/>
      <c r="DM1382" s="185"/>
      <c r="DN1382" s="185"/>
      <c r="DO1382" s="185"/>
      <c r="DP1382" s="283"/>
      <c r="DQ1382" s="185"/>
      <c r="DR1382" s="185"/>
      <c r="DS1382" s="185"/>
      <c r="DT1382" s="185"/>
      <c r="DU1382" s="185"/>
      <c r="DV1382" s="185"/>
      <c r="DW1382" s="185"/>
      <c r="DX1382" s="185"/>
      <c r="DY1382" s="185"/>
      <c r="DZ1382" s="2234"/>
      <c r="EA1382" s="283"/>
      <c r="EB1382" s="185"/>
      <c r="EC1382" s="185"/>
      <c r="ED1382" s="202"/>
      <c r="EE1382" s="202"/>
      <c r="EF1382" s="202"/>
      <c r="EG1382" s="202"/>
      <c r="EH1382" s="1614"/>
    </row>
    <row r="1383" spans="1:138" ht="15" hidden="1" customHeight="1" outlineLevel="1">
      <c r="A1383" s="67"/>
      <c r="B1383" s="67"/>
      <c r="C1383" s="95"/>
      <c r="D1383" s="98"/>
      <c r="E1383" s="67"/>
      <c r="F1383" s="67"/>
      <c r="G1383" s="67"/>
      <c r="H1383" s="86">
        <f>SUM(I1383:L1383)</f>
        <v>0</v>
      </c>
      <c r="I1383" s="67"/>
      <c r="J1383" s="67"/>
      <c r="K1383" s="67"/>
      <c r="L1383" s="67"/>
      <c r="M1383" s="2216"/>
      <c r="N1383" s="85"/>
      <c r="O1383" s="67"/>
      <c r="P1383" s="23"/>
      <c r="Q1383" s="185">
        <f>SUM(R1383:U1383)</f>
        <v>0</v>
      </c>
      <c r="R1383" s="23"/>
      <c r="S1383" s="23"/>
      <c r="T1383" s="23"/>
      <c r="U1383" s="23"/>
      <c r="V1383" s="86">
        <f>SUM(W1383:Z1383)</f>
        <v>0</v>
      </c>
      <c r="W1383" s="67"/>
      <c r="X1383" s="67"/>
      <c r="Y1383" s="67"/>
      <c r="Z1383" s="67"/>
      <c r="AA1383" s="185">
        <f>SUM(AB1383:AE1383)</f>
        <v>0</v>
      </c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216"/>
      <c r="CQ1383" s="2216"/>
      <c r="CR1383" s="2216"/>
      <c r="CS1383" s="85"/>
      <c r="CT1383" s="85"/>
      <c r="CU1383" s="85"/>
      <c r="CV1383" s="23"/>
      <c r="CW1383" s="23"/>
      <c r="CX1383" s="23"/>
      <c r="CY1383" s="23"/>
      <c r="CZ1383" s="23"/>
      <c r="DA1383" s="23"/>
      <c r="DB1383" s="1496"/>
      <c r="DC1383" s="1496"/>
      <c r="DD1383" s="1496"/>
      <c r="DE1383" s="23"/>
      <c r="DF1383" s="85"/>
      <c r="DG1383" s="23"/>
      <c r="DH1383" s="23"/>
      <c r="DI1383" s="23"/>
      <c r="DJ1383" s="23"/>
      <c r="DK1383" s="23"/>
      <c r="DL1383" s="23"/>
      <c r="DM1383" s="23"/>
      <c r="DN1383" s="185"/>
      <c r="DO1383" s="23"/>
      <c r="DP1383" s="85"/>
      <c r="DQ1383" s="23"/>
      <c r="DR1383" s="23"/>
      <c r="DS1383" s="23"/>
      <c r="DT1383" s="23"/>
      <c r="DU1383" s="23"/>
      <c r="DV1383" s="23"/>
      <c r="DW1383" s="23"/>
      <c r="DX1383" s="185"/>
      <c r="DY1383" s="23"/>
      <c r="DZ1383" s="2216"/>
      <c r="EA1383" s="85"/>
      <c r="EB1383" s="23"/>
      <c r="EC1383" s="23"/>
      <c r="ED1383" s="171"/>
      <c r="EE1383" s="171"/>
      <c r="EF1383" s="171"/>
      <c r="EG1383" s="171"/>
      <c r="EH1383" s="1291"/>
    </row>
    <row r="1384" spans="1:138" ht="15" hidden="1" customHeight="1" outlineLevel="1">
      <c r="A1384" s="67"/>
      <c r="B1384" s="67"/>
      <c r="C1384" s="95"/>
      <c r="D1384" s="98"/>
      <c r="E1384" s="67"/>
      <c r="F1384" s="67"/>
      <c r="G1384" s="67"/>
      <c r="H1384" s="86">
        <f>SUM(I1384:L1384)</f>
        <v>0</v>
      </c>
      <c r="I1384" s="67"/>
      <c r="J1384" s="67"/>
      <c r="K1384" s="67"/>
      <c r="L1384" s="67"/>
      <c r="M1384" s="2216"/>
      <c r="N1384" s="85"/>
      <c r="O1384" s="67"/>
      <c r="P1384" s="23"/>
      <c r="Q1384" s="185">
        <f>SUM(R1384:U1384)</f>
        <v>0</v>
      </c>
      <c r="R1384" s="196"/>
      <c r="S1384" s="196"/>
      <c r="T1384" s="196"/>
      <c r="U1384" s="196"/>
      <c r="V1384" s="86">
        <f>SUM(W1384:Z1384)</f>
        <v>0</v>
      </c>
      <c r="W1384" s="67"/>
      <c r="X1384" s="67"/>
      <c r="Y1384" s="67"/>
      <c r="Z1384" s="67"/>
      <c r="AA1384" s="185">
        <f>SUM(AB1384:AE1384)</f>
        <v>0</v>
      </c>
      <c r="AB1384" s="196"/>
      <c r="AC1384" s="196"/>
      <c r="AD1384" s="196"/>
      <c r="AE1384" s="196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  <c r="BC1384" s="33"/>
      <c r="BD1384" s="33"/>
      <c r="BE1384" s="33"/>
      <c r="BF1384" s="33"/>
      <c r="BG1384" s="33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W1384" s="33"/>
      <c r="BX1384" s="33"/>
      <c r="BY1384" s="33"/>
      <c r="BZ1384" s="33"/>
      <c r="CA1384" s="33"/>
      <c r="CB1384" s="33"/>
      <c r="CC1384" s="33"/>
      <c r="CD1384" s="33"/>
      <c r="CE1384" s="33"/>
      <c r="CF1384" s="33"/>
      <c r="CG1384" s="33"/>
      <c r="CH1384" s="33"/>
      <c r="CI1384" s="33"/>
      <c r="CJ1384" s="33"/>
      <c r="CK1384" s="33"/>
      <c r="CL1384" s="33"/>
      <c r="CM1384" s="33"/>
      <c r="CN1384" s="33"/>
      <c r="CO1384" s="33"/>
      <c r="CP1384" s="2239"/>
      <c r="CQ1384" s="2239"/>
      <c r="CR1384" s="2239"/>
      <c r="CS1384" s="210"/>
      <c r="CT1384" s="210"/>
      <c r="CU1384" s="210"/>
      <c r="CV1384" s="33"/>
      <c r="CW1384" s="33"/>
      <c r="CX1384" s="33"/>
      <c r="CY1384" s="33"/>
      <c r="CZ1384" s="33"/>
      <c r="DA1384" s="33"/>
      <c r="DB1384" s="1498"/>
      <c r="DC1384" s="1498"/>
      <c r="DD1384" s="1498"/>
      <c r="DE1384" s="33"/>
      <c r="DF1384" s="210"/>
      <c r="DG1384" s="33"/>
      <c r="DH1384" s="33"/>
      <c r="DI1384" s="33"/>
      <c r="DJ1384" s="33"/>
      <c r="DK1384" s="33"/>
      <c r="DL1384" s="33"/>
      <c r="DM1384" s="33"/>
      <c r="DN1384" s="23"/>
      <c r="DO1384" s="33"/>
      <c r="DP1384" s="210"/>
      <c r="DQ1384" s="33"/>
      <c r="DR1384" s="33"/>
      <c r="DS1384" s="33"/>
      <c r="DT1384" s="33"/>
      <c r="DU1384" s="33"/>
      <c r="DV1384" s="33"/>
      <c r="DW1384" s="33"/>
      <c r="DX1384" s="23"/>
      <c r="DY1384" s="33"/>
      <c r="DZ1384" s="2239"/>
      <c r="EA1384" s="210"/>
      <c r="EB1384" s="33"/>
      <c r="EC1384" s="33"/>
      <c r="ED1384" s="201"/>
      <c r="EE1384" s="201"/>
      <c r="EF1384" s="201"/>
      <c r="EG1384" s="201"/>
      <c r="EH1384" s="1581"/>
    </row>
    <row r="1385" spans="1:138" ht="15" hidden="1" customHeight="1" outlineLevel="1">
      <c r="A1385" s="67"/>
      <c r="B1385" s="67"/>
      <c r="C1385" s="95" t="s">
        <v>49</v>
      </c>
      <c r="D1385" s="98"/>
      <c r="E1385" s="67"/>
      <c r="F1385" s="67"/>
      <c r="G1385" s="67"/>
      <c r="H1385" s="86">
        <f>SUM(I1385:L1385)</f>
        <v>0</v>
      </c>
      <c r="I1385" s="67"/>
      <c r="J1385" s="67"/>
      <c r="K1385" s="67"/>
      <c r="L1385" s="67"/>
      <c r="M1385" s="2216"/>
      <c r="N1385" s="85"/>
      <c r="O1385" s="67"/>
      <c r="P1385" s="23"/>
      <c r="Q1385" s="185">
        <f>SUM(R1385:U1385)</f>
        <v>0</v>
      </c>
      <c r="R1385" s="196"/>
      <c r="S1385" s="196"/>
      <c r="T1385" s="196"/>
      <c r="U1385" s="196"/>
      <c r="V1385" s="86">
        <f>SUM(W1385:Z1385)</f>
        <v>0</v>
      </c>
      <c r="W1385" s="67"/>
      <c r="X1385" s="67"/>
      <c r="Y1385" s="67"/>
      <c r="Z1385" s="67"/>
      <c r="AA1385" s="185">
        <f>SUM(AB1385:AE1385)</f>
        <v>0</v>
      </c>
      <c r="AB1385" s="196"/>
      <c r="AC1385" s="196"/>
      <c r="AD1385" s="196"/>
      <c r="AE1385" s="196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W1385" s="33"/>
      <c r="BX1385" s="33"/>
      <c r="BY1385" s="33"/>
      <c r="BZ1385" s="33"/>
      <c r="CA1385" s="33"/>
      <c r="CB1385" s="33"/>
      <c r="CC1385" s="33"/>
      <c r="CD1385" s="33"/>
      <c r="CE1385" s="33"/>
      <c r="CF1385" s="33"/>
      <c r="CG1385" s="33"/>
      <c r="CH1385" s="33"/>
      <c r="CI1385" s="33"/>
      <c r="CJ1385" s="33"/>
      <c r="CK1385" s="33"/>
      <c r="CL1385" s="33"/>
      <c r="CM1385" s="33"/>
      <c r="CN1385" s="33"/>
      <c r="CO1385" s="33"/>
      <c r="CP1385" s="2239"/>
      <c r="CQ1385" s="2239"/>
      <c r="CR1385" s="2239"/>
      <c r="CS1385" s="210"/>
      <c r="CT1385" s="210"/>
      <c r="CU1385" s="210"/>
      <c r="CV1385" s="33"/>
      <c r="CW1385" s="33"/>
      <c r="CX1385" s="33"/>
      <c r="CY1385" s="33"/>
      <c r="CZ1385" s="33"/>
      <c r="DA1385" s="33"/>
      <c r="DB1385" s="1498"/>
      <c r="DC1385" s="1498"/>
      <c r="DD1385" s="1498"/>
      <c r="DE1385" s="33"/>
      <c r="DF1385" s="210"/>
      <c r="DG1385" s="33"/>
      <c r="DH1385" s="33"/>
      <c r="DI1385" s="33"/>
      <c r="DJ1385" s="33"/>
      <c r="DK1385" s="33"/>
      <c r="DL1385" s="33"/>
      <c r="DM1385" s="33"/>
      <c r="DN1385" s="33"/>
      <c r="DO1385" s="33"/>
      <c r="DP1385" s="210"/>
      <c r="DQ1385" s="33"/>
      <c r="DR1385" s="33"/>
      <c r="DS1385" s="33"/>
      <c r="DT1385" s="33"/>
      <c r="DU1385" s="33"/>
      <c r="DV1385" s="33"/>
      <c r="DW1385" s="33"/>
      <c r="DX1385" s="33"/>
      <c r="DY1385" s="33"/>
      <c r="DZ1385" s="2239"/>
      <c r="EA1385" s="210"/>
      <c r="EB1385" s="33"/>
      <c r="EC1385" s="33"/>
      <c r="ED1385" s="201"/>
      <c r="EE1385" s="201"/>
      <c r="EF1385" s="201"/>
      <c r="EG1385" s="201"/>
      <c r="EH1385" s="1581"/>
    </row>
    <row r="1386" spans="1:138" ht="15" hidden="1" customHeight="1" outlineLevel="1">
      <c r="A1386" s="67"/>
      <c r="B1386" s="67"/>
      <c r="C1386" s="95"/>
      <c r="D1386" s="97" t="s">
        <v>52</v>
      </c>
      <c r="E1386" s="84"/>
      <c r="F1386" s="84"/>
      <c r="G1386" s="84"/>
      <c r="H1386" s="84"/>
      <c r="I1386" s="84"/>
      <c r="J1386" s="84"/>
      <c r="K1386" s="84"/>
      <c r="L1386" s="84"/>
      <c r="M1386" s="2199"/>
      <c r="N1386" s="68"/>
      <c r="O1386" s="84"/>
      <c r="P1386" s="185"/>
      <c r="Q1386" s="185"/>
      <c r="R1386" s="185"/>
      <c r="S1386" s="185"/>
      <c r="T1386" s="185"/>
      <c r="U1386" s="185"/>
      <c r="V1386" s="84"/>
      <c r="W1386" s="84"/>
      <c r="X1386" s="84"/>
      <c r="Y1386" s="84"/>
      <c r="Z1386" s="84"/>
      <c r="AA1386" s="185"/>
      <c r="AB1386" s="185"/>
      <c r="AC1386" s="185"/>
      <c r="AD1386" s="185"/>
      <c r="AE1386" s="185"/>
      <c r="AF1386" s="105"/>
      <c r="AG1386" s="105"/>
      <c r="AH1386" s="185">
        <f>SUM(AH1383:AH1385)</f>
        <v>0</v>
      </c>
      <c r="AI1386" s="185">
        <f>SUM(AI1383:AI1385)</f>
        <v>0</v>
      </c>
      <c r="AJ1386" s="185">
        <f t="shared" ref="AJ1386:AV1386" si="3689">SUM(AJ1383:AJ1385)</f>
        <v>0</v>
      </c>
      <c r="AK1386" s="185">
        <f t="shared" si="3689"/>
        <v>0</v>
      </c>
      <c r="AL1386" s="185">
        <f t="shared" si="3689"/>
        <v>0</v>
      </c>
      <c r="AM1386" s="185">
        <f t="shared" si="3689"/>
        <v>0</v>
      </c>
      <c r="AN1386" s="185">
        <f t="shared" si="3689"/>
        <v>0</v>
      </c>
      <c r="AO1386" s="185">
        <f t="shared" si="3689"/>
        <v>0</v>
      </c>
      <c r="AP1386" s="185">
        <f t="shared" si="3689"/>
        <v>0</v>
      </c>
      <c r="AQ1386" s="185">
        <f t="shared" si="3689"/>
        <v>0</v>
      </c>
      <c r="AR1386" s="185">
        <f t="shared" si="3689"/>
        <v>0</v>
      </c>
      <c r="AS1386" s="185">
        <f t="shared" si="3689"/>
        <v>0</v>
      </c>
      <c r="AT1386" s="185">
        <f t="shared" si="3689"/>
        <v>0</v>
      </c>
      <c r="AU1386" s="185">
        <f t="shared" si="3689"/>
        <v>0</v>
      </c>
      <c r="AV1386" s="185">
        <f t="shared" si="3689"/>
        <v>0</v>
      </c>
      <c r="AW1386" s="185">
        <f>SUM(AW1383:AW1385)</f>
        <v>0</v>
      </c>
      <c r="AX1386" s="185">
        <f>SUM(AX1383:AX1385)</f>
        <v>0</v>
      </c>
      <c r="AY1386" s="185">
        <f t="shared" ref="AY1386:BK1386" si="3690">SUM(AY1383:AY1385)</f>
        <v>0</v>
      </c>
      <c r="AZ1386" s="185">
        <f t="shared" si="3690"/>
        <v>0</v>
      </c>
      <c r="BA1386" s="185">
        <f t="shared" si="3690"/>
        <v>0</v>
      </c>
      <c r="BB1386" s="185">
        <f t="shared" si="3690"/>
        <v>0</v>
      </c>
      <c r="BC1386" s="185">
        <f t="shared" si="3690"/>
        <v>0</v>
      </c>
      <c r="BD1386" s="185">
        <f t="shared" si="3690"/>
        <v>0</v>
      </c>
      <c r="BE1386" s="185">
        <f t="shared" si="3690"/>
        <v>0</v>
      </c>
      <c r="BF1386" s="185">
        <f t="shared" si="3690"/>
        <v>0</v>
      </c>
      <c r="BG1386" s="185">
        <f t="shared" si="3690"/>
        <v>0</v>
      </c>
      <c r="BH1386" s="185">
        <f t="shared" si="3690"/>
        <v>0</v>
      </c>
      <c r="BI1386" s="185">
        <f t="shared" si="3690"/>
        <v>0</v>
      </c>
      <c r="BJ1386" s="185">
        <f t="shared" si="3690"/>
        <v>0</v>
      </c>
      <c r="BK1386" s="185">
        <f t="shared" si="3690"/>
        <v>0</v>
      </c>
      <c r="BL1386" s="185">
        <f>SUM(BL1383:BL1385)</f>
        <v>0</v>
      </c>
      <c r="BM1386" s="185">
        <f>SUM(BM1383:BM1385)</f>
        <v>0</v>
      </c>
      <c r="BN1386" s="185">
        <f t="shared" ref="BN1386:BZ1386" si="3691">SUM(BN1383:BN1385)</f>
        <v>0</v>
      </c>
      <c r="BO1386" s="185">
        <f t="shared" si="3691"/>
        <v>0</v>
      </c>
      <c r="BP1386" s="185">
        <f t="shared" si="3691"/>
        <v>0</v>
      </c>
      <c r="BQ1386" s="185">
        <f t="shared" si="3691"/>
        <v>0</v>
      </c>
      <c r="BR1386" s="185">
        <f t="shared" si="3691"/>
        <v>0</v>
      </c>
      <c r="BS1386" s="185">
        <f t="shared" si="3691"/>
        <v>0</v>
      </c>
      <c r="BT1386" s="185">
        <f t="shared" si="3691"/>
        <v>0</v>
      </c>
      <c r="BU1386" s="185">
        <f t="shared" si="3691"/>
        <v>0</v>
      </c>
      <c r="BV1386" s="185">
        <f t="shared" si="3691"/>
        <v>0</v>
      </c>
      <c r="BW1386" s="185">
        <f t="shared" si="3691"/>
        <v>0</v>
      </c>
      <c r="BX1386" s="185">
        <f t="shared" si="3691"/>
        <v>0</v>
      </c>
      <c r="BY1386" s="185">
        <f t="shared" si="3691"/>
        <v>0</v>
      </c>
      <c r="BZ1386" s="185">
        <f t="shared" si="3691"/>
        <v>0</v>
      </c>
      <c r="CA1386" s="185">
        <f>SUM(CA1383:CA1385)</f>
        <v>0</v>
      </c>
      <c r="CB1386" s="185">
        <f>SUM(CB1383:CB1385)</f>
        <v>0</v>
      </c>
      <c r="CC1386" s="185">
        <f t="shared" ref="CC1386:CO1386" si="3692">SUM(CC1383:CC1385)</f>
        <v>0</v>
      </c>
      <c r="CD1386" s="185">
        <f t="shared" si="3692"/>
        <v>0</v>
      </c>
      <c r="CE1386" s="185">
        <f t="shared" si="3692"/>
        <v>0</v>
      </c>
      <c r="CF1386" s="185">
        <f t="shared" si="3692"/>
        <v>0</v>
      </c>
      <c r="CG1386" s="185">
        <f t="shared" si="3692"/>
        <v>0</v>
      </c>
      <c r="CH1386" s="185">
        <f t="shared" si="3692"/>
        <v>0</v>
      </c>
      <c r="CI1386" s="185">
        <f t="shared" si="3692"/>
        <v>0</v>
      </c>
      <c r="CJ1386" s="185">
        <f t="shared" si="3692"/>
        <v>0</v>
      </c>
      <c r="CK1386" s="185">
        <f t="shared" si="3692"/>
        <v>0</v>
      </c>
      <c r="CL1386" s="185">
        <f t="shared" si="3692"/>
        <v>0</v>
      </c>
      <c r="CM1386" s="185">
        <f t="shared" si="3692"/>
        <v>0</v>
      </c>
      <c r="CN1386" s="185">
        <f t="shared" si="3692"/>
        <v>0</v>
      </c>
      <c r="CO1386" s="185">
        <f t="shared" si="3692"/>
        <v>0</v>
      </c>
      <c r="CP1386" s="2234">
        <f t="shared" ref="CP1386:CX1386" si="3693">SUM(CP1383:CP1385)</f>
        <v>0</v>
      </c>
      <c r="CQ1386" s="2234">
        <f t="shared" si="3693"/>
        <v>0</v>
      </c>
      <c r="CR1386" s="2234">
        <f t="shared" si="3693"/>
        <v>0</v>
      </c>
      <c r="CS1386" s="283">
        <f t="shared" si="3693"/>
        <v>0</v>
      </c>
      <c r="CT1386" s="283">
        <f t="shared" si="3693"/>
        <v>0</v>
      </c>
      <c r="CU1386" s="283">
        <f t="shared" si="3693"/>
        <v>0</v>
      </c>
      <c r="CV1386" s="185">
        <f t="shared" si="3693"/>
        <v>0</v>
      </c>
      <c r="CW1386" s="185">
        <f t="shared" si="3693"/>
        <v>0</v>
      </c>
      <c r="CX1386" s="185">
        <f t="shared" si="3693"/>
        <v>0</v>
      </c>
      <c r="CY1386" s="185">
        <f t="shared" ref="CY1386:DA1386" si="3694">SUM(CY1383:CY1385)</f>
        <v>0</v>
      </c>
      <c r="CZ1386" s="185">
        <f t="shared" si="3694"/>
        <v>0</v>
      </c>
      <c r="DA1386" s="185">
        <f t="shared" si="3694"/>
        <v>0</v>
      </c>
      <c r="DB1386" s="1622"/>
      <c r="DC1386" s="1622"/>
      <c r="DD1386" s="1622"/>
      <c r="DE1386" s="185">
        <f>SUM(DE1383:DE1385)</f>
        <v>0</v>
      </c>
      <c r="DF1386" s="283"/>
      <c r="DG1386" s="185"/>
      <c r="DH1386" s="185"/>
      <c r="DI1386" s="185"/>
      <c r="DJ1386" s="185"/>
      <c r="DK1386" s="185"/>
      <c r="DL1386" s="185"/>
      <c r="DM1386" s="185"/>
      <c r="DN1386" s="33"/>
      <c r="DO1386" s="185"/>
      <c r="DP1386" s="283"/>
      <c r="DQ1386" s="185"/>
      <c r="DR1386" s="185"/>
      <c r="DS1386" s="185"/>
      <c r="DT1386" s="185"/>
      <c r="DU1386" s="185"/>
      <c r="DV1386" s="185"/>
      <c r="DW1386" s="185"/>
      <c r="DX1386" s="33"/>
      <c r="DY1386" s="185"/>
      <c r="DZ1386" s="2234">
        <f>SUM(DZ1383:DZ1385)</f>
        <v>0</v>
      </c>
      <c r="EA1386" s="283">
        <f t="shared" ref="EA1386:EB1386" si="3695">SUM(EA1383:EA1385)</f>
        <v>0</v>
      </c>
      <c r="EB1386" s="185">
        <f t="shared" si="3695"/>
        <v>0</v>
      </c>
      <c r="EC1386" s="185">
        <f t="shared" ref="EC1386" si="3696">SUM(EC1383:EC1385)</f>
        <v>0</v>
      </c>
      <c r="ED1386" s="202"/>
      <c r="EE1386" s="202"/>
      <c r="EF1386" s="202"/>
      <c r="EG1386" s="202"/>
      <c r="EH1386" s="1614"/>
    </row>
    <row r="1387" spans="1:138" ht="15" hidden="1" customHeight="1" outlineLevel="1">
      <c r="A1387" s="67"/>
      <c r="B1387" s="67"/>
      <c r="C1387" s="93" t="s">
        <v>66</v>
      </c>
      <c r="D1387" s="94" t="s">
        <v>95</v>
      </c>
      <c r="E1387" s="84"/>
      <c r="F1387" s="84"/>
      <c r="G1387" s="84"/>
      <c r="H1387" s="84"/>
      <c r="I1387" s="84"/>
      <c r="J1387" s="84"/>
      <c r="K1387" s="84"/>
      <c r="L1387" s="84"/>
      <c r="M1387" s="2199"/>
      <c r="N1387" s="68"/>
      <c r="O1387" s="84"/>
      <c r="P1387" s="185"/>
      <c r="Q1387" s="185"/>
      <c r="R1387" s="185"/>
      <c r="S1387" s="185"/>
      <c r="T1387" s="185"/>
      <c r="U1387" s="185"/>
      <c r="V1387" s="84"/>
      <c r="W1387" s="84"/>
      <c r="X1387" s="84"/>
      <c r="Y1387" s="84"/>
      <c r="Z1387" s="84"/>
      <c r="AA1387" s="185"/>
      <c r="AB1387" s="185"/>
      <c r="AC1387" s="185"/>
      <c r="AD1387" s="185"/>
      <c r="AE1387" s="185"/>
      <c r="AF1387" s="23"/>
      <c r="AG1387" s="23"/>
      <c r="AH1387" s="185"/>
      <c r="AI1387" s="185"/>
      <c r="AJ1387" s="185"/>
      <c r="AK1387" s="185"/>
      <c r="AL1387" s="185"/>
      <c r="AM1387" s="185"/>
      <c r="AN1387" s="185"/>
      <c r="AO1387" s="185"/>
      <c r="AP1387" s="185"/>
      <c r="AQ1387" s="185"/>
      <c r="AR1387" s="185"/>
      <c r="AS1387" s="185"/>
      <c r="AT1387" s="185"/>
      <c r="AU1387" s="185"/>
      <c r="AV1387" s="185"/>
      <c r="AW1387" s="185"/>
      <c r="AX1387" s="185"/>
      <c r="AY1387" s="185"/>
      <c r="AZ1387" s="185"/>
      <c r="BA1387" s="185"/>
      <c r="BB1387" s="185"/>
      <c r="BC1387" s="185"/>
      <c r="BD1387" s="185"/>
      <c r="BE1387" s="185"/>
      <c r="BF1387" s="185"/>
      <c r="BG1387" s="185"/>
      <c r="BH1387" s="185"/>
      <c r="BI1387" s="185"/>
      <c r="BJ1387" s="185"/>
      <c r="BK1387" s="185"/>
      <c r="BL1387" s="185"/>
      <c r="BM1387" s="185"/>
      <c r="BN1387" s="185"/>
      <c r="BO1387" s="185"/>
      <c r="BP1387" s="185"/>
      <c r="BQ1387" s="185"/>
      <c r="BR1387" s="185"/>
      <c r="BS1387" s="185"/>
      <c r="BT1387" s="185"/>
      <c r="BU1387" s="185"/>
      <c r="BV1387" s="185"/>
      <c r="BW1387" s="185"/>
      <c r="BX1387" s="185"/>
      <c r="BY1387" s="185"/>
      <c r="BZ1387" s="185"/>
      <c r="CA1387" s="185"/>
      <c r="CB1387" s="185"/>
      <c r="CC1387" s="185"/>
      <c r="CD1387" s="185"/>
      <c r="CE1387" s="185"/>
      <c r="CF1387" s="185"/>
      <c r="CG1387" s="185"/>
      <c r="CH1387" s="185"/>
      <c r="CI1387" s="185"/>
      <c r="CJ1387" s="185"/>
      <c r="CK1387" s="185"/>
      <c r="CL1387" s="185"/>
      <c r="CM1387" s="185"/>
      <c r="CN1387" s="185"/>
      <c r="CO1387" s="185"/>
      <c r="CP1387" s="2234"/>
      <c r="CQ1387" s="2234"/>
      <c r="CR1387" s="2234"/>
      <c r="CS1387" s="283"/>
      <c r="CT1387" s="283"/>
      <c r="CU1387" s="283"/>
      <c r="CV1387" s="185"/>
      <c r="CW1387" s="185"/>
      <c r="CX1387" s="185"/>
      <c r="CY1387" s="185"/>
      <c r="CZ1387" s="185"/>
      <c r="DA1387" s="185"/>
      <c r="DB1387" s="1622"/>
      <c r="DC1387" s="1622"/>
      <c r="DD1387" s="1622"/>
      <c r="DE1387" s="185"/>
      <c r="DF1387" s="283"/>
      <c r="DG1387" s="185"/>
      <c r="DH1387" s="185"/>
      <c r="DI1387" s="185"/>
      <c r="DJ1387" s="185"/>
      <c r="DK1387" s="185"/>
      <c r="DL1387" s="185"/>
      <c r="DM1387" s="185"/>
      <c r="DN1387" s="185"/>
      <c r="DO1387" s="185"/>
      <c r="DP1387" s="283"/>
      <c r="DQ1387" s="185"/>
      <c r="DR1387" s="185"/>
      <c r="DS1387" s="185"/>
      <c r="DT1387" s="185"/>
      <c r="DU1387" s="185"/>
      <c r="DV1387" s="185"/>
      <c r="DW1387" s="185"/>
      <c r="DX1387" s="185"/>
      <c r="DY1387" s="185"/>
      <c r="DZ1387" s="2234"/>
      <c r="EA1387" s="283"/>
      <c r="EB1387" s="185"/>
      <c r="EC1387" s="185"/>
      <c r="ED1387" s="202"/>
      <c r="EE1387" s="202"/>
      <c r="EF1387" s="202"/>
      <c r="EG1387" s="202"/>
      <c r="EH1387" s="1614"/>
    </row>
    <row r="1388" spans="1:138" ht="15" hidden="1" customHeight="1" outlineLevel="1">
      <c r="A1388" s="67"/>
      <c r="B1388" s="67"/>
      <c r="C1388" s="95"/>
      <c r="D1388" s="98"/>
      <c r="E1388" s="67"/>
      <c r="F1388" s="67"/>
      <c r="G1388" s="67"/>
      <c r="H1388" s="86">
        <f>SUM(I1388:L1388)</f>
        <v>0</v>
      </c>
      <c r="I1388" s="67"/>
      <c r="J1388" s="67"/>
      <c r="K1388" s="67"/>
      <c r="L1388" s="67"/>
      <c r="M1388" s="2216"/>
      <c r="N1388" s="85"/>
      <c r="O1388" s="67"/>
      <c r="P1388" s="23"/>
      <c r="Q1388" s="185">
        <f>SUM(R1388:U1388)</f>
        <v>0</v>
      </c>
      <c r="R1388" s="23"/>
      <c r="S1388" s="23"/>
      <c r="T1388" s="23"/>
      <c r="U1388" s="23"/>
      <c r="V1388" s="86">
        <f>SUM(W1388:Z1388)</f>
        <v>0</v>
      </c>
      <c r="W1388" s="67"/>
      <c r="X1388" s="67"/>
      <c r="Y1388" s="67"/>
      <c r="Z1388" s="67"/>
      <c r="AA1388" s="185">
        <f>SUM(AB1388:AE1388)</f>
        <v>0</v>
      </c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/>
      <c r="BF1388" s="23"/>
      <c r="BG1388" s="23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216"/>
      <c r="CQ1388" s="2216"/>
      <c r="CR1388" s="2216"/>
      <c r="CS1388" s="85"/>
      <c r="CT1388" s="85"/>
      <c r="CU1388" s="85"/>
      <c r="CV1388" s="23"/>
      <c r="CW1388" s="23"/>
      <c r="CX1388" s="23"/>
      <c r="CY1388" s="23"/>
      <c r="CZ1388" s="23"/>
      <c r="DA1388" s="23"/>
      <c r="DB1388" s="1496"/>
      <c r="DC1388" s="1496"/>
      <c r="DD1388" s="1496"/>
      <c r="DE1388" s="23"/>
      <c r="DF1388" s="85"/>
      <c r="DG1388" s="23"/>
      <c r="DH1388" s="23"/>
      <c r="DI1388" s="23"/>
      <c r="DJ1388" s="23"/>
      <c r="DK1388" s="23"/>
      <c r="DL1388" s="23"/>
      <c r="DM1388" s="23"/>
      <c r="DN1388" s="185"/>
      <c r="DO1388" s="23"/>
      <c r="DP1388" s="85"/>
      <c r="DQ1388" s="23"/>
      <c r="DR1388" s="23"/>
      <c r="DS1388" s="23"/>
      <c r="DT1388" s="23"/>
      <c r="DU1388" s="23"/>
      <c r="DV1388" s="23"/>
      <c r="DW1388" s="23"/>
      <c r="DX1388" s="185"/>
      <c r="DY1388" s="23"/>
      <c r="DZ1388" s="2216"/>
      <c r="EA1388" s="85"/>
      <c r="EB1388" s="23"/>
      <c r="EC1388" s="23"/>
      <c r="ED1388" s="171"/>
      <c r="EE1388" s="171"/>
      <c r="EF1388" s="171"/>
      <c r="EG1388" s="171"/>
      <c r="EH1388" s="1291"/>
    </row>
    <row r="1389" spans="1:138" ht="15" hidden="1" customHeight="1" outlineLevel="1">
      <c r="A1389" s="67"/>
      <c r="B1389" s="67"/>
      <c r="C1389" s="95"/>
      <c r="D1389" s="98"/>
      <c r="E1389" s="67"/>
      <c r="F1389" s="67"/>
      <c r="G1389" s="67"/>
      <c r="H1389" s="86">
        <f>SUM(I1389:L1389)</f>
        <v>0</v>
      </c>
      <c r="I1389" s="67"/>
      <c r="J1389" s="67"/>
      <c r="K1389" s="67"/>
      <c r="L1389" s="67"/>
      <c r="M1389" s="2216"/>
      <c r="N1389" s="85"/>
      <c r="O1389" s="67"/>
      <c r="P1389" s="23"/>
      <c r="Q1389" s="185">
        <f>SUM(R1389:U1389)</f>
        <v>0</v>
      </c>
      <c r="R1389" s="196"/>
      <c r="S1389" s="196"/>
      <c r="T1389" s="196"/>
      <c r="U1389" s="196"/>
      <c r="V1389" s="86">
        <f>SUM(W1389:Z1389)</f>
        <v>0</v>
      </c>
      <c r="W1389" s="67"/>
      <c r="X1389" s="67"/>
      <c r="Y1389" s="67"/>
      <c r="Z1389" s="67"/>
      <c r="AA1389" s="185">
        <f>SUM(AB1389:AE1389)</f>
        <v>0</v>
      </c>
      <c r="AB1389" s="196"/>
      <c r="AC1389" s="196"/>
      <c r="AD1389" s="196"/>
      <c r="AE1389" s="196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  <c r="BT1389" s="33"/>
      <c r="BU1389" s="33"/>
      <c r="BV1389" s="33"/>
      <c r="BW1389" s="33"/>
      <c r="BX1389" s="33"/>
      <c r="BY1389" s="33"/>
      <c r="BZ1389" s="33"/>
      <c r="CA1389" s="33"/>
      <c r="CB1389" s="33"/>
      <c r="CC1389" s="33"/>
      <c r="CD1389" s="33"/>
      <c r="CE1389" s="33"/>
      <c r="CF1389" s="33"/>
      <c r="CG1389" s="33"/>
      <c r="CH1389" s="33"/>
      <c r="CI1389" s="33"/>
      <c r="CJ1389" s="33"/>
      <c r="CK1389" s="33"/>
      <c r="CL1389" s="33"/>
      <c r="CM1389" s="33"/>
      <c r="CN1389" s="33"/>
      <c r="CO1389" s="33"/>
      <c r="CP1389" s="2239"/>
      <c r="CQ1389" s="2239"/>
      <c r="CR1389" s="2239"/>
      <c r="CS1389" s="210"/>
      <c r="CT1389" s="210"/>
      <c r="CU1389" s="210"/>
      <c r="CV1389" s="33"/>
      <c r="CW1389" s="33"/>
      <c r="CX1389" s="33"/>
      <c r="CY1389" s="33"/>
      <c r="CZ1389" s="33"/>
      <c r="DA1389" s="33"/>
      <c r="DB1389" s="1498"/>
      <c r="DC1389" s="1498"/>
      <c r="DD1389" s="1498"/>
      <c r="DE1389" s="33"/>
      <c r="DF1389" s="210"/>
      <c r="DG1389" s="33"/>
      <c r="DH1389" s="33"/>
      <c r="DI1389" s="33"/>
      <c r="DJ1389" s="33"/>
      <c r="DK1389" s="33"/>
      <c r="DL1389" s="33"/>
      <c r="DM1389" s="33"/>
      <c r="DN1389" s="23"/>
      <c r="DO1389" s="33"/>
      <c r="DP1389" s="210"/>
      <c r="DQ1389" s="33"/>
      <c r="DR1389" s="33"/>
      <c r="DS1389" s="33"/>
      <c r="DT1389" s="33"/>
      <c r="DU1389" s="33"/>
      <c r="DV1389" s="33"/>
      <c r="DW1389" s="33"/>
      <c r="DX1389" s="23"/>
      <c r="DY1389" s="33"/>
      <c r="DZ1389" s="2239"/>
      <c r="EA1389" s="210"/>
      <c r="EB1389" s="33"/>
      <c r="EC1389" s="33"/>
      <c r="ED1389" s="201"/>
      <c r="EE1389" s="201"/>
      <c r="EF1389" s="201"/>
      <c r="EG1389" s="201"/>
      <c r="EH1389" s="1581"/>
    </row>
    <row r="1390" spans="1:138" ht="15" hidden="1" customHeight="1" outlineLevel="1">
      <c r="A1390" s="67"/>
      <c r="B1390" s="67"/>
      <c r="C1390" s="95" t="s">
        <v>49</v>
      </c>
      <c r="D1390" s="98"/>
      <c r="E1390" s="67"/>
      <c r="F1390" s="67"/>
      <c r="G1390" s="67"/>
      <c r="H1390" s="86">
        <f>SUM(I1390:L1390)</f>
        <v>0</v>
      </c>
      <c r="I1390" s="67"/>
      <c r="J1390" s="67"/>
      <c r="K1390" s="67"/>
      <c r="L1390" s="67"/>
      <c r="M1390" s="2216"/>
      <c r="N1390" s="85"/>
      <c r="O1390" s="67"/>
      <c r="P1390" s="23"/>
      <c r="Q1390" s="185">
        <f>SUM(R1390:U1390)</f>
        <v>0</v>
      </c>
      <c r="R1390" s="196"/>
      <c r="S1390" s="196"/>
      <c r="T1390" s="196"/>
      <c r="U1390" s="196"/>
      <c r="V1390" s="86">
        <f>SUM(W1390:Z1390)</f>
        <v>0</v>
      </c>
      <c r="W1390" s="67"/>
      <c r="X1390" s="67"/>
      <c r="Y1390" s="67"/>
      <c r="Z1390" s="67"/>
      <c r="AA1390" s="185">
        <f>SUM(AB1390:AE1390)</f>
        <v>0</v>
      </c>
      <c r="AB1390" s="196"/>
      <c r="AC1390" s="196"/>
      <c r="AD1390" s="196"/>
      <c r="AE1390" s="196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  <c r="BT1390" s="33"/>
      <c r="BU1390" s="33"/>
      <c r="BV1390" s="33"/>
      <c r="BW1390" s="33"/>
      <c r="BX1390" s="33"/>
      <c r="BY1390" s="33"/>
      <c r="BZ1390" s="33"/>
      <c r="CA1390" s="33"/>
      <c r="CB1390" s="33"/>
      <c r="CC1390" s="33"/>
      <c r="CD1390" s="33"/>
      <c r="CE1390" s="33"/>
      <c r="CF1390" s="33"/>
      <c r="CG1390" s="33"/>
      <c r="CH1390" s="33"/>
      <c r="CI1390" s="33"/>
      <c r="CJ1390" s="33"/>
      <c r="CK1390" s="33"/>
      <c r="CL1390" s="33"/>
      <c r="CM1390" s="33"/>
      <c r="CN1390" s="33"/>
      <c r="CO1390" s="33"/>
      <c r="CP1390" s="2239"/>
      <c r="CQ1390" s="2239"/>
      <c r="CR1390" s="2239"/>
      <c r="CS1390" s="210"/>
      <c r="CT1390" s="210"/>
      <c r="CU1390" s="210"/>
      <c r="CV1390" s="33"/>
      <c r="CW1390" s="33"/>
      <c r="CX1390" s="33"/>
      <c r="CY1390" s="33"/>
      <c r="CZ1390" s="33"/>
      <c r="DA1390" s="33"/>
      <c r="DB1390" s="1498"/>
      <c r="DC1390" s="1498"/>
      <c r="DD1390" s="1498"/>
      <c r="DE1390" s="33"/>
      <c r="DF1390" s="210"/>
      <c r="DG1390" s="33"/>
      <c r="DH1390" s="33"/>
      <c r="DI1390" s="33"/>
      <c r="DJ1390" s="33"/>
      <c r="DK1390" s="33"/>
      <c r="DL1390" s="33"/>
      <c r="DM1390" s="33"/>
      <c r="DN1390" s="33"/>
      <c r="DO1390" s="33"/>
      <c r="DP1390" s="210"/>
      <c r="DQ1390" s="33"/>
      <c r="DR1390" s="33"/>
      <c r="DS1390" s="33"/>
      <c r="DT1390" s="33"/>
      <c r="DU1390" s="33"/>
      <c r="DV1390" s="33"/>
      <c r="DW1390" s="33"/>
      <c r="DX1390" s="33"/>
      <c r="DY1390" s="33"/>
      <c r="DZ1390" s="2239"/>
      <c r="EA1390" s="210"/>
      <c r="EB1390" s="33"/>
      <c r="EC1390" s="33"/>
      <c r="ED1390" s="201"/>
      <c r="EE1390" s="201"/>
      <c r="EF1390" s="201"/>
      <c r="EG1390" s="201"/>
      <c r="EH1390" s="1581"/>
    </row>
    <row r="1391" spans="1:138" ht="15" hidden="1" customHeight="1" outlineLevel="1">
      <c r="A1391" s="67"/>
      <c r="B1391" s="67"/>
      <c r="C1391" s="95"/>
      <c r="D1391" s="97" t="s">
        <v>52</v>
      </c>
      <c r="E1391" s="84"/>
      <c r="F1391" s="84"/>
      <c r="G1391" s="84"/>
      <c r="H1391" s="84"/>
      <c r="I1391" s="84"/>
      <c r="J1391" s="84"/>
      <c r="K1391" s="84"/>
      <c r="L1391" s="84"/>
      <c r="M1391" s="2199"/>
      <c r="N1391" s="68"/>
      <c r="O1391" s="84"/>
      <c r="P1391" s="185"/>
      <c r="Q1391" s="185"/>
      <c r="R1391" s="185"/>
      <c r="S1391" s="185"/>
      <c r="T1391" s="185"/>
      <c r="U1391" s="185"/>
      <c r="V1391" s="84"/>
      <c r="W1391" s="84"/>
      <c r="X1391" s="84"/>
      <c r="Y1391" s="84"/>
      <c r="Z1391" s="84"/>
      <c r="AA1391" s="185"/>
      <c r="AB1391" s="185"/>
      <c r="AC1391" s="185"/>
      <c r="AD1391" s="185"/>
      <c r="AE1391" s="185"/>
      <c r="AF1391" s="105"/>
      <c r="AG1391" s="105"/>
      <c r="AH1391" s="185"/>
      <c r="AI1391" s="185">
        <f>SUM(AI1388:AI1390)</f>
        <v>0</v>
      </c>
      <c r="AJ1391" s="185">
        <f t="shared" ref="AJ1391" si="3697">SUM(AJ1388:AJ1390)</f>
        <v>0</v>
      </c>
      <c r="AK1391" s="185"/>
      <c r="AL1391" s="185">
        <f t="shared" ref="AL1391:AM1391" si="3698">SUM(AL1388:AL1390)</f>
        <v>0</v>
      </c>
      <c r="AM1391" s="185">
        <f t="shared" si="3698"/>
        <v>0</v>
      </c>
      <c r="AN1391" s="185"/>
      <c r="AO1391" s="185">
        <f t="shared" ref="AO1391:AP1391" si="3699">SUM(AO1388:AO1390)</f>
        <v>0</v>
      </c>
      <c r="AP1391" s="185">
        <f t="shared" si="3699"/>
        <v>0</v>
      </c>
      <c r="AQ1391" s="185"/>
      <c r="AR1391" s="185">
        <f t="shared" ref="AR1391:AS1391" si="3700">SUM(AR1388:AR1390)</f>
        <v>0</v>
      </c>
      <c r="AS1391" s="185">
        <f t="shared" si="3700"/>
        <v>0</v>
      </c>
      <c r="AT1391" s="185"/>
      <c r="AU1391" s="185">
        <f t="shared" ref="AU1391:AV1391" si="3701">SUM(AU1388:AU1390)</f>
        <v>0</v>
      </c>
      <c r="AV1391" s="185">
        <f t="shared" si="3701"/>
        <v>0</v>
      </c>
      <c r="AW1391" s="185"/>
      <c r="AX1391" s="185">
        <f>SUM(AX1388:AX1390)</f>
        <v>0</v>
      </c>
      <c r="AY1391" s="185">
        <f t="shared" ref="AY1391" si="3702">SUM(AY1388:AY1390)</f>
        <v>0</v>
      </c>
      <c r="AZ1391" s="185"/>
      <c r="BA1391" s="185">
        <f t="shared" ref="BA1391:BB1391" si="3703">SUM(BA1388:BA1390)</f>
        <v>0</v>
      </c>
      <c r="BB1391" s="185">
        <f t="shared" si="3703"/>
        <v>0</v>
      </c>
      <c r="BC1391" s="185"/>
      <c r="BD1391" s="185">
        <f t="shared" ref="BD1391:BE1391" si="3704">SUM(BD1388:BD1390)</f>
        <v>0</v>
      </c>
      <c r="BE1391" s="185">
        <f t="shared" si="3704"/>
        <v>0</v>
      </c>
      <c r="BF1391" s="185"/>
      <c r="BG1391" s="185">
        <f t="shared" ref="BG1391:BH1391" si="3705">SUM(BG1388:BG1390)</f>
        <v>0</v>
      </c>
      <c r="BH1391" s="185">
        <f t="shared" si="3705"/>
        <v>0</v>
      </c>
      <c r="BI1391" s="185"/>
      <c r="BJ1391" s="185">
        <f t="shared" ref="BJ1391:BK1391" si="3706">SUM(BJ1388:BJ1390)</f>
        <v>0</v>
      </c>
      <c r="BK1391" s="185">
        <f t="shared" si="3706"/>
        <v>0</v>
      </c>
      <c r="BL1391" s="185"/>
      <c r="BM1391" s="185">
        <f>SUM(BM1388:BM1390)</f>
        <v>0</v>
      </c>
      <c r="BN1391" s="185">
        <f t="shared" ref="BN1391" si="3707">SUM(BN1388:BN1390)</f>
        <v>0</v>
      </c>
      <c r="BO1391" s="185"/>
      <c r="BP1391" s="185">
        <f t="shared" ref="BP1391:BQ1391" si="3708">SUM(BP1388:BP1390)</f>
        <v>0</v>
      </c>
      <c r="BQ1391" s="185">
        <f t="shared" si="3708"/>
        <v>0</v>
      </c>
      <c r="BR1391" s="185"/>
      <c r="BS1391" s="185">
        <f t="shared" ref="BS1391:BT1391" si="3709">SUM(BS1388:BS1390)</f>
        <v>0</v>
      </c>
      <c r="BT1391" s="185">
        <f t="shared" si="3709"/>
        <v>0</v>
      </c>
      <c r="BU1391" s="185"/>
      <c r="BV1391" s="185">
        <f t="shared" ref="BV1391:BW1391" si="3710">SUM(BV1388:BV1390)</f>
        <v>0</v>
      </c>
      <c r="BW1391" s="185">
        <f t="shared" si="3710"/>
        <v>0</v>
      </c>
      <c r="BX1391" s="185"/>
      <c r="BY1391" s="185">
        <f t="shared" ref="BY1391:BZ1391" si="3711">SUM(BY1388:BY1390)</f>
        <v>0</v>
      </c>
      <c r="BZ1391" s="185">
        <f t="shared" si="3711"/>
        <v>0</v>
      </c>
      <c r="CA1391" s="185"/>
      <c r="CB1391" s="185">
        <f>SUM(CB1388:CB1390)</f>
        <v>0</v>
      </c>
      <c r="CC1391" s="185">
        <f t="shared" ref="CC1391" si="3712">SUM(CC1388:CC1390)</f>
        <v>0</v>
      </c>
      <c r="CD1391" s="185"/>
      <c r="CE1391" s="185">
        <f t="shared" ref="CE1391:CF1391" si="3713">SUM(CE1388:CE1390)</f>
        <v>0</v>
      </c>
      <c r="CF1391" s="185">
        <f t="shared" si="3713"/>
        <v>0</v>
      </c>
      <c r="CG1391" s="185"/>
      <c r="CH1391" s="185">
        <f t="shared" ref="CH1391:CI1391" si="3714">SUM(CH1388:CH1390)</f>
        <v>0</v>
      </c>
      <c r="CI1391" s="185">
        <f t="shared" si="3714"/>
        <v>0</v>
      </c>
      <c r="CJ1391" s="185"/>
      <c r="CK1391" s="185">
        <f t="shared" ref="CK1391:CL1391" si="3715">SUM(CK1388:CK1390)</f>
        <v>0</v>
      </c>
      <c r="CL1391" s="185">
        <f t="shared" si="3715"/>
        <v>0</v>
      </c>
      <c r="CM1391" s="185"/>
      <c r="CN1391" s="185">
        <f t="shared" ref="CN1391:CO1391" si="3716">SUM(CN1388:CN1390)</f>
        <v>0</v>
      </c>
      <c r="CO1391" s="185">
        <f t="shared" si="3716"/>
        <v>0</v>
      </c>
      <c r="CP1391" s="2234"/>
      <c r="CQ1391" s="2234">
        <f t="shared" ref="CQ1391:CR1391" si="3717">SUM(CQ1388:CQ1390)</f>
        <v>0</v>
      </c>
      <c r="CR1391" s="2234">
        <f t="shared" si="3717"/>
        <v>0</v>
      </c>
      <c r="CS1391" s="283"/>
      <c r="CT1391" s="283">
        <f t="shared" ref="CT1391:CU1391" si="3718">SUM(CT1388:CT1390)</f>
        <v>0</v>
      </c>
      <c r="CU1391" s="283">
        <f t="shared" si="3718"/>
        <v>0</v>
      </c>
      <c r="CV1391" s="185"/>
      <c r="CW1391" s="185">
        <f t="shared" ref="CW1391:CX1391" si="3719">SUM(CW1388:CW1390)</f>
        <v>0</v>
      </c>
      <c r="CX1391" s="185">
        <f t="shared" si="3719"/>
        <v>0</v>
      </c>
      <c r="CY1391" s="185"/>
      <c r="CZ1391" s="185">
        <f t="shared" ref="CZ1391:DA1391" si="3720">SUM(CZ1388:CZ1390)</f>
        <v>0</v>
      </c>
      <c r="DA1391" s="185">
        <f t="shared" si="3720"/>
        <v>0</v>
      </c>
      <c r="DB1391" s="1622"/>
      <c r="DC1391" s="1622"/>
      <c r="DD1391" s="1622"/>
      <c r="DE1391" s="185">
        <f>SUM(DE1388:DE1390)</f>
        <v>0</v>
      </c>
      <c r="DF1391" s="283"/>
      <c r="DG1391" s="185"/>
      <c r="DH1391" s="185"/>
      <c r="DI1391" s="185"/>
      <c r="DJ1391" s="185"/>
      <c r="DK1391" s="185"/>
      <c r="DL1391" s="185"/>
      <c r="DM1391" s="185"/>
      <c r="DN1391" s="33"/>
      <c r="DO1391" s="185"/>
      <c r="DP1391" s="283"/>
      <c r="DQ1391" s="185"/>
      <c r="DR1391" s="185"/>
      <c r="DS1391" s="185"/>
      <c r="DT1391" s="185"/>
      <c r="DU1391" s="185"/>
      <c r="DV1391" s="185"/>
      <c r="DW1391" s="185"/>
      <c r="DX1391" s="33"/>
      <c r="DY1391" s="185"/>
      <c r="DZ1391" s="2234">
        <f>SUM(DZ1388:DZ1390)</f>
        <v>0</v>
      </c>
      <c r="EA1391" s="283">
        <f t="shared" ref="EA1391:EB1391" si="3721">SUM(EA1388:EA1390)</f>
        <v>0</v>
      </c>
      <c r="EB1391" s="185">
        <f t="shared" si="3721"/>
        <v>0</v>
      </c>
      <c r="EC1391" s="185">
        <f t="shared" ref="EC1391" si="3722">SUM(EC1388:EC1390)</f>
        <v>0</v>
      </c>
      <c r="ED1391" s="202"/>
      <c r="EE1391" s="202"/>
      <c r="EF1391" s="202"/>
      <c r="EG1391" s="202"/>
      <c r="EH1391" s="1614"/>
    </row>
    <row r="1392" spans="1:138" ht="15" hidden="1" customHeight="1" outlineLevel="1">
      <c r="A1392" s="67"/>
      <c r="B1392" s="67"/>
      <c r="C1392" s="93" t="s">
        <v>67</v>
      </c>
      <c r="D1392" s="94" t="s">
        <v>15</v>
      </c>
      <c r="E1392" s="84"/>
      <c r="F1392" s="84"/>
      <c r="G1392" s="84"/>
      <c r="H1392" s="84"/>
      <c r="I1392" s="84"/>
      <c r="J1392" s="84"/>
      <c r="K1392" s="84"/>
      <c r="L1392" s="84"/>
      <c r="M1392" s="2199"/>
      <c r="N1392" s="68"/>
      <c r="O1392" s="84"/>
      <c r="P1392" s="185"/>
      <c r="Q1392" s="185"/>
      <c r="R1392" s="185"/>
      <c r="S1392" s="185"/>
      <c r="T1392" s="185"/>
      <c r="U1392" s="185"/>
      <c r="V1392" s="84"/>
      <c r="W1392" s="84"/>
      <c r="X1392" s="84"/>
      <c r="Y1392" s="84"/>
      <c r="Z1392" s="84"/>
      <c r="AA1392" s="185"/>
      <c r="AB1392" s="185"/>
      <c r="AC1392" s="185"/>
      <c r="AD1392" s="185"/>
      <c r="AE1392" s="185"/>
      <c r="AF1392" s="23"/>
      <c r="AG1392" s="23"/>
      <c r="AH1392" s="185"/>
      <c r="AI1392" s="185"/>
      <c r="AJ1392" s="185"/>
      <c r="AK1392" s="185"/>
      <c r="AL1392" s="185"/>
      <c r="AM1392" s="185"/>
      <c r="AN1392" s="185"/>
      <c r="AO1392" s="185"/>
      <c r="AP1392" s="185"/>
      <c r="AQ1392" s="185"/>
      <c r="AR1392" s="185"/>
      <c r="AS1392" s="185"/>
      <c r="AT1392" s="185"/>
      <c r="AU1392" s="185"/>
      <c r="AV1392" s="185"/>
      <c r="AW1392" s="185"/>
      <c r="AX1392" s="185"/>
      <c r="AY1392" s="185"/>
      <c r="AZ1392" s="185"/>
      <c r="BA1392" s="185"/>
      <c r="BB1392" s="185"/>
      <c r="BC1392" s="185"/>
      <c r="BD1392" s="185"/>
      <c r="BE1392" s="185"/>
      <c r="BF1392" s="185"/>
      <c r="BG1392" s="185"/>
      <c r="BH1392" s="185"/>
      <c r="BI1392" s="185"/>
      <c r="BJ1392" s="185"/>
      <c r="BK1392" s="185"/>
      <c r="BL1392" s="185"/>
      <c r="BM1392" s="185"/>
      <c r="BN1392" s="185"/>
      <c r="BO1392" s="185"/>
      <c r="BP1392" s="185"/>
      <c r="BQ1392" s="185"/>
      <c r="BR1392" s="185"/>
      <c r="BS1392" s="185"/>
      <c r="BT1392" s="185"/>
      <c r="BU1392" s="185"/>
      <c r="BV1392" s="185"/>
      <c r="BW1392" s="185"/>
      <c r="BX1392" s="185"/>
      <c r="BY1392" s="185"/>
      <c r="BZ1392" s="185"/>
      <c r="CA1392" s="185"/>
      <c r="CB1392" s="185"/>
      <c r="CC1392" s="185"/>
      <c r="CD1392" s="185"/>
      <c r="CE1392" s="185"/>
      <c r="CF1392" s="185"/>
      <c r="CG1392" s="185"/>
      <c r="CH1392" s="185"/>
      <c r="CI1392" s="185"/>
      <c r="CJ1392" s="185"/>
      <c r="CK1392" s="185"/>
      <c r="CL1392" s="185"/>
      <c r="CM1392" s="185"/>
      <c r="CN1392" s="185"/>
      <c r="CO1392" s="185"/>
      <c r="CP1392" s="2234"/>
      <c r="CQ1392" s="2234"/>
      <c r="CR1392" s="2234"/>
      <c r="CS1392" s="283"/>
      <c r="CT1392" s="283"/>
      <c r="CU1392" s="283"/>
      <c r="CV1392" s="185"/>
      <c r="CW1392" s="185"/>
      <c r="CX1392" s="185"/>
      <c r="CY1392" s="185"/>
      <c r="CZ1392" s="185"/>
      <c r="DA1392" s="185"/>
      <c r="DB1392" s="1622"/>
      <c r="DC1392" s="1622"/>
      <c r="DD1392" s="1622"/>
      <c r="DE1392" s="185"/>
      <c r="DF1392" s="283"/>
      <c r="DG1392" s="185"/>
      <c r="DH1392" s="185"/>
      <c r="DI1392" s="185"/>
      <c r="DJ1392" s="185"/>
      <c r="DK1392" s="185"/>
      <c r="DL1392" s="185"/>
      <c r="DM1392" s="185"/>
      <c r="DN1392" s="185"/>
      <c r="DO1392" s="185"/>
      <c r="DP1392" s="283"/>
      <c r="DQ1392" s="185"/>
      <c r="DR1392" s="185"/>
      <c r="DS1392" s="185"/>
      <c r="DT1392" s="185"/>
      <c r="DU1392" s="185"/>
      <c r="DV1392" s="185"/>
      <c r="DW1392" s="185"/>
      <c r="DX1392" s="185"/>
      <c r="DY1392" s="185"/>
      <c r="DZ1392" s="2234"/>
      <c r="EA1392" s="283"/>
      <c r="EB1392" s="185"/>
      <c r="EC1392" s="185"/>
      <c r="ED1392" s="202"/>
      <c r="EE1392" s="202"/>
      <c r="EF1392" s="202"/>
      <c r="EG1392" s="202"/>
      <c r="EH1392" s="1614"/>
    </row>
    <row r="1393" spans="1:138" ht="15" hidden="1" customHeight="1" outlineLevel="1">
      <c r="A1393" s="67"/>
      <c r="B1393" s="67"/>
      <c r="C1393" s="95"/>
      <c r="D1393" s="98"/>
      <c r="E1393" s="67"/>
      <c r="F1393" s="67"/>
      <c r="G1393" s="67"/>
      <c r="H1393" s="86">
        <f>SUM(I1393:L1393)</f>
        <v>0</v>
      </c>
      <c r="I1393" s="67"/>
      <c r="J1393" s="67"/>
      <c r="K1393" s="67"/>
      <c r="L1393" s="67"/>
      <c r="M1393" s="2216"/>
      <c r="N1393" s="85"/>
      <c r="O1393" s="67"/>
      <c r="P1393" s="23"/>
      <c r="Q1393" s="185">
        <f>SUM(R1393:U1393)</f>
        <v>0</v>
      </c>
      <c r="R1393" s="23"/>
      <c r="S1393" s="23"/>
      <c r="T1393" s="23"/>
      <c r="U1393" s="23"/>
      <c r="V1393" s="86">
        <f>SUM(W1393:Z1393)</f>
        <v>0</v>
      </c>
      <c r="W1393" s="67"/>
      <c r="X1393" s="67"/>
      <c r="Y1393" s="67"/>
      <c r="Z1393" s="67"/>
      <c r="AA1393" s="185">
        <f>SUM(AB1393:AE1393)</f>
        <v>0</v>
      </c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216"/>
      <c r="CQ1393" s="2216"/>
      <c r="CR1393" s="2216"/>
      <c r="CS1393" s="85"/>
      <c r="CT1393" s="85"/>
      <c r="CU1393" s="85"/>
      <c r="CV1393" s="23"/>
      <c r="CW1393" s="23"/>
      <c r="CX1393" s="23"/>
      <c r="CY1393" s="23"/>
      <c r="CZ1393" s="23"/>
      <c r="DA1393" s="23"/>
      <c r="DB1393" s="1496"/>
      <c r="DC1393" s="1496"/>
      <c r="DD1393" s="1496"/>
      <c r="DE1393" s="23"/>
      <c r="DF1393" s="85"/>
      <c r="DG1393" s="23"/>
      <c r="DH1393" s="23"/>
      <c r="DI1393" s="23"/>
      <c r="DJ1393" s="23"/>
      <c r="DK1393" s="23"/>
      <c r="DL1393" s="23"/>
      <c r="DM1393" s="23"/>
      <c r="DN1393" s="185"/>
      <c r="DO1393" s="23"/>
      <c r="DP1393" s="85"/>
      <c r="DQ1393" s="23"/>
      <c r="DR1393" s="23"/>
      <c r="DS1393" s="23"/>
      <c r="DT1393" s="23"/>
      <c r="DU1393" s="23"/>
      <c r="DV1393" s="23"/>
      <c r="DW1393" s="23"/>
      <c r="DX1393" s="185"/>
      <c r="DY1393" s="23"/>
      <c r="DZ1393" s="2216"/>
      <c r="EA1393" s="85"/>
      <c r="EB1393" s="23"/>
      <c r="EC1393" s="23"/>
      <c r="ED1393" s="171"/>
      <c r="EE1393" s="171"/>
      <c r="EF1393" s="171"/>
      <c r="EG1393" s="171"/>
      <c r="EH1393" s="1291"/>
    </row>
    <row r="1394" spans="1:138" ht="15" hidden="1" customHeight="1" outlineLevel="1">
      <c r="A1394" s="67"/>
      <c r="B1394" s="67"/>
      <c r="C1394" s="95"/>
      <c r="D1394" s="98"/>
      <c r="E1394" s="67"/>
      <c r="F1394" s="67"/>
      <c r="G1394" s="67"/>
      <c r="H1394" s="86">
        <f>SUM(I1394:L1394)</f>
        <v>0</v>
      </c>
      <c r="I1394" s="67"/>
      <c r="J1394" s="67"/>
      <c r="K1394" s="67"/>
      <c r="L1394" s="67"/>
      <c r="M1394" s="2216"/>
      <c r="N1394" s="85"/>
      <c r="O1394" s="67"/>
      <c r="P1394" s="23"/>
      <c r="Q1394" s="185">
        <f>SUM(R1394:U1394)</f>
        <v>0</v>
      </c>
      <c r="R1394" s="196"/>
      <c r="S1394" s="196"/>
      <c r="T1394" s="196"/>
      <c r="U1394" s="196"/>
      <c r="V1394" s="86">
        <f>SUM(W1394:Z1394)</f>
        <v>0</v>
      </c>
      <c r="W1394" s="67"/>
      <c r="X1394" s="67"/>
      <c r="Y1394" s="67"/>
      <c r="Z1394" s="67"/>
      <c r="AA1394" s="185">
        <f>SUM(AB1394:AE1394)</f>
        <v>0</v>
      </c>
      <c r="AB1394" s="196"/>
      <c r="AC1394" s="196"/>
      <c r="AD1394" s="196"/>
      <c r="AE1394" s="196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  <c r="BC1394" s="33"/>
      <c r="BD1394" s="33"/>
      <c r="BE1394" s="33"/>
      <c r="BF1394" s="33"/>
      <c r="BG1394" s="33"/>
      <c r="BH1394" s="33"/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W1394" s="33"/>
      <c r="BX1394" s="33"/>
      <c r="BY1394" s="33"/>
      <c r="BZ1394" s="33"/>
      <c r="CA1394" s="33"/>
      <c r="CB1394" s="33"/>
      <c r="CC1394" s="33"/>
      <c r="CD1394" s="33"/>
      <c r="CE1394" s="33"/>
      <c r="CF1394" s="33"/>
      <c r="CG1394" s="33"/>
      <c r="CH1394" s="33"/>
      <c r="CI1394" s="33"/>
      <c r="CJ1394" s="33"/>
      <c r="CK1394" s="33"/>
      <c r="CL1394" s="33"/>
      <c r="CM1394" s="33"/>
      <c r="CN1394" s="33"/>
      <c r="CO1394" s="33"/>
      <c r="CP1394" s="2239"/>
      <c r="CQ1394" s="2239"/>
      <c r="CR1394" s="2239"/>
      <c r="CS1394" s="210"/>
      <c r="CT1394" s="210"/>
      <c r="CU1394" s="210"/>
      <c r="CV1394" s="33"/>
      <c r="CW1394" s="33"/>
      <c r="CX1394" s="33"/>
      <c r="CY1394" s="33"/>
      <c r="CZ1394" s="33"/>
      <c r="DA1394" s="33"/>
      <c r="DB1394" s="1498"/>
      <c r="DC1394" s="1498"/>
      <c r="DD1394" s="1498"/>
      <c r="DE1394" s="33"/>
      <c r="DF1394" s="210"/>
      <c r="DG1394" s="33"/>
      <c r="DH1394" s="33"/>
      <c r="DI1394" s="33"/>
      <c r="DJ1394" s="33"/>
      <c r="DK1394" s="33"/>
      <c r="DL1394" s="33"/>
      <c r="DM1394" s="33"/>
      <c r="DN1394" s="23"/>
      <c r="DO1394" s="33"/>
      <c r="DP1394" s="210"/>
      <c r="DQ1394" s="33"/>
      <c r="DR1394" s="33"/>
      <c r="DS1394" s="33"/>
      <c r="DT1394" s="33"/>
      <c r="DU1394" s="33"/>
      <c r="DV1394" s="33"/>
      <c r="DW1394" s="33"/>
      <c r="DX1394" s="23"/>
      <c r="DY1394" s="33"/>
      <c r="DZ1394" s="2239"/>
      <c r="EA1394" s="210"/>
      <c r="EB1394" s="33"/>
      <c r="EC1394" s="33"/>
      <c r="ED1394" s="201"/>
      <c r="EE1394" s="201"/>
      <c r="EF1394" s="201"/>
      <c r="EG1394" s="201"/>
      <c r="EH1394" s="1581"/>
    </row>
    <row r="1395" spans="1:138" ht="15" hidden="1" customHeight="1" outlineLevel="1">
      <c r="A1395" s="67"/>
      <c r="B1395" s="67"/>
      <c r="C1395" s="95" t="s">
        <v>49</v>
      </c>
      <c r="D1395" s="98"/>
      <c r="E1395" s="67"/>
      <c r="F1395" s="67"/>
      <c r="G1395" s="67"/>
      <c r="H1395" s="86">
        <f>SUM(I1395:L1395)</f>
        <v>0</v>
      </c>
      <c r="I1395" s="67"/>
      <c r="J1395" s="67"/>
      <c r="K1395" s="67"/>
      <c r="L1395" s="67"/>
      <c r="M1395" s="2216"/>
      <c r="N1395" s="85"/>
      <c r="O1395" s="67"/>
      <c r="P1395" s="23"/>
      <c r="Q1395" s="185">
        <f>SUM(R1395:U1395)</f>
        <v>0</v>
      </c>
      <c r="R1395" s="196"/>
      <c r="S1395" s="196"/>
      <c r="T1395" s="196"/>
      <c r="U1395" s="196"/>
      <c r="V1395" s="86">
        <f>SUM(W1395:Z1395)</f>
        <v>0</v>
      </c>
      <c r="W1395" s="67"/>
      <c r="X1395" s="67"/>
      <c r="Y1395" s="67"/>
      <c r="Z1395" s="67"/>
      <c r="AA1395" s="185">
        <f>SUM(AB1395:AE1395)</f>
        <v>0</v>
      </c>
      <c r="AB1395" s="196"/>
      <c r="AC1395" s="196"/>
      <c r="AD1395" s="196"/>
      <c r="AE1395" s="196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  <c r="AZ1395" s="33"/>
      <c r="BA1395" s="33"/>
      <c r="BB1395" s="33"/>
      <c r="BC1395" s="33"/>
      <c r="BD1395" s="33"/>
      <c r="BE1395" s="33"/>
      <c r="BF1395" s="33"/>
      <c r="BG1395" s="33"/>
      <c r="BH1395" s="33"/>
      <c r="BI1395" s="33"/>
      <c r="BJ1395" s="33"/>
      <c r="BK1395" s="33"/>
      <c r="BL1395" s="33"/>
      <c r="BM1395" s="33"/>
      <c r="BN1395" s="33"/>
      <c r="BO1395" s="33"/>
      <c r="BP1395" s="33"/>
      <c r="BQ1395" s="33"/>
      <c r="BR1395" s="33"/>
      <c r="BS1395" s="33"/>
      <c r="BT1395" s="33"/>
      <c r="BU1395" s="33"/>
      <c r="BV1395" s="33"/>
      <c r="BW1395" s="33"/>
      <c r="BX1395" s="33"/>
      <c r="BY1395" s="33"/>
      <c r="BZ1395" s="33"/>
      <c r="CA1395" s="33"/>
      <c r="CB1395" s="33"/>
      <c r="CC1395" s="33"/>
      <c r="CD1395" s="33"/>
      <c r="CE1395" s="33"/>
      <c r="CF1395" s="33"/>
      <c r="CG1395" s="33"/>
      <c r="CH1395" s="33"/>
      <c r="CI1395" s="33"/>
      <c r="CJ1395" s="33"/>
      <c r="CK1395" s="33"/>
      <c r="CL1395" s="33"/>
      <c r="CM1395" s="33"/>
      <c r="CN1395" s="33"/>
      <c r="CO1395" s="33"/>
      <c r="CP1395" s="2239"/>
      <c r="CQ1395" s="2239"/>
      <c r="CR1395" s="2239"/>
      <c r="CS1395" s="210"/>
      <c r="CT1395" s="210"/>
      <c r="CU1395" s="210"/>
      <c r="CV1395" s="33"/>
      <c r="CW1395" s="33"/>
      <c r="CX1395" s="33"/>
      <c r="CY1395" s="33"/>
      <c r="CZ1395" s="33"/>
      <c r="DA1395" s="33"/>
      <c r="DB1395" s="1498"/>
      <c r="DC1395" s="1498"/>
      <c r="DD1395" s="1498"/>
      <c r="DE1395" s="33"/>
      <c r="DF1395" s="210"/>
      <c r="DG1395" s="33"/>
      <c r="DH1395" s="33"/>
      <c r="DI1395" s="33"/>
      <c r="DJ1395" s="33"/>
      <c r="DK1395" s="33"/>
      <c r="DL1395" s="33"/>
      <c r="DM1395" s="33"/>
      <c r="DN1395" s="33"/>
      <c r="DO1395" s="33"/>
      <c r="DP1395" s="210"/>
      <c r="DQ1395" s="33"/>
      <c r="DR1395" s="33"/>
      <c r="DS1395" s="33"/>
      <c r="DT1395" s="33"/>
      <c r="DU1395" s="33"/>
      <c r="DV1395" s="33"/>
      <c r="DW1395" s="33"/>
      <c r="DX1395" s="33"/>
      <c r="DY1395" s="33"/>
      <c r="DZ1395" s="2239"/>
      <c r="EA1395" s="210"/>
      <c r="EB1395" s="33"/>
      <c r="EC1395" s="33"/>
      <c r="ED1395" s="201"/>
      <c r="EE1395" s="201"/>
      <c r="EF1395" s="201"/>
      <c r="EG1395" s="201"/>
      <c r="EH1395" s="1581"/>
    </row>
    <row r="1396" spans="1:138" ht="15" hidden="1" customHeight="1" outlineLevel="1">
      <c r="A1396" s="67"/>
      <c r="B1396" s="67"/>
      <c r="C1396" s="95"/>
      <c r="D1396" s="97" t="s">
        <v>52</v>
      </c>
      <c r="E1396" s="84"/>
      <c r="F1396" s="84"/>
      <c r="G1396" s="84"/>
      <c r="H1396" s="84"/>
      <c r="I1396" s="84"/>
      <c r="J1396" s="84"/>
      <c r="K1396" s="84"/>
      <c r="L1396" s="84"/>
      <c r="M1396" s="2199"/>
      <c r="N1396" s="68"/>
      <c r="O1396" s="84"/>
      <c r="P1396" s="185"/>
      <c r="Q1396" s="185"/>
      <c r="R1396" s="185"/>
      <c r="S1396" s="185"/>
      <c r="T1396" s="185"/>
      <c r="U1396" s="185"/>
      <c r="V1396" s="84"/>
      <c r="W1396" s="84"/>
      <c r="X1396" s="84"/>
      <c r="Y1396" s="84"/>
      <c r="Z1396" s="84"/>
      <c r="AA1396" s="185"/>
      <c r="AB1396" s="185"/>
      <c r="AC1396" s="185"/>
      <c r="AD1396" s="185"/>
      <c r="AE1396" s="185"/>
      <c r="AF1396" s="105"/>
      <c r="AG1396" s="105"/>
      <c r="AH1396" s="185">
        <f>SUM(AH1393:AH1395)</f>
        <v>0</v>
      </c>
      <c r="AI1396" s="185">
        <f>SUM(AI1393:AI1395)</f>
        <v>0</v>
      </c>
      <c r="AJ1396" s="185">
        <f>SUM(AJ1393:AJ1395)</f>
        <v>0</v>
      </c>
      <c r="AK1396" s="185">
        <f>SUM(AK1393:AK1395)</f>
        <v>0</v>
      </c>
      <c r="AL1396" s="185">
        <f t="shared" ref="AL1396:AV1396" si="3723">SUM(AL1393:AL1395)</f>
        <v>0</v>
      </c>
      <c r="AM1396" s="185">
        <f t="shared" si="3723"/>
        <v>0</v>
      </c>
      <c r="AN1396" s="185">
        <f t="shared" si="3723"/>
        <v>0</v>
      </c>
      <c r="AO1396" s="185">
        <f t="shared" si="3723"/>
        <v>0</v>
      </c>
      <c r="AP1396" s="185">
        <f t="shared" si="3723"/>
        <v>0</v>
      </c>
      <c r="AQ1396" s="185">
        <f t="shared" si="3723"/>
        <v>0</v>
      </c>
      <c r="AR1396" s="185">
        <f t="shared" si="3723"/>
        <v>0</v>
      </c>
      <c r="AS1396" s="185">
        <f t="shared" si="3723"/>
        <v>0</v>
      </c>
      <c r="AT1396" s="185">
        <f t="shared" si="3723"/>
        <v>0</v>
      </c>
      <c r="AU1396" s="185">
        <f t="shared" si="3723"/>
        <v>0</v>
      </c>
      <c r="AV1396" s="185">
        <f t="shared" si="3723"/>
        <v>0</v>
      </c>
      <c r="AW1396" s="185">
        <f>SUM(AW1393:AW1395)</f>
        <v>0</v>
      </c>
      <c r="AX1396" s="185">
        <f>SUM(AX1393:AX1395)</f>
        <v>0</v>
      </c>
      <c r="AY1396" s="185">
        <f>SUM(AY1393:AY1395)</f>
        <v>0</v>
      </c>
      <c r="AZ1396" s="185">
        <f>SUM(AZ1393:AZ1395)</f>
        <v>0</v>
      </c>
      <c r="BA1396" s="185">
        <f t="shared" ref="BA1396:BK1396" si="3724">SUM(BA1393:BA1395)</f>
        <v>0</v>
      </c>
      <c r="BB1396" s="185">
        <f t="shared" si="3724"/>
        <v>0</v>
      </c>
      <c r="BC1396" s="185">
        <f t="shared" si="3724"/>
        <v>0</v>
      </c>
      <c r="BD1396" s="185">
        <f t="shared" si="3724"/>
        <v>0</v>
      </c>
      <c r="BE1396" s="185">
        <f t="shared" si="3724"/>
        <v>0</v>
      </c>
      <c r="BF1396" s="185">
        <f t="shared" si="3724"/>
        <v>0</v>
      </c>
      <c r="BG1396" s="185">
        <f t="shared" si="3724"/>
        <v>0</v>
      </c>
      <c r="BH1396" s="185">
        <f t="shared" si="3724"/>
        <v>0</v>
      </c>
      <c r="BI1396" s="185">
        <f t="shared" si="3724"/>
        <v>0</v>
      </c>
      <c r="BJ1396" s="185">
        <f t="shared" si="3724"/>
        <v>0</v>
      </c>
      <c r="BK1396" s="185">
        <f t="shared" si="3724"/>
        <v>0</v>
      </c>
      <c r="BL1396" s="185">
        <f>SUM(BL1393:BL1395)</f>
        <v>0</v>
      </c>
      <c r="BM1396" s="185">
        <f>SUM(BM1393:BM1395)</f>
        <v>0</v>
      </c>
      <c r="BN1396" s="185">
        <f>SUM(BN1393:BN1395)</f>
        <v>0</v>
      </c>
      <c r="BO1396" s="185">
        <f>SUM(BO1393:BO1395)</f>
        <v>0</v>
      </c>
      <c r="BP1396" s="185">
        <f t="shared" ref="BP1396:BZ1396" si="3725">SUM(BP1393:BP1395)</f>
        <v>0</v>
      </c>
      <c r="BQ1396" s="185">
        <f t="shared" si="3725"/>
        <v>0</v>
      </c>
      <c r="BR1396" s="185">
        <f t="shared" si="3725"/>
        <v>0</v>
      </c>
      <c r="BS1396" s="185">
        <f t="shared" si="3725"/>
        <v>0</v>
      </c>
      <c r="BT1396" s="185">
        <f t="shared" si="3725"/>
        <v>0</v>
      </c>
      <c r="BU1396" s="185">
        <f t="shared" si="3725"/>
        <v>0</v>
      </c>
      <c r="BV1396" s="185">
        <f t="shared" si="3725"/>
        <v>0</v>
      </c>
      <c r="BW1396" s="185">
        <f t="shared" si="3725"/>
        <v>0</v>
      </c>
      <c r="BX1396" s="185">
        <f t="shared" si="3725"/>
        <v>0</v>
      </c>
      <c r="BY1396" s="185">
        <f t="shared" si="3725"/>
        <v>0</v>
      </c>
      <c r="BZ1396" s="185">
        <f t="shared" si="3725"/>
        <v>0</v>
      </c>
      <c r="CA1396" s="185">
        <f>SUM(CA1393:CA1395)</f>
        <v>0</v>
      </c>
      <c r="CB1396" s="185">
        <f>SUM(CB1393:CB1395)</f>
        <v>0</v>
      </c>
      <c r="CC1396" s="185">
        <f>SUM(CC1393:CC1395)</f>
        <v>0</v>
      </c>
      <c r="CD1396" s="185">
        <f>SUM(CD1393:CD1395)</f>
        <v>0</v>
      </c>
      <c r="CE1396" s="185">
        <f t="shared" ref="CE1396:CO1396" si="3726">SUM(CE1393:CE1395)</f>
        <v>0</v>
      </c>
      <c r="CF1396" s="185">
        <f t="shared" si="3726"/>
        <v>0</v>
      </c>
      <c r="CG1396" s="185">
        <f t="shared" si="3726"/>
        <v>0</v>
      </c>
      <c r="CH1396" s="185">
        <f t="shared" si="3726"/>
        <v>0</v>
      </c>
      <c r="CI1396" s="185">
        <f t="shared" si="3726"/>
        <v>0</v>
      </c>
      <c r="CJ1396" s="185">
        <f t="shared" si="3726"/>
        <v>0</v>
      </c>
      <c r="CK1396" s="185">
        <f t="shared" si="3726"/>
        <v>0</v>
      </c>
      <c r="CL1396" s="185">
        <f t="shared" si="3726"/>
        <v>0</v>
      </c>
      <c r="CM1396" s="185">
        <f t="shared" si="3726"/>
        <v>0</v>
      </c>
      <c r="CN1396" s="185">
        <f t="shared" si="3726"/>
        <v>0</v>
      </c>
      <c r="CO1396" s="185">
        <f t="shared" si="3726"/>
        <v>0</v>
      </c>
      <c r="CP1396" s="2234">
        <f t="shared" ref="CP1396:CX1396" si="3727">SUM(CP1393:CP1395)</f>
        <v>0</v>
      </c>
      <c r="CQ1396" s="2234">
        <f t="shared" si="3727"/>
        <v>0</v>
      </c>
      <c r="CR1396" s="2234">
        <f t="shared" si="3727"/>
        <v>0</v>
      </c>
      <c r="CS1396" s="283">
        <f t="shared" si="3727"/>
        <v>0</v>
      </c>
      <c r="CT1396" s="283">
        <f t="shared" si="3727"/>
        <v>0</v>
      </c>
      <c r="CU1396" s="283">
        <f t="shared" si="3727"/>
        <v>0</v>
      </c>
      <c r="CV1396" s="185">
        <f t="shared" si="3727"/>
        <v>0</v>
      </c>
      <c r="CW1396" s="185">
        <f t="shared" si="3727"/>
        <v>0</v>
      </c>
      <c r="CX1396" s="185">
        <f t="shared" si="3727"/>
        <v>0</v>
      </c>
      <c r="CY1396" s="185">
        <f t="shared" ref="CY1396:DA1396" si="3728">SUM(CY1393:CY1395)</f>
        <v>0</v>
      </c>
      <c r="CZ1396" s="185">
        <f t="shared" si="3728"/>
        <v>0</v>
      </c>
      <c r="DA1396" s="185">
        <f t="shared" si="3728"/>
        <v>0</v>
      </c>
      <c r="DB1396" s="1622"/>
      <c r="DC1396" s="1622"/>
      <c r="DD1396" s="1622"/>
      <c r="DE1396" s="185">
        <f>SUM(DE1393:DE1395)</f>
        <v>0</v>
      </c>
      <c r="DF1396" s="283"/>
      <c r="DG1396" s="185"/>
      <c r="DH1396" s="185"/>
      <c r="DI1396" s="185"/>
      <c r="DJ1396" s="185"/>
      <c r="DK1396" s="185"/>
      <c r="DL1396" s="185"/>
      <c r="DM1396" s="185"/>
      <c r="DN1396" s="33"/>
      <c r="DO1396" s="185"/>
      <c r="DP1396" s="283"/>
      <c r="DQ1396" s="185"/>
      <c r="DR1396" s="185"/>
      <c r="DS1396" s="185"/>
      <c r="DT1396" s="185"/>
      <c r="DU1396" s="185"/>
      <c r="DV1396" s="185"/>
      <c r="DW1396" s="185"/>
      <c r="DX1396" s="33"/>
      <c r="DY1396" s="185"/>
      <c r="DZ1396" s="2234">
        <f>SUM(DZ1393:DZ1395)</f>
        <v>0</v>
      </c>
      <c r="EA1396" s="283">
        <f>SUM(EA1393:EA1395)</f>
        <v>0</v>
      </c>
      <c r="EB1396" s="185">
        <f t="shared" ref="EB1396:EC1396" si="3729">SUM(EB1393:EB1395)</f>
        <v>0</v>
      </c>
      <c r="EC1396" s="185">
        <f t="shared" si="3729"/>
        <v>0</v>
      </c>
      <c r="ED1396" s="202"/>
      <c r="EE1396" s="202"/>
      <c r="EF1396" s="202"/>
      <c r="EG1396" s="202"/>
      <c r="EH1396" s="1614"/>
    </row>
    <row r="1397" spans="1:138" ht="15" hidden="1" customHeight="1" outlineLevel="1">
      <c r="A1397" s="67"/>
      <c r="B1397" s="67"/>
      <c r="C1397" s="93" t="s">
        <v>68</v>
      </c>
      <c r="D1397" s="94" t="s">
        <v>16</v>
      </c>
      <c r="E1397" s="84"/>
      <c r="F1397" s="84"/>
      <c r="G1397" s="84"/>
      <c r="H1397" s="84"/>
      <c r="I1397" s="84"/>
      <c r="J1397" s="84"/>
      <c r="K1397" s="84"/>
      <c r="L1397" s="84"/>
      <c r="M1397" s="2199"/>
      <c r="N1397" s="68"/>
      <c r="O1397" s="84"/>
      <c r="P1397" s="185"/>
      <c r="Q1397" s="185"/>
      <c r="R1397" s="185"/>
      <c r="S1397" s="185"/>
      <c r="T1397" s="185"/>
      <c r="U1397" s="185"/>
      <c r="V1397" s="84"/>
      <c r="W1397" s="84"/>
      <c r="X1397" s="84"/>
      <c r="Y1397" s="84"/>
      <c r="Z1397" s="84"/>
      <c r="AA1397" s="185"/>
      <c r="AB1397" s="185"/>
      <c r="AC1397" s="185"/>
      <c r="AD1397" s="185"/>
      <c r="AE1397" s="185"/>
      <c r="AF1397" s="23"/>
      <c r="AG1397" s="23"/>
      <c r="AH1397" s="185"/>
      <c r="AI1397" s="185"/>
      <c r="AJ1397" s="185"/>
      <c r="AK1397" s="185"/>
      <c r="AL1397" s="185"/>
      <c r="AM1397" s="185"/>
      <c r="AN1397" s="185"/>
      <c r="AO1397" s="185"/>
      <c r="AP1397" s="185"/>
      <c r="AQ1397" s="185"/>
      <c r="AR1397" s="185"/>
      <c r="AS1397" s="185"/>
      <c r="AT1397" s="185"/>
      <c r="AU1397" s="185"/>
      <c r="AV1397" s="185"/>
      <c r="AW1397" s="185"/>
      <c r="AX1397" s="185"/>
      <c r="AY1397" s="185"/>
      <c r="AZ1397" s="185"/>
      <c r="BA1397" s="185"/>
      <c r="BB1397" s="185"/>
      <c r="BC1397" s="185"/>
      <c r="BD1397" s="185"/>
      <c r="BE1397" s="185"/>
      <c r="BF1397" s="185"/>
      <c r="BG1397" s="185"/>
      <c r="BH1397" s="185"/>
      <c r="BI1397" s="185"/>
      <c r="BJ1397" s="185"/>
      <c r="BK1397" s="185"/>
      <c r="BL1397" s="185"/>
      <c r="BM1397" s="185"/>
      <c r="BN1397" s="185"/>
      <c r="BO1397" s="185"/>
      <c r="BP1397" s="185"/>
      <c r="BQ1397" s="185"/>
      <c r="BR1397" s="185"/>
      <c r="BS1397" s="185"/>
      <c r="BT1397" s="185"/>
      <c r="BU1397" s="185"/>
      <c r="BV1397" s="185"/>
      <c r="BW1397" s="185"/>
      <c r="BX1397" s="185"/>
      <c r="BY1397" s="185"/>
      <c r="BZ1397" s="185"/>
      <c r="CA1397" s="185"/>
      <c r="CB1397" s="185"/>
      <c r="CC1397" s="185"/>
      <c r="CD1397" s="185"/>
      <c r="CE1397" s="185"/>
      <c r="CF1397" s="185"/>
      <c r="CG1397" s="185"/>
      <c r="CH1397" s="185"/>
      <c r="CI1397" s="185"/>
      <c r="CJ1397" s="185"/>
      <c r="CK1397" s="185"/>
      <c r="CL1397" s="185"/>
      <c r="CM1397" s="185"/>
      <c r="CN1397" s="185"/>
      <c r="CO1397" s="185"/>
      <c r="CP1397" s="2234"/>
      <c r="CQ1397" s="2234"/>
      <c r="CR1397" s="2234"/>
      <c r="CS1397" s="283"/>
      <c r="CT1397" s="283"/>
      <c r="CU1397" s="283"/>
      <c r="CV1397" s="185"/>
      <c r="CW1397" s="185"/>
      <c r="CX1397" s="185"/>
      <c r="CY1397" s="185"/>
      <c r="CZ1397" s="185"/>
      <c r="DA1397" s="185"/>
      <c r="DB1397" s="1622"/>
      <c r="DC1397" s="1622"/>
      <c r="DD1397" s="1622"/>
      <c r="DE1397" s="185"/>
      <c r="DF1397" s="283"/>
      <c r="DG1397" s="185"/>
      <c r="DH1397" s="185"/>
      <c r="DI1397" s="185"/>
      <c r="DJ1397" s="185"/>
      <c r="DK1397" s="185"/>
      <c r="DL1397" s="185"/>
      <c r="DM1397" s="185"/>
      <c r="DN1397" s="185"/>
      <c r="DO1397" s="185"/>
      <c r="DP1397" s="283"/>
      <c r="DQ1397" s="185"/>
      <c r="DR1397" s="185"/>
      <c r="DS1397" s="185"/>
      <c r="DT1397" s="185"/>
      <c r="DU1397" s="185"/>
      <c r="DV1397" s="185"/>
      <c r="DW1397" s="185"/>
      <c r="DX1397" s="185"/>
      <c r="DY1397" s="185"/>
      <c r="DZ1397" s="2234"/>
      <c r="EA1397" s="283"/>
      <c r="EB1397" s="185"/>
      <c r="EC1397" s="185"/>
      <c r="ED1397" s="202"/>
      <c r="EE1397" s="202"/>
      <c r="EF1397" s="202"/>
      <c r="EG1397" s="202"/>
      <c r="EH1397" s="1614"/>
    </row>
    <row r="1398" spans="1:138" ht="15" hidden="1" customHeight="1" outlineLevel="1">
      <c r="A1398" s="67"/>
      <c r="B1398" s="67"/>
      <c r="C1398" s="95"/>
      <c r="D1398" s="98"/>
      <c r="E1398" s="67"/>
      <c r="F1398" s="67"/>
      <c r="G1398" s="67"/>
      <c r="H1398" s="86">
        <f>SUM(I1398:L1398)</f>
        <v>0</v>
      </c>
      <c r="I1398" s="67"/>
      <c r="J1398" s="67"/>
      <c r="K1398" s="67"/>
      <c r="L1398" s="67"/>
      <c r="M1398" s="2216"/>
      <c r="N1398" s="85"/>
      <c r="O1398" s="67"/>
      <c r="P1398" s="23"/>
      <c r="Q1398" s="185">
        <f>SUM(R1398:U1398)</f>
        <v>0</v>
      </c>
      <c r="R1398" s="23"/>
      <c r="S1398" s="23"/>
      <c r="T1398" s="23"/>
      <c r="U1398" s="23"/>
      <c r="V1398" s="86">
        <f>SUM(W1398:Z1398)</f>
        <v>0</v>
      </c>
      <c r="W1398" s="67"/>
      <c r="X1398" s="67"/>
      <c r="Y1398" s="67"/>
      <c r="Z1398" s="67"/>
      <c r="AA1398" s="185">
        <f>SUM(AB1398:AE1398)</f>
        <v>0</v>
      </c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216"/>
      <c r="CQ1398" s="2216"/>
      <c r="CR1398" s="2216"/>
      <c r="CS1398" s="85"/>
      <c r="CT1398" s="85"/>
      <c r="CU1398" s="85"/>
      <c r="CV1398" s="23"/>
      <c r="CW1398" s="23"/>
      <c r="CX1398" s="23"/>
      <c r="CY1398" s="23"/>
      <c r="CZ1398" s="23"/>
      <c r="DA1398" s="23"/>
      <c r="DB1398" s="1496"/>
      <c r="DC1398" s="1496"/>
      <c r="DD1398" s="1496"/>
      <c r="DE1398" s="23"/>
      <c r="DF1398" s="85"/>
      <c r="DG1398" s="23"/>
      <c r="DH1398" s="23"/>
      <c r="DI1398" s="23"/>
      <c r="DJ1398" s="23"/>
      <c r="DK1398" s="23"/>
      <c r="DL1398" s="23"/>
      <c r="DM1398" s="23"/>
      <c r="DN1398" s="185"/>
      <c r="DO1398" s="23"/>
      <c r="DP1398" s="85"/>
      <c r="DQ1398" s="23"/>
      <c r="DR1398" s="23"/>
      <c r="DS1398" s="23"/>
      <c r="DT1398" s="23"/>
      <c r="DU1398" s="23"/>
      <c r="DV1398" s="23"/>
      <c r="DW1398" s="23"/>
      <c r="DX1398" s="185"/>
      <c r="DY1398" s="23"/>
      <c r="DZ1398" s="2216"/>
      <c r="EA1398" s="85"/>
      <c r="EB1398" s="23"/>
      <c r="EC1398" s="23"/>
      <c r="ED1398" s="171"/>
      <c r="EE1398" s="171"/>
      <c r="EF1398" s="171"/>
      <c r="EG1398" s="171"/>
      <c r="EH1398" s="1291"/>
    </row>
    <row r="1399" spans="1:138" ht="15" hidden="1" customHeight="1" outlineLevel="1">
      <c r="A1399" s="67"/>
      <c r="B1399" s="67"/>
      <c r="C1399" s="95"/>
      <c r="D1399" s="98"/>
      <c r="E1399" s="67"/>
      <c r="F1399" s="67"/>
      <c r="G1399" s="67"/>
      <c r="H1399" s="86">
        <f>SUM(I1399:L1399)</f>
        <v>0</v>
      </c>
      <c r="I1399" s="67"/>
      <c r="J1399" s="67"/>
      <c r="K1399" s="67"/>
      <c r="L1399" s="67"/>
      <c r="M1399" s="2216"/>
      <c r="N1399" s="85"/>
      <c r="O1399" s="67"/>
      <c r="P1399" s="23"/>
      <c r="Q1399" s="185">
        <f>SUM(R1399:U1399)</f>
        <v>0</v>
      </c>
      <c r="R1399" s="196"/>
      <c r="S1399" s="196"/>
      <c r="T1399" s="196"/>
      <c r="U1399" s="196"/>
      <c r="V1399" s="86">
        <f>SUM(W1399:Z1399)</f>
        <v>0</v>
      </c>
      <c r="W1399" s="67"/>
      <c r="X1399" s="67"/>
      <c r="Y1399" s="67"/>
      <c r="Z1399" s="67"/>
      <c r="AA1399" s="185">
        <f>SUM(AB1399:AE1399)</f>
        <v>0</v>
      </c>
      <c r="AB1399" s="196"/>
      <c r="AC1399" s="196"/>
      <c r="AD1399" s="196"/>
      <c r="AE1399" s="196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  <c r="AZ1399" s="33"/>
      <c r="BA1399" s="33"/>
      <c r="BB1399" s="33"/>
      <c r="BC1399" s="33"/>
      <c r="BD1399" s="33"/>
      <c r="BE1399" s="33"/>
      <c r="BF1399" s="33"/>
      <c r="BG1399" s="33"/>
      <c r="BH1399" s="33"/>
      <c r="BI1399" s="33"/>
      <c r="BJ1399" s="33"/>
      <c r="BK1399" s="33"/>
      <c r="BL1399" s="33"/>
      <c r="BM1399" s="33"/>
      <c r="BN1399" s="33"/>
      <c r="BO1399" s="33"/>
      <c r="BP1399" s="33"/>
      <c r="BQ1399" s="33"/>
      <c r="BR1399" s="33"/>
      <c r="BS1399" s="33"/>
      <c r="BT1399" s="33"/>
      <c r="BU1399" s="33"/>
      <c r="BV1399" s="33"/>
      <c r="BW1399" s="33"/>
      <c r="BX1399" s="33"/>
      <c r="BY1399" s="33"/>
      <c r="BZ1399" s="33"/>
      <c r="CA1399" s="33"/>
      <c r="CB1399" s="33"/>
      <c r="CC1399" s="33"/>
      <c r="CD1399" s="33"/>
      <c r="CE1399" s="33"/>
      <c r="CF1399" s="33"/>
      <c r="CG1399" s="33"/>
      <c r="CH1399" s="33"/>
      <c r="CI1399" s="33"/>
      <c r="CJ1399" s="33"/>
      <c r="CK1399" s="33"/>
      <c r="CL1399" s="33"/>
      <c r="CM1399" s="33"/>
      <c r="CN1399" s="33"/>
      <c r="CO1399" s="33"/>
      <c r="CP1399" s="2239"/>
      <c r="CQ1399" s="2239"/>
      <c r="CR1399" s="2239"/>
      <c r="CS1399" s="210"/>
      <c r="CT1399" s="210"/>
      <c r="CU1399" s="210"/>
      <c r="CV1399" s="33"/>
      <c r="CW1399" s="33"/>
      <c r="CX1399" s="33"/>
      <c r="CY1399" s="33"/>
      <c r="CZ1399" s="33"/>
      <c r="DA1399" s="33"/>
      <c r="DB1399" s="1498"/>
      <c r="DC1399" s="1498"/>
      <c r="DD1399" s="1498"/>
      <c r="DE1399" s="33"/>
      <c r="DF1399" s="210"/>
      <c r="DG1399" s="33"/>
      <c r="DH1399" s="33"/>
      <c r="DI1399" s="33"/>
      <c r="DJ1399" s="33"/>
      <c r="DK1399" s="33"/>
      <c r="DL1399" s="33"/>
      <c r="DM1399" s="33"/>
      <c r="DN1399" s="23"/>
      <c r="DO1399" s="33"/>
      <c r="DP1399" s="210"/>
      <c r="DQ1399" s="33"/>
      <c r="DR1399" s="33"/>
      <c r="DS1399" s="33"/>
      <c r="DT1399" s="33"/>
      <c r="DU1399" s="33"/>
      <c r="DV1399" s="33"/>
      <c r="DW1399" s="33"/>
      <c r="DX1399" s="23"/>
      <c r="DY1399" s="33"/>
      <c r="DZ1399" s="2239"/>
      <c r="EA1399" s="210"/>
      <c r="EB1399" s="33"/>
      <c r="EC1399" s="33"/>
      <c r="ED1399" s="201"/>
      <c r="EE1399" s="201"/>
      <c r="EF1399" s="201"/>
      <c r="EG1399" s="201"/>
      <c r="EH1399" s="1581"/>
    </row>
    <row r="1400" spans="1:138" ht="15" hidden="1" customHeight="1" outlineLevel="1">
      <c r="A1400" s="67"/>
      <c r="B1400" s="67"/>
      <c r="C1400" s="95" t="s">
        <v>49</v>
      </c>
      <c r="D1400" s="98"/>
      <c r="E1400" s="67"/>
      <c r="F1400" s="67"/>
      <c r="G1400" s="67"/>
      <c r="H1400" s="86">
        <f>SUM(I1400:L1400)</f>
        <v>0</v>
      </c>
      <c r="I1400" s="67"/>
      <c r="J1400" s="67"/>
      <c r="K1400" s="67"/>
      <c r="L1400" s="67"/>
      <c r="M1400" s="2216"/>
      <c r="N1400" s="85"/>
      <c r="O1400" s="67"/>
      <c r="P1400" s="23"/>
      <c r="Q1400" s="185">
        <f>SUM(R1400:U1400)</f>
        <v>0</v>
      </c>
      <c r="R1400" s="196"/>
      <c r="S1400" s="196"/>
      <c r="T1400" s="196"/>
      <c r="U1400" s="196"/>
      <c r="V1400" s="86">
        <f>SUM(W1400:Z1400)</f>
        <v>0</v>
      </c>
      <c r="W1400" s="67"/>
      <c r="X1400" s="67"/>
      <c r="Y1400" s="67"/>
      <c r="Z1400" s="67"/>
      <c r="AA1400" s="185">
        <f>SUM(AB1400:AE1400)</f>
        <v>0</v>
      </c>
      <c r="AB1400" s="196"/>
      <c r="AC1400" s="196"/>
      <c r="AD1400" s="196"/>
      <c r="AE1400" s="196"/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  <c r="BC1400" s="33"/>
      <c r="BD1400" s="33"/>
      <c r="BE1400" s="33"/>
      <c r="BF1400" s="33"/>
      <c r="BG1400" s="33"/>
      <c r="BH1400" s="33"/>
      <c r="BI1400" s="33"/>
      <c r="BJ1400" s="33"/>
      <c r="BK1400" s="33"/>
      <c r="BL1400" s="33"/>
      <c r="BM1400" s="33"/>
      <c r="BN1400" s="33"/>
      <c r="BO1400" s="33"/>
      <c r="BP1400" s="33"/>
      <c r="BQ1400" s="33"/>
      <c r="BR1400" s="33"/>
      <c r="BS1400" s="33"/>
      <c r="BT1400" s="33"/>
      <c r="BU1400" s="33"/>
      <c r="BV1400" s="33"/>
      <c r="BW1400" s="33"/>
      <c r="BX1400" s="33"/>
      <c r="BY1400" s="33"/>
      <c r="BZ1400" s="33"/>
      <c r="CA1400" s="33"/>
      <c r="CB1400" s="33"/>
      <c r="CC1400" s="33"/>
      <c r="CD1400" s="33"/>
      <c r="CE1400" s="33"/>
      <c r="CF1400" s="33"/>
      <c r="CG1400" s="33"/>
      <c r="CH1400" s="33"/>
      <c r="CI1400" s="33"/>
      <c r="CJ1400" s="33"/>
      <c r="CK1400" s="33"/>
      <c r="CL1400" s="33"/>
      <c r="CM1400" s="33"/>
      <c r="CN1400" s="33"/>
      <c r="CO1400" s="33"/>
      <c r="CP1400" s="2239"/>
      <c r="CQ1400" s="2239"/>
      <c r="CR1400" s="2239"/>
      <c r="CS1400" s="210"/>
      <c r="CT1400" s="210"/>
      <c r="CU1400" s="210"/>
      <c r="CV1400" s="33"/>
      <c r="CW1400" s="33"/>
      <c r="CX1400" s="33"/>
      <c r="CY1400" s="33"/>
      <c r="CZ1400" s="33"/>
      <c r="DA1400" s="33"/>
      <c r="DB1400" s="1498"/>
      <c r="DC1400" s="1498"/>
      <c r="DD1400" s="1498"/>
      <c r="DE1400" s="33"/>
      <c r="DF1400" s="210"/>
      <c r="DG1400" s="33"/>
      <c r="DH1400" s="33"/>
      <c r="DI1400" s="33"/>
      <c r="DJ1400" s="33"/>
      <c r="DK1400" s="33"/>
      <c r="DL1400" s="33"/>
      <c r="DM1400" s="33"/>
      <c r="DN1400" s="33"/>
      <c r="DO1400" s="33"/>
      <c r="DP1400" s="210"/>
      <c r="DQ1400" s="33"/>
      <c r="DR1400" s="33"/>
      <c r="DS1400" s="33"/>
      <c r="DT1400" s="33"/>
      <c r="DU1400" s="33"/>
      <c r="DV1400" s="33"/>
      <c r="DW1400" s="33"/>
      <c r="DX1400" s="33"/>
      <c r="DY1400" s="33"/>
      <c r="DZ1400" s="2239"/>
      <c r="EA1400" s="210"/>
      <c r="EB1400" s="33"/>
      <c r="EC1400" s="33"/>
      <c r="ED1400" s="201"/>
      <c r="EE1400" s="201"/>
      <c r="EF1400" s="201"/>
      <c r="EG1400" s="201"/>
      <c r="EH1400" s="1581"/>
    </row>
    <row r="1401" spans="1:138" ht="15" hidden="1" customHeight="1" outlineLevel="1">
      <c r="A1401" s="67"/>
      <c r="B1401" s="67"/>
      <c r="C1401" s="95"/>
      <c r="D1401" s="97" t="s">
        <v>52</v>
      </c>
      <c r="E1401" s="84"/>
      <c r="F1401" s="84"/>
      <c r="G1401" s="84"/>
      <c r="H1401" s="84"/>
      <c r="I1401" s="84"/>
      <c r="J1401" s="84"/>
      <c r="K1401" s="84"/>
      <c r="L1401" s="84"/>
      <c r="M1401" s="2199"/>
      <c r="N1401" s="68"/>
      <c r="O1401" s="84"/>
      <c r="P1401" s="185"/>
      <c r="Q1401" s="185"/>
      <c r="R1401" s="185"/>
      <c r="S1401" s="185"/>
      <c r="T1401" s="185"/>
      <c r="U1401" s="185"/>
      <c r="V1401" s="84"/>
      <c r="W1401" s="84"/>
      <c r="X1401" s="84"/>
      <c r="Y1401" s="84"/>
      <c r="Z1401" s="84"/>
      <c r="AA1401" s="185"/>
      <c r="AB1401" s="185"/>
      <c r="AC1401" s="185"/>
      <c r="AD1401" s="185"/>
      <c r="AE1401" s="185"/>
      <c r="AF1401" s="105"/>
      <c r="AG1401" s="105"/>
      <c r="AH1401" s="185">
        <f>SUM(AH1398:AH1400)</f>
        <v>0</v>
      </c>
      <c r="AI1401" s="185">
        <f>SUM(AI1398:AI1400)</f>
        <v>0</v>
      </c>
      <c r="AJ1401" s="185">
        <f t="shared" ref="AJ1401:AV1401" si="3730">SUM(AJ1398:AJ1400)</f>
        <v>0</v>
      </c>
      <c r="AK1401" s="185">
        <f t="shared" si="3730"/>
        <v>0</v>
      </c>
      <c r="AL1401" s="185">
        <f t="shared" si="3730"/>
        <v>0</v>
      </c>
      <c r="AM1401" s="185">
        <f t="shared" si="3730"/>
        <v>0</v>
      </c>
      <c r="AN1401" s="185">
        <f t="shared" si="3730"/>
        <v>0</v>
      </c>
      <c r="AO1401" s="185">
        <f t="shared" si="3730"/>
        <v>0</v>
      </c>
      <c r="AP1401" s="185">
        <f t="shared" si="3730"/>
        <v>0</v>
      </c>
      <c r="AQ1401" s="185">
        <f t="shared" si="3730"/>
        <v>0</v>
      </c>
      <c r="AR1401" s="185">
        <f t="shared" si="3730"/>
        <v>0</v>
      </c>
      <c r="AS1401" s="185">
        <f t="shared" si="3730"/>
        <v>0</v>
      </c>
      <c r="AT1401" s="185">
        <f t="shared" si="3730"/>
        <v>0</v>
      </c>
      <c r="AU1401" s="185">
        <f t="shared" si="3730"/>
        <v>0</v>
      </c>
      <c r="AV1401" s="185">
        <f t="shared" si="3730"/>
        <v>0</v>
      </c>
      <c r="AW1401" s="185">
        <f>SUM(AW1398:AW1400)</f>
        <v>0</v>
      </c>
      <c r="AX1401" s="185">
        <f>SUM(AX1398:AX1400)</f>
        <v>0</v>
      </c>
      <c r="AY1401" s="185">
        <f t="shared" ref="AY1401:BK1401" si="3731">SUM(AY1398:AY1400)</f>
        <v>0</v>
      </c>
      <c r="AZ1401" s="185">
        <f t="shared" si="3731"/>
        <v>0</v>
      </c>
      <c r="BA1401" s="185">
        <f t="shared" si="3731"/>
        <v>0</v>
      </c>
      <c r="BB1401" s="185">
        <f t="shared" si="3731"/>
        <v>0</v>
      </c>
      <c r="BC1401" s="185">
        <f t="shared" si="3731"/>
        <v>0</v>
      </c>
      <c r="BD1401" s="185">
        <f t="shared" si="3731"/>
        <v>0</v>
      </c>
      <c r="BE1401" s="185">
        <f t="shared" si="3731"/>
        <v>0</v>
      </c>
      <c r="BF1401" s="185">
        <f t="shared" si="3731"/>
        <v>0</v>
      </c>
      <c r="BG1401" s="185">
        <f t="shared" si="3731"/>
        <v>0</v>
      </c>
      <c r="BH1401" s="185">
        <f t="shared" si="3731"/>
        <v>0</v>
      </c>
      <c r="BI1401" s="185">
        <f t="shared" si="3731"/>
        <v>0</v>
      </c>
      <c r="BJ1401" s="185">
        <f t="shared" si="3731"/>
        <v>0</v>
      </c>
      <c r="BK1401" s="185">
        <f t="shared" si="3731"/>
        <v>0</v>
      </c>
      <c r="BL1401" s="185">
        <f>SUM(BL1398:BL1400)</f>
        <v>0</v>
      </c>
      <c r="BM1401" s="185">
        <f>SUM(BM1398:BM1400)</f>
        <v>0</v>
      </c>
      <c r="BN1401" s="185">
        <f t="shared" ref="BN1401:BZ1401" si="3732">SUM(BN1398:BN1400)</f>
        <v>0</v>
      </c>
      <c r="BO1401" s="185">
        <f t="shared" si="3732"/>
        <v>0</v>
      </c>
      <c r="BP1401" s="185">
        <f t="shared" si="3732"/>
        <v>0</v>
      </c>
      <c r="BQ1401" s="185">
        <f t="shared" si="3732"/>
        <v>0</v>
      </c>
      <c r="BR1401" s="185">
        <f t="shared" si="3732"/>
        <v>0</v>
      </c>
      <c r="BS1401" s="185">
        <f t="shared" si="3732"/>
        <v>0</v>
      </c>
      <c r="BT1401" s="185">
        <f t="shared" si="3732"/>
        <v>0</v>
      </c>
      <c r="BU1401" s="185">
        <f t="shared" si="3732"/>
        <v>0</v>
      </c>
      <c r="BV1401" s="185">
        <f t="shared" si="3732"/>
        <v>0</v>
      </c>
      <c r="BW1401" s="185">
        <f t="shared" si="3732"/>
        <v>0</v>
      </c>
      <c r="BX1401" s="185">
        <f t="shared" si="3732"/>
        <v>0</v>
      </c>
      <c r="BY1401" s="185">
        <f t="shared" si="3732"/>
        <v>0</v>
      </c>
      <c r="BZ1401" s="185">
        <f t="shared" si="3732"/>
        <v>0</v>
      </c>
      <c r="CA1401" s="185">
        <f>SUM(CA1398:CA1400)</f>
        <v>0</v>
      </c>
      <c r="CB1401" s="185">
        <f>SUM(CB1398:CB1400)</f>
        <v>0</v>
      </c>
      <c r="CC1401" s="185">
        <f t="shared" ref="CC1401:CO1401" si="3733">SUM(CC1398:CC1400)</f>
        <v>0</v>
      </c>
      <c r="CD1401" s="185">
        <f t="shared" si="3733"/>
        <v>0</v>
      </c>
      <c r="CE1401" s="185">
        <f t="shared" si="3733"/>
        <v>0</v>
      </c>
      <c r="CF1401" s="185">
        <f t="shared" si="3733"/>
        <v>0</v>
      </c>
      <c r="CG1401" s="185">
        <f t="shared" si="3733"/>
        <v>0</v>
      </c>
      <c r="CH1401" s="185">
        <f t="shared" si="3733"/>
        <v>0</v>
      </c>
      <c r="CI1401" s="185">
        <f t="shared" si="3733"/>
        <v>0</v>
      </c>
      <c r="CJ1401" s="185">
        <f t="shared" si="3733"/>
        <v>0</v>
      </c>
      <c r="CK1401" s="185">
        <f t="shared" si="3733"/>
        <v>0</v>
      </c>
      <c r="CL1401" s="185">
        <f t="shared" si="3733"/>
        <v>0</v>
      </c>
      <c r="CM1401" s="185">
        <f t="shared" si="3733"/>
        <v>0</v>
      </c>
      <c r="CN1401" s="185">
        <f t="shared" si="3733"/>
        <v>0</v>
      </c>
      <c r="CO1401" s="185">
        <f t="shared" si="3733"/>
        <v>0</v>
      </c>
      <c r="CP1401" s="2234">
        <f t="shared" ref="CP1401:CX1401" si="3734">SUM(CP1398:CP1400)</f>
        <v>0</v>
      </c>
      <c r="CQ1401" s="2234">
        <f t="shared" si="3734"/>
        <v>0</v>
      </c>
      <c r="CR1401" s="2234">
        <f t="shared" si="3734"/>
        <v>0</v>
      </c>
      <c r="CS1401" s="283">
        <f t="shared" si="3734"/>
        <v>0</v>
      </c>
      <c r="CT1401" s="283">
        <f t="shared" si="3734"/>
        <v>0</v>
      </c>
      <c r="CU1401" s="283">
        <f t="shared" si="3734"/>
        <v>0</v>
      </c>
      <c r="CV1401" s="185">
        <f t="shared" si="3734"/>
        <v>0</v>
      </c>
      <c r="CW1401" s="185">
        <f t="shared" si="3734"/>
        <v>0</v>
      </c>
      <c r="CX1401" s="185">
        <f t="shared" si="3734"/>
        <v>0</v>
      </c>
      <c r="CY1401" s="185">
        <f t="shared" ref="CY1401:DA1401" si="3735">SUM(CY1398:CY1400)</f>
        <v>0</v>
      </c>
      <c r="CZ1401" s="185">
        <f t="shared" si="3735"/>
        <v>0</v>
      </c>
      <c r="DA1401" s="185">
        <f t="shared" si="3735"/>
        <v>0</v>
      </c>
      <c r="DB1401" s="1622"/>
      <c r="DC1401" s="1622"/>
      <c r="DD1401" s="1622"/>
      <c r="DE1401" s="185">
        <f>SUM(DE1398:DE1400)</f>
        <v>0</v>
      </c>
      <c r="DF1401" s="283"/>
      <c r="DG1401" s="185"/>
      <c r="DH1401" s="185"/>
      <c r="DI1401" s="185"/>
      <c r="DJ1401" s="185"/>
      <c r="DK1401" s="185"/>
      <c r="DL1401" s="185"/>
      <c r="DM1401" s="185"/>
      <c r="DN1401" s="33"/>
      <c r="DO1401" s="185"/>
      <c r="DP1401" s="283"/>
      <c r="DQ1401" s="185"/>
      <c r="DR1401" s="185"/>
      <c r="DS1401" s="185"/>
      <c r="DT1401" s="185"/>
      <c r="DU1401" s="185"/>
      <c r="DV1401" s="185"/>
      <c r="DW1401" s="185"/>
      <c r="DX1401" s="33"/>
      <c r="DY1401" s="185"/>
      <c r="DZ1401" s="2234">
        <f>SUM(DZ1398:DZ1400)</f>
        <v>0</v>
      </c>
      <c r="EA1401" s="283">
        <f t="shared" ref="EA1401:EB1401" si="3736">SUM(EA1398:EA1400)</f>
        <v>0</v>
      </c>
      <c r="EB1401" s="185">
        <f t="shared" si="3736"/>
        <v>0</v>
      </c>
      <c r="EC1401" s="185">
        <f t="shared" ref="EC1401" si="3737">SUM(EC1398:EC1400)</f>
        <v>0</v>
      </c>
      <c r="ED1401" s="202"/>
      <c r="EE1401" s="202"/>
      <c r="EF1401" s="202"/>
      <c r="EG1401" s="202"/>
      <c r="EH1401" s="1614"/>
    </row>
    <row r="1402" spans="1:138" ht="15" hidden="1" customHeight="1" outlineLevel="1">
      <c r="A1402" s="67"/>
      <c r="B1402" s="67"/>
      <c r="C1402" s="69" t="s">
        <v>13</v>
      </c>
      <c r="D1402" s="70" t="s">
        <v>50</v>
      </c>
      <c r="E1402" s="84"/>
      <c r="F1402" s="84"/>
      <c r="G1402" s="84"/>
      <c r="H1402" s="84"/>
      <c r="I1402" s="84"/>
      <c r="J1402" s="84"/>
      <c r="K1402" s="84"/>
      <c r="L1402" s="84"/>
      <c r="M1402" s="2199"/>
      <c r="N1402" s="68"/>
      <c r="O1402" s="84"/>
      <c r="P1402" s="185"/>
      <c r="Q1402" s="185"/>
      <c r="R1402" s="185"/>
      <c r="S1402" s="185"/>
      <c r="T1402" s="185"/>
      <c r="U1402" s="185"/>
      <c r="V1402" s="84"/>
      <c r="W1402" s="84"/>
      <c r="X1402" s="84"/>
      <c r="Y1402" s="84"/>
      <c r="Z1402" s="84"/>
      <c r="AA1402" s="185"/>
      <c r="AB1402" s="185"/>
      <c r="AC1402" s="185"/>
      <c r="AD1402" s="185"/>
      <c r="AE1402" s="185"/>
      <c r="AF1402" s="23"/>
      <c r="AG1402" s="23"/>
      <c r="AH1402" s="185"/>
      <c r="AI1402" s="185"/>
      <c r="AJ1402" s="185"/>
      <c r="AK1402" s="185"/>
      <c r="AL1402" s="185"/>
      <c r="AM1402" s="185"/>
      <c r="AN1402" s="185"/>
      <c r="AO1402" s="185"/>
      <c r="AP1402" s="185"/>
      <c r="AQ1402" s="185"/>
      <c r="AR1402" s="185"/>
      <c r="AS1402" s="185"/>
      <c r="AT1402" s="185"/>
      <c r="AU1402" s="185"/>
      <c r="AV1402" s="185"/>
      <c r="AW1402" s="185"/>
      <c r="AX1402" s="185"/>
      <c r="AY1402" s="185"/>
      <c r="AZ1402" s="185"/>
      <c r="BA1402" s="185"/>
      <c r="BB1402" s="185"/>
      <c r="BC1402" s="185"/>
      <c r="BD1402" s="185"/>
      <c r="BE1402" s="185"/>
      <c r="BF1402" s="185"/>
      <c r="BG1402" s="185"/>
      <c r="BH1402" s="185"/>
      <c r="BI1402" s="185"/>
      <c r="BJ1402" s="185"/>
      <c r="BK1402" s="185"/>
      <c r="BL1402" s="185"/>
      <c r="BM1402" s="185"/>
      <c r="BN1402" s="185"/>
      <c r="BO1402" s="185"/>
      <c r="BP1402" s="185"/>
      <c r="BQ1402" s="185"/>
      <c r="BR1402" s="185"/>
      <c r="BS1402" s="185"/>
      <c r="BT1402" s="185"/>
      <c r="BU1402" s="185"/>
      <c r="BV1402" s="185"/>
      <c r="BW1402" s="185"/>
      <c r="BX1402" s="185"/>
      <c r="BY1402" s="185"/>
      <c r="BZ1402" s="185"/>
      <c r="CA1402" s="185"/>
      <c r="CB1402" s="185"/>
      <c r="CC1402" s="185"/>
      <c r="CD1402" s="185"/>
      <c r="CE1402" s="185"/>
      <c r="CF1402" s="185"/>
      <c r="CG1402" s="185"/>
      <c r="CH1402" s="185"/>
      <c r="CI1402" s="185"/>
      <c r="CJ1402" s="185"/>
      <c r="CK1402" s="185"/>
      <c r="CL1402" s="185"/>
      <c r="CM1402" s="185"/>
      <c r="CN1402" s="185"/>
      <c r="CO1402" s="185"/>
      <c r="CP1402" s="2234"/>
      <c r="CQ1402" s="2234"/>
      <c r="CR1402" s="2234"/>
      <c r="CS1402" s="283"/>
      <c r="CT1402" s="283"/>
      <c r="CU1402" s="283"/>
      <c r="CV1402" s="185"/>
      <c r="CW1402" s="185"/>
      <c r="CX1402" s="185"/>
      <c r="CY1402" s="185"/>
      <c r="CZ1402" s="185"/>
      <c r="DA1402" s="185"/>
      <c r="DB1402" s="1622"/>
      <c r="DC1402" s="1622"/>
      <c r="DD1402" s="1622"/>
      <c r="DE1402" s="185"/>
      <c r="DF1402" s="283"/>
      <c r="DG1402" s="185"/>
      <c r="DH1402" s="185"/>
      <c r="DI1402" s="185"/>
      <c r="DJ1402" s="185"/>
      <c r="DK1402" s="185"/>
      <c r="DL1402" s="185"/>
      <c r="DM1402" s="185"/>
      <c r="DN1402" s="185"/>
      <c r="DO1402" s="185"/>
      <c r="DP1402" s="283"/>
      <c r="DQ1402" s="185"/>
      <c r="DR1402" s="185"/>
      <c r="DS1402" s="185"/>
      <c r="DT1402" s="185"/>
      <c r="DU1402" s="185"/>
      <c r="DV1402" s="185"/>
      <c r="DW1402" s="185"/>
      <c r="DX1402" s="185"/>
      <c r="DY1402" s="185"/>
      <c r="DZ1402" s="2234"/>
      <c r="EA1402" s="283"/>
      <c r="EB1402" s="185"/>
      <c r="EC1402" s="185"/>
      <c r="ED1402" s="202"/>
      <c r="EE1402" s="202"/>
      <c r="EF1402" s="202"/>
      <c r="EG1402" s="202"/>
      <c r="EH1402" s="1614"/>
    </row>
    <row r="1403" spans="1:138" ht="15" hidden="1" customHeight="1" outlineLevel="1">
      <c r="A1403" s="67"/>
      <c r="B1403" s="67"/>
      <c r="C1403" s="93" t="s">
        <v>69</v>
      </c>
      <c r="D1403" s="94" t="s">
        <v>51</v>
      </c>
      <c r="E1403" s="84"/>
      <c r="F1403" s="84"/>
      <c r="G1403" s="84"/>
      <c r="H1403" s="84"/>
      <c r="I1403" s="84"/>
      <c r="J1403" s="84"/>
      <c r="K1403" s="84"/>
      <c r="L1403" s="84"/>
      <c r="M1403" s="2199"/>
      <c r="N1403" s="68"/>
      <c r="O1403" s="84"/>
      <c r="P1403" s="185"/>
      <c r="Q1403" s="185"/>
      <c r="R1403" s="185"/>
      <c r="S1403" s="185"/>
      <c r="T1403" s="185"/>
      <c r="U1403" s="185"/>
      <c r="V1403" s="84"/>
      <c r="W1403" s="84"/>
      <c r="X1403" s="84"/>
      <c r="Y1403" s="84"/>
      <c r="Z1403" s="84"/>
      <c r="AA1403" s="185"/>
      <c r="AB1403" s="185"/>
      <c r="AC1403" s="185"/>
      <c r="AD1403" s="185"/>
      <c r="AE1403" s="185"/>
      <c r="AF1403" s="23"/>
      <c r="AG1403" s="23"/>
      <c r="AH1403" s="185"/>
      <c r="AI1403" s="185"/>
      <c r="AJ1403" s="185"/>
      <c r="AK1403" s="185"/>
      <c r="AL1403" s="185"/>
      <c r="AM1403" s="185"/>
      <c r="AN1403" s="185"/>
      <c r="AO1403" s="185"/>
      <c r="AP1403" s="185"/>
      <c r="AQ1403" s="185"/>
      <c r="AR1403" s="185"/>
      <c r="AS1403" s="185"/>
      <c r="AT1403" s="185"/>
      <c r="AU1403" s="185"/>
      <c r="AV1403" s="185"/>
      <c r="AW1403" s="185"/>
      <c r="AX1403" s="185"/>
      <c r="AY1403" s="185"/>
      <c r="AZ1403" s="185"/>
      <c r="BA1403" s="185"/>
      <c r="BB1403" s="185"/>
      <c r="BC1403" s="185"/>
      <c r="BD1403" s="185"/>
      <c r="BE1403" s="185"/>
      <c r="BF1403" s="185"/>
      <c r="BG1403" s="185"/>
      <c r="BH1403" s="185"/>
      <c r="BI1403" s="185"/>
      <c r="BJ1403" s="185"/>
      <c r="BK1403" s="185"/>
      <c r="BL1403" s="185"/>
      <c r="BM1403" s="185"/>
      <c r="BN1403" s="185"/>
      <c r="BO1403" s="185"/>
      <c r="BP1403" s="185"/>
      <c r="BQ1403" s="185"/>
      <c r="BR1403" s="185"/>
      <c r="BS1403" s="185"/>
      <c r="BT1403" s="185"/>
      <c r="BU1403" s="185"/>
      <c r="BV1403" s="185"/>
      <c r="BW1403" s="185"/>
      <c r="BX1403" s="185"/>
      <c r="BY1403" s="185"/>
      <c r="BZ1403" s="185"/>
      <c r="CA1403" s="185"/>
      <c r="CB1403" s="185"/>
      <c r="CC1403" s="185"/>
      <c r="CD1403" s="185"/>
      <c r="CE1403" s="185"/>
      <c r="CF1403" s="185"/>
      <c r="CG1403" s="185"/>
      <c r="CH1403" s="185"/>
      <c r="CI1403" s="185"/>
      <c r="CJ1403" s="185"/>
      <c r="CK1403" s="185"/>
      <c r="CL1403" s="185"/>
      <c r="CM1403" s="185"/>
      <c r="CN1403" s="185"/>
      <c r="CO1403" s="185"/>
      <c r="CP1403" s="2234"/>
      <c r="CQ1403" s="2234"/>
      <c r="CR1403" s="2234"/>
      <c r="CS1403" s="283"/>
      <c r="CT1403" s="283"/>
      <c r="CU1403" s="283"/>
      <c r="CV1403" s="185"/>
      <c r="CW1403" s="185"/>
      <c r="CX1403" s="185"/>
      <c r="CY1403" s="185"/>
      <c r="CZ1403" s="185"/>
      <c r="DA1403" s="185"/>
      <c r="DB1403" s="1622"/>
      <c r="DC1403" s="1622"/>
      <c r="DD1403" s="1622"/>
      <c r="DE1403" s="185"/>
      <c r="DF1403" s="283"/>
      <c r="DG1403" s="185"/>
      <c r="DH1403" s="185"/>
      <c r="DI1403" s="185"/>
      <c r="DJ1403" s="185"/>
      <c r="DK1403" s="185"/>
      <c r="DL1403" s="185"/>
      <c r="DM1403" s="185"/>
      <c r="DN1403" s="185"/>
      <c r="DO1403" s="185"/>
      <c r="DP1403" s="283"/>
      <c r="DQ1403" s="185"/>
      <c r="DR1403" s="185"/>
      <c r="DS1403" s="185"/>
      <c r="DT1403" s="185"/>
      <c r="DU1403" s="185"/>
      <c r="DV1403" s="185"/>
      <c r="DW1403" s="185"/>
      <c r="DX1403" s="185"/>
      <c r="DY1403" s="185"/>
      <c r="DZ1403" s="2234"/>
      <c r="EA1403" s="283"/>
      <c r="EB1403" s="185"/>
      <c r="EC1403" s="185"/>
      <c r="ED1403" s="202"/>
      <c r="EE1403" s="202"/>
      <c r="EF1403" s="202"/>
      <c r="EG1403" s="202"/>
      <c r="EH1403" s="1614"/>
    </row>
    <row r="1404" spans="1:138" ht="15" hidden="1" customHeight="1" outlineLevel="1">
      <c r="A1404" s="67"/>
      <c r="B1404" s="67"/>
      <c r="C1404" s="95"/>
      <c r="D1404" s="99"/>
      <c r="E1404" s="67"/>
      <c r="F1404" s="67"/>
      <c r="G1404" s="67"/>
      <c r="H1404" s="86">
        <f>SUM(I1404:L1404)</f>
        <v>0</v>
      </c>
      <c r="I1404" s="67"/>
      <c r="J1404" s="67"/>
      <c r="K1404" s="67"/>
      <c r="L1404" s="67"/>
      <c r="M1404" s="2216"/>
      <c r="N1404" s="85"/>
      <c r="O1404" s="67"/>
      <c r="P1404" s="23"/>
      <c r="Q1404" s="185">
        <f>SUM(R1404:U1404)</f>
        <v>0</v>
      </c>
      <c r="R1404" s="23"/>
      <c r="S1404" s="23"/>
      <c r="T1404" s="23"/>
      <c r="U1404" s="23"/>
      <c r="V1404" s="86">
        <f>SUM(W1404:Z1404)</f>
        <v>0</v>
      </c>
      <c r="W1404" s="67"/>
      <c r="X1404" s="67"/>
      <c r="Y1404" s="67"/>
      <c r="Z1404" s="67"/>
      <c r="AA1404" s="185">
        <f>SUM(AB1404:AE1404)</f>
        <v>0</v>
      </c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216"/>
      <c r="CQ1404" s="2216"/>
      <c r="CR1404" s="2216"/>
      <c r="CS1404" s="85"/>
      <c r="CT1404" s="85"/>
      <c r="CU1404" s="85"/>
      <c r="CV1404" s="23"/>
      <c r="CW1404" s="23"/>
      <c r="CX1404" s="23"/>
      <c r="CY1404" s="23"/>
      <c r="CZ1404" s="23"/>
      <c r="DA1404" s="23"/>
      <c r="DB1404" s="1496"/>
      <c r="DC1404" s="1496"/>
      <c r="DD1404" s="1496"/>
      <c r="DE1404" s="23"/>
      <c r="DF1404" s="85"/>
      <c r="DG1404" s="23"/>
      <c r="DH1404" s="23"/>
      <c r="DI1404" s="23"/>
      <c r="DJ1404" s="23"/>
      <c r="DK1404" s="23"/>
      <c r="DL1404" s="23"/>
      <c r="DM1404" s="23"/>
      <c r="DN1404" s="185"/>
      <c r="DO1404" s="23"/>
      <c r="DP1404" s="85"/>
      <c r="DQ1404" s="23"/>
      <c r="DR1404" s="23"/>
      <c r="DS1404" s="23"/>
      <c r="DT1404" s="23"/>
      <c r="DU1404" s="23"/>
      <c r="DV1404" s="23"/>
      <c r="DW1404" s="23"/>
      <c r="DX1404" s="185"/>
      <c r="DY1404" s="23"/>
      <c r="DZ1404" s="2216"/>
      <c r="EA1404" s="85"/>
      <c r="EB1404" s="23"/>
      <c r="EC1404" s="23"/>
      <c r="ED1404" s="171"/>
      <c r="EE1404" s="171"/>
      <c r="EF1404" s="171"/>
      <c r="EG1404" s="171"/>
      <c r="EH1404" s="1291"/>
    </row>
    <row r="1405" spans="1:138" ht="15" hidden="1" customHeight="1" outlineLevel="1">
      <c r="A1405" s="67"/>
      <c r="B1405" s="67"/>
      <c r="C1405" s="95"/>
      <c r="D1405" s="99"/>
      <c r="E1405" s="67"/>
      <c r="F1405" s="67"/>
      <c r="G1405" s="67"/>
      <c r="H1405" s="86">
        <f>SUM(I1405:L1405)</f>
        <v>0</v>
      </c>
      <c r="I1405" s="67"/>
      <c r="J1405" s="67"/>
      <c r="K1405" s="67"/>
      <c r="L1405" s="67"/>
      <c r="M1405" s="2216"/>
      <c r="N1405" s="85"/>
      <c r="O1405" s="67"/>
      <c r="P1405" s="23"/>
      <c r="Q1405" s="185">
        <f>SUM(R1405:U1405)</f>
        <v>0</v>
      </c>
      <c r="R1405" s="196"/>
      <c r="S1405" s="196"/>
      <c r="T1405" s="196"/>
      <c r="U1405" s="196"/>
      <c r="V1405" s="86">
        <f>SUM(W1405:Z1405)</f>
        <v>0</v>
      </c>
      <c r="W1405" s="67"/>
      <c r="X1405" s="67"/>
      <c r="Y1405" s="67"/>
      <c r="Z1405" s="67"/>
      <c r="AA1405" s="185">
        <f>SUM(AB1405:AE1405)</f>
        <v>0</v>
      </c>
      <c r="AB1405" s="196"/>
      <c r="AC1405" s="196"/>
      <c r="AD1405" s="196"/>
      <c r="AE1405" s="196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AZ1405" s="33"/>
      <c r="BA1405" s="33"/>
      <c r="BB1405" s="33"/>
      <c r="BC1405" s="33"/>
      <c r="BD1405" s="33"/>
      <c r="BE1405" s="33"/>
      <c r="BF1405" s="33"/>
      <c r="BG1405" s="33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W1405" s="33"/>
      <c r="BX1405" s="33"/>
      <c r="BY1405" s="33"/>
      <c r="BZ1405" s="33"/>
      <c r="CA1405" s="33"/>
      <c r="CB1405" s="33"/>
      <c r="CC1405" s="33"/>
      <c r="CD1405" s="33"/>
      <c r="CE1405" s="33"/>
      <c r="CF1405" s="33"/>
      <c r="CG1405" s="33"/>
      <c r="CH1405" s="33"/>
      <c r="CI1405" s="33"/>
      <c r="CJ1405" s="33"/>
      <c r="CK1405" s="33"/>
      <c r="CL1405" s="33"/>
      <c r="CM1405" s="33"/>
      <c r="CN1405" s="33"/>
      <c r="CO1405" s="33"/>
      <c r="CP1405" s="2239"/>
      <c r="CQ1405" s="2239"/>
      <c r="CR1405" s="2239"/>
      <c r="CS1405" s="210"/>
      <c r="CT1405" s="210"/>
      <c r="CU1405" s="210"/>
      <c r="CV1405" s="33"/>
      <c r="CW1405" s="33"/>
      <c r="CX1405" s="33"/>
      <c r="CY1405" s="33"/>
      <c r="CZ1405" s="33"/>
      <c r="DA1405" s="33"/>
      <c r="DB1405" s="1498"/>
      <c r="DC1405" s="1498"/>
      <c r="DD1405" s="1498"/>
      <c r="DE1405" s="33"/>
      <c r="DF1405" s="210"/>
      <c r="DG1405" s="33"/>
      <c r="DH1405" s="33"/>
      <c r="DI1405" s="33"/>
      <c r="DJ1405" s="33"/>
      <c r="DK1405" s="33"/>
      <c r="DL1405" s="33"/>
      <c r="DM1405" s="33"/>
      <c r="DN1405" s="23"/>
      <c r="DO1405" s="33"/>
      <c r="DP1405" s="210"/>
      <c r="DQ1405" s="33"/>
      <c r="DR1405" s="33"/>
      <c r="DS1405" s="33"/>
      <c r="DT1405" s="33"/>
      <c r="DU1405" s="33"/>
      <c r="DV1405" s="33"/>
      <c r="DW1405" s="33"/>
      <c r="DX1405" s="23"/>
      <c r="DY1405" s="33"/>
      <c r="DZ1405" s="2239"/>
      <c r="EA1405" s="210"/>
      <c r="EB1405" s="33"/>
      <c r="EC1405" s="33"/>
      <c r="ED1405" s="201"/>
      <c r="EE1405" s="201"/>
      <c r="EF1405" s="201"/>
      <c r="EG1405" s="201"/>
      <c r="EH1405" s="1581"/>
    </row>
    <row r="1406" spans="1:138" ht="15" hidden="1" customHeight="1" outlineLevel="1">
      <c r="A1406" s="67"/>
      <c r="B1406" s="67"/>
      <c r="C1406" s="95"/>
      <c r="D1406" s="99"/>
      <c r="E1406" s="67"/>
      <c r="F1406" s="67"/>
      <c r="G1406" s="67"/>
      <c r="H1406" s="86">
        <f>SUM(I1406:L1406)</f>
        <v>0</v>
      </c>
      <c r="I1406" s="67"/>
      <c r="J1406" s="67"/>
      <c r="K1406" s="67"/>
      <c r="L1406" s="67"/>
      <c r="M1406" s="2216"/>
      <c r="N1406" s="85"/>
      <c r="O1406" s="67"/>
      <c r="P1406" s="23"/>
      <c r="Q1406" s="185">
        <f>SUM(R1406:U1406)</f>
        <v>0</v>
      </c>
      <c r="R1406" s="196"/>
      <c r="S1406" s="196"/>
      <c r="T1406" s="196"/>
      <c r="U1406" s="196"/>
      <c r="V1406" s="86">
        <f>SUM(W1406:Z1406)</f>
        <v>0</v>
      </c>
      <c r="W1406" s="67"/>
      <c r="X1406" s="67"/>
      <c r="Y1406" s="67"/>
      <c r="Z1406" s="67"/>
      <c r="AA1406" s="185">
        <f>SUM(AB1406:AE1406)</f>
        <v>0</v>
      </c>
      <c r="AB1406" s="196"/>
      <c r="AC1406" s="196"/>
      <c r="AD1406" s="196"/>
      <c r="AE1406" s="196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  <c r="BC1406" s="33"/>
      <c r="BD1406" s="33"/>
      <c r="BE1406" s="33"/>
      <c r="BF1406" s="33"/>
      <c r="BG1406" s="33"/>
      <c r="BH1406" s="33"/>
      <c r="BI1406" s="33"/>
      <c r="BJ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W1406" s="33"/>
      <c r="BX1406" s="33"/>
      <c r="BY1406" s="33"/>
      <c r="BZ1406" s="33"/>
      <c r="CA1406" s="33"/>
      <c r="CB1406" s="33"/>
      <c r="CC1406" s="33"/>
      <c r="CD1406" s="33"/>
      <c r="CE1406" s="33"/>
      <c r="CF1406" s="33"/>
      <c r="CG1406" s="33"/>
      <c r="CH1406" s="33"/>
      <c r="CI1406" s="33"/>
      <c r="CJ1406" s="33"/>
      <c r="CK1406" s="33"/>
      <c r="CL1406" s="33"/>
      <c r="CM1406" s="33"/>
      <c r="CN1406" s="33"/>
      <c r="CO1406" s="33"/>
      <c r="CP1406" s="2239"/>
      <c r="CQ1406" s="2239"/>
      <c r="CR1406" s="2239"/>
      <c r="CS1406" s="210"/>
      <c r="CT1406" s="210"/>
      <c r="CU1406" s="210"/>
      <c r="CV1406" s="33"/>
      <c r="CW1406" s="33"/>
      <c r="CX1406" s="33"/>
      <c r="CY1406" s="33"/>
      <c r="CZ1406" s="33"/>
      <c r="DA1406" s="33"/>
      <c r="DB1406" s="1498"/>
      <c r="DC1406" s="1498"/>
      <c r="DD1406" s="1498"/>
      <c r="DE1406" s="33"/>
      <c r="DF1406" s="210"/>
      <c r="DG1406" s="33"/>
      <c r="DH1406" s="33"/>
      <c r="DI1406" s="33"/>
      <c r="DJ1406" s="33"/>
      <c r="DK1406" s="33"/>
      <c r="DL1406" s="33"/>
      <c r="DM1406" s="33"/>
      <c r="DN1406" s="33"/>
      <c r="DO1406" s="33"/>
      <c r="DP1406" s="210"/>
      <c r="DQ1406" s="33"/>
      <c r="DR1406" s="33"/>
      <c r="DS1406" s="33"/>
      <c r="DT1406" s="33"/>
      <c r="DU1406" s="33"/>
      <c r="DV1406" s="33"/>
      <c r="DW1406" s="33"/>
      <c r="DX1406" s="33"/>
      <c r="DY1406" s="33"/>
      <c r="DZ1406" s="2239"/>
      <c r="EA1406" s="210"/>
      <c r="EB1406" s="33"/>
      <c r="EC1406" s="33"/>
      <c r="ED1406" s="201"/>
      <c r="EE1406" s="201"/>
      <c r="EF1406" s="201"/>
      <c r="EG1406" s="201"/>
      <c r="EH1406" s="1581"/>
    </row>
    <row r="1407" spans="1:138" ht="15" hidden="1" customHeight="1" outlineLevel="1">
      <c r="A1407" s="67"/>
      <c r="B1407" s="67"/>
      <c r="C1407" s="95"/>
      <c r="D1407" s="97" t="s">
        <v>52</v>
      </c>
      <c r="E1407" s="84"/>
      <c r="F1407" s="84"/>
      <c r="G1407" s="84"/>
      <c r="H1407" s="84"/>
      <c r="I1407" s="84"/>
      <c r="J1407" s="84"/>
      <c r="K1407" s="84"/>
      <c r="L1407" s="84"/>
      <c r="M1407" s="2199"/>
      <c r="N1407" s="68"/>
      <c r="O1407" s="84"/>
      <c r="P1407" s="185"/>
      <c r="Q1407" s="185"/>
      <c r="R1407" s="185"/>
      <c r="S1407" s="185"/>
      <c r="T1407" s="185"/>
      <c r="U1407" s="185"/>
      <c r="V1407" s="84"/>
      <c r="W1407" s="84"/>
      <c r="X1407" s="84"/>
      <c r="Y1407" s="84"/>
      <c r="Z1407" s="84"/>
      <c r="AA1407" s="185"/>
      <c r="AB1407" s="185"/>
      <c r="AC1407" s="185"/>
      <c r="AD1407" s="185"/>
      <c r="AE1407" s="185"/>
      <c r="AF1407" s="105"/>
      <c r="AG1407" s="105"/>
      <c r="AH1407" s="185">
        <f>SUM(AH1404:AH1406)</f>
        <v>0</v>
      </c>
      <c r="AI1407" s="185">
        <f>SUM(AI1404:AI1406)</f>
        <v>0</v>
      </c>
      <c r="AJ1407" s="185">
        <f t="shared" ref="AJ1407:AV1407" si="3738">SUM(AJ1404:AJ1406)</f>
        <v>0</v>
      </c>
      <c r="AK1407" s="185">
        <f t="shared" si="3738"/>
        <v>0</v>
      </c>
      <c r="AL1407" s="185">
        <f t="shared" si="3738"/>
        <v>0</v>
      </c>
      <c r="AM1407" s="185">
        <f t="shared" si="3738"/>
        <v>0</v>
      </c>
      <c r="AN1407" s="185">
        <f t="shared" si="3738"/>
        <v>0</v>
      </c>
      <c r="AO1407" s="185">
        <f t="shared" si="3738"/>
        <v>0</v>
      </c>
      <c r="AP1407" s="185">
        <f t="shared" si="3738"/>
        <v>0</v>
      </c>
      <c r="AQ1407" s="185">
        <f t="shared" si="3738"/>
        <v>0</v>
      </c>
      <c r="AR1407" s="185">
        <f t="shared" si="3738"/>
        <v>0</v>
      </c>
      <c r="AS1407" s="185">
        <f t="shared" si="3738"/>
        <v>0</v>
      </c>
      <c r="AT1407" s="185">
        <f t="shared" si="3738"/>
        <v>0</v>
      </c>
      <c r="AU1407" s="185">
        <f t="shared" si="3738"/>
        <v>0</v>
      </c>
      <c r="AV1407" s="185">
        <f t="shared" si="3738"/>
        <v>0</v>
      </c>
      <c r="AW1407" s="185">
        <f>SUM(AW1404:AW1406)</f>
        <v>0</v>
      </c>
      <c r="AX1407" s="185">
        <f>SUM(AX1404:AX1406)</f>
        <v>0</v>
      </c>
      <c r="AY1407" s="185">
        <f t="shared" ref="AY1407:BK1407" si="3739">SUM(AY1404:AY1406)</f>
        <v>0</v>
      </c>
      <c r="AZ1407" s="185">
        <f t="shared" si="3739"/>
        <v>0</v>
      </c>
      <c r="BA1407" s="185">
        <f t="shared" si="3739"/>
        <v>0</v>
      </c>
      <c r="BB1407" s="185">
        <f t="shared" si="3739"/>
        <v>0</v>
      </c>
      <c r="BC1407" s="185">
        <f t="shared" si="3739"/>
        <v>0</v>
      </c>
      <c r="BD1407" s="185">
        <f t="shared" si="3739"/>
        <v>0</v>
      </c>
      <c r="BE1407" s="185">
        <f t="shared" si="3739"/>
        <v>0</v>
      </c>
      <c r="BF1407" s="185">
        <f t="shared" si="3739"/>
        <v>0</v>
      </c>
      <c r="BG1407" s="185">
        <f t="shared" si="3739"/>
        <v>0</v>
      </c>
      <c r="BH1407" s="185">
        <f t="shared" si="3739"/>
        <v>0</v>
      </c>
      <c r="BI1407" s="185">
        <f t="shared" si="3739"/>
        <v>0</v>
      </c>
      <c r="BJ1407" s="185">
        <f t="shared" si="3739"/>
        <v>0</v>
      </c>
      <c r="BK1407" s="185">
        <f t="shared" si="3739"/>
        <v>0</v>
      </c>
      <c r="BL1407" s="185">
        <f>SUM(BL1404:BL1406)</f>
        <v>0</v>
      </c>
      <c r="BM1407" s="185">
        <f>SUM(BM1404:BM1406)</f>
        <v>0</v>
      </c>
      <c r="BN1407" s="185">
        <f t="shared" ref="BN1407:BZ1407" si="3740">SUM(BN1404:BN1406)</f>
        <v>0</v>
      </c>
      <c r="BO1407" s="185">
        <f t="shared" si="3740"/>
        <v>0</v>
      </c>
      <c r="BP1407" s="185">
        <f t="shared" si="3740"/>
        <v>0</v>
      </c>
      <c r="BQ1407" s="185">
        <f t="shared" si="3740"/>
        <v>0</v>
      </c>
      <c r="BR1407" s="185">
        <f t="shared" si="3740"/>
        <v>0</v>
      </c>
      <c r="BS1407" s="185">
        <f t="shared" si="3740"/>
        <v>0</v>
      </c>
      <c r="BT1407" s="185">
        <f t="shared" si="3740"/>
        <v>0</v>
      </c>
      <c r="BU1407" s="185">
        <f t="shared" si="3740"/>
        <v>0</v>
      </c>
      <c r="BV1407" s="185">
        <f t="shared" si="3740"/>
        <v>0</v>
      </c>
      <c r="BW1407" s="185">
        <f t="shared" si="3740"/>
        <v>0</v>
      </c>
      <c r="BX1407" s="185">
        <f t="shared" si="3740"/>
        <v>0</v>
      </c>
      <c r="BY1407" s="185">
        <f t="shared" si="3740"/>
        <v>0</v>
      </c>
      <c r="BZ1407" s="185">
        <f t="shared" si="3740"/>
        <v>0</v>
      </c>
      <c r="CA1407" s="185">
        <f>SUM(CA1404:CA1406)</f>
        <v>0</v>
      </c>
      <c r="CB1407" s="185">
        <f>SUM(CB1404:CB1406)</f>
        <v>0</v>
      </c>
      <c r="CC1407" s="185">
        <f t="shared" ref="CC1407:CO1407" si="3741">SUM(CC1404:CC1406)</f>
        <v>0</v>
      </c>
      <c r="CD1407" s="185">
        <f t="shared" si="3741"/>
        <v>0</v>
      </c>
      <c r="CE1407" s="185">
        <f t="shared" si="3741"/>
        <v>0</v>
      </c>
      <c r="CF1407" s="185">
        <f t="shared" si="3741"/>
        <v>0</v>
      </c>
      <c r="CG1407" s="185">
        <f t="shared" si="3741"/>
        <v>0</v>
      </c>
      <c r="CH1407" s="185">
        <f t="shared" si="3741"/>
        <v>0</v>
      </c>
      <c r="CI1407" s="185">
        <f t="shared" si="3741"/>
        <v>0</v>
      </c>
      <c r="CJ1407" s="185">
        <f t="shared" si="3741"/>
        <v>0</v>
      </c>
      <c r="CK1407" s="185">
        <f t="shared" si="3741"/>
        <v>0</v>
      </c>
      <c r="CL1407" s="185">
        <f t="shared" si="3741"/>
        <v>0</v>
      </c>
      <c r="CM1407" s="185">
        <f t="shared" si="3741"/>
        <v>0</v>
      </c>
      <c r="CN1407" s="185">
        <f t="shared" si="3741"/>
        <v>0</v>
      </c>
      <c r="CO1407" s="185">
        <f t="shared" si="3741"/>
        <v>0</v>
      </c>
      <c r="CP1407" s="2234">
        <f t="shared" ref="CP1407:CX1407" si="3742">SUM(CP1404:CP1406)</f>
        <v>0</v>
      </c>
      <c r="CQ1407" s="2234">
        <f t="shared" si="3742"/>
        <v>0</v>
      </c>
      <c r="CR1407" s="2234">
        <f t="shared" si="3742"/>
        <v>0</v>
      </c>
      <c r="CS1407" s="283">
        <f t="shared" si="3742"/>
        <v>0</v>
      </c>
      <c r="CT1407" s="283">
        <f t="shared" si="3742"/>
        <v>0</v>
      </c>
      <c r="CU1407" s="283">
        <f t="shared" si="3742"/>
        <v>0</v>
      </c>
      <c r="CV1407" s="185">
        <f t="shared" si="3742"/>
        <v>0</v>
      </c>
      <c r="CW1407" s="185">
        <f t="shared" si="3742"/>
        <v>0</v>
      </c>
      <c r="CX1407" s="185">
        <f t="shared" si="3742"/>
        <v>0</v>
      </c>
      <c r="CY1407" s="185">
        <f t="shared" ref="CY1407:DA1407" si="3743">SUM(CY1404:CY1406)</f>
        <v>0</v>
      </c>
      <c r="CZ1407" s="185">
        <f t="shared" si="3743"/>
        <v>0</v>
      </c>
      <c r="DA1407" s="185">
        <f t="shared" si="3743"/>
        <v>0</v>
      </c>
      <c r="DB1407" s="1622"/>
      <c r="DC1407" s="1622"/>
      <c r="DD1407" s="1622"/>
      <c r="DE1407" s="185">
        <f>SUM(DE1404:DE1406)</f>
        <v>0</v>
      </c>
      <c r="DF1407" s="283"/>
      <c r="DG1407" s="185"/>
      <c r="DH1407" s="185"/>
      <c r="DI1407" s="185"/>
      <c r="DJ1407" s="185"/>
      <c r="DK1407" s="185"/>
      <c r="DL1407" s="185"/>
      <c r="DM1407" s="185"/>
      <c r="DN1407" s="33"/>
      <c r="DO1407" s="185"/>
      <c r="DP1407" s="283"/>
      <c r="DQ1407" s="185"/>
      <c r="DR1407" s="185"/>
      <c r="DS1407" s="185"/>
      <c r="DT1407" s="185"/>
      <c r="DU1407" s="185"/>
      <c r="DV1407" s="185"/>
      <c r="DW1407" s="185"/>
      <c r="DX1407" s="33"/>
      <c r="DY1407" s="185"/>
      <c r="DZ1407" s="2234">
        <f>SUM(DZ1404:DZ1406)</f>
        <v>0</v>
      </c>
      <c r="EA1407" s="283">
        <f t="shared" ref="EA1407:EB1407" si="3744">SUM(EA1404:EA1406)</f>
        <v>0</v>
      </c>
      <c r="EB1407" s="185">
        <f t="shared" si="3744"/>
        <v>0</v>
      </c>
      <c r="EC1407" s="185">
        <f t="shared" ref="EC1407" si="3745">SUM(EC1404:EC1406)</f>
        <v>0</v>
      </c>
      <c r="ED1407" s="202"/>
      <c r="EE1407" s="202"/>
      <c r="EF1407" s="202"/>
      <c r="EG1407" s="202"/>
      <c r="EH1407" s="1614"/>
    </row>
    <row r="1408" spans="1:138" ht="15" hidden="1" customHeight="1" outlineLevel="1">
      <c r="A1408" s="67"/>
      <c r="B1408" s="67"/>
      <c r="C1408" s="93" t="s">
        <v>70</v>
      </c>
      <c r="D1408" s="94" t="s">
        <v>127</v>
      </c>
      <c r="E1408" s="84"/>
      <c r="F1408" s="84"/>
      <c r="G1408" s="84"/>
      <c r="H1408" s="84"/>
      <c r="I1408" s="84"/>
      <c r="J1408" s="84"/>
      <c r="K1408" s="84"/>
      <c r="L1408" s="84"/>
      <c r="M1408" s="2199"/>
      <c r="N1408" s="68"/>
      <c r="O1408" s="84"/>
      <c r="P1408" s="185"/>
      <c r="Q1408" s="185"/>
      <c r="R1408" s="185"/>
      <c r="S1408" s="185"/>
      <c r="T1408" s="185"/>
      <c r="U1408" s="185"/>
      <c r="V1408" s="84"/>
      <c r="W1408" s="84"/>
      <c r="X1408" s="84"/>
      <c r="Y1408" s="84"/>
      <c r="Z1408" s="84"/>
      <c r="AA1408" s="185"/>
      <c r="AB1408" s="185"/>
      <c r="AC1408" s="185"/>
      <c r="AD1408" s="185"/>
      <c r="AE1408" s="185"/>
      <c r="AF1408" s="23"/>
      <c r="AG1408" s="23"/>
      <c r="AH1408" s="185"/>
      <c r="AI1408" s="185"/>
      <c r="AJ1408" s="185"/>
      <c r="AK1408" s="185"/>
      <c r="AL1408" s="185"/>
      <c r="AM1408" s="185"/>
      <c r="AN1408" s="185"/>
      <c r="AO1408" s="185"/>
      <c r="AP1408" s="185"/>
      <c r="AQ1408" s="185"/>
      <c r="AR1408" s="185"/>
      <c r="AS1408" s="185"/>
      <c r="AT1408" s="185"/>
      <c r="AU1408" s="185"/>
      <c r="AV1408" s="185"/>
      <c r="AW1408" s="185"/>
      <c r="AX1408" s="185"/>
      <c r="AY1408" s="185"/>
      <c r="AZ1408" s="185"/>
      <c r="BA1408" s="185"/>
      <c r="BB1408" s="185"/>
      <c r="BC1408" s="185"/>
      <c r="BD1408" s="185"/>
      <c r="BE1408" s="185"/>
      <c r="BF1408" s="185"/>
      <c r="BG1408" s="185"/>
      <c r="BH1408" s="185"/>
      <c r="BI1408" s="185"/>
      <c r="BJ1408" s="185"/>
      <c r="BK1408" s="185"/>
      <c r="BL1408" s="185"/>
      <c r="BM1408" s="185"/>
      <c r="BN1408" s="185"/>
      <c r="BO1408" s="185"/>
      <c r="BP1408" s="185"/>
      <c r="BQ1408" s="185"/>
      <c r="BR1408" s="185"/>
      <c r="BS1408" s="185"/>
      <c r="BT1408" s="185"/>
      <c r="BU1408" s="185"/>
      <c r="BV1408" s="185"/>
      <c r="BW1408" s="185"/>
      <c r="BX1408" s="185"/>
      <c r="BY1408" s="185"/>
      <c r="BZ1408" s="185"/>
      <c r="CA1408" s="185"/>
      <c r="CB1408" s="185"/>
      <c r="CC1408" s="185"/>
      <c r="CD1408" s="185"/>
      <c r="CE1408" s="185"/>
      <c r="CF1408" s="185"/>
      <c r="CG1408" s="185"/>
      <c r="CH1408" s="185"/>
      <c r="CI1408" s="185"/>
      <c r="CJ1408" s="185"/>
      <c r="CK1408" s="185"/>
      <c r="CL1408" s="185"/>
      <c r="CM1408" s="185"/>
      <c r="CN1408" s="185"/>
      <c r="CO1408" s="185"/>
      <c r="CP1408" s="2234"/>
      <c r="CQ1408" s="2234"/>
      <c r="CR1408" s="2234"/>
      <c r="CS1408" s="283"/>
      <c r="CT1408" s="283"/>
      <c r="CU1408" s="283"/>
      <c r="CV1408" s="185"/>
      <c r="CW1408" s="185"/>
      <c r="CX1408" s="185"/>
      <c r="CY1408" s="185"/>
      <c r="CZ1408" s="185"/>
      <c r="DA1408" s="185"/>
      <c r="DB1408" s="1622"/>
      <c r="DC1408" s="1622"/>
      <c r="DD1408" s="1622"/>
      <c r="DE1408" s="185"/>
      <c r="DF1408" s="283"/>
      <c r="DG1408" s="185"/>
      <c r="DH1408" s="185"/>
      <c r="DI1408" s="185"/>
      <c r="DJ1408" s="185"/>
      <c r="DK1408" s="185"/>
      <c r="DL1408" s="185"/>
      <c r="DM1408" s="185"/>
      <c r="DN1408" s="185"/>
      <c r="DO1408" s="185"/>
      <c r="DP1408" s="283"/>
      <c r="DQ1408" s="185"/>
      <c r="DR1408" s="185"/>
      <c r="DS1408" s="185"/>
      <c r="DT1408" s="185"/>
      <c r="DU1408" s="185"/>
      <c r="DV1408" s="185"/>
      <c r="DW1408" s="185"/>
      <c r="DX1408" s="185"/>
      <c r="DY1408" s="185"/>
      <c r="DZ1408" s="2234"/>
      <c r="EA1408" s="283"/>
      <c r="EB1408" s="185"/>
      <c r="EC1408" s="185"/>
      <c r="ED1408" s="202"/>
      <c r="EE1408" s="202"/>
      <c r="EF1408" s="202"/>
      <c r="EG1408" s="202"/>
      <c r="EH1408" s="1614"/>
    </row>
    <row r="1409" spans="1:138" ht="15" hidden="1" customHeight="1" outlineLevel="1">
      <c r="A1409" s="67"/>
      <c r="B1409" s="67"/>
      <c r="C1409" s="95"/>
      <c r="D1409" s="99"/>
      <c r="E1409" s="67"/>
      <c r="F1409" s="67"/>
      <c r="G1409" s="67"/>
      <c r="H1409" s="86">
        <f>SUM(I1409:L1409)</f>
        <v>0</v>
      </c>
      <c r="I1409" s="67"/>
      <c r="J1409" s="67"/>
      <c r="K1409" s="67"/>
      <c r="L1409" s="67"/>
      <c r="M1409" s="2216"/>
      <c r="N1409" s="85"/>
      <c r="O1409" s="67"/>
      <c r="P1409" s="23"/>
      <c r="Q1409" s="185">
        <f>SUM(R1409:U1409)</f>
        <v>0</v>
      </c>
      <c r="R1409" s="23"/>
      <c r="S1409" s="23"/>
      <c r="T1409" s="23"/>
      <c r="U1409" s="23"/>
      <c r="V1409" s="86">
        <f>SUM(W1409:Z1409)</f>
        <v>0</v>
      </c>
      <c r="W1409" s="67"/>
      <c r="X1409" s="67"/>
      <c r="Y1409" s="67"/>
      <c r="Z1409" s="67"/>
      <c r="AA1409" s="185">
        <f>SUM(AB1409:AE1409)</f>
        <v>0</v>
      </c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216"/>
      <c r="CQ1409" s="2216"/>
      <c r="CR1409" s="2216"/>
      <c r="CS1409" s="85"/>
      <c r="CT1409" s="85"/>
      <c r="CU1409" s="85"/>
      <c r="CV1409" s="23"/>
      <c r="CW1409" s="23"/>
      <c r="CX1409" s="23"/>
      <c r="CY1409" s="23"/>
      <c r="CZ1409" s="23"/>
      <c r="DA1409" s="23"/>
      <c r="DB1409" s="1496"/>
      <c r="DC1409" s="1496"/>
      <c r="DD1409" s="1496"/>
      <c r="DE1409" s="23"/>
      <c r="DF1409" s="85"/>
      <c r="DG1409" s="23"/>
      <c r="DH1409" s="23"/>
      <c r="DI1409" s="23"/>
      <c r="DJ1409" s="23"/>
      <c r="DK1409" s="23"/>
      <c r="DL1409" s="23"/>
      <c r="DM1409" s="23"/>
      <c r="DN1409" s="185"/>
      <c r="DO1409" s="23"/>
      <c r="DP1409" s="85"/>
      <c r="DQ1409" s="23"/>
      <c r="DR1409" s="23"/>
      <c r="DS1409" s="23"/>
      <c r="DT1409" s="23"/>
      <c r="DU1409" s="23"/>
      <c r="DV1409" s="23"/>
      <c r="DW1409" s="23"/>
      <c r="DX1409" s="185"/>
      <c r="DY1409" s="23"/>
      <c r="DZ1409" s="2216"/>
      <c r="EA1409" s="85"/>
      <c r="EB1409" s="23"/>
      <c r="EC1409" s="23"/>
      <c r="ED1409" s="171"/>
      <c r="EE1409" s="171"/>
      <c r="EF1409" s="171"/>
      <c r="EG1409" s="171"/>
      <c r="EH1409" s="1291"/>
    </row>
    <row r="1410" spans="1:138" ht="15" hidden="1" customHeight="1" outlineLevel="1">
      <c r="A1410" s="67"/>
      <c r="B1410" s="67"/>
      <c r="C1410" s="95"/>
      <c r="D1410" s="99"/>
      <c r="E1410" s="67"/>
      <c r="F1410" s="67"/>
      <c r="G1410" s="67"/>
      <c r="H1410" s="86">
        <f>SUM(I1410:L1410)</f>
        <v>0</v>
      </c>
      <c r="I1410" s="67"/>
      <c r="J1410" s="67"/>
      <c r="K1410" s="67"/>
      <c r="L1410" s="67"/>
      <c r="M1410" s="2216"/>
      <c r="N1410" s="85"/>
      <c r="O1410" s="67"/>
      <c r="P1410" s="23"/>
      <c r="Q1410" s="185">
        <f>SUM(R1410:U1410)</f>
        <v>0</v>
      </c>
      <c r="R1410" s="196"/>
      <c r="S1410" s="196"/>
      <c r="T1410" s="196"/>
      <c r="U1410" s="196"/>
      <c r="V1410" s="86">
        <f>SUM(W1410:Z1410)</f>
        <v>0</v>
      </c>
      <c r="W1410" s="67"/>
      <c r="X1410" s="67"/>
      <c r="Y1410" s="67"/>
      <c r="Z1410" s="67"/>
      <c r="AA1410" s="185">
        <f>SUM(AB1410:AE1410)</f>
        <v>0</v>
      </c>
      <c r="AB1410" s="196"/>
      <c r="AC1410" s="196"/>
      <c r="AD1410" s="196"/>
      <c r="AE1410" s="196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33"/>
      <c r="BD1410" s="33"/>
      <c r="BE1410" s="33"/>
      <c r="BF1410" s="33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  <c r="CO1410" s="33"/>
      <c r="CP1410" s="2239"/>
      <c r="CQ1410" s="2239"/>
      <c r="CR1410" s="2239"/>
      <c r="CS1410" s="210"/>
      <c r="CT1410" s="210"/>
      <c r="CU1410" s="210"/>
      <c r="CV1410" s="33"/>
      <c r="CW1410" s="33"/>
      <c r="CX1410" s="33"/>
      <c r="CY1410" s="33"/>
      <c r="CZ1410" s="33"/>
      <c r="DA1410" s="33"/>
      <c r="DB1410" s="1498"/>
      <c r="DC1410" s="1498"/>
      <c r="DD1410" s="1498"/>
      <c r="DE1410" s="33"/>
      <c r="DF1410" s="210"/>
      <c r="DG1410" s="33"/>
      <c r="DH1410" s="33"/>
      <c r="DI1410" s="33"/>
      <c r="DJ1410" s="33"/>
      <c r="DK1410" s="33"/>
      <c r="DL1410" s="33"/>
      <c r="DM1410" s="33"/>
      <c r="DN1410" s="23"/>
      <c r="DO1410" s="33"/>
      <c r="DP1410" s="210"/>
      <c r="DQ1410" s="33"/>
      <c r="DR1410" s="33"/>
      <c r="DS1410" s="33"/>
      <c r="DT1410" s="33"/>
      <c r="DU1410" s="33"/>
      <c r="DV1410" s="33"/>
      <c r="DW1410" s="33"/>
      <c r="DX1410" s="23"/>
      <c r="DY1410" s="33"/>
      <c r="DZ1410" s="2239"/>
      <c r="EA1410" s="210"/>
      <c r="EB1410" s="33"/>
      <c r="EC1410" s="33"/>
      <c r="ED1410" s="201"/>
      <c r="EE1410" s="201"/>
      <c r="EF1410" s="201"/>
      <c r="EG1410" s="201"/>
      <c r="EH1410" s="1581"/>
    </row>
    <row r="1411" spans="1:138" ht="15" hidden="1" customHeight="1" outlineLevel="1">
      <c r="A1411" s="67"/>
      <c r="B1411" s="67"/>
      <c r="C1411" s="95"/>
      <c r="D1411" s="99"/>
      <c r="E1411" s="67"/>
      <c r="F1411" s="67"/>
      <c r="G1411" s="67"/>
      <c r="H1411" s="86">
        <f>SUM(I1411:L1411)</f>
        <v>0</v>
      </c>
      <c r="I1411" s="67"/>
      <c r="J1411" s="67"/>
      <c r="K1411" s="67"/>
      <c r="L1411" s="67"/>
      <c r="M1411" s="2216"/>
      <c r="N1411" s="85"/>
      <c r="O1411" s="67"/>
      <c r="P1411" s="23"/>
      <c r="Q1411" s="185">
        <f>SUM(R1411:U1411)</f>
        <v>0</v>
      </c>
      <c r="R1411" s="196"/>
      <c r="S1411" s="196"/>
      <c r="T1411" s="196"/>
      <c r="U1411" s="196"/>
      <c r="V1411" s="86">
        <f>SUM(W1411:Z1411)</f>
        <v>0</v>
      </c>
      <c r="W1411" s="67"/>
      <c r="X1411" s="67"/>
      <c r="Y1411" s="67"/>
      <c r="Z1411" s="67"/>
      <c r="AA1411" s="185">
        <f>SUM(AB1411:AE1411)</f>
        <v>0</v>
      </c>
      <c r="AB1411" s="196"/>
      <c r="AC1411" s="196"/>
      <c r="AD1411" s="196"/>
      <c r="AE1411" s="196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  <c r="BC1411" s="33"/>
      <c r="BD1411" s="33"/>
      <c r="BE1411" s="33"/>
      <c r="BF1411" s="33"/>
      <c r="BG1411" s="33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W1411" s="33"/>
      <c r="BX1411" s="33"/>
      <c r="BY1411" s="33"/>
      <c r="BZ1411" s="33"/>
      <c r="CA1411" s="33"/>
      <c r="CB1411" s="33"/>
      <c r="CC1411" s="33"/>
      <c r="CD1411" s="33"/>
      <c r="CE1411" s="33"/>
      <c r="CF1411" s="33"/>
      <c r="CG1411" s="33"/>
      <c r="CH1411" s="33"/>
      <c r="CI1411" s="33"/>
      <c r="CJ1411" s="33"/>
      <c r="CK1411" s="33"/>
      <c r="CL1411" s="33"/>
      <c r="CM1411" s="33"/>
      <c r="CN1411" s="33"/>
      <c r="CO1411" s="33"/>
      <c r="CP1411" s="2239"/>
      <c r="CQ1411" s="2239"/>
      <c r="CR1411" s="2239"/>
      <c r="CS1411" s="210"/>
      <c r="CT1411" s="210"/>
      <c r="CU1411" s="210"/>
      <c r="CV1411" s="33"/>
      <c r="CW1411" s="33"/>
      <c r="CX1411" s="33"/>
      <c r="CY1411" s="33"/>
      <c r="CZ1411" s="33"/>
      <c r="DA1411" s="33"/>
      <c r="DB1411" s="1498"/>
      <c r="DC1411" s="1498"/>
      <c r="DD1411" s="1498"/>
      <c r="DE1411" s="33"/>
      <c r="DF1411" s="210"/>
      <c r="DG1411" s="33"/>
      <c r="DH1411" s="33"/>
      <c r="DI1411" s="33"/>
      <c r="DJ1411" s="33"/>
      <c r="DK1411" s="33"/>
      <c r="DL1411" s="33"/>
      <c r="DM1411" s="33"/>
      <c r="DN1411" s="33"/>
      <c r="DO1411" s="33"/>
      <c r="DP1411" s="210"/>
      <c r="DQ1411" s="33"/>
      <c r="DR1411" s="33"/>
      <c r="DS1411" s="33"/>
      <c r="DT1411" s="33"/>
      <c r="DU1411" s="33"/>
      <c r="DV1411" s="33"/>
      <c r="DW1411" s="33"/>
      <c r="DX1411" s="33"/>
      <c r="DY1411" s="33"/>
      <c r="DZ1411" s="2239"/>
      <c r="EA1411" s="210"/>
      <c r="EB1411" s="33"/>
      <c r="EC1411" s="33"/>
      <c r="ED1411" s="201"/>
      <c r="EE1411" s="201"/>
      <c r="EF1411" s="201"/>
      <c r="EG1411" s="201"/>
      <c r="EH1411" s="1581"/>
    </row>
    <row r="1412" spans="1:138" ht="15" hidden="1" customHeight="1" outlineLevel="1">
      <c r="A1412" s="67"/>
      <c r="B1412" s="67"/>
      <c r="C1412" s="95"/>
      <c r="D1412" s="97" t="s">
        <v>52</v>
      </c>
      <c r="E1412" s="84"/>
      <c r="F1412" s="84"/>
      <c r="G1412" s="84"/>
      <c r="H1412" s="84"/>
      <c r="I1412" s="84"/>
      <c r="J1412" s="84"/>
      <c r="K1412" s="84"/>
      <c r="L1412" s="84"/>
      <c r="M1412" s="2199"/>
      <c r="N1412" s="68"/>
      <c r="O1412" s="84"/>
      <c r="P1412" s="185"/>
      <c r="Q1412" s="185"/>
      <c r="R1412" s="185"/>
      <c r="S1412" s="185"/>
      <c r="T1412" s="185"/>
      <c r="U1412" s="185"/>
      <c r="V1412" s="84"/>
      <c r="W1412" s="84"/>
      <c r="X1412" s="84"/>
      <c r="Y1412" s="84"/>
      <c r="Z1412" s="84"/>
      <c r="AA1412" s="185"/>
      <c r="AB1412" s="185"/>
      <c r="AC1412" s="185"/>
      <c r="AD1412" s="185"/>
      <c r="AE1412" s="185"/>
      <c r="AF1412" s="105"/>
      <c r="AG1412" s="105"/>
      <c r="AH1412" s="185">
        <f>SUM(AH1409:AH1411)</f>
        <v>0</v>
      </c>
      <c r="AI1412" s="185">
        <f>SUM(AI1409:AI1411)</f>
        <v>0</v>
      </c>
      <c r="AJ1412" s="185">
        <f t="shared" ref="AJ1412:AV1412" si="3746">SUM(AJ1409:AJ1411)</f>
        <v>0</v>
      </c>
      <c r="AK1412" s="185">
        <f t="shared" si="3746"/>
        <v>0</v>
      </c>
      <c r="AL1412" s="185">
        <f t="shared" si="3746"/>
        <v>0</v>
      </c>
      <c r="AM1412" s="185">
        <f t="shared" si="3746"/>
        <v>0</v>
      </c>
      <c r="AN1412" s="185">
        <f t="shared" si="3746"/>
        <v>0</v>
      </c>
      <c r="AO1412" s="185">
        <f t="shared" si="3746"/>
        <v>0</v>
      </c>
      <c r="AP1412" s="185">
        <f t="shared" si="3746"/>
        <v>0</v>
      </c>
      <c r="AQ1412" s="185">
        <f t="shared" si="3746"/>
        <v>0</v>
      </c>
      <c r="AR1412" s="185">
        <f t="shared" si="3746"/>
        <v>0</v>
      </c>
      <c r="AS1412" s="185">
        <f t="shared" si="3746"/>
        <v>0</v>
      </c>
      <c r="AT1412" s="185">
        <f t="shared" si="3746"/>
        <v>0</v>
      </c>
      <c r="AU1412" s="185">
        <f t="shared" si="3746"/>
        <v>0</v>
      </c>
      <c r="AV1412" s="185">
        <f t="shared" si="3746"/>
        <v>0</v>
      </c>
      <c r="AW1412" s="185">
        <f>SUM(AW1409:AW1411)</f>
        <v>0</v>
      </c>
      <c r="AX1412" s="185">
        <f>SUM(AX1409:AX1411)</f>
        <v>0</v>
      </c>
      <c r="AY1412" s="185">
        <f t="shared" ref="AY1412:BK1412" si="3747">SUM(AY1409:AY1411)</f>
        <v>0</v>
      </c>
      <c r="AZ1412" s="185">
        <f t="shared" si="3747"/>
        <v>0</v>
      </c>
      <c r="BA1412" s="185">
        <f t="shared" si="3747"/>
        <v>0</v>
      </c>
      <c r="BB1412" s="185">
        <f t="shared" si="3747"/>
        <v>0</v>
      </c>
      <c r="BC1412" s="185">
        <f t="shared" si="3747"/>
        <v>0</v>
      </c>
      <c r="BD1412" s="185">
        <f t="shared" si="3747"/>
        <v>0</v>
      </c>
      <c r="BE1412" s="185">
        <f t="shared" si="3747"/>
        <v>0</v>
      </c>
      <c r="BF1412" s="185">
        <f t="shared" si="3747"/>
        <v>0</v>
      </c>
      <c r="BG1412" s="185">
        <f t="shared" si="3747"/>
        <v>0</v>
      </c>
      <c r="BH1412" s="185">
        <f t="shared" si="3747"/>
        <v>0</v>
      </c>
      <c r="BI1412" s="185">
        <f t="shared" si="3747"/>
        <v>0</v>
      </c>
      <c r="BJ1412" s="185">
        <f t="shared" si="3747"/>
        <v>0</v>
      </c>
      <c r="BK1412" s="185">
        <f t="shared" si="3747"/>
        <v>0</v>
      </c>
      <c r="BL1412" s="185">
        <f>SUM(BL1409:BL1411)</f>
        <v>0</v>
      </c>
      <c r="BM1412" s="185">
        <f>SUM(BM1409:BM1411)</f>
        <v>0</v>
      </c>
      <c r="BN1412" s="185">
        <f t="shared" ref="BN1412:BZ1412" si="3748">SUM(BN1409:BN1411)</f>
        <v>0</v>
      </c>
      <c r="BO1412" s="185">
        <f t="shared" si="3748"/>
        <v>0</v>
      </c>
      <c r="BP1412" s="185">
        <f t="shared" si="3748"/>
        <v>0</v>
      </c>
      <c r="BQ1412" s="185">
        <f t="shared" si="3748"/>
        <v>0</v>
      </c>
      <c r="BR1412" s="185">
        <f t="shared" si="3748"/>
        <v>0</v>
      </c>
      <c r="BS1412" s="185">
        <f t="shared" si="3748"/>
        <v>0</v>
      </c>
      <c r="BT1412" s="185">
        <f t="shared" si="3748"/>
        <v>0</v>
      </c>
      <c r="BU1412" s="185">
        <f t="shared" si="3748"/>
        <v>0</v>
      </c>
      <c r="BV1412" s="185">
        <f t="shared" si="3748"/>
        <v>0</v>
      </c>
      <c r="BW1412" s="185">
        <f t="shared" si="3748"/>
        <v>0</v>
      </c>
      <c r="BX1412" s="185">
        <f t="shared" si="3748"/>
        <v>0</v>
      </c>
      <c r="BY1412" s="185">
        <f t="shared" si="3748"/>
        <v>0</v>
      </c>
      <c r="BZ1412" s="185">
        <f t="shared" si="3748"/>
        <v>0</v>
      </c>
      <c r="CA1412" s="185">
        <f>SUM(CA1409:CA1411)</f>
        <v>0</v>
      </c>
      <c r="CB1412" s="185">
        <f>SUM(CB1409:CB1411)</f>
        <v>0</v>
      </c>
      <c r="CC1412" s="185">
        <f t="shared" ref="CC1412:CO1412" si="3749">SUM(CC1409:CC1411)</f>
        <v>0</v>
      </c>
      <c r="CD1412" s="185">
        <f t="shared" si="3749"/>
        <v>0</v>
      </c>
      <c r="CE1412" s="185">
        <f t="shared" si="3749"/>
        <v>0</v>
      </c>
      <c r="CF1412" s="185">
        <f t="shared" si="3749"/>
        <v>0</v>
      </c>
      <c r="CG1412" s="185">
        <f t="shared" si="3749"/>
        <v>0</v>
      </c>
      <c r="CH1412" s="185">
        <f t="shared" si="3749"/>
        <v>0</v>
      </c>
      <c r="CI1412" s="185">
        <f t="shared" si="3749"/>
        <v>0</v>
      </c>
      <c r="CJ1412" s="185">
        <f t="shared" si="3749"/>
        <v>0</v>
      </c>
      <c r="CK1412" s="185">
        <f t="shared" si="3749"/>
        <v>0</v>
      </c>
      <c r="CL1412" s="185">
        <f t="shared" si="3749"/>
        <v>0</v>
      </c>
      <c r="CM1412" s="185">
        <f t="shared" si="3749"/>
        <v>0</v>
      </c>
      <c r="CN1412" s="185">
        <f t="shared" si="3749"/>
        <v>0</v>
      </c>
      <c r="CO1412" s="185">
        <f t="shared" si="3749"/>
        <v>0</v>
      </c>
      <c r="CP1412" s="2234">
        <f t="shared" ref="CP1412:CX1412" si="3750">SUM(CP1409:CP1411)</f>
        <v>0</v>
      </c>
      <c r="CQ1412" s="2234">
        <f t="shared" si="3750"/>
        <v>0</v>
      </c>
      <c r="CR1412" s="2234">
        <f t="shared" si="3750"/>
        <v>0</v>
      </c>
      <c r="CS1412" s="283">
        <f t="shared" si="3750"/>
        <v>0</v>
      </c>
      <c r="CT1412" s="283">
        <f t="shared" si="3750"/>
        <v>0</v>
      </c>
      <c r="CU1412" s="283">
        <f t="shared" si="3750"/>
        <v>0</v>
      </c>
      <c r="CV1412" s="185">
        <f t="shared" si="3750"/>
        <v>0</v>
      </c>
      <c r="CW1412" s="185">
        <f t="shared" si="3750"/>
        <v>0</v>
      </c>
      <c r="CX1412" s="185">
        <f t="shared" si="3750"/>
        <v>0</v>
      </c>
      <c r="CY1412" s="185">
        <f t="shared" ref="CY1412:DA1412" si="3751">SUM(CY1409:CY1411)</f>
        <v>0</v>
      </c>
      <c r="CZ1412" s="185">
        <f t="shared" si="3751"/>
        <v>0</v>
      </c>
      <c r="DA1412" s="185">
        <f t="shared" si="3751"/>
        <v>0</v>
      </c>
      <c r="DB1412" s="1622"/>
      <c r="DC1412" s="1622"/>
      <c r="DD1412" s="1622"/>
      <c r="DE1412" s="185">
        <f>SUM(DE1409:DE1411)</f>
        <v>0</v>
      </c>
      <c r="DF1412" s="283"/>
      <c r="DG1412" s="185"/>
      <c r="DH1412" s="185"/>
      <c r="DI1412" s="185"/>
      <c r="DJ1412" s="185"/>
      <c r="DK1412" s="185"/>
      <c r="DL1412" s="185"/>
      <c r="DM1412" s="185"/>
      <c r="DN1412" s="33"/>
      <c r="DO1412" s="185"/>
      <c r="DP1412" s="283"/>
      <c r="DQ1412" s="185"/>
      <c r="DR1412" s="185"/>
      <c r="DS1412" s="185"/>
      <c r="DT1412" s="185"/>
      <c r="DU1412" s="185"/>
      <c r="DV1412" s="185"/>
      <c r="DW1412" s="185"/>
      <c r="DX1412" s="33"/>
      <c r="DY1412" s="185"/>
      <c r="DZ1412" s="2234">
        <f>SUM(DZ1409:DZ1411)</f>
        <v>0</v>
      </c>
      <c r="EA1412" s="283">
        <f t="shared" ref="EA1412:EB1412" si="3752">SUM(EA1409:EA1411)</f>
        <v>0</v>
      </c>
      <c r="EB1412" s="185">
        <f t="shared" si="3752"/>
        <v>0</v>
      </c>
      <c r="EC1412" s="185">
        <f t="shared" ref="EC1412" si="3753">SUM(EC1409:EC1411)</f>
        <v>0</v>
      </c>
      <c r="ED1412" s="202"/>
      <c r="EE1412" s="202"/>
      <c r="EF1412" s="202"/>
      <c r="EG1412" s="202"/>
      <c r="EH1412" s="1614"/>
    </row>
    <row r="1413" spans="1:138" ht="15" hidden="1" customHeight="1" outlineLevel="1">
      <c r="A1413" s="67"/>
      <c r="B1413" s="67"/>
      <c r="C1413" s="93" t="s">
        <v>71</v>
      </c>
      <c r="D1413" s="94" t="s">
        <v>128</v>
      </c>
      <c r="E1413" s="84"/>
      <c r="F1413" s="84"/>
      <c r="G1413" s="84"/>
      <c r="H1413" s="84"/>
      <c r="I1413" s="84"/>
      <c r="J1413" s="84"/>
      <c r="K1413" s="84"/>
      <c r="L1413" s="84"/>
      <c r="M1413" s="2199"/>
      <c r="N1413" s="68"/>
      <c r="O1413" s="84"/>
      <c r="P1413" s="185"/>
      <c r="Q1413" s="185"/>
      <c r="R1413" s="185"/>
      <c r="S1413" s="185"/>
      <c r="T1413" s="185"/>
      <c r="U1413" s="185"/>
      <c r="V1413" s="84"/>
      <c r="W1413" s="84"/>
      <c r="X1413" s="84"/>
      <c r="Y1413" s="84"/>
      <c r="Z1413" s="84"/>
      <c r="AA1413" s="185"/>
      <c r="AB1413" s="185"/>
      <c r="AC1413" s="185"/>
      <c r="AD1413" s="185"/>
      <c r="AE1413" s="185"/>
      <c r="AF1413" s="23"/>
      <c r="AG1413" s="23"/>
      <c r="AH1413" s="185"/>
      <c r="AI1413" s="185"/>
      <c r="AJ1413" s="185"/>
      <c r="AK1413" s="185"/>
      <c r="AL1413" s="185"/>
      <c r="AM1413" s="185"/>
      <c r="AN1413" s="185"/>
      <c r="AO1413" s="185"/>
      <c r="AP1413" s="185"/>
      <c r="AQ1413" s="185"/>
      <c r="AR1413" s="185"/>
      <c r="AS1413" s="185"/>
      <c r="AT1413" s="185"/>
      <c r="AU1413" s="185"/>
      <c r="AV1413" s="185"/>
      <c r="AW1413" s="185"/>
      <c r="AX1413" s="185"/>
      <c r="AY1413" s="185"/>
      <c r="AZ1413" s="185"/>
      <c r="BA1413" s="185"/>
      <c r="BB1413" s="185"/>
      <c r="BC1413" s="185"/>
      <c r="BD1413" s="185"/>
      <c r="BE1413" s="185"/>
      <c r="BF1413" s="185"/>
      <c r="BG1413" s="185"/>
      <c r="BH1413" s="185"/>
      <c r="BI1413" s="185"/>
      <c r="BJ1413" s="185"/>
      <c r="BK1413" s="185"/>
      <c r="BL1413" s="185"/>
      <c r="BM1413" s="185"/>
      <c r="BN1413" s="185"/>
      <c r="BO1413" s="185"/>
      <c r="BP1413" s="185"/>
      <c r="BQ1413" s="185"/>
      <c r="BR1413" s="185"/>
      <c r="BS1413" s="185"/>
      <c r="BT1413" s="185"/>
      <c r="BU1413" s="185"/>
      <c r="BV1413" s="185"/>
      <c r="BW1413" s="185"/>
      <c r="BX1413" s="185"/>
      <c r="BY1413" s="185"/>
      <c r="BZ1413" s="185"/>
      <c r="CA1413" s="185"/>
      <c r="CB1413" s="185"/>
      <c r="CC1413" s="185"/>
      <c r="CD1413" s="185"/>
      <c r="CE1413" s="185"/>
      <c r="CF1413" s="185"/>
      <c r="CG1413" s="185"/>
      <c r="CH1413" s="185"/>
      <c r="CI1413" s="185"/>
      <c r="CJ1413" s="185"/>
      <c r="CK1413" s="185"/>
      <c r="CL1413" s="185"/>
      <c r="CM1413" s="185"/>
      <c r="CN1413" s="185"/>
      <c r="CO1413" s="185"/>
      <c r="CP1413" s="2234"/>
      <c r="CQ1413" s="2234"/>
      <c r="CR1413" s="2234"/>
      <c r="CS1413" s="283"/>
      <c r="CT1413" s="283"/>
      <c r="CU1413" s="283"/>
      <c r="CV1413" s="185"/>
      <c r="CW1413" s="185"/>
      <c r="CX1413" s="185"/>
      <c r="CY1413" s="185"/>
      <c r="CZ1413" s="185"/>
      <c r="DA1413" s="185"/>
      <c r="DB1413" s="1622"/>
      <c r="DC1413" s="1622"/>
      <c r="DD1413" s="1622"/>
      <c r="DE1413" s="185"/>
      <c r="DF1413" s="283"/>
      <c r="DG1413" s="185"/>
      <c r="DH1413" s="185"/>
      <c r="DI1413" s="185"/>
      <c r="DJ1413" s="185"/>
      <c r="DK1413" s="185"/>
      <c r="DL1413" s="185"/>
      <c r="DM1413" s="185"/>
      <c r="DN1413" s="185"/>
      <c r="DO1413" s="185"/>
      <c r="DP1413" s="283"/>
      <c r="DQ1413" s="185"/>
      <c r="DR1413" s="185"/>
      <c r="DS1413" s="185"/>
      <c r="DT1413" s="185"/>
      <c r="DU1413" s="185"/>
      <c r="DV1413" s="185"/>
      <c r="DW1413" s="185"/>
      <c r="DX1413" s="185"/>
      <c r="DY1413" s="185"/>
      <c r="DZ1413" s="2234"/>
      <c r="EA1413" s="283"/>
      <c r="EB1413" s="185"/>
      <c r="EC1413" s="185"/>
      <c r="ED1413" s="202"/>
      <c r="EE1413" s="202"/>
      <c r="EF1413" s="202"/>
      <c r="EG1413" s="202"/>
      <c r="EH1413" s="1614"/>
    </row>
    <row r="1414" spans="1:138" ht="15" hidden="1" customHeight="1" outlineLevel="1">
      <c r="A1414" s="67"/>
      <c r="B1414" s="67"/>
      <c r="C1414" s="95"/>
      <c r="D1414" s="98"/>
      <c r="E1414" s="67"/>
      <c r="F1414" s="67"/>
      <c r="G1414" s="67"/>
      <c r="H1414" s="86">
        <f>SUM(I1414:L1414)</f>
        <v>0</v>
      </c>
      <c r="I1414" s="67"/>
      <c r="J1414" s="67"/>
      <c r="K1414" s="67"/>
      <c r="L1414" s="67"/>
      <c r="M1414" s="2216"/>
      <c r="N1414" s="85"/>
      <c r="O1414" s="67"/>
      <c r="P1414" s="23"/>
      <c r="Q1414" s="185">
        <f>SUM(R1414:U1414)</f>
        <v>0</v>
      </c>
      <c r="R1414" s="23"/>
      <c r="S1414" s="23"/>
      <c r="T1414" s="23"/>
      <c r="U1414" s="23"/>
      <c r="V1414" s="86">
        <f>SUM(W1414:Z1414)</f>
        <v>0</v>
      </c>
      <c r="W1414" s="67"/>
      <c r="X1414" s="67"/>
      <c r="Y1414" s="67"/>
      <c r="Z1414" s="67"/>
      <c r="AA1414" s="185">
        <f>SUM(AB1414:AE1414)</f>
        <v>0</v>
      </c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216"/>
      <c r="CQ1414" s="2216"/>
      <c r="CR1414" s="2216"/>
      <c r="CS1414" s="85"/>
      <c r="CT1414" s="85"/>
      <c r="CU1414" s="85"/>
      <c r="CV1414" s="23"/>
      <c r="CW1414" s="23"/>
      <c r="CX1414" s="23"/>
      <c r="CY1414" s="23"/>
      <c r="CZ1414" s="23"/>
      <c r="DA1414" s="23"/>
      <c r="DB1414" s="1496"/>
      <c r="DC1414" s="1496"/>
      <c r="DD1414" s="1496"/>
      <c r="DE1414" s="23"/>
      <c r="DF1414" s="85"/>
      <c r="DG1414" s="23"/>
      <c r="DH1414" s="23"/>
      <c r="DI1414" s="23"/>
      <c r="DJ1414" s="23"/>
      <c r="DK1414" s="23"/>
      <c r="DL1414" s="23"/>
      <c r="DM1414" s="23"/>
      <c r="DN1414" s="185"/>
      <c r="DO1414" s="23"/>
      <c r="DP1414" s="85"/>
      <c r="DQ1414" s="23"/>
      <c r="DR1414" s="23"/>
      <c r="DS1414" s="23"/>
      <c r="DT1414" s="23"/>
      <c r="DU1414" s="23"/>
      <c r="DV1414" s="23"/>
      <c r="DW1414" s="23"/>
      <c r="DX1414" s="185"/>
      <c r="DY1414" s="23"/>
      <c r="DZ1414" s="2216"/>
      <c r="EA1414" s="85"/>
      <c r="EB1414" s="23"/>
      <c r="EC1414" s="23"/>
      <c r="ED1414" s="171"/>
      <c r="EE1414" s="171"/>
      <c r="EF1414" s="171"/>
      <c r="EG1414" s="171"/>
      <c r="EH1414" s="1291"/>
    </row>
    <row r="1415" spans="1:138" ht="15" hidden="1" customHeight="1" outlineLevel="1">
      <c r="A1415" s="67"/>
      <c r="B1415" s="67"/>
      <c r="C1415" s="95"/>
      <c r="D1415" s="98"/>
      <c r="E1415" s="67"/>
      <c r="F1415" s="67"/>
      <c r="G1415" s="67"/>
      <c r="H1415" s="86">
        <f>SUM(I1415:L1415)</f>
        <v>0</v>
      </c>
      <c r="I1415" s="67"/>
      <c r="J1415" s="67"/>
      <c r="K1415" s="67"/>
      <c r="L1415" s="67"/>
      <c r="M1415" s="2216"/>
      <c r="N1415" s="85"/>
      <c r="O1415" s="67"/>
      <c r="P1415" s="23"/>
      <c r="Q1415" s="185">
        <f>SUM(R1415:U1415)</f>
        <v>0</v>
      </c>
      <c r="R1415" s="196"/>
      <c r="S1415" s="196"/>
      <c r="T1415" s="196"/>
      <c r="U1415" s="196"/>
      <c r="V1415" s="86">
        <f>SUM(W1415:Z1415)</f>
        <v>0</v>
      </c>
      <c r="W1415" s="67"/>
      <c r="X1415" s="67"/>
      <c r="Y1415" s="67"/>
      <c r="Z1415" s="67"/>
      <c r="AA1415" s="185">
        <f>SUM(AB1415:AE1415)</f>
        <v>0</v>
      </c>
      <c r="AB1415" s="196"/>
      <c r="AC1415" s="196"/>
      <c r="AD1415" s="196"/>
      <c r="AE1415" s="196"/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33"/>
      <c r="BC1415" s="33"/>
      <c r="BD1415" s="33"/>
      <c r="BE1415" s="33"/>
      <c r="BF1415" s="33"/>
      <c r="BG1415" s="33"/>
      <c r="BH1415" s="33"/>
      <c r="BI1415" s="33"/>
      <c r="BJ1415" s="33"/>
      <c r="BK1415" s="33"/>
      <c r="BL1415" s="33"/>
      <c r="BM1415" s="33"/>
      <c r="BN1415" s="33"/>
      <c r="BO1415" s="33"/>
      <c r="BP1415" s="33"/>
      <c r="BQ1415" s="33"/>
      <c r="BR1415" s="33"/>
      <c r="BS1415" s="33"/>
      <c r="BT1415" s="33"/>
      <c r="BU1415" s="33"/>
      <c r="BV1415" s="33"/>
      <c r="BW1415" s="33"/>
      <c r="BX1415" s="33"/>
      <c r="BY1415" s="33"/>
      <c r="BZ1415" s="33"/>
      <c r="CA1415" s="33"/>
      <c r="CB1415" s="33"/>
      <c r="CC1415" s="33"/>
      <c r="CD1415" s="33"/>
      <c r="CE1415" s="33"/>
      <c r="CF1415" s="33"/>
      <c r="CG1415" s="33"/>
      <c r="CH1415" s="33"/>
      <c r="CI1415" s="33"/>
      <c r="CJ1415" s="33"/>
      <c r="CK1415" s="33"/>
      <c r="CL1415" s="33"/>
      <c r="CM1415" s="33"/>
      <c r="CN1415" s="33"/>
      <c r="CO1415" s="33"/>
      <c r="CP1415" s="2239"/>
      <c r="CQ1415" s="2239"/>
      <c r="CR1415" s="2239"/>
      <c r="CS1415" s="210"/>
      <c r="CT1415" s="210"/>
      <c r="CU1415" s="210"/>
      <c r="CV1415" s="33"/>
      <c r="CW1415" s="33"/>
      <c r="CX1415" s="33"/>
      <c r="CY1415" s="33"/>
      <c r="CZ1415" s="33"/>
      <c r="DA1415" s="33"/>
      <c r="DB1415" s="1498"/>
      <c r="DC1415" s="1498"/>
      <c r="DD1415" s="1498"/>
      <c r="DE1415" s="33"/>
      <c r="DF1415" s="210"/>
      <c r="DG1415" s="33"/>
      <c r="DH1415" s="33"/>
      <c r="DI1415" s="33"/>
      <c r="DJ1415" s="33"/>
      <c r="DK1415" s="33"/>
      <c r="DL1415" s="33"/>
      <c r="DM1415" s="33"/>
      <c r="DN1415" s="23"/>
      <c r="DO1415" s="33"/>
      <c r="DP1415" s="210"/>
      <c r="DQ1415" s="33"/>
      <c r="DR1415" s="33"/>
      <c r="DS1415" s="33"/>
      <c r="DT1415" s="33"/>
      <c r="DU1415" s="33"/>
      <c r="DV1415" s="33"/>
      <c r="DW1415" s="33"/>
      <c r="DX1415" s="23"/>
      <c r="DY1415" s="33"/>
      <c r="DZ1415" s="2239"/>
      <c r="EA1415" s="210"/>
      <c r="EB1415" s="33"/>
      <c r="EC1415" s="33"/>
      <c r="ED1415" s="201"/>
      <c r="EE1415" s="201"/>
      <c r="EF1415" s="201"/>
      <c r="EG1415" s="201"/>
      <c r="EH1415" s="1581"/>
    </row>
    <row r="1416" spans="1:138" ht="15" hidden="1" customHeight="1" outlineLevel="1">
      <c r="A1416" s="67"/>
      <c r="B1416" s="67"/>
      <c r="C1416" s="95" t="s">
        <v>49</v>
      </c>
      <c r="D1416" s="98"/>
      <c r="E1416" s="67"/>
      <c r="F1416" s="67"/>
      <c r="G1416" s="67"/>
      <c r="H1416" s="86">
        <f>SUM(I1416:L1416)</f>
        <v>0</v>
      </c>
      <c r="I1416" s="67"/>
      <c r="J1416" s="67"/>
      <c r="K1416" s="67"/>
      <c r="L1416" s="67"/>
      <c r="M1416" s="2216"/>
      <c r="N1416" s="85"/>
      <c r="O1416" s="67"/>
      <c r="P1416" s="23"/>
      <c r="Q1416" s="185">
        <f>SUM(R1416:U1416)</f>
        <v>0</v>
      </c>
      <c r="R1416" s="196"/>
      <c r="S1416" s="196"/>
      <c r="T1416" s="196"/>
      <c r="U1416" s="196"/>
      <c r="V1416" s="86">
        <f>SUM(W1416:Z1416)</f>
        <v>0</v>
      </c>
      <c r="W1416" s="67"/>
      <c r="X1416" s="67"/>
      <c r="Y1416" s="67"/>
      <c r="Z1416" s="67"/>
      <c r="AA1416" s="185">
        <f>SUM(AB1416:AE1416)</f>
        <v>0</v>
      </c>
      <c r="AB1416" s="196"/>
      <c r="AC1416" s="196"/>
      <c r="AD1416" s="196"/>
      <c r="AE1416" s="196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  <c r="BC1416" s="33"/>
      <c r="BD1416" s="33"/>
      <c r="BE1416" s="33"/>
      <c r="BF1416" s="33"/>
      <c r="BG1416" s="33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W1416" s="33"/>
      <c r="BX1416" s="33"/>
      <c r="BY1416" s="33"/>
      <c r="BZ1416" s="33"/>
      <c r="CA1416" s="33"/>
      <c r="CB1416" s="33"/>
      <c r="CC1416" s="33"/>
      <c r="CD1416" s="33"/>
      <c r="CE1416" s="33"/>
      <c r="CF1416" s="33"/>
      <c r="CG1416" s="33"/>
      <c r="CH1416" s="33"/>
      <c r="CI1416" s="33"/>
      <c r="CJ1416" s="33"/>
      <c r="CK1416" s="33"/>
      <c r="CL1416" s="33"/>
      <c r="CM1416" s="33"/>
      <c r="CN1416" s="33"/>
      <c r="CO1416" s="33"/>
      <c r="CP1416" s="2239"/>
      <c r="CQ1416" s="2239"/>
      <c r="CR1416" s="2239"/>
      <c r="CS1416" s="210"/>
      <c r="CT1416" s="210"/>
      <c r="CU1416" s="210"/>
      <c r="CV1416" s="33"/>
      <c r="CW1416" s="33"/>
      <c r="CX1416" s="33"/>
      <c r="CY1416" s="33"/>
      <c r="CZ1416" s="33"/>
      <c r="DA1416" s="33"/>
      <c r="DB1416" s="1498"/>
      <c r="DC1416" s="1498"/>
      <c r="DD1416" s="1498"/>
      <c r="DE1416" s="33"/>
      <c r="DF1416" s="210"/>
      <c r="DG1416" s="33"/>
      <c r="DH1416" s="33"/>
      <c r="DI1416" s="33"/>
      <c r="DJ1416" s="33"/>
      <c r="DK1416" s="33"/>
      <c r="DL1416" s="33"/>
      <c r="DM1416" s="33"/>
      <c r="DN1416" s="33"/>
      <c r="DO1416" s="33"/>
      <c r="DP1416" s="210"/>
      <c r="DQ1416" s="33"/>
      <c r="DR1416" s="33"/>
      <c r="DS1416" s="33"/>
      <c r="DT1416" s="33"/>
      <c r="DU1416" s="33"/>
      <c r="DV1416" s="33"/>
      <c r="DW1416" s="33"/>
      <c r="DX1416" s="33"/>
      <c r="DY1416" s="33"/>
      <c r="DZ1416" s="2239"/>
      <c r="EA1416" s="210"/>
      <c r="EB1416" s="33"/>
      <c r="EC1416" s="33"/>
      <c r="ED1416" s="201"/>
      <c r="EE1416" s="201"/>
      <c r="EF1416" s="201"/>
      <c r="EG1416" s="201"/>
      <c r="EH1416" s="1581"/>
    </row>
    <row r="1417" spans="1:138" ht="15" hidden="1" customHeight="1" outlineLevel="1">
      <c r="A1417" s="67"/>
      <c r="B1417" s="67"/>
      <c r="C1417" s="95"/>
      <c r="D1417" s="97" t="s">
        <v>52</v>
      </c>
      <c r="E1417" s="84"/>
      <c r="F1417" s="84"/>
      <c r="G1417" s="84"/>
      <c r="H1417" s="84"/>
      <c r="I1417" s="84"/>
      <c r="J1417" s="84"/>
      <c r="K1417" s="84"/>
      <c r="L1417" s="84"/>
      <c r="M1417" s="2199"/>
      <c r="N1417" s="68"/>
      <c r="O1417" s="84"/>
      <c r="P1417" s="185"/>
      <c r="Q1417" s="185"/>
      <c r="R1417" s="185"/>
      <c r="S1417" s="185"/>
      <c r="T1417" s="185"/>
      <c r="U1417" s="185"/>
      <c r="V1417" s="84"/>
      <c r="W1417" s="84"/>
      <c r="X1417" s="84"/>
      <c r="Y1417" s="84"/>
      <c r="Z1417" s="84"/>
      <c r="AA1417" s="185"/>
      <c r="AB1417" s="185"/>
      <c r="AC1417" s="185"/>
      <c r="AD1417" s="185"/>
      <c r="AE1417" s="185"/>
      <c r="AF1417" s="105"/>
      <c r="AG1417" s="105"/>
      <c r="AH1417" s="185">
        <f>SUM(AH1414:AH1416)</f>
        <v>0</v>
      </c>
      <c r="AI1417" s="185">
        <f>SUM(AI1414:AI1416)</f>
        <v>0</v>
      </c>
      <c r="AJ1417" s="185">
        <f t="shared" ref="AJ1417:AV1417" si="3754">SUM(AJ1414:AJ1416)</f>
        <v>0</v>
      </c>
      <c r="AK1417" s="185">
        <f t="shared" si="3754"/>
        <v>0</v>
      </c>
      <c r="AL1417" s="185">
        <f t="shared" si="3754"/>
        <v>0</v>
      </c>
      <c r="AM1417" s="185">
        <f t="shared" si="3754"/>
        <v>0</v>
      </c>
      <c r="AN1417" s="185">
        <f t="shared" si="3754"/>
        <v>0</v>
      </c>
      <c r="AO1417" s="185">
        <f t="shared" si="3754"/>
        <v>0</v>
      </c>
      <c r="AP1417" s="185">
        <f t="shared" si="3754"/>
        <v>0</v>
      </c>
      <c r="AQ1417" s="185">
        <f t="shared" si="3754"/>
        <v>0</v>
      </c>
      <c r="AR1417" s="185">
        <f t="shared" si="3754"/>
        <v>0</v>
      </c>
      <c r="AS1417" s="185">
        <f t="shared" si="3754"/>
        <v>0</v>
      </c>
      <c r="AT1417" s="185">
        <f t="shared" si="3754"/>
        <v>0</v>
      </c>
      <c r="AU1417" s="185">
        <f t="shared" si="3754"/>
        <v>0</v>
      </c>
      <c r="AV1417" s="185">
        <f t="shared" si="3754"/>
        <v>0</v>
      </c>
      <c r="AW1417" s="185">
        <f>SUM(AW1414:AW1416)</f>
        <v>0</v>
      </c>
      <c r="AX1417" s="185">
        <f>SUM(AX1414:AX1416)</f>
        <v>0</v>
      </c>
      <c r="AY1417" s="185">
        <f t="shared" ref="AY1417:BK1417" si="3755">SUM(AY1414:AY1416)</f>
        <v>0</v>
      </c>
      <c r="AZ1417" s="185">
        <f t="shared" si="3755"/>
        <v>0</v>
      </c>
      <c r="BA1417" s="185">
        <f t="shared" si="3755"/>
        <v>0</v>
      </c>
      <c r="BB1417" s="185">
        <f t="shared" si="3755"/>
        <v>0</v>
      </c>
      <c r="BC1417" s="185">
        <f t="shared" si="3755"/>
        <v>0</v>
      </c>
      <c r="BD1417" s="185">
        <f t="shared" si="3755"/>
        <v>0</v>
      </c>
      <c r="BE1417" s="185">
        <f t="shared" si="3755"/>
        <v>0</v>
      </c>
      <c r="BF1417" s="185">
        <f t="shared" si="3755"/>
        <v>0</v>
      </c>
      <c r="BG1417" s="185">
        <f t="shared" si="3755"/>
        <v>0</v>
      </c>
      <c r="BH1417" s="185">
        <f t="shared" si="3755"/>
        <v>0</v>
      </c>
      <c r="BI1417" s="185">
        <f t="shared" si="3755"/>
        <v>0</v>
      </c>
      <c r="BJ1417" s="185">
        <f t="shared" si="3755"/>
        <v>0</v>
      </c>
      <c r="BK1417" s="185">
        <f t="shared" si="3755"/>
        <v>0</v>
      </c>
      <c r="BL1417" s="185">
        <f>SUM(BL1414:BL1416)</f>
        <v>0</v>
      </c>
      <c r="BM1417" s="185">
        <f>SUM(BM1414:BM1416)</f>
        <v>0</v>
      </c>
      <c r="BN1417" s="185">
        <f t="shared" ref="BN1417:BZ1417" si="3756">SUM(BN1414:BN1416)</f>
        <v>0</v>
      </c>
      <c r="BO1417" s="185">
        <f t="shared" si="3756"/>
        <v>0</v>
      </c>
      <c r="BP1417" s="185">
        <f t="shared" si="3756"/>
        <v>0</v>
      </c>
      <c r="BQ1417" s="185">
        <f t="shared" si="3756"/>
        <v>0</v>
      </c>
      <c r="BR1417" s="185">
        <f t="shared" si="3756"/>
        <v>0</v>
      </c>
      <c r="BS1417" s="185">
        <f t="shared" si="3756"/>
        <v>0</v>
      </c>
      <c r="BT1417" s="185">
        <f t="shared" si="3756"/>
        <v>0</v>
      </c>
      <c r="BU1417" s="185">
        <f t="shared" si="3756"/>
        <v>0</v>
      </c>
      <c r="BV1417" s="185">
        <f t="shared" si="3756"/>
        <v>0</v>
      </c>
      <c r="BW1417" s="185">
        <f t="shared" si="3756"/>
        <v>0</v>
      </c>
      <c r="BX1417" s="185">
        <f t="shared" si="3756"/>
        <v>0</v>
      </c>
      <c r="BY1417" s="185">
        <f t="shared" si="3756"/>
        <v>0</v>
      </c>
      <c r="BZ1417" s="185">
        <f t="shared" si="3756"/>
        <v>0</v>
      </c>
      <c r="CA1417" s="185">
        <f>SUM(CA1414:CA1416)</f>
        <v>0</v>
      </c>
      <c r="CB1417" s="185">
        <f>SUM(CB1414:CB1416)</f>
        <v>0</v>
      </c>
      <c r="CC1417" s="185">
        <f t="shared" ref="CC1417:CO1417" si="3757">SUM(CC1414:CC1416)</f>
        <v>0</v>
      </c>
      <c r="CD1417" s="185">
        <f t="shared" si="3757"/>
        <v>0</v>
      </c>
      <c r="CE1417" s="185">
        <f t="shared" si="3757"/>
        <v>0</v>
      </c>
      <c r="CF1417" s="185">
        <f t="shared" si="3757"/>
        <v>0</v>
      </c>
      <c r="CG1417" s="185">
        <f t="shared" si="3757"/>
        <v>0</v>
      </c>
      <c r="CH1417" s="185">
        <f t="shared" si="3757"/>
        <v>0</v>
      </c>
      <c r="CI1417" s="185">
        <f t="shared" si="3757"/>
        <v>0</v>
      </c>
      <c r="CJ1417" s="185">
        <f t="shared" si="3757"/>
        <v>0</v>
      </c>
      <c r="CK1417" s="185">
        <f t="shared" si="3757"/>
        <v>0</v>
      </c>
      <c r="CL1417" s="185">
        <f t="shared" si="3757"/>
        <v>0</v>
      </c>
      <c r="CM1417" s="185">
        <f t="shared" si="3757"/>
        <v>0</v>
      </c>
      <c r="CN1417" s="185">
        <f t="shared" si="3757"/>
        <v>0</v>
      </c>
      <c r="CO1417" s="185">
        <f t="shared" si="3757"/>
        <v>0</v>
      </c>
      <c r="CP1417" s="2234">
        <f t="shared" ref="CP1417:CX1417" si="3758">SUM(CP1414:CP1416)</f>
        <v>0</v>
      </c>
      <c r="CQ1417" s="2234">
        <f t="shared" si="3758"/>
        <v>0</v>
      </c>
      <c r="CR1417" s="2234">
        <f t="shared" si="3758"/>
        <v>0</v>
      </c>
      <c r="CS1417" s="283">
        <f t="shared" si="3758"/>
        <v>0</v>
      </c>
      <c r="CT1417" s="283">
        <f t="shared" si="3758"/>
        <v>0</v>
      </c>
      <c r="CU1417" s="283">
        <f t="shared" si="3758"/>
        <v>0</v>
      </c>
      <c r="CV1417" s="185">
        <f t="shared" si="3758"/>
        <v>0</v>
      </c>
      <c r="CW1417" s="185">
        <f t="shared" si="3758"/>
        <v>0</v>
      </c>
      <c r="CX1417" s="185">
        <f t="shared" si="3758"/>
        <v>0</v>
      </c>
      <c r="CY1417" s="185">
        <f t="shared" ref="CY1417:DA1417" si="3759">SUM(CY1414:CY1416)</f>
        <v>0</v>
      </c>
      <c r="CZ1417" s="185">
        <f t="shared" si="3759"/>
        <v>0</v>
      </c>
      <c r="DA1417" s="185">
        <f t="shared" si="3759"/>
        <v>0</v>
      </c>
      <c r="DB1417" s="1622"/>
      <c r="DC1417" s="1622"/>
      <c r="DD1417" s="1622"/>
      <c r="DE1417" s="185">
        <f>SUM(DE1414:DE1416)</f>
        <v>0</v>
      </c>
      <c r="DF1417" s="283"/>
      <c r="DG1417" s="185"/>
      <c r="DH1417" s="185"/>
      <c r="DI1417" s="185"/>
      <c r="DJ1417" s="185"/>
      <c r="DK1417" s="185"/>
      <c r="DL1417" s="185"/>
      <c r="DM1417" s="185"/>
      <c r="DN1417" s="33"/>
      <c r="DO1417" s="185"/>
      <c r="DP1417" s="283"/>
      <c r="DQ1417" s="185"/>
      <c r="DR1417" s="185"/>
      <c r="DS1417" s="185"/>
      <c r="DT1417" s="185"/>
      <c r="DU1417" s="185"/>
      <c r="DV1417" s="185"/>
      <c r="DW1417" s="185"/>
      <c r="DX1417" s="33"/>
      <c r="DY1417" s="185"/>
      <c r="DZ1417" s="2234">
        <f>SUM(DZ1414:DZ1416)</f>
        <v>0</v>
      </c>
      <c r="EA1417" s="283">
        <f t="shared" ref="EA1417:EB1417" si="3760">SUM(EA1414:EA1416)</f>
        <v>0</v>
      </c>
      <c r="EB1417" s="185">
        <f t="shared" si="3760"/>
        <v>0</v>
      </c>
      <c r="EC1417" s="185">
        <f t="shared" ref="EC1417" si="3761">SUM(EC1414:EC1416)</f>
        <v>0</v>
      </c>
      <c r="ED1417" s="202"/>
      <c r="EE1417" s="202"/>
      <c r="EF1417" s="202"/>
      <c r="EG1417" s="202"/>
      <c r="EH1417" s="1614"/>
    </row>
    <row r="1418" spans="1:138" ht="15" hidden="1" customHeight="1" outlineLevel="1">
      <c r="A1418" s="67"/>
      <c r="B1418" s="67"/>
      <c r="C1418" s="93" t="s">
        <v>72</v>
      </c>
      <c r="D1418" s="94" t="s">
        <v>95</v>
      </c>
      <c r="E1418" s="84"/>
      <c r="F1418" s="84"/>
      <c r="G1418" s="84"/>
      <c r="H1418" s="84"/>
      <c r="I1418" s="84"/>
      <c r="J1418" s="84"/>
      <c r="K1418" s="84"/>
      <c r="L1418" s="84"/>
      <c r="M1418" s="2199"/>
      <c r="N1418" s="68"/>
      <c r="O1418" s="84"/>
      <c r="P1418" s="185"/>
      <c r="Q1418" s="185"/>
      <c r="R1418" s="185"/>
      <c r="S1418" s="185"/>
      <c r="T1418" s="185"/>
      <c r="U1418" s="185"/>
      <c r="V1418" s="84"/>
      <c r="W1418" s="84"/>
      <c r="X1418" s="84"/>
      <c r="Y1418" s="84"/>
      <c r="Z1418" s="84"/>
      <c r="AA1418" s="185"/>
      <c r="AB1418" s="185"/>
      <c r="AC1418" s="185"/>
      <c r="AD1418" s="185"/>
      <c r="AE1418" s="185"/>
      <c r="AF1418" s="23"/>
      <c r="AG1418" s="23"/>
      <c r="AH1418" s="185"/>
      <c r="AI1418" s="185"/>
      <c r="AJ1418" s="185"/>
      <c r="AK1418" s="185"/>
      <c r="AL1418" s="185"/>
      <c r="AM1418" s="185"/>
      <c r="AN1418" s="185"/>
      <c r="AO1418" s="185"/>
      <c r="AP1418" s="185"/>
      <c r="AQ1418" s="185"/>
      <c r="AR1418" s="185"/>
      <c r="AS1418" s="185"/>
      <c r="AT1418" s="185"/>
      <c r="AU1418" s="185"/>
      <c r="AV1418" s="185"/>
      <c r="AW1418" s="185"/>
      <c r="AX1418" s="185"/>
      <c r="AY1418" s="185"/>
      <c r="AZ1418" s="185"/>
      <c r="BA1418" s="185"/>
      <c r="BB1418" s="185"/>
      <c r="BC1418" s="185"/>
      <c r="BD1418" s="185"/>
      <c r="BE1418" s="185"/>
      <c r="BF1418" s="185"/>
      <c r="BG1418" s="185"/>
      <c r="BH1418" s="185"/>
      <c r="BI1418" s="185"/>
      <c r="BJ1418" s="185"/>
      <c r="BK1418" s="185"/>
      <c r="BL1418" s="185"/>
      <c r="BM1418" s="185"/>
      <c r="BN1418" s="185"/>
      <c r="BO1418" s="185"/>
      <c r="BP1418" s="185"/>
      <c r="BQ1418" s="185"/>
      <c r="BR1418" s="185"/>
      <c r="BS1418" s="185"/>
      <c r="BT1418" s="185"/>
      <c r="BU1418" s="185"/>
      <c r="BV1418" s="185"/>
      <c r="BW1418" s="185"/>
      <c r="BX1418" s="185"/>
      <c r="BY1418" s="185"/>
      <c r="BZ1418" s="185"/>
      <c r="CA1418" s="185"/>
      <c r="CB1418" s="185"/>
      <c r="CC1418" s="185"/>
      <c r="CD1418" s="185"/>
      <c r="CE1418" s="185"/>
      <c r="CF1418" s="185"/>
      <c r="CG1418" s="185"/>
      <c r="CH1418" s="185"/>
      <c r="CI1418" s="185"/>
      <c r="CJ1418" s="185"/>
      <c r="CK1418" s="185"/>
      <c r="CL1418" s="185"/>
      <c r="CM1418" s="185"/>
      <c r="CN1418" s="185"/>
      <c r="CO1418" s="185"/>
      <c r="CP1418" s="2234"/>
      <c r="CQ1418" s="2234"/>
      <c r="CR1418" s="2234"/>
      <c r="CS1418" s="283"/>
      <c r="CT1418" s="283"/>
      <c r="CU1418" s="283"/>
      <c r="CV1418" s="185"/>
      <c r="CW1418" s="185"/>
      <c r="CX1418" s="185"/>
      <c r="CY1418" s="185"/>
      <c r="CZ1418" s="185"/>
      <c r="DA1418" s="185"/>
      <c r="DB1418" s="1622"/>
      <c r="DC1418" s="1622"/>
      <c r="DD1418" s="1622"/>
      <c r="DE1418" s="185"/>
      <c r="DF1418" s="283"/>
      <c r="DG1418" s="185"/>
      <c r="DH1418" s="185"/>
      <c r="DI1418" s="185"/>
      <c r="DJ1418" s="185"/>
      <c r="DK1418" s="185"/>
      <c r="DL1418" s="185"/>
      <c r="DM1418" s="185"/>
      <c r="DN1418" s="185"/>
      <c r="DO1418" s="185"/>
      <c r="DP1418" s="283"/>
      <c r="DQ1418" s="185"/>
      <c r="DR1418" s="185"/>
      <c r="DS1418" s="185"/>
      <c r="DT1418" s="185"/>
      <c r="DU1418" s="185"/>
      <c r="DV1418" s="185"/>
      <c r="DW1418" s="185"/>
      <c r="DX1418" s="185"/>
      <c r="DY1418" s="185"/>
      <c r="DZ1418" s="2234"/>
      <c r="EA1418" s="283"/>
      <c r="EB1418" s="185"/>
      <c r="EC1418" s="185"/>
      <c r="ED1418" s="202"/>
      <c r="EE1418" s="202"/>
      <c r="EF1418" s="202"/>
      <c r="EG1418" s="202"/>
      <c r="EH1418" s="1614"/>
    </row>
    <row r="1419" spans="1:138" ht="15" hidden="1" customHeight="1" outlineLevel="1">
      <c r="A1419" s="67"/>
      <c r="B1419" s="67"/>
      <c r="C1419" s="95"/>
      <c r="D1419" s="98"/>
      <c r="E1419" s="67"/>
      <c r="F1419" s="67"/>
      <c r="G1419" s="67"/>
      <c r="H1419" s="86">
        <f>SUM(I1419:L1419)</f>
        <v>0</v>
      </c>
      <c r="I1419" s="67"/>
      <c r="J1419" s="67"/>
      <c r="K1419" s="67"/>
      <c r="L1419" s="67"/>
      <c r="M1419" s="2216"/>
      <c r="N1419" s="85"/>
      <c r="O1419" s="67"/>
      <c r="P1419" s="23"/>
      <c r="Q1419" s="185">
        <f>SUM(R1419:U1419)</f>
        <v>0</v>
      </c>
      <c r="R1419" s="23"/>
      <c r="S1419" s="23"/>
      <c r="T1419" s="23"/>
      <c r="U1419" s="23"/>
      <c r="V1419" s="86">
        <f>SUM(W1419:Z1419)</f>
        <v>0</v>
      </c>
      <c r="W1419" s="67"/>
      <c r="X1419" s="67"/>
      <c r="Y1419" s="67"/>
      <c r="Z1419" s="67"/>
      <c r="AA1419" s="185">
        <f>SUM(AB1419:AE1419)</f>
        <v>0</v>
      </c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216"/>
      <c r="CQ1419" s="2216"/>
      <c r="CR1419" s="2216"/>
      <c r="CS1419" s="85"/>
      <c r="CT1419" s="85"/>
      <c r="CU1419" s="85"/>
      <c r="CV1419" s="23"/>
      <c r="CW1419" s="23"/>
      <c r="CX1419" s="23"/>
      <c r="CY1419" s="23"/>
      <c r="CZ1419" s="23"/>
      <c r="DA1419" s="23"/>
      <c r="DB1419" s="1496"/>
      <c r="DC1419" s="1496"/>
      <c r="DD1419" s="1496"/>
      <c r="DE1419" s="23"/>
      <c r="DF1419" s="85"/>
      <c r="DG1419" s="23"/>
      <c r="DH1419" s="23"/>
      <c r="DI1419" s="23"/>
      <c r="DJ1419" s="23"/>
      <c r="DK1419" s="23"/>
      <c r="DL1419" s="23"/>
      <c r="DM1419" s="23"/>
      <c r="DN1419" s="185"/>
      <c r="DO1419" s="23"/>
      <c r="DP1419" s="85"/>
      <c r="DQ1419" s="23"/>
      <c r="DR1419" s="23"/>
      <c r="DS1419" s="23"/>
      <c r="DT1419" s="23"/>
      <c r="DU1419" s="23"/>
      <c r="DV1419" s="23"/>
      <c r="DW1419" s="23"/>
      <c r="DX1419" s="185"/>
      <c r="DY1419" s="23"/>
      <c r="DZ1419" s="2216"/>
      <c r="EA1419" s="85"/>
      <c r="EB1419" s="23"/>
      <c r="EC1419" s="23"/>
      <c r="ED1419" s="171"/>
      <c r="EE1419" s="171"/>
      <c r="EF1419" s="171"/>
      <c r="EG1419" s="171"/>
      <c r="EH1419" s="1291"/>
    </row>
    <row r="1420" spans="1:138" ht="15" hidden="1" customHeight="1" outlineLevel="1">
      <c r="A1420" s="67"/>
      <c r="B1420" s="67"/>
      <c r="C1420" s="95"/>
      <c r="D1420" s="98"/>
      <c r="E1420" s="67"/>
      <c r="F1420" s="67"/>
      <c r="G1420" s="67"/>
      <c r="H1420" s="86">
        <f>SUM(I1420:L1420)</f>
        <v>0</v>
      </c>
      <c r="I1420" s="67"/>
      <c r="J1420" s="67"/>
      <c r="K1420" s="67"/>
      <c r="L1420" s="67"/>
      <c r="M1420" s="2216"/>
      <c r="N1420" s="85"/>
      <c r="O1420" s="67"/>
      <c r="P1420" s="23"/>
      <c r="Q1420" s="185">
        <f>SUM(R1420:U1420)</f>
        <v>0</v>
      </c>
      <c r="R1420" s="196"/>
      <c r="S1420" s="196"/>
      <c r="T1420" s="196"/>
      <c r="U1420" s="196"/>
      <c r="V1420" s="86">
        <f>SUM(W1420:Z1420)</f>
        <v>0</v>
      </c>
      <c r="W1420" s="67"/>
      <c r="X1420" s="67"/>
      <c r="Y1420" s="67"/>
      <c r="Z1420" s="67"/>
      <c r="AA1420" s="185">
        <f>SUM(AB1420:AE1420)</f>
        <v>0</v>
      </c>
      <c r="AB1420" s="196"/>
      <c r="AC1420" s="196"/>
      <c r="AD1420" s="196"/>
      <c r="AE1420" s="196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W1420" s="33"/>
      <c r="BX1420" s="33"/>
      <c r="BY1420" s="33"/>
      <c r="BZ1420" s="33"/>
      <c r="CA1420" s="33"/>
      <c r="CB1420" s="33"/>
      <c r="CC1420" s="33"/>
      <c r="CD1420" s="33"/>
      <c r="CE1420" s="33"/>
      <c r="CF1420" s="33"/>
      <c r="CG1420" s="33"/>
      <c r="CH1420" s="33"/>
      <c r="CI1420" s="33"/>
      <c r="CJ1420" s="33"/>
      <c r="CK1420" s="33"/>
      <c r="CL1420" s="33"/>
      <c r="CM1420" s="33"/>
      <c r="CN1420" s="33"/>
      <c r="CO1420" s="33"/>
      <c r="CP1420" s="2239"/>
      <c r="CQ1420" s="2239"/>
      <c r="CR1420" s="2239"/>
      <c r="CS1420" s="210"/>
      <c r="CT1420" s="210"/>
      <c r="CU1420" s="210"/>
      <c r="CV1420" s="33"/>
      <c r="CW1420" s="33"/>
      <c r="CX1420" s="33"/>
      <c r="CY1420" s="33"/>
      <c r="CZ1420" s="33"/>
      <c r="DA1420" s="33"/>
      <c r="DB1420" s="1498"/>
      <c r="DC1420" s="1498"/>
      <c r="DD1420" s="1498"/>
      <c r="DE1420" s="33"/>
      <c r="DF1420" s="210"/>
      <c r="DG1420" s="33"/>
      <c r="DH1420" s="33"/>
      <c r="DI1420" s="33"/>
      <c r="DJ1420" s="33"/>
      <c r="DK1420" s="33"/>
      <c r="DL1420" s="33"/>
      <c r="DM1420" s="33"/>
      <c r="DN1420" s="23"/>
      <c r="DO1420" s="33"/>
      <c r="DP1420" s="210"/>
      <c r="DQ1420" s="33"/>
      <c r="DR1420" s="33"/>
      <c r="DS1420" s="33"/>
      <c r="DT1420" s="33"/>
      <c r="DU1420" s="33"/>
      <c r="DV1420" s="33"/>
      <c r="DW1420" s="33"/>
      <c r="DX1420" s="23"/>
      <c r="DY1420" s="33"/>
      <c r="DZ1420" s="2239"/>
      <c r="EA1420" s="210"/>
      <c r="EB1420" s="33"/>
      <c r="EC1420" s="33"/>
      <c r="ED1420" s="201"/>
      <c r="EE1420" s="201"/>
      <c r="EF1420" s="201"/>
      <c r="EG1420" s="201"/>
      <c r="EH1420" s="1581"/>
    </row>
    <row r="1421" spans="1:138" ht="15" hidden="1" customHeight="1" outlineLevel="1">
      <c r="A1421" s="67"/>
      <c r="B1421" s="67"/>
      <c r="C1421" s="95" t="s">
        <v>49</v>
      </c>
      <c r="D1421" s="98"/>
      <c r="E1421" s="67"/>
      <c r="F1421" s="67"/>
      <c r="G1421" s="67"/>
      <c r="H1421" s="86">
        <f>SUM(I1421:L1421)</f>
        <v>0</v>
      </c>
      <c r="I1421" s="67"/>
      <c r="J1421" s="67"/>
      <c r="K1421" s="67"/>
      <c r="L1421" s="67"/>
      <c r="M1421" s="2216"/>
      <c r="N1421" s="85"/>
      <c r="O1421" s="67"/>
      <c r="P1421" s="23"/>
      <c r="Q1421" s="185">
        <f>SUM(R1421:U1421)</f>
        <v>0</v>
      </c>
      <c r="R1421" s="196"/>
      <c r="S1421" s="196"/>
      <c r="T1421" s="196"/>
      <c r="U1421" s="196"/>
      <c r="V1421" s="86">
        <f>SUM(W1421:Z1421)</f>
        <v>0</v>
      </c>
      <c r="W1421" s="67"/>
      <c r="X1421" s="67"/>
      <c r="Y1421" s="67"/>
      <c r="Z1421" s="67"/>
      <c r="AA1421" s="185">
        <f>SUM(AB1421:AE1421)</f>
        <v>0</v>
      </c>
      <c r="AB1421" s="196"/>
      <c r="AC1421" s="196"/>
      <c r="AD1421" s="196"/>
      <c r="AE1421" s="196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W1421" s="33"/>
      <c r="BX1421" s="33"/>
      <c r="BY1421" s="33"/>
      <c r="BZ1421" s="33"/>
      <c r="CA1421" s="33"/>
      <c r="CB1421" s="33"/>
      <c r="CC1421" s="33"/>
      <c r="CD1421" s="33"/>
      <c r="CE1421" s="33"/>
      <c r="CF1421" s="33"/>
      <c r="CG1421" s="33"/>
      <c r="CH1421" s="33"/>
      <c r="CI1421" s="33"/>
      <c r="CJ1421" s="33"/>
      <c r="CK1421" s="33"/>
      <c r="CL1421" s="33"/>
      <c r="CM1421" s="33"/>
      <c r="CN1421" s="33"/>
      <c r="CO1421" s="33"/>
      <c r="CP1421" s="2239"/>
      <c r="CQ1421" s="2239"/>
      <c r="CR1421" s="2239"/>
      <c r="CS1421" s="210"/>
      <c r="CT1421" s="210"/>
      <c r="CU1421" s="210"/>
      <c r="CV1421" s="33"/>
      <c r="CW1421" s="33"/>
      <c r="CX1421" s="33"/>
      <c r="CY1421" s="33"/>
      <c r="CZ1421" s="33"/>
      <c r="DA1421" s="33"/>
      <c r="DB1421" s="1498"/>
      <c r="DC1421" s="1498"/>
      <c r="DD1421" s="1498"/>
      <c r="DE1421" s="33"/>
      <c r="DF1421" s="210"/>
      <c r="DG1421" s="33"/>
      <c r="DH1421" s="33"/>
      <c r="DI1421" s="33"/>
      <c r="DJ1421" s="33"/>
      <c r="DK1421" s="33"/>
      <c r="DL1421" s="33"/>
      <c r="DM1421" s="33"/>
      <c r="DN1421" s="33"/>
      <c r="DO1421" s="33"/>
      <c r="DP1421" s="210"/>
      <c r="DQ1421" s="33"/>
      <c r="DR1421" s="33"/>
      <c r="DS1421" s="33"/>
      <c r="DT1421" s="33"/>
      <c r="DU1421" s="33"/>
      <c r="DV1421" s="33"/>
      <c r="DW1421" s="33"/>
      <c r="DX1421" s="33"/>
      <c r="DY1421" s="33"/>
      <c r="DZ1421" s="2239"/>
      <c r="EA1421" s="210"/>
      <c r="EB1421" s="33"/>
      <c r="EC1421" s="33"/>
      <c r="ED1421" s="201"/>
      <c r="EE1421" s="201"/>
      <c r="EF1421" s="201"/>
      <c r="EG1421" s="201"/>
      <c r="EH1421" s="1581"/>
    </row>
    <row r="1422" spans="1:138" ht="15" hidden="1" customHeight="1" outlineLevel="1">
      <c r="A1422" s="67"/>
      <c r="B1422" s="67"/>
      <c r="C1422" s="95"/>
      <c r="D1422" s="97" t="s">
        <v>52</v>
      </c>
      <c r="E1422" s="84"/>
      <c r="F1422" s="84"/>
      <c r="G1422" s="84"/>
      <c r="H1422" s="84"/>
      <c r="I1422" s="84"/>
      <c r="J1422" s="84"/>
      <c r="K1422" s="84"/>
      <c r="L1422" s="84"/>
      <c r="M1422" s="2199"/>
      <c r="N1422" s="68"/>
      <c r="O1422" s="84"/>
      <c r="P1422" s="185"/>
      <c r="Q1422" s="185"/>
      <c r="R1422" s="185"/>
      <c r="S1422" s="185"/>
      <c r="T1422" s="185"/>
      <c r="U1422" s="185"/>
      <c r="V1422" s="84"/>
      <c r="W1422" s="84"/>
      <c r="X1422" s="84"/>
      <c r="Y1422" s="84"/>
      <c r="Z1422" s="84"/>
      <c r="AA1422" s="185"/>
      <c r="AB1422" s="185"/>
      <c r="AC1422" s="185"/>
      <c r="AD1422" s="185"/>
      <c r="AE1422" s="185"/>
      <c r="AF1422" s="105"/>
      <c r="AG1422" s="105"/>
      <c r="AH1422" s="185"/>
      <c r="AI1422" s="185">
        <f>SUM(AI1419:AI1421)</f>
        <v>0</v>
      </c>
      <c r="AJ1422" s="185">
        <f t="shared" ref="AJ1422" si="3762">SUM(AJ1419:AJ1421)</f>
        <v>0</v>
      </c>
      <c r="AK1422" s="185"/>
      <c r="AL1422" s="185">
        <f t="shared" ref="AL1422:AM1422" si="3763">SUM(AL1419:AL1421)</f>
        <v>0</v>
      </c>
      <c r="AM1422" s="185">
        <f t="shared" si="3763"/>
        <v>0</v>
      </c>
      <c r="AN1422" s="185"/>
      <c r="AO1422" s="185">
        <f t="shared" ref="AO1422:AP1422" si="3764">SUM(AO1419:AO1421)</f>
        <v>0</v>
      </c>
      <c r="AP1422" s="185">
        <f t="shared" si="3764"/>
        <v>0</v>
      </c>
      <c r="AQ1422" s="185"/>
      <c r="AR1422" s="185">
        <f t="shared" ref="AR1422:AS1422" si="3765">SUM(AR1419:AR1421)</f>
        <v>0</v>
      </c>
      <c r="AS1422" s="185">
        <f t="shared" si="3765"/>
        <v>0</v>
      </c>
      <c r="AT1422" s="185"/>
      <c r="AU1422" s="185">
        <f t="shared" ref="AU1422:AV1422" si="3766">SUM(AU1419:AU1421)</f>
        <v>0</v>
      </c>
      <c r="AV1422" s="185">
        <f t="shared" si="3766"/>
        <v>0</v>
      </c>
      <c r="AW1422" s="185"/>
      <c r="AX1422" s="185">
        <f>SUM(AX1419:AX1421)</f>
        <v>0</v>
      </c>
      <c r="AY1422" s="185">
        <f t="shared" ref="AY1422" si="3767">SUM(AY1419:AY1421)</f>
        <v>0</v>
      </c>
      <c r="AZ1422" s="185"/>
      <c r="BA1422" s="185">
        <f t="shared" ref="BA1422:BB1422" si="3768">SUM(BA1419:BA1421)</f>
        <v>0</v>
      </c>
      <c r="BB1422" s="185">
        <f t="shared" si="3768"/>
        <v>0</v>
      </c>
      <c r="BC1422" s="185"/>
      <c r="BD1422" s="185">
        <f t="shared" ref="BD1422:BE1422" si="3769">SUM(BD1419:BD1421)</f>
        <v>0</v>
      </c>
      <c r="BE1422" s="185">
        <f t="shared" si="3769"/>
        <v>0</v>
      </c>
      <c r="BF1422" s="185"/>
      <c r="BG1422" s="185">
        <f t="shared" ref="BG1422:BH1422" si="3770">SUM(BG1419:BG1421)</f>
        <v>0</v>
      </c>
      <c r="BH1422" s="185">
        <f t="shared" si="3770"/>
        <v>0</v>
      </c>
      <c r="BI1422" s="185"/>
      <c r="BJ1422" s="185">
        <f t="shared" ref="BJ1422:BK1422" si="3771">SUM(BJ1419:BJ1421)</f>
        <v>0</v>
      </c>
      <c r="BK1422" s="185">
        <f t="shared" si="3771"/>
        <v>0</v>
      </c>
      <c r="BL1422" s="185"/>
      <c r="BM1422" s="185">
        <f>SUM(BM1419:BM1421)</f>
        <v>0</v>
      </c>
      <c r="BN1422" s="185">
        <f t="shared" ref="BN1422" si="3772">SUM(BN1419:BN1421)</f>
        <v>0</v>
      </c>
      <c r="BO1422" s="185"/>
      <c r="BP1422" s="185">
        <f t="shared" ref="BP1422:BQ1422" si="3773">SUM(BP1419:BP1421)</f>
        <v>0</v>
      </c>
      <c r="BQ1422" s="185">
        <f t="shared" si="3773"/>
        <v>0</v>
      </c>
      <c r="BR1422" s="185"/>
      <c r="BS1422" s="185">
        <f t="shared" ref="BS1422:BT1422" si="3774">SUM(BS1419:BS1421)</f>
        <v>0</v>
      </c>
      <c r="BT1422" s="185">
        <f t="shared" si="3774"/>
        <v>0</v>
      </c>
      <c r="BU1422" s="185"/>
      <c r="BV1422" s="185">
        <f t="shared" ref="BV1422:BW1422" si="3775">SUM(BV1419:BV1421)</f>
        <v>0</v>
      </c>
      <c r="BW1422" s="185">
        <f t="shared" si="3775"/>
        <v>0</v>
      </c>
      <c r="BX1422" s="185"/>
      <c r="BY1422" s="185">
        <f t="shared" ref="BY1422:BZ1422" si="3776">SUM(BY1419:BY1421)</f>
        <v>0</v>
      </c>
      <c r="BZ1422" s="185">
        <f t="shared" si="3776"/>
        <v>0</v>
      </c>
      <c r="CA1422" s="185"/>
      <c r="CB1422" s="185">
        <f>SUM(CB1419:CB1421)</f>
        <v>0</v>
      </c>
      <c r="CC1422" s="185">
        <f t="shared" ref="CC1422" si="3777">SUM(CC1419:CC1421)</f>
        <v>0</v>
      </c>
      <c r="CD1422" s="185"/>
      <c r="CE1422" s="185">
        <f t="shared" ref="CE1422:CF1422" si="3778">SUM(CE1419:CE1421)</f>
        <v>0</v>
      </c>
      <c r="CF1422" s="185">
        <f t="shared" si="3778"/>
        <v>0</v>
      </c>
      <c r="CG1422" s="185"/>
      <c r="CH1422" s="185">
        <f t="shared" ref="CH1422:CI1422" si="3779">SUM(CH1419:CH1421)</f>
        <v>0</v>
      </c>
      <c r="CI1422" s="185">
        <f t="shared" si="3779"/>
        <v>0</v>
      </c>
      <c r="CJ1422" s="185"/>
      <c r="CK1422" s="185">
        <f t="shared" ref="CK1422:CL1422" si="3780">SUM(CK1419:CK1421)</f>
        <v>0</v>
      </c>
      <c r="CL1422" s="185">
        <f t="shared" si="3780"/>
        <v>0</v>
      </c>
      <c r="CM1422" s="185"/>
      <c r="CN1422" s="185">
        <f t="shared" ref="CN1422:CO1422" si="3781">SUM(CN1419:CN1421)</f>
        <v>0</v>
      </c>
      <c r="CO1422" s="185">
        <f t="shared" si="3781"/>
        <v>0</v>
      </c>
      <c r="CP1422" s="2234"/>
      <c r="CQ1422" s="2234">
        <f t="shared" ref="CQ1422:CR1422" si="3782">SUM(CQ1419:CQ1421)</f>
        <v>0</v>
      </c>
      <c r="CR1422" s="2234">
        <f t="shared" si="3782"/>
        <v>0</v>
      </c>
      <c r="CS1422" s="283"/>
      <c r="CT1422" s="283">
        <f t="shared" ref="CT1422:CU1422" si="3783">SUM(CT1419:CT1421)</f>
        <v>0</v>
      </c>
      <c r="CU1422" s="283">
        <f t="shared" si="3783"/>
        <v>0</v>
      </c>
      <c r="CV1422" s="185"/>
      <c r="CW1422" s="185">
        <f t="shared" ref="CW1422:CX1422" si="3784">SUM(CW1419:CW1421)</f>
        <v>0</v>
      </c>
      <c r="CX1422" s="185">
        <f t="shared" si="3784"/>
        <v>0</v>
      </c>
      <c r="CY1422" s="185"/>
      <c r="CZ1422" s="185">
        <f t="shared" ref="CZ1422:DA1422" si="3785">SUM(CZ1419:CZ1421)</f>
        <v>0</v>
      </c>
      <c r="DA1422" s="185">
        <f t="shared" si="3785"/>
        <v>0</v>
      </c>
      <c r="DB1422" s="1622"/>
      <c r="DC1422" s="1622"/>
      <c r="DD1422" s="1622"/>
      <c r="DE1422" s="185">
        <f>SUM(DE1419:DE1421)</f>
        <v>0</v>
      </c>
      <c r="DF1422" s="283"/>
      <c r="DG1422" s="185"/>
      <c r="DH1422" s="185"/>
      <c r="DI1422" s="185"/>
      <c r="DJ1422" s="185"/>
      <c r="DK1422" s="185"/>
      <c r="DL1422" s="185"/>
      <c r="DM1422" s="185"/>
      <c r="DN1422" s="33"/>
      <c r="DO1422" s="185"/>
      <c r="DP1422" s="283"/>
      <c r="DQ1422" s="185"/>
      <c r="DR1422" s="185"/>
      <c r="DS1422" s="185"/>
      <c r="DT1422" s="185"/>
      <c r="DU1422" s="185"/>
      <c r="DV1422" s="185"/>
      <c r="DW1422" s="185"/>
      <c r="DX1422" s="33"/>
      <c r="DY1422" s="185"/>
      <c r="DZ1422" s="2234">
        <f>SUM(DZ1419:DZ1421)</f>
        <v>0</v>
      </c>
      <c r="EA1422" s="283">
        <f t="shared" ref="EA1422:EB1422" si="3786">SUM(EA1419:EA1421)</f>
        <v>0</v>
      </c>
      <c r="EB1422" s="185">
        <f t="shared" si="3786"/>
        <v>0</v>
      </c>
      <c r="EC1422" s="185">
        <f t="shared" ref="EC1422" si="3787">SUM(EC1419:EC1421)</f>
        <v>0</v>
      </c>
      <c r="ED1422" s="202"/>
      <c r="EE1422" s="202"/>
      <c r="EF1422" s="202"/>
      <c r="EG1422" s="202"/>
      <c r="EH1422" s="1614"/>
    </row>
    <row r="1423" spans="1:138" ht="15" hidden="1" customHeight="1" outlineLevel="1">
      <c r="A1423" s="67"/>
      <c r="B1423" s="67"/>
      <c r="C1423" s="93" t="s">
        <v>73</v>
      </c>
      <c r="D1423" s="94" t="s">
        <v>15</v>
      </c>
      <c r="E1423" s="84"/>
      <c r="F1423" s="84"/>
      <c r="G1423" s="84"/>
      <c r="H1423" s="84"/>
      <c r="I1423" s="84"/>
      <c r="J1423" s="84"/>
      <c r="K1423" s="84"/>
      <c r="L1423" s="84"/>
      <c r="M1423" s="2199"/>
      <c r="N1423" s="68"/>
      <c r="O1423" s="84"/>
      <c r="P1423" s="185"/>
      <c r="Q1423" s="185"/>
      <c r="R1423" s="185"/>
      <c r="S1423" s="185"/>
      <c r="T1423" s="185"/>
      <c r="U1423" s="185"/>
      <c r="V1423" s="84"/>
      <c r="W1423" s="84"/>
      <c r="X1423" s="84"/>
      <c r="Y1423" s="84"/>
      <c r="Z1423" s="84"/>
      <c r="AA1423" s="185"/>
      <c r="AB1423" s="185"/>
      <c r="AC1423" s="185"/>
      <c r="AD1423" s="185"/>
      <c r="AE1423" s="185"/>
      <c r="AF1423" s="23"/>
      <c r="AG1423" s="23"/>
      <c r="AH1423" s="185"/>
      <c r="AI1423" s="185"/>
      <c r="AJ1423" s="185"/>
      <c r="AK1423" s="185"/>
      <c r="AL1423" s="185"/>
      <c r="AM1423" s="185"/>
      <c r="AN1423" s="185"/>
      <c r="AO1423" s="185"/>
      <c r="AP1423" s="185"/>
      <c r="AQ1423" s="185"/>
      <c r="AR1423" s="185"/>
      <c r="AS1423" s="185"/>
      <c r="AT1423" s="185"/>
      <c r="AU1423" s="185"/>
      <c r="AV1423" s="185"/>
      <c r="AW1423" s="185"/>
      <c r="AX1423" s="185"/>
      <c r="AY1423" s="185"/>
      <c r="AZ1423" s="185"/>
      <c r="BA1423" s="185"/>
      <c r="BB1423" s="185"/>
      <c r="BC1423" s="185"/>
      <c r="BD1423" s="185"/>
      <c r="BE1423" s="185"/>
      <c r="BF1423" s="185"/>
      <c r="BG1423" s="185"/>
      <c r="BH1423" s="185"/>
      <c r="BI1423" s="185"/>
      <c r="BJ1423" s="185"/>
      <c r="BK1423" s="185"/>
      <c r="BL1423" s="185"/>
      <c r="BM1423" s="185"/>
      <c r="BN1423" s="185"/>
      <c r="BO1423" s="185"/>
      <c r="BP1423" s="185"/>
      <c r="BQ1423" s="185"/>
      <c r="BR1423" s="185"/>
      <c r="BS1423" s="185"/>
      <c r="BT1423" s="185"/>
      <c r="BU1423" s="185"/>
      <c r="BV1423" s="185"/>
      <c r="BW1423" s="185"/>
      <c r="BX1423" s="185"/>
      <c r="BY1423" s="185"/>
      <c r="BZ1423" s="185"/>
      <c r="CA1423" s="185"/>
      <c r="CB1423" s="185"/>
      <c r="CC1423" s="185"/>
      <c r="CD1423" s="185"/>
      <c r="CE1423" s="185"/>
      <c r="CF1423" s="185"/>
      <c r="CG1423" s="185"/>
      <c r="CH1423" s="185"/>
      <c r="CI1423" s="185"/>
      <c r="CJ1423" s="185"/>
      <c r="CK1423" s="185"/>
      <c r="CL1423" s="185"/>
      <c r="CM1423" s="185"/>
      <c r="CN1423" s="185"/>
      <c r="CO1423" s="185"/>
      <c r="CP1423" s="2234"/>
      <c r="CQ1423" s="2234"/>
      <c r="CR1423" s="2234"/>
      <c r="CS1423" s="283"/>
      <c r="CT1423" s="283"/>
      <c r="CU1423" s="283"/>
      <c r="CV1423" s="185"/>
      <c r="CW1423" s="185"/>
      <c r="CX1423" s="185"/>
      <c r="CY1423" s="185"/>
      <c r="CZ1423" s="185"/>
      <c r="DA1423" s="185"/>
      <c r="DB1423" s="1622"/>
      <c r="DC1423" s="1622"/>
      <c r="DD1423" s="1622"/>
      <c r="DE1423" s="185"/>
      <c r="DF1423" s="283"/>
      <c r="DG1423" s="185"/>
      <c r="DH1423" s="185"/>
      <c r="DI1423" s="185"/>
      <c r="DJ1423" s="185"/>
      <c r="DK1423" s="185"/>
      <c r="DL1423" s="185"/>
      <c r="DM1423" s="185"/>
      <c r="DN1423" s="185"/>
      <c r="DO1423" s="185"/>
      <c r="DP1423" s="283"/>
      <c r="DQ1423" s="185"/>
      <c r="DR1423" s="185"/>
      <c r="DS1423" s="185"/>
      <c r="DT1423" s="185"/>
      <c r="DU1423" s="185"/>
      <c r="DV1423" s="185"/>
      <c r="DW1423" s="185"/>
      <c r="DX1423" s="185"/>
      <c r="DY1423" s="185"/>
      <c r="DZ1423" s="2234"/>
      <c r="EA1423" s="283"/>
      <c r="EB1423" s="185"/>
      <c r="EC1423" s="185"/>
      <c r="ED1423" s="202"/>
      <c r="EE1423" s="202"/>
      <c r="EF1423" s="202"/>
      <c r="EG1423" s="202"/>
      <c r="EH1423" s="1614"/>
    </row>
    <row r="1424" spans="1:138" ht="15" hidden="1" customHeight="1" outlineLevel="1">
      <c r="A1424" s="67"/>
      <c r="B1424" s="67"/>
      <c r="C1424" s="95"/>
      <c r="D1424" s="98"/>
      <c r="E1424" s="67"/>
      <c r="F1424" s="67"/>
      <c r="G1424" s="67"/>
      <c r="H1424" s="86">
        <f>SUM(I1424:L1424)</f>
        <v>0</v>
      </c>
      <c r="I1424" s="67"/>
      <c r="J1424" s="67"/>
      <c r="K1424" s="67"/>
      <c r="L1424" s="67"/>
      <c r="M1424" s="2216"/>
      <c r="N1424" s="85"/>
      <c r="O1424" s="67"/>
      <c r="P1424" s="23"/>
      <c r="Q1424" s="185">
        <f>SUM(R1424:U1424)</f>
        <v>0</v>
      </c>
      <c r="R1424" s="23"/>
      <c r="S1424" s="23"/>
      <c r="T1424" s="23"/>
      <c r="U1424" s="23"/>
      <c r="V1424" s="86">
        <f>SUM(W1424:Z1424)</f>
        <v>0</v>
      </c>
      <c r="W1424" s="67"/>
      <c r="X1424" s="67"/>
      <c r="Y1424" s="67"/>
      <c r="Z1424" s="67"/>
      <c r="AA1424" s="185">
        <f>SUM(AB1424:AE1424)</f>
        <v>0</v>
      </c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216"/>
      <c r="CQ1424" s="2216"/>
      <c r="CR1424" s="2216"/>
      <c r="CS1424" s="85"/>
      <c r="CT1424" s="85"/>
      <c r="CU1424" s="85"/>
      <c r="CV1424" s="23"/>
      <c r="CW1424" s="23"/>
      <c r="CX1424" s="23"/>
      <c r="CY1424" s="23"/>
      <c r="CZ1424" s="23"/>
      <c r="DA1424" s="23"/>
      <c r="DB1424" s="1496"/>
      <c r="DC1424" s="1496"/>
      <c r="DD1424" s="1496"/>
      <c r="DE1424" s="23"/>
      <c r="DF1424" s="85"/>
      <c r="DG1424" s="23"/>
      <c r="DH1424" s="23"/>
      <c r="DI1424" s="23"/>
      <c r="DJ1424" s="23"/>
      <c r="DK1424" s="23"/>
      <c r="DL1424" s="23"/>
      <c r="DM1424" s="23"/>
      <c r="DN1424" s="185"/>
      <c r="DO1424" s="23"/>
      <c r="DP1424" s="85"/>
      <c r="DQ1424" s="23"/>
      <c r="DR1424" s="23"/>
      <c r="DS1424" s="23"/>
      <c r="DT1424" s="23"/>
      <c r="DU1424" s="23"/>
      <c r="DV1424" s="23"/>
      <c r="DW1424" s="23"/>
      <c r="DX1424" s="185"/>
      <c r="DY1424" s="23"/>
      <c r="DZ1424" s="2216"/>
      <c r="EA1424" s="85"/>
      <c r="EB1424" s="23"/>
      <c r="EC1424" s="23"/>
      <c r="ED1424" s="171"/>
      <c r="EE1424" s="171"/>
      <c r="EF1424" s="171"/>
      <c r="EG1424" s="171"/>
      <c r="EH1424" s="1291"/>
    </row>
    <row r="1425" spans="1:138" ht="15" hidden="1" customHeight="1" outlineLevel="1">
      <c r="A1425" s="67"/>
      <c r="B1425" s="67"/>
      <c r="C1425" s="95"/>
      <c r="D1425" s="98"/>
      <c r="E1425" s="67"/>
      <c r="F1425" s="67"/>
      <c r="G1425" s="67"/>
      <c r="H1425" s="86">
        <f>SUM(I1425:L1425)</f>
        <v>0</v>
      </c>
      <c r="I1425" s="67"/>
      <c r="J1425" s="67"/>
      <c r="K1425" s="67"/>
      <c r="L1425" s="67"/>
      <c r="M1425" s="2216"/>
      <c r="N1425" s="85"/>
      <c r="O1425" s="67"/>
      <c r="P1425" s="23"/>
      <c r="Q1425" s="185">
        <f>SUM(R1425:U1425)</f>
        <v>0</v>
      </c>
      <c r="R1425" s="196"/>
      <c r="S1425" s="196"/>
      <c r="T1425" s="196"/>
      <c r="U1425" s="196"/>
      <c r="V1425" s="86">
        <f>SUM(W1425:Z1425)</f>
        <v>0</v>
      </c>
      <c r="W1425" s="67"/>
      <c r="X1425" s="67"/>
      <c r="Y1425" s="67"/>
      <c r="Z1425" s="67"/>
      <c r="AA1425" s="185">
        <f>SUM(AB1425:AE1425)</f>
        <v>0</v>
      </c>
      <c r="AB1425" s="196"/>
      <c r="AC1425" s="196"/>
      <c r="AD1425" s="196"/>
      <c r="AE1425" s="196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  <c r="BT1425" s="33"/>
      <c r="BU1425" s="33"/>
      <c r="BV1425" s="33"/>
      <c r="BW1425" s="33"/>
      <c r="BX1425" s="33"/>
      <c r="BY1425" s="33"/>
      <c r="BZ1425" s="33"/>
      <c r="CA1425" s="33"/>
      <c r="CB1425" s="33"/>
      <c r="CC1425" s="33"/>
      <c r="CD1425" s="33"/>
      <c r="CE1425" s="33"/>
      <c r="CF1425" s="33"/>
      <c r="CG1425" s="33"/>
      <c r="CH1425" s="33"/>
      <c r="CI1425" s="33"/>
      <c r="CJ1425" s="33"/>
      <c r="CK1425" s="33"/>
      <c r="CL1425" s="33"/>
      <c r="CM1425" s="33"/>
      <c r="CN1425" s="33"/>
      <c r="CO1425" s="33"/>
      <c r="CP1425" s="2239"/>
      <c r="CQ1425" s="2239"/>
      <c r="CR1425" s="2239"/>
      <c r="CS1425" s="210"/>
      <c r="CT1425" s="210"/>
      <c r="CU1425" s="210"/>
      <c r="CV1425" s="33"/>
      <c r="CW1425" s="33"/>
      <c r="CX1425" s="33"/>
      <c r="CY1425" s="33"/>
      <c r="CZ1425" s="33"/>
      <c r="DA1425" s="33"/>
      <c r="DB1425" s="1498"/>
      <c r="DC1425" s="1498"/>
      <c r="DD1425" s="1498"/>
      <c r="DE1425" s="33"/>
      <c r="DF1425" s="210"/>
      <c r="DG1425" s="33"/>
      <c r="DH1425" s="33"/>
      <c r="DI1425" s="33"/>
      <c r="DJ1425" s="33"/>
      <c r="DK1425" s="33"/>
      <c r="DL1425" s="33"/>
      <c r="DM1425" s="33"/>
      <c r="DN1425" s="23"/>
      <c r="DO1425" s="33"/>
      <c r="DP1425" s="210"/>
      <c r="DQ1425" s="33"/>
      <c r="DR1425" s="33"/>
      <c r="DS1425" s="33"/>
      <c r="DT1425" s="33"/>
      <c r="DU1425" s="33"/>
      <c r="DV1425" s="33"/>
      <c r="DW1425" s="33"/>
      <c r="DX1425" s="23"/>
      <c r="DY1425" s="33"/>
      <c r="DZ1425" s="2239"/>
      <c r="EA1425" s="210"/>
      <c r="EB1425" s="33"/>
      <c r="EC1425" s="33"/>
      <c r="ED1425" s="201"/>
      <c r="EE1425" s="201"/>
      <c r="EF1425" s="201"/>
      <c r="EG1425" s="201"/>
      <c r="EH1425" s="1581"/>
    </row>
    <row r="1426" spans="1:138" ht="15" hidden="1" customHeight="1" outlineLevel="1">
      <c r="A1426" s="67"/>
      <c r="B1426" s="67"/>
      <c r="C1426" s="95" t="s">
        <v>49</v>
      </c>
      <c r="D1426" s="98"/>
      <c r="E1426" s="67"/>
      <c r="F1426" s="67"/>
      <c r="G1426" s="67"/>
      <c r="H1426" s="86">
        <f>SUM(I1426:L1426)</f>
        <v>0</v>
      </c>
      <c r="I1426" s="67"/>
      <c r="J1426" s="67"/>
      <c r="K1426" s="67"/>
      <c r="L1426" s="67"/>
      <c r="M1426" s="2216"/>
      <c r="N1426" s="85"/>
      <c r="O1426" s="67"/>
      <c r="P1426" s="23"/>
      <c r="Q1426" s="185">
        <f>SUM(R1426:U1426)</f>
        <v>0</v>
      </c>
      <c r="R1426" s="196"/>
      <c r="S1426" s="196"/>
      <c r="T1426" s="196"/>
      <c r="U1426" s="196"/>
      <c r="V1426" s="86">
        <f>SUM(W1426:Z1426)</f>
        <v>0</v>
      </c>
      <c r="W1426" s="67"/>
      <c r="X1426" s="67"/>
      <c r="Y1426" s="67"/>
      <c r="Z1426" s="67"/>
      <c r="AA1426" s="185">
        <f>SUM(AB1426:AE1426)</f>
        <v>0</v>
      </c>
      <c r="AB1426" s="196"/>
      <c r="AC1426" s="196"/>
      <c r="AD1426" s="196"/>
      <c r="AE1426" s="196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  <c r="CG1426" s="33"/>
      <c r="CH1426" s="33"/>
      <c r="CI1426" s="33"/>
      <c r="CJ1426" s="33"/>
      <c r="CK1426" s="33"/>
      <c r="CL1426" s="33"/>
      <c r="CM1426" s="33"/>
      <c r="CN1426" s="33"/>
      <c r="CO1426" s="33"/>
      <c r="CP1426" s="2239"/>
      <c r="CQ1426" s="2239"/>
      <c r="CR1426" s="2239"/>
      <c r="CS1426" s="210"/>
      <c r="CT1426" s="210"/>
      <c r="CU1426" s="210"/>
      <c r="CV1426" s="33"/>
      <c r="CW1426" s="33"/>
      <c r="CX1426" s="33"/>
      <c r="CY1426" s="33"/>
      <c r="CZ1426" s="33"/>
      <c r="DA1426" s="33"/>
      <c r="DB1426" s="1498"/>
      <c r="DC1426" s="1498"/>
      <c r="DD1426" s="1498"/>
      <c r="DE1426" s="33"/>
      <c r="DF1426" s="210"/>
      <c r="DG1426" s="33"/>
      <c r="DH1426" s="33"/>
      <c r="DI1426" s="33"/>
      <c r="DJ1426" s="33"/>
      <c r="DK1426" s="33"/>
      <c r="DL1426" s="33"/>
      <c r="DM1426" s="33"/>
      <c r="DN1426" s="33"/>
      <c r="DO1426" s="33"/>
      <c r="DP1426" s="210"/>
      <c r="DQ1426" s="33"/>
      <c r="DR1426" s="33"/>
      <c r="DS1426" s="33"/>
      <c r="DT1426" s="33"/>
      <c r="DU1426" s="33"/>
      <c r="DV1426" s="33"/>
      <c r="DW1426" s="33"/>
      <c r="DX1426" s="33"/>
      <c r="DY1426" s="33"/>
      <c r="DZ1426" s="2239"/>
      <c r="EA1426" s="210"/>
      <c r="EB1426" s="33"/>
      <c r="EC1426" s="33"/>
      <c r="ED1426" s="201"/>
      <c r="EE1426" s="201"/>
      <c r="EF1426" s="201"/>
      <c r="EG1426" s="201"/>
      <c r="EH1426" s="1581"/>
    </row>
    <row r="1427" spans="1:138" ht="15" hidden="1" customHeight="1" outlineLevel="1">
      <c r="A1427" s="67"/>
      <c r="B1427" s="67"/>
      <c r="C1427" s="95"/>
      <c r="D1427" s="97" t="s">
        <v>52</v>
      </c>
      <c r="E1427" s="84"/>
      <c r="F1427" s="84"/>
      <c r="G1427" s="84"/>
      <c r="H1427" s="84"/>
      <c r="I1427" s="84"/>
      <c r="J1427" s="84"/>
      <c r="K1427" s="84"/>
      <c r="L1427" s="84"/>
      <c r="M1427" s="2199"/>
      <c r="N1427" s="68"/>
      <c r="O1427" s="84"/>
      <c r="P1427" s="185"/>
      <c r="Q1427" s="185"/>
      <c r="R1427" s="185"/>
      <c r="S1427" s="185"/>
      <c r="T1427" s="185"/>
      <c r="U1427" s="185"/>
      <c r="V1427" s="84"/>
      <c r="W1427" s="84"/>
      <c r="X1427" s="84"/>
      <c r="Y1427" s="84"/>
      <c r="Z1427" s="84"/>
      <c r="AA1427" s="185"/>
      <c r="AB1427" s="185"/>
      <c r="AC1427" s="185"/>
      <c r="AD1427" s="185"/>
      <c r="AE1427" s="185"/>
      <c r="AF1427" s="105"/>
      <c r="AG1427" s="105"/>
      <c r="AH1427" s="185">
        <f>SUM(AH1424:AH1426)</f>
        <v>0</v>
      </c>
      <c r="AI1427" s="185">
        <f>SUM(AI1424:AI1426)</f>
        <v>0</v>
      </c>
      <c r="AJ1427" s="185">
        <f t="shared" ref="AJ1427:AV1427" si="3788">SUM(AJ1424:AJ1426)</f>
        <v>0</v>
      </c>
      <c r="AK1427" s="185">
        <f t="shared" si="3788"/>
        <v>0</v>
      </c>
      <c r="AL1427" s="185">
        <f t="shared" si="3788"/>
        <v>0</v>
      </c>
      <c r="AM1427" s="185">
        <f t="shared" si="3788"/>
        <v>0</v>
      </c>
      <c r="AN1427" s="185">
        <f t="shared" si="3788"/>
        <v>0</v>
      </c>
      <c r="AO1427" s="185">
        <f t="shared" si="3788"/>
        <v>0</v>
      </c>
      <c r="AP1427" s="185">
        <f t="shared" si="3788"/>
        <v>0</v>
      </c>
      <c r="AQ1427" s="185">
        <f t="shared" si="3788"/>
        <v>0</v>
      </c>
      <c r="AR1427" s="185">
        <f t="shared" si="3788"/>
        <v>0</v>
      </c>
      <c r="AS1427" s="185">
        <f t="shared" si="3788"/>
        <v>0</v>
      </c>
      <c r="AT1427" s="185">
        <f t="shared" si="3788"/>
        <v>0</v>
      </c>
      <c r="AU1427" s="185">
        <f t="shared" si="3788"/>
        <v>0</v>
      </c>
      <c r="AV1427" s="185">
        <f t="shared" si="3788"/>
        <v>0</v>
      </c>
      <c r="AW1427" s="185">
        <f>SUM(AW1424:AW1426)</f>
        <v>0</v>
      </c>
      <c r="AX1427" s="185">
        <f>SUM(AX1424:AX1426)</f>
        <v>0</v>
      </c>
      <c r="AY1427" s="185">
        <f t="shared" ref="AY1427:BK1427" si="3789">SUM(AY1424:AY1426)</f>
        <v>0</v>
      </c>
      <c r="AZ1427" s="185">
        <f t="shared" si="3789"/>
        <v>0</v>
      </c>
      <c r="BA1427" s="185">
        <f t="shared" si="3789"/>
        <v>0</v>
      </c>
      <c r="BB1427" s="185">
        <f t="shared" si="3789"/>
        <v>0</v>
      </c>
      <c r="BC1427" s="185">
        <f t="shared" si="3789"/>
        <v>0</v>
      </c>
      <c r="BD1427" s="185">
        <f t="shared" si="3789"/>
        <v>0</v>
      </c>
      <c r="BE1427" s="185">
        <f t="shared" si="3789"/>
        <v>0</v>
      </c>
      <c r="BF1427" s="185">
        <f t="shared" si="3789"/>
        <v>0</v>
      </c>
      <c r="BG1427" s="185">
        <f t="shared" si="3789"/>
        <v>0</v>
      </c>
      <c r="BH1427" s="185">
        <f t="shared" si="3789"/>
        <v>0</v>
      </c>
      <c r="BI1427" s="185">
        <f t="shared" si="3789"/>
        <v>0</v>
      </c>
      <c r="BJ1427" s="185">
        <f t="shared" si="3789"/>
        <v>0</v>
      </c>
      <c r="BK1427" s="185">
        <f t="shared" si="3789"/>
        <v>0</v>
      </c>
      <c r="BL1427" s="185">
        <f>SUM(BL1424:BL1426)</f>
        <v>0</v>
      </c>
      <c r="BM1427" s="185">
        <f>SUM(BM1424:BM1426)</f>
        <v>0</v>
      </c>
      <c r="BN1427" s="185">
        <f t="shared" ref="BN1427:BZ1427" si="3790">SUM(BN1424:BN1426)</f>
        <v>0</v>
      </c>
      <c r="BO1427" s="185">
        <f t="shared" si="3790"/>
        <v>0</v>
      </c>
      <c r="BP1427" s="185">
        <f t="shared" si="3790"/>
        <v>0</v>
      </c>
      <c r="BQ1427" s="185">
        <f t="shared" si="3790"/>
        <v>0</v>
      </c>
      <c r="BR1427" s="185">
        <f t="shared" si="3790"/>
        <v>0</v>
      </c>
      <c r="BS1427" s="185">
        <f t="shared" si="3790"/>
        <v>0</v>
      </c>
      <c r="BT1427" s="185">
        <f t="shared" si="3790"/>
        <v>0</v>
      </c>
      <c r="BU1427" s="185">
        <f t="shared" si="3790"/>
        <v>0</v>
      </c>
      <c r="BV1427" s="185">
        <f t="shared" si="3790"/>
        <v>0</v>
      </c>
      <c r="BW1427" s="185">
        <f t="shared" si="3790"/>
        <v>0</v>
      </c>
      <c r="BX1427" s="185">
        <f t="shared" si="3790"/>
        <v>0</v>
      </c>
      <c r="BY1427" s="185">
        <f t="shared" si="3790"/>
        <v>0</v>
      </c>
      <c r="BZ1427" s="185">
        <f t="shared" si="3790"/>
        <v>0</v>
      </c>
      <c r="CA1427" s="185">
        <f>SUM(CA1424:CA1426)</f>
        <v>0</v>
      </c>
      <c r="CB1427" s="185">
        <f>SUM(CB1424:CB1426)</f>
        <v>0</v>
      </c>
      <c r="CC1427" s="185">
        <f t="shared" ref="CC1427:CO1427" si="3791">SUM(CC1424:CC1426)</f>
        <v>0</v>
      </c>
      <c r="CD1427" s="185">
        <f t="shared" si="3791"/>
        <v>0</v>
      </c>
      <c r="CE1427" s="185">
        <f t="shared" si="3791"/>
        <v>0</v>
      </c>
      <c r="CF1427" s="185">
        <f t="shared" si="3791"/>
        <v>0</v>
      </c>
      <c r="CG1427" s="185">
        <f t="shared" si="3791"/>
        <v>0</v>
      </c>
      <c r="CH1427" s="185">
        <f t="shared" si="3791"/>
        <v>0</v>
      </c>
      <c r="CI1427" s="185">
        <f t="shared" si="3791"/>
        <v>0</v>
      </c>
      <c r="CJ1427" s="185">
        <f t="shared" si="3791"/>
        <v>0</v>
      </c>
      <c r="CK1427" s="185">
        <f t="shared" si="3791"/>
        <v>0</v>
      </c>
      <c r="CL1427" s="185">
        <f t="shared" si="3791"/>
        <v>0</v>
      </c>
      <c r="CM1427" s="185">
        <f t="shared" si="3791"/>
        <v>0</v>
      </c>
      <c r="CN1427" s="185">
        <f t="shared" si="3791"/>
        <v>0</v>
      </c>
      <c r="CO1427" s="185">
        <f t="shared" si="3791"/>
        <v>0</v>
      </c>
      <c r="CP1427" s="2234">
        <f t="shared" ref="CP1427:CX1427" si="3792">SUM(CP1424:CP1426)</f>
        <v>0</v>
      </c>
      <c r="CQ1427" s="2234">
        <f t="shared" si="3792"/>
        <v>0</v>
      </c>
      <c r="CR1427" s="2234">
        <f t="shared" si="3792"/>
        <v>0</v>
      </c>
      <c r="CS1427" s="283">
        <f t="shared" si="3792"/>
        <v>0</v>
      </c>
      <c r="CT1427" s="283">
        <f t="shared" si="3792"/>
        <v>0</v>
      </c>
      <c r="CU1427" s="283">
        <f t="shared" si="3792"/>
        <v>0</v>
      </c>
      <c r="CV1427" s="185">
        <f t="shared" si="3792"/>
        <v>0</v>
      </c>
      <c r="CW1427" s="185">
        <f t="shared" si="3792"/>
        <v>0</v>
      </c>
      <c r="CX1427" s="185">
        <f t="shared" si="3792"/>
        <v>0</v>
      </c>
      <c r="CY1427" s="185">
        <f t="shared" ref="CY1427:DA1427" si="3793">SUM(CY1424:CY1426)</f>
        <v>0</v>
      </c>
      <c r="CZ1427" s="185">
        <f t="shared" si="3793"/>
        <v>0</v>
      </c>
      <c r="DA1427" s="185">
        <f t="shared" si="3793"/>
        <v>0</v>
      </c>
      <c r="DB1427" s="1622"/>
      <c r="DC1427" s="1622"/>
      <c r="DD1427" s="1622"/>
      <c r="DE1427" s="185">
        <f>SUM(DE1424:DE1426)</f>
        <v>0</v>
      </c>
      <c r="DF1427" s="283"/>
      <c r="DG1427" s="185"/>
      <c r="DH1427" s="185"/>
      <c r="DI1427" s="185"/>
      <c r="DJ1427" s="185"/>
      <c r="DK1427" s="185"/>
      <c r="DL1427" s="185"/>
      <c r="DM1427" s="185"/>
      <c r="DN1427" s="33"/>
      <c r="DO1427" s="185"/>
      <c r="DP1427" s="283"/>
      <c r="DQ1427" s="185"/>
      <c r="DR1427" s="185"/>
      <c r="DS1427" s="185"/>
      <c r="DT1427" s="185"/>
      <c r="DU1427" s="185"/>
      <c r="DV1427" s="185"/>
      <c r="DW1427" s="185"/>
      <c r="DX1427" s="33"/>
      <c r="DY1427" s="185"/>
      <c r="DZ1427" s="2234">
        <f>SUM(DZ1424:DZ1426)</f>
        <v>0</v>
      </c>
      <c r="EA1427" s="283">
        <f t="shared" ref="EA1427:EB1427" si="3794">SUM(EA1424:EA1426)</f>
        <v>0</v>
      </c>
      <c r="EB1427" s="185">
        <f t="shared" si="3794"/>
        <v>0</v>
      </c>
      <c r="EC1427" s="185">
        <f t="shared" ref="EC1427" si="3795">SUM(EC1424:EC1426)</f>
        <v>0</v>
      </c>
      <c r="ED1427" s="202"/>
      <c r="EE1427" s="202"/>
      <c r="EF1427" s="202"/>
      <c r="EG1427" s="202"/>
      <c r="EH1427" s="1614"/>
    </row>
    <row r="1428" spans="1:138" ht="15" hidden="1" customHeight="1" outlineLevel="1">
      <c r="A1428" s="67"/>
      <c r="B1428" s="67"/>
      <c r="C1428" s="93" t="s">
        <v>74</v>
      </c>
      <c r="D1428" s="94" t="s">
        <v>16</v>
      </c>
      <c r="E1428" s="84"/>
      <c r="F1428" s="84"/>
      <c r="G1428" s="84"/>
      <c r="H1428" s="84"/>
      <c r="I1428" s="84"/>
      <c r="J1428" s="84"/>
      <c r="K1428" s="84"/>
      <c r="L1428" s="84"/>
      <c r="M1428" s="2199"/>
      <c r="N1428" s="68"/>
      <c r="O1428" s="84"/>
      <c r="P1428" s="185"/>
      <c r="Q1428" s="185"/>
      <c r="R1428" s="185"/>
      <c r="S1428" s="185"/>
      <c r="T1428" s="185"/>
      <c r="U1428" s="185"/>
      <c r="V1428" s="84"/>
      <c r="W1428" s="84"/>
      <c r="X1428" s="84"/>
      <c r="Y1428" s="84"/>
      <c r="Z1428" s="84"/>
      <c r="AA1428" s="185"/>
      <c r="AB1428" s="185"/>
      <c r="AC1428" s="185"/>
      <c r="AD1428" s="185"/>
      <c r="AE1428" s="185"/>
      <c r="AF1428" s="23"/>
      <c r="AG1428" s="23"/>
      <c r="AH1428" s="185"/>
      <c r="AI1428" s="185"/>
      <c r="AJ1428" s="185"/>
      <c r="AK1428" s="185"/>
      <c r="AL1428" s="185"/>
      <c r="AM1428" s="185"/>
      <c r="AN1428" s="185"/>
      <c r="AO1428" s="185"/>
      <c r="AP1428" s="185"/>
      <c r="AQ1428" s="185"/>
      <c r="AR1428" s="185"/>
      <c r="AS1428" s="185"/>
      <c r="AT1428" s="185"/>
      <c r="AU1428" s="185"/>
      <c r="AV1428" s="185"/>
      <c r="AW1428" s="185"/>
      <c r="AX1428" s="185"/>
      <c r="AY1428" s="185"/>
      <c r="AZ1428" s="185"/>
      <c r="BA1428" s="185"/>
      <c r="BB1428" s="185"/>
      <c r="BC1428" s="185"/>
      <c r="BD1428" s="185"/>
      <c r="BE1428" s="185"/>
      <c r="BF1428" s="185"/>
      <c r="BG1428" s="185"/>
      <c r="BH1428" s="185"/>
      <c r="BI1428" s="185"/>
      <c r="BJ1428" s="185"/>
      <c r="BK1428" s="185"/>
      <c r="BL1428" s="185"/>
      <c r="BM1428" s="185"/>
      <c r="BN1428" s="185"/>
      <c r="BO1428" s="185"/>
      <c r="BP1428" s="185"/>
      <c r="BQ1428" s="185"/>
      <c r="BR1428" s="185"/>
      <c r="BS1428" s="185"/>
      <c r="BT1428" s="185"/>
      <c r="BU1428" s="185"/>
      <c r="BV1428" s="185"/>
      <c r="BW1428" s="185"/>
      <c r="BX1428" s="185"/>
      <c r="BY1428" s="185"/>
      <c r="BZ1428" s="185"/>
      <c r="CA1428" s="185"/>
      <c r="CB1428" s="185"/>
      <c r="CC1428" s="185"/>
      <c r="CD1428" s="185"/>
      <c r="CE1428" s="185"/>
      <c r="CF1428" s="185"/>
      <c r="CG1428" s="185"/>
      <c r="CH1428" s="185"/>
      <c r="CI1428" s="185"/>
      <c r="CJ1428" s="185"/>
      <c r="CK1428" s="185"/>
      <c r="CL1428" s="185"/>
      <c r="CM1428" s="185"/>
      <c r="CN1428" s="185"/>
      <c r="CO1428" s="185"/>
      <c r="CP1428" s="2234"/>
      <c r="CQ1428" s="2234"/>
      <c r="CR1428" s="2234"/>
      <c r="CS1428" s="283"/>
      <c r="CT1428" s="283"/>
      <c r="CU1428" s="283"/>
      <c r="CV1428" s="185"/>
      <c r="CW1428" s="185"/>
      <c r="CX1428" s="185"/>
      <c r="CY1428" s="185"/>
      <c r="CZ1428" s="185"/>
      <c r="DA1428" s="185"/>
      <c r="DB1428" s="1622"/>
      <c r="DC1428" s="1622"/>
      <c r="DD1428" s="1622"/>
      <c r="DE1428" s="185"/>
      <c r="DF1428" s="283"/>
      <c r="DG1428" s="185"/>
      <c r="DH1428" s="185"/>
      <c r="DI1428" s="185"/>
      <c r="DJ1428" s="185"/>
      <c r="DK1428" s="185"/>
      <c r="DL1428" s="185"/>
      <c r="DM1428" s="185"/>
      <c r="DN1428" s="185"/>
      <c r="DO1428" s="185"/>
      <c r="DP1428" s="283"/>
      <c r="DQ1428" s="185"/>
      <c r="DR1428" s="185"/>
      <c r="DS1428" s="185"/>
      <c r="DT1428" s="185"/>
      <c r="DU1428" s="185"/>
      <c r="DV1428" s="185"/>
      <c r="DW1428" s="185"/>
      <c r="DX1428" s="185"/>
      <c r="DY1428" s="185"/>
      <c r="DZ1428" s="2234"/>
      <c r="EA1428" s="283"/>
      <c r="EB1428" s="185"/>
      <c r="EC1428" s="185"/>
      <c r="ED1428" s="202"/>
      <c r="EE1428" s="202"/>
      <c r="EF1428" s="202"/>
      <c r="EG1428" s="202"/>
      <c r="EH1428" s="1614"/>
    </row>
    <row r="1429" spans="1:138" ht="15" hidden="1" customHeight="1" outlineLevel="1">
      <c r="A1429" s="67"/>
      <c r="B1429" s="67"/>
      <c r="C1429" s="95"/>
      <c r="D1429" s="98"/>
      <c r="E1429" s="67"/>
      <c r="F1429" s="67"/>
      <c r="G1429" s="67"/>
      <c r="H1429" s="86">
        <f>SUM(I1429:L1429)</f>
        <v>0</v>
      </c>
      <c r="I1429" s="67"/>
      <c r="J1429" s="67"/>
      <c r="K1429" s="67"/>
      <c r="L1429" s="67"/>
      <c r="M1429" s="2216"/>
      <c r="N1429" s="85"/>
      <c r="O1429" s="67"/>
      <c r="P1429" s="23"/>
      <c r="Q1429" s="185">
        <f>SUM(R1429:U1429)</f>
        <v>0</v>
      </c>
      <c r="R1429" s="23"/>
      <c r="S1429" s="23"/>
      <c r="T1429" s="23"/>
      <c r="U1429" s="23"/>
      <c r="V1429" s="86">
        <f>SUM(W1429:Z1429)</f>
        <v>0</v>
      </c>
      <c r="W1429" s="67"/>
      <c r="X1429" s="67"/>
      <c r="Y1429" s="67"/>
      <c r="Z1429" s="67"/>
      <c r="AA1429" s="185">
        <f>SUM(AB1429:AE1429)</f>
        <v>0</v>
      </c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216"/>
      <c r="CQ1429" s="2216"/>
      <c r="CR1429" s="2216"/>
      <c r="CS1429" s="85"/>
      <c r="CT1429" s="85"/>
      <c r="CU1429" s="85"/>
      <c r="CV1429" s="23"/>
      <c r="CW1429" s="23"/>
      <c r="CX1429" s="23"/>
      <c r="CY1429" s="23"/>
      <c r="CZ1429" s="23"/>
      <c r="DA1429" s="23"/>
      <c r="DB1429" s="1496"/>
      <c r="DC1429" s="1496"/>
      <c r="DD1429" s="1496"/>
      <c r="DE1429" s="23"/>
      <c r="DF1429" s="85"/>
      <c r="DG1429" s="23"/>
      <c r="DH1429" s="23"/>
      <c r="DI1429" s="23"/>
      <c r="DJ1429" s="23"/>
      <c r="DK1429" s="23"/>
      <c r="DL1429" s="23"/>
      <c r="DM1429" s="23"/>
      <c r="DN1429" s="185"/>
      <c r="DO1429" s="23"/>
      <c r="DP1429" s="85"/>
      <c r="DQ1429" s="23"/>
      <c r="DR1429" s="23"/>
      <c r="DS1429" s="23"/>
      <c r="DT1429" s="23"/>
      <c r="DU1429" s="23"/>
      <c r="DV1429" s="23"/>
      <c r="DW1429" s="23"/>
      <c r="DX1429" s="185"/>
      <c r="DY1429" s="23"/>
      <c r="DZ1429" s="2216"/>
      <c r="EA1429" s="85"/>
      <c r="EB1429" s="23"/>
      <c r="EC1429" s="23"/>
      <c r="ED1429" s="171"/>
      <c r="EE1429" s="171"/>
      <c r="EF1429" s="171"/>
      <c r="EG1429" s="171"/>
      <c r="EH1429" s="1291"/>
    </row>
    <row r="1430" spans="1:138" ht="15" hidden="1" customHeight="1" outlineLevel="1">
      <c r="A1430" s="67"/>
      <c r="B1430" s="67"/>
      <c r="C1430" s="95"/>
      <c r="D1430" s="98"/>
      <c r="E1430" s="67"/>
      <c r="F1430" s="67"/>
      <c r="G1430" s="67"/>
      <c r="H1430" s="86">
        <f>SUM(I1430:L1430)</f>
        <v>0</v>
      </c>
      <c r="I1430" s="67"/>
      <c r="J1430" s="67"/>
      <c r="K1430" s="67"/>
      <c r="L1430" s="67"/>
      <c r="M1430" s="2216"/>
      <c r="N1430" s="85"/>
      <c r="O1430" s="67"/>
      <c r="P1430" s="23"/>
      <c r="Q1430" s="185">
        <f>SUM(R1430:U1430)</f>
        <v>0</v>
      </c>
      <c r="R1430" s="196"/>
      <c r="S1430" s="196"/>
      <c r="T1430" s="196"/>
      <c r="U1430" s="196"/>
      <c r="V1430" s="86">
        <f>SUM(W1430:Z1430)</f>
        <v>0</v>
      </c>
      <c r="W1430" s="67"/>
      <c r="X1430" s="67"/>
      <c r="Y1430" s="67"/>
      <c r="Z1430" s="67"/>
      <c r="AA1430" s="185">
        <f>SUM(AB1430:AE1430)</f>
        <v>0</v>
      </c>
      <c r="AB1430" s="196"/>
      <c r="AC1430" s="196"/>
      <c r="AD1430" s="196"/>
      <c r="AE1430" s="196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  <c r="BT1430" s="33"/>
      <c r="BU1430" s="33"/>
      <c r="BV1430" s="33"/>
      <c r="BW1430" s="33"/>
      <c r="BX1430" s="33"/>
      <c r="BY1430" s="33"/>
      <c r="BZ1430" s="33"/>
      <c r="CA1430" s="33"/>
      <c r="CB1430" s="33"/>
      <c r="CC1430" s="33"/>
      <c r="CD1430" s="33"/>
      <c r="CE1430" s="33"/>
      <c r="CF1430" s="33"/>
      <c r="CG1430" s="33"/>
      <c r="CH1430" s="33"/>
      <c r="CI1430" s="33"/>
      <c r="CJ1430" s="33"/>
      <c r="CK1430" s="33"/>
      <c r="CL1430" s="33"/>
      <c r="CM1430" s="33"/>
      <c r="CN1430" s="33"/>
      <c r="CO1430" s="33"/>
      <c r="CP1430" s="2239"/>
      <c r="CQ1430" s="2239"/>
      <c r="CR1430" s="2239"/>
      <c r="CS1430" s="210"/>
      <c r="CT1430" s="210"/>
      <c r="CU1430" s="210"/>
      <c r="CV1430" s="33"/>
      <c r="CW1430" s="33"/>
      <c r="CX1430" s="33"/>
      <c r="CY1430" s="33"/>
      <c r="CZ1430" s="33"/>
      <c r="DA1430" s="33"/>
      <c r="DB1430" s="1498"/>
      <c r="DC1430" s="1498"/>
      <c r="DD1430" s="1498"/>
      <c r="DE1430" s="33"/>
      <c r="DF1430" s="210"/>
      <c r="DG1430" s="33"/>
      <c r="DH1430" s="33"/>
      <c r="DI1430" s="33"/>
      <c r="DJ1430" s="33"/>
      <c r="DK1430" s="33"/>
      <c r="DL1430" s="33"/>
      <c r="DM1430" s="33"/>
      <c r="DN1430" s="23"/>
      <c r="DO1430" s="33"/>
      <c r="DP1430" s="210"/>
      <c r="DQ1430" s="33"/>
      <c r="DR1430" s="33"/>
      <c r="DS1430" s="33"/>
      <c r="DT1430" s="33"/>
      <c r="DU1430" s="33"/>
      <c r="DV1430" s="33"/>
      <c r="DW1430" s="33"/>
      <c r="DX1430" s="23"/>
      <c r="DY1430" s="33"/>
      <c r="DZ1430" s="2239"/>
      <c r="EA1430" s="210"/>
      <c r="EB1430" s="33"/>
      <c r="EC1430" s="33"/>
      <c r="ED1430" s="201"/>
      <c r="EE1430" s="201"/>
      <c r="EF1430" s="201"/>
      <c r="EG1430" s="201"/>
      <c r="EH1430" s="1581"/>
    </row>
    <row r="1431" spans="1:138" ht="15" hidden="1" customHeight="1" outlineLevel="1">
      <c r="A1431" s="67"/>
      <c r="B1431" s="67"/>
      <c r="C1431" s="95" t="s">
        <v>49</v>
      </c>
      <c r="D1431" s="98"/>
      <c r="E1431" s="67"/>
      <c r="F1431" s="67"/>
      <c r="G1431" s="67"/>
      <c r="H1431" s="86">
        <f>SUM(I1431:L1431)</f>
        <v>0</v>
      </c>
      <c r="I1431" s="67"/>
      <c r="J1431" s="67"/>
      <c r="K1431" s="67"/>
      <c r="L1431" s="67"/>
      <c r="M1431" s="2216"/>
      <c r="N1431" s="85"/>
      <c r="O1431" s="67"/>
      <c r="P1431" s="23"/>
      <c r="Q1431" s="185">
        <f>SUM(R1431:U1431)</f>
        <v>0</v>
      </c>
      <c r="R1431" s="196"/>
      <c r="S1431" s="196"/>
      <c r="T1431" s="196"/>
      <c r="U1431" s="196"/>
      <c r="V1431" s="86">
        <f>SUM(W1431:Z1431)</f>
        <v>0</v>
      </c>
      <c r="W1431" s="67"/>
      <c r="X1431" s="67"/>
      <c r="Y1431" s="67"/>
      <c r="Z1431" s="67"/>
      <c r="AA1431" s="185">
        <f>SUM(AB1431:AE1431)</f>
        <v>0</v>
      </c>
      <c r="AB1431" s="196"/>
      <c r="AC1431" s="196"/>
      <c r="AD1431" s="196"/>
      <c r="AE1431" s="196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  <c r="BT1431" s="33"/>
      <c r="BU1431" s="33"/>
      <c r="BV1431" s="33"/>
      <c r="BW1431" s="33"/>
      <c r="BX1431" s="33"/>
      <c r="BY1431" s="33"/>
      <c r="BZ1431" s="33"/>
      <c r="CA1431" s="33"/>
      <c r="CB1431" s="33"/>
      <c r="CC1431" s="33"/>
      <c r="CD1431" s="33"/>
      <c r="CE1431" s="33"/>
      <c r="CF1431" s="33"/>
      <c r="CG1431" s="33"/>
      <c r="CH1431" s="33"/>
      <c r="CI1431" s="33"/>
      <c r="CJ1431" s="33"/>
      <c r="CK1431" s="33"/>
      <c r="CL1431" s="33"/>
      <c r="CM1431" s="33"/>
      <c r="CN1431" s="33"/>
      <c r="CO1431" s="33"/>
      <c r="CP1431" s="2239"/>
      <c r="CQ1431" s="2239"/>
      <c r="CR1431" s="2239"/>
      <c r="CS1431" s="210"/>
      <c r="CT1431" s="210"/>
      <c r="CU1431" s="210"/>
      <c r="CV1431" s="33"/>
      <c r="CW1431" s="33"/>
      <c r="CX1431" s="33"/>
      <c r="CY1431" s="33"/>
      <c r="CZ1431" s="33"/>
      <c r="DA1431" s="33"/>
      <c r="DB1431" s="1498"/>
      <c r="DC1431" s="1498"/>
      <c r="DD1431" s="1498"/>
      <c r="DE1431" s="33"/>
      <c r="DF1431" s="210"/>
      <c r="DG1431" s="33"/>
      <c r="DH1431" s="33"/>
      <c r="DI1431" s="33"/>
      <c r="DJ1431" s="33"/>
      <c r="DK1431" s="33"/>
      <c r="DL1431" s="33"/>
      <c r="DM1431" s="33"/>
      <c r="DN1431" s="33"/>
      <c r="DO1431" s="33"/>
      <c r="DP1431" s="210"/>
      <c r="DQ1431" s="33"/>
      <c r="DR1431" s="33"/>
      <c r="DS1431" s="33"/>
      <c r="DT1431" s="33"/>
      <c r="DU1431" s="33"/>
      <c r="DV1431" s="33"/>
      <c r="DW1431" s="33"/>
      <c r="DX1431" s="33"/>
      <c r="DY1431" s="33"/>
      <c r="DZ1431" s="2239"/>
      <c r="EA1431" s="210"/>
      <c r="EB1431" s="33"/>
      <c r="EC1431" s="33"/>
      <c r="ED1431" s="201"/>
      <c r="EE1431" s="201"/>
      <c r="EF1431" s="201"/>
      <c r="EG1431" s="201"/>
      <c r="EH1431" s="1581"/>
    </row>
    <row r="1432" spans="1:138" ht="15" hidden="1" customHeight="1" outlineLevel="1">
      <c r="A1432" s="81"/>
      <c r="B1432" s="81"/>
      <c r="C1432" s="100"/>
      <c r="D1432" s="101" t="s">
        <v>52</v>
      </c>
      <c r="E1432" s="84"/>
      <c r="F1432" s="84"/>
      <c r="G1432" s="84"/>
      <c r="H1432" s="84"/>
      <c r="I1432" s="84"/>
      <c r="J1432" s="84"/>
      <c r="K1432" s="84"/>
      <c r="L1432" s="84"/>
      <c r="M1432" s="2199"/>
      <c r="N1432" s="68"/>
      <c r="O1432" s="84"/>
      <c r="P1432" s="185"/>
      <c r="Q1432" s="185"/>
      <c r="R1432" s="185"/>
      <c r="S1432" s="185"/>
      <c r="T1432" s="185"/>
      <c r="U1432" s="185"/>
      <c r="V1432" s="84"/>
      <c r="W1432" s="84"/>
      <c r="X1432" s="84"/>
      <c r="Y1432" s="84"/>
      <c r="Z1432" s="84"/>
      <c r="AA1432" s="185"/>
      <c r="AB1432" s="185"/>
      <c r="AC1432" s="185"/>
      <c r="AD1432" s="185"/>
      <c r="AE1432" s="185"/>
      <c r="AF1432" s="105"/>
      <c r="AG1432" s="105"/>
      <c r="AH1432" s="185">
        <f>SUM(AH1429:AH1431)</f>
        <v>0</v>
      </c>
      <c r="AI1432" s="185">
        <f>SUM(AI1429:AI1431)</f>
        <v>0</v>
      </c>
      <c r="AJ1432" s="185">
        <f t="shared" ref="AJ1432:AP1432" si="3796">SUM(AJ1429:AJ1431)</f>
        <v>0</v>
      </c>
      <c r="AK1432" s="185">
        <f t="shared" si="3796"/>
        <v>0</v>
      </c>
      <c r="AL1432" s="185">
        <f t="shared" si="3796"/>
        <v>0</v>
      </c>
      <c r="AM1432" s="185">
        <f t="shared" si="3796"/>
        <v>0</v>
      </c>
      <c r="AN1432" s="185">
        <f t="shared" si="3796"/>
        <v>0</v>
      </c>
      <c r="AO1432" s="185">
        <f t="shared" si="3796"/>
        <v>0</v>
      </c>
      <c r="AP1432" s="185">
        <f t="shared" si="3796"/>
        <v>0</v>
      </c>
      <c r="AQ1432" s="185">
        <f>SUM(AQ1429:AQ1431)</f>
        <v>0</v>
      </c>
      <c r="AR1432" s="185">
        <f t="shared" ref="AR1432:AV1432" si="3797">SUM(AR1429:AR1431)</f>
        <v>0</v>
      </c>
      <c r="AS1432" s="185">
        <f t="shared" si="3797"/>
        <v>0</v>
      </c>
      <c r="AT1432" s="185">
        <f t="shared" si="3797"/>
        <v>0</v>
      </c>
      <c r="AU1432" s="185">
        <f t="shared" si="3797"/>
        <v>0</v>
      </c>
      <c r="AV1432" s="185">
        <f t="shared" si="3797"/>
        <v>0</v>
      </c>
      <c r="AW1432" s="185">
        <f>SUM(AW1429:AW1431)</f>
        <v>0</v>
      </c>
      <c r="AX1432" s="185">
        <f>SUM(AX1429:AX1431)</f>
        <v>0</v>
      </c>
      <c r="AY1432" s="185">
        <f t="shared" ref="AY1432:BE1432" si="3798">SUM(AY1429:AY1431)</f>
        <v>0</v>
      </c>
      <c r="AZ1432" s="185">
        <f t="shared" si="3798"/>
        <v>0</v>
      </c>
      <c r="BA1432" s="185">
        <f t="shared" si="3798"/>
        <v>0</v>
      </c>
      <c r="BB1432" s="185">
        <f t="shared" si="3798"/>
        <v>0</v>
      </c>
      <c r="BC1432" s="185">
        <f t="shared" si="3798"/>
        <v>0</v>
      </c>
      <c r="BD1432" s="185">
        <f t="shared" si="3798"/>
        <v>0</v>
      </c>
      <c r="BE1432" s="185">
        <f t="shared" si="3798"/>
        <v>0</v>
      </c>
      <c r="BF1432" s="185">
        <f>SUM(BF1429:BF1431)</f>
        <v>0</v>
      </c>
      <c r="BG1432" s="185">
        <f t="shared" ref="BG1432:BK1432" si="3799">SUM(BG1429:BG1431)</f>
        <v>0</v>
      </c>
      <c r="BH1432" s="185">
        <f t="shared" si="3799"/>
        <v>0</v>
      </c>
      <c r="BI1432" s="185">
        <f t="shared" si="3799"/>
        <v>0</v>
      </c>
      <c r="BJ1432" s="185">
        <f t="shared" si="3799"/>
        <v>0</v>
      </c>
      <c r="BK1432" s="185">
        <f t="shared" si="3799"/>
        <v>0</v>
      </c>
      <c r="BL1432" s="185">
        <f>SUM(BL1429:BL1431)</f>
        <v>0</v>
      </c>
      <c r="BM1432" s="185">
        <f>SUM(BM1429:BM1431)</f>
        <v>0</v>
      </c>
      <c r="BN1432" s="185">
        <f t="shared" ref="BN1432:BT1432" si="3800">SUM(BN1429:BN1431)</f>
        <v>0</v>
      </c>
      <c r="BO1432" s="185">
        <f t="shared" si="3800"/>
        <v>0</v>
      </c>
      <c r="BP1432" s="185">
        <f t="shared" si="3800"/>
        <v>0</v>
      </c>
      <c r="BQ1432" s="185">
        <f t="shared" si="3800"/>
        <v>0</v>
      </c>
      <c r="BR1432" s="185">
        <f t="shared" si="3800"/>
        <v>0</v>
      </c>
      <c r="BS1432" s="185">
        <f t="shared" si="3800"/>
        <v>0</v>
      </c>
      <c r="BT1432" s="185">
        <f t="shared" si="3800"/>
        <v>0</v>
      </c>
      <c r="BU1432" s="185">
        <f>SUM(BU1429:BU1431)</f>
        <v>0</v>
      </c>
      <c r="BV1432" s="185">
        <f t="shared" ref="BV1432:BZ1432" si="3801">SUM(BV1429:BV1431)</f>
        <v>0</v>
      </c>
      <c r="BW1432" s="185">
        <f t="shared" si="3801"/>
        <v>0</v>
      </c>
      <c r="BX1432" s="185">
        <f t="shared" si="3801"/>
        <v>0</v>
      </c>
      <c r="BY1432" s="185">
        <f t="shared" si="3801"/>
        <v>0</v>
      </c>
      <c r="BZ1432" s="185">
        <f t="shared" si="3801"/>
        <v>0</v>
      </c>
      <c r="CA1432" s="185">
        <f>SUM(CA1429:CA1431)</f>
        <v>0</v>
      </c>
      <c r="CB1432" s="185">
        <f>SUM(CB1429:CB1431)</f>
        <v>0</v>
      </c>
      <c r="CC1432" s="185">
        <f t="shared" ref="CC1432:CI1432" si="3802">SUM(CC1429:CC1431)</f>
        <v>0</v>
      </c>
      <c r="CD1432" s="185">
        <f t="shared" si="3802"/>
        <v>0</v>
      </c>
      <c r="CE1432" s="185">
        <f t="shared" si="3802"/>
        <v>0</v>
      </c>
      <c r="CF1432" s="185">
        <f t="shared" si="3802"/>
        <v>0</v>
      </c>
      <c r="CG1432" s="185">
        <f t="shared" si="3802"/>
        <v>0</v>
      </c>
      <c r="CH1432" s="185">
        <f t="shared" si="3802"/>
        <v>0</v>
      </c>
      <c r="CI1432" s="185">
        <f t="shared" si="3802"/>
        <v>0</v>
      </c>
      <c r="CJ1432" s="185">
        <f>SUM(CJ1429:CJ1431)</f>
        <v>0</v>
      </c>
      <c r="CK1432" s="185">
        <f t="shared" ref="CK1432:CO1432" si="3803">SUM(CK1429:CK1431)</f>
        <v>0</v>
      </c>
      <c r="CL1432" s="185">
        <f t="shared" si="3803"/>
        <v>0</v>
      </c>
      <c r="CM1432" s="185">
        <f t="shared" si="3803"/>
        <v>0</v>
      </c>
      <c r="CN1432" s="185">
        <f t="shared" si="3803"/>
        <v>0</v>
      </c>
      <c r="CO1432" s="185">
        <f t="shared" si="3803"/>
        <v>0</v>
      </c>
      <c r="CP1432" s="2234">
        <f t="shared" ref="CP1432:CR1432" si="3804">SUM(CP1429:CP1431)</f>
        <v>0</v>
      </c>
      <c r="CQ1432" s="2234">
        <f t="shared" si="3804"/>
        <v>0</v>
      </c>
      <c r="CR1432" s="2234">
        <f t="shared" si="3804"/>
        <v>0</v>
      </c>
      <c r="CS1432" s="283">
        <f>SUM(CS1429:CS1431)</f>
        <v>0</v>
      </c>
      <c r="CT1432" s="283">
        <f t="shared" ref="CT1432:CX1432" si="3805">SUM(CT1429:CT1431)</f>
        <v>0</v>
      </c>
      <c r="CU1432" s="283">
        <f t="shared" si="3805"/>
        <v>0</v>
      </c>
      <c r="CV1432" s="185">
        <f t="shared" si="3805"/>
        <v>0</v>
      </c>
      <c r="CW1432" s="185">
        <f t="shared" si="3805"/>
        <v>0</v>
      </c>
      <c r="CX1432" s="185">
        <f t="shared" si="3805"/>
        <v>0</v>
      </c>
      <c r="CY1432" s="185">
        <f t="shared" ref="CY1432:DA1432" si="3806">SUM(CY1429:CY1431)</f>
        <v>0</v>
      </c>
      <c r="CZ1432" s="185">
        <f t="shared" si="3806"/>
        <v>0</v>
      </c>
      <c r="DA1432" s="185">
        <f t="shared" si="3806"/>
        <v>0</v>
      </c>
      <c r="DB1432" s="1622"/>
      <c r="DC1432" s="1622"/>
      <c r="DD1432" s="1622"/>
      <c r="DE1432" s="185">
        <f>SUM(DE1429:DE1431)</f>
        <v>0</v>
      </c>
      <c r="DF1432" s="283"/>
      <c r="DG1432" s="185"/>
      <c r="DH1432" s="185"/>
      <c r="DI1432" s="185"/>
      <c r="DJ1432" s="185"/>
      <c r="DK1432" s="185"/>
      <c r="DL1432" s="185"/>
      <c r="DM1432" s="185"/>
      <c r="DN1432" s="33"/>
      <c r="DO1432" s="185"/>
      <c r="DP1432" s="283"/>
      <c r="DQ1432" s="185"/>
      <c r="DR1432" s="185"/>
      <c r="DS1432" s="185"/>
      <c r="DT1432" s="185"/>
      <c r="DU1432" s="185"/>
      <c r="DV1432" s="185"/>
      <c r="DW1432" s="185"/>
      <c r="DX1432" s="33"/>
      <c r="DY1432" s="185"/>
      <c r="DZ1432" s="2234">
        <f>SUM(DZ1429:DZ1431)</f>
        <v>0</v>
      </c>
      <c r="EA1432" s="283">
        <f t="shared" ref="EA1432:EB1432" si="3807">SUM(EA1429:EA1431)</f>
        <v>0</v>
      </c>
      <c r="EB1432" s="185">
        <f t="shared" si="3807"/>
        <v>0</v>
      </c>
      <c r="EC1432" s="185">
        <f t="shared" ref="EC1432" si="3808">SUM(EC1429:EC1431)</f>
        <v>0</v>
      </c>
      <c r="ED1432" s="202"/>
      <c r="EE1432" s="202"/>
      <c r="EF1432" s="202"/>
      <c r="EG1432" s="202"/>
      <c r="EH1432" s="1614"/>
    </row>
    <row r="1433" spans="1:138" ht="63" hidden="1" customHeight="1" outlineLevel="1">
      <c r="A1433" s="72"/>
      <c r="B1433" s="72"/>
      <c r="C1433" s="74">
        <v>3</v>
      </c>
      <c r="D1433" s="75" t="s">
        <v>142</v>
      </c>
      <c r="E1433" s="73"/>
      <c r="F1433" s="73"/>
      <c r="G1433" s="73"/>
      <c r="H1433" s="73"/>
      <c r="I1433" s="73"/>
      <c r="J1433" s="73"/>
      <c r="K1433" s="73"/>
      <c r="L1433" s="73"/>
      <c r="M1433" s="2199"/>
      <c r="N1433" s="68"/>
      <c r="O1433" s="73"/>
      <c r="P1433" s="185"/>
      <c r="Q1433" s="185"/>
      <c r="R1433" s="185"/>
      <c r="S1433" s="185"/>
      <c r="T1433" s="185"/>
      <c r="U1433" s="185"/>
      <c r="V1433" s="73"/>
      <c r="W1433" s="73"/>
      <c r="X1433" s="73"/>
      <c r="Y1433" s="73"/>
      <c r="Z1433" s="73"/>
      <c r="AA1433" s="185"/>
      <c r="AB1433" s="185"/>
      <c r="AC1433" s="185"/>
      <c r="AD1433" s="185"/>
      <c r="AE1433" s="185"/>
      <c r="AF1433" s="185"/>
      <c r="AG1433" s="185"/>
      <c r="AH1433" s="185"/>
      <c r="AI1433" s="186">
        <f>AI1438+AI1442+AI1446+AI1451+AI1455+AI1459</f>
        <v>0</v>
      </c>
      <c r="AJ1433" s="186">
        <f>AJ1438+AJ1442+AJ1446+AJ1451+AJ1455+AJ1459</f>
        <v>0</v>
      </c>
      <c r="AK1433" s="185"/>
      <c r="AL1433" s="186">
        <f>AL1438+AL1442+AL1446+AL1451+AL1455+AL1459</f>
        <v>0</v>
      </c>
      <c r="AM1433" s="186">
        <f>AM1438+AM1442+AM1446+AM1451+AM1455+AM1459</f>
        <v>0</v>
      </c>
      <c r="AN1433" s="185"/>
      <c r="AO1433" s="186">
        <f>AO1438+AO1442+AO1446+AO1451+AO1455+AO1459</f>
        <v>0</v>
      </c>
      <c r="AP1433" s="186">
        <f>AP1438+AP1442+AP1446+AP1451+AP1455+AP1459</f>
        <v>0</v>
      </c>
      <c r="AQ1433" s="185"/>
      <c r="AR1433" s="186">
        <f>AR1438+AR1442+AR1446+AR1451+AR1455+AR1459</f>
        <v>0</v>
      </c>
      <c r="AS1433" s="186">
        <f>AS1438+AS1442+AS1446+AS1451+AS1455+AS1459</f>
        <v>0</v>
      </c>
      <c r="AT1433" s="185"/>
      <c r="AU1433" s="186">
        <f>AU1438+AU1442+AU1446+AU1451+AU1455+AU1459</f>
        <v>0</v>
      </c>
      <c r="AV1433" s="186">
        <f>AV1438+AV1442+AV1446+AV1451+AV1455+AV1459</f>
        <v>0</v>
      </c>
      <c r="AW1433" s="185"/>
      <c r="AX1433" s="186">
        <f>AX1438+AX1442+AX1446+AX1451+AX1455+AX1459</f>
        <v>0</v>
      </c>
      <c r="AY1433" s="186">
        <f>AY1438+AY1442+AY1446+AY1451+AY1455+AY1459</f>
        <v>0</v>
      </c>
      <c r="AZ1433" s="185"/>
      <c r="BA1433" s="186">
        <f>BA1438+BA1442+BA1446+BA1451+BA1455+BA1459</f>
        <v>0</v>
      </c>
      <c r="BB1433" s="186">
        <f>BB1438+BB1442+BB1446+BB1451+BB1455+BB1459</f>
        <v>0</v>
      </c>
      <c r="BC1433" s="185"/>
      <c r="BD1433" s="186">
        <f>BD1438+BD1442+BD1446+BD1451+BD1455+BD1459</f>
        <v>0</v>
      </c>
      <c r="BE1433" s="186">
        <f>BE1438+BE1442+BE1446+BE1451+BE1455+BE1459</f>
        <v>0</v>
      </c>
      <c r="BF1433" s="185"/>
      <c r="BG1433" s="186">
        <f>BG1438+BG1442+BG1446+BG1451+BG1455+BG1459</f>
        <v>0</v>
      </c>
      <c r="BH1433" s="186">
        <f>BH1438+BH1442+BH1446+BH1451+BH1455+BH1459</f>
        <v>0</v>
      </c>
      <c r="BI1433" s="185"/>
      <c r="BJ1433" s="186">
        <f>BJ1438+BJ1442+BJ1446+BJ1451+BJ1455+BJ1459</f>
        <v>0</v>
      </c>
      <c r="BK1433" s="186">
        <f>BK1438+BK1442+BK1446+BK1451+BK1455+BK1459</f>
        <v>0</v>
      </c>
      <c r="BL1433" s="185"/>
      <c r="BM1433" s="186">
        <f>BM1438+BM1442+BM1446+BM1451+BM1455+BM1459</f>
        <v>0</v>
      </c>
      <c r="BN1433" s="186">
        <f>BN1438+BN1442+BN1446+BN1451+BN1455+BN1459</f>
        <v>0</v>
      </c>
      <c r="BO1433" s="185"/>
      <c r="BP1433" s="186">
        <f>BP1438+BP1442+BP1446+BP1451+BP1455+BP1459</f>
        <v>0</v>
      </c>
      <c r="BQ1433" s="186">
        <f>BQ1438+BQ1442+BQ1446+BQ1451+BQ1455+BQ1459</f>
        <v>0</v>
      </c>
      <c r="BR1433" s="185"/>
      <c r="BS1433" s="186">
        <f>BS1438+BS1442+BS1446+BS1451+BS1455+BS1459</f>
        <v>0</v>
      </c>
      <c r="BT1433" s="186">
        <f>BT1438+BT1442+BT1446+BT1451+BT1455+BT1459</f>
        <v>0</v>
      </c>
      <c r="BU1433" s="185"/>
      <c r="BV1433" s="186">
        <f>BV1438+BV1442+BV1446+BV1451+BV1455+BV1459</f>
        <v>0</v>
      </c>
      <c r="BW1433" s="186">
        <f>BW1438+BW1442+BW1446+BW1451+BW1455+BW1459</f>
        <v>0</v>
      </c>
      <c r="BX1433" s="185"/>
      <c r="BY1433" s="186">
        <f>BY1438+BY1442+BY1446+BY1451+BY1455+BY1459</f>
        <v>0</v>
      </c>
      <c r="BZ1433" s="186">
        <f>BZ1438+BZ1442+BZ1446+BZ1451+BZ1455+BZ1459</f>
        <v>0</v>
      </c>
      <c r="CA1433" s="185"/>
      <c r="CB1433" s="186">
        <f>CB1438+CB1442+CB1446+CB1451+CB1455+CB1459</f>
        <v>0</v>
      </c>
      <c r="CC1433" s="186">
        <f>CC1438+CC1442+CC1446+CC1451+CC1455+CC1459</f>
        <v>0</v>
      </c>
      <c r="CD1433" s="185"/>
      <c r="CE1433" s="186">
        <f>CE1438+CE1442+CE1446+CE1451+CE1455+CE1459</f>
        <v>0</v>
      </c>
      <c r="CF1433" s="186">
        <f>CF1438+CF1442+CF1446+CF1451+CF1455+CF1459</f>
        <v>0</v>
      </c>
      <c r="CG1433" s="185"/>
      <c r="CH1433" s="186">
        <f>CH1438+CH1442+CH1446+CH1451+CH1455+CH1459</f>
        <v>0</v>
      </c>
      <c r="CI1433" s="186">
        <f>CI1438+CI1442+CI1446+CI1451+CI1455+CI1459</f>
        <v>0</v>
      </c>
      <c r="CJ1433" s="185"/>
      <c r="CK1433" s="186">
        <f>CK1438+CK1442+CK1446+CK1451+CK1455+CK1459</f>
        <v>0</v>
      </c>
      <c r="CL1433" s="186">
        <f>CL1438+CL1442+CL1446+CL1451+CL1455+CL1459</f>
        <v>0</v>
      </c>
      <c r="CM1433" s="185"/>
      <c r="CN1433" s="186">
        <f>CN1438+CN1442+CN1446+CN1451+CN1455+CN1459</f>
        <v>0</v>
      </c>
      <c r="CO1433" s="186">
        <f>CO1438+CO1442+CO1446+CO1451+CO1455+CO1459</f>
        <v>0</v>
      </c>
      <c r="CP1433" s="2234"/>
      <c r="CQ1433" s="2312">
        <f>CQ1438+CQ1442+CQ1446+CQ1451+CQ1455+CQ1459</f>
        <v>0</v>
      </c>
      <c r="CR1433" s="2312">
        <f>CR1438+CR1442+CR1446+CR1451+CR1455+CR1459</f>
        <v>0</v>
      </c>
      <c r="CS1433" s="283"/>
      <c r="CT1433" s="284">
        <f>CT1438+CT1442+CT1446+CT1451+CT1455+CT1459</f>
        <v>0</v>
      </c>
      <c r="CU1433" s="284">
        <f>CU1438+CU1442+CU1446+CU1451+CU1455+CU1459</f>
        <v>0</v>
      </c>
      <c r="CV1433" s="185"/>
      <c r="CW1433" s="186">
        <f>CW1438+CW1442+CW1446+CW1451+CW1455+CW1459</f>
        <v>0</v>
      </c>
      <c r="CX1433" s="186">
        <f>CX1438+CX1442+CX1446+CX1451+CX1455+CX1459</f>
        <v>0</v>
      </c>
      <c r="CY1433" s="185"/>
      <c r="CZ1433" s="186">
        <f>CZ1438+CZ1442+CZ1446+CZ1451+CZ1455+CZ1459</f>
        <v>0</v>
      </c>
      <c r="DA1433" s="186">
        <f>DA1438+DA1442+DA1446+DA1451+DA1455+DA1459</f>
        <v>0</v>
      </c>
      <c r="DB1433" s="1516"/>
      <c r="DC1433" s="1516"/>
      <c r="DD1433" s="1516"/>
      <c r="DE1433" s="186">
        <f t="shared" ref="DE1433:EB1433" si="3809">DE1438+DE1442+DE1446+DE1451+DE1455+DE1459</f>
        <v>0</v>
      </c>
      <c r="DF1433" s="284"/>
      <c r="DG1433" s="186"/>
      <c r="DH1433" s="186"/>
      <c r="DI1433" s="186"/>
      <c r="DJ1433" s="186"/>
      <c r="DK1433" s="186"/>
      <c r="DL1433" s="186"/>
      <c r="DM1433" s="186"/>
      <c r="DN1433" s="185"/>
      <c r="DO1433" s="186"/>
      <c r="DP1433" s="284"/>
      <c r="DQ1433" s="186"/>
      <c r="DR1433" s="186"/>
      <c r="DS1433" s="186"/>
      <c r="DT1433" s="186"/>
      <c r="DU1433" s="186"/>
      <c r="DV1433" s="186"/>
      <c r="DW1433" s="186"/>
      <c r="DX1433" s="185"/>
      <c r="DY1433" s="186"/>
      <c r="DZ1433" s="2312">
        <f t="shared" si="3809"/>
        <v>0</v>
      </c>
      <c r="EA1433" s="284">
        <f t="shared" si="3809"/>
        <v>0</v>
      </c>
      <c r="EB1433" s="186">
        <f t="shared" si="3809"/>
        <v>0</v>
      </c>
      <c r="EC1433" s="186">
        <f t="shared" ref="EC1433" si="3810">EC1438+EC1442+EC1446+EC1451+EC1455+EC1459</f>
        <v>0</v>
      </c>
      <c r="ED1433" s="177"/>
      <c r="EE1433" s="177"/>
      <c r="EF1433" s="177"/>
      <c r="EG1433" s="177"/>
      <c r="EH1433" s="1616"/>
    </row>
    <row r="1434" spans="1:138" ht="15" hidden="1" customHeight="1" outlineLevel="1">
      <c r="A1434" s="102"/>
      <c r="B1434" s="18"/>
      <c r="C1434" s="103" t="s">
        <v>18</v>
      </c>
      <c r="D1434" s="104" t="s">
        <v>47</v>
      </c>
      <c r="E1434" s="84"/>
      <c r="F1434" s="84"/>
      <c r="G1434" s="84"/>
      <c r="H1434" s="84"/>
      <c r="I1434" s="84"/>
      <c r="J1434" s="84"/>
      <c r="K1434" s="84"/>
      <c r="L1434" s="84"/>
      <c r="M1434" s="2199"/>
      <c r="N1434" s="68"/>
      <c r="O1434" s="84"/>
      <c r="P1434" s="185"/>
      <c r="Q1434" s="185"/>
      <c r="R1434" s="185"/>
      <c r="S1434" s="185"/>
      <c r="T1434" s="185"/>
      <c r="U1434" s="185"/>
      <c r="V1434" s="84"/>
      <c r="W1434" s="84"/>
      <c r="X1434" s="84"/>
      <c r="Y1434" s="84"/>
      <c r="Z1434" s="84"/>
      <c r="AA1434" s="185"/>
      <c r="AB1434" s="185"/>
      <c r="AC1434" s="185"/>
      <c r="AD1434" s="185"/>
      <c r="AE1434" s="185"/>
      <c r="AF1434" s="18"/>
      <c r="AG1434" s="18"/>
      <c r="AH1434" s="185"/>
      <c r="AI1434" s="185"/>
      <c r="AJ1434" s="185"/>
      <c r="AK1434" s="185"/>
      <c r="AL1434" s="185"/>
      <c r="AM1434" s="185"/>
      <c r="AN1434" s="185"/>
      <c r="AO1434" s="185"/>
      <c r="AP1434" s="185"/>
      <c r="AQ1434" s="185"/>
      <c r="AR1434" s="185"/>
      <c r="AS1434" s="185"/>
      <c r="AT1434" s="185"/>
      <c r="AU1434" s="185"/>
      <c r="AV1434" s="185"/>
      <c r="AW1434" s="185"/>
      <c r="AX1434" s="185"/>
      <c r="AY1434" s="185"/>
      <c r="AZ1434" s="185"/>
      <c r="BA1434" s="185"/>
      <c r="BB1434" s="185"/>
      <c r="BC1434" s="185"/>
      <c r="BD1434" s="185"/>
      <c r="BE1434" s="185"/>
      <c r="BF1434" s="185"/>
      <c r="BG1434" s="185"/>
      <c r="BH1434" s="185"/>
      <c r="BI1434" s="185"/>
      <c r="BJ1434" s="185"/>
      <c r="BK1434" s="185"/>
      <c r="BL1434" s="185"/>
      <c r="BM1434" s="185"/>
      <c r="BN1434" s="185"/>
      <c r="BO1434" s="185"/>
      <c r="BP1434" s="185"/>
      <c r="BQ1434" s="185"/>
      <c r="BR1434" s="185"/>
      <c r="BS1434" s="185"/>
      <c r="BT1434" s="185"/>
      <c r="BU1434" s="185"/>
      <c r="BV1434" s="185"/>
      <c r="BW1434" s="185"/>
      <c r="BX1434" s="185"/>
      <c r="BY1434" s="185"/>
      <c r="BZ1434" s="185"/>
      <c r="CA1434" s="185"/>
      <c r="CB1434" s="185"/>
      <c r="CC1434" s="185"/>
      <c r="CD1434" s="185"/>
      <c r="CE1434" s="185"/>
      <c r="CF1434" s="185"/>
      <c r="CG1434" s="185"/>
      <c r="CH1434" s="185"/>
      <c r="CI1434" s="185"/>
      <c r="CJ1434" s="185"/>
      <c r="CK1434" s="185"/>
      <c r="CL1434" s="185"/>
      <c r="CM1434" s="185"/>
      <c r="CN1434" s="185"/>
      <c r="CO1434" s="185"/>
      <c r="CP1434" s="2234"/>
      <c r="CQ1434" s="2234"/>
      <c r="CR1434" s="2234"/>
      <c r="CS1434" s="283"/>
      <c r="CT1434" s="283"/>
      <c r="CU1434" s="283"/>
      <c r="CV1434" s="185"/>
      <c r="CW1434" s="185"/>
      <c r="CX1434" s="185"/>
      <c r="CY1434" s="185"/>
      <c r="CZ1434" s="185"/>
      <c r="DA1434" s="185"/>
      <c r="DB1434" s="1622"/>
      <c r="DC1434" s="1622"/>
      <c r="DD1434" s="1622"/>
      <c r="DE1434" s="185"/>
      <c r="DF1434" s="283"/>
      <c r="DG1434" s="185"/>
      <c r="DH1434" s="185"/>
      <c r="DI1434" s="185"/>
      <c r="DJ1434" s="185"/>
      <c r="DK1434" s="185"/>
      <c r="DL1434" s="185"/>
      <c r="DM1434" s="185"/>
      <c r="DN1434" s="186"/>
      <c r="DO1434" s="185"/>
      <c r="DP1434" s="283"/>
      <c r="DQ1434" s="185"/>
      <c r="DR1434" s="185"/>
      <c r="DS1434" s="185"/>
      <c r="DT1434" s="185"/>
      <c r="DU1434" s="185"/>
      <c r="DV1434" s="185"/>
      <c r="DW1434" s="185"/>
      <c r="DX1434" s="186"/>
      <c r="DY1434" s="185"/>
      <c r="DZ1434" s="2234"/>
      <c r="EA1434" s="283"/>
      <c r="EB1434" s="185"/>
      <c r="EC1434" s="185"/>
      <c r="ED1434" s="202"/>
      <c r="EE1434" s="202"/>
      <c r="EF1434" s="202"/>
      <c r="EG1434" s="202"/>
      <c r="EH1434" s="1614"/>
    </row>
    <row r="1435" spans="1:138" ht="15" hidden="1" customHeight="1" outlineLevel="1">
      <c r="A1435" s="67"/>
      <c r="B1435" s="23"/>
      <c r="C1435" s="95" t="s">
        <v>129</v>
      </c>
      <c r="D1435" s="96" t="s">
        <v>130</v>
      </c>
      <c r="E1435" s="84"/>
      <c r="F1435" s="84"/>
      <c r="G1435" s="84"/>
      <c r="H1435" s="84"/>
      <c r="I1435" s="84"/>
      <c r="J1435" s="84"/>
      <c r="K1435" s="84"/>
      <c r="L1435" s="84"/>
      <c r="M1435" s="2199"/>
      <c r="N1435" s="68"/>
      <c r="O1435" s="84"/>
      <c r="P1435" s="185"/>
      <c r="Q1435" s="185"/>
      <c r="R1435" s="185"/>
      <c r="S1435" s="185"/>
      <c r="T1435" s="185"/>
      <c r="U1435" s="185"/>
      <c r="V1435" s="84"/>
      <c r="W1435" s="84"/>
      <c r="X1435" s="84"/>
      <c r="Y1435" s="84"/>
      <c r="Z1435" s="84"/>
      <c r="AA1435" s="185"/>
      <c r="AB1435" s="185"/>
      <c r="AC1435" s="185"/>
      <c r="AD1435" s="185"/>
      <c r="AE1435" s="185"/>
      <c r="AF1435" s="23"/>
      <c r="AG1435" s="23"/>
      <c r="AH1435" s="185"/>
      <c r="AI1435" s="185"/>
      <c r="AJ1435" s="185"/>
      <c r="AK1435" s="185"/>
      <c r="AL1435" s="185"/>
      <c r="AM1435" s="185"/>
      <c r="AN1435" s="185"/>
      <c r="AO1435" s="185"/>
      <c r="AP1435" s="185"/>
      <c r="AQ1435" s="185"/>
      <c r="AR1435" s="185"/>
      <c r="AS1435" s="185"/>
      <c r="AT1435" s="185"/>
      <c r="AU1435" s="185"/>
      <c r="AV1435" s="185"/>
      <c r="AW1435" s="185"/>
      <c r="AX1435" s="185"/>
      <c r="AY1435" s="185"/>
      <c r="AZ1435" s="185"/>
      <c r="BA1435" s="185"/>
      <c r="BB1435" s="185"/>
      <c r="BC1435" s="185"/>
      <c r="BD1435" s="185"/>
      <c r="BE1435" s="185"/>
      <c r="BF1435" s="185"/>
      <c r="BG1435" s="185"/>
      <c r="BH1435" s="185"/>
      <c r="BI1435" s="185"/>
      <c r="BJ1435" s="185"/>
      <c r="BK1435" s="185"/>
      <c r="BL1435" s="185"/>
      <c r="BM1435" s="185"/>
      <c r="BN1435" s="185"/>
      <c r="BO1435" s="185"/>
      <c r="BP1435" s="185"/>
      <c r="BQ1435" s="185"/>
      <c r="BR1435" s="185"/>
      <c r="BS1435" s="185"/>
      <c r="BT1435" s="185"/>
      <c r="BU1435" s="185"/>
      <c r="BV1435" s="185"/>
      <c r="BW1435" s="185"/>
      <c r="BX1435" s="185"/>
      <c r="BY1435" s="185"/>
      <c r="BZ1435" s="185"/>
      <c r="CA1435" s="185"/>
      <c r="CB1435" s="185"/>
      <c r="CC1435" s="185"/>
      <c r="CD1435" s="185"/>
      <c r="CE1435" s="185"/>
      <c r="CF1435" s="185"/>
      <c r="CG1435" s="185"/>
      <c r="CH1435" s="185"/>
      <c r="CI1435" s="185"/>
      <c r="CJ1435" s="185"/>
      <c r="CK1435" s="185"/>
      <c r="CL1435" s="185"/>
      <c r="CM1435" s="185"/>
      <c r="CN1435" s="185"/>
      <c r="CO1435" s="185"/>
      <c r="CP1435" s="2234"/>
      <c r="CQ1435" s="2234"/>
      <c r="CR1435" s="2234"/>
      <c r="CS1435" s="283"/>
      <c r="CT1435" s="283"/>
      <c r="CU1435" s="283"/>
      <c r="CV1435" s="185"/>
      <c r="CW1435" s="185"/>
      <c r="CX1435" s="185"/>
      <c r="CY1435" s="185"/>
      <c r="CZ1435" s="185"/>
      <c r="DA1435" s="185"/>
      <c r="DB1435" s="1622"/>
      <c r="DC1435" s="1622"/>
      <c r="DD1435" s="1622"/>
      <c r="DE1435" s="185"/>
      <c r="DF1435" s="283"/>
      <c r="DG1435" s="185"/>
      <c r="DH1435" s="185"/>
      <c r="DI1435" s="185"/>
      <c r="DJ1435" s="185"/>
      <c r="DK1435" s="185"/>
      <c r="DL1435" s="185"/>
      <c r="DM1435" s="185"/>
      <c r="DN1435" s="185"/>
      <c r="DO1435" s="185"/>
      <c r="DP1435" s="283"/>
      <c r="DQ1435" s="185"/>
      <c r="DR1435" s="185"/>
      <c r="DS1435" s="185"/>
      <c r="DT1435" s="185"/>
      <c r="DU1435" s="185"/>
      <c r="DV1435" s="185"/>
      <c r="DW1435" s="185"/>
      <c r="DX1435" s="185"/>
      <c r="DY1435" s="185"/>
      <c r="DZ1435" s="2234"/>
      <c r="EA1435" s="283"/>
      <c r="EB1435" s="185"/>
      <c r="EC1435" s="185"/>
      <c r="ED1435" s="202"/>
      <c r="EE1435" s="202"/>
      <c r="EF1435" s="202"/>
      <c r="EG1435" s="202"/>
      <c r="EH1435" s="1614"/>
    </row>
    <row r="1436" spans="1:138" ht="15" hidden="1" customHeight="1" outlineLevel="1">
      <c r="A1436" s="67"/>
      <c r="B1436" s="23"/>
      <c r="C1436" s="95"/>
      <c r="D1436" s="96"/>
      <c r="E1436" s="67"/>
      <c r="F1436" s="67"/>
      <c r="G1436" s="67"/>
      <c r="H1436" s="86">
        <f>SUM(I1436:L1436)</f>
        <v>0</v>
      </c>
      <c r="I1436" s="67"/>
      <c r="J1436" s="67"/>
      <c r="K1436" s="67"/>
      <c r="L1436" s="67"/>
      <c r="M1436" s="2216"/>
      <c r="N1436" s="85"/>
      <c r="O1436" s="67"/>
      <c r="P1436" s="23"/>
      <c r="Q1436" s="185">
        <f>SUM(R1436:U1436)</f>
        <v>0</v>
      </c>
      <c r="R1436" s="196"/>
      <c r="S1436" s="196"/>
      <c r="T1436" s="196"/>
      <c r="U1436" s="196"/>
      <c r="V1436" s="86">
        <f>SUM(W1436:Z1436)</f>
        <v>0</v>
      </c>
      <c r="W1436" s="67"/>
      <c r="X1436" s="67"/>
      <c r="Y1436" s="67"/>
      <c r="Z1436" s="67"/>
      <c r="AA1436" s="185">
        <f>SUM(AB1436:AE1436)</f>
        <v>0</v>
      </c>
      <c r="AB1436" s="196"/>
      <c r="AC1436" s="196"/>
      <c r="AD1436" s="196"/>
      <c r="AE1436" s="196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  <c r="BT1436" s="33"/>
      <c r="BU1436" s="33"/>
      <c r="BV1436" s="33"/>
      <c r="BW1436" s="33"/>
      <c r="BX1436" s="33"/>
      <c r="BY1436" s="33"/>
      <c r="BZ1436" s="33"/>
      <c r="CA1436" s="33"/>
      <c r="CB1436" s="33"/>
      <c r="CC1436" s="33"/>
      <c r="CD1436" s="33"/>
      <c r="CE1436" s="33"/>
      <c r="CF1436" s="33"/>
      <c r="CG1436" s="33"/>
      <c r="CH1436" s="33"/>
      <c r="CI1436" s="33"/>
      <c r="CJ1436" s="33"/>
      <c r="CK1436" s="33"/>
      <c r="CL1436" s="33"/>
      <c r="CM1436" s="33"/>
      <c r="CN1436" s="33"/>
      <c r="CO1436" s="33"/>
      <c r="CP1436" s="2239"/>
      <c r="CQ1436" s="2239"/>
      <c r="CR1436" s="2239"/>
      <c r="CS1436" s="210"/>
      <c r="CT1436" s="210"/>
      <c r="CU1436" s="210"/>
      <c r="CV1436" s="33"/>
      <c r="CW1436" s="33"/>
      <c r="CX1436" s="33"/>
      <c r="CY1436" s="33"/>
      <c r="CZ1436" s="33"/>
      <c r="DA1436" s="33"/>
      <c r="DB1436" s="1498"/>
      <c r="DC1436" s="1498"/>
      <c r="DD1436" s="1498"/>
      <c r="DE1436" s="33"/>
      <c r="DF1436" s="210"/>
      <c r="DG1436" s="33"/>
      <c r="DH1436" s="33"/>
      <c r="DI1436" s="33"/>
      <c r="DJ1436" s="33"/>
      <c r="DK1436" s="33"/>
      <c r="DL1436" s="33"/>
      <c r="DM1436" s="33"/>
      <c r="DN1436" s="185"/>
      <c r="DO1436" s="33"/>
      <c r="DP1436" s="210"/>
      <c r="DQ1436" s="33"/>
      <c r="DR1436" s="33"/>
      <c r="DS1436" s="33"/>
      <c r="DT1436" s="33"/>
      <c r="DU1436" s="33"/>
      <c r="DV1436" s="33"/>
      <c r="DW1436" s="33"/>
      <c r="DX1436" s="185"/>
      <c r="DY1436" s="33"/>
      <c r="DZ1436" s="2239"/>
      <c r="EA1436" s="210"/>
      <c r="EB1436" s="33"/>
      <c r="EC1436" s="33"/>
      <c r="ED1436" s="201"/>
      <c r="EE1436" s="201"/>
      <c r="EF1436" s="201"/>
      <c r="EG1436" s="201"/>
      <c r="EH1436" s="1581"/>
    </row>
    <row r="1437" spans="1:138" ht="15" hidden="1" customHeight="1" outlineLevel="1">
      <c r="A1437" s="67"/>
      <c r="B1437" s="23"/>
      <c r="C1437" s="95"/>
      <c r="D1437" s="23"/>
      <c r="E1437" s="67"/>
      <c r="F1437" s="67"/>
      <c r="G1437" s="67"/>
      <c r="H1437" s="86">
        <f>SUM(I1437:L1437)</f>
        <v>0</v>
      </c>
      <c r="I1437" s="67"/>
      <c r="J1437" s="67"/>
      <c r="K1437" s="67"/>
      <c r="L1437" s="67"/>
      <c r="M1437" s="2216"/>
      <c r="N1437" s="85"/>
      <c r="O1437" s="67"/>
      <c r="P1437" s="23"/>
      <c r="Q1437" s="185">
        <f>SUM(R1437:U1437)</f>
        <v>0</v>
      </c>
      <c r="R1437" s="196"/>
      <c r="S1437" s="196"/>
      <c r="T1437" s="196"/>
      <c r="U1437" s="196"/>
      <c r="V1437" s="86">
        <f>SUM(W1437:Z1437)</f>
        <v>0</v>
      </c>
      <c r="W1437" s="67"/>
      <c r="X1437" s="67"/>
      <c r="Y1437" s="67"/>
      <c r="Z1437" s="67"/>
      <c r="AA1437" s="185">
        <f>SUM(AB1437:AE1437)</f>
        <v>0</v>
      </c>
      <c r="AB1437" s="196"/>
      <c r="AC1437" s="196"/>
      <c r="AD1437" s="196"/>
      <c r="AE1437" s="196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W1437" s="33"/>
      <c r="BX1437" s="33"/>
      <c r="BY1437" s="33"/>
      <c r="BZ1437" s="33"/>
      <c r="CA1437" s="33"/>
      <c r="CB1437" s="33"/>
      <c r="CC1437" s="33"/>
      <c r="CD1437" s="33"/>
      <c r="CE1437" s="33"/>
      <c r="CF1437" s="33"/>
      <c r="CG1437" s="33"/>
      <c r="CH1437" s="33"/>
      <c r="CI1437" s="33"/>
      <c r="CJ1437" s="33"/>
      <c r="CK1437" s="33"/>
      <c r="CL1437" s="33"/>
      <c r="CM1437" s="33"/>
      <c r="CN1437" s="33"/>
      <c r="CO1437" s="33"/>
      <c r="CP1437" s="2239"/>
      <c r="CQ1437" s="2239"/>
      <c r="CR1437" s="2239"/>
      <c r="CS1437" s="210"/>
      <c r="CT1437" s="210"/>
      <c r="CU1437" s="210"/>
      <c r="CV1437" s="33"/>
      <c r="CW1437" s="33"/>
      <c r="CX1437" s="33"/>
      <c r="CY1437" s="33"/>
      <c r="CZ1437" s="33"/>
      <c r="DA1437" s="33"/>
      <c r="DB1437" s="1498"/>
      <c r="DC1437" s="1498"/>
      <c r="DD1437" s="1498"/>
      <c r="DE1437" s="33"/>
      <c r="DF1437" s="210"/>
      <c r="DG1437" s="33"/>
      <c r="DH1437" s="33"/>
      <c r="DI1437" s="33"/>
      <c r="DJ1437" s="33"/>
      <c r="DK1437" s="33"/>
      <c r="DL1437" s="33"/>
      <c r="DM1437" s="33"/>
      <c r="DN1437" s="33"/>
      <c r="DO1437" s="33"/>
      <c r="DP1437" s="210"/>
      <c r="DQ1437" s="33"/>
      <c r="DR1437" s="33"/>
      <c r="DS1437" s="33"/>
      <c r="DT1437" s="33"/>
      <c r="DU1437" s="33"/>
      <c r="DV1437" s="33"/>
      <c r="DW1437" s="33"/>
      <c r="DX1437" s="33"/>
      <c r="DY1437" s="33"/>
      <c r="DZ1437" s="2239"/>
      <c r="EA1437" s="210"/>
      <c r="EB1437" s="33"/>
      <c r="EC1437" s="33"/>
      <c r="ED1437" s="201"/>
      <c r="EE1437" s="201"/>
      <c r="EF1437" s="201"/>
      <c r="EG1437" s="201"/>
      <c r="EH1437" s="1581"/>
    </row>
    <row r="1438" spans="1:138" ht="15" hidden="1" customHeight="1" outlineLevel="1">
      <c r="A1438" s="67"/>
      <c r="B1438" s="23"/>
      <c r="C1438" s="95" t="s">
        <v>49</v>
      </c>
      <c r="D1438" s="105" t="s">
        <v>1</v>
      </c>
      <c r="E1438" s="84"/>
      <c r="F1438" s="84"/>
      <c r="G1438" s="84"/>
      <c r="H1438" s="84"/>
      <c r="I1438" s="84"/>
      <c r="J1438" s="84"/>
      <c r="K1438" s="84"/>
      <c r="L1438" s="84"/>
      <c r="M1438" s="2199"/>
      <c r="N1438" s="68"/>
      <c r="O1438" s="84"/>
      <c r="P1438" s="185"/>
      <c r="Q1438" s="185"/>
      <c r="R1438" s="185"/>
      <c r="S1438" s="185"/>
      <c r="T1438" s="185"/>
      <c r="U1438" s="185"/>
      <c r="V1438" s="84"/>
      <c r="W1438" s="84"/>
      <c r="X1438" s="84"/>
      <c r="Y1438" s="84"/>
      <c r="Z1438" s="84"/>
      <c r="AA1438" s="185"/>
      <c r="AB1438" s="185"/>
      <c r="AC1438" s="185"/>
      <c r="AD1438" s="185"/>
      <c r="AE1438" s="185"/>
      <c r="AF1438" s="105"/>
      <c r="AG1438" s="105"/>
      <c r="AH1438" s="185">
        <f>SUM(AH1436:AH1437)</f>
        <v>0</v>
      </c>
      <c r="AI1438" s="185">
        <f>SUM(AI1436:AI1437)</f>
        <v>0</v>
      </c>
      <c r="AJ1438" s="185">
        <f t="shared" ref="AJ1438:AV1438" si="3811">SUM(AJ1436:AJ1437)</f>
        <v>0</v>
      </c>
      <c r="AK1438" s="185">
        <f t="shared" si="3811"/>
        <v>0</v>
      </c>
      <c r="AL1438" s="185">
        <f t="shared" si="3811"/>
        <v>0</v>
      </c>
      <c r="AM1438" s="185">
        <f t="shared" si="3811"/>
        <v>0</v>
      </c>
      <c r="AN1438" s="185">
        <f t="shared" si="3811"/>
        <v>0</v>
      </c>
      <c r="AO1438" s="185">
        <f t="shared" si="3811"/>
        <v>0</v>
      </c>
      <c r="AP1438" s="185">
        <f t="shared" si="3811"/>
        <v>0</v>
      </c>
      <c r="AQ1438" s="185">
        <f t="shared" si="3811"/>
        <v>0</v>
      </c>
      <c r="AR1438" s="185">
        <f t="shared" si="3811"/>
        <v>0</v>
      </c>
      <c r="AS1438" s="185">
        <f t="shared" si="3811"/>
        <v>0</v>
      </c>
      <c r="AT1438" s="185">
        <f t="shared" si="3811"/>
        <v>0</v>
      </c>
      <c r="AU1438" s="185">
        <f t="shared" si="3811"/>
        <v>0</v>
      </c>
      <c r="AV1438" s="185">
        <f t="shared" si="3811"/>
        <v>0</v>
      </c>
      <c r="AW1438" s="185">
        <f>SUM(AW1436:AW1437)</f>
        <v>0</v>
      </c>
      <c r="AX1438" s="185">
        <f>SUM(AX1436:AX1437)</f>
        <v>0</v>
      </c>
      <c r="AY1438" s="185">
        <f t="shared" ref="AY1438:BK1438" si="3812">SUM(AY1436:AY1437)</f>
        <v>0</v>
      </c>
      <c r="AZ1438" s="185">
        <f t="shared" si="3812"/>
        <v>0</v>
      </c>
      <c r="BA1438" s="185">
        <f t="shared" si="3812"/>
        <v>0</v>
      </c>
      <c r="BB1438" s="185">
        <f t="shared" si="3812"/>
        <v>0</v>
      </c>
      <c r="BC1438" s="185">
        <f t="shared" si="3812"/>
        <v>0</v>
      </c>
      <c r="BD1438" s="185">
        <f t="shared" si="3812"/>
        <v>0</v>
      </c>
      <c r="BE1438" s="185">
        <f t="shared" si="3812"/>
        <v>0</v>
      </c>
      <c r="BF1438" s="185">
        <f t="shared" si="3812"/>
        <v>0</v>
      </c>
      <c r="BG1438" s="185">
        <f t="shared" si="3812"/>
        <v>0</v>
      </c>
      <c r="BH1438" s="185">
        <f t="shared" si="3812"/>
        <v>0</v>
      </c>
      <c r="BI1438" s="185">
        <f t="shared" si="3812"/>
        <v>0</v>
      </c>
      <c r="BJ1438" s="185">
        <f t="shared" si="3812"/>
        <v>0</v>
      </c>
      <c r="BK1438" s="185">
        <f t="shared" si="3812"/>
        <v>0</v>
      </c>
      <c r="BL1438" s="185">
        <f>SUM(BL1436:BL1437)</f>
        <v>0</v>
      </c>
      <c r="BM1438" s="185">
        <f>SUM(BM1436:BM1437)</f>
        <v>0</v>
      </c>
      <c r="BN1438" s="185">
        <f t="shared" ref="BN1438:BZ1438" si="3813">SUM(BN1436:BN1437)</f>
        <v>0</v>
      </c>
      <c r="BO1438" s="185">
        <f t="shared" si="3813"/>
        <v>0</v>
      </c>
      <c r="BP1438" s="185">
        <f t="shared" si="3813"/>
        <v>0</v>
      </c>
      <c r="BQ1438" s="185">
        <f t="shared" si="3813"/>
        <v>0</v>
      </c>
      <c r="BR1438" s="185">
        <f t="shared" si="3813"/>
        <v>0</v>
      </c>
      <c r="BS1438" s="185">
        <f t="shared" si="3813"/>
        <v>0</v>
      </c>
      <c r="BT1438" s="185">
        <f t="shared" si="3813"/>
        <v>0</v>
      </c>
      <c r="BU1438" s="185">
        <f t="shared" si="3813"/>
        <v>0</v>
      </c>
      <c r="BV1438" s="185">
        <f t="shared" si="3813"/>
        <v>0</v>
      </c>
      <c r="BW1438" s="185">
        <f t="shared" si="3813"/>
        <v>0</v>
      </c>
      <c r="BX1438" s="185">
        <f t="shared" si="3813"/>
        <v>0</v>
      </c>
      <c r="BY1438" s="185">
        <f t="shared" si="3813"/>
        <v>0</v>
      </c>
      <c r="BZ1438" s="185">
        <f t="shared" si="3813"/>
        <v>0</v>
      </c>
      <c r="CA1438" s="185">
        <f>SUM(CA1436:CA1437)</f>
        <v>0</v>
      </c>
      <c r="CB1438" s="185">
        <f>SUM(CB1436:CB1437)</f>
        <v>0</v>
      </c>
      <c r="CC1438" s="185">
        <f t="shared" ref="CC1438:CO1438" si="3814">SUM(CC1436:CC1437)</f>
        <v>0</v>
      </c>
      <c r="CD1438" s="185">
        <f t="shared" si="3814"/>
        <v>0</v>
      </c>
      <c r="CE1438" s="185">
        <f t="shared" si="3814"/>
        <v>0</v>
      </c>
      <c r="CF1438" s="185">
        <f t="shared" si="3814"/>
        <v>0</v>
      </c>
      <c r="CG1438" s="185">
        <f t="shared" si="3814"/>
        <v>0</v>
      </c>
      <c r="CH1438" s="185">
        <f t="shared" si="3814"/>
        <v>0</v>
      </c>
      <c r="CI1438" s="185">
        <f t="shared" si="3814"/>
        <v>0</v>
      </c>
      <c r="CJ1438" s="185">
        <f t="shared" si="3814"/>
        <v>0</v>
      </c>
      <c r="CK1438" s="185">
        <f t="shared" si="3814"/>
        <v>0</v>
      </c>
      <c r="CL1438" s="185">
        <f t="shared" si="3814"/>
        <v>0</v>
      </c>
      <c r="CM1438" s="185">
        <f t="shared" si="3814"/>
        <v>0</v>
      </c>
      <c r="CN1438" s="185">
        <f t="shared" si="3814"/>
        <v>0</v>
      </c>
      <c r="CO1438" s="185">
        <f t="shared" si="3814"/>
        <v>0</v>
      </c>
      <c r="CP1438" s="2234">
        <f t="shared" ref="CP1438:CX1438" si="3815">SUM(CP1436:CP1437)</f>
        <v>0</v>
      </c>
      <c r="CQ1438" s="2234">
        <f t="shared" si="3815"/>
        <v>0</v>
      </c>
      <c r="CR1438" s="2234">
        <f t="shared" si="3815"/>
        <v>0</v>
      </c>
      <c r="CS1438" s="283">
        <f t="shared" si="3815"/>
        <v>0</v>
      </c>
      <c r="CT1438" s="283">
        <f t="shared" si="3815"/>
        <v>0</v>
      </c>
      <c r="CU1438" s="283">
        <f t="shared" si="3815"/>
        <v>0</v>
      </c>
      <c r="CV1438" s="185">
        <f t="shared" si="3815"/>
        <v>0</v>
      </c>
      <c r="CW1438" s="185">
        <f t="shared" si="3815"/>
        <v>0</v>
      </c>
      <c r="CX1438" s="185">
        <f t="shared" si="3815"/>
        <v>0</v>
      </c>
      <c r="CY1438" s="185">
        <f t="shared" ref="CY1438:DA1438" si="3816">SUM(CY1436:CY1437)</f>
        <v>0</v>
      </c>
      <c r="CZ1438" s="185">
        <f t="shared" si="3816"/>
        <v>0</v>
      </c>
      <c r="DA1438" s="185">
        <f t="shared" si="3816"/>
        <v>0</v>
      </c>
      <c r="DB1438" s="1622"/>
      <c r="DC1438" s="1622"/>
      <c r="DD1438" s="1622"/>
      <c r="DE1438" s="185">
        <f>SUM(DE1436:DE1437)</f>
        <v>0</v>
      </c>
      <c r="DF1438" s="283"/>
      <c r="DG1438" s="185"/>
      <c r="DH1438" s="185"/>
      <c r="DI1438" s="185"/>
      <c r="DJ1438" s="185"/>
      <c r="DK1438" s="185"/>
      <c r="DL1438" s="185"/>
      <c r="DM1438" s="185"/>
      <c r="DN1438" s="33"/>
      <c r="DO1438" s="185"/>
      <c r="DP1438" s="283"/>
      <c r="DQ1438" s="185"/>
      <c r="DR1438" s="185"/>
      <c r="DS1438" s="185"/>
      <c r="DT1438" s="185"/>
      <c r="DU1438" s="185"/>
      <c r="DV1438" s="185"/>
      <c r="DW1438" s="185"/>
      <c r="DX1438" s="33"/>
      <c r="DY1438" s="185"/>
      <c r="DZ1438" s="2234">
        <f>SUM(DZ1436:DZ1437)</f>
        <v>0</v>
      </c>
      <c r="EA1438" s="283">
        <f t="shared" ref="EA1438:EB1438" si="3817">SUM(EA1436:EA1437)</f>
        <v>0</v>
      </c>
      <c r="EB1438" s="185">
        <f t="shared" si="3817"/>
        <v>0</v>
      </c>
      <c r="EC1438" s="185">
        <f t="shared" ref="EC1438" si="3818">SUM(EC1436:EC1437)</f>
        <v>0</v>
      </c>
      <c r="ED1438" s="202"/>
      <c r="EE1438" s="202"/>
      <c r="EF1438" s="202"/>
      <c r="EG1438" s="202"/>
      <c r="EH1438" s="1614"/>
    </row>
    <row r="1439" spans="1:138" ht="15" hidden="1" customHeight="1" outlineLevel="1">
      <c r="A1439" s="67"/>
      <c r="B1439" s="23"/>
      <c r="C1439" s="95" t="s">
        <v>131</v>
      </c>
      <c r="D1439" s="96" t="s">
        <v>133</v>
      </c>
      <c r="E1439" s="84"/>
      <c r="F1439" s="84"/>
      <c r="G1439" s="84"/>
      <c r="H1439" s="84"/>
      <c r="I1439" s="84"/>
      <c r="J1439" s="84"/>
      <c r="K1439" s="84"/>
      <c r="L1439" s="84"/>
      <c r="M1439" s="2199"/>
      <c r="N1439" s="68"/>
      <c r="O1439" s="84"/>
      <c r="P1439" s="185"/>
      <c r="Q1439" s="185"/>
      <c r="R1439" s="185"/>
      <c r="S1439" s="185"/>
      <c r="T1439" s="185"/>
      <c r="U1439" s="185"/>
      <c r="V1439" s="84"/>
      <c r="W1439" s="84"/>
      <c r="X1439" s="84"/>
      <c r="Y1439" s="84"/>
      <c r="Z1439" s="84"/>
      <c r="AA1439" s="185"/>
      <c r="AB1439" s="185"/>
      <c r="AC1439" s="185"/>
      <c r="AD1439" s="185"/>
      <c r="AE1439" s="185"/>
      <c r="AF1439" s="23"/>
      <c r="AG1439" s="23"/>
      <c r="AH1439" s="185"/>
      <c r="AI1439" s="185"/>
      <c r="AJ1439" s="185"/>
      <c r="AK1439" s="185"/>
      <c r="AL1439" s="185"/>
      <c r="AM1439" s="185"/>
      <c r="AN1439" s="185"/>
      <c r="AO1439" s="185"/>
      <c r="AP1439" s="185"/>
      <c r="AQ1439" s="185"/>
      <c r="AR1439" s="185"/>
      <c r="AS1439" s="185"/>
      <c r="AT1439" s="185"/>
      <c r="AU1439" s="185"/>
      <c r="AV1439" s="185"/>
      <c r="AW1439" s="185"/>
      <c r="AX1439" s="185"/>
      <c r="AY1439" s="185"/>
      <c r="AZ1439" s="185"/>
      <c r="BA1439" s="185"/>
      <c r="BB1439" s="185"/>
      <c r="BC1439" s="185"/>
      <c r="BD1439" s="185"/>
      <c r="BE1439" s="185"/>
      <c r="BF1439" s="185"/>
      <c r="BG1439" s="185"/>
      <c r="BH1439" s="185"/>
      <c r="BI1439" s="185"/>
      <c r="BJ1439" s="185"/>
      <c r="BK1439" s="185"/>
      <c r="BL1439" s="185"/>
      <c r="BM1439" s="185"/>
      <c r="BN1439" s="185"/>
      <c r="BO1439" s="185"/>
      <c r="BP1439" s="185"/>
      <c r="BQ1439" s="185"/>
      <c r="BR1439" s="185"/>
      <c r="BS1439" s="185"/>
      <c r="BT1439" s="185"/>
      <c r="BU1439" s="185"/>
      <c r="BV1439" s="185"/>
      <c r="BW1439" s="185"/>
      <c r="BX1439" s="185"/>
      <c r="BY1439" s="185"/>
      <c r="BZ1439" s="185"/>
      <c r="CA1439" s="185"/>
      <c r="CB1439" s="185"/>
      <c r="CC1439" s="185"/>
      <c r="CD1439" s="185"/>
      <c r="CE1439" s="185"/>
      <c r="CF1439" s="185"/>
      <c r="CG1439" s="185"/>
      <c r="CH1439" s="185"/>
      <c r="CI1439" s="185"/>
      <c r="CJ1439" s="185"/>
      <c r="CK1439" s="185"/>
      <c r="CL1439" s="185"/>
      <c r="CM1439" s="185"/>
      <c r="CN1439" s="185"/>
      <c r="CO1439" s="185"/>
      <c r="CP1439" s="2234"/>
      <c r="CQ1439" s="2234"/>
      <c r="CR1439" s="2234"/>
      <c r="CS1439" s="283"/>
      <c r="CT1439" s="283"/>
      <c r="CU1439" s="283"/>
      <c r="CV1439" s="185"/>
      <c r="CW1439" s="185"/>
      <c r="CX1439" s="185"/>
      <c r="CY1439" s="185"/>
      <c r="CZ1439" s="185"/>
      <c r="DA1439" s="185"/>
      <c r="DB1439" s="1622"/>
      <c r="DC1439" s="1622"/>
      <c r="DD1439" s="1622"/>
      <c r="DE1439" s="185"/>
      <c r="DF1439" s="283"/>
      <c r="DG1439" s="185"/>
      <c r="DH1439" s="185"/>
      <c r="DI1439" s="185"/>
      <c r="DJ1439" s="185"/>
      <c r="DK1439" s="185"/>
      <c r="DL1439" s="185"/>
      <c r="DM1439" s="185"/>
      <c r="DN1439" s="185"/>
      <c r="DO1439" s="185"/>
      <c r="DP1439" s="283"/>
      <c r="DQ1439" s="185"/>
      <c r="DR1439" s="185"/>
      <c r="DS1439" s="185"/>
      <c r="DT1439" s="185"/>
      <c r="DU1439" s="185"/>
      <c r="DV1439" s="185"/>
      <c r="DW1439" s="185"/>
      <c r="DX1439" s="185"/>
      <c r="DY1439" s="185"/>
      <c r="DZ1439" s="2234"/>
      <c r="EA1439" s="283"/>
      <c r="EB1439" s="185"/>
      <c r="EC1439" s="185"/>
      <c r="ED1439" s="202"/>
      <c r="EE1439" s="202"/>
      <c r="EF1439" s="202"/>
      <c r="EG1439" s="202"/>
      <c r="EH1439" s="1614"/>
    </row>
    <row r="1440" spans="1:138" ht="15" hidden="1" customHeight="1" outlineLevel="1">
      <c r="A1440" s="67"/>
      <c r="B1440" s="23"/>
      <c r="C1440" s="95"/>
      <c r="D1440" s="96"/>
      <c r="E1440" s="67"/>
      <c r="F1440" s="67"/>
      <c r="G1440" s="67"/>
      <c r="H1440" s="86">
        <f>SUM(I1440:L1440)</f>
        <v>0</v>
      </c>
      <c r="I1440" s="67"/>
      <c r="J1440" s="67"/>
      <c r="K1440" s="67"/>
      <c r="L1440" s="67"/>
      <c r="M1440" s="2216"/>
      <c r="N1440" s="85"/>
      <c r="O1440" s="67"/>
      <c r="P1440" s="23"/>
      <c r="Q1440" s="185">
        <f>SUM(R1440:U1440)</f>
        <v>0</v>
      </c>
      <c r="R1440" s="196"/>
      <c r="S1440" s="196"/>
      <c r="T1440" s="196"/>
      <c r="U1440" s="196"/>
      <c r="V1440" s="86">
        <f>SUM(W1440:Z1440)</f>
        <v>0</v>
      </c>
      <c r="W1440" s="67"/>
      <c r="X1440" s="67"/>
      <c r="Y1440" s="67"/>
      <c r="Z1440" s="67"/>
      <c r="AA1440" s="185">
        <f>SUM(AB1440:AE1440)</f>
        <v>0</v>
      </c>
      <c r="AB1440" s="196"/>
      <c r="AC1440" s="196"/>
      <c r="AD1440" s="196"/>
      <c r="AE1440" s="196"/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AZ1440" s="33"/>
      <c r="BA1440" s="33"/>
      <c r="BB1440" s="33"/>
      <c r="BC1440" s="33"/>
      <c r="BD1440" s="33"/>
      <c r="BE1440" s="33"/>
      <c r="BF1440" s="33"/>
      <c r="BG1440" s="33"/>
      <c r="BH1440" s="33"/>
      <c r="BI1440" s="33"/>
      <c r="BJ1440" s="33"/>
      <c r="BK1440" s="33"/>
      <c r="BL1440" s="33"/>
      <c r="BM1440" s="33"/>
      <c r="BN1440" s="33"/>
      <c r="BO1440" s="33"/>
      <c r="BP1440" s="33"/>
      <c r="BQ1440" s="33"/>
      <c r="BR1440" s="33"/>
      <c r="BS1440" s="33"/>
      <c r="BT1440" s="33"/>
      <c r="BU1440" s="33"/>
      <c r="BV1440" s="33"/>
      <c r="BW1440" s="33"/>
      <c r="BX1440" s="33"/>
      <c r="BY1440" s="33"/>
      <c r="BZ1440" s="33"/>
      <c r="CA1440" s="33"/>
      <c r="CB1440" s="33"/>
      <c r="CC1440" s="33"/>
      <c r="CD1440" s="33"/>
      <c r="CE1440" s="33"/>
      <c r="CF1440" s="33"/>
      <c r="CG1440" s="33"/>
      <c r="CH1440" s="33"/>
      <c r="CI1440" s="33"/>
      <c r="CJ1440" s="33"/>
      <c r="CK1440" s="33"/>
      <c r="CL1440" s="33"/>
      <c r="CM1440" s="33"/>
      <c r="CN1440" s="33"/>
      <c r="CO1440" s="33"/>
      <c r="CP1440" s="2239"/>
      <c r="CQ1440" s="2239"/>
      <c r="CR1440" s="2239"/>
      <c r="CS1440" s="210"/>
      <c r="CT1440" s="210"/>
      <c r="CU1440" s="210"/>
      <c r="CV1440" s="33"/>
      <c r="CW1440" s="33"/>
      <c r="CX1440" s="33"/>
      <c r="CY1440" s="33"/>
      <c r="CZ1440" s="33"/>
      <c r="DA1440" s="33"/>
      <c r="DB1440" s="1498"/>
      <c r="DC1440" s="1498"/>
      <c r="DD1440" s="1498"/>
      <c r="DE1440" s="33"/>
      <c r="DF1440" s="210"/>
      <c r="DG1440" s="33"/>
      <c r="DH1440" s="33"/>
      <c r="DI1440" s="33"/>
      <c r="DJ1440" s="33"/>
      <c r="DK1440" s="33"/>
      <c r="DL1440" s="33"/>
      <c r="DM1440" s="33"/>
      <c r="DN1440" s="185"/>
      <c r="DO1440" s="33"/>
      <c r="DP1440" s="210"/>
      <c r="DQ1440" s="33"/>
      <c r="DR1440" s="33"/>
      <c r="DS1440" s="33"/>
      <c r="DT1440" s="33"/>
      <c r="DU1440" s="33"/>
      <c r="DV1440" s="33"/>
      <c r="DW1440" s="33"/>
      <c r="DX1440" s="185"/>
      <c r="DY1440" s="33"/>
      <c r="DZ1440" s="2239"/>
      <c r="EA1440" s="210"/>
      <c r="EB1440" s="33"/>
      <c r="EC1440" s="33"/>
      <c r="ED1440" s="201"/>
      <c r="EE1440" s="201"/>
      <c r="EF1440" s="201"/>
      <c r="EG1440" s="201"/>
      <c r="EH1440" s="1581"/>
    </row>
    <row r="1441" spans="1:138" ht="15" hidden="1" customHeight="1" outlineLevel="1">
      <c r="A1441" s="67"/>
      <c r="B1441" s="23"/>
      <c r="C1441" s="95"/>
      <c r="D1441" s="23"/>
      <c r="E1441" s="67"/>
      <c r="F1441" s="67"/>
      <c r="G1441" s="67"/>
      <c r="H1441" s="86">
        <f>SUM(I1441:L1441)</f>
        <v>0</v>
      </c>
      <c r="I1441" s="67"/>
      <c r="J1441" s="67"/>
      <c r="K1441" s="67"/>
      <c r="L1441" s="67"/>
      <c r="M1441" s="2216"/>
      <c r="N1441" s="85"/>
      <c r="O1441" s="67"/>
      <c r="P1441" s="23"/>
      <c r="Q1441" s="185">
        <f>SUM(R1441:U1441)</f>
        <v>0</v>
      </c>
      <c r="R1441" s="196"/>
      <c r="S1441" s="196"/>
      <c r="T1441" s="196"/>
      <c r="U1441" s="196"/>
      <c r="V1441" s="86">
        <f>SUM(W1441:Z1441)</f>
        <v>0</v>
      </c>
      <c r="W1441" s="67"/>
      <c r="X1441" s="67"/>
      <c r="Y1441" s="67"/>
      <c r="Z1441" s="67"/>
      <c r="AA1441" s="185">
        <f>SUM(AB1441:AE1441)</f>
        <v>0</v>
      </c>
      <c r="AB1441" s="196"/>
      <c r="AC1441" s="196"/>
      <c r="AD1441" s="196"/>
      <c r="AE1441" s="196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  <c r="BC1441" s="33"/>
      <c r="BD1441" s="33"/>
      <c r="BE1441" s="33"/>
      <c r="BF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2239"/>
      <c r="CQ1441" s="2239"/>
      <c r="CR1441" s="2239"/>
      <c r="CS1441" s="210"/>
      <c r="CT1441" s="210"/>
      <c r="CU1441" s="210"/>
      <c r="CV1441" s="33"/>
      <c r="CW1441" s="33"/>
      <c r="CX1441" s="33"/>
      <c r="CY1441" s="33"/>
      <c r="CZ1441" s="33"/>
      <c r="DA1441" s="33"/>
      <c r="DB1441" s="1498"/>
      <c r="DC1441" s="1498"/>
      <c r="DD1441" s="1498"/>
      <c r="DE1441" s="33"/>
      <c r="DF1441" s="210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210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2239"/>
      <c r="EA1441" s="210"/>
      <c r="EB1441" s="33"/>
      <c r="EC1441" s="33"/>
      <c r="ED1441" s="201"/>
      <c r="EE1441" s="201"/>
      <c r="EF1441" s="201"/>
      <c r="EG1441" s="201"/>
      <c r="EH1441" s="1581"/>
    </row>
    <row r="1442" spans="1:138" ht="15" hidden="1" customHeight="1" outlineLevel="1">
      <c r="A1442" s="67"/>
      <c r="B1442" s="23"/>
      <c r="C1442" s="95" t="s">
        <v>49</v>
      </c>
      <c r="D1442" s="105" t="s">
        <v>1</v>
      </c>
      <c r="E1442" s="84"/>
      <c r="F1442" s="84"/>
      <c r="G1442" s="84"/>
      <c r="H1442" s="84"/>
      <c r="I1442" s="84"/>
      <c r="J1442" s="84"/>
      <c r="K1442" s="84"/>
      <c r="L1442" s="84"/>
      <c r="M1442" s="2199"/>
      <c r="N1442" s="68"/>
      <c r="O1442" s="84"/>
      <c r="P1442" s="185"/>
      <c r="Q1442" s="185"/>
      <c r="R1442" s="185"/>
      <c r="S1442" s="185"/>
      <c r="T1442" s="185"/>
      <c r="U1442" s="185"/>
      <c r="V1442" s="84"/>
      <c r="W1442" s="84"/>
      <c r="X1442" s="84"/>
      <c r="Y1442" s="84"/>
      <c r="Z1442" s="84"/>
      <c r="AA1442" s="185"/>
      <c r="AB1442" s="185"/>
      <c r="AC1442" s="185"/>
      <c r="AD1442" s="185"/>
      <c r="AE1442" s="185"/>
      <c r="AF1442" s="105"/>
      <c r="AG1442" s="105"/>
      <c r="AH1442" s="185">
        <f>SUM(AH1440:AH1441)</f>
        <v>0</v>
      </c>
      <c r="AI1442" s="185">
        <f>SUM(AI1440:AI1441)</f>
        <v>0</v>
      </c>
      <c r="AJ1442" s="185">
        <f t="shared" ref="AJ1442:AV1442" si="3819">SUM(AJ1440:AJ1441)</f>
        <v>0</v>
      </c>
      <c r="AK1442" s="185">
        <f t="shared" si="3819"/>
        <v>0</v>
      </c>
      <c r="AL1442" s="185">
        <f t="shared" si="3819"/>
        <v>0</v>
      </c>
      <c r="AM1442" s="185">
        <f t="shared" si="3819"/>
        <v>0</v>
      </c>
      <c r="AN1442" s="185">
        <f t="shared" si="3819"/>
        <v>0</v>
      </c>
      <c r="AO1442" s="185">
        <f t="shared" si="3819"/>
        <v>0</v>
      </c>
      <c r="AP1442" s="185">
        <f t="shared" si="3819"/>
        <v>0</v>
      </c>
      <c r="AQ1442" s="185">
        <f t="shared" si="3819"/>
        <v>0</v>
      </c>
      <c r="AR1442" s="185">
        <f t="shared" si="3819"/>
        <v>0</v>
      </c>
      <c r="AS1442" s="185">
        <f t="shared" si="3819"/>
        <v>0</v>
      </c>
      <c r="AT1442" s="185">
        <f t="shared" si="3819"/>
        <v>0</v>
      </c>
      <c r="AU1442" s="185">
        <f t="shared" si="3819"/>
        <v>0</v>
      </c>
      <c r="AV1442" s="185">
        <f t="shared" si="3819"/>
        <v>0</v>
      </c>
      <c r="AW1442" s="185">
        <f>SUM(AW1440:AW1441)</f>
        <v>0</v>
      </c>
      <c r="AX1442" s="185">
        <f>SUM(AX1440:AX1441)</f>
        <v>0</v>
      </c>
      <c r="AY1442" s="185">
        <f t="shared" ref="AY1442:BK1442" si="3820">SUM(AY1440:AY1441)</f>
        <v>0</v>
      </c>
      <c r="AZ1442" s="185">
        <f t="shared" si="3820"/>
        <v>0</v>
      </c>
      <c r="BA1442" s="185">
        <f t="shared" si="3820"/>
        <v>0</v>
      </c>
      <c r="BB1442" s="185">
        <f t="shared" si="3820"/>
        <v>0</v>
      </c>
      <c r="BC1442" s="185">
        <f t="shared" si="3820"/>
        <v>0</v>
      </c>
      <c r="BD1442" s="185">
        <f t="shared" si="3820"/>
        <v>0</v>
      </c>
      <c r="BE1442" s="185">
        <f t="shared" si="3820"/>
        <v>0</v>
      </c>
      <c r="BF1442" s="185">
        <f t="shared" si="3820"/>
        <v>0</v>
      </c>
      <c r="BG1442" s="185">
        <f t="shared" si="3820"/>
        <v>0</v>
      </c>
      <c r="BH1442" s="185">
        <f t="shared" si="3820"/>
        <v>0</v>
      </c>
      <c r="BI1442" s="185">
        <f t="shared" si="3820"/>
        <v>0</v>
      </c>
      <c r="BJ1442" s="185">
        <f t="shared" si="3820"/>
        <v>0</v>
      </c>
      <c r="BK1442" s="185">
        <f t="shared" si="3820"/>
        <v>0</v>
      </c>
      <c r="BL1442" s="185">
        <f>SUM(BL1440:BL1441)</f>
        <v>0</v>
      </c>
      <c r="BM1442" s="185">
        <f>SUM(BM1440:BM1441)</f>
        <v>0</v>
      </c>
      <c r="BN1442" s="185">
        <f t="shared" ref="BN1442:BZ1442" si="3821">SUM(BN1440:BN1441)</f>
        <v>0</v>
      </c>
      <c r="BO1442" s="185">
        <f t="shared" si="3821"/>
        <v>0</v>
      </c>
      <c r="BP1442" s="185">
        <f t="shared" si="3821"/>
        <v>0</v>
      </c>
      <c r="BQ1442" s="185">
        <f t="shared" si="3821"/>
        <v>0</v>
      </c>
      <c r="BR1442" s="185">
        <f t="shared" si="3821"/>
        <v>0</v>
      </c>
      <c r="BS1442" s="185">
        <f t="shared" si="3821"/>
        <v>0</v>
      </c>
      <c r="BT1442" s="185">
        <f t="shared" si="3821"/>
        <v>0</v>
      </c>
      <c r="BU1442" s="185">
        <f t="shared" si="3821"/>
        <v>0</v>
      </c>
      <c r="BV1442" s="185">
        <f t="shared" si="3821"/>
        <v>0</v>
      </c>
      <c r="BW1442" s="185">
        <f t="shared" si="3821"/>
        <v>0</v>
      </c>
      <c r="BX1442" s="185">
        <f t="shared" si="3821"/>
        <v>0</v>
      </c>
      <c r="BY1442" s="185">
        <f t="shared" si="3821"/>
        <v>0</v>
      </c>
      <c r="BZ1442" s="185">
        <f t="shared" si="3821"/>
        <v>0</v>
      </c>
      <c r="CA1442" s="185">
        <f>SUM(CA1440:CA1441)</f>
        <v>0</v>
      </c>
      <c r="CB1442" s="185">
        <f>SUM(CB1440:CB1441)</f>
        <v>0</v>
      </c>
      <c r="CC1442" s="185">
        <f t="shared" ref="CC1442:CO1442" si="3822">SUM(CC1440:CC1441)</f>
        <v>0</v>
      </c>
      <c r="CD1442" s="185">
        <f t="shared" si="3822"/>
        <v>0</v>
      </c>
      <c r="CE1442" s="185">
        <f t="shared" si="3822"/>
        <v>0</v>
      </c>
      <c r="CF1442" s="185">
        <f t="shared" si="3822"/>
        <v>0</v>
      </c>
      <c r="CG1442" s="185">
        <f t="shared" si="3822"/>
        <v>0</v>
      </c>
      <c r="CH1442" s="185">
        <f t="shared" si="3822"/>
        <v>0</v>
      </c>
      <c r="CI1442" s="185">
        <f t="shared" si="3822"/>
        <v>0</v>
      </c>
      <c r="CJ1442" s="185">
        <f t="shared" si="3822"/>
        <v>0</v>
      </c>
      <c r="CK1442" s="185">
        <f t="shared" si="3822"/>
        <v>0</v>
      </c>
      <c r="CL1442" s="185">
        <f t="shared" si="3822"/>
        <v>0</v>
      </c>
      <c r="CM1442" s="185">
        <f t="shared" si="3822"/>
        <v>0</v>
      </c>
      <c r="CN1442" s="185">
        <f t="shared" si="3822"/>
        <v>0</v>
      </c>
      <c r="CO1442" s="185">
        <f t="shared" si="3822"/>
        <v>0</v>
      </c>
      <c r="CP1442" s="2234">
        <f t="shared" ref="CP1442:CX1442" si="3823">SUM(CP1440:CP1441)</f>
        <v>0</v>
      </c>
      <c r="CQ1442" s="2234">
        <f t="shared" si="3823"/>
        <v>0</v>
      </c>
      <c r="CR1442" s="2234">
        <f t="shared" si="3823"/>
        <v>0</v>
      </c>
      <c r="CS1442" s="283">
        <f t="shared" si="3823"/>
        <v>0</v>
      </c>
      <c r="CT1442" s="283">
        <f t="shared" si="3823"/>
        <v>0</v>
      </c>
      <c r="CU1442" s="283">
        <f t="shared" si="3823"/>
        <v>0</v>
      </c>
      <c r="CV1442" s="185">
        <f t="shared" si="3823"/>
        <v>0</v>
      </c>
      <c r="CW1442" s="185">
        <f t="shared" si="3823"/>
        <v>0</v>
      </c>
      <c r="CX1442" s="185">
        <f t="shared" si="3823"/>
        <v>0</v>
      </c>
      <c r="CY1442" s="185">
        <f t="shared" ref="CY1442:DA1442" si="3824">SUM(CY1440:CY1441)</f>
        <v>0</v>
      </c>
      <c r="CZ1442" s="185">
        <f t="shared" si="3824"/>
        <v>0</v>
      </c>
      <c r="DA1442" s="185">
        <f t="shared" si="3824"/>
        <v>0</v>
      </c>
      <c r="DB1442" s="1622"/>
      <c r="DC1442" s="1622"/>
      <c r="DD1442" s="1622"/>
      <c r="DE1442" s="185">
        <f>SUM(DE1440:DE1441)</f>
        <v>0</v>
      </c>
      <c r="DF1442" s="283"/>
      <c r="DG1442" s="185"/>
      <c r="DH1442" s="185"/>
      <c r="DI1442" s="185"/>
      <c r="DJ1442" s="185"/>
      <c r="DK1442" s="185"/>
      <c r="DL1442" s="185"/>
      <c r="DM1442" s="185"/>
      <c r="DN1442" s="33"/>
      <c r="DO1442" s="185"/>
      <c r="DP1442" s="283"/>
      <c r="DQ1442" s="185"/>
      <c r="DR1442" s="185"/>
      <c r="DS1442" s="185"/>
      <c r="DT1442" s="185"/>
      <c r="DU1442" s="185"/>
      <c r="DV1442" s="185"/>
      <c r="DW1442" s="185"/>
      <c r="DX1442" s="33"/>
      <c r="DY1442" s="185"/>
      <c r="DZ1442" s="2234">
        <f>SUM(DZ1440:DZ1441)</f>
        <v>0</v>
      </c>
      <c r="EA1442" s="283">
        <f t="shared" ref="EA1442:EB1442" si="3825">SUM(EA1440:EA1441)</f>
        <v>0</v>
      </c>
      <c r="EB1442" s="185">
        <f t="shared" si="3825"/>
        <v>0</v>
      </c>
      <c r="EC1442" s="185">
        <f t="shared" ref="EC1442" si="3826">SUM(EC1440:EC1441)</f>
        <v>0</v>
      </c>
      <c r="ED1442" s="202"/>
      <c r="EE1442" s="202"/>
      <c r="EF1442" s="202"/>
      <c r="EG1442" s="202"/>
      <c r="EH1442" s="1614"/>
    </row>
    <row r="1443" spans="1:138" ht="15" hidden="1" customHeight="1" outlineLevel="1">
      <c r="A1443" s="67"/>
      <c r="B1443" s="23"/>
      <c r="C1443" s="95" t="s">
        <v>132</v>
      </c>
      <c r="D1443" s="96" t="s">
        <v>134</v>
      </c>
      <c r="E1443" s="84"/>
      <c r="F1443" s="84"/>
      <c r="G1443" s="84"/>
      <c r="H1443" s="84"/>
      <c r="I1443" s="84"/>
      <c r="J1443" s="84"/>
      <c r="K1443" s="84"/>
      <c r="L1443" s="84"/>
      <c r="M1443" s="2199"/>
      <c r="N1443" s="68"/>
      <c r="O1443" s="84"/>
      <c r="P1443" s="185"/>
      <c r="Q1443" s="185"/>
      <c r="R1443" s="185"/>
      <c r="S1443" s="185"/>
      <c r="T1443" s="185"/>
      <c r="U1443" s="185"/>
      <c r="V1443" s="84"/>
      <c r="W1443" s="84"/>
      <c r="X1443" s="84"/>
      <c r="Y1443" s="84"/>
      <c r="Z1443" s="84"/>
      <c r="AA1443" s="185"/>
      <c r="AB1443" s="185"/>
      <c r="AC1443" s="185"/>
      <c r="AD1443" s="185"/>
      <c r="AE1443" s="185"/>
      <c r="AF1443" s="23"/>
      <c r="AG1443" s="23"/>
      <c r="AH1443" s="185"/>
      <c r="AI1443" s="185"/>
      <c r="AJ1443" s="185"/>
      <c r="AK1443" s="185"/>
      <c r="AL1443" s="185"/>
      <c r="AM1443" s="185"/>
      <c r="AN1443" s="185"/>
      <c r="AO1443" s="185"/>
      <c r="AP1443" s="185"/>
      <c r="AQ1443" s="185"/>
      <c r="AR1443" s="185"/>
      <c r="AS1443" s="185"/>
      <c r="AT1443" s="185"/>
      <c r="AU1443" s="185"/>
      <c r="AV1443" s="185"/>
      <c r="AW1443" s="185"/>
      <c r="AX1443" s="185"/>
      <c r="AY1443" s="185"/>
      <c r="AZ1443" s="185"/>
      <c r="BA1443" s="185"/>
      <c r="BB1443" s="185"/>
      <c r="BC1443" s="185"/>
      <c r="BD1443" s="185"/>
      <c r="BE1443" s="185"/>
      <c r="BF1443" s="185"/>
      <c r="BG1443" s="185"/>
      <c r="BH1443" s="185"/>
      <c r="BI1443" s="185"/>
      <c r="BJ1443" s="185"/>
      <c r="BK1443" s="185"/>
      <c r="BL1443" s="185"/>
      <c r="BM1443" s="185"/>
      <c r="BN1443" s="185"/>
      <c r="BO1443" s="185"/>
      <c r="BP1443" s="185"/>
      <c r="BQ1443" s="185"/>
      <c r="BR1443" s="185"/>
      <c r="BS1443" s="185"/>
      <c r="BT1443" s="185"/>
      <c r="BU1443" s="185"/>
      <c r="BV1443" s="185"/>
      <c r="BW1443" s="185"/>
      <c r="BX1443" s="185"/>
      <c r="BY1443" s="185"/>
      <c r="BZ1443" s="185"/>
      <c r="CA1443" s="185"/>
      <c r="CB1443" s="185"/>
      <c r="CC1443" s="185"/>
      <c r="CD1443" s="185"/>
      <c r="CE1443" s="185"/>
      <c r="CF1443" s="185"/>
      <c r="CG1443" s="185"/>
      <c r="CH1443" s="185"/>
      <c r="CI1443" s="185"/>
      <c r="CJ1443" s="185"/>
      <c r="CK1443" s="185"/>
      <c r="CL1443" s="185"/>
      <c r="CM1443" s="185"/>
      <c r="CN1443" s="185"/>
      <c r="CO1443" s="185"/>
      <c r="CP1443" s="2234"/>
      <c r="CQ1443" s="2234"/>
      <c r="CR1443" s="2234"/>
      <c r="CS1443" s="283"/>
      <c r="CT1443" s="283"/>
      <c r="CU1443" s="283"/>
      <c r="CV1443" s="185"/>
      <c r="CW1443" s="185"/>
      <c r="CX1443" s="185"/>
      <c r="CY1443" s="185"/>
      <c r="CZ1443" s="185"/>
      <c r="DA1443" s="185"/>
      <c r="DB1443" s="1622"/>
      <c r="DC1443" s="1622"/>
      <c r="DD1443" s="1622"/>
      <c r="DE1443" s="185"/>
      <c r="DF1443" s="283"/>
      <c r="DG1443" s="185"/>
      <c r="DH1443" s="185"/>
      <c r="DI1443" s="185"/>
      <c r="DJ1443" s="185"/>
      <c r="DK1443" s="185"/>
      <c r="DL1443" s="185"/>
      <c r="DM1443" s="185"/>
      <c r="DN1443" s="185"/>
      <c r="DO1443" s="185"/>
      <c r="DP1443" s="283"/>
      <c r="DQ1443" s="185"/>
      <c r="DR1443" s="185"/>
      <c r="DS1443" s="185"/>
      <c r="DT1443" s="185"/>
      <c r="DU1443" s="185"/>
      <c r="DV1443" s="185"/>
      <c r="DW1443" s="185"/>
      <c r="DX1443" s="185"/>
      <c r="DY1443" s="185"/>
      <c r="DZ1443" s="2234"/>
      <c r="EA1443" s="283"/>
      <c r="EB1443" s="185"/>
      <c r="EC1443" s="185"/>
      <c r="ED1443" s="202"/>
      <c r="EE1443" s="202"/>
      <c r="EF1443" s="202"/>
      <c r="EG1443" s="202"/>
      <c r="EH1443" s="1614"/>
    </row>
    <row r="1444" spans="1:138" ht="15" hidden="1" customHeight="1" outlineLevel="1">
      <c r="A1444" s="67"/>
      <c r="B1444" s="23"/>
      <c r="C1444" s="95"/>
      <c r="D1444" s="96"/>
      <c r="E1444" s="67"/>
      <c r="F1444" s="67"/>
      <c r="G1444" s="67"/>
      <c r="H1444" s="86">
        <f>SUM(I1444:L1444)</f>
        <v>0</v>
      </c>
      <c r="I1444" s="67"/>
      <c r="J1444" s="67"/>
      <c r="K1444" s="67"/>
      <c r="L1444" s="67"/>
      <c r="M1444" s="2216"/>
      <c r="N1444" s="85"/>
      <c r="O1444" s="67"/>
      <c r="P1444" s="23"/>
      <c r="Q1444" s="185">
        <f>SUM(R1444:U1444)</f>
        <v>0</v>
      </c>
      <c r="R1444" s="196"/>
      <c r="S1444" s="196"/>
      <c r="T1444" s="196"/>
      <c r="U1444" s="196"/>
      <c r="V1444" s="86">
        <f>SUM(W1444:Z1444)</f>
        <v>0</v>
      </c>
      <c r="W1444" s="67"/>
      <c r="X1444" s="67"/>
      <c r="Y1444" s="67"/>
      <c r="Z1444" s="67"/>
      <c r="AA1444" s="185">
        <f>SUM(AB1444:AE1444)</f>
        <v>0</v>
      </c>
      <c r="AB1444" s="196"/>
      <c r="AC1444" s="196"/>
      <c r="AD1444" s="196"/>
      <c r="AE1444" s="196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  <c r="BC1444" s="33"/>
      <c r="BD1444" s="33"/>
      <c r="BE1444" s="33"/>
      <c r="BF1444" s="33"/>
      <c r="BG1444" s="33"/>
      <c r="BH1444" s="33"/>
      <c r="BI1444" s="33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W1444" s="33"/>
      <c r="BX1444" s="33"/>
      <c r="BY1444" s="33"/>
      <c r="BZ1444" s="33"/>
      <c r="CA1444" s="33"/>
      <c r="CB1444" s="33"/>
      <c r="CC1444" s="33"/>
      <c r="CD1444" s="33"/>
      <c r="CE1444" s="33"/>
      <c r="CF1444" s="33"/>
      <c r="CG1444" s="33"/>
      <c r="CH1444" s="33"/>
      <c r="CI1444" s="33"/>
      <c r="CJ1444" s="33"/>
      <c r="CK1444" s="33"/>
      <c r="CL1444" s="33"/>
      <c r="CM1444" s="33"/>
      <c r="CN1444" s="33"/>
      <c r="CO1444" s="33"/>
      <c r="CP1444" s="2239"/>
      <c r="CQ1444" s="2239"/>
      <c r="CR1444" s="2239"/>
      <c r="CS1444" s="210"/>
      <c r="CT1444" s="210"/>
      <c r="CU1444" s="210"/>
      <c r="CV1444" s="33"/>
      <c r="CW1444" s="33"/>
      <c r="CX1444" s="33"/>
      <c r="CY1444" s="33"/>
      <c r="CZ1444" s="33"/>
      <c r="DA1444" s="33"/>
      <c r="DB1444" s="1498"/>
      <c r="DC1444" s="1498"/>
      <c r="DD1444" s="1498"/>
      <c r="DE1444" s="33"/>
      <c r="DF1444" s="210"/>
      <c r="DG1444" s="33"/>
      <c r="DH1444" s="33"/>
      <c r="DI1444" s="33"/>
      <c r="DJ1444" s="33"/>
      <c r="DK1444" s="33"/>
      <c r="DL1444" s="33"/>
      <c r="DM1444" s="33"/>
      <c r="DN1444" s="185"/>
      <c r="DO1444" s="33"/>
      <c r="DP1444" s="210"/>
      <c r="DQ1444" s="33"/>
      <c r="DR1444" s="33"/>
      <c r="DS1444" s="33"/>
      <c r="DT1444" s="33"/>
      <c r="DU1444" s="33"/>
      <c r="DV1444" s="33"/>
      <c r="DW1444" s="33"/>
      <c r="DX1444" s="185"/>
      <c r="DY1444" s="33"/>
      <c r="DZ1444" s="2239"/>
      <c r="EA1444" s="210"/>
      <c r="EB1444" s="33"/>
      <c r="EC1444" s="33"/>
      <c r="ED1444" s="201"/>
      <c r="EE1444" s="201"/>
      <c r="EF1444" s="201"/>
      <c r="EG1444" s="201"/>
      <c r="EH1444" s="1581"/>
    </row>
    <row r="1445" spans="1:138" ht="15" hidden="1" customHeight="1" outlineLevel="1">
      <c r="A1445" s="67"/>
      <c r="B1445" s="23"/>
      <c r="C1445" s="95"/>
      <c r="D1445" s="23"/>
      <c r="E1445" s="67"/>
      <c r="F1445" s="67"/>
      <c r="G1445" s="67"/>
      <c r="H1445" s="86">
        <f>SUM(I1445:L1445)</f>
        <v>0</v>
      </c>
      <c r="I1445" s="67"/>
      <c r="J1445" s="67"/>
      <c r="K1445" s="67"/>
      <c r="L1445" s="67"/>
      <c r="M1445" s="2216"/>
      <c r="N1445" s="85"/>
      <c r="O1445" s="67"/>
      <c r="P1445" s="23"/>
      <c r="Q1445" s="185">
        <f>SUM(R1445:U1445)</f>
        <v>0</v>
      </c>
      <c r="R1445" s="196"/>
      <c r="S1445" s="196"/>
      <c r="T1445" s="196"/>
      <c r="U1445" s="196"/>
      <c r="V1445" s="86">
        <f>SUM(W1445:Z1445)</f>
        <v>0</v>
      </c>
      <c r="W1445" s="67"/>
      <c r="X1445" s="67"/>
      <c r="Y1445" s="67"/>
      <c r="Z1445" s="67"/>
      <c r="AA1445" s="185">
        <f>SUM(AB1445:AE1445)</f>
        <v>0</v>
      </c>
      <c r="AB1445" s="196"/>
      <c r="AC1445" s="196"/>
      <c r="AD1445" s="196"/>
      <c r="AE1445" s="196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  <c r="BC1445" s="33"/>
      <c r="BD1445" s="33"/>
      <c r="BE1445" s="33"/>
      <c r="BF1445" s="33"/>
      <c r="BG1445" s="33"/>
      <c r="BH1445" s="33"/>
      <c r="BI1445" s="33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W1445" s="33"/>
      <c r="BX1445" s="33"/>
      <c r="BY1445" s="33"/>
      <c r="BZ1445" s="33"/>
      <c r="CA1445" s="33"/>
      <c r="CB1445" s="33"/>
      <c r="CC1445" s="33"/>
      <c r="CD1445" s="33"/>
      <c r="CE1445" s="33"/>
      <c r="CF1445" s="33"/>
      <c r="CG1445" s="33"/>
      <c r="CH1445" s="33"/>
      <c r="CI1445" s="33"/>
      <c r="CJ1445" s="33"/>
      <c r="CK1445" s="33"/>
      <c r="CL1445" s="33"/>
      <c r="CM1445" s="33"/>
      <c r="CN1445" s="33"/>
      <c r="CO1445" s="33"/>
      <c r="CP1445" s="2239"/>
      <c r="CQ1445" s="2239"/>
      <c r="CR1445" s="2239"/>
      <c r="CS1445" s="210"/>
      <c r="CT1445" s="210"/>
      <c r="CU1445" s="210"/>
      <c r="CV1445" s="33"/>
      <c r="CW1445" s="33"/>
      <c r="CX1445" s="33"/>
      <c r="CY1445" s="33"/>
      <c r="CZ1445" s="33"/>
      <c r="DA1445" s="33"/>
      <c r="DB1445" s="1498"/>
      <c r="DC1445" s="1498"/>
      <c r="DD1445" s="1498"/>
      <c r="DE1445" s="33"/>
      <c r="DF1445" s="210"/>
      <c r="DG1445" s="33"/>
      <c r="DH1445" s="33"/>
      <c r="DI1445" s="33"/>
      <c r="DJ1445" s="33"/>
      <c r="DK1445" s="33"/>
      <c r="DL1445" s="33"/>
      <c r="DM1445" s="33"/>
      <c r="DN1445" s="33"/>
      <c r="DO1445" s="33"/>
      <c r="DP1445" s="210"/>
      <c r="DQ1445" s="33"/>
      <c r="DR1445" s="33"/>
      <c r="DS1445" s="33"/>
      <c r="DT1445" s="33"/>
      <c r="DU1445" s="33"/>
      <c r="DV1445" s="33"/>
      <c r="DW1445" s="33"/>
      <c r="DX1445" s="33"/>
      <c r="DY1445" s="33"/>
      <c r="DZ1445" s="2239"/>
      <c r="EA1445" s="210"/>
      <c r="EB1445" s="33"/>
      <c r="EC1445" s="33"/>
      <c r="ED1445" s="201"/>
      <c r="EE1445" s="201"/>
      <c r="EF1445" s="201"/>
      <c r="EG1445" s="201"/>
      <c r="EH1445" s="1581"/>
    </row>
    <row r="1446" spans="1:138" ht="15" hidden="1" customHeight="1" outlineLevel="1">
      <c r="A1446" s="67"/>
      <c r="B1446" s="23"/>
      <c r="C1446" s="95" t="s">
        <v>49</v>
      </c>
      <c r="D1446" s="105" t="s">
        <v>1</v>
      </c>
      <c r="E1446" s="84"/>
      <c r="F1446" s="84"/>
      <c r="G1446" s="84"/>
      <c r="H1446" s="84"/>
      <c r="I1446" s="84"/>
      <c r="J1446" s="84"/>
      <c r="K1446" s="84"/>
      <c r="L1446" s="84"/>
      <c r="M1446" s="2199"/>
      <c r="N1446" s="68"/>
      <c r="O1446" s="84"/>
      <c r="P1446" s="185"/>
      <c r="Q1446" s="185"/>
      <c r="R1446" s="185"/>
      <c r="S1446" s="185"/>
      <c r="T1446" s="185"/>
      <c r="U1446" s="185"/>
      <c r="V1446" s="84"/>
      <c r="W1446" s="84"/>
      <c r="X1446" s="84"/>
      <c r="Y1446" s="84"/>
      <c r="Z1446" s="84"/>
      <c r="AA1446" s="185"/>
      <c r="AB1446" s="185"/>
      <c r="AC1446" s="185"/>
      <c r="AD1446" s="185"/>
      <c r="AE1446" s="185"/>
      <c r="AF1446" s="105"/>
      <c r="AG1446" s="105"/>
      <c r="AH1446" s="185"/>
      <c r="AI1446" s="185">
        <f>SUM(AI1444:AI1445)</f>
        <v>0</v>
      </c>
      <c r="AJ1446" s="185">
        <f t="shared" ref="AJ1446" si="3827">SUM(AJ1444:AJ1445)</f>
        <v>0</v>
      </c>
      <c r="AK1446" s="185"/>
      <c r="AL1446" s="185">
        <f t="shared" ref="AL1446:AM1446" si="3828">SUM(AL1444:AL1445)</f>
        <v>0</v>
      </c>
      <c r="AM1446" s="185">
        <f t="shared" si="3828"/>
        <v>0</v>
      </c>
      <c r="AN1446" s="185"/>
      <c r="AO1446" s="185">
        <f t="shared" ref="AO1446:AP1446" si="3829">SUM(AO1444:AO1445)</f>
        <v>0</v>
      </c>
      <c r="AP1446" s="185">
        <f t="shared" si="3829"/>
        <v>0</v>
      </c>
      <c r="AQ1446" s="185"/>
      <c r="AR1446" s="185">
        <f t="shared" ref="AR1446:AS1446" si="3830">SUM(AR1444:AR1445)</f>
        <v>0</v>
      </c>
      <c r="AS1446" s="185">
        <f t="shared" si="3830"/>
        <v>0</v>
      </c>
      <c r="AT1446" s="185"/>
      <c r="AU1446" s="185">
        <f t="shared" ref="AU1446:AV1446" si="3831">SUM(AU1444:AU1445)</f>
        <v>0</v>
      </c>
      <c r="AV1446" s="185">
        <f t="shared" si="3831"/>
        <v>0</v>
      </c>
      <c r="AW1446" s="185"/>
      <c r="AX1446" s="185">
        <f>SUM(AX1444:AX1445)</f>
        <v>0</v>
      </c>
      <c r="AY1446" s="185">
        <f t="shared" ref="AY1446" si="3832">SUM(AY1444:AY1445)</f>
        <v>0</v>
      </c>
      <c r="AZ1446" s="185"/>
      <c r="BA1446" s="185">
        <f t="shared" ref="BA1446:BB1446" si="3833">SUM(BA1444:BA1445)</f>
        <v>0</v>
      </c>
      <c r="BB1446" s="185">
        <f t="shared" si="3833"/>
        <v>0</v>
      </c>
      <c r="BC1446" s="185"/>
      <c r="BD1446" s="185">
        <f t="shared" ref="BD1446:BE1446" si="3834">SUM(BD1444:BD1445)</f>
        <v>0</v>
      </c>
      <c r="BE1446" s="185">
        <f t="shared" si="3834"/>
        <v>0</v>
      </c>
      <c r="BF1446" s="185"/>
      <c r="BG1446" s="185">
        <f t="shared" ref="BG1446:BH1446" si="3835">SUM(BG1444:BG1445)</f>
        <v>0</v>
      </c>
      <c r="BH1446" s="185">
        <f t="shared" si="3835"/>
        <v>0</v>
      </c>
      <c r="BI1446" s="185"/>
      <c r="BJ1446" s="185">
        <f t="shared" ref="BJ1446:BK1446" si="3836">SUM(BJ1444:BJ1445)</f>
        <v>0</v>
      </c>
      <c r="BK1446" s="185">
        <f t="shared" si="3836"/>
        <v>0</v>
      </c>
      <c r="BL1446" s="185"/>
      <c r="BM1446" s="185">
        <f>SUM(BM1444:BM1445)</f>
        <v>0</v>
      </c>
      <c r="BN1446" s="185">
        <f t="shared" ref="BN1446" si="3837">SUM(BN1444:BN1445)</f>
        <v>0</v>
      </c>
      <c r="BO1446" s="185"/>
      <c r="BP1446" s="185">
        <f t="shared" ref="BP1446:BQ1446" si="3838">SUM(BP1444:BP1445)</f>
        <v>0</v>
      </c>
      <c r="BQ1446" s="185">
        <f t="shared" si="3838"/>
        <v>0</v>
      </c>
      <c r="BR1446" s="185"/>
      <c r="BS1446" s="185">
        <f t="shared" ref="BS1446:BT1446" si="3839">SUM(BS1444:BS1445)</f>
        <v>0</v>
      </c>
      <c r="BT1446" s="185">
        <f t="shared" si="3839"/>
        <v>0</v>
      </c>
      <c r="BU1446" s="185"/>
      <c r="BV1446" s="185">
        <f t="shared" ref="BV1446:BW1446" si="3840">SUM(BV1444:BV1445)</f>
        <v>0</v>
      </c>
      <c r="BW1446" s="185">
        <f t="shared" si="3840"/>
        <v>0</v>
      </c>
      <c r="BX1446" s="185"/>
      <c r="BY1446" s="185">
        <f t="shared" ref="BY1446:BZ1446" si="3841">SUM(BY1444:BY1445)</f>
        <v>0</v>
      </c>
      <c r="BZ1446" s="185">
        <f t="shared" si="3841"/>
        <v>0</v>
      </c>
      <c r="CA1446" s="185"/>
      <c r="CB1446" s="185">
        <f>SUM(CB1444:CB1445)</f>
        <v>0</v>
      </c>
      <c r="CC1446" s="185">
        <f t="shared" ref="CC1446" si="3842">SUM(CC1444:CC1445)</f>
        <v>0</v>
      </c>
      <c r="CD1446" s="185"/>
      <c r="CE1446" s="185">
        <f t="shared" ref="CE1446:CF1446" si="3843">SUM(CE1444:CE1445)</f>
        <v>0</v>
      </c>
      <c r="CF1446" s="185">
        <f t="shared" si="3843"/>
        <v>0</v>
      </c>
      <c r="CG1446" s="185"/>
      <c r="CH1446" s="185">
        <f t="shared" ref="CH1446:CI1446" si="3844">SUM(CH1444:CH1445)</f>
        <v>0</v>
      </c>
      <c r="CI1446" s="185">
        <f t="shared" si="3844"/>
        <v>0</v>
      </c>
      <c r="CJ1446" s="185"/>
      <c r="CK1446" s="185">
        <f t="shared" ref="CK1446:CL1446" si="3845">SUM(CK1444:CK1445)</f>
        <v>0</v>
      </c>
      <c r="CL1446" s="185">
        <f t="shared" si="3845"/>
        <v>0</v>
      </c>
      <c r="CM1446" s="185"/>
      <c r="CN1446" s="185">
        <f t="shared" ref="CN1446:CO1446" si="3846">SUM(CN1444:CN1445)</f>
        <v>0</v>
      </c>
      <c r="CO1446" s="185">
        <f t="shared" si="3846"/>
        <v>0</v>
      </c>
      <c r="CP1446" s="2234"/>
      <c r="CQ1446" s="2234">
        <f t="shared" ref="CQ1446:CR1446" si="3847">SUM(CQ1444:CQ1445)</f>
        <v>0</v>
      </c>
      <c r="CR1446" s="2234">
        <f t="shared" si="3847"/>
        <v>0</v>
      </c>
      <c r="CS1446" s="283"/>
      <c r="CT1446" s="283">
        <f t="shared" ref="CT1446:CU1446" si="3848">SUM(CT1444:CT1445)</f>
        <v>0</v>
      </c>
      <c r="CU1446" s="283">
        <f t="shared" si="3848"/>
        <v>0</v>
      </c>
      <c r="CV1446" s="185"/>
      <c r="CW1446" s="185">
        <f t="shared" ref="CW1446:CX1446" si="3849">SUM(CW1444:CW1445)</f>
        <v>0</v>
      </c>
      <c r="CX1446" s="185">
        <f t="shared" si="3849"/>
        <v>0</v>
      </c>
      <c r="CY1446" s="185"/>
      <c r="CZ1446" s="185">
        <f t="shared" ref="CZ1446:DA1446" si="3850">SUM(CZ1444:CZ1445)</f>
        <v>0</v>
      </c>
      <c r="DA1446" s="185">
        <f t="shared" si="3850"/>
        <v>0</v>
      </c>
      <c r="DB1446" s="1622"/>
      <c r="DC1446" s="1622"/>
      <c r="DD1446" s="1622"/>
      <c r="DE1446" s="185">
        <f>SUM(DE1444:DE1445)</f>
        <v>0</v>
      </c>
      <c r="DF1446" s="283"/>
      <c r="DG1446" s="185"/>
      <c r="DH1446" s="185"/>
      <c r="DI1446" s="185"/>
      <c r="DJ1446" s="185"/>
      <c r="DK1446" s="185"/>
      <c r="DL1446" s="185"/>
      <c r="DM1446" s="185"/>
      <c r="DN1446" s="33"/>
      <c r="DO1446" s="185"/>
      <c r="DP1446" s="283"/>
      <c r="DQ1446" s="185"/>
      <c r="DR1446" s="185"/>
      <c r="DS1446" s="185"/>
      <c r="DT1446" s="185"/>
      <c r="DU1446" s="185"/>
      <c r="DV1446" s="185"/>
      <c r="DW1446" s="185"/>
      <c r="DX1446" s="33"/>
      <c r="DY1446" s="185"/>
      <c r="DZ1446" s="2234">
        <f>SUM(DZ1444:DZ1445)</f>
        <v>0</v>
      </c>
      <c r="EA1446" s="283">
        <f t="shared" ref="EA1446:EB1446" si="3851">SUM(EA1444:EA1445)</f>
        <v>0</v>
      </c>
      <c r="EB1446" s="185">
        <f t="shared" si="3851"/>
        <v>0</v>
      </c>
      <c r="EC1446" s="185">
        <f t="shared" ref="EC1446" si="3852">SUM(EC1444:EC1445)</f>
        <v>0</v>
      </c>
      <c r="ED1446" s="202"/>
      <c r="EE1446" s="202"/>
      <c r="EF1446" s="202"/>
      <c r="EG1446" s="202"/>
      <c r="EH1446" s="1614"/>
    </row>
    <row r="1447" spans="1:138" ht="15" hidden="1" customHeight="1" outlineLevel="1">
      <c r="A1447" s="67"/>
      <c r="B1447" s="23"/>
      <c r="C1447" s="106" t="s">
        <v>35</v>
      </c>
      <c r="D1447" s="27" t="s">
        <v>50</v>
      </c>
      <c r="E1447" s="84"/>
      <c r="F1447" s="84"/>
      <c r="G1447" s="84"/>
      <c r="H1447" s="84"/>
      <c r="I1447" s="84"/>
      <c r="J1447" s="84"/>
      <c r="K1447" s="84"/>
      <c r="L1447" s="84"/>
      <c r="M1447" s="2199"/>
      <c r="N1447" s="68"/>
      <c r="O1447" s="84"/>
      <c r="P1447" s="185"/>
      <c r="Q1447" s="185"/>
      <c r="R1447" s="185"/>
      <c r="S1447" s="185"/>
      <c r="T1447" s="185"/>
      <c r="U1447" s="185"/>
      <c r="V1447" s="84"/>
      <c r="W1447" s="84"/>
      <c r="X1447" s="84"/>
      <c r="Y1447" s="84"/>
      <c r="Z1447" s="84"/>
      <c r="AA1447" s="185"/>
      <c r="AB1447" s="185"/>
      <c r="AC1447" s="185"/>
      <c r="AD1447" s="185"/>
      <c r="AE1447" s="185"/>
      <c r="AF1447" s="23"/>
      <c r="AG1447" s="23"/>
      <c r="AH1447" s="185"/>
      <c r="AI1447" s="185"/>
      <c r="AJ1447" s="185"/>
      <c r="AK1447" s="185"/>
      <c r="AL1447" s="185"/>
      <c r="AM1447" s="185"/>
      <c r="AN1447" s="185"/>
      <c r="AO1447" s="185"/>
      <c r="AP1447" s="185"/>
      <c r="AQ1447" s="185"/>
      <c r="AR1447" s="185"/>
      <c r="AS1447" s="185"/>
      <c r="AT1447" s="185"/>
      <c r="AU1447" s="185"/>
      <c r="AV1447" s="185"/>
      <c r="AW1447" s="185"/>
      <c r="AX1447" s="185"/>
      <c r="AY1447" s="185"/>
      <c r="AZ1447" s="185"/>
      <c r="BA1447" s="185"/>
      <c r="BB1447" s="185"/>
      <c r="BC1447" s="185"/>
      <c r="BD1447" s="185"/>
      <c r="BE1447" s="185"/>
      <c r="BF1447" s="185"/>
      <c r="BG1447" s="185"/>
      <c r="BH1447" s="185"/>
      <c r="BI1447" s="185"/>
      <c r="BJ1447" s="185"/>
      <c r="BK1447" s="185"/>
      <c r="BL1447" s="185"/>
      <c r="BM1447" s="185"/>
      <c r="BN1447" s="185"/>
      <c r="BO1447" s="185"/>
      <c r="BP1447" s="185"/>
      <c r="BQ1447" s="185"/>
      <c r="BR1447" s="185"/>
      <c r="BS1447" s="185"/>
      <c r="BT1447" s="185"/>
      <c r="BU1447" s="185"/>
      <c r="BV1447" s="185"/>
      <c r="BW1447" s="185"/>
      <c r="BX1447" s="185"/>
      <c r="BY1447" s="185"/>
      <c r="BZ1447" s="185"/>
      <c r="CA1447" s="185"/>
      <c r="CB1447" s="185"/>
      <c r="CC1447" s="185"/>
      <c r="CD1447" s="185"/>
      <c r="CE1447" s="185"/>
      <c r="CF1447" s="185"/>
      <c r="CG1447" s="185"/>
      <c r="CH1447" s="185"/>
      <c r="CI1447" s="185"/>
      <c r="CJ1447" s="185"/>
      <c r="CK1447" s="185"/>
      <c r="CL1447" s="185"/>
      <c r="CM1447" s="185"/>
      <c r="CN1447" s="185"/>
      <c r="CO1447" s="185"/>
      <c r="CP1447" s="2234"/>
      <c r="CQ1447" s="2234"/>
      <c r="CR1447" s="2234"/>
      <c r="CS1447" s="283"/>
      <c r="CT1447" s="283"/>
      <c r="CU1447" s="283"/>
      <c r="CV1447" s="185"/>
      <c r="CW1447" s="185"/>
      <c r="CX1447" s="185"/>
      <c r="CY1447" s="185"/>
      <c r="CZ1447" s="185"/>
      <c r="DA1447" s="185"/>
      <c r="DB1447" s="1622"/>
      <c r="DC1447" s="1622"/>
      <c r="DD1447" s="1622"/>
      <c r="DE1447" s="185"/>
      <c r="DF1447" s="283"/>
      <c r="DG1447" s="185"/>
      <c r="DH1447" s="185"/>
      <c r="DI1447" s="185"/>
      <c r="DJ1447" s="185"/>
      <c r="DK1447" s="185"/>
      <c r="DL1447" s="185"/>
      <c r="DM1447" s="185"/>
      <c r="DN1447" s="185"/>
      <c r="DO1447" s="185"/>
      <c r="DP1447" s="283"/>
      <c r="DQ1447" s="185"/>
      <c r="DR1447" s="185"/>
      <c r="DS1447" s="185"/>
      <c r="DT1447" s="185"/>
      <c r="DU1447" s="185"/>
      <c r="DV1447" s="185"/>
      <c r="DW1447" s="185"/>
      <c r="DX1447" s="185"/>
      <c r="DY1447" s="185"/>
      <c r="DZ1447" s="2234"/>
      <c r="EA1447" s="283"/>
      <c r="EB1447" s="185"/>
      <c r="EC1447" s="185"/>
      <c r="ED1447" s="202"/>
      <c r="EE1447" s="202"/>
      <c r="EF1447" s="202"/>
      <c r="EG1447" s="202"/>
      <c r="EH1447" s="1614"/>
    </row>
    <row r="1448" spans="1:138" ht="15" hidden="1" customHeight="1" outlineLevel="1">
      <c r="A1448" s="67"/>
      <c r="B1448" s="23"/>
      <c r="C1448" s="95" t="s">
        <v>135</v>
      </c>
      <c r="D1448" s="96" t="s">
        <v>130</v>
      </c>
      <c r="E1448" s="67"/>
      <c r="F1448" s="67"/>
      <c r="G1448" s="67"/>
      <c r="H1448" s="84"/>
      <c r="I1448" s="67"/>
      <c r="J1448" s="67"/>
      <c r="K1448" s="67"/>
      <c r="L1448" s="67"/>
      <c r="M1448" s="2216"/>
      <c r="N1448" s="85"/>
      <c r="O1448" s="67"/>
      <c r="P1448" s="23"/>
      <c r="Q1448" s="185"/>
      <c r="R1448" s="185"/>
      <c r="S1448" s="185"/>
      <c r="T1448" s="185"/>
      <c r="U1448" s="185"/>
      <c r="V1448" s="84"/>
      <c r="W1448" s="67"/>
      <c r="X1448" s="67"/>
      <c r="Y1448" s="67"/>
      <c r="Z1448" s="67"/>
      <c r="AA1448" s="185"/>
      <c r="AB1448" s="185"/>
      <c r="AC1448" s="185"/>
      <c r="AD1448" s="185"/>
      <c r="AE1448" s="185"/>
      <c r="AF1448" s="23"/>
      <c r="AG1448" s="23"/>
      <c r="AH1448" s="185"/>
      <c r="AI1448" s="185"/>
      <c r="AJ1448" s="185"/>
      <c r="AK1448" s="185"/>
      <c r="AL1448" s="185"/>
      <c r="AM1448" s="185"/>
      <c r="AN1448" s="185"/>
      <c r="AO1448" s="185"/>
      <c r="AP1448" s="185"/>
      <c r="AQ1448" s="185"/>
      <c r="AR1448" s="185"/>
      <c r="AS1448" s="185"/>
      <c r="AT1448" s="185"/>
      <c r="AU1448" s="185"/>
      <c r="AV1448" s="185"/>
      <c r="AW1448" s="185"/>
      <c r="AX1448" s="185"/>
      <c r="AY1448" s="185"/>
      <c r="AZ1448" s="185"/>
      <c r="BA1448" s="185"/>
      <c r="BB1448" s="185"/>
      <c r="BC1448" s="185"/>
      <c r="BD1448" s="185"/>
      <c r="BE1448" s="185"/>
      <c r="BF1448" s="185"/>
      <c r="BG1448" s="185"/>
      <c r="BH1448" s="185"/>
      <c r="BI1448" s="185"/>
      <c r="BJ1448" s="185"/>
      <c r="BK1448" s="185"/>
      <c r="BL1448" s="185"/>
      <c r="BM1448" s="185"/>
      <c r="BN1448" s="185"/>
      <c r="BO1448" s="185"/>
      <c r="BP1448" s="185"/>
      <c r="BQ1448" s="185"/>
      <c r="BR1448" s="185"/>
      <c r="BS1448" s="185"/>
      <c r="BT1448" s="185"/>
      <c r="BU1448" s="185"/>
      <c r="BV1448" s="185"/>
      <c r="BW1448" s="185"/>
      <c r="BX1448" s="185"/>
      <c r="BY1448" s="185"/>
      <c r="BZ1448" s="185"/>
      <c r="CA1448" s="185"/>
      <c r="CB1448" s="185"/>
      <c r="CC1448" s="185"/>
      <c r="CD1448" s="185"/>
      <c r="CE1448" s="185"/>
      <c r="CF1448" s="185"/>
      <c r="CG1448" s="185"/>
      <c r="CH1448" s="185"/>
      <c r="CI1448" s="185"/>
      <c r="CJ1448" s="185"/>
      <c r="CK1448" s="185"/>
      <c r="CL1448" s="185"/>
      <c r="CM1448" s="185"/>
      <c r="CN1448" s="185"/>
      <c r="CO1448" s="185"/>
      <c r="CP1448" s="2234"/>
      <c r="CQ1448" s="2234"/>
      <c r="CR1448" s="2234"/>
      <c r="CS1448" s="283"/>
      <c r="CT1448" s="283"/>
      <c r="CU1448" s="283"/>
      <c r="CV1448" s="185"/>
      <c r="CW1448" s="185"/>
      <c r="CX1448" s="185"/>
      <c r="CY1448" s="185"/>
      <c r="CZ1448" s="185"/>
      <c r="DA1448" s="185"/>
      <c r="DB1448" s="1622"/>
      <c r="DC1448" s="1622"/>
      <c r="DD1448" s="1622"/>
      <c r="DE1448" s="185"/>
      <c r="DF1448" s="283"/>
      <c r="DG1448" s="185"/>
      <c r="DH1448" s="185"/>
      <c r="DI1448" s="185"/>
      <c r="DJ1448" s="185"/>
      <c r="DK1448" s="185"/>
      <c r="DL1448" s="185"/>
      <c r="DM1448" s="185"/>
      <c r="DN1448" s="185"/>
      <c r="DO1448" s="185"/>
      <c r="DP1448" s="283"/>
      <c r="DQ1448" s="185"/>
      <c r="DR1448" s="185"/>
      <c r="DS1448" s="185"/>
      <c r="DT1448" s="185"/>
      <c r="DU1448" s="185"/>
      <c r="DV1448" s="185"/>
      <c r="DW1448" s="185"/>
      <c r="DX1448" s="185"/>
      <c r="DY1448" s="185"/>
      <c r="DZ1448" s="2234"/>
      <c r="EA1448" s="283"/>
      <c r="EB1448" s="185"/>
      <c r="EC1448" s="185"/>
      <c r="ED1448" s="202"/>
      <c r="EE1448" s="202"/>
      <c r="EF1448" s="202"/>
      <c r="EG1448" s="202"/>
      <c r="EH1448" s="1614"/>
    </row>
    <row r="1449" spans="1:138" ht="15" hidden="1" customHeight="1" outlineLevel="1">
      <c r="A1449" s="67"/>
      <c r="B1449" s="23"/>
      <c r="C1449" s="95"/>
      <c r="D1449" s="96"/>
      <c r="E1449" s="67"/>
      <c r="F1449" s="67"/>
      <c r="G1449" s="67"/>
      <c r="H1449" s="86">
        <f>SUM(I1449:L1449)</f>
        <v>0</v>
      </c>
      <c r="I1449" s="67"/>
      <c r="J1449" s="67"/>
      <c r="K1449" s="67"/>
      <c r="L1449" s="67"/>
      <c r="M1449" s="2216"/>
      <c r="N1449" s="85"/>
      <c r="O1449" s="67"/>
      <c r="P1449" s="23"/>
      <c r="Q1449" s="185">
        <f>SUM(R1449:U1449)</f>
        <v>0</v>
      </c>
      <c r="R1449" s="196"/>
      <c r="S1449" s="196"/>
      <c r="T1449" s="196"/>
      <c r="U1449" s="196"/>
      <c r="V1449" s="86">
        <f>SUM(W1449:Z1449)</f>
        <v>0</v>
      </c>
      <c r="W1449" s="67"/>
      <c r="X1449" s="67"/>
      <c r="Y1449" s="67"/>
      <c r="Z1449" s="67"/>
      <c r="AA1449" s="185">
        <f>SUM(AB1449:AE1449)</f>
        <v>0</v>
      </c>
      <c r="AB1449" s="196"/>
      <c r="AC1449" s="196"/>
      <c r="AD1449" s="196"/>
      <c r="AE1449" s="196"/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  <c r="AZ1449" s="33"/>
      <c r="BA1449" s="33"/>
      <c r="BB1449" s="33"/>
      <c r="BC1449" s="33"/>
      <c r="BD1449" s="33"/>
      <c r="BE1449" s="33"/>
      <c r="BF1449" s="33"/>
      <c r="BG1449" s="33"/>
      <c r="BH1449" s="33"/>
      <c r="BI1449" s="33"/>
      <c r="BJ1449" s="33"/>
      <c r="BK1449" s="33"/>
      <c r="BL1449" s="33"/>
      <c r="BM1449" s="33"/>
      <c r="BN1449" s="33"/>
      <c r="BO1449" s="33"/>
      <c r="BP1449" s="33"/>
      <c r="BQ1449" s="33"/>
      <c r="BR1449" s="33"/>
      <c r="BS1449" s="33"/>
      <c r="BT1449" s="33"/>
      <c r="BU1449" s="33"/>
      <c r="BV1449" s="33"/>
      <c r="BW1449" s="33"/>
      <c r="BX1449" s="33"/>
      <c r="BY1449" s="33"/>
      <c r="BZ1449" s="33"/>
      <c r="CA1449" s="33"/>
      <c r="CB1449" s="33"/>
      <c r="CC1449" s="33"/>
      <c r="CD1449" s="33"/>
      <c r="CE1449" s="33"/>
      <c r="CF1449" s="33"/>
      <c r="CG1449" s="33"/>
      <c r="CH1449" s="33"/>
      <c r="CI1449" s="33"/>
      <c r="CJ1449" s="33"/>
      <c r="CK1449" s="33"/>
      <c r="CL1449" s="33"/>
      <c r="CM1449" s="33"/>
      <c r="CN1449" s="33"/>
      <c r="CO1449" s="33"/>
      <c r="CP1449" s="2239"/>
      <c r="CQ1449" s="2239"/>
      <c r="CR1449" s="2239"/>
      <c r="CS1449" s="210"/>
      <c r="CT1449" s="210"/>
      <c r="CU1449" s="210"/>
      <c r="CV1449" s="33"/>
      <c r="CW1449" s="33"/>
      <c r="CX1449" s="33"/>
      <c r="CY1449" s="33"/>
      <c r="CZ1449" s="33"/>
      <c r="DA1449" s="33"/>
      <c r="DB1449" s="1498"/>
      <c r="DC1449" s="1498"/>
      <c r="DD1449" s="1498"/>
      <c r="DE1449" s="33"/>
      <c r="DF1449" s="210"/>
      <c r="DG1449" s="33"/>
      <c r="DH1449" s="33"/>
      <c r="DI1449" s="33"/>
      <c r="DJ1449" s="33"/>
      <c r="DK1449" s="33"/>
      <c r="DL1449" s="33"/>
      <c r="DM1449" s="33"/>
      <c r="DN1449" s="185"/>
      <c r="DO1449" s="33"/>
      <c r="DP1449" s="210"/>
      <c r="DQ1449" s="33"/>
      <c r="DR1449" s="33"/>
      <c r="DS1449" s="33"/>
      <c r="DT1449" s="33"/>
      <c r="DU1449" s="33"/>
      <c r="DV1449" s="33"/>
      <c r="DW1449" s="33"/>
      <c r="DX1449" s="185"/>
      <c r="DY1449" s="33"/>
      <c r="DZ1449" s="2239"/>
      <c r="EA1449" s="210"/>
      <c r="EB1449" s="33"/>
      <c r="EC1449" s="33"/>
      <c r="ED1449" s="201"/>
      <c r="EE1449" s="201"/>
      <c r="EF1449" s="201"/>
      <c r="EG1449" s="201"/>
      <c r="EH1449" s="1581"/>
    </row>
    <row r="1450" spans="1:138" ht="15" hidden="1" customHeight="1" outlineLevel="1">
      <c r="A1450" s="67"/>
      <c r="B1450" s="23"/>
      <c r="C1450" s="95"/>
      <c r="D1450" s="23"/>
      <c r="E1450" s="67"/>
      <c r="F1450" s="67"/>
      <c r="G1450" s="67"/>
      <c r="H1450" s="86">
        <f>SUM(I1450:L1450)</f>
        <v>0</v>
      </c>
      <c r="I1450" s="67"/>
      <c r="J1450" s="67"/>
      <c r="K1450" s="67"/>
      <c r="L1450" s="67"/>
      <c r="M1450" s="2216"/>
      <c r="N1450" s="85"/>
      <c r="O1450" s="67"/>
      <c r="P1450" s="23"/>
      <c r="Q1450" s="185">
        <f>SUM(R1450:U1450)</f>
        <v>0</v>
      </c>
      <c r="R1450" s="196"/>
      <c r="S1450" s="196"/>
      <c r="T1450" s="196"/>
      <c r="U1450" s="196"/>
      <c r="V1450" s="86">
        <f>SUM(W1450:Z1450)</f>
        <v>0</v>
      </c>
      <c r="W1450" s="67"/>
      <c r="X1450" s="67"/>
      <c r="Y1450" s="67"/>
      <c r="Z1450" s="67"/>
      <c r="AA1450" s="185">
        <f>SUM(AB1450:AE1450)</f>
        <v>0</v>
      </c>
      <c r="AB1450" s="196"/>
      <c r="AC1450" s="196"/>
      <c r="AD1450" s="196"/>
      <c r="AE1450" s="196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  <c r="BC1450" s="33"/>
      <c r="BD1450" s="33"/>
      <c r="BE1450" s="33"/>
      <c r="BF1450" s="33"/>
      <c r="BG1450" s="33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W1450" s="33"/>
      <c r="BX1450" s="33"/>
      <c r="BY1450" s="33"/>
      <c r="BZ1450" s="33"/>
      <c r="CA1450" s="33"/>
      <c r="CB1450" s="33"/>
      <c r="CC1450" s="33"/>
      <c r="CD1450" s="33"/>
      <c r="CE1450" s="33"/>
      <c r="CF1450" s="33"/>
      <c r="CG1450" s="33"/>
      <c r="CH1450" s="33"/>
      <c r="CI1450" s="33"/>
      <c r="CJ1450" s="33"/>
      <c r="CK1450" s="33"/>
      <c r="CL1450" s="33"/>
      <c r="CM1450" s="33"/>
      <c r="CN1450" s="33"/>
      <c r="CO1450" s="33"/>
      <c r="CP1450" s="2239"/>
      <c r="CQ1450" s="2239"/>
      <c r="CR1450" s="2239"/>
      <c r="CS1450" s="210"/>
      <c r="CT1450" s="210"/>
      <c r="CU1450" s="210"/>
      <c r="CV1450" s="33"/>
      <c r="CW1450" s="33"/>
      <c r="CX1450" s="33"/>
      <c r="CY1450" s="33"/>
      <c r="CZ1450" s="33"/>
      <c r="DA1450" s="33"/>
      <c r="DB1450" s="1498"/>
      <c r="DC1450" s="1498"/>
      <c r="DD1450" s="1498"/>
      <c r="DE1450" s="33"/>
      <c r="DF1450" s="210"/>
      <c r="DG1450" s="33"/>
      <c r="DH1450" s="33"/>
      <c r="DI1450" s="33"/>
      <c r="DJ1450" s="33"/>
      <c r="DK1450" s="33"/>
      <c r="DL1450" s="33"/>
      <c r="DM1450" s="33"/>
      <c r="DN1450" s="33"/>
      <c r="DO1450" s="33"/>
      <c r="DP1450" s="210"/>
      <c r="DQ1450" s="33"/>
      <c r="DR1450" s="33"/>
      <c r="DS1450" s="33"/>
      <c r="DT1450" s="33"/>
      <c r="DU1450" s="33"/>
      <c r="DV1450" s="33"/>
      <c r="DW1450" s="33"/>
      <c r="DX1450" s="33"/>
      <c r="DY1450" s="33"/>
      <c r="DZ1450" s="2239"/>
      <c r="EA1450" s="210"/>
      <c r="EB1450" s="33"/>
      <c r="EC1450" s="33"/>
      <c r="ED1450" s="201"/>
      <c r="EE1450" s="201"/>
      <c r="EF1450" s="201"/>
      <c r="EG1450" s="201"/>
      <c r="EH1450" s="1581"/>
    </row>
    <row r="1451" spans="1:138" ht="15" hidden="1" customHeight="1" outlineLevel="1">
      <c r="A1451" s="67"/>
      <c r="B1451" s="23"/>
      <c r="C1451" s="95" t="s">
        <v>49</v>
      </c>
      <c r="D1451" s="105" t="s">
        <v>1</v>
      </c>
      <c r="E1451" s="84"/>
      <c r="F1451" s="84"/>
      <c r="G1451" s="84"/>
      <c r="H1451" s="84"/>
      <c r="I1451" s="84"/>
      <c r="J1451" s="84"/>
      <c r="K1451" s="84"/>
      <c r="L1451" s="84"/>
      <c r="M1451" s="2199"/>
      <c r="N1451" s="68"/>
      <c r="O1451" s="84"/>
      <c r="P1451" s="185"/>
      <c r="Q1451" s="185"/>
      <c r="R1451" s="185"/>
      <c r="S1451" s="185"/>
      <c r="T1451" s="185"/>
      <c r="U1451" s="185"/>
      <c r="V1451" s="84"/>
      <c r="W1451" s="84"/>
      <c r="X1451" s="84"/>
      <c r="Y1451" s="84"/>
      <c r="Z1451" s="84"/>
      <c r="AA1451" s="185"/>
      <c r="AB1451" s="185"/>
      <c r="AC1451" s="185"/>
      <c r="AD1451" s="185"/>
      <c r="AE1451" s="185"/>
      <c r="AF1451" s="105"/>
      <c r="AG1451" s="105"/>
      <c r="AH1451" s="185">
        <f>SUM(AH1449:AH1450)</f>
        <v>0</v>
      </c>
      <c r="AI1451" s="185">
        <f>SUM(AI1449:AI1450)</f>
        <v>0</v>
      </c>
      <c r="AJ1451" s="185">
        <f t="shared" ref="AJ1451:AV1451" si="3853">SUM(AJ1449:AJ1450)</f>
        <v>0</v>
      </c>
      <c r="AK1451" s="185">
        <f t="shared" si="3853"/>
        <v>0</v>
      </c>
      <c r="AL1451" s="185">
        <f t="shared" si="3853"/>
        <v>0</v>
      </c>
      <c r="AM1451" s="185">
        <f t="shared" si="3853"/>
        <v>0</v>
      </c>
      <c r="AN1451" s="185">
        <f t="shared" si="3853"/>
        <v>0</v>
      </c>
      <c r="AO1451" s="185">
        <f t="shared" si="3853"/>
        <v>0</v>
      </c>
      <c r="AP1451" s="185">
        <f t="shared" si="3853"/>
        <v>0</v>
      </c>
      <c r="AQ1451" s="185">
        <f t="shared" si="3853"/>
        <v>0</v>
      </c>
      <c r="AR1451" s="185">
        <f t="shared" si="3853"/>
        <v>0</v>
      </c>
      <c r="AS1451" s="185">
        <f t="shared" si="3853"/>
        <v>0</v>
      </c>
      <c r="AT1451" s="185">
        <f t="shared" si="3853"/>
        <v>0</v>
      </c>
      <c r="AU1451" s="185">
        <f t="shared" si="3853"/>
        <v>0</v>
      </c>
      <c r="AV1451" s="185">
        <f t="shared" si="3853"/>
        <v>0</v>
      </c>
      <c r="AW1451" s="185">
        <f>SUM(AW1449:AW1450)</f>
        <v>0</v>
      </c>
      <c r="AX1451" s="185">
        <f>SUM(AX1449:AX1450)</f>
        <v>0</v>
      </c>
      <c r="AY1451" s="185">
        <f t="shared" ref="AY1451:BK1451" si="3854">SUM(AY1449:AY1450)</f>
        <v>0</v>
      </c>
      <c r="AZ1451" s="185">
        <f t="shared" si="3854"/>
        <v>0</v>
      </c>
      <c r="BA1451" s="185">
        <f t="shared" si="3854"/>
        <v>0</v>
      </c>
      <c r="BB1451" s="185">
        <f t="shared" si="3854"/>
        <v>0</v>
      </c>
      <c r="BC1451" s="185">
        <f t="shared" si="3854"/>
        <v>0</v>
      </c>
      <c r="BD1451" s="185">
        <f t="shared" si="3854"/>
        <v>0</v>
      </c>
      <c r="BE1451" s="185">
        <f t="shared" si="3854"/>
        <v>0</v>
      </c>
      <c r="BF1451" s="185">
        <f t="shared" si="3854"/>
        <v>0</v>
      </c>
      <c r="BG1451" s="185">
        <f t="shared" si="3854"/>
        <v>0</v>
      </c>
      <c r="BH1451" s="185">
        <f t="shared" si="3854"/>
        <v>0</v>
      </c>
      <c r="BI1451" s="185">
        <f t="shared" si="3854"/>
        <v>0</v>
      </c>
      <c r="BJ1451" s="185">
        <f t="shared" si="3854"/>
        <v>0</v>
      </c>
      <c r="BK1451" s="185">
        <f t="shared" si="3854"/>
        <v>0</v>
      </c>
      <c r="BL1451" s="185">
        <f>SUM(BL1449:BL1450)</f>
        <v>0</v>
      </c>
      <c r="BM1451" s="185">
        <f>SUM(BM1449:BM1450)</f>
        <v>0</v>
      </c>
      <c r="BN1451" s="185">
        <f t="shared" ref="BN1451:BZ1451" si="3855">SUM(BN1449:BN1450)</f>
        <v>0</v>
      </c>
      <c r="BO1451" s="185">
        <f t="shared" si="3855"/>
        <v>0</v>
      </c>
      <c r="BP1451" s="185">
        <f t="shared" si="3855"/>
        <v>0</v>
      </c>
      <c r="BQ1451" s="185">
        <f t="shared" si="3855"/>
        <v>0</v>
      </c>
      <c r="BR1451" s="185">
        <f t="shared" si="3855"/>
        <v>0</v>
      </c>
      <c r="BS1451" s="185">
        <f t="shared" si="3855"/>
        <v>0</v>
      </c>
      <c r="BT1451" s="185">
        <f t="shared" si="3855"/>
        <v>0</v>
      </c>
      <c r="BU1451" s="185">
        <f t="shared" si="3855"/>
        <v>0</v>
      </c>
      <c r="BV1451" s="185">
        <f t="shared" si="3855"/>
        <v>0</v>
      </c>
      <c r="BW1451" s="185">
        <f t="shared" si="3855"/>
        <v>0</v>
      </c>
      <c r="BX1451" s="185">
        <f t="shared" si="3855"/>
        <v>0</v>
      </c>
      <c r="BY1451" s="185">
        <f t="shared" si="3855"/>
        <v>0</v>
      </c>
      <c r="BZ1451" s="185">
        <f t="shared" si="3855"/>
        <v>0</v>
      </c>
      <c r="CA1451" s="185">
        <f>SUM(CA1449:CA1450)</f>
        <v>0</v>
      </c>
      <c r="CB1451" s="185">
        <f>SUM(CB1449:CB1450)</f>
        <v>0</v>
      </c>
      <c r="CC1451" s="185">
        <f t="shared" ref="CC1451:CO1451" si="3856">SUM(CC1449:CC1450)</f>
        <v>0</v>
      </c>
      <c r="CD1451" s="185">
        <f t="shared" si="3856"/>
        <v>0</v>
      </c>
      <c r="CE1451" s="185">
        <f t="shared" si="3856"/>
        <v>0</v>
      </c>
      <c r="CF1451" s="185">
        <f t="shared" si="3856"/>
        <v>0</v>
      </c>
      <c r="CG1451" s="185">
        <f t="shared" si="3856"/>
        <v>0</v>
      </c>
      <c r="CH1451" s="185">
        <f t="shared" si="3856"/>
        <v>0</v>
      </c>
      <c r="CI1451" s="185">
        <f t="shared" si="3856"/>
        <v>0</v>
      </c>
      <c r="CJ1451" s="185">
        <f t="shared" si="3856"/>
        <v>0</v>
      </c>
      <c r="CK1451" s="185">
        <f t="shared" si="3856"/>
        <v>0</v>
      </c>
      <c r="CL1451" s="185">
        <f t="shared" si="3856"/>
        <v>0</v>
      </c>
      <c r="CM1451" s="185">
        <f t="shared" si="3856"/>
        <v>0</v>
      </c>
      <c r="CN1451" s="185">
        <f t="shared" si="3856"/>
        <v>0</v>
      </c>
      <c r="CO1451" s="185">
        <f t="shared" si="3856"/>
        <v>0</v>
      </c>
      <c r="CP1451" s="2234">
        <f t="shared" ref="CP1451:CX1451" si="3857">SUM(CP1449:CP1450)</f>
        <v>0</v>
      </c>
      <c r="CQ1451" s="2234">
        <f t="shared" si="3857"/>
        <v>0</v>
      </c>
      <c r="CR1451" s="2234">
        <f t="shared" si="3857"/>
        <v>0</v>
      </c>
      <c r="CS1451" s="283">
        <f t="shared" si="3857"/>
        <v>0</v>
      </c>
      <c r="CT1451" s="283">
        <f t="shared" si="3857"/>
        <v>0</v>
      </c>
      <c r="CU1451" s="283">
        <f t="shared" si="3857"/>
        <v>0</v>
      </c>
      <c r="CV1451" s="185">
        <f t="shared" si="3857"/>
        <v>0</v>
      </c>
      <c r="CW1451" s="185">
        <f t="shared" si="3857"/>
        <v>0</v>
      </c>
      <c r="CX1451" s="185">
        <f t="shared" si="3857"/>
        <v>0</v>
      </c>
      <c r="CY1451" s="185">
        <f t="shared" ref="CY1451:DA1451" si="3858">SUM(CY1449:CY1450)</f>
        <v>0</v>
      </c>
      <c r="CZ1451" s="185">
        <f t="shared" si="3858"/>
        <v>0</v>
      </c>
      <c r="DA1451" s="185">
        <f t="shared" si="3858"/>
        <v>0</v>
      </c>
      <c r="DB1451" s="1622"/>
      <c r="DC1451" s="1622"/>
      <c r="DD1451" s="1622"/>
      <c r="DE1451" s="185">
        <f>SUM(DE1449:DE1450)</f>
        <v>0</v>
      </c>
      <c r="DF1451" s="283"/>
      <c r="DG1451" s="185"/>
      <c r="DH1451" s="185"/>
      <c r="DI1451" s="185"/>
      <c r="DJ1451" s="185"/>
      <c r="DK1451" s="185"/>
      <c r="DL1451" s="185"/>
      <c r="DM1451" s="185"/>
      <c r="DN1451" s="33"/>
      <c r="DO1451" s="185"/>
      <c r="DP1451" s="283"/>
      <c r="DQ1451" s="185"/>
      <c r="DR1451" s="185"/>
      <c r="DS1451" s="185"/>
      <c r="DT1451" s="185"/>
      <c r="DU1451" s="185"/>
      <c r="DV1451" s="185"/>
      <c r="DW1451" s="185"/>
      <c r="DX1451" s="33"/>
      <c r="DY1451" s="185"/>
      <c r="DZ1451" s="2234">
        <f>SUM(DZ1449:DZ1450)</f>
        <v>0</v>
      </c>
      <c r="EA1451" s="283">
        <f t="shared" ref="EA1451:EB1451" si="3859">SUM(EA1449:EA1450)</f>
        <v>0</v>
      </c>
      <c r="EB1451" s="185">
        <f t="shared" si="3859"/>
        <v>0</v>
      </c>
      <c r="EC1451" s="185">
        <f t="shared" ref="EC1451" si="3860">SUM(EC1449:EC1450)</f>
        <v>0</v>
      </c>
      <c r="ED1451" s="202"/>
      <c r="EE1451" s="202"/>
      <c r="EF1451" s="202"/>
      <c r="EG1451" s="202"/>
      <c r="EH1451" s="1614"/>
    </row>
    <row r="1452" spans="1:138" ht="15" hidden="1" customHeight="1" outlineLevel="1">
      <c r="A1452" s="67"/>
      <c r="B1452" s="23"/>
      <c r="C1452" s="95" t="s">
        <v>136</v>
      </c>
      <c r="D1452" s="96" t="s">
        <v>133</v>
      </c>
      <c r="E1452" s="84"/>
      <c r="F1452" s="84"/>
      <c r="G1452" s="84"/>
      <c r="H1452" s="84"/>
      <c r="I1452" s="84"/>
      <c r="J1452" s="84"/>
      <c r="K1452" s="84"/>
      <c r="L1452" s="84"/>
      <c r="M1452" s="2199"/>
      <c r="N1452" s="68"/>
      <c r="O1452" s="84"/>
      <c r="P1452" s="185"/>
      <c r="Q1452" s="185"/>
      <c r="R1452" s="185"/>
      <c r="S1452" s="185"/>
      <c r="T1452" s="185"/>
      <c r="U1452" s="185"/>
      <c r="V1452" s="84"/>
      <c r="W1452" s="84"/>
      <c r="X1452" s="84"/>
      <c r="Y1452" s="84"/>
      <c r="Z1452" s="84"/>
      <c r="AA1452" s="185"/>
      <c r="AB1452" s="185"/>
      <c r="AC1452" s="185"/>
      <c r="AD1452" s="185"/>
      <c r="AE1452" s="185"/>
      <c r="AF1452" s="23"/>
      <c r="AG1452" s="23"/>
      <c r="AH1452" s="185"/>
      <c r="AI1452" s="185"/>
      <c r="AJ1452" s="185"/>
      <c r="AK1452" s="185"/>
      <c r="AL1452" s="185"/>
      <c r="AM1452" s="185"/>
      <c r="AN1452" s="185"/>
      <c r="AO1452" s="185"/>
      <c r="AP1452" s="185"/>
      <c r="AQ1452" s="185"/>
      <c r="AR1452" s="185"/>
      <c r="AS1452" s="185"/>
      <c r="AT1452" s="185"/>
      <c r="AU1452" s="185"/>
      <c r="AV1452" s="185"/>
      <c r="AW1452" s="185"/>
      <c r="AX1452" s="185"/>
      <c r="AY1452" s="185"/>
      <c r="AZ1452" s="185"/>
      <c r="BA1452" s="185"/>
      <c r="BB1452" s="185"/>
      <c r="BC1452" s="185"/>
      <c r="BD1452" s="185"/>
      <c r="BE1452" s="185"/>
      <c r="BF1452" s="185"/>
      <c r="BG1452" s="185"/>
      <c r="BH1452" s="185"/>
      <c r="BI1452" s="185"/>
      <c r="BJ1452" s="185"/>
      <c r="BK1452" s="185"/>
      <c r="BL1452" s="185"/>
      <c r="BM1452" s="185"/>
      <c r="BN1452" s="185"/>
      <c r="BO1452" s="185"/>
      <c r="BP1452" s="185"/>
      <c r="BQ1452" s="185"/>
      <c r="BR1452" s="185"/>
      <c r="BS1452" s="185"/>
      <c r="BT1452" s="185"/>
      <c r="BU1452" s="185"/>
      <c r="BV1452" s="185"/>
      <c r="BW1452" s="185"/>
      <c r="BX1452" s="185"/>
      <c r="BY1452" s="185"/>
      <c r="BZ1452" s="185"/>
      <c r="CA1452" s="185"/>
      <c r="CB1452" s="185"/>
      <c r="CC1452" s="185"/>
      <c r="CD1452" s="185"/>
      <c r="CE1452" s="185"/>
      <c r="CF1452" s="185"/>
      <c r="CG1452" s="185"/>
      <c r="CH1452" s="185"/>
      <c r="CI1452" s="185"/>
      <c r="CJ1452" s="185"/>
      <c r="CK1452" s="185"/>
      <c r="CL1452" s="185"/>
      <c r="CM1452" s="185"/>
      <c r="CN1452" s="185"/>
      <c r="CO1452" s="185"/>
      <c r="CP1452" s="2234"/>
      <c r="CQ1452" s="2234"/>
      <c r="CR1452" s="2234"/>
      <c r="CS1452" s="283"/>
      <c r="CT1452" s="283"/>
      <c r="CU1452" s="283"/>
      <c r="CV1452" s="185"/>
      <c r="CW1452" s="185"/>
      <c r="CX1452" s="185"/>
      <c r="CY1452" s="185"/>
      <c r="CZ1452" s="185"/>
      <c r="DA1452" s="185"/>
      <c r="DB1452" s="1622"/>
      <c r="DC1452" s="1622"/>
      <c r="DD1452" s="1622"/>
      <c r="DE1452" s="185"/>
      <c r="DF1452" s="283"/>
      <c r="DG1452" s="185"/>
      <c r="DH1452" s="185"/>
      <c r="DI1452" s="185"/>
      <c r="DJ1452" s="185"/>
      <c r="DK1452" s="185"/>
      <c r="DL1452" s="185"/>
      <c r="DM1452" s="185"/>
      <c r="DN1452" s="185"/>
      <c r="DO1452" s="185"/>
      <c r="DP1452" s="283"/>
      <c r="DQ1452" s="185"/>
      <c r="DR1452" s="185"/>
      <c r="DS1452" s="185"/>
      <c r="DT1452" s="185"/>
      <c r="DU1452" s="185"/>
      <c r="DV1452" s="185"/>
      <c r="DW1452" s="185"/>
      <c r="DX1452" s="185"/>
      <c r="DY1452" s="185"/>
      <c r="DZ1452" s="2234"/>
      <c r="EA1452" s="283"/>
      <c r="EB1452" s="185"/>
      <c r="EC1452" s="185"/>
      <c r="ED1452" s="202"/>
      <c r="EE1452" s="202"/>
      <c r="EF1452" s="202"/>
      <c r="EG1452" s="202"/>
      <c r="EH1452" s="1614"/>
    </row>
    <row r="1453" spans="1:138" ht="15" hidden="1" customHeight="1" outlineLevel="1">
      <c r="A1453" s="67"/>
      <c r="B1453" s="23"/>
      <c r="C1453" s="95"/>
      <c r="D1453" s="96"/>
      <c r="E1453" s="67"/>
      <c r="F1453" s="67"/>
      <c r="G1453" s="67"/>
      <c r="H1453" s="86">
        <f>SUM(I1453:L1453)</f>
        <v>0</v>
      </c>
      <c r="I1453" s="67"/>
      <c r="J1453" s="67"/>
      <c r="K1453" s="67"/>
      <c r="L1453" s="67"/>
      <c r="M1453" s="2216"/>
      <c r="N1453" s="85"/>
      <c r="O1453" s="67"/>
      <c r="P1453" s="23"/>
      <c r="Q1453" s="185">
        <f>SUM(R1453:U1453)</f>
        <v>0</v>
      </c>
      <c r="R1453" s="196"/>
      <c r="S1453" s="196"/>
      <c r="T1453" s="196"/>
      <c r="U1453" s="196"/>
      <c r="V1453" s="86">
        <f>SUM(W1453:Z1453)</f>
        <v>0</v>
      </c>
      <c r="W1453" s="67"/>
      <c r="X1453" s="67"/>
      <c r="Y1453" s="67"/>
      <c r="Z1453" s="67"/>
      <c r="AA1453" s="185">
        <f>SUM(AB1453:AE1453)</f>
        <v>0</v>
      </c>
      <c r="AB1453" s="196"/>
      <c r="AC1453" s="196"/>
      <c r="AD1453" s="196"/>
      <c r="AE1453" s="196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  <c r="BC1453" s="33"/>
      <c r="BD1453" s="33"/>
      <c r="BE1453" s="33"/>
      <c r="BF1453" s="33"/>
      <c r="BG1453" s="33"/>
      <c r="BH1453" s="33"/>
      <c r="BI1453" s="33"/>
      <c r="BJ1453" s="33"/>
      <c r="BK1453" s="33"/>
      <c r="BL1453" s="33"/>
      <c r="BM1453" s="33"/>
      <c r="BN1453" s="33"/>
      <c r="BO1453" s="33"/>
      <c r="BP1453" s="33"/>
      <c r="BQ1453" s="33"/>
      <c r="BR1453" s="33"/>
      <c r="BS1453" s="33"/>
      <c r="BT1453" s="33"/>
      <c r="BU1453" s="33"/>
      <c r="BV1453" s="33"/>
      <c r="BW1453" s="33"/>
      <c r="BX1453" s="33"/>
      <c r="BY1453" s="33"/>
      <c r="BZ1453" s="33"/>
      <c r="CA1453" s="33"/>
      <c r="CB1453" s="33"/>
      <c r="CC1453" s="33"/>
      <c r="CD1453" s="33"/>
      <c r="CE1453" s="33"/>
      <c r="CF1453" s="33"/>
      <c r="CG1453" s="33"/>
      <c r="CH1453" s="33"/>
      <c r="CI1453" s="33"/>
      <c r="CJ1453" s="33"/>
      <c r="CK1453" s="33"/>
      <c r="CL1453" s="33"/>
      <c r="CM1453" s="33"/>
      <c r="CN1453" s="33"/>
      <c r="CO1453" s="33"/>
      <c r="CP1453" s="2239"/>
      <c r="CQ1453" s="2239"/>
      <c r="CR1453" s="2239"/>
      <c r="CS1453" s="210"/>
      <c r="CT1453" s="210"/>
      <c r="CU1453" s="210"/>
      <c r="CV1453" s="33"/>
      <c r="CW1453" s="33"/>
      <c r="CX1453" s="33"/>
      <c r="CY1453" s="33"/>
      <c r="CZ1453" s="33"/>
      <c r="DA1453" s="33"/>
      <c r="DB1453" s="1498"/>
      <c r="DC1453" s="1498"/>
      <c r="DD1453" s="1498"/>
      <c r="DE1453" s="33"/>
      <c r="DF1453" s="210"/>
      <c r="DG1453" s="33"/>
      <c r="DH1453" s="33"/>
      <c r="DI1453" s="33"/>
      <c r="DJ1453" s="33"/>
      <c r="DK1453" s="33"/>
      <c r="DL1453" s="33"/>
      <c r="DM1453" s="33"/>
      <c r="DN1453" s="185"/>
      <c r="DO1453" s="33"/>
      <c r="DP1453" s="210"/>
      <c r="DQ1453" s="33"/>
      <c r="DR1453" s="33"/>
      <c r="DS1453" s="33"/>
      <c r="DT1453" s="33"/>
      <c r="DU1453" s="33"/>
      <c r="DV1453" s="33"/>
      <c r="DW1453" s="33"/>
      <c r="DX1453" s="185"/>
      <c r="DY1453" s="33"/>
      <c r="DZ1453" s="2239"/>
      <c r="EA1453" s="210"/>
      <c r="EB1453" s="33"/>
      <c r="EC1453" s="33"/>
      <c r="ED1453" s="201"/>
      <c r="EE1453" s="201"/>
      <c r="EF1453" s="201"/>
      <c r="EG1453" s="201"/>
      <c r="EH1453" s="1581"/>
    </row>
    <row r="1454" spans="1:138" ht="15" hidden="1" customHeight="1" outlineLevel="1">
      <c r="A1454" s="67"/>
      <c r="B1454" s="23"/>
      <c r="C1454" s="95"/>
      <c r="D1454" s="23"/>
      <c r="E1454" s="67"/>
      <c r="F1454" s="67"/>
      <c r="G1454" s="67"/>
      <c r="H1454" s="86">
        <f>SUM(I1454:L1454)</f>
        <v>0</v>
      </c>
      <c r="I1454" s="67"/>
      <c r="J1454" s="67"/>
      <c r="K1454" s="67"/>
      <c r="L1454" s="67"/>
      <c r="M1454" s="2216"/>
      <c r="N1454" s="85"/>
      <c r="O1454" s="67"/>
      <c r="P1454" s="23"/>
      <c r="Q1454" s="185">
        <f>SUM(R1454:U1454)</f>
        <v>0</v>
      </c>
      <c r="R1454" s="196"/>
      <c r="S1454" s="196"/>
      <c r="T1454" s="196"/>
      <c r="U1454" s="196"/>
      <c r="V1454" s="86">
        <f>SUM(W1454:Z1454)</f>
        <v>0</v>
      </c>
      <c r="W1454" s="67"/>
      <c r="X1454" s="67"/>
      <c r="Y1454" s="67"/>
      <c r="Z1454" s="67"/>
      <c r="AA1454" s="185">
        <f>SUM(AB1454:AE1454)</f>
        <v>0</v>
      </c>
      <c r="AB1454" s="196"/>
      <c r="AC1454" s="196"/>
      <c r="AD1454" s="196"/>
      <c r="AE1454" s="196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33"/>
      <c r="BD1454" s="33"/>
      <c r="BE1454" s="33"/>
      <c r="BF1454" s="33"/>
      <c r="BG1454" s="33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W1454" s="33"/>
      <c r="BX1454" s="33"/>
      <c r="BY1454" s="33"/>
      <c r="BZ1454" s="33"/>
      <c r="CA1454" s="33"/>
      <c r="CB1454" s="33"/>
      <c r="CC1454" s="33"/>
      <c r="CD1454" s="33"/>
      <c r="CE1454" s="33"/>
      <c r="CF1454" s="33"/>
      <c r="CG1454" s="33"/>
      <c r="CH1454" s="33"/>
      <c r="CI1454" s="33"/>
      <c r="CJ1454" s="33"/>
      <c r="CK1454" s="33"/>
      <c r="CL1454" s="33"/>
      <c r="CM1454" s="33"/>
      <c r="CN1454" s="33"/>
      <c r="CO1454" s="33"/>
      <c r="CP1454" s="2239"/>
      <c r="CQ1454" s="2239"/>
      <c r="CR1454" s="2239"/>
      <c r="CS1454" s="210"/>
      <c r="CT1454" s="210"/>
      <c r="CU1454" s="210"/>
      <c r="CV1454" s="33"/>
      <c r="CW1454" s="33"/>
      <c r="CX1454" s="33"/>
      <c r="CY1454" s="33"/>
      <c r="CZ1454" s="33"/>
      <c r="DA1454" s="33"/>
      <c r="DB1454" s="1498"/>
      <c r="DC1454" s="1498"/>
      <c r="DD1454" s="1498"/>
      <c r="DE1454" s="33"/>
      <c r="DF1454" s="210"/>
      <c r="DG1454" s="33"/>
      <c r="DH1454" s="33"/>
      <c r="DI1454" s="33"/>
      <c r="DJ1454" s="33"/>
      <c r="DK1454" s="33"/>
      <c r="DL1454" s="33"/>
      <c r="DM1454" s="33"/>
      <c r="DN1454" s="33"/>
      <c r="DO1454" s="33"/>
      <c r="DP1454" s="210"/>
      <c r="DQ1454" s="33"/>
      <c r="DR1454" s="33"/>
      <c r="DS1454" s="33"/>
      <c r="DT1454" s="33"/>
      <c r="DU1454" s="33"/>
      <c r="DV1454" s="33"/>
      <c r="DW1454" s="33"/>
      <c r="DX1454" s="33"/>
      <c r="DY1454" s="33"/>
      <c r="DZ1454" s="2239"/>
      <c r="EA1454" s="210"/>
      <c r="EB1454" s="33"/>
      <c r="EC1454" s="33"/>
      <c r="ED1454" s="201"/>
      <c r="EE1454" s="201"/>
      <c r="EF1454" s="201"/>
      <c r="EG1454" s="201"/>
      <c r="EH1454" s="1581"/>
    </row>
    <row r="1455" spans="1:138" ht="15" hidden="1" customHeight="1" outlineLevel="1">
      <c r="A1455" s="67"/>
      <c r="B1455" s="23"/>
      <c r="C1455" s="95" t="s">
        <v>49</v>
      </c>
      <c r="D1455" s="105" t="s">
        <v>1</v>
      </c>
      <c r="E1455" s="84"/>
      <c r="F1455" s="84"/>
      <c r="G1455" s="84"/>
      <c r="H1455" s="84"/>
      <c r="I1455" s="84"/>
      <c r="J1455" s="84"/>
      <c r="K1455" s="84"/>
      <c r="L1455" s="84"/>
      <c r="M1455" s="2199"/>
      <c r="N1455" s="68"/>
      <c r="O1455" s="84"/>
      <c r="P1455" s="185"/>
      <c r="Q1455" s="185"/>
      <c r="R1455" s="185"/>
      <c r="S1455" s="185"/>
      <c r="T1455" s="185"/>
      <c r="U1455" s="185"/>
      <c r="V1455" s="84"/>
      <c r="W1455" s="84"/>
      <c r="X1455" s="84"/>
      <c r="Y1455" s="84"/>
      <c r="Z1455" s="84"/>
      <c r="AA1455" s="185"/>
      <c r="AB1455" s="185"/>
      <c r="AC1455" s="185"/>
      <c r="AD1455" s="185"/>
      <c r="AE1455" s="185"/>
      <c r="AF1455" s="105"/>
      <c r="AG1455" s="105"/>
      <c r="AH1455" s="185">
        <f>SUM(AH1453:AH1454)</f>
        <v>0</v>
      </c>
      <c r="AI1455" s="185">
        <f>SUM(AI1453:AI1454)</f>
        <v>0</v>
      </c>
      <c r="AJ1455" s="185">
        <f t="shared" ref="AJ1455:AV1455" si="3861">SUM(AJ1453:AJ1454)</f>
        <v>0</v>
      </c>
      <c r="AK1455" s="185">
        <f t="shared" si="3861"/>
        <v>0</v>
      </c>
      <c r="AL1455" s="185">
        <f t="shared" si="3861"/>
        <v>0</v>
      </c>
      <c r="AM1455" s="185">
        <f t="shared" si="3861"/>
        <v>0</v>
      </c>
      <c r="AN1455" s="185">
        <f t="shared" si="3861"/>
        <v>0</v>
      </c>
      <c r="AO1455" s="185">
        <f t="shared" si="3861"/>
        <v>0</v>
      </c>
      <c r="AP1455" s="185">
        <f t="shared" si="3861"/>
        <v>0</v>
      </c>
      <c r="AQ1455" s="185">
        <f t="shared" si="3861"/>
        <v>0</v>
      </c>
      <c r="AR1455" s="185">
        <f t="shared" si="3861"/>
        <v>0</v>
      </c>
      <c r="AS1455" s="185">
        <f t="shared" si="3861"/>
        <v>0</v>
      </c>
      <c r="AT1455" s="185">
        <f t="shared" si="3861"/>
        <v>0</v>
      </c>
      <c r="AU1455" s="185">
        <f t="shared" si="3861"/>
        <v>0</v>
      </c>
      <c r="AV1455" s="185">
        <f t="shared" si="3861"/>
        <v>0</v>
      </c>
      <c r="AW1455" s="185">
        <f>SUM(AW1453:AW1454)</f>
        <v>0</v>
      </c>
      <c r="AX1455" s="185">
        <f>SUM(AX1453:AX1454)</f>
        <v>0</v>
      </c>
      <c r="AY1455" s="185">
        <f t="shared" ref="AY1455:BK1455" si="3862">SUM(AY1453:AY1454)</f>
        <v>0</v>
      </c>
      <c r="AZ1455" s="185">
        <f t="shared" si="3862"/>
        <v>0</v>
      </c>
      <c r="BA1455" s="185">
        <f t="shared" si="3862"/>
        <v>0</v>
      </c>
      <c r="BB1455" s="185">
        <f t="shared" si="3862"/>
        <v>0</v>
      </c>
      <c r="BC1455" s="185">
        <f t="shared" si="3862"/>
        <v>0</v>
      </c>
      <c r="BD1455" s="185">
        <f t="shared" si="3862"/>
        <v>0</v>
      </c>
      <c r="BE1455" s="185">
        <f t="shared" si="3862"/>
        <v>0</v>
      </c>
      <c r="BF1455" s="185">
        <f t="shared" si="3862"/>
        <v>0</v>
      </c>
      <c r="BG1455" s="185">
        <f t="shared" si="3862"/>
        <v>0</v>
      </c>
      <c r="BH1455" s="185">
        <f t="shared" si="3862"/>
        <v>0</v>
      </c>
      <c r="BI1455" s="185">
        <f t="shared" si="3862"/>
        <v>0</v>
      </c>
      <c r="BJ1455" s="185">
        <f t="shared" si="3862"/>
        <v>0</v>
      </c>
      <c r="BK1455" s="185">
        <f t="shared" si="3862"/>
        <v>0</v>
      </c>
      <c r="BL1455" s="185">
        <f>SUM(BL1453:BL1454)</f>
        <v>0</v>
      </c>
      <c r="BM1455" s="185">
        <f>SUM(BM1453:BM1454)</f>
        <v>0</v>
      </c>
      <c r="BN1455" s="185">
        <f t="shared" ref="BN1455:BZ1455" si="3863">SUM(BN1453:BN1454)</f>
        <v>0</v>
      </c>
      <c r="BO1455" s="185">
        <f t="shared" si="3863"/>
        <v>0</v>
      </c>
      <c r="BP1455" s="185">
        <f t="shared" si="3863"/>
        <v>0</v>
      </c>
      <c r="BQ1455" s="185">
        <f t="shared" si="3863"/>
        <v>0</v>
      </c>
      <c r="BR1455" s="185">
        <f t="shared" si="3863"/>
        <v>0</v>
      </c>
      <c r="BS1455" s="185">
        <f t="shared" si="3863"/>
        <v>0</v>
      </c>
      <c r="BT1455" s="185">
        <f t="shared" si="3863"/>
        <v>0</v>
      </c>
      <c r="BU1455" s="185">
        <f t="shared" si="3863"/>
        <v>0</v>
      </c>
      <c r="BV1455" s="185">
        <f t="shared" si="3863"/>
        <v>0</v>
      </c>
      <c r="BW1455" s="185">
        <f t="shared" si="3863"/>
        <v>0</v>
      </c>
      <c r="BX1455" s="185">
        <f t="shared" si="3863"/>
        <v>0</v>
      </c>
      <c r="BY1455" s="185">
        <f t="shared" si="3863"/>
        <v>0</v>
      </c>
      <c r="BZ1455" s="185">
        <f t="shared" si="3863"/>
        <v>0</v>
      </c>
      <c r="CA1455" s="185">
        <f>SUM(CA1453:CA1454)</f>
        <v>0</v>
      </c>
      <c r="CB1455" s="185">
        <f>SUM(CB1453:CB1454)</f>
        <v>0</v>
      </c>
      <c r="CC1455" s="185">
        <f t="shared" ref="CC1455:CO1455" si="3864">SUM(CC1453:CC1454)</f>
        <v>0</v>
      </c>
      <c r="CD1455" s="185">
        <f t="shared" si="3864"/>
        <v>0</v>
      </c>
      <c r="CE1455" s="185">
        <f t="shared" si="3864"/>
        <v>0</v>
      </c>
      <c r="CF1455" s="185">
        <f t="shared" si="3864"/>
        <v>0</v>
      </c>
      <c r="CG1455" s="185">
        <f t="shared" si="3864"/>
        <v>0</v>
      </c>
      <c r="CH1455" s="185">
        <f t="shared" si="3864"/>
        <v>0</v>
      </c>
      <c r="CI1455" s="185">
        <f t="shared" si="3864"/>
        <v>0</v>
      </c>
      <c r="CJ1455" s="185">
        <f t="shared" si="3864"/>
        <v>0</v>
      </c>
      <c r="CK1455" s="185">
        <f t="shared" si="3864"/>
        <v>0</v>
      </c>
      <c r="CL1455" s="185">
        <f t="shared" si="3864"/>
        <v>0</v>
      </c>
      <c r="CM1455" s="185">
        <f t="shared" si="3864"/>
        <v>0</v>
      </c>
      <c r="CN1455" s="185">
        <f t="shared" si="3864"/>
        <v>0</v>
      </c>
      <c r="CO1455" s="185">
        <f t="shared" si="3864"/>
        <v>0</v>
      </c>
      <c r="CP1455" s="2234">
        <f t="shared" ref="CP1455:CX1455" si="3865">SUM(CP1453:CP1454)</f>
        <v>0</v>
      </c>
      <c r="CQ1455" s="2234">
        <f t="shared" si="3865"/>
        <v>0</v>
      </c>
      <c r="CR1455" s="2234">
        <f t="shared" si="3865"/>
        <v>0</v>
      </c>
      <c r="CS1455" s="283">
        <f t="shared" si="3865"/>
        <v>0</v>
      </c>
      <c r="CT1455" s="283">
        <f t="shared" si="3865"/>
        <v>0</v>
      </c>
      <c r="CU1455" s="283">
        <f t="shared" si="3865"/>
        <v>0</v>
      </c>
      <c r="CV1455" s="185">
        <f t="shared" si="3865"/>
        <v>0</v>
      </c>
      <c r="CW1455" s="185">
        <f t="shared" si="3865"/>
        <v>0</v>
      </c>
      <c r="CX1455" s="185">
        <f t="shared" si="3865"/>
        <v>0</v>
      </c>
      <c r="CY1455" s="185">
        <f t="shared" ref="CY1455:DA1455" si="3866">SUM(CY1453:CY1454)</f>
        <v>0</v>
      </c>
      <c r="CZ1455" s="185">
        <f t="shared" si="3866"/>
        <v>0</v>
      </c>
      <c r="DA1455" s="185">
        <f t="shared" si="3866"/>
        <v>0</v>
      </c>
      <c r="DB1455" s="1622"/>
      <c r="DC1455" s="1622"/>
      <c r="DD1455" s="1622"/>
      <c r="DE1455" s="185">
        <f>SUM(DE1453:DE1454)</f>
        <v>0</v>
      </c>
      <c r="DF1455" s="283"/>
      <c r="DG1455" s="185"/>
      <c r="DH1455" s="185"/>
      <c r="DI1455" s="185"/>
      <c r="DJ1455" s="185"/>
      <c r="DK1455" s="185"/>
      <c r="DL1455" s="185"/>
      <c r="DM1455" s="185"/>
      <c r="DN1455" s="33"/>
      <c r="DO1455" s="185"/>
      <c r="DP1455" s="283"/>
      <c r="DQ1455" s="185"/>
      <c r="DR1455" s="185"/>
      <c r="DS1455" s="185"/>
      <c r="DT1455" s="185"/>
      <c r="DU1455" s="185"/>
      <c r="DV1455" s="185"/>
      <c r="DW1455" s="185"/>
      <c r="DX1455" s="33"/>
      <c r="DY1455" s="185"/>
      <c r="DZ1455" s="2234">
        <f>SUM(DZ1453:DZ1454)</f>
        <v>0</v>
      </c>
      <c r="EA1455" s="283">
        <f t="shared" ref="EA1455:EB1455" si="3867">SUM(EA1453:EA1454)</f>
        <v>0</v>
      </c>
      <c r="EB1455" s="185">
        <f t="shared" si="3867"/>
        <v>0</v>
      </c>
      <c r="EC1455" s="185">
        <f t="shared" ref="EC1455" si="3868">SUM(EC1453:EC1454)</f>
        <v>0</v>
      </c>
      <c r="ED1455" s="202"/>
      <c r="EE1455" s="202"/>
      <c r="EF1455" s="202"/>
      <c r="EG1455" s="202"/>
      <c r="EH1455" s="1614"/>
    </row>
    <row r="1456" spans="1:138" ht="15" hidden="1" customHeight="1" outlineLevel="1">
      <c r="A1456" s="67"/>
      <c r="B1456" s="23"/>
      <c r="C1456" s="95" t="s">
        <v>137</v>
      </c>
      <c r="D1456" s="96" t="s">
        <v>134</v>
      </c>
      <c r="E1456" s="84"/>
      <c r="F1456" s="84"/>
      <c r="G1456" s="84"/>
      <c r="H1456" s="84"/>
      <c r="I1456" s="84"/>
      <c r="J1456" s="84"/>
      <c r="K1456" s="84"/>
      <c r="L1456" s="84"/>
      <c r="M1456" s="2199"/>
      <c r="N1456" s="68"/>
      <c r="O1456" s="84"/>
      <c r="P1456" s="185"/>
      <c r="Q1456" s="185"/>
      <c r="R1456" s="185"/>
      <c r="S1456" s="185"/>
      <c r="T1456" s="185"/>
      <c r="U1456" s="185"/>
      <c r="V1456" s="84"/>
      <c r="W1456" s="84"/>
      <c r="X1456" s="84"/>
      <c r="Y1456" s="84"/>
      <c r="Z1456" s="84"/>
      <c r="AA1456" s="185"/>
      <c r="AB1456" s="185"/>
      <c r="AC1456" s="185"/>
      <c r="AD1456" s="185"/>
      <c r="AE1456" s="185"/>
      <c r="AF1456" s="23"/>
      <c r="AG1456" s="23"/>
      <c r="AH1456" s="185"/>
      <c r="AI1456" s="185"/>
      <c r="AJ1456" s="185"/>
      <c r="AK1456" s="185"/>
      <c r="AL1456" s="185"/>
      <c r="AM1456" s="185"/>
      <c r="AN1456" s="185"/>
      <c r="AO1456" s="185"/>
      <c r="AP1456" s="185"/>
      <c r="AQ1456" s="185"/>
      <c r="AR1456" s="185"/>
      <c r="AS1456" s="185"/>
      <c r="AT1456" s="185"/>
      <c r="AU1456" s="185"/>
      <c r="AV1456" s="185"/>
      <c r="AW1456" s="185"/>
      <c r="AX1456" s="185"/>
      <c r="AY1456" s="185"/>
      <c r="AZ1456" s="185"/>
      <c r="BA1456" s="185"/>
      <c r="BB1456" s="185"/>
      <c r="BC1456" s="185"/>
      <c r="BD1456" s="185"/>
      <c r="BE1456" s="185"/>
      <c r="BF1456" s="185"/>
      <c r="BG1456" s="185"/>
      <c r="BH1456" s="185"/>
      <c r="BI1456" s="185"/>
      <c r="BJ1456" s="185"/>
      <c r="BK1456" s="185"/>
      <c r="BL1456" s="185"/>
      <c r="BM1456" s="185"/>
      <c r="BN1456" s="185"/>
      <c r="BO1456" s="185"/>
      <c r="BP1456" s="185"/>
      <c r="BQ1456" s="185"/>
      <c r="BR1456" s="185"/>
      <c r="BS1456" s="185"/>
      <c r="BT1456" s="185"/>
      <c r="BU1456" s="185"/>
      <c r="BV1456" s="185"/>
      <c r="BW1456" s="185"/>
      <c r="BX1456" s="185"/>
      <c r="BY1456" s="185"/>
      <c r="BZ1456" s="185"/>
      <c r="CA1456" s="185"/>
      <c r="CB1456" s="185"/>
      <c r="CC1456" s="185"/>
      <c r="CD1456" s="185"/>
      <c r="CE1456" s="185"/>
      <c r="CF1456" s="185"/>
      <c r="CG1456" s="185"/>
      <c r="CH1456" s="185"/>
      <c r="CI1456" s="185"/>
      <c r="CJ1456" s="185"/>
      <c r="CK1456" s="185"/>
      <c r="CL1456" s="185"/>
      <c r="CM1456" s="185"/>
      <c r="CN1456" s="185"/>
      <c r="CO1456" s="185"/>
      <c r="CP1456" s="2234"/>
      <c r="CQ1456" s="2234"/>
      <c r="CR1456" s="2234"/>
      <c r="CS1456" s="283"/>
      <c r="CT1456" s="283"/>
      <c r="CU1456" s="283"/>
      <c r="CV1456" s="185"/>
      <c r="CW1456" s="185"/>
      <c r="CX1456" s="185"/>
      <c r="CY1456" s="185"/>
      <c r="CZ1456" s="185"/>
      <c r="DA1456" s="185"/>
      <c r="DB1456" s="1622"/>
      <c r="DC1456" s="1622"/>
      <c r="DD1456" s="1622"/>
      <c r="DE1456" s="185"/>
      <c r="DF1456" s="283"/>
      <c r="DG1456" s="185"/>
      <c r="DH1456" s="185"/>
      <c r="DI1456" s="185"/>
      <c r="DJ1456" s="185"/>
      <c r="DK1456" s="185"/>
      <c r="DL1456" s="185"/>
      <c r="DM1456" s="185"/>
      <c r="DN1456" s="185"/>
      <c r="DO1456" s="185"/>
      <c r="DP1456" s="283"/>
      <c r="DQ1456" s="185"/>
      <c r="DR1456" s="185"/>
      <c r="DS1456" s="185"/>
      <c r="DT1456" s="185"/>
      <c r="DU1456" s="185"/>
      <c r="DV1456" s="185"/>
      <c r="DW1456" s="185"/>
      <c r="DX1456" s="185"/>
      <c r="DY1456" s="185"/>
      <c r="DZ1456" s="2234"/>
      <c r="EA1456" s="283"/>
      <c r="EB1456" s="185"/>
      <c r="EC1456" s="185"/>
      <c r="ED1456" s="202"/>
      <c r="EE1456" s="202"/>
      <c r="EF1456" s="202"/>
      <c r="EG1456" s="202"/>
      <c r="EH1456" s="1614"/>
    </row>
    <row r="1457" spans="1:138" ht="15" hidden="1" customHeight="1" outlineLevel="1">
      <c r="A1457" s="67"/>
      <c r="B1457" s="23"/>
      <c r="C1457" s="95"/>
      <c r="D1457" s="96"/>
      <c r="E1457" s="67"/>
      <c r="F1457" s="67"/>
      <c r="G1457" s="67"/>
      <c r="H1457" s="86">
        <f>SUM(I1457:L1457)</f>
        <v>0</v>
      </c>
      <c r="I1457" s="67"/>
      <c r="J1457" s="67"/>
      <c r="K1457" s="67"/>
      <c r="L1457" s="67"/>
      <c r="M1457" s="2216"/>
      <c r="N1457" s="85"/>
      <c r="O1457" s="67"/>
      <c r="P1457" s="23"/>
      <c r="Q1457" s="185">
        <f>SUM(R1457:U1457)</f>
        <v>0</v>
      </c>
      <c r="R1457" s="196"/>
      <c r="S1457" s="196"/>
      <c r="T1457" s="196"/>
      <c r="U1457" s="196"/>
      <c r="V1457" s="86">
        <f>SUM(W1457:Z1457)</f>
        <v>0</v>
      </c>
      <c r="W1457" s="67"/>
      <c r="X1457" s="67"/>
      <c r="Y1457" s="67"/>
      <c r="Z1457" s="67"/>
      <c r="AA1457" s="185">
        <f>SUM(AB1457:AE1457)</f>
        <v>0</v>
      </c>
      <c r="AB1457" s="196"/>
      <c r="AC1457" s="196"/>
      <c r="AD1457" s="196"/>
      <c r="AE1457" s="196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33"/>
      <c r="BD1457" s="33"/>
      <c r="BE1457" s="33"/>
      <c r="BF1457" s="33"/>
      <c r="BG1457" s="33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W1457" s="33"/>
      <c r="BX1457" s="33"/>
      <c r="BY1457" s="33"/>
      <c r="BZ1457" s="33"/>
      <c r="CA1457" s="33"/>
      <c r="CB1457" s="33"/>
      <c r="CC1457" s="33"/>
      <c r="CD1457" s="33"/>
      <c r="CE1457" s="33"/>
      <c r="CF1457" s="33"/>
      <c r="CG1457" s="33"/>
      <c r="CH1457" s="33"/>
      <c r="CI1457" s="33"/>
      <c r="CJ1457" s="33"/>
      <c r="CK1457" s="33"/>
      <c r="CL1457" s="33"/>
      <c r="CM1457" s="33"/>
      <c r="CN1457" s="33"/>
      <c r="CO1457" s="33"/>
      <c r="CP1457" s="2239"/>
      <c r="CQ1457" s="2239"/>
      <c r="CR1457" s="2239"/>
      <c r="CS1457" s="210"/>
      <c r="CT1457" s="210"/>
      <c r="CU1457" s="210"/>
      <c r="CV1457" s="33"/>
      <c r="CW1457" s="33"/>
      <c r="CX1457" s="33"/>
      <c r="CY1457" s="33"/>
      <c r="CZ1457" s="33"/>
      <c r="DA1457" s="33"/>
      <c r="DB1457" s="1498"/>
      <c r="DC1457" s="1498"/>
      <c r="DD1457" s="1498"/>
      <c r="DE1457" s="33"/>
      <c r="DF1457" s="210"/>
      <c r="DG1457" s="33"/>
      <c r="DH1457" s="33"/>
      <c r="DI1457" s="33"/>
      <c r="DJ1457" s="33"/>
      <c r="DK1457" s="33"/>
      <c r="DL1457" s="33"/>
      <c r="DM1457" s="33"/>
      <c r="DN1457" s="185"/>
      <c r="DO1457" s="33"/>
      <c r="DP1457" s="210"/>
      <c r="DQ1457" s="33"/>
      <c r="DR1457" s="33"/>
      <c r="DS1457" s="33"/>
      <c r="DT1457" s="33"/>
      <c r="DU1457" s="33"/>
      <c r="DV1457" s="33"/>
      <c r="DW1457" s="33"/>
      <c r="DX1457" s="185"/>
      <c r="DY1457" s="33"/>
      <c r="DZ1457" s="2239"/>
      <c r="EA1457" s="210"/>
      <c r="EB1457" s="33"/>
      <c r="EC1457" s="33"/>
      <c r="ED1457" s="201"/>
      <c r="EE1457" s="201"/>
      <c r="EF1457" s="201"/>
      <c r="EG1457" s="201"/>
      <c r="EH1457" s="1581"/>
    </row>
    <row r="1458" spans="1:138" ht="15" hidden="1" customHeight="1" outlineLevel="1">
      <c r="A1458" s="67"/>
      <c r="B1458" s="23"/>
      <c r="C1458" s="95"/>
      <c r="D1458" s="23"/>
      <c r="E1458" s="67"/>
      <c r="F1458" s="67"/>
      <c r="G1458" s="67"/>
      <c r="H1458" s="86">
        <f>SUM(I1458:L1458)</f>
        <v>0</v>
      </c>
      <c r="I1458" s="67"/>
      <c r="J1458" s="67"/>
      <c r="K1458" s="67"/>
      <c r="L1458" s="67"/>
      <c r="M1458" s="2216"/>
      <c r="N1458" s="85"/>
      <c r="O1458" s="67"/>
      <c r="P1458" s="23"/>
      <c r="Q1458" s="185">
        <f>SUM(R1458:U1458)</f>
        <v>0</v>
      </c>
      <c r="R1458" s="196"/>
      <c r="S1458" s="196"/>
      <c r="T1458" s="196"/>
      <c r="U1458" s="196"/>
      <c r="V1458" s="86">
        <f>SUM(W1458:Z1458)</f>
        <v>0</v>
      </c>
      <c r="W1458" s="67"/>
      <c r="X1458" s="67"/>
      <c r="Y1458" s="67"/>
      <c r="Z1458" s="67"/>
      <c r="AA1458" s="185">
        <f>SUM(AB1458:AE1458)</f>
        <v>0</v>
      </c>
      <c r="AB1458" s="196"/>
      <c r="AC1458" s="196"/>
      <c r="AD1458" s="196"/>
      <c r="AE1458" s="196"/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AZ1458" s="33"/>
      <c r="BA1458" s="33"/>
      <c r="BB1458" s="33"/>
      <c r="BC1458" s="33"/>
      <c r="BD1458" s="33"/>
      <c r="BE1458" s="33"/>
      <c r="BF1458" s="33"/>
      <c r="BG1458" s="33"/>
      <c r="BH1458" s="33"/>
      <c r="BI1458" s="33"/>
      <c r="BJ1458" s="33"/>
      <c r="BK1458" s="33"/>
      <c r="BL1458" s="33"/>
      <c r="BM1458" s="33"/>
      <c r="BN1458" s="33"/>
      <c r="BO1458" s="33"/>
      <c r="BP1458" s="33"/>
      <c r="BQ1458" s="33"/>
      <c r="BR1458" s="33"/>
      <c r="BS1458" s="33"/>
      <c r="BT1458" s="33"/>
      <c r="BU1458" s="33"/>
      <c r="BV1458" s="33"/>
      <c r="BW1458" s="33"/>
      <c r="BX1458" s="33"/>
      <c r="BY1458" s="33"/>
      <c r="BZ1458" s="33"/>
      <c r="CA1458" s="33"/>
      <c r="CB1458" s="33"/>
      <c r="CC1458" s="33"/>
      <c r="CD1458" s="33"/>
      <c r="CE1458" s="33"/>
      <c r="CF1458" s="33"/>
      <c r="CG1458" s="33"/>
      <c r="CH1458" s="33"/>
      <c r="CI1458" s="33"/>
      <c r="CJ1458" s="33"/>
      <c r="CK1458" s="33"/>
      <c r="CL1458" s="33"/>
      <c r="CM1458" s="33"/>
      <c r="CN1458" s="33"/>
      <c r="CO1458" s="33"/>
      <c r="CP1458" s="2239"/>
      <c r="CQ1458" s="2239"/>
      <c r="CR1458" s="2239"/>
      <c r="CS1458" s="210"/>
      <c r="CT1458" s="210"/>
      <c r="CU1458" s="210"/>
      <c r="CV1458" s="33"/>
      <c r="CW1458" s="33"/>
      <c r="CX1458" s="33"/>
      <c r="CY1458" s="33"/>
      <c r="CZ1458" s="33"/>
      <c r="DA1458" s="33"/>
      <c r="DB1458" s="1498"/>
      <c r="DC1458" s="1498"/>
      <c r="DD1458" s="1498"/>
      <c r="DE1458" s="33"/>
      <c r="DF1458" s="210"/>
      <c r="DG1458" s="33"/>
      <c r="DH1458" s="33"/>
      <c r="DI1458" s="33"/>
      <c r="DJ1458" s="33"/>
      <c r="DK1458" s="33"/>
      <c r="DL1458" s="33"/>
      <c r="DM1458" s="33"/>
      <c r="DN1458" s="33"/>
      <c r="DO1458" s="33"/>
      <c r="DP1458" s="210"/>
      <c r="DQ1458" s="33"/>
      <c r="DR1458" s="33"/>
      <c r="DS1458" s="33"/>
      <c r="DT1458" s="33"/>
      <c r="DU1458" s="33"/>
      <c r="DV1458" s="33"/>
      <c r="DW1458" s="33"/>
      <c r="DX1458" s="33"/>
      <c r="DY1458" s="33"/>
      <c r="DZ1458" s="2239"/>
      <c r="EA1458" s="210"/>
      <c r="EB1458" s="33"/>
      <c r="EC1458" s="33"/>
      <c r="ED1458" s="201"/>
      <c r="EE1458" s="201"/>
      <c r="EF1458" s="201"/>
      <c r="EG1458" s="201"/>
      <c r="EH1458" s="1581"/>
    </row>
    <row r="1459" spans="1:138" ht="15" hidden="1" customHeight="1" outlineLevel="1" thickBot="1">
      <c r="A1459" s="81"/>
      <c r="B1459" s="50"/>
      <c r="C1459" s="100" t="s">
        <v>49</v>
      </c>
      <c r="D1459" s="107" t="s">
        <v>1</v>
      </c>
      <c r="E1459" s="108"/>
      <c r="F1459" s="108"/>
      <c r="G1459" s="108"/>
      <c r="H1459" s="108"/>
      <c r="I1459" s="108"/>
      <c r="J1459" s="108"/>
      <c r="K1459" s="108"/>
      <c r="L1459" s="108"/>
      <c r="M1459" s="2200"/>
      <c r="N1459" s="82"/>
      <c r="O1459" s="108"/>
      <c r="P1459" s="192"/>
      <c r="Q1459" s="192"/>
      <c r="R1459" s="192"/>
      <c r="S1459" s="192"/>
      <c r="T1459" s="192"/>
      <c r="U1459" s="192"/>
      <c r="V1459" s="108"/>
      <c r="W1459" s="108"/>
      <c r="X1459" s="108"/>
      <c r="Y1459" s="108"/>
      <c r="Z1459" s="108"/>
      <c r="AA1459" s="192"/>
      <c r="AB1459" s="192"/>
      <c r="AC1459" s="192"/>
      <c r="AD1459" s="192"/>
      <c r="AE1459" s="192"/>
      <c r="AF1459" s="107"/>
      <c r="AG1459" s="107"/>
      <c r="AH1459" s="192"/>
      <c r="AI1459" s="192">
        <f>SUM(AI1457:AI1458)</f>
        <v>0</v>
      </c>
      <c r="AJ1459" s="192">
        <f t="shared" ref="AJ1459" si="3869">SUM(AJ1457:AJ1458)</f>
        <v>0</v>
      </c>
      <c r="AK1459" s="192"/>
      <c r="AL1459" s="192">
        <f t="shared" ref="AL1459:AM1459" si="3870">SUM(AL1457:AL1458)</f>
        <v>0</v>
      </c>
      <c r="AM1459" s="192">
        <f t="shared" si="3870"/>
        <v>0</v>
      </c>
      <c r="AN1459" s="192"/>
      <c r="AO1459" s="192">
        <f t="shared" ref="AO1459:AP1459" si="3871">SUM(AO1457:AO1458)</f>
        <v>0</v>
      </c>
      <c r="AP1459" s="192">
        <f t="shared" si="3871"/>
        <v>0</v>
      </c>
      <c r="AQ1459" s="192"/>
      <c r="AR1459" s="192">
        <f t="shared" ref="AR1459:AS1459" si="3872">SUM(AR1457:AR1458)</f>
        <v>0</v>
      </c>
      <c r="AS1459" s="192">
        <f t="shared" si="3872"/>
        <v>0</v>
      </c>
      <c r="AT1459" s="192"/>
      <c r="AU1459" s="192">
        <f t="shared" ref="AU1459:AV1459" si="3873">SUM(AU1457:AU1458)</f>
        <v>0</v>
      </c>
      <c r="AV1459" s="192">
        <f t="shared" si="3873"/>
        <v>0</v>
      </c>
      <c r="AW1459" s="192"/>
      <c r="AX1459" s="192">
        <f>SUM(AX1457:AX1458)</f>
        <v>0</v>
      </c>
      <c r="AY1459" s="192">
        <f t="shared" ref="AY1459" si="3874">SUM(AY1457:AY1458)</f>
        <v>0</v>
      </c>
      <c r="AZ1459" s="192"/>
      <c r="BA1459" s="192">
        <f t="shared" ref="BA1459:BB1459" si="3875">SUM(BA1457:BA1458)</f>
        <v>0</v>
      </c>
      <c r="BB1459" s="192">
        <f t="shared" si="3875"/>
        <v>0</v>
      </c>
      <c r="BC1459" s="192"/>
      <c r="BD1459" s="192">
        <f t="shared" ref="BD1459:BE1459" si="3876">SUM(BD1457:BD1458)</f>
        <v>0</v>
      </c>
      <c r="BE1459" s="192">
        <f t="shared" si="3876"/>
        <v>0</v>
      </c>
      <c r="BF1459" s="192"/>
      <c r="BG1459" s="192">
        <f t="shared" ref="BG1459:BH1459" si="3877">SUM(BG1457:BG1458)</f>
        <v>0</v>
      </c>
      <c r="BH1459" s="192">
        <f t="shared" si="3877"/>
        <v>0</v>
      </c>
      <c r="BI1459" s="192"/>
      <c r="BJ1459" s="192">
        <f t="shared" ref="BJ1459:BK1459" si="3878">SUM(BJ1457:BJ1458)</f>
        <v>0</v>
      </c>
      <c r="BK1459" s="192">
        <f t="shared" si="3878"/>
        <v>0</v>
      </c>
      <c r="BL1459" s="192"/>
      <c r="BM1459" s="192">
        <f>SUM(BM1457:BM1458)</f>
        <v>0</v>
      </c>
      <c r="BN1459" s="192">
        <f t="shared" ref="BN1459" si="3879">SUM(BN1457:BN1458)</f>
        <v>0</v>
      </c>
      <c r="BO1459" s="192"/>
      <c r="BP1459" s="192">
        <f t="shared" ref="BP1459:BQ1459" si="3880">SUM(BP1457:BP1458)</f>
        <v>0</v>
      </c>
      <c r="BQ1459" s="192">
        <f t="shared" si="3880"/>
        <v>0</v>
      </c>
      <c r="BR1459" s="192"/>
      <c r="BS1459" s="192">
        <f t="shared" ref="BS1459:BT1459" si="3881">SUM(BS1457:BS1458)</f>
        <v>0</v>
      </c>
      <c r="BT1459" s="192">
        <f t="shared" si="3881"/>
        <v>0</v>
      </c>
      <c r="BU1459" s="192"/>
      <c r="BV1459" s="192">
        <f t="shared" ref="BV1459:BW1459" si="3882">SUM(BV1457:BV1458)</f>
        <v>0</v>
      </c>
      <c r="BW1459" s="192">
        <f t="shared" si="3882"/>
        <v>0</v>
      </c>
      <c r="BX1459" s="192"/>
      <c r="BY1459" s="192">
        <f t="shared" ref="BY1459:BZ1459" si="3883">SUM(BY1457:BY1458)</f>
        <v>0</v>
      </c>
      <c r="BZ1459" s="192">
        <f t="shared" si="3883"/>
        <v>0</v>
      </c>
      <c r="CA1459" s="192"/>
      <c r="CB1459" s="192">
        <f>SUM(CB1457:CB1458)</f>
        <v>0</v>
      </c>
      <c r="CC1459" s="192">
        <f t="shared" ref="CC1459" si="3884">SUM(CC1457:CC1458)</f>
        <v>0</v>
      </c>
      <c r="CD1459" s="192"/>
      <c r="CE1459" s="192">
        <f t="shared" ref="CE1459:CF1459" si="3885">SUM(CE1457:CE1458)</f>
        <v>0</v>
      </c>
      <c r="CF1459" s="192">
        <f t="shared" si="3885"/>
        <v>0</v>
      </c>
      <c r="CG1459" s="192"/>
      <c r="CH1459" s="192">
        <f t="shared" ref="CH1459:CI1459" si="3886">SUM(CH1457:CH1458)</f>
        <v>0</v>
      </c>
      <c r="CI1459" s="192">
        <f t="shared" si="3886"/>
        <v>0</v>
      </c>
      <c r="CJ1459" s="192"/>
      <c r="CK1459" s="192">
        <f t="shared" ref="CK1459:CL1459" si="3887">SUM(CK1457:CK1458)</f>
        <v>0</v>
      </c>
      <c r="CL1459" s="192">
        <f t="shared" si="3887"/>
        <v>0</v>
      </c>
      <c r="CM1459" s="192"/>
      <c r="CN1459" s="192">
        <f t="shared" ref="CN1459:CO1459" si="3888">SUM(CN1457:CN1458)</f>
        <v>0</v>
      </c>
      <c r="CO1459" s="192">
        <f t="shared" si="3888"/>
        <v>0</v>
      </c>
      <c r="CP1459" s="2313"/>
      <c r="CQ1459" s="2313">
        <f t="shared" ref="CQ1459:CR1459" si="3889">SUM(CQ1457:CQ1458)</f>
        <v>0</v>
      </c>
      <c r="CR1459" s="2313">
        <f t="shared" si="3889"/>
        <v>0</v>
      </c>
      <c r="CS1459" s="285"/>
      <c r="CT1459" s="285">
        <f t="shared" ref="CT1459:CU1459" si="3890">SUM(CT1457:CT1458)</f>
        <v>0</v>
      </c>
      <c r="CU1459" s="285">
        <f t="shared" si="3890"/>
        <v>0</v>
      </c>
      <c r="CV1459" s="192"/>
      <c r="CW1459" s="192">
        <f t="shared" ref="CW1459:CX1459" si="3891">SUM(CW1457:CW1458)</f>
        <v>0</v>
      </c>
      <c r="CX1459" s="192">
        <f t="shared" si="3891"/>
        <v>0</v>
      </c>
      <c r="CY1459" s="192"/>
      <c r="CZ1459" s="192">
        <f t="shared" ref="CZ1459:DA1459" si="3892">SUM(CZ1457:CZ1458)</f>
        <v>0</v>
      </c>
      <c r="DA1459" s="192">
        <f t="shared" si="3892"/>
        <v>0</v>
      </c>
      <c r="DB1459" s="1622"/>
      <c r="DC1459" s="1622"/>
      <c r="DD1459" s="1622"/>
      <c r="DE1459" s="192">
        <f>SUM(DE1457:DE1458)</f>
        <v>0</v>
      </c>
      <c r="DF1459" s="285"/>
      <c r="DG1459" s="192"/>
      <c r="DH1459" s="192"/>
      <c r="DI1459" s="192"/>
      <c r="DJ1459" s="192"/>
      <c r="DK1459" s="192"/>
      <c r="DL1459" s="192"/>
      <c r="DM1459" s="192"/>
      <c r="DN1459" s="33"/>
      <c r="DO1459" s="192"/>
      <c r="DP1459" s="285"/>
      <c r="DQ1459" s="192"/>
      <c r="DR1459" s="192"/>
      <c r="DS1459" s="192"/>
      <c r="DT1459" s="192"/>
      <c r="DU1459" s="192"/>
      <c r="DV1459" s="192"/>
      <c r="DW1459" s="192"/>
      <c r="DX1459" s="33"/>
      <c r="DY1459" s="192"/>
      <c r="DZ1459" s="2313">
        <f>SUM(DZ1457:DZ1458)</f>
        <v>0</v>
      </c>
      <c r="EA1459" s="285">
        <f t="shared" ref="EA1459:EB1459" si="3893">SUM(EA1457:EA1458)</f>
        <v>0</v>
      </c>
      <c r="EB1459" s="192">
        <f t="shared" si="3893"/>
        <v>0</v>
      </c>
      <c r="EC1459" s="192">
        <f t="shared" ref="EC1459" si="3894">SUM(EC1457:EC1458)</f>
        <v>0</v>
      </c>
      <c r="ED1459" s="202"/>
      <c r="EE1459" s="202"/>
      <c r="EF1459" s="202"/>
      <c r="EG1459" s="202"/>
      <c r="EH1459" s="1614"/>
    </row>
    <row r="1460" spans="1:138" ht="21.75" hidden="1" customHeight="1" outlineLevel="1" thickBot="1">
      <c r="A1460" s="109"/>
      <c r="B1460" s="110"/>
      <c r="C1460" s="111"/>
      <c r="D1460" s="112" t="s">
        <v>1</v>
      </c>
      <c r="E1460" s="113"/>
      <c r="F1460" s="113"/>
      <c r="G1460" s="113"/>
      <c r="H1460" s="113"/>
      <c r="I1460" s="113"/>
      <c r="J1460" s="113"/>
      <c r="K1460" s="113"/>
      <c r="L1460" s="113"/>
      <c r="M1460" s="2217"/>
      <c r="N1460" s="768"/>
      <c r="O1460" s="113"/>
      <c r="P1460" s="194"/>
      <c r="Q1460" s="194"/>
      <c r="R1460" s="194"/>
      <c r="S1460" s="194"/>
      <c r="T1460" s="194"/>
      <c r="U1460" s="194"/>
      <c r="V1460" s="113"/>
      <c r="W1460" s="113"/>
      <c r="X1460" s="113"/>
      <c r="Y1460" s="113"/>
      <c r="Z1460" s="113"/>
      <c r="AA1460" s="194"/>
      <c r="AB1460" s="194"/>
      <c r="AC1460" s="194"/>
      <c r="AD1460" s="194"/>
      <c r="AE1460" s="194"/>
      <c r="AF1460" s="194"/>
      <c r="AG1460" s="194"/>
      <c r="AH1460" s="194"/>
      <c r="AI1460" s="194">
        <f>AI1353+AI1358+AI1364+AI1369+AI1376+AI1381+AI1386+AI1391+AI1396+AI1401+AI1407+AI1412+AI1417+AI1422+AI1427+AI1432+AI1438+AI1442+AI1446+AI1451+AI1455+AI1459</f>
        <v>0</v>
      </c>
      <c r="AJ1460" s="194">
        <f>AJ1353+AJ1358+AJ1364+AJ1369+AJ1376+AJ1381+AJ1386+AJ1391+AJ1396+AJ1401+AJ1407+AJ1412+AJ1417+AJ1422+AJ1427+AJ1432+AJ1438+AJ1442+AJ1446+AJ1451+AJ1455+AJ1459</f>
        <v>0</v>
      </c>
      <c r="AK1460" s="194"/>
      <c r="AL1460" s="194">
        <f>AL1353+AL1358+AL1364+AL1369+AL1376+AL1381+AL1386+AL1391+AL1396+AL1401+AL1407+AL1412+AL1417+AL1422+AL1427+AL1432+AL1438+AL1442+AL1446+AL1451+AL1455+AL1459</f>
        <v>0</v>
      </c>
      <c r="AM1460" s="194">
        <f>AM1353+AM1358+AM1364+AM1369+AM1376+AM1381+AM1386+AM1391+AM1396+AM1401+AM1407+AM1412+AM1417+AM1422+AM1427+AM1432+AM1438+AM1442+AM1446+AM1451+AM1455+AM1459</f>
        <v>0</v>
      </c>
      <c r="AN1460" s="194"/>
      <c r="AO1460" s="194">
        <f>AO1353+AO1358+AO1364+AO1369+AO1376+AO1381+AO1386+AO1391+AO1396+AO1401+AO1407+AO1412+AO1417+AO1422+AO1427+AO1432+AO1438+AO1442+AO1446+AO1451+AO1455+AO1459</f>
        <v>0</v>
      </c>
      <c r="AP1460" s="194">
        <f>AP1353+AP1358+AP1364+AP1369+AP1376+AP1381+AP1386+AP1391+AP1396+AP1401+AP1407+AP1412+AP1417+AP1422+AP1427+AP1432+AP1438+AP1442+AP1446+AP1451+AP1455+AP1459</f>
        <v>0</v>
      </c>
      <c r="AQ1460" s="194"/>
      <c r="AR1460" s="194">
        <f>AR1353+AR1358+AR1364+AR1369+AR1376+AR1381+AR1386+AR1391+AR1396+AR1401+AR1407+AR1412+AR1417+AR1422+AR1427+AR1432+AR1438+AR1442+AR1446+AR1451+AR1455+AR1459</f>
        <v>0</v>
      </c>
      <c r="AS1460" s="194">
        <f>AS1353+AS1358+AS1364+AS1369+AS1376+AS1381+AS1386+AS1391+AS1396+AS1401+AS1407+AS1412+AS1417+AS1422+AS1427+AS1432+AS1438+AS1442+AS1446+AS1451+AS1455+AS1459</f>
        <v>0</v>
      </c>
      <c r="AT1460" s="194"/>
      <c r="AU1460" s="194">
        <f>AU1353+AU1358+AU1364+AU1369+AU1376+AU1381+AU1386+AU1391+AU1396+AU1401+AU1407+AU1412+AU1417+AU1422+AU1427+AU1432+AU1438+AU1442+AU1446+AU1451+AU1455+AU1459</f>
        <v>0</v>
      </c>
      <c r="AV1460" s="194">
        <f>AV1353+AV1358+AV1364+AV1369+AV1376+AV1381+AV1386+AV1391+AV1396+AV1401+AV1407+AV1412+AV1417+AV1422+AV1427+AV1432+AV1438+AV1442+AV1446+AV1451+AV1455+AV1459</f>
        <v>0</v>
      </c>
      <c r="AW1460" s="194"/>
      <c r="AX1460" s="194">
        <f>AX1353+AX1358+AX1364+AX1369+AX1376+AX1381+AX1386+AX1391+AX1396+AX1401+AX1407+AX1412+AX1417+AX1422+AX1427+AX1432+AX1438+AX1442+AX1446+AX1451+AX1455+AX1459</f>
        <v>0</v>
      </c>
      <c r="AY1460" s="194">
        <f>AY1353+AY1358+AY1364+AY1369+AY1376+AY1381+AY1386+AY1391+AY1396+AY1401+AY1407+AY1412+AY1417+AY1422+AY1427+AY1432+AY1438+AY1442+AY1446+AY1451+AY1455+AY1459</f>
        <v>0</v>
      </c>
      <c r="AZ1460" s="194"/>
      <c r="BA1460" s="194">
        <f>BA1353+BA1358+BA1364+BA1369+BA1376+BA1381+BA1386+BA1391+BA1396+BA1401+BA1407+BA1412+BA1417+BA1422+BA1427+BA1432+BA1438+BA1442+BA1446+BA1451+BA1455+BA1459</f>
        <v>0</v>
      </c>
      <c r="BB1460" s="194">
        <f>BB1353+BB1358+BB1364+BB1369+BB1376+BB1381+BB1386+BB1391+BB1396+BB1401+BB1407+BB1412+BB1417+BB1422+BB1427+BB1432+BB1438+BB1442+BB1446+BB1451+BB1455+BB1459</f>
        <v>0</v>
      </c>
      <c r="BC1460" s="194"/>
      <c r="BD1460" s="194">
        <f>BD1353+BD1358+BD1364+BD1369+BD1376+BD1381+BD1386+BD1391+BD1396+BD1401+BD1407+BD1412+BD1417+BD1422+BD1427+BD1432+BD1438+BD1442+BD1446+BD1451+BD1455+BD1459</f>
        <v>0</v>
      </c>
      <c r="BE1460" s="194">
        <f>BE1353+BE1358+BE1364+BE1369+BE1376+BE1381+BE1386+BE1391+BE1396+BE1401+BE1407+BE1412+BE1417+BE1422+BE1427+BE1432+BE1438+BE1442+BE1446+BE1451+BE1455+BE1459</f>
        <v>0</v>
      </c>
      <c r="BF1460" s="194"/>
      <c r="BG1460" s="194">
        <f>BG1353+BG1358+BG1364+BG1369+BG1376+BG1381+BG1386+BG1391+BG1396+BG1401+BG1407+BG1412+BG1417+BG1422+BG1427+BG1432+BG1438+BG1442+BG1446+BG1451+BG1455+BG1459</f>
        <v>0</v>
      </c>
      <c r="BH1460" s="194">
        <f>BH1353+BH1358+BH1364+BH1369+BH1376+BH1381+BH1386+BH1391+BH1396+BH1401+BH1407+BH1412+BH1417+BH1422+BH1427+BH1432+BH1438+BH1442+BH1446+BH1451+BH1455+BH1459</f>
        <v>0</v>
      </c>
      <c r="BI1460" s="194"/>
      <c r="BJ1460" s="194">
        <f>BJ1353+BJ1358+BJ1364+BJ1369+BJ1376+BJ1381+BJ1386+BJ1391+BJ1396+BJ1401+BJ1407+BJ1412+BJ1417+BJ1422+BJ1427+BJ1432+BJ1438+BJ1442+BJ1446+BJ1451+BJ1455+BJ1459</f>
        <v>0</v>
      </c>
      <c r="BK1460" s="194">
        <f>BK1353+BK1358+BK1364+BK1369+BK1376+BK1381+BK1386+BK1391+BK1396+BK1401+BK1407+BK1412+BK1417+BK1422+BK1427+BK1432+BK1438+BK1442+BK1446+BK1451+BK1455+BK1459</f>
        <v>0</v>
      </c>
      <c r="BL1460" s="194"/>
      <c r="BM1460" s="194">
        <f>BM1353+BM1358+BM1364+BM1369+BM1376+BM1381+BM1386+BM1391+BM1396+BM1401+BM1407+BM1412+BM1417+BM1422+BM1427+BM1432+BM1438+BM1442+BM1446+BM1451+BM1455+BM1459</f>
        <v>0</v>
      </c>
      <c r="BN1460" s="194">
        <f>BN1353+BN1358+BN1364+BN1369+BN1376+BN1381+BN1386+BN1391+BN1396+BN1401+BN1407+BN1412+BN1417+BN1422+BN1427+BN1432+BN1438+BN1442+BN1446+BN1451+BN1455+BN1459</f>
        <v>0</v>
      </c>
      <c r="BO1460" s="194"/>
      <c r="BP1460" s="194">
        <f>BP1353+BP1358+BP1364+BP1369+BP1376+BP1381+BP1386+BP1391+BP1396+BP1401+BP1407+BP1412+BP1417+BP1422+BP1427+BP1432+BP1438+BP1442+BP1446+BP1451+BP1455+BP1459</f>
        <v>0</v>
      </c>
      <c r="BQ1460" s="194">
        <f>BQ1353+BQ1358+BQ1364+BQ1369+BQ1376+BQ1381+BQ1386+BQ1391+BQ1396+BQ1401+BQ1407+BQ1412+BQ1417+BQ1422+BQ1427+BQ1432+BQ1438+BQ1442+BQ1446+BQ1451+BQ1455+BQ1459</f>
        <v>0</v>
      </c>
      <c r="BR1460" s="194"/>
      <c r="BS1460" s="194">
        <f>BS1353+BS1358+BS1364+BS1369+BS1376+BS1381+BS1386+BS1391+BS1396+BS1401+BS1407+BS1412+BS1417+BS1422+BS1427+BS1432+BS1438+BS1442+BS1446+BS1451+BS1455+BS1459</f>
        <v>0</v>
      </c>
      <c r="BT1460" s="194">
        <f>BT1353+BT1358+BT1364+BT1369+BT1376+BT1381+BT1386+BT1391+BT1396+BT1401+BT1407+BT1412+BT1417+BT1422+BT1427+BT1432+BT1438+BT1442+BT1446+BT1451+BT1455+BT1459</f>
        <v>0</v>
      </c>
      <c r="BU1460" s="194"/>
      <c r="BV1460" s="194">
        <f>BV1353+BV1358+BV1364+BV1369+BV1376+BV1381+BV1386+BV1391+BV1396+BV1401+BV1407+BV1412+BV1417+BV1422+BV1427+BV1432+BV1438+BV1442+BV1446+BV1451+BV1455+BV1459</f>
        <v>0</v>
      </c>
      <c r="BW1460" s="194">
        <f>BW1353+BW1358+BW1364+BW1369+BW1376+BW1381+BW1386+BW1391+BW1396+BW1401+BW1407+BW1412+BW1417+BW1422+BW1427+BW1432+BW1438+BW1442+BW1446+BW1451+BW1455+BW1459</f>
        <v>0</v>
      </c>
      <c r="BX1460" s="194"/>
      <c r="BY1460" s="194">
        <f>BY1353+BY1358+BY1364+BY1369+BY1376+BY1381+BY1386+BY1391+BY1396+BY1401+BY1407+BY1412+BY1417+BY1422+BY1427+BY1432+BY1438+BY1442+BY1446+BY1451+BY1455+BY1459</f>
        <v>0</v>
      </c>
      <c r="BZ1460" s="194">
        <f>BZ1353+BZ1358+BZ1364+BZ1369+BZ1376+BZ1381+BZ1386+BZ1391+BZ1396+BZ1401+BZ1407+BZ1412+BZ1417+BZ1422+BZ1427+BZ1432+BZ1438+BZ1442+BZ1446+BZ1451+BZ1455+BZ1459</f>
        <v>0</v>
      </c>
      <c r="CA1460" s="194"/>
      <c r="CB1460" s="194">
        <f>CB1353+CB1358+CB1364+CB1369+CB1376+CB1381+CB1386+CB1391+CB1396+CB1401+CB1407+CB1412+CB1417+CB1422+CB1427+CB1432+CB1438+CB1442+CB1446+CB1451+CB1455+CB1459</f>
        <v>0</v>
      </c>
      <c r="CC1460" s="194">
        <f>CC1353+CC1358+CC1364+CC1369+CC1376+CC1381+CC1386+CC1391+CC1396+CC1401+CC1407+CC1412+CC1417+CC1422+CC1427+CC1432+CC1438+CC1442+CC1446+CC1451+CC1455+CC1459</f>
        <v>0</v>
      </c>
      <c r="CD1460" s="194"/>
      <c r="CE1460" s="194">
        <f>CE1353+CE1358+CE1364+CE1369+CE1376+CE1381+CE1386+CE1391+CE1396+CE1401+CE1407+CE1412+CE1417+CE1422+CE1427+CE1432+CE1438+CE1442+CE1446+CE1451+CE1455+CE1459</f>
        <v>0</v>
      </c>
      <c r="CF1460" s="194">
        <f>CF1353+CF1358+CF1364+CF1369+CF1376+CF1381+CF1386+CF1391+CF1396+CF1401+CF1407+CF1412+CF1417+CF1422+CF1427+CF1432+CF1438+CF1442+CF1446+CF1451+CF1455+CF1459</f>
        <v>0</v>
      </c>
      <c r="CG1460" s="194"/>
      <c r="CH1460" s="194">
        <f>CH1353+CH1358+CH1364+CH1369+CH1376+CH1381+CH1386+CH1391+CH1396+CH1401+CH1407+CH1412+CH1417+CH1422+CH1427+CH1432+CH1438+CH1442+CH1446+CH1451+CH1455+CH1459</f>
        <v>0</v>
      </c>
      <c r="CI1460" s="194">
        <f>CI1353+CI1358+CI1364+CI1369+CI1376+CI1381+CI1386+CI1391+CI1396+CI1401+CI1407+CI1412+CI1417+CI1422+CI1427+CI1432+CI1438+CI1442+CI1446+CI1451+CI1455+CI1459</f>
        <v>0</v>
      </c>
      <c r="CJ1460" s="194"/>
      <c r="CK1460" s="194">
        <f>CK1353+CK1358+CK1364+CK1369+CK1376+CK1381+CK1386+CK1391+CK1396+CK1401+CK1407+CK1412+CK1417+CK1422+CK1427+CK1432+CK1438+CK1442+CK1446+CK1451+CK1455+CK1459</f>
        <v>0</v>
      </c>
      <c r="CL1460" s="194">
        <f>CL1353+CL1358+CL1364+CL1369+CL1376+CL1381+CL1386+CL1391+CL1396+CL1401+CL1407+CL1412+CL1417+CL1422+CL1427+CL1432+CL1438+CL1442+CL1446+CL1451+CL1455+CL1459</f>
        <v>0</v>
      </c>
      <c r="CM1460" s="194"/>
      <c r="CN1460" s="194">
        <f>CN1353+CN1358+CN1364+CN1369+CN1376+CN1381+CN1386+CN1391+CN1396+CN1401+CN1407+CN1412+CN1417+CN1422+CN1427+CN1432+CN1438+CN1442+CN1446+CN1451+CN1455+CN1459</f>
        <v>0</v>
      </c>
      <c r="CO1460" s="194">
        <f>CO1353+CO1358+CO1364+CO1369+CO1376+CO1381+CO1386+CO1391+CO1396+CO1401+CO1407+CO1412+CO1417+CO1422+CO1427+CO1432+CO1438+CO1442+CO1446+CO1451+CO1455+CO1459</f>
        <v>0</v>
      </c>
      <c r="CP1460" s="2320"/>
      <c r="CQ1460" s="2320">
        <f>CQ1353+CQ1358+CQ1364+CQ1369+CQ1376+CQ1381+CQ1386+CQ1391+CQ1396+CQ1401+CQ1407+CQ1412+CQ1417+CQ1422+CQ1427+CQ1432+CQ1438+CQ1442+CQ1446+CQ1451+CQ1455+CQ1459</f>
        <v>0</v>
      </c>
      <c r="CR1460" s="2320">
        <f>CR1353+CR1358+CR1364+CR1369+CR1376+CR1381+CR1386+CR1391+CR1396+CR1401+CR1407+CR1412+CR1417+CR1422+CR1427+CR1432+CR1438+CR1442+CR1446+CR1451+CR1455+CR1459</f>
        <v>0</v>
      </c>
      <c r="CS1460" s="286"/>
      <c r="CT1460" s="286">
        <f>CT1353+CT1358+CT1364+CT1369+CT1376+CT1381+CT1386+CT1391+CT1396+CT1401+CT1407+CT1412+CT1417+CT1422+CT1427+CT1432+CT1438+CT1442+CT1446+CT1451+CT1455+CT1459</f>
        <v>0</v>
      </c>
      <c r="CU1460" s="286">
        <f>CU1353+CU1358+CU1364+CU1369+CU1376+CU1381+CU1386+CU1391+CU1396+CU1401+CU1407+CU1412+CU1417+CU1422+CU1427+CU1432+CU1438+CU1442+CU1446+CU1451+CU1455+CU1459</f>
        <v>0</v>
      </c>
      <c r="CV1460" s="194"/>
      <c r="CW1460" s="194">
        <f>CW1353+CW1358+CW1364+CW1369+CW1376+CW1381+CW1386+CW1391+CW1396+CW1401+CW1407+CW1412+CW1417+CW1422+CW1427+CW1432+CW1438+CW1442+CW1446+CW1451+CW1455+CW1459</f>
        <v>0</v>
      </c>
      <c r="CX1460" s="194">
        <f>CX1353+CX1358+CX1364+CX1369+CX1376+CX1381+CX1386+CX1391+CX1396+CX1401+CX1407+CX1412+CX1417+CX1422+CX1427+CX1432+CX1438+CX1442+CX1446+CX1451+CX1455+CX1459</f>
        <v>0</v>
      </c>
      <c r="CY1460" s="194"/>
      <c r="CZ1460" s="194">
        <f>CZ1353+CZ1358+CZ1364+CZ1369+CZ1376+CZ1381+CZ1386+CZ1391+CZ1396+CZ1401+CZ1407+CZ1412+CZ1417+CZ1422+CZ1427+CZ1432+CZ1438+CZ1442+CZ1446+CZ1451+CZ1455+CZ1459</f>
        <v>0</v>
      </c>
      <c r="DA1460" s="194">
        <f>DA1353+DA1358+DA1364+DA1369+DA1376+DA1381+DA1386+DA1391+DA1396+DA1401+DA1407+DA1412+DA1417+DA1422+DA1427+DA1432+DA1438+DA1442+DA1446+DA1451+DA1455+DA1459</f>
        <v>0</v>
      </c>
      <c r="DB1460" s="1622"/>
      <c r="DC1460" s="1622"/>
      <c r="DD1460" s="1622"/>
      <c r="DE1460" s="194">
        <f t="shared" ref="DE1460:EB1460" si="3895">DE1353+DE1358+DE1364+DE1369+DE1376+DE1381+DE1386+DE1391+DE1396+DE1401+DE1407+DE1412+DE1417+DE1422+DE1427+DE1432+DE1438+DE1442+DE1446+DE1451+DE1455+DE1459</f>
        <v>0</v>
      </c>
      <c r="DF1460" s="286"/>
      <c r="DG1460" s="194"/>
      <c r="DH1460" s="194"/>
      <c r="DI1460" s="194"/>
      <c r="DJ1460" s="194"/>
      <c r="DK1460" s="194"/>
      <c r="DL1460" s="194"/>
      <c r="DM1460" s="194"/>
      <c r="DN1460" s="192"/>
      <c r="DO1460" s="194"/>
      <c r="DP1460" s="286"/>
      <c r="DQ1460" s="194"/>
      <c r="DR1460" s="194"/>
      <c r="DS1460" s="194"/>
      <c r="DT1460" s="194"/>
      <c r="DU1460" s="194"/>
      <c r="DV1460" s="194"/>
      <c r="DW1460" s="194"/>
      <c r="DX1460" s="192"/>
      <c r="DY1460" s="194"/>
      <c r="DZ1460" s="2320">
        <f t="shared" si="3895"/>
        <v>0</v>
      </c>
      <c r="EA1460" s="286">
        <f t="shared" si="3895"/>
        <v>0</v>
      </c>
      <c r="EB1460" s="194">
        <f t="shared" si="3895"/>
        <v>0</v>
      </c>
      <c r="EC1460" s="194">
        <f t="shared" ref="EC1460" si="3896">EC1353+EC1358+EC1364+EC1369+EC1376+EC1381+EC1386+EC1391+EC1396+EC1401+EC1407+EC1412+EC1417+EC1422+EC1427+EC1432+EC1438+EC1442+EC1446+EC1451+EC1455+EC1459</f>
        <v>0</v>
      </c>
      <c r="ED1460" s="202"/>
      <c r="EE1460" s="202"/>
      <c r="EF1460" s="202"/>
      <c r="EG1460" s="202"/>
      <c r="EH1460" s="1614"/>
    </row>
    <row r="1461" spans="1:138" ht="15" hidden="1" customHeight="1" thickBot="1">
      <c r="A1461" s="114" t="s">
        <v>162</v>
      </c>
      <c r="B1461" s="115"/>
      <c r="C1461" s="116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2242"/>
      <c r="N1461" s="281"/>
      <c r="O1461" s="115"/>
      <c r="P1461" s="206"/>
      <c r="Q1461" s="206"/>
      <c r="R1461" s="206"/>
      <c r="S1461" s="206"/>
      <c r="T1461" s="206"/>
      <c r="U1461" s="206"/>
      <c r="V1461" s="115"/>
      <c r="W1461" s="115"/>
      <c r="X1461" s="115"/>
      <c r="Y1461" s="115"/>
      <c r="Z1461" s="115"/>
      <c r="AA1461" s="206"/>
      <c r="AB1461" s="206"/>
      <c r="AC1461" s="206"/>
      <c r="AD1461" s="206"/>
      <c r="AE1461" s="206"/>
      <c r="AF1461" s="206"/>
      <c r="AG1461" s="206"/>
      <c r="AH1461" s="206"/>
      <c r="AI1461" s="206"/>
      <c r="AJ1461" s="206"/>
      <c r="AK1461" s="206"/>
      <c r="AL1461" s="206"/>
      <c r="AM1461" s="206"/>
      <c r="AN1461" s="206"/>
      <c r="AO1461" s="206"/>
      <c r="AP1461" s="206"/>
      <c r="AQ1461" s="206"/>
      <c r="AR1461" s="206"/>
      <c r="AS1461" s="206"/>
      <c r="AT1461" s="206"/>
      <c r="AU1461" s="206"/>
      <c r="AV1461" s="206"/>
      <c r="AW1461" s="206"/>
      <c r="AX1461" s="206"/>
      <c r="AY1461" s="206"/>
      <c r="AZ1461" s="206"/>
      <c r="BA1461" s="206"/>
      <c r="BB1461" s="206"/>
      <c r="BC1461" s="206"/>
      <c r="BD1461" s="206"/>
      <c r="BE1461" s="206"/>
      <c r="BF1461" s="206"/>
      <c r="BG1461" s="206"/>
      <c r="BH1461" s="206"/>
      <c r="BI1461" s="206"/>
      <c r="BJ1461" s="206"/>
      <c r="BK1461" s="206"/>
      <c r="BL1461" s="206"/>
      <c r="BM1461" s="206"/>
      <c r="BN1461" s="206"/>
      <c r="BO1461" s="206"/>
      <c r="BP1461" s="206"/>
      <c r="BQ1461" s="206"/>
      <c r="BR1461" s="206"/>
      <c r="BS1461" s="206"/>
      <c r="BT1461" s="206"/>
      <c r="BU1461" s="206"/>
      <c r="BV1461" s="206"/>
      <c r="BW1461" s="206"/>
      <c r="BX1461" s="206"/>
      <c r="BY1461" s="206"/>
      <c r="BZ1461" s="206"/>
      <c r="CA1461" s="206"/>
      <c r="CB1461" s="206"/>
      <c r="CC1461" s="206"/>
      <c r="CD1461" s="206"/>
      <c r="CE1461" s="206"/>
      <c r="CF1461" s="206"/>
      <c r="CG1461" s="206"/>
      <c r="CH1461" s="206"/>
      <c r="CI1461" s="206"/>
      <c r="CJ1461" s="206"/>
      <c r="CK1461" s="206"/>
      <c r="CL1461" s="206"/>
      <c r="CM1461" s="206"/>
      <c r="CN1461" s="206"/>
      <c r="CO1461" s="206"/>
      <c r="CP1461" s="2242"/>
      <c r="CQ1461" s="2242"/>
      <c r="CR1461" s="2242"/>
      <c r="CS1461" s="281"/>
      <c r="CT1461" s="281"/>
      <c r="CU1461" s="281"/>
      <c r="CV1461" s="206"/>
      <c r="CW1461" s="206"/>
      <c r="CX1461" s="206"/>
      <c r="CY1461" s="206"/>
      <c r="CZ1461" s="206"/>
      <c r="DA1461" s="206"/>
      <c r="DB1461" s="1624"/>
      <c r="DC1461" s="1624"/>
      <c r="DD1461" s="1624"/>
      <c r="DE1461" s="206"/>
      <c r="DF1461" s="281"/>
      <c r="DG1461" s="206"/>
      <c r="DH1461" s="206"/>
      <c r="DI1461" s="206"/>
      <c r="DJ1461" s="206"/>
      <c r="DK1461" s="206"/>
      <c r="DL1461" s="206"/>
      <c r="DM1461" s="206"/>
      <c r="DN1461" s="194"/>
      <c r="DO1461" s="206"/>
      <c r="DP1461" s="281"/>
      <c r="DQ1461" s="206"/>
      <c r="DR1461" s="206"/>
      <c r="DS1461" s="206"/>
      <c r="DT1461" s="206"/>
      <c r="DU1461" s="206"/>
      <c r="DV1461" s="206"/>
      <c r="DW1461" s="206"/>
      <c r="DX1461" s="194"/>
      <c r="DY1461" s="206"/>
      <c r="DZ1461" s="2242"/>
      <c r="EA1461" s="281"/>
      <c r="EB1461" s="206"/>
      <c r="EC1461" s="206"/>
      <c r="ED1461" s="203"/>
      <c r="EE1461" s="203"/>
      <c r="EF1461" s="203"/>
      <c r="EG1461" s="203"/>
      <c r="EH1461" s="1620"/>
    </row>
    <row r="1462" spans="1:138" ht="31.5" hidden="1" customHeight="1" outlineLevel="1">
      <c r="A1462" s="58"/>
      <c r="B1462" s="58"/>
      <c r="C1462" s="60">
        <v>1</v>
      </c>
      <c r="D1462" s="61" t="s">
        <v>167</v>
      </c>
      <c r="E1462" s="59"/>
      <c r="F1462" s="59"/>
      <c r="G1462" s="59"/>
      <c r="H1462" s="59"/>
      <c r="I1462" s="59"/>
      <c r="J1462" s="59"/>
      <c r="K1462" s="59"/>
      <c r="L1462" s="59"/>
      <c r="M1462" s="2198"/>
      <c r="N1462" s="766"/>
      <c r="O1462" s="59"/>
      <c r="P1462" s="182"/>
      <c r="Q1462" s="182"/>
      <c r="R1462" s="182"/>
      <c r="S1462" s="182"/>
      <c r="T1462" s="182"/>
      <c r="U1462" s="182"/>
      <c r="V1462" s="59"/>
      <c r="W1462" s="59"/>
      <c r="X1462" s="59"/>
      <c r="Y1462" s="59"/>
      <c r="Z1462" s="59"/>
      <c r="AA1462" s="182"/>
      <c r="AB1462" s="182"/>
      <c r="AC1462" s="182"/>
      <c r="AD1462" s="182"/>
      <c r="AE1462" s="182"/>
      <c r="AF1462" s="182"/>
      <c r="AG1462" s="182"/>
      <c r="AH1462" s="184">
        <f t="shared" ref="AH1462:CX1462" si="3897">AH1467+AH1472+AH1478+AH1483</f>
        <v>0</v>
      </c>
      <c r="AI1462" s="184">
        <f t="shared" si="3897"/>
        <v>0</v>
      </c>
      <c r="AJ1462" s="184">
        <f t="shared" si="3897"/>
        <v>0</v>
      </c>
      <c r="AK1462" s="184">
        <f t="shared" si="3897"/>
        <v>0</v>
      </c>
      <c r="AL1462" s="184">
        <f t="shared" si="3897"/>
        <v>0</v>
      </c>
      <c r="AM1462" s="184">
        <f t="shared" si="3897"/>
        <v>0</v>
      </c>
      <c r="AN1462" s="184">
        <f t="shared" si="3897"/>
        <v>0</v>
      </c>
      <c r="AO1462" s="184">
        <f t="shared" si="3897"/>
        <v>0</v>
      </c>
      <c r="AP1462" s="184">
        <f t="shared" si="3897"/>
        <v>0</v>
      </c>
      <c r="AQ1462" s="184">
        <f t="shared" si="3897"/>
        <v>0</v>
      </c>
      <c r="AR1462" s="184">
        <f t="shared" si="3897"/>
        <v>0</v>
      </c>
      <c r="AS1462" s="184">
        <f t="shared" si="3897"/>
        <v>0</v>
      </c>
      <c r="AT1462" s="184">
        <f t="shared" si="3897"/>
        <v>0</v>
      </c>
      <c r="AU1462" s="184">
        <f t="shared" si="3897"/>
        <v>0</v>
      </c>
      <c r="AV1462" s="184">
        <f t="shared" si="3897"/>
        <v>0</v>
      </c>
      <c r="AW1462" s="184">
        <f t="shared" ref="AW1462:BZ1462" si="3898">AW1467+AW1472+AW1478+AW1483</f>
        <v>0</v>
      </c>
      <c r="AX1462" s="184">
        <f t="shared" si="3898"/>
        <v>0</v>
      </c>
      <c r="AY1462" s="184">
        <f t="shared" si="3898"/>
        <v>0</v>
      </c>
      <c r="AZ1462" s="184">
        <f t="shared" si="3898"/>
        <v>0</v>
      </c>
      <c r="BA1462" s="184">
        <f t="shared" si="3898"/>
        <v>0</v>
      </c>
      <c r="BB1462" s="184">
        <f t="shared" si="3898"/>
        <v>0</v>
      </c>
      <c r="BC1462" s="184">
        <f t="shared" si="3898"/>
        <v>0</v>
      </c>
      <c r="BD1462" s="184">
        <f t="shared" si="3898"/>
        <v>0</v>
      </c>
      <c r="BE1462" s="184">
        <f t="shared" si="3898"/>
        <v>0</v>
      </c>
      <c r="BF1462" s="184">
        <f t="shared" si="3898"/>
        <v>0</v>
      </c>
      <c r="BG1462" s="184">
        <f t="shared" si="3898"/>
        <v>0</v>
      </c>
      <c r="BH1462" s="184">
        <f t="shared" si="3898"/>
        <v>0</v>
      </c>
      <c r="BI1462" s="184">
        <f t="shared" si="3898"/>
        <v>0</v>
      </c>
      <c r="BJ1462" s="184">
        <f t="shared" si="3898"/>
        <v>0</v>
      </c>
      <c r="BK1462" s="184">
        <f t="shared" si="3898"/>
        <v>0</v>
      </c>
      <c r="BL1462" s="184">
        <f t="shared" si="3898"/>
        <v>0</v>
      </c>
      <c r="BM1462" s="184">
        <f t="shared" si="3898"/>
        <v>0</v>
      </c>
      <c r="BN1462" s="184">
        <f t="shared" si="3898"/>
        <v>0</v>
      </c>
      <c r="BO1462" s="184">
        <f t="shared" si="3898"/>
        <v>0</v>
      </c>
      <c r="BP1462" s="184">
        <f t="shared" si="3898"/>
        <v>0</v>
      </c>
      <c r="BQ1462" s="184">
        <f t="shared" si="3898"/>
        <v>0</v>
      </c>
      <c r="BR1462" s="184">
        <f t="shared" si="3898"/>
        <v>0</v>
      </c>
      <c r="BS1462" s="184">
        <f t="shared" si="3898"/>
        <v>0</v>
      </c>
      <c r="BT1462" s="184">
        <f t="shared" si="3898"/>
        <v>0</v>
      </c>
      <c r="BU1462" s="184">
        <f t="shared" si="3898"/>
        <v>0</v>
      </c>
      <c r="BV1462" s="184">
        <f t="shared" si="3898"/>
        <v>0</v>
      </c>
      <c r="BW1462" s="184">
        <f t="shared" si="3898"/>
        <v>0</v>
      </c>
      <c r="BX1462" s="184">
        <f t="shared" si="3898"/>
        <v>0</v>
      </c>
      <c r="BY1462" s="184">
        <f t="shared" si="3898"/>
        <v>0</v>
      </c>
      <c r="BZ1462" s="184">
        <f t="shared" si="3898"/>
        <v>0</v>
      </c>
      <c r="CA1462" s="184">
        <f t="shared" ref="CA1462:CO1462" si="3899">CA1467+CA1472+CA1478+CA1483</f>
        <v>0</v>
      </c>
      <c r="CB1462" s="184">
        <f t="shared" si="3899"/>
        <v>0</v>
      </c>
      <c r="CC1462" s="184">
        <f t="shared" si="3899"/>
        <v>0</v>
      </c>
      <c r="CD1462" s="184">
        <f t="shared" si="3899"/>
        <v>0</v>
      </c>
      <c r="CE1462" s="184">
        <f t="shared" si="3899"/>
        <v>0</v>
      </c>
      <c r="CF1462" s="184">
        <f t="shared" si="3899"/>
        <v>0</v>
      </c>
      <c r="CG1462" s="184">
        <f t="shared" si="3899"/>
        <v>0</v>
      </c>
      <c r="CH1462" s="184">
        <f t="shared" si="3899"/>
        <v>0</v>
      </c>
      <c r="CI1462" s="184">
        <f t="shared" si="3899"/>
        <v>0</v>
      </c>
      <c r="CJ1462" s="184">
        <f t="shared" si="3899"/>
        <v>0</v>
      </c>
      <c r="CK1462" s="184">
        <f t="shared" si="3899"/>
        <v>0</v>
      </c>
      <c r="CL1462" s="184">
        <f t="shared" si="3899"/>
        <v>0</v>
      </c>
      <c r="CM1462" s="184">
        <f t="shared" si="3899"/>
        <v>0</v>
      </c>
      <c r="CN1462" s="184">
        <f t="shared" si="3899"/>
        <v>0</v>
      </c>
      <c r="CO1462" s="184">
        <f t="shared" si="3899"/>
        <v>0</v>
      </c>
      <c r="CP1462" s="2315">
        <f t="shared" si="3897"/>
        <v>0</v>
      </c>
      <c r="CQ1462" s="2315">
        <f t="shared" si="3897"/>
        <v>0</v>
      </c>
      <c r="CR1462" s="2315">
        <f t="shared" si="3897"/>
        <v>0</v>
      </c>
      <c r="CS1462" s="282">
        <f t="shared" si="3897"/>
        <v>0</v>
      </c>
      <c r="CT1462" s="282">
        <f t="shared" si="3897"/>
        <v>0</v>
      </c>
      <c r="CU1462" s="282">
        <f t="shared" si="3897"/>
        <v>0</v>
      </c>
      <c r="CV1462" s="184">
        <f t="shared" si="3897"/>
        <v>0</v>
      </c>
      <c r="CW1462" s="184">
        <f t="shared" si="3897"/>
        <v>0</v>
      </c>
      <c r="CX1462" s="184">
        <f t="shared" si="3897"/>
        <v>0</v>
      </c>
      <c r="CY1462" s="184">
        <f t="shared" ref="CY1462:DA1462" si="3900">CY1467+CY1472+CY1478+CY1483</f>
        <v>0</v>
      </c>
      <c r="CZ1462" s="184">
        <f t="shared" si="3900"/>
        <v>0</v>
      </c>
      <c r="DA1462" s="184">
        <f t="shared" si="3900"/>
        <v>0</v>
      </c>
      <c r="DB1462" s="1625"/>
      <c r="DC1462" s="1625"/>
      <c r="DD1462" s="1625"/>
      <c r="DE1462" s="184">
        <f t="shared" ref="DE1462" si="3901">DE1467+DE1472+DE1478+DE1483</f>
        <v>0</v>
      </c>
      <c r="DF1462" s="282"/>
      <c r="DG1462" s="184"/>
      <c r="DH1462" s="184"/>
      <c r="DI1462" s="184"/>
      <c r="DJ1462" s="184"/>
      <c r="DK1462" s="184"/>
      <c r="DL1462" s="184"/>
      <c r="DM1462" s="184"/>
      <c r="DN1462" s="206"/>
      <c r="DO1462" s="184"/>
      <c r="DP1462" s="282"/>
      <c r="DQ1462" s="184"/>
      <c r="DR1462" s="184"/>
      <c r="DS1462" s="184"/>
      <c r="DT1462" s="184"/>
      <c r="DU1462" s="184"/>
      <c r="DV1462" s="184"/>
      <c r="DW1462" s="184"/>
      <c r="DX1462" s="206"/>
      <c r="DY1462" s="184"/>
      <c r="DZ1462" s="2315">
        <f t="shared" ref="DZ1462:EB1462" si="3902">DZ1467+DZ1472+DZ1478+DZ1483</f>
        <v>0</v>
      </c>
      <c r="EA1462" s="282">
        <f t="shared" si="3902"/>
        <v>0</v>
      </c>
      <c r="EB1462" s="184">
        <f t="shared" si="3902"/>
        <v>0</v>
      </c>
      <c r="EC1462" s="184">
        <f t="shared" ref="EC1462" si="3903">EC1467+EC1472+EC1478+EC1483</f>
        <v>0</v>
      </c>
      <c r="ED1462" s="204"/>
      <c r="EE1462" s="204"/>
      <c r="EF1462" s="204"/>
      <c r="EG1462" s="204"/>
      <c r="EH1462" s="1615"/>
    </row>
    <row r="1463" spans="1:138" ht="15" hidden="1" customHeight="1" outlineLevel="1">
      <c r="A1463" s="67"/>
      <c r="B1463" s="67"/>
      <c r="C1463" s="69" t="s">
        <v>8</v>
      </c>
      <c r="D1463" s="70" t="s">
        <v>47</v>
      </c>
      <c r="E1463" s="84"/>
      <c r="F1463" s="84"/>
      <c r="G1463" s="84"/>
      <c r="H1463" s="84"/>
      <c r="I1463" s="84"/>
      <c r="J1463" s="84"/>
      <c r="K1463" s="84"/>
      <c r="L1463" s="84"/>
      <c r="M1463" s="2199"/>
      <c r="N1463" s="68"/>
      <c r="O1463" s="84"/>
      <c r="P1463" s="185"/>
      <c r="Q1463" s="185"/>
      <c r="R1463" s="185"/>
      <c r="S1463" s="185"/>
      <c r="T1463" s="185"/>
      <c r="U1463" s="185"/>
      <c r="V1463" s="84"/>
      <c r="W1463" s="84"/>
      <c r="X1463" s="84"/>
      <c r="Y1463" s="84"/>
      <c r="Z1463" s="84"/>
      <c r="AA1463" s="185"/>
      <c r="AB1463" s="185"/>
      <c r="AC1463" s="185"/>
      <c r="AD1463" s="185"/>
      <c r="AE1463" s="185"/>
      <c r="AF1463" s="23"/>
      <c r="AG1463" s="23"/>
      <c r="AH1463" s="185"/>
      <c r="AI1463" s="185"/>
      <c r="AJ1463" s="185"/>
      <c r="AK1463" s="185"/>
      <c r="AL1463" s="185"/>
      <c r="AM1463" s="185"/>
      <c r="AN1463" s="185"/>
      <c r="AO1463" s="185"/>
      <c r="AP1463" s="185"/>
      <c r="AQ1463" s="185"/>
      <c r="AR1463" s="185"/>
      <c r="AS1463" s="185"/>
      <c r="AT1463" s="185"/>
      <c r="AU1463" s="185"/>
      <c r="AV1463" s="185"/>
      <c r="AW1463" s="185"/>
      <c r="AX1463" s="185"/>
      <c r="AY1463" s="185"/>
      <c r="AZ1463" s="185"/>
      <c r="BA1463" s="185"/>
      <c r="BB1463" s="185"/>
      <c r="BC1463" s="185"/>
      <c r="BD1463" s="185"/>
      <c r="BE1463" s="185"/>
      <c r="BF1463" s="185"/>
      <c r="BG1463" s="185"/>
      <c r="BH1463" s="185"/>
      <c r="BI1463" s="185"/>
      <c r="BJ1463" s="185"/>
      <c r="BK1463" s="185"/>
      <c r="BL1463" s="185"/>
      <c r="BM1463" s="185"/>
      <c r="BN1463" s="185"/>
      <c r="BO1463" s="185"/>
      <c r="BP1463" s="185"/>
      <c r="BQ1463" s="185"/>
      <c r="BR1463" s="185"/>
      <c r="BS1463" s="185"/>
      <c r="BT1463" s="185"/>
      <c r="BU1463" s="185"/>
      <c r="BV1463" s="185"/>
      <c r="BW1463" s="185"/>
      <c r="BX1463" s="185"/>
      <c r="BY1463" s="185"/>
      <c r="BZ1463" s="185"/>
      <c r="CA1463" s="185"/>
      <c r="CB1463" s="185"/>
      <c r="CC1463" s="185"/>
      <c r="CD1463" s="185"/>
      <c r="CE1463" s="185"/>
      <c r="CF1463" s="185"/>
      <c r="CG1463" s="185"/>
      <c r="CH1463" s="185"/>
      <c r="CI1463" s="185"/>
      <c r="CJ1463" s="185"/>
      <c r="CK1463" s="185"/>
      <c r="CL1463" s="185"/>
      <c r="CM1463" s="185"/>
      <c r="CN1463" s="185"/>
      <c r="CO1463" s="185"/>
      <c r="CP1463" s="2234"/>
      <c r="CQ1463" s="2234"/>
      <c r="CR1463" s="2234"/>
      <c r="CS1463" s="283"/>
      <c r="CT1463" s="283"/>
      <c r="CU1463" s="283"/>
      <c r="CV1463" s="185"/>
      <c r="CW1463" s="185"/>
      <c r="CX1463" s="185"/>
      <c r="CY1463" s="185"/>
      <c r="CZ1463" s="185"/>
      <c r="DA1463" s="185"/>
      <c r="DB1463" s="1622"/>
      <c r="DC1463" s="1622"/>
      <c r="DD1463" s="1622"/>
      <c r="DE1463" s="185"/>
      <c r="DF1463" s="283"/>
      <c r="DG1463" s="185"/>
      <c r="DH1463" s="185"/>
      <c r="DI1463" s="185"/>
      <c r="DJ1463" s="185"/>
      <c r="DK1463" s="185"/>
      <c r="DL1463" s="185"/>
      <c r="DM1463" s="185"/>
      <c r="DN1463" s="184"/>
      <c r="DO1463" s="185"/>
      <c r="DP1463" s="283"/>
      <c r="DQ1463" s="185"/>
      <c r="DR1463" s="185"/>
      <c r="DS1463" s="185"/>
      <c r="DT1463" s="185"/>
      <c r="DU1463" s="185"/>
      <c r="DV1463" s="185"/>
      <c r="DW1463" s="185"/>
      <c r="DX1463" s="184"/>
      <c r="DY1463" s="185"/>
      <c r="DZ1463" s="2234"/>
      <c r="EA1463" s="283"/>
      <c r="EB1463" s="185"/>
      <c r="EC1463" s="185"/>
      <c r="ED1463" s="202"/>
      <c r="EE1463" s="202"/>
      <c r="EF1463" s="202"/>
      <c r="EG1463" s="202"/>
      <c r="EH1463" s="1614"/>
    </row>
    <row r="1464" spans="1:138" ht="15" hidden="1" customHeight="1" outlineLevel="1">
      <c r="A1464" s="67"/>
      <c r="B1464" s="67"/>
      <c r="C1464" s="69"/>
      <c r="D1464" s="70"/>
      <c r="E1464" s="85"/>
      <c r="F1464" s="85"/>
      <c r="G1464" s="85"/>
      <c r="H1464" s="86">
        <f>SUM(I1464:L1464)</f>
        <v>0</v>
      </c>
      <c r="I1464" s="85"/>
      <c r="J1464" s="85"/>
      <c r="K1464" s="85"/>
      <c r="L1464" s="85"/>
      <c r="M1464" s="2216"/>
      <c r="N1464" s="85"/>
      <c r="O1464" s="85"/>
      <c r="P1464" s="23"/>
      <c r="Q1464" s="185">
        <f>SUM(R1464:U1464)</f>
        <v>0</v>
      </c>
      <c r="R1464" s="23"/>
      <c r="S1464" s="23"/>
      <c r="T1464" s="23"/>
      <c r="U1464" s="23"/>
      <c r="V1464" s="86">
        <f>SUM(W1464:Z1464)</f>
        <v>0</v>
      </c>
      <c r="W1464" s="85"/>
      <c r="X1464" s="85"/>
      <c r="Y1464" s="85"/>
      <c r="Z1464" s="85"/>
      <c r="AA1464" s="185">
        <f>SUM(AB1464:AE1464)</f>
        <v>0</v>
      </c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23"/>
      <c r="AS1464" s="23"/>
      <c r="AT1464" s="23"/>
      <c r="AU1464" s="23"/>
      <c r="AV1464" s="23"/>
      <c r="AW1464" s="23"/>
      <c r="AX1464" s="23"/>
      <c r="AY1464" s="23"/>
      <c r="AZ1464" s="23"/>
      <c r="BA1464" s="23"/>
      <c r="BB1464" s="23"/>
      <c r="BC1464" s="23"/>
      <c r="BD1464" s="23"/>
      <c r="BE1464" s="23"/>
      <c r="BF1464" s="23"/>
      <c r="BG1464" s="23"/>
      <c r="BH1464" s="23"/>
      <c r="BI1464" s="23"/>
      <c r="BJ1464" s="23"/>
      <c r="BK1464" s="23"/>
      <c r="BL1464" s="23"/>
      <c r="BM1464" s="23"/>
      <c r="BN1464" s="23"/>
      <c r="BO1464" s="23"/>
      <c r="BP1464" s="23"/>
      <c r="BQ1464" s="23"/>
      <c r="BR1464" s="23"/>
      <c r="BS1464" s="23"/>
      <c r="BT1464" s="23"/>
      <c r="BU1464" s="23"/>
      <c r="BV1464" s="23"/>
      <c r="BW1464" s="23"/>
      <c r="BX1464" s="23"/>
      <c r="BY1464" s="23"/>
      <c r="BZ1464" s="23"/>
      <c r="CA1464" s="23"/>
      <c r="CB1464" s="23"/>
      <c r="CC1464" s="23"/>
      <c r="CD1464" s="23"/>
      <c r="CE1464" s="23"/>
      <c r="CF1464" s="23"/>
      <c r="CG1464" s="23"/>
      <c r="CH1464" s="23"/>
      <c r="CI1464" s="23"/>
      <c r="CJ1464" s="23"/>
      <c r="CK1464" s="23"/>
      <c r="CL1464" s="23"/>
      <c r="CM1464" s="23"/>
      <c r="CN1464" s="23"/>
      <c r="CO1464" s="23"/>
      <c r="CP1464" s="2216"/>
      <c r="CQ1464" s="2216"/>
      <c r="CR1464" s="2216"/>
      <c r="CS1464" s="85"/>
      <c r="CT1464" s="85"/>
      <c r="CU1464" s="85"/>
      <c r="CV1464" s="23"/>
      <c r="CW1464" s="23"/>
      <c r="CX1464" s="23"/>
      <c r="CY1464" s="23"/>
      <c r="CZ1464" s="23"/>
      <c r="DA1464" s="23"/>
      <c r="DB1464" s="1496"/>
      <c r="DC1464" s="1496"/>
      <c r="DD1464" s="1496"/>
      <c r="DE1464" s="23"/>
      <c r="DF1464" s="85"/>
      <c r="DG1464" s="23"/>
      <c r="DH1464" s="23"/>
      <c r="DI1464" s="23"/>
      <c r="DJ1464" s="23"/>
      <c r="DK1464" s="23"/>
      <c r="DL1464" s="23"/>
      <c r="DM1464" s="23"/>
      <c r="DN1464" s="185"/>
      <c r="DO1464" s="23"/>
      <c r="DP1464" s="85"/>
      <c r="DQ1464" s="23"/>
      <c r="DR1464" s="23"/>
      <c r="DS1464" s="23"/>
      <c r="DT1464" s="23"/>
      <c r="DU1464" s="23"/>
      <c r="DV1464" s="23"/>
      <c r="DW1464" s="23"/>
      <c r="DX1464" s="185"/>
      <c r="DY1464" s="23"/>
      <c r="DZ1464" s="2216"/>
      <c r="EA1464" s="85"/>
      <c r="EB1464" s="23"/>
      <c r="EC1464" s="23"/>
      <c r="ED1464" s="171"/>
      <c r="EE1464" s="171"/>
      <c r="EF1464" s="171"/>
      <c r="EG1464" s="171"/>
      <c r="EH1464" s="1291"/>
    </row>
    <row r="1465" spans="1:138" ht="15" hidden="1" customHeight="1" outlineLevel="1">
      <c r="A1465" s="24"/>
      <c r="B1465" s="24"/>
      <c r="C1465" s="87"/>
      <c r="D1465" s="24"/>
      <c r="E1465" s="24"/>
      <c r="F1465" s="24"/>
      <c r="G1465" s="24"/>
      <c r="H1465" s="86">
        <f>SUM(I1465:L1465)</f>
        <v>0</v>
      </c>
      <c r="I1465" s="24"/>
      <c r="J1465" s="24"/>
      <c r="K1465" s="24"/>
      <c r="L1465" s="24"/>
      <c r="M1465" s="2239"/>
      <c r="N1465" s="210"/>
      <c r="O1465" s="24"/>
      <c r="P1465" s="33"/>
      <c r="Q1465" s="185">
        <f>SUM(R1465:U1465)</f>
        <v>0</v>
      </c>
      <c r="R1465" s="196"/>
      <c r="S1465" s="196"/>
      <c r="T1465" s="196"/>
      <c r="U1465" s="196"/>
      <c r="V1465" s="86">
        <f>SUM(W1465:Z1465)</f>
        <v>0</v>
      </c>
      <c r="W1465" s="24"/>
      <c r="X1465" s="24"/>
      <c r="Y1465" s="24"/>
      <c r="Z1465" s="24"/>
      <c r="AA1465" s="185">
        <f>SUM(AB1465:AE1465)</f>
        <v>0</v>
      </c>
      <c r="AB1465" s="196"/>
      <c r="AC1465" s="196"/>
      <c r="AD1465" s="196"/>
      <c r="AE1465" s="196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33"/>
      <c r="BD1465" s="33"/>
      <c r="BE1465" s="33"/>
      <c r="BF1465" s="33"/>
      <c r="BG1465" s="33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W1465" s="33"/>
      <c r="BX1465" s="33"/>
      <c r="BY1465" s="33"/>
      <c r="BZ1465" s="33"/>
      <c r="CA1465" s="33"/>
      <c r="CB1465" s="33"/>
      <c r="CC1465" s="33"/>
      <c r="CD1465" s="33"/>
      <c r="CE1465" s="33"/>
      <c r="CF1465" s="33"/>
      <c r="CG1465" s="33"/>
      <c r="CH1465" s="33"/>
      <c r="CI1465" s="33"/>
      <c r="CJ1465" s="33"/>
      <c r="CK1465" s="33"/>
      <c r="CL1465" s="33"/>
      <c r="CM1465" s="33"/>
      <c r="CN1465" s="33"/>
      <c r="CO1465" s="33"/>
      <c r="CP1465" s="2239"/>
      <c r="CQ1465" s="2239"/>
      <c r="CR1465" s="2239"/>
      <c r="CS1465" s="210"/>
      <c r="CT1465" s="210"/>
      <c r="CU1465" s="210"/>
      <c r="CV1465" s="33"/>
      <c r="CW1465" s="33"/>
      <c r="CX1465" s="33"/>
      <c r="CY1465" s="33"/>
      <c r="CZ1465" s="33"/>
      <c r="DA1465" s="33"/>
      <c r="DB1465" s="1498"/>
      <c r="DC1465" s="1498"/>
      <c r="DD1465" s="1498"/>
      <c r="DE1465" s="33"/>
      <c r="DF1465" s="210"/>
      <c r="DG1465" s="33"/>
      <c r="DH1465" s="33"/>
      <c r="DI1465" s="33"/>
      <c r="DJ1465" s="33"/>
      <c r="DK1465" s="33"/>
      <c r="DL1465" s="33"/>
      <c r="DM1465" s="33"/>
      <c r="DN1465" s="23"/>
      <c r="DO1465" s="33"/>
      <c r="DP1465" s="210"/>
      <c r="DQ1465" s="33"/>
      <c r="DR1465" s="33"/>
      <c r="DS1465" s="33"/>
      <c r="DT1465" s="33"/>
      <c r="DU1465" s="33"/>
      <c r="DV1465" s="33"/>
      <c r="DW1465" s="33"/>
      <c r="DX1465" s="23"/>
      <c r="DY1465" s="33"/>
      <c r="DZ1465" s="2239"/>
      <c r="EA1465" s="210"/>
      <c r="EB1465" s="33"/>
      <c r="EC1465" s="33"/>
      <c r="ED1465" s="201"/>
      <c r="EE1465" s="201"/>
      <c r="EF1465" s="201"/>
      <c r="EG1465" s="201"/>
      <c r="EH1465" s="1581"/>
    </row>
    <row r="1466" spans="1:138" ht="15" hidden="1" customHeight="1" outlineLevel="1">
      <c r="A1466" s="24"/>
      <c r="B1466" s="24"/>
      <c r="C1466" s="87" t="s">
        <v>49</v>
      </c>
      <c r="D1466" s="24"/>
      <c r="E1466" s="24"/>
      <c r="F1466" s="24"/>
      <c r="G1466" s="24"/>
      <c r="H1466" s="86">
        <f>SUM(I1466:L1466)</f>
        <v>0</v>
      </c>
      <c r="I1466" s="24"/>
      <c r="J1466" s="24"/>
      <c r="K1466" s="24"/>
      <c r="L1466" s="24"/>
      <c r="M1466" s="2239"/>
      <c r="N1466" s="210"/>
      <c r="O1466" s="24"/>
      <c r="P1466" s="33"/>
      <c r="Q1466" s="185">
        <f>SUM(R1466:U1466)</f>
        <v>0</v>
      </c>
      <c r="R1466" s="196"/>
      <c r="S1466" s="196"/>
      <c r="T1466" s="196"/>
      <c r="U1466" s="196"/>
      <c r="V1466" s="86">
        <f>SUM(W1466:Z1466)</f>
        <v>0</v>
      </c>
      <c r="W1466" s="24"/>
      <c r="X1466" s="24"/>
      <c r="Y1466" s="24"/>
      <c r="Z1466" s="24"/>
      <c r="AA1466" s="185">
        <f>SUM(AB1466:AE1466)</f>
        <v>0</v>
      </c>
      <c r="AB1466" s="196"/>
      <c r="AC1466" s="196"/>
      <c r="AD1466" s="196"/>
      <c r="AE1466" s="196"/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  <c r="BC1466" s="33"/>
      <c r="BD1466" s="33"/>
      <c r="BE1466" s="33"/>
      <c r="BF1466" s="33"/>
      <c r="BG1466" s="33"/>
      <c r="BH1466" s="33"/>
      <c r="BI1466" s="33"/>
      <c r="BJ1466" s="33"/>
      <c r="BK1466" s="33"/>
      <c r="BL1466" s="33"/>
      <c r="BM1466" s="33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  <c r="CG1466" s="33"/>
      <c r="CH1466" s="33"/>
      <c r="CI1466" s="33"/>
      <c r="CJ1466" s="33"/>
      <c r="CK1466" s="33"/>
      <c r="CL1466" s="33"/>
      <c r="CM1466" s="33"/>
      <c r="CN1466" s="33"/>
      <c r="CO1466" s="33"/>
      <c r="CP1466" s="2239"/>
      <c r="CQ1466" s="2239"/>
      <c r="CR1466" s="2239"/>
      <c r="CS1466" s="210"/>
      <c r="CT1466" s="210"/>
      <c r="CU1466" s="210"/>
      <c r="CV1466" s="33"/>
      <c r="CW1466" s="33"/>
      <c r="CX1466" s="33"/>
      <c r="CY1466" s="33"/>
      <c r="CZ1466" s="33"/>
      <c r="DA1466" s="33"/>
      <c r="DB1466" s="1498"/>
      <c r="DC1466" s="1498"/>
      <c r="DD1466" s="1498"/>
      <c r="DE1466" s="33"/>
      <c r="DF1466" s="210"/>
      <c r="DG1466" s="33"/>
      <c r="DH1466" s="33"/>
      <c r="DI1466" s="33"/>
      <c r="DJ1466" s="33"/>
      <c r="DK1466" s="33"/>
      <c r="DL1466" s="33"/>
      <c r="DM1466" s="33"/>
      <c r="DN1466" s="33"/>
      <c r="DO1466" s="33"/>
      <c r="DP1466" s="210"/>
      <c r="DQ1466" s="33"/>
      <c r="DR1466" s="33"/>
      <c r="DS1466" s="33"/>
      <c r="DT1466" s="33"/>
      <c r="DU1466" s="33"/>
      <c r="DV1466" s="33"/>
      <c r="DW1466" s="33"/>
      <c r="DX1466" s="33"/>
      <c r="DY1466" s="33"/>
      <c r="DZ1466" s="2239"/>
      <c r="EA1466" s="210"/>
      <c r="EB1466" s="33"/>
      <c r="EC1466" s="33"/>
      <c r="ED1466" s="201"/>
      <c r="EE1466" s="201"/>
      <c r="EF1466" s="201"/>
      <c r="EG1466" s="201"/>
      <c r="EH1466" s="1581"/>
    </row>
    <row r="1467" spans="1:138" ht="15" hidden="1" customHeight="1" outlineLevel="1">
      <c r="A1467" s="67"/>
      <c r="B1467" s="67"/>
      <c r="C1467" s="88"/>
      <c r="D1467" s="71" t="s">
        <v>1</v>
      </c>
      <c r="E1467" s="84"/>
      <c r="F1467" s="84"/>
      <c r="G1467" s="84"/>
      <c r="H1467" s="84"/>
      <c r="I1467" s="84"/>
      <c r="J1467" s="84"/>
      <c r="K1467" s="84"/>
      <c r="L1467" s="84"/>
      <c r="M1467" s="2199"/>
      <c r="N1467" s="68"/>
      <c r="O1467" s="84"/>
      <c r="P1467" s="185"/>
      <c r="Q1467" s="185"/>
      <c r="R1467" s="185"/>
      <c r="S1467" s="185"/>
      <c r="T1467" s="185"/>
      <c r="U1467" s="185"/>
      <c r="V1467" s="84"/>
      <c r="W1467" s="84"/>
      <c r="X1467" s="84"/>
      <c r="Y1467" s="84"/>
      <c r="Z1467" s="84"/>
      <c r="AA1467" s="185"/>
      <c r="AB1467" s="185"/>
      <c r="AC1467" s="185"/>
      <c r="AD1467" s="185"/>
      <c r="AE1467" s="185"/>
      <c r="AF1467" s="105"/>
      <c r="AG1467" s="105"/>
      <c r="AH1467" s="185">
        <f>SUM(AH1464:AH1466)</f>
        <v>0</v>
      </c>
      <c r="AI1467" s="185">
        <f>SUM(AI1464:AI1466)</f>
        <v>0</v>
      </c>
      <c r="AJ1467" s="185">
        <f t="shared" ref="AJ1467:AV1467" si="3904">SUM(AJ1464:AJ1466)</f>
        <v>0</v>
      </c>
      <c r="AK1467" s="185">
        <f t="shared" si="3904"/>
        <v>0</v>
      </c>
      <c r="AL1467" s="185">
        <f t="shared" si="3904"/>
        <v>0</v>
      </c>
      <c r="AM1467" s="185">
        <f t="shared" si="3904"/>
        <v>0</v>
      </c>
      <c r="AN1467" s="185">
        <f t="shared" si="3904"/>
        <v>0</v>
      </c>
      <c r="AO1467" s="185">
        <f t="shared" si="3904"/>
        <v>0</v>
      </c>
      <c r="AP1467" s="185">
        <f t="shared" si="3904"/>
        <v>0</v>
      </c>
      <c r="AQ1467" s="185">
        <f t="shared" si="3904"/>
        <v>0</v>
      </c>
      <c r="AR1467" s="185">
        <f t="shared" si="3904"/>
        <v>0</v>
      </c>
      <c r="AS1467" s="185">
        <f t="shared" si="3904"/>
        <v>0</v>
      </c>
      <c r="AT1467" s="185">
        <f t="shared" si="3904"/>
        <v>0</v>
      </c>
      <c r="AU1467" s="185">
        <f t="shared" si="3904"/>
        <v>0</v>
      </c>
      <c r="AV1467" s="185">
        <f t="shared" si="3904"/>
        <v>0</v>
      </c>
      <c r="AW1467" s="185">
        <f>SUM(AW1464:AW1466)</f>
        <v>0</v>
      </c>
      <c r="AX1467" s="185">
        <f>SUM(AX1464:AX1466)</f>
        <v>0</v>
      </c>
      <c r="AY1467" s="185">
        <f t="shared" ref="AY1467:BK1467" si="3905">SUM(AY1464:AY1466)</f>
        <v>0</v>
      </c>
      <c r="AZ1467" s="185">
        <f t="shared" si="3905"/>
        <v>0</v>
      </c>
      <c r="BA1467" s="185">
        <f t="shared" si="3905"/>
        <v>0</v>
      </c>
      <c r="BB1467" s="185">
        <f t="shared" si="3905"/>
        <v>0</v>
      </c>
      <c r="BC1467" s="185">
        <f t="shared" si="3905"/>
        <v>0</v>
      </c>
      <c r="BD1467" s="185">
        <f t="shared" si="3905"/>
        <v>0</v>
      </c>
      <c r="BE1467" s="185">
        <f t="shared" si="3905"/>
        <v>0</v>
      </c>
      <c r="BF1467" s="185">
        <f t="shared" si="3905"/>
        <v>0</v>
      </c>
      <c r="BG1467" s="185">
        <f t="shared" si="3905"/>
        <v>0</v>
      </c>
      <c r="BH1467" s="185">
        <f t="shared" si="3905"/>
        <v>0</v>
      </c>
      <c r="BI1467" s="185">
        <f t="shared" si="3905"/>
        <v>0</v>
      </c>
      <c r="BJ1467" s="185">
        <f t="shared" si="3905"/>
        <v>0</v>
      </c>
      <c r="BK1467" s="185">
        <f t="shared" si="3905"/>
        <v>0</v>
      </c>
      <c r="BL1467" s="185">
        <f>SUM(BL1464:BL1466)</f>
        <v>0</v>
      </c>
      <c r="BM1467" s="185">
        <f>SUM(BM1464:BM1466)</f>
        <v>0</v>
      </c>
      <c r="BN1467" s="185">
        <f t="shared" ref="BN1467:BZ1467" si="3906">SUM(BN1464:BN1466)</f>
        <v>0</v>
      </c>
      <c r="BO1467" s="185">
        <f t="shared" si="3906"/>
        <v>0</v>
      </c>
      <c r="BP1467" s="185">
        <f t="shared" si="3906"/>
        <v>0</v>
      </c>
      <c r="BQ1467" s="185">
        <f t="shared" si="3906"/>
        <v>0</v>
      </c>
      <c r="BR1467" s="185">
        <f t="shared" si="3906"/>
        <v>0</v>
      </c>
      <c r="BS1467" s="185">
        <f t="shared" si="3906"/>
        <v>0</v>
      </c>
      <c r="BT1467" s="185">
        <f t="shared" si="3906"/>
        <v>0</v>
      </c>
      <c r="BU1467" s="185">
        <f t="shared" si="3906"/>
        <v>0</v>
      </c>
      <c r="BV1467" s="185">
        <f t="shared" si="3906"/>
        <v>0</v>
      </c>
      <c r="BW1467" s="185">
        <f t="shared" si="3906"/>
        <v>0</v>
      </c>
      <c r="BX1467" s="185">
        <f t="shared" si="3906"/>
        <v>0</v>
      </c>
      <c r="BY1467" s="185">
        <f t="shared" si="3906"/>
        <v>0</v>
      </c>
      <c r="BZ1467" s="185">
        <f t="shared" si="3906"/>
        <v>0</v>
      </c>
      <c r="CA1467" s="185">
        <f>SUM(CA1464:CA1466)</f>
        <v>0</v>
      </c>
      <c r="CB1467" s="185">
        <f>SUM(CB1464:CB1466)</f>
        <v>0</v>
      </c>
      <c r="CC1467" s="185">
        <f t="shared" ref="CC1467:CO1467" si="3907">SUM(CC1464:CC1466)</f>
        <v>0</v>
      </c>
      <c r="CD1467" s="185">
        <f t="shared" si="3907"/>
        <v>0</v>
      </c>
      <c r="CE1467" s="185">
        <f t="shared" si="3907"/>
        <v>0</v>
      </c>
      <c r="CF1467" s="185">
        <f t="shared" si="3907"/>
        <v>0</v>
      </c>
      <c r="CG1467" s="185">
        <f t="shared" si="3907"/>
        <v>0</v>
      </c>
      <c r="CH1467" s="185">
        <f t="shared" si="3907"/>
        <v>0</v>
      </c>
      <c r="CI1467" s="185">
        <f t="shared" si="3907"/>
        <v>0</v>
      </c>
      <c r="CJ1467" s="185">
        <f t="shared" si="3907"/>
        <v>0</v>
      </c>
      <c r="CK1467" s="185">
        <f t="shared" si="3907"/>
        <v>0</v>
      </c>
      <c r="CL1467" s="185">
        <f t="shared" si="3907"/>
        <v>0</v>
      </c>
      <c r="CM1467" s="185">
        <f t="shared" si="3907"/>
        <v>0</v>
      </c>
      <c r="CN1467" s="185">
        <f t="shared" si="3907"/>
        <v>0</v>
      </c>
      <c r="CO1467" s="185">
        <f t="shared" si="3907"/>
        <v>0</v>
      </c>
      <c r="CP1467" s="2234">
        <f t="shared" ref="CP1467:CX1467" si="3908">SUM(CP1464:CP1466)</f>
        <v>0</v>
      </c>
      <c r="CQ1467" s="2234">
        <f t="shared" si="3908"/>
        <v>0</v>
      </c>
      <c r="CR1467" s="2234">
        <f t="shared" si="3908"/>
        <v>0</v>
      </c>
      <c r="CS1467" s="283">
        <f t="shared" si="3908"/>
        <v>0</v>
      </c>
      <c r="CT1467" s="283">
        <f t="shared" si="3908"/>
        <v>0</v>
      </c>
      <c r="CU1467" s="283">
        <f t="shared" si="3908"/>
        <v>0</v>
      </c>
      <c r="CV1467" s="185">
        <f t="shared" si="3908"/>
        <v>0</v>
      </c>
      <c r="CW1467" s="185">
        <f t="shared" si="3908"/>
        <v>0</v>
      </c>
      <c r="CX1467" s="185">
        <f t="shared" si="3908"/>
        <v>0</v>
      </c>
      <c r="CY1467" s="185">
        <f t="shared" ref="CY1467:DA1467" si="3909">SUM(CY1464:CY1466)</f>
        <v>0</v>
      </c>
      <c r="CZ1467" s="185">
        <f t="shared" si="3909"/>
        <v>0</v>
      </c>
      <c r="DA1467" s="185">
        <f t="shared" si="3909"/>
        <v>0</v>
      </c>
      <c r="DB1467" s="1622"/>
      <c r="DC1467" s="1622"/>
      <c r="DD1467" s="1622"/>
      <c r="DE1467" s="185">
        <f>SUM(DE1464:DE1466)</f>
        <v>0</v>
      </c>
      <c r="DF1467" s="283"/>
      <c r="DG1467" s="185"/>
      <c r="DH1467" s="185"/>
      <c r="DI1467" s="185"/>
      <c r="DJ1467" s="185"/>
      <c r="DK1467" s="185"/>
      <c r="DL1467" s="185"/>
      <c r="DM1467" s="185"/>
      <c r="DN1467" s="33"/>
      <c r="DO1467" s="185"/>
      <c r="DP1467" s="283"/>
      <c r="DQ1467" s="185"/>
      <c r="DR1467" s="185"/>
      <c r="DS1467" s="185"/>
      <c r="DT1467" s="185"/>
      <c r="DU1467" s="185"/>
      <c r="DV1467" s="185"/>
      <c r="DW1467" s="185"/>
      <c r="DX1467" s="33"/>
      <c r="DY1467" s="185"/>
      <c r="DZ1467" s="2234">
        <f>SUM(DZ1464:DZ1466)</f>
        <v>0</v>
      </c>
      <c r="EA1467" s="283">
        <f t="shared" ref="EA1467:EB1467" si="3910">SUM(EA1464:EA1466)</f>
        <v>0</v>
      </c>
      <c r="EB1467" s="185">
        <f t="shared" si="3910"/>
        <v>0</v>
      </c>
      <c r="EC1467" s="185">
        <f t="shared" ref="EC1467" si="3911">SUM(EC1464:EC1466)</f>
        <v>0</v>
      </c>
      <c r="ED1467" s="202"/>
      <c r="EE1467" s="202"/>
      <c r="EF1467" s="202"/>
      <c r="EG1467" s="202"/>
      <c r="EH1467" s="1614"/>
    </row>
    <row r="1468" spans="1:138" ht="15" hidden="1" customHeight="1" outlineLevel="1">
      <c r="A1468" s="67"/>
      <c r="B1468" s="67"/>
      <c r="C1468" s="69" t="s">
        <v>9</v>
      </c>
      <c r="D1468" s="70" t="s">
        <v>50</v>
      </c>
      <c r="E1468" s="84"/>
      <c r="F1468" s="84"/>
      <c r="G1468" s="84"/>
      <c r="H1468" s="84"/>
      <c r="I1468" s="84"/>
      <c r="J1468" s="84"/>
      <c r="K1468" s="84"/>
      <c r="L1468" s="84"/>
      <c r="M1468" s="2199"/>
      <c r="N1468" s="68"/>
      <c r="O1468" s="84"/>
      <c r="P1468" s="185"/>
      <c r="Q1468" s="185"/>
      <c r="R1468" s="185"/>
      <c r="S1468" s="185"/>
      <c r="T1468" s="185"/>
      <c r="U1468" s="185"/>
      <c r="V1468" s="84"/>
      <c r="W1468" s="84"/>
      <c r="X1468" s="84"/>
      <c r="Y1468" s="84"/>
      <c r="Z1468" s="84"/>
      <c r="AA1468" s="185"/>
      <c r="AB1468" s="185"/>
      <c r="AC1468" s="185"/>
      <c r="AD1468" s="185"/>
      <c r="AE1468" s="185"/>
      <c r="AF1468" s="23"/>
      <c r="AG1468" s="23"/>
      <c r="AH1468" s="185"/>
      <c r="AI1468" s="185"/>
      <c r="AJ1468" s="185"/>
      <c r="AK1468" s="185"/>
      <c r="AL1468" s="185"/>
      <c r="AM1468" s="185"/>
      <c r="AN1468" s="185"/>
      <c r="AO1468" s="185"/>
      <c r="AP1468" s="185"/>
      <c r="AQ1468" s="185"/>
      <c r="AR1468" s="185"/>
      <c r="AS1468" s="185"/>
      <c r="AT1468" s="185"/>
      <c r="AU1468" s="185"/>
      <c r="AV1468" s="185"/>
      <c r="AW1468" s="185"/>
      <c r="AX1468" s="185"/>
      <c r="AY1468" s="185"/>
      <c r="AZ1468" s="185"/>
      <c r="BA1468" s="185"/>
      <c r="BB1468" s="185"/>
      <c r="BC1468" s="185"/>
      <c r="BD1468" s="185"/>
      <c r="BE1468" s="185"/>
      <c r="BF1468" s="185"/>
      <c r="BG1468" s="185"/>
      <c r="BH1468" s="185"/>
      <c r="BI1468" s="185"/>
      <c r="BJ1468" s="185"/>
      <c r="BK1468" s="185"/>
      <c r="BL1468" s="185"/>
      <c r="BM1468" s="185"/>
      <c r="BN1468" s="185"/>
      <c r="BO1468" s="185"/>
      <c r="BP1468" s="185"/>
      <c r="BQ1468" s="185"/>
      <c r="BR1468" s="185"/>
      <c r="BS1468" s="185"/>
      <c r="BT1468" s="185"/>
      <c r="BU1468" s="185"/>
      <c r="BV1468" s="185"/>
      <c r="BW1468" s="185"/>
      <c r="BX1468" s="185"/>
      <c r="BY1468" s="185"/>
      <c r="BZ1468" s="185"/>
      <c r="CA1468" s="185"/>
      <c r="CB1468" s="185"/>
      <c r="CC1468" s="185"/>
      <c r="CD1468" s="185"/>
      <c r="CE1468" s="185"/>
      <c r="CF1468" s="185"/>
      <c r="CG1468" s="185"/>
      <c r="CH1468" s="185"/>
      <c r="CI1468" s="185"/>
      <c r="CJ1468" s="185"/>
      <c r="CK1468" s="185"/>
      <c r="CL1468" s="185"/>
      <c r="CM1468" s="185"/>
      <c r="CN1468" s="185"/>
      <c r="CO1468" s="185"/>
      <c r="CP1468" s="2234"/>
      <c r="CQ1468" s="2234"/>
      <c r="CR1468" s="2234"/>
      <c r="CS1468" s="283"/>
      <c r="CT1468" s="283"/>
      <c r="CU1468" s="283"/>
      <c r="CV1468" s="185"/>
      <c r="CW1468" s="185"/>
      <c r="CX1468" s="185"/>
      <c r="CY1468" s="185"/>
      <c r="CZ1468" s="185"/>
      <c r="DA1468" s="185"/>
      <c r="DB1468" s="1622"/>
      <c r="DC1468" s="1622"/>
      <c r="DD1468" s="1622"/>
      <c r="DE1468" s="185"/>
      <c r="DF1468" s="283"/>
      <c r="DG1468" s="185"/>
      <c r="DH1468" s="185"/>
      <c r="DI1468" s="185"/>
      <c r="DJ1468" s="185"/>
      <c r="DK1468" s="185"/>
      <c r="DL1468" s="185"/>
      <c r="DM1468" s="185"/>
      <c r="DN1468" s="185"/>
      <c r="DO1468" s="185"/>
      <c r="DP1468" s="283"/>
      <c r="DQ1468" s="185"/>
      <c r="DR1468" s="185"/>
      <c r="DS1468" s="185"/>
      <c r="DT1468" s="185"/>
      <c r="DU1468" s="185"/>
      <c r="DV1468" s="185"/>
      <c r="DW1468" s="185"/>
      <c r="DX1468" s="185"/>
      <c r="DY1468" s="185"/>
      <c r="DZ1468" s="2234"/>
      <c r="EA1468" s="283"/>
      <c r="EB1468" s="185"/>
      <c r="EC1468" s="185"/>
      <c r="ED1468" s="202"/>
      <c r="EE1468" s="202"/>
      <c r="EF1468" s="202"/>
      <c r="EG1468" s="202"/>
      <c r="EH1468" s="1614"/>
    </row>
    <row r="1469" spans="1:138" ht="15" hidden="1" customHeight="1" outlineLevel="1">
      <c r="A1469" s="67"/>
      <c r="B1469" s="67"/>
      <c r="C1469" s="69"/>
      <c r="D1469" s="70"/>
      <c r="E1469" s="85"/>
      <c r="F1469" s="85"/>
      <c r="G1469" s="85"/>
      <c r="H1469" s="86">
        <f>SUM(I1469:L1469)</f>
        <v>0</v>
      </c>
      <c r="I1469" s="85"/>
      <c r="J1469" s="85"/>
      <c r="K1469" s="85"/>
      <c r="L1469" s="85"/>
      <c r="M1469" s="2216"/>
      <c r="N1469" s="85"/>
      <c r="O1469" s="85"/>
      <c r="P1469" s="23"/>
      <c r="Q1469" s="185">
        <f>SUM(R1469:U1469)</f>
        <v>0</v>
      </c>
      <c r="R1469" s="23"/>
      <c r="S1469" s="23"/>
      <c r="T1469" s="23"/>
      <c r="U1469" s="23"/>
      <c r="V1469" s="86">
        <f>SUM(W1469:Z1469)</f>
        <v>0</v>
      </c>
      <c r="W1469" s="85"/>
      <c r="X1469" s="85"/>
      <c r="Y1469" s="85"/>
      <c r="Z1469" s="85"/>
      <c r="AA1469" s="185">
        <f>SUM(AB1469:AE1469)</f>
        <v>0</v>
      </c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216"/>
      <c r="CQ1469" s="2216"/>
      <c r="CR1469" s="2216"/>
      <c r="CS1469" s="85"/>
      <c r="CT1469" s="85"/>
      <c r="CU1469" s="85"/>
      <c r="CV1469" s="23"/>
      <c r="CW1469" s="23"/>
      <c r="CX1469" s="23"/>
      <c r="CY1469" s="23"/>
      <c r="CZ1469" s="23"/>
      <c r="DA1469" s="23"/>
      <c r="DB1469" s="1496"/>
      <c r="DC1469" s="1496"/>
      <c r="DD1469" s="1496"/>
      <c r="DE1469" s="23"/>
      <c r="DF1469" s="85"/>
      <c r="DG1469" s="23"/>
      <c r="DH1469" s="23"/>
      <c r="DI1469" s="23"/>
      <c r="DJ1469" s="23"/>
      <c r="DK1469" s="23"/>
      <c r="DL1469" s="23"/>
      <c r="DM1469" s="23"/>
      <c r="DN1469" s="185"/>
      <c r="DO1469" s="23"/>
      <c r="DP1469" s="85"/>
      <c r="DQ1469" s="23"/>
      <c r="DR1469" s="23"/>
      <c r="DS1469" s="23"/>
      <c r="DT1469" s="23"/>
      <c r="DU1469" s="23"/>
      <c r="DV1469" s="23"/>
      <c r="DW1469" s="23"/>
      <c r="DX1469" s="185"/>
      <c r="DY1469" s="23"/>
      <c r="DZ1469" s="2216"/>
      <c r="EA1469" s="85"/>
      <c r="EB1469" s="23"/>
      <c r="EC1469" s="23"/>
      <c r="ED1469" s="171"/>
      <c r="EE1469" s="171"/>
      <c r="EF1469" s="171"/>
      <c r="EG1469" s="171"/>
      <c r="EH1469" s="1291"/>
    </row>
    <row r="1470" spans="1:138" ht="15" hidden="1" customHeight="1" outlineLevel="1">
      <c r="A1470" s="67"/>
      <c r="B1470" s="67"/>
      <c r="C1470" s="69"/>
      <c r="D1470" s="70"/>
      <c r="E1470" s="85"/>
      <c r="F1470" s="85"/>
      <c r="G1470" s="85"/>
      <c r="H1470" s="86">
        <f>SUM(I1470:L1470)</f>
        <v>0</v>
      </c>
      <c r="I1470" s="85"/>
      <c r="J1470" s="85"/>
      <c r="K1470" s="85"/>
      <c r="L1470" s="85"/>
      <c r="M1470" s="2216"/>
      <c r="N1470" s="85"/>
      <c r="O1470" s="85"/>
      <c r="P1470" s="23"/>
      <c r="Q1470" s="185">
        <f>SUM(R1470:U1470)</f>
        <v>0</v>
      </c>
      <c r="R1470" s="196"/>
      <c r="S1470" s="196"/>
      <c r="T1470" s="196"/>
      <c r="U1470" s="196"/>
      <c r="V1470" s="86">
        <f>SUM(W1470:Z1470)</f>
        <v>0</v>
      </c>
      <c r="W1470" s="85"/>
      <c r="X1470" s="85"/>
      <c r="Y1470" s="85"/>
      <c r="Z1470" s="85"/>
      <c r="AA1470" s="185">
        <f>SUM(AB1470:AE1470)</f>
        <v>0</v>
      </c>
      <c r="AB1470" s="196"/>
      <c r="AC1470" s="196"/>
      <c r="AD1470" s="196"/>
      <c r="AE1470" s="196"/>
      <c r="AF1470" s="23"/>
      <c r="AG1470" s="23"/>
      <c r="AH1470" s="3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3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3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3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216"/>
      <c r="CQ1470" s="2216"/>
      <c r="CR1470" s="2216"/>
      <c r="CS1470" s="85"/>
      <c r="CT1470" s="85"/>
      <c r="CU1470" s="85"/>
      <c r="CV1470" s="23"/>
      <c r="CW1470" s="23"/>
      <c r="CX1470" s="23"/>
      <c r="CY1470" s="23"/>
      <c r="CZ1470" s="23"/>
      <c r="DA1470" s="23"/>
      <c r="DB1470" s="1496"/>
      <c r="DC1470" s="1496"/>
      <c r="DD1470" s="1496"/>
      <c r="DE1470" s="23"/>
      <c r="DF1470" s="85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85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216"/>
      <c r="EA1470" s="85"/>
      <c r="EB1470" s="23"/>
      <c r="EC1470" s="23"/>
      <c r="ED1470" s="171"/>
      <c r="EE1470" s="171"/>
      <c r="EF1470" s="171"/>
      <c r="EG1470" s="171"/>
      <c r="EH1470" s="1291"/>
    </row>
    <row r="1471" spans="1:138" ht="15" hidden="1" customHeight="1" outlineLevel="1">
      <c r="A1471" s="67"/>
      <c r="B1471" s="67"/>
      <c r="C1471" s="69" t="s">
        <v>49</v>
      </c>
      <c r="D1471" s="70"/>
      <c r="E1471" s="85"/>
      <c r="F1471" s="85"/>
      <c r="G1471" s="85"/>
      <c r="H1471" s="86">
        <f>SUM(I1471:L1471)</f>
        <v>0</v>
      </c>
      <c r="I1471" s="85"/>
      <c r="J1471" s="85"/>
      <c r="K1471" s="85"/>
      <c r="L1471" s="85"/>
      <c r="M1471" s="2216"/>
      <c r="N1471" s="85"/>
      <c r="O1471" s="85"/>
      <c r="P1471" s="23"/>
      <c r="Q1471" s="185">
        <f>SUM(R1471:U1471)</f>
        <v>0</v>
      </c>
      <c r="R1471" s="196"/>
      <c r="S1471" s="196"/>
      <c r="T1471" s="196"/>
      <c r="U1471" s="196"/>
      <c r="V1471" s="86">
        <f>SUM(W1471:Z1471)</f>
        <v>0</v>
      </c>
      <c r="W1471" s="85"/>
      <c r="X1471" s="85"/>
      <c r="Y1471" s="85"/>
      <c r="Z1471" s="85"/>
      <c r="AA1471" s="185">
        <f>SUM(AB1471:AE1471)</f>
        <v>0</v>
      </c>
      <c r="AB1471" s="196"/>
      <c r="AC1471" s="196"/>
      <c r="AD1471" s="196"/>
      <c r="AE1471" s="196"/>
      <c r="AF1471" s="23"/>
      <c r="AG1471" s="23"/>
      <c r="AH1471" s="3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3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3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3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216"/>
      <c r="CQ1471" s="2216"/>
      <c r="CR1471" s="2216"/>
      <c r="CS1471" s="85"/>
      <c r="CT1471" s="85"/>
      <c r="CU1471" s="85"/>
      <c r="CV1471" s="23"/>
      <c r="CW1471" s="23"/>
      <c r="CX1471" s="23"/>
      <c r="CY1471" s="23"/>
      <c r="CZ1471" s="23"/>
      <c r="DA1471" s="23"/>
      <c r="DB1471" s="1496"/>
      <c r="DC1471" s="1496"/>
      <c r="DD1471" s="1496"/>
      <c r="DE1471" s="23"/>
      <c r="DF1471" s="85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85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216"/>
      <c r="EA1471" s="85"/>
      <c r="EB1471" s="23"/>
      <c r="EC1471" s="23"/>
      <c r="ED1471" s="171"/>
      <c r="EE1471" s="171"/>
      <c r="EF1471" s="171"/>
      <c r="EG1471" s="171"/>
      <c r="EH1471" s="1291"/>
    </row>
    <row r="1472" spans="1:138" ht="15" hidden="1" customHeight="1" outlineLevel="1">
      <c r="A1472" s="67"/>
      <c r="B1472" s="67"/>
      <c r="C1472" s="88"/>
      <c r="D1472" s="71" t="s">
        <v>1</v>
      </c>
      <c r="E1472" s="84"/>
      <c r="F1472" s="84"/>
      <c r="G1472" s="84"/>
      <c r="H1472" s="84"/>
      <c r="I1472" s="84"/>
      <c r="J1472" s="84"/>
      <c r="K1472" s="84"/>
      <c r="L1472" s="84"/>
      <c r="M1472" s="2199"/>
      <c r="N1472" s="68"/>
      <c r="O1472" s="84"/>
      <c r="P1472" s="185"/>
      <c r="Q1472" s="185"/>
      <c r="R1472" s="185"/>
      <c r="S1472" s="185"/>
      <c r="T1472" s="185"/>
      <c r="U1472" s="185"/>
      <c r="V1472" s="84"/>
      <c r="W1472" s="84"/>
      <c r="X1472" s="84"/>
      <c r="Y1472" s="84"/>
      <c r="Z1472" s="84"/>
      <c r="AA1472" s="185"/>
      <c r="AB1472" s="185"/>
      <c r="AC1472" s="185"/>
      <c r="AD1472" s="185"/>
      <c r="AE1472" s="185"/>
      <c r="AF1472" s="105"/>
      <c r="AG1472" s="105"/>
      <c r="AH1472" s="185">
        <f>SUM(AH1469:AH1471)</f>
        <v>0</v>
      </c>
      <c r="AI1472" s="185">
        <f>SUM(AI1469:AI1471)</f>
        <v>0</v>
      </c>
      <c r="AJ1472" s="185">
        <f t="shared" ref="AJ1472:AV1472" si="3912">SUM(AJ1469:AJ1471)</f>
        <v>0</v>
      </c>
      <c r="AK1472" s="185">
        <f t="shared" si="3912"/>
        <v>0</v>
      </c>
      <c r="AL1472" s="185">
        <f t="shared" si="3912"/>
        <v>0</v>
      </c>
      <c r="AM1472" s="185">
        <f t="shared" si="3912"/>
        <v>0</v>
      </c>
      <c r="AN1472" s="185">
        <f t="shared" si="3912"/>
        <v>0</v>
      </c>
      <c r="AO1472" s="185">
        <f t="shared" si="3912"/>
        <v>0</v>
      </c>
      <c r="AP1472" s="185">
        <f t="shared" si="3912"/>
        <v>0</v>
      </c>
      <c r="AQ1472" s="185">
        <f t="shared" si="3912"/>
        <v>0</v>
      </c>
      <c r="AR1472" s="185">
        <f t="shared" si="3912"/>
        <v>0</v>
      </c>
      <c r="AS1472" s="185">
        <f t="shared" si="3912"/>
        <v>0</v>
      </c>
      <c r="AT1472" s="185">
        <f t="shared" si="3912"/>
        <v>0</v>
      </c>
      <c r="AU1472" s="185">
        <f t="shared" si="3912"/>
        <v>0</v>
      </c>
      <c r="AV1472" s="185">
        <f t="shared" si="3912"/>
        <v>0</v>
      </c>
      <c r="AW1472" s="185">
        <f>SUM(AW1469:AW1471)</f>
        <v>0</v>
      </c>
      <c r="AX1472" s="185">
        <f>SUM(AX1469:AX1471)</f>
        <v>0</v>
      </c>
      <c r="AY1472" s="185">
        <f t="shared" ref="AY1472:BK1472" si="3913">SUM(AY1469:AY1471)</f>
        <v>0</v>
      </c>
      <c r="AZ1472" s="185">
        <f t="shared" si="3913"/>
        <v>0</v>
      </c>
      <c r="BA1472" s="185">
        <f t="shared" si="3913"/>
        <v>0</v>
      </c>
      <c r="BB1472" s="185">
        <f t="shared" si="3913"/>
        <v>0</v>
      </c>
      <c r="BC1472" s="185">
        <f t="shared" si="3913"/>
        <v>0</v>
      </c>
      <c r="BD1472" s="185">
        <f t="shared" si="3913"/>
        <v>0</v>
      </c>
      <c r="BE1472" s="185">
        <f t="shared" si="3913"/>
        <v>0</v>
      </c>
      <c r="BF1472" s="185">
        <f t="shared" si="3913"/>
        <v>0</v>
      </c>
      <c r="BG1472" s="185">
        <f t="shared" si="3913"/>
        <v>0</v>
      </c>
      <c r="BH1472" s="185">
        <f t="shared" si="3913"/>
        <v>0</v>
      </c>
      <c r="BI1472" s="185">
        <f t="shared" si="3913"/>
        <v>0</v>
      </c>
      <c r="BJ1472" s="185">
        <f t="shared" si="3913"/>
        <v>0</v>
      </c>
      <c r="BK1472" s="185">
        <f t="shared" si="3913"/>
        <v>0</v>
      </c>
      <c r="BL1472" s="185">
        <f>SUM(BL1469:BL1471)</f>
        <v>0</v>
      </c>
      <c r="BM1472" s="185">
        <f>SUM(BM1469:BM1471)</f>
        <v>0</v>
      </c>
      <c r="BN1472" s="185">
        <f t="shared" ref="BN1472:BZ1472" si="3914">SUM(BN1469:BN1471)</f>
        <v>0</v>
      </c>
      <c r="BO1472" s="185">
        <f t="shared" si="3914"/>
        <v>0</v>
      </c>
      <c r="BP1472" s="185">
        <f t="shared" si="3914"/>
        <v>0</v>
      </c>
      <c r="BQ1472" s="185">
        <f t="shared" si="3914"/>
        <v>0</v>
      </c>
      <c r="BR1472" s="185">
        <f t="shared" si="3914"/>
        <v>0</v>
      </c>
      <c r="BS1472" s="185">
        <f t="shared" si="3914"/>
        <v>0</v>
      </c>
      <c r="BT1472" s="185">
        <f t="shared" si="3914"/>
        <v>0</v>
      </c>
      <c r="BU1472" s="185">
        <f t="shared" si="3914"/>
        <v>0</v>
      </c>
      <c r="BV1472" s="185">
        <f t="shared" si="3914"/>
        <v>0</v>
      </c>
      <c r="BW1472" s="185">
        <f t="shared" si="3914"/>
        <v>0</v>
      </c>
      <c r="BX1472" s="185">
        <f t="shared" si="3914"/>
        <v>0</v>
      </c>
      <c r="BY1472" s="185">
        <f t="shared" si="3914"/>
        <v>0</v>
      </c>
      <c r="BZ1472" s="185">
        <f t="shared" si="3914"/>
        <v>0</v>
      </c>
      <c r="CA1472" s="185">
        <f>SUM(CA1469:CA1471)</f>
        <v>0</v>
      </c>
      <c r="CB1472" s="185">
        <f>SUM(CB1469:CB1471)</f>
        <v>0</v>
      </c>
      <c r="CC1472" s="185">
        <f t="shared" ref="CC1472:CO1472" si="3915">SUM(CC1469:CC1471)</f>
        <v>0</v>
      </c>
      <c r="CD1472" s="185">
        <f t="shared" si="3915"/>
        <v>0</v>
      </c>
      <c r="CE1472" s="185">
        <f t="shared" si="3915"/>
        <v>0</v>
      </c>
      <c r="CF1472" s="185">
        <f t="shared" si="3915"/>
        <v>0</v>
      </c>
      <c r="CG1472" s="185">
        <f t="shared" si="3915"/>
        <v>0</v>
      </c>
      <c r="CH1472" s="185">
        <f t="shared" si="3915"/>
        <v>0</v>
      </c>
      <c r="CI1472" s="185">
        <f t="shared" si="3915"/>
        <v>0</v>
      </c>
      <c r="CJ1472" s="185">
        <f t="shared" si="3915"/>
        <v>0</v>
      </c>
      <c r="CK1472" s="185">
        <f t="shared" si="3915"/>
        <v>0</v>
      </c>
      <c r="CL1472" s="185">
        <f t="shared" si="3915"/>
        <v>0</v>
      </c>
      <c r="CM1472" s="185">
        <f t="shared" si="3915"/>
        <v>0</v>
      </c>
      <c r="CN1472" s="185">
        <f t="shared" si="3915"/>
        <v>0</v>
      </c>
      <c r="CO1472" s="185">
        <f t="shared" si="3915"/>
        <v>0</v>
      </c>
      <c r="CP1472" s="2234">
        <f t="shared" ref="CP1472:CX1472" si="3916">SUM(CP1469:CP1471)</f>
        <v>0</v>
      </c>
      <c r="CQ1472" s="2234">
        <f t="shared" si="3916"/>
        <v>0</v>
      </c>
      <c r="CR1472" s="2234">
        <f t="shared" si="3916"/>
        <v>0</v>
      </c>
      <c r="CS1472" s="283">
        <f t="shared" si="3916"/>
        <v>0</v>
      </c>
      <c r="CT1472" s="283">
        <f t="shared" si="3916"/>
        <v>0</v>
      </c>
      <c r="CU1472" s="283">
        <f t="shared" si="3916"/>
        <v>0</v>
      </c>
      <c r="CV1472" s="185">
        <f t="shared" si="3916"/>
        <v>0</v>
      </c>
      <c r="CW1472" s="185">
        <f t="shared" si="3916"/>
        <v>0</v>
      </c>
      <c r="CX1472" s="185">
        <f t="shared" si="3916"/>
        <v>0</v>
      </c>
      <c r="CY1472" s="185">
        <f t="shared" ref="CY1472:DA1472" si="3917">SUM(CY1469:CY1471)</f>
        <v>0</v>
      </c>
      <c r="CZ1472" s="185">
        <f t="shared" si="3917"/>
        <v>0</v>
      </c>
      <c r="DA1472" s="185">
        <f t="shared" si="3917"/>
        <v>0</v>
      </c>
      <c r="DB1472" s="1622"/>
      <c r="DC1472" s="1622"/>
      <c r="DD1472" s="1622"/>
      <c r="DE1472" s="185">
        <f>SUM(DE1469:DE1471)</f>
        <v>0</v>
      </c>
      <c r="DF1472" s="283"/>
      <c r="DG1472" s="185"/>
      <c r="DH1472" s="185"/>
      <c r="DI1472" s="185"/>
      <c r="DJ1472" s="185"/>
      <c r="DK1472" s="185"/>
      <c r="DL1472" s="185"/>
      <c r="DM1472" s="185"/>
      <c r="DN1472" s="23"/>
      <c r="DO1472" s="185"/>
      <c r="DP1472" s="283"/>
      <c r="DQ1472" s="185"/>
      <c r="DR1472" s="185"/>
      <c r="DS1472" s="185"/>
      <c r="DT1472" s="185"/>
      <c r="DU1472" s="185"/>
      <c r="DV1472" s="185"/>
      <c r="DW1472" s="185"/>
      <c r="DX1472" s="23"/>
      <c r="DY1472" s="185"/>
      <c r="DZ1472" s="2234">
        <f>SUM(DZ1469:DZ1471)</f>
        <v>0</v>
      </c>
      <c r="EA1472" s="283">
        <f t="shared" ref="EA1472:EB1472" si="3918">SUM(EA1469:EA1471)</f>
        <v>0</v>
      </c>
      <c r="EB1472" s="185">
        <f t="shared" si="3918"/>
        <v>0</v>
      </c>
      <c r="EC1472" s="185">
        <f t="shared" ref="EC1472" si="3919">SUM(EC1469:EC1471)</f>
        <v>0</v>
      </c>
      <c r="ED1472" s="202"/>
      <c r="EE1472" s="202"/>
      <c r="EF1472" s="202"/>
      <c r="EG1472" s="202"/>
      <c r="EH1472" s="1614"/>
    </row>
    <row r="1473" spans="1:138" ht="45" hidden="1" customHeight="1" outlineLevel="1">
      <c r="A1473" s="67"/>
      <c r="B1473" s="67"/>
      <c r="C1473" s="89" t="s">
        <v>10</v>
      </c>
      <c r="D1473" s="90" t="s">
        <v>168</v>
      </c>
      <c r="E1473" s="84"/>
      <c r="F1473" s="84"/>
      <c r="G1473" s="84"/>
      <c r="H1473" s="84"/>
      <c r="I1473" s="84"/>
      <c r="J1473" s="84"/>
      <c r="K1473" s="84"/>
      <c r="L1473" s="84"/>
      <c r="M1473" s="2199"/>
      <c r="N1473" s="68"/>
      <c r="O1473" s="84"/>
      <c r="P1473" s="185"/>
      <c r="Q1473" s="185"/>
      <c r="R1473" s="185"/>
      <c r="S1473" s="185"/>
      <c r="T1473" s="185"/>
      <c r="U1473" s="185"/>
      <c r="V1473" s="84"/>
      <c r="W1473" s="84"/>
      <c r="X1473" s="84"/>
      <c r="Y1473" s="84"/>
      <c r="Z1473" s="84"/>
      <c r="AA1473" s="185"/>
      <c r="AB1473" s="185"/>
      <c r="AC1473" s="185"/>
      <c r="AD1473" s="185"/>
      <c r="AE1473" s="185"/>
      <c r="AF1473" s="23"/>
      <c r="AG1473" s="23"/>
      <c r="AH1473" s="185"/>
      <c r="AI1473" s="185"/>
      <c r="AJ1473" s="185"/>
      <c r="AK1473" s="185"/>
      <c r="AL1473" s="185"/>
      <c r="AM1473" s="185"/>
      <c r="AN1473" s="185"/>
      <c r="AO1473" s="185"/>
      <c r="AP1473" s="185"/>
      <c r="AQ1473" s="185"/>
      <c r="AR1473" s="185"/>
      <c r="AS1473" s="185"/>
      <c r="AT1473" s="185"/>
      <c r="AU1473" s="185"/>
      <c r="AV1473" s="185"/>
      <c r="AW1473" s="185"/>
      <c r="AX1473" s="185"/>
      <c r="AY1473" s="185"/>
      <c r="AZ1473" s="185"/>
      <c r="BA1473" s="185"/>
      <c r="BB1473" s="185"/>
      <c r="BC1473" s="185"/>
      <c r="BD1473" s="185"/>
      <c r="BE1473" s="185"/>
      <c r="BF1473" s="185"/>
      <c r="BG1473" s="185"/>
      <c r="BH1473" s="185"/>
      <c r="BI1473" s="185"/>
      <c r="BJ1473" s="185"/>
      <c r="BK1473" s="185"/>
      <c r="BL1473" s="185"/>
      <c r="BM1473" s="185"/>
      <c r="BN1473" s="185"/>
      <c r="BO1473" s="185"/>
      <c r="BP1473" s="185"/>
      <c r="BQ1473" s="185"/>
      <c r="BR1473" s="185"/>
      <c r="BS1473" s="185"/>
      <c r="BT1473" s="185"/>
      <c r="BU1473" s="185"/>
      <c r="BV1473" s="185"/>
      <c r="BW1473" s="185"/>
      <c r="BX1473" s="185"/>
      <c r="BY1473" s="185"/>
      <c r="BZ1473" s="185"/>
      <c r="CA1473" s="185"/>
      <c r="CB1473" s="185"/>
      <c r="CC1473" s="185"/>
      <c r="CD1473" s="185"/>
      <c r="CE1473" s="185"/>
      <c r="CF1473" s="185"/>
      <c r="CG1473" s="185"/>
      <c r="CH1473" s="185"/>
      <c r="CI1473" s="185"/>
      <c r="CJ1473" s="185"/>
      <c r="CK1473" s="185"/>
      <c r="CL1473" s="185"/>
      <c r="CM1473" s="185"/>
      <c r="CN1473" s="185"/>
      <c r="CO1473" s="185"/>
      <c r="CP1473" s="2234"/>
      <c r="CQ1473" s="2234"/>
      <c r="CR1473" s="2234"/>
      <c r="CS1473" s="283"/>
      <c r="CT1473" s="283"/>
      <c r="CU1473" s="283"/>
      <c r="CV1473" s="185"/>
      <c r="CW1473" s="185"/>
      <c r="CX1473" s="185"/>
      <c r="CY1473" s="185"/>
      <c r="CZ1473" s="185"/>
      <c r="DA1473" s="185"/>
      <c r="DB1473" s="1622"/>
      <c r="DC1473" s="1622"/>
      <c r="DD1473" s="1622"/>
      <c r="DE1473" s="185"/>
      <c r="DF1473" s="283"/>
      <c r="DG1473" s="185"/>
      <c r="DH1473" s="185"/>
      <c r="DI1473" s="185"/>
      <c r="DJ1473" s="185"/>
      <c r="DK1473" s="185"/>
      <c r="DL1473" s="185"/>
      <c r="DM1473" s="185"/>
      <c r="DN1473" s="185"/>
      <c r="DO1473" s="185"/>
      <c r="DP1473" s="283"/>
      <c r="DQ1473" s="185"/>
      <c r="DR1473" s="185"/>
      <c r="DS1473" s="185"/>
      <c r="DT1473" s="185"/>
      <c r="DU1473" s="185"/>
      <c r="DV1473" s="185"/>
      <c r="DW1473" s="185"/>
      <c r="DX1473" s="185"/>
      <c r="DY1473" s="185"/>
      <c r="DZ1473" s="2234"/>
      <c r="EA1473" s="283"/>
      <c r="EB1473" s="185"/>
      <c r="EC1473" s="185"/>
      <c r="ED1473" s="202"/>
      <c r="EE1473" s="202"/>
      <c r="EF1473" s="202"/>
      <c r="EG1473" s="202"/>
      <c r="EH1473" s="1614"/>
    </row>
    <row r="1474" spans="1:138" ht="15" hidden="1" customHeight="1" outlineLevel="1">
      <c r="A1474" s="67"/>
      <c r="B1474" s="67"/>
      <c r="C1474" s="69" t="s">
        <v>61</v>
      </c>
      <c r="D1474" s="70" t="s">
        <v>47</v>
      </c>
      <c r="E1474" s="84"/>
      <c r="F1474" s="84"/>
      <c r="G1474" s="84"/>
      <c r="H1474" s="84"/>
      <c r="I1474" s="84"/>
      <c r="J1474" s="84"/>
      <c r="K1474" s="84"/>
      <c r="L1474" s="84"/>
      <c r="M1474" s="2199"/>
      <c r="N1474" s="68"/>
      <c r="O1474" s="84"/>
      <c r="P1474" s="185"/>
      <c r="Q1474" s="185"/>
      <c r="R1474" s="185"/>
      <c r="S1474" s="185"/>
      <c r="T1474" s="185"/>
      <c r="U1474" s="185"/>
      <c r="V1474" s="84"/>
      <c r="W1474" s="84"/>
      <c r="X1474" s="84"/>
      <c r="Y1474" s="84"/>
      <c r="Z1474" s="84"/>
      <c r="AA1474" s="185"/>
      <c r="AB1474" s="185"/>
      <c r="AC1474" s="185"/>
      <c r="AD1474" s="185"/>
      <c r="AE1474" s="185"/>
      <c r="AF1474" s="105"/>
      <c r="AG1474" s="105"/>
      <c r="AH1474" s="185"/>
      <c r="AI1474" s="185"/>
      <c r="AJ1474" s="185"/>
      <c r="AK1474" s="185"/>
      <c r="AL1474" s="185"/>
      <c r="AM1474" s="185"/>
      <c r="AN1474" s="185"/>
      <c r="AO1474" s="185"/>
      <c r="AP1474" s="185"/>
      <c r="AQ1474" s="185"/>
      <c r="AR1474" s="185"/>
      <c r="AS1474" s="185"/>
      <c r="AT1474" s="185"/>
      <c r="AU1474" s="185"/>
      <c r="AV1474" s="185"/>
      <c r="AW1474" s="185"/>
      <c r="AX1474" s="185"/>
      <c r="AY1474" s="185"/>
      <c r="AZ1474" s="185"/>
      <c r="BA1474" s="185"/>
      <c r="BB1474" s="185"/>
      <c r="BC1474" s="185"/>
      <c r="BD1474" s="185"/>
      <c r="BE1474" s="185"/>
      <c r="BF1474" s="185"/>
      <c r="BG1474" s="185"/>
      <c r="BH1474" s="185"/>
      <c r="BI1474" s="185"/>
      <c r="BJ1474" s="185"/>
      <c r="BK1474" s="185"/>
      <c r="BL1474" s="185"/>
      <c r="BM1474" s="185"/>
      <c r="BN1474" s="185"/>
      <c r="BO1474" s="185"/>
      <c r="BP1474" s="185"/>
      <c r="BQ1474" s="185"/>
      <c r="BR1474" s="185"/>
      <c r="BS1474" s="185"/>
      <c r="BT1474" s="185"/>
      <c r="BU1474" s="185"/>
      <c r="BV1474" s="185"/>
      <c r="BW1474" s="185"/>
      <c r="BX1474" s="185"/>
      <c r="BY1474" s="185"/>
      <c r="BZ1474" s="185"/>
      <c r="CA1474" s="185"/>
      <c r="CB1474" s="185"/>
      <c r="CC1474" s="185"/>
      <c r="CD1474" s="185"/>
      <c r="CE1474" s="185"/>
      <c r="CF1474" s="185"/>
      <c r="CG1474" s="185"/>
      <c r="CH1474" s="185"/>
      <c r="CI1474" s="185"/>
      <c r="CJ1474" s="185"/>
      <c r="CK1474" s="185"/>
      <c r="CL1474" s="185"/>
      <c r="CM1474" s="185"/>
      <c r="CN1474" s="185"/>
      <c r="CO1474" s="185"/>
      <c r="CP1474" s="2234"/>
      <c r="CQ1474" s="2234"/>
      <c r="CR1474" s="2234"/>
      <c r="CS1474" s="283"/>
      <c r="CT1474" s="283"/>
      <c r="CU1474" s="283"/>
      <c r="CV1474" s="185"/>
      <c r="CW1474" s="185"/>
      <c r="CX1474" s="185"/>
      <c r="CY1474" s="185"/>
      <c r="CZ1474" s="185"/>
      <c r="DA1474" s="185"/>
      <c r="DB1474" s="1622"/>
      <c r="DC1474" s="1622"/>
      <c r="DD1474" s="1622"/>
      <c r="DE1474" s="185"/>
      <c r="DF1474" s="283"/>
      <c r="DG1474" s="185"/>
      <c r="DH1474" s="185"/>
      <c r="DI1474" s="185"/>
      <c r="DJ1474" s="185"/>
      <c r="DK1474" s="185"/>
      <c r="DL1474" s="185"/>
      <c r="DM1474" s="185"/>
      <c r="DN1474" s="185"/>
      <c r="DO1474" s="185"/>
      <c r="DP1474" s="283"/>
      <c r="DQ1474" s="185"/>
      <c r="DR1474" s="185"/>
      <c r="DS1474" s="185"/>
      <c r="DT1474" s="185"/>
      <c r="DU1474" s="185"/>
      <c r="DV1474" s="185"/>
      <c r="DW1474" s="185"/>
      <c r="DX1474" s="185"/>
      <c r="DY1474" s="185"/>
      <c r="DZ1474" s="2234"/>
      <c r="EA1474" s="283"/>
      <c r="EB1474" s="185"/>
      <c r="EC1474" s="185"/>
      <c r="ED1474" s="202"/>
      <c r="EE1474" s="202"/>
      <c r="EF1474" s="202"/>
      <c r="EG1474" s="202"/>
      <c r="EH1474" s="1614"/>
    </row>
    <row r="1475" spans="1:138" ht="15" hidden="1" customHeight="1" outlineLevel="1">
      <c r="A1475" s="67"/>
      <c r="B1475" s="67"/>
      <c r="C1475" s="91"/>
      <c r="D1475" s="67"/>
      <c r="E1475" s="71"/>
      <c r="F1475" s="71"/>
      <c r="G1475" s="71"/>
      <c r="H1475" s="86">
        <f>SUM(I1475:L1475)</f>
        <v>0</v>
      </c>
      <c r="I1475" s="71"/>
      <c r="J1475" s="71"/>
      <c r="K1475" s="71"/>
      <c r="L1475" s="71"/>
      <c r="M1475" s="2221"/>
      <c r="N1475" s="71"/>
      <c r="O1475" s="71"/>
      <c r="P1475" s="105"/>
      <c r="Q1475" s="185">
        <f>SUM(R1475:U1475)</f>
        <v>0</v>
      </c>
      <c r="R1475" s="23"/>
      <c r="S1475" s="23"/>
      <c r="T1475" s="23"/>
      <c r="U1475" s="23"/>
      <c r="V1475" s="86">
        <f>SUM(W1475:Z1475)</f>
        <v>0</v>
      </c>
      <c r="W1475" s="71"/>
      <c r="X1475" s="71"/>
      <c r="Y1475" s="71"/>
      <c r="Z1475" s="71"/>
      <c r="AA1475" s="185">
        <f>SUM(AB1475:AE1475)</f>
        <v>0</v>
      </c>
      <c r="AB1475" s="23"/>
      <c r="AC1475" s="23"/>
      <c r="AD1475" s="23"/>
      <c r="AE1475" s="23"/>
      <c r="AF1475" s="105"/>
      <c r="AG1475" s="105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216"/>
      <c r="CQ1475" s="2216"/>
      <c r="CR1475" s="2216"/>
      <c r="CS1475" s="85"/>
      <c r="CT1475" s="85"/>
      <c r="CU1475" s="85"/>
      <c r="CV1475" s="23"/>
      <c r="CW1475" s="23"/>
      <c r="CX1475" s="23"/>
      <c r="CY1475" s="23"/>
      <c r="CZ1475" s="23"/>
      <c r="DA1475" s="23"/>
      <c r="DB1475" s="1496"/>
      <c r="DC1475" s="1496"/>
      <c r="DD1475" s="1496"/>
      <c r="DE1475" s="23"/>
      <c r="DF1475" s="85"/>
      <c r="DG1475" s="23"/>
      <c r="DH1475" s="23"/>
      <c r="DI1475" s="23"/>
      <c r="DJ1475" s="23"/>
      <c r="DK1475" s="23"/>
      <c r="DL1475" s="23"/>
      <c r="DM1475" s="23"/>
      <c r="DN1475" s="185"/>
      <c r="DO1475" s="23"/>
      <c r="DP1475" s="85"/>
      <c r="DQ1475" s="23"/>
      <c r="DR1475" s="23"/>
      <c r="DS1475" s="23"/>
      <c r="DT1475" s="23"/>
      <c r="DU1475" s="23"/>
      <c r="DV1475" s="23"/>
      <c r="DW1475" s="23"/>
      <c r="DX1475" s="185"/>
      <c r="DY1475" s="23"/>
      <c r="DZ1475" s="2216"/>
      <c r="EA1475" s="85"/>
      <c r="EB1475" s="23"/>
      <c r="EC1475" s="23"/>
      <c r="ED1475" s="171"/>
      <c r="EE1475" s="171"/>
      <c r="EF1475" s="171"/>
      <c r="EG1475" s="171"/>
      <c r="EH1475" s="1291"/>
    </row>
    <row r="1476" spans="1:138" ht="15" hidden="1" customHeight="1" outlineLevel="1">
      <c r="A1476" s="67"/>
      <c r="B1476" s="67"/>
      <c r="C1476" s="91"/>
      <c r="D1476" s="67"/>
      <c r="E1476" s="71"/>
      <c r="F1476" s="71"/>
      <c r="G1476" s="71"/>
      <c r="H1476" s="86">
        <f>SUM(I1476:L1476)</f>
        <v>0</v>
      </c>
      <c r="I1476" s="71"/>
      <c r="J1476" s="71"/>
      <c r="K1476" s="71"/>
      <c r="L1476" s="71"/>
      <c r="M1476" s="2221"/>
      <c r="N1476" s="71"/>
      <c r="O1476" s="71"/>
      <c r="P1476" s="105"/>
      <c r="Q1476" s="185">
        <f>SUM(R1476:U1476)</f>
        <v>0</v>
      </c>
      <c r="R1476" s="196"/>
      <c r="S1476" s="196"/>
      <c r="T1476" s="196"/>
      <c r="U1476" s="196"/>
      <c r="V1476" s="86">
        <f>SUM(W1476:Z1476)</f>
        <v>0</v>
      </c>
      <c r="W1476" s="71"/>
      <c r="X1476" s="71"/>
      <c r="Y1476" s="71"/>
      <c r="Z1476" s="71"/>
      <c r="AA1476" s="185">
        <f>SUM(AB1476:AE1476)</f>
        <v>0</v>
      </c>
      <c r="AB1476" s="196"/>
      <c r="AC1476" s="196"/>
      <c r="AD1476" s="196"/>
      <c r="AE1476" s="196"/>
      <c r="AF1476" s="105"/>
      <c r="AG1476" s="105"/>
      <c r="AH1476" s="3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3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3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3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216"/>
      <c r="CQ1476" s="2216"/>
      <c r="CR1476" s="2216"/>
      <c r="CS1476" s="85"/>
      <c r="CT1476" s="85"/>
      <c r="CU1476" s="85"/>
      <c r="CV1476" s="23"/>
      <c r="CW1476" s="23"/>
      <c r="CX1476" s="23"/>
      <c r="CY1476" s="23"/>
      <c r="CZ1476" s="23"/>
      <c r="DA1476" s="23"/>
      <c r="DB1476" s="1496"/>
      <c r="DC1476" s="1496"/>
      <c r="DD1476" s="1496"/>
      <c r="DE1476" s="23"/>
      <c r="DF1476" s="85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85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216"/>
      <c r="EA1476" s="85"/>
      <c r="EB1476" s="23"/>
      <c r="EC1476" s="23"/>
      <c r="ED1476" s="171"/>
      <c r="EE1476" s="171"/>
      <c r="EF1476" s="171"/>
      <c r="EG1476" s="171"/>
      <c r="EH1476" s="1291"/>
    </row>
    <row r="1477" spans="1:138" ht="15" hidden="1" customHeight="1" outlineLevel="1">
      <c r="A1477" s="67"/>
      <c r="B1477" s="67"/>
      <c r="C1477" s="91" t="s">
        <v>49</v>
      </c>
      <c r="D1477" s="67"/>
      <c r="E1477" s="71"/>
      <c r="F1477" s="71"/>
      <c r="G1477" s="71"/>
      <c r="H1477" s="86">
        <f>SUM(I1477:L1477)</f>
        <v>0</v>
      </c>
      <c r="I1477" s="71"/>
      <c r="J1477" s="71"/>
      <c r="K1477" s="71"/>
      <c r="L1477" s="71"/>
      <c r="M1477" s="2221"/>
      <c r="N1477" s="71"/>
      <c r="O1477" s="71"/>
      <c r="P1477" s="105"/>
      <c r="Q1477" s="185">
        <f>SUM(R1477:U1477)</f>
        <v>0</v>
      </c>
      <c r="R1477" s="196"/>
      <c r="S1477" s="196"/>
      <c r="T1477" s="196"/>
      <c r="U1477" s="196"/>
      <c r="V1477" s="86">
        <f>SUM(W1477:Z1477)</f>
        <v>0</v>
      </c>
      <c r="W1477" s="71"/>
      <c r="X1477" s="71"/>
      <c r="Y1477" s="71"/>
      <c r="Z1477" s="71"/>
      <c r="AA1477" s="185">
        <f>SUM(AB1477:AE1477)</f>
        <v>0</v>
      </c>
      <c r="AB1477" s="196"/>
      <c r="AC1477" s="196"/>
      <c r="AD1477" s="196"/>
      <c r="AE1477" s="196"/>
      <c r="AF1477" s="105"/>
      <c r="AG1477" s="105"/>
      <c r="AH1477" s="3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3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3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3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216"/>
      <c r="CQ1477" s="2216"/>
      <c r="CR1477" s="2216"/>
      <c r="CS1477" s="85"/>
      <c r="CT1477" s="85"/>
      <c r="CU1477" s="85"/>
      <c r="CV1477" s="23"/>
      <c r="CW1477" s="23"/>
      <c r="CX1477" s="23"/>
      <c r="CY1477" s="23"/>
      <c r="CZ1477" s="23"/>
      <c r="DA1477" s="23"/>
      <c r="DB1477" s="1496"/>
      <c r="DC1477" s="1496"/>
      <c r="DD1477" s="1496"/>
      <c r="DE1477" s="23"/>
      <c r="DF1477" s="85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85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216"/>
      <c r="EA1477" s="85"/>
      <c r="EB1477" s="23"/>
      <c r="EC1477" s="23"/>
      <c r="ED1477" s="171"/>
      <c r="EE1477" s="171"/>
      <c r="EF1477" s="171"/>
      <c r="EG1477" s="171"/>
      <c r="EH1477" s="1291"/>
    </row>
    <row r="1478" spans="1:138" ht="15" hidden="1" customHeight="1" outlineLevel="1">
      <c r="A1478" s="67"/>
      <c r="B1478" s="67"/>
      <c r="C1478" s="88"/>
      <c r="D1478" s="71" t="s">
        <v>1</v>
      </c>
      <c r="E1478" s="84"/>
      <c r="F1478" s="84"/>
      <c r="G1478" s="84"/>
      <c r="H1478" s="84"/>
      <c r="I1478" s="84"/>
      <c r="J1478" s="84"/>
      <c r="K1478" s="84"/>
      <c r="L1478" s="84"/>
      <c r="M1478" s="2199"/>
      <c r="N1478" s="68"/>
      <c r="O1478" s="84"/>
      <c r="P1478" s="185"/>
      <c r="Q1478" s="185"/>
      <c r="R1478" s="185"/>
      <c r="S1478" s="185"/>
      <c r="T1478" s="185"/>
      <c r="U1478" s="185"/>
      <c r="V1478" s="84"/>
      <c r="W1478" s="84"/>
      <c r="X1478" s="84"/>
      <c r="Y1478" s="84"/>
      <c r="Z1478" s="84"/>
      <c r="AA1478" s="185"/>
      <c r="AB1478" s="185"/>
      <c r="AC1478" s="185"/>
      <c r="AD1478" s="185"/>
      <c r="AE1478" s="185"/>
      <c r="AF1478" s="105"/>
      <c r="AG1478" s="105"/>
      <c r="AH1478" s="185">
        <f>SUM(AH1475:AH1477)</f>
        <v>0</v>
      </c>
      <c r="AI1478" s="185">
        <f>SUM(AI1475:AI1477)</f>
        <v>0</v>
      </c>
      <c r="AJ1478" s="185">
        <f t="shared" ref="AJ1478:AV1478" si="3920">SUM(AJ1475:AJ1477)</f>
        <v>0</v>
      </c>
      <c r="AK1478" s="185">
        <f t="shared" si="3920"/>
        <v>0</v>
      </c>
      <c r="AL1478" s="185">
        <f t="shared" si="3920"/>
        <v>0</v>
      </c>
      <c r="AM1478" s="185">
        <f t="shared" si="3920"/>
        <v>0</v>
      </c>
      <c r="AN1478" s="185">
        <f t="shared" si="3920"/>
        <v>0</v>
      </c>
      <c r="AO1478" s="185">
        <f t="shared" si="3920"/>
        <v>0</v>
      </c>
      <c r="AP1478" s="185">
        <f t="shared" si="3920"/>
        <v>0</v>
      </c>
      <c r="AQ1478" s="185">
        <f t="shared" si="3920"/>
        <v>0</v>
      </c>
      <c r="AR1478" s="185">
        <f t="shared" si="3920"/>
        <v>0</v>
      </c>
      <c r="AS1478" s="185">
        <f t="shared" si="3920"/>
        <v>0</v>
      </c>
      <c r="AT1478" s="185">
        <f t="shared" si="3920"/>
        <v>0</v>
      </c>
      <c r="AU1478" s="185">
        <f t="shared" si="3920"/>
        <v>0</v>
      </c>
      <c r="AV1478" s="185">
        <f t="shared" si="3920"/>
        <v>0</v>
      </c>
      <c r="AW1478" s="185">
        <f>SUM(AW1475:AW1477)</f>
        <v>0</v>
      </c>
      <c r="AX1478" s="185">
        <f>SUM(AX1475:AX1477)</f>
        <v>0</v>
      </c>
      <c r="AY1478" s="185">
        <f t="shared" ref="AY1478:BK1478" si="3921">SUM(AY1475:AY1477)</f>
        <v>0</v>
      </c>
      <c r="AZ1478" s="185">
        <f t="shared" si="3921"/>
        <v>0</v>
      </c>
      <c r="BA1478" s="185">
        <f t="shared" si="3921"/>
        <v>0</v>
      </c>
      <c r="BB1478" s="185">
        <f t="shared" si="3921"/>
        <v>0</v>
      </c>
      <c r="BC1478" s="185">
        <f t="shared" si="3921"/>
        <v>0</v>
      </c>
      <c r="BD1478" s="185">
        <f t="shared" si="3921"/>
        <v>0</v>
      </c>
      <c r="BE1478" s="185">
        <f t="shared" si="3921"/>
        <v>0</v>
      </c>
      <c r="BF1478" s="185">
        <f t="shared" si="3921"/>
        <v>0</v>
      </c>
      <c r="BG1478" s="185">
        <f t="shared" si="3921"/>
        <v>0</v>
      </c>
      <c r="BH1478" s="185">
        <f t="shared" si="3921"/>
        <v>0</v>
      </c>
      <c r="BI1478" s="185">
        <f t="shared" si="3921"/>
        <v>0</v>
      </c>
      <c r="BJ1478" s="185">
        <f t="shared" si="3921"/>
        <v>0</v>
      </c>
      <c r="BK1478" s="185">
        <f t="shared" si="3921"/>
        <v>0</v>
      </c>
      <c r="BL1478" s="185">
        <f>SUM(BL1475:BL1477)</f>
        <v>0</v>
      </c>
      <c r="BM1478" s="185">
        <f>SUM(BM1475:BM1477)</f>
        <v>0</v>
      </c>
      <c r="BN1478" s="185">
        <f t="shared" ref="BN1478:BZ1478" si="3922">SUM(BN1475:BN1477)</f>
        <v>0</v>
      </c>
      <c r="BO1478" s="185">
        <f t="shared" si="3922"/>
        <v>0</v>
      </c>
      <c r="BP1478" s="185">
        <f t="shared" si="3922"/>
        <v>0</v>
      </c>
      <c r="BQ1478" s="185">
        <f t="shared" si="3922"/>
        <v>0</v>
      </c>
      <c r="BR1478" s="185">
        <f t="shared" si="3922"/>
        <v>0</v>
      </c>
      <c r="BS1478" s="185">
        <f t="shared" si="3922"/>
        <v>0</v>
      </c>
      <c r="BT1478" s="185">
        <f t="shared" si="3922"/>
        <v>0</v>
      </c>
      <c r="BU1478" s="185">
        <f t="shared" si="3922"/>
        <v>0</v>
      </c>
      <c r="BV1478" s="185">
        <f t="shared" si="3922"/>
        <v>0</v>
      </c>
      <c r="BW1478" s="185">
        <f t="shared" si="3922"/>
        <v>0</v>
      </c>
      <c r="BX1478" s="185">
        <f t="shared" si="3922"/>
        <v>0</v>
      </c>
      <c r="BY1478" s="185">
        <f t="shared" si="3922"/>
        <v>0</v>
      </c>
      <c r="BZ1478" s="185">
        <f t="shared" si="3922"/>
        <v>0</v>
      </c>
      <c r="CA1478" s="185">
        <f>SUM(CA1475:CA1477)</f>
        <v>0</v>
      </c>
      <c r="CB1478" s="185">
        <f>SUM(CB1475:CB1477)</f>
        <v>0</v>
      </c>
      <c r="CC1478" s="185">
        <f t="shared" ref="CC1478:CO1478" si="3923">SUM(CC1475:CC1477)</f>
        <v>0</v>
      </c>
      <c r="CD1478" s="185">
        <f t="shared" si="3923"/>
        <v>0</v>
      </c>
      <c r="CE1478" s="185">
        <f t="shared" si="3923"/>
        <v>0</v>
      </c>
      <c r="CF1478" s="185">
        <f t="shared" si="3923"/>
        <v>0</v>
      </c>
      <c r="CG1478" s="185">
        <f t="shared" si="3923"/>
        <v>0</v>
      </c>
      <c r="CH1478" s="185">
        <f t="shared" si="3923"/>
        <v>0</v>
      </c>
      <c r="CI1478" s="185">
        <f t="shared" si="3923"/>
        <v>0</v>
      </c>
      <c r="CJ1478" s="185">
        <f t="shared" si="3923"/>
        <v>0</v>
      </c>
      <c r="CK1478" s="185">
        <f t="shared" si="3923"/>
        <v>0</v>
      </c>
      <c r="CL1478" s="185">
        <f t="shared" si="3923"/>
        <v>0</v>
      </c>
      <c r="CM1478" s="185">
        <f t="shared" si="3923"/>
        <v>0</v>
      </c>
      <c r="CN1478" s="185">
        <f t="shared" si="3923"/>
        <v>0</v>
      </c>
      <c r="CO1478" s="185">
        <f t="shared" si="3923"/>
        <v>0</v>
      </c>
      <c r="CP1478" s="2234">
        <f t="shared" ref="CP1478:CX1478" si="3924">SUM(CP1475:CP1477)</f>
        <v>0</v>
      </c>
      <c r="CQ1478" s="2234">
        <f t="shared" si="3924"/>
        <v>0</v>
      </c>
      <c r="CR1478" s="2234">
        <f t="shared" si="3924"/>
        <v>0</v>
      </c>
      <c r="CS1478" s="283">
        <f t="shared" si="3924"/>
        <v>0</v>
      </c>
      <c r="CT1478" s="283">
        <f t="shared" si="3924"/>
        <v>0</v>
      </c>
      <c r="CU1478" s="283">
        <f t="shared" si="3924"/>
        <v>0</v>
      </c>
      <c r="CV1478" s="185">
        <f t="shared" si="3924"/>
        <v>0</v>
      </c>
      <c r="CW1478" s="185">
        <f t="shared" si="3924"/>
        <v>0</v>
      </c>
      <c r="CX1478" s="185">
        <f t="shared" si="3924"/>
        <v>0</v>
      </c>
      <c r="CY1478" s="185">
        <f t="shared" ref="CY1478:DA1478" si="3925">SUM(CY1475:CY1477)</f>
        <v>0</v>
      </c>
      <c r="CZ1478" s="185">
        <f t="shared" si="3925"/>
        <v>0</v>
      </c>
      <c r="DA1478" s="185">
        <f t="shared" si="3925"/>
        <v>0</v>
      </c>
      <c r="DB1478" s="1622"/>
      <c r="DC1478" s="1622"/>
      <c r="DD1478" s="1622"/>
      <c r="DE1478" s="185">
        <f>SUM(DE1475:DE1477)</f>
        <v>0</v>
      </c>
      <c r="DF1478" s="283"/>
      <c r="DG1478" s="185"/>
      <c r="DH1478" s="185"/>
      <c r="DI1478" s="185"/>
      <c r="DJ1478" s="185"/>
      <c r="DK1478" s="185"/>
      <c r="DL1478" s="185"/>
      <c r="DM1478" s="185"/>
      <c r="DN1478" s="23"/>
      <c r="DO1478" s="185"/>
      <c r="DP1478" s="283"/>
      <c r="DQ1478" s="185"/>
      <c r="DR1478" s="185"/>
      <c r="DS1478" s="185"/>
      <c r="DT1478" s="185"/>
      <c r="DU1478" s="185"/>
      <c r="DV1478" s="185"/>
      <c r="DW1478" s="185"/>
      <c r="DX1478" s="23"/>
      <c r="DY1478" s="185"/>
      <c r="DZ1478" s="2234">
        <f>SUM(DZ1475:DZ1477)</f>
        <v>0</v>
      </c>
      <c r="EA1478" s="283">
        <f t="shared" ref="EA1478:EB1478" si="3926">SUM(EA1475:EA1477)</f>
        <v>0</v>
      </c>
      <c r="EB1478" s="185">
        <f t="shared" si="3926"/>
        <v>0</v>
      </c>
      <c r="EC1478" s="185">
        <f t="shared" ref="EC1478" si="3927">SUM(EC1475:EC1477)</f>
        <v>0</v>
      </c>
      <c r="ED1478" s="202"/>
      <c r="EE1478" s="202"/>
      <c r="EF1478" s="202"/>
      <c r="EG1478" s="202"/>
      <c r="EH1478" s="1614"/>
    </row>
    <row r="1479" spans="1:138" ht="15" hidden="1" customHeight="1" outlineLevel="1">
      <c r="A1479" s="67"/>
      <c r="B1479" s="67"/>
      <c r="C1479" s="69" t="s">
        <v>62</v>
      </c>
      <c r="D1479" s="70" t="s">
        <v>50</v>
      </c>
      <c r="E1479" s="84"/>
      <c r="F1479" s="84"/>
      <c r="G1479" s="84"/>
      <c r="H1479" s="84"/>
      <c r="I1479" s="84"/>
      <c r="J1479" s="84"/>
      <c r="K1479" s="84"/>
      <c r="L1479" s="84"/>
      <c r="M1479" s="2199"/>
      <c r="N1479" s="68"/>
      <c r="O1479" s="84"/>
      <c r="P1479" s="185"/>
      <c r="Q1479" s="185"/>
      <c r="R1479" s="185"/>
      <c r="S1479" s="185"/>
      <c r="T1479" s="185"/>
      <c r="U1479" s="185"/>
      <c r="V1479" s="84"/>
      <c r="W1479" s="84"/>
      <c r="X1479" s="84"/>
      <c r="Y1479" s="84"/>
      <c r="Z1479" s="84"/>
      <c r="AA1479" s="185"/>
      <c r="AB1479" s="185"/>
      <c r="AC1479" s="185"/>
      <c r="AD1479" s="185"/>
      <c r="AE1479" s="185"/>
      <c r="AF1479" s="105"/>
      <c r="AG1479" s="105"/>
      <c r="AH1479" s="185"/>
      <c r="AI1479" s="185"/>
      <c r="AJ1479" s="185"/>
      <c r="AK1479" s="185"/>
      <c r="AL1479" s="185"/>
      <c r="AM1479" s="185"/>
      <c r="AN1479" s="185"/>
      <c r="AO1479" s="185"/>
      <c r="AP1479" s="185"/>
      <c r="AQ1479" s="185"/>
      <c r="AR1479" s="185"/>
      <c r="AS1479" s="185"/>
      <c r="AT1479" s="185"/>
      <c r="AU1479" s="185"/>
      <c r="AV1479" s="185"/>
      <c r="AW1479" s="185"/>
      <c r="AX1479" s="185"/>
      <c r="AY1479" s="185"/>
      <c r="AZ1479" s="185"/>
      <c r="BA1479" s="185"/>
      <c r="BB1479" s="185"/>
      <c r="BC1479" s="185"/>
      <c r="BD1479" s="185"/>
      <c r="BE1479" s="185"/>
      <c r="BF1479" s="185"/>
      <c r="BG1479" s="185"/>
      <c r="BH1479" s="185"/>
      <c r="BI1479" s="185"/>
      <c r="BJ1479" s="185"/>
      <c r="BK1479" s="185"/>
      <c r="BL1479" s="185"/>
      <c r="BM1479" s="185"/>
      <c r="BN1479" s="185"/>
      <c r="BO1479" s="185"/>
      <c r="BP1479" s="185"/>
      <c r="BQ1479" s="185"/>
      <c r="BR1479" s="185"/>
      <c r="BS1479" s="185"/>
      <c r="BT1479" s="185"/>
      <c r="BU1479" s="185"/>
      <c r="BV1479" s="185"/>
      <c r="BW1479" s="185"/>
      <c r="BX1479" s="185"/>
      <c r="BY1479" s="185"/>
      <c r="BZ1479" s="185"/>
      <c r="CA1479" s="185"/>
      <c r="CB1479" s="185"/>
      <c r="CC1479" s="185"/>
      <c r="CD1479" s="185"/>
      <c r="CE1479" s="185"/>
      <c r="CF1479" s="185"/>
      <c r="CG1479" s="185"/>
      <c r="CH1479" s="185"/>
      <c r="CI1479" s="185"/>
      <c r="CJ1479" s="185"/>
      <c r="CK1479" s="185"/>
      <c r="CL1479" s="185"/>
      <c r="CM1479" s="185"/>
      <c r="CN1479" s="185"/>
      <c r="CO1479" s="185"/>
      <c r="CP1479" s="2234"/>
      <c r="CQ1479" s="2234"/>
      <c r="CR1479" s="2234"/>
      <c r="CS1479" s="283"/>
      <c r="CT1479" s="283"/>
      <c r="CU1479" s="283"/>
      <c r="CV1479" s="185"/>
      <c r="CW1479" s="185"/>
      <c r="CX1479" s="185"/>
      <c r="CY1479" s="185"/>
      <c r="CZ1479" s="185"/>
      <c r="DA1479" s="185"/>
      <c r="DB1479" s="1622"/>
      <c r="DC1479" s="1622"/>
      <c r="DD1479" s="1622"/>
      <c r="DE1479" s="185"/>
      <c r="DF1479" s="283"/>
      <c r="DG1479" s="185"/>
      <c r="DH1479" s="185"/>
      <c r="DI1479" s="185"/>
      <c r="DJ1479" s="185"/>
      <c r="DK1479" s="185"/>
      <c r="DL1479" s="185"/>
      <c r="DM1479" s="185"/>
      <c r="DN1479" s="185"/>
      <c r="DO1479" s="185"/>
      <c r="DP1479" s="283"/>
      <c r="DQ1479" s="185"/>
      <c r="DR1479" s="185"/>
      <c r="DS1479" s="185"/>
      <c r="DT1479" s="185"/>
      <c r="DU1479" s="185"/>
      <c r="DV1479" s="185"/>
      <c r="DW1479" s="185"/>
      <c r="DX1479" s="185"/>
      <c r="DY1479" s="185"/>
      <c r="DZ1479" s="2234"/>
      <c r="EA1479" s="283"/>
      <c r="EB1479" s="185"/>
      <c r="EC1479" s="185"/>
      <c r="ED1479" s="202"/>
      <c r="EE1479" s="202"/>
      <c r="EF1479" s="202"/>
      <c r="EG1479" s="202"/>
      <c r="EH1479" s="1614"/>
    </row>
    <row r="1480" spans="1:138" ht="15" hidden="1" customHeight="1" outlineLevel="1">
      <c r="A1480" s="67"/>
      <c r="B1480" s="67"/>
      <c r="C1480" s="92"/>
      <c r="D1480" s="67"/>
      <c r="E1480" s="71"/>
      <c r="F1480" s="71"/>
      <c r="G1480" s="71"/>
      <c r="H1480" s="86">
        <f>SUM(I1480:L1480)</f>
        <v>0</v>
      </c>
      <c r="I1480" s="71"/>
      <c r="J1480" s="71"/>
      <c r="K1480" s="71"/>
      <c r="L1480" s="71"/>
      <c r="M1480" s="2221"/>
      <c r="N1480" s="71"/>
      <c r="O1480" s="71"/>
      <c r="P1480" s="105"/>
      <c r="Q1480" s="185">
        <f>SUM(R1480:U1480)</f>
        <v>0</v>
      </c>
      <c r="R1480" s="23"/>
      <c r="S1480" s="23"/>
      <c r="T1480" s="23"/>
      <c r="U1480" s="23"/>
      <c r="V1480" s="86">
        <f>SUM(W1480:Z1480)</f>
        <v>0</v>
      </c>
      <c r="W1480" s="71"/>
      <c r="X1480" s="71"/>
      <c r="Y1480" s="71"/>
      <c r="Z1480" s="71"/>
      <c r="AA1480" s="185">
        <f>SUM(AB1480:AE1480)</f>
        <v>0</v>
      </c>
      <c r="AB1480" s="23"/>
      <c r="AC1480" s="23"/>
      <c r="AD1480" s="23"/>
      <c r="AE1480" s="23"/>
      <c r="AF1480" s="105"/>
      <c r="AG1480" s="105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216"/>
      <c r="CQ1480" s="2216"/>
      <c r="CR1480" s="2216"/>
      <c r="CS1480" s="85"/>
      <c r="CT1480" s="85"/>
      <c r="CU1480" s="85"/>
      <c r="CV1480" s="23"/>
      <c r="CW1480" s="23"/>
      <c r="CX1480" s="23"/>
      <c r="CY1480" s="23"/>
      <c r="CZ1480" s="23"/>
      <c r="DA1480" s="23"/>
      <c r="DB1480" s="1496"/>
      <c r="DC1480" s="1496"/>
      <c r="DD1480" s="1496"/>
      <c r="DE1480" s="23"/>
      <c r="DF1480" s="85"/>
      <c r="DG1480" s="23"/>
      <c r="DH1480" s="23"/>
      <c r="DI1480" s="23"/>
      <c r="DJ1480" s="23"/>
      <c r="DK1480" s="23"/>
      <c r="DL1480" s="23"/>
      <c r="DM1480" s="23"/>
      <c r="DN1480" s="185"/>
      <c r="DO1480" s="23"/>
      <c r="DP1480" s="85"/>
      <c r="DQ1480" s="23"/>
      <c r="DR1480" s="23"/>
      <c r="DS1480" s="23"/>
      <c r="DT1480" s="23"/>
      <c r="DU1480" s="23"/>
      <c r="DV1480" s="23"/>
      <c r="DW1480" s="23"/>
      <c r="DX1480" s="185"/>
      <c r="DY1480" s="23"/>
      <c r="DZ1480" s="2216"/>
      <c r="EA1480" s="85"/>
      <c r="EB1480" s="23"/>
      <c r="EC1480" s="23"/>
      <c r="ED1480" s="171"/>
      <c r="EE1480" s="171"/>
      <c r="EF1480" s="171"/>
      <c r="EG1480" s="171"/>
      <c r="EH1480" s="1291"/>
    </row>
    <row r="1481" spans="1:138" ht="15" hidden="1" customHeight="1" outlineLevel="1">
      <c r="A1481" s="67"/>
      <c r="B1481" s="67"/>
      <c r="C1481" s="92"/>
      <c r="D1481" s="67"/>
      <c r="E1481" s="71"/>
      <c r="F1481" s="71"/>
      <c r="G1481" s="71"/>
      <c r="H1481" s="86">
        <f>SUM(I1481:L1481)</f>
        <v>0</v>
      </c>
      <c r="I1481" s="71"/>
      <c r="J1481" s="71"/>
      <c r="K1481" s="71"/>
      <c r="L1481" s="71"/>
      <c r="M1481" s="2221"/>
      <c r="N1481" s="71"/>
      <c r="O1481" s="71"/>
      <c r="P1481" s="105"/>
      <c r="Q1481" s="185">
        <f>SUM(R1481:U1481)</f>
        <v>0</v>
      </c>
      <c r="R1481" s="196"/>
      <c r="S1481" s="196"/>
      <c r="T1481" s="196"/>
      <c r="U1481" s="196"/>
      <c r="V1481" s="86">
        <f>SUM(W1481:Z1481)</f>
        <v>0</v>
      </c>
      <c r="W1481" s="71"/>
      <c r="X1481" s="71"/>
      <c r="Y1481" s="71"/>
      <c r="Z1481" s="71"/>
      <c r="AA1481" s="185">
        <f>SUM(AB1481:AE1481)</f>
        <v>0</v>
      </c>
      <c r="AB1481" s="196"/>
      <c r="AC1481" s="196"/>
      <c r="AD1481" s="196"/>
      <c r="AE1481" s="196"/>
      <c r="AF1481" s="105"/>
      <c r="AG1481" s="105"/>
      <c r="AH1481" s="3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3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3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3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216"/>
      <c r="CQ1481" s="2216"/>
      <c r="CR1481" s="2216"/>
      <c r="CS1481" s="85"/>
      <c r="CT1481" s="85"/>
      <c r="CU1481" s="85"/>
      <c r="CV1481" s="23"/>
      <c r="CW1481" s="23"/>
      <c r="CX1481" s="23"/>
      <c r="CY1481" s="23"/>
      <c r="CZ1481" s="23"/>
      <c r="DA1481" s="23"/>
      <c r="DB1481" s="1496"/>
      <c r="DC1481" s="1496"/>
      <c r="DD1481" s="1496"/>
      <c r="DE1481" s="23"/>
      <c r="DF1481" s="85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85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216"/>
      <c r="EA1481" s="85"/>
      <c r="EB1481" s="23"/>
      <c r="EC1481" s="23"/>
      <c r="ED1481" s="171"/>
      <c r="EE1481" s="171"/>
      <c r="EF1481" s="171"/>
      <c r="EG1481" s="171"/>
      <c r="EH1481" s="1291"/>
    </row>
    <row r="1482" spans="1:138" ht="15" hidden="1" customHeight="1" outlineLevel="1">
      <c r="A1482" s="67"/>
      <c r="B1482" s="67"/>
      <c r="C1482" s="92" t="s">
        <v>49</v>
      </c>
      <c r="D1482" s="67"/>
      <c r="E1482" s="71"/>
      <c r="F1482" s="71"/>
      <c r="G1482" s="71"/>
      <c r="H1482" s="86">
        <f>SUM(I1482:L1482)</f>
        <v>0</v>
      </c>
      <c r="I1482" s="71"/>
      <c r="J1482" s="71"/>
      <c r="K1482" s="71"/>
      <c r="L1482" s="71"/>
      <c r="M1482" s="2221"/>
      <c r="N1482" s="71"/>
      <c r="O1482" s="71"/>
      <c r="P1482" s="105"/>
      <c r="Q1482" s="185">
        <f>SUM(R1482:U1482)</f>
        <v>0</v>
      </c>
      <c r="R1482" s="196"/>
      <c r="S1482" s="196"/>
      <c r="T1482" s="196"/>
      <c r="U1482" s="196"/>
      <c r="V1482" s="86">
        <f>SUM(W1482:Z1482)</f>
        <v>0</v>
      </c>
      <c r="W1482" s="71"/>
      <c r="X1482" s="71"/>
      <c r="Y1482" s="71"/>
      <c r="Z1482" s="71"/>
      <c r="AA1482" s="185">
        <f>SUM(AB1482:AE1482)</f>
        <v>0</v>
      </c>
      <c r="AB1482" s="196"/>
      <c r="AC1482" s="196"/>
      <c r="AD1482" s="196"/>
      <c r="AE1482" s="196"/>
      <c r="AF1482" s="105"/>
      <c r="AG1482" s="105"/>
      <c r="AH1482" s="3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3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3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3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216"/>
      <c r="CQ1482" s="2216"/>
      <c r="CR1482" s="2216"/>
      <c r="CS1482" s="85"/>
      <c r="CT1482" s="85"/>
      <c r="CU1482" s="85"/>
      <c r="CV1482" s="23"/>
      <c r="CW1482" s="23"/>
      <c r="CX1482" s="23"/>
      <c r="CY1482" s="23"/>
      <c r="CZ1482" s="23"/>
      <c r="DA1482" s="23"/>
      <c r="DB1482" s="1496"/>
      <c r="DC1482" s="1496"/>
      <c r="DD1482" s="1496"/>
      <c r="DE1482" s="23"/>
      <c r="DF1482" s="85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85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216"/>
      <c r="EA1482" s="85"/>
      <c r="EB1482" s="23"/>
      <c r="EC1482" s="23"/>
      <c r="ED1482" s="171"/>
      <c r="EE1482" s="171"/>
      <c r="EF1482" s="171"/>
      <c r="EG1482" s="171"/>
      <c r="EH1482" s="1291"/>
    </row>
    <row r="1483" spans="1:138" ht="15" hidden="1" customHeight="1" outlineLevel="1">
      <c r="A1483" s="67"/>
      <c r="B1483" s="67"/>
      <c r="C1483" s="88"/>
      <c r="D1483" s="71" t="s">
        <v>1</v>
      </c>
      <c r="E1483" s="84"/>
      <c r="F1483" s="84"/>
      <c r="G1483" s="84"/>
      <c r="H1483" s="84"/>
      <c r="I1483" s="84"/>
      <c r="J1483" s="84"/>
      <c r="K1483" s="84"/>
      <c r="L1483" s="84"/>
      <c r="M1483" s="2199"/>
      <c r="N1483" s="68"/>
      <c r="O1483" s="84"/>
      <c r="P1483" s="185"/>
      <c r="Q1483" s="185"/>
      <c r="R1483" s="185"/>
      <c r="S1483" s="185"/>
      <c r="T1483" s="185"/>
      <c r="U1483" s="185"/>
      <c r="V1483" s="84"/>
      <c r="W1483" s="84"/>
      <c r="X1483" s="84"/>
      <c r="Y1483" s="84"/>
      <c r="Z1483" s="84"/>
      <c r="AA1483" s="185"/>
      <c r="AB1483" s="185"/>
      <c r="AC1483" s="185"/>
      <c r="AD1483" s="185"/>
      <c r="AE1483" s="185"/>
      <c r="AF1483" s="105"/>
      <c r="AG1483" s="105"/>
      <c r="AH1483" s="185">
        <f>SUM(AH1480:AH1482)</f>
        <v>0</v>
      </c>
      <c r="AI1483" s="185">
        <f>SUM(AI1480:AI1482)</f>
        <v>0</v>
      </c>
      <c r="AJ1483" s="185">
        <f t="shared" ref="AJ1483:AV1483" si="3928">SUM(AJ1480:AJ1482)</f>
        <v>0</v>
      </c>
      <c r="AK1483" s="185">
        <f t="shared" si="3928"/>
        <v>0</v>
      </c>
      <c r="AL1483" s="185">
        <f t="shared" si="3928"/>
        <v>0</v>
      </c>
      <c r="AM1483" s="185">
        <f t="shared" si="3928"/>
        <v>0</v>
      </c>
      <c r="AN1483" s="185">
        <f t="shared" si="3928"/>
        <v>0</v>
      </c>
      <c r="AO1483" s="185">
        <f t="shared" si="3928"/>
        <v>0</v>
      </c>
      <c r="AP1483" s="185">
        <f t="shared" si="3928"/>
        <v>0</v>
      </c>
      <c r="AQ1483" s="185">
        <f t="shared" si="3928"/>
        <v>0</v>
      </c>
      <c r="AR1483" s="185">
        <f t="shared" si="3928"/>
        <v>0</v>
      </c>
      <c r="AS1483" s="185">
        <f t="shared" si="3928"/>
        <v>0</v>
      </c>
      <c r="AT1483" s="185">
        <f t="shared" si="3928"/>
        <v>0</v>
      </c>
      <c r="AU1483" s="185">
        <f t="shared" si="3928"/>
        <v>0</v>
      </c>
      <c r="AV1483" s="185">
        <f t="shared" si="3928"/>
        <v>0</v>
      </c>
      <c r="AW1483" s="185">
        <f>SUM(AW1480:AW1482)</f>
        <v>0</v>
      </c>
      <c r="AX1483" s="185">
        <f>SUM(AX1480:AX1482)</f>
        <v>0</v>
      </c>
      <c r="AY1483" s="185">
        <f t="shared" ref="AY1483:BK1483" si="3929">SUM(AY1480:AY1482)</f>
        <v>0</v>
      </c>
      <c r="AZ1483" s="185">
        <f t="shared" si="3929"/>
        <v>0</v>
      </c>
      <c r="BA1483" s="185">
        <f t="shared" si="3929"/>
        <v>0</v>
      </c>
      <c r="BB1483" s="185">
        <f t="shared" si="3929"/>
        <v>0</v>
      </c>
      <c r="BC1483" s="185">
        <f t="shared" si="3929"/>
        <v>0</v>
      </c>
      <c r="BD1483" s="185">
        <f t="shared" si="3929"/>
        <v>0</v>
      </c>
      <c r="BE1483" s="185">
        <f t="shared" si="3929"/>
        <v>0</v>
      </c>
      <c r="BF1483" s="185">
        <f t="shared" si="3929"/>
        <v>0</v>
      </c>
      <c r="BG1483" s="185">
        <f t="shared" si="3929"/>
        <v>0</v>
      </c>
      <c r="BH1483" s="185">
        <f t="shared" si="3929"/>
        <v>0</v>
      </c>
      <c r="BI1483" s="185">
        <f t="shared" si="3929"/>
        <v>0</v>
      </c>
      <c r="BJ1483" s="185">
        <f t="shared" si="3929"/>
        <v>0</v>
      </c>
      <c r="BK1483" s="185">
        <f t="shared" si="3929"/>
        <v>0</v>
      </c>
      <c r="BL1483" s="185">
        <f>SUM(BL1480:BL1482)</f>
        <v>0</v>
      </c>
      <c r="BM1483" s="185">
        <f>SUM(BM1480:BM1482)</f>
        <v>0</v>
      </c>
      <c r="BN1483" s="185">
        <f t="shared" ref="BN1483:BZ1483" si="3930">SUM(BN1480:BN1482)</f>
        <v>0</v>
      </c>
      <c r="BO1483" s="185">
        <f t="shared" si="3930"/>
        <v>0</v>
      </c>
      <c r="BP1483" s="185">
        <f t="shared" si="3930"/>
        <v>0</v>
      </c>
      <c r="BQ1483" s="185">
        <f t="shared" si="3930"/>
        <v>0</v>
      </c>
      <c r="BR1483" s="185">
        <f t="shared" si="3930"/>
        <v>0</v>
      </c>
      <c r="BS1483" s="185">
        <f t="shared" si="3930"/>
        <v>0</v>
      </c>
      <c r="BT1483" s="185">
        <f t="shared" si="3930"/>
        <v>0</v>
      </c>
      <c r="BU1483" s="185">
        <f t="shared" si="3930"/>
        <v>0</v>
      </c>
      <c r="BV1483" s="185">
        <f t="shared" si="3930"/>
        <v>0</v>
      </c>
      <c r="BW1483" s="185">
        <f t="shared" si="3930"/>
        <v>0</v>
      </c>
      <c r="BX1483" s="185">
        <f t="shared" si="3930"/>
        <v>0</v>
      </c>
      <c r="BY1483" s="185">
        <f t="shared" si="3930"/>
        <v>0</v>
      </c>
      <c r="BZ1483" s="185">
        <f t="shared" si="3930"/>
        <v>0</v>
      </c>
      <c r="CA1483" s="185">
        <f>SUM(CA1480:CA1482)</f>
        <v>0</v>
      </c>
      <c r="CB1483" s="185">
        <f>SUM(CB1480:CB1482)</f>
        <v>0</v>
      </c>
      <c r="CC1483" s="185">
        <f t="shared" ref="CC1483:CO1483" si="3931">SUM(CC1480:CC1482)</f>
        <v>0</v>
      </c>
      <c r="CD1483" s="185">
        <f t="shared" si="3931"/>
        <v>0</v>
      </c>
      <c r="CE1483" s="185">
        <f t="shared" si="3931"/>
        <v>0</v>
      </c>
      <c r="CF1483" s="185">
        <f t="shared" si="3931"/>
        <v>0</v>
      </c>
      <c r="CG1483" s="185">
        <f t="shared" si="3931"/>
        <v>0</v>
      </c>
      <c r="CH1483" s="185">
        <f t="shared" si="3931"/>
        <v>0</v>
      </c>
      <c r="CI1483" s="185">
        <f t="shared" si="3931"/>
        <v>0</v>
      </c>
      <c r="CJ1483" s="185">
        <f t="shared" si="3931"/>
        <v>0</v>
      </c>
      <c r="CK1483" s="185">
        <f t="shared" si="3931"/>
        <v>0</v>
      </c>
      <c r="CL1483" s="185">
        <f t="shared" si="3931"/>
        <v>0</v>
      </c>
      <c r="CM1483" s="185">
        <f t="shared" si="3931"/>
        <v>0</v>
      </c>
      <c r="CN1483" s="185">
        <f t="shared" si="3931"/>
        <v>0</v>
      </c>
      <c r="CO1483" s="185">
        <f t="shared" si="3931"/>
        <v>0</v>
      </c>
      <c r="CP1483" s="2234">
        <f t="shared" ref="CP1483:CX1483" si="3932">SUM(CP1480:CP1482)</f>
        <v>0</v>
      </c>
      <c r="CQ1483" s="2234">
        <f t="shared" si="3932"/>
        <v>0</v>
      </c>
      <c r="CR1483" s="2234">
        <f t="shared" si="3932"/>
        <v>0</v>
      </c>
      <c r="CS1483" s="283">
        <f t="shared" si="3932"/>
        <v>0</v>
      </c>
      <c r="CT1483" s="283">
        <f t="shared" si="3932"/>
        <v>0</v>
      </c>
      <c r="CU1483" s="283">
        <f t="shared" si="3932"/>
        <v>0</v>
      </c>
      <c r="CV1483" s="185">
        <f t="shared" si="3932"/>
        <v>0</v>
      </c>
      <c r="CW1483" s="185">
        <f t="shared" si="3932"/>
        <v>0</v>
      </c>
      <c r="CX1483" s="185">
        <f t="shared" si="3932"/>
        <v>0</v>
      </c>
      <c r="CY1483" s="185">
        <f t="shared" ref="CY1483:DA1483" si="3933">SUM(CY1480:CY1482)</f>
        <v>0</v>
      </c>
      <c r="CZ1483" s="185">
        <f t="shared" si="3933"/>
        <v>0</v>
      </c>
      <c r="DA1483" s="185">
        <f t="shared" si="3933"/>
        <v>0</v>
      </c>
      <c r="DB1483" s="1622"/>
      <c r="DC1483" s="1622"/>
      <c r="DD1483" s="1622"/>
      <c r="DE1483" s="185">
        <f>SUM(DE1480:DE1482)</f>
        <v>0</v>
      </c>
      <c r="DF1483" s="283"/>
      <c r="DG1483" s="185"/>
      <c r="DH1483" s="185"/>
      <c r="DI1483" s="185"/>
      <c r="DJ1483" s="185"/>
      <c r="DK1483" s="185"/>
      <c r="DL1483" s="185"/>
      <c r="DM1483" s="185"/>
      <c r="DN1483" s="23"/>
      <c r="DO1483" s="185"/>
      <c r="DP1483" s="283"/>
      <c r="DQ1483" s="185"/>
      <c r="DR1483" s="185"/>
      <c r="DS1483" s="185"/>
      <c r="DT1483" s="185"/>
      <c r="DU1483" s="185"/>
      <c r="DV1483" s="185"/>
      <c r="DW1483" s="185"/>
      <c r="DX1483" s="23"/>
      <c r="DY1483" s="185"/>
      <c r="DZ1483" s="2234">
        <f>SUM(DZ1480:DZ1482)</f>
        <v>0</v>
      </c>
      <c r="EA1483" s="283">
        <f t="shared" ref="EA1483:EB1483" si="3934">SUM(EA1480:EA1482)</f>
        <v>0</v>
      </c>
      <c r="EB1483" s="185">
        <f t="shared" si="3934"/>
        <v>0</v>
      </c>
      <c r="EC1483" s="185">
        <f t="shared" ref="EC1483" si="3935">SUM(EC1480:EC1482)</f>
        <v>0</v>
      </c>
      <c r="ED1483" s="202"/>
      <c r="EE1483" s="202"/>
      <c r="EF1483" s="202"/>
      <c r="EG1483" s="202"/>
      <c r="EH1483" s="1614"/>
    </row>
    <row r="1484" spans="1:138" ht="78.75" hidden="1" customHeight="1" outlineLevel="1">
      <c r="A1484" s="72"/>
      <c r="B1484" s="72"/>
      <c r="C1484" s="74">
        <v>2</v>
      </c>
      <c r="D1484" s="75" t="s">
        <v>141</v>
      </c>
      <c r="E1484" s="73"/>
      <c r="F1484" s="73"/>
      <c r="G1484" s="73"/>
      <c r="H1484" s="73"/>
      <c r="I1484" s="73"/>
      <c r="J1484" s="73"/>
      <c r="K1484" s="73"/>
      <c r="L1484" s="73"/>
      <c r="M1484" s="2199"/>
      <c r="N1484" s="68"/>
      <c r="O1484" s="73"/>
      <c r="P1484" s="185"/>
      <c r="Q1484" s="185"/>
      <c r="R1484" s="185"/>
      <c r="S1484" s="185"/>
      <c r="T1484" s="185"/>
      <c r="U1484" s="185"/>
      <c r="V1484" s="73"/>
      <c r="W1484" s="73"/>
      <c r="X1484" s="73"/>
      <c r="Y1484" s="73"/>
      <c r="Z1484" s="73"/>
      <c r="AA1484" s="185"/>
      <c r="AB1484" s="185"/>
      <c r="AC1484" s="185"/>
      <c r="AD1484" s="185"/>
      <c r="AE1484" s="185"/>
      <c r="AF1484" s="185"/>
      <c r="AG1484" s="185"/>
      <c r="AH1484" s="185"/>
      <c r="AI1484" s="186">
        <f>AI1490+AI1495+AI1500+AI1505+AI1510+AI1515+AI1521+AI1526+AI1531+AI1536+AI1541+AI1546</f>
        <v>0</v>
      </c>
      <c r="AJ1484" s="186">
        <f>AJ1490+AJ1495+AJ1500+AJ1505+AJ1510+AJ1515+AJ1521+AJ1526+AJ1531+AJ1536+AJ1541+AJ1546</f>
        <v>0</v>
      </c>
      <c r="AK1484" s="185"/>
      <c r="AL1484" s="186">
        <f>AL1490+AL1495+AL1500+AL1505+AL1510+AL1515+AL1521+AL1526+AL1531+AL1536+AL1541+AL1546</f>
        <v>0</v>
      </c>
      <c r="AM1484" s="186">
        <f>AM1490+AM1495+AM1500+AM1505+AM1510+AM1515+AM1521+AM1526+AM1531+AM1536+AM1541+AM1546</f>
        <v>0</v>
      </c>
      <c r="AN1484" s="185"/>
      <c r="AO1484" s="186">
        <f>AO1490+AO1495+AO1500+AO1505+AO1510+AO1515+AO1521+AO1526+AO1531+AO1536+AO1541+AO1546</f>
        <v>0</v>
      </c>
      <c r="AP1484" s="186">
        <f>AP1490+AP1495+AP1500+AP1505+AP1510+AP1515+AP1521+AP1526+AP1531+AP1536+AP1541+AP1546</f>
        <v>0</v>
      </c>
      <c r="AQ1484" s="185"/>
      <c r="AR1484" s="186">
        <f>AR1490+AR1495+AR1500+AR1505+AR1510+AR1515+AR1521+AR1526+AR1531+AR1536+AR1541+AR1546</f>
        <v>0</v>
      </c>
      <c r="AS1484" s="186">
        <f>AS1490+AS1495+AS1500+AS1505+AS1510+AS1515+AS1521+AS1526+AS1531+AS1536+AS1541+AS1546</f>
        <v>0</v>
      </c>
      <c r="AT1484" s="185"/>
      <c r="AU1484" s="186">
        <f>AU1490+AU1495+AU1500+AU1505+AU1510+AU1515+AU1521+AU1526+AU1531+AU1536+AU1541+AU1546</f>
        <v>0</v>
      </c>
      <c r="AV1484" s="186">
        <f>AV1490+AV1495+AV1500+AV1505+AV1510+AV1515+AV1521+AV1526+AV1531+AV1536+AV1541+AV1546</f>
        <v>0</v>
      </c>
      <c r="AW1484" s="185"/>
      <c r="AX1484" s="186">
        <f>AX1490+AX1495+AX1500+AX1505+AX1510+AX1515+AX1521+AX1526+AX1531+AX1536+AX1541+AX1546</f>
        <v>0</v>
      </c>
      <c r="AY1484" s="186">
        <f>AY1490+AY1495+AY1500+AY1505+AY1510+AY1515+AY1521+AY1526+AY1531+AY1536+AY1541+AY1546</f>
        <v>0</v>
      </c>
      <c r="AZ1484" s="185"/>
      <c r="BA1484" s="186">
        <f>BA1490+BA1495+BA1500+BA1505+BA1510+BA1515+BA1521+BA1526+BA1531+BA1536+BA1541+BA1546</f>
        <v>0</v>
      </c>
      <c r="BB1484" s="186">
        <f>BB1490+BB1495+BB1500+BB1505+BB1510+BB1515+BB1521+BB1526+BB1531+BB1536+BB1541+BB1546</f>
        <v>0</v>
      </c>
      <c r="BC1484" s="185"/>
      <c r="BD1484" s="186">
        <f>BD1490+BD1495+BD1500+BD1505+BD1510+BD1515+BD1521+BD1526+BD1531+BD1536+BD1541+BD1546</f>
        <v>0</v>
      </c>
      <c r="BE1484" s="186">
        <f>BE1490+BE1495+BE1500+BE1505+BE1510+BE1515+BE1521+BE1526+BE1531+BE1536+BE1541+BE1546</f>
        <v>0</v>
      </c>
      <c r="BF1484" s="185"/>
      <c r="BG1484" s="186">
        <f>BG1490+BG1495+BG1500+BG1505+BG1510+BG1515+BG1521+BG1526+BG1531+BG1536+BG1541+BG1546</f>
        <v>0</v>
      </c>
      <c r="BH1484" s="186">
        <f>BH1490+BH1495+BH1500+BH1505+BH1510+BH1515+BH1521+BH1526+BH1531+BH1536+BH1541+BH1546</f>
        <v>0</v>
      </c>
      <c r="BI1484" s="185"/>
      <c r="BJ1484" s="186">
        <f>BJ1490+BJ1495+BJ1500+BJ1505+BJ1510+BJ1515+BJ1521+BJ1526+BJ1531+BJ1536+BJ1541+BJ1546</f>
        <v>0</v>
      </c>
      <c r="BK1484" s="186">
        <f>BK1490+BK1495+BK1500+BK1505+BK1510+BK1515+BK1521+BK1526+BK1531+BK1536+BK1541+BK1546</f>
        <v>0</v>
      </c>
      <c r="BL1484" s="185"/>
      <c r="BM1484" s="186">
        <f>BM1490+BM1495+BM1500+BM1505+BM1510+BM1515+BM1521+BM1526+BM1531+BM1536+BM1541+BM1546</f>
        <v>0</v>
      </c>
      <c r="BN1484" s="186">
        <f>BN1490+BN1495+BN1500+BN1505+BN1510+BN1515+BN1521+BN1526+BN1531+BN1536+BN1541+BN1546</f>
        <v>0</v>
      </c>
      <c r="BO1484" s="185"/>
      <c r="BP1484" s="186">
        <f>BP1490+BP1495+BP1500+BP1505+BP1510+BP1515+BP1521+BP1526+BP1531+BP1536+BP1541+BP1546</f>
        <v>0</v>
      </c>
      <c r="BQ1484" s="186">
        <f>BQ1490+BQ1495+BQ1500+BQ1505+BQ1510+BQ1515+BQ1521+BQ1526+BQ1531+BQ1536+BQ1541+BQ1546</f>
        <v>0</v>
      </c>
      <c r="BR1484" s="185"/>
      <c r="BS1484" s="186">
        <f>BS1490+BS1495+BS1500+BS1505+BS1510+BS1515+BS1521+BS1526+BS1531+BS1536+BS1541+BS1546</f>
        <v>0</v>
      </c>
      <c r="BT1484" s="186">
        <f>BT1490+BT1495+BT1500+BT1505+BT1510+BT1515+BT1521+BT1526+BT1531+BT1536+BT1541+BT1546</f>
        <v>0</v>
      </c>
      <c r="BU1484" s="185"/>
      <c r="BV1484" s="186">
        <f>BV1490+BV1495+BV1500+BV1505+BV1510+BV1515+BV1521+BV1526+BV1531+BV1536+BV1541+BV1546</f>
        <v>0</v>
      </c>
      <c r="BW1484" s="186">
        <f>BW1490+BW1495+BW1500+BW1505+BW1510+BW1515+BW1521+BW1526+BW1531+BW1536+BW1541+BW1546</f>
        <v>0</v>
      </c>
      <c r="BX1484" s="185"/>
      <c r="BY1484" s="186">
        <f>BY1490+BY1495+BY1500+BY1505+BY1510+BY1515+BY1521+BY1526+BY1531+BY1536+BY1541+BY1546</f>
        <v>0</v>
      </c>
      <c r="BZ1484" s="186">
        <f>BZ1490+BZ1495+BZ1500+BZ1505+BZ1510+BZ1515+BZ1521+BZ1526+BZ1531+BZ1536+BZ1541+BZ1546</f>
        <v>0</v>
      </c>
      <c r="CA1484" s="185"/>
      <c r="CB1484" s="186">
        <f>CB1490+CB1495+CB1500+CB1505+CB1510+CB1515+CB1521+CB1526+CB1531+CB1536+CB1541+CB1546</f>
        <v>0</v>
      </c>
      <c r="CC1484" s="186">
        <f>CC1490+CC1495+CC1500+CC1505+CC1510+CC1515+CC1521+CC1526+CC1531+CC1536+CC1541+CC1546</f>
        <v>0</v>
      </c>
      <c r="CD1484" s="185"/>
      <c r="CE1484" s="186">
        <f>CE1490+CE1495+CE1500+CE1505+CE1510+CE1515+CE1521+CE1526+CE1531+CE1536+CE1541+CE1546</f>
        <v>0</v>
      </c>
      <c r="CF1484" s="186">
        <f>CF1490+CF1495+CF1500+CF1505+CF1510+CF1515+CF1521+CF1526+CF1531+CF1536+CF1541+CF1546</f>
        <v>0</v>
      </c>
      <c r="CG1484" s="185"/>
      <c r="CH1484" s="186">
        <f>CH1490+CH1495+CH1500+CH1505+CH1510+CH1515+CH1521+CH1526+CH1531+CH1536+CH1541+CH1546</f>
        <v>0</v>
      </c>
      <c r="CI1484" s="186">
        <f>CI1490+CI1495+CI1500+CI1505+CI1510+CI1515+CI1521+CI1526+CI1531+CI1536+CI1541+CI1546</f>
        <v>0</v>
      </c>
      <c r="CJ1484" s="185"/>
      <c r="CK1484" s="186">
        <f>CK1490+CK1495+CK1500+CK1505+CK1510+CK1515+CK1521+CK1526+CK1531+CK1536+CK1541+CK1546</f>
        <v>0</v>
      </c>
      <c r="CL1484" s="186">
        <f>CL1490+CL1495+CL1500+CL1505+CL1510+CL1515+CL1521+CL1526+CL1531+CL1536+CL1541+CL1546</f>
        <v>0</v>
      </c>
      <c r="CM1484" s="185"/>
      <c r="CN1484" s="186">
        <f>CN1490+CN1495+CN1500+CN1505+CN1510+CN1515+CN1521+CN1526+CN1531+CN1536+CN1541+CN1546</f>
        <v>0</v>
      </c>
      <c r="CO1484" s="186">
        <f>CO1490+CO1495+CO1500+CO1505+CO1510+CO1515+CO1521+CO1526+CO1531+CO1536+CO1541+CO1546</f>
        <v>0</v>
      </c>
      <c r="CP1484" s="2234"/>
      <c r="CQ1484" s="2312">
        <f>CQ1490+CQ1495+CQ1500+CQ1505+CQ1510+CQ1515+CQ1521+CQ1526+CQ1531+CQ1536+CQ1541+CQ1546</f>
        <v>0</v>
      </c>
      <c r="CR1484" s="2312">
        <f>CR1490+CR1495+CR1500+CR1505+CR1510+CR1515+CR1521+CR1526+CR1531+CR1536+CR1541+CR1546</f>
        <v>0</v>
      </c>
      <c r="CS1484" s="283"/>
      <c r="CT1484" s="284">
        <f>CT1490+CT1495+CT1500+CT1505+CT1510+CT1515+CT1521+CT1526+CT1531+CT1536+CT1541+CT1546</f>
        <v>0</v>
      </c>
      <c r="CU1484" s="284">
        <f>CU1490+CU1495+CU1500+CU1505+CU1510+CU1515+CU1521+CU1526+CU1531+CU1536+CU1541+CU1546</f>
        <v>0</v>
      </c>
      <c r="CV1484" s="185"/>
      <c r="CW1484" s="186">
        <f>CW1490+CW1495+CW1500+CW1505+CW1510+CW1515+CW1521+CW1526+CW1531+CW1536+CW1541+CW1546</f>
        <v>0</v>
      </c>
      <c r="CX1484" s="186">
        <f>CX1490+CX1495+CX1500+CX1505+CX1510+CX1515+CX1521+CX1526+CX1531+CX1536+CX1541+CX1546</f>
        <v>0</v>
      </c>
      <c r="CY1484" s="185"/>
      <c r="CZ1484" s="186">
        <f>CZ1490+CZ1495+CZ1500+CZ1505+CZ1510+CZ1515+CZ1521+CZ1526+CZ1531+CZ1536+CZ1541+CZ1546</f>
        <v>0</v>
      </c>
      <c r="DA1484" s="186">
        <f>DA1490+DA1495+DA1500+DA1505+DA1510+DA1515+DA1521+DA1526+DA1531+DA1536+DA1541+DA1546</f>
        <v>0</v>
      </c>
      <c r="DB1484" s="1516"/>
      <c r="DC1484" s="1516"/>
      <c r="DD1484" s="1516"/>
      <c r="DE1484" s="186">
        <f t="shared" ref="DE1484:EB1484" si="3936">DE1490+DE1495+DE1500+DE1505+DE1510+DE1515+DE1521+DE1526+DE1531+DE1536+DE1541+DE1546</f>
        <v>0</v>
      </c>
      <c r="DF1484" s="284"/>
      <c r="DG1484" s="186"/>
      <c r="DH1484" s="186"/>
      <c r="DI1484" s="186"/>
      <c r="DJ1484" s="186"/>
      <c r="DK1484" s="186"/>
      <c r="DL1484" s="186"/>
      <c r="DM1484" s="186"/>
      <c r="DN1484" s="185"/>
      <c r="DO1484" s="186"/>
      <c r="DP1484" s="284"/>
      <c r="DQ1484" s="186"/>
      <c r="DR1484" s="186"/>
      <c r="DS1484" s="186"/>
      <c r="DT1484" s="186"/>
      <c r="DU1484" s="186"/>
      <c r="DV1484" s="186"/>
      <c r="DW1484" s="186"/>
      <c r="DX1484" s="185"/>
      <c r="DY1484" s="186"/>
      <c r="DZ1484" s="2312">
        <f t="shared" si="3936"/>
        <v>0</v>
      </c>
      <c r="EA1484" s="284">
        <f t="shared" si="3936"/>
        <v>0</v>
      </c>
      <c r="EB1484" s="186">
        <f t="shared" si="3936"/>
        <v>0</v>
      </c>
      <c r="EC1484" s="186">
        <f t="shared" ref="EC1484" si="3937">EC1490+EC1495+EC1500+EC1505+EC1510+EC1515+EC1521+EC1526+EC1531+EC1536+EC1541+EC1546</f>
        <v>0</v>
      </c>
      <c r="ED1484" s="177"/>
      <c r="EE1484" s="177"/>
      <c r="EF1484" s="177"/>
      <c r="EG1484" s="177"/>
      <c r="EH1484" s="1616"/>
    </row>
    <row r="1485" spans="1:138" ht="15" hidden="1" customHeight="1" outlineLevel="1">
      <c r="A1485" s="67"/>
      <c r="B1485" s="67"/>
      <c r="C1485" s="69" t="s">
        <v>12</v>
      </c>
      <c r="D1485" s="70" t="s">
        <v>47</v>
      </c>
      <c r="E1485" s="84"/>
      <c r="F1485" s="84"/>
      <c r="G1485" s="84"/>
      <c r="H1485" s="84"/>
      <c r="I1485" s="84"/>
      <c r="J1485" s="84"/>
      <c r="K1485" s="84"/>
      <c r="L1485" s="84"/>
      <c r="M1485" s="2199"/>
      <c r="N1485" s="68"/>
      <c r="O1485" s="84"/>
      <c r="P1485" s="185"/>
      <c r="Q1485" s="185"/>
      <c r="R1485" s="185"/>
      <c r="S1485" s="185"/>
      <c r="T1485" s="185"/>
      <c r="U1485" s="185"/>
      <c r="V1485" s="84"/>
      <c r="W1485" s="84"/>
      <c r="X1485" s="84"/>
      <c r="Y1485" s="84"/>
      <c r="Z1485" s="84"/>
      <c r="AA1485" s="185"/>
      <c r="AB1485" s="185"/>
      <c r="AC1485" s="185"/>
      <c r="AD1485" s="185"/>
      <c r="AE1485" s="185"/>
      <c r="AF1485" s="23"/>
      <c r="AG1485" s="23"/>
      <c r="AH1485" s="185"/>
      <c r="AI1485" s="185"/>
      <c r="AJ1485" s="185"/>
      <c r="AK1485" s="185"/>
      <c r="AL1485" s="185"/>
      <c r="AM1485" s="185"/>
      <c r="AN1485" s="185"/>
      <c r="AO1485" s="185"/>
      <c r="AP1485" s="185"/>
      <c r="AQ1485" s="185"/>
      <c r="AR1485" s="185"/>
      <c r="AS1485" s="185"/>
      <c r="AT1485" s="185"/>
      <c r="AU1485" s="185"/>
      <c r="AV1485" s="185"/>
      <c r="AW1485" s="185"/>
      <c r="AX1485" s="185"/>
      <c r="AY1485" s="185"/>
      <c r="AZ1485" s="185"/>
      <c r="BA1485" s="185"/>
      <c r="BB1485" s="185"/>
      <c r="BC1485" s="185"/>
      <c r="BD1485" s="185"/>
      <c r="BE1485" s="185"/>
      <c r="BF1485" s="185"/>
      <c r="BG1485" s="185"/>
      <c r="BH1485" s="185"/>
      <c r="BI1485" s="185"/>
      <c r="BJ1485" s="185"/>
      <c r="BK1485" s="185"/>
      <c r="BL1485" s="185"/>
      <c r="BM1485" s="185"/>
      <c r="BN1485" s="185"/>
      <c r="BO1485" s="185"/>
      <c r="BP1485" s="185"/>
      <c r="BQ1485" s="185"/>
      <c r="BR1485" s="185"/>
      <c r="BS1485" s="185"/>
      <c r="BT1485" s="185"/>
      <c r="BU1485" s="185"/>
      <c r="BV1485" s="185"/>
      <c r="BW1485" s="185"/>
      <c r="BX1485" s="185"/>
      <c r="BY1485" s="185"/>
      <c r="BZ1485" s="185"/>
      <c r="CA1485" s="185"/>
      <c r="CB1485" s="185"/>
      <c r="CC1485" s="185"/>
      <c r="CD1485" s="185"/>
      <c r="CE1485" s="185"/>
      <c r="CF1485" s="185"/>
      <c r="CG1485" s="185"/>
      <c r="CH1485" s="185"/>
      <c r="CI1485" s="185"/>
      <c r="CJ1485" s="185"/>
      <c r="CK1485" s="185"/>
      <c r="CL1485" s="185"/>
      <c r="CM1485" s="185"/>
      <c r="CN1485" s="185"/>
      <c r="CO1485" s="185"/>
      <c r="CP1485" s="2234"/>
      <c r="CQ1485" s="2234"/>
      <c r="CR1485" s="2234"/>
      <c r="CS1485" s="283"/>
      <c r="CT1485" s="283"/>
      <c r="CU1485" s="283"/>
      <c r="CV1485" s="185"/>
      <c r="CW1485" s="185"/>
      <c r="CX1485" s="185"/>
      <c r="CY1485" s="185"/>
      <c r="CZ1485" s="185"/>
      <c r="DA1485" s="185"/>
      <c r="DB1485" s="1622"/>
      <c r="DC1485" s="1622"/>
      <c r="DD1485" s="1622"/>
      <c r="DE1485" s="185"/>
      <c r="DF1485" s="283"/>
      <c r="DG1485" s="185"/>
      <c r="DH1485" s="185"/>
      <c r="DI1485" s="185"/>
      <c r="DJ1485" s="185"/>
      <c r="DK1485" s="185"/>
      <c r="DL1485" s="185"/>
      <c r="DM1485" s="185"/>
      <c r="DN1485" s="186"/>
      <c r="DO1485" s="185"/>
      <c r="DP1485" s="283"/>
      <c r="DQ1485" s="185"/>
      <c r="DR1485" s="185"/>
      <c r="DS1485" s="185"/>
      <c r="DT1485" s="185"/>
      <c r="DU1485" s="185"/>
      <c r="DV1485" s="185"/>
      <c r="DW1485" s="185"/>
      <c r="DX1485" s="186"/>
      <c r="DY1485" s="185"/>
      <c r="DZ1485" s="2234"/>
      <c r="EA1485" s="283"/>
      <c r="EB1485" s="185"/>
      <c r="EC1485" s="185"/>
      <c r="ED1485" s="202"/>
      <c r="EE1485" s="202"/>
      <c r="EF1485" s="202"/>
      <c r="EG1485" s="202"/>
      <c r="EH1485" s="1614"/>
    </row>
    <row r="1486" spans="1:138" ht="15" hidden="1" customHeight="1" outlineLevel="1">
      <c r="A1486" s="67"/>
      <c r="B1486" s="67"/>
      <c r="C1486" s="93" t="s">
        <v>63</v>
      </c>
      <c r="D1486" s="94" t="s">
        <v>51</v>
      </c>
      <c r="E1486" s="84"/>
      <c r="F1486" s="84"/>
      <c r="G1486" s="84"/>
      <c r="H1486" s="84"/>
      <c r="I1486" s="84"/>
      <c r="J1486" s="84"/>
      <c r="K1486" s="84"/>
      <c r="L1486" s="84"/>
      <c r="M1486" s="2199"/>
      <c r="N1486" s="68"/>
      <c r="O1486" s="84"/>
      <c r="P1486" s="185"/>
      <c r="Q1486" s="185"/>
      <c r="R1486" s="185"/>
      <c r="S1486" s="185"/>
      <c r="T1486" s="185"/>
      <c r="U1486" s="185"/>
      <c r="V1486" s="84"/>
      <c r="W1486" s="84"/>
      <c r="X1486" s="84"/>
      <c r="Y1486" s="84"/>
      <c r="Z1486" s="84"/>
      <c r="AA1486" s="185"/>
      <c r="AB1486" s="185"/>
      <c r="AC1486" s="185"/>
      <c r="AD1486" s="185"/>
      <c r="AE1486" s="185"/>
      <c r="AF1486" s="23"/>
      <c r="AG1486" s="23"/>
      <c r="AH1486" s="185"/>
      <c r="AI1486" s="185"/>
      <c r="AJ1486" s="185"/>
      <c r="AK1486" s="185"/>
      <c r="AL1486" s="185"/>
      <c r="AM1486" s="185"/>
      <c r="AN1486" s="185"/>
      <c r="AO1486" s="185"/>
      <c r="AP1486" s="185"/>
      <c r="AQ1486" s="185"/>
      <c r="AR1486" s="185"/>
      <c r="AS1486" s="185"/>
      <c r="AT1486" s="185"/>
      <c r="AU1486" s="185"/>
      <c r="AV1486" s="185"/>
      <c r="AW1486" s="185"/>
      <c r="AX1486" s="185"/>
      <c r="AY1486" s="185"/>
      <c r="AZ1486" s="185"/>
      <c r="BA1486" s="185"/>
      <c r="BB1486" s="185"/>
      <c r="BC1486" s="185"/>
      <c r="BD1486" s="185"/>
      <c r="BE1486" s="185"/>
      <c r="BF1486" s="185"/>
      <c r="BG1486" s="185"/>
      <c r="BH1486" s="185"/>
      <c r="BI1486" s="185"/>
      <c r="BJ1486" s="185"/>
      <c r="BK1486" s="185"/>
      <c r="BL1486" s="185"/>
      <c r="BM1486" s="185"/>
      <c r="BN1486" s="185"/>
      <c r="BO1486" s="185"/>
      <c r="BP1486" s="185"/>
      <c r="BQ1486" s="185"/>
      <c r="BR1486" s="185"/>
      <c r="BS1486" s="185"/>
      <c r="BT1486" s="185"/>
      <c r="BU1486" s="185"/>
      <c r="BV1486" s="185"/>
      <c r="BW1486" s="185"/>
      <c r="BX1486" s="185"/>
      <c r="BY1486" s="185"/>
      <c r="BZ1486" s="185"/>
      <c r="CA1486" s="185"/>
      <c r="CB1486" s="185"/>
      <c r="CC1486" s="185"/>
      <c r="CD1486" s="185"/>
      <c r="CE1486" s="185"/>
      <c r="CF1486" s="185"/>
      <c r="CG1486" s="185"/>
      <c r="CH1486" s="185"/>
      <c r="CI1486" s="185"/>
      <c r="CJ1486" s="185"/>
      <c r="CK1486" s="185"/>
      <c r="CL1486" s="185"/>
      <c r="CM1486" s="185"/>
      <c r="CN1486" s="185"/>
      <c r="CO1486" s="185"/>
      <c r="CP1486" s="2234"/>
      <c r="CQ1486" s="2234"/>
      <c r="CR1486" s="2234"/>
      <c r="CS1486" s="283"/>
      <c r="CT1486" s="283"/>
      <c r="CU1486" s="283"/>
      <c r="CV1486" s="185"/>
      <c r="CW1486" s="185"/>
      <c r="CX1486" s="185"/>
      <c r="CY1486" s="185"/>
      <c r="CZ1486" s="185"/>
      <c r="DA1486" s="185"/>
      <c r="DB1486" s="1622"/>
      <c r="DC1486" s="1622"/>
      <c r="DD1486" s="1622"/>
      <c r="DE1486" s="185"/>
      <c r="DF1486" s="283"/>
      <c r="DG1486" s="185"/>
      <c r="DH1486" s="185"/>
      <c r="DI1486" s="185"/>
      <c r="DJ1486" s="185"/>
      <c r="DK1486" s="185"/>
      <c r="DL1486" s="185"/>
      <c r="DM1486" s="185"/>
      <c r="DN1486" s="185"/>
      <c r="DO1486" s="185"/>
      <c r="DP1486" s="283"/>
      <c r="DQ1486" s="185"/>
      <c r="DR1486" s="185"/>
      <c r="DS1486" s="185"/>
      <c r="DT1486" s="185"/>
      <c r="DU1486" s="185"/>
      <c r="DV1486" s="185"/>
      <c r="DW1486" s="185"/>
      <c r="DX1486" s="185"/>
      <c r="DY1486" s="185"/>
      <c r="DZ1486" s="2234"/>
      <c r="EA1486" s="283"/>
      <c r="EB1486" s="185"/>
      <c r="EC1486" s="185"/>
      <c r="ED1486" s="202"/>
      <c r="EE1486" s="202"/>
      <c r="EF1486" s="202"/>
      <c r="EG1486" s="202"/>
      <c r="EH1486" s="1614"/>
    </row>
    <row r="1487" spans="1:138" ht="15" hidden="1" customHeight="1" outlineLevel="1">
      <c r="A1487" s="67"/>
      <c r="B1487" s="67"/>
      <c r="C1487" s="95"/>
      <c r="D1487" s="96"/>
      <c r="E1487" s="67"/>
      <c r="F1487" s="67"/>
      <c r="G1487" s="67"/>
      <c r="H1487" s="86">
        <f>SUM(I1487:L1487)</f>
        <v>0</v>
      </c>
      <c r="I1487" s="67"/>
      <c r="J1487" s="67"/>
      <c r="K1487" s="67"/>
      <c r="L1487" s="67"/>
      <c r="M1487" s="2216"/>
      <c r="N1487" s="85"/>
      <c r="O1487" s="67"/>
      <c r="P1487" s="23"/>
      <c r="Q1487" s="185">
        <f>SUM(R1487:U1487)</f>
        <v>0</v>
      </c>
      <c r="R1487" s="23"/>
      <c r="S1487" s="23"/>
      <c r="T1487" s="23"/>
      <c r="U1487" s="23"/>
      <c r="V1487" s="86">
        <f>SUM(W1487:Z1487)</f>
        <v>0</v>
      </c>
      <c r="W1487" s="67"/>
      <c r="X1487" s="67"/>
      <c r="Y1487" s="67"/>
      <c r="Z1487" s="67"/>
      <c r="AA1487" s="185">
        <f>SUM(AB1487:AE1487)</f>
        <v>0</v>
      </c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216"/>
      <c r="CQ1487" s="2216"/>
      <c r="CR1487" s="2216"/>
      <c r="CS1487" s="85"/>
      <c r="CT1487" s="85"/>
      <c r="CU1487" s="85"/>
      <c r="CV1487" s="23"/>
      <c r="CW1487" s="23"/>
      <c r="CX1487" s="23"/>
      <c r="CY1487" s="23"/>
      <c r="CZ1487" s="23"/>
      <c r="DA1487" s="23"/>
      <c r="DB1487" s="1496"/>
      <c r="DC1487" s="1496"/>
      <c r="DD1487" s="1496"/>
      <c r="DE1487" s="23"/>
      <c r="DF1487" s="85"/>
      <c r="DG1487" s="23"/>
      <c r="DH1487" s="23"/>
      <c r="DI1487" s="23"/>
      <c r="DJ1487" s="23"/>
      <c r="DK1487" s="23"/>
      <c r="DL1487" s="23"/>
      <c r="DM1487" s="23"/>
      <c r="DN1487" s="185"/>
      <c r="DO1487" s="23"/>
      <c r="DP1487" s="85"/>
      <c r="DQ1487" s="23"/>
      <c r="DR1487" s="23"/>
      <c r="DS1487" s="23"/>
      <c r="DT1487" s="23"/>
      <c r="DU1487" s="23"/>
      <c r="DV1487" s="23"/>
      <c r="DW1487" s="23"/>
      <c r="DX1487" s="185"/>
      <c r="DY1487" s="23"/>
      <c r="DZ1487" s="2216"/>
      <c r="EA1487" s="85"/>
      <c r="EB1487" s="23"/>
      <c r="EC1487" s="23"/>
      <c r="ED1487" s="171"/>
      <c r="EE1487" s="171"/>
      <c r="EF1487" s="171"/>
      <c r="EG1487" s="171"/>
      <c r="EH1487" s="1291"/>
    </row>
    <row r="1488" spans="1:138" ht="15" hidden="1" customHeight="1" outlineLevel="1">
      <c r="A1488" s="67"/>
      <c r="B1488" s="67"/>
      <c r="C1488" s="95"/>
      <c r="D1488" s="96"/>
      <c r="E1488" s="67"/>
      <c r="F1488" s="67"/>
      <c r="G1488" s="67"/>
      <c r="H1488" s="86">
        <f>SUM(I1488:L1488)</f>
        <v>0</v>
      </c>
      <c r="I1488" s="67"/>
      <c r="J1488" s="67"/>
      <c r="K1488" s="67"/>
      <c r="L1488" s="67"/>
      <c r="M1488" s="2216"/>
      <c r="N1488" s="85"/>
      <c r="O1488" s="67"/>
      <c r="P1488" s="23"/>
      <c r="Q1488" s="185">
        <f>SUM(R1488:U1488)</f>
        <v>0</v>
      </c>
      <c r="R1488" s="196"/>
      <c r="S1488" s="196"/>
      <c r="T1488" s="196"/>
      <c r="U1488" s="196"/>
      <c r="V1488" s="86">
        <f>SUM(W1488:Z1488)</f>
        <v>0</v>
      </c>
      <c r="W1488" s="67"/>
      <c r="X1488" s="67"/>
      <c r="Y1488" s="67"/>
      <c r="Z1488" s="67"/>
      <c r="AA1488" s="185">
        <f>SUM(AB1488:AE1488)</f>
        <v>0</v>
      </c>
      <c r="AB1488" s="196"/>
      <c r="AC1488" s="196"/>
      <c r="AD1488" s="196"/>
      <c r="AE1488" s="196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  <c r="AZ1488" s="33"/>
      <c r="BA1488" s="33"/>
      <c r="BB1488" s="33"/>
      <c r="BC1488" s="33"/>
      <c r="BD1488" s="33"/>
      <c r="BE1488" s="33"/>
      <c r="BF1488" s="33"/>
      <c r="BG1488" s="33"/>
      <c r="BH1488" s="33"/>
      <c r="BI1488" s="33"/>
      <c r="BJ1488" s="33"/>
      <c r="BK1488" s="33"/>
      <c r="BL1488" s="33"/>
      <c r="BM1488" s="33"/>
      <c r="BN1488" s="33"/>
      <c r="BO1488" s="33"/>
      <c r="BP1488" s="33"/>
      <c r="BQ1488" s="33"/>
      <c r="BR1488" s="33"/>
      <c r="BS1488" s="33"/>
      <c r="BT1488" s="33"/>
      <c r="BU1488" s="33"/>
      <c r="BV1488" s="33"/>
      <c r="BW1488" s="33"/>
      <c r="BX1488" s="33"/>
      <c r="BY1488" s="33"/>
      <c r="BZ1488" s="33"/>
      <c r="CA1488" s="33"/>
      <c r="CB1488" s="33"/>
      <c r="CC1488" s="33"/>
      <c r="CD1488" s="33"/>
      <c r="CE1488" s="33"/>
      <c r="CF1488" s="33"/>
      <c r="CG1488" s="33"/>
      <c r="CH1488" s="33"/>
      <c r="CI1488" s="33"/>
      <c r="CJ1488" s="33"/>
      <c r="CK1488" s="33"/>
      <c r="CL1488" s="33"/>
      <c r="CM1488" s="33"/>
      <c r="CN1488" s="33"/>
      <c r="CO1488" s="33"/>
      <c r="CP1488" s="2239"/>
      <c r="CQ1488" s="2239"/>
      <c r="CR1488" s="2239"/>
      <c r="CS1488" s="210"/>
      <c r="CT1488" s="210"/>
      <c r="CU1488" s="210"/>
      <c r="CV1488" s="33"/>
      <c r="CW1488" s="33"/>
      <c r="CX1488" s="33"/>
      <c r="CY1488" s="33"/>
      <c r="CZ1488" s="33"/>
      <c r="DA1488" s="33"/>
      <c r="DB1488" s="1498"/>
      <c r="DC1488" s="1498"/>
      <c r="DD1488" s="1498"/>
      <c r="DE1488" s="33"/>
      <c r="DF1488" s="210"/>
      <c r="DG1488" s="33"/>
      <c r="DH1488" s="33"/>
      <c r="DI1488" s="33"/>
      <c r="DJ1488" s="33"/>
      <c r="DK1488" s="33"/>
      <c r="DL1488" s="33"/>
      <c r="DM1488" s="33"/>
      <c r="DN1488" s="23"/>
      <c r="DO1488" s="33"/>
      <c r="DP1488" s="210"/>
      <c r="DQ1488" s="33"/>
      <c r="DR1488" s="33"/>
      <c r="DS1488" s="33"/>
      <c r="DT1488" s="33"/>
      <c r="DU1488" s="33"/>
      <c r="DV1488" s="33"/>
      <c r="DW1488" s="33"/>
      <c r="DX1488" s="23"/>
      <c r="DY1488" s="33"/>
      <c r="DZ1488" s="2239"/>
      <c r="EA1488" s="210"/>
      <c r="EB1488" s="33"/>
      <c r="EC1488" s="33"/>
      <c r="ED1488" s="201"/>
      <c r="EE1488" s="201"/>
      <c r="EF1488" s="201"/>
      <c r="EG1488" s="201"/>
      <c r="EH1488" s="1581"/>
    </row>
    <row r="1489" spans="1:138" ht="15" hidden="1" customHeight="1" outlineLevel="1">
      <c r="A1489" s="67"/>
      <c r="B1489" s="67"/>
      <c r="C1489" s="95"/>
      <c r="D1489" s="96"/>
      <c r="E1489" s="67"/>
      <c r="F1489" s="67"/>
      <c r="G1489" s="67"/>
      <c r="H1489" s="86">
        <f>SUM(I1489:L1489)</f>
        <v>0</v>
      </c>
      <c r="I1489" s="67"/>
      <c r="J1489" s="67"/>
      <c r="K1489" s="67"/>
      <c r="L1489" s="67"/>
      <c r="M1489" s="2216"/>
      <c r="N1489" s="85"/>
      <c r="O1489" s="67"/>
      <c r="P1489" s="23"/>
      <c r="Q1489" s="185">
        <f>SUM(R1489:U1489)</f>
        <v>0</v>
      </c>
      <c r="R1489" s="196"/>
      <c r="S1489" s="196"/>
      <c r="T1489" s="196"/>
      <c r="U1489" s="196"/>
      <c r="V1489" s="86">
        <f>SUM(W1489:Z1489)</f>
        <v>0</v>
      </c>
      <c r="W1489" s="67"/>
      <c r="X1489" s="67"/>
      <c r="Y1489" s="67"/>
      <c r="Z1489" s="67"/>
      <c r="AA1489" s="185">
        <f>SUM(AB1489:AE1489)</f>
        <v>0</v>
      </c>
      <c r="AB1489" s="196"/>
      <c r="AC1489" s="196"/>
      <c r="AD1489" s="196"/>
      <c r="AE1489" s="196"/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  <c r="AZ1489" s="33"/>
      <c r="BA1489" s="33"/>
      <c r="BB1489" s="33"/>
      <c r="BC1489" s="33"/>
      <c r="BD1489" s="33"/>
      <c r="BE1489" s="33"/>
      <c r="BF1489" s="33"/>
      <c r="BG1489" s="33"/>
      <c r="BH1489" s="33"/>
      <c r="BI1489" s="33"/>
      <c r="BJ1489" s="33"/>
      <c r="BK1489" s="33"/>
      <c r="BL1489" s="33"/>
      <c r="BM1489" s="33"/>
      <c r="BN1489" s="33"/>
      <c r="BO1489" s="33"/>
      <c r="BP1489" s="33"/>
      <c r="BQ1489" s="33"/>
      <c r="BR1489" s="33"/>
      <c r="BS1489" s="33"/>
      <c r="BT1489" s="33"/>
      <c r="BU1489" s="33"/>
      <c r="BV1489" s="33"/>
      <c r="BW1489" s="33"/>
      <c r="BX1489" s="33"/>
      <c r="BY1489" s="33"/>
      <c r="BZ1489" s="33"/>
      <c r="CA1489" s="33"/>
      <c r="CB1489" s="33"/>
      <c r="CC1489" s="33"/>
      <c r="CD1489" s="33"/>
      <c r="CE1489" s="33"/>
      <c r="CF1489" s="33"/>
      <c r="CG1489" s="33"/>
      <c r="CH1489" s="33"/>
      <c r="CI1489" s="33"/>
      <c r="CJ1489" s="33"/>
      <c r="CK1489" s="33"/>
      <c r="CL1489" s="33"/>
      <c r="CM1489" s="33"/>
      <c r="CN1489" s="33"/>
      <c r="CO1489" s="33"/>
      <c r="CP1489" s="2239"/>
      <c r="CQ1489" s="2239"/>
      <c r="CR1489" s="2239"/>
      <c r="CS1489" s="210"/>
      <c r="CT1489" s="210"/>
      <c r="CU1489" s="210"/>
      <c r="CV1489" s="33"/>
      <c r="CW1489" s="33"/>
      <c r="CX1489" s="33"/>
      <c r="CY1489" s="33"/>
      <c r="CZ1489" s="33"/>
      <c r="DA1489" s="33"/>
      <c r="DB1489" s="1498"/>
      <c r="DC1489" s="1498"/>
      <c r="DD1489" s="1498"/>
      <c r="DE1489" s="33"/>
      <c r="DF1489" s="210"/>
      <c r="DG1489" s="33"/>
      <c r="DH1489" s="33"/>
      <c r="DI1489" s="33"/>
      <c r="DJ1489" s="33"/>
      <c r="DK1489" s="33"/>
      <c r="DL1489" s="33"/>
      <c r="DM1489" s="33"/>
      <c r="DN1489" s="33"/>
      <c r="DO1489" s="33"/>
      <c r="DP1489" s="210"/>
      <c r="DQ1489" s="33"/>
      <c r="DR1489" s="33"/>
      <c r="DS1489" s="33"/>
      <c r="DT1489" s="33"/>
      <c r="DU1489" s="33"/>
      <c r="DV1489" s="33"/>
      <c r="DW1489" s="33"/>
      <c r="DX1489" s="33"/>
      <c r="DY1489" s="33"/>
      <c r="DZ1489" s="2239"/>
      <c r="EA1489" s="210"/>
      <c r="EB1489" s="33"/>
      <c r="EC1489" s="33"/>
      <c r="ED1489" s="201"/>
      <c r="EE1489" s="201"/>
      <c r="EF1489" s="201"/>
      <c r="EG1489" s="201"/>
      <c r="EH1489" s="1581"/>
    </row>
    <row r="1490" spans="1:138" ht="15" hidden="1" customHeight="1" outlineLevel="1">
      <c r="A1490" s="67"/>
      <c r="B1490" s="67"/>
      <c r="C1490" s="95"/>
      <c r="D1490" s="97" t="s">
        <v>52</v>
      </c>
      <c r="E1490" s="84"/>
      <c r="F1490" s="84"/>
      <c r="G1490" s="84"/>
      <c r="H1490" s="84"/>
      <c r="I1490" s="84"/>
      <c r="J1490" s="84"/>
      <c r="K1490" s="84"/>
      <c r="L1490" s="84"/>
      <c r="M1490" s="2199"/>
      <c r="N1490" s="68"/>
      <c r="O1490" s="84"/>
      <c r="P1490" s="185"/>
      <c r="Q1490" s="185"/>
      <c r="R1490" s="185"/>
      <c r="S1490" s="185"/>
      <c r="T1490" s="185"/>
      <c r="U1490" s="185"/>
      <c r="V1490" s="84"/>
      <c r="W1490" s="84"/>
      <c r="X1490" s="84"/>
      <c r="Y1490" s="84"/>
      <c r="Z1490" s="84"/>
      <c r="AA1490" s="185"/>
      <c r="AB1490" s="185"/>
      <c r="AC1490" s="185"/>
      <c r="AD1490" s="185"/>
      <c r="AE1490" s="185"/>
      <c r="AF1490" s="105"/>
      <c r="AG1490" s="105"/>
      <c r="AH1490" s="185">
        <f>SUM(AH1487:AH1489)</f>
        <v>0</v>
      </c>
      <c r="AI1490" s="185">
        <f>SUM(AI1487:AI1489)</f>
        <v>0</v>
      </c>
      <c r="AJ1490" s="185">
        <f t="shared" ref="AJ1490:AV1490" si="3938">SUM(AJ1487:AJ1489)</f>
        <v>0</v>
      </c>
      <c r="AK1490" s="185">
        <f t="shared" si="3938"/>
        <v>0</v>
      </c>
      <c r="AL1490" s="185">
        <f t="shared" si="3938"/>
        <v>0</v>
      </c>
      <c r="AM1490" s="185">
        <f t="shared" si="3938"/>
        <v>0</v>
      </c>
      <c r="AN1490" s="185">
        <f t="shared" si="3938"/>
        <v>0</v>
      </c>
      <c r="AO1490" s="185">
        <f t="shared" si="3938"/>
        <v>0</v>
      </c>
      <c r="AP1490" s="185">
        <f t="shared" si="3938"/>
        <v>0</v>
      </c>
      <c r="AQ1490" s="185">
        <f t="shared" si="3938"/>
        <v>0</v>
      </c>
      <c r="AR1490" s="185">
        <f t="shared" si="3938"/>
        <v>0</v>
      </c>
      <c r="AS1490" s="185">
        <f t="shared" si="3938"/>
        <v>0</v>
      </c>
      <c r="AT1490" s="185">
        <f t="shared" si="3938"/>
        <v>0</v>
      </c>
      <c r="AU1490" s="185">
        <f t="shared" si="3938"/>
        <v>0</v>
      </c>
      <c r="AV1490" s="185">
        <f t="shared" si="3938"/>
        <v>0</v>
      </c>
      <c r="AW1490" s="185">
        <f>SUM(AW1487:AW1489)</f>
        <v>0</v>
      </c>
      <c r="AX1490" s="185">
        <f>SUM(AX1487:AX1489)</f>
        <v>0</v>
      </c>
      <c r="AY1490" s="185">
        <f t="shared" ref="AY1490:BK1490" si="3939">SUM(AY1487:AY1489)</f>
        <v>0</v>
      </c>
      <c r="AZ1490" s="185">
        <f t="shared" si="3939"/>
        <v>0</v>
      </c>
      <c r="BA1490" s="185">
        <f t="shared" si="3939"/>
        <v>0</v>
      </c>
      <c r="BB1490" s="185">
        <f t="shared" si="3939"/>
        <v>0</v>
      </c>
      <c r="BC1490" s="185">
        <f t="shared" si="3939"/>
        <v>0</v>
      </c>
      <c r="BD1490" s="185">
        <f t="shared" si="3939"/>
        <v>0</v>
      </c>
      <c r="BE1490" s="185">
        <f t="shared" si="3939"/>
        <v>0</v>
      </c>
      <c r="BF1490" s="185">
        <f t="shared" si="3939"/>
        <v>0</v>
      </c>
      <c r="BG1490" s="185">
        <f t="shared" si="3939"/>
        <v>0</v>
      </c>
      <c r="BH1490" s="185">
        <f t="shared" si="3939"/>
        <v>0</v>
      </c>
      <c r="BI1490" s="185">
        <f t="shared" si="3939"/>
        <v>0</v>
      </c>
      <c r="BJ1490" s="185">
        <f t="shared" si="3939"/>
        <v>0</v>
      </c>
      <c r="BK1490" s="185">
        <f t="shared" si="3939"/>
        <v>0</v>
      </c>
      <c r="BL1490" s="185">
        <f>SUM(BL1487:BL1489)</f>
        <v>0</v>
      </c>
      <c r="BM1490" s="185">
        <f>SUM(BM1487:BM1489)</f>
        <v>0</v>
      </c>
      <c r="BN1490" s="185">
        <f t="shared" ref="BN1490:BZ1490" si="3940">SUM(BN1487:BN1489)</f>
        <v>0</v>
      </c>
      <c r="BO1490" s="185">
        <f t="shared" si="3940"/>
        <v>0</v>
      </c>
      <c r="BP1490" s="185">
        <f t="shared" si="3940"/>
        <v>0</v>
      </c>
      <c r="BQ1490" s="185">
        <f t="shared" si="3940"/>
        <v>0</v>
      </c>
      <c r="BR1490" s="185">
        <f t="shared" si="3940"/>
        <v>0</v>
      </c>
      <c r="BS1490" s="185">
        <f t="shared" si="3940"/>
        <v>0</v>
      </c>
      <c r="BT1490" s="185">
        <f t="shared" si="3940"/>
        <v>0</v>
      </c>
      <c r="BU1490" s="185">
        <f t="shared" si="3940"/>
        <v>0</v>
      </c>
      <c r="BV1490" s="185">
        <f t="shared" si="3940"/>
        <v>0</v>
      </c>
      <c r="BW1490" s="185">
        <f t="shared" si="3940"/>
        <v>0</v>
      </c>
      <c r="BX1490" s="185">
        <f t="shared" si="3940"/>
        <v>0</v>
      </c>
      <c r="BY1490" s="185">
        <f t="shared" si="3940"/>
        <v>0</v>
      </c>
      <c r="BZ1490" s="185">
        <f t="shared" si="3940"/>
        <v>0</v>
      </c>
      <c r="CA1490" s="185">
        <f>SUM(CA1487:CA1489)</f>
        <v>0</v>
      </c>
      <c r="CB1490" s="185">
        <f>SUM(CB1487:CB1489)</f>
        <v>0</v>
      </c>
      <c r="CC1490" s="185">
        <f t="shared" ref="CC1490:CO1490" si="3941">SUM(CC1487:CC1489)</f>
        <v>0</v>
      </c>
      <c r="CD1490" s="185">
        <f t="shared" si="3941"/>
        <v>0</v>
      </c>
      <c r="CE1490" s="185">
        <f t="shared" si="3941"/>
        <v>0</v>
      </c>
      <c r="CF1490" s="185">
        <f t="shared" si="3941"/>
        <v>0</v>
      </c>
      <c r="CG1490" s="185">
        <f t="shared" si="3941"/>
        <v>0</v>
      </c>
      <c r="CH1490" s="185">
        <f t="shared" si="3941"/>
        <v>0</v>
      </c>
      <c r="CI1490" s="185">
        <f t="shared" si="3941"/>
        <v>0</v>
      </c>
      <c r="CJ1490" s="185">
        <f t="shared" si="3941"/>
        <v>0</v>
      </c>
      <c r="CK1490" s="185">
        <f t="shared" si="3941"/>
        <v>0</v>
      </c>
      <c r="CL1490" s="185">
        <f t="shared" si="3941"/>
        <v>0</v>
      </c>
      <c r="CM1490" s="185">
        <f t="shared" si="3941"/>
        <v>0</v>
      </c>
      <c r="CN1490" s="185">
        <f t="shared" si="3941"/>
        <v>0</v>
      </c>
      <c r="CO1490" s="185">
        <f t="shared" si="3941"/>
        <v>0</v>
      </c>
      <c r="CP1490" s="2234">
        <f t="shared" ref="CP1490:CX1490" si="3942">SUM(CP1487:CP1489)</f>
        <v>0</v>
      </c>
      <c r="CQ1490" s="2234">
        <f t="shared" si="3942"/>
        <v>0</v>
      </c>
      <c r="CR1490" s="2234">
        <f t="shared" si="3942"/>
        <v>0</v>
      </c>
      <c r="CS1490" s="283">
        <f t="shared" si="3942"/>
        <v>0</v>
      </c>
      <c r="CT1490" s="283">
        <f t="shared" si="3942"/>
        <v>0</v>
      </c>
      <c r="CU1490" s="283">
        <f t="shared" si="3942"/>
        <v>0</v>
      </c>
      <c r="CV1490" s="185">
        <f t="shared" si="3942"/>
        <v>0</v>
      </c>
      <c r="CW1490" s="185">
        <f t="shared" si="3942"/>
        <v>0</v>
      </c>
      <c r="CX1490" s="185">
        <f t="shared" si="3942"/>
        <v>0</v>
      </c>
      <c r="CY1490" s="185">
        <f t="shared" ref="CY1490:DA1490" si="3943">SUM(CY1487:CY1489)</f>
        <v>0</v>
      </c>
      <c r="CZ1490" s="185">
        <f t="shared" si="3943"/>
        <v>0</v>
      </c>
      <c r="DA1490" s="185">
        <f t="shared" si="3943"/>
        <v>0</v>
      </c>
      <c r="DB1490" s="1622"/>
      <c r="DC1490" s="1622"/>
      <c r="DD1490" s="1622"/>
      <c r="DE1490" s="185">
        <f>SUM(DE1487:DE1489)</f>
        <v>0</v>
      </c>
      <c r="DF1490" s="283"/>
      <c r="DG1490" s="185"/>
      <c r="DH1490" s="185"/>
      <c r="DI1490" s="185"/>
      <c r="DJ1490" s="185"/>
      <c r="DK1490" s="185"/>
      <c r="DL1490" s="185"/>
      <c r="DM1490" s="185"/>
      <c r="DN1490" s="33"/>
      <c r="DO1490" s="185"/>
      <c r="DP1490" s="283"/>
      <c r="DQ1490" s="185"/>
      <c r="DR1490" s="185"/>
      <c r="DS1490" s="185"/>
      <c r="DT1490" s="185"/>
      <c r="DU1490" s="185"/>
      <c r="DV1490" s="185"/>
      <c r="DW1490" s="185"/>
      <c r="DX1490" s="33"/>
      <c r="DY1490" s="185"/>
      <c r="DZ1490" s="2234">
        <f>SUM(DZ1487:DZ1489)</f>
        <v>0</v>
      </c>
      <c r="EA1490" s="283">
        <f t="shared" ref="EA1490:EB1490" si="3944">SUM(EA1487:EA1489)</f>
        <v>0</v>
      </c>
      <c r="EB1490" s="185">
        <f t="shared" si="3944"/>
        <v>0</v>
      </c>
      <c r="EC1490" s="185">
        <f t="shared" ref="EC1490" si="3945">SUM(EC1487:EC1489)</f>
        <v>0</v>
      </c>
      <c r="ED1490" s="202"/>
      <c r="EE1490" s="202"/>
      <c r="EF1490" s="202"/>
      <c r="EG1490" s="202"/>
      <c r="EH1490" s="1614"/>
    </row>
    <row r="1491" spans="1:138" ht="15" hidden="1" customHeight="1" outlineLevel="1">
      <c r="A1491" s="67"/>
      <c r="B1491" s="67"/>
      <c r="C1491" s="93" t="s">
        <v>64</v>
      </c>
      <c r="D1491" s="94" t="s">
        <v>127</v>
      </c>
      <c r="E1491" s="84"/>
      <c r="F1491" s="84"/>
      <c r="G1491" s="84"/>
      <c r="H1491" s="84"/>
      <c r="I1491" s="84"/>
      <c r="J1491" s="84"/>
      <c r="K1491" s="84"/>
      <c r="L1491" s="84"/>
      <c r="M1491" s="2199"/>
      <c r="N1491" s="68"/>
      <c r="O1491" s="84"/>
      <c r="P1491" s="185"/>
      <c r="Q1491" s="185"/>
      <c r="R1491" s="185"/>
      <c r="S1491" s="185"/>
      <c r="T1491" s="185"/>
      <c r="U1491" s="185"/>
      <c r="V1491" s="84"/>
      <c r="W1491" s="84"/>
      <c r="X1491" s="84"/>
      <c r="Y1491" s="84"/>
      <c r="Z1491" s="84"/>
      <c r="AA1491" s="185"/>
      <c r="AB1491" s="185"/>
      <c r="AC1491" s="185"/>
      <c r="AD1491" s="185"/>
      <c r="AE1491" s="185"/>
      <c r="AF1491" s="23"/>
      <c r="AG1491" s="23"/>
      <c r="AH1491" s="185"/>
      <c r="AI1491" s="185"/>
      <c r="AJ1491" s="185"/>
      <c r="AK1491" s="185"/>
      <c r="AL1491" s="185"/>
      <c r="AM1491" s="185"/>
      <c r="AN1491" s="185"/>
      <c r="AO1491" s="185"/>
      <c r="AP1491" s="185"/>
      <c r="AQ1491" s="185"/>
      <c r="AR1491" s="185"/>
      <c r="AS1491" s="185"/>
      <c r="AT1491" s="185"/>
      <c r="AU1491" s="185"/>
      <c r="AV1491" s="185"/>
      <c r="AW1491" s="185"/>
      <c r="AX1491" s="185"/>
      <c r="AY1491" s="185"/>
      <c r="AZ1491" s="185"/>
      <c r="BA1491" s="185"/>
      <c r="BB1491" s="185"/>
      <c r="BC1491" s="185"/>
      <c r="BD1491" s="185"/>
      <c r="BE1491" s="185"/>
      <c r="BF1491" s="185"/>
      <c r="BG1491" s="185"/>
      <c r="BH1491" s="185"/>
      <c r="BI1491" s="185"/>
      <c r="BJ1491" s="185"/>
      <c r="BK1491" s="185"/>
      <c r="BL1491" s="185"/>
      <c r="BM1491" s="185"/>
      <c r="BN1491" s="185"/>
      <c r="BO1491" s="185"/>
      <c r="BP1491" s="185"/>
      <c r="BQ1491" s="185"/>
      <c r="BR1491" s="185"/>
      <c r="BS1491" s="185"/>
      <c r="BT1491" s="185"/>
      <c r="BU1491" s="185"/>
      <c r="BV1491" s="185"/>
      <c r="BW1491" s="185"/>
      <c r="BX1491" s="185"/>
      <c r="BY1491" s="185"/>
      <c r="BZ1491" s="185"/>
      <c r="CA1491" s="185"/>
      <c r="CB1491" s="185"/>
      <c r="CC1491" s="185"/>
      <c r="CD1491" s="185"/>
      <c r="CE1491" s="185"/>
      <c r="CF1491" s="185"/>
      <c r="CG1491" s="185"/>
      <c r="CH1491" s="185"/>
      <c r="CI1491" s="185"/>
      <c r="CJ1491" s="185"/>
      <c r="CK1491" s="185"/>
      <c r="CL1491" s="185"/>
      <c r="CM1491" s="185"/>
      <c r="CN1491" s="185"/>
      <c r="CO1491" s="185"/>
      <c r="CP1491" s="2234"/>
      <c r="CQ1491" s="2234"/>
      <c r="CR1491" s="2234"/>
      <c r="CS1491" s="283"/>
      <c r="CT1491" s="283"/>
      <c r="CU1491" s="283"/>
      <c r="CV1491" s="185"/>
      <c r="CW1491" s="185"/>
      <c r="CX1491" s="185"/>
      <c r="CY1491" s="185"/>
      <c r="CZ1491" s="185"/>
      <c r="DA1491" s="185"/>
      <c r="DB1491" s="1622"/>
      <c r="DC1491" s="1622"/>
      <c r="DD1491" s="1622"/>
      <c r="DE1491" s="185"/>
      <c r="DF1491" s="283"/>
      <c r="DG1491" s="185"/>
      <c r="DH1491" s="185"/>
      <c r="DI1491" s="185"/>
      <c r="DJ1491" s="185"/>
      <c r="DK1491" s="185"/>
      <c r="DL1491" s="185"/>
      <c r="DM1491" s="185"/>
      <c r="DN1491" s="185"/>
      <c r="DO1491" s="185"/>
      <c r="DP1491" s="283"/>
      <c r="DQ1491" s="185"/>
      <c r="DR1491" s="185"/>
      <c r="DS1491" s="185"/>
      <c r="DT1491" s="185"/>
      <c r="DU1491" s="185"/>
      <c r="DV1491" s="185"/>
      <c r="DW1491" s="185"/>
      <c r="DX1491" s="185"/>
      <c r="DY1491" s="185"/>
      <c r="DZ1491" s="2234"/>
      <c r="EA1491" s="283"/>
      <c r="EB1491" s="185"/>
      <c r="EC1491" s="185"/>
      <c r="ED1491" s="202"/>
      <c r="EE1491" s="202"/>
      <c r="EF1491" s="202"/>
      <c r="EG1491" s="202"/>
      <c r="EH1491" s="1614"/>
    </row>
    <row r="1492" spans="1:138" ht="15" hidden="1" customHeight="1" outlineLevel="1">
      <c r="A1492" s="67"/>
      <c r="B1492" s="67"/>
      <c r="C1492" s="95"/>
      <c r="D1492" s="98"/>
      <c r="E1492" s="67"/>
      <c r="F1492" s="67"/>
      <c r="G1492" s="67"/>
      <c r="H1492" s="86">
        <f>SUM(I1492:L1492)</f>
        <v>0</v>
      </c>
      <c r="I1492" s="67"/>
      <c r="J1492" s="67"/>
      <c r="K1492" s="67"/>
      <c r="L1492" s="67"/>
      <c r="M1492" s="2216"/>
      <c r="N1492" s="85"/>
      <c r="O1492" s="67"/>
      <c r="P1492" s="23"/>
      <c r="Q1492" s="185">
        <f>SUM(R1492:U1492)</f>
        <v>0</v>
      </c>
      <c r="R1492" s="23"/>
      <c r="S1492" s="23"/>
      <c r="T1492" s="23"/>
      <c r="U1492" s="23"/>
      <c r="V1492" s="86">
        <f>SUM(W1492:Z1492)</f>
        <v>0</v>
      </c>
      <c r="W1492" s="67"/>
      <c r="X1492" s="67"/>
      <c r="Y1492" s="67"/>
      <c r="Z1492" s="67"/>
      <c r="AA1492" s="185">
        <f>SUM(AB1492:AE1492)</f>
        <v>0</v>
      </c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216"/>
      <c r="CQ1492" s="2216"/>
      <c r="CR1492" s="2216"/>
      <c r="CS1492" s="85"/>
      <c r="CT1492" s="85"/>
      <c r="CU1492" s="85"/>
      <c r="CV1492" s="23"/>
      <c r="CW1492" s="23"/>
      <c r="CX1492" s="23"/>
      <c r="CY1492" s="23"/>
      <c r="CZ1492" s="23"/>
      <c r="DA1492" s="23"/>
      <c r="DB1492" s="1496"/>
      <c r="DC1492" s="1496"/>
      <c r="DD1492" s="1496"/>
      <c r="DE1492" s="23"/>
      <c r="DF1492" s="85"/>
      <c r="DG1492" s="23"/>
      <c r="DH1492" s="23"/>
      <c r="DI1492" s="23"/>
      <c r="DJ1492" s="23"/>
      <c r="DK1492" s="23"/>
      <c r="DL1492" s="23"/>
      <c r="DM1492" s="23"/>
      <c r="DN1492" s="185"/>
      <c r="DO1492" s="23"/>
      <c r="DP1492" s="85"/>
      <c r="DQ1492" s="23"/>
      <c r="DR1492" s="23"/>
      <c r="DS1492" s="23"/>
      <c r="DT1492" s="23"/>
      <c r="DU1492" s="23"/>
      <c r="DV1492" s="23"/>
      <c r="DW1492" s="23"/>
      <c r="DX1492" s="185"/>
      <c r="DY1492" s="23"/>
      <c r="DZ1492" s="2216"/>
      <c r="EA1492" s="85"/>
      <c r="EB1492" s="23"/>
      <c r="EC1492" s="23"/>
      <c r="ED1492" s="171"/>
      <c r="EE1492" s="171"/>
      <c r="EF1492" s="171"/>
      <c r="EG1492" s="171"/>
      <c r="EH1492" s="1291"/>
    </row>
    <row r="1493" spans="1:138" ht="15" hidden="1" customHeight="1" outlineLevel="1">
      <c r="A1493" s="67"/>
      <c r="B1493" s="67"/>
      <c r="C1493" s="95"/>
      <c r="D1493" s="98"/>
      <c r="E1493" s="67"/>
      <c r="F1493" s="67"/>
      <c r="G1493" s="67"/>
      <c r="H1493" s="86">
        <f>SUM(I1493:L1493)</f>
        <v>0</v>
      </c>
      <c r="I1493" s="67"/>
      <c r="J1493" s="67"/>
      <c r="K1493" s="67"/>
      <c r="L1493" s="67"/>
      <c r="M1493" s="2216"/>
      <c r="N1493" s="85"/>
      <c r="O1493" s="67"/>
      <c r="P1493" s="23"/>
      <c r="Q1493" s="185">
        <f>SUM(R1493:U1493)</f>
        <v>0</v>
      </c>
      <c r="R1493" s="196"/>
      <c r="S1493" s="196"/>
      <c r="T1493" s="196"/>
      <c r="U1493" s="196"/>
      <c r="V1493" s="86">
        <f>SUM(W1493:Z1493)</f>
        <v>0</v>
      </c>
      <c r="W1493" s="67"/>
      <c r="X1493" s="67"/>
      <c r="Y1493" s="67"/>
      <c r="Z1493" s="67"/>
      <c r="AA1493" s="185">
        <f>SUM(AB1493:AE1493)</f>
        <v>0</v>
      </c>
      <c r="AB1493" s="196"/>
      <c r="AC1493" s="196"/>
      <c r="AD1493" s="196"/>
      <c r="AE1493" s="196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  <c r="AZ1493" s="33"/>
      <c r="BA1493" s="33"/>
      <c r="BB1493" s="33"/>
      <c r="BC1493" s="33"/>
      <c r="BD1493" s="33"/>
      <c r="BE1493" s="33"/>
      <c r="BF1493" s="33"/>
      <c r="BG1493" s="33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W1493" s="33"/>
      <c r="BX1493" s="33"/>
      <c r="BY1493" s="33"/>
      <c r="BZ1493" s="33"/>
      <c r="CA1493" s="33"/>
      <c r="CB1493" s="33"/>
      <c r="CC1493" s="33"/>
      <c r="CD1493" s="33"/>
      <c r="CE1493" s="33"/>
      <c r="CF1493" s="33"/>
      <c r="CG1493" s="33"/>
      <c r="CH1493" s="33"/>
      <c r="CI1493" s="33"/>
      <c r="CJ1493" s="33"/>
      <c r="CK1493" s="33"/>
      <c r="CL1493" s="33"/>
      <c r="CM1493" s="33"/>
      <c r="CN1493" s="33"/>
      <c r="CO1493" s="33"/>
      <c r="CP1493" s="2239"/>
      <c r="CQ1493" s="2239"/>
      <c r="CR1493" s="2239"/>
      <c r="CS1493" s="210"/>
      <c r="CT1493" s="210"/>
      <c r="CU1493" s="210"/>
      <c r="CV1493" s="33"/>
      <c r="CW1493" s="33"/>
      <c r="CX1493" s="33"/>
      <c r="CY1493" s="33"/>
      <c r="CZ1493" s="33"/>
      <c r="DA1493" s="33"/>
      <c r="DB1493" s="1498"/>
      <c r="DC1493" s="1498"/>
      <c r="DD1493" s="1498"/>
      <c r="DE1493" s="33"/>
      <c r="DF1493" s="210"/>
      <c r="DG1493" s="33"/>
      <c r="DH1493" s="33"/>
      <c r="DI1493" s="33"/>
      <c r="DJ1493" s="33"/>
      <c r="DK1493" s="33"/>
      <c r="DL1493" s="33"/>
      <c r="DM1493" s="33"/>
      <c r="DN1493" s="23"/>
      <c r="DO1493" s="33"/>
      <c r="DP1493" s="210"/>
      <c r="DQ1493" s="33"/>
      <c r="DR1493" s="33"/>
      <c r="DS1493" s="33"/>
      <c r="DT1493" s="33"/>
      <c r="DU1493" s="33"/>
      <c r="DV1493" s="33"/>
      <c r="DW1493" s="33"/>
      <c r="DX1493" s="23"/>
      <c r="DY1493" s="33"/>
      <c r="DZ1493" s="2239"/>
      <c r="EA1493" s="210"/>
      <c r="EB1493" s="33"/>
      <c r="EC1493" s="33"/>
      <c r="ED1493" s="201"/>
      <c r="EE1493" s="201"/>
      <c r="EF1493" s="201"/>
      <c r="EG1493" s="201"/>
      <c r="EH1493" s="1581"/>
    </row>
    <row r="1494" spans="1:138" ht="15" hidden="1" customHeight="1" outlineLevel="1">
      <c r="A1494" s="67"/>
      <c r="B1494" s="67"/>
      <c r="C1494" s="95" t="s">
        <v>49</v>
      </c>
      <c r="D1494" s="98"/>
      <c r="E1494" s="67"/>
      <c r="F1494" s="67"/>
      <c r="G1494" s="67"/>
      <c r="H1494" s="86">
        <f>SUM(I1494:L1494)</f>
        <v>0</v>
      </c>
      <c r="I1494" s="67"/>
      <c r="J1494" s="67"/>
      <c r="K1494" s="67"/>
      <c r="L1494" s="67"/>
      <c r="M1494" s="2216"/>
      <c r="N1494" s="85"/>
      <c r="O1494" s="67"/>
      <c r="P1494" s="23"/>
      <c r="Q1494" s="185">
        <f>SUM(R1494:U1494)</f>
        <v>0</v>
      </c>
      <c r="R1494" s="196"/>
      <c r="S1494" s="196"/>
      <c r="T1494" s="196"/>
      <c r="U1494" s="196"/>
      <c r="V1494" s="86">
        <f>SUM(W1494:Z1494)</f>
        <v>0</v>
      </c>
      <c r="W1494" s="67"/>
      <c r="X1494" s="67"/>
      <c r="Y1494" s="67"/>
      <c r="Z1494" s="67"/>
      <c r="AA1494" s="185">
        <f>SUM(AB1494:AE1494)</f>
        <v>0</v>
      </c>
      <c r="AB1494" s="196"/>
      <c r="AC1494" s="196"/>
      <c r="AD1494" s="196"/>
      <c r="AE1494" s="196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  <c r="BC1494" s="33"/>
      <c r="BD1494" s="33"/>
      <c r="BE1494" s="33"/>
      <c r="BF1494" s="33"/>
      <c r="BG1494" s="33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W1494" s="33"/>
      <c r="BX1494" s="33"/>
      <c r="BY1494" s="33"/>
      <c r="BZ1494" s="33"/>
      <c r="CA1494" s="33"/>
      <c r="CB1494" s="33"/>
      <c r="CC1494" s="33"/>
      <c r="CD1494" s="33"/>
      <c r="CE1494" s="33"/>
      <c r="CF1494" s="33"/>
      <c r="CG1494" s="33"/>
      <c r="CH1494" s="33"/>
      <c r="CI1494" s="33"/>
      <c r="CJ1494" s="33"/>
      <c r="CK1494" s="33"/>
      <c r="CL1494" s="33"/>
      <c r="CM1494" s="33"/>
      <c r="CN1494" s="33"/>
      <c r="CO1494" s="33"/>
      <c r="CP1494" s="2239"/>
      <c r="CQ1494" s="2239"/>
      <c r="CR1494" s="2239"/>
      <c r="CS1494" s="210"/>
      <c r="CT1494" s="210"/>
      <c r="CU1494" s="210"/>
      <c r="CV1494" s="33"/>
      <c r="CW1494" s="33"/>
      <c r="CX1494" s="33"/>
      <c r="CY1494" s="33"/>
      <c r="CZ1494" s="33"/>
      <c r="DA1494" s="33"/>
      <c r="DB1494" s="1498"/>
      <c r="DC1494" s="1498"/>
      <c r="DD1494" s="1498"/>
      <c r="DE1494" s="33"/>
      <c r="DF1494" s="210"/>
      <c r="DG1494" s="33"/>
      <c r="DH1494" s="33"/>
      <c r="DI1494" s="33"/>
      <c r="DJ1494" s="33"/>
      <c r="DK1494" s="33"/>
      <c r="DL1494" s="33"/>
      <c r="DM1494" s="33"/>
      <c r="DN1494" s="33"/>
      <c r="DO1494" s="33"/>
      <c r="DP1494" s="210"/>
      <c r="DQ1494" s="33"/>
      <c r="DR1494" s="33"/>
      <c r="DS1494" s="33"/>
      <c r="DT1494" s="33"/>
      <c r="DU1494" s="33"/>
      <c r="DV1494" s="33"/>
      <c r="DW1494" s="33"/>
      <c r="DX1494" s="33"/>
      <c r="DY1494" s="33"/>
      <c r="DZ1494" s="2239"/>
      <c r="EA1494" s="210"/>
      <c r="EB1494" s="33"/>
      <c r="EC1494" s="33"/>
      <c r="ED1494" s="201"/>
      <c r="EE1494" s="201"/>
      <c r="EF1494" s="201"/>
      <c r="EG1494" s="201"/>
      <c r="EH1494" s="1581"/>
    </row>
    <row r="1495" spans="1:138" ht="15" hidden="1" customHeight="1" outlineLevel="1">
      <c r="A1495" s="67"/>
      <c r="B1495" s="67"/>
      <c r="C1495" s="95"/>
      <c r="D1495" s="97" t="s">
        <v>52</v>
      </c>
      <c r="E1495" s="84"/>
      <c r="F1495" s="84"/>
      <c r="G1495" s="84"/>
      <c r="H1495" s="84"/>
      <c r="I1495" s="84"/>
      <c r="J1495" s="84"/>
      <c r="K1495" s="84"/>
      <c r="L1495" s="84"/>
      <c r="M1495" s="2199"/>
      <c r="N1495" s="68"/>
      <c r="O1495" s="84"/>
      <c r="P1495" s="185"/>
      <c r="Q1495" s="185"/>
      <c r="R1495" s="185"/>
      <c r="S1495" s="185"/>
      <c r="T1495" s="185"/>
      <c r="U1495" s="185"/>
      <c r="V1495" s="84"/>
      <c r="W1495" s="84"/>
      <c r="X1495" s="84"/>
      <c r="Y1495" s="84"/>
      <c r="Z1495" s="84"/>
      <c r="AA1495" s="185"/>
      <c r="AB1495" s="185"/>
      <c r="AC1495" s="185"/>
      <c r="AD1495" s="185"/>
      <c r="AE1495" s="185"/>
      <c r="AF1495" s="105"/>
      <c r="AG1495" s="105"/>
      <c r="AH1495" s="185">
        <f>SUM(AH1492:AH1494)</f>
        <v>0</v>
      </c>
      <c r="AI1495" s="185">
        <f>SUM(AI1492:AI1494)</f>
        <v>0</v>
      </c>
      <c r="AJ1495" s="185">
        <f t="shared" ref="AJ1495:AV1495" si="3946">SUM(AJ1492:AJ1494)</f>
        <v>0</v>
      </c>
      <c r="AK1495" s="185">
        <f t="shared" si="3946"/>
        <v>0</v>
      </c>
      <c r="AL1495" s="185">
        <f t="shared" si="3946"/>
        <v>0</v>
      </c>
      <c r="AM1495" s="185">
        <f t="shared" si="3946"/>
        <v>0</v>
      </c>
      <c r="AN1495" s="185">
        <f t="shared" si="3946"/>
        <v>0</v>
      </c>
      <c r="AO1495" s="185">
        <f t="shared" si="3946"/>
        <v>0</v>
      </c>
      <c r="AP1495" s="185">
        <f t="shared" si="3946"/>
        <v>0</v>
      </c>
      <c r="AQ1495" s="185">
        <f t="shared" si="3946"/>
        <v>0</v>
      </c>
      <c r="AR1495" s="185">
        <f t="shared" si="3946"/>
        <v>0</v>
      </c>
      <c r="AS1495" s="185">
        <f t="shared" si="3946"/>
        <v>0</v>
      </c>
      <c r="AT1495" s="185">
        <f t="shared" si="3946"/>
        <v>0</v>
      </c>
      <c r="AU1495" s="185">
        <f t="shared" si="3946"/>
        <v>0</v>
      </c>
      <c r="AV1495" s="185">
        <f t="shared" si="3946"/>
        <v>0</v>
      </c>
      <c r="AW1495" s="185">
        <f>SUM(AW1492:AW1494)</f>
        <v>0</v>
      </c>
      <c r="AX1495" s="185">
        <f>SUM(AX1492:AX1494)</f>
        <v>0</v>
      </c>
      <c r="AY1495" s="185">
        <f t="shared" ref="AY1495:BK1495" si="3947">SUM(AY1492:AY1494)</f>
        <v>0</v>
      </c>
      <c r="AZ1495" s="185">
        <f t="shared" si="3947"/>
        <v>0</v>
      </c>
      <c r="BA1495" s="185">
        <f t="shared" si="3947"/>
        <v>0</v>
      </c>
      <c r="BB1495" s="185">
        <f t="shared" si="3947"/>
        <v>0</v>
      </c>
      <c r="BC1495" s="185">
        <f t="shared" si="3947"/>
        <v>0</v>
      </c>
      <c r="BD1495" s="185">
        <f t="shared" si="3947"/>
        <v>0</v>
      </c>
      <c r="BE1495" s="185">
        <f t="shared" si="3947"/>
        <v>0</v>
      </c>
      <c r="BF1495" s="185">
        <f t="shared" si="3947"/>
        <v>0</v>
      </c>
      <c r="BG1495" s="185">
        <f t="shared" si="3947"/>
        <v>0</v>
      </c>
      <c r="BH1495" s="185">
        <f t="shared" si="3947"/>
        <v>0</v>
      </c>
      <c r="BI1495" s="185">
        <f t="shared" si="3947"/>
        <v>0</v>
      </c>
      <c r="BJ1495" s="185">
        <f t="shared" si="3947"/>
        <v>0</v>
      </c>
      <c r="BK1495" s="185">
        <f t="shared" si="3947"/>
        <v>0</v>
      </c>
      <c r="BL1495" s="185">
        <f>SUM(BL1492:BL1494)</f>
        <v>0</v>
      </c>
      <c r="BM1495" s="185">
        <f>SUM(BM1492:BM1494)</f>
        <v>0</v>
      </c>
      <c r="BN1495" s="185">
        <f t="shared" ref="BN1495:BZ1495" si="3948">SUM(BN1492:BN1494)</f>
        <v>0</v>
      </c>
      <c r="BO1495" s="185">
        <f t="shared" si="3948"/>
        <v>0</v>
      </c>
      <c r="BP1495" s="185">
        <f t="shared" si="3948"/>
        <v>0</v>
      </c>
      <c r="BQ1495" s="185">
        <f t="shared" si="3948"/>
        <v>0</v>
      </c>
      <c r="BR1495" s="185">
        <f t="shared" si="3948"/>
        <v>0</v>
      </c>
      <c r="BS1495" s="185">
        <f t="shared" si="3948"/>
        <v>0</v>
      </c>
      <c r="BT1495" s="185">
        <f t="shared" si="3948"/>
        <v>0</v>
      </c>
      <c r="BU1495" s="185">
        <f t="shared" si="3948"/>
        <v>0</v>
      </c>
      <c r="BV1495" s="185">
        <f t="shared" si="3948"/>
        <v>0</v>
      </c>
      <c r="BW1495" s="185">
        <f t="shared" si="3948"/>
        <v>0</v>
      </c>
      <c r="BX1495" s="185">
        <f t="shared" si="3948"/>
        <v>0</v>
      </c>
      <c r="BY1495" s="185">
        <f t="shared" si="3948"/>
        <v>0</v>
      </c>
      <c r="BZ1495" s="185">
        <f t="shared" si="3948"/>
        <v>0</v>
      </c>
      <c r="CA1495" s="185">
        <f>SUM(CA1492:CA1494)</f>
        <v>0</v>
      </c>
      <c r="CB1495" s="185">
        <f>SUM(CB1492:CB1494)</f>
        <v>0</v>
      </c>
      <c r="CC1495" s="185">
        <f t="shared" ref="CC1495:CO1495" si="3949">SUM(CC1492:CC1494)</f>
        <v>0</v>
      </c>
      <c r="CD1495" s="185">
        <f t="shared" si="3949"/>
        <v>0</v>
      </c>
      <c r="CE1495" s="185">
        <f t="shared" si="3949"/>
        <v>0</v>
      </c>
      <c r="CF1495" s="185">
        <f t="shared" si="3949"/>
        <v>0</v>
      </c>
      <c r="CG1495" s="185">
        <f t="shared" si="3949"/>
        <v>0</v>
      </c>
      <c r="CH1495" s="185">
        <f t="shared" si="3949"/>
        <v>0</v>
      </c>
      <c r="CI1495" s="185">
        <f t="shared" si="3949"/>
        <v>0</v>
      </c>
      <c r="CJ1495" s="185">
        <f t="shared" si="3949"/>
        <v>0</v>
      </c>
      <c r="CK1495" s="185">
        <f t="shared" si="3949"/>
        <v>0</v>
      </c>
      <c r="CL1495" s="185">
        <f t="shared" si="3949"/>
        <v>0</v>
      </c>
      <c r="CM1495" s="185">
        <f t="shared" si="3949"/>
        <v>0</v>
      </c>
      <c r="CN1495" s="185">
        <f t="shared" si="3949"/>
        <v>0</v>
      </c>
      <c r="CO1495" s="185">
        <f t="shared" si="3949"/>
        <v>0</v>
      </c>
      <c r="CP1495" s="2234">
        <f t="shared" ref="CP1495:CX1495" si="3950">SUM(CP1492:CP1494)</f>
        <v>0</v>
      </c>
      <c r="CQ1495" s="2234">
        <f t="shared" si="3950"/>
        <v>0</v>
      </c>
      <c r="CR1495" s="2234">
        <f t="shared" si="3950"/>
        <v>0</v>
      </c>
      <c r="CS1495" s="283">
        <f t="shared" si="3950"/>
        <v>0</v>
      </c>
      <c r="CT1495" s="283">
        <f t="shared" si="3950"/>
        <v>0</v>
      </c>
      <c r="CU1495" s="283">
        <f t="shared" si="3950"/>
        <v>0</v>
      </c>
      <c r="CV1495" s="185">
        <f t="shared" si="3950"/>
        <v>0</v>
      </c>
      <c r="CW1495" s="185">
        <f t="shared" si="3950"/>
        <v>0</v>
      </c>
      <c r="CX1495" s="185">
        <f t="shared" si="3950"/>
        <v>0</v>
      </c>
      <c r="CY1495" s="185">
        <f t="shared" ref="CY1495:DA1495" si="3951">SUM(CY1492:CY1494)</f>
        <v>0</v>
      </c>
      <c r="CZ1495" s="185">
        <f t="shared" si="3951"/>
        <v>0</v>
      </c>
      <c r="DA1495" s="185">
        <f t="shared" si="3951"/>
        <v>0</v>
      </c>
      <c r="DB1495" s="1622"/>
      <c r="DC1495" s="1622"/>
      <c r="DD1495" s="1622"/>
      <c r="DE1495" s="185">
        <f>SUM(DE1492:DE1494)</f>
        <v>0</v>
      </c>
      <c r="DF1495" s="283"/>
      <c r="DG1495" s="185"/>
      <c r="DH1495" s="185"/>
      <c r="DI1495" s="185"/>
      <c r="DJ1495" s="185"/>
      <c r="DK1495" s="185"/>
      <c r="DL1495" s="185"/>
      <c r="DM1495" s="185"/>
      <c r="DN1495" s="33"/>
      <c r="DO1495" s="185"/>
      <c r="DP1495" s="283"/>
      <c r="DQ1495" s="185"/>
      <c r="DR1495" s="185"/>
      <c r="DS1495" s="185"/>
      <c r="DT1495" s="185"/>
      <c r="DU1495" s="185"/>
      <c r="DV1495" s="185"/>
      <c r="DW1495" s="185"/>
      <c r="DX1495" s="33"/>
      <c r="DY1495" s="185"/>
      <c r="DZ1495" s="2234">
        <f>SUM(DZ1492:DZ1494)</f>
        <v>0</v>
      </c>
      <c r="EA1495" s="283">
        <f t="shared" ref="EA1495:EB1495" si="3952">SUM(EA1492:EA1494)</f>
        <v>0</v>
      </c>
      <c r="EB1495" s="185">
        <f t="shared" si="3952"/>
        <v>0</v>
      </c>
      <c r="EC1495" s="185">
        <f t="shared" ref="EC1495" si="3953">SUM(EC1492:EC1494)</f>
        <v>0</v>
      </c>
      <c r="ED1495" s="202"/>
      <c r="EE1495" s="202"/>
      <c r="EF1495" s="202"/>
      <c r="EG1495" s="202"/>
      <c r="EH1495" s="1614"/>
    </row>
    <row r="1496" spans="1:138" ht="15" hidden="1" customHeight="1" outlineLevel="1">
      <c r="A1496" s="67"/>
      <c r="B1496" s="67"/>
      <c r="C1496" s="93" t="s">
        <v>65</v>
      </c>
      <c r="D1496" s="94" t="s">
        <v>128</v>
      </c>
      <c r="E1496" s="84"/>
      <c r="F1496" s="84"/>
      <c r="G1496" s="84"/>
      <c r="H1496" s="84"/>
      <c r="I1496" s="84"/>
      <c r="J1496" s="84"/>
      <c r="K1496" s="84"/>
      <c r="L1496" s="84"/>
      <c r="M1496" s="2199"/>
      <c r="N1496" s="68"/>
      <c r="O1496" s="84"/>
      <c r="P1496" s="185"/>
      <c r="Q1496" s="185"/>
      <c r="R1496" s="185"/>
      <c r="S1496" s="185"/>
      <c r="T1496" s="185"/>
      <c r="U1496" s="185"/>
      <c r="V1496" s="84"/>
      <c r="W1496" s="84"/>
      <c r="X1496" s="84"/>
      <c r="Y1496" s="84"/>
      <c r="Z1496" s="84"/>
      <c r="AA1496" s="185"/>
      <c r="AB1496" s="185"/>
      <c r="AC1496" s="185"/>
      <c r="AD1496" s="185"/>
      <c r="AE1496" s="185"/>
      <c r="AF1496" s="23"/>
      <c r="AG1496" s="23"/>
      <c r="AH1496" s="185"/>
      <c r="AI1496" s="185"/>
      <c r="AJ1496" s="185"/>
      <c r="AK1496" s="185"/>
      <c r="AL1496" s="185"/>
      <c r="AM1496" s="185"/>
      <c r="AN1496" s="185"/>
      <c r="AO1496" s="185"/>
      <c r="AP1496" s="185"/>
      <c r="AQ1496" s="185"/>
      <c r="AR1496" s="185"/>
      <c r="AS1496" s="185"/>
      <c r="AT1496" s="185"/>
      <c r="AU1496" s="185"/>
      <c r="AV1496" s="185"/>
      <c r="AW1496" s="185"/>
      <c r="AX1496" s="185"/>
      <c r="AY1496" s="185"/>
      <c r="AZ1496" s="185"/>
      <c r="BA1496" s="185"/>
      <c r="BB1496" s="185"/>
      <c r="BC1496" s="185"/>
      <c r="BD1496" s="185"/>
      <c r="BE1496" s="185"/>
      <c r="BF1496" s="185"/>
      <c r="BG1496" s="185"/>
      <c r="BH1496" s="185"/>
      <c r="BI1496" s="185"/>
      <c r="BJ1496" s="185"/>
      <c r="BK1496" s="185"/>
      <c r="BL1496" s="185"/>
      <c r="BM1496" s="185"/>
      <c r="BN1496" s="185"/>
      <c r="BO1496" s="185"/>
      <c r="BP1496" s="185"/>
      <c r="BQ1496" s="185"/>
      <c r="BR1496" s="185"/>
      <c r="BS1496" s="185"/>
      <c r="BT1496" s="185"/>
      <c r="BU1496" s="185"/>
      <c r="BV1496" s="185"/>
      <c r="BW1496" s="185"/>
      <c r="BX1496" s="185"/>
      <c r="BY1496" s="185"/>
      <c r="BZ1496" s="185"/>
      <c r="CA1496" s="185"/>
      <c r="CB1496" s="185"/>
      <c r="CC1496" s="185"/>
      <c r="CD1496" s="185"/>
      <c r="CE1496" s="185"/>
      <c r="CF1496" s="185"/>
      <c r="CG1496" s="185"/>
      <c r="CH1496" s="185"/>
      <c r="CI1496" s="185"/>
      <c r="CJ1496" s="185"/>
      <c r="CK1496" s="185"/>
      <c r="CL1496" s="185"/>
      <c r="CM1496" s="185"/>
      <c r="CN1496" s="185"/>
      <c r="CO1496" s="185"/>
      <c r="CP1496" s="2234"/>
      <c r="CQ1496" s="2234"/>
      <c r="CR1496" s="2234"/>
      <c r="CS1496" s="283"/>
      <c r="CT1496" s="283"/>
      <c r="CU1496" s="283"/>
      <c r="CV1496" s="185"/>
      <c r="CW1496" s="185"/>
      <c r="CX1496" s="185"/>
      <c r="CY1496" s="185"/>
      <c r="CZ1496" s="185"/>
      <c r="DA1496" s="185"/>
      <c r="DB1496" s="1622"/>
      <c r="DC1496" s="1622"/>
      <c r="DD1496" s="1622"/>
      <c r="DE1496" s="185"/>
      <c r="DF1496" s="283"/>
      <c r="DG1496" s="185"/>
      <c r="DH1496" s="185"/>
      <c r="DI1496" s="185"/>
      <c r="DJ1496" s="185"/>
      <c r="DK1496" s="185"/>
      <c r="DL1496" s="185"/>
      <c r="DM1496" s="185"/>
      <c r="DN1496" s="185"/>
      <c r="DO1496" s="185"/>
      <c r="DP1496" s="283"/>
      <c r="DQ1496" s="185"/>
      <c r="DR1496" s="185"/>
      <c r="DS1496" s="185"/>
      <c r="DT1496" s="185"/>
      <c r="DU1496" s="185"/>
      <c r="DV1496" s="185"/>
      <c r="DW1496" s="185"/>
      <c r="DX1496" s="185"/>
      <c r="DY1496" s="185"/>
      <c r="DZ1496" s="2234"/>
      <c r="EA1496" s="283"/>
      <c r="EB1496" s="185"/>
      <c r="EC1496" s="185"/>
      <c r="ED1496" s="202"/>
      <c r="EE1496" s="202"/>
      <c r="EF1496" s="202"/>
      <c r="EG1496" s="202"/>
      <c r="EH1496" s="1614"/>
    </row>
    <row r="1497" spans="1:138" ht="15" hidden="1" customHeight="1" outlineLevel="1">
      <c r="A1497" s="67"/>
      <c r="B1497" s="67"/>
      <c r="C1497" s="95"/>
      <c r="D1497" s="98"/>
      <c r="E1497" s="67"/>
      <c r="F1497" s="67"/>
      <c r="G1497" s="67"/>
      <c r="H1497" s="86">
        <f>SUM(I1497:L1497)</f>
        <v>0</v>
      </c>
      <c r="I1497" s="67"/>
      <c r="J1497" s="67"/>
      <c r="K1497" s="67"/>
      <c r="L1497" s="67"/>
      <c r="M1497" s="2216"/>
      <c r="N1497" s="85"/>
      <c r="O1497" s="67"/>
      <c r="P1497" s="23"/>
      <c r="Q1497" s="185">
        <f>SUM(R1497:U1497)</f>
        <v>0</v>
      </c>
      <c r="R1497" s="23"/>
      <c r="S1497" s="23"/>
      <c r="T1497" s="23"/>
      <c r="U1497" s="23"/>
      <c r="V1497" s="86">
        <f>SUM(W1497:Z1497)</f>
        <v>0</v>
      </c>
      <c r="W1497" s="67"/>
      <c r="X1497" s="67"/>
      <c r="Y1497" s="67"/>
      <c r="Z1497" s="67"/>
      <c r="AA1497" s="185">
        <f>SUM(AB1497:AE1497)</f>
        <v>0</v>
      </c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216"/>
      <c r="CQ1497" s="2216"/>
      <c r="CR1497" s="2216"/>
      <c r="CS1497" s="85"/>
      <c r="CT1497" s="85"/>
      <c r="CU1497" s="85"/>
      <c r="CV1497" s="23"/>
      <c r="CW1497" s="23"/>
      <c r="CX1497" s="23"/>
      <c r="CY1497" s="23"/>
      <c r="CZ1497" s="23"/>
      <c r="DA1497" s="23"/>
      <c r="DB1497" s="1496"/>
      <c r="DC1497" s="1496"/>
      <c r="DD1497" s="1496"/>
      <c r="DE1497" s="23"/>
      <c r="DF1497" s="85"/>
      <c r="DG1497" s="23"/>
      <c r="DH1497" s="23"/>
      <c r="DI1497" s="23"/>
      <c r="DJ1497" s="23"/>
      <c r="DK1497" s="23"/>
      <c r="DL1497" s="23"/>
      <c r="DM1497" s="23"/>
      <c r="DN1497" s="185"/>
      <c r="DO1497" s="23"/>
      <c r="DP1497" s="85"/>
      <c r="DQ1497" s="23"/>
      <c r="DR1497" s="23"/>
      <c r="DS1497" s="23"/>
      <c r="DT1497" s="23"/>
      <c r="DU1497" s="23"/>
      <c r="DV1497" s="23"/>
      <c r="DW1497" s="23"/>
      <c r="DX1497" s="185"/>
      <c r="DY1497" s="23"/>
      <c r="DZ1497" s="2216"/>
      <c r="EA1497" s="85"/>
      <c r="EB1497" s="23"/>
      <c r="EC1497" s="23"/>
      <c r="ED1497" s="171"/>
      <c r="EE1497" s="171"/>
      <c r="EF1497" s="171"/>
      <c r="EG1497" s="171"/>
      <c r="EH1497" s="1291"/>
    </row>
    <row r="1498" spans="1:138" ht="15" hidden="1" customHeight="1" outlineLevel="1">
      <c r="A1498" s="67"/>
      <c r="B1498" s="67"/>
      <c r="C1498" s="95"/>
      <c r="D1498" s="98"/>
      <c r="E1498" s="67"/>
      <c r="F1498" s="67"/>
      <c r="G1498" s="67"/>
      <c r="H1498" s="86">
        <f>SUM(I1498:L1498)</f>
        <v>0</v>
      </c>
      <c r="I1498" s="67"/>
      <c r="J1498" s="67"/>
      <c r="K1498" s="67"/>
      <c r="L1498" s="67"/>
      <c r="M1498" s="2216"/>
      <c r="N1498" s="85"/>
      <c r="O1498" s="67"/>
      <c r="P1498" s="23"/>
      <c r="Q1498" s="185">
        <f>SUM(R1498:U1498)</f>
        <v>0</v>
      </c>
      <c r="R1498" s="196"/>
      <c r="S1498" s="196"/>
      <c r="T1498" s="196"/>
      <c r="U1498" s="196"/>
      <c r="V1498" s="86">
        <f>SUM(W1498:Z1498)</f>
        <v>0</v>
      </c>
      <c r="W1498" s="67"/>
      <c r="X1498" s="67"/>
      <c r="Y1498" s="67"/>
      <c r="Z1498" s="67"/>
      <c r="AA1498" s="185">
        <f>SUM(AB1498:AE1498)</f>
        <v>0</v>
      </c>
      <c r="AB1498" s="196"/>
      <c r="AC1498" s="196"/>
      <c r="AD1498" s="196"/>
      <c r="AE1498" s="196"/>
      <c r="AF1498" s="33"/>
      <c r="AG1498" s="33"/>
      <c r="AH1498" s="33"/>
      <c r="AI1498" s="33"/>
      <c r="AJ1498" s="33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AZ1498" s="33"/>
      <c r="BA1498" s="33"/>
      <c r="BB1498" s="33"/>
      <c r="BC1498" s="33"/>
      <c r="BD1498" s="33"/>
      <c r="BE1498" s="33"/>
      <c r="BF1498" s="33"/>
      <c r="BG1498" s="33"/>
      <c r="BH1498" s="33"/>
      <c r="BI1498" s="33"/>
      <c r="BJ1498" s="33"/>
      <c r="BK1498" s="33"/>
      <c r="BL1498" s="33"/>
      <c r="BM1498" s="33"/>
      <c r="BN1498" s="33"/>
      <c r="BO1498" s="33"/>
      <c r="BP1498" s="33"/>
      <c r="BQ1498" s="33"/>
      <c r="BR1498" s="33"/>
      <c r="BS1498" s="33"/>
      <c r="BT1498" s="33"/>
      <c r="BU1498" s="33"/>
      <c r="BV1498" s="33"/>
      <c r="BW1498" s="33"/>
      <c r="BX1498" s="33"/>
      <c r="BY1498" s="33"/>
      <c r="BZ1498" s="33"/>
      <c r="CA1498" s="33"/>
      <c r="CB1498" s="33"/>
      <c r="CC1498" s="33"/>
      <c r="CD1498" s="33"/>
      <c r="CE1498" s="33"/>
      <c r="CF1498" s="33"/>
      <c r="CG1498" s="33"/>
      <c r="CH1498" s="33"/>
      <c r="CI1498" s="33"/>
      <c r="CJ1498" s="33"/>
      <c r="CK1498" s="33"/>
      <c r="CL1498" s="33"/>
      <c r="CM1498" s="33"/>
      <c r="CN1498" s="33"/>
      <c r="CO1498" s="33"/>
      <c r="CP1498" s="2239"/>
      <c r="CQ1498" s="2239"/>
      <c r="CR1498" s="2239"/>
      <c r="CS1498" s="210"/>
      <c r="CT1498" s="210"/>
      <c r="CU1498" s="210"/>
      <c r="CV1498" s="33"/>
      <c r="CW1498" s="33"/>
      <c r="CX1498" s="33"/>
      <c r="CY1498" s="33"/>
      <c r="CZ1498" s="33"/>
      <c r="DA1498" s="33"/>
      <c r="DB1498" s="1498"/>
      <c r="DC1498" s="1498"/>
      <c r="DD1498" s="1498"/>
      <c r="DE1498" s="33"/>
      <c r="DF1498" s="210"/>
      <c r="DG1498" s="33"/>
      <c r="DH1498" s="33"/>
      <c r="DI1498" s="33"/>
      <c r="DJ1498" s="33"/>
      <c r="DK1498" s="33"/>
      <c r="DL1498" s="33"/>
      <c r="DM1498" s="33"/>
      <c r="DN1498" s="23"/>
      <c r="DO1498" s="33"/>
      <c r="DP1498" s="210"/>
      <c r="DQ1498" s="33"/>
      <c r="DR1498" s="33"/>
      <c r="DS1498" s="33"/>
      <c r="DT1498" s="33"/>
      <c r="DU1498" s="33"/>
      <c r="DV1498" s="33"/>
      <c r="DW1498" s="33"/>
      <c r="DX1498" s="23"/>
      <c r="DY1498" s="33"/>
      <c r="DZ1498" s="2239"/>
      <c r="EA1498" s="210"/>
      <c r="EB1498" s="33"/>
      <c r="EC1498" s="33"/>
      <c r="ED1498" s="201"/>
      <c r="EE1498" s="201"/>
      <c r="EF1498" s="201"/>
      <c r="EG1498" s="201"/>
      <c r="EH1498" s="1581"/>
    </row>
    <row r="1499" spans="1:138" ht="15" hidden="1" customHeight="1" outlineLevel="1">
      <c r="A1499" s="67"/>
      <c r="B1499" s="67"/>
      <c r="C1499" s="95" t="s">
        <v>49</v>
      </c>
      <c r="D1499" s="98"/>
      <c r="E1499" s="67"/>
      <c r="F1499" s="67"/>
      <c r="G1499" s="67"/>
      <c r="H1499" s="86">
        <f>SUM(I1499:L1499)</f>
        <v>0</v>
      </c>
      <c r="I1499" s="67"/>
      <c r="J1499" s="67"/>
      <c r="K1499" s="67"/>
      <c r="L1499" s="67"/>
      <c r="M1499" s="2216"/>
      <c r="N1499" s="85"/>
      <c r="O1499" s="67"/>
      <c r="P1499" s="23"/>
      <c r="Q1499" s="185">
        <f>SUM(R1499:U1499)</f>
        <v>0</v>
      </c>
      <c r="R1499" s="196"/>
      <c r="S1499" s="196"/>
      <c r="T1499" s="196"/>
      <c r="U1499" s="196"/>
      <c r="V1499" s="86">
        <f>SUM(W1499:Z1499)</f>
        <v>0</v>
      </c>
      <c r="W1499" s="67"/>
      <c r="X1499" s="67"/>
      <c r="Y1499" s="67"/>
      <c r="Z1499" s="67"/>
      <c r="AA1499" s="185">
        <f>SUM(AB1499:AE1499)</f>
        <v>0</v>
      </c>
      <c r="AB1499" s="196"/>
      <c r="AC1499" s="196"/>
      <c r="AD1499" s="196"/>
      <c r="AE1499" s="196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  <c r="BC1499" s="33"/>
      <c r="BD1499" s="33"/>
      <c r="BE1499" s="33"/>
      <c r="BF1499" s="33"/>
      <c r="BG1499" s="33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W1499" s="33"/>
      <c r="BX1499" s="33"/>
      <c r="BY1499" s="33"/>
      <c r="BZ1499" s="33"/>
      <c r="CA1499" s="33"/>
      <c r="CB1499" s="33"/>
      <c r="CC1499" s="33"/>
      <c r="CD1499" s="33"/>
      <c r="CE1499" s="33"/>
      <c r="CF1499" s="33"/>
      <c r="CG1499" s="33"/>
      <c r="CH1499" s="33"/>
      <c r="CI1499" s="33"/>
      <c r="CJ1499" s="33"/>
      <c r="CK1499" s="33"/>
      <c r="CL1499" s="33"/>
      <c r="CM1499" s="33"/>
      <c r="CN1499" s="33"/>
      <c r="CO1499" s="33"/>
      <c r="CP1499" s="2239"/>
      <c r="CQ1499" s="2239"/>
      <c r="CR1499" s="2239"/>
      <c r="CS1499" s="210"/>
      <c r="CT1499" s="210"/>
      <c r="CU1499" s="210"/>
      <c r="CV1499" s="33"/>
      <c r="CW1499" s="33"/>
      <c r="CX1499" s="33"/>
      <c r="CY1499" s="33"/>
      <c r="CZ1499" s="33"/>
      <c r="DA1499" s="33"/>
      <c r="DB1499" s="1498"/>
      <c r="DC1499" s="1498"/>
      <c r="DD1499" s="1498"/>
      <c r="DE1499" s="33"/>
      <c r="DF1499" s="210"/>
      <c r="DG1499" s="33"/>
      <c r="DH1499" s="33"/>
      <c r="DI1499" s="33"/>
      <c r="DJ1499" s="33"/>
      <c r="DK1499" s="33"/>
      <c r="DL1499" s="33"/>
      <c r="DM1499" s="33"/>
      <c r="DN1499" s="33"/>
      <c r="DO1499" s="33"/>
      <c r="DP1499" s="210"/>
      <c r="DQ1499" s="33"/>
      <c r="DR1499" s="33"/>
      <c r="DS1499" s="33"/>
      <c r="DT1499" s="33"/>
      <c r="DU1499" s="33"/>
      <c r="DV1499" s="33"/>
      <c r="DW1499" s="33"/>
      <c r="DX1499" s="33"/>
      <c r="DY1499" s="33"/>
      <c r="DZ1499" s="2239"/>
      <c r="EA1499" s="210"/>
      <c r="EB1499" s="33"/>
      <c r="EC1499" s="33"/>
      <c r="ED1499" s="201"/>
      <c r="EE1499" s="201"/>
      <c r="EF1499" s="201"/>
      <c r="EG1499" s="201"/>
      <c r="EH1499" s="1581"/>
    </row>
    <row r="1500" spans="1:138" ht="15" hidden="1" customHeight="1" outlineLevel="1">
      <c r="A1500" s="67"/>
      <c r="B1500" s="67"/>
      <c r="C1500" s="95"/>
      <c r="D1500" s="97" t="s">
        <v>52</v>
      </c>
      <c r="E1500" s="84"/>
      <c r="F1500" s="84"/>
      <c r="G1500" s="84"/>
      <c r="H1500" s="84"/>
      <c r="I1500" s="84"/>
      <c r="J1500" s="84"/>
      <c r="K1500" s="84"/>
      <c r="L1500" s="84"/>
      <c r="M1500" s="2199"/>
      <c r="N1500" s="68"/>
      <c r="O1500" s="84"/>
      <c r="P1500" s="185"/>
      <c r="Q1500" s="185"/>
      <c r="R1500" s="185"/>
      <c r="S1500" s="185"/>
      <c r="T1500" s="185"/>
      <c r="U1500" s="185"/>
      <c r="V1500" s="84"/>
      <c r="W1500" s="84"/>
      <c r="X1500" s="84"/>
      <c r="Y1500" s="84"/>
      <c r="Z1500" s="84"/>
      <c r="AA1500" s="185"/>
      <c r="AB1500" s="185"/>
      <c r="AC1500" s="185"/>
      <c r="AD1500" s="185"/>
      <c r="AE1500" s="185"/>
      <c r="AF1500" s="105"/>
      <c r="AG1500" s="105"/>
      <c r="AH1500" s="185">
        <f>SUM(AH1497:AH1499)</f>
        <v>0</v>
      </c>
      <c r="AI1500" s="185">
        <f>SUM(AI1497:AI1499)</f>
        <v>0</v>
      </c>
      <c r="AJ1500" s="185">
        <f t="shared" ref="AJ1500:AV1500" si="3954">SUM(AJ1497:AJ1499)</f>
        <v>0</v>
      </c>
      <c r="AK1500" s="185">
        <f t="shared" si="3954"/>
        <v>0</v>
      </c>
      <c r="AL1500" s="185">
        <f t="shared" si="3954"/>
        <v>0</v>
      </c>
      <c r="AM1500" s="185">
        <f t="shared" si="3954"/>
        <v>0</v>
      </c>
      <c r="AN1500" s="185">
        <f t="shared" si="3954"/>
        <v>0</v>
      </c>
      <c r="AO1500" s="185">
        <f t="shared" si="3954"/>
        <v>0</v>
      </c>
      <c r="AP1500" s="185">
        <f t="shared" si="3954"/>
        <v>0</v>
      </c>
      <c r="AQ1500" s="185">
        <f t="shared" si="3954"/>
        <v>0</v>
      </c>
      <c r="AR1500" s="185">
        <f t="shared" si="3954"/>
        <v>0</v>
      </c>
      <c r="AS1500" s="185">
        <f t="shared" si="3954"/>
        <v>0</v>
      </c>
      <c r="AT1500" s="185">
        <f t="shared" si="3954"/>
        <v>0</v>
      </c>
      <c r="AU1500" s="185">
        <f t="shared" si="3954"/>
        <v>0</v>
      </c>
      <c r="AV1500" s="185">
        <f t="shared" si="3954"/>
        <v>0</v>
      </c>
      <c r="AW1500" s="185">
        <f>SUM(AW1497:AW1499)</f>
        <v>0</v>
      </c>
      <c r="AX1500" s="185">
        <f>SUM(AX1497:AX1499)</f>
        <v>0</v>
      </c>
      <c r="AY1500" s="185">
        <f t="shared" ref="AY1500:BK1500" si="3955">SUM(AY1497:AY1499)</f>
        <v>0</v>
      </c>
      <c r="AZ1500" s="185">
        <f t="shared" si="3955"/>
        <v>0</v>
      </c>
      <c r="BA1500" s="185">
        <f t="shared" si="3955"/>
        <v>0</v>
      </c>
      <c r="BB1500" s="185">
        <f t="shared" si="3955"/>
        <v>0</v>
      </c>
      <c r="BC1500" s="185">
        <f t="shared" si="3955"/>
        <v>0</v>
      </c>
      <c r="BD1500" s="185">
        <f t="shared" si="3955"/>
        <v>0</v>
      </c>
      <c r="BE1500" s="185">
        <f t="shared" si="3955"/>
        <v>0</v>
      </c>
      <c r="BF1500" s="185">
        <f t="shared" si="3955"/>
        <v>0</v>
      </c>
      <c r="BG1500" s="185">
        <f t="shared" si="3955"/>
        <v>0</v>
      </c>
      <c r="BH1500" s="185">
        <f t="shared" si="3955"/>
        <v>0</v>
      </c>
      <c r="BI1500" s="185">
        <f t="shared" si="3955"/>
        <v>0</v>
      </c>
      <c r="BJ1500" s="185">
        <f t="shared" si="3955"/>
        <v>0</v>
      </c>
      <c r="BK1500" s="185">
        <f t="shared" si="3955"/>
        <v>0</v>
      </c>
      <c r="BL1500" s="185">
        <f>SUM(BL1497:BL1499)</f>
        <v>0</v>
      </c>
      <c r="BM1500" s="185">
        <f>SUM(BM1497:BM1499)</f>
        <v>0</v>
      </c>
      <c r="BN1500" s="185">
        <f t="shared" ref="BN1500:BZ1500" si="3956">SUM(BN1497:BN1499)</f>
        <v>0</v>
      </c>
      <c r="BO1500" s="185">
        <f t="shared" si="3956"/>
        <v>0</v>
      </c>
      <c r="BP1500" s="185">
        <f t="shared" si="3956"/>
        <v>0</v>
      </c>
      <c r="BQ1500" s="185">
        <f t="shared" si="3956"/>
        <v>0</v>
      </c>
      <c r="BR1500" s="185">
        <f t="shared" si="3956"/>
        <v>0</v>
      </c>
      <c r="BS1500" s="185">
        <f t="shared" si="3956"/>
        <v>0</v>
      </c>
      <c r="BT1500" s="185">
        <f t="shared" si="3956"/>
        <v>0</v>
      </c>
      <c r="BU1500" s="185">
        <f t="shared" si="3956"/>
        <v>0</v>
      </c>
      <c r="BV1500" s="185">
        <f t="shared" si="3956"/>
        <v>0</v>
      </c>
      <c r="BW1500" s="185">
        <f t="shared" si="3956"/>
        <v>0</v>
      </c>
      <c r="BX1500" s="185">
        <f t="shared" si="3956"/>
        <v>0</v>
      </c>
      <c r="BY1500" s="185">
        <f t="shared" si="3956"/>
        <v>0</v>
      </c>
      <c r="BZ1500" s="185">
        <f t="shared" si="3956"/>
        <v>0</v>
      </c>
      <c r="CA1500" s="185">
        <f>SUM(CA1497:CA1499)</f>
        <v>0</v>
      </c>
      <c r="CB1500" s="185">
        <f>SUM(CB1497:CB1499)</f>
        <v>0</v>
      </c>
      <c r="CC1500" s="185">
        <f t="shared" ref="CC1500:CO1500" si="3957">SUM(CC1497:CC1499)</f>
        <v>0</v>
      </c>
      <c r="CD1500" s="185">
        <f t="shared" si="3957"/>
        <v>0</v>
      </c>
      <c r="CE1500" s="185">
        <f t="shared" si="3957"/>
        <v>0</v>
      </c>
      <c r="CF1500" s="185">
        <f t="shared" si="3957"/>
        <v>0</v>
      </c>
      <c r="CG1500" s="185">
        <f t="shared" si="3957"/>
        <v>0</v>
      </c>
      <c r="CH1500" s="185">
        <f t="shared" si="3957"/>
        <v>0</v>
      </c>
      <c r="CI1500" s="185">
        <f t="shared" si="3957"/>
        <v>0</v>
      </c>
      <c r="CJ1500" s="185">
        <f t="shared" si="3957"/>
        <v>0</v>
      </c>
      <c r="CK1500" s="185">
        <f t="shared" si="3957"/>
        <v>0</v>
      </c>
      <c r="CL1500" s="185">
        <f t="shared" si="3957"/>
        <v>0</v>
      </c>
      <c r="CM1500" s="185">
        <f t="shared" si="3957"/>
        <v>0</v>
      </c>
      <c r="CN1500" s="185">
        <f t="shared" si="3957"/>
        <v>0</v>
      </c>
      <c r="CO1500" s="185">
        <f t="shared" si="3957"/>
        <v>0</v>
      </c>
      <c r="CP1500" s="2234">
        <f t="shared" ref="CP1500:CX1500" si="3958">SUM(CP1497:CP1499)</f>
        <v>0</v>
      </c>
      <c r="CQ1500" s="2234">
        <f t="shared" si="3958"/>
        <v>0</v>
      </c>
      <c r="CR1500" s="2234">
        <f t="shared" si="3958"/>
        <v>0</v>
      </c>
      <c r="CS1500" s="283">
        <f t="shared" si="3958"/>
        <v>0</v>
      </c>
      <c r="CT1500" s="283">
        <f t="shared" si="3958"/>
        <v>0</v>
      </c>
      <c r="CU1500" s="283">
        <f t="shared" si="3958"/>
        <v>0</v>
      </c>
      <c r="CV1500" s="185">
        <f t="shared" si="3958"/>
        <v>0</v>
      </c>
      <c r="CW1500" s="185">
        <f t="shared" si="3958"/>
        <v>0</v>
      </c>
      <c r="CX1500" s="185">
        <f t="shared" si="3958"/>
        <v>0</v>
      </c>
      <c r="CY1500" s="185">
        <f t="shared" ref="CY1500:DA1500" si="3959">SUM(CY1497:CY1499)</f>
        <v>0</v>
      </c>
      <c r="CZ1500" s="185">
        <f t="shared" si="3959"/>
        <v>0</v>
      </c>
      <c r="DA1500" s="185">
        <f t="shared" si="3959"/>
        <v>0</v>
      </c>
      <c r="DB1500" s="1622"/>
      <c r="DC1500" s="1622"/>
      <c r="DD1500" s="1622"/>
      <c r="DE1500" s="185">
        <f>SUM(DE1497:DE1499)</f>
        <v>0</v>
      </c>
      <c r="DF1500" s="283"/>
      <c r="DG1500" s="185"/>
      <c r="DH1500" s="185"/>
      <c r="DI1500" s="185"/>
      <c r="DJ1500" s="185"/>
      <c r="DK1500" s="185"/>
      <c r="DL1500" s="185"/>
      <c r="DM1500" s="185"/>
      <c r="DN1500" s="33"/>
      <c r="DO1500" s="185"/>
      <c r="DP1500" s="283"/>
      <c r="DQ1500" s="185"/>
      <c r="DR1500" s="185"/>
      <c r="DS1500" s="185"/>
      <c r="DT1500" s="185"/>
      <c r="DU1500" s="185"/>
      <c r="DV1500" s="185"/>
      <c r="DW1500" s="185"/>
      <c r="DX1500" s="33"/>
      <c r="DY1500" s="185"/>
      <c r="DZ1500" s="2234">
        <f>SUM(DZ1497:DZ1499)</f>
        <v>0</v>
      </c>
      <c r="EA1500" s="283">
        <f t="shared" ref="EA1500:EB1500" si="3960">SUM(EA1497:EA1499)</f>
        <v>0</v>
      </c>
      <c r="EB1500" s="185">
        <f t="shared" si="3960"/>
        <v>0</v>
      </c>
      <c r="EC1500" s="185">
        <f t="shared" ref="EC1500" si="3961">SUM(EC1497:EC1499)</f>
        <v>0</v>
      </c>
      <c r="ED1500" s="202"/>
      <c r="EE1500" s="202"/>
      <c r="EF1500" s="202"/>
      <c r="EG1500" s="202"/>
      <c r="EH1500" s="1614"/>
    </row>
    <row r="1501" spans="1:138" ht="15" hidden="1" customHeight="1" outlineLevel="1">
      <c r="A1501" s="67"/>
      <c r="B1501" s="67"/>
      <c r="C1501" s="93" t="s">
        <v>66</v>
      </c>
      <c r="D1501" s="94" t="s">
        <v>95</v>
      </c>
      <c r="E1501" s="84"/>
      <c r="F1501" s="84"/>
      <c r="G1501" s="84"/>
      <c r="H1501" s="84"/>
      <c r="I1501" s="84"/>
      <c r="J1501" s="84"/>
      <c r="K1501" s="84"/>
      <c r="L1501" s="84"/>
      <c r="M1501" s="2199"/>
      <c r="N1501" s="68"/>
      <c r="O1501" s="84"/>
      <c r="P1501" s="185"/>
      <c r="Q1501" s="185"/>
      <c r="R1501" s="185"/>
      <c r="S1501" s="185"/>
      <c r="T1501" s="185"/>
      <c r="U1501" s="185"/>
      <c r="V1501" s="84"/>
      <c r="W1501" s="84"/>
      <c r="X1501" s="84"/>
      <c r="Y1501" s="84"/>
      <c r="Z1501" s="84"/>
      <c r="AA1501" s="185"/>
      <c r="AB1501" s="185"/>
      <c r="AC1501" s="185"/>
      <c r="AD1501" s="185"/>
      <c r="AE1501" s="185"/>
      <c r="AF1501" s="23"/>
      <c r="AG1501" s="23"/>
      <c r="AH1501" s="185"/>
      <c r="AI1501" s="185"/>
      <c r="AJ1501" s="185"/>
      <c r="AK1501" s="185"/>
      <c r="AL1501" s="185"/>
      <c r="AM1501" s="185"/>
      <c r="AN1501" s="185"/>
      <c r="AO1501" s="185"/>
      <c r="AP1501" s="185"/>
      <c r="AQ1501" s="185"/>
      <c r="AR1501" s="185"/>
      <c r="AS1501" s="185"/>
      <c r="AT1501" s="185"/>
      <c r="AU1501" s="185"/>
      <c r="AV1501" s="185"/>
      <c r="AW1501" s="185"/>
      <c r="AX1501" s="185"/>
      <c r="AY1501" s="185"/>
      <c r="AZ1501" s="185"/>
      <c r="BA1501" s="185"/>
      <c r="BB1501" s="185"/>
      <c r="BC1501" s="185"/>
      <c r="BD1501" s="185"/>
      <c r="BE1501" s="185"/>
      <c r="BF1501" s="185"/>
      <c r="BG1501" s="185"/>
      <c r="BH1501" s="185"/>
      <c r="BI1501" s="185"/>
      <c r="BJ1501" s="185"/>
      <c r="BK1501" s="185"/>
      <c r="BL1501" s="185"/>
      <c r="BM1501" s="185"/>
      <c r="BN1501" s="185"/>
      <c r="BO1501" s="185"/>
      <c r="BP1501" s="185"/>
      <c r="BQ1501" s="185"/>
      <c r="BR1501" s="185"/>
      <c r="BS1501" s="185"/>
      <c r="BT1501" s="185"/>
      <c r="BU1501" s="185"/>
      <c r="BV1501" s="185"/>
      <c r="BW1501" s="185"/>
      <c r="BX1501" s="185"/>
      <c r="BY1501" s="185"/>
      <c r="BZ1501" s="185"/>
      <c r="CA1501" s="185"/>
      <c r="CB1501" s="185"/>
      <c r="CC1501" s="185"/>
      <c r="CD1501" s="185"/>
      <c r="CE1501" s="185"/>
      <c r="CF1501" s="185"/>
      <c r="CG1501" s="185"/>
      <c r="CH1501" s="185"/>
      <c r="CI1501" s="185"/>
      <c r="CJ1501" s="185"/>
      <c r="CK1501" s="185"/>
      <c r="CL1501" s="185"/>
      <c r="CM1501" s="185"/>
      <c r="CN1501" s="185"/>
      <c r="CO1501" s="185"/>
      <c r="CP1501" s="2234"/>
      <c r="CQ1501" s="2234"/>
      <c r="CR1501" s="2234"/>
      <c r="CS1501" s="283"/>
      <c r="CT1501" s="283"/>
      <c r="CU1501" s="283"/>
      <c r="CV1501" s="185"/>
      <c r="CW1501" s="185"/>
      <c r="CX1501" s="185"/>
      <c r="CY1501" s="185"/>
      <c r="CZ1501" s="185"/>
      <c r="DA1501" s="185"/>
      <c r="DB1501" s="1622"/>
      <c r="DC1501" s="1622"/>
      <c r="DD1501" s="1622"/>
      <c r="DE1501" s="185"/>
      <c r="DF1501" s="283"/>
      <c r="DG1501" s="185"/>
      <c r="DH1501" s="185"/>
      <c r="DI1501" s="185"/>
      <c r="DJ1501" s="185"/>
      <c r="DK1501" s="185"/>
      <c r="DL1501" s="185"/>
      <c r="DM1501" s="185"/>
      <c r="DN1501" s="185"/>
      <c r="DO1501" s="185"/>
      <c r="DP1501" s="283"/>
      <c r="DQ1501" s="185"/>
      <c r="DR1501" s="185"/>
      <c r="DS1501" s="185"/>
      <c r="DT1501" s="185"/>
      <c r="DU1501" s="185"/>
      <c r="DV1501" s="185"/>
      <c r="DW1501" s="185"/>
      <c r="DX1501" s="185"/>
      <c r="DY1501" s="185"/>
      <c r="DZ1501" s="2234"/>
      <c r="EA1501" s="283"/>
      <c r="EB1501" s="185"/>
      <c r="EC1501" s="185"/>
      <c r="ED1501" s="202"/>
      <c r="EE1501" s="202"/>
      <c r="EF1501" s="202"/>
      <c r="EG1501" s="202"/>
      <c r="EH1501" s="1614"/>
    </row>
    <row r="1502" spans="1:138" ht="15" hidden="1" customHeight="1" outlineLevel="1">
      <c r="A1502" s="67"/>
      <c r="B1502" s="67"/>
      <c r="C1502" s="95"/>
      <c r="D1502" s="98"/>
      <c r="E1502" s="67"/>
      <c r="F1502" s="67"/>
      <c r="G1502" s="67"/>
      <c r="H1502" s="86">
        <f>SUM(I1502:L1502)</f>
        <v>0</v>
      </c>
      <c r="I1502" s="67"/>
      <c r="J1502" s="67"/>
      <c r="K1502" s="67"/>
      <c r="L1502" s="67"/>
      <c r="M1502" s="2216"/>
      <c r="N1502" s="85"/>
      <c r="O1502" s="67"/>
      <c r="P1502" s="23"/>
      <c r="Q1502" s="185">
        <f>SUM(R1502:U1502)</f>
        <v>0</v>
      </c>
      <c r="R1502" s="23"/>
      <c r="S1502" s="23"/>
      <c r="T1502" s="23"/>
      <c r="U1502" s="23"/>
      <c r="V1502" s="86">
        <f>SUM(W1502:Z1502)</f>
        <v>0</v>
      </c>
      <c r="W1502" s="67"/>
      <c r="X1502" s="67"/>
      <c r="Y1502" s="67"/>
      <c r="Z1502" s="67"/>
      <c r="AA1502" s="185">
        <f>SUM(AB1502:AE1502)</f>
        <v>0</v>
      </c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216"/>
      <c r="CQ1502" s="2216"/>
      <c r="CR1502" s="2216"/>
      <c r="CS1502" s="85"/>
      <c r="CT1502" s="85"/>
      <c r="CU1502" s="85"/>
      <c r="CV1502" s="23"/>
      <c r="CW1502" s="23"/>
      <c r="CX1502" s="23"/>
      <c r="CY1502" s="23"/>
      <c r="CZ1502" s="23"/>
      <c r="DA1502" s="23"/>
      <c r="DB1502" s="1496"/>
      <c r="DC1502" s="1496"/>
      <c r="DD1502" s="1496"/>
      <c r="DE1502" s="23"/>
      <c r="DF1502" s="85"/>
      <c r="DG1502" s="23"/>
      <c r="DH1502" s="23"/>
      <c r="DI1502" s="23"/>
      <c r="DJ1502" s="23"/>
      <c r="DK1502" s="23"/>
      <c r="DL1502" s="23"/>
      <c r="DM1502" s="23"/>
      <c r="DN1502" s="185"/>
      <c r="DO1502" s="23"/>
      <c r="DP1502" s="85"/>
      <c r="DQ1502" s="23"/>
      <c r="DR1502" s="23"/>
      <c r="DS1502" s="23"/>
      <c r="DT1502" s="23"/>
      <c r="DU1502" s="23"/>
      <c r="DV1502" s="23"/>
      <c r="DW1502" s="23"/>
      <c r="DX1502" s="185"/>
      <c r="DY1502" s="23"/>
      <c r="DZ1502" s="2216"/>
      <c r="EA1502" s="85"/>
      <c r="EB1502" s="23"/>
      <c r="EC1502" s="23"/>
      <c r="ED1502" s="171"/>
      <c r="EE1502" s="171"/>
      <c r="EF1502" s="171"/>
      <c r="EG1502" s="171"/>
      <c r="EH1502" s="1291"/>
    </row>
    <row r="1503" spans="1:138" ht="15" hidden="1" customHeight="1" outlineLevel="1">
      <c r="A1503" s="67"/>
      <c r="B1503" s="67"/>
      <c r="C1503" s="95"/>
      <c r="D1503" s="98"/>
      <c r="E1503" s="67"/>
      <c r="F1503" s="67"/>
      <c r="G1503" s="67"/>
      <c r="H1503" s="86">
        <f>SUM(I1503:L1503)</f>
        <v>0</v>
      </c>
      <c r="I1503" s="67"/>
      <c r="J1503" s="67"/>
      <c r="K1503" s="67"/>
      <c r="L1503" s="67"/>
      <c r="M1503" s="2216"/>
      <c r="N1503" s="85"/>
      <c r="O1503" s="67"/>
      <c r="P1503" s="23"/>
      <c r="Q1503" s="185">
        <f>SUM(R1503:U1503)</f>
        <v>0</v>
      </c>
      <c r="R1503" s="196"/>
      <c r="S1503" s="196"/>
      <c r="T1503" s="196"/>
      <c r="U1503" s="196"/>
      <c r="V1503" s="86">
        <f>SUM(W1503:Z1503)</f>
        <v>0</v>
      </c>
      <c r="W1503" s="67"/>
      <c r="X1503" s="67"/>
      <c r="Y1503" s="67"/>
      <c r="Z1503" s="67"/>
      <c r="AA1503" s="185">
        <f>SUM(AB1503:AE1503)</f>
        <v>0</v>
      </c>
      <c r="AB1503" s="196"/>
      <c r="AC1503" s="196"/>
      <c r="AD1503" s="196"/>
      <c r="AE1503" s="196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AZ1503" s="33"/>
      <c r="BA1503" s="33"/>
      <c r="BB1503" s="33"/>
      <c r="BC1503" s="33"/>
      <c r="BD1503" s="33"/>
      <c r="BE1503" s="33"/>
      <c r="BF1503" s="33"/>
      <c r="BG1503" s="33"/>
      <c r="BH1503" s="33"/>
      <c r="BI1503" s="33"/>
      <c r="BJ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  <c r="CG1503" s="33"/>
      <c r="CH1503" s="33"/>
      <c r="CI1503" s="33"/>
      <c r="CJ1503" s="33"/>
      <c r="CK1503" s="33"/>
      <c r="CL1503" s="33"/>
      <c r="CM1503" s="33"/>
      <c r="CN1503" s="33"/>
      <c r="CO1503" s="33"/>
      <c r="CP1503" s="2239"/>
      <c r="CQ1503" s="2239"/>
      <c r="CR1503" s="2239"/>
      <c r="CS1503" s="210"/>
      <c r="CT1503" s="210"/>
      <c r="CU1503" s="210"/>
      <c r="CV1503" s="33"/>
      <c r="CW1503" s="33"/>
      <c r="CX1503" s="33"/>
      <c r="CY1503" s="33"/>
      <c r="CZ1503" s="33"/>
      <c r="DA1503" s="33"/>
      <c r="DB1503" s="1498"/>
      <c r="DC1503" s="1498"/>
      <c r="DD1503" s="1498"/>
      <c r="DE1503" s="33"/>
      <c r="DF1503" s="210"/>
      <c r="DG1503" s="33"/>
      <c r="DH1503" s="33"/>
      <c r="DI1503" s="33"/>
      <c r="DJ1503" s="33"/>
      <c r="DK1503" s="33"/>
      <c r="DL1503" s="33"/>
      <c r="DM1503" s="33"/>
      <c r="DN1503" s="23"/>
      <c r="DO1503" s="33"/>
      <c r="DP1503" s="210"/>
      <c r="DQ1503" s="33"/>
      <c r="DR1503" s="33"/>
      <c r="DS1503" s="33"/>
      <c r="DT1503" s="33"/>
      <c r="DU1503" s="33"/>
      <c r="DV1503" s="33"/>
      <c r="DW1503" s="33"/>
      <c r="DX1503" s="23"/>
      <c r="DY1503" s="33"/>
      <c r="DZ1503" s="2239"/>
      <c r="EA1503" s="210"/>
      <c r="EB1503" s="33"/>
      <c r="EC1503" s="33"/>
      <c r="ED1503" s="201"/>
      <c r="EE1503" s="201"/>
      <c r="EF1503" s="201"/>
      <c r="EG1503" s="201"/>
      <c r="EH1503" s="1581"/>
    </row>
    <row r="1504" spans="1:138" ht="15" hidden="1" customHeight="1" outlineLevel="1">
      <c r="A1504" s="67"/>
      <c r="B1504" s="67"/>
      <c r="C1504" s="95" t="s">
        <v>49</v>
      </c>
      <c r="D1504" s="98"/>
      <c r="E1504" s="67"/>
      <c r="F1504" s="67"/>
      <c r="G1504" s="67"/>
      <c r="H1504" s="86">
        <f>SUM(I1504:L1504)</f>
        <v>0</v>
      </c>
      <c r="I1504" s="67"/>
      <c r="J1504" s="67"/>
      <c r="K1504" s="67"/>
      <c r="L1504" s="67"/>
      <c r="M1504" s="2216"/>
      <c r="N1504" s="85"/>
      <c r="O1504" s="67"/>
      <c r="P1504" s="23"/>
      <c r="Q1504" s="185">
        <f>SUM(R1504:U1504)</f>
        <v>0</v>
      </c>
      <c r="R1504" s="196"/>
      <c r="S1504" s="196"/>
      <c r="T1504" s="196"/>
      <c r="U1504" s="196"/>
      <c r="V1504" s="86">
        <f>SUM(W1504:Z1504)</f>
        <v>0</v>
      </c>
      <c r="W1504" s="67"/>
      <c r="X1504" s="67"/>
      <c r="Y1504" s="67"/>
      <c r="Z1504" s="67"/>
      <c r="AA1504" s="185">
        <f>SUM(AB1504:AE1504)</f>
        <v>0</v>
      </c>
      <c r="AB1504" s="196"/>
      <c r="AC1504" s="196"/>
      <c r="AD1504" s="196"/>
      <c r="AE1504" s="196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  <c r="AZ1504" s="33"/>
      <c r="BA1504" s="33"/>
      <c r="BB1504" s="33"/>
      <c r="BC1504" s="33"/>
      <c r="BD1504" s="33"/>
      <c r="BE1504" s="33"/>
      <c r="BF1504" s="33"/>
      <c r="BG1504" s="33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W1504" s="33"/>
      <c r="BX1504" s="33"/>
      <c r="BY1504" s="33"/>
      <c r="BZ1504" s="33"/>
      <c r="CA1504" s="33"/>
      <c r="CB1504" s="33"/>
      <c r="CC1504" s="33"/>
      <c r="CD1504" s="33"/>
      <c r="CE1504" s="33"/>
      <c r="CF1504" s="33"/>
      <c r="CG1504" s="33"/>
      <c r="CH1504" s="33"/>
      <c r="CI1504" s="33"/>
      <c r="CJ1504" s="33"/>
      <c r="CK1504" s="33"/>
      <c r="CL1504" s="33"/>
      <c r="CM1504" s="33"/>
      <c r="CN1504" s="33"/>
      <c r="CO1504" s="33"/>
      <c r="CP1504" s="2239"/>
      <c r="CQ1504" s="2239"/>
      <c r="CR1504" s="2239"/>
      <c r="CS1504" s="210"/>
      <c r="CT1504" s="210"/>
      <c r="CU1504" s="210"/>
      <c r="CV1504" s="33"/>
      <c r="CW1504" s="33"/>
      <c r="CX1504" s="33"/>
      <c r="CY1504" s="33"/>
      <c r="CZ1504" s="33"/>
      <c r="DA1504" s="33"/>
      <c r="DB1504" s="1498"/>
      <c r="DC1504" s="1498"/>
      <c r="DD1504" s="1498"/>
      <c r="DE1504" s="33"/>
      <c r="DF1504" s="210"/>
      <c r="DG1504" s="33"/>
      <c r="DH1504" s="33"/>
      <c r="DI1504" s="33"/>
      <c r="DJ1504" s="33"/>
      <c r="DK1504" s="33"/>
      <c r="DL1504" s="33"/>
      <c r="DM1504" s="33"/>
      <c r="DN1504" s="33"/>
      <c r="DO1504" s="33"/>
      <c r="DP1504" s="210"/>
      <c r="DQ1504" s="33"/>
      <c r="DR1504" s="33"/>
      <c r="DS1504" s="33"/>
      <c r="DT1504" s="33"/>
      <c r="DU1504" s="33"/>
      <c r="DV1504" s="33"/>
      <c r="DW1504" s="33"/>
      <c r="DX1504" s="33"/>
      <c r="DY1504" s="33"/>
      <c r="DZ1504" s="2239"/>
      <c r="EA1504" s="210"/>
      <c r="EB1504" s="33"/>
      <c r="EC1504" s="33"/>
      <c r="ED1504" s="201"/>
      <c r="EE1504" s="201"/>
      <c r="EF1504" s="201"/>
      <c r="EG1504" s="201"/>
      <c r="EH1504" s="1581"/>
    </row>
    <row r="1505" spans="1:138" ht="15" hidden="1" customHeight="1" outlineLevel="1">
      <c r="A1505" s="67"/>
      <c r="B1505" s="67"/>
      <c r="C1505" s="95"/>
      <c r="D1505" s="97" t="s">
        <v>52</v>
      </c>
      <c r="E1505" s="84"/>
      <c r="F1505" s="84"/>
      <c r="G1505" s="84"/>
      <c r="H1505" s="84"/>
      <c r="I1505" s="84"/>
      <c r="J1505" s="84"/>
      <c r="K1505" s="84"/>
      <c r="L1505" s="84"/>
      <c r="M1505" s="2199"/>
      <c r="N1505" s="68"/>
      <c r="O1505" s="84"/>
      <c r="P1505" s="185"/>
      <c r="Q1505" s="185"/>
      <c r="R1505" s="185"/>
      <c r="S1505" s="185"/>
      <c r="T1505" s="185"/>
      <c r="U1505" s="185"/>
      <c r="V1505" s="84"/>
      <c r="W1505" s="84"/>
      <c r="X1505" s="84"/>
      <c r="Y1505" s="84"/>
      <c r="Z1505" s="84"/>
      <c r="AA1505" s="185"/>
      <c r="AB1505" s="185"/>
      <c r="AC1505" s="185"/>
      <c r="AD1505" s="185"/>
      <c r="AE1505" s="185"/>
      <c r="AF1505" s="105"/>
      <c r="AG1505" s="105"/>
      <c r="AH1505" s="185"/>
      <c r="AI1505" s="185">
        <f>SUM(AI1502:AI1504)</f>
        <v>0</v>
      </c>
      <c r="AJ1505" s="185">
        <f t="shared" ref="AJ1505" si="3962">SUM(AJ1502:AJ1504)</f>
        <v>0</v>
      </c>
      <c r="AK1505" s="185"/>
      <c r="AL1505" s="185">
        <f t="shared" ref="AL1505:AM1505" si="3963">SUM(AL1502:AL1504)</f>
        <v>0</v>
      </c>
      <c r="AM1505" s="185">
        <f t="shared" si="3963"/>
        <v>0</v>
      </c>
      <c r="AN1505" s="185"/>
      <c r="AO1505" s="185">
        <f t="shared" ref="AO1505:AP1505" si="3964">SUM(AO1502:AO1504)</f>
        <v>0</v>
      </c>
      <c r="AP1505" s="185">
        <f t="shared" si="3964"/>
        <v>0</v>
      </c>
      <c r="AQ1505" s="185"/>
      <c r="AR1505" s="185">
        <f t="shared" ref="AR1505:AS1505" si="3965">SUM(AR1502:AR1504)</f>
        <v>0</v>
      </c>
      <c r="AS1505" s="185">
        <f t="shared" si="3965"/>
        <v>0</v>
      </c>
      <c r="AT1505" s="185"/>
      <c r="AU1505" s="185">
        <f t="shared" ref="AU1505:AV1505" si="3966">SUM(AU1502:AU1504)</f>
        <v>0</v>
      </c>
      <c r="AV1505" s="185">
        <f t="shared" si="3966"/>
        <v>0</v>
      </c>
      <c r="AW1505" s="185"/>
      <c r="AX1505" s="185">
        <f>SUM(AX1502:AX1504)</f>
        <v>0</v>
      </c>
      <c r="AY1505" s="185">
        <f t="shared" ref="AY1505" si="3967">SUM(AY1502:AY1504)</f>
        <v>0</v>
      </c>
      <c r="AZ1505" s="185"/>
      <c r="BA1505" s="185">
        <f t="shared" ref="BA1505:BB1505" si="3968">SUM(BA1502:BA1504)</f>
        <v>0</v>
      </c>
      <c r="BB1505" s="185">
        <f t="shared" si="3968"/>
        <v>0</v>
      </c>
      <c r="BC1505" s="185"/>
      <c r="BD1505" s="185">
        <f t="shared" ref="BD1505:BE1505" si="3969">SUM(BD1502:BD1504)</f>
        <v>0</v>
      </c>
      <c r="BE1505" s="185">
        <f t="shared" si="3969"/>
        <v>0</v>
      </c>
      <c r="BF1505" s="185"/>
      <c r="BG1505" s="185">
        <f t="shared" ref="BG1505:BH1505" si="3970">SUM(BG1502:BG1504)</f>
        <v>0</v>
      </c>
      <c r="BH1505" s="185">
        <f t="shared" si="3970"/>
        <v>0</v>
      </c>
      <c r="BI1505" s="185"/>
      <c r="BJ1505" s="185">
        <f t="shared" ref="BJ1505:BK1505" si="3971">SUM(BJ1502:BJ1504)</f>
        <v>0</v>
      </c>
      <c r="BK1505" s="185">
        <f t="shared" si="3971"/>
        <v>0</v>
      </c>
      <c r="BL1505" s="185"/>
      <c r="BM1505" s="185">
        <f>SUM(BM1502:BM1504)</f>
        <v>0</v>
      </c>
      <c r="BN1505" s="185">
        <f t="shared" ref="BN1505" si="3972">SUM(BN1502:BN1504)</f>
        <v>0</v>
      </c>
      <c r="BO1505" s="185"/>
      <c r="BP1505" s="185">
        <f t="shared" ref="BP1505:BQ1505" si="3973">SUM(BP1502:BP1504)</f>
        <v>0</v>
      </c>
      <c r="BQ1505" s="185">
        <f t="shared" si="3973"/>
        <v>0</v>
      </c>
      <c r="BR1505" s="185"/>
      <c r="BS1505" s="185">
        <f t="shared" ref="BS1505:BT1505" si="3974">SUM(BS1502:BS1504)</f>
        <v>0</v>
      </c>
      <c r="BT1505" s="185">
        <f t="shared" si="3974"/>
        <v>0</v>
      </c>
      <c r="BU1505" s="185"/>
      <c r="BV1505" s="185">
        <f t="shared" ref="BV1505:BW1505" si="3975">SUM(BV1502:BV1504)</f>
        <v>0</v>
      </c>
      <c r="BW1505" s="185">
        <f t="shared" si="3975"/>
        <v>0</v>
      </c>
      <c r="BX1505" s="185"/>
      <c r="BY1505" s="185">
        <f t="shared" ref="BY1505:BZ1505" si="3976">SUM(BY1502:BY1504)</f>
        <v>0</v>
      </c>
      <c r="BZ1505" s="185">
        <f t="shared" si="3976"/>
        <v>0</v>
      </c>
      <c r="CA1505" s="185"/>
      <c r="CB1505" s="185">
        <f>SUM(CB1502:CB1504)</f>
        <v>0</v>
      </c>
      <c r="CC1505" s="185">
        <f t="shared" ref="CC1505" si="3977">SUM(CC1502:CC1504)</f>
        <v>0</v>
      </c>
      <c r="CD1505" s="185"/>
      <c r="CE1505" s="185">
        <f t="shared" ref="CE1505:CF1505" si="3978">SUM(CE1502:CE1504)</f>
        <v>0</v>
      </c>
      <c r="CF1505" s="185">
        <f t="shared" si="3978"/>
        <v>0</v>
      </c>
      <c r="CG1505" s="185"/>
      <c r="CH1505" s="185">
        <f t="shared" ref="CH1505:CI1505" si="3979">SUM(CH1502:CH1504)</f>
        <v>0</v>
      </c>
      <c r="CI1505" s="185">
        <f t="shared" si="3979"/>
        <v>0</v>
      </c>
      <c r="CJ1505" s="185"/>
      <c r="CK1505" s="185">
        <f t="shared" ref="CK1505:CL1505" si="3980">SUM(CK1502:CK1504)</f>
        <v>0</v>
      </c>
      <c r="CL1505" s="185">
        <f t="shared" si="3980"/>
        <v>0</v>
      </c>
      <c r="CM1505" s="185"/>
      <c r="CN1505" s="185">
        <f t="shared" ref="CN1505:CO1505" si="3981">SUM(CN1502:CN1504)</f>
        <v>0</v>
      </c>
      <c r="CO1505" s="185">
        <f t="shared" si="3981"/>
        <v>0</v>
      </c>
      <c r="CP1505" s="2234"/>
      <c r="CQ1505" s="2234">
        <f t="shared" ref="CQ1505:CR1505" si="3982">SUM(CQ1502:CQ1504)</f>
        <v>0</v>
      </c>
      <c r="CR1505" s="2234">
        <f t="shared" si="3982"/>
        <v>0</v>
      </c>
      <c r="CS1505" s="283"/>
      <c r="CT1505" s="283">
        <f t="shared" ref="CT1505:CU1505" si="3983">SUM(CT1502:CT1504)</f>
        <v>0</v>
      </c>
      <c r="CU1505" s="283">
        <f t="shared" si="3983"/>
        <v>0</v>
      </c>
      <c r="CV1505" s="185"/>
      <c r="CW1505" s="185">
        <f t="shared" ref="CW1505:CX1505" si="3984">SUM(CW1502:CW1504)</f>
        <v>0</v>
      </c>
      <c r="CX1505" s="185">
        <f t="shared" si="3984"/>
        <v>0</v>
      </c>
      <c r="CY1505" s="185"/>
      <c r="CZ1505" s="185">
        <f t="shared" ref="CZ1505:DA1505" si="3985">SUM(CZ1502:CZ1504)</f>
        <v>0</v>
      </c>
      <c r="DA1505" s="185">
        <f t="shared" si="3985"/>
        <v>0</v>
      </c>
      <c r="DB1505" s="1622"/>
      <c r="DC1505" s="1622"/>
      <c r="DD1505" s="1622"/>
      <c r="DE1505" s="185">
        <f>SUM(DE1502:DE1504)</f>
        <v>0</v>
      </c>
      <c r="DF1505" s="283"/>
      <c r="DG1505" s="185"/>
      <c r="DH1505" s="185"/>
      <c r="DI1505" s="185"/>
      <c r="DJ1505" s="185"/>
      <c r="DK1505" s="185"/>
      <c r="DL1505" s="185"/>
      <c r="DM1505" s="185"/>
      <c r="DN1505" s="33"/>
      <c r="DO1505" s="185"/>
      <c r="DP1505" s="283"/>
      <c r="DQ1505" s="185"/>
      <c r="DR1505" s="185"/>
      <c r="DS1505" s="185"/>
      <c r="DT1505" s="185"/>
      <c r="DU1505" s="185"/>
      <c r="DV1505" s="185"/>
      <c r="DW1505" s="185"/>
      <c r="DX1505" s="33"/>
      <c r="DY1505" s="185"/>
      <c r="DZ1505" s="2234">
        <f>SUM(DZ1502:DZ1504)</f>
        <v>0</v>
      </c>
      <c r="EA1505" s="283">
        <f t="shared" ref="EA1505:EB1505" si="3986">SUM(EA1502:EA1504)</f>
        <v>0</v>
      </c>
      <c r="EB1505" s="185">
        <f t="shared" si="3986"/>
        <v>0</v>
      </c>
      <c r="EC1505" s="185">
        <f t="shared" ref="EC1505" si="3987">SUM(EC1502:EC1504)</f>
        <v>0</v>
      </c>
      <c r="ED1505" s="202"/>
      <c r="EE1505" s="202"/>
      <c r="EF1505" s="202"/>
      <c r="EG1505" s="202"/>
      <c r="EH1505" s="1614"/>
    </row>
    <row r="1506" spans="1:138" ht="15" hidden="1" customHeight="1" outlineLevel="1">
      <c r="A1506" s="67"/>
      <c r="B1506" s="67"/>
      <c r="C1506" s="93" t="s">
        <v>67</v>
      </c>
      <c r="D1506" s="94" t="s">
        <v>15</v>
      </c>
      <c r="E1506" s="84"/>
      <c r="F1506" s="84"/>
      <c r="G1506" s="84"/>
      <c r="H1506" s="84"/>
      <c r="I1506" s="84"/>
      <c r="J1506" s="84"/>
      <c r="K1506" s="84"/>
      <c r="L1506" s="84"/>
      <c r="M1506" s="2199"/>
      <c r="N1506" s="68"/>
      <c r="O1506" s="84"/>
      <c r="P1506" s="185"/>
      <c r="Q1506" s="185"/>
      <c r="R1506" s="185"/>
      <c r="S1506" s="185"/>
      <c r="T1506" s="185"/>
      <c r="U1506" s="185"/>
      <c r="V1506" s="84"/>
      <c r="W1506" s="84"/>
      <c r="X1506" s="84"/>
      <c r="Y1506" s="84"/>
      <c r="Z1506" s="84"/>
      <c r="AA1506" s="185"/>
      <c r="AB1506" s="185"/>
      <c r="AC1506" s="185"/>
      <c r="AD1506" s="185"/>
      <c r="AE1506" s="185"/>
      <c r="AF1506" s="23"/>
      <c r="AG1506" s="23"/>
      <c r="AH1506" s="185"/>
      <c r="AI1506" s="185"/>
      <c r="AJ1506" s="185"/>
      <c r="AK1506" s="185"/>
      <c r="AL1506" s="185"/>
      <c r="AM1506" s="185"/>
      <c r="AN1506" s="185"/>
      <c r="AO1506" s="185"/>
      <c r="AP1506" s="185"/>
      <c r="AQ1506" s="185"/>
      <c r="AR1506" s="185"/>
      <c r="AS1506" s="185"/>
      <c r="AT1506" s="185"/>
      <c r="AU1506" s="185"/>
      <c r="AV1506" s="185"/>
      <c r="AW1506" s="185"/>
      <c r="AX1506" s="185"/>
      <c r="AY1506" s="185"/>
      <c r="AZ1506" s="185"/>
      <c r="BA1506" s="185"/>
      <c r="BB1506" s="185"/>
      <c r="BC1506" s="185"/>
      <c r="BD1506" s="185"/>
      <c r="BE1506" s="185"/>
      <c r="BF1506" s="185"/>
      <c r="BG1506" s="185"/>
      <c r="BH1506" s="185"/>
      <c r="BI1506" s="185"/>
      <c r="BJ1506" s="185"/>
      <c r="BK1506" s="185"/>
      <c r="BL1506" s="185"/>
      <c r="BM1506" s="185"/>
      <c r="BN1506" s="185"/>
      <c r="BO1506" s="185"/>
      <c r="BP1506" s="185"/>
      <c r="BQ1506" s="185"/>
      <c r="BR1506" s="185"/>
      <c r="BS1506" s="185"/>
      <c r="BT1506" s="185"/>
      <c r="BU1506" s="185"/>
      <c r="BV1506" s="185"/>
      <c r="BW1506" s="185"/>
      <c r="BX1506" s="185"/>
      <c r="BY1506" s="185"/>
      <c r="BZ1506" s="185"/>
      <c r="CA1506" s="185"/>
      <c r="CB1506" s="185"/>
      <c r="CC1506" s="185"/>
      <c r="CD1506" s="185"/>
      <c r="CE1506" s="185"/>
      <c r="CF1506" s="185"/>
      <c r="CG1506" s="185"/>
      <c r="CH1506" s="185"/>
      <c r="CI1506" s="185"/>
      <c r="CJ1506" s="185"/>
      <c r="CK1506" s="185"/>
      <c r="CL1506" s="185"/>
      <c r="CM1506" s="185"/>
      <c r="CN1506" s="185"/>
      <c r="CO1506" s="185"/>
      <c r="CP1506" s="2234"/>
      <c r="CQ1506" s="2234"/>
      <c r="CR1506" s="2234"/>
      <c r="CS1506" s="283"/>
      <c r="CT1506" s="283"/>
      <c r="CU1506" s="283"/>
      <c r="CV1506" s="185"/>
      <c r="CW1506" s="185"/>
      <c r="CX1506" s="185"/>
      <c r="CY1506" s="185"/>
      <c r="CZ1506" s="185"/>
      <c r="DA1506" s="185"/>
      <c r="DB1506" s="1622"/>
      <c r="DC1506" s="1622"/>
      <c r="DD1506" s="1622"/>
      <c r="DE1506" s="185"/>
      <c r="DF1506" s="283"/>
      <c r="DG1506" s="185"/>
      <c r="DH1506" s="185"/>
      <c r="DI1506" s="185"/>
      <c r="DJ1506" s="185"/>
      <c r="DK1506" s="185"/>
      <c r="DL1506" s="185"/>
      <c r="DM1506" s="185"/>
      <c r="DN1506" s="185"/>
      <c r="DO1506" s="185"/>
      <c r="DP1506" s="283"/>
      <c r="DQ1506" s="185"/>
      <c r="DR1506" s="185"/>
      <c r="DS1506" s="185"/>
      <c r="DT1506" s="185"/>
      <c r="DU1506" s="185"/>
      <c r="DV1506" s="185"/>
      <c r="DW1506" s="185"/>
      <c r="DX1506" s="185"/>
      <c r="DY1506" s="185"/>
      <c r="DZ1506" s="2234"/>
      <c r="EA1506" s="283"/>
      <c r="EB1506" s="185"/>
      <c r="EC1506" s="185"/>
      <c r="ED1506" s="202"/>
      <c r="EE1506" s="202"/>
      <c r="EF1506" s="202"/>
      <c r="EG1506" s="202"/>
      <c r="EH1506" s="1614"/>
    </row>
    <row r="1507" spans="1:138" ht="15" hidden="1" customHeight="1" outlineLevel="1">
      <c r="A1507" s="67"/>
      <c r="B1507" s="67"/>
      <c r="C1507" s="95"/>
      <c r="D1507" s="98"/>
      <c r="E1507" s="67"/>
      <c r="F1507" s="67"/>
      <c r="G1507" s="67"/>
      <c r="H1507" s="86">
        <f>SUM(I1507:L1507)</f>
        <v>0</v>
      </c>
      <c r="I1507" s="67"/>
      <c r="J1507" s="67"/>
      <c r="K1507" s="67"/>
      <c r="L1507" s="67"/>
      <c r="M1507" s="2216"/>
      <c r="N1507" s="85"/>
      <c r="O1507" s="67"/>
      <c r="P1507" s="23"/>
      <c r="Q1507" s="185">
        <f>SUM(R1507:U1507)</f>
        <v>0</v>
      </c>
      <c r="R1507" s="23"/>
      <c r="S1507" s="23"/>
      <c r="T1507" s="23"/>
      <c r="U1507" s="23"/>
      <c r="V1507" s="86">
        <f>SUM(W1507:Z1507)</f>
        <v>0</v>
      </c>
      <c r="W1507" s="67"/>
      <c r="X1507" s="67"/>
      <c r="Y1507" s="67"/>
      <c r="Z1507" s="67"/>
      <c r="AA1507" s="185">
        <f>SUM(AB1507:AE1507)</f>
        <v>0</v>
      </c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216"/>
      <c r="CQ1507" s="2216"/>
      <c r="CR1507" s="2216"/>
      <c r="CS1507" s="85"/>
      <c r="CT1507" s="85"/>
      <c r="CU1507" s="85"/>
      <c r="CV1507" s="23"/>
      <c r="CW1507" s="23"/>
      <c r="CX1507" s="23"/>
      <c r="CY1507" s="23"/>
      <c r="CZ1507" s="23"/>
      <c r="DA1507" s="23"/>
      <c r="DB1507" s="1496"/>
      <c r="DC1507" s="1496"/>
      <c r="DD1507" s="1496"/>
      <c r="DE1507" s="23"/>
      <c r="DF1507" s="85"/>
      <c r="DG1507" s="23"/>
      <c r="DH1507" s="23"/>
      <c r="DI1507" s="23"/>
      <c r="DJ1507" s="23"/>
      <c r="DK1507" s="23"/>
      <c r="DL1507" s="23"/>
      <c r="DM1507" s="23"/>
      <c r="DN1507" s="185"/>
      <c r="DO1507" s="23"/>
      <c r="DP1507" s="85"/>
      <c r="DQ1507" s="23"/>
      <c r="DR1507" s="23"/>
      <c r="DS1507" s="23"/>
      <c r="DT1507" s="23"/>
      <c r="DU1507" s="23"/>
      <c r="DV1507" s="23"/>
      <c r="DW1507" s="23"/>
      <c r="DX1507" s="185"/>
      <c r="DY1507" s="23"/>
      <c r="DZ1507" s="2216"/>
      <c r="EA1507" s="85"/>
      <c r="EB1507" s="23"/>
      <c r="EC1507" s="23"/>
      <c r="ED1507" s="171"/>
      <c r="EE1507" s="171"/>
      <c r="EF1507" s="171"/>
      <c r="EG1507" s="171"/>
      <c r="EH1507" s="1291"/>
    </row>
    <row r="1508" spans="1:138" ht="15" hidden="1" customHeight="1" outlineLevel="1">
      <c r="A1508" s="67"/>
      <c r="B1508" s="67"/>
      <c r="C1508" s="95"/>
      <c r="D1508" s="98"/>
      <c r="E1508" s="67"/>
      <c r="F1508" s="67"/>
      <c r="G1508" s="67"/>
      <c r="H1508" s="86">
        <f>SUM(I1508:L1508)</f>
        <v>0</v>
      </c>
      <c r="I1508" s="67"/>
      <c r="J1508" s="67"/>
      <c r="K1508" s="67"/>
      <c r="L1508" s="67"/>
      <c r="M1508" s="2216"/>
      <c r="N1508" s="85"/>
      <c r="O1508" s="67"/>
      <c r="P1508" s="23"/>
      <c r="Q1508" s="185">
        <f>SUM(R1508:U1508)</f>
        <v>0</v>
      </c>
      <c r="R1508" s="196"/>
      <c r="S1508" s="196"/>
      <c r="T1508" s="196"/>
      <c r="U1508" s="196"/>
      <c r="V1508" s="86">
        <f>SUM(W1508:Z1508)</f>
        <v>0</v>
      </c>
      <c r="W1508" s="67"/>
      <c r="X1508" s="67"/>
      <c r="Y1508" s="67"/>
      <c r="Z1508" s="67"/>
      <c r="AA1508" s="185">
        <f>SUM(AB1508:AE1508)</f>
        <v>0</v>
      </c>
      <c r="AB1508" s="196"/>
      <c r="AC1508" s="196"/>
      <c r="AD1508" s="196"/>
      <c r="AE1508" s="196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  <c r="AZ1508" s="33"/>
      <c r="BA1508" s="33"/>
      <c r="BB1508" s="33"/>
      <c r="BC1508" s="33"/>
      <c r="BD1508" s="33"/>
      <c r="BE1508" s="33"/>
      <c r="BF1508" s="33"/>
      <c r="BG1508" s="33"/>
      <c r="BH1508" s="33"/>
      <c r="BI1508" s="33"/>
      <c r="BJ1508" s="33"/>
      <c r="BK1508" s="33"/>
      <c r="BL1508" s="33"/>
      <c r="BM1508" s="33"/>
      <c r="BN1508" s="33"/>
      <c r="BO1508" s="33"/>
      <c r="BP1508" s="33"/>
      <c r="BQ1508" s="33"/>
      <c r="BR1508" s="33"/>
      <c r="BS1508" s="33"/>
      <c r="BT1508" s="33"/>
      <c r="BU1508" s="33"/>
      <c r="BV1508" s="33"/>
      <c r="BW1508" s="33"/>
      <c r="BX1508" s="33"/>
      <c r="BY1508" s="33"/>
      <c r="BZ1508" s="33"/>
      <c r="CA1508" s="33"/>
      <c r="CB1508" s="33"/>
      <c r="CC1508" s="33"/>
      <c r="CD1508" s="33"/>
      <c r="CE1508" s="33"/>
      <c r="CF1508" s="33"/>
      <c r="CG1508" s="33"/>
      <c r="CH1508" s="33"/>
      <c r="CI1508" s="33"/>
      <c r="CJ1508" s="33"/>
      <c r="CK1508" s="33"/>
      <c r="CL1508" s="33"/>
      <c r="CM1508" s="33"/>
      <c r="CN1508" s="33"/>
      <c r="CO1508" s="33"/>
      <c r="CP1508" s="2239"/>
      <c r="CQ1508" s="2239"/>
      <c r="CR1508" s="2239"/>
      <c r="CS1508" s="210"/>
      <c r="CT1508" s="210"/>
      <c r="CU1508" s="210"/>
      <c r="CV1508" s="33"/>
      <c r="CW1508" s="33"/>
      <c r="CX1508" s="33"/>
      <c r="CY1508" s="33"/>
      <c r="CZ1508" s="33"/>
      <c r="DA1508" s="33"/>
      <c r="DB1508" s="1498"/>
      <c r="DC1508" s="1498"/>
      <c r="DD1508" s="1498"/>
      <c r="DE1508" s="33"/>
      <c r="DF1508" s="210"/>
      <c r="DG1508" s="33"/>
      <c r="DH1508" s="33"/>
      <c r="DI1508" s="33"/>
      <c r="DJ1508" s="33"/>
      <c r="DK1508" s="33"/>
      <c r="DL1508" s="33"/>
      <c r="DM1508" s="33"/>
      <c r="DN1508" s="23"/>
      <c r="DO1508" s="33"/>
      <c r="DP1508" s="210"/>
      <c r="DQ1508" s="33"/>
      <c r="DR1508" s="33"/>
      <c r="DS1508" s="33"/>
      <c r="DT1508" s="33"/>
      <c r="DU1508" s="33"/>
      <c r="DV1508" s="33"/>
      <c r="DW1508" s="33"/>
      <c r="DX1508" s="23"/>
      <c r="DY1508" s="33"/>
      <c r="DZ1508" s="2239"/>
      <c r="EA1508" s="210"/>
      <c r="EB1508" s="33"/>
      <c r="EC1508" s="33"/>
      <c r="ED1508" s="201"/>
      <c r="EE1508" s="201"/>
      <c r="EF1508" s="201"/>
      <c r="EG1508" s="201"/>
      <c r="EH1508" s="1581"/>
    </row>
    <row r="1509" spans="1:138" ht="15" hidden="1" customHeight="1" outlineLevel="1">
      <c r="A1509" s="67"/>
      <c r="B1509" s="67"/>
      <c r="C1509" s="95" t="s">
        <v>49</v>
      </c>
      <c r="D1509" s="98"/>
      <c r="E1509" s="67"/>
      <c r="F1509" s="67"/>
      <c r="G1509" s="67"/>
      <c r="H1509" s="86">
        <f>SUM(I1509:L1509)</f>
        <v>0</v>
      </c>
      <c r="I1509" s="67"/>
      <c r="J1509" s="67"/>
      <c r="K1509" s="67"/>
      <c r="L1509" s="67"/>
      <c r="M1509" s="2216"/>
      <c r="N1509" s="85"/>
      <c r="O1509" s="67"/>
      <c r="P1509" s="23"/>
      <c r="Q1509" s="185">
        <f>SUM(R1509:U1509)</f>
        <v>0</v>
      </c>
      <c r="R1509" s="196"/>
      <c r="S1509" s="196"/>
      <c r="T1509" s="196"/>
      <c r="U1509" s="196"/>
      <c r="V1509" s="86">
        <f>SUM(W1509:Z1509)</f>
        <v>0</v>
      </c>
      <c r="W1509" s="67"/>
      <c r="X1509" s="67"/>
      <c r="Y1509" s="67"/>
      <c r="Z1509" s="67"/>
      <c r="AA1509" s="185">
        <f>SUM(AB1509:AE1509)</f>
        <v>0</v>
      </c>
      <c r="AB1509" s="196"/>
      <c r="AC1509" s="196"/>
      <c r="AD1509" s="196"/>
      <c r="AE1509" s="196"/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  <c r="AX1509" s="33"/>
      <c r="AY1509" s="33"/>
      <c r="AZ1509" s="33"/>
      <c r="BA1509" s="33"/>
      <c r="BB1509" s="33"/>
      <c r="BC1509" s="33"/>
      <c r="BD1509" s="33"/>
      <c r="BE1509" s="33"/>
      <c r="BF1509" s="33"/>
      <c r="BG1509" s="33"/>
      <c r="BH1509" s="33"/>
      <c r="BI1509" s="33"/>
      <c r="BJ1509" s="33"/>
      <c r="BK1509" s="33"/>
      <c r="BL1509" s="33"/>
      <c r="BM1509" s="33"/>
      <c r="BN1509" s="33"/>
      <c r="BO1509" s="33"/>
      <c r="BP1509" s="33"/>
      <c r="BQ1509" s="33"/>
      <c r="BR1509" s="33"/>
      <c r="BS1509" s="33"/>
      <c r="BT1509" s="33"/>
      <c r="BU1509" s="33"/>
      <c r="BV1509" s="33"/>
      <c r="BW1509" s="33"/>
      <c r="BX1509" s="33"/>
      <c r="BY1509" s="33"/>
      <c r="BZ1509" s="33"/>
      <c r="CA1509" s="33"/>
      <c r="CB1509" s="33"/>
      <c r="CC1509" s="33"/>
      <c r="CD1509" s="33"/>
      <c r="CE1509" s="33"/>
      <c r="CF1509" s="33"/>
      <c r="CG1509" s="33"/>
      <c r="CH1509" s="33"/>
      <c r="CI1509" s="33"/>
      <c r="CJ1509" s="33"/>
      <c r="CK1509" s="33"/>
      <c r="CL1509" s="33"/>
      <c r="CM1509" s="33"/>
      <c r="CN1509" s="33"/>
      <c r="CO1509" s="33"/>
      <c r="CP1509" s="2239"/>
      <c r="CQ1509" s="2239"/>
      <c r="CR1509" s="2239"/>
      <c r="CS1509" s="210"/>
      <c r="CT1509" s="210"/>
      <c r="CU1509" s="210"/>
      <c r="CV1509" s="33"/>
      <c r="CW1509" s="33"/>
      <c r="CX1509" s="33"/>
      <c r="CY1509" s="33"/>
      <c r="CZ1509" s="33"/>
      <c r="DA1509" s="33"/>
      <c r="DB1509" s="1498"/>
      <c r="DC1509" s="1498"/>
      <c r="DD1509" s="1498"/>
      <c r="DE1509" s="33"/>
      <c r="DF1509" s="210"/>
      <c r="DG1509" s="33"/>
      <c r="DH1509" s="33"/>
      <c r="DI1509" s="33"/>
      <c r="DJ1509" s="33"/>
      <c r="DK1509" s="33"/>
      <c r="DL1509" s="33"/>
      <c r="DM1509" s="33"/>
      <c r="DN1509" s="33"/>
      <c r="DO1509" s="33"/>
      <c r="DP1509" s="210"/>
      <c r="DQ1509" s="33"/>
      <c r="DR1509" s="33"/>
      <c r="DS1509" s="33"/>
      <c r="DT1509" s="33"/>
      <c r="DU1509" s="33"/>
      <c r="DV1509" s="33"/>
      <c r="DW1509" s="33"/>
      <c r="DX1509" s="33"/>
      <c r="DY1509" s="33"/>
      <c r="DZ1509" s="2239"/>
      <c r="EA1509" s="210"/>
      <c r="EB1509" s="33"/>
      <c r="EC1509" s="33"/>
      <c r="ED1509" s="201"/>
      <c r="EE1509" s="201"/>
      <c r="EF1509" s="201"/>
      <c r="EG1509" s="201"/>
      <c r="EH1509" s="1581"/>
    </row>
    <row r="1510" spans="1:138" ht="15" hidden="1" customHeight="1" outlineLevel="1">
      <c r="A1510" s="67"/>
      <c r="B1510" s="67"/>
      <c r="C1510" s="95"/>
      <c r="D1510" s="97" t="s">
        <v>52</v>
      </c>
      <c r="E1510" s="84"/>
      <c r="F1510" s="84"/>
      <c r="G1510" s="84"/>
      <c r="H1510" s="84"/>
      <c r="I1510" s="84"/>
      <c r="J1510" s="84"/>
      <c r="K1510" s="84"/>
      <c r="L1510" s="84"/>
      <c r="M1510" s="2199"/>
      <c r="N1510" s="68"/>
      <c r="O1510" s="84"/>
      <c r="P1510" s="185"/>
      <c r="Q1510" s="185"/>
      <c r="R1510" s="185"/>
      <c r="S1510" s="185"/>
      <c r="T1510" s="185"/>
      <c r="U1510" s="185"/>
      <c r="V1510" s="84"/>
      <c r="W1510" s="84"/>
      <c r="X1510" s="84"/>
      <c r="Y1510" s="84"/>
      <c r="Z1510" s="84"/>
      <c r="AA1510" s="185"/>
      <c r="AB1510" s="185"/>
      <c r="AC1510" s="185"/>
      <c r="AD1510" s="185"/>
      <c r="AE1510" s="185"/>
      <c r="AF1510" s="105"/>
      <c r="AG1510" s="105"/>
      <c r="AH1510" s="185">
        <f>SUM(AH1507:AH1509)</f>
        <v>0</v>
      </c>
      <c r="AI1510" s="185">
        <f>SUM(AI1507:AI1509)</f>
        <v>0</v>
      </c>
      <c r="AJ1510" s="185">
        <f>SUM(AJ1507:AJ1509)</f>
        <v>0</v>
      </c>
      <c r="AK1510" s="185">
        <f>SUM(AK1507:AK1509)</f>
        <v>0</v>
      </c>
      <c r="AL1510" s="185">
        <f t="shared" ref="AL1510:AV1510" si="3988">SUM(AL1507:AL1509)</f>
        <v>0</v>
      </c>
      <c r="AM1510" s="185">
        <f t="shared" si="3988"/>
        <v>0</v>
      </c>
      <c r="AN1510" s="185">
        <f t="shared" si="3988"/>
        <v>0</v>
      </c>
      <c r="AO1510" s="185">
        <f t="shared" si="3988"/>
        <v>0</v>
      </c>
      <c r="AP1510" s="185">
        <f t="shared" si="3988"/>
        <v>0</v>
      </c>
      <c r="AQ1510" s="185">
        <f t="shared" si="3988"/>
        <v>0</v>
      </c>
      <c r="AR1510" s="185">
        <f t="shared" si="3988"/>
        <v>0</v>
      </c>
      <c r="AS1510" s="185">
        <f t="shared" si="3988"/>
        <v>0</v>
      </c>
      <c r="AT1510" s="185">
        <f t="shared" si="3988"/>
        <v>0</v>
      </c>
      <c r="AU1510" s="185">
        <f t="shared" si="3988"/>
        <v>0</v>
      </c>
      <c r="AV1510" s="185">
        <f t="shared" si="3988"/>
        <v>0</v>
      </c>
      <c r="AW1510" s="185">
        <f>SUM(AW1507:AW1509)</f>
        <v>0</v>
      </c>
      <c r="AX1510" s="185">
        <f>SUM(AX1507:AX1509)</f>
        <v>0</v>
      </c>
      <c r="AY1510" s="185">
        <f>SUM(AY1507:AY1509)</f>
        <v>0</v>
      </c>
      <c r="AZ1510" s="185">
        <f>SUM(AZ1507:AZ1509)</f>
        <v>0</v>
      </c>
      <c r="BA1510" s="185">
        <f t="shared" ref="BA1510:BK1510" si="3989">SUM(BA1507:BA1509)</f>
        <v>0</v>
      </c>
      <c r="BB1510" s="185">
        <f t="shared" si="3989"/>
        <v>0</v>
      </c>
      <c r="BC1510" s="185">
        <f t="shared" si="3989"/>
        <v>0</v>
      </c>
      <c r="BD1510" s="185">
        <f t="shared" si="3989"/>
        <v>0</v>
      </c>
      <c r="BE1510" s="185">
        <f t="shared" si="3989"/>
        <v>0</v>
      </c>
      <c r="BF1510" s="185">
        <f t="shared" si="3989"/>
        <v>0</v>
      </c>
      <c r="BG1510" s="185">
        <f t="shared" si="3989"/>
        <v>0</v>
      </c>
      <c r="BH1510" s="185">
        <f t="shared" si="3989"/>
        <v>0</v>
      </c>
      <c r="BI1510" s="185">
        <f t="shared" si="3989"/>
        <v>0</v>
      </c>
      <c r="BJ1510" s="185">
        <f t="shared" si="3989"/>
        <v>0</v>
      </c>
      <c r="BK1510" s="185">
        <f t="shared" si="3989"/>
        <v>0</v>
      </c>
      <c r="BL1510" s="185">
        <f>SUM(BL1507:BL1509)</f>
        <v>0</v>
      </c>
      <c r="BM1510" s="185">
        <f>SUM(BM1507:BM1509)</f>
        <v>0</v>
      </c>
      <c r="BN1510" s="185">
        <f>SUM(BN1507:BN1509)</f>
        <v>0</v>
      </c>
      <c r="BO1510" s="185">
        <f>SUM(BO1507:BO1509)</f>
        <v>0</v>
      </c>
      <c r="BP1510" s="185">
        <f t="shared" ref="BP1510:BZ1510" si="3990">SUM(BP1507:BP1509)</f>
        <v>0</v>
      </c>
      <c r="BQ1510" s="185">
        <f t="shared" si="3990"/>
        <v>0</v>
      </c>
      <c r="BR1510" s="185">
        <f t="shared" si="3990"/>
        <v>0</v>
      </c>
      <c r="BS1510" s="185">
        <f t="shared" si="3990"/>
        <v>0</v>
      </c>
      <c r="BT1510" s="185">
        <f t="shared" si="3990"/>
        <v>0</v>
      </c>
      <c r="BU1510" s="185">
        <f t="shared" si="3990"/>
        <v>0</v>
      </c>
      <c r="BV1510" s="185">
        <f t="shared" si="3990"/>
        <v>0</v>
      </c>
      <c r="BW1510" s="185">
        <f t="shared" si="3990"/>
        <v>0</v>
      </c>
      <c r="BX1510" s="185">
        <f t="shared" si="3990"/>
        <v>0</v>
      </c>
      <c r="BY1510" s="185">
        <f t="shared" si="3990"/>
        <v>0</v>
      </c>
      <c r="BZ1510" s="185">
        <f t="shared" si="3990"/>
        <v>0</v>
      </c>
      <c r="CA1510" s="185">
        <f>SUM(CA1507:CA1509)</f>
        <v>0</v>
      </c>
      <c r="CB1510" s="185">
        <f>SUM(CB1507:CB1509)</f>
        <v>0</v>
      </c>
      <c r="CC1510" s="185">
        <f>SUM(CC1507:CC1509)</f>
        <v>0</v>
      </c>
      <c r="CD1510" s="185">
        <f>SUM(CD1507:CD1509)</f>
        <v>0</v>
      </c>
      <c r="CE1510" s="185">
        <f t="shared" ref="CE1510:CO1510" si="3991">SUM(CE1507:CE1509)</f>
        <v>0</v>
      </c>
      <c r="CF1510" s="185">
        <f t="shared" si="3991"/>
        <v>0</v>
      </c>
      <c r="CG1510" s="185">
        <f t="shared" si="3991"/>
        <v>0</v>
      </c>
      <c r="CH1510" s="185">
        <f t="shared" si="3991"/>
        <v>0</v>
      </c>
      <c r="CI1510" s="185">
        <f t="shared" si="3991"/>
        <v>0</v>
      </c>
      <c r="CJ1510" s="185">
        <f t="shared" si="3991"/>
        <v>0</v>
      </c>
      <c r="CK1510" s="185">
        <f t="shared" si="3991"/>
        <v>0</v>
      </c>
      <c r="CL1510" s="185">
        <f t="shared" si="3991"/>
        <v>0</v>
      </c>
      <c r="CM1510" s="185">
        <f t="shared" si="3991"/>
        <v>0</v>
      </c>
      <c r="CN1510" s="185">
        <f t="shared" si="3991"/>
        <v>0</v>
      </c>
      <c r="CO1510" s="185">
        <f t="shared" si="3991"/>
        <v>0</v>
      </c>
      <c r="CP1510" s="2234">
        <f t="shared" ref="CP1510:CX1510" si="3992">SUM(CP1507:CP1509)</f>
        <v>0</v>
      </c>
      <c r="CQ1510" s="2234">
        <f t="shared" si="3992"/>
        <v>0</v>
      </c>
      <c r="CR1510" s="2234">
        <f t="shared" si="3992"/>
        <v>0</v>
      </c>
      <c r="CS1510" s="283">
        <f t="shared" si="3992"/>
        <v>0</v>
      </c>
      <c r="CT1510" s="283">
        <f t="shared" si="3992"/>
        <v>0</v>
      </c>
      <c r="CU1510" s="283">
        <f t="shared" si="3992"/>
        <v>0</v>
      </c>
      <c r="CV1510" s="185">
        <f t="shared" si="3992"/>
        <v>0</v>
      </c>
      <c r="CW1510" s="185">
        <f t="shared" si="3992"/>
        <v>0</v>
      </c>
      <c r="CX1510" s="185">
        <f t="shared" si="3992"/>
        <v>0</v>
      </c>
      <c r="CY1510" s="185">
        <f t="shared" ref="CY1510:DA1510" si="3993">SUM(CY1507:CY1509)</f>
        <v>0</v>
      </c>
      <c r="CZ1510" s="185">
        <f t="shared" si="3993"/>
        <v>0</v>
      </c>
      <c r="DA1510" s="185">
        <f t="shared" si="3993"/>
        <v>0</v>
      </c>
      <c r="DB1510" s="1622"/>
      <c r="DC1510" s="1622"/>
      <c r="DD1510" s="1622"/>
      <c r="DE1510" s="185">
        <f>SUM(DE1507:DE1509)</f>
        <v>0</v>
      </c>
      <c r="DF1510" s="283"/>
      <c r="DG1510" s="185"/>
      <c r="DH1510" s="185"/>
      <c r="DI1510" s="185"/>
      <c r="DJ1510" s="185"/>
      <c r="DK1510" s="185"/>
      <c r="DL1510" s="185"/>
      <c r="DM1510" s="185"/>
      <c r="DN1510" s="33"/>
      <c r="DO1510" s="185"/>
      <c r="DP1510" s="283"/>
      <c r="DQ1510" s="185"/>
      <c r="DR1510" s="185"/>
      <c r="DS1510" s="185"/>
      <c r="DT1510" s="185"/>
      <c r="DU1510" s="185"/>
      <c r="DV1510" s="185"/>
      <c r="DW1510" s="185"/>
      <c r="DX1510" s="33"/>
      <c r="DY1510" s="185"/>
      <c r="DZ1510" s="2234">
        <f>SUM(DZ1507:DZ1509)</f>
        <v>0</v>
      </c>
      <c r="EA1510" s="283">
        <f>SUM(EA1507:EA1509)</f>
        <v>0</v>
      </c>
      <c r="EB1510" s="185">
        <f t="shared" ref="EB1510:EC1510" si="3994">SUM(EB1507:EB1509)</f>
        <v>0</v>
      </c>
      <c r="EC1510" s="185">
        <f t="shared" si="3994"/>
        <v>0</v>
      </c>
      <c r="ED1510" s="202"/>
      <c r="EE1510" s="202"/>
      <c r="EF1510" s="202"/>
      <c r="EG1510" s="202"/>
      <c r="EH1510" s="1614"/>
    </row>
    <row r="1511" spans="1:138" ht="15" hidden="1" customHeight="1" outlineLevel="1">
      <c r="A1511" s="67"/>
      <c r="B1511" s="67"/>
      <c r="C1511" s="93" t="s">
        <v>68</v>
      </c>
      <c r="D1511" s="94" t="s">
        <v>16</v>
      </c>
      <c r="E1511" s="84"/>
      <c r="F1511" s="84"/>
      <c r="G1511" s="84"/>
      <c r="H1511" s="84"/>
      <c r="I1511" s="84"/>
      <c r="J1511" s="84"/>
      <c r="K1511" s="84"/>
      <c r="L1511" s="84"/>
      <c r="M1511" s="2199"/>
      <c r="N1511" s="68"/>
      <c r="O1511" s="84"/>
      <c r="P1511" s="185"/>
      <c r="Q1511" s="185"/>
      <c r="R1511" s="185"/>
      <c r="S1511" s="185"/>
      <c r="T1511" s="185"/>
      <c r="U1511" s="185"/>
      <c r="V1511" s="84"/>
      <c r="W1511" s="84"/>
      <c r="X1511" s="84"/>
      <c r="Y1511" s="84"/>
      <c r="Z1511" s="84"/>
      <c r="AA1511" s="185"/>
      <c r="AB1511" s="185"/>
      <c r="AC1511" s="185"/>
      <c r="AD1511" s="185"/>
      <c r="AE1511" s="185"/>
      <c r="AF1511" s="23"/>
      <c r="AG1511" s="23"/>
      <c r="AH1511" s="185"/>
      <c r="AI1511" s="185"/>
      <c r="AJ1511" s="185"/>
      <c r="AK1511" s="185"/>
      <c r="AL1511" s="185"/>
      <c r="AM1511" s="185"/>
      <c r="AN1511" s="185"/>
      <c r="AO1511" s="185"/>
      <c r="AP1511" s="185"/>
      <c r="AQ1511" s="185"/>
      <c r="AR1511" s="185"/>
      <c r="AS1511" s="185"/>
      <c r="AT1511" s="185"/>
      <c r="AU1511" s="185"/>
      <c r="AV1511" s="185"/>
      <c r="AW1511" s="185"/>
      <c r="AX1511" s="185"/>
      <c r="AY1511" s="185"/>
      <c r="AZ1511" s="185"/>
      <c r="BA1511" s="185"/>
      <c r="BB1511" s="185"/>
      <c r="BC1511" s="185"/>
      <c r="BD1511" s="185"/>
      <c r="BE1511" s="185"/>
      <c r="BF1511" s="185"/>
      <c r="BG1511" s="185"/>
      <c r="BH1511" s="185"/>
      <c r="BI1511" s="185"/>
      <c r="BJ1511" s="185"/>
      <c r="BK1511" s="185"/>
      <c r="BL1511" s="185"/>
      <c r="BM1511" s="185"/>
      <c r="BN1511" s="185"/>
      <c r="BO1511" s="185"/>
      <c r="BP1511" s="185"/>
      <c r="BQ1511" s="185"/>
      <c r="BR1511" s="185"/>
      <c r="BS1511" s="185"/>
      <c r="BT1511" s="185"/>
      <c r="BU1511" s="185"/>
      <c r="BV1511" s="185"/>
      <c r="BW1511" s="185"/>
      <c r="BX1511" s="185"/>
      <c r="BY1511" s="185"/>
      <c r="BZ1511" s="185"/>
      <c r="CA1511" s="185"/>
      <c r="CB1511" s="185"/>
      <c r="CC1511" s="185"/>
      <c r="CD1511" s="185"/>
      <c r="CE1511" s="185"/>
      <c r="CF1511" s="185"/>
      <c r="CG1511" s="185"/>
      <c r="CH1511" s="185"/>
      <c r="CI1511" s="185"/>
      <c r="CJ1511" s="185"/>
      <c r="CK1511" s="185"/>
      <c r="CL1511" s="185"/>
      <c r="CM1511" s="185"/>
      <c r="CN1511" s="185"/>
      <c r="CO1511" s="185"/>
      <c r="CP1511" s="2234"/>
      <c r="CQ1511" s="2234"/>
      <c r="CR1511" s="2234"/>
      <c r="CS1511" s="283"/>
      <c r="CT1511" s="283"/>
      <c r="CU1511" s="283"/>
      <c r="CV1511" s="185"/>
      <c r="CW1511" s="185"/>
      <c r="CX1511" s="185"/>
      <c r="CY1511" s="185"/>
      <c r="CZ1511" s="185"/>
      <c r="DA1511" s="185"/>
      <c r="DB1511" s="1622"/>
      <c r="DC1511" s="1622"/>
      <c r="DD1511" s="1622"/>
      <c r="DE1511" s="185"/>
      <c r="DF1511" s="283"/>
      <c r="DG1511" s="185"/>
      <c r="DH1511" s="185"/>
      <c r="DI1511" s="185"/>
      <c r="DJ1511" s="185"/>
      <c r="DK1511" s="185"/>
      <c r="DL1511" s="185"/>
      <c r="DM1511" s="185"/>
      <c r="DN1511" s="185"/>
      <c r="DO1511" s="185"/>
      <c r="DP1511" s="283"/>
      <c r="DQ1511" s="185"/>
      <c r="DR1511" s="185"/>
      <c r="DS1511" s="185"/>
      <c r="DT1511" s="185"/>
      <c r="DU1511" s="185"/>
      <c r="DV1511" s="185"/>
      <c r="DW1511" s="185"/>
      <c r="DX1511" s="185"/>
      <c r="DY1511" s="185"/>
      <c r="DZ1511" s="2234"/>
      <c r="EA1511" s="283"/>
      <c r="EB1511" s="185"/>
      <c r="EC1511" s="185"/>
      <c r="ED1511" s="202"/>
      <c r="EE1511" s="202"/>
      <c r="EF1511" s="202"/>
      <c r="EG1511" s="202"/>
      <c r="EH1511" s="1614"/>
    </row>
    <row r="1512" spans="1:138" ht="15" hidden="1" customHeight="1" outlineLevel="1">
      <c r="A1512" s="67"/>
      <c r="B1512" s="67"/>
      <c r="C1512" s="95"/>
      <c r="D1512" s="98"/>
      <c r="E1512" s="67"/>
      <c r="F1512" s="67"/>
      <c r="G1512" s="67"/>
      <c r="H1512" s="86">
        <f>SUM(I1512:L1512)</f>
        <v>0</v>
      </c>
      <c r="I1512" s="67"/>
      <c r="J1512" s="67"/>
      <c r="K1512" s="67"/>
      <c r="L1512" s="67"/>
      <c r="M1512" s="2216"/>
      <c r="N1512" s="85"/>
      <c r="O1512" s="67"/>
      <c r="P1512" s="23"/>
      <c r="Q1512" s="185">
        <f>SUM(R1512:U1512)</f>
        <v>0</v>
      </c>
      <c r="R1512" s="23"/>
      <c r="S1512" s="23"/>
      <c r="T1512" s="23"/>
      <c r="U1512" s="23"/>
      <c r="V1512" s="86">
        <f>SUM(W1512:Z1512)</f>
        <v>0</v>
      </c>
      <c r="W1512" s="67"/>
      <c r="X1512" s="67"/>
      <c r="Y1512" s="67"/>
      <c r="Z1512" s="67"/>
      <c r="AA1512" s="185">
        <f>SUM(AB1512:AE1512)</f>
        <v>0</v>
      </c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3"/>
      <c r="CG1512" s="23"/>
      <c r="CH1512" s="23"/>
      <c r="CI1512" s="23"/>
      <c r="CJ1512" s="23"/>
      <c r="CK1512" s="23"/>
      <c r="CL1512" s="23"/>
      <c r="CM1512" s="23"/>
      <c r="CN1512" s="23"/>
      <c r="CO1512" s="23"/>
      <c r="CP1512" s="2216"/>
      <c r="CQ1512" s="2216"/>
      <c r="CR1512" s="2216"/>
      <c r="CS1512" s="85"/>
      <c r="CT1512" s="85"/>
      <c r="CU1512" s="85"/>
      <c r="CV1512" s="23"/>
      <c r="CW1512" s="23"/>
      <c r="CX1512" s="23"/>
      <c r="CY1512" s="23"/>
      <c r="CZ1512" s="23"/>
      <c r="DA1512" s="23"/>
      <c r="DB1512" s="1496"/>
      <c r="DC1512" s="1496"/>
      <c r="DD1512" s="1496"/>
      <c r="DE1512" s="23"/>
      <c r="DF1512" s="85"/>
      <c r="DG1512" s="23"/>
      <c r="DH1512" s="23"/>
      <c r="DI1512" s="23"/>
      <c r="DJ1512" s="23"/>
      <c r="DK1512" s="23"/>
      <c r="DL1512" s="23"/>
      <c r="DM1512" s="23"/>
      <c r="DN1512" s="185"/>
      <c r="DO1512" s="23"/>
      <c r="DP1512" s="85"/>
      <c r="DQ1512" s="23"/>
      <c r="DR1512" s="23"/>
      <c r="DS1512" s="23"/>
      <c r="DT1512" s="23"/>
      <c r="DU1512" s="23"/>
      <c r="DV1512" s="23"/>
      <c r="DW1512" s="23"/>
      <c r="DX1512" s="185"/>
      <c r="DY1512" s="23"/>
      <c r="DZ1512" s="2216"/>
      <c r="EA1512" s="85"/>
      <c r="EB1512" s="23"/>
      <c r="EC1512" s="23"/>
      <c r="ED1512" s="171"/>
      <c r="EE1512" s="171"/>
      <c r="EF1512" s="171"/>
      <c r="EG1512" s="171"/>
      <c r="EH1512" s="1291"/>
    </row>
    <row r="1513" spans="1:138" ht="15" hidden="1" customHeight="1" outlineLevel="1">
      <c r="A1513" s="67"/>
      <c r="B1513" s="67"/>
      <c r="C1513" s="95"/>
      <c r="D1513" s="98"/>
      <c r="E1513" s="67"/>
      <c r="F1513" s="67"/>
      <c r="G1513" s="67"/>
      <c r="H1513" s="86">
        <f>SUM(I1513:L1513)</f>
        <v>0</v>
      </c>
      <c r="I1513" s="67"/>
      <c r="J1513" s="67"/>
      <c r="K1513" s="67"/>
      <c r="L1513" s="67"/>
      <c r="M1513" s="2216"/>
      <c r="N1513" s="85"/>
      <c r="O1513" s="67"/>
      <c r="P1513" s="23"/>
      <c r="Q1513" s="185">
        <f>SUM(R1513:U1513)</f>
        <v>0</v>
      </c>
      <c r="R1513" s="196"/>
      <c r="S1513" s="196"/>
      <c r="T1513" s="196"/>
      <c r="U1513" s="196"/>
      <c r="V1513" s="86">
        <f>SUM(W1513:Z1513)</f>
        <v>0</v>
      </c>
      <c r="W1513" s="67"/>
      <c r="X1513" s="67"/>
      <c r="Y1513" s="67"/>
      <c r="Z1513" s="67"/>
      <c r="AA1513" s="185">
        <f>SUM(AB1513:AE1513)</f>
        <v>0</v>
      </c>
      <c r="AB1513" s="196"/>
      <c r="AC1513" s="196"/>
      <c r="AD1513" s="196"/>
      <c r="AE1513" s="196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AZ1513" s="33"/>
      <c r="BA1513" s="33"/>
      <c r="BB1513" s="33"/>
      <c r="BC1513" s="33"/>
      <c r="BD1513" s="33"/>
      <c r="BE1513" s="33"/>
      <c r="BF1513" s="33"/>
      <c r="BG1513" s="33"/>
      <c r="BH1513" s="33"/>
      <c r="BI1513" s="33"/>
      <c r="BJ1513" s="33"/>
      <c r="BK1513" s="33"/>
      <c r="BL1513" s="33"/>
      <c r="BM1513" s="33"/>
      <c r="BN1513" s="33"/>
      <c r="BO1513" s="33"/>
      <c r="BP1513" s="33"/>
      <c r="BQ1513" s="33"/>
      <c r="BR1513" s="33"/>
      <c r="BS1513" s="33"/>
      <c r="BT1513" s="33"/>
      <c r="BU1513" s="33"/>
      <c r="BV1513" s="33"/>
      <c r="BW1513" s="33"/>
      <c r="BX1513" s="33"/>
      <c r="BY1513" s="33"/>
      <c r="BZ1513" s="33"/>
      <c r="CA1513" s="33"/>
      <c r="CB1513" s="33"/>
      <c r="CC1513" s="33"/>
      <c r="CD1513" s="33"/>
      <c r="CE1513" s="33"/>
      <c r="CF1513" s="33"/>
      <c r="CG1513" s="33"/>
      <c r="CH1513" s="33"/>
      <c r="CI1513" s="33"/>
      <c r="CJ1513" s="33"/>
      <c r="CK1513" s="33"/>
      <c r="CL1513" s="33"/>
      <c r="CM1513" s="33"/>
      <c r="CN1513" s="33"/>
      <c r="CO1513" s="33"/>
      <c r="CP1513" s="2239"/>
      <c r="CQ1513" s="2239"/>
      <c r="CR1513" s="2239"/>
      <c r="CS1513" s="210"/>
      <c r="CT1513" s="210"/>
      <c r="CU1513" s="210"/>
      <c r="CV1513" s="33"/>
      <c r="CW1513" s="33"/>
      <c r="CX1513" s="33"/>
      <c r="CY1513" s="33"/>
      <c r="CZ1513" s="33"/>
      <c r="DA1513" s="33"/>
      <c r="DB1513" s="1498"/>
      <c r="DC1513" s="1498"/>
      <c r="DD1513" s="1498"/>
      <c r="DE1513" s="33"/>
      <c r="DF1513" s="210"/>
      <c r="DG1513" s="33"/>
      <c r="DH1513" s="33"/>
      <c r="DI1513" s="33"/>
      <c r="DJ1513" s="33"/>
      <c r="DK1513" s="33"/>
      <c r="DL1513" s="33"/>
      <c r="DM1513" s="33"/>
      <c r="DN1513" s="23"/>
      <c r="DO1513" s="33"/>
      <c r="DP1513" s="210"/>
      <c r="DQ1513" s="33"/>
      <c r="DR1513" s="33"/>
      <c r="DS1513" s="33"/>
      <c r="DT1513" s="33"/>
      <c r="DU1513" s="33"/>
      <c r="DV1513" s="33"/>
      <c r="DW1513" s="33"/>
      <c r="DX1513" s="23"/>
      <c r="DY1513" s="33"/>
      <c r="DZ1513" s="2239"/>
      <c r="EA1513" s="210"/>
      <c r="EB1513" s="33"/>
      <c r="EC1513" s="33"/>
      <c r="ED1513" s="201"/>
      <c r="EE1513" s="201"/>
      <c r="EF1513" s="201"/>
      <c r="EG1513" s="201"/>
      <c r="EH1513" s="1581"/>
    </row>
    <row r="1514" spans="1:138" ht="15" hidden="1" customHeight="1" outlineLevel="1">
      <c r="A1514" s="67"/>
      <c r="B1514" s="67"/>
      <c r="C1514" s="95" t="s">
        <v>49</v>
      </c>
      <c r="D1514" s="98"/>
      <c r="E1514" s="67"/>
      <c r="F1514" s="67"/>
      <c r="G1514" s="67"/>
      <c r="H1514" s="86">
        <f>SUM(I1514:L1514)</f>
        <v>0</v>
      </c>
      <c r="I1514" s="67"/>
      <c r="J1514" s="67"/>
      <c r="K1514" s="67"/>
      <c r="L1514" s="67"/>
      <c r="M1514" s="2216"/>
      <c r="N1514" s="85"/>
      <c r="O1514" s="67"/>
      <c r="P1514" s="23"/>
      <c r="Q1514" s="185">
        <f>SUM(R1514:U1514)</f>
        <v>0</v>
      </c>
      <c r="R1514" s="196"/>
      <c r="S1514" s="196"/>
      <c r="T1514" s="196"/>
      <c r="U1514" s="196"/>
      <c r="V1514" s="86">
        <f>SUM(W1514:Z1514)</f>
        <v>0</v>
      </c>
      <c r="W1514" s="67"/>
      <c r="X1514" s="67"/>
      <c r="Y1514" s="67"/>
      <c r="Z1514" s="67"/>
      <c r="AA1514" s="185">
        <f>SUM(AB1514:AE1514)</f>
        <v>0</v>
      </c>
      <c r="AB1514" s="196"/>
      <c r="AC1514" s="196"/>
      <c r="AD1514" s="196"/>
      <c r="AE1514" s="196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  <c r="AX1514" s="33"/>
      <c r="AY1514" s="33"/>
      <c r="AZ1514" s="33"/>
      <c r="BA1514" s="33"/>
      <c r="BB1514" s="33"/>
      <c r="BC1514" s="33"/>
      <c r="BD1514" s="33"/>
      <c r="BE1514" s="33"/>
      <c r="BF1514" s="33"/>
      <c r="BG1514" s="33"/>
      <c r="BH1514" s="33"/>
      <c r="BI1514" s="33"/>
      <c r="BJ1514" s="33"/>
      <c r="BK1514" s="33"/>
      <c r="BL1514" s="33"/>
      <c r="BM1514" s="33"/>
      <c r="BN1514" s="33"/>
      <c r="BO1514" s="33"/>
      <c r="BP1514" s="33"/>
      <c r="BQ1514" s="33"/>
      <c r="BR1514" s="33"/>
      <c r="BS1514" s="33"/>
      <c r="BT1514" s="33"/>
      <c r="BU1514" s="33"/>
      <c r="BV1514" s="33"/>
      <c r="BW1514" s="33"/>
      <c r="BX1514" s="33"/>
      <c r="BY1514" s="33"/>
      <c r="BZ1514" s="33"/>
      <c r="CA1514" s="33"/>
      <c r="CB1514" s="33"/>
      <c r="CC1514" s="33"/>
      <c r="CD1514" s="33"/>
      <c r="CE1514" s="33"/>
      <c r="CF1514" s="33"/>
      <c r="CG1514" s="33"/>
      <c r="CH1514" s="33"/>
      <c r="CI1514" s="33"/>
      <c r="CJ1514" s="33"/>
      <c r="CK1514" s="33"/>
      <c r="CL1514" s="33"/>
      <c r="CM1514" s="33"/>
      <c r="CN1514" s="33"/>
      <c r="CO1514" s="33"/>
      <c r="CP1514" s="2239"/>
      <c r="CQ1514" s="2239"/>
      <c r="CR1514" s="2239"/>
      <c r="CS1514" s="210"/>
      <c r="CT1514" s="210"/>
      <c r="CU1514" s="210"/>
      <c r="CV1514" s="33"/>
      <c r="CW1514" s="33"/>
      <c r="CX1514" s="33"/>
      <c r="CY1514" s="33"/>
      <c r="CZ1514" s="33"/>
      <c r="DA1514" s="33"/>
      <c r="DB1514" s="1498"/>
      <c r="DC1514" s="1498"/>
      <c r="DD1514" s="1498"/>
      <c r="DE1514" s="33"/>
      <c r="DF1514" s="210"/>
      <c r="DG1514" s="33"/>
      <c r="DH1514" s="33"/>
      <c r="DI1514" s="33"/>
      <c r="DJ1514" s="33"/>
      <c r="DK1514" s="33"/>
      <c r="DL1514" s="33"/>
      <c r="DM1514" s="33"/>
      <c r="DN1514" s="33"/>
      <c r="DO1514" s="33"/>
      <c r="DP1514" s="210"/>
      <c r="DQ1514" s="33"/>
      <c r="DR1514" s="33"/>
      <c r="DS1514" s="33"/>
      <c r="DT1514" s="33"/>
      <c r="DU1514" s="33"/>
      <c r="DV1514" s="33"/>
      <c r="DW1514" s="33"/>
      <c r="DX1514" s="33"/>
      <c r="DY1514" s="33"/>
      <c r="DZ1514" s="2239"/>
      <c r="EA1514" s="210"/>
      <c r="EB1514" s="33"/>
      <c r="EC1514" s="33"/>
      <c r="ED1514" s="201"/>
      <c r="EE1514" s="201"/>
      <c r="EF1514" s="201"/>
      <c r="EG1514" s="201"/>
      <c r="EH1514" s="1581"/>
    </row>
    <row r="1515" spans="1:138" ht="15" hidden="1" customHeight="1" outlineLevel="1">
      <c r="A1515" s="67"/>
      <c r="B1515" s="67"/>
      <c r="C1515" s="95"/>
      <c r="D1515" s="97" t="s">
        <v>52</v>
      </c>
      <c r="E1515" s="84"/>
      <c r="F1515" s="84"/>
      <c r="G1515" s="84"/>
      <c r="H1515" s="84"/>
      <c r="I1515" s="84"/>
      <c r="J1515" s="84"/>
      <c r="K1515" s="84"/>
      <c r="L1515" s="84"/>
      <c r="M1515" s="2199"/>
      <c r="N1515" s="68"/>
      <c r="O1515" s="84"/>
      <c r="P1515" s="185"/>
      <c r="Q1515" s="185"/>
      <c r="R1515" s="185"/>
      <c r="S1515" s="185"/>
      <c r="T1515" s="185"/>
      <c r="U1515" s="185"/>
      <c r="V1515" s="84"/>
      <c r="W1515" s="84"/>
      <c r="X1515" s="84"/>
      <c r="Y1515" s="84"/>
      <c r="Z1515" s="84"/>
      <c r="AA1515" s="185"/>
      <c r="AB1515" s="185"/>
      <c r="AC1515" s="185"/>
      <c r="AD1515" s="185"/>
      <c r="AE1515" s="185"/>
      <c r="AF1515" s="105"/>
      <c r="AG1515" s="105"/>
      <c r="AH1515" s="185">
        <f>SUM(AH1512:AH1514)</f>
        <v>0</v>
      </c>
      <c r="AI1515" s="185">
        <f>SUM(AI1512:AI1514)</f>
        <v>0</v>
      </c>
      <c r="AJ1515" s="185">
        <f t="shared" ref="AJ1515:AV1515" si="3995">SUM(AJ1512:AJ1514)</f>
        <v>0</v>
      </c>
      <c r="AK1515" s="185">
        <f t="shared" si="3995"/>
        <v>0</v>
      </c>
      <c r="AL1515" s="185">
        <f t="shared" si="3995"/>
        <v>0</v>
      </c>
      <c r="AM1515" s="185">
        <f t="shared" si="3995"/>
        <v>0</v>
      </c>
      <c r="AN1515" s="185">
        <f t="shared" si="3995"/>
        <v>0</v>
      </c>
      <c r="AO1515" s="185">
        <f t="shared" si="3995"/>
        <v>0</v>
      </c>
      <c r="AP1515" s="185">
        <f t="shared" si="3995"/>
        <v>0</v>
      </c>
      <c r="AQ1515" s="185">
        <f t="shared" si="3995"/>
        <v>0</v>
      </c>
      <c r="AR1515" s="185">
        <f t="shared" si="3995"/>
        <v>0</v>
      </c>
      <c r="AS1515" s="185">
        <f t="shared" si="3995"/>
        <v>0</v>
      </c>
      <c r="AT1515" s="185">
        <f t="shared" si="3995"/>
        <v>0</v>
      </c>
      <c r="AU1515" s="185">
        <f t="shared" si="3995"/>
        <v>0</v>
      </c>
      <c r="AV1515" s="185">
        <f t="shared" si="3995"/>
        <v>0</v>
      </c>
      <c r="AW1515" s="185">
        <f>SUM(AW1512:AW1514)</f>
        <v>0</v>
      </c>
      <c r="AX1515" s="185">
        <f>SUM(AX1512:AX1514)</f>
        <v>0</v>
      </c>
      <c r="AY1515" s="185">
        <f t="shared" ref="AY1515:BK1515" si="3996">SUM(AY1512:AY1514)</f>
        <v>0</v>
      </c>
      <c r="AZ1515" s="185">
        <f t="shared" si="3996"/>
        <v>0</v>
      </c>
      <c r="BA1515" s="185">
        <f t="shared" si="3996"/>
        <v>0</v>
      </c>
      <c r="BB1515" s="185">
        <f t="shared" si="3996"/>
        <v>0</v>
      </c>
      <c r="BC1515" s="185">
        <f t="shared" si="3996"/>
        <v>0</v>
      </c>
      <c r="BD1515" s="185">
        <f t="shared" si="3996"/>
        <v>0</v>
      </c>
      <c r="BE1515" s="185">
        <f t="shared" si="3996"/>
        <v>0</v>
      </c>
      <c r="BF1515" s="185">
        <f t="shared" si="3996"/>
        <v>0</v>
      </c>
      <c r="BG1515" s="185">
        <f t="shared" si="3996"/>
        <v>0</v>
      </c>
      <c r="BH1515" s="185">
        <f t="shared" si="3996"/>
        <v>0</v>
      </c>
      <c r="BI1515" s="185">
        <f t="shared" si="3996"/>
        <v>0</v>
      </c>
      <c r="BJ1515" s="185">
        <f t="shared" si="3996"/>
        <v>0</v>
      </c>
      <c r="BK1515" s="185">
        <f t="shared" si="3996"/>
        <v>0</v>
      </c>
      <c r="BL1515" s="185">
        <f>SUM(BL1512:BL1514)</f>
        <v>0</v>
      </c>
      <c r="BM1515" s="185">
        <f>SUM(BM1512:BM1514)</f>
        <v>0</v>
      </c>
      <c r="BN1515" s="185">
        <f t="shared" ref="BN1515:BZ1515" si="3997">SUM(BN1512:BN1514)</f>
        <v>0</v>
      </c>
      <c r="BO1515" s="185">
        <f t="shared" si="3997"/>
        <v>0</v>
      </c>
      <c r="BP1515" s="185">
        <f t="shared" si="3997"/>
        <v>0</v>
      </c>
      <c r="BQ1515" s="185">
        <f t="shared" si="3997"/>
        <v>0</v>
      </c>
      <c r="BR1515" s="185">
        <f t="shared" si="3997"/>
        <v>0</v>
      </c>
      <c r="BS1515" s="185">
        <f t="shared" si="3997"/>
        <v>0</v>
      </c>
      <c r="BT1515" s="185">
        <f t="shared" si="3997"/>
        <v>0</v>
      </c>
      <c r="BU1515" s="185">
        <f t="shared" si="3997"/>
        <v>0</v>
      </c>
      <c r="BV1515" s="185">
        <f t="shared" si="3997"/>
        <v>0</v>
      </c>
      <c r="BW1515" s="185">
        <f t="shared" si="3997"/>
        <v>0</v>
      </c>
      <c r="BX1515" s="185">
        <f t="shared" si="3997"/>
        <v>0</v>
      </c>
      <c r="BY1515" s="185">
        <f t="shared" si="3997"/>
        <v>0</v>
      </c>
      <c r="BZ1515" s="185">
        <f t="shared" si="3997"/>
        <v>0</v>
      </c>
      <c r="CA1515" s="185">
        <f>SUM(CA1512:CA1514)</f>
        <v>0</v>
      </c>
      <c r="CB1515" s="185">
        <f>SUM(CB1512:CB1514)</f>
        <v>0</v>
      </c>
      <c r="CC1515" s="185">
        <f t="shared" ref="CC1515:CO1515" si="3998">SUM(CC1512:CC1514)</f>
        <v>0</v>
      </c>
      <c r="CD1515" s="185">
        <f t="shared" si="3998"/>
        <v>0</v>
      </c>
      <c r="CE1515" s="185">
        <f t="shared" si="3998"/>
        <v>0</v>
      </c>
      <c r="CF1515" s="185">
        <f t="shared" si="3998"/>
        <v>0</v>
      </c>
      <c r="CG1515" s="185">
        <f t="shared" si="3998"/>
        <v>0</v>
      </c>
      <c r="CH1515" s="185">
        <f t="shared" si="3998"/>
        <v>0</v>
      </c>
      <c r="CI1515" s="185">
        <f t="shared" si="3998"/>
        <v>0</v>
      </c>
      <c r="CJ1515" s="185">
        <f t="shared" si="3998"/>
        <v>0</v>
      </c>
      <c r="CK1515" s="185">
        <f t="shared" si="3998"/>
        <v>0</v>
      </c>
      <c r="CL1515" s="185">
        <f t="shared" si="3998"/>
        <v>0</v>
      </c>
      <c r="CM1515" s="185">
        <f t="shared" si="3998"/>
        <v>0</v>
      </c>
      <c r="CN1515" s="185">
        <f t="shared" si="3998"/>
        <v>0</v>
      </c>
      <c r="CO1515" s="185">
        <f t="shared" si="3998"/>
        <v>0</v>
      </c>
      <c r="CP1515" s="2234">
        <f t="shared" ref="CP1515:CX1515" si="3999">SUM(CP1512:CP1514)</f>
        <v>0</v>
      </c>
      <c r="CQ1515" s="2234">
        <f t="shared" si="3999"/>
        <v>0</v>
      </c>
      <c r="CR1515" s="2234">
        <f t="shared" si="3999"/>
        <v>0</v>
      </c>
      <c r="CS1515" s="283">
        <f t="shared" si="3999"/>
        <v>0</v>
      </c>
      <c r="CT1515" s="283">
        <f t="shared" si="3999"/>
        <v>0</v>
      </c>
      <c r="CU1515" s="283">
        <f t="shared" si="3999"/>
        <v>0</v>
      </c>
      <c r="CV1515" s="185">
        <f t="shared" si="3999"/>
        <v>0</v>
      </c>
      <c r="CW1515" s="185">
        <f t="shared" si="3999"/>
        <v>0</v>
      </c>
      <c r="CX1515" s="185">
        <f t="shared" si="3999"/>
        <v>0</v>
      </c>
      <c r="CY1515" s="185">
        <f t="shared" ref="CY1515:DA1515" si="4000">SUM(CY1512:CY1514)</f>
        <v>0</v>
      </c>
      <c r="CZ1515" s="185">
        <f t="shared" si="4000"/>
        <v>0</v>
      </c>
      <c r="DA1515" s="185">
        <f t="shared" si="4000"/>
        <v>0</v>
      </c>
      <c r="DB1515" s="1622"/>
      <c r="DC1515" s="1622"/>
      <c r="DD1515" s="1622"/>
      <c r="DE1515" s="185">
        <f>SUM(DE1512:DE1514)</f>
        <v>0</v>
      </c>
      <c r="DF1515" s="283"/>
      <c r="DG1515" s="185"/>
      <c r="DH1515" s="185"/>
      <c r="DI1515" s="185"/>
      <c r="DJ1515" s="185"/>
      <c r="DK1515" s="185"/>
      <c r="DL1515" s="185"/>
      <c r="DM1515" s="185"/>
      <c r="DN1515" s="33"/>
      <c r="DO1515" s="185"/>
      <c r="DP1515" s="283"/>
      <c r="DQ1515" s="185"/>
      <c r="DR1515" s="185"/>
      <c r="DS1515" s="185"/>
      <c r="DT1515" s="185"/>
      <c r="DU1515" s="185"/>
      <c r="DV1515" s="185"/>
      <c r="DW1515" s="185"/>
      <c r="DX1515" s="33"/>
      <c r="DY1515" s="185"/>
      <c r="DZ1515" s="2234">
        <f>SUM(DZ1512:DZ1514)</f>
        <v>0</v>
      </c>
      <c r="EA1515" s="283">
        <f t="shared" ref="EA1515:EB1515" si="4001">SUM(EA1512:EA1514)</f>
        <v>0</v>
      </c>
      <c r="EB1515" s="185">
        <f t="shared" si="4001"/>
        <v>0</v>
      </c>
      <c r="EC1515" s="185">
        <f t="shared" ref="EC1515" si="4002">SUM(EC1512:EC1514)</f>
        <v>0</v>
      </c>
      <c r="ED1515" s="202"/>
      <c r="EE1515" s="202"/>
      <c r="EF1515" s="202"/>
      <c r="EG1515" s="202"/>
      <c r="EH1515" s="1614"/>
    </row>
    <row r="1516" spans="1:138" ht="15" hidden="1" customHeight="1" outlineLevel="1">
      <c r="A1516" s="67"/>
      <c r="B1516" s="67"/>
      <c r="C1516" s="69" t="s">
        <v>13</v>
      </c>
      <c r="D1516" s="70" t="s">
        <v>50</v>
      </c>
      <c r="E1516" s="84"/>
      <c r="F1516" s="84"/>
      <c r="G1516" s="84"/>
      <c r="H1516" s="84"/>
      <c r="I1516" s="84"/>
      <c r="J1516" s="84"/>
      <c r="K1516" s="84"/>
      <c r="L1516" s="84"/>
      <c r="M1516" s="2199"/>
      <c r="N1516" s="68"/>
      <c r="O1516" s="84"/>
      <c r="P1516" s="185"/>
      <c r="Q1516" s="185"/>
      <c r="R1516" s="185"/>
      <c r="S1516" s="185"/>
      <c r="T1516" s="185"/>
      <c r="U1516" s="185"/>
      <c r="V1516" s="84"/>
      <c r="W1516" s="84"/>
      <c r="X1516" s="84"/>
      <c r="Y1516" s="84"/>
      <c r="Z1516" s="84"/>
      <c r="AA1516" s="185"/>
      <c r="AB1516" s="185"/>
      <c r="AC1516" s="185"/>
      <c r="AD1516" s="185"/>
      <c r="AE1516" s="185"/>
      <c r="AF1516" s="23"/>
      <c r="AG1516" s="23"/>
      <c r="AH1516" s="185"/>
      <c r="AI1516" s="185"/>
      <c r="AJ1516" s="185"/>
      <c r="AK1516" s="185"/>
      <c r="AL1516" s="185"/>
      <c r="AM1516" s="185"/>
      <c r="AN1516" s="185"/>
      <c r="AO1516" s="185"/>
      <c r="AP1516" s="185"/>
      <c r="AQ1516" s="185"/>
      <c r="AR1516" s="185"/>
      <c r="AS1516" s="185"/>
      <c r="AT1516" s="185"/>
      <c r="AU1516" s="185"/>
      <c r="AV1516" s="185"/>
      <c r="AW1516" s="185"/>
      <c r="AX1516" s="185"/>
      <c r="AY1516" s="185"/>
      <c r="AZ1516" s="185"/>
      <c r="BA1516" s="185"/>
      <c r="BB1516" s="185"/>
      <c r="BC1516" s="185"/>
      <c r="BD1516" s="185"/>
      <c r="BE1516" s="185"/>
      <c r="BF1516" s="185"/>
      <c r="BG1516" s="185"/>
      <c r="BH1516" s="185"/>
      <c r="BI1516" s="185"/>
      <c r="BJ1516" s="185"/>
      <c r="BK1516" s="185"/>
      <c r="BL1516" s="185"/>
      <c r="BM1516" s="185"/>
      <c r="BN1516" s="185"/>
      <c r="BO1516" s="185"/>
      <c r="BP1516" s="185"/>
      <c r="BQ1516" s="185"/>
      <c r="BR1516" s="185"/>
      <c r="BS1516" s="185"/>
      <c r="BT1516" s="185"/>
      <c r="BU1516" s="185"/>
      <c r="BV1516" s="185"/>
      <c r="BW1516" s="185"/>
      <c r="BX1516" s="185"/>
      <c r="BY1516" s="185"/>
      <c r="BZ1516" s="185"/>
      <c r="CA1516" s="185"/>
      <c r="CB1516" s="185"/>
      <c r="CC1516" s="185"/>
      <c r="CD1516" s="185"/>
      <c r="CE1516" s="185"/>
      <c r="CF1516" s="185"/>
      <c r="CG1516" s="185"/>
      <c r="CH1516" s="185"/>
      <c r="CI1516" s="185"/>
      <c r="CJ1516" s="185"/>
      <c r="CK1516" s="185"/>
      <c r="CL1516" s="185"/>
      <c r="CM1516" s="185"/>
      <c r="CN1516" s="185"/>
      <c r="CO1516" s="185"/>
      <c r="CP1516" s="2234"/>
      <c r="CQ1516" s="2234"/>
      <c r="CR1516" s="2234"/>
      <c r="CS1516" s="283"/>
      <c r="CT1516" s="283"/>
      <c r="CU1516" s="283"/>
      <c r="CV1516" s="185"/>
      <c r="CW1516" s="185"/>
      <c r="CX1516" s="185"/>
      <c r="CY1516" s="185"/>
      <c r="CZ1516" s="185"/>
      <c r="DA1516" s="185"/>
      <c r="DB1516" s="1622"/>
      <c r="DC1516" s="1622"/>
      <c r="DD1516" s="1622"/>
      <c r="DE1516" s="185"/>
      <c r="DF1516" s="283"/>
      <c r="DG1516" s="185"/>
      <c r="DH1516" s="185"/>
      <c r="DI1516" s="185"/>
      <c r="DJ1516" s="185"/>
      <c r="DK1516" s="185"/>
      <c r="DL1516" s="185"/>
      <c r="DM1516" s="185"/>
      <c r="DN1516" s="185"/>
      <c r="DO1516" s="185"/>
      <c r="DP1516" s="283"/>
      <c r="DQ1516" s="185"/>
      <c r="DR1516" s="185"/>
      <c r="DS1516" s="185"/>
      <c r="DT1516" s="185"/>
      <c r="DU1516" s="185"/>
      <c r="DV1516" s="185"/>
      <c r="DW1516" s="185"/>
      <c r="DX1516" s="185"/>
      <c r="DY1516" s="185"/>
      <c r="DZ1516" s="2234"/>
      <c r="EA1516" s="283"/>
      <c r="EB1516" s="185"/>
      <c r="EC1516" s="185"/>
      <c r="ED1516" s="202"/>
      <c r="EE1516" s="202"/>
      <c r="EF1516" s="202"/>
      <c r="EG1516" s="202"/>
      <c r="EH1516" s="1614"/>
    </row>
    <row r="1517" spans="1:138" ht="15" hidden="1" customHeight="1" outlineLevel="1">
      <c r="A1517" s="67"/>
      <c r="B1517" s="67"/>
      <c r="C1517" s="93" t="s">
        <v>69</v>
      </c>
      <c r="D1517" s="94" t="s">
        <v>51</v>
      </c>
      <c r="E1517" s="84"/>
      <c r="F1517" s="84"/>
      <c r="G1517" s="84"/>
      <c r="H1517" s="84"/>
      <c r="I1517" s="84"/>
      <c r="J1517" s="84"/>
      <c r="K1517" s="84"/>
      <c r="L1517" s="84"/>
      <c r="M1517" s="2199"/>
      <c r="N1517" s="68"/>
      <c r="O1517" s="84"/>
      <c r="P1517" s="185"/>
      <c r="Q1517" s="185"/>
      <c r="R1517" s="185"/>
      <c r="S1517" s="185"/>
      <c r="T1517" s="185"/>
      <c r="U1517" s="185"/>
      <c r="V1517" s="84"/>
      <c r="W1517" s="84"/>
      <c r="X1517" s="84"/>
      <c r="Y1517" s="84"/>
      <c r="Z1517" s="84"/>
      <c r="AA1517" s="185"/>
      <c r="AB1517" s="185"/>
      <c r="AC1517" s="185"/>
      <c r="AD1517" s="185"/>
      <c r="AE1517" s="185"/>
      <c r="AF1517" s="23"/>
      <c r="AG1517" s="23"/>
      <c r="AH1517" s="185"/>
      <c r="AI1517" s="185"/>
      <c r="AJ1517" s="185"/>
      <c r="AK1517" s="185"/>
      <c r="AL1517" s="185"/>
      <c r="AM1517" s="185"/>
      <c r="AN1517" s="185"/>
      <c r="AO1517" s="185"/>
      <c r="AP1517" s="185"/>
      <c r="AQ1517" s="185"/>
      <c r="AR1517" s="185"/>
      <c r="AS1517" s="185"/>
      <c r="AT1517" s="185"/>
      <c r="AU1517" s="185"/>
      <c r="AV1517" s="185"/>
      <c r="AW1517" s="185"/>
      <c r="AX1517" s="185"/>
      <c r="AY1517" s="185"/>
      <c r="AZ1517" s="185"/>
      <c r="BA1517" s="185"/>
      <c r="BB1517" s="185"/>
      <c r="BC1517" s="185"/>
      <c r="BD1517" s="185"/>
      <c r="BE1517" s="185"/>
      <c r="BF1517" s="185"/>
      <c r="BG1517" s="185"/>
      <c r="BH1517" s="185"/>
      <c r="BI1517" s="185"/>
      <c r="BJ1517" s="185"/>
      <c r="BK1517" s="185"/>
      <c r="BL1517" s="185"/>
      <c r="BM1517" s="185"/>
      <c r="BN1517" s="185"/>
      <c r="BO1517" s="185"/>
      <c r="BP1517" s="185"/>
      <c r="BQ1517" s="185"/>
      <c r="BR1517" s="185"/>
      <c r="BS1517" s="185"/>
      <c r="BT1517" s="185"/>
      <c r="BU1517" s="185"/>
      <c r="BV1517" s="185"/>
      <c r="BW1517" s="185"/>
      <c r="BX1517" s="185"/>
      <c r="BY1517" s="185"/>
      <c r="BZ1517" s="185"/>
      <c r="CA1517" s="185"/>
      <c r="CB1517" s="185"/>
      <c r="CC1517" s="185"/>
      <c r="CD1517" s="185"/>
      <c r="CE1517" s="185"/>
      <c r="CF1517" s="185"/>
      <c r="CG1517" s="185"/>
      <c r="CH1517" s="185"/>
      <c r="CI1517" s="185"/>
      <c r="CJ1517" s="185"/>
      <c r="CK1517" s="185"/>
      <c r="CL1517" s="185"/>
      <c r="CM1517" s="185"/>
      <c r="CN1517" s="185"/>
      <c r="CO1517" s="185"/>
      <c r="CP1517" s="2234"/>
      <c r="CQ1517" s="2234"/>
      <c r="CR1517" s="2234"/>
      <c r="CS1517" s="283"/>
      <c r="CT1517" s="283"/>
      <c r="CU1517" s="283"/>
      <c r="CV1517" s="185"/>
      <c r="CW1517" s="185"/>
      <c r="CX1517" s="185"/>
      <c r="CY1517" s="185"/>
      <c r="CZ1517" s="185"/>
      <c r="DA1517" s="185"/>
      <c r="DB1517" s="1622"/>
      <c r="DC1517" s="1622"/>
      <c r="DD1517" s="1622"/>
      <c r="DE1517" s="185"/>
      <c r="DF1517" s="283"/>
      <c r="DG1517" s="185"/>
      <c r="DH1517" s="185"/>
      <c r="DI1517" s="185"/>
      <c r="DJ1517" s="185"/>
      <c r="DK1517" s="185"/>
      <c r="DL1517" s="185"/>
      <c r="DM1517" s="185"/>
      <c r="DN1517" s="185"/>
      <c r="DO1517" s="185"/>
      <c r="DP1517" s="283"/>
      <c r="DQ1517" s="185"/>
      <c r="DR1517" s="185"/>
      <c r="DS1517" s="185"/>
      <c r="DT1517" s="185"/>
      <c r="DU1517" s="185"/>
      <c r="DV1517" s="185"/>
      <c r="DW1517" s="185"/>
      <c r="DX1517" s="185"/>
      <c r="DY1517" s="185"/>
      <c r="DZ1517" s="2234"/>
      <c r="EA1517" s="283"/>
      <c r="EB1517" s="185"/>
      <c r="EC1517" s="185"/>
      <c r="ED1517" s="202"/>
      <c r="EE1517" s="202"/>
      <c r="EF1517" s="202"/>
      <c r="EG1517" s="202"/>
      <c r="EH1517" s="1614"/>
    </row>
    <row r="1518" spans="1:138" ht="15" hidden="1" customHeight="1" outlineLevel="1">
      <c r="A1518" s="67"/>
      <c r="B1518" s="67"/>
      <c r="C1518" s="95"/>
      <c r="D1518" s="99"/>
      <c r="E1518" s="67"/>
      <c r="F1518" s="67"/>
      <c r="G1518" s="67"/>
      <c r="H1518" s="86">
        <f>SUM(I1518:L1518)</f>
        <v>0</v>
      </c>
      <c r="I1518" s="67"/>
      <c r="J1518" s="67"/>
      <c r="K1518" s="67"/>
      <c r="L1518" s="67"/>
      <c r="M1518" s="2216"/>
      <c r="N1518" s="85"/>
      <c r="O1518" s="67"/>
      <c r="P1518" s="23"/>
      <c r="Q1518" s="185">
        <f>SUM(R1518:U1518)</f>
        <v>0</v>
      </c>
      <c r="R1518" s="23"/>
      <c r="S1518" s="23"/>
      <c r="T1518" s="23"/>
      <c r="U1518" s="23"/>
      <c r="V1518" s="86">
        <f>SUM(W1518:Z1518)</f>
        <v>0</v>
      </c>
      <c r="W1518" s="67"/>
      <c r="X1518" s="67"/>
      <c r="Y1518" s="67"/>
      <c r="Z1518" s="67"/>
      <c r="AA1518" s="185">
        <f>SUM(AB1518:AE1518)</f>
        <v>0</v>
      </c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  <c r="CM1518" s="23"/>
      <c r="CN1518" s="23"/>
      <c r="CO1518" s="23"/>
      <c r="CP1518" s="2216"/>
      <c r="CQ1518" s="2216"/>
      <c r="CR1518" s="2216"/>
      <c r="CS1518" s="85"/>
      <c r="CT1518" s="85"/>
      <c r="CU1518" s="85"/>
      <c r="CV1518" s="23"/>
      <c r="CW1518" s="23"/>
      <c r="CX1518" s="23"/>
      <c r="CY1518" s="23"/>
      <c r="CZ1518" s="23"/>
      <c r="DA1518" s="23"/>
      <c r="DB1518" s="1496"/>
      <c r="DC1518" s="1496"/>
      <c r="DD1518" s="1496"/>
      <c r="DE1518" s="23"/>
      <c r="DF1518" s="85"/>
      <c r="DG1518" s="23"/>
      <c r="DH1518" s="23"/>
      <c r="DI1518" s="23"/>
      <c r="DJ1518" s="23"/>
      <c r="DK1518" s="23"/>
      <c r="DL1518" s="23"/>
      <c r="DM1518" s="23"/>
      <c r="DN1518" s="185"/>
      <c r="DO1518" s="23"/>
      <c r="DP1518" s="85"/>
      <c r="DQ1518" s="23"/>
      <c r="DR1518" s="23"/>
      <c r="DS1518" s="23"/>
      <c r="DT1518" s="23"/>
      <c r="DU1518" s="23"/>
      <c r="DV1518" s="23"/>
      <c r="DW1518" s="23"/>
      <c r="DX1518" s="185"/>
      <c r="DY1518" s="23"/>
      <c r="DZ1518" s="2216"/>
      <c r="EA1518" s="85"/>
      <c r="EB1518" s="23"/>
      <c r="EC1518" s="23"/>
      <c r="ED1518" s="171"/>
      <c r="EE1518" s="171"/>
      <c r="EF1518" s="171"/>
      <c r="EG1518" s="171"/>
      <c r="EH1518" s="1291"/>
    </row>
    <row r="1519" spans="1:138" ht="15" hidden="1" customHeight="1" outlineLevel="1">
      <c r="A1519" s="67"/>
      <c r="B1519" s="67"/>
      <c r="C1519" s="95"/>
      <c r="D1519" s="99"/>
      <c r="E1519" s="67"/>
      <c r="F1519" s="67"/>
      <c r="G1519" s="67"/>
      <c r="H1519" s="86">
        <f>SUM(I1519:L1519)</f>
        <v>0</v>
      </c>
      <c r="I1519" s="67"/>
      <c r="J1519" s="67"/>
      <c r="K1519" s="67"/>
      <c r="L1519" s="67"/>
      <c r="M1519" s="2216"/>
      <c r="N1519" s="85"/>
      <c r="O1519" s="67"/>
      <c r="P1519" s="23"/>
      <c r="Q1519" s="185">
        <f>SUM(R1519:U1519)</f>
        <v>0</v>
      </c>
      <c r="R1519" s="196"/>
      <c r="S1519" s="196"/>
      <c r="T1519" s="196"/>
      <c r="U1519" s="196"/>
      <c r="V1519" s="86">
        <f>SUM(W1519:Z1519)</f>
        <v>0</v>
      </c>
      <c r="W1519" s="67"/>
      <c r="X1519" s="67"/>
      <c r="Y1519" s="67"/>
      <c r="Z1519" s="67"/>
      <c r="AA1519" s="185">
        <f>SUM(AB1519:AE1519)</f>
        <v>0</v>
      </c>
      <c r="AB1519" s="196"/>
      <c r="AC1519" s="196"/>
      <c r="AD1519" s="196"/>
      <c r="AE1519" s="196"/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  <c r="AZ1519" s="33"/>
      <c r="BA1519" s="33"/>
      <c r="BB1519" s="33"/>
      <c r="BC1519" s="33"/>
      <c r="BD1519" s="33"/>
      <c r="BE1519" s="33"/>
      <c r="BF1519" s="33"/>
      <c r="BG1519" s="33"/>
      <c r="BH1519" s="33"/>
      <c r="BI1519" s="33"/>
      <c r="BJ1519" s="33"/>
      <c r="BK1519" s="33"/>
      <c r="BL1519" s="33"/>
      <c r="BM1519" s="33"/>
      <c r="BN1519" s="33"/>
      <c r="BO1519" s="33"/>
      <c r="BP1519" s="33"/>
      <c r="BQ1519" s="33"/>
      <c r="BR1519" s="33"/>
      <c r="BS1519" s="33"/>
      <c r="BT1519" s="33"/>
      <c r="BU1519" s="33"/>
      <c r="BV1519" s="33"/>
      <c r="BW1519" s="33"/>
      <c r="BX1519" s="33"/>
      <c r="BY1519" s="33"/>
      <c r="BZ1519" s="33"/>
      <c r="CA1519" s="33"/>
      <c r="CB1519" s="33"/>
      <c r="CC1519" s="33"/>
      <c r="CD1519" s="33"/>
      <c r="CE1519" s="33"/>
      <c r="CF1519" s="33"/>
      <c r="CG1519" s="33"/>
      <c r="CH1519" s="33"/>
      <c r="CI1519" s="33"/>
      <c r="CJ1519" s="33"/>
      <c r="CK1519" s="33"/>
      <c r="CL1519" s="33"/>
      <c r="CM1519" s="33"/>
      <c r="CN1519" s="33"/>
      <c r="CO1519" s="33"/>
      <c r="CP1519" s="2239"/>
      <c r="CQ1519" s="2239"/>
      <c r="CR1519" s="2239"/>
      <c r="CS1519" s="210"/>
      <c r="CT1519" s="210"/>
      <c r="CU1519" s="210"/>
      <c r="CV1519" s="33"/>
      <c r="CW1519" s="33"/>
      <c r="CX1519" s="33"/>
      <c r="CY1519" s="33"/>
      <c r="CZ1519" s="33"/>
      <c r="DA1519" s="33"/>
      <c r="DB1519" s="1498"/>
      <c r="DC1519" s="1498"/>
      <c r="DD1519" s="1498"/>
      <c r="DE1519" s="33"/>
      <c r="DF1519" s="210"/>
      <c r="DG1519" s="33"/>
      <c r="DH1519" s="33"/>
      <c r="DI1519" s="33"/>
      <c r="DJ1519" s="33"/>
      <c r="DK1519" s="33"/>
      <c r="DL1519" s="33"/>
      <c r="DM1519" s="33"/>
      <c r="DN1519" s="23"/>
      <c r="DO1519" s="33"/>
      <c r="DP1519" s="210"/>
      <c r="DQ1519" s="33"/>
      <c r="DR1519" s="33"/>
      <c r="DS1519" s="33"/>
      <c r="DT1519" s="33"/>
      <c r="DU1519" s="33"/>
      <c r="DV1519" s="33"/>
      <c r="DW1519" s="33"/>
      <c r="DX1519" s="23"/>
      <c r="DY1519" s="33"/>
      <c r="DZ1519" s="2239"/>
      <c r="EA1519" s="210"/>
      <c r="EB1519" s="33"/>
      <c r="EC1519" s="33"/>
      <c r="ED1519" s="201"/>
      <c r="EE1519" s="201"/>
      <c r="EF1519" s="201"/>
      <c r="EG1519" s="201"/>
      <c r="EH1519" s="1581"/>
    </row>
    <row r="1520" spans="1:138" ht="15" hidden="1" customHeight="1" outlineLevel="1">
      <c r="A1520" s="67"/>
      <c r="B1520" s="67"/>
      <c r="C1520" s="95"/>
      <c r="D1520" s="99"/>
      <c r="E1520" s="67"/>
      <c r="F1520" s="67"/>
      <c r="G1520" s="67"/>
      <c r="H1520" s="86">
        <f>SUM(I1520:L1520)</f>
        <v>0</v>
      </c>
      <c r="I1520" s="67"/>
      <c r="J1520" s="67"/>
      <c r="K1520" s="67"/>
      <c r="L1520" s="67"/>
      <c r="M1520" s="2216"/>
      <c r="N1520" s="85"/>
      <c r="O1520" s="67"/>
      <c r="P1520" s="23"/>
      <c r="Q1520" s="185">
        <f>SUM(R1520:U1520)</f>
        <v>0</v>
      </c>
      <c r="R1520" s="196"/>
      <c r="S1520" s="196"/>
      <c r="T1520" s="196"/>
      <c r="U1520" s="196"/>
      <c r="V1520" s="86">
        <f>SUM(W1520:Z1520)</f>
        <v>0</v>
      </c>
      <c r="W1520" s="67"/>
      <c r="X1520" s="67"/>
      <c r="Y1520" s="67"/>
      <c r="Z1520" s="67"/>
      <c r="AA1520" s="185">
        <f>SUM(AB1520:AE1520)</f>
        <v>0</v>
      </c>
      <c r="AB1520" s="196"/>
      <c r="AC1520" s="196"/>
      <c r="AD1520" s="196"/>
      <c r="AE1520" s="196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AZ1520" s="33"/>
      <c r="BA1520" s="33"/>
      <c r="BB1520" s="33"/>
      <c r="BC1520" s="33"/>
      <c r="BD1520" s="33"/>
      <c r="BE1520" s="33"/>
      <c r="BF1520" s="33"/>
      <c r="BG1520" s="33"/>
      <c r="BH1520" s="33"/>
      <c r="BI1520" s="33"/>
      <c r="BJ1520" s="33"/>
      <c r="BK1520" s="33"/>
      <c r="BL1520" s="33"/>
      <c r="BM1520" s="33"/>
      <c r="BN1520" s="33"/>
      <c r="BO1520" s="33"/>
      <c r="BP1520" s="33"/>
      <c r="BQ1520" s="33"/>
      <c r="BR1520" s="33"/>
      <c r="BS1520" s="33"/>
      <c r="BT1520" s="33"/>
      <c r="BU1520" s="33"/>
      <c r="BV1520" s="33"/>
      <c r="BW1520" s="33"/>
      <c r="BX1520" s="33"/>
      <c r="BY1520" s="33"/>
      <c r="BZ1520" s="33"/>
      <c r="CA1520" s="33"/>
      <c r="CB1520" s="33"/>
      <c r="CC1520" s="33"/>
      <c r="CD1520" s="33"/>
      <c r="CE1520" s="33"/>
      <c r="CF1520" s="33"/>
      <c r="CG1520" s="33"/>
      <c r="CH1520" s="33"/>
      <c r="CI1520" s="33"/>
      <c r="CJ1520" s="33"/>
      <c r="CK1520" s="33"/>
      <c r="CL1520" s="33"/>
      <c r="CM1520" s="33"/>
      <c r="CN1520" s="33"/>
      <c r="CO1520" s="33"/>
      <c r="CP1520" s="2239"/>
      <c r="CQ1520" s="2239"/>
      <c r="CR1520" s="2239"/>
      <c r="CS1520" s="210"/>
      <c r="CT1520" s="210"/>
      <c r="CU1520" s="210"/>
      <c r="CV1520" s="33"/>
      <c r="CW1520" s="33"/>
      <c r="CX1520" s="33"/>
      <c r="CY1520" s="33"/>
      <c r="CZ1520" s="33"/>
      <c r="DA1520" s="33"/>
      <c r="DB1520" s="1498"/>
      <c r="DC1520" s="1498"/>
      <c r="DD1520" s="1498"/>
      <c r="DE1520" s="33"/>
      <c r="DF1520" s="210"/>
      <c r="DG1520" s="33"/>
      <c r="DH1520" s="33"/>
      <c r="DI1520" s="33"/>
      <c r="DJ1520" s="33"/>
      <c r="DK1520" s="33"/>
      <c r="DL1520" s="33"/>
      <c r="DM1520" s="33"/>
      <c r="DN1520" s="33"/>
      <c r="DO1520" s="33"/>
      <c r="DP1520" s="210"/>
      <c r="DQ1520" s="33"/>
      <c r="DR1520" s="33"/>
      <c r="DS1520" s="33"/>
      <c r="DT1520" s="33"/>
      <c r="DU1520" s="33"/>
      <c r="DV1520" s="33"/>
      <c r="DW1520" s="33"/>
      <c r="DX1520" s="33"/>
      <c r="DY1520" s="33"/>
      <c r="DZ1520" s="2239"/>
      <c r="EA1520" s="210"/>
      <c r="EB1520" s="33"/>
      <c r="EC1520" s="33"/>
      <c r="ED1520" s="201"/>
      <c r="EE1520" s="201"/>
      <c r="EF1520" s="201"/>
      <c r="EG1520" s="201"/>
      <c r="EH1520" s="1581"/>
    </row>
    <row r="1521" spans="1:138" ht="15" hidden="1" customHeight="1" outlineLevel="1">
      <c r="A1521" s="67"/>
      <c r="B1521" s="67"/>
      <c r="C1521" s="95"/>
      <c r="D1521" s="97" t="s">
        <v>52</v>
      </c>
      <c r="E1521" s="84"/>
      <c r="F1521" s="84"/>
      <c r="G1521" s="84"/>
      <c r="H1521" s="84"/>
      <c r="I1521" s="84"/>
      <c r="J1521" s="84"/>
      <c r="K1521" s="84"/>
      <c r="L1521" s="84"/>
      <c r="M1521" s="2199"/>
      <c r="N1521" s="68"/>
      <c r="O1521" s="84"/>
      <c r="P1521" s="185"/>
      <c r="Q1521" s="185"/>
      <c r="R1521" s="185"/>
      <c r="S1521" s="185"/>
      <c r="T1521" s="185"/>
      <c r="U1521" s="185"/>
      <c r="V1521" s="84"/>
      <c r="W1521" s="84"/>
      <c r="X1521" s="84"/>
      <c r="Y1521" s="84"/>
      <c r="Z1521" s="84"/>
      <c r="AA1521" s="185"/>
      <c r="AB1521" s="185"/>
      <c r="AC1521" s="185"/>
      <c r="AD1521" s="185"/>
      <c r="AE1521" s="185"/>
      <c r="AF1521" s="105"/>
      <c r="AG1521" s="105"/>
      <c r="AH1521" s="185">
        <f>SUM(AH1518:AH1520)</f>
        <v>0</v>
      </c>
      <c r="AI1521" s="185">
        <f>SUM(AI1518:AI1520)</f>
        <v>0</v>
      </c>
      <c r="AJ1521" s="185">
        <f t="shared" ref="AJ1521:AV1521" si="4003">SUM(AJ1518:AJ1520)</f>
        <v>0</v>
      </c>
      <c r="AK1521" s="185">
        <f t="shared" si="4003"/>
        <v>0</v>
      </c>
      <c r="AL1521" s="185">
        <f t="shared" si="4003"/>
        <v>0</v>
      </c>
      <c r="AM1521" s="185">
        <f t="shared" si="4003"/>
        <v>0</v>
      </c>
      <c r="AN1521" s="185">
        <f t="shared" si="4003"/>
        <v>0</v>
      </c>
      <c r="AO1521" s="185">
        <f t="shared" si="4003"/>
        <v>0</v>
      </c>
      <c r="AP1521" s="185">
        <f t="shared" si="4003"/>
        <v>0</v>
      </c>
      <c r="AQ1521" s="185">
        <f t="shared" si="4003"/>
        <v>0</v>
      </c>
      <c r="AR1521" s="185">
        <f t="shared" si="4003"/>
        <v>0</v>
      </c>
      <c r="AS1521" s="185">
        <f t="shared" si="4003"/>
        <v>0</v>
      </c>
      <c r="AT1521" s="185">
        <f t="shared" si="4003"/>
        <v>0</v>
      </c>
      <c r="AU1521" s="185">
        <f t="shared" si="4003"/>
        <v>0</v>
      </c>
      <c r="AV1521" s="185">
        <f t="shared" si="4003"/>
        <v>0</v>
      </c>
      <c r="AW1521" s="185">
        <f>SUM(AW1518:AW1520)</f>
        <v>0</v>
      </c>
      <c r="AX1521" s="185">
        <f>SUM(AX1518:AX1520)</f>
        <v>0</v>
      </c>
      <c r="AY1521" s="185">
        <f t="shared" ref="AY1521:BK1521" si="4004">SUM(AY1518:AY1520)</f>
        <v>0</v>
      </c>
      <c r="AZ1521" s="185">
        <f t="shared" si="4004"/>
        <v>0</v>
      </c>
      <c r="BA1521" s="185">
        <f t="shared" si="4004"/>
        <v>0</v>
      </c>
      <c r="BB1521" s="185">
        <f t="shared" si="4004"/>
        <v>0</v>
      </c>
      <c r="BC1521" s="185">
        <f t="shared" si="4004"/>
        <v>0</v>
      </c>
      <c r="BD1521" s="185">
        <f t="shared" si="4004"/>
        <v>0</v>
      </c>
      <c r="BE1521" s="185">
        <f t="shared" si="4004"/>
        <v>0</v>
      </c>
      <c r="BF1521" s="185">
        <f t="shared" si="4004"/>
        <v>0</v>
      </c>
      <c r="BG1521" s="185">
        <f t="shared" si="4004"/>
        <v>0</v>
      </c>
      <c r="BH1521" s="185">
        <f t="shared" si="4004"/>
        <v>0</v>
      </c>
      <c r="BI1521" s="185">
        <f t="shared" si="4004"/>
        <v>0</v>
      </c>
      <c r="BJ1521" s="185">
        <f t="shared" si="4004"/>
        <v>0</v>
      </c>
      <c r="BK1521" s="185">
        <f t="shared" si="4004"/>
        <v>0</v>
      </c>
      <c r="BL1521" s="185">
        <f>SUM(BL1518:BL1520)</f>
        <v>0</v>
      </c>
      <c r="BM1521" s="185">
        <f>SUM(BM1518:BM1520)</f>
        <v>0</v>
      </c>
      <c r="BN1521" s="185">
        <f t="shared" ref="BN1521:BZ1521" si="4005">SUM(BN1518:BN1520)</f>
        <v>0</v>
      </c>
      <c r="BO1521" s="185">
        <f t="shared" si="4005"/>
        <v>0</v>
      </c>
      <c r="BP1521" s="185">
        <f t="shared" si="4005"/>
        <v>0</v>
      </c>
      <c r="BQ1521" s="185">
        <f t="shared" si="4005"/>
        <v>0</v>
      </c>
      <c r="BR1521" s="185">
        <f t="shared" si="4005"/>
        <v>0</v>
      </c>
      <c r="BS1521" s="185">
        <f t="shared" si="4005"/>
        <v>0</v>
      </c>
      <c r="BT1521" s="185">
        <f t="shared" si="4005"/>
        <v>0</v>
      </c>
      <c r="BU1521" s="185">
        <f t="shared" si="4005"/>
        <v>0</v>
      </c>
      <c r="BV1521" s="185">
        <f t="shared" si="4005"/>
        <v>0</v>
      </c>
      <c r="BW1521" s="185">
        <f t="shared" si="4005"/>
        <v>0</v>
      </c>
      <c r="BX1521" s="185">
        <f t="shared" si="4005"/>
        <v>0</v>
      </c>
      <c r="BY1521" s="185">
        <f t="shared" si="4005"/>
        <v>0</v>
      </c>
      <c r="BZ1521" s="185">
        <f t="shared" si="4005"/>
        <v>0</v>
      </c>
      <c r="CA1521" s="185">
        <f>SUM(CA1518:CA1520)</f>
        <v>0</v>
      </c>
      <c r="CB1521" s="185">
        <f>SUM(CB1518:CB1520)</f>
        <v>0</v>
      </c>
      <c r="CC1521" s="185">
        <f t="shared" ref="CC1521:CO1521" si="4006">SUM(CC1518:CC1520)</f>
        <v>0</v>
      </c>
      <c r="CD1521" s="185">
        <f t="shared" si="4006"/>
        <v>0</v>
      </c>
      <c r="CE1521" s="185">
        <f t="shared" si="4006"/>
        <v>0</v>
      </c>
      <c r="CF1521" s="185">
        <f t="shared" si="4006"/>
        <v>0</v>
      </c>
      <c r="CG1521" s="185">
        <f t="shared" si="4006"/>
        <v>0</v>
      </c>
      <c r="CH1521" s="185">
        <f t="shared" si="4006"/>
        <v>0</v>
      </c>
      <c r="CI1521" s="185">
        <f t="shared" si="4006"/>
        <v>0</v>
      </c>
      <c r="CJ1521" s="185">
        <f t="shared" si="4006"/>
        <v>0</v>
      </c>
      <c r="CK1521" s="185">
        <f t="shared" si="4006"/>
        <v>0</v>
      </c>
      <c r="CL1521" s="185">
        <f t="shared" si="4006"/>
        <v>0</v>
      </c>
      <c r="CM1521" s="185">
        <f t="shared" si="4006"/>
        <v>0</v>
      </c>
      <c r="CN1521" s="185">
        <f t="shared" si="4006"/>
        <v>0</v>
      </c>
      <c r="CO1521" s="185">
        <f t="shared" si="4006"/>
        <v>0</v>
      </c>
      <c r="CP1521" s="2234">
        <f t="shared" ref="CP1521:CX1521" si="4007">SUM(CP1518:CP1520)</f>
        <v>0</v>
      </c>
      <c r="CQ1521" s="2234">
        <f t="shared" si="4007"/>
        <v>0</v>
      </c>
      <c r="CR1521" s="2234">
        <f t="shared" si="4007"/>
        <v>0</v>
      </c>
      <c r="CS1521" s="283">
        <f t="shared" si="4007"/>
        <v>0</v>
      </c>
      <c r="CT1521" s="283">
        <f t="shared" si="4007"/>
        <v>0</v>
      </c>
      <c r="CU1521" s="283">
        <f t="shared" si="4007"/>
        <v>0</v>
      </c>
      <c r="CV1521" s="185">
        <f t="shared" si="4007"/>
        <v>0</v>
      </c>
      <c r="CW1521" s="185">
        <f t="shared" si="4007"/>
        <v>0</v>
      </c>
      <c r="CX1521" s="185">
        <f t="shared" si="4007"/>
        <v>0</v>
      </c>
      <c r="CY1521" s="185">
        <f t="shared" ref="CY1521:DA1521" si="4008">SUM(CY1518:CY1520)</f>
        <v>0</v>
      </c>
      <c r="CZ1521" s="185">
        <f t="shared" si="4008"/>
        <v>0</v>
      </c>
      <c r="DA1521" s="185">
        <f t="shared" si="4008"/>
        <v>0</v>
      </c>
      <c r="DB1521" s="1622"/>
      <c r="DC1521" s="1622"/>
      <c r="DD1521" s="1622"/>
      <c r="DE1521" s="185">
        <f>SUM(DE1518:DE1520)</f>
        <v>0</v>
      </c>
      <c r="DF1521" s="283"/>
      <c r="DG1521" s="185"/>
      <c r="DH1521" s="185"/>
      <c r="DI1521" s="185"/>
      <c r="DJ1521" s="185"/>
      <c r="DK1521" s="185"/>
      <c r="DL1521" s="185"/>
      <c r="DM1521" s="185"/>
      <c r="DN1521" s="33"/>
      <c r="DO1521" s="185"/>
      <c r="DP1521" s="283"/>
      <c r="DQ1521" s="185"/>
      <c r="DR1521" s="185"/>
      <c r="DS1521" s="185"/>
      <c r="DT1521" s="185"/>
      <c r="DU1521" s="185"/>
      <c r="DV1521" s="185"/>
      <c r="DW1521" s="185"/>
      <c r="DX1521" s="33"/>
      <c r="DY1521" s="185"/>
      <c r="DZ1521" s="2234">
        <f>SUM(DZ1518:DZ1520)</f>
        <v>0</v>
      </c>
      <c r="EA1521" s="283">
        <f t="shared" ref="EA1521:EB1521" si="4009">SUM(EA1518:EA1520)</f>
        <v>0</v>
      </c>
      <c r="EB1521" s="185">
        <f t="shared" si="4009"/>
        <v>0</v>
      </c>
      <c r="EC1521" s="185">
        <f t="shared" ref="EC1521" si="4010">SUM(EC1518:EC1520)</f>
        <v>0</v>
      </c>
      <c r="ED1521" s="202"/>
      <c r="EE1521" s="202"/>
      <c r="EF1521" s="202"/>
      <c r="EG1521" s="202"/>
      <c r="EH1521" s="1614"/>
    </row>
    <row r="1522" spans="1:138" ht="15" hidden="1" customHeight="1" outlineLevel="1">
      <c r="A1522" s="67"/>
      <c r="B1522" s="67"/>
      <c r="C1522" s="93" t="s">
        <v>70</v>
      </c>
      <c r="D1522" s="94" t="s">
        <v>127</v>
      </c>
      <c r="E1522" s="84"/>
      <c r="F1522" s="84"/>
      <c r="G1522" s="84"/>
      <c r="H1522" s="84"/>
      <c r="I1522" s="84"/>
      <c r="J1522" s="84"/>
      <c r="K1522" s="84"/>
      <c r="L1522" s="84"/>
      <c r="M1522" s="2199"/>
      <c r="N1522" s="68"/>
      <c r="O1522" s="84"/>
      <c r="P1522" s="185"/>
      <c r="Q1522" s="185"/>
      <c r="R1522" s="185"/>
      <c r="S1522" s="185"/>
      <c r="T1522" s="185"/>
      <c r="U1522" s="185"/>
      <c r="V1522" s="84"/>
      <c r="W1522" s="84"/>
      <c r="X1522" s="84"/>
      <c r="Y1522" s="84"/>
      <c r="Z1522" s="84"/>
      <c r="AA1522" s="185"/>
      <c r="AB1522" s="185"/>
      <c r="AC1522" s="185"/>
      <c r="AD1522" s="185"/>
      <c r="AE1522" s="185"/>
      <c r="AF1522" s="23"/>
      <c r="AG1522" s="23"/>
      <c r="AH1522" s="185"/>
      <c r="AI1522" s="185"/>
      <c r="AJ1522" s="185"/>
      <c r="AK1522" s="185"/>
      <c r="AL1522" s="185"/>
      <c r="AM1522" s="185"/>
      <c r="AN1522" s="185"/>
      <c r="AO1522" s="185"/>
      <c r="AP1522" s="185"/>
      <c r="AQ1522" s="185"/>
      <c r="AR1522" s="185"/>
      <c r="AS1522" s="185"/>
      <c r="AT1522" s="185"/>
      <c r="AU1522" s="185"/>
      <c r="AV1522" s="185"/>
      <c r="AW1522" s="185"/>
      <c r="AX1522" s="185"/>
      <c r="AY1522" s="185"/>
      <c r="AZ1522" s="185"/>
      <c r="BA1522" s="185"/>
      <c r="BB1522" s="185"/>
      <c r="BC1522" s="185"/>
      <c r="BD1522" s="185"/>
      <c r="BE1522" s="185"/>
      <c r="BF1522" s="185"/>
      <c r="BG1522" s="185"/>
      <c r="BH1522" s="185"/>
      <c r="BI1522" s="185"/>
      <c r="BJ1522" s="185"/>
      <c r="BK1522" s="185"/>
      <c r="BL1522" s="185"/>
      <c r="BM1522" s="185"/>
      <c r="BN1522" s="185"/>
      <c r="BO1522" s="185"/>
      <c r="BP1522" s="185"/>
      <c r="BQ1522" s="185"/>
      <c r="BR1522" s="185"/>
      <c r="BS1522" s="185"/>
      <c r="BT1522" s="185"/>
      <c r="BU1522" s="185"/>
      <c r="BV1522" s="185"/>
      <c r="BW1522" s="185"/>
      <c r="BX1522" s="185"/>
      <c r="BY1522" s="185"/>
      <c r="BZ1522" s="185"/>
      <c r="CA1522" s="185"/>
      <c r="CB1522" s="185"/>
      <c r="CC1522" s="185"/>
      <c r="CD1522" s="185"/>
      <c r="CE1522" s="185"/>
      <c r="CF1522" s="185"/>
      <c r="CG1522" s="185"/>
      <c r="CH1522" s="185"/>
      <c r="CI1522" s="185"/>
      <c r="CJ1522" s="185"/>
      <c r="CK1522" s="185"/>
      <c r="CL1522" s="185"/>
      <c r="CM1522" s="185"/>
      <c r="CN1522" s="185"/>
      <c r="CO1522" s="185"/>
      <c r="CP1522" s="2234"/>
      <c r="CQ1522" s="2234"/>
      <c r="CR1522" s="2234"/>
      <c r="CS1522" s="283"/>
      <c r="CT1522" s="283"/>
      <c r="CU1522" s="283"/>
      <c r="CV1522" s="185"/>
      <c r="CW1522" s="185"/>
      <c r="CX1522" s="185"/>
      <c r="CY1522" s="185"/>
      <c r="CZ1522" s="185"/>
      <c r="DA1522" s="185"/>
      <c r="DB1522" s="1622"/>
      <c r="DC1522" s="1622"/>
      <c r="DD1522" s="1622"/>
      <c r="DE1522" s="185"/>
      <c r="DF1522" s="283"/>
      <c r="DG1522" s="185"/>
      <c r="DH1522" s="185"/>
      <c r="DI1522" s="185"/>
      <c r="DJ1522" s="185"/>
      <c r="DK1522" s="185"/>
      <c r="DL1522" s="185"/>
      <c r="DM1522" s="185"/>
      <c r="DN1522" s="185"/>
      <c r="DO1522" s="185"/>
      <c r="DP1522" s="283"/>
      <c r="DQ1522" s="185"/>
      <c r="DR1522" s="185"/>
      <c r="DS1522" s="185"/>
      <c r="DT1522" s="185"/>
      <c r="DU1522" s="185"/>
      <c r="DV1522" s="185"/>
      <c r="DW1522" s="185"/>
      <c r="DX1522" s="185"/>
      <c r="DY1522" s="185"/>
      <c r="DZ1522" s="2234"/>
      <c r="EA1522" s="283"/>
      <c r="EB1522" s="185"/>
      <c r="EC1522" s="185"/>
      <c r="ED1522" s="202"/>
      <c r="EE1522" s="202"/>
      <c r="EF1522" s="202"/>
      <c r="EG1522" s="202"/>
      <c r="EH1522" s="1614"/>
    </row>
    <row r="1523" spans="1:138" ht="15" hidden="1" customHeight="1" outlineLevel="1">
      <c r="A1523" s="67"/>
      <c r="B1523" s="67"/>
      <c r="C1523" s="95"/>
      <c r="D1523" s="99"/>
      <c r="E1523" s="67"/>
      <c r="F1523" s="67"/>
      <c r="G1523" s="67"/>
      <c r="H1523" s="86">
        <f>SUM(I1523:L1523)</f>
        <v>0</v>
      </c>
      <c r="I1523" s="67"/>
      <c r="J1523" s="67"/>
      <c r="K1523" s="67"/>
      <c r="L1523" s="67"/>
      <c r="M1523" s="2216"/>
      <c r="N1523" s="85"/>
      <c r="O1523" s="67"/>
      <c r="P1523" s="23"/>
      <c r="Q1523" s="185">
        <f>SUM(R1523:U1523)</f>
        <v>0</v>
      </c>
      <c r="R1523" s="23"/>
      <c r="S1523" s="23"/>
      <c r="T1523" s="23"/>
      <c r="U1523" s="23"/>
      <c r="V1523" s="86">
        <f>SUM(W1523:Z1523)</f>
        <v>0</v>
      </c>
      <c r="W1523" s="67"/>
      <c r="X1523" s="67"/>
      <c r="Y1523" s="67"/>
      <c r="Z1523" s="67"/>
      <c r="AA1523" s="185">
        <f>SUM(AB1523:AE1523)</f>
        <v>0</v>
      </c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  <c r="CM1523" s="23"/>
      <c r="CN1523" s="23"/>
      <c r="CO1523" s="23"/>
      <c r="CP1523" s="2216"/>
      <c r="CQ1523" s="2216"/>
      <c r="CR1523" s="2216"/>
      <c r="CS1523" s="85"/>
      <c r="CT1523" s="85"/>
      <c r="CU1523" s="85"/>
      <c r="CV1523" s="23"/>
      <c r="CW1523" s="23"/>
      <c r="CX1523" s="23"/>
      <c r="CY1523" s="23"/>
      <c r="CZ1523" s="23"/>
      <c r="DA1523" s="23"/>
      <c r="DB1523" s="1496"/>
      <c r="DC1523" s="1496"/>
      <c r="DD1523" s="1496"/>
      <c r="DE1523" s="23"/>
      <c r="DF1523" s="85"/>
      <c r="DG1523" s="23"/>
      <c r="DH1523" s="23"/>
      <c r="DI1523" s="23"/>
      <c r="DJ1523" s="23"/>
      <c r="DK1523" s="23"/>
      <c r="DL1523" s="23"/>
      <c r="DM1523" s="23"/>
      <c r="DN1523" s="185"/>
      <c r="DO1523" s="23"/>
      <c r="DP1523" s="85"/>
      <c r="DQ1523" s="23"/>
      <c r="DR1523" s="23"/>
      <c r="DS1523" s="23"/>
      <c r="DT1523" s="23"/>
      <c r="DU1523" s="23"/>
      <c r="DV1523" s="23"/>
      <c r="DW1523" s="23"/>
      <c r="DX1523" s="185"/>
      <c r="DY1523" s="23"/>
      <c r="DZ1523" s="2216"/>
      <c r="EA1523" s="85"/>
      <c r="EB1523" s="23"/>
      <c r="EC1523" s="23"/>
      <c r="ED1523" s="171"/>
      <c r="EE1523" s="171"/>
      <c r="EF1523" s="171"/>
      <c r="EG1523" s="171"/>
      <c r="EH1523" s="1291"/>
    </row>
    <row r="1524" spans="1:138" ht="15" hidden="1" customHeight="1" outlineLevel="1">
      <c r="A1524" s="67"/>
      <c r="B1524" s="67"/>
      <c r="C1524" s="95"/>
      <c r="D1524" s="99"/>
      <c r="E1524" s="67"/>
      <c r="F1524" s="67"/>
      <c r="G1524" s="67"/>
      <c r="H1524" s="86">
        <f>SUM(I1524:L1524)</f>
        <v>0</v>
      </c>
      <c r="I1524" s="67"/>
      <c r="J1524" s="67"/>
      <c r="K1524" s="67"/>
      <c r="L1524" s="67"/>
      <c r="M1524" s="2216"/>
      <c r="N1524" s="85"/>
      <c r="O1524" s="67"/>
      <c r="P1524" s="23"/>
      <c r="Q1524" s="185">
        <f>SUM(R1524:U1524)</f>
        <v>0</v>
      </c>
      <c r="R1524" s="196"/>
      <c r="S1524" s="196"/>
      <c r="T1524" s="196"/>
      <c r="U1524" s="196"/>
      <c r="V1524" s="86">
        <f>SUM(W1524:Z1524)</f>
        <v>0</v>
      </c>
      <c r="W1524" s="67"/>
      <c r="X1524" s="67"/>
      <c r="Y1524" s="67"/>
      <c r="Z1524" s="67"/>
      <c r="AA1524" s="185">
        <f>SUM(AB1524:AE1524)</f>
        <v>0</v>
      </c>
      <c r="AB1524" s="196"/>
      <c r="AC1524" s="196"/>
      <c r="AD1524" s="196"/>
      <c r="AE1524" s="196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3"/>
      <c r="BC1524" s="33"/>
      <c r="BD1524" s="33"/>
      <c r="BE1524" s="33"/>
      <c r="BF1524" s="33"/>
      <c r="BG1524" s="33"/>
      <c r="BH1524" s="33"/>
      <c r="BI1524" s="33"/>
      <c r="BJ1524" s="33"/>
      <c r="BK1524" s="33"/>
      <c r="BL1524" s="33"/>
      <c r="BM1524" s="33"/>
      <c r="BN1524" s="33"/>
      <c r="BO1524" s="33"/>
      <c r="BP1524" s="33"/>
      <c r="BQ1524" s="33"/>
      <c r="BR1524" s="33"/>
      <c r="BS1524" s="33"/>
      <c r="BT1524" s="33"/>
      <c r="BU1524" s="33"/>
      <c r="BV1524" s="33"/>
      <c r="BW1524" s="33"/>
      <c r="BX1524" s="33"/>
      <c r="BY1524" s="33"/>
      <c r="BZ1524" s="33"/>
      <c r="CA1524" s="33"/>
      <c r="CB1524" s="33"/>
      <c r="CC1524" s="33"/>
      <c r="CD1524" s="33"/>
      <c r="CE1524" s="33"/>
      <c r="CF1524" s="33"/>
      <c r="CG1524" s="33"/>
      <c r="CH1524" s="33"/>
      <c r="CI1524" s="33"/>
      <c r="CJ1524" s="33"/>
      <c r="CK1524" s="33"/>
      <c r="CL1524" s="33"/>
      <c r="CM1524" s="33"/>
      <c r="CN1524" s="33"/>
      <c r="CO1524" s="33"/>
      <c r="CP1524" s="2239"/>
      <c r="CQ1524" s="2239"/>
      <c r="CR1524" s="2239"/>
      <c r="CS1524" s="210"/>
      <c r="CT1524" s="210"/>
      <c r="CU1524" s="210"/>
      <c r="CV1524" s="33"/>
      <c r="CW1524" s="33"/>
      <c r="CX1524" s="33"/>
      <c r="CY1524" s="33"/>
      <c r="CZ1524" s="33"/>
      <c r="DA1524" s="33"/>
      <c r="DB1524" s="1498"/>
      <c r="DC1524" s="1498"/>
      <c r="DD1524" s="1498"/>
      <c r="DE1524" s="33"/>
      <c r="DF1524" s="210"/>
      <c r="DG1524" s="33"/>
      <c r="DH1524" s="33"/>
      <c r="DI1524" s="33"/>
      <c r="DJ1524" s="33"/>
      <c r="DK1524" s="33"/>
      <c r="DL1524" s="33"/>
      <c r="DM1524" s="33"/>
      <c r="DN1524" s="23"/>
      <c r="DO1524" s="33"/>
      <c r="DP1524" s="210"/>
      <c r="DQ1524" s="33"/>
      <c r="DR1524" s="33"/>
      <c r="DS1524" s="33"/>
      <c r="DT1524" s="33"/>
      <c r="DU1524" s="33"/>
      <c r="DV1524" s="33"/>
      <c r="DW1524" s="33"/>
      <c r="DX1524" s="23"/>
      <c r="DY1524" s="33"/>
      <c r="DZ1524" s="2239"/>
      <c r="EA1524" s="210"/>
      <c r="EB1524" s="33"/>
      <c r="EC1524" s="33"/>
      <c r="ED1524" s="201"/>
      <c r="EE1524" s="201"/>
      <c r="EF1524" s="201"/>
      <c r="EG1524" s="201"/>
      <c r="EH1524" s="1581"/>
    </row>
    <row r="1525" spans="1:138" ht="15" hidden="1" customHeight="1" outlineLevel="1">
      <c r="A1525" s="67"/>
      <c r="B1525" s="67"/>
      <c r="C1525" s="95"/>
      <c r="D1525" s="99"/>
      <c r="E1525" s="67"/>
      <c r="F1525" s="67"/>
      <c r="G1525" s="67"/>
      <c r="H1525" s="86">
        <f>SUM(I1525:L1525)</f>
        <v>0</v>
      </c>
      <c r="I1525" s="67"/>
      <c r="J1525" s="67"/>
      <c r="K1525" s="67"/>
      <c r="L1525" s="67"/>
      <c r="M1525" s="2216"/>
      <c r="N1525" s="85"/>
      <c r="O1525" s="67"/>
      <c r="P1525" s="23"/>
      <c r="Q1525" s="185">
        <f>SUM(R1525:U1525)</f>
        <v>0</v>
      </c>
      <c r="R1525" s="196"/>
      <c r="S1525" s="196"/>
      <c r="T1525" s="196"/>
      <c r="U1525" s="196"/>
      <c r="V1525" s="86">
        <f>SUM(W1525:Z1525)</f>
        <v>0</v>
      </c>
      <c r="W1525" s="67"/>
      <c r="X1525" s="67"/>
      <c r="Y1525" s="67"/>
      <c r="Z1525" s="67"/>
      <c r="AA1525" s="185">
        <f>SUM(AB1525:AE1525)</f>
        <v>0</v>
      </c>
      <c r="AB1525" s="196"/>
      <c r="AC1525" s="196"/>
      <c r="AD1525" s="196"/>
      <c r="AE1525" s="196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  <c r="BC1525" s="33"/>
      <c r="BD1525" s="33"/>
      <c r="BE1525" s="33"/>
      <c r="BF1525" s="33"/>
      <c r="BG1525" s="33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33"/>
      <c r="BT1525" s="33"/>
      <c r="BU1525" s="33"/>
      <c r="BV1525" s="33"/>
      <c r="BW1525" s="33"/>
      <c r="BX1525" s="33"/>
      <c r="BY1525" s="33"/>
      <c r="BZ1525" s="33"/>
      <c r="CA1525" s="33"/>
      <c r="CB1525" s="33"/>
      <c r="CC1525" s="33"/>
      <c r="CD1525" s="33"/>
      <c r="CE1525" s="33"/>
      <c r="CF1525" s="33"/>
      <c r="CG1525" s="33"/>
      <c r="CH1525" s="33"/>
      <c r="CI1525" s="33"/>
      <c r="CJ1525" s="33"/>
      <c r="CK1525" s="33"/>
      <c r="CL1525" s="33"/>
      <c r="CM1525" s="33"/>
      <c r="CN1525" s="33"/>
      <c r="CO1525" s="33"/>
      <c r="CP1525" s="2239"/>
      <c r="CQ1525" s="2239"/>
      <c r="CR1525" s="2239"/>
      <c r="CS1525" s="210"/>
      <c r="CT1525" s="210"/>
      <c r="CU1525" s="210"/>
      <c r="CV1525" s="33"/>
      <c r="CW1525" s="33"/>
      <c r="CX1525" s="33"/>
      <c r="CY1525" s="33"/>
      <c r="CZ1525" s="33"/>
      <c r="DA1525" s="33"/>
      <c r="DB1525" s="1498"/>
      <c r="DC1525" s="1498"/>
      <c r="DD1525" s="1498"/>
      <c r="DE1525" s="33"/>
      <c r="DF1525" s="210"/>
      <c r="DG1525" s="33"/>
      <c r="DH1525" s="33"/>
      <c r="DI1525" s="33"/>
      <c r="DJ1525" s="33"/>
      <c r="DK1525" s="33"/>
      <c r="DL1525" s="33"/>
      <c r="DM1525" s="33"/>
      <c r="DN1525" s="33"/>
      <c r="DO1525" s="33"/>
      <c r="DP1525" s="210"/>
      <c r="DQ1525" s="33"/>
      <c r="DR1525" s="33"/>
      <c r="DS1525" s="33"/>
      <c r="DT1525" s="33"/>
      <c r="DU1525" s="33"/>
      <c r="DV1525" s="33"/>
      <c r="DW1525" s="33"/>
      <c r="DX1525" s="33"/>
      <c r="DY1525" s="33"/>
      <c r="DZ1525" s="2239"/>
      <c r="EA1525" s="210"/>
      <c r="EB1525" s="33"/>
      <c r="EC1525" s="33"/>
      <c r="ED1525" s="201"/>
      <c r="EE1525" s="201"/>
      <c r="EF1525" s="201"/>
      <c r="EG1525" s="201"/>
      <c r="EH1525" s="1581"/>
    </row>
    <row r="1526" spans="1:138" ht="15" hidden="1" customHeight="1" outlineLevel="1">
      <c r="A1526" s="67"/>
      <c r="B1526" s="67"/>
      <c r="C1526" s="95"/>
      <c r="D1526" s="97" t="s">
        <v>52</v>
      </c>
      <c r="E1526" s="84"/>
      <c r="F1526" s="84"/>
      <c r="G1526" s="84"/>
      <c r="H1526" s="84"/>
      <c r="I1526" s="84"/>
      <c r="J1526" s="84"/>
      <c r="K1526" s="84"/>
      <c r="L1526" s="84"/>
      <c r="M1526" s="2199"/>
      <c r="N1526" s="68"/>
      <c r="O1526" s="84"/>
      <c r="P1526" s="185"/>
      <c r="Q1526" s="185"/>
      <c r="R1526" s="185"/>
      <c r="S1526" s="185"/>
      <c r="T1526" s="185"/>
      <c r="U1526" s="185"/>
      <c r="V1526" s="84"/>
      <c r="W1526" s="84"/>
      <c r="X1526" s="84"/>
      <c r="Y1526" s="84"/>
      <c r="Z1526" s="84"/>
      <c r="AA1526" s="185"/>
      <c r="AB1526" s="185"/>
      <c r="AC1526" s="185"/>
      <c r="AD1526" s="185"/>
      <c r="AE1526" s="185"/>
      <c r="AF1526" s="105"/>
      <c r="AG1526" s="105"/>
      <c r="AH1526" s="185">
        <f>SUM(AH1523:AH1525)</f>
        <v>0</v>
      </c>
      <c r="AI1526" s="185">
        <f>SUM(AI1523:AI1525)</f>
        <v>0</v>
      </c>
      <c r="AJ1526" s="185">
        <f t="shared" ref="AJ1526:AV1526" si="4011">SUM(AJ1523:AJ1525)</f>
        <v>0</v>
      </c>
      <c r="AK1526" s="185">
        <f t="shared" si="4011"/>
        <v>0</v>
      </c>
      <c r="AL1526" s="185">
        <f t="shared" si="4011"/>
        <v>0</v>
      </c>
      <c r="AM1526" s="185">
        <f t="shared" si="4011"/>
        <v>0</v>
      </c>
      <c r="AN1526" s="185">
        <f t="shared" si="4011"/>
        <v>0</v>
      </c>
      <c r="AO1526" s="185">
        <f t="shared" si="4011"/>
        <v>0</v>
      </c>
      <c r="AP1526" s="185">
        <f t="shared" si="4011"/>
        <v>0</v>
      </c>
      <c r="AQ1526" s="185">
        <f t="shared" si="4011"/>
        <v>0</v>
      </c>
      <c r="AR1526" s="185">
        <f t="shared" si="4011"/>
        <v>0</v>
      </c>
      <c r="AS1526" s="185">
        <f t="shared" si="4011"/>
        <v>0</v>
      </c>
      <c r="AT1526" s="185">
        <f t="shared" si="4011"/>
        <v>0</v>
      </c>
      <c r="AU1526" s="185">
        <f t="shared" si="4011"/>
        <v>0</v>
      </c>
      <c r="AV1526" s="185">
        <f t="shared" si="4011"/>
        <v>0</v>
      </c>
      <c r="AW1526" s="185">
        <f>SUM(AW1523:AW1525)</f>
        <v>0</v>
      </c>
      <c r="AX1526" s="185">
        <f>SUM(AX1523:AX1525)</f>
        <v>0</v>
      </c>
      <c r="AY1526" s="185">
        <f t="shared" ref="AY1526:BK1526" si="4012">SUM(AY1523:AY1525)</f>
        <v>0</v>
      </c>
      <c r="AZ1526" s="185">
        <f t="shared" si="4012"/>
        <v>0</v>
      </c>
      <c r="BA1526" s="185">
        <f t="shared" si="4012"/>
        <v>0</v>
      </c>
      <c r="BB1526" s="185">
        <f t="shared" si="4012"/>
        <v>0</v>
      </c>
      <c r="BC1526" s="185">
        <f t="shared" si="4012"/>
        <v>0</v>
      </c>
      <c r="BD1526" s="185">
        <f t="shared" si="4012"/>
        <v>0</v>
      </c>
      <c r="BE1526" s="185">
        <f t="shared" si="4012"/>
        <v>0</v>
      </c>
      <c r="BF1526" s="185">
        <f t="shared" si="4012"/>
        <v>0</v>
      </c>
      <c r="BG1526" s="185">
        <f t="shared" si="4012"/>
        <v>0</v>
      </c>
      <c r="BH1526" s="185">
        <f t="shared" si="4012"/>
        <v>0</v>
      </c>
      <c r="BI1526" s="185">
        <f t="shared" si="4012"/>
        <v>0</v>
      </c>
      <c r="BJ1526" s="185">
        <f t="shared" si="4012"/>
        <v>0</v>
      </c>
      <c r="BK1526" s="185">
        <f t="shared" si="4012"/>
        <v>0</v>
      </c>
      <c r="BL1526" s="185">
        <f>SUM(BL1523:BL1525)</f>
        <v>0</v>
      </c>
      <c r="BM1526" s="185">
        <f>SUM(BM1523:BM1525)</f>
        <v>0</v>
      </c>
      <c r="BN1526" s="185">
        <f t="shared" ref="BN1526:BZ1526" si="4013">SUM(BN1523:BN1525)</f>
        <v>0</v>
      </c>
      <c r="BO1526" s="185">
        <f t="shared" si="4013"/>
        <v>0</v>
      </c>
      <c r="BP1526" s="185">
        <f t="shared" si="4013"/>
        <v>0</v>
      </c>
      <c r="BQ1526" s="185">
        <f t="shared" si="4013"/>
        <v>0</v>
      </c>
      <c r="BR1526" s="185">
        <f t="shared" si="4013"/>
        <v>0</v>
      </c>
      <c r="BS1526" s="185">
        <f t="shared" si="4013"/>
        <v>0</v>
      </c>
      <c r="BT1526" s="185">
        <f t="shared" si="4013"/>
        <v>0</v>
      </c>
      <c r="BU1526" s="185">
        <f t="shared" si="4013"/>
        <v>0</v>
      </c>
      <c r="BV1526" s="185">
        <f t="shared" si="4013"/>
        <v>0</v>
      </c>
      <c r="BW1526" s="185">
        <f t="shared" si="4013"/>
        <v>0</v>
      </c>
      <c r="BX1526" s="185">
        <f t="shared" si="4013"/>
        <v>0</v>
      </c>
      <c r="BY1526" s="185">
        <f t="shared" si="4013"/>
        <v>0</v>
      </c>
      <c r="BZ1526" s="185">
        <f t="shared" si="4013"/>
        <v>0</v>
      </c>
      <c r="CA1526" s="185">
        <f>SUM(CA1523:CA1525)</f>
        <v>0</v>
      </c>
      <c r="CB1526" s="185">
        <f>SUM(CB1523:CB1525)</f>
        <v>0</v>
      </c>
      <c r="CC1526" s="185">
        <f t="shared" ref="CC1526:CO1526" si="4014">SUM(CC1523:CC1525)</f>
        <v>0</v>
      </c>
      <c r="CD1526" s="185">
        <f t="shared" si="4014"/>
        <v>0</v>
      </c>
      <c r="CE1526" s="185">
        <f t="shared" si="4014"/>
        <v>0</v>
      </c>
      <c r="CF1526" s="185">
        <f t="shared" si="4014"/>
        <v>0</v>
      </c>
      <c r="CG1526" s="185">
        <f t="shared" si="4014"/>
        <v>0</v>
      </c>
      <c r="CH1526" s="185">
        <f t="shared" si="4014"/>
        <v>0</v>
      </c>
      <c r="CI1526" s="185">
        <f t="shared" si="4014"/>
        <v>0</v>
      </c>
      <c r="CJ1526" s="185">
        <f t="shared" si="4014"/>
        <v>0</v>
      </c>
      <c r="CK1526" s="185">
        <f t="shared" si="4014"/>
        <v>0</v>
      </c>
      <c r="CL1526" s="185">
        <f t="shared" si="4014"/>
        <v>0</v>
      </c>
      <c r="CM1526" s="185">
        <f t="shared" si="4014"/>
        <v>0</v>
      </c>
      <c r="CN1526" s="185">
        <f t="shared" si="4014"/>
        <v>0</v>
      </c>
      <c r="CO1526" s="185">
        <f t="shared" si="4014"/>
        <v>0</v>
      </c>
      <c r="CP1526" s="2234">
        <f t="shared" ref="CP1526:CX1526" si="4015">SUM(CP1523:CP1525)</f>
        <v>0</v>
      </c>
      <c r="CQ1526" s="2234">
        <f t="shared" si="4015"/>
        <v>0</v>
      </c>
      <c r="CR1526" s="2234">
        <f t="shared" si="4015"/>
        <v>0</v>
      </c>
      <c r="CS1526" s="283">
        <f t="shared" si="4015"/>
        <v>0</v>
      </c>
      <c r="CT1526" s="283">
        <f t="shared" si="4015"/>
        <v>0</v>
      </c>
      <c r="CU1526" s="283">
        <f t="shared" si="4015"/>
        <v>0</v>
      </c>
      <c r="CV1526" s="185">
        <f t="shared" si="4015"/>
        <v>0</v>
      </c>
      <c r="CW1526" s="185">
        <f t="shared" si="4015"/>
        <v>0</v>
      </c>
      <c r="CX1526" s="185">
        <f t="shared" si="4015"/>
        <v>0</v>
      </c>
      <c r="CY1526" s="185">
        <f t="shared" ref="CY1526:DA1526" si="4016">SUM(CY1523:CY1525)</f>
        <v>0</v>
      </c>
      <c r="CZ1526" s="185">
        <f t="shared" si="4016"/>
        <v>0</v>
      </c>
      <c r="DA1526" s="185">
        <f t="shared" si="4016"/>
        <v>0</v>
      </c>
      <c r="DB1526" s="1622"/>
      <c r="DC1526" s="1622"/>
      <c r="DD1526" s="1622"/>
      <c r="DE1526" s="185">
        <f>SUM(DE1523:DE1525)</f>
        <v>0</v>
      </c>
      <c r="DF1526" s="283"/>
      <c r="DG1526" s="185"/>
      <c r="DH1526" s="185"/>
      <c r="DI1526" s="185"/>
      <c r="DJ1526" s="185"/>
      <c r="DK1526" s="185"/>
      <c r="DL1526" s="185"/>
      <c r="DM1526" s="185"/>
      <c r="DN1526" s="33"/>
      <c r="DO1526" s="185"/>
      <c r="DP1526" s="283"/>
      <c r="DQ1526" s="185"/>
      <c r="DR1526" s="185"/>
      <c r="DS1526" s="185"/>
      <c r="DT1526" s="185"/>
      <c r="DU1526" s="185"/>
      <c r="DV1526" s="185"/>
      <c r="DW1526" s="185"/>
      <c r="DX1526" s="33"/>
      <c r="DY1526" s="185"/>
      <c r="DZ1526" s="2234">
        <f>SUM(DZ1523:DZ1525)</f>
        <v>0</v>
      </c>
      <c r="EA1526" s="283">
        <f t="shared" ref="EA1526:EB1526" si="4017">SUM(EA1523:EA1525)</f>
        <v>0</v>
      </c>
      <c r="EB1526" s="185">
        <f t="shared" si="4017"/>
        <v>0</v>
      </c>
      <c r="EC1526" s="185">
        <f t="shared" ref="EC1526" si="4018">SUM(EC1523:EC1525)</f>
        <v>0</v>
      </c>
      <c r="ED1526" s="202"/>
      <c r="EE1526" s="202"/>
      <c r="EF1526" s="202"/>
      <c r="EG1526" s="202"/>
      <c r="EH1526" s="1614"/>
    </row>
    <row r="1527" spans="1:138" ht="15" hidden="1" customHeight="1" outlineLevel="1">
      <c r="A1527" s="67"/>
      <c r="B1527" s="67"/>
      <c r="C1527" s="93" t="s">
        <v>71</v>
      </c>
      <c r="D1527" s="94" t="s">
        <v>128</v>
      </c>
      <c r="E1527" s="84"/>
      <c r="F1527" s="84"/>
      <c r="G1527" s="84"/>
      <c r="H1527" s="84"/>
      <c r="I1527" s="84"/>
      <c r="J1527" s="84"/>
      <c r="K1527" s="84"/>
      <c r="L1527" s="84"/>
      <c r="M1527" s="2199"/>
      <c r="N1527" s="68"/>
      <c r="O1527" s="84"/>
      <c r="P1527" s="185"/>
      <c r="Q1527" s="185"/>
      <c r="R1527" s="185"/>
      <c r="S1527" s="185"/>
      <c r="T1527" s="185"/>
      <c r="U1527" s="185"/>
      <c r="V1527" s="84"/>
      <c r="W1527" s="84"/>
      <c r="X1527" s="84"/>
      <c r="Y1527" s="84"/>
      <c r="Z1527" s="84"/>
      <c r="AA1527" s="185"/>
      <c r="AB1527" s="185"/>
      <c r="AC1527" s="185"/>
      <c r="AD1527" s="185"/>
      <c r="AE1527" s="185"/>
      <c r="AF1527" s="23"/>
      <c r="AG1527" s="23"/>
      <c r="AH1527" s="185"/>
      <c r="AI1527" s="185"/>
      <c r="AJ1527" s="185"/>
      <c r="AK1527" s="185"/>
      <c r="AL1527" s="185"/>
      <c r="AM1527" s="185"/>
      <c r="AN1527" s="185"/>
      <c r="AO1527" s="185"/>
      <c r="AP1527" s="185"/>
      <c r="AQ1527" s="185"/>
      <c r="AR1527" s="185"/>
      <c r="AS1527" s="185"/>
      <c r="AT1527" s="185"/>
      <c r="AU1527" s="185"/>
      <c r="AV1527" s="185"/>
      <c r="AW1527" s="185"/>
      <c r="AX1527" s="185"/>
      <c r="AY1527" s="185"/>
      <c r="AZ1527" s="185"/>
      <c r="BA1527" s="185"/>
      <c r="BB1527" s="185"/>
      <c r="BC1527" s="185"/>
      <c r="BD1527" s="185"/>
      <c r="BE1527" s="185"/>
      <c r="BF1527" s="185"/>
      <c r="BG1527" s="185"/>
      <c r="BH1527" s="185"/>
      <c r="BI1527" s="185"/>
      <c r="BJ1527" s="185"/>
      <c r="BK1527" s="185"/>
      <c r="BL1527" s="185"/>
      <c r="BM1527" s="185"/>
      <c r="BN1527" s="185"/>
      <c r="BO1527" s="185"/>
      <c r="BP1527" s="185"/>
      <c r="BQ1527" s="185"/>
      <c r="BR1527" s="185"/>
      <c r="BS1527" s="185"/>
      <c r="BT1527" s="185"/>
      <c r="BU1527" s="185"/>
      <c r="BV1527" s="185"/>
      <c r="BW1527" s="185"/>
      <c r="BX1527" s="185"/>
      <c r="BY1527" s="185"/>
      <c r="BZ1527" s="185"/>
      <c r="CA1527" s="185"/>
      <c r="CB1527" s="185"/>
      <c r="CC1527" s="185"/>
      <c r="CD1527" s="185"/>
      <c r="CE1527" s="185"/>
      <c r="CF1527" s="185"/>
      <c r="CG1527" s="185"/>
      <c r="CH1527" s="185"/>
      <c r="CI1527" s="185"/>
      <c r="CJ1527" s="185"/>
      <c r="CK1527" s="185"/>
      <c r="CL1527" s="185"/>
      <c r="CM1527" s="185"/>
      <c r="CN1527" s="185"/>
      <c r="CO1527" s="185"/>
      <c r="CP1527" s="2234"/>
      <c r="CQ1527" s="2234"/>
      <c r="CR1527" s="2234"/>
      <c r="CS1527" s="283"/>
      <c r="CT1527" s="283"/>
      <c r="CU1527" s="283"/>
      <c r="CV1527" s="185"/>
      <c r="CW1527" s="185"/>
      <c r="CX1527" s="185"/>
      <c r="CY1527" s="185"/>
      <c r="CZ1527" s="185"/>
      <c r="DA1527" s="185"/>
      <c r="DB1527" s="1622"/>
      <c r="DC1527" s="1622"/>
      <c r="DD1527" s="1622"/>
      <c r="DE1527" s="185"/>
      <c r="DF1527" s="283"/>
      <c r="DG1527" s="185"/>
      <c r="DH1527" s="185"/>
      <c r="DI1527" s="185"/>
      <c r="DJ1527" s="185"/>
      <c r="DK1527" s="185"/>
      <c r="DL1527" s="185"/>
      <c r="DM1527" s="185"/>
      <c r="DN1527" s="185"/>
      <c r="DO1527" s="185"/>
      <c r="DP1527" s="283"/>
      <c r="DQ1527" s="185"/>
      <c r="DR1527" s="185"/>
      <c r="DS1527" s="185"/>
      <c r="DT1527" s="185"/>
      <c r="DU1527" s="185"/>
      <c r="DV1527" s="185"/>
      <c r="DW1527" s="185"/>
      <c r="DX1527" s="185"/>
      <c r="DY1527" s="185"/>
      <c r="DZ1527" s="2234"/>
      <c r="EA1527" s="283"/>
      <c r="EB1527" s="185"/>
      <c r="EC1527" s="185"/>
      <c r="ED1527" s="202"/>
      <c r="EE1527" s="202"/>
      <c r="EF1527" s="202"/>
      <c r="EG1527" s="202"/>
      <c r="EH1527" s="1614"/>
    </row>
    <row r="1528" spans="1:138" ht="15" hidden="1" customHeight="1" outlineLevel="1">
      <c r="A1528" s="67"/>
      <c r="B1528" s="67"/>
      <c r="C1528" s="95"/>
      <c r="D1528" s="98"/>
      <c r="E1528" s="67"/>
      <c r="F1528" s="67"/>
      <c r="G1528" s="67"/>
      <c r="H1528" s="86">
        <f>SUM(I1528:L1528)</f>
        <v>0</v>
      </c>
      <c r="I1528" s="67"/>
      <c r="J1528" s="67"/>
      <c r="K1528" s="67"/>
      <c r="L1528" s="67"/>
      <c r="M1528" s="2216"/>
      <c r="N1528" s="85"/>
      <c r="O1528" s="67"/>
      <c r="P1528" s="23"/>
      <c r="Q1528" s="185">
        <f>SUM(R1528:U1528)</f>
        <v>0</v>
      </c>
      <c r="R1528" s="23"/>
      <c r="S1528" s="23"/>
      <c r="T1528" s="23"/>
      <c r="U1528" s="23"/>
      <c r="V1528" s="86">
        <f>SUM(W1528:Z1528)</f>
        <v>0</v>
      </c>
      <c r="W1528" s="67"/>
      <c r="X1528" s="67"/>
      <c r="Y1528" s="67"/>
      <c r="Z1528" s="67"/>
      <c r="AA1528" s="185">
        <f>SUM(AB1528:AE1528)</f>
        <v>0</v>
      </c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216"/>
      <c r="CQ1528" s="2216"/>
      <c r="CR1528" s="2216"/>
      <c r="CS1528" s="85"/>
      <c r="CT1528" s="85"/>
      <c r="CU1528" s="85"/>
      <c r="CV1528" s="23"/>
      <c r="CW1528" s="23"/>
      <c r="CX1528" s="23"/>
      <c r="CY1528" s="23"/>
      <c r="CZ1528" s="23"/>
      <c r="DA1528" s="23"/>
      <c r="DB1528" s="1496"/>
      <c r="DC1528" s="1496"/>
      <c r="DD1528" s="1496"/>
      <c r="DE1528" s="23"/>
      <c r="DF1528" s="85"/>
      <c r="DG1528" s="23"/>
      <c r="DH1528" s="23"/>
      <c r="DI1528" s="23"/>
      <c r="DJ1528" s="23"/>
      <c r="DK1528" s="23"/>
      <c r="DL1528" s="23"/>
      <c r="DM1528" s="23"/>
      <c r="DN1528" s="185"/>
      <c r="DO1528" s="23"/>
      <c r="DP1528" s="85"/>
      <c r="DQ1528" s="23"/>
      <c r="DR1528" s="23"/>
      <c r="DS1528" s="23"/>
      <c r="DT1528" s="23"/>
      <c r="DU1528" s="23"/>
      <c r="DV1528" s="23"/>
      <c r="DW1528" s="23"/>
      <c r="DX1528" s="185"/>
      <c r="DY1528" s="23"/>
      <c r="DZ1528" s="2216"/>
      <c r="EA1528" s="85"/>
      <c r="EB1528" s="23"/>
      <c r="EC1528" s="23"/>
      <c r="ED1528" s="171"/>
      <c r="EE1528" s="171"/>
      <c r="EF1528" s="171"/>
      <c r="EG1528" s="171"/>
      <c r="EH1528" s="1291"/>
    </row>
    <row r="1529" spans="1:138" ht="15" hidden="1" customHeight="1" outlineLevel="1">
      <c r="A1529" s="67"/>
      <c r="B1529" s="67"/>
      <c r="C1529" s="95"/>
      <c r="D1529" s="98"/>
      <c r="E1529" s="67"/>
      <c r="F1529" s="67"/>
      <c r="G1529" s="67"/>
      <c r="H1529" s="86">
        <f>SUM(I1529:L1529)</f>
        <v>0</v>
      </c>
      <c r="I1529" s="67"/>
      <c r="J1529" s="67"/>
      <c r="K1529" s="67"/>
      <c r="L1529" s="67"/>
      <c r="M1529" s="2216"/>
      <c r="N1529" s="85"/>
      <c r="O1529" s="67"/>
      <c r="P1529" s="23"/>
      <c r="Q1529" s="185">
        <f>SUM(R1529:U1529)</f>
        <v>0</v>
      </c>
      <c r="R1529" s="196"/>
      <c r="S1529" s="196"/>
      <c r="T1529" s="196"/>
      <c r="U1529" s="196"/>
      <c r="V1529" s="86">
        <f>SUM(W1529:Z1529)</f>
        <v>0</v>
      </c>
      <c r="W1529" s="67"/>
      <c r="X1529" s="67"/>
      <c r="Y1529" s="67"/>
      <c r="Z1529" s="67"/>
      <c r="AA1529" s="185">
        <f>SUM(AB1529:AE1529)</f>
        <v>0</v>
      </c>
      <c r="AB1529" s="196"/>
      <c r="AC1529" s="196"/>
      <c r="AD1529" s="196"/>
      <c r="AE1529" s="196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  <c r="BT1529" s="33"/>
      <c r="BU1529" s="33"/>
      <c r="BV1529" s="33"/>
      <c r="BW1529" s="33"/>
      <c r="BX1529" s="33"/>
      <c r="BY1529" s="33"/>
      <c r="BZ1529" s="33"/>
      <c r="CA1529" s="33"/>
      <c r="CB1529" s="33"/>
      <c r="CC1529" s="33"/>
      <c r="CD1529" s="33"/>
      <c r="CE1529" s="33"/>
      <c r="CF1529" s="33"/>
      <c r="CG1529" s="33"/>
      <c r="CH1529" s="33"/>
      <c r="CI1529" s="33"/>
      <c r="CJ1529" s="33"/>
      <c r="CK1529" s="33"/>
      <c r="CL1529" s="33"/>
      <c r="CM1529" s="33"/>
      <c r="CN1529" s="33"/>
      <c r="CO1529" s="33"/>
      <c r="CP1529" s="2239"/>
      <c r="CQ1529" s="2239"/>
      <c r="CR1529" s="2239"/>
      <c r="CS1529" s="210"/>
      <c r="CT1529" s="210"/>
      <c r="CU1529" s="210"/>
      <c r="CV1529" s="33"/>
      <c r="CW1529" s="33"/>
      <c r="CX1529" s="33"/>
      <c r="CY1529" s="33"/>
      <c r="CZ1529" s="33"/>
      <c r="DA1529" s="33"/>
      <c r="DB1529" s="1498"/>
      <c r="DC1529" s="1498"/>
      <c r="DD1529" s="1498"/>
      <c r="DE1529" s="33"/>
      <c r="DF1529" s="210"/>
      <c r="DG1529" s="33"/>
      <c r="DH1529" s="33"/>
      <c r="DI1529" s="33"/>
      <c r="DJ1529" s="33"/>
      <c r="DK1529" s="33"/>
      <c r="DL1529" s="33"/>
      <c r="DM1529" s="33"/>
      <c r="DN1529" s="23"/>
      <c r="DO1529" s="33"/>
      <c r="DP1529" s="210"/>
      <c r="DQ1529" s="33"/>
      <c r="DR1529" s="33"/>
      <c r="DS1529" s="33"/>
      <c r="DT1529" s="33"/>
      <c r="DU1529" s="33"/>
      <c r="DV1529" s="33"/>
      <c r="DW1529" s="33"/>
      <c r="DX1529" s="23"/>
      <c r="DY1529" s="33"/>
      <c r="DZ1529" s="2239"/>
      <c r="EA1529" s="210"/>
      <c r="EB1529" s="33"/>
      <c r="EC1529" s="33"/>
      <c r="ED1529" s="201"/>
      <c r="EE1529" s="201"/>
      <c r="EF1529" s="201"/>
      <c r="EG1529" s="201"/>
      <c r="EH1529" s="1581"/>
    </row>
    <row r="1530" spans="1:138" ht="15" hidden="1" customHeight="1" outlineLevel="1">
      <c r="A1530" s="67"/>
      <c r="B1530" s="67"/>
      <c r="C1530" s="95" t="s">
        <v>49</v>
      </c>
      <c r="D1530" s="98"/>
      <c r="E1530" s="67"/>
      <c r="F1530" s="67"/>
      <c r="G1530" s="67"/>
      <c r="H1530" s="86">
        <f>SUM(I1530:L1530)</f>
        <v>0</v>
      </c>
      <c r="I1530" s="67"/>
      <c r="J1530" s="67"/>
      <c r="K1530" s="67"/>
      <c r="L1530" s="67"/>
      <c r="M1530" s="2216"/>
      <c r="N1530" s="85"/>
      <c r="O1530" s="67"/>
      <c r="P1530" s="23"/>
      <c r="Q1530" s="185">
        <f>SUM(R1530:U1530)</f>
        <v>0</v>
      </c>
      <c r="R1530" s="196"/>
      <c r="S1530" s="196"/>
      <c r="T1530" s="196"/>
      <c r="U1530" s="196"/>
      <c r="V1530" s="86">
        <f>SUM(W1530:Z1530)</f>
        <v>0</v>
      </c>
      <c r="W1530" s="67"/>
      <c r="X1530" s="67"/>
      <c r="Y1530" s="67"/>
      <c r="Z1530" s="67"/>
      <c r="AA1530" s="185">
        <f>SUM(AB1530:AE1530)</f>
        <v>0</v>
      </c>
      <c r="AB1530" s="196"/>
      <c r="AC1530" s="196"/>
      <c r="AD1530" s="196"/>
      <c r="AE1530" s="196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  <c r="BT1530" s="33"/>
      <c r="BU1530" s="33"/>
      <c r="BV1530" s="33"/>
      <c r="BW1530" s="33"/>
      <c r="BX1530" s="33"/>
      <c r="BY1530" s="33"/>
      <c r="BZ1530" s="33"/>
      <c r="CA1530" s="33"/>
      <c r="CB1530" s="33"/>
      <c r="CC1530" s="33"/>
      <c r="CD1530" s="33"/>
      <c r="CE1530" s="33"/>
      <c r="CF1530" s="33"/>
      <c r="CG1530" s="33"/>
      <c r="CH1530" s="33"/>
      <c r="CI1530" s="33"/>
      <c r="CJ1530" s="33"/>
      <c r="CK1530" s="33"/>
      <c r="CL1530" s="33"/>
      <c r="CM1530" s="33"/>
      <c r="CN1530" s="33"/>
      <c r="CO1530" s="33"/>
      <c r="CP1530" s="2239"/>
      <c r="CQ1530" s="2239"/>
      <c r="CR1530" s="2239"/>
      <c r="CS1530" s="210"/>
      <c r="CT1530" s="210"/>
      <c r="CU1530" s="210"/>
      <c r="CV1530" s="33"/>
      <c r="CW1530" s="33"/>
      <c r="CX1530" s="33"/>
      <c r="CY1530" s="33"/>
      <c r="CZ1530" s="33"/>
      <c r="DA1530" s="33"/>
      <c r="DB1530" s="1498"/>
      <c r="DC1530" s="1498"/>
      <c r="DD1530" s="1498"/>
      <c r="DE1530" s="33"/>
      <c r="DF1530" s="210"/>
      <c r="DG1530" s="33"/>
      <c r="DH1530" s="33"/>
      <c r="DI1530" s="33"/>
      <c r="DJ1530" s="33"/>
      <c r="DK1530" s="33"/>
      <c r="DL1530" s="33"/>
      <c r="DM1530" s="33"/>
      <c r="DN1530" s="33"/>
      <c r="DO1530" s="33"/>
      <c r="DP1530" s="210"/>
      <c r="DQ1530" s="33"/>
      <c r="DR1530" s="33"/>
      <c r="DS1530" s="33"/>
      <c r="DT1530" s="33"/>
      <c r="DU1530" s="33"/>
      <c r="DV1530" s="33"/>
      <c r="DW1530" s="33"/>
      <c r="DX1530" s="33"/>
      <c r="DY1530" s="33"/>
      <c r="DZ1530" s="2239"/>
      <c r="EA1530" s="210"/>
      <c r="EB1530" s="33"/>
      <c r="EC1530" s="33"/>
      <c r="ED1530" s="201"/>
      <c r="EE1530" s="201"/>
      <c r="EF1530" s="201"/>
      <c r="EG1530" s="201"/>
      <c r="EH1530" s="1581"/>
    </row>
    <row r="1531" spans="1:138" ht="15" hidden="1" customHeight="1" outlineLevel="1">
      <c r="A1531" s="67"/>
      <c r="B1531" s="67"/>
      <c r="C1531" s="95"/>
      <c r="D1531" s="97" t="s">
        <v>52</v>
      </c>
      <c r="E1531" s="84"/>
      <c r="F1531" s="84"/>
      <c r="G1531" s="84"/>
      <c r="H1531" s="84"/>
      <c r="I1531" s="84"/>
      <c r="J1531" s="84"/>
      <c r="K1531" s="84"/>
      <c r="L1531" s="84"/>
      <c r="M1531" s="2199"/>
      <c r="N1531" s="68"/>
      <c r="O1531" s="84"/>
      <c r="P1531" s="185"/>
      <c r="Q1531" s="185"/>
      <c r="R1531" s="185"/>
      <c r="S1531" s="185"/>
      <c r="T1531" s="185"/>
      <c r="U1531" s="185"/>
      <c r="V1531" s="84"/>
      <c r="W1531" s="84"/>
      <c r="X1531" s="84"/>
      <c r="Y1531" s="84"/>
      <c r="Z1531" s="84"/>
      <c r="AA1531" s="185"/>
      <c r="AB1531" s="185"/>
      <c r="AC1531" s="185"/>
      <c r="AD1531" s="185"/>
      <c r="AE1531" s="185"/>
      <c r="AF1531" s="105"/>
      <c r="AG1531" s="105"/>
      <c r="AH1531" s="185">
        <f>SUM(AH1528:AH1530)</f>
        <v>0</v>
      </c>
      <c r="AI1531" s="185">
        <f>SUM(AI1528:AI1530)</f>
        <v>0</v>
      </c>
      <c r="AJ1531" s="185">
        <f t="shared" ref="AJ1531:AV1531" si="4019">SUM(AJ1528:AJ1530)</f>
        <v>0</v>
      </c>
      <c r="AK1531" s="185">
        <f t="shared" si="4019"/>
        <v>0</v>
      </c>
      <c r="AL1531" s="185">
        <f t="shared" si="4019"/>
        <v>0</v>
      </c>
      <c r="AM1531" s="185">
        <f t="shared" si="4019"/>
        <v>0</v>
      </c>
      <c r="AN1531" s="185">
        <f t="shared" si="4019"/>
        <v>0</v>
      </c>
      <c r="AO1531" s="185">
        <f t="shared" si="4019"/>
        <v>0</v>
      </c>
      <c r="AP1531" s="185">
        <f t="shared" si="4019"/>
        <v>0</v>
      </c>
      <c r="AQ1531" s="185">
        <f t="shared" si="4019"/>
        <v>0</v>
      </c>
      <c r="AR1531" s="185">
        <f t="shared" si="4019"/>
        <v>0</v>
      </c>
      <c r="AS1531" s="185">
        <f t="shared" si="4019"/>
        <v>0</v>
      </c>
      <c r="AT1531" s="185">
        <f t="shared" si="4019"/>
        <v>0</v>
      </c>
      <c r="AU1531" s="185">
        <f t="shared" si="4019"/>
        <v>0</v>
      </c>
      <c r="AV1531" s="185">
        <f t="shared" si="4019"/>
        <v>0</v>
      </c>
      <c r="AW1531" s="185">
        <f>SUM(AW1528:AW1530)</f>
        <v>0</v>
      </c>
      <c r="AX1531" s="185">
        <f>SUM(AX1528:AX1530)</f>
        <v>0</v>
      </c>
      <c r="AY1531" s="185">
        <f t="shared" ref="AY1531:BK1531" si="4020">SUM(AY1528:AY1530)</f>
        <v>0</v>
      </c>
      <c r="AZ1531" s="185">
        <f t="shared" si="4020"/>
        <v>0</v>
      </c>
      <c r="BA1531" s="185">
        <f t="shared" si="4020"/>
        <v>0</v>
      </c>
      <c r="BB1531" s="185">
        <f t="shared" si="4020"/>
        <v>0</v>
      </c>
      <c r="BC1531" s="185">
        <f t="shared" si="4020"/>
        <v>0</v>
      </c>
      <c r="BD1531" s="185">
        <f t="shared" si="4020"/>
        <v>0</v>
      </c>
      <c r="BE1531" s="185">
        <f t="shared" si="4020"/>
        <v>0</v>
      </c>
      <c r="BF1531" s="185">
        <f t="shared" si="4020"/>
        <v>0</v>
      </c>
      <c r="BG1531" s="185">
        <f t="shared" si="4020"/>
        <v>0</v>
      </c>
      <c r="BH1531" s="185">
        <f t="shared" si="4020"/>
        <v>0</v>
      </c>
      <c r="BI1531" s="185">
        <f t="shared" si="4020"/>
        <v>0</v>
      </c>
      <c r="BJ1531" s="185">
        <f t="shared" si="4020"/>
        <v>0</v>
      </c>
      <c r="BK1531" s="185">
        <f t="shared" si="4020"/>
        <v>0</v>
      </c>
      <c r="BL1531" s="185">
        <f>SUM(BL1528:BL1530)</f>
        <v>0</v>
      </c>
      <c r="BM1531" s="185">
        <f>SUM(BM1528:BM1530)</f>
        <v>0</v>
      </c>
      <c r="BN1531" s="185">
        <f t="shared" ref="BN1531:BZ1531" si="4021">SUM(BN1528:BN1530)</f>
        <v>0</v>
      </c>
      <c r="BO1531" s="185">
        <f t="shared" si="4021"/>
        <v>0</v>
      </c>
      <c r="BP1531" s="185">
        <f t="shared" si="4021"/>
        <v>0</v>
      </c>
      <c r="BQ1531" s="185">
        <f t="shared" si="4021"/>
        <v>0</v>
      </c>
      <c r="BR1531" s="185">
        <f t="shared" si="4021"/>
        <v>0</v>
      </c>
      <c r="BS1531" s="185">
        <f t="shared" si="4021"/>
        <v>0</v>
      </c>
      <c r="BT1531" s="185">
        <f t="shared" si="4021"/>
        <v>0</v>
      </c>
      <c r="BU1531" s="185">
        <f t="shared" si="4021"/>
        <v>0</v>
      </c>
      <c r="BV1531" s="185">
        <f t="shared" si="4021"/>
        <v>0</v>
      </c>
      <c r="BW1531" s="185">
        <f t="shared" si="4021"/>
        <v>0</v>
      </c>
      <c r="BX1531" s="185">
        <f t="shared" si="4021"/>
        <v>0</v>
      </c>
      <c r="BY1531" s="185">
        <f t="shared" si="4021"/>
        <v>0</v>
      </c>
      <c r="BZ1531" s="185">
        <f t="shared" si="4021"/>
        <v>0</v>
      </c>
      <c r="CA1531" s="185">
        <f>SUM(CA1528:CA1530)</f>
        <v>0</v>
      </c>
      <c r="CB1531" s="185">
        <f>SUM(CB1528:CB1530)</f>
        <v>0</v>
      </c>
      <c r="CC1531" s="185">
        <f t="shared" ref="CC1531:CO1531" si="4022">SUM(CC1528:CC1530)</f>
        <v>0</v>
      </c>
      <c r="CD1531" s="185">
        <f t="shared" si="4022"/>
        <v>0</v>
      </c>
      <c r="CE1531" s="185">
        <f t="shared" si="4022"/>
        <v>0</v>
      </c>
      <c r="CF1531" s="185">
        <f t="shared" si="4022"/>
        <v>0</v>
      </c>
      <c r="CG1531" s="185">
        <f t="shared" si="4022"/>
        <v>0</v>
      </c>
      <c r="CH1531" s="185">
        <f t="shared" si="4022"/>
        <v>0</v>
      </c>
      <c r="CI1531" s="185">
        <f t="shared" si="4022"/>
        <v>0</v>
      </c>
      <c r="CJ1531" s="185">
        <f t="shared" si="4022"/>
        <v>0</v>
      </c>
      <c r="CK1531" s="185">
        <f t="shared" si="4022"/>
        <v>0</v>
      </c>
      <c r="CL1531" s="185">
        <f t="shared" si="4022"/>
        <v>0</v>
      </c>
      <c r="CM1531" s="185">
        <f t="shared" si="4022"/>
        <v>0</v>
      </c>
      <c r="CN1531" s="185">
        <f t="shared" si="4022"/>
        <v>0</v>
      </c>
      <c r="CO1531" s="185">
        <f t="shared" si="4022"/>
        <v>0</v>
      </c>
      <c r="CP1531" s="2234">
        <f t="shared" ref="CP1531:CX1531" si="4023">SUM(CP1528:CP1530)</f>
        <v>0</v>
      </c>
      <c r="CQ1531" s="2234">
        <f t="shared" si="4023"/>
        <v>0</v>
      </c>
      <c r="CR1531" s="2234">
        <f t="shared" si="4023"/>
        <v>0</v>
      </c>
      <c r="CS1531" s="283">
        <f t="shared" si="4023"/>
        <v>0</v>
      </c>
      <c r="CT1531" s="283">
        <f t="shared" si="4023"/>
        <v>0</v>
      </c>
      <c r="CU1531" s="283">
        <f t="shared" si="4023"/>
        <v>0</v>
      </c>
      <c r="CV1531" s="185">
        <f t="shared" si="4023"/>
        <v>0</v>
      </c>
      <c r="CW1531" s="185">
        <f t="shared" si="4023"/>
        <v>0</v>
      </c>
      <c r="CX1531" s="185">
        <f t="shared" si="4023"/>
        <v>0</v>
      </c>
      <c r="CY1531" s="185">
        <f t="shared" ref="CY1531:DA1531" si="4024">SUM(CY1528:CY1530)</f>
        <v>0</v>
      </c>
      <c r="CZ1531" s="185">
        <f t="shared" si="4024"/>
        <v>0</v>
      </c>
      <c r="DA1531" s="185">
        <f t="shared" si="4024"/>
        <v>0</v>
      </c>
      <c r="DB1531" s="1622"/>
      <c r="DC1531" s="1622"/>
      <c r="DD1531" s="1622"/>
      <c r="DE1531" s="185">
        <f>SUM(DE1528:DE1530)</f>
        <v>0</v>
      </c>
      <c r="DF1531" s="283"/>
      <c r="DG1531" s="185"/>
      <c r="DH1531" s="185"/>
      <c r="DI1531" s="185"/>
      <c r="DJ1531" s="185"/>
      <c r="DK1531" s="185"/>
      <c r="DL1531" s="185"/>
      <c r="DM1531" s="185"/>
      <c r="DN1531" s="33"/>
      <c r="DO1531" s="185"/>
      <c r="DP1531" s="283"/>
      <c r="DQ1531" s="185"/>
      <c r="DR1531" s="185"/>
      <c r="DS1531" s="185"/>
      <c r="DT1531" s="185"/>
      <c r="DU1531" s="185"/>
      <c r="DV1531" s="185"/>
      <c r="DW1531" s="185"/>
      <c r="DX1531" s="33"/>
      <c r="DY1531" s="185"/>
      <c r="DZ1531" s="2234">
        <f>SUM(DZ1528:DZ1530)</f>
        <v>0</v>
      </c>
      <c r="EA1531" s="283">
        <f t="shared" ref="EA1531:EB1531" si="4025">SUM(EA1528:EA1530)</f>
        <v>0</v>
      </c>
      <c r="EB1531" s="185">
        <f t="shared" si="4025"/>
        <v>0</v>
      </c>
      <c r="EC1531" s="185">
        <f t="shared" ref="EC1531" si="4026">SUM(EC1528:EC1530)</f>
        <v>0</v>
      </c>
      <c r="ED1531" s="202"/>
      <c r="EE1531" s="202"/>
      <c r="EF1531" s="202"/>
      <c r="EG1531" s="202"/>
      <c r="EH1531" s="1614"/>
    </row>
    <row r="1532" spans="1:138" ht="15" hidden="1" customHeight="1" outlineLevel="1">
      <c r="A1532" s="67"/>
      <c r="B1532" s="67"/>
      <c r="C1532" s="93" t="s">
        <v>72</v>
      </c>
      <c r="D1532" s="94" t="s">
        <v>95</v>
      </c>
      <c r="E1532" s="84"/>
      <c r="F1532" s="84"/>
      <c r="G1532" s="84"/>
      <c r="H1532" s="84"/>
      <c r="I1532" s="84"/>
      <c r="J1532" s="84"/>
      <c r="K1532" s="84"/>
      <c r="L1532" s="84"/>
      <c r="M1532" s="2199"/>
      <c r="N1532" s="68"/>
      <c r="O1532" s="84"/>
      <c r="P1532" s="185"/>
      <c r="Q1532" s="185"/>
      <c r="R1532" s="185"/>
      <c r="S1532" s="185"/>
      <c r="T1532" s="185"/>
      <c r="U1532" s="185"/>
      <c r="V1532" s="84"/>
      <c r="W1532" s="84"/>
      <c r="X1532" s="84"/>
      <c r="Y1532" s="84"/>
      <c r="Z1532" s="84"/>
      <c r="AA1532" s="185"/>
      <c r="AB1532" s="185"/>
      <c r="AC1532" s="185"/>
      <c r="AD1532" s="185"/>
      <c r="AE1532" s="185"/>
      <c r="AF1532" s="23"/>
      <c r="AG1532" s="23"/>
      <c r="AH1532" s="185"/>
      <c r="AI1532" s="185"/>
      <c r="AJ1532" s="185"/>
      <c r="AK1532" s="185"/>
      <c r="AL1532" s="185"/>
      <c r="AM1532" s="185"/>
      <c r="AN1532" s="185"/>
      <c r="AO1532" s="185"/>
      <c r="AP1532" s="185"/>
      <c r="AQ1532" s="185"/>
      <c r="AR1532" s="185"/>
      <c r="AS1532" s="185"/>
      <c r="AT1532" s="185"/>
      <c r="AU1532" s="185"/>
      <c r="AV1532" s="185"/>
      <c r="AW1532" s="185"/>
      <c r="AX1532" s="185"/>
      <c r="AY1532" s="185"/>
      <c r="AZ1532" s="185"/>
      <c r="BA1532" s="185"/>
      <c r="BB1532" s="185"/>
      <c r="BC1532" s="185"/>
      <c r="BD1532" s="185"/>
      <c r="BE1532" s="185"/>
      <c r="BF1532" s="185"/>
      <c r="BG1532" s="185"/>
      <c r="BH1532" s="185"/>
      <c r="BI1532" s="185"/>
      <c r="BJ1532" s="185"/>
      <c r="BK1532" s="185"/>
      <c r="BL1532" s="185"/>
      <c r="BM1532" s="185"/>
      <c r="BN1532" s="185"/>
      <c r="BO1532" s="185"/>
      <c r="BP1532" s="185"/>
      <c r="BQ1532" s="185"/>
      <c r="BR1532" s="185"/>
      <c r="BS1532" s="185"/>
      <c r="BT1532" s="185"/>
      <c r="BU1532" s="185"/>
      <c r="BV1532" s="185"/>
      <c r="BW1532" s="185"/>
      <c r="BX1532" s="185"/>
      <c r="BY1532" s="185"/>
      <c r="BZ1532" s="185"/>
      <c r="CA1532" s="185"/>
      <c r="CB1532" s="185"/>
      <c r="CC1532" s="185"/>
      <c r="CD1532" s="185"/>
      <c r="CE1532" s="185"/>
      <c r="CF1532" s="185"/>
      <c r="CG1532" s="185"/>
      <c r="CH1532" s="185"/>
      <c r="CI1532" s="185"/>
      <c r="CJ1532" s="185"/>
      <c r="CK1532" s="185"/>
      <c r="CL1532" s="185"/>
      <c r="CM1532" s="185"/>
      <c r="CN1532" s="185"/>
      <c r="CO1532" s="185"/>
      <c r="CP1532" s="2234"/>
      <c r="CQ1532" s="2234"/>
      <c r="CR1532" s="2234"/>
      <c r="CS1532" s="283"/>
      <c r="CT1532" s="283"/>
      <c r="CU1532" s="283"/>
      <c r="CV1532" s="185"/>
      <c r="CW1532" s="185"/>
      <c r="CX1532" s="185"/>
      <c r="CY1532" s="185"/>
      <c r="CZ1532" s="185"/>
      <c r="DA1532" s="185"/>
      <c r="DB1532" s="1622"/>
      <c r="DC1532" s="1622"/>
      <c r="DD1532" s="1622"/>
      <c r="DE1532" s="185"/>
      <c r="DF1532" s="283"/>
      <c r="DG1532" s="185"/>
      <c r="DH1532" s="185"/>
      <c r="DI1532" s="185"/>
      <c r="DJ1532" s="185"/>
      <c r="DK1532" s="185"/>
      <c r="DL1532" s="185"/>
      <c r="DM1532" s="185"/>
      <c r="DN1532" s="185"/>
      <c r="DO1532" s="185"/>
      <c r="DP1532" s="283"/>
      <c r="DQ1532" s="185"/>
      <c r="DR1532" s="185"/>
      <c r="DS1532" s="185"/>
      <c r="DT1532" s="185"/>
      <c r="DU1532" s="185"/>
      <c r="DV1532" s="185"/>
      <c r="DW1532" s="185"/>
      <c r="DX1532" s="185"/>
      <c r="DY1532" s="185"/>
      <c r="DZ1532" s="2234"/>
      <c r="EA1532" s="283"/>
      <c r="EB1532" s="185"/>
      <c r="EC1532" s="185"/>
      <c r="ED1532" s="202"/>
      <c r="EE1532" s="202"/>
      <c r="EF1532" s="202"/>
      <c r="EG1532" s="202"/>
      <c r="EH1532" s="1614"/>
    </row>
    <row r="1533" spans="1:138" ht="15" hidden="1" customHeight="1" outlineLevel="1">
      <c r="A1533" s="67"/>
      <c r="B1533" s="67"/>
      <c r="C1533" s="95"/>
      <c r="D1533" s="98"/>
      <c r="E1533" s="67"/>
      <c r="F1533" s="67"/>
      <c r="G1533" s="67"/>
      <c r="H1533" s="86">
        <f>SUM(I1533:L1533)</f>
        <v>0</v>
      </c>
      <c r="I1533" s="67"/>
      <c r="J1533" s="67"/>
      <c r="K1533" s="67"/>
      <c r="L1533" s="67"/>
      <c r="M1533" s="2216"/>
      <c r="N1533" s="85"/>
      <c r="O1533" s="67"/>
      <c r="P1533" s="23"/>
      <c r="Q1533" s="185">
        <f>SUM(R1533:U1533)</f>
        <v>0</v>
      </c>
      <c r="R1533" s="23"/>
      <c r="S1533" s="23"/>
      <c r="T1533" s="23"/>
      <c r="U1533" s="23"/>
      <c r="V1533" s="86">
        <f>SUM(W1533:Z1533)</f>
        <v>0</v>
      </c>
      <c r="W1533" s="67"/>
      <c r="X1533" s="67"/>
      <c r="Y1533" s="67"/>
      <c r="Z1533" s="67"/>
      <c r="AA1533" s="185">
        <f>SUM(AB1533:AE1533)</f>
        <v>0</v>
      </c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216"/>
      <c r="CQ1533" s="2216"/>
      <c r="CR1533" s="2216"/>
      <c r="CS1533" s="85"/>
      <c r="CT1533" s="85"/>
      <c r="CU1533" s="85"/>
      <c r="CV1533" s="23"/>
      <c r="CW1533" s="23"/>
      <c r="CX1533" s="23"/>
      <c r="CY1533" s="23"/>
      <c r="CZ1533" s="23"/>
      <c r="DA1533" s="23"/>
      <c r="DB1533" s="1496"/>
      <c r="DC1533" s="1496"/>
      <c r="DD1533" s="1496"/>
      <c r="DE1533" s="23"/>
      <c r="DF1533" s="85"/>
      <c r="DG1533" s="23"/>
      <c r="DH1533" s="23"/>
      <c r="DI1533" s="23"/>
      <c r="DJ1533" s="23"/>
      <c r="DK1533" s="23"/>
      <c r="DL1533" s="23"/>
      <c r="DM1533" s="23"/>
      <c r="DN1533" s="185"/>
      <c r="DO1533" s="23"/>
      <c r="DP1533" s="85"/>
      <c r="DQ1533" s="23"/>
      <c r="DR1533" s="23"/>
      <c r="DS1533" s="23"/>
      <c r="DT1533" s="23"/>
      <c r="DU1533" s="23"/>
      <c r="DV1533" s="23"/>
      <c r="DW1533" s="23"/>
      <c r="DX1533" s="185"/>
      <c r="DY1533" s="23"/>
      <c r="DZ1533" s="2216"/>
      <c r="EA1533" s="85"/>
      <c r="EB1533" s="23"/>
      <c r="EC1533" s="23"/>
      <c r="ED1533" s="171"/>
      <c r="EE1533" s="171"/>
      <c r="EF1533" s="171"/>
      <c r="EG1533" s="171"/>
      <c r="EH1533" s="1291"/>
    </row>
    <row r="1534" spans="1:138" ht="15" hidden="1" customHeight="1" outlineLevel="1">
      <c r="A1534" s="67"/>
      <c r="B1534" s="67"/>
      <c r="C1534" s="95"/>
      <c r="D1534" s="98"/>
      <c r="E1534" s="67"/>
      <c r="F1534" s="67"/>
      <c r="G1534" s="67"/>
      <c r="H1534" s="86">
        <f>SUM(I1534:L1534)</f>
        <v>0</v>
      </c>
      <c r="I1534" s="67"/>
      <c r="J1534" s="67"/>
      <c r="K1534" s="67"/>
      <c r="L1534" s="67"/>
      <c r="M1534" s="2216"/>
      <c r="N1534" s="85"/>
      <c r="O1534" s="67"/>
      <c r="P1534" s="23"/>
      <c r="Q1534" s="185">
        <f>SUM(R1534:U1534)</f>
        <v>0</v>
      </c>
      <c r="R1534" s="196"/>
      <c r="S1534" s="196"/>
      <c r="T1534" s="196"/>
      <c r="U1534" s="196"/>
      <c r="V1534" s="86">
        <f>SUM(W1534:Z1534)</f>
        <v>0</v>
      </c>
      <c r="W1534" s="67"/>
      <c r="X1534" s="67"/>
      <c r="Y1534" s="67"/>
      <c r="Z1534" s="67"/>
      <c r="AA1534" s="185">
        <f>SUM(AB1534:AE1534)</f>
        <v>0</v>
      </c>
      <c r="AB1534" s="196"/>
      <c r="AC1534" s="196"/>
      <c r="AD1534" s="196"/>
      <c r="AE1534" s="196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  <c r="BT1534" s="33"/>
      <c r="BU1534" s="33"/>
      <c r="BV1534" s="33"/>
      <c r="BW1534" s="33"/>
      <c r="BX1534" s="33"/>
      <c r="BY1534" s="33"/>
      <c r="BZ1534" s="33"/>
      <c r="CA1534" s="33"/>
      <c r="CB1534" s="33"/>
      <c r="CC1534" s="33"/>
      <c r="CD1534" s="33"/>
      <c r="CE1534" s="33"/>
      <c r="CF1534" s="33"/>
      <c r="CG1534" s="33"/>
      <c r="CH1534" s="33"/>
      <c r="CI1534" s="33"/>
      <c r="CJ1534" s="33"/>
      <c r="CK1534" s="33"/>
      <c r="CL1534" s="33"/>
      <c r="CM1534" s="33"/>
      <c r="CN1534" s="33"/>
      <c r="CO1534" s="33"/>
      <c r="CP1534" s="2239"/>
      <c r="CQ1534" s="2239"/>
      <c r="CR1534" s="2239"/>
      <c r="CS1534" s="210"/>
      <c r="CT1534" s="210"/>
      <c r="CU1534" s="210"/>
      <c r="CV1534" s="33"/>
      <c r="CW1534" s="33"/>
      <c r="CX1534" s="33"/>
      <c r="CY1534" s="33"/>
      <c r="CZ1534" s="33"/>
      <c r="DA1534" s="33"/>
      <c r="DB1534" s="1498"/>
      <c r="DC1534" s="1498"/>
      <c r="DD1534" s="1498"/>
      <c r="DE1534" s="33"/>
      <c r="DF1534" s="210"/>
      <c r="DG1534" s="33"/>
      <c r="DH1534" s="33"/>
      <c r="DI1534" s="33"/>
      <c r="DJ1534" s="33"/>
      <c r="DK1534" s="33"/>
      <c r="DL1534" s="33"/>
      <c r="DM1534" s="33"/>
      <c r="DN1534" s="23"/>
      <c r="DO1534" s="33"/>
      <c r="DP1534" s="210"/>
      <c r="DQ1534" s="33"/>
      <c r="DR1534" s="33"/>
      <c r="DS1534" s="33"/>
      <c r="DT1534" s="33"/>
      <c r="DU1534" s="33"/>
      <c r="DV1534" s="33"/>
      <c r="DW1534" s="33"/>
      <c r="DX1534" s="23"/>
      <c r="DY1534" s="33"/>
      <c r="DZ1534" s="2239"/>
      <c r="EA1534" s="210"/>
      <c r="EB1534" s="33"/>
      <c r="EC1534" s="33"/>
      <c r="ED1534" s="201"/>
      <c r="EE1534" s="201"/>
      <c r="EF1534" s="201"/>
      <c r="EG1534" s="201"/>
      <c r="EH1534" s="1581"/>
    </row>
    <row r="1535" spans="1:138" ht="15" hidden="1" customHeight="1" outlineLevel="1">
      <c r="A1535" s="67"/>
      <c r="B1535" s="67"/>
      <c r="C1535" s="95" t="s">
        <v>49</v>
      </c>
      <c r="D1535" s="98"/>
      <c r="E1535" s="67"/>
      <c r="F1535" s="67"/>
      <c r="G1535" s="67"/>
      <c r="H1535" s="86">
        <f>SUM(I1535:L1535)</f>
        <v>0</v>
      </c>
      <c r="I1535" s="67"/>
      <c r="J1535" s="67"/>
      <c r="K1535" s="67"/>
      <c r="L1535" s="67"/>
      <c r="M1535" s="2216"/>
      <c r="N1535" s="85"/>
      <c r="O1535" s="67"/>
      <c r="P1535" s="23"/>
      <c r="Q1535" s="185">
        <f>SUM(R1535:U1535)</f>
        <v>0</v>
      </c>
      <c r="R1535" s="196"/>
      <c r="S1535" s="196"/>
      <c r="T1535" s="196"/>
      <c r="U1535" s="196"/>
      <c r="V1535" s="86">
        <f>SUM(W1535:Z1535)</f>
        <v>0</v>
      </c>
      <c r="W1535" s="67"/>
      <c r="X1535" s="67"/>
      <c r="Y1535" s="67"/>
      <c r="Z1535" s="67"/>
      <c r="AA1535" s="185">
        <f>SUM(AB1535:AE1535)</f>
        <v>0</v>
      </c>
      <c r="AB1535" s="196"/>
      <c r="AC1535" s="196"/>
      <c r="AD1535" s="196"/>
      <c r="AE1535" s="196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  <c r="BT1535" s="33"/>
      <c r="BU1535" s="33"/>
      <c r="BV1535" s="33"/>
      <c r="BW1535" s="33"/>
      <c r="BX1535" s="33"/>
      <c r="BY1535" s="33"/>
      <c r="BZ1535" s="33"/>
      <c r="CA1535" s="33"/>
      <c r="CB1535" s="33"/>
      <c r="CC1535" s="33"/>
      <c r="CD1535" s="33"/>
      <c r="CE1535" s="33"/>
      <c r="CF1535" s="33"/>
      <c r="CG1535" s="33"/>
      <c r="CH1535" s="33"/>
      <c r="CI1535" s="33"/>
      <c r="CJ1535" s="33"/>
      <c r="CK1535" s="33"/>
      <c r="CL1535" s="33"/>
      <c r="CM1535" s="33"/>
      <c r="CN1535" s="33"/>
      <c r="CO1535" s="33"/>
      <c r="CP1535" s="2239"/>
      <c r="CQ1535" s="2239"/>
      <c r="CR1535" s="2239"/>
      <c r="CS1535" s="210"/>
      <c r="CT1535" s="210"/>
      <c r="CU1535" s="210"/>
      <c r="CV1535" s="33"/>
      <c r="CW1535" s="33"/>
      <c r="CX1535" s="33"/>
      <c r="CY1535" s="33"/>
      <c r="CZ1535" s="33"/>
      <c r="DA1535" s="33"/>
      <c r="DB1535" s="1498"/>
      <c r="DC1535" s="1498"/>
      <c r="DD1535" s="1498"/>
      <c r="DE1535" s="33"/>
      <c r="DF1535" s="210"/>
      <c r="DG1535" s="33"/>
      <c r="DH1535" s="33"/>
      <c r="DI1535" s="33"/>
      <c r="DJ1535" s="33"/>
      <c r="DK1535" s="33"/>
      <c r="DL1535" s="33"/>
      <c r="DM1535" s="33"/>
      <c r="DN1535" s="33"/>
      <c r="DO1535" s="33"/>
      <c r="DP1535" s="210"/>
      <c r="DQ1535" s="33"/>
      <c r="DR1535" s="33"/>
      <c r="DS1535" s="33"/>
      <c r="DT1535" s="33"/>
      <c r="DU1535" s="33"/>
      <c r="DV1535" s="33"/>
      <c r="DW1535" s="33"/>
      <c r="DX1535" s="33"/>
      <c r="DY1535" s="33"/>
      <c r="DZ1535" s="2239"/>
      <c r="EA1535" s="210"/>
      <c r="EB1535" s="33"/>
      <c r="EC1535" s="33"/>
      <c r="ED1535" s="201"/>
      <c r="EE1535" s="201"/>
      <c r="EF1535" s="201"/>
      <c r="EG1535" s="201"/>
      <c r="EH1535" s="1581"/>
    </row>
    <row r="1536" spans="1:138" ht="15" hidden="1" customHeight="1" outlineLevel="1">
      <c r="A1536" s="67"/>
      <c r="B1536" s="67"/>
      <c r="C1536" s="95"/>
      <c r="D1536" s="97" t="s">
        <v>52</v>
      </c>
      <c r="E1536" s="84"/>
      <c r="F1536" s="84"/>
      <c r="G1536" s="84"/>
      <c r="H1536" s="84"/>
      <c r="I1536" s="84"/>
      <c r="J1536" s="84"/>
      <c r="K1536" s="84"/>
      <c r="L1536" s="84"/>
      <c r="M1536" s="2199"/>
      <c r="N1536" s="68"/>
      <c r="O1536" s="84"/>
      <c r="P1536" s="185"/>
      <c r="Q1536" s="185"/>
      <c r="R1536" s="185"/>
      <c r="S1536" s="185"/>
      <c r="T1536" s="185"/>
      <c r="U1536" s="185"/>
      <c r="V1536" s="84"/>
      <c r="W1536" s="84"/>
      <c r="X1536" s="84"/>
      <c r="Y1536" s="84"/>
      <c r="Z1536" s="84"/>
      <c r="AA1536" s="185"/>
      <c r="AB1536" s="185"/>
      <c r="AC1536" s="185"/>
      <c r="AD1536" s="185"/>
      <c r="AE1536" s="185"/>
      <c r="AF1536" s="105"/>
      <c r="AG1536" s="105"/>
      <c r="AH1536" s="185"/>
      <c r="AI1536" s="185">
        <f>SUM(AI1533:AI1535)</f>
        <v>0</v>
      </c>
      <c r="AJ1536" s="185">
        <f t="shared" ref="AJ1536" si="4027">SUM(AJ1533:AJ1535)</f>
        <v>0</v>
      </c>
      <c r="AK1536" s="185"/>
      <c r="AL1536" s="185">
        <f t="shared" ref="AL1536:AM1536" si="4028">SUM(AL1533:AL1535)</f>
        <v>0</v>
      </c>
      <c r="AM1536" s="185">
        <f t="shared" si="4028"/>
        <v>0</v>
      </c>
      <c r="AN1536" s="185"/>
      <c r="AO1536" s="185">
        <f t="shared" ref="AO1536:AP1536" si="4029">SUM(AO1533:AO1535)</f>
        <v>0</v>
      </c>
      <c r="AP1536" s="185">
        <f t="shared" si="4029"/>
        <v>0</v>
      </c>
      <c r="AQ1536" s="185"/>
      <c r="AR1536" s="185">
        <f t="shared" ref="AR1536:AS1536" si="4030">SUM(AR1533:AR1535)</f>
        <v>0</v>
      </c>
      <c r="AS1536" s="185">
        <f t="shared" si="4030"/>
        <v>0</v>
      </c>
      <c r="AT1536" s="185"/>
      <c r="AU1536" s="185">
        <f t="shared" ref="AU1536:AV1536" si="4031">SUM(AU1533:AU1535)</f>
        <v>0</v>
      </c>
      <c r="AV1536" s="185">
        <f t="shared" si="4031"/>
        <v>0</v>
      </c>
      <c r="AW1536" s="185"/>
      <c r="AX1536" s="185">
        <f>SUM(AX1533:AX1535)</f>
        <v>0</v>
      </c>
      <c r="AY1536" s="185">
        <f t="shared" ref="AY1536" si="4032">SUM(AY1533:AY1535)</f>
        <v>0</v>
      </c>
      <c r="AZ1536" s="185"/>
      <c r="BA1536" s="185">
        <f t="shared" ref="BA1536:BB1536" si="4033">SUM(BA1533:BA1535)</f>
        <v>0</v>
      </c>
      <c r="BB1536" s="185">
        <f t="shared" si="4033"/>
        <v>0</v>
      </c>
      <c r="BC1536" s="185"/>
      <c r="BD1536" s="185">
        <f t="shared" ref="BD1536:BE1536" si="4034">SUM(BD1533:BD1535)</f>
        <v>0</v>
      </c>
      <c r="BE1536" s="185">
        <f t="shared" si="4034"/>
        <v>0</v>
      </c>
      <c r="BF1536" s="185"/>
      <c r="BG1536" s="185">
        <f t="shared" ref="BG1536:BH1536" si="4035">SUM(BG1533:BG1535)</f>
        <v>0</v>
      </c>
      <c r="BH1536" s="185">
        <f t="shared" si="4035"/>
        <v>0</v>
      </c>
      <c r="BI1536" s="185"/>
      <c r="BJ1536" s="185">
        <f t="shared" ref="BJ1536:BK1536" si="4036">SUM(BJ1533:BJ1535)</f>
        <v>0</v>
      </c>
      <c r="BK1536" s="185">
        <f t="shared" si="4036"/>
        <v>0</v>
      </c>
      <c r="BL1536" s="185"/>
      <c r="BM1536" s="185">
        <f>SUM(BM1533:BM1535)</f>
        <v>0</v>
      </c>
      <c r="BN1536" s="185">
        <f t="shared" ref="BN1536" si="4037">SUM(BN1533:BN1535)</f>
        <v>0</v>
      </c>
      <c r="BO1536" s="185"/>
      <c r="BP1536" s="185">
        <f t="shared" ref="BP1536:BQ1536" si="4038">SUM(BP1533:BP1535)</f>
        <v>0</v>
      </c>
      <c r="BQ1536" s="185">
        <f t="shared" si="4038"/>
        <v>0</v>
      </c>
      <c r="BR1536" s="185"/>
      <c r="BS1536" s="185">
        <f t="shared" ref="BS1536:BT1536" si="4039">SUM(BS1533:BS1535)</f>
        <v>0</v>
      </c>
      <c r="BT1536" s="185">
        <f t="shared" si="4039"/>
        <v>0</v>
      </c>
      <c r="BU1536" s="185"/>
      <c r="BV1536" s="185">
        <f t="shared" ref="BV1536:BW1536" si="4040">SUM(BV1533:BV1535)</f>
        <v>0</v>
      </c>
      <c r="BW1536" s="185">
        <f t="shared" si="4040"/>
        <v>0</v>
      </c>
      <c r="BX1536" s="185"/>
      <c r="BY1536" s="185">
        <f t="shared" ref="BY1536:BZ1536" si="4041">SUM(BY1533:BY1535)</f>
        <v>0</v>
      </c>
      <c r="BZ1536" s="185">
        <f t="shared" si="4041"/>
        <v>0</v>
      </c>
      <c r="CA1536" s="185"/>
      <c r="CB1536" s="185">
        <f>SUM(CB1533:CB1535)</f>
        <v>0</v>
      </c>
      <c r="CC1536" s="185">
        <f t="shared" ref="CC1536" si="4042">SUM(CC1533:CC1535)</f>
        <v>0</v>
      </c>
      <c r="CD1536" s="185"/>
      <c r="CE1536" s="185">
        <f t="shared" ref="CE1536:CF1536" si="4043">SUM(CE1533:CE1535)</f>
        <v>0</v>
      </c>
      <c r="CF1536" s="185">
        <f t="shared" si="4043"/>
        <v>0</v>
      </c>
      <c r="CG1536" s="185"/>
      <c r="CH1536" s="185">
        <f t="shared" ref="CH1536:CI1536" si="4044">SUM(CH1533:CH1535)</f>
        <v>0</v>
      </c>
      <c r="CI1536" s="185">
        <f t="shared" si="4044"/>
        <v>0</v>
      </c>
      <c r="CJ1536" s="185"/>
      <c r="CK1536" s="185">
        <f t="shared" ref="CK1536:CL1536" si="4045">SUM(CK1533:CK1535)</f>
        <v>0</v>
      </c>
      <c r="CL1536" s="185">
        <f t="shared" si="4045"/>
        <v>0</v>
      </c>
      <c r="CM1536" s="185"/>
      <c r="CN1536" s="185">
        <f t="shared" ref="CN1536:CO1536" si="4046">SUM(CN1533:CN1535)</f>
        <v>0</v>
      </c>
      <c r="CO1536" s="185">
        <f t="shared" si="4046"/>
        <v>0</v>
      </c>
      <c r="CP1536" s="2234"/>
      <c r="CQ1536" s="2234">
        <f t="shared" ref="CQ1536:CR1536" si="4047">SUM(CQ1533:CQ1535)</f>
        <v>0</v>
      </c>
      <c r="CR1536" s="2234">
        <f t="shared" si="4047"/>
        <v>0</v>
      </c>
      <c r="CS1536" s="283"/>
      <c r="CT1536" s="283">
        <f t="shared" ref="CT1536:CU1536" si="4048">SUM(CT1533:CT1535)</f>
        <v>0</v>
      </c>
      <c r="CU1536" s="283">
        <f t="shared" si="4048"/>
        <v>0</v>
      </c>
      <c r="CV1536" s="185"/>
      <c r="CW1536" s="185">
        <f t="shared" ref="CW1536:CX1536" si="4049">SUM(CW1533:CW1535)</f>
        <v>0</v>
      </c>
      <c r="CX1536" s="185">
        <f t="shared" si="4049"/>
        <v>0</v>
      </c>
      <c r="CY1536" s="185"/>
      <c r="CZ1536" s="185">
        <f t="shared" ref="CZ1536:DA1536" si="4050">SUM(CZ1533:CZ1535)</f>
        <v>0</v>
      </c>
      <c r="DA1536" s="185">
        <f t="shared" si="4050"/>
        <v>0</v>
      </c>
      <c r="DB1536" s="1622"/>
      <c r="DC1536" s="1622"/>
      <c r="DD1536" s="1622"/>
      <c r="DE1536" s="185">
        <f>SUM(DE1533:DE1535)</f>
        <v>0</v>
      </c>
      <c r="DF1536" s="283"/>
      <c r="DG1536" s="185"/>
      <c r="DH1536" s="185"/>
      <c r="DI1536" s="185"/>
      <c r="DJ1536" s="185"/>
      <c r="DK1536" s="185"/>
      <c r="DL1536" s="185"/>
      <c r="DM1536" s="185"/>
      <c r="DN1536" s="33"/>
      <c r="DO1536" s="185"/>
      <c r="DP1536" s="283"/>
      <c r="DQ1536" s="185"/>
      <c r="DR1536" s="185"/>
      <c r="DS1536" s="185"/>
      <c r="DT1536" s="185"/>
      <c r="DU1536" s="185"/>
      <c r="DV1536" s="185"/>
      <c r="DW1536" s="185"/>
      <c r="DX1536" s="33"/>
      <c r="DY1536" s="185"/>
      <c r="DZ1536" s="2234">
        <f>SUM(DZ1533:DZ1535)</f>
        <v>0</v>
      </c>
      <c r="EA1536" s="283">
        <f t="shared" ref="EA1536:EB1536" si="4051">SUM(EA1533:EA1535)</f>
        <v>0</v>
      </c>
      <c r="EB1536" s="185">
        <f t="shared" si="4051"/>
        <v>0</v>
      </c>
      <c r="EC1536" s="185">
        <f t="shared" ref="EC1536" si="4052">SUM(EC1533:EC1535)</f>
        <v>0</v>
      </c>
      <c r="ED1536" s="202"/>
      <c r="EE1536" s="202"/>
      <c r="EF1536" s="202"/>
      <c r="EG1536" s="202"/>
      <c r="EH1536" s="1614"/>
    </row>
    <row r="1537" spans="1:138" ht="15" hidden="1" customHeight="1" outlineLevel="1">
      <c r="A1537" s="67"/>
      <c r="B1537" s="67"/>
      <c r="C1537" s="93" t="s">
        <v>73</v>
      </c>
      <c r="D1537" s="94" t="s">
        <v>15</v>
      </c>
      <c r="E1537" s="84"/>
      <c r="F1537" s="84"/>
      <c r="G1537" s="84"/>
      <c r="H1537" s="84"/>
      <c r="I1537" s="84"/>
      <c r="J1537" s="84"/>
      <c r="K1537" s="84"/>
      <c r="L1537" s="84"/>
      <c r="M1537" s="2199"/>
      <c r="N1537" s="68"/>
      <c r="O1537" s="84"/>
      <c r="P1537" s="185"/>
      <c r="Q1537" s="185"/>
      <c r="R1537" s="185"/>
      <c r="S1537" s="185"/>
      <c r="T1537" s="185"/>
      <c r="U1537" s="185"/>
      <c r="V1537" s="84"/>
      <c r="W1537" s="84"/>
      <c r="X1537" s="84"/>
      <c r="Y1537" s="84"/>
      <c r="Z1537" s="84"/>
      <c r="AA1537" s="185"/>
      <c r="AB1537" s="185"/>
      <c r="AC1537" s="185"/>
      <c r="AD1537" s="185"/>
      <c r="AE1537" s="185"/>
      <c r="AF1537" s="23"/>
      <c r="AG1537" s="23"/>
      <c r="AH1537" s="185"/>
      <c r="AI1537" s="185"/>
      <c r="AJ1537" s="185"/>
      <c r="AK1537" s="185"/>
      <c r="AL1537" s="185"/>
      <c r="AM1537" s="185"/>
      <c r="AN1537" s="185"/>
      <c r="AO1537" s="185"/>
      <c r="AP1537" s="185"/>
      <c r="AQ1537" s="185"/>
      <c r="AR1537" s="185"/>
      <c r="AS1537" s="185"/>
      <c r="AT1537" s="185"/>
      <c r="AU1537" s="185"/>
      <c r="AV1537" s="185"/>
      <c r="AW1537" s="185"/>
      <c r="AX1537" s="185"/>
      <c r="AY1537" s="185"/>
      <c r="AZ1537" s="185"/>
      <c r="BA1537" s="185"/>
      <c r="BB1537" s="185"/>
      <c r="BC1537" s="185"/>
      <c r="BD1537" s="185"/>
      <c r="BE1537" s="185"/>
      <c r="BF1537" s="185"/>
      <c r="BG1537" s="185"/>
      <c r="BH1537" s="185"/>
      <c r="BI1537" s="185"/>
      <c r="BJ1537" s="185"/>
      <c r="BK1537" s="185"/>
      <c r="BL1537" s="185"/>
      <c r="BM1537" s="185"/>
      <c r="BN1537" s="185"/>
      <c r="BO1537" s="185"/>
      <c r="BP1537" s="185"/>
      <c r="BQ1537" s="185"/>
      <c r="BR1537" s="185"/>
      <c r="BS1537" s="185"/>
      <c r="BT1537" s="185"/>
      <c r="BU1537" s="185"/>
      <c r="BV1537" s="185"/>
      <c r="BW1537" s="185"/>
      <c r="BX1537" s="185"/>
      <c r="BY1537" s="185"/>
      <c r="BZ1537" s="185"/>
      <c r="CA1537" s="185"/>
      <c r="CB1537" s="185"/>
      <c r="CC1537" s="185"/>
      <c r="CD1537" s="185"/>
      <c r="CE1537" s="185"/>
      <c r="CF1537" s="185"/>
      <c r="CG1537" s="185"/>
      <c r="CH1537" s="185"/>
      <c r="CI1537" s="185"/>
      <c r="CJ1537" s="185"/>
      <c r="CK1537" s="185"/>
      <c r="CL1537" s="185"/>
      <c r="CM1537" s="185"/>
      <c r="CN1537" s="185"/>
      <c r="CO1537" s="185"/>
      <c r="CP1537" s="2234"/>
      <c r="CQ1537" s="2234"/>
      <c r="CR1537" s="2234"/>
      <c r="CS1537" s="283"/>
      <c r="CT1537" s="283"/>
      <c r="CU1537" s="283"/>
      <c r="CV1537" s="185"/>
      <c r="CW1537" s="185"/>
      <c r="CX1537" s="185"/>
      <c r="CY1537" s="185"/>
      <c r="CZ1537" s="185"/>
      <c r="DA1537" s="185"/>
      <c r="DB1537" s="1622"/>
      <c r="DC1537" s="1622"/>
      <c r="DD1537" s="1622"/>
      <c r="DE1537" s="185"/>
      <c r="DF1537" s="283"/>
      <c r="DG1537" s="185"/>
      <c r="DH1537" s="185"/>
      <c r="DI1537" s="185"/>
      <c r="DJ1537" s="185"/>
      <c r="DK1537" s="185"/>
      <c r="DL1537" s="185"/>
      <c r="DM1537" s="185"/>
      <c r="DN1537" s="185"/>
      <c r="DO1537" s="185"/>
      <c r="DP1537" s="283"/>
      <c r="DQ1537" s="185"/>
      <c r="DR1537" s="185"/>
      <c r="DS1537" s="185"/>
      <c r="DT1537" s="185"/>
      <c r="DU1537" s="185"/>
      <c r="DV1537" s="185"/>
      <c r="DW1537" s="185"/>
      <c r="DX1537" s="185"/>
      <c r="DY1537" s="185"/>
      <c r="DZ1537" s="2234"/>
      <c r="EA1537" s="283"/>
      <c r="EB1537" s="185"/>
      <c r="EC1537" s="185"/>
      <c r="ED1537" s="202"/>
      <c r="EE1537" s="202"/>
      <c r="EF1537" s="202"/>
      <c r="EG1537" s="202"/>
      <c r="EH1537" s="1614"/>
    </row>
    <row r="1538" spans="1:138" ht="15" hidden="1" customHeight="1" outlineLevel="1">
      <c r="A1538" s="67"/>
      <c r="B1538" s="67"/>
      <c r="C1538" s="95"/>
      <c r="D1538" s="98"/>
      <c r="E1538" s="67"/>
      <c r="F1538" s="67"/>
      <c r="G1538" s="67"/>
      <c r="H1538" s="86">
        <f>SUM(I1538:L1538)</f>
        <v>0</v>
      </c>
      <c r="I1538" s="67"/>
      <c r="J1538" s="67"/>
      <c r="K1538" s="67"/>
      <c r="L1538" s="67"/>
      <c r="M1538" s="2216"/>
      <c r="N1538" s="85"/>
      <c r="O1538" s="67"/>
      <c r="P1538" s="23"/>
      <c r="Q1538" s="185">
        <f>SUM(R1538:U1538)</f>
        <v>0</v>
      </c>
      <c r="R1538" s="23"/>
      <c r="S1538" s="23"/>
      <c r="T1538" s="23"/>
      <c r="U1538" s="23"/>
      <c r="V1538" s="86">
        <f>SUM(W1538:Z1538)</f>
        <v>0</v>
      </c>
      <c r="W1538" s="67"/>
      <c r="X1538" s="67"/>
      <c r="Y1538" s="67"/>
      <c r="Z1538" s="67"/>
      <c r="AA1538" s="185">
        <f>SUM(AB1538:AE1538)</f>
        <v>0</v>
      </c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216"/>
      <c r="CQ1538" s="2216"/>
      <c r="CR1538" s="2216"/>
      <c r="CS1538" s="85"/>
      <c r="CT1538" s="85"/>
      <c r="CU1538" s="85"/>
      <c r="CV1538" s="23"/>
      <c r="CW1538" s="23"/>
      <c r="CX1538" s="23"/>
      <c r="CY1538" s="23"/>
      <c r="CZ1538" s="23"/>
      <c r="DA1538" s="23"/>
      <c r="DB1538" s="1496"/>
      <c r="DC1538" s="1496"/>
      <c r="DD1538" s="1496"/>
      <c r="DE1538" s="23"/>
      <c r="DF1538" s="85"/>
      <c r="DG1538" s="23"/>
      <c r="DH1538" s="23"/>
      <c r="DI1538" s="23"/>
      <c r="DJ1538" s="23"/>
      <c r="DK1538" s="23"/>
      <c r="DL1538" s="23"/>
      <c r="DM1538" s="23"/>
      <c r="DN1538" s="185"/>
      <c r="DO1538" s="23"/>
      <c r="DP1538" s="85"/>
      <c r="DQ1538" s="23"/>
      <c r="DR1538" s="23"/>
      <c r="DS1538" s="23"/>
      <c r="DT1538" s="23"/>
      <c r="DU1538" s="23"/>
      <c r="DV1538" s="23"/>
      <c r="DW1538" s="23"/>
      <c r="DX1538" s="185"/>
      <c r="DY1538" s="23"/>
      <c r="DZ1538" s="2216"/>
      <c r="EA1538" s="85"/>
      <c r="EB1538" s="23"/>
      <c r="EC1538" s="23"/>
      <c r="ED1538" s="171"/>
      <c r="EE1538" s="171"/>
      <c r="EF1538" s="171"/>
      <c r="EG1538" s="171"/>
      <c r="EH1538" s="1291"/>
    </row>
    <row r="1539" spans="1:138" ht="15" hidden="1" customHeight="1" outlineLevel="1">
      <c r="A1539" s="67"/>
      <c r="B1539" s="67"/>
      <c r="C1539" s="95"/>
      <c r="D1539" s="98"/>
      <c r="E1539" s="67"/>
      <c r="F1539" s="67"/>
      <c r="G1539" s="67"/>
      <c r="H1539" s="86">
        <f>SUM(I1539:L1539)</f>
        <v>0</v>
      </c>
      <c r="I1539" s="67"/>
      <c r="J1539" s="67"/>
      <c r="K1539" s="67"/>
      <c r="L1539" s="67"/>
      <c r="M1539" s="2216"/>
      <c r="N1539" s="85"/>
      <c r="O1539" s="67"/>
      <c r="P1539" s="23"/>
      <c r="Q1539" s="185">
        <f>SUM(R1539:U1539)</f>
        <v>0</v>
      </c>
      <c r="R1539" s="196"/>
      <c r="S1539" s="196"/>
      <c r="T1539" s="196"/>
      <c r="U1539" s="196"/>
      <c r="V1539" s="86">
        <f>SUM(W1539:Z1539)</f>
        <v>0</v>
      </c>
      <c r="W1539" s="67"/>
      <c r="X1539" s="67"/>
      <c r="Y1539" s="67"/>
      <c r="Z1539" s="67"/>
      <c r="AA1539" s="185">
        <f>SUM(AB1539:AE1539)</f>
        <v>0</v>
      </c>
      <c r="AB1539" s="196"/>
      <c r="AC1539" s="196"/>
      <c r="AD1539" s="196"/>
      <c r="AE1539" s="196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  <c r="BT1539" s="33"/>
      <c r="BU1539" s="33"/>
      <c r="BV1539" s="33"/>
      <c r="BW1539" s="33"/>
      <c r="BX1539" s="33"/>
      <c r="BY1539" s="33"/>
      <c r="BZ1539" s="33"/>
      <c r="CA1539" s="33"/>
      <c r="CB1539" s="33"/>
      <c r="CC1539" s="33"/>
      <c r="CD1539" s="33"/>
      <c r="CE1539" s="33"/>
      <c r="CF1539" s="33"/>
      <c r="CG1539" s="33"/>
      <c r="CH1539" s="33"/>
      <c r="CI1539" s="33"/>
      <c r="CJ1539" s="33"/>
      <c r="CK1539" s="33"/>
      <c r="CL1539" s="33"/>
      <c r="CM1539" s="33"/>
      <c r="CN1539" s="33"/>
      <c r="CO1539" s="33"/>
      <c r="CP1539" s="2239"/>
      <c r="CQ1539" s="2239"/>
      <c r="CR1539" s="2239"/>
      <c r="CS1539" s="210"/>
      <c r="CT1539" s="210"/>
      <c r="CU1539" s="210"/>
      <c r="CV1539" s="33"/>
      <c r="CW1539" s="33"/>
      <c r="CX1539" s="33"/>
      <c r="CY1539" s="33"/>
      <c r="CZ1539" s="33"/>
      <c r="DA1539" s="33"/>
      <c r="DB1539" s="1498"/>
      <c r="DC1539" s="1498"/>
      <c r="DD1539" s="1498"/>
      <c r="DE1539" s="33"/>
      <c r="DF1539" s="210"/>
      <c r="DG1539" s="33"/>
      <c r="DH1539" s="33"/>
      <c r="DI1539" s="33"/>
      <c r="DJ1539" s="33"/>
      <c r="DK1539" s="33"/>
      <c r="DL1539" s="33"/>
      <c r="DM1539" s="33"/>
      <c r="DN1539" s="23"/>
      <c r="DO1539" s="33"/>
      <c r="DP1539" s="210"/>
      <c r="DQ1539" s="33"/>
      <c r="DR1539" s="33"/>
      <c r="DS1539" s="33"/>
      <c r="DT1539" s="33"/>
      <c r="DU1539" s="33"/>
      <c r="DV1539" s="33"/>
      <c r="DW1539" s="33"/>
      <c r="DX1539" s="23"/>
      <c r="DY1539" s="33"/>
      <c r="DZ1539" s="2239"/>
      <c r="EA1539" s="210"/>
      <c r="EB1539" s="33"/>
      <c r="EC1539" s="33"/>
      <c r="ED1539" s="201"/>
      <c r="EE1539" s="201"/>
      <c r="EF1539" s="201"/>
      <c r="EG1539" s="201"/>
      <c r="EH1539" s="1581"/>
    </row>
    <row r="1540" spans="1:138" ht="15" hidden="1" customHeight="1" outlineLevel="1">
      <c r="A1540" s="67"/>
      <c r="B1540" s="67"/>
      <c r="C1540" s="95" t="s">
        <v>49</v>
      </c>
      <c r="D1540" s="98"/>
      <c r="E1540" s="67"/>
      <c r="F1540" s="67"/>
      <c r="G1540" s="67"/>
      <c r="H1540" s="86">
        <f>SUM(I1540:L1540)</f>
        <v>0</v>
      </c>
      <c r="I1540" s="67"/>
      <c r="J1540" s="67"/>
      <c r="K1540" s="67"/>
      <c r="L1540" s="67"/>
      <c r="M1540" s="2216"/>
      <c r="N1540" s="85"/>
      <c r="O1540" s="67"/>
      <c r="P1540" s="23"/>
      <c r="Q1540" s="185">
        <f>SUM(R1540:U1540)</f>
        <v>0</v>
      </c>
      <c r="R1540" s="196"/>
      <c r="S1540" s="196"/>
      <c r="T1540" s="196"/>
      <c r="U1540" s="196"/>
      <c r="V1540" s="86">
        <f>SUM(W1540:Z1540)</f>
        <v>0</v>
      </c>
      <c r="W1540" s="67"/>
      <c r="X1540" s="67"/>
      <c r="Y1540" s="67"/>
      <c r="Z1540" s="67"/>
      <c r="AA1540" s="185">
        <f>SUM(AB1540:AE1540)</f>
        <v>0</v>
      </c>
      <c r="AB1540" s="196"/>
      <c r="AC1540" s="196"/>
      <c r="AD1540" s="196"/>
      <c r="AE1540" s="196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  <c r="CG1540" s="33"/>
      <c r="CH1540" s="33"/>
      <c r="CI1540" s="33"/>
      <c r="CJ1540" s="33"/>
      <c r="CK1540" s="33"/>
      <c r="CL1540" s="33"/>
      <c r="CM1540" s="33"/>
      <c r="CN1540" s="33"/>
      <c r="CO1540" s="33"/>
      <c r="CP1540" s="2239"/>
      <c r="CQ1540" s="2239"/>
      <c r="CR1540" s="2239"/>
      <c r="CS1540" s="210"/>
      <c r="CT1540" s="210"/>
      <c r="CU1540" s="210"/>
      <c r="CV1540" s="33"/>
      <c r="CW1540" s="33"/>
      <c r="CX1540" s="33"/>
      <c r="CY1540" s="33"/>
      <c r="CZ1540" s="33"/>
      <c r="DA1540" s="33"/>
      <c r="DB1540" s="1498"/>
      <c r="DC1540" s="1498"/>
      <c r="DD1540" s="1498"/>
      <c r="DE1540" s="33"/>
      <c r="DF1540" s="210"/>
      <c r="DG1540" s="33"/>
      <c r="DH1540" s="33"/>
      <c r="DI1540" s="33"/>
      <c r="DJ1540" s="33"/>
      <c r="DK1540" s="33"/>
      <c r="DL1540" s="33"/>
      <c r="DM1540" s="33"/>
      <c r="DN1540" s="33"/>
      <c r="DO1540" s="33"/>
      <c r="DP1540" s="210"/>
      <c r="DQ1540" s="33"/>
      <c r="DR1540" s="33"/>
      <c r="DS1540" s="33"/>
      <c r="DT1540" s="33"/>
      <c r="DU1540" s="33"/>
      <c r="DV1540" s="33"/>
      <c r="DW1540" s="33"/>
      <c r="DX1540" s="33"/>
      <c r="DY1540" s="33"/>
      <c r="DZ1540" s="2239"/>
      <c r="EA1540" s="210"/>
      <c r="EB1540" s="33"/>
      <c r="EC1540" s="33"/>
      <c r="ED1540" s="201"/>
      <c r="EE1540" s="201"/>
      <c r="EF1540" s="201"/>
      <c r="EG1540" s="201"/>
      <c r="EH1540" s="1581"/>
    </row>
    <row r="1541" spans="1:138" ht="15" hidden="1" customHeight="1" outlineLevel="1">
      <c r="A1541" s="67"/>
      <c r="B1541" s="67"/>
      <c r="C1541" s="95"/>
      <c r="D1541" s="97" t="s">
        <v>52</v>
      </c>
      <c r="E1541" s="84"/>
      <c r="F1541" s="84"/>
      <c r="G1541" s="84"/>
      <c r="H1541" s="84"/>
      <c r="I1541" s="84"/>
      <c r="J1541" s="84"/>
      <c r="K1541" s="84"/>
      <c r="L1541" s="84"/>
      <c r="M1541" s="2199"/>
      <c r="N1541" s="68"/>
      <c r="O1541" s="84"/>
      <c r="P1541" s="185"/>
      <c r="Q1541" s="185"/>
      <c r="R1541" s="185"/>
      <c r="S1541" s="185"/>
      <c r="T1541" s="185"/>
      <c r="U1541" s="185"/>
      <c r="V1541" s="84"/>
      <c r="W1541" s="84"/>
      <c r="X1541" s="84"/>
      <c r="Y1541" s="84"/>
      <c r="Z1541" s="84"/>
      <c r="AA1541" s="185"/>
      <c r="AB1541" s="185"/>
      <c r="AC1541" s="185"/>
      <c r="AD1541" s="185"/>
      <c r="AE1541" s="185"/>
      <c r="AF1541" s="105"/>
      <c r="AG1541" s="105"/>
      <c r="AH1541" s="185">
        <f>SUM(AH1538:AH1540)</f>
        <v>0</v>
      </c>
      <c r="AI1541" s="185">
        <f>SUM(AI1538:AI1540)</f>
        <v>0</v>
      </c>
      <c r="AJ1541" s="185">
        <f t="shared" ref="AJ1541:AV1541" si="4053">SUM(AJ1538:AJ1540)</f>
        <v>0</v>
      </c>
      <c r="AK1541" s="185">
        <f t="shared" si="4053"/>
        <v>0</v>
      </c>
      <c r="AL1541" s="185">
        <f t="shared" si="4053"/>
        <v>0</v>
      </c>
      <c r="AM1541" s="185">
        <f t="shared" si="4053"/>
        <v>0</v>
      </c>
      <c r="AN1541" s="185">
        <f t="shared" si="4053"/>
        <v>0</v>
      </c>
      <c r="AO1541" s="185">
        <f t="shared" si="4053"/>
        <v>0</v>
      </c>
      <c r="AP1541" s="185">
        <f t="shared" si="4053"/>
        <v>0</v>
      </c>
      <c r="AQ1541" s="185">
        <f t="shared" si="4053"/>
        <v>0</v>
      </c>
      <c r="AR1541" s="185">
        <f t="shared" si="4053"/>
        <v>0</v>
      </c>
      <c r="AS1541" s="185">
        <f t="shared" si="4053"/>
        <v>0</v>
      </c>
      <c r="AT1541" s="185">
        <f t="shared" si="4053"/>
        <v>0</v>
      </c>
      <c r="AU1541" s="185">
        <f t="shared" si="4053"/>
        <v>0</v>
      </c>
      <c r="AV1541" s="185">
        <f t="shared" si="4053"/>
        <v>0</v>
      </c>
      <c r="AW1541" s="185">
        <f>SUM(AW1538:AW1540)</f>
        <v>0</v>
      </c>
      <c r="AX1541" s="185">
        <f>SUM(AX1538:AX1540)</f>
        <v>0</v>
      </c>
      <c r="AY1541" s="185">
        <f t="shared" ref="AY1541:BK1541" si="4054">SUM(AY1538:AY1540)</f>
        <v>0</v>
      </c>
      <c r="AZ1541" s="185">
        <f t="shared" si="4054"/>
        <v>0</v>
      </c>
      <c r="BA1541" s="185">
        <f t="shared" si="4054"/>
        <v>0</v>
      </c>
      <c r="BB1541" s="185">
        <f t="shared" si="4054"/>
        <v>0</v>
      </c>
      <c r="BC1541" s="185">
        <f t="shared" si="4054"/>
        <v>0</v>
      </c>
      <c r="BD1541" s="185">
        <f t="shared" si="4054"/>
        <v>0</v>
      </c>
      <c r="BE1541" s="185">
        <f t="shared" si="4054"/>
        <v>0</v>
      </c>
      <c r="BF1541" s="185">
        <f t="shared" si="4054"/>
        <v>0</v>
      </c>
      <c r="BG1541" s="185">
        <f t="shared" si="4054"/>
        <v>0</v>
      </c>
      <c r="BH1541" s="185">
        <f t="shared" si="4054"/>
        <v>0</v>
      </c>
      <c r="BI1541" s="185">
        <f t="shared" si="4054"/>
        <v>0</v>
      </c>
      <c r="BJ1541" s="185">
        <f t="shared" si="4054"/>
        <v>0</v>
      </c>
      <c r="BK1541" s="185">
        <f t="shared" si="4054"/>
        <v>0</v>
      </c>
      <c r="BL1541" s="185">
        <f>SUM(BL1538:BL1540)</f>
        <v>0</v>
      </c>
      <c r="BM1541" s="185">
        <f>SUM(BM1538:BM1540)</f>
        <v>0</v>
      </c>
      <c r="BN1541" s="185">
        <f t="shared" ref="BN1541:BZ1541" si="4055">SUM(BN1538:BN1540)</f>
        <v>0</v>
      </c>
      <c r="BO1541" s="185">
        <f t="shared" si="4055"/>
        <v>0</v>
      </c>
      <c r="BP1541" s="185">
        <f t="shared" si="4055"/>
        <v>0</v>
      </c>
      <c r="BQ1541" s="185">
        <f t="shared" si="4055"/>
        <v>0</v>
      </c>
      <c r="BR1541" s="185">
        <f t="shared" si="4055"/>
        <v>0</v>
      </c>
      <c r="BS1541" s="185">
        <f t="shared" si="4055"/>
        <v>0</v>
      </c>
      <c r="BT1541" s="185">
        <f t="shared" si="4055"/>
        <v>0</v>
      </c>
      <c r="BU1541" s="185">
        <f t="shared" si="4055"/>
        <v>0</v>
      </c>
      <c r="BV1541" s="185">
        <f t="shared" si="4055"/>
        <v>0</v>
      </c>
      <c r="BW1541" s="185">
        <f t="shared" si="4055"/>
        <v>0</v>
      </c>
      <c r="BX1541" s="185">
        <f t="shared" si="4055"/>
        <v>0</v>
      </c>
      <c r="BY1541" s="185">
        <f t="shared" si="4055"/>
        <v>0</v>
      </c>
      <c r="BZ1541" s="185">
        <f t="shared" si="4055"/>
        <v>0</v>
      </c>
      <c r="CA1541" s="185">
        <f>SUM(CA1538:CA1540)</f>
        <v>0</v>
      </c>
      <c r="CB1541" s="185">
        <f>SUM(CB1538:CB1540)</f>
        <v>0</v>
      </c>
      <c r="CC1541" s="185">
        <f t="shared" ref="CC1541:CO1541" si="4056">SUM(CC1538:CC1540)</f>
        <v>0</v>
      </c>
      <c r="CD1541" s="185">
        <f t="shared" si="4056"/>
        <v>0</v>
      </c>
      <c r="CE1541" s="185">
        <f t="shared" si="4056"/>
        <v>0</v>
      </c>
      <c r="CF1541" s="185">
        <f t="shared" si="4056"/>
        <v>0</v>
      </c>
      <c r="CG1541" s="185">
        <f t="shared" si="4056"/>
        <v>0</v>
      </c>
      <c r="CH1541" s="185">
        <f t="shared" si="4056"/>
        <v>0</v>
      </c>
      <c r="CI1541" s="185">
        <f t="shared" si="4056"/>
        <v>0</v>
      </c>
      <c r="CJ1541" s="185">
        <f t="shared" si="4056"/>
        <v>0</v>
      </c>
      <c r="CK1541" s="185">
        <f t="shared" si="4056"/>
        <v>0</v>
      </c>
      <c r="CL1541" s="185">
        <f t="shared" si="4056"/>
        <v>0</v>
      </c>
      <c r="CM1541" s="185">
        <f t="shared" si="4056"/>
        <v>0</v>
      </c>
      <c r="CN1541" s="185">
        <f t="shared" si="4056"/>
        <v>0</v>
      </c>
      <c r="CO1541" s="185">
        <f t="shared" si="4056"/>
        <v>0</v>
      </c>
      <c r="CP1541" s="2234">
        <f t="shared" ref="CP1541:CX1541" si="4057">SUM(CP1538:CP1540)</f>
        <v>0</v>
      </c>
      <c r="CQ1541" s="2234">
        <f t="shared" si="4057"/>
        <v>0</v>
      </c>
      <c r="CR1541" s="2234">
        <f t="shared" si="4057"/>
        <v>0</v>
      </c>
      <c r="CS1541" s="283">
        <f t="shared" si="4057"/>
        <v>0</v>
      </c>
      <c r="CT1541" s="283">
        <f t="shared" si="4057"/>
        <v>0</v>
      </c>
      <c r="CU1541" s="283">
        <f t="shared" si="4057"/>
        <v>0</v>
      </c>
      <c r="CV1541" s="185">
        <f t="shared" si="4057"/>
        <v>0</v>
      </c>
      <c r="CW1541" s="185">
        <f t="shared" si="4057"/>
        <v>0</v>
      </c>
      <c r="CX1541" s="185">
        <f t="shared" si="4057"/>
        <v>0</v>
      </c>
      <c r="CY1541" s="185">
        <f t="shared" ref="CY1541:DA1541" si="4058">SUM(CY1538:CY1540)</f>
        <v>0</v>
      </c>
      <c r="CZ1541" s="185">
        <f t="shared" si="4058"/>
        <v>0</v>
      </c>
      <c r="DA1541" s="185">
        <f t="shared" si="4058"/>
        <v>0</v>
      </c>
      <c r="DB1541" s="1622"/>
      <c r="DC1541" s="1622"/>
      <c r="DD1541" s="1622"/>
      <c r="DE1541" s="185">
        <f>SUM(DE1538:DE1540)</f>
        <v>0</v>
      </c>
      <c r="DF1541" s="283"/>
      <c r="DG1541" s="185"/>
      <c r="DH1541" s="185"/>
      <c r="DI1541" s="185"/>
      <c r="DJ1541" s="185"/>
      <c r="DK1541" s="185"/>
      <c r="DL1541" s="185"/>
      <c r="DM1541" s="185"/>
      <c r="DN1541" s="33"/>
      <c r="DO1541" s="185"/>
      <c r="DP1541" s="283"/>
      <c r="DQ1541" s="185"/>
      <c r="DR1541" s="185"/>
      <c r="DS1541" s="185"/>
      <c r="DT1541" s="185"/>
      <c r="DU1541" s="185"/>
      <c r="DV1541" s="185"/>
      <c r="DW1541" s="185"/>
      <c r="DX1541" s="33"/>
      <c r="DY1541" s="185"/>
      <c r="DZ1541" s="2234">
        <f>SUM(DZ1538:DZ1540)</f>
        <v>0</v>
      </c>
      <c r="EA1541" s="283">
        <f t="shared" ref="EA1541:EB1541" si="4059">SUM(EA1538:EA1540)</f>
        <v>0</v>
      </c>
      <c r="EB1541" s="185">
        <f t="shared" si="4059"/>
        <v>0</v>
      </c>
      <c r="EC1541" s="185">
        <f t="shared" ref="EC1541" si="4060">SUM(EC1538:EC1540)</f>
        <v>0</v>
      </c>
      <c r="ED1541" s="202"/>
      <c r="EE1541" s="202"/>
      <c r="EF1541" s="202"/>
      <c r="EG1541" s="202"/>
      <c r="EH1541" s="1614"/>
    </row>
    <row r="1542" spans="1:138" ht="15" hidden="1" customHeight="1" outlineLevel="1">
      <c r="A1542" s="67"/>
      <c r="B1542" s="67"/>
      <c r="C1542" s="93" t="s">
        <v>74</v>
      </c>
      <c r="D1542" s="94" t="s">
        <v>16</v>
      </c>
      <c r="E1542" s="84"/>
      <c r="F1542" s="84"/>
      <c r="G1542" s="84"/>
      <c r="H1542" s="84"/>
      <c r="I1542" s="84"/>
      <c r="J1542" s="84"/>
      <c r="K1542" s="84"/>
      <c r="L1542" s="84"/>
      <c r="M1542" s="2199"/>
      <c r="N1542" s="68"/>
      <c r="O1542" s="84"/>
      <c r="P1542" s="185"/>
      <c r="Q1542" s="185"/>
      <c r="R1542" s="185"/>
      <c r="S1542" s="185"/>
      <c r="T1542" s="185"/>
      <c r="U1542" s="185"/>
      <c r="V1542" s="84"/>
      <c r="W1542" s="84"/>
      <c r="X1542" s="84"/>
      <c r="Y1542" s="84"/>
      <c r="Z1542" s="84"/>
      <c r="AA1542" s="185"/>
      <c r="AB1542" s="185"/>
      <c r="AC1542" s="185"/>
      <c r="AD1542" s="185"/>
      <c r="AE1542" s="185"/>
      <c r="AF1542" s="23"/>
      <c r="AG1542" s="23"/>
      <c r="AH1542" s="185"/>
      <c r="AI1542" s="185"/>
      <c r="AJ1542" s="185"/>
      <c r="AK1542" s="185"/>
      <c r="AL1542" s="185"/>
      <c r="AM1542" s="185"/>
      <c r="AN1542" s="185"/>
      <c r="AO1542" s="185"/>
      <c r="AP1542" s="185"/>
      <c r="AQ1542" s="185"/>
      <c r="AR1542" s="185"/>
      <c r="AS1542" s="185"/>
      <c r="AT1542" s="185"/>
      <c r="AU1542" s="185"/>
      <c r="AV1542" s="185"/>
      <c r="AW1542" s="185"/>
      <c r="AX1542" s="185"/>
      <c r="AY1542" s="185"/>
      <c r="AZ1542" s="185"/>
      <c r="BA1542" s="185"/>
      <c r="BB1542" s="185"/>
      <c r="BC1542" s="185"/>
      <c r="BD1542" s="185"/>
      <c r="BE1542" s="185"/>
      <c r="BF1542" s="185"/>
      <c r="BG1542" s="185"/>
      <c r="BH1542" s="185"/>
      <c r="BI1542" s="185"/>
      <c r="BJ1542" s="185"/>
      <c r="BK1542" s="185"/>
      <c r="BL1542" s="185"/>
      <c r="BM1542" s="185"/>
      <c r="BN1542" s="185"/>
      <c r="BO1542" s="185"/>
      <c r="BP1542" s="185"/>
      <c r="BQ1542" s="185"/>
      <c r="BR1542" s="185"/>
      <c r="BS1542" s="185"/>
      <c r="BT1542" s="185"/>
      <c r="BU1542" s="185"/>
      <c r="BV1542" s="185"/>
      <c r="BW1542" s="185"/>
      <c r="BX1542" s="185"/>
      <c r="BY1542" s="185"/>
      <c r="BZ1542" s="185"/>
      <c r="CA1542" s="185"/>
      <c r="CB1542" s="185"/>
      <c r="CC1542" s="185"/>
      <c r="CD1542" s="185"/>
      <c r="CE1542" s="185"/>
      <c r="CF1542" s="185"/>
      <c r="CG1542" s="185"/>
      <c r="CH1542" s="185"/>
      <c r="CI1542" s="185"/>
      <c r="CJ1542" s="185"/>
      <c r="CK1542" s="185"/>
      <c r="CL1542" s="185"/>
      <c r="CM1542" s="185"/>
      <c r="CN1542" s="185"/>
      <c r="CO1542" s="185"/>
      <c r="CP1542" s="2234"/>
      <c r="CQ1542" s="2234"/>
      <c r="CR1542" s="2234"/>
      <c r="CS1542" s="283"/>
      <c r="CT1542" s="283"/>
      <c r="CU1542" s="283"/>
      <c r="CV1542" s="185"/>
      <c r="CW1542" s="185"/>
      <c r="CX1542" s="185"/>
      <c r="CY1542" s="185"/>
      <c r="CZ1542" s="185"/>
      <c r="DA1542" s="185"/>
      <c r="DB1542" s="1622"/>
      <c r="DC1542" s="1622"/>
      <c r="DD1542" s="1622"/>
      <c r="DE1542" s="185"/>
      <c r="DF1542" s="283"/>
      <c r="DG1542" s="185"/>
      <c r="DH1542" s="185"/>
      <c r="DI1542" s="185"/>
      <c r="DJ1542" s="185"/>
      <c r="DK1542" s="185"/>
      <c r="DL1542" s="185"/>
      <c r="DM1542" s="185"/>
      <c r="DN1542" s="185"/>
      <c r="DO1542" s="185"/>
      <c r="DP1542" s="283"/>
      <c r="DQ1542" s="185"/>
      <c r="DR1542" s="185"/>
      <c r="DS1542" s="185"/>
      <c r="DT1542" s="185"/>
      <c r="DU1542" s="185"/>
      <c r="DV1542" s="185"/>
      <c r="DW1542" s="185"/>
      <c r="DX1542" s="185"/>
      <c r="DY1542" s="185"/>
      <c r="DZ1542" s="2234"/>
      <c r="EA1542" s="283"/>
      <c r="EB1542" s="185"/>
      <c r="EC1542" s="185"/>
      <c r="ED1542" s="202"/>
      <c r="EE1542" s="202"/>
      <c r="EF1542" s="202"/>
      <c r="EG1542" s="202"/>
      <c r="EH1542" s="1614"/>
    </row>
    <row r="1543" spans="1:138" ht="15" hidden="1" customHeight="1" outlineLevel="1">
      <c r="A1543" s="67"/>
      <c r="B1543" s="67"/>
      <c r="C1543" s="95"/>
      <c r="D1543" s="98"/>
      <c r="E1543" s="67"/>
      <c r="F1543" s="67"/>
      <c r="G1543" s="67"/>
      <c r="H1543" s="86">
        <f>SUM(I1543:L1543)</f>
        <v>0</v>
      </c>
      <c r="I1543" s="67"/>
      <c r="J1543" s="67"/>
      <c r="K1543" s="67"/>
      <c r="L1543" s="67"/>
      <c r="M1543" s="2216"/>
      <c r="N1543" s="85"/>
      <c r="O1543" s="67"/>
      <c r="P1543" s="23"/>
      <c r="Q1543" s="185">
        <f>SUM(R1543:U1543)</f>
        <v>0</v>
      </c>
      <c r="R1543" s="23"/>
      <c r="S1543" s="23"/>
      <c r="T1543" s="23"/>
      <c r="U1543" s="23"/>
      <c r="V1543" s="86">
        <f>SUM(W1543:Z1543)</f>
        <v>0</v>
      </c>
      <c r="W1543" s="67"/>
      <c r="X1543" s="67"/>
      <c r="Y1543" s="67"/>
      <c r="Z1543" s="67"/>
      <c r="AA1543" s="185">
        <f>SUM(AB1543:AE1543)</f>
        <v>0</v>
      </c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23"/>
      <c r="AS1543" s="23"/>
      <c r="AT1543" s="23"/>
      <c r="AU1543" s="23"/>
      <c r="AV1543" s="23"/>
      <c r="AW1543" s="23"/>
      <c r="AX1543" s="23"/>
      <c r="AY1543" s="23"/>
      <c r="AZ1543" s="23"/>
      <c r="BA1543" s="23"/>
      <c r="BB1543" s="23"/>
      <c r="BC1543" s="23"/>
      <c r="BD1543" s="23"/>
      <c r="BE1543" s="23"/>
      <c r="BF1543" s="23"/>
      <c r="BG1543" s="23"/>
      <c r="BH1543" s="23"/>
      <c r="BI1543" s="23"/>
      <c r="BJ1543" s="23"/>
      <c r="BK1543" s="23"/>
      <c r="BL1543" s="23"/>
      <c r="BM1543" s="23"/>
      <c r="BN1543" s="23"/>
      <c r="BO1543" s="23"/>
      <c r="BP1543" s="23"/>
      <c r="BQ1543" s="23"/>
      <c r="BR1543" s="23"/>
      <c r="BS1543" s="23"/>
      <c r="BT1543" s="23"/>
      <c r="BU1543" s="23"/>
      <c r="BV1543" s="23"/>
      <c r="BW1543" s="23"/>
      <c r="BX1543" s="23"/>
      <c r="BY1543" s="23"/>
      <c r="BZ1543" s="23"/>
      <c r="CA1543" s="23"/>
      <c r="CB1543" s="23"/>
      <c r="CC1543" s="23"/>
      <c r="CD1543" s="23"/>
      <c r="CE1543" s="23"/>
      <c r="CF1543" s="23"/>
      <c r="CG1543" s="23"/>
      <c r="CH1543" s="23"/>
      <c r="CI1543" s="23"/>
      <c r="CJ1543" s="23"/>
      <c r="CK1543" s="23"/>
      <c r="CL1543" s="23"/>
      <c r="CM1543" s="23"/>
      <c r="CN1543" s="23"/>
      <c r="CO1543" s="23"/>
      <c r="CP1543" s="2216"/>
      <c r="CQ1543" s="2216"/>
      <c r="CR1543" s="2216"/>
      <c r="CS1543" s="85"/>
      <c r="CT1543" s="85"/>
      <c r="CU1543" s="85"/>
      <c r="CV1543" s="23"/>
      <c r="CW1543" s="23"/>
      <c r="CX1543" s="23"/>
      <c r="CY1543" s="23"/>
      <c r="CZ1543" s="23"/>
      <c r="DA1543" s="23"/>
      <c r="DB1543" s="1496"/>
      <c r="DC1543" s="1496"/>
      <c r="DD1543" s="1496"/>
      <c r="DE1543" s="23"/>
      <c r="DF1543" s="85"/>
      <c r="DG1543" s="23"/>
      <c r="DH1543" s="23"/>
      <c r="DI1543" s="23"/>
      <c r="DJ1543" s="23"/>
      <c r="DK1543" s="23"/>
      <c r="DL1543" s="23"/>
      <c r="DM1543" s="23"/>
      <c r="DN1543" s="185"/>
      <c r="DO1543" s="23"/>
      <c r="DP1543" s="85"/>
      <c r="DQ1543" s="23"/>
      <c r="DR1543" s="23"/>
      <c r="DS1543" s="23"/>
      <c r="DT1543" s="23"/>
      <c r="DU1543" s="23"/>
      <c r="DV1543" s="23"/>
      <c r="DW1543" s="23"/>
      <c r="DX1543" s="185"/>
      <c r="DY1543" s="23"/>
      <c r="DZ1543" s="2216"/>
      <c r="EA1543" s="85"/>
      <c r="EB1543" s="23"/>
      <c r="EC1543" s="23"/>
      <c r="ED1543" s="171"/>
      <c r="EE1543" s="171"/>
      <c r="EF1543" s="171"/>
      <c r="EG1543" s="171"/>
      <c r="EH1543" s="1291"/>
    </row>
    <row r="1544" spans="1:138" ht="15" hidden="1" customHeight="1" outlineLevel="1">
      <c r="A1544" s="67"/>
      <c r="B1544" s="67"/>
      <c r="C1544" s="95"/>
      <c r="D1544" s="98"/>
      <c r="E1544" s="67"/>
      <c r="F1544" s="67"/>
      <c r="G1544" s="67"/>
      <c r="H1544" s="86">
        <f>SUM(I1544:L1544)</f>
        <v>0</v>
      </c>
      <c r="I1544" s="67"/>
      <c r="J1544" s="67"/>
      <c r="K1544" s="67"/>
      <c r="L1544" s="67"/>
      <c r="M1544" s="2216"/>
      <c r="N1544" s="85"/>
      <c r="O1544" s="67"/>
      <c r="P1544" s="23"/>
      <c r="Q1544" s="185">
        <f>SUM(R1544:U1544)</f>
        <v>0</v>
      </c>
      <c r="R1544" s="196"/>
      <c r="S1544" s="196"/>
      <c r="T1544" s="196"/>
      <c r="U1544" s="196"/>
      <c r="V1544" s="86">
        <f>SUM(W1544:Z1544)</f>
        <v>0</v>
      </c>
      <c r="W1544" s="67"/>
      <c r="X1544" s="67"/>
      <c r="Y1544" s="67"/>
      <c r="Z1544" s="67"/>
      <c r="AA1544" s="185">
        <f>SUM(AB1544:AE1544)</f>
        <v>0</v>
      </c>
      <c r="AB1544" s="196"/>
      <c r="AC1544" s="196"/>
      <c r="AD1544" s="196"/>
      <c r="AE1544" s="196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  <c r="BT1544" s="33"/>
      <c r="BU1544" s="33"/>
      <c r="BV1544" s="33"/>
      <c r="BW1544" s="33"/>
      <c r="BX1544" s="33"/>
      <c r="BY1544" s="33"/>
      <c r="BZ1544" s="33"/>
      <c r="CA1544" s="33"/>
      <c r="CB1544" s="33"/>
      <c r="CC1544" s="33"/>
      <c r="CD1544" s="33"/>
      <c r="CE1544" s="33"/>
      <c r="CF1544" s="33"/>
      <c r="CG1544" s="33"/>
      <c r="CH1544" s="33"/>
      <c r="CI1544" s="33"/>
      <c r="CJ1544" s="33"/>
      <c r="CK1544" s="33"/>
      <c r="CL1544" s="33"/>
      <c r="CM1544" s="33"/>
      <c r="CN1544" s="33"/>
      <c r="CO1544" s="33"/>
      <c r="CP1544" s="2239"/>
      <c r="CQ1544" s="2239"/>
      <c r="CR1544" s="2239"/>
      <c r="CS1544" s="210"/>
      <c r="CT1544" s="210"/>
      <c r="CU1544" s="210"/>
      <c r="CV1544" s="33"/>
      <c r="CW1544" s="33"/>
      <c r="CX1544" s="33"/>
      <c r="CY1544" s="33"/>
      <c r="CZ1544" s="33"/>
      <c r="DA1544" s="33"/>
      <c r="DB1544" s="1498"/>
      <c r="DC1544" s="1498"/>
      <c r="DD1544" s="1498"/>
      <c r="DE1544" s="33"/>
      <c r="DF1544" s="210"/>
      <c r="DG1544" s="33"/>
      <c r="DH1544" s="33"/>
      <c r="DI1544" s="33"/>
      <c r="DJ1544" s="33"/>
      <c r="DK1544" s="33"/>
      <c r="DL1544" s="33"/>
      <c r="DM1544" s="33"/>
      <c r="DN1544" s="23"/>
      <c r="DO1544" s="33"/>
      <c r="DP1544" s="210"/>
      <c r="DQ1544" s="33"/>
      <c r="DR1544" s="33"/>
      <c r="DS1544" s="33"/>
      <c r="DT1544" s="33"/>
      <c r="DU1544" s="33"/>
      <c r="DV1544" s="33"/>
      <c r="DW1544" s="33"/>
      <c r="DX1544" s="23"/>
      <c r="DY1544" s="33"/>
      <c r="DZ1544" s="2239"/>
      <c r="EA1544" s="210"/>
      <c r="EB1544" s="33"/>
      <c r="EC1544" s="33"/>
      <c r="ED1544" s="201"/>
      <c r="EE1544" s="201"/>
      <c r="EF1544" s="201"/>
      <c r="EG1544" s="201"/>
      <c r="EH1544" s="1581"/>
    </row>
    <row r="1545" spans="1:138" ht="15" hidden="1" customHeight="1" outlineLevel="1">
      <c r="A1545" s="67"/>
      <c r="B1545" s="67"/>
      <c r="C1545" s="95" t="s">
        <v>49</v>
      </c>
      <c r="D1545" s="98"/>
      <c r="E1545" s="67"/>
      <c r="F1545" s="67"/>
      <c r="G1545" s="67"/>
      <c r="H1545" s="86">
        <f>SUM(I1545:L1545)</f>
        <v>0</v>
      </c>
      <c r="I1545" s="67"/>
      <c r="J1545" s="67"/>
      <c r="K1545" s="67"/>
      <c r="L1545" s="67"/>
      <c r="M1545" s="2216"/>
      <c r="N1545" s="85"/>
      <c r="O1545" s="67"/>
      <c r="P1545" s="23"/>
      <c r="Q1545" s="185">
        <f>SUM(R1545:U1545)</f>
        <v>0</v>
      </c>
      <c r="R1545" s="196"/>
      <c r="S1545" s="196"/>
      <c r="T1545" s="196"/>
      <c r="U1545" s="196"/>
      <c r="V1545" s="86">
        <f>SUM(W1545:Z1545)</f>
        <v>0</v>
      </c>
      <c r="W1545" s="67"/>
      <c r="X1545" s="67"/>
      <c r="Y1545" s="67"/>
      <c r="Z1545" s="67"/>
      <c r="AA1545" s="185">
        <f>SUM(AB1545:AE1545)</f>
        <v>0</v>
      </c>
      <c r="AB1545" s="196"/>
      <c r="AC1545" s="196"/>
      <c r="AD1545" s="196"/>
      <c r="AE1545" s="196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  <c r="BT1545" s="33"/>
      <c r="BU1545" s="33"/>
      <c r="BV1545" s="33"/>
      <c r="BW1545" s="33"/>
      <c r="BX1545" s="33"/>
      <c r="BY1545" s="33"/>
      <c r="BZ1545" s="33"/>
      <c r="CA1545" s="33"/>
      <c r="CB1545" s="33"/>
      <c r="CC1545" s="33"/>
      <c r="CD1545" s="33"/>
      <c r="CE1545" s="33"/>
      <c r="CF1545" s="33"/>
      <c r="CG1545" s="33"/>
      <c r="CH1545" s="33"/>
      <c r="CI1545" s="33"/>
      <c r="CJ1545" s="33"/>
      <c r="CK1545" s="33"/>
      <c r="CL1545" s="33"/>
      <c r="CM1545" s="33"/>
      <c r="CN1545" s="33"/>
      <c r="CO1545" s="33"/>
      <c r="CP1545" s="2239"/>
      <c r="CQ1545" s="2239"/>
      <c r="CR1545" s="2239"/>
      <c r="CS1545" s="210"/>
      <c r="CT1545" s="210"/>
      <c r="CU1545" s="210"/>
      <c r="CV1545" s="33"/>
      <c r="CW1545" s="33"/>
      <c r="CX1545" s="33"/>
      <c r="CY1545" s="33"/>
      <c r="CZ1545" s="33"/>
      <c r="DA1545" s="33"/>
      <c r="DB1545" s="1498"/>
      <c r="DC1545" s="1498"/>
      <c r="DD1545" s="1498"/>
      <c r="DE1545" s="33"/>
      <c r="DF1545" s="210"/>
      <c r="DG1545" s="33"/>
      <c r="DH1545" s="33"/>
      <c r="DI1545" s="33"/>
      <c r="DJ1545" s="33"/>
      <c r="DK1545" s="33"/>
      <c r="DL1545" s="33"/>
      <c r="DM1545" s="33"/>
      <c r="DN1545" s="33"/>
      <c r="DO1545" s="33"/>
      <c r="DP1545" s="210"/>
      <c r="DQ1545" s="33"/>
      <c r="DR1545" s="33"/>
      <c r="DS1545" s="33"/>
      <c r="DT1545" s="33"/>
      <c r="DU1545" s="33"/>
      <c r="DV1545" s="33"/>
      <c r="DW1545" s="33"/>
      <c r="DX1545" s="33"/>
      <c r="DY1545" s="33"/>
      <c r="DZ1545" s="2239"/>
      <c r="EA1545" s="210"/>
      <c r="EB1545" s="33"/>
      <c r="EC1545" s="33"/>
      <c r="ED1545" s="201"/>
      <c r="EE1545" s="201"/>
      <c r="EF1545" s="201"/>
      <c r="EG1545" s="201"/>
      <c r="EH1545" s="1581"/>
    </row>
    <row r="1546" spans="1:138" ht="15" hidden="1" customHeight="1" outlineLevel="1">
      <c r="A1546" s="81"/>
      <c r="B1546" s="81"/>
      <c r="C1546" s="100"/>
      <c r="D1546" s="101" t="s">
        <v>52</v>
      </c>
      <c r="E1546" s="84"/>
      <c r="F1546" s="84"/>
      <c r="G1546" s="84"/>
      <c r="H1546" s="84"/>
      <c r="I1546" s="84"/>
      <c r="J1546" s="84"/>
      <c r="K1546" s="84"/>
      <c r="L1546" s="84"/>
      <c r="M1546" s="2199"/>
      <c r="N1546" s="68"/>
      <c r="O1546" s="84"/>
      <c r="P1546" s="185"/>
      <c r="Q1546" s="185"/>
      <c r="R1546" s="185"/>
      <c r="S1546" s="185"/>
      <c r="T1546" s="185"/>
      <c r="U1546" s="185"/>
      <c r="V1546" s="84"/>
      <c r="W1546" s="84"/>
      <c r="X1546" s="84"/>
      <c r="Y1546" s="84"/>
      <c r="Z1546" s="84"/>
      <c r="AA1546" s="185"/>
      <c r="AB1546" s="185"/>
      <c r="AC1546" s="185"/>
      <c r="AD1546" s="185"/>
      <c r="AE1546" s="185"/>
      <c r="AF1546" s="105"/>
      <c r="AG1546" s="105"/>
      <c r="AH1546" s="185">
        <f>SUM(AH1543:AH1545)</f>
        <v>0</v>
      </c>
      <c r="AI1546" s="185">
        <f>SUM(AI1543:AI1545)</f>
        <v>0</v>
      </c>
      <c r="AJ1546" s="185">
        <f t="shared" ref="AJ1546:AP1546" si="4061">SUM(AJ1543:AJ1545)</f>
        <v>0</v>
      </c>
      <c r="AK1546" s="185">
        <f t="shared" si="4061"/>
        <v>0</v>
      </c>
      <c r="AL1546" s="185">
        <f t="shared" si="4061"/>
        <v>0</v>
      </c>
      <c r="AM1546" s="185">
        <f t="shared" si="4061"/>
        <v>0</v>
      </c>
      <c r="AN1546" s="185">
        <f t="shared" si="4061"/>
        <v>0</v>
      </c>
      <c r="AO1546" s="185">
        <f t="shared" si="4061"/>
        <v>0</v>
      </c>
      <c r="AP1546" s="185">
        <f t="shared" si="4061"/>
        <v>0</v>
      </c>
      <c r="AQ1546" s="185">
        <f>SUM(AQ1543:AQ1545)</f>
        <v>0</v>
      </c>
      <c r="AR1546" s="185">
        <f t="shared" ref="AR1546:AV1546" si="4062">SUM(AR1543:AR1545)</f>
        <v>0</v>
      </c>
      <c r="AS1546" s="185">
        <f t="shared" si="4062"/>
        <v>0</v>
      </c>
      <c r="AT1546" s="185">
        <f t="shared" si="4062"/>
        <v>0</v>
      </c>
      <c r="AU1546" s="185">
        <f t="shared" si="4062"/>
        <v>0</v>
      </c>
      <c r="AV1546" s="185">
        <f t="shared" si="4062"/>
        <v>0</v>
      </c>
      <c r="AW1546" s="185">
        <f>SUM(AW1543:AW1545)</f>
        <v>0</v>
      </c>
      <c r="AX1546" s="185">
        <f>SUM(AX1543:AX1545)</f>
        <v>0</v>
      </c>
      <c r="AY1546" s="185">
        <f t="shared" ref="AY1546:BE1546" si="4063">SUM(AY1543:AY1545)</f>
        <v>0</v>
      </c>
      <c r="AZ1546" s="185">
        <f t="shared" si="4063"/>
        <v>0</v>
      </c>
      <c r="BA1546" s="185">
        <f t="shared" si="4063"/>
        <v>0</v>
      </c>
      <c r="BB1546" s="185">
        <f t="shared" si="4063"/>
        <v>0</v>
      </c>
      <c r="BC1546" s="185">
        <f t="shared" si="4063"/>
        <v>0</v>
      </c>
      <c r="BD1546" s="185">
        <f t="shared" si="4063"/>
        <v>0</v>
      </c>
      <c r="BE1546" s="185">
        <f t="shared" si="4063"/>
        <v>0</v>
      </c>
      <c r="BF1546" s="185">
        <f>SUM(BF1543:BF1545)</f>
        <v>0</v>
      </c>
      <c r="BG1546" s="185">
        <f t="shared" ref="BG1546:BK1546" si="4064">SUM(BG1543:BG1545)</f>
        <v>0</v>
      </c>
      <c r="BH1546" s="185">
        <f t="shared" si="4064"/>
        <v>0</v>
      </c>
      <c r="BI1546" s="185">
        <f t="shared" si="4064"/>
        <v>0</v>
      </c>
      <c r="BJ1546" s="185">
        <f t="shared" si="4064"/>
        <v>0</v>
      </c>
      <c r="BK1546" s="185">
        <f t="shared" si="4064"/>
        <v>0</v>
      </c>
      <c r="BL1546" s="185">
        <f>SUM(BL1543:BL1545)</f>
        <v>0</v>
      </c>
      <c r="BM1546" s="185">
        <f>SUM(BM1543:BM1545)</f>
        <v>0</v>
      </c>
      <c r="BN1546" s="185">
        <f t="shared" ref="BN1546:BT1546" si="4065">SUM(BN1543:BN1545)</f>
        <v>0</v>
      </c>
      <c r="BO1546" s="185">
        <f t="shared" si="4065"/>
        <v>0</v>
      </c>
      <c r="BP1546" s="185">
        <f t="shared" si="4065"/>
        <v>0</v>
      </c>
      <c r="BQ1546" s="185">
        <f t="shared" si="4065"/>
        <v>0</v>
      </c>
      <c r="BR1546" s="185">
        <f t="shared" si="4065"/>
        <v>0</v>
      </c>
      <c r="BS1546" s="185">
        <f t="shared" si="4065"/>
        <v>0</v>
      </c>
      <c r="BT1546" s="185">
        <f t="shared" si="4065"/>
        <v>0</v>
      </c>
      <c r="BU1546" s="185">
        <f>SUM(BU1543:BU1545)</f>
        <v>0</v>
      </c>
      <c r="BV1546" s="185">
        <f t="shared" ref="BV1546:BZ1546" si="4066">SUM(BV1543:BV1545)</f>
        <v>0</v>
      </c>
      <c r="BW1546" s="185">
        <f t="shared" si="4066"/>
        <v>0</v>
      </c>
      <c r="BX1546" s="185">
        <f t="shared" si="4066"/>
        <v>0</v>
      </c>
      <c r="BY1546" s="185">
        <f t="shared" si="4066"/>
        <v>0</v>
      </c>
      <c r="BZ1546" s="185">
        <f t="shared" si="4066"/>
        <v>0</v>
      </c>
      <c r="CA1546" s="185">
        <f>SUM(CA1543:CA1545)</f>
        <v>0</v>
      </c>
      <c r="CB1546" s="185">
        <f>SUM(CB1543:CB1545)</f>
        <v>0</v>
      </c>
      <c r="CC1546" s="185">
        <f t="shared" ref="CC1546:CI1546" si="4067">SUM(CC1543:CC1545)</f>
        <v>0</v>
      </c>
      <c r="CD1546" s="185">
        <f t="shared" si="4067"/>
        <v>0</v>
      </c>
      <c r="CE1546" s="185">
        <f t="shared" si="4067"/>
        <v>0</v>
      </c>
      <c r="CF1546" s="185">
        <f t="shared" si="4067"/>
        <v>0</v>
      </c>
      <c r="CG1546" s="185">
        <f t="shared" si="4067"/>
        <v>0</v>
      </c>
      <c r="CH1546" s="185">
        <f t="shared" si="4067"/>
        <v>0</v>
      </c>
      <c r="CI1546" s="185">
        <f t="shared" si="4067"/>
        <v>0</v>
      </c>
      <c r="CJ1546" s="185">
        <f>SUM(CJ1543:CJ1545)</f>
        <v>0</v>
      </c>
      <c r="CK1546" s="185">
        <f t="shared" ref="CK1546:CO1546" si="4068">SUM(CK1543:CK1545)</f>
        <v>0</v>
      </c>
      <c r="CL1546" s="185">
        <f t="shared" si="4068"/>
        <v>0</v>
      </c>
      <c r="CM1546" s="185">
        <f t="shared" si="4068"/>
        <v>0</v>
      </c>
      <c r="CN1546" s="185">
        <f t="shared" si="4068"/>
        <v>0</v>
      </c>
      <c r="CO1546" s="185">
        <f t="shared" si="4068"/>
        <v>0</v>
      </c>
      <c r="CP1546" s="2234">
        <f t="shared" ref="CP1546:CR1546" si="4069">SUM(CP1543:CP1545)</f>
        <v>0</v>
      </c>
      <c r="CQ1546" s="2234">
        <f t="shared" si="4069"/>
        <v>0</v>
      </c>
      <c r="CR1546" s="2234">
        <f t="shared" si="4069"/>
        <v>0</v>
      </c>
      <c r="CS1546" s="283">
        <f>SUM(CS1543:CS1545)</f>
        <v>0</v>
      </c>
      <c r="CT1546" s="283">
        <f t="shared" ref="CT1546:CX1546" si="4070">SUM(CT1543:CT1545)</f>
        <v>0</v>
      </c>
      <c r="CU1546" s="283">
        <f t="shared" si="4070"/>
        <v>0</v>
      </c>
      <c r="CV1546" s="185">
        <f t="shared" si="4070"/>
        <v>0</v>
      </c>
      <c r="CW1546" s="185">
        <f t="shared" si="4070"/>
        <v>0</v>
      </c>
      <c r="CX1546" s="185">
        <f t="shared" si="4070"/>
        <v>0</v>
      </c>
      <c r="CY1546" s="185">
        <f t="shared" ref="CY1546:DA1546" si="4071">SUM(CY1543:CY1545)</f>
        <v>0</v>
      </c>
      <c r="CZ1546" s="185">
        <f t="shared" si="4071"/>
        <v>0</v>
      </c>
      <c r="DA1546" s="185">
        <f t="shared" si="4071"/>
        <v>0</v>
      </c>
      <c r="DB1546" s="1622"/>
      <c r="DC1546" s="1622"/>
      <c r="DD1546" s="1622"/>
      <c r="DE1546" s="185">
        <f>SUM(DE1543:DE1545)</f>
        <v>0</v>
      </c>
      <c r="DF1546" s="283"/>
      <c r="DG1546" s="185"/>
      <c r="DH1546" s="185"/>
      <c r="DI1546" s="185"/>
      <c r="DJ1546" s="185"/>
      <c r="DK1546" s="185"/>
      <c r="DL1546" s="185"/>
      <c r="DM1546" s="185"/>
      <c r="DN1546" s="33"/>
      <c r="DO1546" s="185"/>
      <c r="DP1546" s="283"/>
      <c r="DQ1546" s="185"/>
      <c r="DR1546" s="185"/>
      <c r="DS1546" s="185"/>
      <c r="DT1546" s="185"/>
      <c r="DU1546" s="185"/>
      <c r="DV1546" s="185"/>
      <c r="DW1546" s="185"/>
      <c r="DX1546" s="33"/>
      <c r="DY1546" s="185"/>
      <c r="DZ1546" s="2234">
        <f>SUM(DZ1543:DZ1545)</f>
        <v>0</v>
      </c>
      <c r="EA1546" s="283">
        <f t="shared" ref="EA1546:EB1546" si="4072">SUM(EA1543:EA1545)</f>
        <v>0</v>
      </c>
      <c r="EB1546" s="185">
        <f t="shared" si="4072"/>
        <v>0</v>
      </c>
      <c r="EC1546" s="185">
        <f t="shared" ref="EC1546" si="4073">SUM(EC1543:EC1545)</f>
        <v>0</v>
      </c>
      <c r="ED1546" s="202"/>
      <c r="EE1546" s="202"/>
      <c r="EF1546" s="202"/>
      <c r="EG1546" s="202"/>
      <c r="EH1546" s="1614"/>
    </row>
    <row r="1547" spans="1:138" ht="63" hidden="1" customHeight="1" outlineLevel="1">
      <c r="A1547" s="72"/>
      <c r="B1547" s="72"/>
      <c r="C1547" s="74">
        <v>3</v>
      </c>
      <c r="D1547" s="75" t="s">
        <v>142</v>
      </c>
      <c r="E1547" s="73"/>
      <c r="F1547" s="73"/>
      <c r="G1547" s="73"/>
      <c r="H1547" s="73"/>
      <c r="I1547" s="73"/>
      <c r="J1547" s="73"/>
      <c r="K1547" s="73"/>
      <c r="L1547" s="73"/>
      <c r="M1547" s="2199"/>
      <c r="N1547" s="68"/>
      <c r="O1547" s="73"/>
      <c r="P1547" s="185"/>
      <c r="Q1547" s="185"/>
      <c r="R1547" s="185"/>
      <c r="S1547" s="185"/>
      <c r="T1547" s="185"/>
      <c r="U1547" s="185"/>
      <c r="V1547" s="73"/>
      <c r="W1547" s="73"/>
      <c r="X1547" s="73"/>
      <c r="Y1547" s="73"/>
      <c r="Z1547" s="73"/>
      <c r="AA1547" s="185"/>
      <c r="AB1547" s="185"/>
      <c r="AC1547" s="185"/>
      <c r="AD1547" s="185"/>
      <c r="AE1547" s="185"/>
      <c r="AF1547" s="185"/>
      <c r="AG1547" s="185"/>
      <c r="AH1547" s="185"/>
      <c r="AI1547" s="186">
        <f>AI1552+AI1556+AI1560+AI1565+AI1569+AI1573</f>
        <v>0</v>
      </c>
      <c r="AJ1547" s="186">
        <f>AJ1552+AJ1556+AJ1560+AJ1565+AJ1569+AJ1573</f>
        <v>0</v>
      </c>
      <c r="AK1547" s="185"/>
      <c r="AL1547" s="186">
        <f>AL1552+AL1556+AL1560+AL1565+AL1569+AL1573</f>
        <v>0</v>
      </c>
      <c r="AM1547" s="186">
        <f>AM1552+AM1556+AM1560+AM1565+AM1569+AM1573</f>
        <v>0</v>
      </c>
      <c r="AN1547" s="185"/>
      <c r="AO1547" s="186">
        <f>AO1552+AO1556+AO1560+AO1565+AO1569+AO1573</f>
        <v>0</v>
      </c>
      <c r="AP1547" s="186">
        <f>AP1552+AP1556+AP1560+AP1565+AP1569+AP1573</f>
        <v>0</v>
      </c>
      <c r="AQ1547" s="185"/>
      <c r="AR1547" s="186">
        <f>AR1552+AR1556+AR1560+AR1565+AR1569+AR1573</f>
        <v>0</v>
      </c>
      <c r="AS1547" s="186">
        <f>AS1552+AS1556+AS1560+AS1565+AS1569+AS1573</f>
        <v>0</v>
      </c>
      <c r="AT1547" s="185"/>
      <c r="AU1547" s="186">
        <f>AU1552+AU1556+AU1560+AU1565+AU1569+AU1573</f>
        <v>0</v>
      </c>
      <c r="AV1547" s="186">
        <f>AV1552+AV1556+AV1560+AV1565+AV1569+AV1573</f>
        <v>0</v>
      </c>
      <c r="AW1547" s="185"/>
      <c r="AX1547" s="186">
        <f>AX1552+AX1556+AX1560+AX1565+AX1569+AX1573</f>
        <v>0</v>
      </c>
      <c r="AY1547" s="186">
        <f>AY1552+AY1556+AY1560+AY1565+AY1569+AY1573</f>
        <v>0</v>
      </c>
      <c r="AZ1547" s="185"/>
      <c r="BA1547" s="186">
        <f>BA1552+BA1556+BA1560+BA1565+BA1569+BA1573</f>
        <v>0</v>
      </c>
      <c r="BB1547" s="186">
        <f>BB1552+BB1556+BB1560+BB1565+BB1569+BB1573</f>
        <v>0</v>
      </c>
      <c r="BC1547" s="185"/>
      <c r="BD1547" s="186">
        <f>BD1552+BD1556+BD1560+BD1565+BD1569+BD1573</f>
        <v>0</v>
      </c>
      <c r="BE1547" s="186">
        <f>BE1552+BE1556+BE1560+BE1565+BE1569+BE1573</f>
        <v>0</v>
      </c>
      <c r="BF1547" s="185"/>
      <c r="BG1547" s="186">
        <f>BG1552+BG1556+BG1560+BG1565+BG1569+BG1573</f>
        <v>0</v>
      </c>
      <c r="BH1547" s="186">
        <f>BH1552+BH1556+BH1560+BH1565+BH1569+BH1573</f>
        <v>0</v>
      </c>
      <c r="BI1547" s="185"/>
      <c r="BJ1547" s="186">
        <f>BJ1552+BJ1556+BJ1560+BJ1565+BJ1569+BJ1573</f>
        <v>0</v>
      </c>
      <c r="BK1547" s="186">
        <f>BK1552+BK1556+BK1560+BK1565+BK1569+BK1573</f>
        <v>0</v>
      </c>
      <c r="BL1547" s="185"/>
      <c r="BM1547" s="186">
        <f>BM1552+BM1556+BM1560+BM1565+BM1569+BM1573</f>
        <v>0</v>
      </c>
      <c r="BN1547" s="186">
        <f>BN1552+BN1556+BN1560+BN1565+BN1569+BN1573</f>
        <v>0</v>
      </c>
      <c r="BO1547" s="185"/>
      <c r="BP1547" s="186">
        <f>BP1552+BP1556+BP1560+BP1565+BP1569+BP1573</f>
        <v>0</v>
      </c>
      <c r="BQ1547" s="186">
        <f>BQ1552+BQ1556+BQ1560+BQ1565+BQ1569+BQ1573</f>
        <v>0</v>
      </c>
      <c r="BR1547" s="185"/>
      <c r="BS1547" s="186">
        <f>BS1552+BS1556+BS1560+BS1565+BS1569+BS1573</f>
        <v>0</v>
      </c>
      <c r="BT1547" s="186">
        <f>BT1552+BT1556+BT1560+BT1565+BT1569+BT1573</f>
        <v>0</v>
      </c>
      <c r="BU1547" s="185"/>
      <c r="BV1547" s="186">
        <f>BV1552+BV1556+BV1560+BV1565+BV1569+BV1573</f>
        <v>0</v>
      </c>
      <c r="BW1547" s="186">
        <f>BW1552+BW1556+BW1560+BW1565+BW1569+BW1573</f>
        <v>0</v>
      </c>
      <c r="BX1547" s="185"/>
      <c r="BY1547" s="186">
        <f>BY1552+BY1556+BY1560+BY1565+BY1569+BY1573</f>
        <v>0</v>
      </c>
      <c r="BZ1547" s="186">
        <f>BZ1552+BZ1556+BZ1560+BZ1565+BZ1569+BZ1573</f>
        <v>0</v>
      </c>
      <c r="CA1547" s="185"/>
      <c r="CB1547" s="186">
        <f>CB1552+CB1556+CB1560+CB1565+CB1569+CB1573</f>
        <v>0</v>
      </c>
      <c r="CC1547" s="186">
        <f>CC1552+CC1556+CC1560+CC1565+CC1569+CC1573</f>
        <v>0</v>
      </c>
      <c r="CD1547" s="185"/>
      <c r="CE1547" s="186">
        <f>CE1552+CE1556+CE1560+CE1565+CE1569+CE1573</f>
        <v>0</v>
      </c>
      <c r="CF1547" s="186">
        <f>CF1552+CF1556+CF1560+CF1565+CF1569+CF1573</f>
        <v>0</v>
      </c>
      <c r="CG1547" s="185"/>
      <c r="CH1547" s="186">
        <f>CH1552+CH1556+CH1560+CH1565+CH1569+CH1573</f>
        <v>0</v>
      </c>
      <c r="CI1547" s="186">
        <f>CI1552+CI1556+CI1560+CI1565+CI1569+CI1573</f>
        <v>0</v>
      </c>
      <c r="CJ1547" s="185"/>
      <c r="CK1547" s="186">
        <f>CK1552+CK1556+CK1560+CK1565+CK1569+CK1573</f>
        <v>0</v>
      </c>
      <c r="CL1547" s="186">
        <f>CL1552+CL1556+CL1560+CL1565+CL1569+CL1573</f>
        <v>0</v>
      </c>
      <c r="CM1547" s="185"/>
      <c r="CN1547" s="186">
        <f>CN1552+CN1556+CN1560+CN1565+CN1569+CN1573</f>
        <v>0</v>
      </c>
      <c r="CO1547" s="186">
        <f>CO1552+CO1556+CO1560+CO1565+CO1569+CO1573</f>
        <v>0</v>
      </c>
      <c r="CP1547" s="2234"/>
      <c r="CQ1547" s="2312">
        <f>CQ1552+CQ1556+CQ1560+CQ1565+CQ1569+CQ1573</f>
        <v>0</v>
      </c>
      <c r="CR1547" s="2312">
        <f>CR1552+CR1556+CR1560+CR1565+CR1569+CR1573</f>
        <v>0</v>
      </c>
      <c r="CS1547" s="283"/>
      <c r="CT1547" s="284">
        <f>CT1552+CT1556+CT1560+CT1565+CT1569+CT1573</f>
        <v>0</v>
      </c>
      <c r="CU1547" s="284">
        <f>CU1552+CU1556+CU1560+CU1565+CU1569+CU1573</f>
        <v>0</v>
      </c>
      <c r="CV1547" s="185"/>
      <c r="CW1547" s="186">
        <f>CW1552+CW1556+CW1560+CW1565+CW1569+CW1573</f>
        <v>0</v>
      </c>
      <c r="CX1547" s="186">
        <f>CX1552+CX1556+CX1560+CX1565+CX1569+CX1573</f>
        <v>0</v>
      </c>
      <c r="CY1547" s="185"/>
      <c r="CZ1547" s="186">
        <f>CZ1552+CZ1556+CZ1560+CZ1565+CZ1569+CZ1573</f>
        <v>0</v>
      </c>
      <c r="DA1547" s="186">
        <f>DA1552+DA1556+DA1560+DA1565+DA1569+DA1573</f>
        <v>0</v>
      </c>
      <c r="DB1547" s="1516"/>
      <c r="DC1547" s="1516"/>
      <c r="DD1547" s="1516"/>
      <c r="DE1547" s="186">
        <f t="shared" ref="DE1547:EB1547" si="4074">DE1552+DE1556+DE1560+DE1565+DE1569+DE1573</f>
        <v>0</v>
      </c>
      <c r="DF1547" s="284"/>
      <c r="DG1547" s="186"/>
      <c r="DH1547" s="186"/>
      <c r="DI1547" s="186"/>
      <c r="DJ1547" s="186"/>
      <c r="DK1547" s="186"/>
      <c r="DL1547" s="186"/>
      <c r="DM1547" s="186"/>
      <c r="DN1547" s="185"/>
      <c r="DO1547" s="186"/>
      <c r="DP1547" s="284"/>
      <c r="DQ1547" s="186"/>
      <c r="DR1547" s="186"/>
      <c r="DS1547" s="186"/>
      <c r="DT1547" s="186"/>
      <c r="DU1547" s="186"/>
      <c r="DV1547" s="186"/>
      <c r="DW1547" s="186"/>
      <c r="DX1547" s="185"/>
      <c r="DY1547" s="186"/>
      <c r="DZ1547" s="2312">
        <f t="shared" si="4074"/>
        <v>0</v>
      </c>
      <c r="EA1547" s="284">
        <f t="shared" si="4074"/>
        <v>0</v>
      </c>
      <c r="EB1547" s="186">
        <f t="shared" si="4074"/>
        <v>0</v>
      </c>
      <c r="EC1547" s="186">
        <f t="shared" ref="EC1547" si="4075">EC1552+EC1556+EC1560+EC1565+EC1569+EC1573</f>
        <v>0</v>
      </c>
      <c r="ED1547" s="177"/>
      <c r="EE1547" s="177"/>
      <c r="EF1547" s="177"/>
      <c r="EG1547" s="177"/>
      <c r="EH1547" s="1616"/>
    </row>
    <row r="1548" spans="1:138" ht="15" hidden="1" customHeight="1" outlineLevel="1">
      <c r="A1548" s="102"/>
      <c r="B1548" s="18"/>
      <c r="C1548" s="103" t="s">
        <v>18</v>
      </c>
      <c r="D1548" s="104" t="s">
        <v>47</v>
      </c>
      <c r="E1548" s="84"/>
      <c r="F1548" s="84"/>
      <c r="G1548" s="84"/>
      <c r="H1548" s="84"/>
      <c r="I1548" s="84"/>
      <c r="J1548" s="84"/>
      <c r="K1548" s="84"/>
      <c r="L1548" s="84"/>
      <c r="M1548" s="2199"/>
      <c r="N1548" s="68"/>
      <c r="O1548" s="84"/>
      <c r="P1548" s="185"/>
      <c r="Q1548" s="185"/>
      <c r="R1548" s="185"/>
      <c r="S1548" s="185"/>
      <c r="T1548" s="185"/>
      <c r="U1548" s="185"/>
      <c r="V1548" s="84"/>
      <c r="W1548" s="84"/>
      <c r="X1548" s="84"/>
      <c r="Y1548" s="84"/>
      <c r="Z1548" s="84"/>
      <c r="AA1548" s="185"/>
      <c r="AB1548" s="185"/>
      <c r="AC1548" s="185"/>
      <c r="AD1548" s="185"/>
      <c r="AE1548" s="185"/>
      <c r="AF1548" s="18"/>
      <c r="AG1548" s="18"/>
      <c r="AH1548" s="185"/>
      <c r="AI1548" s="185"/>
      <c r="AJ1548" s="185"/>
      <c r="AK1548" s="185"/>
      <c r="AL1548" s="185"/>
      <c r="AM1548" s="185"/>
      <c r="AN1548" s="185"/>
      <c r="AO1548" s="185"/>
      <c r="AP1548" s="185"/>
      <c r="AQ1548" s="185"/>
      <c r="AR1548" s="185"/>
      <c r="AS1548" s="185"/>
      <c r="AT1548" s="185"/>
      <c r="AU1548" s="185"/>
      <c r="AV1548" s="185"/>
      <c r="AW1548" s="185"/>
      <c r="AX1548" s="185"/>
      <c r="AY1548" s="185"/>
      <c r="AZ1548" s="185"/>
      <c r="BA1548" s="185"/>
      <c r="BB1548" s="185"/>
      <c r="BC1548" s="185"/>
      <c r="BD1548" s="185"/>
      <c r="BE1548" s="185"/>
      <c r="BF1548" s="185"/>
      <c r="BG1548" s="185"/>
      <c r="BH1548" s="185"/>
      <c r="BI1548" s="185"/>
      <c r="BJ1548" s="185"/>
      <c r="BK1548" s="185"/>
      <c r="BL1548" s="185"/>
      <c r="BM1548" s="185"/>
      <c r="BN1548" s="185"/>
      <c r="BO1548" s="185"/>
      <c r="BP1548" s="185"/>
      <c r="BQ1548" s="185"/>
      <c r="BR1548" s="185"/>
      <c r="BS1548" s="185"/>
      <c r="BT1548" s="185"/>
      <c r="BU1548" s="185"/>
      <c r="BV1548" s="185"/>
      <c r="BW1548" s="185"/>
      <c r="BX1548" s="185"/>
      <c r="BY1548" s="185"/>
      <c r="BZ1548" s="185"/>
      <c r="CA1548" s="185"/>
      <c r="CB1548" s="185"/>
      <c r="CC1548" s="185"/>
      <c r="CD1548" s="185"/>
      <c r="CE1548" s="185"/>
      <c r="CF1548" s="185"/>
      <c r="CG1548" s="185"/>
      <c r="CH1548" s="185"/>
      <c r="CI1548" s="185"/>
      <c r="CJ1548" s="185"/>
      <c r="CK1548" s="185"/>
      <c r="CL1548" s="185"/>
      <c r="CM1548" s="185"/>
      <c r="CN1548" s="185"/>
      <c r="CO1548" s="185"/>
      <c r="CP1548" s="2234"/>
      <c r="CQ1548" s="2234"/>
      <c r="CR1548" s="2234"/>
      <c r="CS1548" s="283"/>
      <c r="CT1548" s="283"/>
      <c r="CU1548" s="283"/>
      <c r="CV1548" s="185"/>
      <c r="CW1548" s="185"/>
      <c r="CX1548" s="185"/>
      <c r="CY1548" s="185"/>
      <c r="CZ1548" s="185"/>
      <c r="DA1548" s="185"/>
      <c r="DB1548" s="1622"/>
      <c r="DC1548" s="1622"/>
      <c r="DD1548" s="1622"/>
      <c r="DE1548" s="185"/>
      <c r="DF1548" s="283"/>
      <c r="DG1548" s="185"/>
      <c r="DH1548" s="185"/>
      <c r="DI1548" s="185"/>
      <c r="DJ1548" s="185"/>
      <c r="DK1548" s="185"/>
      <c r="DL1548" s="185"/>
      <c r="DM1548" s="185"/>
      <c r="DN1548" s="186"/>
      <c r="DO1548" s="185"/>
      <c r="DP1548" s="283"/>
      <c r="DQ1548" s="185"/>
      <c r="DR1548" s="185"/>
      <c r="DS1548" s="185"/>
      <c r="DT1548" s="185"/>
      <c r="DU1548" s="185"/>
      <c r="DV1548" s="185"/>
      <c r="DW1548" s="185"/>
      <c r="DX1548" s="186"/>
      <c r="DY1548" s="185"/>
      <c r="DZ1548" s="2234"/>
      <c r="EA1548" s="283"/>
      <c r="EB1548" s="185"/>
      <c r="EC1548" s="185"/>
      <c r="ED1548" s="202"/>
      <c r="EE1548" s="202"/>
      <c r="EF1548" s="202"/>
      <c r="EG1548" s="202"/>
      <c r="EH1548" s="1614"/>
    </row>
    <row r="1549" spans="1:138" ht="15" hidden="1" customHeight="1" outlineLevel="1">
      <c r="A1549" s="67"/>
      <c r="B1549" s="23"/>
      <c r="C1549" s="95" t="s">
        <v>129</v>
      </c>
      <c r="D1549" s="96" t="s">
        <v>130</v>
      </c>
      <c r="E1549" s="84"/>
      <c r="F1549" s="84"/>
      <c r="G1549" s="84"/>
      <c r="H1549" s="84"/>
      <c r="I1549" s="84"/>
      <c r="J1549" s="84"/>
      <c r="K1549" s="84"/>
      <c r="L1549" s="84"/>
      <c r="M1549" s="2199"/>
      <c r="N1549" s="68"/>
      <c r="O1549" s="84"/>
      <c r="P1549" s="185"/>
      <c r="Q1549" s="185"/>
      <c r="R1549" s="185"/>
      <c r="S1549" s="185"/>
      <c r="T1549" s="185"/>
      <c r="U1549" s="185"/>
      <c r="V1549" s="84"/>
      <c r="W1549" s="84"/>
      <c r="X1549" s="84"/>
      <c r="Y1549" s="84"/>
      <c r="Z1549" s="84"/>
      <c r="AA1549" s="185"/>
      <c r="AB1549" s="185"/>
      <c r="AC1549" s="185"/>
      <c r="AD1549" s="185"/>
      <c r="AE1549" s="185"/>
      <c r="AF1549" s="23"/>
      <c r="AG1549" s="23"/>
      <c r="AH1549" s="185"/>
      <c r="AI1549" s="185"/>
      <c r="AJ1549" s="185"/>
      <c r="AK1549" s="185"/>
      <c r="AL1549" s="185"/>
      <c r="AM1549" s="185"/>
      <c r="AN1549" s="185"/>
      <c r="AO1549" s="185"/>
      <c r="AP1549" s="185"/>
      <c r="AQ1549" s="185"/>
      <c r="AR1549" s="185"/>
      <c r="AS1549" s="185"/>
      <c r="AT1549" s="185"/>
      <c r="AU1549" s="185"/>
      <c r="AV1549" s="185"/>
      <c r="AW1549" s="185"/>
      <c r="AX1549" s="185"/>
      <c r="AY1549" s="185"/>
      <c r="AZ1549" s="185"/>
      <c r="BA1549" s="185"/>
      <c r="BB1549" s="185"/>
      <c r="BC1549" s="185"/>
      <c r="BD1549" s="185"/>
      <c r="BE1549" s="185"/>
      <c r="BF1549" s="185"/>
      <c r="BG1549" s="185"/>
      <c r="BH1549" s="185"/>
      <c r="BI1549" s="185"/>
      <c r="BJ1549" s="185"/>
      <c r="BK1549" s="185"/>
      <c r="BL1549" s="185"/>
      <c r="BM1549" s="185"/>
      <c r="BN1549" s="185"/>
      <c r="BO1549" s="185"/>
      <c r="BP1549" s="185"/>
      <c r="BQ1549" s="185"/>
      <c r="BR1549" s="185"/>
      <c r="BS1549" s="185"/>
      <c r="BT1549" s="185"/>
      <c r="BU1549" s="185"/>
      <c r="BV1549" s="185"/>
      <c r="BW1549" s="185"/>
      <c r="BX1549" s="185"/>
      <c r="BY1549" s="185"/>
      <c r="BZ1549" s="185"/>
      <c r="CA1549" s="185"/>
      <c r="CB1549" s="185"/>
      <c r="CC1549" s="185"/>
      <c r="CD1549" s="185"/>
      <c r="CE1549" s="185"/>
      <c r="CF1549" s="185"/>
      <c r="CG1549" s="185"/>
      <c r="CH1549" s="185"/>
      <c r="CI1549" s="185"/>
      <c r="CJ1549" s="185"/>
      <c r="CK1549" s="185"/>
      <c r="CL1549" s="185"/>
      <c r="CM1549" s="185"/>
      <c r="CN1549" s="185"/>
      <c r="CO1549" s="185"/>
      <c r="CP1549" s="2234"/>
      <c r="CQ1549" s="2234"/>
      <c r="CR1549" s="2234"/>
      <c r="CS1549" s="283"/>
      <c r="CT1549" s="283"/>
      <c r="CU1549" s="283"/>
      <c r="CV1549" s="185"/>
      <c r="CW1549" s="185"/>
      <c r="CX1549" s="185"/>
      <c r="CY1549" s="185"/>
      <c r="CZ1549" s="185"/>
      <c r="DA1549" s="185"/>
      <c r="DB1549" s="1622"/>
      <c r="DC1549" s="1622"/>
      <c r="DD1549" s="1622"/>
      <c r="DE1549" s="185"/>
      <c r="DF1549" s="283"/>
      <c r="DG1549" s="185"/>
      <c r="DH1549" s="185"/>
      <c r="DI1549" s="185"/>
      <c r="DJ1549" s="185"/>
      <c r="DK1549" s="185"/>
      <c r="DL1549" s="185"/>
      <c r="DM1549" s="185"/>
      <c r="DN1549" s="185"/>
      <c r="DO1549" s="185"/>
      <c r="DP1549" s="283"/>
      <c r="DQ1549" s="185"/>
      <c r="DR1549" s="185"/>
      <c r="DS1549" s="185"/>
      <c r="DT1549" s="185"/>
      <c r="DU1549" s="185"/>
      <c r="DV1549" s="185"/>
      <c r="DW1549" s="185"/>
      <c r="DX1549" s="185"/>
      <c r="DY1549" s="185"/>
      <c r="DZ1549" s="2234"/>
      <c r="EA1549" s="283"/>
      <c r="EB1549" s="185"/>
      <c r="EC1549" s="185"/>
      <c r="ED1549" s="202"/>
      <c r="EE1549" s="202"/>
      <c r="EF1549" s="202"/>
      <c r="EG1549" s="202"/>
      <c r="EH1549" s="1614"/>
    </row>
    <row r="1550" spans="1:138" ht="15" hidden="1" customHeight="1" outlineLevel="1">
      <c r="A1550" s="67"/>
      <c r="B1550" s="23"/>
      <c r="C1550" s="95"/>
      <c r="D1550" s="96"/>
      <c r="E1550" s="67"/>
      <c r="F1550" s="67"/>
      <c r="G1550" s="67"/>
      <c r="H1550" s="86">
        <f>SUM(I1550:L1550)</f>
        <v>0</v>
      </c>
      <c r="I1550" s="67"/>
      <c r="J1550" s="67"/>
      <c r="K1550" s="67"/>
      <c r="L1550" s="67"/>
      <c r="M1550" s="2216"/>
      <c r="N1550" s="85"/>
      <c r="O1550" s="67"/>
      <c r="P1550" s="23"/>
      <c r="Q1550" s="185">
        <f>SUM(R1550:U1550)</f>
        <v>0</v>
      </c>
      <c r="R1550" s="196"/>
      <c r="S1550" s="196"/>
      <c r="T1550" s="196"/>
      <c r="U1550" s="196"/>
      <c r="V1550" s="86">
        <f>SUM(W1550:Z1550)</f>
        <v>0</v>
      </c>
      <c r="W1550" s="67"/>
      <c r="X1550" s="67"/>
      <c r="Y1550" s="67"/>
      <c r="Z1550" s="67"/>
      <c r="AA1550" s="185">
        <f>SUM(AB1550:AE1550)</f>
        <v>0</v>
      </c>
      <c r="AB1550" s="196"/>
      <c r="AC1550" s="196"/>
      <c r="AD1550" s="196"/>
      <c r="AE1550" s="196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  <c r="BT1550" s="33"/>
      <c r="BU1550" s="33"/>
      <c r="BV1550" s="33"/>
      <c r="BW1550" s="33"/>
      <c r="BX1550" s="33"/>
      <c r="BY1550" s="33"/>
      <c r="BZ1550" s="33"/>
      <c r="CA1550" s="33"/>
      <c r="CB1550" s="33"/>
      <c r="CC1550" s="33"/>
      <c r="CD1550" s="33"/>
      <c r="CE1550" s="33"/>
      <c r="CF1550" s="33"/>
      <c r="CG1550" s="33"/>
      <c r="CH1550" s="33"/>
      <c r="CI1550" s="33"/>
      <c r="CJ1550" s="33"/>
      <c r="CK1550" s="33"/>
      <c r="CL1550" s="33"/>
      <c r="CM1550" s="33"/>
      <c r="CN1550" s="33"/>
      <c r="CO1550" s="33"/>
      <c r="CP1550" s="2239"/>
      <c r="CQ1550" s="2239"/>
      <c r="CR1550" s="2239"/>
      <c r="CS1550" s="210"/>
      <c r="CT1550" s="210"/>
      <c r="CU1550" s="210"/>
      <c r="CV1550" s="33"/>
      <c r="CW1550" s="33"/>
      <c r="CX1550" s="33"/>
      <c r="CY1550" s="33"/>
      <c r="CZ1550" s="33"/>
      <c r="DA1550" s="33"/>
      <c r="DB1550" s="1498"/>
      <c r="DC1550" s="1498"/>
      <c r="DD1550" s="1498"/>
      <c r="DE1550" s="33"/>
      <c r="DF1550" s="210"/>
      <c r="DG1550" s="33"/>
      <c r="DH1550" s="33"/>
      <c r="DI1550" s="33"/>
      <c r="DJ1550" s="33"/>
      <c r="DK1550" s="33"/>
      <c r="DL1550" s="33"/>
      <c r="DM1550" s="33"/>
      <c r="DN1550" s="185"/>
      <c r="DO1550" s="33"/>
      <c r="DP1550" s="210"/>
      <c r="DQ1550" s="33"/>
      <c r="DR1550" s="33"/>
      <c r="DS1550" s="33"/>
      <c r="DT1550" s="33"/>
      <c r="DU1550" s="33"/>
      <c r="DV1550" s="33"/>
      <c r="DW1550" s="33"/>
      <c r="DX1550" s="185"/>
      <c r="DY1550" s="33"/>
      <c r="DZ1550" s="2239"/>
      <c r="EA1550" s="210"/>
      <c r="EB1550" s="33"/>
      <c r="EC1550" s="33"/>
      <c r="ED1550" s="201"/>
      <c r="EE1550" s="201"/>
      <c r="EF1550" s="201"/>
      <c r="EG1550" s="201"/>
      <c r="EH1550" s="1581"/>
    </row>
    <row r="1551" spans="1:138" ht="15" hidden="1" customHeight="1" outlineLevel="1">
      <c r="A1551" s="67"/>
      <c r="B1551" s="23"/>
      <c r="C1551" s="95"/>
      <c r="D1551" s="23"/>
      <c r="E1551" s="67"/>
      <c r="F1551" s="67"/>
      <c r="G1551" s="67"/>
      <c r="H1551" s="86">
        <f>SUM(I1551:L1551)</f>
        <v>0</v>
      </c>
      <c r="I1551" s="67"/>
      <c r="J1551" s="67"/>
      <c r="K1551" s="67"/>
      <c r="L1551" s="67"/>
      <c r="M1551" s="2216"/>
      <c r="N1551" s="85"/>
      <c r="O1551" s="67"/>
      <c r="P1551" s="23"/>
      <c r="Q1551" s="185">
        <f>SUM(R1551:U1551)</f>
        <v>0</v>
      </c>
      <c r="R1551" s="196"/>
      <c r="S1551" s="196"/>
      <c r="T1551" s="196"/>
      <c r="U1551" s="196"/>
      <c r="V1551" s="86">
        <f>SUM(W1551:Z1551)</f>
        <v>0</v>
      </c>
      <c r="W1551" s="67"/>
      <c r="X1551" s="67"/>
      <c r="Y1551" s="67"/>
      <c r="Z1551" s="67"/>
      <c r="AA1551" s="185">
        <f>SUM(AB1551:AE1551)</f>
        <v>0</v>
      </c>
      <c r="AB1551" s="196"/>
      <c r="AC1551" s="196"/>
      <c r="AD1551" s="196"/>
      <c r="AE1551" s="196"/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  <c r="AZ1551" s="33"/>
      <c r="BA1551" s="33"/>
      <c r="BB1551" s="33"/>
      <c r="BC1551" s="33"/>
      <c r="BD1551" s="33"/>
      <c r="BE1551" s="33"/>
      <c r="BF1551" s="33"/>
      <c r="BG1551" s="33"/>
      <c r="BH1551" s="33"/>
      <c r="BI1551" s="33"/>
      <c r="BJ1551" s="33"/>
      <c r="BK1551" s="33"/>
      <c r="BL1551" s="33"/>
      <c r="BM1551" s="33"/>
      <c r="BN1551" s="33"/>
      <c r="BO1551" s="33"/>
      <c r="BP1551" s="33"/>
      <c r="BQ1551" s="33"/>
      <c r="BR1551" s="33"/>
      <c r="BS1551" s="33"/>
      <c r="BT1551" s="33"/>
      <c r="BU1551" s="33"/>
      <c r="BV1551" s="33"/>
      <c r="BW1551" s="33"/>
      <c r="BX1551" s="33"/>
      <c r="BY1551" s="33"/>
      <c r="BZ1551" s="33"/>
      <c r="CA1551" s="33"/>
      <c r="CB1551" s="33"/>
      <c r="CC1551" s="33"/>
      <c r="CD1551" s="33"/>
      <c r="CE1551" s="33"/>
      <c r="CF1551" s="33"/>
      <c r="CG1551" s="33"/>
      <c r="CH1551" s="33"/>
      <c r="CI1551" s="33"/>
      <c r="CJ1551" s="33"/>
      <c r="CK1551" s="33"/>
      <c r="CL1551" s="33"/>
      <c r="CM1551" s="33"/>
      <c r="CN1551" s="33"/>
      <c r="CO1551" s="33"/>
      <c r="CP1551" s="2239"/>
      <c r="CQ1551" s="2239"/>
      <c r="CR1551" s="2239"/>
      <c r="CS1551" s="210"/>
      <c r="CT1551" s="210"/>
      <c r="CU1551" s="210"/>
      <c r="CV1551" s="33"/>
      <c r="CW1551" s="33"/>
      <c r="CX1551" s="33"/>
      <c r="CY1551" s="33"/>
      <c r="CZ1551" s="33"/>
      <c r="DA1551" s="33"/>
      <c r="DB1551" s="1498"/>
      <c r="DC1551" s="1498"/>
      <c r="DD1551" s="1498"/>
      <c r="DE1551" s="33"/>
      <c r="DF1551" s="210"/>
      <c r="DG1551" s="33"/>
      <c r="DH1551" s="33"/>
      <c r="DI1551" s="33"/>
      <c r="DJ1551" s="33"/>
      <c r="DK1551" s="33"/>
      <c r="DL1551" s="33"/>
      <c r="DM1551" s="33"/>
      <c r="DN1551" s="33"/>
      <c r="DO1551" s="33"/>
      <c r="DP1551" s="210"/>
      <c r="DQ1551" s="33"/>
      <c r="DR1551" s="33"/>
      <c r="DS1551" s="33"/>
      <c r="DT1551" s="33"/>
      <c r="DU1551" s="33"/>
      <c r="DV1551" s="33"/>
      <c r="DW1551" s="33"/>
      <c r="DX1551" s="33"/>
      <c r="DY1551" s="33"/>
      <c r="DZ1551" s="2239"/>
      <c r="EA1551" s="210"/>
      <c r="EB1551" s="33"/>
      <c r="EC1551" s="33"/>
      <c r="ED1551" s="201"/>
      <c r="EE1551" s="201"/>
      <c r="EF1551" s="201"/>
      <c r="EG1551" s="201"/>
      <c r="EH1551" s="1581"/>
    </row>
    <row r="1552" spans="1:138" ht="15" hidden="1" customHeight="1" outlineLevel="1">
      <c r="A1552" s="67"/>
      <c r="B1552" s="23"/>
      <c r="C1552" s="95" t="s">
        <v>49</v>
      </c>
      <c r="D1552" s="105" t="s">
        <v>1</v>
      </c>
      <c r="E1552" s="84"/>
      <c r="F1552" s="84"/>
      <c r="G1552" s="84"/>
      <c r="H1552" s="84"/>
      <c r="I1552" s="84"/>
      <c r="J1552" s="84"/>
      <c r="K1552" s="84"/>
      <c r="L1552" s="84"/>
      <c r="M1552" s="2199"/>
      <c r="N1552" s="68"/>
      <c r="O1552" s="84"/>
      <c r="P1552" s="185"/>
      <c r="Q1552" s="185"/>
      <c r="R1552" s="185"/>
      <c r="S1552" s="185"/>
      <c r="T1552" s="185"/>
      <c r="U1552" s="185"/>
      <c r="V1552" s="84"/>
      <c r="W1552" s="84"/>
      <c r="X1552" s="84"/>
      <c r="Y1552" s="84"/>
      <c r="Z1552" s="84"/>
      <c r="AA1552" s="185"/>
      <c r="AB1552" s="185"/>
      <c r="AC1552" s="185"/>
      <c r="AD1552" s="185"/>
      <c r="AE1552" s="185"/>
      <c r="AF1552" s="105"/>
      <c r="AG1552" s="105"/>
      <c r="AH1552" s="185">
        <f>SUM(AH1550:AH1551)</f>
        <v>0</v>
      </c>
      <c r="AI1552" s="185">
        <f>SUM(AI1550:AI1551)</f>
        <v>0</v>
      </c>
      <c r="AJ1552" s="185">
        <f t="shared" ref="AJ1552:AV1552" si="4076">SUM(AJ1550:AJ1551)</f>
        <v>0</v>
      </c>
      <c r="AK1552" s="185">
        <f t="shared" si="4076"/>
        <v>0</v>
      </c>
      <c r="AL1552" s="185">
        <f t="shared" si="4076"/>
        <v>0</v>
      </c>
      <c r="AM1552" s="185">
        <f t="shared" si="4076"/>
        <v>0</v>
      </c>
      <c r="AN1552" s="185">
        <f t="shared" si="4076"/>
        <v>0</v>
      </c>
      <c r="AO1552" s="185">
        <f t="shared" si="4076"/>
        <v>0</v>
      </c>
      <c r="AP1552" s="185">
        <f t="shared" si="4076"/>
        <v>0</v>
      </c>
      <c r="AQ1552" s="185">
        <f t="shared" si="4076"/>
        <v>0</v>
      </c>
      <c r="AR1552" s="185">
        <f t="shared" si="4076"/>
        <v>0</v>
      </c>
      <c r="AS1552" s="185">
        <f t="shared" si="4076"/>
        <v>0</v>
      </c>
      <c r="AT1552" s="185">
        <f t="shared" si="4076"/>
        <v>0</v>
      </c>
      <c r="AU1552" s="185">
        <f t="shared" si="4076"/>
        <v>0</v>
      </c>
      <c r="AV1552" s="185">
        <f t="shared" si="4076"/>
        <v>0</v>
      </c>
      <c r="AW1552" s="185">
        <f>SUM(AW1550:AW1551)</f>
        <v>0</v>
      </c>
      <c r="AX1552" s="185">
        <f>SUM(AX1550:AX1551)</f>
        <v>0</v>
      </c>
      <c r="AY1552" s="185">
        <f t="shared" ref="AY1552:BK1552" si="4077">SUM(AY1550:AY1551)</f>
        <v>0</v>
      </c>
      <c r="AZ1552" s="185">
        <f t="shared" si="4077"/>
        <v>0</v>
      </c>
      <c r="BA1552" s="185">
        <f t="shared" si="4077"/>
        <v>0</v>
      </c>
      <c r="BB1552" s="185">
        <f t="shared" si="4077"/>
        <v>0</v>
      </c>
      <c r="BC1552" s="185">
        <f t="shared" si="4077"/>
        <v>0</v>
      </c>
      <c r="BD1552" s="185">
        <f t="shared" si="4077"/>
        <v>0</v>
      </c>
      <c r="BE1552" s="185">
        <f t="shared" si="4077"/>
        <v>0</v>
      </c>
      <c r="BF1552" s="185">
        <f t="shared" si="4077"/>
        <v>0</v>
      </c>
      <c r="BG1552" s="185">
        <f t="shared" si="4077"/>
        <v>0</v>
      </c>
      <c r="BH1552" s="185">
        <f t="shared" si="4077"/>
        <v>0</v>
      </c>
      <c r="BI1552" s="185">
        <f t="shared" si="4077"/>
        <v>0</v>
      </c>
      <c r="BJ1552" s="185">
        <f t="shared" si="4077"/>
        <v>0</v>
      </c>
      <c r="BK1552" s="185">
        <f t="shared" si="4077"/>
        <v>0</v>
      </c>
      <c r="BL1552" s="185">
        <f>SUM(BL1550:BL1551)</f>
        <v>0</v>
      </c>
      <c r="BM1552" s="185">
        <f>SUM(BM1550:BM1551)</f>
        <v>0</v>
      </c>
      <c r="BN1552" s="185">
        <f t="shared" ref="BN1552:BZ1552" si="4078">SUM(BN1550:BN1551)</f>
        <v>0</v>
      </c>
      <c r="BO1552" s="185">
        <f t="shared" si="4078"/>
        <v>0</v>
      </c>
      <c r="BP1552" s="185">
        <f t="shared" si="4078"/>
        <v>0</v>
      </c>
      <c r="BQ1552" s="185">
        <f t="shared" si="4078"/>
        <v>0</v>
      </c>
      <c r="BR1552" s="185">
        <f t="shared" si="4078"/>
        <v>0</v>
      </c>
      <c r="BS1552" s="185">
        <f t="shared" si="4078"/>
        <v>0</v>
      </c>
      <c r="BT1552" s="185">
        <f t="shared" si="4078"/>
        <v>0</v>
      </c>
      <c r="BU1552" s="185">
        <f t="shared" si="4078"/>
        <v>0</v>
      </c>
      <c r="BV1552" s="185">
        <f t="shared" si="4078"/>
        <v>0</v>
      </c>
      <c r="BW1552" s="185">
        <f t="shared" si="4078"/>
        <v>0</v>
      </c>
      <c r="BX1552" s="185">
        <f t="shared" si="4078"/>
        <v>0</v>
      </c>
      <c r="BY1552" s="185">
        <f t="shared" si="4078"/>
        <v>0</v>
      </c>
      <c r="BZ1552" s="185">
        <f t="shared" si="4078"/>
        <v>0</v>
      </c>
      <c r="CA1552" s="185">
        <f>SUM(CA1550:CA1551)</f>
        <v>0</v>
      </c>
      <c r="CB1552" s="185">
        <f>SUM(CB1550:CB1551)</f>
        <v>0</v>
      </c>
      <c r="CC1552" s="185">
        <f t="shared" ref="CC1552:CO1552" si="4079">SUM(CC1550:CC1551)</f>
        <v>0</v>
      </c>
      <c r="CD1552" s="185">
        <f t="shared" si="4079"/>
        <v>0</v>
      </c>
      <c r="CE1552" s="185">
        <f t="shared" si="4079"/>
        <v>0</v>
      </c>
      <c r="CF1552" s="185">
        <f t="shared" si="4079"/>
        <v>0</v>
      </c>
      <c r="CG1552" s="185">
        <f t="shared" si="4079"/>
        <v>0</v>
      </c>
      <c r="CH1552" s="185">
        <f t="shared" si="4079"/>
        <v>0</v>
      </c>
      <c r="CI1552" s="185">
        <f t="shared" si="4079"/>
        <v>0</v>
      </c>
      <c r="CJ1552" s="185">
        <f t="shared" si="4079"/>
        <v>0</v>
      </c>
      <c r="CK1552" s="185">
        <f t="shared" si="4079"/>
        <v>0</v>
      </c>
      <c r="CL1552" s="185">
        <f t="shared" si="4079"/>
        <v>0</v>
      </c>
      <c r="CM1552" s="185">
        <f t="shared" si="4079"/>
        <v>0</v>
      </c>
      <c r="CN1552" s="185">
        <f t="shared" si="4079"/>
        <v>0</v>
      </c>
      <c r="CO1552" s="185">
        <f t="shared" si="4079"/>
        <v>0</v>
      </c>
      <c r="CP1552" s="2234">
        <f t="shared" ref="CP1552:CX1552" si="4080">SUM(CP1550:CP1551)</f>
        <v>0</v>
      </c>
      <c r="CQ1552" s="2234">
        <f t="shared" si="4080"/>
        <v>0</v>
      </c>
      <c r="CR1552" s="2234">
        <f t="shared" si="4080"/>
        <v>0</v>
      </c>
      <c r="CS1552" s="283">
        <f t="shared" si="4080"/>
        <v>0</v>
      </c>
      <c r="CT1552" s="283">
        <f t="shared" si="4080"/>
        <v>0</v>
      </c>
      <c r="CU1552" s="283">
        <f t="shared" si="4080"/>
        <v>0</v>
      </c>
      <c r="CV1552" s="185">
        <f t="shared" si="4080"/>
        <v>0</v>
      </c>
      <c r="CW1552" s="185">
        <f t="shared" si="4080"/>
        <v>0</v>
      </c>
      <c r="CX1552" s="185">
        <f t="shared" si="4080"/>
        <v>0</v>
      </c>
      <c r="CY1552" s="185">
        <f t="shared" ref="CY1552:DA1552" si="4081">SUM(CY1550:CY1551)</f>
        <v>0</v>
      </c>
      <c r="CZ1552" s="185">
        <f t="shared" si="4081"/>
        <v>0</v>
      </c>
      <c r="DA1552" s="185">
        <f t="shared" si="4081"/>
        <v>0</v>
      </c>
      <c r="DB1552" s="1622"/>
      <c r="DC1552" s="1622"/>
      <c r="DD1552" s="1622"/>
      <c r="DE1552" s="185">
        <f>SUM(DE1550:DE1551)</f>
        <v>0</v>
      </c>
      <c r="DF1552" s="283"/>
      <c r="DG1552" s="185"/>
      <c r="DH1552" s="185"/>
      <c r="DI1552" s="185"/>
      <c r="DJ1552" s="185"/>
      <c r="DK1552" s="185"/>
      <c r="DL1552" s="185"/>
      <c r="DM1552" s="185"/>
      <c r="DN1552" s="33"/>
      <c r="DO1552" s="185"/>
      <c r="DP1552" s="283"/>
      <c r="DQ1552" s="185"/>
      <c r="DR1552" s="185"/>
      <c r="DS1552" s="185"/>
      <c r="DT1552" s="185"/>
      <c r="DU1552" s="185"/>
      <c r="DV1552" s="185"/>
      <c r="DW1552" s="185"/>
      <c r="DX1552" s="33"/>
      <c r="DY1552" s="185"/>
      <c r="DZ1552" s="2234">
        <f>SUM(DZ1550:DZ1551)</f>
        <v>0</v>
      </c>
      <c r="EA1552" s="283">
        <f t="shared" ref="EA1552:EB1552" si="4082">SUM(EA1550:EA1551)</f>
        <v>0</v>
      </c>
      <c r="EB1552" s="185">
        <f t="shared" si="4082"/>
        <v>0</v>
      </c>
      <c r="EC1552" s="185">
        <f t="shared" ref="EC1552" si="4083">SUM(EC1550:EC1551)</f>
        <v>0</v>
      </c>
      <c r="ED1552" s="202"/>
      <c r="EE1552" s="202"/>
      <c r="EF1552" s="202"/>
      <c r="EG1552" s="202"/>
      <c r="EH1552" s="1614"/>
    </row>
    <row r="1553" spans="1:138" ht="15" hidden="1" customHeight="1" outlineLevel="1">
      <c r="A1553" s="67"/>
      <c r="B1553" s="23"/>
      <c r="C1553" s="95" t="s">
        <v>131</v>
      </c>
      <c r="D1553" s="96" t="s">
        <v>133</v>
      </c>
      <c r="E1553" s="84"/>
      <c r="F1553" s="84"/>
      <c r="G1553" s="84"/>
      <c r="H1553" s="84"/>
      <c r="I1553" s="84"/>
      <c r="J1553" s="84"/>
      <c r="K1553" s="84"/>
      <c r="L1553" s="84"/>
      <c r="M1553" s="2199"/>
      <c r="N1553" s="68"/>
      <c r="O1553" s="84"/>
      <c r="P1553" s="185"/>
      <c r="Q1553" s="185"/>
      <c r="R1553" s="185"/>
      <c r="S1553" s="185"/>
      <c r="T1553" s="185"/>
      <c r="U1553" s="185"/>
      <c r="V1553" s="84"/>
      <c r="W1553" s="84"/>
      <c r="X1553" s="84"/>
      <c r="Y1553" s="84"/>
      <c r="Z1553" s="84"/>
      <c r="AA1553" s="185"/>
      <c r="AB1553" s="185"/>
      <c r="AC1553" s="185"/>
      <c r="AD1553" s="185"/>
      <c r="AE1553" s="185"/>
      <c r="AF1553" s="23"/>
      <c r="AG1553" s="23"/>
      <c r="AH1553" s="185"/>
      <c r="AI1553" s="185"/>
      <c r="AJ1553" s="185"/>
      <c r="AK1553" s="185"/>
      <c r="AL1553" s="185"/>
      <c r="AM1553" s="185"/>
      <c r="AN1553" s="185"/>
      <c r="AO1553" s="185"/>
      <c r="AP1553" s="185"/>
      <c r="AQ1553" s="185"/>
      <c r="AR1553" s="185"/>
      <c r="AS1553" s="185"/>
      <c r="AT1553" s="185"/>
      <c r="AU1553" s="185"/>
      <c r="AV1553" s="185"/>
      <c r="AW1553" s="185"/>
      <c r="AX1553" s="185"/>
      <c r="AY1553" s="185"/>
      <c r="AZ1553" s="185"/>
      <c r="BA1553" s="185"/>
      <c r="BB1553" s="185"/>
      <c r="BC1553" s="185"/>
      <c r="BD1553" s="185"/>
      <c r="BE1553" s="185"/>
      <c r="BF1553" s="185"/>
      <c r="BG1553" s="185"/>
      <c r="BH1553" s="185"/>
      <c r="BI1553" s="185"/>
      <c r="BJ1553" s="185"/>
      <c r="BK1553" s="185"/>
      <c r="BL1553" s="185"/>
      <c r="BM1553" s="185"/>
      <c r="BN1553" s="185"/>
      <c r="BO1553" s="185"/>
      <c r="BP1553" s="185"/>
      <c r="BQ1553" s="185"/>
      <c r="BR1553" s="185"/>
      <c r="BS1553" s="185"/>
      <c r="BT1553" s="185"/>
      <c r="BU1553" s="185"/>
      <c r="BV1553" s="185"/>
      <c r="BW1553" s="185"/>
      <c r="BX1553" s="185"/>
      <c r="BY1553" s="185"/>
      <c r="BZ1553" s="185"/>
      <c r="CA1553" s="185"/>
      <c r="CB1553" s="185"/>
      <c r="CC1553" s="185"/>
      <c r="CD1553" s="185"/>
      <c r="CE1553" s="185"/>
      <c r="CF1553" s="185"/>
      <c r="CG1553" s="185"/>
      <c r="CH1553" s="185"/>
      <c r="CI1553" s="185"/>
      <c r="CJ1553" s="185"/>
      <c r="CK1553" s="185"/>
      <c r="CL1553" s="185"/>
      <c r="CM1553" s="185"/>
      <c r="CN1553" s="185"/>
      <c r="CO1553" s="185"/>
      <c r="CP1553" s="2234"/>
      <c r="CQ1553" s="2234"/>
      <c r="CR1553" s="2234"/>
      <c r="CS1553" s="283"/>
      <c r="CT1553" s="283"/>
      <c r="CU1553" s="283"/>
      <c r="CV1553" s="185"/>
      <c r="CW1553" s="185"/>
      <c r="CX1553" s="185"/>
      <c r="CY1553" s="185"/>
      <c r="CZ1553" s="185"/>
      <c r="DA1553" s="185"/>
      <c r="DB1553" s="1622"/>
      <c r="DC1553" s="1622"/>
      <c r="DD1553" s="1622"/>
      <c r="DE1553" s="185"/>
      <c r="DF1553" s="283"/>
      <c r="DG1553" s="185"/>
      <c r="DH1553" s="185"/>
      <c r="DI1553" s="185"/>
      <c r="DJ1553" s="185"/>
      <c r="DK1553" s="185"/>
      <c r="DL1553" s="185"/>
      <c r="DM1553" s="185"/>
      <c r="DN1553" s="185"/>
      <c r="DO1553" s="185"/>
      <c r="DP1553" s="283"/>
      <c r="DQ1553" s="185"/>
      <c r="DR1553" s="185"/>
      <c r="DS1553" s="185"/>
      <c r="DT1553" s="185"/>
      <c r="DU1553" s="185"/>
      <c r="DV1553" s="185"/>
      <c r="DW1553" s="185"/>
      <c r="DX1553" s="185"/>
      <c r="DY1553" s="185"/>
      <c r="DZ1553" s="2234"/>
      <c r="EA1553" s="283"/>
      <c r="EB1553" s="185"/>
      <c r="EC1553" s="185"/>
      <c r="ED1553" s="202"/>
      <c r="EE1553" s="202"/>
      <c r="EF1553" s="202"/>
      <c r="EG1553" s="202"/>
      <c r="EH1553" s="1614"/>
    </row>
    <row r="1554" spans="1:138" ht="15" hidden="1" customHeight="1" outlineLevel="1">
      <c r="A1554" s="67"/>
      <c r="B1554" s="23"/>
      <c r="C1554" s="95"/>
      <c r="D1554" s="96"/>
      <c r="E1554" s="67"/>
      <c r="F1554" s="67"/>
      <c r="G1554" s="67"/>
      <c r="H1554" s="86">
        <f>SUM(I1554:L1554)</f>
        <v>0</v>
      </c>
      <c r="I1554" s="67"/>
      <c r="J1554" s="67"/>
      <c r="K1554" s="67"/>
      <c r="L1554" s="67"/>
      <c r="M1554" s="2216"/>
      <c r="N1554" s="85"/>
      <c r="O1554" s="67"/>
      <c r="P1554" s="23"/>
      <c r="Q1554" s="185">
        <f>SUM(R1554:U1554)</f>
        <v>0</v>
      </c>
      <c r="R1554" s="196"/>
      <c r="S1554" s="196"/>
      <c r="T1554" s="196"/>
      <c r="U1554" s="196"/>
      <c r="V1554" s="86">
        <f>SUM(W1554:Z1554)</f>
        <v>0</v>
      </c>
      <c r="W1554" s="67"/>
      <c r="X1554" s="67"/>
      <c r="Y1554" s="67"/>
      <c r="Z1554" s="67"/>
      <c r="AA1554" s="185">
        <f>SUM(AB1554:AE1554)</f>
        <v>0</v>
      </c>
      <c r="AB1554" s="196"/>
      <c r="AC1554" s="196"/>
      <c r="AD1554" s="196"/>
      <c r="AE1554" s="196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AZ1554" s="33"/>
      <c r="BA1554" s="33"/>
      <c r="BB1554" s="33"/>
      <c r="BC1554" s="33"/>
      <c r="BD1554" s="33"/>
      <c r="BE1554" s="33"/>
      <c r="BF1554" s="33"/>
      <c r="BG1554" s="33"/>
      <c r="BH1554" s="33"/>
      <c r="BI1554" s="33"/>
      <c r="BJ1554" s="33"/>
      <c r="BK1554" s="33"/>
      <c r="BL1554" s="33"/>
      <c r="BM1554" s="33"/>
      <c r="BN1554" s="33"/>
      <c r="BO1554" s="33"/>
      <c r="BP1554" s="33"/>
      <c r="BQ1554" s="33"/>
      <c r="BR1554" s="33"/>
      <c r="BS1554" s="33"/>
      <c r="BT1554" s="33"/>
      <c r="BU1554" s="33"/>
      <c r="BV1554" s="33"/>
      <c r="BW1554" s="33"/>
      <c r="BX1554" s="33"/>
      <c r="BY1554" s="33"/>
      <c r="BZ1554" s="33"/>
      <c r="CA1554" s="33"/>
      <c r="CB1554" s="33"/>
      <c r="CC1554" s="33"/>
      <c r="CD1554" s="33"/>
      <c r="CE1554" s="33"/>
      <c r="CF1554" s="33"/>
      <c r="CG1554" s="33"/>
      <c r="CH1554" s="33"/>
      <c r="CI1554" s="33"/>
      <c r="CJ1554" s="33"/>
      <c r="CK1554" s="33"/>
      <c r="CL1554" s="33"/>
      <c r="CM1554" s="33"/>
      <c r="CN1554" s="33"/>
      <c r="CO1554" s="33"/>
      <c r="CP1554" s="2239"/>
      <c r="CQ1554" s="2239"/>
      <c r="CR1554" s="2239"/>
      <c r="CS1554" s="210"/>
      <c r="CT1554" s="210"/>
      <c r="CU1554" s="210"/>
      <c r="CV1554" s="33"/>
      <c r="CW1554" s="33"/>
      <c r="CX1554" s="33"/>
      <c r="CY1554" s="33"/>
      <c r="CZ1554" s="33"/>
      <c r="DA1554" s="33"/>
      <c r="DB1554" s="1498"/>
      <c r="DC1554" s="1498"/>
      <c r="DD1554" s="1498"/>
      <c r="DE1554" s="33"/>
      <c r="DF1554" s="210"/>
      <c r="DG1554" s="33"/>
      <c r="DH1554" s="33"/>
      <c r="DI1554" s="33"/>
      <c r="DJ1554" s="33"/>
      <c r="DK1554" s="33"/>
      <c r="DL1554" s="33"/>
      <c r="DM1554" s="33"/>
      <c r="DN1554" s="185"/>
      <c r="DO1554" s="33"/>
      <c r="DP1554" s="210"/>
      <c r="DQ1554" s="33"/>
      <c r="DR1554" s="33"/>
      <c r="DS1554" s="33"/>
      <c r="DT1554" s="33"/>
      <c r="DU1554" s="33"/>
      <c r="DV1554" s="33"/>
      <c r="DW1554" s="33"/>
      <c r="DX1554" s="185"/>
      <c r="DY1554" s="33"/>
      <c r="DZ1554" s="2239"/>
      <c r="EA1554" s="210"/>
      <c r="EB1554" s="33"/>
      <c r="EC1554" s="33"/>
      <c r="ED1554" s="201"/>
      <c r="EE1554" s="201"/>
      <c r="EF1554" s="201"/>
      <c r="EG1554" s="201"/>
      <c r="EH1554" s="1581"/>
    </row>
    <row r="1555" spans="1:138" ht="15" hidden="1" customHeight="1" outlineLevel="1">
      <c r="A1555" s="67"/>
      <c r="B1555" s="23"/>
      <c r="C1555" s="95"/>
      <c r="D1555" s="23"/>
      <c r="E1555" s="67"/>
      <c r="F1555" s="67"/>
      <c r="G1555" s="67"/>
      <c r="H1555" s="86">
        <f>SUM(I1555:L1555)</f>
        <v>0</v>
      </c>
      <c r="I1555" s="67"/>
      <c r="J1555" s="67"/>
      <c r="K1555" s="67"/>
      <c r="L1555" s="67"/>
      <c r="M1555" s="2216"/>
      <c r="N1555" s="85"/>
      <c r="O1555" s="67"/>
      <c r="P1555" s="23"/>
      <c r="Q1555" s="185">
        <f>SUM(R1555:U1555)</f>
        <v>0</v>
      </c>
      <c r="R1555" s="196"/>
      <c r="S1555" s="196"/>
      <c r="T1555" s="196"/>
      <c r="U1555" s="196"/>
      <c r="V1555" s="86">
        <f>SUM(W1555:Z1555)</f>
        <v>0</v>
      </c>
      <c r="W1555" s="67"/>
      <c r="X1555" s="67"/>
      <c r="Y1555" s="67"/>
      <c r="Z1555" s="67"/>
      <c r="AA1555" s="185">
        <f>SUM(AB1555:AE1555)</f>
        <v>0</v>
      </c>
      <c r="AB1555" s="196"/>
      <c r="AC1555" s="196"/>
      <c r="AD1555" s="196"/>
      <c r="AE1555" s="196"/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  <c r="AX1555" s="33"/>
      <c r="AY1555" s="33"/>
      <c r="AZ1555" s="33"/>
      <c r="BA1555" s="33"/>
      <c r="BB1555" s="33"/>
      <c r="BC1555" s="33"/>
      <c r="BD1555" s="33"/>
      <c r="BE1555" s="33"/>
      <c r="BF1555" s="33"/>
      <c r="BG1555" s="33"/>
      <c r="BH1555" s="33"/>
      <c r="BI1555" s="33"/>
      <c r="BJ1555" s="33"/>
      <c r="BK1555" s="33"/>
      <c r="BL1555" s="33"/>
      <c r="BM1555" s="33"/>
      <c r="BN1555" s="33"/>
      <c r="BO1555" s="33"/>
      <c r="BP1555" s="33"/>
      <c r="BQ1555" s="33"/>
      <c r="BR1555" s="33"/>
      <c r="BS1555" s="33"/>
      <c r="BT1555" s="33"/>
      <c r="BU1555" s="33"/>
      <c r="BV1555" s="33"/>
      <c r="BW1555" s="33"/>
      <c r="BX1555" s="33"/>
      <c r="BY1555" s="33"/>
      <c r="BZ1555" s="33"/>
      <c r="CA1555" s="33"/>
      <c r="CB1555" s="33"/>
      <c r="CC1555" s="33"/>
      <c r="CD1555" s="33"/>
      <c r="CE1555" s="33"/>
      <c r="CF1555" s="33"/>
      <c r="CG1555" s="33"/>
      <c r="CH1555" s="33"/>
      <c r="CI1555" s="33"/>
      <c r="CJ1555" s="33"/>
      <c r="CK1555" s="33"/>
      <c r="CL1555" s="33"/>
      <c r="CM1555" s="33"/>
      <c r="CN1555" s="33"/>
      <c r="CO1555" s="33"/>
      <c r="CP1555" s="2239"/>
      <c r="CQ1555" s="2239"/>
      <c r="CR1555" s="2239"/>
      <c r="CS1555" s="210"/>
      <c r="CT1555" s="210"/>
      <c r="CU1555" s="210"/>
      <c r="CV1555" s="33"/>
      <c r="CW1555" s="33"/>
      <c r="CX1555" s="33"/>
      <c r="CY1555" s="33"/>
      <c r="CZ1555" s="33"/>
      <c r="DA1555" s="33"/>
      <c r="DB1555" s="1498"/>
      <c r="DC1555" s="1498"/>
      <c r="DD1555" s="1498"/>
      <c r="DE1555" s="33"/>
      <c r="DF1555" s="210"/>
      <c r="DG1555" s="33"/>
      <c r="DH1555" s="33"/>
      <c r="DI1555" s="33"/>
      <c r="DJ1555" s="33"/>
      <c r="DK1555" s="33"/>
      <c r="DL1555" s="33"/>
      <c r="DM1555" s="33"/>
      <c r="DN1555" s="33"/>
      <c r="DO1555" s="33"/>
      <c r="DP1555" s="210"/>
      <c r="DQ1555" s="33"/>
      <c r="DR1555" s="33"/>
      <c r="DS1555" s="33"/>
      <c r="DT1555" s="33"/>
      <c r="DU1555" s="33"/>
      <c r="DV1555" s="33"/>
      <c r="DW1555" s="33"/>
      <c r="DX1555" s="33"/>
      <c r="DY1555" s="33"/>
      <c r="DZ1555" s="2239"/>
      <c r="EA1555" s="210"/>
      <c r="EB1555" s="33"/>
      <c r="EC1555" s="33"/>
      <c r="ED1555" s="201"/>
      <c r="EE1555" s="201"/>
      <c r="EF1555" s="201"/>
      <c r="EG1555" s="201"/>
      <c r="EH1555" s="1581"/>
    </row>
    <row r="1556" spans="1:138" ht="15" hidden="1" customHeight="1" outlineLevel="1">
      <c r="A1556" s="67"/>
      <c r="B1556" s="23"/>
      <c r="C1556" s="95" t="s">
        <v>49</v>
      </c>
      <c r="D1556" s="105" t="s">
        <v>1</v>
      </c>
      <c r="E1556" s="84"/>
      <c r="F1556" s="84"/>
      <c r="G1556" s="84"/>
      <c r="H1556" s="84"/>
      <c r="I1556" s="84"/>
      <c r="J1556" s="84"/>
      <c r="K1556" s="84"/>
      <c r="L1556" s="84"/>
      <c r="M1556" s="2199"/>
      <c r="N1556" s="68"/>
      <c r="O1556" s="84"/>
      <c r="P1556" s="185"/>
      <c r="Q1556" s="185"/>
      <c r="R1556" s="185"/>
      <c r="S1556" s="185"/>
      <c r="T1556" s="185"/>
      <c r="U1556" s="185"/>
      <c r="V1556" s="84"/>
      <c r="W1556" s="84"/>
      <c r="X1556" s="84"/>
      <c r="Y1556" s="84"/>
      <c r="Z1556" s="84"/>
      <c r="AA1556" s="185"/>
      <c r="AB1556" s="185"/>
      <c r="AC1556" s="185"/>
      <c r="AD1556" s="185"/>
      <c r="AE1556" s="185"/>
      <c r="AF1556" s="105"/>
      <c r="AG1556" s="105"/>
      <c r="AH1556" s="185">
        <f>SUM(AH1554:AH1555)</f>
        <v>0</v>
      </c>
      <c r="AI1556" s="185">
        <f>SUM(AI1554:AI1555)</f>
        <v>0</v>
      </c>
      <c r="AJ1556" s="185">
        <f t="shared" ref="AJ1556:AV1556" si="4084">SUM(AJ1554:AJ1555)</f>
        <v>0</v>
      </c>
      <c r="AK1556" s="185">
        <f t="shared" si="4084"/>
        <v>0</v>
      </c>
      <c r="AL1556" s="185">
        <f t="shared" si="4084"/>
        <v>0</v>
      </c>
      <c r="AM1556" s="185">
        <f t="shared" si="4084"/>
        <v>0</v>
      </c>
      <c r="AN1556" s="185">
        <f t="shared" si="4084"/>
        <v>0</v>
      </c>
      <c r="AO1556" s="185">
        <f t="shared" si="4084"/>
        <v>0</v>
      </c>
      <c r="AP1556" s="185">
        <f t="shared" si="4084"/>
        <v>0</v>
      </c>
      <c r="AQ1556" s="185">
        <f t="shared" si="4084"/>
        <v>0</v>
      </c>
      <c r="AR1556" s="185">
        <f t="shared" si="4084"/>
        <v>0</v>
      </c>
      <c r="AS1556" s="185">
        <f t="shared" si="4084"/>
        <v>0</v>
      </c>
      <c r="AT1556" s="185">
        <f t="shared" si="4084"/>
        <v>0</v>
      </c>
      <c r="AU1556" s="185">
        <f t="shared" si="4084"/>
        <v>0</v>
      </c>
      <c r="AV1556" s="185">
        <f t="shared" si="4084"/>
        <v>0</v>
      </c>
      <c r="AW1556" s="185">
        <f>SUM(AW1554:AW1555)</f>
        <v>0</v>
      </c>
      <c r="AX1556" s="185">
        <f>SUM(AX1554:AX1555)</f>
        <v>0</v>
      </c>
      <c r="AY1556" s="185">
        <f t="shared" ref="AY1556:BK1556" si="4085">SUM(AY1554:AY1555)</f>
        <v>0</v>
      </c>
      <c r="AZ1556" s="185">
        <f t="shared" si="4085"/>
        <v>0</v>
      </c>
      <c r="BA1556" s="185">
        <f t="shared" si="4085"/>
        <v>0</v>
      </c>
      <c r="BB1556" s="185">
        <f t="shared" si="4085"/>
        <v>0</v>
      </c>
      <c r="BC1556" s="185">
        <f t="shared" si="4085"/>
        <v>0</v>
      </c>
      <c r="BD1556" s="185">
        <f t="shared" si="4085"/>
        <v>0</v>
      </c>
      <c r="BE1556" s="185">
        <f t="shared" si="4085"/>
        <v>0</v>
      </c>
      <c r="BF1556" s="185">
        <f t="shared" si="4085"/>
        <v>0</v>
      </c>
      <c r="BG1556" s="185">
        <f t="shared" si="4085"/>
        <v>0</v>
      </c>
      <c r="BH1556" s="185">
        <f t="shared" si="4085"/>
        <v>0</v>
      </c>
      <c r="BI1556" s="185">
        <f t="shared" si="4085"/>
        <v>0</v>
      </c>
      <c r="BJ1556" s="185">
        <f t="shared" si="4085"/>
        <v>0</v>
      </c>
      <c r="BK1556" s="185">
        <f t="shared" si="4085"/>
        <v>0</v>
      </c>
      <c r="BL1556" s="185">
        <f>SUM(BL1554:BL1555)</f>
        <v>0</v>
      </c>
      <c r="BM1556" s="185">
        <f>SUM(BM1554:BM1555)</f>
        <v>0</v>
      </c>
      <c r="BN1556" s="185">
        <f t="shared" ref="BN1556:BZ1556" si="4086">SUM(BN1554:BN1555)</f>
        <v>0</v>
      </c>
      <c r="BO1556" s="185">
        <f t="shared" si="4086"/>
        <v>0</v>
      </c>
      <c r="BP1556" s="185">
        <f t="shared" si="4086"/>
        <v>0</v>
      </c>
      <c r="BQ1556" s="185">
        <f t="shared" si="4086"/>
        <v>0</v>
      </c>
      <c r="BR1556" s="185">
        <f t="shared" si="4086"/>
        <v>0</v>
      </c>
      <c r="BS1556" s="185">
        <f t="shared" si="4086"/>
        <v>0</v>
      </c>
      <c r="BT1556" s="185">
        <f t="shared" si="4086"/>
        <v>0</v>
      </c>
      <c r="BU1556" s="185">
        <f t="shared" si="4086"/>
        <v>0</v>
      </c>
      <c r="BV1556" s="185">
        <f t="shared" si="4086"/>
        <v>0</v>
      </c>
      <c r="BW1556" s="185">
        <f t="shared" si="4086"/>
        <v>0</v>
      </c>
      <c r="BX1556" s="185">
        <f t="shared" si="4086"/>
        <v>0</v>
      </c>
      <c r="BY1556" s="185">
        <f t="shared" si="4086"/>
        <v>0</v>
      </c>
      <c r="BZ1556" s="185">
        <f t="shared" si="4086"/>
        <v>0</v>
      </c>
      <c r="CA1556" s="185">
        <f>SUM(CA1554:CA1555)</f>
        <v>0</v>
      </c>
      <c r="CB1556" s="185">
        <f>SUM(CB1554:CB1555)</f>
        <v>0</v>
      </c>
      <c r="CC1556" s="185">
        <f t="shared" ref="CC1556:CO1556" si="4087">SUM(CC1554:CC1555)</f>
        <v>0</v>
      </c>
      <c r="CD1556" s="185">
        <f t="shared" si="4087"/>
        <v>0</v>
      </c>
      <c r="CE1556" s="185">
        <f t="shared" si="4087"/>
        <v>0</v>
      </c>
      <c r="CF1556" s="185">
        <f t="shared" si="4087"/>
        <v>0</v>
      </c>
      <c r="CG1556" s="185">
        <f t="shared" si="4087"/>
        <v>0</v>
      </c>
      <c r="CH1556" s="185">
        <f t="shared" si="4087"/>
        <v>0</v>
      </c>
      <c r="CI1556" s="185">
        <f t="shared" si="4087"/>
        <v>0</v>
      </c>
      <c r="CJ1556" s="185">
        <f t="shared" si="4087"/>
        <v>0</v>
      </c>
      <c r="CK1556" s="185">
        <f t="shared" si="4087"/>
        <v>0</v>
      </c>
      <c r="CL1556" s="185">
        <f t="shared" si="4087"/>
        <v>0</v>
      </c>
      <c r="CM1556" s="185">
        <f t="shared" si="4087"/>
        <v>0</v>
      </c>
      <c r="CN1556" s="185">
        <f t="shared" si="4087"/>
        <v>0</v>
      </c>
      <c r="CO1556" s="185">
        <f t="shared" si="4087"/>
        <v>0</v>
      </c>
      <c r="CP1556" s="2234">
        <f t="shared" ref="CP1556:CX1556" si="4088">SUM(CP1554:CP1555)</f>
        <v>0</v>
      </c>
      <c r="CQ1556" s="2234">
        <f t="shared" si="4088"/>
        <v>0</v>
      </c>
      <c r="CR1556" s="2234">
        <f t="shared" si="4088"/>
        <v>0</v>
      </c>
      <c r="CS1556" s="283">
        <f t="shared" si="4088"/>
        <v>0</v>
      </c>
      <c r="CT1556" s="283">
        <f t="shared" si="4088"/>
        <v>0</v>
      </c>
      <c r="CU1556" s="283">
        <f t="shared" si="4088"/>
        <v>0</v>
      </c>
      <c r="CV1556" s="185">
        <f t="shared" si="4088"/>
        <v>0</v>
      </c>
      <c r="CW1556" s="185">
        <f t="shared" si="4088"/>
        <v>0</v>
      </c>
      <c r="CX1556" s="185">
        <f t="shared" si="4088"/>
        <v>0</v>
      </c>
      <c r="CY1556" s="185">
        <f t="shared" ref="CY1556:DA1556" si="4089">SUM(CY1554:CY1555)</f>
        <v>0</v>
      </c>
      <c r="CZ1556" s="185">
        <f t="shared" si="4089"/>
        <v>0</v>
      </c>
      <c r="DA1556" s="185">
        <f t="shared" si="4089"/>
        <v>0</v>
      </c>
      <c r="DB1556" s="1622"/>
      <c r="DC1556" s="1622"/>
      <c r="DD1556" s="1622"/>
      <c r="DE1556" s="185">
        <f>SUM(DE1554:DE1555)</f>
        <v>0</v>
      </c>
      <c r="DF1556" s="283"/>
      <c r="DG1556" s="185"/>
      <c r="DH1556" s="185"/>
      <c r="DI1556" s="185"/>
      <c r="DJ1556" s="185"/>
      <c r="DK1556" s="185"/>
      <c r="DL1556" s="185"/>
      <c r="DM1556" s="185"/>
      <c r="DN1556" s="33"/>
      <c r="DO1556" s="185"/>
      <c r="DP1556" s="283"/>
      <c r="DQ1556" s="185"/>
      <c r="DR1556" s="185"/>
      <c r="DS1556" s="185"/>
      <c r="DT1556" s="185"/>
      <c r="DU1556" s="185"/>
      <c r="DV1556" s="185"/>
      <c r="DW1556" s="185"/>
      <c r="DX1556" s="33"/>
      <c r="DY1556" s="185"/>
      <c r="DZ1556" s="2234">
        <f>SUM(DZ1554:DZ1555)</f>
        <v>0</v>
      </c>
      <c r="EA1556" s="283">
        <f t="shared" ref="EA1556:EB1556" si="4090">SUM(EA1554:EA1555)</f>
        <v>0</v>
      </c>
      <c r="EB1556" s="185">
        <f t="shared" si="4090"/>
        <v>0</v>
      </c>
      <c r="EC1556" s="185">
        <f t="shared" ref="EC1556" si="4091">SUM(EC1554:EC1555)</f>
        <v>0</v>
      </c>
      <c r="ED1556" s="202"/>
      <c r="EE1556" s="202"/>
      <c r="EF1556" s="202"/>
      <c r="EG1556" s="202"/>
      <c r="EH1556" s="1614"/>
    </row>
    <row r="1557" spans="1:138" ht="15" hidden="1" customHeight="1" outlineLevel="1">
      <c r="A1557" s="67"/>
      <c r="B1557" s="23"/>
      <c r="C1557" s="95" t="s">
        <v>132</v>
      </c>
      <c r="D1557" s="96" t="s">
        <v>134</v>
      </c>
      <c r="E1557" s="84"/>
      <c r="F1557" s="84"/>
      <c r="G1557" s="84"/>
      <c r="H1557" s="84"/>
      <c r="I1557" s="84"/>
      <c r="J1557" s="84"/>
      <c r="K1557" s="84"/>
      <c r="L1557" s="84"/>
      <c r="M1557" s="2199"/>
      <c r="N1557" s="68"/>
      <c r="O1557" s="84"/>
      <c r="P1557" s="185"/>
      <c r="Q1557" s="185"/>
      <c r="R1557" s="185"/>
      <c r="S1557" s="185"/>
      <c r="T1557" s="185"/>
      <c r="U1557" s="185"/>
      <c r="V1557" s="84"/>
      <c r="W1557" s="84"/>
      <c r="X1557" s="84"/>
      <c r="Y1557" s="84"/>
      <c r="Z1557" s="84"/>
      <c r="AA1557" s="185"/>
      <c r="AB1557" s="185"/>
      <c r="AC1557" s="185"/>
      <c r="AD1557" s="185"/>
      <c r="AE1557" s="185"/>
      <c r="AF1557" s="23"/>
      <c r="AG1557" s="23"/>
      <c r="AH1557" s="185"/>
      <c r="AI1557" s="185"/>
      <c r="AJ1557" s="185"/>
      <c r="AK1557" s="185"/>
      <c r="AL1557" s="185"/>
      <c r="AM1557" s="185"/>
      <c r="AN1557" s="185"/>
      <c r="AO1557" s="185"/>
      <c r="AP1557" s="185"/>
      <c r="AQ1557" s="185"/>
      <c r="AR1557" s="185"/>
      <c r="AS1557" s="185"/>
      <c r="AT1557" s="185"/>
      <c r="AU1557" s="185"/>
      <c r="AV1557" s="185"/>
      <c r="AW1557" s="185"/>
      <c r="AX1557" s="185"/>
      <c r="AY1557" s="185"/>
      <c r="AZ1557" s="185"/>
      <c r="BA1557" s="185"/>
      <c r="BB1557" s="185"/>
      <c r="BC1557" s="185"/>
      <c r="BD1557" s="185"/>
      <c r="BE1557" s="185"/>
      <c r="BF1557" s="185"/>
      <c r="BG1557" s="185"/>
      <c r="BH1557" s="185"/>
      <c r="BI1557" s="185"/>
      <c r="BJ1557" s="185"/>
      <c r="BK1557" s="185"/>
      <c r="BL1557" s="185"/>
      <c r="BM1557" s="185"/>
      <c r="BN1557" s="185"/>
      <c r="BO1557" s="185"/>
      <c r="BP1557" s="185"/>
      <c r="BQ1557" s="185"/>
      <c r="BR1557" s="185"/>
      <c r="BS1557" s="185"/>
      <c r="BT1557" s="185"/>
      <c r="BU1557" s="185"/>
      <c r="BV1557" s="185"/>
      <c r="BW1557" s="185"/>
      <c r="BX1557" s="185"/>
      <c r="BY1557" s="185"/>
      <c r="BZ1557" s="185"/>
      <c r="CA1557" s="185"/>
      <c r="CB1557" s="185"/>
      <c r="CC1557" s="185"/>
      <c r="CD1557" s="185"/>
      <c r="CE1557" s="185"/>
      <c r="CF1557" s="185"/>
      <c r="CG1557" s="185"/>
      <c r="CH1557" s="185"/>
      <c r="CI1557" s="185"/>
      <c r="CJ1557" s="185"/>
      <c r="CK1557" s="185"/>
      <c r="CL1557" s="185"/>
      <c r="CM1557" s="185"/>
      <c r="CN1557" s="185"/>
      <c r="CO1557" s="185"/>
      <c r="CP1557" s="2234"/>
      <c r="CQ1557" s="2234"/>
      <c r="CR1557" s="2234"/>
      <c r="CS1557" s="283"/>
      <c r="CT1557" s="283"/>
      <c r="CU1557" s="283"/>
      <c r="CV1557" s="185"/>
      <c r="CW1557" s="185"/>
      <c r="CX1557" s="185"/>
      <c r="CY1557" s="185"/>
      <c r="CZ1557" s="185"/>
      <c r="DA1557" s="185"/>
      <c r="DB1557" s="1622"/>
      <c r="DC1557" s="1622"/>
      <c r="DD1557" s="1622"/>
      <c r="DE1557" s="185"/>
      <c r="DF1557" s="283"/>
      <c r="DG1557" s="185"/>
      <c r="DH1557" s="185"/>
      <c r="DI1557" s="185"/>
      <c r="DJ1557" s="185"/>
      <c r="DK1557" s="185"/>
      <c r="DL1557" s="185"/>
      <c r="DM1557" s="185"/>
      <c r="DN1557" s="185"/>
      <c r="DO1557" s="185"/>
      <c r="DP1557" s="283"/>
      <c r="DQ1557" s="185"/>
      <c r="DR1557" s="185"/>
      <c r="DS1557" s="185"/>
      <c r="DT1557" s="185"/>
      <c r="DU1557" s="185"/>
      <c r="DV1557" s="185"/>
      <c r="DW1557" s="185"/>
      <c r="DX1557" s="185"/>
      <c r="DY1557" s="185"/>
      <c r="DZ1557" s="2234"/>
      <c r="EA1557" s="283"/>
      <c r="EB1557" s="185"/>
      <c r="EC1557" s="185"/>
      <c r="ED1557" s="202"/>
      <c r="EE1557" s="202"/>
      <c r="EF1557" s="202"/>
      <c r="EG1557" s="202"/>
      <c r="EH1557" s="1614"/>
    </row>
    <row r="1558" spans="1:138" ht="15" hidden="1" customHeight="1" outlineLevel="1">
      <c r="A1558" s="67"/>
      <c r="B1558" s="23"/>
      <c r="C1558" s="95"/>
      <c r="D1558" s="96"/>
      <c r="E1558" s="67"/>
      <c r="F1558" s="67"/>
      <c r="G1558" s="67"/>
      <c r="H1558" s="86">
        <f>SUM(I1558:L1558)</f>
        <v>0</v>
      </c>
      <c r="I1558" s="67"/>
      <c r="J1558" s="67"/>
      <c r="K1558" s="67"/>
      <c r="L1558" s="67"/>
      <c r="M1558" s="2216"/>
      <c r="N1558" s="85"/>
      <c r="O1558" s="67"/>
      <c r="P1558" s="23"/>
      <c r="Q1558" s="185">
        <f>SUM(R1558:U1558)</f>
        <v>0</v>
      </c>
      <c r="R1558" s="196"/>
      <c r="S1558" s="196"/>
      <c r="T1558" s="196"/>
      <c r="U1558" s="196"/>
      <c r="V1558" s="86">
        <f>SUM(W1558:Z1558)</f>
        <v>0</v>
      </c>
      <c r="W1558" s="67"/>
      <c r="X1558" s="67"/>
      <c r="Y1558" s="67"/>
      <c r="Z1558" s="67"/>
      <c r="AA1558" s="185">
        <f>SUM(AB1558:AE1558)</f>
        <v>0</v>
      </c>
      <c r="AB1558" s="196"/>
      <c r="AC1558" s="196"/>
      <c r="AD1558" s="196"/>
      <c r="AE1558" s="196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  <c r="BC1558" s="33"/>
      <c r="BD1558" s="33"/>
      <c r="BE1558" s="33"/>
      <c r="BF1558" s="33"/>
      <c r="BG1558" s="33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33"/>
      <c r="BT1558" s="33"/>
      <c r="BU1558" s="33"/>
      <c r="BV1558" s="33"/>
      <c r="BW1558" s="33"/>
      <c r="BX1558" s="33"/>
      <c r="BY1558" s="33"/>
      <c r="BZ1558" s="33"/>
      <c r="CA1558" s="33"/>
      <c r="CB1558" s="33"/>
      <c r="CC1558" s="33"/>
      <c r="CD1558" s="33"/>
      <c r="CE1558" s="33"/>
      <c r="CF1558" s="33"/>
      <c r="CG1558" s="33"/>
      <c r="CH1558" s="33"/>
      <c r="CI1558" s="33"/>
      <c r="CJ1558" s="33"/>
      <c r="CK1558" s="33"/>
      <c r="CL1558" s="33"/>
      <c r="CM1558" s="33"/>
      <c r="CN1558" s="33"/>
      <c r="CO1558" s="33"/>
      <c r="CP1558" s="2239"/>
      <c r="CQ1558" s="2239"/>
      <c r="CR1558" s="2239"/>
      <c r="CS1558" s="210"/>
      <c r="CT1558" s="210"/>
      <c r="CU1558" s="210"/>
      <c r="CV1558" s="33"/>
      <c r="CW1558" s="33"/>
      <c r="CX1558" s="33"/>
      <c r="CY1558" s="33"/>
      <c r="CZ1558" s="33"/>
      <c r="DA1558" s="33"/>
      <c r="DB1558" s="1498"/>
      <c r="DC1558" s="1498"/>
      <c r="DD1558" s="1498"/>
      <c r="DE1558" s="33"/>
      <c r="DF1558" s="210"/>
      <c r="DG1558" s="33"/>
      <c r="DH1558" s="33"/>
      <c r="DI1558" s="33"/>
      <c r="DJ1558" s="33"/>
      <c r="DK1558" s="33"/>
      <c r="DL1558" s="33"/>
      <c r="DM1558" s="33"/>
      <c r="DN1558" s="185"/>
      <c r="DO1558" s="33"/>
      <c r="DP1558" s="210"/>
      <c r="DQ1558" s="33"/>
      <c r="DR1558" s="33"/>
      <c r="DS1558" s="33"/>
      <c r="DT1558" s="33"/>
      <c r="DU1558" s="33"/>
      <c r="DV1558" s="33"/>
      <c r="DW1558" s="33"/>
      <c r="DX1558" s="185"/>
      <c r="DY1558" s="33"/>
      <c r="DZ1558" s="2239"/>
      <c r="EA1558" s="210"/>
      <c r="EB1558" s="33"/>
      <c r="EC1558" s="33"/>
      <c r="ED1558" s="201"/>
      <c r="EE1558" s="201"/>
      <c r="EF1558" s="201"/>
      <c r="EG1558" s="201"/>
      <c r="EH1558" s="1581"/>
    </row>
    <row r="1559" spans="1:138" ht="15" hidden="1" customHeight="1" outlineLevel="1">
      <c r="A1559" s="67"/>
      <c r="B1559" s="23"/>
      <c r="C1559" s="95"/>
      <c r="D1559" s="23"/>
      <c r="E1559" s="67"/>
      <c r="F1559" s="67"/>
      <c r="G1559" s="67"/>
      <c r="H1559" s="86">
        <f>SUM(I1559:L1559)</f>
        <v>0</v>
      </c>
      <c r="I1559" s="67"/>
      <c r="J1559" s="67"/>
      <c r="K1559" s="67"/>
      <c r="L1559" s="67"/>
      <c r="M1559" s="2216"/>
      <c r="N1559" s="85"/>
      <c r="O1559" s="67"/>
      <c r="P1559" s="23"/>
      <c r="Q1559" s="185">
        <f>SUM(R1559:U1559)</f>
        <v>0</v>
      </c>
      <c r="R1559" s="196"/>
      <c r="S1559" s="196"/>
      <c r="T1559" s="196"/>
      <c r="U1559" s="196"/>
      <c r="V1559" s="86">
        <f>SUM(W1559:Z1559)</f>
        <v>0</v>
      </c>
      <c r="W1559" s="67"/>
      <c r="X1559" s="67"/>
      <c r="Y1559" s="67"/>
      <c r="Z1559" s="67"/>
      <c r="AA1559" s="185">
        <f>SUM(AB1559:AE1559)</f>
        <v>0</v>
      </c>
      <c r="AB1559" s="196"/>
      <c r="AC1559" s="196"/>
      <c r="AD1559" s="196"/>
      <c r="AE1559" s="196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  <c r="AZ1559" s="33"/>
      <c r="BA1559" s="33"/>
      <c r="BB1559" s="33"/>
      <c r="BC1559" s="33"/>
      <c r="BD1559" s="33"/>
      <c r="BE1559" s="33"/>
      <c r="BF1559" s="33"/>
      <c r="BG1559" s="33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33"/>
      <c r="BT1559" s="33"/>
      <c r="BU1559" s="33"/>
      <c r="BV1559" s="33"/>
      <c r="BW1559" s="33"/>
      <c r="BX1559" s="33"/>
      <c r="BY1559" s="33"/>
      <c r="BZ1559" s="33"/>
      <c r="CA1559" s="33"/>
      <c r="CB1559" s="33"/>
      <c r="CC1559" s="33"/>
      <c r="CD1559" s="33"/>
      <c r="CE1559" s="33"/>
      <c r="CF1559" s="33"/>
      <c r="CG1559" s="33"/>
      <c r="CH1559" s="33"/>
      <c r="CI1559" s="33"/>
      <c r="CJ1559" s="33"/>
      <c r="CK1559" s="33"/>
      <c r="CL1559" s="33"/>
      <c r="CM1559" s="33"/>
      <c r="CN1559" s="33"/>
      <c r="CO1559" s="33"/>
      <c r="CP1559" s="2239"/>
      <c r="CQ1559" s="2239"/>
      <c r="CR1559" s="2239"/>
      <c r="CS1559" s="210"/>
      <c r="CT1559" s="210"/>
      <c r="CU1559" s="210"/>
      <c r="CV1559" s="33"/>
      <c r="CW1559" s="33"/>
      <c r="CX1559" s="33"/>
      <c r="CY1559" s="33"/>
      <c r="CZ1559" s="33"/>
      <c r="DA1559" s="33"/>
      <c r="DB1559" s="1498"/>
      <c r="DC1559" s="1498"/>
      <c r="DD1559" s="1498"/>
      <c r="DE1559" s="33"/>
      <c r="DF1559" s="210"/>
      <c r="DG1559" s="33"/>
      <c r="DH1559" s="33"/>
      <c r="DI1559" s="33"/>
      <c r="DJ1559" s="33"/>
      <c r="DK1559" s="33"/>
      <c r="DL1559" s="33"/>
      <c r="DM1559" s="33"/>
      <c r="DN1559" s="33"/>
      <c r="DO1559" s="33"/>
      <c r="DP1559" s="210"/>
      <c r="DQ1559" s="33"/>
      <c r="DR1559" s="33"/>
      <c r="DS1559" s="33"/>
      <c r="DT1559" s="33"/>
      <c r="DU1559" s="33"/>
      <c r="DV1559" s="33"/>
      <c r="DW1559" s="33"/>
      <c r="DX1559" s="33"/>
      <c r="DY1559" s="33"/>
      <c r="DZ1559" s="2239"/>
      <c r="EA1559" s="210"/>
      <c r="EB1559" s="33"/>
      <c r="EC1559" s="33"/>
      <c r="ED1559" s="201"/>
      <c r="EE1559" s="201"/>
      <c r="EF1559" s="201"/>
      <c r="EG1559" s="201"/>
      <c r="EH1559" s="1581"/>
    </row>
    <row r="1560" spans="1:138" ht="15" hidden="1" customHeight="1" outlineLevel="1">
      <c r="A1560" s="67"/>
      <c r="B1560" s="23"/>
      <c r="C1560" s="95" t="s">
        <v>49</v>
      </c>
      <c r="D1560" s="105" t="s">
        <v>1</v>
      </c>
      <c r="E1560" s="84"/>
      <c r="F1560" s="84"/>
      <c r="G1560" s="84"/>
      <c r="H1560" s="84"/>
      <c r="I1560" s="84"/>
      <c r="J1560" s="84"/>
      <c r="K1560" s="84"/>
      <c r="L1560" s="84"/>
      <c r="M1560" s="2199"/>
      <c r="N1560" s="68"/>
      <c r="O1560" s="84"/>
      <c r="P1560" s="185"/>
      <c r="Q1560" s="185"/>
      <c r="R1560" s="185"/>
      <c r="S1560" s="185"/>
      <c r="T1560" s="185"/>
      <c r="U1560" s="185"/>
      <c r="V1560" s="84"/>
      <c r="W1560" s="84"/>
      <c r="X1560" s="84"/>
      <c r="Y1560" s="84"/>
      <c r="Z1560" s="84"/>
      <c r="AA1560" s="185"/>
      <c r="AB1560" s="185"/>
      <c r="AC1560" s="185"/>
      <c r="AD1560" s="185"/>
      <c r="AE1560" s="185"/>
      <c r="AF1560" s="105"/>
      <c r="AG1560" s="105"/>
      <c r="AH1560" s="185"/>
      <c r="AI1560" s="185">
        <f>SUM(AI1558:AI1559)</f>
        <v>0</v>
      </c>
      <c r="AJ1560" s="185">
        <f t="shared" ref="AJ1560" si="4092">SUM(AJ1558:AJ1559)</f>
        <v>0</v>
      </c>
      <c r="AK1560" s="185"/>
      <c r="AL1560" s="185">
        <f t="shared" ref="AL1560:AM1560" si="4093">SUM(AL1558:AL1559)</f>
        <v>0</v>
      </c>
      <c r="AM1560" s="185">
        <f t="shared" si="4093"/>
        <v>0</v>
      </c>
      <c r="AN1560" s="185"/>
      <c r="AO1560" s="185">
        <f t="shared" ref="AO1560:AP1560" si="4094">SUM(AO1558:AO1559)</f>
        <v>0</v>
      </c>
      <c r="AP1560" s="185">
        <f t="shared" si="4094"/>
        <v>0</v>
      </c>
      <c r="AQ1560" s="185"/>
      <c r="AR1560" s="185">
        <f t="shared" ref="AR1560:AS1560" si="4095">SUM(AR1558:AR1559)</f>
        <v>0</v>
      </c>
      <c r="AS1560" s="185">
        <f t="shared" si="4095"/>
        <v>0</v>
      </c>
      <c r="AT1560" s="185"/>
      <c r="AU1560" s="185">
        <f t="shared" ref="AU1560:AV1560" si="4096">SUM(AU1558:AU1559)</f>
        <v>0</v>
      </c>
      <c r="AV1560" s="185">
        <f t="shared" si="4096"/>
        <v>0</v>
      </c>
      <c r="AW1560" s="185"/>
      <c r="AX1560" s="185">
        <f>SUM(AX1558:AX1559)</f>
        <v>0</v>
      </c>
      <c r="AY1560" s="185">
        <f t="shared" ref="AY1560" si="4097">SUM(AY1558:AY1559)</f>
        <v>0</v>
      </c>
      <c r="AZ1560" s="185"/>
      <c r="BA1560" s="185">
        <f t="shared" ref="BA1560:BB1560" si="4098">SUM(BA1558:BA1559)</f>
        <v>0</v>
      </c>
      <c r="BB1560" s="185">
        <f t="shared" si="4098"/>
        <v>0</v>
      </c>
      <c r="BC1560" s="185"/>
      <c r="BD1560" s="185">
        <f t="shared" ref="BD1560:BE1560" si="4099">SUM(BD1558:BD1559)</f>
        <v>0</v>
      </c>
      <c r="BE1560" s="185">
        <f t="shared" si="4099"/>
        <v>0</v>
      </c>
      <c r="BF1560" s="185"/>
      <c r="BG1560" s="185">
        <f t="shared" ref="BG1560:BH1560" si="4100">SUM(BG1558:BG1559)</f>
        <v>0</v>
      </c>
      <c r="BH1560" s="185">
        <f t="shared" si="4100"/>
        <v>0</v>
      </c>
      <c r="BI1560" s="185"/>
      <c r="BJ1560" s="185">
        <f t="shared" ref="BJ1560:BK1560" si="4101">SUM(BJ1558:BJ1559)</f>
        <v>0</v>
      </c>
      <c r="BK1560" s="185">
        <f t="shared" si="4101"/>
        <v>0</v>
      </c>
      <c r="BL1560" s="185"/>
      <c r="BM1560" s="185">
        <f>SUM(BM1558:BM1559)</f>
        <v>0</v>
      </c>
      <c r="BN1560" s="185">
        <f t="shared" ref="BN1560" si="4102">SUM(BN1558:BN1559)</f>
        <v>0</v>
      </c>
      <c r="BO1560" s="185"/>
      <c r="BP1560" s="185">
        <f t="shared" ref="BP1560:BQ1560" si="4103">SUM(BP1558:BP1559)</f>
        <v>0</v>
      </c>
      <c r="BQ1560" s="185">
        <f t="shared" si="4103"/>
        <v>0</v>
      </c>
      <c r="BR1560" s="185"/>
      <c r="BS1560" s="185">
        <f t="shared" ref="BS1560:BT1560" si="4104">SUM(BS1558:BS1559)</f>
        <v>0</v>
      </c>
      <c r="BT1560" s="185">
        <f t="shared" si="4104"/>
        <v>0</v>
      </c>
      <c r="BU1560" s="185"/>
      <c r="BV1560" s="185">
        <f t="shared" ref="BV1560:BW1560" si="4105">SUM(BV1558:BV1559)</f>
        <v>0</v>
      </c>
      <c r="BW1560" s="185">
        <f t="shared" si="4105"/>
        <v>0</v>
      </c>
      <c r="BX1560" s="185"/>
      <c r="BY1560" s="185">
        <f t="shared" ref="BY1560:BZ1560" si="4106">SUM(BY1558:BY1559)</f>
        <v>0</v>
      </c>
      <c r="BZ1560" s="185">
        <f t="shared" si="4106"/>
        <v>0</v>
      </c>
      <c r="CA1560" s="185"/>
      <c r="CB1560" s="185">
        <f>SUM(CB1558:CB1559)</f>
        <v>0</v>
      </c>
      <c r="CC1560" s="185">
        <f t="shared" ref="CC1560" si="4107">SUM(CC1558:CC1559)</f>
        <v>0</v>
      </c>
      <c r="CD1560" s="185"/>
      <c r="CE1560" s="185">
        <f t="shared" ref="CE1560:CF1560" si="4108">SUM(CE1558:CE1559)</f>
        <v>0</v>
      </c>
      <c r="CF1560" s="185">
        <f t="shared" si="4108"/>
        <v>0</v>
      </c>
      <c r="CG1560" s="185"/>
      <c r="CH1560" s="185">
        <f t="shared" ref="CH1560:CI1560" si="4109">SUM(CH1558:CH1559)</f>
        <v>0</v>
      </c>
      <c r="CI1560" s="185">
        <f t="shared" si="4109"/>
        <v>0</v>
      </c>
      <c r="CJ1560" s="185"/>
      <c r="CK1560" s="185">
        <f t="shared" ref="CK1560:CL1560" si="4110">SUM(CK1558:CK1559)</f>
        <v>0</v>
      </c>
      <c r="CL1560" s="185">
        <f t="shared" si="4110"/>
        <v>0</v>
      </c>
      <c r="CM1560" s="185"/>
      <c r="CN1560" s="185">
        <f t="shared" ref="CN1560:CO1560" si="4111">SUM(CN1558:CN1559)</f>
        <v>0</v>
      </c>
      <c r="CO1560" s="185">
        <f t="shared" si="4111"/>
        <v>0</v>
      </c>
      <c r="CP1560" s="2234"/>
      <c r="CQ1560" s="2234">
        <f t="shared" ref="CQ1560:CR1560" si="4112">SUM(CQ1558:CQ1559)</f>
        <v>0</v>
      </c>
      <c r="CR1560" s="2234">
        <f t="shared" si="4112"/>
        <v>0</v>
      </c>
      <c r="CS1560" s="283"/>
      <c r="CT1560" s="283">
        <f t="shared" ref="CT1560:CU1560" si="4113">SUM(CT1558:CT1559)</f>
        <v>0</v>
      </c>
      <c r="CU1560" s="283">
        <f t="shared" si="4113"/>
        <v>0</v>
      </c>
      <c r="CV1560" s="185"/>
      <c r="CW1560" s="185">
        <f t="shared" ref="CW1560:CX1560" si="4114">SUM(CW1558:CW1559)</f>
        <v>0</v>
      </c>
      <c r="CX1560" s="185">
        <f t="shared" si="4114"/>
        <v>0</v>
      </c>
      <c r="CY1560" s="185"/>
      <c r="CZ1560" s="185">
        <f t="shared" ref="CZ1560:DA1560" si="4115">SUM(CZ1558:CZ1559)</f>
        <v>0</v>
      </c>
      <c r="DA1560" s="185">
        <f t="shared" si="4115"/>
        <v>0</v>
      </c>
      <c r="DB1560" s="1622"/>
      <c r="DC1560" s="1622"/>
      <c r="DD1560" s="1622"/>
      <c r="DE1560" s="185">
        <f>SUM(DE1558:DE1559)</f>
        <v>0</v>
      </c>
      <c r="DF1560" s="283"/>
      <c r="DG1560" s="185"/>
      <c r="DH1560" s="185"/>
      <c r="DI1560" s="185"/>
      <c r="DJ1560" s="185"/>
      <c r="DK1560" s="185"/>
      <c r="DL1560" s="185"/>
      <c r="DM1560" s="185"/>
      <c r="DN1560" s="33"/>
      <c r="DO1560" s="185"/>
      <c r="DP1560" s="283"/>
      <c r="DQ1560" s="185"/>
      <c r="DR1560" s="185"/>
      <c r="DS1560" s="185"/>
      <c r="DT1560" s="185"/>
      <c r="DU1560" s="185"/>
      <c r="DV1560" s="185"/>
      <c r="DW1560" s="185"/>
      <c r="DX1560" s="33"/>
      <c r="DY1560" s="185"/>
      <c r="DZ1560" s="2234">
        <f>SUM(DZ1558:DZ1559)</f>
        <v>0</v>
      </c>
      <c r="EA1560" s="283">
        <f t="shared" ref="EA1560:EB1560" si="4116">SUM(EA1558:EA1559)</f>
        <v>0</v>
      </c>
      <c r="EB1560" s="185">
        <f t="shared" si="4116"/>
        <v>0</v>
      </c>
      <c r="EC1560" s="185">
        <f t="shared" ref="EC1560" si="4117">SUM(EC1558:EC1559)</f>
        <v>0</v>
      </c>
      <c r="ED1560" s="202"/>
      <c r="EE1560" s="202"/>
      <c r="EF1560" s="202"/>
      <c r="EG1560" s="202"/>
      <c r="EH1560" s="1614"/>
    </row>
    <row r="1561" spans="1:138" ht="15" hidden="1" customHeight="1" outlineLevel="1">
      <c r="A1561" s="67"/>
      <c r="B1561" s="23"/>
      <c r="C1561" s="106" t="s">
        <v>35</v>
      </c>
      <c r="D1561" s="27" t="s">
        <v>50</v>
      </c>
      <c r="E1561" s="84"/>
      <c r="F1561" s="84"/>
      <c r="G1561" s="84"/>
      <c r="H1561" s="84"/>
      <c r="I1561" s="84"/>
      <c r="J1561" s="84"/>
      <c r="K1561" s="84"/>
      <c r="L1561" s="84"/>
      <c r="M1561" s="2199"/>
      <c r="N1561" s="68"/>
      <c r="O1561" s="84"/>
      <c r="P1561" s="185"/>
      <c r="Q1561" s="185"/>
      <c r="R1561" s="185"/>
      <c r="S1561" s="185"/>
      <c r="T1561" s="185"/>
      <c r="U1561" s="185"/>
      <c r="V1561" s="84"/>
      <c r="W1561" s="84"/>
      <c r="X1561" s="84"/>
      <c r="Y1561" s="84"/>
      <c r="Z1561" s="84"/>
      <c r="AA1561" s="185"/>
      <c r="AB1561" s="185"/>
      <c r="AC1561" s="185"/>
      <c r="AD1561" s="185"/>
      <c r="AE1561" s="185"/>
      <c r="AF1561" s="23"/>
      <c r="AG1561" s="23"/>
      <c r="AH1561" s="185"/>
      <c r="AI1561" s="185"/>
      <c r="AJ1561" s="185"/>
      <c r="AK1561" s="185"/>
      <c r="AL1561" s="185"/>
      <c r="AM1561" s="185"/>
      <c r="AN1561" s="185"/>
      <c r="AO1561" s="185"/>
      <c r="AP1561" s="185"/>
      <c r="AQ1561" s="185"/>
      <c r="AR1561" s="185"/>
      <c r="AS1561" s="185"/>
      <c r="AT1561" s="185"/>
      <c r="AU1561" s="185"/>
      <c r="AV1561" s="185"/>
      <c r="AW1561" s="185"/>
      <c r="AX1561" s="185"/>
      <c r="AY1561" s="185"/>
      <c r="AZ1561" s="185"/>
      <c r="BA1561" s="185"/>
      <c r="BB1561" s="185"/>
      <c r="BC1561" s="185"/>
      <c r="BD1561" s="185"/>
      <c r="BE1561" s="185"/>
      <c r="BF1561" s="185"/>
      <c r="BG1561" s="185"/>
      <c r="BH1561" s="185"/>
      <c r="BI1561" s="185"/>
      <c r="BJ1561" s="185"/>
      <c r="BK1561" s="185"/>
      <c r="BL1561" s="185"/>
      <c r="BM1561" s="185"/>
      <c r="BN1561" s="185"/>
      <c r="BO1561" s="185"/>
      <c r="BP1561" s="185"/>
      <c r="BQ1561" s="185"/>
      <c r="BR1561" s="185"/>
      <c r="BS1561" s="185"/>
      <c r="BT1561" s="185"/>
      <c r="BU1561" s="185"/>
      <c r="BV1561" s="185"/>
      <c r="BW1561" s="185"/>
      <c r="BX1561" s="185"/>
      <c r="BY1561" s="185"/>
      <c r="BZ1561" s="185"/>
      <c r="CA1561" s="185"/>
      <c r="CB1561" s="185"/>
      <c r="CC1561" s="185"/>
      <c r="CD1561" s="185"/>
      <c r="CE1561" s="185"/>
      <c r="CF1561" s="185"/>
      <c r="CG1561" s="185"/>
      <c r="CH1561" s="185"/>
      <c r="CI1561" s="185"/>
      <c r="CJ1561" s="185"/>
      <c r="CK1561" s="185"/>
      <c r="CL1561" s="185"/>
      <c r="CM1561" s="185"/>
      <c r="CN1561" s="185"/>
      <c r="CO1561" s="185"/>
      <c r="CP1561" s="2234"/>
      <c r="CQ1561" s="2234"/>
      <c r="CR1561" s="2234"/>
      <c r="CS1561" s="283"/>
      <c r="CT1561" s="283"/>
      <c r="CU1561" s="283"/>
      <c r="CV1561" s="185"/>
      <c r="CW1561" s="185"/>
      <c r="CX1561" s="185"/>
      <c r="CY1561" s="185"/>
      <c r="CZ1561" s="185"/>
      <c r="DA1561" s="185"/>
      <c r="DB1561" s="1622"/>
      <c r="DC1561" s="1622"/>
      <c r="DD1561" s="1622"/>
      <c r="DE1561" s="185"/>
      <c r="DF1561" s="283"/>
      <c r="DG1561" s="185"/>
      <c r="DH1561" s="185"/>
      <c r="DI1561" s="185"/>
      <c r="DJ1561" s="185"/>
      <c r="DK1561" s="185"/>
      <c r="DL1561" s="185"/>
      <c r="DM1561" s="185"/>
      <c r="DN1561" s="185"/>
      <c r="DO1561" s="185"/>
      <c r="DP1561" s="283"/>
      <c r="DQ1561" s="185"/>
      <c r="DR1561" s="185"/>
      <c r="DS1561" s="185"/>
      <c r="DT1561" s="185"/>
      <c r="DU1561" s="185"/>
      <c r="DV1561" s="185"/>
      <c r="DW1561" s="185"/>
      <c r="DX1561" s="185"/>
      <c r="DY1561" s="185"/>
      <c r="DZ1561" s="2234"/>
      <c r="EA1561" s="283"/>
      <c r="EB1561" s="185"/>
      <c r="EC1561" s="185"/>
      <c r="ED1561" s="202"/>
      <c r="EE1561" s="202"/>
      <c r="EF1561" s="202"/>
      <c r="EG1561" s="202"/>
      <c r="EH1561" s="1614"/>
    </row>
    <row r="1562" spans="1:138" ht="15" hidden="1" customHeight="1" outlineLevel="1">
      <c r="A1562" s="67"/>
      <c r="B1562" s="23"/>
      <c r="C1562" s="95" t="s">
        <v>135</v>
      </c>
      <c r="D1562" s="96" t="s">
        <v>130</v>
      </c>
      <c r="E1562" s="67"/>
      <c r="F1562" s="67"/>
      <c r="G1562" s="67"/>
      <c r="H1562" s="84"/>
      <c r="I1562" s="67"/>
      <c r="J1562" s="67"/>
      <c r="K1562" s="67"/>
      <c r="L1562" s="67"/>
      <c r="M1562" s="2216"/>
      <c r="N1562" s="85"/>
      <c r="O1562" s="67"/>
      <c r="P1562" s="23"/>
      <c r="Q1562" s="185"/>
      <c r="R1562" s="185"/>
      <c r="S1562" s="185"/>
      <c r="T1562" s="185"/>
      <c r="U1562" s="185"/>
      <c r="V1562" s="84"/>
      <c r="W1562" s="67"/>
      <c r="X1562" s="67"/>
      <c r="Y1562" s="67"/>
      <c r="Z1562" s="67"/>
      <c r="AA1562" s="185"/>
      <c r="AB1562" s="185"/>
      <c r="AC1562" s="185"/>
      <c r="AD1562" s="185"/>
      <c r="AE1562" s="185"/>
      <c r="AF1562" s="23"/>
      <c r="AG1562" s="23"/>
      <c r="AH1562" s="185"/>
      <c r="AI1562" s="185"/>
      <c r="AJ1562" s="185"/>
      <c r="AK1562" s="185"/>
      <c r="AL1562" s="185"/>
      <c r="AM1562" s="185"/>
      <c r="AN1562" s="185"/>
      <c r="AO1562" s="185"/>
      <c r="AP1562" s="185"/>
      <c r="AQ1562" s="185"/>
      <c r="AR1562" s="185"/>
      <c r="AS1562" s="185"/>
      <c r="AT1562" s="185"/>
      <c r="AU1562" s="185"/>
      <c r="AV1562" s="185"/>
      <c r="AW1562" s="185"/>
      <c r="AX1562" s="185"/>
      <c r="AY1562" s="185"/>
      <c r="AZ1562" s="185"/>
      <c r="BA1562" s="185"/>
      <c r="BB1562" s="185"/>
      <c r="BC1562" s="185"/>
      <c r="BD1562" s="185"/>
      <c r="BE1562" s="185"/>
      <c r="BF1562" s="185"/>
      <c r="BG1562" s="185"/>
      <c r="BH1562" s="185"/>
      <c r="BI1562" s="185"/>
      <c r="BJ1562" s="185"/>
      <c r="BK1562" s="185"/>
      <c r="BL1562" s="185"/>
      <c r="BM1562" s="185"/>
      <c r="BN1562" s="185"/>
      <c r="BO1562" s="185"/>
      <c r="BP1562" s="185"/>
      <c r="BQ1562" s="185"/>
      <c r="BR1562" s="185"/>
      <c r="BS1562" s="185"/>
      <c r="BT1562" s="185"/>
      <c r="BU1562" s="185"/>
      <c r="BV1562" s="185"/>
      <c r="BW1562" s="185"/>
      <c r="BX1562" s="185"/>
      <c r="BY1562" s="185"/>
      <c r="BZ1562" s="185"/>
      <c r="CA1562" s="185"/>
      <c r="CB1562" s="185"/>
      <c r="CC1562" s="185"/>
      <c r="CD1562" s="185"/>
      <c r="CE1562" s="185"/>
      <c r="CF1562" s="185"/>
      <c r="CG1562" s="185"/>
      <c r="CH1562" s="185"/>
      <c r="CI1562" s="185"/>
      <c r="CJ1562" s="185"/>
      <c r="CK1562" s="185"/>
      <c r="CL1562" s="185"/>
      <c r="CM1562" s="185"/>
      <c r="CN1562" s="185"/>
      <c r="CO1562" s="185"/>
      <c r="CP1562" s="2234"/>
      <c r="CQ1562" s="2234"/>
      <c r="CR1562" s="2234"/>
      <c r="CS1562" s="283"/>
      <c r="CT1562" s="283"/>
      <c r="CU1562" s="283"/>
      <c r="CV1562" s="185"/>
      <c r="CW1562" s="185"/>
      <c r="CX1562" s="185"/>
      <c r="CY1562" s="185"/>
      <c r="CZ1562" s="185"/>
      <c r="DA1562" s="185"/>
      <c r="DB1562" s="1622"/>
      <c r="DC1562" s="1622"/>
      <c r="DD1562" s="1622"/>
      <c r="DE1562" s="185"/>
      <c r="DF1562" s="283"/>
      <c r="DG1562" s="185"/>
      <c r="DH1562" s="185"/>
      <c r="DI1562" s="185"/>
      <c r="DJ1562" s="185"/>
      <c r="DK1562" s="185"/>
      <c r="DL1562" s="185"/>
      <c r="DM1562" s="185"/>
      <c r="DN1562" s="185"/>
      <c r="DO1562" s="185"/>
      <c r="DP1562" s="283"/>
      <c r="DQ1562" s="185"/>
      <c r="DR1562" s="185"/>
      <c r="DS1562" s="185"/>
      <c r="DT1562" s="185"/>
      <c r="DU1562" s="185"/>
      <c r="DV1562" s="185"/>
      <c r="DW1562" s="185"/>
      <c r="DX1562" s="185"/>
      <c r="DY1562" s="185"/>
      <c r="DZ1562" s="2234"/>
      <c r="EA1562" s="283"/>
      <c r="EB1562" s="185"/>
      <c r="EC1562" s="185"/>
      <c r="ED1562" s="202"/>
      <c r="EE1562" s="202"/>
      <c r="EF1562" s="202"/>
      <c r="EG1562" s="202"/>
      <c r="EH1562" s="1614"/>
    </row>
    <row r="1563" spans="1:138" ht="15" hidden="1" customHeight="1" outlineLevel="1">
      <c r="A1563" s="67"/>
      <c r="B1563" s="23"/>
      <c r="C1563" s="95"/>
      <c r="D1563" s="96"/>
      <c r="E1563" s="67"/>
      <c r="F1563" s="67"/>
      <c r="G1563" s="67"/>
      <c r="H1563" s="86">
        <f>SUM(I1563:L1563)</f>
        <v>0</v>
      </c>
      <c r="I1563" s="67"/>
      <c r="J1563" s="67"/>
      <c r="K1563" s="67"/>
      <c r="L1563" s="67"/>
      <c r="M1563" s="2216"/>
      <c r="N1563" s="85"/>
      <c r="O1563" s="67"/>
      <c r="P1563" s="23"/>
      <c r="Q1563" s="185">
        <f>SUM(R1563:U1563)</f>
        <v>0</v>
      </c>
      <c r="R1563" s="196"/>
      <c r="S1563" s="196"/>
      <c r="T1563" s="196"/>
      <c r="U1563" s="196"/>
      <c r="V1563" s="86">
        <f>SUM(W1563:Z1563)</f>
        <v>0</v>
      </c>
      <c r="W1563" s="67"/>
      <c r="X1563" s="67"/>
      <c r="Y1563" s="67"/>
      <c r="Z1563" s="67"/>
      <c r="AA1563" s="185">
        <f>SUM(AB1563:AE1563)</f>
        <v>0</v>
      </c>
      <c r="AB1563" s="196"/>
      <c r="AC1563" s="196"/>
      <c r="AD1563" s="196"/>
      <c r="AE1563" s="196"/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AZ1563" s="33"/>
      <c r="BA1563" s="33"/>
      <c r="BB1563" s="33"/>
      <c r="BC1563" s="33"/>
      <c r="BD1563" s="33"/>
      <c r="BE1563" s="33"/>
      <c r="BF1563" s="33"/>
      <c r="BG1563" s="33"/>
      <c r="BH1563" s="33"/>
      <c r="BI1563" s="33"/>
      <c r="BJ1563" s="33"/>
      <c r="BK1563" s="33"/>
      <c r="BL1563" s="33"/>
      <c r="BM1563" s="33"/>
      <c r="BN1563" s="33"/>
      <c r="BO1563" s="33"/>
      <c r="BP1563" s="33"/>
      <c r="BQ1563" s="33"/>
      <c r="BR1563" s="33"/>
      <c r="BS1563" s="33"/>
      <c r="BT1563" s="33"/>
      <c r="BU1563" s="33"/>
      <c r="BV1563" s="33"/>
      <c r="BW1563" s="33"/>
      <c r="BX1563" s="33"/>
      <c r="BY1563" s="33"/>
      <c r="BZ1563" s="33"/>
      <c r="CA1563" s="33"/>
      <c r="CB1563" s="33"/>
      <c r="CC1563" s="33"/>
      <c r="CD1563" s="33"/>
      <c r="CE1563" s="33"/>
      <c r="CF1563" s="33"/>
      <c r="CG1563" s="33"/>
      <c r="CH1563" s="33"/>
      <c r="CI1563" s="33"/>
      <c r="CJ1563" s="33"/>
      <c r="CK1563" s="33"/>
      <c r="CL1563" s="33"/>
      <c r="CM1563" s="33"/>
      <c r="CN1563" s="33"/>
      <c r="CO1563" s="33"/>
      <c r="CP1563" s="2239"/>
      <c r="CQ1563" s="2239"/>
      <c r="CR1563" s="2239"/>
      <c r="CS1563" s="210"/>
      <c r="CT1563" s="210"/>
      <c r="CU1563" s="210"/>
      <c r="CV1563" s="33"/>
      <c r="CW1563" s="33"/>
      <c r="CX1563" s="33"/>
      <c r="CY1563" s="33"/>
      <c r="CZ1563" s="33"/>
      <c r="DA1563" s="33"/>
      <c r="DB1563" s="1498"/>
      <c r="DC1563" s="1498"/>
      <c r="DD1563" s="1498"/>
      <c r="DE1563" s="33"/>
      <c r="DF1563" s="210"/>
      <c r="DG1563" s="33"/>
      <c r="DH1563" s="33"/>
      <c r="DI1563" s="33"/>
      <c r="DJ1563" s="33"/>
      <c r="DK1563" s="33"/>
      <c r="DL1563" s="33"/>
      <c r="DM1563" s="33"/>
      <c r="DN1563" s="185"/>
      <c r="DO1563" s="33"/>
      <c r="DP1563" s="210"/>
      <c r="DQ1563" s="33"/>
      <c r="DR1563" s="33"/>
      <c r="DS1563" s="33"/>
      <c r="DT1563" s="33"/>
      <c r="DU1563" s="33"/>
      <c r="DV1563" s="33"/>
      <c r="DW1563" s="33"/>
      <c r="DX1563" s="185"/>
      <c r="DY1563" s="33"/>
      <c r="DZ1563" s="2239"/>
      <c r="EA1563" s="210"/>
      <c r="EB1563" s="33"/>
      <c r="EC1563" s="33"/>
      <c r="ED1563" s="201"/>
      <c r="EE1563" s="201"/>
      <c r="EF1563" s="201"/>
      <c r="EG1563" s="201"/>
      <c r="EH1563" s="1581"/>
    </row>
    <row r="1564" spans="1:138" ht="15" hidden="1" customHeight="1" outlineLevel="1">
      <c r="A1564" s="67"/>
      <c r="B1564" s="23"/>
      <c r="C1564" s="95"/>
      <c r="D1564" s="23"/>
      <c r="E1564" s="67"/>
      <c r="F1564" s="67"/>
      <c r="G1564" s="67"/>
      <c r="H1564" s="86">
        <f>SUM(I1564:L1564)</f>
        <v>0</v>
      </c>
      <c r="I1564" s="67"/>
      <c r="J1564" s="67"/>
      <c r="K1564" s="67"/>
      <c r="L1564" s="67"/>
      <c r="M1564" s="2216"/>
      <c r="N1564" s="85"/>
      <c r="O1564" s="67"/>
      <c r="P1564" s="23"/>
      <c r="Q1564" s="185">
        <f>SUM(R1564:U1564)</f>
        <v>0</v>
      </c>
      <c r="R1564" s="196"/>
      <c r="S1564" s="196"/>
      <c r="T1564" s="196"/>
      <c r="U1564" s="196"/>
      <c r="V1564" s="86">
        <f>SUM(W1564:Z1564)</f>
        <v>0</v>
      </c>
      <c r="W1564" s="67"/>
      <c r="X1564" s="67"/>
      <c r="Y1564" s="67"/>
      <c r="Z1564" s="67"/>
      <c r="AA1564" s="185">
        <f>SUM(AB1564:AE1564)</f>
        <v>0</v>
      </c>
      <c r="AB1564" s="196"/>
      <c r="AC1564" s="196"/>
      <c r="AD1564" s="196"/>
      <c r="AE1564" s="196"/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  <c r="AX1564" s="33"/>
      <c r="AY1564" s="33"/>
      <c r="AZ1564" s="33"/>
      <c r="BA1564" s="33"/>
      <c r="BB1564" s="33"/>
      <c r="BC1564" s="33"/>
      <c r="BD1564" s="33"/>
      <c r="BE1564" s="33"/>
      <c r="BF1564" s="33"/>
      <c r="BG1564" s="33"/>
      <c r="BH1564" s="33"/>
      <c r="BI1564" s="33"/>
      <c r="BJ1564" s="33"/>
      <c r="BK1564" s="33"/>
      <c r="BL1564" s="33"/>
      <c r="BM1564" s="33"/>
      <c r="BN1564" s="33"/>
      <c r="BO1564" s="33"/>
      <c r="BP1564" s="33"/>
      <c r="BQ1564" s="33"/>
      <c r="BR1564" s="33"/>
      <c r="BS1564" s="33"/>
      <c r="BT1564" s="33"/>
      <c r="BU1564" s="33"/>
      <c r="BV1564" s="33"/>
      <c r="BW1564" s="33"/>
      <c r="BX1564" s="33"/>
      <c r="BY1564" s="33"/>
      <c r="BZ1564" s="33"/>
      <c r="CA1564" s="33"/>
      <c r="CB1564" s="33"/>
      <c r="CC1564" s="33"/>
      <c r="CD1564" s="33"/>
      <c r="CE1564" s="33"/>
      <c r="CF1564" s="33"/>
      <c r="CG1564" s="33"/>
      <c r="CH1564" s="33"/>
      <c r="CI1564" s="33"/>
      <c r="CJ1564" s="33"/>
      <c r="CK1564" s="33"/>
      <c r="CL1564" s="33"/>
      <c r="CM1564" s="33"/>
      <c r="CN1564" s="33"/>
      <c r="CO1564" s="33"/>
      <c r="CP1564" s="2239"/>
      <c r="CQ1564" s="2239"/>
      <c r="CR1564" s="2239"/>
      <c r="CS1564" s="210"/>
      <c r="CT1564" s="210"/>
      <c r="CU1564" s="210"/>
      <c r="CV1564" s="33"/>
      <c r="CW1564" s="33"/>
      <c r="CX1564" s="33"/>
      <c r="CY1564" s="33"/>
      <c r="CZ1564" s="33"/>
      <c r="DA1564" s="33"/>
      <c r="DB1564" s="1498"/>
      <c r="DC1564" s="1498"/>
      <c r="DD1564" s="1498"/>
      <c r="DE1564" s="33"/>
      <c r="DF1564" s="210"/>
      <c r="DG1564" s="33"/>
      <c r="DH1564" s="33"/>
      <c r="DI1564" s="33"/>
      <c r="DJ1564" s="33"/>
      <c r="DK1564" s="33"/>
      <c r="DL1564" s="33"/>
      <c r="DM1564" s="33"/>
      <c r="DN1564" s="33"/>
      <c r="DO1564" s="33"/>
      <c r="DP1564" s="210"/>
      <c r="DQ1564" s="33"/>
      <c r="DR1564" s="33"/>
      <c r="DS1564" s="33"/>
      <c r="DT1564" s="33"/>
      <c r="DU1564" s="33"/>
      <c r="DV1564" s="33"/>
      <c r="DW1564" s="33"/>
      <c r="DX1564" s="33"/>
      <c r="DY1564" s="33"/>
      <c r="DZ1564" s="2239"/>
      <c r="EA1564" s="210"/>
      <c r="EB1564" s="33"/>
      <c r="EC1564" s="33"/>
      <c r="ED1564" s="201"/>
      <c r="EE1564" s="201"/>
      <c r="EF1564" s="201"/>
      <c r="EG1564" s="201"/>
      <c r="EH1564" s="1581"/>
    </row>
    <row r="1565" spans="1:138" ht="15" hidden="1" customHeight="1" outlineLevel="1">
      <c r="A1565" s="67"/>
      <c r="B1565" s="23"/>
      <c r="C1565" s="95" t="s">
        <v>49</v>
      </c>
      <c r="D1565" s="105" t="s">
        <v>1</v>
      </c>
      <c r="E1565" s="84"/>
      <c r="F1565" s="84"/>
      <c r="G1565" s="84"/>
      <c r="H1565" s="84"/>
      <c r="I1565" s="84"/>
      <c r="J1565" s="84"/>
      <c r="K1565" s="84"/>
      <c r="L1565" s="84"/>
      <c r="M1565" s="2199"/>
      <c r="N1565" s="68"/>
      <c r="O1565" s="84"/>
      <c r="P1565" s="185"/>
      <c r="Q1565" s="185"/>
      <c r="R1565" s="185"/>
      <c r="S1565" s="185"/>
      <c r="T1565" s="185"/>
      <c r="U1565" s="185"/>
      <c r="V1565" s="84"/>
      <c r="W1565" s="84"/>
      <c r="X1565" s="84"/>
      <c r="Y1565" s="84"/>
      <c r="Z1565" s="84"/>
      <c r="AA1565" s="185"/>
      <c r="AB1565" s="185"/>
      <c r="AC1565" s="185"/>
      <c r="AD1565" s="185"/>
      <c r="AE1565" s="185"/>
      <c r="AF1565" s="105"/>
      <c r="AG1565" s="105"/>
      <c r="AH1565" s="185">
        <f>SUM(AH1563:AH1564)</f>
        <v>0</v>
      </c>
      <c r="AI1565" s="185">
        <f>SUM(AI1563:AI1564)</f>
        <v>0</v>
      </c>
      <c r="AJ1565" s="185">
        <f t="shared" ref="AJ1565:AV1565" si="4118">SUM(AJ1563:AJ1564)</f>
        <v>0</v>
      </c>
      <c r="AK1565" s="185">
        <f t="shared" si="4118"/>
        <v>0</v>
      </c>
      <c r="AL1565" s="185">
        <f t="shared" si="4118"/>
        <v>0</v>
      </c>
      <c r="AM1565" s="185">
        <f t="shared" si="4118"/>
        <v>0</v>
      </c>
      <c r="AN1565" s="185">
        <f t="shared" si="4118"/>
        <v>0</v>
      </c>
      <c r="AO1565" s="185">
        <f t="shared" si="4118"/>
        <v>0</v>
      </c>
      <c r="AP1565" s="185">
        <f t="shared" si="4118"/>
        <v>0</v>
      </c>
      <c r="AQ1565" s="185">
        <f t="shared" si="4118"/>
        <v>0</v>
      </c>
      <c r="AR1565" s="185">
        <f t="shared" si="4118"/>
        <v>0</v>
      </c>
      <c r="AS1565" s="185">
        <f t="shared" si="4118"/>
        <v>0</v>
      </c>
      <c r="AT1565" s="185">
        <f t="shared" si="4118"/>
        <v>0</v>
      </c>
      <c r="AU1565" s="185">
        <f t="shared" si="4118"/>
        <v>0</v>
      </c>
      <c r="AV1565" s="185">
        <f t="shared" si="4118"/>
        <v>0</v>
      </c>
      <c r="AW1565" s="185">
        <f>SUM(AW1563:AW1564)</f>
        <v>0</v>
      </c>
      <c r="AX1565" s="185">
        <f>SUM(AX1563:AX1564)</f>
        <v>0</v>
      </c>
      <c r="AY1565" s="185">
        <f t="shared" ref="AY1565:BK1565" si="4119">SUM(AY1563:AY1564)</f>
        <v>0</v>
      </c>
      <c r="AZ1565" s="185">
        <f t="shared" si="4119"/>
        <v>0</v>
      </c>
      <c r="BA1565" s="185">
        <f t="shared" si="4119"/>
        <v>0</v>
      </c>
      <c r="BB1565" s="185">
        <f t="shared" si="4119"/>
        <v>0</v>
      </c>
      <c r="BC1565" s="185">
        <f t="shared" si="4119"/>
        <v>0</v>
      </c>
      <c r="BD1565" s="185">
        <f t="shared" si="4119"/>
        <v>0</v>
      </c>
      <c r="BE1565" s="185">
        <f t="shared" si="4119"/>
        <v>0</v>
      </c>
      <c r="BF1565" s="185">
        <f t="shared" si="4119"/>
        <v>0</v>
      </c>
      <c r="BG1565" s="185">
        <f t="shared" si="4119"/>
        <v>0</v>
      </c>
      <c r="BH1565" s="185">
        <f t="shared" si="4119"/>
        <v>0</v>
      </c>
      <c r="BI1565" s="185">
        <f t="shared" si="4119"/>
        <v>0</v>
      </c>
      <c r="BJ1565" s="185">
        <f t="shared" si="4119"/>
        <v>0</v>
      </c>
      <c r="BK1565" s="185">
        <f t="shared" si="4119"/>
        <v>0</v>
      </c>
      <c r="BL1565" s="185">
        <f>SUM(BL1563:BL1564)</f>
        <v>0</v>
      </c>
      <c r="BM1565" s="185">
        <f>SUM(BM1563:BM1564)</f>
        <v>0</v>
      </c>
      <c r="BN1565" s="185">
        <f t="shared" ref="BN1565:BZ1565" si="4120">SUM(BN1563:BN1564)</f>
        <v>0</v>
      </c>
      <c r="BO1565" s="185">
        <f t="shared" si="4120"/>
        <v>0</v>
      </c>
      <c r="BP1565" s="185">
        <f t="shared" si="4120"/>
        <v>0</v>
      </c>
      <c r="BQ1565" s="185">
        <f t="shared" si="4120"/>
        <v>0</v>
      </c>
      <c r="BR1565" s="185">
        <f t="shared" si="4120"/>
        <v>0</v>
      </c>
      <c r="BS1565" s="185">
        <f t="shared" si="4120"/>
        <v>0</v>
      </c>
      <c r="BT1565" s="185">
        <f t="shared" si="4120"/>
        <v>0</v>
      </c>
      <c r="BU1565" s="185">
        <f t="shared" si="4120"/>
        <v>0</v>
      </c>
      <c r="BV1565" s="185">
        <f t="shared" si="4120"/>
        <v>0</v>
      </c>
      <c r="BW1565" s="185">
        <f t="shared" si="4120"/>
        <v>0</v>
      </c>
      <c r="BX1565" s="185">
        <f t="shared" si="4120"/>
        <v>0</v>
      </c>
      <c r="BY1565" s="185">
        <f t="shared" si="4120"/>
        <v>0</v>
      </c>
      <c r="BZ1565" s="185">
        <f t="shared" si="4120"/>
        <v>0</v>
      </c>
      <c r="CA1565" s="185">
        <f>SUM(CA1563:CA1564)</f>
        <v>0</v>
      </c>
      <c r="CB1565" s="185">
        <f>SUM(CB1563:CB1564)</f>
        <v>0</v>
      </c>
      <c r="CC1565" s="185">
        <f t="shared" ref="CC1565:CO1565" si="4121">SUM(CC1563:CC1564)</f>
        <v>0</v>
      </c>
      <c r="CD1565" s="185">
        <f t="shared" si="4121"/>
        <v>0</v>
      </c>
      <c r="CE1565" s="185">
        <f t="shared" si="4121"/>
        <v>0</v>
      </c>
      <c r="CF1565" s="185">
        <f t="shared" si="4121"/>
        <v>0</v>
      </c>
      <c r="CG1565" s="185">
        <f t="shared" si="4121"/>
        <v>0</v>
      </c>
      <c r="CH1565" s="185">
        <f t="shared" si="4121"/>
        <v>0</v>
      </c>
      <c r="CI1565" s="185">
        <f t="shared" si="4121"/>
        <v>0</v>
      </c>
      <c r="CJ1565" s="185">
        <f t="shared" si="4121"/>
        <v>0</v>
      </c>
      <c r="CK1565" s="185">
        <f t="shared" si="4121"/>
        <v>0</v>
      </c>
      <c r="CL1565" s="185">
        <f t="shared" si="4121"/>
        <v>0</v>
      </c>
      <c r="CM1565" s="185">
        <f t="shared" si="4121"/>
        <v>0</v>
      </c>
      <c r="CN1565" s="185">
        <f t="shared" si="4121"/>
        <v>0</v>
      </c>
      <c r="CO1565" s="185">
        <f t="shared" si="4121"/>
        <v>0</v>
      </c>
      <c r="CP1565" s="2234">
        <f t="shared" ref="CP1565:CX1565" si="4122">SUM(CP1563:CP1564)</f>
        <v>0</v>
      </c>
      <c r="CQ1565" s="2234">
        <f t="shared" si="4122"/>
        <v>0</v>
      </c>
      <c r="CR1565" s="2234">
        <f t="shared" si="4122"/>
        <v>0</v>
      </c>
      <c r="CS1565" s="283">
        <f t="shared" si="4122"/>
        <v>0</v>
      </c>
      <c r="CT1565" s="283">
        <f t="shared" si="4122"/>
        <v>0</v>
      </c>
      <c r="CU1565" s="283">
        <f t="shared" si="4122"/>
        <v>0</v>
      </c>
      <c r="CV1565" s="185">
        <f t="shared" si="4122"/>
        <v>0</v>
      </c>
      <c r="CW1565" s="185">
        <f t="shared" si="4122"/>
        <v>0</v>
      </c>
      <c r="CX1565" s="185">
        <f t="shared" si="4122"/>
        <v>0</v>
      </c>
      <c r="CY1565" s="185">
        <f t="shared" ref="CY1565:DA1565" si="4123">SUM(CY1563:CY1564)</f>
        <v>0</v>
      </c>
      <c r="CZ1565" s="185">
        <f t="shared" si="4123"/>
        <v>0</v>
      </c>
      <c r="DA1565" s="185">
        <f t="shared" si="4123"/>
        <v>0</v>
      </c>
      <c r="DB1565" s="1622"/>
      <c r="DC1565" s="1622"/>
      <c r="DD1565" s="1622"/>
      <c r="DE1565" s="185">
        <f>SUM(DE1563:DE1564)</f>
        <v>0</v>
      </c>
      <c r="DF1565" s="283"/>
      <c r="DG1565" s="185"/>
      <c r="DH1565" s="185"/>
      <c r="DI1565" s="185"/>
      <c r="DJ1565" s="185"/>
      <c r="DK1565" s="185"/>
      <c r="DL1565" s="185"/>
      <c r="DM1565" s="185"/>
      <c r="DN1565" s="33"/>
      <c r="DO1565" s="185"/>
      <c r="DP1565" s="283"/>
      <c r="DQ1565" s="185"/>
      <c r="DR1565" s="185"/>
      <c r="DS1565" s="185"/>
      <c r="DT1565" s="185"/>
      <c r="DU1565" s="185"/>
      <c r="DV1565" s="185"/>
      <c r="DW1565" s="185"/>
      <c r="DX1565" s="33"/>
      <c r="DY1565" s="185"/>
      <c r="DZ1565" s="2234">
        <f>SUM(DZ1563:DZ1564)</f>
        <v>0</v>
      </c>
      <c r="EA1565" s="283">
        <f t="shared" ref="EA1565:EB1565" si="4124">SUM(EA1563:EA1564)</f>
        <v>0</v>
      </c>
      <c r="EB1565" s="185">
        <f t="shared" si="4124"/>
        <v>0</v>
      </c>
      <c r="EC1565" s="185">
        <f t="shared" ref="EC1565" si="4125">SUM(EC1563:EC1564)</f>
        <v>0</v>
      </c>
      <c r="ED1565" s="202"/>
      <c r="EE1565" s="202"/>
      <c r="EF1565" s="202"/>
      <c r="EG1565" s="202"/>
      <c r="EH1565" s="1614"/>
    </row>
    <row r="1566" spans="1:138" ht="15" hidden="1" customHeight="1" outlineLevel="1">
      <c r="A1566" s="67"/>
      <c r="B1566" s="23"/>
      <c r="C1566" s="95" t="s">
        <v>136</v>
      </c>
      <c r="D1566" s="96" t="s">
        <v>133</v>
      </c>
      <c r="E1566" s="84"/>
      <c r="F1566" s="84"/>
      <c r="G1566" s="84"/>
      <c r="H1566" s="84"/>
      <c r="I1566" s="84"/>
      <c r="J1566" s="84"/>
      <c r="K1566" s="84"/>
      <c r="L1566" s="84"/>
      <c r="M1566" s="2199"/>
      <c r="N1566" s="68"/>
      <c r="O1566" s="84"/>
      <c r="P1566" s="185"/>
      <c r="Q1566" s="185"/>
      <c r="R1566" s="185"/>
      <c r="S1566" s="185"/>
      <c r="T1566" s="185"/>
      <c r="U1566" s="185"/>
      <c r="V1566" s="84"/>
      <c r="W1566" s="84"/>
      <c r="X1566" s="84"/>
      <c r="Y1566" s="84"/>
      <c r="Z1566" s="84"/>
      <c r="AA1566" s="185"/>
      <c r="AB1566" s="185"/>
      <c r="AC1566" s="185"/>
      <c r="AD1566" s="185"/>
      <c r="AE1566" s="185"/>
      <c r="AF1566" s="23"/>
      <c r="AG1566" s="23"/>
      <c r="AH1566" s="185"/>
      <c r="AI1566" s="185"/>
      <c r="AJ1566" s="185"/>
      <c r="AK1566" s="185"/>
      <c r="AL1566" s="185"/>
      <c r="AM1566" s="185"/>
      <c r="AN1566" s="185"/>
      <c r="AO1566" s="185"/>
      <c r="AP1566" s="185"/>
      <c r="AQ1566" s="185"/>
      <c r="AR1566" s="185"/>
      <c r="AS1566" s="185"/>
      <c r="AT1566" s="185"/>
      <c r="AU1566" s="185"/>
      <c r="AV1566" s="185"/>
      <c r="AW1566" s="185"/>
      <c r="AX1566" s="185"/>
      <c r="AY1566" s="185"/>
      <c r="AZ1566" s="185"/>
      <c r="BA1566" s="185"/>
      <c r="BB1566" s="185"/>
      <c r="BC1566" s="185"/>
      <c r="BD1566" s="185"/>
      <c r="BE1566" s="185"/>
      <c r="BF1566" s="185"/>
      <c r="BG1566" s="185"/>
      <c r="BH1566" s="185"/>
      <c r="BI1566" s="185"/>
      <c r="BJ1566" s="185"/>
      <c r="BK1566" s="185"/>
      <c r="BL1566" s="185"/>
      <c r="BM1566" s="185"/>
      <c r="BN1566" s="185"/>
      <c r="BO1566" s="185"/>
      <c r="BP1566" s="185"/>
      <c r="BQ1566" s="185"/>
      <c r="BR1566" s="185"/>
      <c r="BS1566" s="185"/>
      <c r="BT1566" s="185"/>
      <c r="BU1566" s="185"/>
      <c r="BV1566" s="185"/>
      <c r="BW1566" s="185"/>
      <c r="BX1566" s="185"/>
      <c r="BY1566" s="185"/>
      <c r="BZ1566" s="185"/>
      <c r="CA1566" s="185"/>
      <c r="CB1566" s="185"/>
      <c r="CC1566" s="185"/>
      <c r="CD1566" s="185"/>
      <c r="CE1566" s="185"/>
      <c r="CF1566" s="185"/>
      <c r="CG1566" s="185"/>
      <c r="CH1566" s="185"/>
      <c r="CI1566" s="185"/>
      <c r="CJ1566" s="185"/>
      <c r="CK1566" s="185"/>
      <c r="CL1566" s="185"/>
      <c r="CM1566" s="185"/>
      <c r="CN1566" s="185"/>
      <c r="CO1566" s="185"/>
      <c r="CP1566" s="2234"/>
      <c r="CQ1566" s="2234"/>
      <c r="CR1566" s="2234"/>
      <c r="CS1566" s="283"/>
      <c r="CT1566" s="283"/>
      <c r="CU1566" s="283"/>
      <c r="CV1566" s="185"/>
      <c r="CW1566" s="185"/>
      <c r="CX1566" s="185"/>
      <c r="CY1566" s="185"/>
      <c r="CZ1566" s="185"/>
      <c r="DA1566" s="185"/>
      <c r="DB1566" s="1622"/>
      <c r="DC1566" s="1622"/>
      <c r="DD1566" s="1622"/>
      <c r="DE1566" s="185"/>
      <c r="DF1566" s="283"/>
      <c r="DG1566" s="185"/>
      <c r="DH1566" s="185"/>
      <c r="DI1566" s="185"/>
      <c r="DJ1566" s="185"/>
      <c r="DK1566" s="185"/>
      <c r="DL1566" s="185"/>
      <c r="DM1566" s="185"/>
      <c r="DN1566" s="185"/>
      <c r="DO1566" s="185"/>
      <c r="DP1566" s="283"/>
      <c r="DQ1566" s="185"/>
      <c r="DR1566" s="185"/>
      <c r="DS1566" s="185"/>
      <c r="DT1566" s="185"/>
      <c r="DU1566" s="185"/>
      <c r="DV1566" s="185"/>
      <c r="DW1566" s="185"/>
      <c r="DX1566" s="185"/>
      <c r="DY1566" s="185"/>
      <c r="DZ1566" s="2234"/>
      <c r="EA1566" s="283"/>
      <c r="EB1566" s="185"/>
      <c r="EC1566" s="185"/>
      <c r="ED1566" s="202"/>
      <c r="EE1566" s="202"/>
      <c r="EF1566" s="202"/>
      <c r="EG1566" s="202"/>
      <c r="EH1566" s="1614"/>
    </row>
    <row r="1567" spans="1:138" ht="15" hidden="1" customHeight="1" outlineLevel="1">
      <c r="A1567" s="67"/>
      <c r="B1567" s="23"/>
      <c r="C1567" s="95"/>
      <c r="D1567" s="96"/>
      <c r="E1567" s="67"/>
      <c r="F1567" s="67"/>
      <c r="G1567" s="67"/>
      <c r="H1567" s="86">
        <f>SUM(I1567:L1567)</f>
        <v>0</v>
      </c>
      <c r="I1567" s="67"/>
      <c r="J1567" s="67"/>
      <c r="K1567" s="67"/>
      <c r="L1567" s="67"/>
      <c r="M1567" s="2216"/>
      <c r="N1567" s="85"/>
      <c r="O1567" s="67"/>
      <c r="P1567" s="23"/>
      <c r="Q1567" s="185">
        <f>SUM(R1567:U1567)</f>
        <v>0</v>
      </c>
      <c r="R1567" s="196"/>
      <c r="S1567" s="196"/>
      <c r="T1567" s="196"/>
      <c r="U1567" s="196"/>
      <c r="V1567" s="86">
        <f>SUM(W1567:Z1567)</f>
        <v>0</v>
      </c>
      <c r="W1567" s="67"/>
      <c r="X1567" s="67"/>
      <c r="Y1567" s="67"/>
      <c r="Z1567" s="67"/>
      <c r="AA1567" s="185">
        <f>SUM(AB1567:AE1567)</f>
        <v>0</v>
      </c>
      <c r="AB1567" s="196"/>
      <c r="AC1567" s="196"/>
      <c r="AD1567" s="196"/>
      <c r="AE1567" s="196"/>
      <c r="AF1567" s="33"/>
      <c r="AG1567" s="33"/>
      <c r="AH1567" s="33"/>
      <c r="AI1567" s="33"/>
      <c r="AJ1567" s="33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  <c r="AZ1567" s="33"/>
      <c r="BA1567" s="33"/>
      <c r="BB1567" s="33"/>
      <c r="BC1567" s="33"/>
      <c r="BD1567" s="33"/>
      <c r="BE1567" s="33"/>
      <c r="BF1567" s="33"/>
      <c r="BG1567" s="33"/>
      <c r="BH1567" s="33"/>
      <c r="BI1567" s="33"/>
      <c r="BJ1567" s="33"/>
      <c r="BK1567" s="33"/>
      <c r="BL1567" s="33"/>
      <c r="BM1567" s="33"/>
      <c r="BN1567" s="33"/>
      <c r="BO1567" s="33"/>
      <c r="BP1567" s="33"/>
      <c r="BQ1567" s="33"/>
      <c r="BR1567" s="33"/>
      <c r="BS1567" s="33"/>
      <c r="BT1567" s="33"/>
      <c r="BU1567" s="33"/>
      <c r="BV1567" s="33"/>
      <c r="BW1567" s="33"/>
      <c r="BX1567" s="33"/>
      <c r="BY1567" s="33"/>
      <c r="BZ1567" s="33"/>
      <c r="CA1567" s="33"/>
      <c r="CB1567" s="33"/>
      <c r="CC1567" s="33"/>
      <c r="CD1567" s="33"/>
      <c r="CE1567" s="33"/>
      <c r="CF1567" s="33"/>
      <c r="CG1567" s="33"/>
      <c r="CH1567" s="33"/>
      <c r="CI1567" s="33"/>
      <c r="CJ1567" s="33"/>
      <c r="CK1567" s="33"/>
      <c r="CL1567" s="33"/>
      <c r="CM1567" s="33"/>
      <c r="CN1567" s="33"/>
      <c r="CO1567" s="33"/>
      <c r="CP1567" s="2239"/>
      <c r="CQ1567" s="2239"/>
      <c r="CR1567" s="2239"/>
      <c r="CS1567" s="210"/>
      <c r="CT1567" s="210"/>
      <c r="CU1567" s="210"/>
      <c r="CV1567" s="33"/>
      <c r="CW1567" s="33"/>
      <c r="CX1567" s="33"/>
      <c r="CY1567" s="33"/>
      <c r="CZ1567" s="33"/>
      <c r="DA1567" s="33"/>
      <c r="DB1567" s="1498"/>
      <c r="DC1567" s="1498"/>
      <c r="DD1567" s="1498"/>
      <c r="DE1567" s="33"/>
      <c r="DF1567" s="210"/>
      <c r="DG1567" s="33"/>
      <c r="DH1567" s="33"/>
      <c r="DI1567" s="33"/>
      <c r="DJ1567" s="33"/>
      <c r="DK1567" s="33"/>
      <c r="DL1567" s="33"/>
      <c r="DM1567" s="33"/>
      <c r="DN1567" s="185"/>
      <c r="DO1567" s="33"/>
      <c r="DP1567" s="210"/>
      <c r="DQ1567" s="33"/>
      <c r="DR1567" s="33"/>
      <c r="DS1567" s="33"/>
      <c r="DT1567" s="33"/>
      <c r="DU1567" s="33"/>
      <c r="DV1567" s="33"/>
      <c r="DW1567" s="33"/>
      <c r="DX1567" s="185"/>
      <c r="DY1567" s="33"/>
      <c r="DZ1567" s="2239"/>
      <c r="EA1567" s="210"/>
      <c r="EB1567" s="33"/>
      <c r="EC1567" s="33"/>
      <c r="ED1567" s="201"/>
      <c r="EE1567" s="201"/>
      <c r="EF1567" s="201"/>
      <c r="EG1567" s="201"/>
      <c r="EH1567" s="1581"/>
    </row>
    <row r="1568" spans="1:138" ht="15" hidden="1" customHeight="1" outlineLevel="1">
      <c r="A1568" s="67"/>
      <c r="B1568" s="23"/>
      <c r="C1568" s="95"/>
      <c r="D1568" s="23"/>
      <c r="E1568" s="67"/>
      <c r="F1568" s="67"/>
      <c r="G1568" s="67"/>
      <c r="H1568" s="86">
        <f>SUM(I1568:L1568)</f>
        <v>0</v>
      </c>
      <c r="I1568" s="67"/>
      <c r="J1568" s="67"/>
      <c r="K1568" s="67"/>
      <c r="L1568" s="67"/>
      <c r="M1568" s="2216"/>
      <c r="N1568" s="85"/>
      <c r="O1568" s="67"/>
      <c r="P1568" s="23"/>
      <c r="Q1568" s="185">
        <f>SUM(R1568:U1568)</f>
        <v>0</v>
      </c>
      <c r="R1568" s="196"/>
      <c r="S1568" s="196"/>
      <c r="T1568" s="196"/>
      <c r="U1568" s="196"/>
      <c r="V1568" s="86">
        <f>SUM(W1568:Z1568)</f>
        <v>0</v>
      </c>
      <c r="W1568" s="67"/>
      <c r="X1568" s="67"/>
      <c r="Y1568" s="67"/>
      <c r="Z1568" s="67"/>
      <c r="AA1568" s="185">
        <f>SUM(AB1568:AE1568)</f>
        <v>0</v>
      </c>
      <c r="AB1568" s="196"/>
      <c r="AC1568" s="196"/>
      <c r="AD1568" s="196"/>
      <c r="AE1568" s="196"/>
      <c r="AF1568" s="33"/>
      <c r="AG1568" s="33"/>
      <c r="AH1568" s="33"/>
      <c r="AI1568" s="33"/>
      <c r="AJ1568" s="33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  <c r="AZ1568" s="33"/>
      <c r="BA1568" s="33"/>
      <c r="BB1568" s="33"/>
      <c r="BC1568" s="33"/>
      <c r="BD1568" s="33"/>
      <c r="BE1568" s="33"/>
      <c r="BF1568" s="33"/>
      <c r="BG1568" s="33"/>
      <c r="BH1568" s="33"/>
      <c r="BI1568" s="33"/>
      <c r="BJ1568" s="33"/>
      <c r="BK1568" s="33"/>
      <c r="BL1568" s="33"/>
      <c r="BM1568" s="33"/>
      <c r="BN1568" s="33"/>
      <c r="BO1568" s="33"/>
      <c r="BP1568" s="33"/>
      <c r="BQ1568" s="33"/>
      <c r="BR1568" s="33"/>
      <c r="BS1568" s="33"/>
      <c r="BT1568" s="33"/>
      <c r="BU1568" s="33"/>
      <c r="BV1568" s="33"/>
      <c r="BW1568" s="33"/>
      <c r="BX1568" s="33"/>
      <c r="BY1568" s="33"/>
      <c r="BZ1568" s="33"/>
      <c r="CA1568" s="33"/>
      <c r="CB1568" s="33"/>
      <c r="CC1568" s="33"/>
      <c r="CD1568" s="33"/>
      <c r="CE1568" s="33"/>
      <c r="CF1568" s="33"/>
      <c r="CG1568" s="33"/>
      <c r="CH1568" s="33"/>
      <c r="CI1568" s="33"/>
      <c r="CJ1568" s="33"/>
      <c r="CK1568" s="33"/>
      <c r="CL1568" s="33"/>
      <c r="CM1568" s="33"/>
      <c r="CN1568" s="33"/>
      <c r="CO1568" s="33"/>
      <c r="CP1568" s="2239"/>
      <c r="CQ1568" s="2239"/>
      <c r="CR1568" s="2239"/>
      <c r="CS1568" s="210"/>
      <c r="CT1568" s="210"/>
      <c r="CU1568" s="210"/>
      <c r="CV1568" s="33"/>
      <c r="CW1568" s="33"/>
      <c r="CX1568" s="33"/>
      <c r="CY1568" s="33"/>
      <c r="CZ1568" s="33"/>
      <c r="DA1568" s="33"/>
      <c r="DB1568" s="1498"/>
      <c r="DC1568" s="1498"/>
      <c r="DD1568" s="1498"/>
      <c r="DE1568" s="33"/>
      <c r="DF1568" s="210"/>
      <c r="DG1568" s="33"/>
      <c r="DH1568" s="33"/>
      <c r="DI1568" s="33"/>
      <c r="DJ1568" s="33"/>
      <c r="DK1568" s="33"/>
      <c r="DL1568" s="33"/>
      <c r="DM1568" s="33"/>
      <c r="DN1568" s="33"/>
      <c r="DO1568" s="33"/>
      <c r="DP1568" s="210"/>
      <c r="DQ1568" s="33"/>
      <c r="DR1568" s="33"/>
      <c r="DS1568" s="33"/>
      <c r="DT1568" s="33"/>
      <c r="DU1568" s="33"/>
      <c r="DV1568" s="33"/>
      <c r="DW1568" s="33"/>
      <c r="DX1568" s="33"/>
      <c r="DY1568" s="33"/>
      <c r="DZ1568" s="2239"/>
      <c r="EA1568" s="210"/>
      <c r="EB1568" s="33"/>
      <c r="EC1568" s="33"/>
      <c r="ED1568" s="201"/>
      <c r="EE1568" s="201"/>
      <c r="EF1568" s="201"/>
      <c r="EG1568" s="201"/>
      <c r="EH1568" s="1581"/>
    </row>
    <row r="1569" spans="1:138" ht="15" hidden="1" customHeight="1" outlineLevel="1">
      <c r="A1569" s="67"/>
      <c r="B1569" s="23"/>
      <c r="C1569" s="95" t="s">
        <v>49</v>
      </c>
      <c r="D1569" s="105" t="s">
        <v>1</v>
      </c>
      <c r="E1569" s="84"/>
      <c r="F1569" s="84"/>
      <c r="G1569" s="84"/>
      <c r="H1569" s="84"/>
      <c r="I1569" s="84"/>
      <c r="J1569" s="84"/>
      <c r="K1569" s="84"/>
      <c r="L1569" s="84"/>
      <c r="M1569" s="2199"/>
      <c r="N1569" s="68"/>
      <c r="O1569" s="84"/>
      <c r="P1569" s="185"/>
      <c r="Q1569" s="185"/>
      <c r="R1569" s="185"/>
      <c r="S1569" s="185"/>
      <c r="T1569" s="185"/>
      <c r="U1569" s="185"/>
      <c r="V1569" s="84"/>
      <c r="W1569" s="84"/>
      <c r="X1569" s="84"/>
      <c r="Y1569" s="84"/>
      <c r="Z1569" s="84"/>
      <c r="AA1569" s="185"/>
      <c r="AB1569" s="185"/>
      <c r="AC1569" s="185"/>
      <c r="AD1569" s="185"/>
      <c r="AE1569" s="185"/>
      <c r="AF1569" s="105"/>
      <c r="AG1569" s="105"/>
      <c r="AH1569" s="185">
        <f>SUM(AH1567:AH1568)</f>
        <v>0</v>
      </c>
      <c r="AI1569" s="185">
        <f>SUM(AI1567:AI1568)</f>
        <v>0</v>
      </c>
      <c r="AJ1569" s="185">
        <f t="shared" ref="AJ1569:AV1569" si="4126">SUM(AJ1567:AJ1568)</f>
        <v>0</v>
      </c>
      <c r="AK1569" s="185">
        <f t="shared" si="4126"/>
        <v>0</v>
      </c>
      <c r="AL1569" s="185">
        <f t="shared" si="4126"/>
        <v>0</v>
      </c>
      <c r="AM1569" s="185">
        <f t="shared" si="4126"/>
        <v>0</v>
      </c>
      <c r="AN1569" s="185">
        <f t="shared" si="4126"/>
        <v>0</v>
      </c>
      <c r="AO1569" s="185">
        <f t="shared" si="4126"/>
        <v>0</v>
      </c>
      <c r="AP1569" s="185">
        <f t="shared" si="4126"/>
        <v>0</v>
      </c>
      <c r="AQ1569" s="185">
        <f t="shared" si="4126"/>
        <v>0</v>
      </c>
      <c r="AR1569" s="185">
        <f t="shared" si="4126"/>
        <v>0</v>
      </c>
      <c r="AS1569" s="185">
        <f t="shared" si="4126"/>
        <v>0</v>
      </c>
      <c r="AT1569" s="185">
        <f t="shared" si="4126"/>
        <v>0</v>
      </c>
      <c r="AU1569" s="185">
        <f t="shared" si="4126"/>
        <v>0</v>
      </c>
      <c r="AV1569" s="185">
        <f t="shared" si="4126"/>
        <v>0</v>
      </c>
      <c r="AW1569" s="185">
        <f>SUM(AW1567:AW1568)</f>
        <v>0</v>
      </c>
      <c r="AX1569" s="185">
        <f>SUM(AX1567:AX1568)</f>
        <v>0</v>
      </c>
      <c r="AY1569" s="185">
        <f t="shared" ref="AY1569:BK1569" si="4127">SUM(AY1567:AY1568)</f>
        <v>0</v>
      </c>
      <c r="AZ1569" s="185">
        <f t="shared" si="4127"/>
        <v>0</v>
      </c>
      <c r="BA1569" s="185">
        <f t="shared" si="4127"/>
        <v>0</v>
      </c>
      <c r="BB1569" s="185">
        <f t="shared" si="4127"/>
        <v>0</v>
      </c>
      <c r="BC1569" s="185">
        <f t="shared" si="4127"/>
        <v>0</v>
      </c>
      <c r="BD1569" s="185">
        <f t="shared" si="4127"/>
        <v>0</v>
      </c>
      <c r="BE1569" s="185">
        <f t="shared" si="4127"/>
        <v>0</v>
      </c>
      <c r="BF1569" s="185">
        <f t="shared" si="4127"/>
        <v>0</v>
      </c>
      <c r="BG1569" s="185">
        <f t="shared" si="4127"/>
        <v>0</v>
      </c>
      <c r="BH1569" s="185">
        <f t="shared" si="4127"/>
        <v>0</v>
      </c>
      <c r="BI1569" s="185">
        <f t="shared" si="4127"/>
        <v>0</v>
      </c>
      <c r="BJ1569" s="185">
        <f t="shared" si="4127"/>
        <v>0</v>
      </c>
      <c r="BK1569" s="185">
        <f t="shared" si="4127"/>
        <v>0</v>
      </c>
      <c r="BL1569" s="185">
        <f>SUM(BL1567:BL1568)</f>
        <v>0</v>
      </c>
      <c r="BM1569" s="185">
        <f>SUM(BM1567:BM1568)</f>
        <v>0</v>
      </c>
      <c r="BN1569" s="185">
        <f t="shared" ref="BN1569:BZ1569" si="4128">SUM(BN1567:BN1568)</f>
        <v>0</v>
      </c>
      <c r="BO1569" s="185">
        <f t="shared" si="4128"/>
        <v>0</v>
      </c>
      <c r="BP1569" s="185">
        <f t="shared" si="4128"/>
        <v>0</v>
      </c>
      <c r="BQ1569" s="185">
        <f t="shared" si="4128"/>
        <v>0</v>
      </c>
      <c r="BR1569" s="185">
        <f t="shared" si="4128"/>
        <v>0</v>
      </c>
      <c r="BS1569" s="185">
        <f t="shared" si="4128"/>
        <v>0</v>
      </c>
      <c r="BT1569" s="185">
        <f t="shared" si="4128"/>
        <v>0</v>
      </c>
      <c r="BU1569" s="185">
        <f t="shared" si="4128"/>
        <v>0</v>
      </c>
      <c r="BV1569" s="185">
        <f t="shared" si="4128"/>
        <v>0</v>
      </c>
      <c r="BW1569" s="185">
        <f t="shared" si="4128"/>
        <v>0</v>
      </c>
      <c r="BX1569" s="185">
        <f t="shared" si="4128"/>
        <v>0</v>
      </c>
      <c r="BY1569" s="185">
        <f t="shared" si="4128"/>
        <v>0</v>
      </c>
      <c r="BZ1569" s="185">
        <f t="shared" si="4128"/>
        <v>0</v>
      </c>
      <c r="CA1569" s="185">
        <f>SUM(CA1567:CA1568)</f>
        <v>0</v>
      </c>
      <c r="CB1569" s="185">
        <f>SUM(CB1567:CB1568)</f>
        <v>0</v>
      </c>
      <c r="CC1569" s="185">
        <f t="shared" ref="CC1569:CO1569" si="4129">SUM(CC1567:CC1568)</f>
        <v>0</v>
      </c>
      <c r="CD1569" s="185">
        <f t="shared" si="4129"/>
        <v>0</v>
      </c>
      <c r="CE1569" s="185">
        <f t="shared" si="4129"/>
        <v>0</v>
      </c>
      <c r="CF1569" s="185">
        <f t="shared" si="4129"/>
        <v>0</v>
      </c>
      <c r="CG1569" s="185">
        <f t="shared" si="4129"/>
        <v>0</v>
      </c>
      <c r="CH1569" s="185">
        <f t="shared" si="4129"/>
        <v>0</v>
      </c>
      <c r="CI1569" s="185">
        <f t="shared" si="4129"/>
        <v>0</v>
      </c>
      <c r="CJ1569" s="185">
        <f t="shared" si="4129"/>
        <v>0</v>
      </c>
      <c r="CK1569" s="185">
        <f t="shared" si="4129"/>
        <v>0</v>
      </c>
      <c r="CL1569" s="185">
        <f t="shared" si="4129"/>
        <v>0</v>
      </c>
      <c r="CM1569" s="185">
        <f t="shared" si="4129"/>
        <v>0</v>
      </c>
      <c r="CN1569" s="185">
        <f t="shared" si="4129"/>
        <v>0</v>
      </c>
      <c r="CO1569" s="185">
        <f t="shared" si="4129"/>
        <v>0</v>
      </c>
      <c r="CP1569" s="2234">
        <f t="shared" ref="CP1569:CX1569" si="4130">SUM(CP1567:CP1568)</f>
        <v>0</v>
      </c>
      <c r="CQ1569" s="2234">
        <f t="shared" si="4130"/>
        <v>0</v>
      </c>
      <c r="CR1569" s="2234">
        <f t="shared" si="4130"/>
        <v>0</v>
      </c>
      <c r="CS1569" s="283">
        <f t="shared" si="4130"/>
        <v>0</v>
      </c>
      <c r="CT1569" s="283">
        <f t="shared" si="4130"/>
        <v>0</v>
      </c>
      <c r="CU1569" s="283">
        <f t="shared" si="4130"/>
        <v>0</v>
      </c>
      <c r="CV1569" s="185">
        <f t="shared" si="4130"/>
        <v>0</v>
      </c>
      <c r="CW1569" s="185">
        <f t="shared" si="4130"/>
        <v>0</v>
      </c>
      <c r="CX1569" s="185">
        <f t="shared" si="4130"/>
        <v>0</v>
      </c>
      <c r="CY1569" s="185">
        <f t="shared" ref="CY1569:DA1569" si="4131">SUM(CY1567:CY1568)</f>
        <v>0</v>
      </c>
      <c r="CZ1569" s="185">
        <f t="shared" si="4131"/>
        <v>0</v>
      </c>
      <c r="DA1569" s="185">
        <f t="shared" si="4131"/>
        <v>0</v>
      </c>
      <c r="DB1569" s="1622"/>
      <c r="DC1569" s="1622"/>
      <c r="DD1569" s="1622"/>
      <c r="DE1569" s="185">
        <f>SUM(DE1567:DE1568)</f>
        <v>0</v>
      </c>
      <c r="DF1569" s="283"/>
      <c r="DG1569" s="185"/>
      <c r="DH1569" s="185"/>
      <c r="DI1569" s="185"/>
      <c r="DJ1569" s="185"/>
      <c r="DK1569" s="185"/>
      <c r="DL1569" s="185"/>
      <c r="DM1569" s="185"/>
      <c r="DN1569" s="33"/>
      <c r="DO1569" s="185"/>
      <c r="DP1569" s="283"/>
      <c r="DQ1569" s="185"/>
      <c r="DR1569" s="185"/>
      <c r="DS1569" s="185"/>
      <c r="DT1569" s="185"/>
      <c r="DU1569" s="185"/>
      <c r="DV1569" s="185"/>
      <c r="DW1569" s="185"/>
      <c r="DX1569" s="33"/>
      <c r="DY1569" s="185"/>
      <c r="DZ1569" s="2234">
        <f>SUM(DZ1567:DZ1568)</f>
        <v>0</v>
      </c>
      <c r="EA1569" s="283">
        <f t="shared" ref="EA1569:EB1569" si="4132">SUM(EA1567:EA1568)</f>
        <v>0</v>
      </c>
      <c r="EB1569" s="185">
        <f t="shared" si="4132"/>
        <v>0</v>
      </c>
      <c r="EC1569" s="185">
        <f t="shared" ref="EC1569" si="4133">SUM(EC1567:EC1568)</f>
        <v>0</v>
      </c>
      <c r="ED1569" s="202"/>
      <c r="EE1569" s="202"/>
      <c r="EF1569" s="202"/>
      <c r="EG1569" s="202"/>
      <c r="EH1569" s="1614"/>
    </row>
    <row r="1570" spans="1:138" ht="15" hidden="1" customHeight="1" outlineLevel="1">
      <c r="A1570" s="67"/>
      <c r="B1570" s="23"/>
      <c r="C1570" s="95" t="s">
        <v>137</v>
      </c>
      <c r="D1570" s="96" t="s">
        <v>134</v>
      </c>
      <c r="E1570" s="84"/>
      <c r="F1570" s="84"/>
      <c r="G1570" s="84"/>
      <c r="H1570" s="84"/>
      <c r="I1570" s="84"/>
      <c r="J1570" s="84"/>
      <c r="K1570" s="84"/>
      <c r="L1570" s="84"/>
      <c r="M1570" s="2199"/>
      <c r="N1570" s="68"/>
      <c r="O1570" s="84"/>
      <c r="P1570" s="185"/>
      <c r="Q1570" s="185"/>
      <c r="R1570" s="185"/>
      <c r="S1570" s="185"/>
      <c r="T1570" s="185"/>
      <c r="U1570" s="185"/>
      <c r="V1570" s="84"/>
      <c r="W1570" s="84"/>
      <c r="X1570" s="84"/>
      <c r="Y1570" s="84"/>
      <c r="Z1570" s="84"/>
      <c r="AA1570" s="185"/>
      <c r="AB1570" s="185"/>
      <c r="AC1570" s="185"/>
      <c r="AD1570" s="185"/>
      <c r="AE1570" s="185"/>
      <c r="AF1570" s="23"/>
      <c r="AG1570" s="23"/>
      <c r="AH1570" s="185"/>
      <c r="AI1570" s="185"/>
      <c r="AJ1570" s="185"/>
      <c r="AK1570" s="185"/>
      <c r="AL1570" s="185"/>
      <c r="AM1570" s="185"/>
      <c r="AN1570" s="185"/>
      <c r="AO1570" s="185"/>
      <c r="AP1570" s="185"/>
      <c r="AQ1570" s="185"/>
      <c r="AR1570" s="185"/>
      <c r="AS1570" s="185"/>
      <c r="AT1570" s="185"/>
      <c r="AU1570" s="185"/>
      <c r="AV1570" s="185"/>
      <c r="AW1570" s="185"/>
      <c r="AX1570" s="185"/>
      <c r="AY1570" s="185"/>
      <c r="AZ1570" s="185"/>
      <c r="BA1570" s="185"/>
      <c r="BB1570" s="185"/>
      <c r="BC1570" s="185"/>
      <c r="BD1570" s="185"/>
      <c r="BE1570" s="185"/>
      <c r="BF1570" s="185"/>
      <c r="BG1570" s="185"/>
      <c r="BH1570" s="185"/>
      <c r="BI1570" s="185"/>
      <c r="BJ1570" s="185"/>
      <c r="BK1570" s="185"/>
      <c r="BL1570" s="185"/>
      <c r="BM1570" s="185"/>
      <c r="BN1570" s="185"/>
      <c r="BO1570" s="185"/>
      <c r="BP1570" s="185"/>
      <c r="BQ1570" s="185"/>
      <c r="BR1570" s="185"/>
      <c r="BS1570" s="185"/>
      <c r="BT1570" s="185"/>
      <c r="BU1570" s="185"/>
      <c r="BV1570" s="185"/>
      <c r="BW1570" s="185"/>
      <c r="BX1570" s="185"/>
      <c r="BY1570" s="185"/>
      <c r="BZ1570" s="185"/>
      <c r="CA1570" s="185"/>
      <c r="CB1570" s="185"/>
      <c r="CC1570" s="185"/>
      <c r="CD1570" s="185"/>
      <c r="CE1570" s="185"/>
      <c r="CF1570" s="185"/>
      <c r="CG1570" s="185"/>
      <c r="CH1570" s="185"/>
      <c r="CI1570" s="185"/>
      <c r="CJ1570" s="185"/>
      <c r="CK1570" s="185"/>
      <c r="CL1570" s="185"/>
      <c r="CM1570" s="185"/>
      <c r="CN1570" s="185"/>
      <c r="CO1570" s="185"/>
      <c r="CP1570" s="2234"/>
      <c r="CQ1570" s="2234"/>
      <c r="CR1570" s="2234"/>
      <c r="CS1570" s="283"/>
      <c r="CT1570" s="283"/>
      <c r="CU1570" s="283"/>
      <c r="CV1570" s="185"/>
      <c r="CW1570" s="185"/>
      <c r="CX1570" s="185"/>
      <c r="CY1570" s="185"/>
      <c r="CZ1570" s="185"/>
      <c r="DA1570" s="185"/>
      <c r="DB1570" s="1622"/>
      <c r="DC1570" s="1622"/>
      <c r="DD1570" s="1622"/>
      <c r="DE1570" s="185"/>
      <c r="DF1570" s="283"/>
      <c r="DG1570" s="185"/>
      <c r="DH1570" s="185"/>
      <c r="DI1570" s="185"/>
      <c r="DJ1570" s="185"/>
      <c r="DK1570" s="185"/>
      <c r="DL1570" s="185"/>
      <c r="DM1570" s="185"/>
      <c r="DN1570" s="185"/>
      <c r="DO1570" s="185"/>
      <c r="DP1570" s="283"/>
      <c r="DQ1570" s="185"/>
      <c r="DR1570" s="185"/>
      <c r="DS1570" s="185"/>
      <c r="DT1570" s="185"/>
      <c r="DU1570" s="185"/>
      <c r="DV1570" s="185"/>
      <c r="DW1570" s="185"/>
      <c r="DX1570" s="185"/>
      <c r="DY1570" s="185"/>
      <c r="DZ1570" s="2234"/>
      <c r="EA1570" s="283"/>
      <c r="EB1570" s="185"/>
      <c r="EC1570" s="185"/>
      <c r="ED1570" s="202"/>
      <c r="EE1570" s="202"/>
      <c r="EF1570" s="202"/>
      <c r="EG1570" s="202"/>
      <c r="EH1570" s="1614"/>
    </row>
    <row r="1571" spans="1:138" ht="15" hidden="1" customHeight="1" outlineLevel="1">
      <c r="A1571" s="67"/>
      <c r="B1571" s="23"/>
      <c r="C1571" s="95"/>
      <c r="D1571" s="96"/>
      <c r="E1571" s="67"/>
      <c r="F1571" s="67"/>
      <c r="G1571" s="67"/>
      <c r="H1571" s="86">
        <f>SUM(I1571:L1571)</f>
        <v>0</v>
      </c>
      <c r="I1571" s="67"/>
      <c r="J1571" s="67"/>
      <c r="K1571" s="67"/>
      <c r="L1571" s="67"/>
      <c r="M1571" s="2216"/>
      <c r="N1571" s="85"/>
      <c r="O1571" s="67"/>
      <c r="P1571" s="23"/>
      <c r="Q1571" s="185">
        <f>SUM(R1571:U1571)</f>
        <v>0</v>
      </c>
      <c r="R1571" s="196"/>
      <c r="S1571" s="196"/>
      <c r="T1571" s="196"/>
      <c r="U1571" s="196"/>
      <c r="V1571" s="86">
        <f>SUM(W1571:Z1571)</f>
        <v>0</v>
      </c>
      <c r="W1571" s="67"/>
      <c r="X1571" s="67"/>
      <c r="Y1571" s="67"/>
      <c r="Z1571" s="67"/>
      <c r="AA1571" s="185">
        <f>SUM(AB1571:AE1571)</f>
        <v>0</v>
      </c>
      <c r="AB1571" s="196"/>
      <c r="AC1571" s="196"/>
      <c r="AD1571" s="196"/>
      <c r="AE1571" s="196"/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  <c r="AZ1571" s="33"/>
      <c r="BA1571" s="33"/>
      <c r="BB1571" s="33"/>
      <c r="BC1571" s="33"/>
      <c r="BD1571" s="33"/>
      <c r="BE1571" s="33"/>
      <c r="BF1571" s="33"/>
      <c r="BG1571" s="33"/>
      <c r="BH1571" s="33"/>
      <c r="BI1571" s="33"/>
      <c r="BJ1571" s="33"/>
      <c r="BK1571" s="33"/>
      <c r="BL1571" s="33"/>
      <c r="BM1571" s="33"/>
      <c r="BN1571" s="33"/>
      <c r="BO1571" s="33"/>
      <c r="BP1571" s="33"/>
      <c r="BQ1571" s="33"/>
      <c r="BR1571" s="33"/>
      <c r="BS1571" s="33"/>
      <c r="BT1571" s="33"/>
      <c r="BU1571" s="33"/>
      <c r="BV1571" s="33"/>
      <c r="BW1571" s="33"/>
      <c r="BX1571" s="33"/>
      <c r="BY1571" s="33"/>
      <c r="BZ1571" s="33"/>
      <c r="CA1571" s="33"/>
      <c r="CB1571" s="33"/>
      <c r="CC1571" s="33"/>
      <c r="CD1571" s="33"/>
      <c r="CE1571" s="33"/>
      <c r="CF1571" s="33"/>
      <c r="CG1571" s="33"/>
      <c r="CH1571" s="33"/>
      <c r="CI1571" s="33"/>
      <c r="CJ1571" s="33"/>
      <c r="CK1571" s="33"/>
      <c r="CL1571" s="33"/>
      <c r="CM1571" s="33"/>
      <c r="CN1571" s="33"/>
      <c r="CO1571" s="33"/>
      <c r="CP1571" s="2239"/>
      <c r="CQ1571" s="2239"/>
      <c r="CR1571" s="2239"/>
      <c r="CS1571" s="210"/>
      <c r="CT1571" s="210"/>
      <c r="CU1571" s="210"/>
      <c r="CV1571" s="33"/>
      <c r="CW1571" s="33"/>
      <c r="CX1571" s="33"/>
      <c r="CY1571" s="33"/>
      <c r="CZ1571" s="33"/>
      <c r="DA1571" s="33"/>
      <c r="DB1571" s="1498"/>
      <c r="DC1571" s="1498"/>
      <c r="DD1571" s="1498"/>
      <c r="DE1571" s="33"/>
      <c r="DF1571" s="210"/>
      <c r="DG1571" s="33"/>
      <c r="DH1571" s="33"/>
      <c r="DI1571" s="33"/>
      <c r="DJ1571" s="33"/>
      <c r="DK1571" s="33"/>
      <c r="DL1571" s="33"/>
      <c r="DM1571" s="33"/>
      <c r="DN1571" s="185"/>
      <c r="DO1571" s="33"/>
      <c r="DP1571" s="210"/>
      <c r="DQ1571" s="33"/>
      <c r="DR1571" s="33"/>
      <c r="DS1571" s="33"/>
      <c r="DT1571" s="33"/>
      <c r="DU1571" s="33"/>
      <c r="DV1571" s="33"/>
      <c r="DW1571" s="33"/>
      <c r="DX1571" s="185"/>
      <c r="DY1571" s="33"/>
      <c r="DZ1571" s="2239"/>
      <c r="EA1571" s="210"/>
      <c r="EB1571" s="33"/>
      <c r="EC1571" s="33"/>
      <c r="ED1571" s="201"/>
      <c r="EE1571" s="201"/>
      <c r="EF1571" s="201"/>
      <c r="EG1571" s="201"/>
      <c r="EH1571" s="1581"/>
    </row>
    <row r="1572" spans="1:138" ht="15" hidden="1" customHeight="1" outlineLevel="1">
      <c r="A1572" s="67"/>
      <c r="B1572" s="23"/>
      <c r="C1572" s="95"/>
      <c r="D1572" s="23"/>
      <c r="E1572" s="67"/>
      <c r="F1572" s="67"/>
      <c r="G1572" s="67"/>
      <c r="H1572" s="86">
        <f>SUM(I1572:L1572)</f>
        <v>0</v>
      </c>
      <c r="I1572" s="67"/>
      <c r="J1572" s="67"/>
      <c r="K1572" s="67"/>
      <c r="L1572" s="67"/>
      <c r="M1572" s="2216"/>
      <c r="N1572" s="85"/>
      <c r="O1572" s="67"/>
      <c r="P1572" s="23"/>
      <c r="Q1572" s="185">
        <f>SUM(R1572:U1572)</f>
        <v>0</v>
      </c>
      <c r="R1572" s="196"/>
      <c r="S1572" s="196"/>
      <c r="T1572" s="196"/>
      <c r="U1572" s="196"/>
      <c r="V1572" s="86">
        <f>SUM(W1572:Z1572)</f>
        <v>0</v>
      </c>
      <c r="W1572" s="67"/>
      <c r="X1572" s="67"/>
      <c r="Y1572" s="67"/>
      <c r="Z1572" s="67"/>
      <c r="AA1572" s="185">
        <f>SUM(AB1572:AE1572)</f>
        <v>0</v>
      </c>
      <c r="AB1572" s="196"/>
      <c r="AC1572" s="196"/>
      <c r="AD1572" s="196"/>
      <c r="AE1572" s="196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AZ1572" s="33"/>
      <c r="BA1572" s="33"/>
      <c r="BB1572" s="33"/>
      <c r="BC1572" s="33"/>
      <c r="BD1572" s="33"/>
      <c r="BE1572" s="33"/>
      <c r="BF1572" s="33"/>
      <c r="BG1572" s="33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33"/>
      <c r="BT1572" s="33"/>
      <c r="BU1572" s="33"/>
      <c r="BV1572" s="33"/>
      <c r="BW1572" s="33"/>
      <c r="BX1572" s="33"/>
      <c r="BY1572" s="33"/>
      <c r="BZ1572" s="33"/>
      <c r="CA1572" s="33"/>
      <c r="CB1572" s="33"/>
      <c r="CC1572" s="33"/>
      <c r="CD1572" s="33"/>
      <c r="CE1572" s="33"/>
      <c r="CF1572" s="33"/>
      <c r="CG1572" s="33"/>
      <c r="CH1572" s="33"/>
      <c r="CI1572" s="33"/>
      <c r="CJ1572" s="33"/>
      <c r="CK1572" s="33"/>
      <c r="CL1572" s="33"/>
      <c r="CM1572" s="33"/>
      <c r="CN1572" s="33"/>
      <c r="CO1572" s="33"/>
      <c r="CP1572" s="2239"/>
      <c r="CQ1572" s="2239"/>
      <c r="CR1572" s="2239"/>
      <c r="CS1572" s="210"/>
      <c r="CT1572" s="210"/>
      <c r="CU1572" s="210"/>
      <c r="CV1572" s="33"/>
      <c r="CW1572" s="33"/>
      <c r="CX1572" s="33"/>
      <c r="CY1572" s="33"/>
      <c r="CZ1572" s="33"/>
      <c r="DA1572" s="33"/>
      <c r="DB1572" s="1498"/>
      <c r="DC1572" s="1498"/>
      <c r="DD1572" s="1498"/>
      <c r="DE1572" s="33"/>
      <c r="DF1572" s="210"/>
      <c r="DG1572" s="33"/>
      <c r="DH1572" s="33"/>
      <c r="DI1572" s="33"/>
      <c r="DJ1572" s="33"/>
      <c r="DK1572" s="33"/>
      <c r="DL1572" s="33"/>
      <c r="DM1572" s="33"/>
      <c r="DN1572" s="33"/>
      <c r="DO1572" s="33"/>
      <c r="DP1572" s="210"/>
      <c r="DQ1572" s="33"/>
      <c r="DR1572" s="33"/>
      <c r="DS1572" s="33"/>
      <c r="DT1572" s="33"/>
      <c r="DU1572" s="33"/>
      <c r="DV1572" s="33"/>
      <c r="DW1572" s="33"/>
      <c r="DX1572" s="33"/>
      <c r="DY1572" s="33"/>
      <c r="DZ1572" s="2239"/>
      <c r="EA1572" s="210"/>
      <c r="EB1572" s="33"/>
      <c r="EC1572" s="33"/>
      <c r="ED1572" s="201"/>
      <c r="EE1572" s="201"/>
      <c r="EF1572" s="201"/>
      <c r="EG1572" s="201"/>
      <c r="EH1572" s="1581"/>
    </row>
    <row r="1573" spans="1:138" ht="15" hidden="1" customHeight="1" outlineLevel="1" thickBot="1">
      <c r="A1573" s="81"/>
      <c r="B1573" s="50"/>
      <c r="C1573" s="100" t="s">
        <v>49</v>
      </c>
      <c r="D1573" s="107" t="s">
        <v>1</v>
      </c>
      <c r="E1573" s="108"/>
      <c r="F1573" s="108"/>
      <c r="G1573" s="108"/>
      <c r="H1573" s="108"/>
      <c r="I1573" s="108"/>
      <c r="J1573" s="108"/>
      <c r="K1573" s="108"/>
      <c r="L1573" s="108"/>
      <c r="M1573" s="2200"/>
      <c r="N1573" s="82"/>
      <c r="O1573" s="108"/>
      <c r="P1573" s="192"/>
      <c r="Q1573" s="192"/>
      <c r="R1573" s="192"/>
      <c r="S1573" s="192"/>
      <c r="T1573" s="192"/>
      <c r="U1573" s="192"/>
      <c r="V1573" s="108"/>
      <c r="W1573" s="108"/>
      <c r="X1573" s="108"/>
      <c r="Y1573" s="108"/>
      <c r="Z1573" s="108"/>
      <c r="AA1573" s="192"/>
      <c r="AB1573" s="192"/>
      <c r="AC1573" s="192"/>
      <c r="AD1573" s="192"/>
      <c r="AE1573" s="192"/>
      <c r="AF1573" s="107"/>
      <c r="AG1573" s="107"/>
      <c r="AH1573" s="192"/>
      <c r="AI1573" s="192">
        <f>SUM(AI1571:AI1572)</f>
        <v>0</v>
      </c>
      <c r="AJ1573" s="192">
        <f t="shared" ref="AJ1573" si="4134">SUM(AJ1571:AJ1572)</f>
        <v>0</v>
      </c>
      <c r="AK1573" s="192"/>
      <c r="AL1573" s="192">
        <f t="shared" ref="AL1573:AM1573" si="4135">SUM(AL1571:AL1572)</f>
        <v>0</v>
      </c>
      <c r="AM1573" s="192">
        <f t="shared" si="4135"/>
        <v>0</v>
      </c>
      <c r="AN1573" s="192"/>
      <c r="AO1573" s="192">
        <f t="shared" ref="AO1573:AP1573" si="4136">SUM(AO1571:AO1572)</f>
        <v>0</v>
      </c>
      <c r="AP1573" s="192">
        <f t="shared" si="4136"/>
        <v>0</v>
      </c>
      <c r="AQ1573" s="192"/>
      <c r="AR1573" s="192">
        <f t="shared" ref="AR1573:AS1573" si="4137">SUM(AR1571:AR1572)</f>
        <v>0</v>
      </c>
      <c r="AS1573" s="192">
        <f t="shared" si="4137"/>
        <v>0</v>
      </c>
      <c r="AT1573" s="192"/>
      <c r="AU1573" s="192">
        <f t="shared" ref="AU1573:AV1573" si="4138">SUM(AU1571:AU1572)</f>
        <v>0</v>
      </c>
      <c r="AV1573" s="192">
        <f t="shared" si="4138"/>
        <v>0</v>
      </c>
      <c r="AW1573" s="192"/>
      <c r="AX1573" s="192">
        <f>SUM(AX1571:AX1572)</f>
        <v>0</v>
      </c>
      <c r="AY1573" s="192">
        <f t="shared" ref="AY1573" si="4139">SUM(AY1571:AY1572)</f>
        <v>0</v>
      </c>
      <c r="AZ1573" s="192"/>
      <c r="BA1573" s="192">
        <f t="shared" ref="BA1573:BB1573" si="4140">SUM(BA1571:BA1572)</f>
        <v>0</v>
      </c>
      <c r="BB1573" s="192">
        <f t="shared" si="4140"/>
        <v>0</v>
      </c>
      <c r="BC1573" s="192"/>
      <c r="BD1573" s="192">
        <f t="shared" ref="BD1573:BE1573" si="4141">SUM(BD1571:BD1572)</f>
        <v>0</v>
      </c>
      <c r="BE1573" s="192">
        <f t="shared" si="4141"/>
        <v>0</v>
      </c>
      <c r="BF1573" s="192"/>
      <c r="BG1573" s="192">
        <f t="shared" ref="BG1573:BH1573" si="4142">SUM(BG1571:BG1572)</f>
        <v>0</v>
      </c>
      <c r="BH1573" s="192">
        <f t="shared" si="4142"/>
        <v>0</v>
      </c>
      <c r="BI1573" s="192"/>
      <c r="BJ1573" s="192">
        <f t="shared" ref="BJ1573:BK1573" si="4143">SUM(BJ1571:BJ1572)</f>
        <v>0</v>
      </c>
      <c r="BK1573" s="192">
        <f t="shared" si="4143"/>
        <v>0</v>
      </c>
      <c r="BL1573" s="192"/>
      <c r="BM1573" s="192">
        <f>SUM(BM1571:BM1572)</f>
        <v>0</v>
      </c>
      <c r="BN1573" s="192">
        <f t="shared" ref="BN1573" si="4144">SUM(BN1571:BN1572)</f>
        <v>0</v>
      </c>
      <c r="BO1573" s="192"/>
      <c r="BP1573" s="192">
        <f t="shared" ref="BP1573:BQ1573" si="4145">SUM(BP1571:BP1572)</f>
        <v>0</v>
      </c>
      <c r="BQ1573" s="192">
        <f t="shared" si="4145"/>
        <v>0</v>
      </c>
      <c r="BR1573" s="192"/>
      <c r="BS1573" s="192">
        <f t="shared" ref="BS1573:BT1573" si="4146">SUM(BS1571:BS1572)</f>
        <v>0</v>
      </c>
      <c r="BT1573" s="192">
        <f t="shared" si="4146"/>
        <v>0</v>
      </c>
      <c r="BU1573" s="192"/>
      <c r="BV1573" s="192">
        <f t="shared" ref="BV1573:BW1573" si="4147">SUM(BV1571:BV1572)</f>
        <v>0</v>
      </c>
      <c r="BW1573" s="192">
        <f t="shared" si="4147"/>
        <v>0</v>
      </c>
      <c r="BX1573" s="192"/>
      <c r="BY1573" s="192">
        <f t="shared" ref="BY1573:BZ1573" si="4148">SUM(BY1571:BY1572)</f>
        <v>0</v>
      </c>
      <c r="BZ1573" s="192">
        <f t="shared" si="4148"/>
        <v>0</v>
      </c>
      <c r="CA1573" s="192"/>
      <c r="CB1573" s="192">
        <f>SUM(CB1571:CB1572)</f>
        <v>0</v>
      </c>
      <c r="CC1573" s="192">
        <f t="shared" ref="CC1573" si="4149">SUM(CC1571:CC1572)</f>
        <v>0</v>
      </c>
      <c r="CD1573" s="192"/>
      <c r="CE1573" s="192">
        <f t="shared" ref="CE1573:CF1573" si="4150">SUM(CE1571:CE1572)</f>
        <v>0</v>
      </c>
      <c r="CF1573" s="192">
        <f t="shared" si="4150"/>
        <v>0</v>
      </c>
      <c r="CG1573" s="192"/>
      <c r="CH1573" s="192">
        <f t="shared" ref="CH1573:CI1573" si="4151">SUM(CH1571:CH1572)</f>
        <v>0</v>
      </c>
      <c r="CI1573" s="192">
        <f t="shared" si="4151"/>
        <v>0</v>
      </c>
      <c r="CJ1573" s="192"/>
      <c r="CK1573" s="192">
        <f t="shared" ref="CK1573:CL1573" si="4152">SUM(CK1571:CK1572)</f>
        <v>0</v>
      </c>
      <c r="CL1573" s="192">
        <f t="shared" si="4152"/>
        <v>0</v>
      </c>
      <c r="CM1573" s="192"/>
      <c r="CN1573" s="192">
        <f t="shared" ref="CN1573:CO1573" si="4153">SUM(CN1571:CN1572)</f>
        <v>0</v>
      </c>
      <c r="CO1573" s="192">
        <f t="shared" si="4153"/>
        <v>0</v>
      </c>
      <c r="CP1573" s="2313"/>
      <c r="CQ1573" s="2313">
        <f t="shared" ref="CQ1573:CR1573" si="4154">SUM(CQ1571:CQ1572)</f>
        <v>0</v>
      </c>
      <c r="CR1573" s="2313">
        <f t="shared" si="4154"/>
        <v>0</v>
      </c>
      <c r="CS1573" s="285"/>
      <c r="CT1573" s="285">
        <f t="shared" ref="CT1573:CU1573" si="4155">SUM(CT1571:CT1572)</f>
        <v>0</v>
      </c>
      <c r="CU1573" s="285">
        <f t="shared" si="4155"/>
        <v>0</v>
      </c>
      <c r="CV1573" s="192"/>
      <c r="CW1573" s="192">
        <f t="shared" ref="CW1573:CX1573" si="4156">SUM(CW1571:CW1572)</f>
        <v>0</v>
      </c>
      <c r="CX1573" s="192">
        <f t="shared" si="4156"/>
        <v>0</v>
      </c>
      <c r="CY1573" s="192"/>
      <c r="CZ1573" s="192">
        <f t="shared" ref="CZ1573:DA1573" si="4157">SUM(CZ1571:CZ1572)</f>
        <v>0</v>
      </c>
      <c r="DA1573" s="192">
        <f t="shared" si="4157"/>
        <v>0</v>
      </c>
      <c r="DB1573" s="1622"/>
      <c r="DC1573" s="1622"/>
      <c r="DD1573" s="1622"/>
      <c r="DE1573" s="192">
        <f>SUM(DE1571:DE1572)</f>
        <v>0</v>
      </c>
      <c r="DF1573" s="285"/>
      <c r="DG1573" s="192"/>
      <c r="DH1573" s="192"/>
      <c r="DI1573" s="192"/>
      <c r="DJ1573" s="192"/>
      <c r="DK1573" s="192"/>
      <c r="DL1573" s="192"/>
      <c r="DM1573" s="192"/>
      <c r="DN1573" s="33"/>
      <c r="DO1573" s="192"/>
      <c r="DP1573" s="285"/>
      <c r="DQ1573" s="192"/>
      <c r="DR1573" s="192"/>
      <c r="DS1573" s="192"/>
      <c r="DT1573" s="192"/>
      <c r="DU1573" s="192"/>
      <c r="DV1573" s="192"/>
      <c r="DW1573" s="192"/>
      <c r="DX1573" s="33"/>
      <c r="DY1573" s="192"/>
      <c r="DZ1573" s="2313">
        <f>SUM(DZ1571:DZ1572)</f>
        <v>0</v>
      </c>
      <c r="EA1573" s="285">
        <f t="shared" ref="EA1573:EB1573" si="4158">SUM(EA1571:EA1572)</f>
        <v>0</v>
      </c>
      <c r="EB1573" s="192">
        <f t="shared" si="4158"/>
        <v>0</v>
      </c>
      <c r="EC1573" s="192">
        <f t="shared" ref="EC1573" si="4159">SUM(EC1571:EC1572)</f>
        <v>0</v>
      </c>
      <c r="ED1573" s="202"/>
      <c r="EE1573" s="202"/>
      <c r="EF1573" s="202"/>
      <c r="EG1573" s="202"/>
      <c r="EH1573" s="1614"/>
    </row>
    <row r="1574" spans="1:138" ht="21.75" hidden="1" customHeight="1" outlineLevel="1" thickBot="1">
      <c r="A1574" s="109"/>
      <c r="B1574" s="110"/>
      <c r="C1574" s="111"/>
      <c r="D1574" s="112" t="s">
        <v>1</v>
      </c>
      <c r="E1574" s="113"/>
      <c r="F1574" s="113"/>
      <c r="G1574" s="113"/>
      <c r="H1574" s="113"/>
      <c r="I1574" s="113"/>
      <c r="J1574" s="113"/>
      <c r="K1574" s="113"/>
      <c r="L1574" s="113"/>
      <c r="M1574" s="2217"/>
      <c r="N1574" s="768"/>
      <c r="O1574" s="113"/>
      <c r="P1574" s="194"/>
      <c r="Q1574" s="194"/>
      <c r="R1574" s="194"/>
      <c r="S1574" s="194"/>
      <c r="T1574" s="194"/>
      <c r="U1574" s="194"/>
      <c r="V1574" s="113"/>
      <c r="W1574" s="113"/>
      <c r="X1574" s="113"/>
      <c r="Y1574" s="113"/>
      <c r="Z1574" s="113"/>
      <c r="AA1574" s="194"/>
      <c r="AB1574" s="194"/>
      <c r="AC1574" s="194"/>
      <c r="AD1574" s="194"/>
      <c r="AE1574" s="194"/>
      <c r="AF1574" s="194"/>
      <c r="AG1574" s="194"/>
      <c r="AH1574" s="194"/>
      <c r="AI1574" s="194">
        <f>AI1467+AI1472+AI1478+AI1483+AI1490+AI1495+AI1500+AI1505+AI1510+AI1515+AI1521+AI1526+AI1531+AI1536+AI1541+AI1546+AI1552+AI1556+AI1560+AI1565+AI1569+AI1573</f>
        <v>0</v>
      </c>
      <c r="AJ1574" s="194">
        <f>AJ1467+AJ1472+AJ1478+AJ1483+AJ1490+AJ1495+AJ1500+AJ1505+AJ1510+AJ1515+AJ1521+AJ1526+AJ1531+AJ1536+AJ1541+AJ1546+AJ1552+AJ1556+AJ1560+AJ1565+AJ1569+AJ1573</f>
        <v>0</v>
      </c>
      <c r="AK1574" s="194"/>
      <c r="AL1574" s="194">
        <f>AL1467+AL1472+AL1478+AL1483+AL1490+AL1495+AL1500+AL1505+AL1510+AL1515+AL1521+AL1526+AL1531+AL1536+AL1541+AL1546+AL1552+AL1556+AL1560+AL1565+AL1569+AL1573</f>
        <v>0</v>
      </c>
      <c r="AM1574" s="194">
        <f>AM1467+AM1472+AM1478+AM1483+AM1490+AM1495+AM1500+AM1505+AM1510+AM1515+AM1521+AM1526+AM1531+AM1536+AM1541+AM1546+AM1552+AM1556+AM1560+AM1565+AM1569+AM1573</f>
        <v>0</v>
      </c>
      <c r="AN1574" s="194"/>
      <c r="AO1574" s="194">
        <f>AO1467+AO1472+AO1478+AO1483+AO1490+AO1495+AO1500+AO1505+AO1510+AO1515+AO1521+AO1526+AO1531+AO1536+AO1541+AO1546+AO1552+AO1556+AO1560+AO1565+AO1569+AO1573</f>
        <v>0</v>
      </c>
      <c r="AP1574" s="194">
        <f>AP1467+AP1472+AP1478+AP1483+AP1490+AP1495+AP1500+AP1505+AP1510+AP1515+AP1521+AP1526+AP1531+AP1536+AP1541+AP1546+AP1552+AP1556+AP1560+AP1565+AP1569+AP1573</f>
        <v>0</v>
      </c>
      <c r="AQ1574" s="194"/>
      <c r="AR1574" s="194">
        <f>AR1467+AR1472+AR1478+AR1483+AR1490+AR1495+AR1500+AR1505+AR1510+AR1515+AR1521+AR1526+AR1531+AR1536+AR1541+AR1546+AR1552+AR1556+AR1560+AR1565+AR1569+AR1573</f>
        <v>0</v>
      </c>
      <c r="AS1574" s="194">
        <f>AS1467+AS1472+AS1478+AS1483+AS1490+AS1495+AS1500+AS1505+AS1510+AS1515+AS1521+AS1526+AS1531+AS1536+AS1541+AS1546+AS1552+AS1556+AS1560+AS1565+AS1569+AS1573</f>
        <v>0</v>
      </c>
      <c r="AT1574" s="194"/>
      <c r="AU1574" s="194">
        <f>AU1467+AU1472+AU1478+AU1483+AU1490+AU1495+AU1500+AU1505+AU1510+AU1515+AU1521+AU1526+AU1531+AU1536+AU1541+AU1546+AU1552+AU1556+AU1560+AU1565+AU1569+AU1573</f>
        <v>0</v>
      </c>
      <c r="AV1574" s="194">
        <f>AV1467+AV1472+AV1478+AV1483+AV1490+AV1495+AV1500+AV1505+AV1510+AV1515+AV1521+AV1526+AV1531+AV1536+AV1541+AV1546+AV1552+AV1556+AV1560+AV1565+AV1569+AV1573</f>
        <v>0</v>
      </c>
      <c r="AW1574" s="194"/>
      <c r="AX1574" s="194">
        <f>AX1467+AX1472+AX1478+AX1483+AX1490+AX1495+AX1500+AX1505+AX1510+AX1515+AX1521+AX1526+AX1531+AX1536+AX1541+AX1546+AX1552+AX1556+AX1560+AX1565+AX1569+AX1573</f>
        <v>0</v>
      </c>
      <c r="AY1574" s="194">
        <f>AY1467+AY1472+AY1478+AY1483+AY1490+AY1495+AY1500+AY1505+AY1510+AY1515+AY1521+AY1526+AY1531+AY1536+AY1541+AY1546+AY1552+AY1556+AY1560+AY1565+AY1569+AY1573</f>
        <v>0</v>
      </c>
      <c r="AZ1574" s="194"/>
      <c r="BA1574" s="194">
        <f>BA1467+BA1472+BA1478+BA1483+BA1490+BA1495+BA1500+BA1505+BA1510+BA1515+BA1521+BA1526+BA1531+BA1536+BA1541+BA1546+BA1552+BA1556+BA1560+BA1565+BA1569+BA1573</f>
        <v>0</v>
      </c>
      <c r="BB1574" s="194">
        <f>BB1467+BB1472+BB1478+BB1483+BB1490+BB1495+BB1500+BB1505+BB1510+BB1515+BB1521+BB1526+BB1531+BB1536+BB1541+BB1546+BB1552+BB1556+BB1560+BB1565+BB1569+BB1573</f>
        <v>0</v>
      </c>
      <c r="BC1574" s="194"/>
      <c r="BD1574" s="194">
        <f>BD1467+BD1472+BD1478+BD1483+BD1490+BD1495+BD1500+BD1505+BD1510+BD1515+BD1521+BD1526+BD1531+BD1536+BD1541+BD1546+BD1552+BD1556+BD1560+BD1565+BD1569+BD1573</f>
        <v>0</v>
      </c>
      <c r="BE1574" s="194">
        <f>BE1467+BE1472+BE1478+BE1483+BE1490+BE1495+BE1500+BE1505+BE1510+BE1515+BE1521+BE1526+BE1531+BE1536+BE1541+BE1546+BE1552+BE1556+BE1560+BE1565+BE1569+BE1573</f>
        <v>0</v>
      </c>
      <c r="BF1574" s="194"/>
      <c r="BG1574" s="194">
        <f>BG1467+BG1472+BG1478+BG1483+BG1490+BG1495+BG1500+BG1505+BG1510+BG1515+BG1521+BG1526+BG1531+BG1536+BG1541+BG1546+BG1552+BG1556+BG1560+BG1565+BG1569+BG1573</f>
        <v>0</v>
      </c>
      <c r="BH1574" s="194">
        <f>BH1467+BH1472+BH1478+BH1483+BH1490+BH1495+BH1500+BH1505+BH1510+BH1515+BH1521+BH1526+BH1531+BH1536+BH1541+BH1546+BH1552+BH1556+BH1560+BH1565+BH1569+BH1573</f>
        <v>0</v>
      </c>
      <c r="BI1574" s="194"/>
      <c r="BJ1574" s="194">
        <f>BJ1467+BJ1472+BJ1478+BJ1483+BJ1490+BJ1495+BJ1500+BJ1505+BJ1510+BJ1515+BJ1521+BJ1526+BJ1531+BJ1536+BJ1541+BJ1546+BJ1552+BJ1556+BJ1560+BJ1565+BJ1569+BJ1573</f>
        <v>0</v>
      </c>
      <c r="BK1574" s="194">
        <f>BK1467+BK1472+BK1478+BK1483+BK1490+BK1495+BK1500+BK1505+BK1510+BK1515+BK1521+BK1526+BK1531+BK1536+BK1541+BK1546+BK1552+BK1556+BK1560+BK1565+BK1569+BK1573</f>
        <v>0</v>
      </c>
      <c r="BL1574" s="194"/>
      <c r="BM1574" s="194">
        <f>BM1467+BM1472+BM1478+BM1483+BM1490+BM1495+BM1500+BM1505+BM1510+BM1515+BM1521+BM1526+BM1531+BM1536+BM1541+BM1546+BM1552+BM1556+BM1560+BM1565+BM1569+BM1573</f>
        <v>0</v>
      </c>
      <c r="BN1574" s="194">
        <f>BN1467+BN1472+BN1478+BN1483+BN1490+BN1495+BN1500+BN1505+BN1510+BN1515+BN1521+BN1526+BN1531+BN1536+BN1541+BN1546+BN1552+BN1556+BN1560+BN1565+BN1569+BN1573</f>
        <v>0</v>
      </c>
      <c r="BO1574" s="194"/>
      <c r="BP1574" s="194">
        <f>BP1467+BP1472+BP1478+BP1483+BP1490+BP1495+BP1500+BP1505+BP1510+BP1515+BP1521+BP1526+BP1531+BP1536+BP1541+BP1546+BP1552+BP1556+BP1560+BP1565+BP1569+BP1573</f>
        <v>0</v>
      </c>
      <c r="BQ1574" s="194">
        <f>BQ1467+BQ1472+BQ1478+BQ1483+BQ1490+BQ1495+BQ1500+BQ1505+BQ1510+BQ1515+BQ1521+BQ1526+BQ1531+BQ1536+BQ1541+BQ1546+BQ1552+BQ1556+BQ1560+BQ1565+BQ1569+BQ1573</f>
        <v>0</v>
      </c>
      <c r="BR1574" s="194"/>
      <c r="BS1574" s="194">
        <f>BS1467+BS1472+BS1478+BS1483+BS1490+BS1495+BS1500+BS1505+BS1510+BS1515+BS1521+BS1526+BS1531+BS1536+BS1541+BS1546+BS1552+BS1556+BS1560+BS1565+BS1569+BS1573</f>
        <v>0</v>
      </c>
      <c r="BT1574" s="194">
        <f>BT1467+BT1472+BT1478+BT1483+BT1490+BT1495+BT1500+BT1505+BT1510+BT1515+BT1521+BT1526+BT1531+BT1536+BT1541+BT1546+BT1552+BT1556+BT1560+BT1565+BT1569+BT1573</f>
        <v>0</v>
      </c>
      <c r="BU1574" s="194"/>
      <c r="BV1574" s="194">
        <f>BV1467+BV1472+BV1478+BV1483+BV1490+BV1495+BV1500+BV1505+BV1510+BV1515+BV1521+BV1526+BV1531+BV1536+BV1541+BV1546+BV1552+BV1556+BV1560+BV1565+BV1569+BV1573</f>
        <v>0</v>
      </c>
      <c r="BW1574" s="194">
        <f>BW1467+BW1472+BW1478+BW1483+BW1490+BW1495+BW1500+BW1505+BW1510+BW1515+BW1521+BW1526+BW1531+BW1536+BW1541+BW1546+BW1552+BW1556+BW1560+BW1565+BW1569+BW1573</f>
        <v>0</v>
      </c>
      <c r="BX1574" s="194"/>
      <c r="BY1574" s="194">
        <f>BY1467+BY1472+BY1478+BY1483+BY1490+BY1495+BY1500+BY1505+BY1510+BY1515+BY1521+BY1526+BY1531+BY1536+BY1541+BY1546+BY1552+BY1556+BY1560+BY1565+BY1569+BY1573</f>
        <v>0</v>
      </c>
      <c r="BZ1574" s="194">
        <f>BZ1467+BZ1472+BZ1478+BZ1483+BZ1490+BZ1495+BZ1500+BZ1505+BZ1510+BZ1515+BZ1521+BZ1526+BZ1531+BZ1536+BZ1541+BZ1546+BZ1552+BZ1556+BZ1560+BZ1565+BZ1569+BZ1573</f>
        <v>0</v>
      </c>
      <c r="CA1574" s="194"/>
      <c r="CB1574" s="194">
        <f>CB1467+CB1472+CB1478+CB1483+CB1490+CB1495+CB1500+CB1505+CB1510+CB1515+CB1521+CB1526+CB1531+CB1536+CB1541+CB1546+CB1552+CB1556+CB1560+CB1565+CB1569+CB1573</f>
        <v>0</v>
      </c>
      <c r="CC1574" s="194">
        <f>CC1467+CC1472+CC1478+CC1483+CC1490+CC1495+CC1500+CC1505+CC1510+CC1515+CC1521+CC1526+CC1531+CC1536+CC1541+CC1546+CC1552+CC1556+CC1560+CC1565+CC1569+CC1573</f>
        <v>0</v>
      </c>
      <c r="CD1574" s="194"/>
      <c r="CE1574" s="194">
        <f>CE1467+CE1472+CE1478+CE1483+CE1490+CE1495+CE1500+CE1505+CE1510+CE1515+CE1521+CE1526+CE1531+CE1536+CE1541+CE1546+CE1552+CE1556+CE1560+CE1565+CE1569+CE1573</f>
        <v>0</v>
      </c>
      <c r="CF1574" s="194">
        <f>CF1467+CF1472+CF1478+CF1483+CF1490+CF1495+CF1500+CF1505+CF1510+CF1515+CF1521+CF1526+CF1531+CF1536+CF1541+CF1546+CF1552+CF1556+CF1560+CF1565+CF1569+CF1573</f>
        <v>0</v>
      </c>
      <c r="CG1574" s="194"/>
      <c r="CH1574" s="194">
        <f>CH1467+CH1472+CH1478+CH1483+CH1490+CH1495+CH1500+CH1505+CH1510+CH1515+CH1521+CH1526+CH1531+CH1536+CH1541+CH1546+CH1552+CH1556+CH1560+CH1565+CH1569+CH1573</f>
        <v>0</v>
      </c>
      <c r="CI1574" s="194">
        <f>CI1467+CI1472+CI1478+CI1483+CI1490+CI1495+CI1500+CI1505+CI1510+CI1515+CI1521+CI1526+CI1531+CI1536+CI1541+CI1546+CI1552+CI1556+CI1560+CI1565+CI1569+CI1573</f>
        <v>0</v>
      </c>
      <c r="CJ1574" s="194"/>
      <c r="CK1574" s="194">
        <f>CK1467+CK1472+CK1478+CK1483+CK1490+CK1495+CK1500+CK1505+CK1510+CK1515+CK1521+CK1526+CK1531+CK1536+CK1541+CK1546+CK1552+CK1556+CK1560+CK1565+CK1569+CK1573</f>
        <v>0</v>
      </c>
      <c r="CL1574" s="194">
        <f>CL1467+CL1472+CL1478+CL1483+CL1490+CL1495+CL1500+CL1505+CL1510+CL1515+CL1521+CL1526+CL1531+CL1536+CL1541+CL1546+CL1552+CL1556+CL1560+CL1565+CL1569+CL1573</f>
        <v>0</v>
      </c>
      <c r="CM1574" s="194"/>
      <c r="CN1574" s="194">
        <f>CN1467+CN1472+CN1478+CN1483+CN1490+CN1495+CN1500+CN1505+CN1510+CN1515+CN1521+CN1526+CN1531+CN1536+CN1541+CN1546+CN1552+CN1556+CN1560+CN1565+CN1569+CN1573</f>
        <v>0</v>
      </c>
      <c r="CO1574" s="194">
        <f>CO1467+CO1472+CO1478+CO1483+CO1490+CO1495+CO1500+CO1505+CO1510+CO1515+CO1521+CO1526+CO1531+CO1536+CO1541+CO1546+CO1552+CO1556+CO1560+CO1565+CO1569+CO1573</f>
        <v>0</v>
      </c>
      <c r="CP1574" s="2320"/>
      <c r="CQ1574" s="2320">
        <f>CQ1467+CQ1472+CQ1478+CQ1483+CQ1490+CQ1495+CQ1500+CQ1505+CQ1510+CQ1515+CQ1521+CQ1526+CQ1531+CQ1536+CQ1541+CQ1546+CQ1552+CQ1556+CQ1560+CQ1565+CQ1569+CQ1573</f>
        <v>0</v>
      </c>
      <c r="CR1574" s="2320">
        <f>CR1467+CR1472+CR1478+CR1483+CR1490+CR1495+CR1500+CR1505+CR1510+CR1515+CR1521+CR1526+CR1531+CR1536+CR1541+CR1546+CR1552+CR1556+CR1560+CR1565+CR1569+CR1573</f>
        <v>0</v>
      </c>
      <c r="CS1574" s="286"/>
      <c r="CT1574" s="286">
        <f>CT1467+CT1472+CT1478+CT1483+CT1490+CT1495+CT1500+CT1505+CT1510+CT1515+CT1521+CT1526+CT1531+CT1536+CT1541+CT1546+CT1552+CT1556+CT1560+CT1565+CT1569+CT1573</f>
        <v>0</v>
      </c>
      <c r="CU1574" s="286">
        <f>CU1467+CU1472+CU1478+CU1483+CU1490+CU1495+CU1500+CU1505+CU1510+CU1515+CU1521+CU1526+CU1531+CU1536+CU1541+CU1546+CU1552+CU1556+CU1560+CU1565+CU1569+CU1573</f>
        <v>0</v>
      </c>
      <c r="CV1574" s="194"/>
      <c r="CW1574" s="194">
        <f>CW1467+CW1472+CW1478+CW1483+CW1490+CW1495+CW1500+CW1505+CW1510+CW1515+CW1521+CW1526+CW1531+CW1536+CW1541+CW1546+CW1552+CW1556+CW1560+CW1565+CW1569+CW1573</f>
        <v>0</v>
      </c>
      <c r="CX1574" s="194">
        <f>CX1467+CX1472+CX1478+CX1483+CX1490+CX1495+CX1500+CX1505+CX1510+CX1515+CX1521+CX1526+CX1531+CX1536+CX1541+CX1546+CX1552+CX1556+CX1560+CX1565+CX1569+CX1573</f>
        <v>0</v>
      </c>
      <c r="CY1574" s="194"/>
      <c r="CZ1574" s="194">
        <f>CZ1467+CZ1472+CZ1478+CZ1483+CZ1490+CZ1495+CZ1500+CZ1505+CZ1510+CZ1515+CZ1521+CZ1526+CZ1531+CZ1536+CZ1541+CZ1546+CZ1552+CZ1556+CZ1560+CZ1565+CZ1569+CZ1573</f>
        <v>0</v>
      </c>
      <c r="DA1574" s="194">
        <f>DA1467+DA1472+DA1478+DA1483+DA1490+DA1495+DA1500+DA1505+DA1510+DA1515+DA1521+DA1526+DA1531+DA1536+DA1541+DA1546+DA1552+DA1556+DA1560+DA1565+DA1569+DA1573</f>
        <v>0</v>
      </c>
      <c r="DB1574" s="1622"/>
      <c r="DC1574" s="1622"/>
      <c r="DD1574" s="1622"/>
      <c r="DE1574" s="194">
        <f t="shared" ref="DE1574:EB1574" si="4160">DE1467+DE1472+DE1478+DE1483+DE1490+DE1495+DE1500+DE1505+DE1510+DE1515+DE1521+DE1526+DE1531+DE1536+DE1541+DE1546+DE1552+DE1556+DE1560+DE1565+DE1569+DE1573</f>
        <v>0</v>
      </c>
      <c r="DF1574" s="286"/>
      <c r="DG1574" s="194"/>
      <c r="DH1574" s="194"/>
      <c r="DI1574" s="194"/>
      <c r="DJ1574" s="194"/>
      <c r="DK1574" s="194"/>
      <c r="DL1574" s="194"/>
      <c r="DM1574" s="194"/>
      <c r="DN1574" s="192"/>
      <c r="DO1574" s="194"/>
      <c r="DP1574" s="286"/>
      <c r="DQ1574" s="194"/>
      <c r="DR1574" s="194"/>
      <c r="DS1574" s="194"/>
      <c r="DT1574" s="194"/>
      <c r="DU1574" s="194"/>
      <c r="DV1574" s="194"/>
      <c r="DW1574" s="194"/>
      <c r="DX1574" s="192"/>
      <c r="DY1574" s="194"/>
      <c r="DZ1574" s="2320">
        <f t="shared" si="4160"/>
        <v>0</v>
      </c>
      <c r="EA1574" s="286">
        <f t="shared" si="4160"/>
        <v>0</v>
      </c>
      <c r="EB1574" s="194">
        <f t="shared" si="4160"/>
        <v>0</v>
      </c>
      <c r="EC1574" s="194">
        <f t="shared" ref="EC1574" si="4161">EC1467+EC1472+EC1478+EC1483+EC1490+EC1495+EC1500+EC1505+EC1510+EC1515+EC1521+EC1526+EC1531+EC1536+EC1541+EC1546+EC1552+EC1556+EC1560+EC1565+EC1569+EC1573</f>
        <v>0</v>
      </c>
      <c r="ED1574" s="202"/>
      <c r="EE1574" s="202"/>
      <c r="EF1574" s="202"/>
      <c r="EG1574" s="202"/>
      <c r="EH1574" s="1614"/>
    </row>
    <row r="1575" spans="1:138" ht="15" hidden="1" customHeight="1" thickBot="1">
      <c r="A1575" s="114" t="s">
        <v>163</v>
      </c>
      <c r="B1575" s="115"/>
      <c r="C1575" s="116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2242"/>
      <c r="N1575" s="281"/>
      <c r="O1575" s="115"/>
      <c r="P1575" s="206"/>
      <c r="Q1575" s="206"/>
      <c r="R1575" s="206"/>
      <c r="S1575" s="206"/>
      <c r="T1575" s="206"/>
      <c r="U1575" s="206"/>
      <c r="V1575" s="115"/>
      <c r="W1575" s="115"/>
      <c r="X1575" s="115"/>
      <c r="Y1575" s="115"/>
      <c r="Z1575" s="115"/>
      <c r="AA1575" s="206"/>
      <c r="AB1575" s="206"/>
      <c r="AC1575" s="206"/>
      <c r="AD1575" s="206"/>
      <c r="AE1575" s="206"/>
      <c r="AF1575" s="206"/>
      <c r="AG1575" s="206"/>
      <c r="AH1575" s="206"/>
      <c r="AI1575" s="206"/>
      <c r="AJ1575" s="206"/>
      <c r="AK1575" s="206"/>
      <c r="AL1575" s="206"/>
      <c r="AM1575" s="206"/>
      <c r="AN1575" s="206"/>
      <c r="AO1575" s="206"/>
      <c r="AP1575" s="206"/>
      <c r="AQ1575" s="206"/>
      <c r="AR1575" s="206"/>
      <c r="AS1575" s="206"/>
      <c r="AT1575" s="206"/>
      <c r="AU1575" s="206"/>
      <c r="AV1575" s="206"/>
      <c r="AW1575" s="206"/>
      <c r="AX1575" s="206"/>
      <c r="AY1575" s="206"/>
      <c r="AZ1575" s="206"/>
      <c r="BA1575" s="206"/>
      <c r="BB1575" s="206"/>
      <c r="BC1575" s="206"/>
      <c r="BD1575" s="206"/>
      <c r="BE1575" s="206"/>
      <c r="BF1575" s="206"/>
      <c r="BG1575" s="206"/>
      <c r="BH1575" s="206"/>
      <c r="BI1575" s="206"/>
      <c r="BJ1575" s="206"/>
      <c r="BK1575" s="206"/>
      <c r="BL1575" s="206"/>
      <c r="BM1575" s="206"/>
      <c r="BN1575" s="206"/>
      <c r="BO1575" s="206"/>
      <c r="BP1575" s="206"/>
      <c r="BQ1575" s="206"/>
      <c r="BR1575" s="206"/>
      <c r="BS1575" s="206"/>
      <c r="BT1575" s="206"/>
      <c r="BU1575" s="206"/>
      <c r="BV1575" s="206"/>
      <c r="BW1575" s="206"/>
      <c r="BX1575" s="206"/>
      <c r="BY1575" s="206"/>
      <c r="BZ1575" s="206"/>
      <c r="CA1575" s="206"/>
      <c r="CB1575" s="206"/>
      <c r="CC1575" s="206"/>
      <c r="CD1575" s="206"/>
      <c r="CE1575" s="206"/>
      <c r="CF1575" s="206"/>
      <c r="CG1575" s="206"/>
      <c r="CH1575" s="206"/>
      <c r="CI1575" s="206"/>
      <c r="CJ1575" s="206"/>
      <c r="CK1575" s="206"/>
      <c r="CL1575" s="206"/>
      <c r="CM1575" s="206"/>
      <c r="CN1575" s="206"/>
      <c r="CO1575" s="206"/>
      <c r="CP1575" s="2242"/>
      <c r="CQ1575" s="2242"/>
      <c r="CR1575" s="2242"/>
      <c r="CS1575" s="281"/>
      <c r="CT1575" s="281"/>
      <c r="CU1575" s="281"/>
      <c r="CV1575" s="206"/>
      <c r="CW1575" s="206"/>
      <c r="CX1575" s="206"/>
      <c r="CY1575" s="206"/>
      <c r="CZ1575" s="206"/>
      <c r="DA1575" s="206"/>
      <c r="DB1575" s="1624"/>
      <c r="DC1575" s="1624"/>
      <c r="DD1575" s="1624"/>
      <c r="DE1575" s="206"/>
      <c r="DF1575" s="281"/>
      <c r="DG1575" s="206"/>
      <c r="DH1575" s="206"/>
      <c r="DI1575" s="206"/>
      <c r="DJ1575" s="206"/>
      <c r="DK1575" s="206"/>
      <c r="DL1575" s="206"/>
      <c r="DM1575" s="206"/>
      <c r="DN1575" s="194"/>
      <c r="DO1575" s="206"/>
      <c r="DP1575" s="281"/>
      <c r="DQ1575" s="206"/>
      <c r="DR1575" s="206"/>
      <c r="DS1575" s="206"/>
      <c r="DT1575" s="206"/>
      <c r="DU1575" s="206"/>
      <c r="DV1575" s="206"/>
      <c r="DW1575" s="206"/>
      <c r="DX1575" s="194"/>
      <c r="DY1575" s="206"/>
      <c r="DZ1575" s="2242"/>
      <c r="EA1575" s="281"/>
      <c r="EB1575" s="206"/>
      <c r="EC1575" s="206"/>
      <c r="ED1575" s="203"/>
      <c r="EE1575" s="203"/>
      <c r="EF1575" s="203"/>
      <c r="EG1575" s="203"/>
      <c r="EH1575" s="1620"/>
    </row>
    <row r="1576" spans="1:138" ht="31.5" hidden="1" customHeight="1" outlineLevel="2">
      <c r="A1576" s="58"/>
      <c r="B1576" s="58"/>
      <c r="C1576" s="60">
        <v>1</v>
      </c>
      <c r="D1576" s="61" t="s">
        <v>167</v>
      </c>
      <c r="E1576" s="59"/>
      <c r="F1576" s="59"/>
      <c r="G1576" s="59"/>
      <c r="H1576" s="59"/>
      <c r="I1576" s="59"/>
      <c r="J1576" s="59"/>
      <c r="K1576" s="59"/>
      <c r="L1576" s="59"/>
      <c r="M1576" s="2198"/>
      <c r="N1576" s="766"/>
      <c r="O1576" s="59"/>
      <c r="P1576" s="182"/>
      <c r="Q1576" s="182"/>
      <c r="R1576" s="182"/>
      <c r="S1576" s="182"/>
      <c r="T1576" s="182"/>
      <c r="U1576" s="182"/>
      <c r="V1576" s="59"/>
      <c r="W1576" s="59"/>
      <c r="X1576" s="59"/>
      <c r="Y1576" s="59"/>
      <c r="Z1576" s="59"/>
      <c r="AA1576" s="182"/>
      <c r="AB1576" s="182"/>
      <c r="AC1576" s="182"/>
      <c r="AD1576" s="182"/>
      <c r="AE1576" s="182"/>
      <c r="AF1576" s="182"/>
      <c r="AG1576" s="182"/>
      <c r="AH1576" s="184">
        <f t="shared" ref="AH1576:CX1576" si="4162">AH1581+AH1586+AH1592+AH1597</f>
        <v>0</v>
      </c>
      <c r="AI1576" s="184">
        <f t="shared" si="4162"/>
        <v>0</v>
      </c>
      <c r="AJ1576" s="184">
        <f t="shared" si="4162"/>
        <v>0</v>
      </c>
      <c r="AK1576" s="184">
        <f t="shared" si="4162"/>
        <v>0</v>
      </c>
      <c r="AL1576" s="184">
        <f t="shared" si="4162"/>
        <v>0</v>
      </c>
      <c r="AM1576" s="184">
        <f t="shared" si="4162"/>
        <v>0</v>
      </c>
      <c r="AN1576" s="184">
        <f t="shared" si="4162"/>
        <v>0</v>
      </c>
      <c r="AO1576" s="184">
        <f t="shared" si="4162"/>
        <v>0</v>
      </c>
      <c r="AP1576" s="184">
        <f t="shared" si="4162"/>
        <v>0</v>
      </c>
      <c r="AQ1576" s="184">
        <f t="shared" si="4162"/>
        <v>0</v>
      </c>
      <c r="AR1576" s="184">
        <f t="shared" si="4162"/>
        <v>0</v>
      </c>
      <c r="AS1576" s="184">
        <f t="shared" si="4162"/>
        <v>0</v>
      </c>
      <c r="AT1576" s="184">
        <f t="shared" si="4162"/>
        <v>0</v>
      </c>
      <c r="AU1576" s="184">
        <f t="shared" si="4162"/>
        <v>0</v>
      </c>
      <c r="AV1576" s="184">
        <f t="shared" si="4162"/>
        <v>0</v>
      </c>
      <c r="AW1576" s="184">
        <f t="shared" ref="AW1576:BZ1576" si="4163">AW1581+AW1586+AW1592+AW1597</f>
        <v>0</v>
      </c>
      <c r="AX1576" s="184">
        <f t="shared" si="4163"/>
        <v>0</v>
      </c>
      <c r="AY1576" s="184">
        <f t="shared" si="4163"/>
        <v>0</v>
      </c>
      <c r="AZ1576" s="184">
        <f t="shared" si="4163"/>
        <v>0</v>
      </c>
      <c r="BA1576" s="184">
        <f t="shared" si="4163"/>
        <v>0</v>
      </c>
      <c r="BB1576" s="184">
        <f t="shared" si="4163"/>
        <v>0</v>
      </c>
      <c r="BC1576" s="184">
        <f t="shared" si="4163"/>
        <v>0</v>
      </c>
      <c r="BD1576" s="184">
        <f t="shared" si="4163"/>
        <v>0</v>
      </c>
      <c r="BE1576" s="184">
        <f t="shared" si="4163"/>
        <v>0</v>
      </c>
      <c r="BF1576" s="184">
        <f t="shared" si="4163"/>
        <v>0</v>
      </c>
      <c r="BG1576" s="184">
        <f t="shared" si="4163"/>
        <v>0</v>
      </c>
      <c r="BH1576" s="184">
        <f t="shared" si="4163"/>
        <v>0</v>
      </c>
      <c r="BI1576" s="184">
        <f t="shared" si="4163"/>
        <v>0</v>
      </c>
      <c r="BJ1576" s="184">
        <f t="shared" si="4163"/>
        <v>0</v>
      </c>
      <c r="BK1576" s="184">
        <f t="shared" si="4163"/>
        <v>0</v>
      </c>
      <c r="BL1576" s="184">
        <f t="shared" si="4163"/>
        <v>0</v>
      </c>
      <c r="BM1576" s="184">
        <f t="shared" si="4163"/>
        <v>0</v>
      </c>
      <c r="BN1576" s="184">
        <f t="shared" si="4163"/>
        <v>0</v>
      </c>
      <c r="BO1576" s="184">
        <f t="shared" si="4163"/>
        <v>0</v>
      </c>
      <c r="BP1576" s="184">
        <f t="shared" si="4163"/>
        <v>0</v>
      </c>
      <c r="BQ1576" s="184">
        <f t="shared" si="4163"/>
        <v>0</v>
      </c>
      <c r="BR1576" s="184">
        <f t="shared" si="4163"/>
        <v>0</v>
      </c>
      <c r="BS1576" s="184">
        <f t="shared" si="4163"/>
        <v>0</v>
      </c>
      <c r="BT1576" s="184">
        <f t="shared" si="4163"/>
        <v>0</v>
      </c>
      <c r="BU1576" s="184">
        <f t="shared" si="4163"/>
        <v>0</v>
      </c>
      <c r="BV1576" s="184">
        <f t="shared" si="4163"/>
        <v>0</v>
      </c>
      <c r="BW1576" s="184">
        <f t="shared" si="4163"/>
        <v>0</v>
      </c>
      <c r="BX1576" s="184">
        <f t="shared" si="4163"/>
        <v>0</v>
      </c>
      <c r="BY1576" s="184">
        <f t="shared" si="4163"/>
        <v>0</v>
      </c>
      <c r="BZ1576" s="184">
        <f t="shared" si="4163"/>
        <v>0</v>
      </c>
      <c r="CA1576" s="184">
        <f t="shared" ref="CA1576:CO1576" si="4164">CA1581+CA1586+CA1592+CA1597</f>
        <v>0</v>
      </c>
      <c r="CB1576" s="184">
        <f t="shared" si="4164"/>
        <v>0</v>
      </c>
      <c r="CC1576" s="184">
        <f t="shared" si="4164"/>
        <v>0</v>
      </c>
      <c r="CD1576" s="184">
        <f t="shared" si="4164"/>
        <v>0</v>
      </c>
      <c r="CE1576" s="184">
        <f t="shared" si="4164"/>
        <v>0</v>
      </c>
      <c r="CF1576" s="184">
        <f t="shared" si="4164"/>
        <v>0</v>
      </c>
      <c r="CG1576" s="184">
        <f t="shared" si="4164"/>
        <v>0</v>
      </c>
      <c r="CH1576" s="184">
        <f t="shared" si="4164"/>
        <v>0</v>
      </c>
      <c r="CI1576" s="184">
        <f t="shared" si="4164"/>
        <v>0</v>
      </c>
      <c r="CJ1576" s="184">
        <f t="shared" si="4164"/>
        <v>0</v>
      </c>
      <c r="CK1576" s="184">
        <f t="shared" si="4164"/>
        <v>0</v>
      </c>
      <c r="CL1576" s="184">
        <f t="shared" si="4164"/>
        <v>0</v>
      </c>
      <c r="CM1576" s="184">
        <f t="shared" si="4164"/>
        <v>0</v>
      </c>
      <c r="CN1576" s="184">
        <f t="shared" si="4164"/>
        <v>0</v>
      </c>
      <c r="CO1576" s="184">
        <f t="shared" si="4164"/>
        <v>0</v>
      </c>
      <c r="CP1576" s="2315">
        <f t="shared" si="4162"/>
        <v>0</v>
      </c>
      <c r="CQ1576" s="2315">
        <f t="shared" si="4162"/>
        <v>0</v>
      </c>
      <c r="CR1576" s="2315">
        <f t="shared" si="4162"/>
        <v>0</v>
      </c>
      <c r="CS1576" s="282">
        <f t="shared" si="4162"/>
        <v>0</v>
      </c>
      <c r="CT1576" s="282">
        <f t="shared" si="4162"/>
        <v>0</v>
      </c>
      <c r="CU1576" s="282">
        <f t="shared" si="4162"/>
        <v>0</v>
      </c>
      <c r="CV1576" s="184">
        <f t="shared" si="4162"/>
        <v>0</v>
      </c>
      <c r="CW1576" s="184">
        <f t="shared" si="4162"/>
        <v>0</v>
      </c>
      <c r="CX1576" s="184">
        <f t="shared" si="4162"/>
        <v>0</v>
      </c>
      <c r="CY1576" s="184">
        <f t="shared" ref="CY1576:DA1576" si="4165">CY1581+CY1586+CY1592+CY1597</f>
        <v>0</v>
      </c>
      <c r="CZ1576" s="184">
        <f t="shared" si="4165"/>
        <v>0</v>
      </c>
      <c r="DA1576" s="184">
        <f t="shared" si="4165"/>
        <v>0</v>
      </c>
      <c r="DB1576" s="1625"/>
      <c r="DC1576" s="1625"/>
      <c r="DD1576" s="1625"/>
      <c r="DE1576" s="184">
        <f t="shared" ref="DE1576" si="4166">DE1581+DE1586+DE1592+DE1597</f>
        <v>0</v>
      </c>
      <c r="DF1576" s="282"/>
      <c r="DG1576" s="184"/>
      <c r="DH1576" s="184"/>
      <c r="DI1576" s="184"/>
      <c r="DJ1576" s="184"/>
      <c r="DK1576" s="184"/>
      <c r="DL1576" s="184"/>
      <c r="DM1576" s="184"/>
      <c r="DN1576" s="206"/>
      <c r="DO1576" s="184"/>
      <c r="DP1576" s="282"/>
      <c r="DQ1576" s="184"/>
      <c r="DR1576" s="184"/>
      <c r="DS1576" s="184"/>
      <c r="DT1576" s="184"/>
      <c r="DU1576" s="184"/>
      <c r="DV1576" s="184"/>
      <c r="DW1576" s="184"/>
      <c r="DX1576" s="206"/>
      <c r="DY1576" s="184"/>
      <c r="DZ1576" s="2315">
        <f t="shared" ref="DZ1576:EB1576" si="4167">DZ1581+DZ1586+DZ1592+DZ1597</f>
        <v>0</v>
      </c>
      <c r="EA1576" s="282">
        <f t="shared" si="4167"/>
        <v>0</v>
      </c>
      <c r="EB1576" s="184">
        <f t="shared" si="4167"/>
        <v>0</v>
      </c>
      <c r="EC1576" s="184">
        <f t="shared" ref="EC1576" si="4168">EC1581+EC1586+EC1592+EC1597</f>
        <v>0</v>
      </c>
      <c r="ED1576" s="204"/>
      <c r="EE1576" s="204"/>
      <c r="EF1576" s="204"/>
      <c r="EG1576" s="204"/>
      <c r="EH1576" s="1615"/>
    </row>
    <row r="1577" spans="1:138" ht="15" hidden="1" customHeight="1" outlineLevel="2">
      <c r="A1577" s="67"/>
      <c r="B1577" s="67"/>
      <c r="C1577" s="69" t="s">
        <v>8</v>
      </c>
      <c r="D1577" s="70" t="s">
        <v>47</v>
      </c>
      <c r="E1577" s="84"/>
      <c r="F1577" s="84"/>
      <c r="G1577" s="84"/>
      <c r="H1577" s="84"/>
      <c r="I1577" s="84"/>
      <c r="J1577" s="84"/>
      <c r="K1577" s="84"/>
      <c r="L1577" s="84"/>
      <c r="M1577" s="2199"/>
      <c r="N1577" s="68"/>
      <c r="O1577" s="84"/>
      <c r="P1577" s="185"/>
      <c r="Q1577" s="185"/>
      <c r="R1577" s="185"/>
      <c r="S1577" s="185"/>
      <c r="T1577" s="185"/>
      <c r="U1577" s="185"/>
      <c r="V1577" s="84"/>
      <c r="W1577" s="84"/>
      <c r="X1577" s="84"/>
      <c r="Y1577" s="84"/>
      <c r="Z1577" s="84"/>
      <c r="AA1577" s="185"/>
      <c r="AB1577" s="185"/>
      <c r="AC1577" s="185"/>
      <c r="AD1577" s="185"/>
      <c r="AE1577" s="185"/>
      <c r="AF1577" s="23"/>
      <c r="AG1577" s="23"/>
      <c r="AH1577" s="185"/>
      <c r="AI1577" s="185"/>
      <c r="AJ1577" s="185"/>
      <c r="AK1577" s="185"/>
      <c r="AL1577" s="185"/>
      <c r="AM1577" s="185"/>
      <c r="AN1577" s="185"/>
      <c r="AO1577" s="185"/>
      <c r="AP1577" s="185"/>
      <c r="AQ1577" s="185"/>
      <c r="AR1577" s="185"/>
      <c r="AS1577" s="185"/>
      <c r="AT1577" s="185"/>
      <c r="AU1577" s="185"/>
      <c r="AV1577" s="185"/>
      <c r="AW1577" s="185"/>
      <c r="AX1577" s="185"/>
      <c r="AY1577" s="185"/>
      <c r="AZ1577" s="185"/>
      <c r="BA1577" s="185"/>
      <c r="BB1577" s="185"/>
      <c r="BC1577" s="185"/>
      <c r="BD1577" s="185"/>
      <c r="BE1577" s="185"/>
      <c r="BF1577" s="185"/>
      <c r="BG1577" s="185"/>
      <c r="BH1577" s="185"/>
      <c r="BI1577" s="185"/>
      <c r="BJ1577" s="185"/>
      <c r="BK1577" s="185"/>
      <c r="BL1577" s="185"/>
      <c r="BM1577" s="185"/>
      <c r="BN1577" s="185"/>
      <c r="BO1577" s="185"/>
      <c r="BP1577" s="185"/>
      <c r="BQ1577" s="185"/>
      <c r="BR1577" s="185"/>
      <c r="BS1577" s="185"/>
      <c r="BT1577" s="185"/>
      <c r="BU1577" s="185"/>
      <c r="BV1577" s="185"/>
      <c r="BW1577" s="185"/>
      <c r="BX1577" s="185"/>
      <c r="BY1577" s="185"/>
      <c r="BZ1577" s="185"/>
      <c r="CA1577" s="185"/>
      <c r="CB1577" s="185"/>
      <c r="CC1577" s="185"/>
      <c r="CD1577" s="185"/>
      <c r="CE1577" s="185"/>
      <c r="CF1577" s="185"/>
      <c r="CG1577" s="185"/>
      <c r="CH1577" s="185"/>
      <c r="CI1577" s="185"/>
      <c r="CJ1577" s="185"/>
      <c r="CK1577" s="185"/>
      <c r="CL1577" s="185"/>
      <c r="CM1577" s="185"/>
      <c r="CN1577" s="185"/>
      <c r="CO1577" s="185"/>
      <c r="CP1577" s="2234"/>
      <c r="CQ1577" s="2234"/>
      <c r="CR1577" s="2234"/>
      <c r="CS1577" s="283"/>
      <c r="CT1577" s="283"/>
      <c r="CU1577" s="283"/>
      <c r="CV1577" s="185"/>
      <c r="CW1577" s="185"/>
      <c r="CX1577" s="185"/>
      <c r="CY1577" s="185"/>
      <c r="CZ1577" s="185"/>
      <c r="DA1577" s="185"/>
      <c r="DB1577" s="1622"/>
      <c r="DC1577" s="1622"/>
      <c r="DD1577" s="1622"/>
      <c r="DE1577" s="185"/>
      <c r="DF1577" s="283"/>
      <c r="DG1577" s="185"/>
      <c r="DH1577" s="185"/>
      <c r="DI1577" s="185"/>
      <c r="DJ1577" s="185"/>
      <c r="DK1577" s="185"/>
      <c r="DL1577" s="185"/>
      <c r="DM1577" s="185"/>
      <c r="DN1577" s="184"/>
      <c r="DO1577" s="185"/>
      <c r="DP1577" s="283"/>
      <c r="DQ1577" s="185"/>
      <c r="DR1577" s="185"/>
      <c r="DS1577" s="185"/>
      <c r="DT1577" s="185"/>
      <c r="DU1577" s="185"/>
      <c r="DV1577" s="185"/>
      <c r="DW1577" s="185"/>
      <c r="DX1577" s="184"/>
      <c r="DY1577" s="185"/>
      <c r="DZ1577" s="2234"/>
      <c r="EA1577" s="283"/>
      <c r="EB1577" s="185"/>
      <c r="EC1577" s="185"/>
      <c r="ED1577" s="202"/>
      <c r="EE1577" s="202"/>
      <c r="EF1577" s="202"/>
      <c r="EG1577" s="202"/>
      <c r="EH1577" s="1614"/>
    </row>
    <row r="1578" spans="1:138" ht="15" hidden="1" customHeight="1" outlineLevel="2">
      <c r="A1578" s="67"/>
      <c r="B1578" s="67"/>
      <c r="C1578" s="69"/>
      <c r="D1578" s="70"/>
      <c r="E1578" s="85"/>
      <c r="F1578" s="85"/>
      <c r="G1578" s="85"/>
      <c r="H1578" s="86">
        <f>SUM(I1578:L1578)</f>
        <v>0</v>
      </c>
      <c r="I1578" s="85"/>
      <c r="J1578" s="85"/>
      <c r="K1578" s="85"/>
      <c r="L1578" s="85"/>
      <c r="M1578" s="2216"/>
      <c r="N1578" s="85"/>
      <c r="O1578" s="85"/>
      <c r="P1578" s="23"/>
      <c r="Q1578" s="185">
        <f>SUM(R1578:U1578)</f>
        <v>0</v>
      </c>
      <c r="R1578" s="23"/>
      <c r="S1578" s="23"/>
      <c r="T1578" s="23"/>
      <c r="U1578" s="23"/>
      <c r="V1578" s="86">
        <f>SUM(W1578:Z1578)</f>
        <v>0</v>
      </c>
      <c r="W1578" s="85"/>
      <c r="X1578" s="85"/>
      <c r="Y1578" s="85"/>
      <c r="Z1578" s="85"/>
      <c r="AA1578" s="185">
        <f>SUM(AB1578:AE1578)</f>
        <v>0</v>
      </c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216"/>
      <c r="CQ1578" s="2216"/>
      <c r="CR1578" s="2216"/>
      <c r="CS1578" s="85"/>
      <c r="CT1578" s="85"/>
      <c r="CU1578" s="85"/>
      <c r="CV1578" s="23"/>
      <c r="CW1578" s="23"/>
      <c r="CX1578" s="23"/>
      <c r="CY1578" s="23"/>
      <c r="CZ1578" s="23"/>
      <c r="DA1578" s="23"/>
      <c r="DB1578" s="1496"/>
      <c r="DC1578" s="1496"/>
      <c r="DD1578" s="1496"/>
      <c r="DE1578" s="23"/>
      <c r="DF1578" s="85"/>
      <c r="DG1578" s="23"/>
      <c r="DH1578" s="23"/>
      <c r="DI1578" s="23"/>
      <c r="DJ1578" s="23"/>
      <c r="DK1578" s="23"/>
      <c r="DL1578" s="23"/>
      <c r="DM1578" s="23"/>
      <c r="DN1578" s="185"/>
      <c r="DO1578" s="23"/>
      <c r="DP1578" s="85"/>
      <c r="DQ1578" s="23"/>
      <c r="DR1578" s="23"/>
      <c r="DS1578" s="23"/>
      <c r="DT1578" s="23"/>
      <c r="DU1578" s="23"/>
      <c r="DV1578" s="23"/>
      <c r="DW1578" s="23"/>
      <c r="DX1578" s="185"/>
      <c r="DY1578" s="23"/>
      <c r="DZ1578" s="2216"/>
      <c r="EA1578" s="85"/>
      <c r="EB1578" s="23"/>
      <c r="EC1578" s="23"/>
      <c r="ED1578" s="171"/>
      <c r="EE1578" s="171"/>
      <c r="EF1578" s="171"/>
      <c r="EG1578" s="171"/>
      <c r="EH1578" s="1291"/>
    </row>
    <row r="1579" spans="1:138" ht="15" hidden="1" customHeight="1" outlineLevel="2">
      <c r="A1579" s="24"/>
      <c r="B1579" s="24"/>
      <c r="C1579" s="87"/>
      <c r="D1579" s="24"/>
      <c r="E1579" s="24"/>
      <c r="F1579" s="24"/>
      <c r="G1579" s="24"/>
      <c r="H1579" s="86">
        <f>SUM(I1579:L1579)</f>
        <v>0</v>
      </c>
      <c r="I1579" s="24"/>
      <c r="J1579" s="24"/>
      <c r="K1579" s="24"/>
      <c r="L1579" s="24"/>
      <c r="M1579" s="2239"/>
      <c r="N1579" s="210"/>
      <c r="O1579" s="24"/>
      <c r="P1579" s="33"/>
      <c r="Q1579" s="185">
        <f>SUM(R1579:U1579)</f>
        <v>0</v>
      </c>
      <c r="R1579" s="196"/>
      <c r="S1579" s="196"/>
      <c r="T1579" s="196"/>
      <c r="U1579" s="196"/>
      <c r="V1579" s="86">
        <f>SUM(W1579:Z1579)</f>
        <v>0</v>
      </c>
      <c r="W1579" s="24"/>
      <c r="X1579" s="24"/>
      <c r="Y1579" s="24"/>
      <c r="Z1579" s="24"/>
      <c r="AA1579" s="185">
        <f>SUM(AB1579:AE1579)</f>
        <v>0</v>
      </c>
      <c r="AB1579" s="196"/>
      <c r="AC1579" s="196"/>
      <c r="AD1579" s="196"/>
      <c r="AE1579" s="196"/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  <c r="AX1579" s="33"/>
      <c r="AY1579" s="33"/>
      <c r="AZ1579" s="33"/>
      <c r="BA1579" s="33"/>
      <c r="BB1579" s="33"/>
      <c r="BC1579" s="33"/>
      <c r="BD1579" s="33"/>
      <c r="BE1579" s="33"/>
      <c r="BF1579" s="33"/>
      <c r="BG1579" s="33"/>
      <c r="BH1579" s="33"/>
      <c r="BI1579" s="33"/>
      <c r="BJ1579" s="33"/>
      <c r="BK1579" s="33"/>
      <c r="BL1579" s="33"/>
      <c r="BM1579" s="33"/>
      <c r="BN1579" s="33"/>
      <c r="BO1579" s="33"/>
      <c r="BP1579" s="33"/>
      <c r="BQ1579" s="33"/>
      <c r="BR1579" s="33"/>
      <c r="BS1579" s="33"/>
      <c r="BT1579" s="33"/>
      <c r="BU1579" s="33"/>
      <c r="BV1579" s="33"/>
      <c r="BW1579" s="33"/>
      <c r="BX1579" s="33"/>
      <c r="BY1579" s="33"/>
      <c r="BZ1579" s="33"/>
      <c r="CA1579" s="33"/>
      <c r="CB1579" s="33"/>
      <c r="CC1579" s="33"/>
      <c r="CD1579" s="33"/>
      <c r="CE1579" s="33"/>
      <c r="CF1579" s="33"/>
      <c r="CG1579" s="33"/>
      <c r="CH1579" s="33"/>
      <c r="CI1579" s="33"/>
      <c r="CJ1579" s="33"/>
      <c r="CK1579" s="33"/>
      <c r="CL1579" s="33"/>
      <c r="CM1579" s="33"/>
      <c r="CN1579" s="33"/>
      <c r="CO1579" s="33"/>
      <c r="CP1579" s="2239"/>
      <c r="CQ1579" s="2239"/>
      <c r="CR1579" s="2239"/>
      <c r="CS1579" s="210"/>
      <c r="CT1579" s="210"/>
      <c r="CU1579" s="210"/>
      <c r="CV1579" s="33"/>
      <c r="CW1579" s="33"/>
      <c r="CX1579" s="33"/>
      <c r="CY1579" s="33"/>
      <c r="CZ1579" s="33"/>
      <c r="DA1579" s="33"/>
      <c r="DB1579" s="1498"/>
      <c r="DC1579" s="1498"/>
      <c r="DD1579" s="1498"/>
      <c r="DE1579" s="33"/>
      <c r="DF1579" s="210"/>
      <c r="DG1579" s="33"/>
      <c r="DH1579" s="33"/>
      <c r="DI1579" s="33"/>
      <c r="DJ1579" s="33"/>
      <c r="DK1579" s="33"/>
      <c r="DL1579" s="33"/>
      <c r="DM1579" s="33"/>
      <c r="DN1579" s="23"/>
      <c r="DO1579" s="33"/>
      <c r="DP1579" s="210"/>
      <c r="DQ1579" s="33"/>
      <c r="DR1579" s="33"/>
      <c r="DS1579" s="33"/>
      <c r="DT1579" s="33"/>
      <c r="DU1579" s="33"/>
      <c r="DV1579" s="33"/>
      <c r="DW1579" s="33"/>
      <c r="DX1579" s="23"/>
      <c r="DY1579" s="33"/>
      <c r="DZ1579" s="2239"/>
      <c r="EA1579" s="210"/>
      <c r="EB1579" s="33"/>
      <c r="EC1579" s="33"/>
      <c r="ED1579" s="201"/>
      <c r="EE1579" s="201"/>
      <c r="EF1579" s="201"/>
      <c r="EG1579" s="201"/>
      <c r="EH1579" s="1581"/>
    </row>
    <row r="1580" spans="1:138" ht="15" hidden="1" customHeight="1" outlineLevel="2">
      <c r="A1580" s="24"/>
      <c r="B1580" s="24"/>
      <c r="C1580" s="87" t="s">
        <v>49</v>
      </c>
      <c r="D1580" s="24"/>
      <c r="E1580" s="24"/>
      <c r="F1580" s="24"/>
      <c r="G1580" s="24"/>
      <c r="H1580" s="86">
        <f>SUM(I1580:L1580)</f>
        <v>0</v>
      </c>
      <c r="I1580" s="24"/>
      <c r="J1580" s="24"/>
      <c r="K1580" s="24"/>
      <c r="L1580" s="24"/>
      <c r="M1580" s="2239"/>
      <c r="N1580" s="210"/>
      <c r="O1580" s="24"/>
      <c r="P1580" s="33"/>
      <c r="Q1580" s="185">
        <f>SUM(R1580:U1580)</f>
        <v>0</v>
      </c>
      <c r="R1580" s="196"/>
      <c r="S1580" s="196"/>
      <c r="T1580" s="196"/>
      <c r="U1580" s="196"/>
      <c r="V1580" s="86">
        <f>SUM(W1580:Z1580)</f>
        <v>0</v>
      </c>
      <c r="W1580" s="24"/>
      <c r="X1580" s="24"/>
      <c r="Y1580" s="24"/>
      <c r="Z1580" s="24"/>
      <c r="AA1580" s="185">
        <f>SUM(AB1580:AE1580)</f>
        <v>0</v>
      </c>
      <c r="AB1580" s="196"/>
      <c r="AC1580" s="196"/>
      <c r="AD1580" s="196"/>
      <c r="AE1580" s="196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AZ1580" s="33"/>
      <c r="BA1580" s="33"/>
      <c r="BB1580" s="33"/>
      <c r="BC1580" s="33"/>
      <c r="BD1580" s="33"/>
      <c r="BE1580" s="33"/>
      <c r="BF1580" s="33"/>
      <c r="BG1580" s="33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33"/>
      <c r="BT1580" s="33"/>
      <c r="BU1580" s="33"/>
      <c r="BV1580" s="33"/>
      <c r="BW1580" s="33"/>
      <c r="BX1580" s="33"/>
      <c r="BY1580" s="33"/>
      <c r="BZ1580" s="33"/>
      <c r="CA1580" s="33"/>
      <c r="CB1580" s="33"/>
      <c r="CC1580" s="33"/>
      <c r="CD1580" s="33"/>
      <c r="CE1580" s="33"/>
      <c r="CF1580" s="33"/>
      <c r="CG1580" s="33"/>
      <c r="CH1580" s="33"/>
      <c r="CI1580" s="33"/>
      <c r="CJ1580" s="33"/>
      <c r="CK1580" s="33"/>
      <c r="CL1580" s="33"/>
      <c r="CM1580" s="33"/>
      <c r="CN1580" s="33"/>
      <c r="CO1580" s="33"/>
      <c r="CP1580" s="2239"/>
      <c r="CQ1580" s="2239"/>
      <c r="CR1580" s="2239"/>
      <c r="CS1580" s="210"/>
      <c r="CT1580" s="210"/>
      <c r="CU1580" s="210"/>
      <c r="CV1580" s="33"/>
      <c r="CW1580" s="33"/>
      <c r="CX1580" s="33"/>
      <c r="CY1580" s="33"/>
      <c r="CZ1580" s="33"/>
      <c r="DA1580" s="33"/>
      <c r="DB1580" s="1498"/>
      <c r="DC1580" s="1498"/>
      <c r="DD1580" s="1498"/>
      <c r="DE1580" s="33"/>
      <c r="DF1580" s="210"/>
      <c r="DG1580" s="33"/>
      <c r="DH1580" s="33"/>
      <c r="DI1580" s="33"/>
      <c r="DJ1580" s="33"/>
      <c r="DK1580" s="33"/>
      <c r="DL1580" s="33"/>
      <c r="DM1580" s="33"/>
      <c r="DN1580" s="33"/>
      <c r="DO1580" s="33"/>
      <c r="DP1580" s="210"/>
      <c r="DQ1580" s="33"/>
      <c r="DR1580" s="33"/>
      <c r="DS1580" s="33"/>
      <c r="DT1580" s="33"/>
      <c r="DU1580" s="33"/>
      <c r="DV1580" s="33"/>
      <c r="DW1580" s="33"/>
      <c r="DX1580" s="33"/>
      <c r="DY1580" s="33"/>
      <c r="DZ1580" s="2239"/>
      <c r="EA1580" s="210"/>
      <c r="EB1580" s="33"/>
      <c r="EC1580" s="33"/>
      <c r="ED1580" s="201"/>
      <c r="EE1580" s="201"/>
      <c r="EF1580" s="201"/>
      <c r="EG1580" s="201"/>
      <c r="EH1580" s="1581"/>
    </row>
    <row r="1581" spans="1:138" ht="15" hidden="1" customHeight="1" outlineLevel="2">
      <c r="A1581" s="67"/>
      <c r="B1581" s="67"/>
      <c r="C1581" s="88"/>
      <c r="D1581" s="71" t="s">
        <v>1</v>
      </c>
      <c r="E1581" s="84"/>
      <c r="F1581" s="84"/>
      <c r="G1581" s="84"/>
      <c r="H1581" s="84"/>
      <c r="I1581" s="84"/>
      <c r="J1581" s="84"/>
      <c r="K1581" s="84"/>
      <c r="L1581" s="84"/>
      <c r="M1581" s="2199"/>
      <c r="N1581" s="68"/>
      <c r="O1581" s="84"/>
      <c r="P1581" s="185"/>
      <c r="Q1581" s="185"/>
      <c r="R1581" s="185"/>
      <c r="S1581" s="185"/>
      <c r="T1581" s="185"/>
      <c r="U1581" s="185"/>
      <c r="V1581" s="84"/>
      <c r="W1581" s="84"/>
      <c r="X1581" s="84"/>
      <c r="Y1581" s="84"/>
      <c r="Z1581" s="84"/>
      <c r="AA1581" s="185"/>
      <c r="AB1581" s="185"/>
      <c r="AC1581" s="185"/>
      <c r="AD1581" s="185"/>
      <c r="AE1581" s="185"/>
      <c r="AF1581" s="105"/>
      <c r="AG1581" s="105"/>
      <c r="AH1581" s="185">
        <f>SUM(AH1578:AH1580)</f>
        <v>0</v>
      </c>
      <c r="AI1581" s="185">
        <f>SUM(AI1578:AI1580)</f>
        <v>0</v>
      </c>
      <c r="AJ1581" s="185">
        <f t="shared" ref="AJ1581:AV1581" si="4169">SUM(AJ1578:AJ1580)</f>
        <v>0</v>
      </c>
      <c r="AK1581" s="185">
        <f t="shared" si="4169"/>
        <v>0</v>
      </c>
      <c r="AL1581" s="185">
        <f t="shared" si="4169"/>
        <v>0</v>
      </c>
      <c r="AM1581" s="185">
        <f t="shared" si="4169"/>
        <v>0</v>
      </c>
      <c r="AN1581" s="185">
        <f t="shared" si="4169"/>
        <v>0</v>
      </c>
      <c r="AO1581" s="185">
        <f t="shared" si="4169"/>
        <v>0</v>
      </c>
      <c r="AP1581" s="185">
        <f t="shared" si="4169"/>
        <v>0</v>
      </c>
      <c r="AQ1581" s="185">
        <f t="shared" si="4169"/>
        <v>0</v>
      </c>
      <c r="AR1581" s="185">
        <f t="shared" si="4169"/>
        <v>0</v>
      </c>
      <c r="AS1581" s="185">
        <f t="shared" si="4169"/>
        <v>0</v>
      </c>
      <c r="AT1581" s="185">
        <f t="shared" si="4169"/>
        <v>0</v>
      </c>
      <c r="AU1581" s="185">
        <f t="shared" si="4169"/>
        <v>0</v>
      </c>
      <c r="AV1581" s="185">
        <f t="shared" si="4169"/>
        <v>0</v>
      </c>
      <c r="AW1581" s="185">
        <f>SUM(AW1578:AW1580)</f>
        <v>0</v>
      </c>
      <c r="AX1581" s="185">
        <f>SUM(AX1578:AX1580)</f>
        <v>0</v>
      </c>
      <c r="AY1581" s="185">
        <f t="shared" ref="AY1581:BK1581" si="4170">SUM(AY1578:AY1580)</f>
        <v>0</v>
      </c>
      <c r="AZ1581" s="185">
        <f t="shared" si="4170"/>
        <v>0</v>
      </c>
      <c r="BA1581" s="185">
        <f t="shared" si="4170"/>
        <v>0</v>
      </c>
      <c r="BB1581" s="185">
        <f t="shared" si="4170"/>
        <v>0</v>
      </c>
      <c r="BC1581" s="185">
        <f t="shared" si="4170"/>
        <v>0</v>
      </c>
      <c r="BD1581" s="185">
        <f t="shared" si="4170"/>
        <v>0</v>
      </c>
      <c r="BE1581" s="185">
        <f t="shared" si="4170"/>
        <v>0</v>
      </c>
      <c r="BF1581" s="185">
        <f t="shared" si="4170"/>
        <v>0</v>
      </c>
      <c r="BG1581" s="185">
        <f t="shared" si="4170"/>
        <v>0</v>
      </c>
      <c r="BH1581" s="185">
        <f t="shared" si="4170"/>
        <v>0</v>
      </c>
      <c r="BI1581" s="185">
        <f t="shared" si="4170"/>
        <v>0</v>
      </c>
      <c r="BJ1581" s="185">
        <f t="shared" si="4170"/>
        <v>0</v>
      </c>
      <c r="BK1581" s="185">
        <f t="shared" si="4170"/>
        <v>0</v>
      </c>
      <c r="BL1581" s="185">
        <f>SUM(BL1578:BL1580)</f>
        <v>0</v>
      </c>
      <c r="BM1581" s="185">
        <f>SUM(BM1578:BM1580)</f>
        <v>0</v>
      </c>
      <c r="BN1581" s="185">
        <f t="shared" ref="BN1581:BZ1581" si="4171">SUM(BN1578:BN1580)</f>
        <v>0</v>
      </c>
      <c r="BO1581" s="185">
        <f t="shared" si="4171"/>
        <v>0</v>
      </c>
      <c r="BP1581" s="185">
        <f t="shared" si="4171"/>
        <v>0</v>
      </c>
      <c r="BQ1581" s="185">
        <f t="shared" si="4171"/>
        <v>0</v>
      </c>
      <c r="BR1581" s="185">
        <f t="shared" si="4171"/>
        <v>0</v>
      </c>
      <c r="BS1581" s="185">
        <f t="shared" si="4171"/>
        <v>0</v>
      </c>
      <c r="BT1581" s="185">
        <f t="shared" si="4171"/>
        <v>0</v>
      </c>
      <c r="BU1581" s="185">
        <f t="shared" si="4171"/>
        <v>0</v>
      </c>
      <c r="BV1581" s="185">
        <f t="shared" si="4171"/>
        <v>0</v>
      </c>
      <c r="BW1581" s="185">
        <f t="shared" si="4171"/>
        <v>0</v>
      </c>
      <c r="BX1581" s="185">
        <f t="shared" si="4171"/>
        <v>0</v>
      </c>
      <c r="BY1581" s="185">
        <f t="shared" si="4171"/>
        <v>0</v>
      </c>
      <c r="BZ1581" s="185">
        <f t="shared" si="4171"/>
        <v>0</v>
      </c>
      <c r="CA1581" s="185">
        <f>SUM(CA1578:CA1580)</f>
        <v>0</v>
      </c>
      <c r="CB1581" s="185">
        <f>SUM(CB1578:CB1580)</f>
        <v>0</v>
      </c>
      <c r="CC1581" s="185">
        <f t="shared" ref="CC1581:CO1581" si="4172">SUM(CC1578:CC1580)</f>
        <v>0</v>
      </c>
      <c r="CD1581" s="185">
        <f t="shared" si="4172"/>
        <v>0</v>
      </c>
      <c r="CE1581" s="185">
        <f t="shared" si="4172"/>
        <v>0</v>
      </c>
      <c r="CF1581" s="185">
        <f t="shared" si="4172"/>
        <v>0</v>
      </c>
      <c r="CG1581" s="185">
        <f t="shared" si="4172"/>
        <v>0</v>
      </c>
      <c r="CH1581" s="185">
        <f t="shared" si="4172"/>
        <v>0</v>
      </c>
      <c r="CI1581" s="185">
        <f t="shared" si="4172"/>
        <v>0</v>
      </c>
      <c r="CJ1581" s="185">
        <f t="shared" si="4172"/>
        <v>0</v>
      </c>
      <c r="CK1581" s="185">
        <f t="shared" si="4172"/>
        <v>0</v>
      </c>
      <c r="CL1581" s="185">
        <f t="shared" si="4172"/>
        <v>0</v>
      </c>
      <c r="CM1581" s="185">
        <f t="shared" si="4172"/>
        <v>0</v>
      </c>
      <c r="CN1581" s="185">
        <f t="shared" si="4172"/>
        <v>0</v>
      </c>
      <c r="CO1581" s="185">
        <f t="shared" si="4172"/>
        <v>0</v>
      </c>
      <c r="CP1581" s="2234">
        <f t="shared" ref="CP1581:CX1581" si="4173">SUM(CP1578:CP1580)</f>
        <v>0</v>
      </c>
      <c r="CQ1581" s="2234">
        <f t="shared" si="4173"/>
        <v>0</v>
      </c>
      <c r="CR1581" s="2234">
        <f t="shared" si="4173"/>
        <v>0</v>
      </c>
      <c r="CS1581" s="283">
        <f t="shared" si="4173"/>
        <v>0</v>
      </c>
      <c r="CT1581" s="283">
        <f t="shared" si="4173"/>
        <v>0</v>
      </c>
      <c r="CU1581" s="283">
        <f t="shared" si="4173"/>
        <v>0</v>
      </c>
      <c r="CV1581" s="185">
        <f t="shared" si="4173"/>
        <v>0</v>
      </c>
      <c r="CW1581" s="185">
        <f t="shared" si="4173"/>
        <v>0</v>
      </c>
      <c r="CX1581" s="185">
        <f t="shared" si="4173"/>
        <v>0</v>
      </c>
      <c r="CY1581" s="185">
        <f t="shared" ref="CY1581:DA1581" si="4174">SUM(CY1578:CY1580)</f>
        <v>0</v>
      </c>
      <c r="CZ1581" s="185">
        <f t="shared" si="4174"/>
        <v>0</v>
      </c>
      <c r="DA1581" s="185">
        <f t="shared" si="4174"/>
        <v>0</v>
      </c>
      <c r="DB1581" s="1622"/>
      <c r="DC1581" s="1622"/>
      <c r="DD1581" s="1622"/>
      <c r="DE1581" s="185">
        <f>SUM(DE1578:DE1580)</f>
        <v>0</v>
      </c>
      <c r="DF1581" s="283"/>
      <c r="DG1581" s="185"/>
      <c r="DH1581" s="185"/>
      <c r="DI1581" s="185"/>
      <c r="DJ1581" s="185"/>
      <c r="DK1581" s="185"/>
      <c r="DL1581" s="185"/>
      <c r="DM1581" s="185"/>
      <c r="DN1581" s="33"/>
      <c r="DO1581" s="185"/>
      <c r="DP1581" s="283"/>
      <c r="DQ1581" s="185"/>
      <c r="DR1581" s="185"/>
      <c r="DS1581" s="185"/>
      <c r="DT1581" s="185"/>
      <c r="DU1581" s="185"/>
      <c r="DV1581" s="185"/>
      <c r="DW1581" s="185"/>
      <c r="DX1581" s="33"/>
      <c r="DY1581" s="185"/>
      <c r="DZ1581" s="2234">
        <f>SUM(DZ1578:DZ1580)</f>
        <v>0</v>
      </c>
      <c r="EA1581" s="283">
        <f t="shared" ref="EA1581:EB1581" si="4175">SUM(EA1578:EA1580)</f>
        <v>0</v>
      </c>
      <c r="EB1581" s="185">
        <f t="shared" si="4175"/>
        <v>0</v>
      </c>
      <c r="EC1581" s="185">
        <f t="shared" ref="EC1581" si="4176">SUM(EC1578:EC1580)</f>
        <v>0</v>
      </c>
      <c r="ED1581" s="202"/>
      <c r="EE1581" s="202"/>
      <c r="EF1581" s="202"/>
      <c r="EG1581" s="202"/>
      <c r="EH1581" s="1614"/>
    </row>
    <row r="1582" spans="1:138" ht="15" hidden="1" customHeight="1" outlineLevel="2">
      <c r="A1582" s="67"/>
      <c r="B1582" s="67"/>
      <c r="C1582" s="69" t="s">
        <v>9</v>
      </c>
      <c r="D1582" s="70" t="s">
        <v>50</v>
      </c>
      <c r="E1582" s="84"/>
      <c r="F1582" s="84"/>
      <c r="G1582" s="84"/>
      <c r="H1582" s="84"/>
      <c r="I1582" s="84"/>
      <c r="J1582" s="84"/>
      <c r="K1582" s="84"/>
      <c r="L1582" s="84"/>
      <c r="M1582" s="2199"/>
      <c r="N1582" s="68"/>
      <c r="O1582" s="84"/>
      <c r="P1582" s="185"/>
      <c r="Q1582" s="185"/>
      <c r="R1582" s="185"/>
      <c r="S1582" s="185"/>
      <c r="T1582" s="185"/>
      <c r="U1582" s="185"/>
      <c r="V1582" s="84"/>
      <c r="W1582" s="84"/>
      <c r="X1582" s="84"/>
      <c r="Y1582" s="84"/>
      <c r="Z1582" s="84"/>
      <c r="AA1582" s="185"/>
      <c r="AB1582" s="185"/>
      <c r="AC1582" s="185"/>
      <c r="AD1582" s="185"/>
      <c r="AE1582" s="185"/>
      <c r="AF1582" s="23"/>
      <c r="AG1582" s="23"/>
      <c r="AH1582" s="185"/>
      <c r="AI1582" s="185"/>
      <c r="AJ1582" s="185"/>
      <c r="AK1582" s="185"/>
      <c r="AL1582" s="185"/>
      <c r="AM1582" s="185"/>
      <c r="AN1582" s="185"/>
      <c r="AO1582" s="185"/>
      <c r="AP1582" s="185"/>
      <c r="AQ1582" s="185"/>
      <c r="AR1582" s="185"/>
      <c r="AS1582" s="185"/>
      <c r="AT1582" s="185"/>
      <c r="AU1582" s="185"/>
      <c r="AV1582" s="185"/>
      <c r="AW1582" s="185"/>
      <c r="AX1582" s="185"/>
      <c r="AY1582" s="185"/>
      <c r="AZ1582" s="185"/>
      <c r="BA1582" s="185"/>
      <c r="BB1582" s="185"/>
      <c r="BC1582" s="185"/>
      <c r="BD1582" s="185"/>
      <c r="BE1582" s="185"/>
      <c r="BF1582" s="185"/>
      <c r="BG1582" s="185"/>
      <c r="BH1582" s="185"/>
      <c r="BI1582" s="185"/>
      <c r="BJ1582" s="185"/>
      <c r="BK1582" s="185"/>
      <c r="BL1582" s="185"/>
      <c r="BM1582" s="185"/>
      <c r="BN1582" s="185"/>
      <c r="BO1582" s="185"/>
      <c r="BP1582" s="185"/>
      <c r="BQ1582" s="185"/>
      <c r="BR1582" s="185"/>
      <c r="BS1582" s="185"/>
      <c r="BT1582" s="185"/>
      <c r="BU1582" s="185"/>
      <c r="BV1582" s="185"/>
      <c r="BW1582" s="185"/>
      <c r="BX1582" s="185"/>
      <c r="BY1582" s="185"/>
      <c r="BZ1582" s="185"/>
      <c r="CA1582" s="185"/>
      <c r="CB1582" s="185"/>
      <c r="CC1582" s="185"/>
      <c r="CD1582" s="185"/>
      <c r="CE1582" s="185"/>
      <c r="CF1582" s="185"/>
      <c r="CG1582" s="185"/>
      <c r="CH1582" s="185"/>
      <c r="CI1582" s="185"/>
      <c r="CJ1582" s="185"/>
      <c r="CK1582" s="185"/>
      <c r="CL1582" s="185"/>
      <c r="CM1582" s="185"/>
      <c r="CN1582" s="185"/>
      <c r="CO1582" s="185"/>
      <c r="CP1582" s="2234"/>
      <c r="CQ1582" s="2234"/>
      <c r="CR1582" s="2234"/>
      <c r="CS1582" s="283"/>
      <c r="CT1582" s="283"/>
      <c r="CU1582" s="283"/>
      <c r="CV1582" s="185"/>
      <c r="CW1582" s="185"/>
      <c r="CX1582" s="185"/>
      <c r="CY1582" s="185"/>
      <c r="CZ1582" s="185"/>
      <c r="DA1582" s="185"/>
      <c r="DB1582" s="1622"/>
      <c r="DC1582" s="1622"/>
      <c r="DD1582" s="1622"/>
      <c r="DE1582" s="185"/>
      <c r="DF1582" s="283"/>
      <c r="DG1582" s="185"/>
      <c r="DH1582" s="185"/>
      <c r="DI1582" s="185"/>
      <c r="DJ1582" s="185"/>
      <c r="DK1582" s="185"/>
      <c r="DL1582" s="185"/>
      <c r="DM1582" s="185"/>
      <c r="DN1582" s="185"/>
      <c r="DO1582" s="185"/>
      <c r="DP1582" s="283"/>
      <c r="DQ1582" s="185"/>
      <c r="DR1582" s="185"/>
      <c r="DS1582" s="185"/>
      <c r="DT1582" s="185"/>
      <c r="DU1582" s="185"/>
      <c r="DV1582" s="185"/>
      <c r="DW1582" s="185"/>
      <c r="DX1582" s="185"/>
      <c r="DY1582" s="185"/>
      <c r="DZ1582" s="2234"/>
      <c r="EA1582" s="283"/>
      <c r="EB1582" s="185"/>
      <c r="EC1582" s="185"/>
      <c r="ED1582" s="202"/>
      <c r="EE1582" s="202"/>
      <c r="EF1582" s="202"/>
      <c r="EG1582" s="202"/>
      <c r="EH1582" s="1614"/>
    </row>
    <row r="1583" spans="1:138" ht="15" hidden="1" customHeight="1" outlineLevel="2">
      <c r="A1583" s="67"/>
      <c r="B1583" s="67"/>
      <c r="C1583" s="69"/>
      <c r="D1583" s="70"/>
      <c r="E1583" s="85"/>
      <c r="F1583" s="85"/>
      <c r="G1583" s="85"/>
      <c r="H1583" s="86">
        <f>SUM(I1583:L1583)</f>
        <v>0</v>
      </c>
      <c r="I1583" s="85"/>
      <c r="J1583" s="85"/>
      <c r="K1583" s="85"/>
      <c r="L1583" s="85"/>
      <c r="M1583" s="2216"/>
      <c r="N1583" s="85"/>
      <c r="O1583" s="85"/>
      <c r="P1583" s="23"/>
      <c r="Q1583" s="185">
        <f>SUM(R1583:U1583)</f>
        <v>0</v>
      </c>
      <c r="R1583" s="23"/>
      <c r="S1583" s="23"/>
      <c r="T1583" s="23"/>
      <c r="U1583" s="23"/>
      <c r="V1583" s="86">
        <f>SUM(W1583:Z1583)</f>
        <v>0</v>
      </c>
      <c r="W1583" s="85"/>
      <c r="X1583" s="85"/>
      <c r="Y1583" s="85"/>
      <c r="Z1583" s="85"/>
      <c r="AA1583" s="185">
        <f>SUM(AB1583:AE1583)</f>
        <v>0</v>
      </c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216"/>
      <c r="CQ1583" s="2216"/>
      <c r="CR1583" s="2216"/>
      <c r="CS1583" s="85"/>
      <c r="CT1583" s="85"/>
      <c r="CU1583" s="85"/>
      <c r="CV1583" s="23"/>
      <c r="CW1583" s="23"/>
      <c r="CX1583" s="23"/>
      <c r="CY1583" s="23"/>
      <c r="CZ1583" s="23"/>
      <c r="DA1583" s="23"/>
      <c r="DB1583" s="1496"/>
      <c r="DC1583" s="1496"/>
      <c r="DD1583" s="1496"/>
      <c r="DE1583" s="23"/>
      <c r="DF1583" s="85"/>
      <c r="DG1583" s="23"/>
      <c r="DH1583" s="23"/>
      <c r="DI1583" s="23"/>
      <c r="DJ1583" s="23"/>
      <c r="DK1583" s="23"/>
      <c r="DL1583" s="23"/>
      <c r="DM1583" s="23"/>
      <c r="DN1583" s="185"/>
      <c r="DO1583" s="23"/>
      <c r="DP1583" s="85"/>
      <c r="DQ1583" s="23"/>
      <c r="DR1583" s="23"/>
      <c r="DS1583" s="23"/>
      <c r="DT1583" s="23"/>
      <c r="DU1583" s="23"/>
      <c r="DV1583" s="23"/>
      <c r="DW1583" s="23"/>
      <c r="DX1583" s="185"/>
      <c r="DY1583" s="23"/>
      <c r="DZ1583" s="2216"/>
      <c r="EA1583" s="85"/>
      <c r="EB1583" s="23"/>
      <c r="EC1583" s="23"/>
      <c r="ED1583" s="171"/>
      <c r="EE1583" s="171"/>
      <c r="EF1583" s="171"/>
      <c r="EG1583" s="171"/>
      <c r="EH1583" s="1291"/>
    </row>
    <row r="1584" spans="1:138" ht="15" hidden="1" customHeight="1" outlineLevel="2">
      <c r="A1584" s="67"/>
      <c r="B1584" s="67"/>
      <c r="C1584" s="69"/>
      <c r="D1584" s="70"/>
      <c r="E1584" s="85"/>
      <c r="F1584" s="85"/>
      <c r="G1584" s="85"/>
      <c r="H1584" s="86">
        <f>SUM(I1584:L1584)</f>
        <v>0</v>
      </c>
      <c r="I1584" s="85"/>
      <c r="J1584" s="85"/>
      <c r="K1584" s="85"/>
      <c r="L1584" s="85"/>
      <c r="M1584" s="2216"/>
      <c r="N1584" s="85"/>
      <c r="O1584" s="85"/>
      <c r="P1584" s="23"/>
      <c r="Q1584" s="185">
        <f>SUM(R1584:U1584)</f>
        <v>0</v>
      </c>
      <c r="R1584" s="196"/>
      <c r="S1584" s="196"/>
      <c r="T1584" s="196"/>
      <c r="U1584" s="196"/>
      <c r="V1584" s="86">
        <f>SUM(W1584:Z1584)</f>
        <v>0</v>
      </c>
      <c r="W1584" s="85"/>
      <c r="X1584" s="85"/>
      <c r="Y1584" s="85"/>
      <c r="Z1584" s="85"/>
      <c r="AA1584" s="185">
        <f>SUM(AB1584:AE1584)</f>
        <v>0</v>
      </c>
      <c r="AB1584" s="196"/>
      <c r="AC1584" s="196"/>
      <c r="AD1584" s="196"/>
      <c r="AE1584" s="196"/>
      <c r="AF1584" s="23"/>
      <c r="AG1584" s="23"/>
      <c r="AH1584" s="3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3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3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3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216"/>
      <c r="CQ1584" s="2216"/>
      <c r="CR1584" s="2216"/>
      <c r="CS1584" s="85"/>
      <c r="CT1584" s="85"/>
      <c r="CU1584" s="85"/>
      <c r="CV1584" s="23"/>
      <c r="CW1584" s="23"/>
      <c r="CX1584" s="23"/>
      <c r="CY1584" s="23"/>
      <c r="CZ1584" s="23"/>
      <c r="DA1584" s="23"/>
      <c r="DB1584" s="1496"/>
      <c r="DC1584" s="1496"/>
      <c r="DD1584" s="1496"/>
      <c r="DE1584" s="23"/>
      <c r="DF1584" s="85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85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216"/>
      <c r="EA1584" s="85"/>
      <c r="EB1584" s="23"/>
      <c r="EC1584" s="23"/>
      <c r="ED1584" s="171"/>
      <c r="EE1584" s="171"/>
      <c r="EF1584" s="171"/>
      <c r="EG1584" s="171"/>
      <c r="EH1584" s="1291"/>
    </row>
    <row r="1585" spans="1:138" ht="15" hidden="1" customHeight="1" outlineLevel="2">
      <c r="A1585" s="67"/>
      <c r="B1585" s="67"/>
      <c r="C1585" s="69" t="s">
        <v>49</v>
      </c>
      <c r="D1585" s="70"/>
      <c r="E1585" s="85"/>
      <c r="F1585" s="85"/>
      <c r="G1585" s="85"/>
      <c r="H1585" s="86">
        <f>SUM(I1585:L1585)</f>
        <v>0</v>
      </c>
      <c r="I1585" s="85"/>
      <c r="J1585" s="85"/>
      <c r="K1585" s="85"/>
      <c r="L1585" s="85"/>
      <c r="M1585" s="2216"/>
      <c r="N1585" s="85"/>
      <c r="O1585" s="85"/>
      <c r="P1585" s="23"/>
      <c r="Q1585" s="185">
        <f>SUM(R1585:U1585)</f>
        <v>0</v>
      </c>
      <c r="R1585" s="196"/>
      <c r="S1585" s="196"/>
      <c r="T1585" s="196"/>
      <c r="U1585" s="196"/>
      <c r="V1585" s="86">
        <f>SUM(W1585:Z1585)</f>
        <v>0</v>
      </c>
      <c r="W1585" s="85"/>
      <c r="X1585" s="85"/>
      <c r="Y1585" s="85"/>
      <c r="Z1585" s="85"/>
      <c r="AA1585" s="185">
        <f>SUM(AB1585:AE1585)</f>
        <v>0</v>
      </c>
      <c r="AB1585" s="196"/>
      <c r="AC1585" s="196"/>
      <c r="AD1585" s="196"/>
      <c r="AE1585" s="196"/>
      <c r="AF1585" s="23"/>
      <c r="AG1585" s="23"/>
      <c r="AH1585" s="3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3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3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3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216"/>
      <c r="CQ1585" s="2216"/>
      <c r="CR1585" s="2216"/>
      <c r="CS1585" s="85"/>
      <c r="CT1585" s="85"/>
      <c r="CU1585" s="85"/>
      <c r="CV1585" s="23"/>
      <c r="CW1585" s="23"/>
      <c r="CX1585" s="23"/>
      <c r="CY1585" s="23"/>
      <c r="CZ1585" s="23"/>
      <c r="DA1585" s="23"/>
      <c r="DB1585" s="1496"/>
      <c r="DC1585" s="1496"/>
      <c r="DD1585" s="1496"/>
      <c r="DE1585" s="23"/>
      <c r="DF1585" s="85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85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216"/>
      <c r="EA1585" s="85"/>
      <c r="EB1585" s="23"/>
      <c r="EC1585" s="23"/>
      <c r="ED1585" s="171"/>
      <c r="EE1585" s="171"/>
      <c r="EF1585" s="171"/>
      <c r="EG1585" s="171"/>
      <c r="EH1585" s="1291"/>
    </row>
    <row r="1586" spans="1:138" ht="15" hidden="1" customHeight="1" outlineLevel="2">
      <c r="A1586" s="67"/>
      <c r="B1586" s="67"/>
      <c r="C1586" s="88"/>
      <c r="D1586" s="71" t="s">
        <v>1</v>
      </c>
      <c r="E1586" s="84"/>
      <c r="F1586" s="84"/>
      <c r="G1586" s="84"/>
      <c r="H1586" s="84"/>
      <c r="I1586" s="84"/>
      <c r="J1586" s="84"/>
      <c r="K1586" s="84"/>
      <c r="L1586" s="84"/>
      <c r="M1586" s="2199"/>
      <c r="N1586" s="68"/>
      <c r="O1586" s="84"/>
      <c r="P1586" s="185"/>
      <c r="Q1586" s="185"/>
      <c r="R1586" s="185"/>
      <c r="S1586" s="185"/>
      <c r="T1586" s="185"/>
      <c r="U1586" s="185"/>
      <c r="V1586" s="84"/>
      <c r="W1586" s="84"/>
      <c r="X1586" s="84"/>
      <c r="Y1586" s="84"/>
      <c r="Z1586" s="84"/>
      <c r="AA1586" s="185"/>
      <c r="AB1586" s="185"/>
      <c r="AC1586" s="185"/>
      <c r="AD1586" s="185"/>
      <c r="AE1586" s="185"/>
      <c r="AF1586" s="105"/>
      <c r="AG1586" s="105"/>
      <c r="AH1586" s="185">
        <f>SUM(AH1583:AH1585)</f>
        <v>0</v>
      </c>
      <c r="AI1586" s="185">
        <f>SUM(AI1583:AI1585)</f>
        <v>0</v>
      </c>
      <c r="AJ1586" s="185">
        <f t="shared" ref="AJ1586:AV1586" si="4177">SUM(AJ1583:AJ1585)</f>
        <v>0</v>
      </c>
      <c r="AK1586" s="185">
        <f t="shared" si="4177"/>
        <v>0</v>
      </c>
      <c r="AL1586" s="185">
        <f t="shared" si="4177"/>
        <v>0</v>
      </c>
      <c r="AM1586" s="185">
        <f t="shared" si="4177"/>
        <v>0</v>
      </c>
      <c r="AN1586" s="185">
        <f t="shared" si="4177"/>
        <v>0</v>
      </c>
      <c r="AO1586" s="185">
        <f t="shared" si="4177"/>
        <v>0</v>
      </c>
      <c r="AP1586" s="185">
        <f t="shared" si="4177"/>
        <v>0</v>
      </c>
      <c r="AQ1586" s="185">
        <f t="shared" si="4177"/>
        <v>0</v>
      </c>
      <c r="AR1586" s="185">
        <f t="shared" si="4177"/>
        <v>0</v>
      </c>
      <c r="AS1586" s="185">
        <f t="shared" si="4177"/>
        <v>0</v>
      </c>
      <c r="AT1586" s="185">
        <f t="shared" si="4177"/>
        <v>0</v>
      </c>
      <c r="AU1586" s="185">
        <f t="shared" si="4177"/>
        <v>0</v>
      </c>
      <c r="AV1586" s="185">
        <f t="shared" si="4177"/>
        <v>0</v>
      </c>
      <c r="AW1586" s="185">
        <f>SUM(AW1583:AW1585)</f>
        <v>0</v>
      </c>
      <c r="AX1586" s="185">
        <f>SUM(AX1583:AX1585)</f>
        <v>0</v>
      </c>
      <c r="AY1586" s="185">
        <f t="shared" ref="AY1586:BK1586" si="4178">SUM(AY1583:AY1585)</f>
        <v>0</v>
      </c>
      <c r="AZ1586" s="185">
        <f t="shared" si="4178"/>
        <v>0</v>
      </c>
      <c r="BA1586" s="185">
        <f t="shared" si="4178"/>
        <v>0</v>
      </c>
      <c r="BB1586" s="185">
        <f t="shared" si="4178"/>
        <v>0</v>
      </c>
      <c r="BC1586" s="185">
        <f t="shared" si="4178"/>
        <v>0</v>
      </c>
      <c r="BD1586" s="185">
        <f t="shared" si="4178"/>
        <v>0</v>
      </c>
      <c r="BE1586" s="185">
        <f t="shared" si="4178"/>
        <v>0</v>
      </c>
      <c r="BF1586" s="185">
        <f t="shared" si="4178"/>
        <v>0</v>
      </c>
      <c r="BG1586" s="185">
        <f t="shared" si="4178"/>
        <v>0</v>
      </c>
      <c r="BH1586" s="185">
        <f t="shared" si="4178"/>
        <v>0</v>
      </c>
      <c r="BI1586" s="185">
        <f t="shared" si="4178"/>
        <v>0</v>
      </c>
      <c r="BJ1586" s="185">
        <f t="shared" si="4178"/>
        <v>0</v>
      </c>
      <c r="BK1586" s="185">
        <f t="shared" si="4178"/>
        <v>0</v>
      </c>
      <c r="BL1586" s="185">
        <f>SUM(BL1583:BL1585)</f>
        <v>0</v>
      </c>
      <c r="BM1586" s="185">
        <f>SUM(BM1583:BM1585)</f>
        <v>0</v>
      </c>
      <c r="BN1586" s="185">
        <f t="shared" ref="BN1586:BZ1586" si="4179">SUM(BN1583:BN1585)</f>
        <v>0</v>
      </c>
      <c r="BO1586" s="185">
        <f t="shared" si="4179"/>
        <v>0</v>
      </c>
      <c r="BP1586" s="185">
        <f t="shared" si="4179"/>
        <v>0</v>
      </c>
      <c r="BQ1586" s="185">
        <f t="shared" si="4179"/>
        <v>0</v>
      </c>
      <c r="BR1586" s="185">
        <f t="shared" si="4179"/>
        <v>0</v>
      </c>
      <c r="BS1586" s="185">
        <f t="shared" si="4179"/>
        <v>0</v>
      </c>
      <c r="BT1586" s="185">
        <f t="shared" si="4179"/>
        <v>0</v>
      </c>
      <c r="BU1586" s="185">
        <f t="shared" si="4179"/>
        <v>0</v>
      </c>
      <c r="BV1586" s="185">
        <f t="shared" si="4179"/>
        <v>0</v>
      </c>
      <c r="BW1586" s="185">
        <f t="shared" si="4179"/>
        <v>0</v>
      </c>
      <c r="BX1586" s="185">
        <f t="shared" si="4179"/>
        <v>0</v>
      </c>
      <c r="BY1586" s="185">
        <f t="shared" si="4179"/>
        <v>0</v>
      </c>
      <c r="BZ1586" s="185">
        <f t="shared" si="4179"/>
        <v>0</v>
      </c>
      <c r="CA1586" s="185">
        <f>SUM(CA1583:CA1585)</f>
        <v>0</v>
      </c>
      <c r="CB1586" s="185">
        <f>SUM(CB1583:CB1585)</f>
        <v>0</v>
      </c>
      <c r="CC1586" s="185">
        <f t="shared" ref="CC1586:CO1586" si="4180">SUM(CC1583:CC1585)</f>
        <v>0</v>
      </c>
      <c r="CD1586" s="185">
        <f t="shared" si="4180"/>
        <v>0</v>
      </c>
      <c r="CE1586" s="185">
        <f t="shared" si="4180"/>
        <v>0</v>
      </c>
      <c r="CF1586" s="185">
        <f t="shared" si="4180"/>
        <v>0</v>
      </c>
      <c r="CG1586" s="185">
        <f t="shared" si="4180"/>
        <v>0</v>
      </c>
      <c r="CH1586" s="185">
        <f t="shared" si="4180"/>
        <v>0</v>
      </c>
      <c r="CI1586" s="185">
        <f t="shared" si="4180"/>
        <v>0</v>
      </c>
      <c r="CJ1586" s="185">
        <f t="shared" si="4180"/>
        <v>0</v>
      </c>
      <c r="CK1586" s="185">
        <f t="shared" si="4180"/>
        <v>0</v>
      </c>
      <c r="CL1586" s="185">
        <f t="shared" si="4180"/>
        <v>0</v>
      </c>
      <c r="CM1586" s="185">
        <f t="shared" si="4180"/>
        <v>0</v>
      </c>
      <c r="CN1586" s="185">
        <f t="shared" si="4180"/>
        <v>0</v>
      </c>
      <c r="CO1586" s="185">
        <f t="shared" si="4180"/>
        <v>0</v>
      </c>
      <c r="CP1586" s="2234">
        <f t="shared" ref="CP1586:CX1586" si="4181">SUM(CP1583:CP1585)</f>
        <v>0</v>
      </c>
      <c r="CQ1586" s="2234">
        <f t="shared" si="4181"/>
        <v>0</v>
      </c>
      <c r="CR1586" s="2234">
        <f t="shared" si="4181"/>
        <v>0</v>
      </c>
      <c r="CS1586" s="283">
        <f t="shared" si="4181"/>
        <v>0</v>
      </c>
      <c r="CT1586" s="283">
        <f t="shared" si="4181"/>
        <v>0</v>
      </c>
      <c r="CU1586" s="283">
        <f t="shared" si="4181"/>
        <v>0</v>
      </c>
      <c r="CV1586" s="185">
        <f t="shared" si="4181"/>
        <v>0</v>
      </c>
      <c r="CW1586" s="185">
        <f t="shared" si="4181"/>
        <v>0</v>
      </c>
      <c r="CX1586" s="185">
        <f t="shared" si="4181"/>
        <v>0</v>
      </c>
      <c r="CY1586" s="185">
        <f t="shared" ref="CY1586:DA1586" si="4182">SUM(CY1583:CY1585)</f>
        <v>0</v>
      </c>
      <c r="CZ1586" s="185">
        <f t="shared" si="4182"/>
        <v>0</v>
      </c>
      <c r="DA1586" s="185">
        <f t="shared" si="4182"/>
        <v>0</v>
      </c>
      <c r="DB1586" s="1622"/>
      <c r="DC1586" s="1622"/>
      <c r="DD1586" s="1622"/>
      <c r="DE1586" s="185">
        <f>SUM(DE1583:DE1585)</f>
        <v>0</v>
      </c>
      <c r="DF1586" s="283"/>
      <c r="DG1586" s="185"/>
      <c r="DH1586" s="185"/>
      <c r="DI1586" s="185"/>
      <c r="DJ1586" s="185"/>
      <c r="DK1586" s="185"/>
      <c r="DL1586" s="185"/>
      <c r="DM1586" s="185"/>
      <c r="DN1586" s="23"/>
      <c r="DO1586" s="185"/>
      <c r="DP1586" s="283"/>
      <c r="DQ1586" s="185"/>
      <c r="DR1586" s="185"/>
      <c r="DS1586" s="185"/>
      <c r="DT1586" s="185"/>
      <c r="DU1586" s="185"/>
      <c r="DV1586" s="185"/>
      <c r="DW1586" s="185"/>
      <c r="DX1586" s="23"/>
      <c r="DY1586" s="185"/>
      <c r="DZ1586" s="2234">
        <f>SUM(DZ1583:DZ1585)</f>
        <v>0</v>
      </c>
      <c r="EA1586" s="283">
        <f t="shared" ref="EA1586:EB1586" si="4183">SUM(EA1583:EA1585)</f>
        <v>0</v>
      </c>
      <c r="EB1586" s="185">
        <f t="shared" si="4183"/>
        <v>0</v>
      </c>
      <c r="EC1586" s="185">
        <f t="shared" ref="EC1586" si="4184">SUM(EC1583:EC1585)</f>
        <v>0</v>
      </c>
      <c r="ED1586" s="202"/>
      <c r="EE1586" s="202"/>
      <c r="EF1586" s="202"/>
      <c r="EG1586" s="202"/>
      <c r="EH1586" s="1614"/>
    </row>
    <row r="1587" spans="1:138" ht="45" hidden="1" customHeight="1" outlineLevel="2">
      <c r="A1587" s="67"/>
      <c r="B1587" s="67"/>
      <c r="C1587" s="89" t="s">
        <v>10</v>
      </c>
      <c r="D1587" s="90" t="s">
        <v>168</v>
      </c>
      <c r="E1587" s="84"/>
      <c r="F1587" s="84"/>
      <c r="G1587" s="84"/>
      <c r="H1587" s="84"/>
      <c r="I1587" s="84"/>
      <c r="J1587" s="84"/>
      <c r="K1587" s="84"/>
      <c r="L1587" s="84"/>
      <c r="M1587" s="2199"/>
      <c r="N1587" s="68"/>
      <c r="O1587" s="84"/>
      <c r="P1587" s="185"/>
      <c r="Q1587" s="185"/>
      <c r="R1587" s="185"/>
      <c r="S1587" s="185"/>
      <c r="T1587" s="185"/>
      <c r="U1587" s="185"/>
      <c r="V1587" s="84"/>
      <c r="W1587" s="84"/>
      <c r="X1587" s="84"/>
      <c r="Y1587" s="84"/>
      <c r="Z1587" s="84"/>
      <c r="AA1587" s="185"/>
      <c r="AB1587" s="185"/>
      <c r="AC1587" s="185"/>
      <c r="AD1587" s="185"/>
      <c r="AE1587" s="185"/>
      <c r="AF1587" s="23"/>
      <c r="AG1587" s="23"/>
      <c r="AH1587" s="185"/>
      <c r="AI1587" s="185"/>
      <c r="AJ1587" s="185"/>
      <c r="AK1587" s="185"/>
      <c r="AL1587" s="185"/>
      <c r="AM1587" s="185"/>
      <c r="AN1587" s="185"/>
      <c r="AO1587" s="185"/>
      <c r="AP1587" s="185"/>
      <c r="AQ1587" s="185"/>
      <c r="AR1587" s="185"/>
      <c r="AS1587" s="185"/>
      <c r="AT1587" s="185"/>
      <c r="AU1587" s="185"/>
      <c r="AV1587" s="185"/>
      <c r="AW1587" s="185"/>
      <c r="AX1587" s="185"/>
      <c r="AY1587" s="185"/>
      <c r="AZ1587" s="185"/>
      <c r="BA1587" s="185"/>
      <c r="BB1587" s="185"/>
      <c r="BC1587" s="185"/>
      <c r="BD1587" s="185"/>
      <c r="BE1587" s="185"/>
      <c r="BF1587" s="185"/>
      <c r="BG1587" s="185"/>
      <c r="BH1587" s="185"/>
      <c r="BI1587" s="185"/>
      <c r="BJ1587" s="185"/>
      <c r="BK1587" s="185"/>
      <c r="BL1587" s="185"/>
      <c r="BM1587" s="185"/>
      <c r="BN1587" s="185"/>
      <c r="BO1587" s="185"/>
      <c r="BP1587" s="185"/>
      <c r="BQ1587" s="185"/>
      <c r="BR1587" s="185"/>
      <c r="BS1587" s="185"/>
      <c r="BT1587" s="185"/>
      <c r="BU1587" s="185"/>
      <c r="BV1587" s="185"/>
      <c r="BW1587" s="185"/>
      <c r="BX1587" s="185"/>
      <c r="BY1587" s="185"/>
      <c r="BZ1587" s="185"/>
      <c r="CA1587" s="185"/>
      <c r="CB1587" s="185"/>
      <c r="CC1587" s="185"/>
      <c r="CD1587" s="185"/>
      <c r="CE1587" s="185"/>
      <c r="CF1587" s="185"/>
      <c r="CG1587" s="185"/>
      <c r="CH1587" s="185"/>
      <c r="CI1587" s="185"/>
      <c r="CJ1587" s="185"/>
      <c r="CK1587" s="185"/>
      <c r="CL1587" s="185"/>
      <c r="CM1587" s="185"/>
      <c r="CN1587" s="185"/>
      <c r="CO1587" s="185"/>
      <c r="CP1587" s="2234"/>
      <c r="CQ1587" s="2234"/>
      <c r="CR1587" s="2234"/>
      <c r="CS1587" s="283"/>
      <c r="CT1587" s="283"/>
      <c r="CU1587" s="283"/>
      <c r="CV1587" s="185"/>
      <c r="CW1587" s="185"/>
      <c r="CX1587" s="185"/>
      <c r="CY1587" s="185"/>
      <c r="CZ1587" s="185"/>
      <c r="DA1587" s="185"/>
      <c r="DB1587" s="1622"/>
      <c r="DC1587" s="1622"/>
      <c r="DD1587" s="1622"/>
      <c r="DE1587" s="185"/>
      <c r="DF1587" s="283"/>
      <c r="DG1587" s="185"/>
      <c r="DH1587" s="185"/>
      <c r="DI1587" s="185"/>
      <c r="DJ1587" s="185"/>
      <c r="DK1587" s="185"/>
      <c r="DL1587" s="185"/>
      <c r="DM1587" s="185"/>
      <c r="DN1587" s="185"/>
      <c r="DO1587" s="185"/>
      <c r="DP1587" s="283"/>
      <c r="DQ1587" s="185"/>
      <c r="DR1587" s="185"/>
      <c r="DS1587" s="185"/>
      <c r="DT1587" s="185"/>
      <c r="DU1587" s="185"/>
      <c r="DV1587" s="185"/>
      <c r="DW1587" s="185"/>
      <c r="DX1587" s="185"/>
      <c r="DY1587" s="185"/>
      <c r="DZ1587" s="2234"/>
      <c r="EA1587" s="283"/>
      <c r="EB1587" s="185"/>
      <c r="EC1587" s="185"/>
      <c r="ED1587" s="202"/>
      <c r="EE1587" s="202"/>
      <c r="EF1587" s="202"/>
      <c r="EG1587" s="202"/>
      <c r="EH1587" s="1614"/>
    </row>
    <row r="1588" spans="1:138" ht="15" hidden="1" customHeight="1" outlineLevel="2">
      <c r="A1588" s="67"/>
      <c r="B1588" s="67"/>
      <c r="C1588" s="69" t="s">
        <v>61</v>
      </c>
      <c r="D1588" s="70" t="s">
        <v>47</v>
      </c>
      <c r="E1588" s="84"/>
      <c r="F1588" s="84"/>
      <c r="G1588" s="84"/>
      <c r="H1588" s="84"/>
      <c r="I1588" s="84"/>
      <c r="J1588" s="84"/>
      <c r="K1588" s="84"/>
      <c r="L1588" s="84"/>
      <c r="M1588" s="2199"/>
      <c r="N1588" s="68"/>
      <c r="O1588" s="84"/>
      <c r="P1588" s="185"/>
      <c r="Q1588" s="185"/>
      <c r="R1588" s="185"/>
      <c r="S1588" s="185"/>
      <c r="T1588" s="185"/>
      <c r="U1588" s="185"/>
      <c r="V1588" s="84"/>
      <c r="W1588" s="84"/>
      <c r="X1588" s="84"/>
      <c r="Y1588" s="84"/>
      <c r="Z1588" s="84"/>
      <c r="AA1588" s="185"/>
      <c r="AB1588" s="185"/>
      <c r="AC1588" s="185"/>
      <c r="AD1588" s="185"/>
      <c r="AE1588" s="185"/>
      <c r="AF1588" s="105"/>
      <c r="AG1588" s="105"/>
      <c r="AH1588" s="185"/>
      <c r="AI1588" s="185"/>
      <c r="AJ1588" s="185"/>
      <c r="AK1588" s="185"/>
      <c r="AL1588" s="185"/>
      <c r="AM1588" s="185"/>
      <c r="AN1588" s="185"/>
      <c r="AO1588" s="185"/>
      <c r="AP1588" s="185"/>
      <c r="AQ1588" s="185"/>
      <c r="AR1588" s="185"/>
      <c r="AS1588" s="185"/>
      <c r="AT1588" s="185"/>
      <c r="AU1588" s="185"/>
      <c r="AV1588" s="185"/>
      <c r="AW1588" s="185"/>
      <c r="AX1588" s="185"/>
      <c r="AY1588" s="185"/>
      <c r="AZ1588" s="185"/>
      <c r="BA1588" s="185"/>
      <c r="BB1588" s="185"/>
      <c r="BC1588" s="185"/>
      <c r="BD1588" s="185"/>
      <c r="BE1588" s="185"/>
      <c r="BF1588" s="185"/>
      <c r="BG1588" s="185"/>
      <c r="BH1588" s="185"/>
      <c r="BI1588" s="185"/>
      <c r="BJ1588" s="185"/>
      <c r="BK1588" s="185"/>
      <c r="BL1588" s="185"/>
      <c r="BM1588" s="185"/>
      <c r="BN1588" s="185"/>
      <c r="BO1588" s="185"/>
      <c r="BP1588" s="185"/>
      <c r="BQ1588" s="185"/>
      <c r="BR1588" s="185"/>
      <c r="BS1588" s="185"/>
      <c r="BT1588" s="185"/>
      <c r="BU1588" s="185"/>
      <c r="BV1588" s="185"/>
      <c r="BW1588" s="185"/>
      <c r="BX1588" s="185"/>
      <c r="BY1588" s="185"/>
      <c r="BZ1588" s="185"/>
      <c r="CA1588" s="185"/>
      <c r="CB1588" s="185"/>
      <c r="CC1588" s="185"/>
      <c r="CD1588" s="185"/>
      <c r="CE1588" s="185"/>
      <c r="CF1588" s="185"/>
      <c r="CG1588" s="185"/>
      <c r="CH1588" s="185"/>
      <c r="CI1588" s="185"/>
      <c r="CJ1588" s="185"/>
      <c r="CK1588" s="185"/>
      <c r="CL1588" s="185"/>
      <c r="CM1588" s="185"/>
      <c r="CN1588" s="185"/>
      <c r="CO1588" s="185"/>
      <c r="CP1588" s="2234"/>
      <c r="CQ1588" s="2234"/>
      <c r="CR1588" s="2234"/>
      <c r="CS1588" s="283"/>
      <c r="CT1588" s="283"/>
      <c r="CU1588" s="283"/>
      <c r="CV1588" s="185"/>
      <c r="CW1588" s="185"/>
      <c r="CX1588" s="185"/>
      <c r="CY1588" s="185"/>
      <c r="CZ1588" s="185"/>
      <c r="DA1588" s="185"/>
      <c r="DB1588" s="1622"/>
      <c r="DC1588" s="1622"/>
      <c r="DD1588" s="1622"/>
      <c r="DE1588" s="185"/>
      <c r="DF1588" s="283"/>
      <c r="DG1588" s="185"/>
      <c r="DH1588" s="185"/>
      <c r="DI1588" s="185"/>
      <c r="DJ1588" s="185"/>
      <c r="DK1588" s="185"/>
      <c r="DL1588" s="185"/>
      <c r="DM1588" s="185"/>
      <c r="DN1588" s="185"/>
      <c r="DO1588" s="185"/>
      <c r="DP1588" s="283"/>
      <c r="DQ1588" s="185"/>
      <c r="DR1588" s="185"/>
      <c r="DS1588" s="185"/>
      <c r="DT1588" s="185"/>
      <c r="DU1588" s="185"/>
      <c r="DV1588" s="185"/>
      <c r="DW1588" s="185"/>
      <c r="DX1588" s="185"/>
      <c r="DY1588" s="185"/>
      <c r="DZ1588" s="2234"/>
      <c r="EA1588" s="283"/>
      <c r="EB1588" s="185"/>
      <c r="EC1588" s="185"/>
      <c r="ED1588" s="202"/>
      <c r="EE1588" s="202"/>
      <c r="EF1588" s="202"/>
      <c r="EG1588" s="202"/>
      <c r="EH1588" s="1614"/>
    </row>
    <row r="1589" spans="1:138" ht="15" hidden="1" customHeight="1" outlineLevel="2">
      <c r="A1589" s="67"/>
      <c r="B1589" s="67"/>
      <c r="C1589" s="91"/>
      <c r="D1589" s="67"/>
      <c r="E1589" s="71"/>
      <c r="F1589" s="71"/>
      <c r="G1589" s="71"/>
      <c r="H1589" s="86">
        <f>SUM(I1589:L1589)</f>
        <v>0</v>
      </c>
      <c r="I1589" s="71"/>
      <c r="J1589" s="71"/>
      <c r="K1589" s="71"/>
      <c r="L1589" s="71"/>
      <c r="M1589" s="2221"/>
      <c r="N1589" s="71"/>
      <c r="O1589" s="71"/>
      <c r="P1589" s="105"/>
      <c r="Q1589" s="185">
        <f>SUM(R1589:U1589)</f>
        <v>0</v>
      </c>
      <c r="R1589" s="23"/>
      <c r="S1589" s="23"/>
      <c r="T1589" s="23"/>
      <c r="U1589" s="23"/>
      <c r="V1589" s="86">
        <f>SUM(W1589:Z1589)</f>
        <v>0</v>
      </c>
      <c r="W1589" s="71"/>
      <c r="X1589" s="71"/>
      <c r="Y1589" s="71"/>
      <c r="Z1589" s="71"/>
      <c r="AA1589" s="185">
        <f>SUM(AB1589:AE1589)</f>
        <v>0</v>
      </c>
      <c r="AB1589" s="23"/>
      <c r="AC1589" s="23"/>
      <c r="AD1589" s="23"/>
      <c r="AE1589" s="23"/>
      <c r="AF1589" s="105"/>
      <c r="AG1589" s="105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216"/>
      <c r="CQ1589" s="2216"/>
      <c r="CR1589" s="2216"/>
      <c r="CS1589" s="85"/>
      <c r="CT1589" s="85"/>
      <c r="CU1589" s="85"/>
      <c r="CV1589" s="23"/>
      <c r="CW1589" s="23"/>
      <c r="CX1589" s="23"/>
      <c r="CY1589" s="23"/>
      <c r="CZ1589" s="23"/>
      <c r="DA1589" s="23"/>
      <c r="DB1589" s="1496"/>
      <c r="DC1589" s="1496"/>
      <c r="DD1589" s="1496"/>
      <c r="DE1589" s="23"/>
      <c r="DF1589" s="85"/>
      <c r="DG1589" s="23"/>
      <c r="DH1589" s="23"/>
      <c r="DI1589" s="23"/>
      <c r="DJ1589" s="23"/>
      <c r="DK1589" s="23"/>
      <c r="DL1589" s="23"/>
      <c r="DM1589" s="23"/>
      <c r="DN1589" s="185"/>
      <c r="DO1589" s="23"/>
      <c r="DP1589" s="85"/>
      <c r="DQ1589" s="23"/>
      <c r="DR1589" s="23"/>
      <c r="DS1589" s="23"/>
      <c r="DT1589" s="23"/>
      <c r="DU1589" s="23"/>
      <c r="DV1589" s="23"/>
      <c r="DW1589" s="23"/>
      <c r="DX1589" s="185"/>
      <c r="DY1589" s="23"/>
      <c r="DZ1589" s="2216"/>
      <c r="EA1589" s="85"/>
      <c r="EB1589" s="23"/>
      <c r="EC1589" s="23"/>
      <c r="ED1589" s="171"/>
      <c r="EE1589" s="171"/>
      <c r="EF1589" s="171"/>
      <c r="EG1589" s="171"/>
      <c r="EH1589" s="1291"/>
    </row>
    <row r="1590" spans="1:138" ht="15" hidden="1" customHeight="1" outlineLevel="2">
      <c r="A1590" s="67"/>
      <c r="B1590" s="67"/>
      <c r="C1590" s="91"/>
      <c r="D1590" s="67"/>
      <c r="E1590" s="71"/>
      <c r="F1590" s="71"/>
      <c r="G1590" s="71"/>
      <c r="H1590" s="86">
        <f>SUM(I1590:L1590)</f>
        <v>0</v>
      </c>
      <c r="I1590" s="71"/>
      <c r="J1590" s="71"/>
      <c r="K1590" s="71"/>
      <c r="L1590" s="71"/>
      <c r="M1590" s="2221"/>
      <c r="N1590" s="71"/>
      <c r="O1590" s="71"/>
      <c r="P1590" s="105"/>
      <c r="Q1590" s="185">
        <f>SUM(R1590:U1590)</f>
        <v>0</v>
      </c>
      <c r="R1590" s="196"/>
      <c r="S1590" s="196"/>
      <c r="T1590" s="196"/>
      <c r="U1590" s="196"/>
      <c r="V1590" s="86">
        <f>SUM(W1590:Z1590)</f>
        <v>0</v>
      </c>
      <c r="W1590" s="71"/>
      <c r="X1590" s="71"/>
      <c r="Y1590" s="71"/>
      <c r="Z1590" s="71"/>
      <c r="AA1590" s="185">
        <f>SUM(AB1590:AE1590)</f>
        <v>0</v>
      </c>
      <c r="AB1590" s="196"/>
      <c r="AC1590" s="196"/>
      <c r="AD1590" s="196"/>
      <c r="AE1590" s="196"/>
      <c r="AF1590" s="105"/>
      <c r="AG1590" s="105"/>
      <c r="AH1590" s="3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3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3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3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216"/>
      <c r="CQ1590" s="2216"/>
      <c r="CR1590" s="2216"/>
      <c r="CS1590" s="85"/>
      <c r="CT1590" s="85"/>
      <c r="CU1590" s="85"/>
      <c r="CV1590" s="23"/>
      <c r="CW1590" s="23"/>
      <c r="CX1590" s="23"/>
      <c r="CY1590" s="23"/>
      <c r="CZ1590" s="23"/>
      <c r="DA1590" s="23"/>
      <c r="DB1590" s="1496"/>
      <c r="DC1590" s="1496"/>
      <c r="DD1590" s="1496"/>
      <c r="DE1590" s="23"/>
      <c r="DF1590" s="85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85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216"/>
      <c r="EA1590" s="85"/>
      <c r="EB1590" s="23"/>
      <c r="EC1590" s="23"/>
      <c r="ED1590" s="171"/>
      <c r="EE1590" s="171"/>
      <c r="EF1590" s="171"/>
      <c r="EG1590" s="171"/>
      <c r="EH1590" s="1291"/>
    </row>
    <row r="1591" spans="1:138" ht="15" hidden="1" customHeight="1" outlineLevel="2">
      <c r="A1591" s="67"/>
      <c r="B1591" s="67"/>
      <c r="C1591" s="91" t="s">
        <v>49</v>
      </c>
      <c r="D1591" s="67"/>
      <c r="E1591" s="71"/>
      <c r="F1591" s="71"/>
      <c r="G1591" s="71"/>
      <c r="H1591" s="86">
        <f>SUM(I1591:L1591)</f>
        <v>0</v>
      </c>
      <c r="I1591" s="71"/>
      <c r="J1591" s="71"/>
      <c r="K1591" s="71"/>
      <c r="L1591" s="71"/>
      <c r="M1591" s="2221"/>
      <c r="N1591" s="71"/>
      <c r="O1591" s="71"/>
      <c r="P1591" s="105"/>
      <c r="Q1591" s="185">
        <f>SUM(R1591:U1591)</f>
        <v>0</v>
      </c>
      <c r="R1591" s="196"/>
      <c r="S1591" s="196"/>
      <c r="T1591" s="196"/>
      <c r="U1591" s="196"/>
      <c r="V1591" s="86">
        <f>SUM(W1591:Z1591)</f>
        <v>0</v>
      </c>
      <c r="W1591" s="71"/>
      <c r="X1591" s="71"/>
      <c r="Y1591" s="71"/>
      <c r="Z1591" s="71"/>
      <c r="AA1591" s="185">
        <f>SUM(AB1591:AE1591)</f>
        <v>0</v>
      </c>
      <c r="AB1591" s="196"/>
      <c r="AC1591" s="196"/>
      <c r="AD1591" s="196"/>
      <c r="AE1591" s="196"/>
      <c r="AF1591" s="105"/>
      <c r="AG1591" s="105"/>
      <c r="AH1591" s="3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3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3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3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216"/>
      <c r="CQ1591" s="2216"/>
      <c r="CR1591" s="2216"/>
      <c r="CS1591" s="85"/>
      <c r="CT1591" s="85"/>
      <c r="CU1591" s="85"/>
      <c r="CV1591" s="23"/>
      <c r="CW1591" s="23"/>
      <c r="CX1591" s="23"/>
      <c r="CY1591" s="23"/>
      <c r="CZ1591" s="23"/>
      <c r="DA1591" s="23"/>
      <c r="DB1591" s="1496"/>
      <c r="DC1591" s="1496"/>
      <c r="DD1591" s="1496"/>
      <c r="DE1591" s="23"/>
      <c r="DF1591" s="85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85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216"/>
      <c r="EA1591" s="85"/>
      <c r="EB1591" s="23"/>
      <c r="EC1591" s="23"/>
      <c r="ED1591" s="171"/>
      <c r="EE1591" s="171"/>
      <c r="EF1591" s="171"/>
      <c r="EG1591" s="171"/>
      <c r="EH1591" s="1291"/>
    </row>
    <row r="1592" spans="1:138" ht="15" hidden="1" customHeight="1" outlineLevel="2">
      <c r="A1592" s="67"/>
      <c r="B1592" s="67"/>
      <c r="C1592" s="88"/>
      <c r="D1592" s="71" t="s">
        <v>1</v>
      </c>
      <c r="E1592" s="84"/>
      <c r="F1592" s="84"/>
      <c r="G1592" s="84"/>
      <c r="H1592" s="84"/>
      <c r="I1592" s="84"/>
      <c r="J1592" s="84"/>
      <c r="K1592" s="84"/>
      <c r="L1592" s="84"/>
      <c r="M1592" s="2199"/>
      <c r="N1592" s="68"/>
      <c r="O1592" s="84"/>
      <c r="P1592" s="185"/>
      <c r="Q1592" s="185"/>
      <c r="R1592" s="185"/>
      <c r="S1592" s="185"/>
      <c r="T1592" s="185"/>
      <c r="U1592" s="185"/>
      <c r="V1592" s="84"/>
      <c r="W1592" s="84"/>
      <c r="X1592" s="84"/>
      <c r="Y1592" s="84"/>
      <c r="Z1592" s="84"/>
      <c r="AA1592" s="185"/>
      <c r="AB1592" s="185"/>
      <c r="AC1592" s="185"/>
      <c r="AD1592" s="185"/>
      <c r="AE1592" s="185"/>
      <c r="AF1592" s="105"/>
      <c r="AG1592" s="105"/>
      <c r="AH1592" s="185">
        <f>SUM(AH1589:AH1591)</f>
        <v>0</v>
      </c>
      <c r="AI1592" s="185">
        <f>SUM(AI1589:AI1591)</f>
        <v>0</v>
      </c>
      <c r="AJ1592" s="185">
        <f t="shared" ref="AJ1592:AV1592" si="4185">SUM(AJ1589:AJ1591)</f>
        <v>0</v>
      </c>
      <c r="AK1592" s="185">
        <f t="shared" si="4185"/>
        <v>0</v>
      </c>
      <c r="AL1592" s="185">
        <f t="shared" si="4185"/>
        <v>0</v>
      </c>
      <c r="AM1592" s="185">
        <f t="shared" si="4185"/>
        <v>0</v>
      </c>
      <c r="AN1592" s="185">
        <f t="shared" si="4185"/>
        <v>0</v>
      </c>
      <c r="AO1592" s="185">
        <f t="shared" si="4185"/>
        <v>0</v>
      </c>
      <c r="AP1592" s="185">
        <f t="shared" si="4185"/>
        <v>0</v>
      </c>
      <c r="AQ1592" s="185">
        <f t="shared" si="4185"/>
        <v>0</v>
      </c>
      <c r="AR1592" s="185">
        <f t="shared" si="4185"/>
        <v>0</v>
      </c>
      <c r="AS1592" s="185">
        <f t="shared" si="4185"/>
        <v>0</v>
      </c>
      <c r="AT1592" s="185">
        <f t="shared" si="4185"/>
        <v>0</v>
      </c>
      <c r="AU1592" s="185">
        <f t="shared" si="4185"/>
        <v>0</v>
      </c>
      <c r="AV1592" s="185">
        <f t="shared" si="4185"/>
        <v>0</v>
      </c>
      <c r="AW1592" s="185">
        <f>SUM(AW1589:AW1591)</f>
        <v>0</v>
      </c>
      <c r="AX1592" s="185">
        <f>SUM(AX1589:AX1591)</f>
        <v>0</v>
      </c>
      <c r="AY1592" s="185">
        <f t="shared" ref="AY1592:BK1592" si="4186">SUM(AY1589:AY1591)</f>
        <v>0</v>
      </c>
      <c r="AZ1592" s="185">
        <f t="shared" si="4186"/>
        <v>0</v>
      </c>
      <c r="BA1592" s="185">
        <f t="shared" si="4186"/>
        <v>0</v>
      </c>
      <c r="BB1592" s="185">
        <f t="shared" si="4186"/>
        <v>0</v>
      </c>
      <c r="BC1592" s="185">
        <f t="shared" si="4186"/>
        <v>0</v>
      </c>
      <c r="BD1592" s="185">
        <f t="shared" si="4186"/>
        <v>0</v>
      </c>
      <c r="BE1592" s="185">
        <f t="shared" si="4186"/>
        <v>0</v>
      </c>
      <c r="BF1592" s="185">
        <f t="shared" si="4186"/>
        <v>0</v>
      </c>
      <c r="BG1592" s="185">
        <f t="shared" si="4186"/>
        <v>0</v>
      </c>
      <c r="BH1592" s="185">
        <f t="shared" si="4186"/>
        <v>0</v>
      </c>
      <c r="BI1592" s="185">
        <f t="shared" si="4186"/>
        <v>0</v>
      </c>
      <c r="BJ1592" s="185">
        <f t="shared" si="4186"/>
        <v>0</v>
      </c>
      <c r="BK1592" s="185">
        <f t="shared" si="4186"/>
        <v>0</v>
      </c>
      <c r="BL1592" s="185">
        <f>SUM(BL1589:BL1591)</f>
        <v>0</v>
      </c>
      <c r="BM1592" s="185">
        <f>SUM(BM1589:BM1591)</f>
        <v>0</v>
      </c>
      <c r="BN1592" s="185">
        <f t="shared" ref="BN1592:BZ1592" si="4187">SUM(BN1589:BN1591)</f>
        <v>0</v>
      </c>
      <c r="BO1592" s="185">
        <f t="shared" si="4187"/>
        <v>0</v>
      </c>
      <c r="BP1592" s="185">
        <f t="shared" si="4187"/>
        <v>0</v>
      </c>
      <c r="BQ1592" s="185">
        <f t="shared" si="4187"/>
        <v>0</v>
      </c>
      <c r="BR1592" s="185">
        <f t="shared" si="4187"/>
        <v>0</v>
      </c>
      <c r="BS1592" s="185">
        <f t="shared" si="4187"/>
        <v>0</v>
      </c>
      <c r="BT1592" s="185">
        <f t="shared" si="4187"/>
        <v>0</v>
      </c>
      <c r="BU1592" s="185">
        <f t="shared" si="4187"/>
        <v>0</v>
      </c>
      <c r="BV1592" s="185">
        <f t="shared" si="4187"/>
        <v>0</v>
      </c>
      <c r="BW1592" s="185">
        <f t="shared" si="4187"/>
        <v>0</v>
      </c>
      <c r="BX1592" s="185">
        <f t="shared" si="4187"/>
        <v>0</v>
      </c>
      <c r="BY1592" s="185">
        <f t="shared" si="4187"/>
        <v>0</v>
      </c>
      <c r="BZ1592" s="185">
        <f t="shared" si="4187"/>
        <v>0</v>
      </c>
      <c r="CA1592" s="185">
        <f>SUM(CA1589:CA1591)</f>
        <v>0</v>
      </c>
      <c r="CB1592" s="185">
        <f>SUM(CB1589:CB1591)</f>
        <v>0</v>
      </c>
      <c r="CC1592" s="185">
        <f t="shared" ref="CC1592:CO1592" si="4188">SUM(CC1589:CC1591)</f>
        <v>0</v>
      </c>
      <c r="CD1592" s="185">
        <f t="shared" si="4188"/>
        <v>0</v>
      </c>
      <c r="CE1592" s="185">
        <f t="shared" si="4188"/>
        <v>0</v>
      </c>
      <c r="CF1592" s="185">
        <f t="shared" si="4188"/>
        <v>0</v>
      </c>
      <c r="CG1592" s="185">
        <f t="shared" si="4188"/>
        <v>0</v>
      </c>
      <c r="CH1592" s="185">
        <f t="shared" si="4188"/>
        <v>0</v>
      </c>
      <c r="CI1592" s="185">
        <f t="shared" si="4188"/>
        <v>0</v>
      </c>
      <c r="CJ1592" s="185">
        <f t="shared" si="4188"/>
        <v>0</v>
      </c>
      <c r="CK1592" s="185">
        <f t="shared" si="4188"/>
        <v>0</v>
      </c>
      <c r="CL1592" s="185">
        <f t="shared" si="4188"/>
        <v>0</v>
      </c>
      <c r="CM1592" s="185">
        <f t="shared" si="4188"/>
        <v>0</v>
      </c>
      <c r="CN1592" s="185">
        <f t="shared" si="4188"/>
        <v>0</v>
      </c>
      <c r="CO1592" s="185">
        <f t="shared" si="4188"/>
        <v>0</v>
      </c>
      <c r="CP1592" s="2234">
        <f t="shared" ref="CP1592:CX1592" si="4189">SUM(CP1589:CP1591)</f>
        <v>0</v>
      </c>
      <c r="CQ1592" s="2234">
        <f t="shared" si="4189"/>
        <v>0</v>
      </c>
      <c r="CR1592" s="2234">
        <f t="shared" si="4189"/>
        <v>0</v>
      </c>
      <c r="CS1592" s="283">
        <f t="shared" si="4189"/>
        <v>0</v>
      </c>
      <c r="CT1592" s="283">
        <f t="shared" si="4189"/>
        <v>0</v>
      </c>
      <c r="CU1592" s="283">
        <f t="shared" si="4189"/>
        <v>0</v>
      </c>
      <c r="CV1592" s="185">
        <f t="shared" si="4189"/>
        <v>0</v>
      </c>
      <c r="CW1592" s="185">
        <f t="shared" si="4189"/>
        <v>0</v>
      </c>
      <c r="CX1592" s="185">
        <f t="shared" si="4189"/>
        <v>0</v>
      </c>
      <c r="CY1592" s="185">
        <f t="shared" ref="CY1592:DA1592" si="4190">SUM(CY1589:CY1591)</f>
        <v>0</v>
      </c>
      <c r="CZ1592" s="185">
        <f t="shared" si="4190"/>
        <v>0</v>
      </c>
      <c r="DA1592" s="185">
        <f t="shared" si="4190"/>
        <v>0</v>
      </c>
      <c r="DB1592" s="1622"/>
      <c r="DC1592" s="1622"/>
      <c r="DD1592" s="1622"/>
      <c r="DE1592" s="185">
        <f>SUM(DE1589:DE1591)</f>
        <v>0</v>
      </c>
      <c r="DF1592" s="283"/>
      <c r="DG1592" s="185"/>
      <c r="DH1592" s="185"/>
      <c r="DI1592" s="185"/>
      <c r="DJ1592" s="185"/>
      <c r="DK1592" s="185"/>
      <c r="DL1592" s="185"/>
      <c r="DM1592" s="185"/>
      <c r="DN1592" s="23"/>
      <c r="DO1592" s="185"/>
      <c r="DP1592" s="283"/>
      <c r="DQ1592" s="185"/>
      <c r="DR1592" s="185"/>
      <c r="DS1592" s="185"/>
      <c r="DT1592" s="185"/>
      <c r="DU1592" s="185"/>
      <c r="DV1592" s="185"/>
      <c r="DW1592" s="185"/>
      <c r="DX1592" s="23"/>
      <c r="DY1592" s="185"/>
      <c r="DZ1592" s="2234">
        <f>SUM(DZ1589:DZ1591)</f>
        <v>0</v>
      </c>
      <c r="EA1592" s="283">
        <f t="shared" ref="EA1592:EB1592" si="4191">SUM(EA1589:EA1591)</f>
        <v>0</v>
      </c>
      <c r="EB1592" s="185">
        <f t="shared" si="4191"/>
        <v>0</v>
      </c>
      <c r="EC1592" s="185">
        <f t="shared" ref="EC1592" si="4192">SUM(EC1589:EC1591)</f>
        <v>0</v>
      </c>
      <c r="ED1592" s="202"/>
      <c r="EE1592" s="202"/>
      <c r="EF1592" s="202"/>
      <c r="EG1592" s="202"/>
      <c r="EH1592" s="1614"/>
    </row>
    <row r="1593" spans="1:138" ht="15" hidden="1" customHeight="1" outlineLevel="2">
      <c r="A1593" s="67"/>
      <c r="B1593" s="67"/>
      <c r="C1593" s="69" t="s">
        <v>62</v>
      </c>
      <c r="D1593" s="70" t="s">
        <v>50</v>
      </c>
      <c r="E1593" s="84"/>
      <c r="F1593" s="84"/>
      <c r="G1593" s="84"/>
      <c r="H1593" s="84"/>
      <c r="I1593" s="84"/>
      <c r="J1593" s="84"/>
      <c r="K1593" s="84"/>
      <c r="L1593" s="84"/>
      <c r="M1593" s="2199"/>
      <c r="N1593" s="68"/>
      <c r="O1593" s="84"/>
      <c r="P1593" s="185"/>
      <c r="Q1593" s="185"/>
      <c r="R1593" s="185"/>
      <c r="S1593" s="185"/>
      <c r="T1593" s="185"/>
      <c r="U1593" s="185"/>
      <c r="V1593" s="84"/>
      <c r="W1593" s="84"/>
      <c r="X1593" s="84"/>
      <c r="Y1593" s="84"/>
      <c r="Z1593" s="84"/>
      <c r="AA1593" s="185"/>
      <c r="AB1593" s="185"/>
      <c r="AC1593" s="185"/>
      <c r="AD1593" s="185"/>
      <c r="AE1593" s="185"/>
      <c r="AF1593" s="105"/>
      <c r="AG1593" s="105"/>
      <c r="AH1593" s="185"/>
      <c r="AI1593" s="185"/>
      <c r="AJ1593" s="185"/>
      <c r="AK1593" s="185"/>
      <c r="AL1593" s="185"/>
      <c r="AM1593" s="185"/>
      <c r="AN1593" s="185"/>
      <c r="AO1593" s="185"/>
      <c r="AP1593" s="185"/>
      <c r="AQ1593" s="185"/>
      <c r="AR1593" s="185"/>
      <c r="AS1593" s="185"/>
      <c r="AT1593" s="185"/>
      <c r="AU1593" s="185"/>
      <c r="AV1593" s="185"/>
      <c r="AW1593" s="185"/>
      <c r="AX1593" s="185"/>
      <c r="AY1593" s="185"/>
      <c r="AZ1593" s="185"/>
      <c r="BA1593" s="185"/>
      <c r="BB1593" s="185"/>
      <c r="BC1593" s="185"/>
      <c r="BD1593" s="185"/>
      <c r="BE1593" s="185"/>
      <c r="BF1593" s="185"/>
      <c r="BG1593" s="185"/>
      <c r="BH1593" s="185"/>
      <c r="BI1593" s="185"/>
      <c r="BJ1593" s="185"/>
      <c r="BK1593" s="185"/>
      <c r="BL1593" s="185"/>
      <c r="BM1593" s="185"/>
      <c r="BN1593" s="185"/>
      <c r="BO1593" s="185"/>
      <c r="BP1593" s="185"/>
      <c r="BQ1593" s="185"/>
      <c r="BR1593" s="185"/>
      <c r="BS1593" s="185"/>
      <c r="BT1593" s="185"/>
      <c r="BU1593" s="185"/>
      <c r="BV1593" s="185"/>
      <c r="BW1593" s="185"/>
      <c r="BX1593" s="185"/>
      <c r="BY1593" s="185"/>
      <c r="BZ1593" s="185"/>
      <c r="CA1593" s="185"/>
      <c r="CB1593" s="185"/>
      <c r="CC1593" s="185"/>
      <c r="CD1593" s="185"/>
      <c r="CE1593" s="185"/>
      <c r="CF1593" s="185"/>
      <c r="CG1593" s="185"/>
      <c r="CH1593" s="185"/>
      <c r="CI1593" s="185"/>
      <c r="CJ1593" s="185"/>
      <c r="CK1593" s="185"/>
      <c r="CL1593" s="185"/>
      <c r="CM1593" s="185"/>
      <c r="CN1593" s="185"/>
      <c r="CO1593" s="185"/>
      <c r="CP1593" s="2234"/>
      <c r="CQ1593" s="2234"/>
      <c r="CR1593" s="2234"/>
      <c r="CS1593" s="283"/>
      <c r="CT1593" s="283"/>
      <c r="CU1593" s="283"/>
      <c r="CV1593" s="185"/>
      <c r="CW1593" s="185"/>
      <c r="CX1593" s="185"/>
      <c r="CY1593" s="185"/>
      <c r="CZ1593" s="185"/>
      <c r="DA1593" s="185"/>
      <c r="DB1593" s="1622"/>
      <c r="DC1593" s="1622"/>
      <c r="DD1593" s="1622"/>
      <c r="DE1593" s="185"/>
      <c r="DF1593" s="283"/>
      <c r="DG1593" s="185"/>
      <c r="DH1593" s="185"/>
      <c r="DI1593" s="185"/>
      <c r="DJ1593" s="185"/>
      <c r="DK1593" s="185"/>
      <c r="DL1593" s="185"/>
      <c r="DM1593" s="185"/>
      <c r="DN1593" s="185"/>
      <c r="DO1593" s="185"/>
      <c r="DP1593" s="283"/>
      <c r="DQ1593" s="185"/>
      <c r="DR1593" s="185"/>
      <c r="DS1593" s="185"/>
      <c r="DT1593" s="185"/>
      <c r="DU1593" s="185"/>
      <c r="DV1593" s="185"/>
      <c r="DW1593" s="185"/>
      <c r="DX1593" s="185"/>
      <c r="DY1593" s="185"/>
      <c r="DZ1593" s="2234"/>
      <c r="EA1593" s="283"/>
      <c r="EB1593" s="185"/>
      <c r="EC1593" s="185"/>
      <c r="ED1593" s="202"/>
      <c r="EE1593" s="202"/>
      <c r="EF1593" s="202"/>
      <c r="EG1593" s="202"/>
      <c r="EH1593" s="1614"/>
    </row>
    <row r="1594" spans="1:138" ht="15" hidden="1" customHeight="1" outlineLevel="2">
      <c r="A1594" s="67"/>
      <c r="B1594" s="67"/>
      <c r="C1594" s="92"/>
      <c r="D1594" s="67"/>
      <c r="E1594" s="71"/>
      <c r="F1594" s="71"/>
      <c r="G1594" s="71"/>
      <c r="H1594" s="86">
        <f>SUM(I1594:L1594)</f>
        <v>0</v>
      </c>
      <c r="I1594" s="71"/>
      <c r="J1594" s="71"/>
      <c r="K1594" s="71"/>
      <c r="L1594" s="71"/>
      <c r="M1594" s="2221"/>
      <c r="N1594" s="71"/>
      <c r="O1594" s="71"/>
      <c r="P1594" s="105"/>
      <c r="Q1594" s="185">
        <f>SUM(R1594:U1594)</f>
        <v>0</v>
      </c>
      <c r="R1594" s="23"/>
      <c r="S1594" s="23"/>
      <c r="T1594" s="23"/>
      <c r="U1594" s="23"/>
      <c r="V1594" s="86">
        <f>SUM(W1594:Z1594)</f>
        <v>0</v>
      </c>
      <c r="W1594" s="71"/>
      <c r="X1594" s="71"/>
      <c r="Y1594" s="71"/>
      <c r="Z1594" s="71"/>
      <c r="AA1594" s="185">
        <f>SUM(AB1594:AE1594)</f>
        <v>0</v>
      </c>
      <c r="AB1594" s="23"/>
      <c r="AC1594" s="23"/>
      <c r="AD1594" s="23"/>
      <c r="AE1594" s="23"/>
      <c r="AF1594" s="105"/>
      <c r="AG1594" s="105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216"/>
      <c r="CQ1594" s="2216"/>
      <c r="CR1594" s="2216"/>
      <c r="CS1594" s="85"/>
      <c r="CT1594" s="85"/>
      <c r="CU1594" s="85"/>
      <c r="CV1594" s="23"/>
      <c r="CW1594" s="23"/>
      <c r="CX1594" s="23"/>
      <c r="CY1594" s="23"/>
      <c r="CZ1594" s="23"/>
      <c r="DA1594" s="23"/>
      <c r="DB1594" s="1496"/>
      <c r="DC1594" s="1496"/>
      <c r="DD1594" s="1496"/>
      <c r="DE1594" s="23"/>
      <c r="DF1594" s="85"/>
      <c r="DG1594" s="23"/>
      <c r="DH1594" s="23"/>
      <c r="DI1594" s="23"/>
      <c r="DJ1594" s="23"/>
      <c r="DK1594" s="23"/>
      <c r="DL1594" s="23"/>
      <c r="DM1594" s="23"/>
      <c r="DN1594" s="185"/>
      <c r="DO1594" s="23"/>
      <c r="DP1594" s="85"/>
      <c r="DQ1594" s="23"/>
      <c r="DR1594" s="23"/>
      <c r="DS1594" s="23"/>
      <c r="DT1594" s="23"/>
      <c r="DU1594" s="23"/>
      <c r="DV1594" s="23"/>
      <c r="DW1594" s="23"/>
      <c r="DX1594" s="185"/>
      <c r="DY1594" s="23"/>
      <c r="DZ1594" s="2216"/>
      <c r="EA1594" s="85"/>
      <c r="EB1594" s="23"/>
      <c r="EC1594" s="23"/>
      <c r="ED1594" s="171"/>
      <c r="EE1594" s="171"/>
      <c r="EF1594" s="171"/>
      <c r="EG1594" s="171"/>
      <c r="EH1594" s="1291"/>
    </row>
    <row r="1595" spans="1:138" ht="15" hidden="1" customHeight="1" outlineLevel="2">
      <c r="A1595" s="67"/>
      <c r="B1595" s="67"/>
      <c r="C1595" s="92"/>
      <c r="D1595" s="67"/>
      <c r="E1595" s="71"/>
      <c r="F1595" s="71"/>
      <c r="G1595" s="71"/>
      <c r="H1595" s="86">
        <f>SUM(I1595:L1595)</f>
        <v>0</v>
      </c>
      <c r="I1595" s="71"/>
      <c r="J1595" s="71"/>
      <c r="K1595" s="71"/>
      <c r="L1595" s="71"/>
      <c r="M1595" s="2221"/>
      <c r="N1595" s="71"/>
      <c r="O1595" s="71"/>
      <c r="P1595" s="105"/>
      <c r="Q1595" s="185">
        <f>SUM(R1595:U1595)</f>
        <v>0</v>
      </c>
      <c r="R1595" s="196"/>
      <c r="S1595" s="196"/>
      <c r="T1595" s="196"/>
      <c r="U1595" s="196"/>
      <c r="V1595" s="86">
        <f>SUM(W1595:Z1595)</f>
        <v>0</v>
      </c>
      <c r="W1595" s="71"/>
      <c r="X1595" s="71"/>
      <c r="Y1595" s="71"/>
      <c r="Z1595" s="71"/>
      <c r="AA1595" s="185">
        <f>SUM(AB1595:AE1595)</f>
        <v>0</v>
      </c>
      <c r="AB1595" s="196"/>
      <c r="AC1595" s="196"/>
      <c r="AD1595" s="196"/>
      <c r="AE1595" s="196"/>
      <c r="AF1595" s="105"/>
      <c r="AG1595" s="105"/>
      <c r="AH1595" s="3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3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3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3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216"/>
      <c r="CQ1595" s="2216"/>
      <c r="CR1595" s="2216"/>
      <c r="CS1595" s="85"/>
      <c r="CT1595" s="85"/>
      <c r="CU1595" s="85"/>
      <c r="CV1595" s="23"/>
      <c r="CW1595" s="23"/>
      <c r="CX1595" s="23"/>
      <c r="CY1595" s="23"/>
      <c r="CZ1595" s="23"/>
      <c r="DA1595" s="23"/>
      <c r="DB1595" s="1496"/>
      <c r="DC1595" s="1496"/>
      <c r="DD1595" s="1496"/>
      <c r="DE1595" s="23"/>
      <c r="DF1595" s="85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85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216"/>
      <c r="EA1595" s="85"/>
      <c r="EB1595" s="23"/>
      <c r="EC1595" s="23"/>
      <c r="ED1595" s="171"/>
      <c r="EE1595" s="171"/>
      <c r="EF1595" s="171"/>
      <c r="EG1595" s="171"/>
      <c r="EH1595" s="1291"/>
    </row>
    <row r="1596" spans="1:138" ht="15" hidden="1" customHeight="1" outlineLevel="2">
      <c r="A1596" s="67"/>
      <c r="B1596" s="67"/>
      <c r="C1596" s="92" t="s">
        <v>49</v>
      </c>
      <c r="D1596" s="67"/>
      <c r="E1596" s="71"/>
      <c r="F1596" s="71"/>
      <c r="G1596" s="71"/>
      <c r="H1596" s="86">
        <f>SUM(I1596:L1596)</f>
        <v>0</v>
      </c>
      <c r="I1596" s="71"/>
      <c r="J1596" s="71"/>
      <c r="K1596" s="71"/>
      <c r="L1596" s="71"/>
      <c r="M1596" s="2221"/>
      <c r="N1596" s="71"/>
      <c r="O1596" s="71"/>
      <c r="P1596" s="105"/>
      <c r="Q1596" s="185">
        <f>SUM(R1596:U1596)</f>
        <v>0</v>
      </c>
      <c r="R1596" s="196"/>
      <c r="S1596" s="196"/>
      <c r="T1596" s="196"/>
      <c r="U1596" s="196"/>
      <c r="V1596" s="86">
        <f>SUM(W1596:Z1596)</f>
        <v>0</v>
      </c>
      <c r="W1596" s="71"/>
      <c r="X1596" s="71"/>
      <c r="Y1596" s="71"/>
      <c r="Z1596" s="71"/>
      <c r="AA1596" s="185">
        <f>SUM(AB1596:AE1596)</f>
        <v>0</v>
      </c>
      <c r="AB1596" s="196"/>
      <c r="AC1596" s="196"/>
      <c r="AD1596" s="196"/>
      <c r="AE1596" s="196"/>
      <c r="AF1596" s="105"/>
      <c r="AG1596" s="105"/>
      <c r="AH1596" s="3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3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3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3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216"/>
      <c r="CQ1596" s="2216"/>
      <c r="CR1596" s="2216"/>
      <c r="CS1596" s="85"/>
      <c r="CT1596" s="85"/>
      <c r="CU1596" s="85"/>
      <c r="CV1596" s="23"/>
      <c r="CW1596" s="23"/>
      <c r="CX1596" s="23"/>
      <c r="CY1596" s="23"/>
      <c r="CZ1596" s="23"/>
      <c r="DA1596" s="23"/>
      <c r="DB1596" s="1496"/>
      <c r="DC1596" s="1496"/>
      <c r="DD1596" s="1496"/>
      <c r="DE1596" s="23"/>
      <c r="DF1596" s="85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85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216"/>
      <c r="EA1596" s="85"/>
      <c r="EB1596" s="23"/>
      <c r="EC1596" s="23"/>
      <c r="ED1596" s="171"/>
      <c r="EE1596" s="171"/>
      <c r="EF1596" s="171"/>
      <c r="EG1596" s="171"/>
      <c r="EH1596" s="1291"/>
    </row>
    <row r="1597" spans="1:138" ht="15" hidden="1" customHeight="1" outlineLevel="2">
      <c r="A1597" s="67"/>
      <c r="B1597" s="67"/>
      <c r="C1597" s="88"/>
      <c r="D1597" s="71" t="s">
        <v>1</v>
      </c>
      <c r="E1597" s="84"/>
      <c r="F1597" s="84"/>
      <c r="G1597" s="84"/>
      <c r="H1597" s="84"/>
      <c r="I1597" s="84"/>
      <c r="J1597" s="84"/>
      <c r="K1597" s="84"/>
      <c r="L1597" s="84"/>
      <c r="M1597" s="2199"/>
      <c r="N1597" s="68"/>
      <c r="O1597" s="84"/>
      <c r="P1597" s="185"/>
      <c r="Q1597" s="185"/>
      <c r="R1597" s="185"/>
      <c r="S1597" s="185"/>
      <c r="T1597" s="185"/>
      <c r="U1597" s="185"/>
      <c r="V1597" s="84"/>
      <c r="W1597" s="84"/>
      <c r="X1597" s="84"/>
      <c r="Y1597" s="84"/>
      <c r="Z1597" s="84"/>
      <c r="AA1597" s="185"/>
      <c r="AB1597" s="185"/>
      <c r="AC1597" s="185"/>
      <c r="AD1597" s="185"/>
      <c r="AE1597" s="185"/>
      <c r="AF1597" s="105"/>
      <c r="AG1597" s="105"/>
      <c r="AH1597" s="185">
        <f>SUM(AH1594:AH1596)</f>
        <v>0</v>
      </c>
      <c r="AI1597" s="185">
        <f>SUM(AI1594:AI1596)</f>
        <v>0</v>
      </c>
      <c r="AJ1597" s="185">
        <f t="shared" ref="AJ1597:AV1597" si="4193">SUM(AJ1594:AJ1596)</f>
        <v>0</v>
      </c>
      <c r="AK1597" s="185">
        <f t="shared" si="4193"/>
        <v>0</v>
      </c>
      <c r="AL1597" s="185">
        <f t="shared" si="4193"/>
        <v>0</v>
      </c>
      <c r="AM1597" s="185">
        <f t="shared" si="4193"/>
        <v>0</v>
      </c>
      <c r="AN1597" s="185">
        <f t="shared" si="4193"/>
        <v>0</v>
      </c>
      <c r="AO1597" s="185">
        <f t="shared" si="4193"/>
        <v>0</v>
      </c>
      <c r="AP1597" s="185">
        <f t="shared" si="4193"/>
        <v>0</v>
      </c>
      <c r="AQ1597" s="185">
        <f t="shared" si="4193"/>
        <v>0</v>
      </c>
      <c r="AR1597" s="185">
        <f t="shared" si="4193"/>
        <v>0</v>
      </c>
      <c r="AS1597" s="185">
        <f t="shared" si="4193"/>
        <v>0</v>
      </c>
      <c r="AT1597" s="185">
        <f t="shared" si="4193"/>
        <v>0</v>
      </c>
      <c r="AU1597" s="185">
        <f t="shared" si="4193"/>
        <v>0</v>
      </c>
      <c r="AV1597" s="185">
        <f t="shared" si="4193"/>
        <v>0</v>
      </c>
      <c r="AW1597" s="185">
        <f>SUM(AW1594:AW1596)</f>
        <v>0</v>
      </c>
      <c r="AX1597" s="185">
        <f>SUM(AX1594:AX1596)</f>
        <v>0</v>
      </c>
      <c r="AY1597" s="185">
        <f t="shared" ref="AY1597:BK1597" si="4194">SUM(AY1594:AY1596)</f>
        <v>0</v>
      </c>
      <c r="AZ1597" s="185">
        <f t="shared" si="4194"/>
        <v>0</v>
      </c>
      <c r="BA1597" s="185">
        <f t="shared" si="4194"/>
        <v>0</v>
      </c>
      <c r="BB1597" s="185">
        <f t="shared" si="4194"/>
        <v>0</v>
      </c>
      <c r="BC1597" s="185">
        <f t="shared" si="4194"/>
        <v>0</v>
      </c>
      <c r="BD1597" s="185">
        <f t="shared" si="4194"/>
        <v>0</v>
      </c>
      <c r="BE1597" s="185">
        <f t="shared" si="4194"/>
        <v>0</v>
      </c>
      <c r="BF1597" s="185">
        <f t="shared" si="4194"/>
        <v>0</v>
      </c>
      <c r="BG1597" s="185">
        <f t="shared" si="4194"/>
        <v>0</v>
      </c>
      <c r="BH1597" s="185">
        <f t="shared" si="4194"/>
        <v>0</v>
      </c>
      <c r="BI1597" s="185">
        <f t="shared" si="4194"/>
        <v>0</v>
      </c>
      <c r="BJ1597" s="185">
        <f t="shared" si="4194"/>
        <v>0</v>
      </c>
      <c r="BK1597" s="185">
        <f t="shared" si="4194"/>
        <v>0</v>
      </c>
      <c r="BL1597" s="185">
        <f>SUM(BL1594:BL1596)</f>
        <v>0</v>
      </c>
      <c r="BM1597" s="185">
        <f>SUM(BM1594:BM1596)</f>
        <v>0</v>
      </c>
      <c r="BN1597" s="185">
        <f t="shared" ref="BN1597:BZ1597" si="4195">SUM(BN1594:BN1596)</f>
        <v>0</v>
      </c>
      <c r="BO1597" s="185">
        <f t="shared" si="4195"/>
        <v>0</v>
      </c>
      <c r="BP1597" s="185">
        <f t="shared" si="4195"/>
        <v>0</v>
      </c>
      <c r="BQ1597" s="185">
        <f t="shared" si="4195"/>
        <v>0</v>
      </c>
      <c r="BR1597" s="185">
        <f t="shared" si="4195"/>
        <v>0</v>
      </c>
      <c r="BS1597" s="185">
        <f t="shared" si="4195"/>
        <v>0</v>
      </c>
      <c r="BT1597" s="185">
        <f t="shared" si="4195"/>
        <v>0</v>
      </c>
      <c r="BU1597" s="185">
        <f t="shared" si="4195"/>
        <v>0</v>
      </c>
      <c r="BV1597" s="185">
        <f t="shared" si="4195"/>
        <v>0</v>
      </c>
      <c r="BW1597" s="185">
        <f t="shared" si="4195"/>
        <v>0</v>
      </c>
      <c r="BX1597" s="185">
        <f t="shared" si="4195"/>
        <v>0</v>
      </c>
      <c r="BY1597" s="185">
        <f t="shared" si="4195"/>
        <v>0</v>
      </c>
      <c r="BZ1597" s="185">
        <f t="shared" si="4195"/>
        <v>0</v>
      </c>
      <c r="CA1597" s="185">
        <f>SUM(CA1594:CA1596)</f>
        <v>0</v>
      </c>
      <c r="CB1597" s="185">
        <f>SUM(CB1594:CB1596)</f>
        <v>0</v>
      </c>
      <c r="CC1597" s="185">
        <f t="shared" ref="CC1597:CO1597" si="4196">SUM(CC1594:CC1596)</f>
        <v>0</v>
      </c>
      <c r="CD1597" s="185">
        <f t="shared" si="4196"/>
        <v>0</v>
      </c>
      <c r="CE1597" s="185">
        <f t="shared" si="4196"/>
        <v>0</v>
      </c>
      <c r="CF1597" s="185">
        <f t="shared" si="4196"/>
        <v>0</v>
      </c>
      <c r="CG1597" s="185">
        <f t="shared" si="4196"/>
        <v>0</v>
      </c>
      <c r="CH1597" s="185">
        <f t="shared" si="4196"/>
        <v>0</v>
      </c>
      <c r="CI1597" s="185">
        <f t="shared" si="4196"/>
        <v>0</v>
      </c>
      <c r="CJ1597" s="185">
        <f t="shared" si="4196"/>
        <v>0</v>
      </c>
      <c r="CK1597" s="185">
        <f t="shared" si="4196"/>
        <v>0</v>
      </c>
      <c r="CL1597" s="185">
        <f t="shared" si="4196"/>
        <v>0</v>
      </c>
      <c r="CM1597" s="185">
        <f t="shared" si="4196"/>
        <v>0</v>
      </c>
      <c r="CN1597" s="185">
        <f t="shared" si="4196"/>
        <v>0</v>
      </c>
      <c r="CO1597" s="185">
        <f t="shared" si="4196"/>
        <v>0</v>
      </c>
      <c r="CP1597" s="2234">
        <f t="shared" ref="CP1597:CX1597" si="4197">SUM(CP1594:CP1596)</f>
        <v>0</v>
      </c>
      <c r="CQ1597" s="2234">
        <f t="shared" si="4197"/>
        <v>0</v>
      </c>
      <c r="CR1597" s="2234">
        <f t="shared" si="4197"/>
        <v>0</v>
      </c>
      <c r="CS1597" s="283">
        <f t="shared" si="4197"/>
        <v>0</v>
      </c>
      <c r="CT1597" s="283">
        <f t="shared" si="4197"/>
        <v>0</v>
      </c>
      <c r="CU1597" s="283">
        <f t="shared" si="4197"/>
        <v>0</v>
      </c>
      <c r="CV1597" s="185">
        <f t="shared" si="4197"/>
        <v>0</v>
      </c>
      <c r="CW1597" s="185">
        <f t="shared" si="4197"/>
        <v>0</v>
      </c>
      <c r="CX1597" s="185">
        <f t="shared" si="4197"/>
        <v>0</v>
      </c>
      <c r="CY1597" s="185">
        <f t="shared" ref="CY1597:DA1597" si="4198">SUM(CY1594:CY1596)</f>
        <v>0</v>
      </c>
      <c r="CZ1597" s="185">
        <f t="shared" si="4198"/>
        <v>0</v>
      </c>
      <c r="DA1597" s="185">
        <f t="shared" si="4198"/>
        <v>0</v>
      </c>
      <c r="DB1597" s="1622"/>
      <c r="DC1597" s="1622"/>
      <c r="DD1597" s="1622"/>
      <c r="DE1597" s="185">
        <f>SUM(DE1594:DE1596)</f>
        <v>0</v>
      </c>
      <c r="DF1597" s="283"/>
      <c r="DG1597" s="185"/>
      <c r="DH1597" s="185"/>
      <c r="DI1597" s="185"/>
      <c r="DJ1597" s="185"/>
      <c r="DK1597" s="185"/>
      <c r="DL1597" s="185"/>
      <c r="DM1597" s="185"/>
      <c r="DN1597" s="23"/>
      <c r="DO1597" s="185"/>
      <c r="DP1597" s="283"/>
      <c r="DQ1597" s="185"/>
      <c r="DR1597" s="185"/>
      <c r="DS1597" s="185"/>
      <c r="DT1597" s="185"/>
      <c r="DU1597" s="185"/>
      <c r="DV1597" s="185"/>
      <c r="DW1597" s="185"/>
      <c r="DX1597" s="23"/>
      <c r="DY1597" s="185"/>
      <c r="DZ1597" s="2234">
        <f>SUM(DZ1594:DZ1596)</f>
        <v>0</v>
      </c>
      <c r="EA1597" s="283">
        <f t="shared" ref="EA1597:EB1597" si="4199">SUM(EA1594:EA1596)</f>
        <v>0</v>
      </c>
      <c r="EB1597" s="185">
        <f t="shared" si="4199"/>
        <v>0</v>
      </c>
      <c r="EC1597" s="185">
        <f t="shared" ref="EC1597" si="4200">SUM(EC1594:EC1596)</f>
        <v>0</v>
      </c>
      <c r="ED1597" s="202"/>
      <c r="EE1597" s="202"/>
      <c r="EF1597" s="202"/>
      <c r="EG1597" s="202"/>
      <c r="EH1597" s="1614"/>
    </row>
    <row r="1598" spans="1:138" ht="78.75" hidden="1" customHeight="1" outlineLevel="2">
      <c r="A1598" s="72"/>
      <c r="B1598" s="72"/>
      <c r="C1598" s="74">
        <v>2</v>
      </c>
      <c r="D1598" s="75" t="s">
        <v>141</v>
      </c>
      <c r="E1598" s="73"/>
      <c r="F1598" s="73"/>
      <c r="G1598" s="73"/>
      <c r="H1598" s="73"/>
      <c r="I1598" s="73"/>
      <c r="J1598" s="73"/>
      <c r="K1598" s="73"/>
      <c r="L1598" s="73"/>
      <c r="M1598" s="2199"/>
      <c r="N1598" s="68"/>
      <c r="O1598" s="73"/>
      <c r="P1598" s="185"/>
      <c r="Q1598" s="185"/>
      <c r="R1598" s="185"/>
      <c r="S1598" s="185"/>
      <c r="T1598" s="185"/>
      <c r="U1598" s="185"/>
      <c r="V1598" s="73"/>
      <c r="W1598" s="73"/>
      <c r="X1598" s="73"/>
      <c r="Y1598" s="73"/>
      <c r="Z1598" s="73"/>
      <c r="AA1598" s="185"/>
      <c r="AB1598" s="185"/>
      <c r="AC1598" s="185"/>
      <c r="AD1598" s="185"/>
      <c r="AE1598" s="185"/>
      <c r="AF1598" s="185"/>
      <c r="AG1598" s="185"/>
      <c r="AH1598" s="185"/>
      <c r="AI1598" s="186">
        <f>AI1604+AI1609+AI1614+AI1619+AI1624+AI1629+AI1635+AI1640+AI1645+AI1650+AI1655+AI1660</f>
        <v>0</v>
      </c>
      <c r="AJ1598" s="186">
        <f>AJ1604+AJ1609+AJ1614+AJ1619+AJ1624+AJ1629+AJ1635+AJ1640+AJ1645+AJ1650+AJ1655+AJ1660</f>
        <v>0</v>
      </c>
      <c r="AK1598" s="185"/>
      <c r="AL1598" s="186">
        <f>AL1604+AL1609+AL1614+AL1619+AL1624+AL1629+AL1635+AL1640+AL1645+AL1650+AL1655+AL1660</f>
        <v>0</v>
      </c>
      <c r="AM1598" s="186">
        <f>AM1604+AM1609+AM1614+AM1619+AM1624+AM1629+AM1635+AM1640+AM1645+AM1650+AM1655+AM1660</f>
        <v>0</v>
      </c>
      <c r="AN1598" s="185"/>
      <c r="AO1598" s="186">
        <f>AO1604+AO1609+AO1614+AO1619+AO1624+AO1629+AO1635+AO1640+AO1645+AO1650+AO1655+AO1660</f>
        <v>0</v>
      </c>
      <c r="AP1598" s="186">
        <f>AP1604+AP1609+AP1614+AP1619+AP1624+AP1629+AP1635+AP1640+AP1645+AP1650+AP1655+AP1660</f>
        <v>0</v>
      </c>
      <c r="AQ1598" s="185"/>
      <c r="AR1598" s="186">
        <f>AR1604+AR1609+AR1614+AR1619+AR1624+AR1629+AR1635+AR1640+AR1645+AR1650+AR1655+AR1660</f>
        <v>0</v>
      </c>
      <c r="AS1598" s="186">
        <f>AS1604+AS1609+AS1614+AS1619+AS1624+AS1629+AS1635+AS1640+AS1645+AS1650+AS1655+AS1660</f>
        <v>0</v>
      </c>
      <c r="AT1598" s="185"/>
      <c r="AU1598" s="186">
        <f>AU1604+AU1609+AU1614+AU1619+AU1624+AU1629+AU1635+AU1640+AU1645+AU1650+AU1655+AU1660</f>
        <v>0</v>
      </c>
      <c r="AV1598" s="186">
        <f>AV1604+AV1609+AV1614+AV1619+AV1624+AV1629+AV1635+AV1640+AV1645+AV1650+AV1655+AV1660</f>
        <v>0</v>
      </c>
      <c r="AW1598" s="185"/>
      <c r="AX1598" s="186">
        <f>AX1604+AX1609+AX1614+AX1619+AX1624+AX1629+AX1635+AX1640+AX1645+AX1650+AX1655+AX1660</f>
        <v>0</v>
      </c>
      <c r="AY1598" s="186">
        <f>AY1604+AY1609+AY1614+AY1619+AY1624+AY1629+AY1635+AY1640+AY1645+AY1650+AY1655+AY1660</f>
        <v>0</v>
      </c>
      <c r="AZ1598" s="185"/>
      <c r="BA1598" s="186">
        <f>BA1604+BA1609+BA1614+BA1619+BA1624+BA1629+BA1635+BA1640+BA1645+BA1650+BA1655+BA1660</f>
        <v>0</v>
      </c>
      <c r="BB1598" s="186">
        <f>BB1604+BB1609+BB1614+BB1619+BB1624+BB1629+BB1635+BB1640+BB1645+BB1650+BB1655+BB1660</f>
        <v>0</v>
      </c>
      <c r="BC1598" s="185"/>
      <c r="BD1598" s="186">
        <f>BD1604+BD1609+BD1614+BD1619+BD1624+BD1629+BD1635+BD1640+BD1645+BD1650+BD1655+BD1660</f>
        <v>0</v>
      </c>
      <c r="BE1598" s="186">
        <f>BE1604+BE1609+BE1614+BE1619+BE1624+BE1629+BE1635+BE1640+BE1645+BE1650+BE1655+BE1660</f>
        <v>0</v>
      </c>
      <c r="BF1598" s="185"/>
      <c r="BG1598" s="186">
        <f>BG1604+BG1609+BG1614+BG1619+BG1624+BG1629+BG1635+BG1640+BG1645+BG1650+BG1655+BG1660</f>
        <v>0</v>
      </c>
      <c r="BH1598" s="186">
        <f>BH1604+BH1609+BH1614+BH1619+BH1624+BH1629+BH1635+BH1640+BH1645+BH1650+BH1655+BH1660</f>
        <v>0</v>
      </c>
      <c r="BI1598" s="185"/>
      <c r="BJ1598" s="186">
        <f>BJ1604+BJ1609+BJ1614+BJ1619+BJ1624+BJ1629+BJ1635+BJ1640+BJ1645+BJ1650+BJ1655+BJ1660</f>
        <v>0</v>
      </c>
      <c r="BK1598" s="186">
        <f>BK1604+BK1609+BK1614+BK1619+BK1624+BK1629+BK1635+BK1640+BK1645+BK1650+BK1655+BK1660</f>
        <v>0</v>
      </c>
      <c r="BL1598" s="185"/>
      <c r="BM1598" s="186">
        <f>BM1604+BM1609+BM1614+BM1619+BM1624+BM1629+BM1635+BM1640+BM1645+BM1650+BM1655+BM1660</f>
        <v>0</v>
      </c>
      <c r="BN1598" s="186">
        <f>BN1604+BN1609+BN1614+BN1619+BN1624+BN1629+BN1635+BN1640+BN1645+BN1650+BN1655+BN1660</f>
        <v>0</v>
      </c>
      <c r="BO1598" s="185"/>
      <c r="BP1598" s="186">
        <f>BP1604+BP1609+BP1614+BP1619+BP1624+BP1629+BP1635+BP1640+BP1645+BP1650+BP1655+BP1660</f>
        <v>0</v>
      </c>
      <c r="BQ1598" s="186">
        <f>BQ1604+BQ1609+BQ1614+BQ1619+BQ1624+BQ1629+BQ1635+BQ1640+BQ1645+BQ1650+BQ1655+BQ1660</f>
        <v>0</v>
      </c>
      <c r="BR1598" s="185"/>
      <c r="BS1598" s="186">
        <f>BS1604+BS1609+BS1614+BS1619+BS1624+BS1629+BS1635+BS1640+BS1645+BS1650+BS1655+BS1660</f>
        <v>0</v>
      </c>
      <c r="BT1598" s="186">
        <f>BT1604+BT1609+BT1614+BT1619+BT1624+BT1629+BT1635+BT1640+BT1645+BT1650+BT1655+BT1660</f>
        <v>0</v>
      </c>
      <c r="BU1598" s="185"/>
      <c r="BV1598" s="186">
        <f>BV1604+BV1609+BV1614+BV1619+BV1624+BV1629+BV1635+BV1640+BV1645+BV1650+BV1655+BV1660</f>
        <v>0</v>
      </c>
      <c r="BW1598" s="186">
        <f>BW1604+BW1609+BW1614+BW1619+BW1624+BW1629+BW1635+BW1640+BW1645+BW1650+BW1655+BW1660</f>
        <v>0</v>
      </c>
      <c r="BX1598" s="185"/>
      <c r="BY1598" s="186">
        <f>BY1604+BY1609+BY1614+BY1619+BY1624+BY1629+BY1635+BY1640+BY1645+BY1650+BY1655+BY1660</f>
        <v>0</v>
      </c>
      <c r="BZ1598" s="186">
        <f>BZ1604+BZ1609+BZ1614+BZ1619+BZ1624+BZ1629+BZ1635+BZ1640+BZ1645+BZ1650+BZ1655+BZ1660</f>
        <v>0</v>
      </c>
      <c r="CA1598" s="185"/>
      <c r="CB1598" s="186">
        <f>CB1604+CB1609+CB1614+CB1619+CB1624+CB1629+CB1635+CB1640+CB1645+CB1650+CB1655+CB1660</f>
        <v>0</v>
      </c>
      <c r="CC1598" s="186">
        <f>CC1604+CC1609+CC1614+CC1619+CC1624+CC1629+CC1635+CC1640+CC1645+CC1650+CC1655+CC1660</f>
        <v>0</v>
      </c>
      <c r="CD1598" s="185"/>
      <c r="CE1598" s="186">
        <f>CE1604+CE1609+CE1614+CE1619+CE1624+CE1629+CE1635+CE1640+CE1645+CE1650+CE1655+CE1660</f>
        <v>0</v>
      </c>
      <c r="CF1598" s="186">
        <f>CF1604+CF1609+CF1614+CF1619+CF1624+CF1629+CF1635+CF1640+CF1645+CF1650+CF1655+CF1660</f>
        <v>0</v>
      </c>
      <c r="CG1598" s="185"/>
      <c r="CH1598" s="186">
        <f>CH1604+CH1609+CH1614+CH1619+CH1624+CH1629+CH1635+CH1640+CH1645+CH1650+CH1655+CH1660</f>
        <v>0</v>
      </c>
      <c r="CI1598" s="186">
        <f>CI1604+CI1609+CI1614+CI1619+CI1624+CI1629+CI1635+CI1640+CI1645+CI1650+CI1655+CI1660</f>
        <v>0</v>
      </c>
      <c r="CJ1598" s="185"/>
      <c r="CK1598" s="186">
        <f>CK1604+CK1609+CK1614+CK1619+CK1624+CK1629+CK1635+CK1640+CK1645+CK1650+CK1655+CK1660</f>
        <v>0</v>
      </c>
      <c r="CL1598" s="186">
        <f>CL1604+CL1609+CL1614+CL1619+CL1624+CL1629+CL1635+CL1640+CL1645+CL1650+CL1655+CL1660</f>
        <v>0</v>
      </c>
      <c r="CM1598" s="185"/>
      <c r="CN1598" s="186">
        <f>CN1604+CN1609+CN1614+CN1619+CN1624+CN1629+CN1635+CN1640+CN1645+CN1650+CN1655+CN1660</f>
        <v>0</v>
      </c>
      <c r="CO1598" s="186">
        <f>CO1604+CO1609+CO1614+CO1619+CO1624+CO1629+CO1635+CO1640+CO1645+CO1650+CO1655+CO1660</f>
        <v>0</v>
      </c>
      <c r="CP1598" s="2234"/>
      <c r="CQ1598" s="2312">
        <f>CQ1604+CQ1609+CQ1614+CQ1619+CQ1624+CQ1629+CQ1635+CQ1640+CQ1645+CQ1650+CQ1655+CQ1660</f>
        <v>0</v>
      </c>
      <c r="CR1598" s="2312">
        <f>CR1604+CR1609+CR1614+CR1619+CR1624+CR1629+CR1635+CR1640+CR1645+CR1650+CR1655+CR1660</f>
        <v>0</v>
      </c>
      <c r="CS1598" s="283"/>
      <c r="CT1598" s="284">
        <f>CT1604+CT1609+CT1614+CT1619+CT1624+CT1629+CT1635+CT1640+CT1645+CT1650+CT1655+CT1660</f>
        <v>0</v>
      </c>
      <c r="CU1598" s="284">
        <f>CU1604+CU1609+CU1614+CU1619+CU1624+CU1629+CU1635+CU1640+CU1645+CU1650+CU1655+CU1660</f>
        <v>0</v>
      </c>
      <c r="CV1598" s="185"/>
      <c r="CW1598" s="186">
        <f>CW1604+CW1609+CW1614+CW1619+CW1624+CW1629+CW1635+CW1640+CW1645+CW1650+CW1655+CW1660</f>
        <v>0</v>
      </c>
      <c r="CX1598" s="186">
        <f>CX1604+CX1609+CX1614+CX1619+CX1624+CX1629+CX1635+CX1640+CX1645+CX1650+CX1655+CX1660</f>
        <v>0</v>
      </c>
      <c r="CY1598" s="185"/>
      <c r="CZ1598" s="186">
        <f>CZ1604+CZ1609+CZ1614+CZ1619+CZ1624+CZ1629+CZ1635+CZ1640+CZ1645+CZ1650+CZ1655+CZ1660</f>
        <v>0</v>
      </c>
      <c r="DA1598" s="186">
        <f>DA1604+DA1609+DA1614+DA1619+DA1624+DA1629+DA1635+DA1640+DA1645+DA1650+DA1655+DA1660</f>
        <v>0</v>
      </c>
      <c r="DB1598" s="1516"/>
      <c r="DC1598" s="1516"/>
      <c r="DD1598" s="1516"/>
      <c r="DE1598" s="186">
        <f t="shared" ref="DE1598:EB1598" si="4201">DE1604+DE1609+DE1614+DE1619+DE1624+DE1629+DE1635+DE1640+DE1645+DE1650+DE1655+DE1660</f>
        <v>0</v>
      </c>
      <c r="DF1598" s="284"/>
      <c r="DG1598" s="186"/>
      <c r="DH1598" s="186"/>
      <c r="DI1598" s="186"/>
      <c r="DJ1598" s="186"/>
      <c r="DK1598" s="186"/>
      <c r="DL1598" s="186"/>
      <c r="DM1598" s="186"/>
      <c r="DN1598" s="185"/>
      <c r="DO1598" s="186"/>
      <c r="DP1598" s="284"/>
      <c r="DQ1598" s="186"/>
      <c r="DR1598" s="186"/>
      <c r="DS1598" s="186"/>
      <c r="DT1598" s="186"/>
      <c r="DU1598" s="186"/>
      <c r="DV1598" s="186"/>
      <c r="DW1598" s="186"/>
      <c r="DX1598" s="185"/>
      <c r="DY1598" s="186"/>
      <c r="DZ1598" s="2312">
        <f t="shared" si="4201"/>
        <v>0</v>
      </c>
      <c r="EA1598" s="284">
        <f t="shared" si="4201"/>
        <v>0</v>
      </c>
      <c r="EB1598" s="186">
        <f t="shared" si="4201"/>
        <v>0</v>
      </c>
      <c r="EC1598" s="186">
        <f t="shared" ref="EC1598" si="4202">EC1604+EC1609+EC1614+EC1619+EC1624+EC1629+EC1635+EC1640+EC1645+EC1650+EC1655+EC1660</f>
        <v>0</v>
      </c>
      <c r="ED1598" s="177"/>
      <c r="EE1598" s="177"/>
      <c r="EF1598" s="177"/>
      <c r="EG1598" s="177"/>
      <c r="EH1598" s="1616"/>
    </row>
    <row r="1599" spans="1:138" ht="15" hidden="1" customHeight="1" outlineLevel="2">
      <c r="A1599" s="67"/>
      <c r="B1599" s="67"/>
      <c r="C1599" s="69" t="s">
        <v>12</v>
      </c>
      <c r="D1599" s="70" t="s">
        <v>47</v>
      </c>
      <c r="E1599" s="84"/>
      <c r="F1599" s="84"/>
      <c r="G1599" s="84"/>
      <c r="H1599" s="84"/>
      <c r="I1599" s="84"/>
      <c r="J1599" s="84"/>
      <c r="K1599" s="84"/>
      <c r="L1599" s="84"/>
      <c r="M1599" s="2199"/>
      <c r="N1599" s="68"/>
      <c r="O1599" s="84"/>
      <c r="P1599" s="185"/>
      <c r="Q1599" s="185"/>
      <c r="R1599" s="185"/>
      <c r="S1599" s="185"/>
      <c r="T1599" s="185"/>
      <c r="U1599" s="185"/>
      <c r="V1599" s="84"/>
      <c r="W1599" s="84"/>
      <c r="X1599" s="84"/>
      <c r="Y1599" s="84"/>
      <c r="Z1599" s="84"/>
      <c r="AA1599" s="185"/>
      <c r="AB1599" s="185"/>
      <c r="AC1599" s="185"/>
      <c r="AD1599" s="185"/>
      <c r="AE1599" s="185"/>
      <c r="AF1599" s="23"/>
      <c r="AG1599" s="23"/>
      <c r="AH1599" s="185"/>
      <c r="AI1599" s="185"/>
      <c r="AJ1599" s="185"/>
      <c r="AK1599" s="185"/>
      <c r="AL1599" s="185"/>
      <c r="AM1599" s="185"/>
      <c r="AN1599" s="185"/>
      <c r="AO1599" s="185"/>
      <c r="AP1599" s="185"/>
      <c r="AQ1599" s="185"/>
      <c r="AR1599" s="185"/>
      <c r="AS1599" s="185"/>
      <c r="AT1599" s="185"/>
      <c r="AU1599" s="185"/>
      <c r="AV1599" s="185"/>
      <c r="AW1599" s="185"/>
      <c r="AX1599" s="185"/>
      <c r="AY1599" s="185"/>
      <c r="AZ1599" s="185"/>
      <c r="BA1599" s="185"/>
      <c r="BB1599" s="185"/>
      <c r="BC1599" s="185"/>
      <c r="BD1599" s="185"/>
      <c r="BE1599" s="185"/>
      <c r="BF1599" s="185"/>
      <c r="BG1599" s="185"/>
      <c r="BH1599" s="185"/>
      <c r="BI1599" s="185"/>
      <c r="BJ1599" s="185"/>
      <c r="BK1599" s="185"/>
      <c r="BL1599" s="185"/>
      <c r="BM1599" s="185"/>
      <c r="BN1599" s="185"/>
      <c r="BO1599" s="185"/>
      <c r="BP1599" s="185"/>
      <c r="BQ1599" s="185"/>
      <c r="BR1599" s="185"/>
      <c r="BS1599" s="185"/>
      <c r="BT1599" s="185"/>
      <c r="BU1599" s="185"/>
      <c r="BV1599" s="185"/>
      <c r="BW1599" s="185"/>
      <c r="BX1599" s="185"/>
      <c r="BY1599" s="185"/>
      <c r="BZ1599" s="185"/>
      <c r="CA1599" s="185"/>
      <c r="CB1599" s="185"/>
      <c r="CC1599" s="185"/>
      <c r="CD1599" s="185"/>
      <c r="CE1599" s="185"/>
      <c r="CF1599" s="185"/>
      <c r="CG1599" s="185"/>
      <c r="CH1599" s="185"/>
      <c r="CI1599" s="185"/>
      <c r="CJ1599" s="185"/>
      <c r="CK1599" s="185"/>
      <c r="CL1599" s="185"/>
      <c r="CM1599" s="185"/>
      <c r="CN1599" s="185"/>
      <c r="CO1599" s="185"/>
      <c r="CP1599" s="2234"/>
      <c r="CQ1599" s="2234"/>
      <c r="CR1599" s="2234"/>
      <c r="CS1599" s="283"/>
      <c r="CT1599" s="283"/>
      <c r="CU1599" s="283"/>
      <c r="CV1599" s="185"/>
      <c r="CW1599" s="185"/>
      <c r="CX1599" s="185"/>
      <c r="CY1599" s="185"/>
      <c r="CZ1599" s="185"/>
      <c r="DA1599" s="185"/>
      <c r="DB1599" s="1622"/>
      <c r="DC1599" s="1622"/>
      <c r="DD1599" s="1622"/>
      <c r="DE1599" s="185"/>
      <c r="DF1599" s="283"/>
      <c r="DG1599" s="185"/>
      <c r="DH1599" s="185"/>
      <c r="DI1599" s="185"/>
      <c r="DJ1599" s="185"/>
      <c r="DK1599" s="185"/>
      <c r="DL1599" s="185"/>
      <c r="DM1599" s="185"/>
      <c r="DN1599" s="186"/>
      <c r="DO1599" s="185"/>
      <c r="DP1599" s="283"/>
      <c r="DQ1599" s="185"/>
      <c r="DR1599" s="185"/>
      <c r="DS1599" s="185"/>
      <c r="DT1599" s="185"/>
      <c r="DU1599" s="185"/>
      <c r="DV1599" s="185"/>
      <c r="DW1599" s="185"/>
      <c r="DX1599" s="186"/>
      <c r="DY1599" s="185"/>
      <c r="DZ1599" s="2234"/>
      <c r="EA1599" s="283"/>
      <c r="EB1599" s="185"/>
      <c r="EC1599" s="185"/>
      <c r="ED1599" s="202"/>
      <c r="EE1599" s="202"/>
      <c r="EF1599" s="202"/>
      <c r="EG1599" s="202"/>
      <c r="EH1599" s="1614"/>
    </row>
    <row r="1600" spans="1:138" ht="15" hidden="1" customHeight="1" outlineLevel="2">
      <c r="A1600" s="67"/>
      <c r="B1600" s="67"/>
      <c r="C1600" s="93" t="s">
        <v>63</v>
      </c>
      <c r="D1600" s="94" t="s">
        <v>51</v>
      </c>
      <c r="E1600" s="84"/>
      <c r="F1600" s="84"/>
      <c r="G1600" s="84"/>
      <c r="H1600" s="84"/>
      <c r="I1600" s="84"/>
      <c r="J1600" s="84"/>
      <c r="K1600" s="84"/>
      <c r="L1600" s="84"/>
      <c r="M1600" s="2199"/>
      <c r="N1600" s="68"/>
      <c r="O1600" s="84"/>
      <c r="P1600" s="185"/>
      <c r="Q1600" s="185"/>
      <c r="R1600" s="185"/>
      <c r="S1600" s="185"/>
      <c r="T1600" s="185"/>
      <c r="U1600" s="185"/>
      <c r="V1600" s="84"/>
      <c r="W1600" s="84"/>
      <c r="X1600" s="84"/>
      <c r="Y1600" s="84"/>
      <c r="Z1600" s="84"/>
      <c r="AA1600" s="185"/>
      <c r="AB1600" s="185"/>
      <c r="AC1600" s="185"/>
      <c r="AD1600" s="185"/>
      <c r="AE1600" s="185"/>
      <c r="AF1600" s="23"/>
      <c r="AG1600" s="23"/>
      <c r="AH1600" s="185"/>
      <c r="AI1600" s="185"/>
      <c r="AJ1600" s="185"/>
      <c r="AK1600" s="185"/>
      <c r="AL1600" s="185"/>
      <c r="AM1600" s="185"/>
      <c r="AN1600" s="185"/>
      <c r="AO1600" s="185"/>
      <c r="AP1600" s="185"/>
      <c r="AQ1600" s="185"/>
      <c r="AR1600" s="185"/>
      <c r="AS1600" s="185"/>
      <c r="AT1600" s="185"/>
      <c r="AU1600" s="185"/>
      <c r="AV1600" s="185"/>
      <c r="AW1600" s="185"/>
      <c r="AX1600" s="185"/>
      <c r="AY1600" s="185"/>
      <c r="AZ1600" s="185"/>
      <c r="BA1600" s="185"/>
      <c r="BB1600" s="185"/>
      <c r="BC1600" s="185"/>
      <c r="BD1600" s="185"/>
      <c r="BE1600" s="185"/>
      <c r="BF1600" s="185"/>
      <c r="BG1600" s="185"/>
      <c r="BH1600" s="185"/>
      <c r="BI1600" s="185"/>
      <c r="BJ1600" s="185"/>
      <c r="BK1600" s="185"/>
      <c r="BL1600" s="185"/>
      <c r="BM1600" s="185"/>
      <c r="BN1600" s="185"/>
      <c r="BO1600" s="185"/>
      <c r="BP1600" s="185"/>
      <c r="BQ1600" s="185"/>
      <c r="BR1600" s="185"/>
      <c r="BS1600" s="185"/>
      <c r="BT1600" s="185"/>
      <c r="BU1600" s="185"/>
      <c r="BV1600" s="185"/>
      <c r="BW1600" s="185"/>
      <c r="BX1600" s="185"/>
      <c r="BY1600" s="185"/>
      <c r="BZ1600" s="185"/>
      <c r="CA1600" s="185"/>
      <c r="CB1600" s="185"/>
      <c r="CC1600" s="185"/>
      <c r="CD1600" s="185"/>
      <c r="CE1600" s="185"/>
      <c r="CF1600" s="185"/>
      <c r="CG1600" s="185"/>
      <c r="CH1600" s="185"/>
      <c r="CI1600" s="185"/>
      <c r="CJ1600" s="185"/>
      <c r="CK1600" s="185"/>
      <c r="CL1600" s="185"/>
      <c r="CM1600" s="185"/>
      <c r="CN1600" s="185"/>
      <c r="CO1600" s="185"/>
      <c r="CP1600" s="2234"/>
      <c r="CQ1600" s="2234"/>
      <c r="CR1600" s="2234"/>
      <c r="CS1600" s="283"/>
      <c r="CT1600" s="283"/>
      <c r="CU1600" s="283"/>
      <c r="CV1600" s="185"/>
      <c r="CW1600" s="185"/>
      <c r="CX1600" s="185"/>
      <c r="CY1600" s="185"/>
      <c r="CZ1600" s="185"/>
      <c r="DA1600" s="185"/>
      <c r="DB1600" s="1622"/>
      <c r="DC1600" s="1622"/>
      <c r="DD1600" s="1622"/>
      <c r="DE1600" s="185"/>
      <c r="DF1600" s="283"/>
      <c r="DG1600" s="185"/>
      <c r="DH1600" s="185"/>
      <c r="DI1600" s="185"/>
      <c r="DJ1600" s="185"/>
      <c r="DK1600" s="185"/>
      <c r="DL1600" s="185"/>
      <c r="DM1600" s="185"/>
      <c r="DN1600" s="185"/>
      <c r="DO1600" s="185"/>
      <c r="DP1600" s="283"/>
      <c r="DQ1600" s="185"/>
      <c r="DR1600" s="185"/>
      <c r="DS1600" s="185"/>
      <c r="DT1600" s="185"/>
      <c r="DU1600" s="185"/>
      <c r="DV1600" s="185"/>
      <c r="DW1600" s="185"/>
      <c r="DX1600" s="185"/>
      <c r="DY1600" s="185"/>
      <c r="DZ1600" s="2234"/>
      <c r="EA1600" s="283"/>
      <c r="EB1600" s="185"/>
      <c r="EC1600" s="185"/>
      <c r="ED1600" s="202"/>
      <c r="EE1600" s="202"/>
      <c r="EF1600" s="202"/>
      <c r="EG1600" s="202"/>
      <c r="EH1600" s="1614"/>
    </row>
    <row r="1601" spans="1:138" ht="15" hidden="1" customHeight="1" outlineLevel="2">
      <c r="A1601" s="67"/>
      <c r="B1601" s="67"/>
      <c r="C1601" s="95"/>
      <c r="D1601" s="96"/>
      <c r="E1601" s="67"/>
      <c r="F1601" s="67"/>
      <c r="G1601" s="67"/>
      <c r="H1601" s="86">
        <f>SUM(I1601:L1601)</f>
        <v>0</v>
      </c>
      <c r="I1601" s="67"/>
      <c r="J1601" s="67"/>
      <c r="K1601" s="67"/>
      <c r="L1601" s="67"/>
      <c r="M1601" s="2216"/>
      <c r="N1601" s="85"/>
      <c r="O1601" s="67"/>
      <c r="P1601" s="23"/>
      <c r="Q1601" s="185">
        <f>SUM(R1601:U1601)</f>
        <v>0</v>
      </c>
      <c r="R1601" s="23"/>
      <c r="S1601" s="23"/>
      <c r="T1601" s="23"/>
      <c r="U1601" s="23"/>
      <c r="V1601" s="86">
        <f>SUM(W1601:Z1601)</f>
        <v>0</v>
      </c>
      <c r="W1601" s="67"/>
      <c r="X1601" s="67"/>
      <c r="Y1601" s="67"/>
      <c r="Z1601" s="67"/>
      <c r="AA1601" s="185">
        <f>SUM(AB1601:AE1601)</f>
        <v>0</v>
      </c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216"/>
      <c r="CQ1601" s="2216"/>
      <c r="CR1601" s="2216"/>
      <c r="CS1601" s="85"/>
      <c r="CT1601" s="85"/>
      <c r="CU1601" s="85"/>
      <c r="CV1601" s="23"/>
      <c r="CW1601" s="23"/>
      <c r="CX1601" s="23"/>
      <c r="CY1601" s="23"/>
      <c r="CZ1601" s="23"/>
      <c r="DA1601" s="23"/>
      <c r="DB1601" s="1496"/>
      <c r="DC1601" s="1496"/>
      <c r="DD1601" s="1496"/>
      <c r="DE1601" s="23"/>
      <c r="DF1601" s="85"/>
      <c r="DG1601" s="23"/>
      <c r="DH1601" s="23"/>
      <c r="DI1601" s="23"/>
      <c r="DJ1601" s="23"/>
      <c r="DK1601" s="23"/>
      <c r="DL1601" s="23"/>
      <c r="DM1601" s="23"/>
      <c r="DN1601" s="185"/>
      <c r="DO1601" s="23"/>
      <c r="DP1601" s="85"/>
      <c r="DQ1601" s="23"/>
      <c r="DR1601" s="23"/>
      <c r="DS1601" s="23"/>
      <c r="DT1601" s="23"/>
      <c r="DU1601" s="23"/>
      <c r="DV1601" s="23"/>
      <c r="DW1601" s="23"/>
      <c r="DX1601" s="185"/>
      <c r="DY1601" s="23"/>
      <c r="DZ1601" s="2216"/>
      <c r="EA1601" s="85"/>
      <c r="EB1601" s="23"/>
      <c r="EC1601" s="23"/>
      <c r="ED1601" s="171"/>
      <c r="EE1601" s="171"/>
      <c r="EF1601" s="171"/>
      <c r="EG1601" s="171"/>
      <c r="EH1601" s="1291"/>
    </row>
    <row r="1602" spans="1:138" ht="15" hidden="1" customHeight="1" outlineLevel="2">
      <c r="A1602" s="67"/>
      <c r="B1602" s="67"/>
      <c r="C1602" s="95"/>
      <c r="D1602" s="96"/>
      <c r="E1602" s="67"/>
      <c r="F1602" s="67"/>
      <c r="G1602" s="67"/>
      <c r="H1602" s="86">
        <f>SUM(I1602:L1602)</f>
        <v>0</v>
      </c>
      <c r="I1602" s="67"/>
      <c r="J1602" s="67"/>
      <c r="K1602" s="67"/>
      <c r="L1602" s="67"/>
      <c r="M1602" s="2216"/>
      <c r="N1602" s="85"/>
      <c r="O1602" s="67"/>
      <c r="P1602" s="23"/>
      <c r="Q1602" s="185">
        <f>SUM(R1602:U1602)</f>
        <v>0</v>
      </c>
      <c r="R1602" s="196"/>
      <c r="S1602" s="196"/>
      <c r="T1602" s="196"/>
      <c r="U1602" s="196"/>
      <c r="V1602" s="86">
        <f>SUM(W1602:Z1602)</f>
        <v>0</v>
      </c>
      <c r="W1602" s="67"/>
      <c r="X1602" s="67"/>
      <c r="Y1602" s="67"/>
      <c r="Z1602" s="67"/>
      <c r="AA1602" s="185">
        <f>SUM(AB1602:AE1602)</f>
        <v>0</v>
      </c>
      <c r="AB1602" s="196"/>
      <c r="AC1602" s="196"/>
      <c r="AD1602" s="196"/>
      <c r="AE1602" s="196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  <c r="BT1602" s="33"/>
      <c r="BU1602" s="33"/>
      <c r="BV1602" s="33"/>
      <c r="BW1602" s="33"/>
      <c r="BX1602" s="33"/>
      <c r="BY1602" s="33"/>
      <c r="BZ1602" s="33"/>
      <c r="CA1602" s="33"/>
      <c r="CB1602" s="33"/>
      <c r="CC1602" s="33"/>
      <c r="CD1602" s="33"/>
      <c r="CE1602" s="33"/>
      <c r="CF1602" s="33"/>
      <c r="CG1602" s="33"/>
      <c r="CH1602" s="33"/>
      <c r="CI1602" s="33"/>
      <c r="CJ1602" s="33"/>
      <c r="CK1602" s="33"/>
      <c r="CL1602" s="33"/>
      <c r="CM1602" s="33"/>
      <c r="CN1602" s="33"/>
      <c r="CO1602" s="33"/>
      <c r="CP1602" s="2239"/>
      <c r="CQ1602" s="2239"/>
      <c r="CR1602" s="2239"/>
      <c r="CS1602" s="210"/>
      <c r="CT1602" s="210"/>
      <c r="CU1602" s="210"/>
      <c r="CV1602" s="33"/>
      <c r="CW1602" s="33"/>
      <c r="CX1602" s="33"/>
      <c r="CY1602" s="33"/>
      <c r="CZ1602" s="33"/>
      <c r="DA1602" s="33"/>
      <c r="DB1602" s="1498"/>
      <c r="DC1602" s="1498"/>
      <c r="DD1602" s="1498"/>
      <c r="DE1602" s="33"/>
      <c r="DF1602" s="210"/>
      <c r="DG1602" s="33"/>
      <c r="DH1602" s="33"/>
      <c r="DI1602" s="33"/>
      <c r="DJ1602" s="33"/>
      <c r="DK1602" s="33"/>
      <c r="DL1602" s="33"/>
      <c r="DM1602" s="33"/>
      <c r="DN1602" s="23"/>
      <c r="DO1602" s="33"/>
      <c r="DP1602" s="210"/>
      <c r="DQ1602" s="33"/>
      <c r="DR1602" s="33"/>
      <c r="DS1602" s="33"/>
      <c r="DT1602" s="33"/>
      <c r="DU1602" s="33"/>
      <c r="DV1602" s="33"/>
      <c r="DW1602" s="33"/>
      <c r="DX1602" s="23"/>
      <c r="DY1602" s="33"/>
      <c r="DZ1602" s="2239"/>
      <c r="EA1602" s="210"/>
      <c r="EB1602" s="33"/>
      <c r="EC1602" s="33"/>
      <c r="ED1602" s="201"/>
      <c r="EE1602" s="201"/>
      <c r="EF1602" s="201"/>
      <c r="EG1602" s="201"/>
      <c r="EH1602" s="1581"/>
    </row>
    <row r="1603" spans="1:138" ht="15" hidden="1" customHeight="1" outlineLevel="2">
      <c r="A1603" s="67"/>
      <c r="B1603" s="67"/>
      <c r="C1603" s="95"/>
      <c r="D1603" s="96"/>
      <c r="E1603" s="67"/>
      <c r="F1603" s="67"/>
      <c r="G1603" s="67"/>
      <c r="H1603" s="86">
        <f>SUM(I1603:L1603)</f>
        <v>0</v>
      </c>
      <c r="I1603" s="67"/>
      <c r="J1603" s="67"/>
      <c r="K1603" s="67"/>
      <c r="L1603" s="67"/>
      <c r="M1603" s="2216"/>
      <c r="N1603" s="85"/>
      <c r="O1603" s="67"/>
      <c r="P1603" s="23"/>
      <c r="Q1603" s="185">
        <f>SUM(R1603:U1603)</f>
        <v>0</v>
      </c>
      <c r="R1603" s="196"/>
      <c r="S1603" s="196"/>
      <c r="T1603" s="196"/>
      <c r="U1603" s="196"/>
      <c r="V1603" s="86">
        <f>SUM(W1603:Z1603)</f>
        <v>0</v>
      </c>
      <c r="W1603" s="67"/>
      <c r="X1603" s="67"/>
      <c r="Y1603" s="67"/>
      <c r="Z1603" s="67"/>
      <c r="AA1603" s="185">
        <f>SUM(AB1603:AE1603)</f>
        <v>0</v>
      </c>
      <c r="AB1603" s="196"/>
      <c r="AC1603" s="196"/>
      <c r="AD1603" s="196"/>
      <c r="AE1603" s="196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  <c r="BT1603" s="33"/>
      <c r="BU1603" s="33"/>
      <c r="BV1603" s="33"/>
      <c r="BW1603" s="33"/>
      <c r="BX1603" s="33"/>
      <c r="BY1603" s="33"/>
      <c r="BZ1603" s="33"/>
      <c r="CA1603" s="33"/>
      <c r="CB1603" s="33"/>
      <c r="CC1603" s="33"/>
      <c r="CD1603" s="33"/>
      <c r="CE1603" s="33"/>
      <c r="CF1603" s="33"/>
      <c r="CG1603" s="33"/>
      <c r="CH1603" s="33"/>
      <c r="CI1603" s="33"/>
      <c r="CJ1603" s="33"/>
      <c r="CK1603" s="33"/>
      <c r="CL1603" s="33"/>
      <c r="CM1603" s="33"/>
      <c r="CN1603" s="33"/>
      <c r="CO1603" s="33"/>
      <c r="CP1603" s="2239"/>
      <c r="CQ1603" s="2239"/>
      <c r="CR1603" s="2239"/>
      <c r="CS1603" s="210"/>
      <c r="CT1603" s="210"/>
      <c r="CU1603" s="210"/>
      <c r="CV1603" s="33"/>
      <c r="CW1603" s="33"/>
      <c r="CX1603" s="33"/>
      <c r="CY1603" s="33"/>
      <c r="CZ1603" s="33"/>
      <c r="DA1603" s="33"/>
      <c r="DB1603" s="1498"/>
      <c r="DC1603" s="1498"/>
      <c r="DD1603" s="1498"/>
      <c r="DE1603" s="33"/>
      <c r="DF1603" s="210"/>
      <c r="DG1603" s="33"/>
      <c r="DH1603" s="33"/>
      <c r="DI1603" s="33"/>
      <c r="DJ1603" s="33"/>
      <c r="DK1603" s="33"/>
      <c r="DL1603" s="33"/>
      <c r="DM1603" s="33"/>
      <c r="DN1603" s="33"/>
      <c r="DO1603" s="33"/>
      <c r="DP1603" s="210"/>
      <c r="DQ1603" s="33"/>
      <c r="DR1603" s="33"/>
      <c r="DS1603" s="33"/>
      <c r="DT1603" s="33"/>
      <c r="DU1603" s="33"/>
      <c r="DV1603" s="33"/>
      <c r="DW1603" s="33"/>
      <c r="DX1603" s="33"/>
      <c r="DY1603" s="33"/>
      <c r="DZ1603" s="2239"/>
      <c r="EA1603" s="210"/>
      <c r="EB1603" s="33"/>
      <c r="EC1603" s="33"/>
      <c r="ED1603" s="201"/>
      <c r="EE1603" s="201"/>
      <c r="EF1603" s="201"/>
      <c r="EG1603" s="201"/>
      <c r="EH1603" s="1581"/>
    </row>
    <row r="1604" spans="1:138" ht="15" hidden="1" customHeight="1" outlineLevel="2">
      <c r="A1604" s="67"/>
      <c r="B1604" s="67"/>
      <c r="C1604" s="95"/>
      <c r="D1604" s="97" t="s">
        <v>52</v>
      </c>
      <c r="E1604" s="84"/>
      <c r="F1604" s="84"/>
      <c r="G1604" s="84"/>
      <c r="H1604" s="84"/>
      <c r="I1604" s="84"/>
      <c r="J1604" s="84"/>
      <c r="K1604" s="84"/>
      <c r="L1604" s="84"/>
      <c r="M1604" s="2199"/>
      <c r="N1604" s="68"/>
      <c r="O1604" s="84"/>
      <c r="P1604" s="185"/>
      <c r="Q1604" s="185"/>
      <c r="R1604" s="185"/>
      <c r="S1604" s="185"/>
      <c r="T1604" s="185"/>
      <c r="U1604" s="185"/>
      <c r="V1604" s="84"/>
      <c r="W1604" s="84"/>
      <c r="X1604" s="84"/>
      <c r="Y1604" s="84"/>
      <c r="Z1604" s="84"/>
      <c r="AA1604" s="185"/>
      <c r="AB1604" s="185"/>
      <c r="AC1604" s="185"/>
      <c r="AD1604" s="185"/>
      <c r="AE1604" s="185"/>
      <c r="AF1604" s="105"/>
      <c r="AG1604" s="105"/>
      <c r="AH1604" s="185">
        <f>SUM(AH1601:AH1603)</f>
        <v>0</v>
      </c>
      <c r="AI1604" s="185">
        <f>SUM(AI1601:AI1603)</f>
        <v>0</v>
      </c>
      <c r="AJ1604" s="185">
        <f t="shared" ref="AJ1604:AV1604" si="4203">SUM(AJ1601:AJ1603)</f>
        <v>0</v>
      </c>
      <c r="AK1604" s="185">
        <f t="shared" si="4203"/>
        <v>0</v>
      </c>
      <c r="AL1604" s="185">
        <f t="shared" si="4203"/>
        <v>0</v>
      </c>
      <c r="AM1604" s="185">
        <f t="shared" si="4203"/>
        <v>0</v>
      </c>
      <c r="AN1604" s="185">
        <f t="shared" si="4203"/>
        <v>0</v>
      </c>
      <c r="AO1604" s="185">
        <f t="shared" si="4203"/>
        <v>0</v>
      </c>
      <c r="AP1604" s="185">
        <f t="shared" si="4203"/>
        <v>0</v>
      </c>
      <c r="AQ1604" s="185">
        <f t="shared" si="4203"/>
        <v>0</v>
      </c>
      <c r="AR1604" s="185">
        <f t="shared" si="4203"/>
        <v>0</v>
      </c>
      <c r="AS1604" s="185">
        <f t="shared" si="4203"/>
        <v>0</v>
      </c>
      <c r="AT1604" s="185">
        <f t="shared" si="4203"/>
        <v>0</v>
      </c>
      <c r="AU1604" s="185">
        <f t="shared" si="4203"/>
        <v>0</v>
      </c>
      <c r="AV1604" s="185">
        <f t="shared" si="4203"/>
        <v>0</v>
      </c>
      <c r="AW1604" s="185">
        <f>SUM(AW1601:AW1603)</f>
        <v>0</v>
      </c>
      <c r="AX1604" s="185">
        <f>SUM(AX1601:AX1603)</f>
        <v>0</v>
      </c>
      <c r="AY1604" s="185">
        <f t="shared" ref="AY1604:BK1604" si="4204">SUM(AY1601:AY1603)</f>
        <v>0</v>
      </c>
      <c r="AZ1604" s="185">
        <f t="shared" si="4204"/>
        <v>0</v>
      </c>
      <c r="BA1604" s="185">
        <f t="shared" si="4204"/>
        <v>0</v>
      </c>
      <c r="BB1604" s="185">
        <f t="shared" si="4204"/>
        <v>0</v>
      </c>
      <c r="BC1604" s="185">
        <f t="shared" si="4204"/>
        <v>0</v>
      </c>
      <c r="BD1604" s="185">
        <f t="shared" si="4204"/>
        <v>0</v>
      </c>
      <c r="BE1604" s="185">
        <f t="shared" si="4204"/>
        <v>0</v>
      </c>
      <c r="BF1604" s="185">
        <f t="shared" si="4204"/>
        <v>0</v>
      </c>
      <c r="BG1604" s="185">
        <f t="shared" si="4204"/>
        <v>0</v>
      </c>
      <c r="BH1604" s="185">
        <f t="shared" si="4204"/>
        <v>0</v>
      </c>
      <c r="BI1604" s="185">
        <f t="shared" si="4204"/>
        <v>0</v>
      </c>
      <c r="BJ1604" s="185">
        <f t="shared" si="4204"/>
        <v>0</v>
      </c>
      <c r="BK1604" s="185">
        <f t="shared" si="4204"/>
        <v>0</v>
      </c>
      <c r="BL1604" s="185">
        <f>SUM(BL1601:BL1603)</f>
        <v>0</v>
      </c>
      <c r="BM1604" s="185">
        <f>SUM(BM1601:BM1603)</f>
        <v>0</v>
      </c>
      <c r="BN1604" s="185">
        <f t="shared" ref="BN1604:BZ1604" si="4205">SUM(BN1601:BN1603)</f>
        <v>0</v>
      </c>
      <c r="BO1604" s="185">
        <f t="shared" si="4205"/>
        <v>0</v>
      </c>
      <c r="BP1604" s="185">
        <f t="shared" si="4205"/>
        <v>0</v>
      </c>
      <c r="BQ1604" s="185">
        <f t="shared" si="4205"/>
        <v>0</v>
      </c>
      <c r="BR1604" s="185">
        <f t="shared" si="4205"/>
        <v>0</v>
      </c>
      <c r="BS1604" s="185">
        <f t="shared" si="4205"/>
        <v>0</v>
      </c>
      <c r="BT1604" s="185">
        <f t="shared" si="4205"/>
        <v>0</v>
      </c>
      <c r="BU1604" s="185">
        <f t="shared" si="4205"/>
        <v>0</v>
      </c>
      <c r="BV1604" s="185">
        <f t="shared" si="4205"/>
        <v>0</v>
      </c>
      <c r="BW1604" s="185">
        <f t="shared" si="4205"/>
        <v>0</v>
      </c>
      <c r="BX1604" s="185">
        <f t="shared" si="4205"/>
        <v>0</v>
      </c>
      <c r="BY1604" s="185">
        <f t="shared" si="4205"/>
        <v>0</v>
      </c>
      <c r="BZ1604" s="185">
        <f t="shared" si="4205"/>
        <v>0</v>
      </c>
      <c r="CA1604" s="185">
        <f>SUM(CA1601:CA1603)</f>
        <v>0</v>
      </c>
      <c r="CB1604" s="185">
        <f>SUM(CB1601:CB1603)</f>
        <v>0</v>
      </c>
      <c r="CC1604" s="185">
        <f t="shared" ref="CC1604:CO1604" si="4206">SUM(CC1601:CC1603)</f>
        <v>0</v>
      </c>
      <c r="CD1604" s="185">
        <f t="shared" si="4206"/>
        <v>0</v>
      </c>
      <c r="CE1604" s="185">
        <f t="shared" si="4206"/>
        <v>0</v>
      </c>
      <c r="CF1604" s="185">
        <f t="shared" si="4206"/>
        <v>0</v>
      </c>
      <c r="CG1604" s="185">
        <f t="shared" si="4206"/>
        <v>0</v>
      </c>
      <c r="CH1604" s="185">
        <f t="shared" si="4206"/>
        <v>0</v>
      </c>
      <c r="CI1604" s="185">
        <f t="shared" si="4206"/>
        <v>0</v>
      </c>
      <c r="CJ1604" s="185">
        <f t="shared" si="4206"/>
        <v>0</v>
      </c>
      <c r="CK1604" s="185">
        <f t="shared" si="4206"/>
        <v>0</v>
      </c>
      <c r="CL1604" s="185">
        <f t="shared" si="4206"/>
        <v>0</v>
      </c>
      <c r="CM1604" s="185">
        <f t="shared" si="4206"/>
        <v>0</v>
      </c>
      <c r="CN1604" s="185">
        <f t="shared" si="4206"/>
        <v>0</v>
      </c>
      <c r="CO1604" s="185">
        <f t="shared" si="4206"/>
        <v>0</v>
      </c>
      <c r="CP1604" s="2234">
        <f t="shared" ref="CP1604:CX1604" si="4207">SUM(CP1601:CP1603)</f>
        <v>0</v>
      </c>
      <c r="CQ1604" s="2234">
        <f t="shared" si="4207"/>
        <v>0</v>
      </c>
      <c r="CR1604" s="2234">
        <f t="shared" si="4207"/>
        <v>0</v>
      </c>
      <c r="CS1604" s="283">
        <f t="shared" si="4207"/>
        <v>0</v>
      </c>
      <c r="CT1604" s="283">
        <f t="shared" si="4207"/>
        <v>0</v>
      </c>
      <c r="CU1604" s="283">
        <f t="shared" si="4207"/>
        <v>0</v>
      </c>
      <c r="CV1604" s="185">
        <f t="shared" si="4207"/>
        <v>0</v>
      </c>
      <c r="CW1604" s="185">
        <f t="shared" si="4207"/>
        <v>0</v>
      </c>
      <c r="CX1604" s="185">
        <f t="shared" si="4207"/>
        <v>0</v>
      </c>
      <c r="CY1604" s="185">
        <f t="shared" ref="CY1604:DA1604" si="4208">SUM(CY1601:CY1603)</f>
        <v>0</v>
      </c>
      <c r="CZ1604" s="185">
        <f t="shared" si="4208"/>
        <v>0</v>
      </c>
      <c r="DA1604" s="185">
        <f t="shared" si="4208"/>
        <v>0</v>
      </c>
      <c r="DB1604" s="1622"/>
      <c r="DC1604" s="1622"/>
      <c r="DD1604" s="1622"/>
      <c r="DE1604" s="185">
        <f>SUM(DE1601:DE1603)</f>
        <v>0</v>
      </c>
      <c r="DF1604" s="283"/>
      <c r="DG1604" s="185"/>
      <c r="DH1604" s="185"/>
      <c r="DI1604" s="185"/>
      <c r="DJ1604" s="185"/>
      <c r="DK1604" s="185"/>
      <c r="DL1604" s="185"/>
      <c r="DM1604" s="185"/>
      <c r="DN1604" s="33"/>
      <c r="DO1604" s="185"/>
      <c r="DP1604" s="283"/>
      <c r="DQ1604" s="185"/>
      <c r="DR1604" s="185"/>
      <c r="DS1604" s="185"/>
      <c r="DT1604" s="185"/>
      <c r="DU1604" s="185"/>
      <c r="DV1604" s="185"/>
      <c r="DW1604" s="185"/>
      <c r="DX1604" s="33"/>
      <c r="DY1604" s="185"/>
      <c r="DZ1604" s="2234">
        <f>SUM(DZ1601:DZ1603)</f>
        <v>0</v>
      </c>
      <c r="EA1604" s="283">
        <f t="shared" ref="EA1604:EB1604" si="4209">SUM(EA1601:EA1603)</f>
        <v>0</v>
      </c>
      <c r="EB1604" s="185">
        <f t="shared" si="4209"/>
        <v>0</v>
      </c>
      <c r="EC1604" s="185">
        <f t="shared" ref="EC1604" si="4210">SUM(EC1601:EC1603)</f>
        <v>0</v>
      </c>
      <c r="ED1604" s="202"/>
      <c r="EE1604" s="202"/>
      <c r="EF1604" s="202"/>
      <c r="EG1604" s="202"/>
      <c r="EH1604" s="1614"/>
    </row>
    <row r="1605" spans="1:138" ht="15" hidden="1" customHeight="1" outlineLevel="2">
      <c r="A1605" s="67"/>
      <c r="B1605" s="67"/>
      <c r="C1605" s="93" t="s">
        <v>64</v>
      </c>
      <c r="D1605" s="94" t="s">
        <v>127</v>
      </c>
      <c r="E1605" s="84"/>
      <c r="F1605" s="84"/>
      <c r="G1605" s="84"/>
      <c r="H1605" s="84"/>
      <c r="I1605" s="84"/>
      <c r="J1605" s="84"/>
      <c r="K1605" s="84"/>
      <c r="L1605" s="84"/>
      <c r="M1605" s="2199"/>
      <c r="N1605" s="68"/>
      <c r="O1605" s="84"/>
      <c r="P1605" s="185"/>
      <c r="Q1605" s="185"/>
      <c r="R1605" s="185"/>
      <c r="S1605" s="185"/>
      <c r="T1605" s="185"/>
      <c r="U1605" s="185"/>
      <c r="V1605" s="84"/>
      <c r="W1605" s="84"/>
      <c r="X1605" s="84"/>
      <c r="Y1605" s="84"/>
      <c r="Z1605" s="84"/>
      <c r="AA1605" s="185"/>
      <c r="AB1605" s="185"/>
      <c r="AC1605" s="185"/>
      <c r="AD1605" s="185"/>
      <c r="AE1605" s="185"/>
      <c r="AF1605" s="23"/>
      <c r="AG1605" s="23"/>
      <c r="AH1605" s="185"/>
      <c r="AI1605" s="185"/>
      <c r="AJ1605" s="185"/>
      <c r="AK1605" s="185"/>
      <c r="AL1605" s="185"/>
      <c r="AM1605" s="185"/>
      <c r="AN1605" s="185"/>
      <c r="AO1605" s="185"/>
      <c r="AP1605" s="185"/>
      <c r="AQ1605" s="185"/>
      <c r="AR1605" s="185"/>
      <c r="AS1605" s="185"/>
      <c r="AT1605" s="185"/>
      <c r="AU1605" s="185"/>
      <c r="AV1605" s="185"/>
      <c r="AW1605" s="185"/>
      <c r="AX1605" s="185"/>
      <c r="AY1605" s="185"/>
      <c r="AZ1605" s="185"/>
      <c r="BA1605" s="185"/>
      <c r="BB1605" s="185"/>
      <c r="BC1605" s="185"/>
      <c r="BD1605" s="185"/>
      <c r="BE1605" s="185"/>
      <c r="BF1605" s="185"/>
      <c r="BG1605" s="185"/>
      <c r="BH1605" s="185"/>
      <c r="BI1605" s="185"/>
      <c r="BJ1605" s="185"/>
      <c r="BK1605" s="185"/>
      <c r="BL1605" s="185"/>
      <c r="BM1605" s="185"/>
      <c r="BN1605" s="185"/>
      <c r="BO1605" s="185"/>
      <c r="BP1605" s="185"/>
      <c r="BQ1605" s="185"/>
      <c r="BR1605" s="185"/>
      <c r="BS1605" s="185"/>
      <c r="BT1605" s="185"/>
      <c r="BU1605" s="185"/>
      <c r="BV1605" s="185"/>
      <c r="BW1605" s="185"/>
      <c r="BX1605" s="185"/>
      <c r="BY1605" s="185"/>
      <c r="BZ1605" s="185"/>
      <c r="CA1605" s="185"/>
      <c r="CB1605" s="185"/>
      <c r="CC1605" s="185"/>
      <c r="CD1605" s="185"/>
      <c r="CE1605" s="185"/>
      <c r="CF1605" s="185"/>
      <c r="CG1605" s="185"/>
      <c r="CH1605" s="185"/>
      <c r="CI1605" s="185"/>
      <c r="CJ1605" s="185"/>
      <c r="CK1605" s="185"/>
      <c r="CL1605" s="185"/>
      <c r="CM1605" s="185"/>
      <c r="CN1605" s="185"/>
      <c r="CO1605" s="185"/>
      <c r="CP1605" s="2234"/>
      <c r="CQ1605" s="2234"/>
      <c r="CR1605" s="2234"/>
      <c r="CS1605" s="283"/>
      <c r="CT1605" s="283"/>
      <c r="CU1605" s="283"/>
      <c r="CV1605" s="185"/>
      <c r="CW1605" s="185"/>
      <c r="CX1605" s="185"/>
      <c r="CY1605" s="185"/>
      <c r="CZ1605" s="185"/>
      <c r="DA1605" s="185"/>
      <c r="DB1605" s="1622"/>
      <c r="DC1605" s="1622"/>
      <c r="DD1605" s="1622"/>
      <c r="DE1605" s="185"/>
      <c r="DF1605" s="283"/>
      <c r="DG1605" s="185"/>
      <c r="DH1605" s="185"/>
      <c r="DI1605" s="185"/>
      <c r="DJ1605" s="185"/>
      <c r="DK1605" s="185"/>
      <c r="DL1605" s="185"/>
      <c r="DM1605" s="185"/>
      <c r="DN1605" s="185"/>
      <c r="DO1605" s="185"/>
      <c r="DP1605" s="283"/>
      <c r="DQ1605" s="185"/>
      <c r="DR1605" s="185"/>
      <c r="DS1605" s="185"/>
      <c r="DT1605" s="185"/>
      <c r="DU1605" s="185"/>
      <c r="DV1605" s="185"/>
      <c r="DW1605" s="185"/>
      <c r="DX1605" s="185"/>
      <c r="DY1605" s="185"/>
      <c r="DZ1605" s="2234"/>
      <c r="EA1605" s="283"/>
      <c r="EB1605" s="185"/>
      <c r="EC1605" s="185"/>
      <c r="ED1605" s="202"/>
      <c r="EE1605" s="202"/>
      <c r="EF1605" s="202"/>
      <c r="EG1605" s="202"/>
      <c r="EH1605" s="1614"/>
    </row>
    <row r="1606" spans="1:138" ht="15" hidden="1" customHeight="1" outlineLevel="2">
      <c r="A1606" s="67"/>
      <c r="B1606" s="67"/>
      <c r="C1606" s="95"/>
      <c r="D1606" s="98"/>
      <c r="E1606" s="67"/>
      <c r="F1606" s="67"/>
      <c r="G1606" s="67"/>
      <c r="H1606" s="86">
        <f>SUM(I1606:L1606)</f>
        <v>0</v>
      </c>
      <c r="I1606" s="67"/>
      <c r="J1606" s="67"/>
      <c r="K1606" s="67"/>
      <c r="L1606" s="67"/>
      <c r="M1606" s="2216"/>
      <c r="N1606" s="85"/>
      <c r="O1606" s="67"/>
      <c r="P1606" s="23"/>
      <c r="Q1606" s="185">
        <f>SUM(R1606:U1606)</f>
        <v>0</v>
      </c>
      <c r="R1606" s="23"/>
      <c r="S1606" s="23"/>
      <c r="T1606" s="23"/>
      <c r="U1606" s="23"/>
      <c r="V1606" s="86">
        <f>SUM(W1606:Z1606)</f>
        <v>0</v>
      </c>
      <c r="W1606" s="67"/>
      <c r="X1606" s="67"/>
      <c r="Y1606" s="67"/>
      <c r="Z1606" s="67"/>
      <c r="AA1606" s="185">
        <f>SUM(AB1606:AE1606)</f>
        <v>0</v>
      </c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216"/>
      <c r="CQ1606" s="2216"/>
      <c r="CR1606" s="2216"/>
      <c r="CS1606" s="85"/>
      <c r="CT1606" s="85"/>
      <c r="CU1606" s="85"/>
      <c r="CV1606" s="23"/>
      <c r="CW1606" s="23"/>
      <c r="CX1606" s="23"/>
      <c r="CY1606" s="23"/>
      <c r="CZ1606" s="23"/>
      <c r="DA1606" s="23"/>
      <c r="DB1606" s="1496"/>
      <c r="DC1606" s="1496"/>
      <c r="DD1606" s="1496"/>
      <c r="DE1606" s="23"/>
      <c r="DF1606" s="85"/>
      <c r="DG1606" s="23"/>
      <c r="DH1606" s="23"/>
      <c r="DI1606" s="23"/>
      <c r="DJ1606" s="23"/>
      <c r="DK1606" s="23"/>
      <c r="DL1606" s="23"/>
      <c r="DM1606" s="23"/>
      <c r="DN1606" s="185"/>
      <c r="DO1606" s="23"/>
      <c r="DP1606" s="85"/>
      <c r="DQ1606" s="23"/>
      <c r="DR1606" s="23"/>
      <c r="DS1606" s="23"/>
      <c r="DT1606" s="23"/>
      <c r="DU1606" s="23"/>
      <c r="DV1606" s="23"/>
      <c r="DW1606" s="23"/>
      <c r="DX1606" s="185"/>
      <c r="DY1606" s="23"/>
      <c r="DZ1606" s="2216"/>
      <c r="EA1606" s="85"/>
      <c r="EB1606" s="23"/>
      <c r="EC1606" s="23"/>
      <c r="ED1606" s="171"/>
      <c r="EE1606" s="171"/>
      <c r="EF1606" s="171"/>
      <c r="EG1606" s="171"/>
      <c r="EH1606" s="1291"/>
    </row>
    <row r="1607" spans="1:138" ht="15" hidden="1" customHeight="1" outlineLevel="2">
      <c r="A1607" s="67"/>
      <c r="B1607" s="67"/>
      <c r="C1607" s="95"/>
      <c r="D1607" s="98"/>
      <c r="E1607" s="67"/>
      <c r="F1607" s="67"/>
      <c r="G1607" s="67"/>
      <c r="H1607" s="86">
        <f>SUM(I1607:L1607)</f>
        <v>0</v>
      </c>
      <c r="I1607" s="67"/>
      <c r="J1607" s="67"/>
      <c r="K1607" s="67"/>
      <c r="L1607" s="67"/>
      <c r="M1607" s="2216"/>
      <c r="N1607" s="85"/>
      <c r="O1607" s="67"/>
      <c r="P1607" s="23"/>
      <c r="Q1607" s="185">
        <f>SUM(R1607:U1607)</f>
        <v>0</v>
      </c>
      <c r="R1607" s="196"/>
      <c r="S1607" s="196"/>
      <c r="T1607" s="196"/>
      <c r="U1607" s="196"/>
      <c r="V1607" s="86">
        <f>SUM(W1607:Z1607)</f>
        <v>0</v>
      </c>
      <c r="W1607" s="67"/>
      <c r="X1607" s="67"/>
      <c r="Y1607" s="67"/>
      <c r="Z1607" s="67"/>
      <c r="AA1607" s="185">
        <f>SUM(AB1607:AE1607)</f>
        <v>0</v>
      </c>
      <c r="AB1607" s="196"/>
      <c r="AC1607" s="196"/>
      <c r="AD1607" s="196"/>
      <c r="AE1607" s="196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AZ1607" s="33"/>
      <c r="BA1607" s="33"/>
      <c r="BB1607" s="33"/>
      <c r="BC1607" s="33"/>
      <c r="BD1607" s="33"/>
      <c r="BE1607" s="33"/>
      <c r="BF1607" s="33"/>
      <c r="BG1607" s="33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33"/>
      <c r="BT1607" s="33"/>
      <c r="BU1607" s="33"/>
      <c r="BV1607" s="33"/>
      <c r="BW1607" s="33"/>
      <c r="BX1607" s="33"/>
      <c r="BY1607" s="33"/>
      <c r="BZ1607" s="33"/>
      <c r="CA1607" s="33"/>
      <c r="CB1607" s="33"/>
      <c r="CC1607" s="33"/>
      <c r="CD1607" s="33"/>
      <c r="CE1607" s="33"/>
      <c r="CF1607" s="33"/>
      <c r="CG1607" s="33"/>
      <c r="CH1607" s="33"/>
      <c r="CI1607" s="33"/>
      <c r="CJ1607" s="33"/>
      <c r="CK1607" s="33"/>
      <c r="CL1607" s="33"/>
      <c r="CM1607" s="33"/>
      <c r="CN1607" s="33"/>
      <c r="CO1607" s="33"/>
      <c r="CP1607" s="2239"/>
      <c r="CQ1607" s="2239"/>
      <c r="CR1607" s="2239"/>
      <c r="CS1607" s="210"/>
      <c r="CT1607" s="210"/>
      <c r="CU1607" s="210"/>
      <c r="CV1607" s="33"/>
      <c r="CW1607" s="33"/>
      <c r="CX1607" s="33"/>
      <c r="CY1607" s="33"/>
      <c r="CZ1607" s="33"/>
      <c r="DA1607" s="33"/>
      <c r="DB1607" s="1498"/>
      <c r="DC1607" s="1498"/>
      <c r="DD1607" s="1498"/>
      <c r="DE1607" s="33"/>
      <c r="DF1607" s="210"/>
      <c r="DG1607" s="33"/>
      <c r="DH1607" s="33"/>
      <c r="DI1607" s="33"/>
      <c r="DJ1607" s="33"/>
      <c r="DK1607" s="33"/>
      <c r="DL1607" s="33"/>
      <c r="DM1607" s="33"/>
      <c r="DN1607" s="23"/>
      <c r="DO1607" s="33"/>
      <c r="DP1607" s="210"/>
      <c r="DQ1607" s="33"/>
      <c r="DR1607" s="33"/>
      <c r="DS1607" s="33"/>
      <c r="DT1607" s="33"/>
      <c r="DU1607" s="33"/>
      <c r="DV1607" s="33"/>
      <c r="DW1607" s="33"/>
      <c r="DX1607" s="23"/>
      <c r="DY1607" s="33"/>
      <c r="DZ1607" s="2239"/>
      <c r="EA1607" s="210"/>
      <c r="EB1607" s="33"/>
      <c r="EC1607" s="33"/>
      <c r="ED1607" s="201"/>
      <c r="EE1607" s="201"/>
      <c r="EF1607" s="201"/>
      <c r="EG1607" s="201"/>
      <c r="EH1607" s="1581"/>
    </row>
    <row r="1608" spans="1:138" ht="15" hidden="1" customHeight="1" outlineLevel="2">
      <c r="A1608" s="67"/>
      <c r="B1608" s="67"/>
      <c r="C1608" s="95" t="s">
        <v>49</v>
      </c>
      <c r="D1608" s="98"/>
      <c r="E1608" s="67"/>
      <c r="F1608" s="67"/>
      <c r="G1608" s="67"/>
      <c r="H1608" s="86">
        <f>SUM(I1608:L1608)</f>
        <v>0</v>
      </c>
      <c r="I1608" s="67"/>
      <c r="J1608" s="67"/>
      <c r="K1608" s="67"/>
      <c r="L1608" s="67"/>
      <c r="M1608" s="2216"/>
      <c r="N1608" s="85"/>
      <c r="O1608" s="67"/>
      <c r="P1608" s="23"/>
      <c r="Q1608" s="185">
        <f>SUM(R1608:U1608)</f>
        <v>0</v>
      </c>
      <c r="R1608" s="196"/>
      <c r="S1608" s="196"/>
      <c r="T1608" s="196"/>
      <c r="U1608" s="196"/>
      <c r="V1608" s="86">
        <f>SUM(W1608:Z1608)</f>
        <v>0</v>
      </c>
      <c r="W1608" s="67"/>
      <c r="X1608" s="67"/>
      <c r="Y1608" s="67"/>
      <c r="Z1608" s="67"/>
      <c r="AA1608" s="185">
        <f>SUM(AB1608:AE1608)</f>
        <v>0</v>
      </c>
      <c r="AB1608" s="196"/>
      <c r="AC1608" s="196"/>
      <c r="AD1608" s="196"/>
      <c r="AE1608" s="196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  <c r="AZ1608" s="33"/>
      <c r="BA1608" s="33"/>
      <c r="BB1608" s="33"/>
      <c r="BC1608" s="33"/>
      <c r="BD1608" s="33"/>
      <c r="BE1608" s="33"/>
      <c r="BF1608" s="33"/>
      <c r="BG1608" s="33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33"/>
      <c r="BT1608" s="33"/>
      <c r="BU1608" s="33"/>
      <c r="BV1608" s="33"/>
      <c r="BW1608" s="33"/>
      <c r="BX1608" s="33"/>
      <c r="BY1608" s="33"/>
      <c r="BZ1608" s="33"/>
      <c r="CA1608" s="33"/>
      <c r="CB1608" s="33"/>
      <c r="CC1608" s="33"/>
      <c r="CD1608" s="33"/>
      <c r="CE1608" s="33"/>
      <c r="CF1608" s="33"/>
      <c r="CG1608" s="33"/>
      <c r="CH1608" s="33"/>
      <c r="CI1608" s="33"/>
      <c r="CJ1608" s="33"/>
      <c r="CK1608" s="33"/>
      <c r="CL1608" s="33"/>
      <c r="CM1608" s="33"/>
      <c r="CN1608" s="33"/>
      <c r="CO1608" s="33"/>
      <c r="CP1608" s="2239"/>
      <c r="CQ1608" s="2239"/>
      <c r="CR1608" s="2239"/>
      <c r="CS1608" s="210"/>
      <c r="CT1608" s="210"/>
      <c r="CU1608" s="210"/>
      <c r="CV1608" s="33"/>
      <c r="CW1608" s="33"/>
      <c r="CX1608" s="33"/>
      <c r="CY1608" s="33"/>
      <c r="CZ1608" s="33"/>
      <c r="DA1608" s="33"/>
      <c r="DB1608" s="1498"/>
      <c r="DC1608" s="1498"/>
      <c r="DD1608" s="1498"/>
      <c r="DE1608" s="33"/>
      <c r="DF1608" s="210"/>
      <c r="DG1608" s="33"/>
      <c r="DH1608" s="33"/>
      <c r="DI1608" s="33"/>
      <c r="DJ1608" s="33"/>
      <c r="DK1608" s="33"/>
      <c r="DL1608" s="33"/>
      <c r="DM1608" s="33"/>
      <c r="DN1608" s="33"/>
      <c r="DO1608" s="33"/>
      <c r="DP1608" s="210"/>
      <c r="DQ1608" s="33"/>
      <c r="DR1608" s="33"/>
      <c r="DS1608" s="33"/>
      <c r="DT1608" s="33"/>
      <c r="DU1608" s="33"/>
      <c r="DV1608" s="33"/>
      <c r="DW1608" s="33"/>
      <c r="DX1608" s="33"/>
      <c r="DY1608" s="33"/>
      <c r="DZ1608" s="2239"/>
      <c r="EA1608" s="210"/>
      <c r="EB1608" s="33"/>
      <c r="EC1608" s="33"/>
      <c r="ED1608" s="201"/>
      <c r="EE1608" s="201"/>
      <c r="EF1608" s="201"/>
      <c r="EG1608" s="201"/>
      <c r="EH1608" s="1581"/>
    </row>
    <row r="1609" spans="1:138" ht="15" hidden="1" customHeight="1" outlineLevel="2">
      <c r="A1609" s="67"/>
      <c r="B1609" s="67"/>
      <c r="C1609" s="95"/>
      <c r="D1609" s="97" t="s">
        <v>52</v>
      </c>
      <c r="E1609" s="84"/>
      <c r="F1609" s="84"/>
      <c r="G1609" s="84"/>
      <c r="H1609" s="84"/>
      <c r="I1609" s="84"/>
      <c r="J1609" s="84"/>
      <c r="K1609" s="84"/>
      <c r="L1609" s="84"/>
      <c r="M1609" s="2199"/>
      <c r="N1609" s="68"/>
      <c r="O1609" s="84"/>
      <c r="P1609" s="185"/>
      <c r="Q1609" s="185"/>
      <c r="R1609" s="185"/>
      <c r="S1609" s="185"/>
      <c r="T1609" s="185"/>
      <c r="U1609" s="185"/>
      <c r="V1609" s="84"/>
      <c r="W1609" s="84"/>
      <c r="X1609" s="84"/>
      <c r="Y1609" s="84"/>
      <c r="Z1609" s="84"/>
      <c r="AA1609" s="185"/>
      <c r="AB1609" s="185"/>
      <c r="AC1609" s="185"/>
      <c r="AD1609" s="185"/>
      <c r="AE1609" s="185"/>
      <c r="AF1609" s="105"/>
      <c r="AG1609" s="105"/>
      <c r="AH1609" s="185">
        <f>SUM(AH1606:AH1608)</f>
        <v>0</v>
      </c>
      <c r="AI1609" s="185">
        <f>SUM(AI1606:AI1608)</f>
        <v>0</v>
      </c>
      <c r="AJ1609" s="185">
        <f t="shared" ref="AJ1609:AV1609" si="4211">SUM(AJ1606:AJ1608)</f>
        <v>0</v>
      </c>
      <c r="AK1609" s="185">
        <f t="shared" si="4211"/>
        <v>0</v>
      </c>
      <c r="AL1609" s="185">
        <f t="shared" si="4211"/>
        <v>0</v>
      </c>
      <c r="AM1609" s="185">
        <f t="shared" si="4211"/>
        <v>0</v>
      </c>
      <c r="AN1609" s="185">
        <f t="shared" si="4211"/>
        <v>0</v>
      </c>
      <c r="AO1609" s="185">
        <f t="shared" si="4211"/>
        <v>0</v>
      </c>
      <c r="AP1609" s="185">
        <f t="shared" si="4211"/>
        <v>0</v>
      </c>
      <c r="AQ1609" s="185">
        <f t="shared" si="4211"/>
        <v>0</v>
      </c>
      <c r="AR1609" s="185">
        <f t="shared" si="4211"/>
        <v>0</v>
      </c>
      <c r="AS1609" s="185">
        <f t="shared" si="4211"/>
        <v>0</v>
      </c>
      <c r="AT1609" s="185">
        <f t="shared" si="4211"/>
        <v>0</v>
      </c>
      <c r="AU1609" s="185">
        <f t="shared" si="4211"/>
        <v>0</v>
      </c>
      <c r="AV1609" s="185">
        <f t="shared" si="4211"/>
        <v>0</v>
      </c>
      <c r="AW1609" s="185">
        <f>SUM(AW1606:AW1608)</f>
        <v>0</v>
      </c>
      <c r="AX1609" s="185">
        <f>SUM(AX1606:AX1608)</f>
        <v>0</v>
      </c>
      <c r="AY1609" s="185">
        <f t="shared" ref="AY1609:BK1609" si="4212">SUM(AY1606:AY1608)</f>
        <v>0</v>
      </c>
      <c r="AZ1609" s="185">
        <f t="shared" si="4212"/>
        <v>0</v>
      </c>
      <c r="BA1609" s="185">
        <f t="shared" si="4212"/>
        <v>0</v>
      </c>
      <c r="BB1609" s="185">
        <f t="shared" si="4212"/>
        <v>0</v>
      </c>
      <c r="BC1609" s="185">
        <f t="shared" si="4212"/>
        <v>0</v>
      </c>
      <c r="BD1609" s="185">
        <f t="shared" si="4212"/>
        <v>0</v>
      </c>
      <c r="BE1609" s="185">
        <f t="shared" si="4212"/>
        <v>0</v>
      </c>
      <c r="BF1609" s="185">
        <f t="shared" si="4212"/>
        <v>0</v>
      </c>
      <c r="BG1609" s="185">
        <f t="shared" si="4212"/>
        <v>0</v>
      </c>
      <c r="BH1609" s="185">
        <f t="shared" si="4212"/>
        <v>0</v>
      </c>
      <c r="BI1609" s="185">
        <f t="shared" si="4212"/>
        <v>0</v>
      </c>
      <c r="BJ1609" s="185">
        <f t="shared" si="4212"/>
        <v>0</v>
      </c>
      <c r="BK1609" s="185">
        <f t="shared" si="4212"/>
        <v>0</v>
      </c>
      <c r="BL1609" s="185">
        <f>SUM(BL1606:BL1608)</f>
        <v>0</v>
      </c>
      <c r="BM1609" s="185">
        <f>SUM(BM1606:BM1608)</f>
        <v>0</v>
      </c>
      <c r="BN1609" s="185">
        <f t="shared" ref="BN1609:BZ1609" si="4213">SUM(BN1606:BN1608)</f>
        <v>0</v>
      </c>
      <c r="BO1609" s="185">
        <f t="shared" si="4213"/>
        <v>0</v>
      </c>
      <c r="BP1609" s="185">
        <f t="shared" si="4213"/>
        <v>0</v>
      </c>
      <c r="BQ1609" s="185">
        <f t="shared" si="4213"/>
        <v>0</v>
      </c>
      <c r="BR1609" s="185">
        <f t="shared" si="4213"/>
        <v>0</v>
      </c>
      <c r="BS1609" s="185">
        <f t="shared" si="4213"/>
        <v>0</v>
      </c>
      <c r="BT1609" s="185">
        <f t="shared" si="4213"/>
        <v>0</v>
      </c>
      <c r="BU1609" s="185">
        <f t="shared" si="4213"/>
        <v>0</v>
      </c>
      <c r="BV1609" s="185">
        <f t="shared" si="4213"/>
        <v>0</v>
      </c>
      <c r="BW1609" s="185">
        <f t="shared" si="4213"/>
        <v>0</v>
      </c>
      <c r="BX1609" s="185">
        <f t="shared" si="4213"/>
        <v>0</v>
      </c>
      <c r="BY1609" s="185">
        <f t="shared" si="4213"/>
        <v>0</v>
      </c>
      <c r="BZ1609" s="185">
        <f t="shared" si="4213"/>
        <v>0</v>
      </c>
      <c r="CA1609" s="185">
        <f>SUM(CA1606:CA1608)</f>
        <v>0</v>
      </c>
      <c r="CB1609" s="185">
        <f>SUM(CB1606:CB1608)</f>
        <v>0</v>
      </c>
      <c r="CC1609" s="185">
        <f t="shared" ref="CC1609:CO1609" si="4214">SUM(CC1606:CC1608)</f>
        <v>0</v>
      </c>
      <c r="CD1609" s="185">
        <f t="shared" si="4214"/>
        <v>0</v>
      </c>
      <c r="CE1609" s="185">
        <f t="shared" si="4214"/>
        <v>0</v>
      </c>
      <c r="CF1609" s="185">
        <f t="shared" si="4214"/>
        <v>0</v>
      </c>
      <c r="CG1609" s="185">
        <f t="shared" si="4214"/>
        <v>0</v>
      </c>
      <c r="CH1609" s="185">
        <f t="shared" si="4214"/>
        <v>0</v>
      </c>
      <c r="CI1609" s="185">
        <f t="shared" si="4214"/>
        <v>0</v>
      </c>
      <c r="CJ1609" s="185">
        <f t="shared" si="4214"/>
        <v>0</v>
      </c>
      <c r="CK1609" s="185">
        <f t="shared" si="4214"/>
        <v>0</v>
      </c>
      <c r="CL1609" s="185">
        <f t="shared" si="4214"/>
        <v>0</v>
      </c>
      <c r="CM1609" s="185">
        <f t="shared" si="4214"/>
        <v>0</v>
      </c>
      <c r="CN1609" s="185">
        <f t="shared" si="4214"/>
        <v>0</v>
      </c>
      <c r="CO1609" s="185">
        <f t="shared" si="4214"/>
        <v>0</v>
      </c>
      <c r="CP1609" s="2234">
        <f t="shared" ref="CP1609:CX1609" si="4215">SUM(CP1606:CP1608)</f>
        <v>0</v>
      </c>
      <c r="CQ1609" s="2234">
        <f t="shared" si="4215"/>
        <v>0</v>
      </c>
      <c r="CR1609" s="2234">
        <f t="shared" si="4215"/>
        <v>0</v>
      </c>
      <c r="CS1609" s="283">
        <f t="shared" si="4215"/>
        <v>0</v>
      </c>
      <c r="CT1609" s="283">
        <f t="shared" si="4215"/>
        <v>0</v>
      </c>
      <c r="CU1609" s="283">
        <f t="shared" si="4215"/>
        <v>0</v>
      </c>
      <c r="CV1609" s="185">
        <f t="shared" si="4215"/>
        <v>0</v>
      </c>
      <c r="CW1609" s="185">
        <f t="shared" si="4215"/>
        <v>0</v>
      </c>
      <c r="CX1609" s="185">
        <f t="shared" si="4215"/>
        <v>0</v>
      </c>
      <c r="CY1609" s="185">
        <f t="shared" ref="CY1609:DA1609" si="4216">SUM(CY1606:CY1608)</f>
        <v>0</v>
      </c>
      <c r="CZ1609" s="185">
        <f t="shared" si="4216"/>
        <v>0</v>
      </c>
      <c r="DA1609" s="185">
        <f t="shared" si="4216"/>
        <v>0</v>
      </c>
      <c r="DB1609" s="1622"/>
      <c r="DC1609" s="1622"/>
      <c r="DD1609" s="1622"/>
      <c r="DE1609" s="185">
        <f>SUM(DE1606:DE1608)</f>
        <v>0</v>
      </c>
      <c r="DF1609" s="283"/>
      <c r="DG1609" s="185"/>
      <c r="DH1609" s="185"/>
      <c r="DI1609" s="185"/>
      <c r="DJ1609" s="185"/>
      <c r="DK1609" s="185"/>
      <c r="DL1609" s="185"/>
      <c r="DM1609" s="185"/>
      <c r="DN1609" s="33"/>
      <c r="DO1609" s="185"/>
      <c r="DP1609" s="283"/>
      <c r="DQ1609" s="185"/>
      <c r="DR1609" s="185"/>
      <c r="DS1609" s="185"/>
      <c r="DT1609" s="185"/>
      <c r="DU1609" s="185"/>
      <c r="DV1609" s="185"/>
      <c r="DW1609" s="185"/>
      <c r="DX1609" s="33"/>
      <c r="DY1609" s="185"/>
      <c r="DZ1609" s="2234">
        <f>SUM(DZ1606:DZ1608)</f>
        <v>0</v>
      </c>
      <c r="EA1609" s="283">
        <f t="shared" ref="EA1609:EB1609" si="4217">SUM(EA1606:EA1608)</f>
        <v>0</v>
      </c>
      <c r="EB1609" s="185">
        <f t="shared" si="4217"/>
        <v>0</v>
      </c>
      <c r="EC1609" s="185">
        <f t="shared" ref="EC1609" si="4218">SUM(EC1606:EC1608)</f>
        <v>0</v>
      </c>
      <c r="ED1609" s="202"/>
      <c r="EE1609" s="202"/>
      <c r="EF1609" s="202"/>
      <c r="EG1609" s="202"/>
      <c r="EH1609" s="1614"/>
    </row>
    <row r="1610" spans="1:138" ht="15" hidden="1" customHeight="1" outlineLevel="2">
      <c r="A1610" s="67"/>
      <c r="B1610" s="67"/>
      <c r="C1610" s="93" t="s">
        <v>65</v>
      </c>
      <c r="D1610" s="94" t="s">
        <v>128</v>
      </c>
      <c r="E1610" s="84"/>
      <c r="F1610" s="84"/>
      <c r="G1610" s="84"/>
      <c r="H1610" s="84"/>
      <c r="I1610" s="84"/>
      <c r="J1610" s="84"/>
      <c r="K1610" s="84"/>
      <c r="L1610" s="84"/>
      <c r="M1610" s="2199"/>
      <c r="N1610" s="68"/>
      <c r="O1610" s="84"/>
      <c r="P1610" s="185"/>
      <c r="Q1610" s="185"/>
      <c r="R1610" s="185"/>
      <c r="S1610" s="185"/>
      <c r="T1610" s="185"/>
      <c r="U1610" s="185"/>
      <c r="V1610" s="84"/>
      <c r="W1610" s="84"/>
      <c r="X1610" s="84"/>
      <c r="Y1610" s="84"/>
      <c r="Z1610" s="84"/>
      <c r="AA1610" s="185"/>
      <c r="AB1610" s="185"/>
      <c r="AC1610" s="185"/>
      <c r="AD1610" s="185"/>
      <c r="AE1610" s="185"/>
      <c r="AF1610" s="23"/>
      <c r="AG1610" s="23"/>
      <c r="AH1610" s="185"/>
      <c r="AI1610" s="185"/>
      <c r="AJ1610" s="185"/>
      <c r="AK1610" s="185"/>
      <c r="AL1610" s="185"/>
      <c r="AM1610" s="185"/>
      <c r="AN1610" s="185"/>
      <c r="AO1610" s="185"/>
      <c r="AP1610" s="185"/>
      <c r="AQ1610" s="185"/>
      <c r="AR1610" s="185"/>
      <c r="AS1610" s="185"/>
      <c r="AT1610" s="185"/>
      <c r="AU1610" s="185"/>
      <c r="AV1610" s="185"/>
      <c r="AW1610" s="185"/>
      <c r="AX1610" s="185"/>
      <c r="AY1610" s="185"/>
      <c r="AZ1610" s="185"/>
      <c r="BA1610" s="185"/>
      <c r="BB1610" s="185"/>
      <c r="BC1610" s="185"/>
      <c r="BD1610" s="185"/>
      <c r="BE1610" s="185"/>
      <c r="BF1610" s="185"/>
      <c r="BG1610" s="185"/>
      <c r="BH1610" s="185"/>
      <c r="BI1610" s="185"/>
      <c r="BJ1610" s="185"/>
      <c r="BK1610" s="185"/>
      <c r="BL1610" s="185"/>
      <c r="BM1610" s="185"/>
      <c r="BN1610" s="185"/>
      <c r="BO1610" s="185"/>
      <c r="BP1610" s="185"/>
      <c r="BQ1610" s="185"/>
      <c r="BR1610" s="185"/>
      <c r="BS1610" s="185"/>
      <c r="BT1610" s="185"/>
      <c r="BU1610" s="185"/>
      <c r="BV1610" s="185"/>
      <c r="BW1610" s="185"/>
      <c r="BX1610" s="185"/>
      <c r="BY1610" s="185"/>
      <c r="BZ1610" s="185"/>
      <c r="CA1610" s="185"/>
      <c r="CB1610" s="185"/>
      <c r="CC1610" s="185"/>
      <c r="CD1610" s="185"/>
      <c r="CE1610" s="185"/>
      <c r="CF1610" s="185"/>
      <c r="CG1610" s="185"/>
      <c r="CH1610" s="185"/>
      <c r="CI1610" s="185"/>
      <c r="CJ1610" s="185"/>
      <c r="CK1610" s="185"/>
      <c r="CL1610" s="185"/>
      <c r="CM1610" s="185"/>
      <c r="CN1610" s="185"/>
      <c r="CO1610" s="185"/>
      <c r="CP1610" s="2234"/>
      <c r="CQ1610" s="2234"/>
      <c r="CR1610" s="2234"/>
      <c r="CS1610" s="283"/>
      <c r="CT1610" s="283"/>
      <c r="CU1610" s="283"/>
      <c r="CV1610" s="185"/>
      <c r="CW1610" s="185"/>
      <c r="CX1610" s="185"/>
      <c r="CY1610" s="185"/>
      <c r="CZ1610" s="185"/>
      <c r="DA1610" s="185"/>
      <c r="DB1610" s="1622"/>
      <c r="DC1610" s="1622"/>
      <c r="DD1610" s="1622"/>
      <c r="DE1610" s="185"/>
      <c r="DF1610" s="283"/>
      <c r="DG1610" s="185"/>
      <c r="DH1610" s="185"/>
      <c r="DI1610" s="185"/>
      <c r="DJ1610" s="185"/>
      <c r="DK1610" s="185"/>
      <c r="DL1610" s="185"/>
      <c r="DM1610" s="185"/>
      <c r="DN1610" s="185"/>
      <c r="DO1610" s="185"/>
      <c r="DP1610" s="283"/>
      <c r="DQ1610" s="185"/>
      <c r="DR1610" s="185"/>
      <c r="DS1610" s="185"/>
      <c r="DT1610" s="185"/>
      <c r="DU1610" s="185"/>
      <c r="DV1610" s="185"/>
      <c r="DW1610" s="185"/>
      <c r="DX1610" s="185"/>
      <c r="DY1610" s="185"/>
      <c r="DZ1610" s="2234"/>
      <c r="EA1610" s="283"/>
      <c r="EB1610" s="185"/>
      <c r="EC1610" s="185"/>
      <c r="ED1610" s="202"/>
      <c r="EE1610" s="202"/>
      <c r="EF1610" s="202"/>
      <c r="EG1610" s="202"/>
      <c r="EH1610" s="1614"/>
    </row>
    <row r="1611" spans="1:138" ht="15" hidden="1" customHeight="1" outlineLevel="2">
      <c r="A1611" s="67"/>
      <c r="B1611" s="67"/>
      <c r="C1611" s="95"/>
      <c r="D1611" s="98"/>
      <c r="E1611" s="67"/>
      <c r="F1611" s="67"/>
      <c r="G1611" s="67"/>
      <c r="H1611" s="86">
        <f>SUM(I1611:L1611)</f>
        <v>0</v>
      </c>
      <c r="I1611" s="67"/>
      <c r="J1611" s="67"/>
      <c r="K1611" s="67"/>
      <c r="L1611" s="67"/>
      <c r="M1611" s="2216"/>
      <c r="N1611" s="85"/>
      <c r="O1611" s="67"/>
      <c r="P1611" s="23"/>
      <c r="Q1611" s="185">
        <f>SUM(R1611:U1611)</f>
        <v>0</v>
      </c>
      <c r="R1611" s="23"/>
      <c r="S1611" s="23"/>
      <c r="T1611" s="23"/>
      <c r="U1611" s="23"/>
      <c r="V1611" s="86">
        <f>SUM(W1611:Z1611)</f>
        <v>0</v>
      </c>
      <c r="W1611" s="67"/>
      <c r="X1611" s="67"/>
      <c r="Y1611" s="67"/>
      <c r="Z1611" s="67"/>
      <c r="AA1611" s="185">
        <f>SUM(AB1611:AE1611)</f>
        <v>0</v>
      </c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23"/>
      <c r="AY1611" s="23"/>
      <c r="AZ1611" s="23"/>
      <c r="BA1611" s="23"/>
      <c r="BB1611" s="23"/>
      <c r="BC1611" s="23"/>
      <c r="BD1611" s="23"/>
      <c r="BE1611" s="23"/>
      <c r="BF1611" s="23"/>
      <c r="BG1611" s="23"/>
      <c r="BH1611" s="23"/>
      <c r="BI1611" s="23"/>
      <c r="BJ1611" s="23"/>
      <c r="BK1611" s="23"/>
      <c r="BL1611" s="23"/>
      <c r="BM1611" s="23"/>
      <c r="BN1611" s="23"/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3"/>
      <c r="CG1611" s="23"/>
      <c r="CH1611" s="23"/>
      <c r="CI1611" s="23"/>
      <c r="CJ1611" s="23"/>
      <c r="CK1611" s="23"/>
      <c r="CL1611" s="23"/>
      <c r="CM1611" s="23"/>
      <c r="CN1611" s="23"/>
      <c r="CO1611" s="23"/>
      <c r="CP1611" s="2216"/>
      <c r="CQ1611" s="2216"/>
      <c r="CR1611" s="2216"/>
      <c r="CS1611" s="85"/>
      <c r="CT1611" s="85"/>
      <c r="CU1611" s="85"/>
      <c r="CV1611" s="23"/>
      <c r="CW1611" s="23"/>
      <c r="CX1611" s="23"/>
      <c r="CY1611" s="23"/>
      <c r="CZ1611" s="23"/>
      <c r="DA1611" s="23"/>
      <c r="DB1611" s="1496"/>
      <c r="DC1611" s="1496"/>
      <c r="DD1611" s="1496"/>
      <c r="DE1611" s="23"/>
      <c r="DF1611" s="85"/>
      <c r="DG1611" s="23"/>
      <c r="DH1611" s="23"/>
      <c r="DI1611" s="23"/>
      <c r="DJ1611" s="23"/>
      <c r="DK1611" s="23"/>
      <c r="DL1611" s="23"/>
      <c r="DM1611" s="23"/>
      <c r="DN1611" s="185"/>
      <c r="DO1611" s="23"/>
      <c r="DP1611" s="85"/>
      <c r="DQ1611" s="23"/>
      <c r="DR1611" s="23"/>
      <c r="DS1611" s="23"/>
      <c r="DT1611" s="23"/>
      <c r="DU1611" s="23"/>
      <c r="DV1611" s="23"/>
      <c r="DW1611" s="23"/>
      <c r="DX1611" s="185"/>
      <c r="DY1611" s="23"/>
      <c r="DZ1611" s="2216"/>
      <c r="EA1611" s="85"/>
      <c r="EB1611" s="23"/>
      <c r="EC1611" s="23"/>
      <c r="ED1611" s="171"/>
      <c r="EE1611" s="171"/>
      <c r="EF1611" s="171"/>
      <c r="EG1611" s="171"/>
      <c r="EH1611" s="1291"/>
    </row>
    <row r="1612" spans="1:138" ht="15" hidden="1" customHeight="1" outlineLevel="2">
      <c r="A1612" s="67"/>
      <c r="B1612" s="67"/>
      <c r="C1612" s="95"/>
      <c r="D1612" s="98"/>
      <c r="E1612" s="67"/>
      <c r="F1612" s="67"/>
      <c r="G1612" s="67"/>
      <c r="H1612" s="86">
        <f>SUM(I1612:L1612)</f>
        <v>0</v>
      </c>
      <c r="I1612" s="67"/>
      <c r="J1612" s="67"/>
      <c r="K1612" s="67"/>
      <c r="L1612" s="67"/>
      <c r="M1612" s="2216"/>
      <c r="N1612" s="85"/>
      <c r="O1612" s="67"/>
      <c r="P1612" s="23"/>
      <c r="Q1612" s="185">
        <f>SUM(R1612:U1612)</f>
        <v>0</v>
      </c>
      <c r="R1612" s="196"/>
      <c r="S1612" s="196"/>
      <c r="T1612" s="196"/>
      <c r="U1612" s="196"/>
      <c r="V1612" s="86">
        <f>SUM(W1612:Z1612)</f>
        <v>0</v>
      </c>
      <c r="W1612" s="67"/>
      <c r="X1612" s="67"/>
      <c r="Y1612" s="67"/>
      <c r="Z1612" s="67"/>
      <c r="AA1612" s="185">
        <f>SUM(AB1612:AE1612)</f>
        <v>0</v>
      </c>
      <c r="AB1612" s="196"/>
      <c r="AC1612" s="196"/>
      <c r="AD1612" s="196"/>
      <c r="AE1612" s="196"/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  <c r="AX1612" s="33"/>
      <c r="AY1612" s="33"/>
      <c r="AZ1612" s="33"/>
      <c r="BA1612" s="33"/>
      <c r="BB1612" s="33"/>
      <c r="BC1612" s="33"/>
      <c r="BD1612" s="33"/>
      <c r="BE1612" s="33"/>
      <c r="BF1612" s="33"/>
      <c r="BG1612" s="33"/>
      <c r="BH1612" s="33"/>
      <c r="BI1612" s="33"/>
      <c r="BJ1612" s="33"/>
      <c r="BK1612" s="33"/>
      <c r="BL1612" s="33"/>
      <c r="BM1612" s="33"/>
      <c r="BN1612" s="33"/>
      <c r="BO1612" s="33"/>
      <c r="BP1612" s="33"/>
      <c r="BQ1612" s="33"/>
      <c r="BR1612" s="33"/>
      <c r="BS1612" s="33"/>
      <c r="BT1612" s="33"/>
      <c r="BU1612" s="33"/>
      <c r="BV1612" s="33"/>
      <c r="BW1612" s="33"/>
      <c r="BX1612" s="33"/>
      <c r="BY1612" s="33"/>
      <c r="BZ1612" s="33"/>
      <c r="CA1612" s="33"/>
      <c r="CB1612" s="33"/>
      <c r="CC1612" s="33"/>
      <c r="CD1612" s="33"/>
      <c r="CE1612" s="33"/>
      <c r="CF1612" s="33"/>
      <c r="CG1612" s="33"/>
      <c r="CH1612" s="33"/>
      <c r="CI1612" s="33"/>
      <c r="CJ1612" s="33"/>
      <c r="CK1612" s="33"/>
      <c r="CL1612" s="33"/>
      <c r="CM1612" s="33"/>
      <c r="CN1612" s="33"/>
      <c r="CO1612" s="33"/>
      <c r="CP1612" s="2239"/>
      <c r="CQ1612" s="2239"/>
      <c r="CR1612" s="2239"/>
      <c r="CS1612" s="210"/>
      <c r="CT1612" s="210"/>
      <c r="CU1612" s="210"/>
      <c r="CV1612" s="33"/>
      <c r="CW1612" s="33"/>
      <c r="CX1612" s="33"/>
      <c r="CY1612" s="33"/>
      <c r="CZ1612" s="33"/>
      <c r="DA1612" s="33"/>
      <c r="DB1612" s="1498"/>
      <c r="DC1612" s="1498"/>
      <c r="DD1612" s="1498"/>
      <c r="DE1612" s="33"/>
      <c r="DF1612" s="210"/>
      <c r="DG1612" s="33"/>
      <c r="DH1612" s="33"/>
      <c r="DI1612" s="33"/>
      <c r="DJ1612" s="33"/>
      <c r="DK1612" s="33"/>
      <c r="DL1612" s="33"/>
      <c r="DM1612" s="33"/>
      <c r="DN1612" s="23"/>
      <c r="DO1612" s="33"/>
      <c r="DP1612" s="210"/>
      <c r="DQ1612" s="33"/>
      <c r="DR1612" s="33"/>
      <c r="DS1612" s="33"/>
      <c r="DT1612" s="33"/>
      <c r="DU1612" s="33"/>
      <c r="DV1612" s="33"/>
      <c r="DW1612" s="33"/>
      <c r="DX1612" s="23"/>
      <c r="DY1612" s="33"/>
      <c r="DZ1612" s="2239"/>
      <c r="EA1612" s="210"/>
      <c r="EB1612" s="33"/>
      <c r="EC1612" s="33"/>
      <c r="ED1612" s="201"/>
      <c r="EE1612" s="201"/>
      <c r="EF1612" s="201"/>
      <c r="EG1612" s="201"/>
      <c r="EH1612" s="1581"/>
    </row>
    <row r="1613" spans="1:138" ht="15" hidden="1" customHeight="1" outlineLevel="2">
      <c r="A1613" s="67"/>
      <c r="B1613" s="67"/>
      <c r="C1613" s="95" t="s">
        <v>49</v>
      </c>
      <c r="D1613" s="98"/>
      <c r="E1613" s="67"/>
      <c r="F1613" s="67"/>
      <c r="G1613" s="67"/>
      <c r="H1613" s="86">
        <f>SUM(I1613:L1613)</f>
        <v>0</v>
      </c>
      <c r="I1613" s="67"/>
      <c r="J1613" s="67"/>
      <c r="K1613" s="67"/>
      <c r="L1613" s="67"/>
      <c r="M1613" s="2216"/>
      <c r="N1613" s="85"/>
      <c r="O1613" s="67"/>
      <c r="P1613" s="23"/>
      <c r="Q1613" s="185">
        <f>SUM(R1613:U1613)</f>
        <v>0</v>
      </c>
      <c r="R1613" s="196"/>
      <c r="S1613" s="196"/>
      <c r="T1613" s="196"/>
      <c r="U1613" s="196"/>
      <c r="V1613" s="86">
        <f>SUM(W1613:Z1613)</f>
        <v>0</v>
      </c>
      <c r="W1613" s="67"/>
      <c r="X1613" s="67"/>
      <c r="Y1613" s="67"/>
      <c r="Z1613" s="67"/>
      <c r="AA1613" s="185">
        <f>SUM(AB1613:AE1613)</f>
        <v>0</v>
      </c>
      <c r="AB1613" s="196"/>
      <c r="AC1613" s="196"/>
      <c r="AD1613" s="196"/>
      <c r="AE1613" s="196"/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  <c r="AX1613" s="33"/>
      <c r="AY1613" s="33"/>
      <c r="AZ1613" s="33"/>
      <c r="BA1613" s="33"/>
      <c r="BB1613" s="33"/>
      <c r="BC1613" s="33"/>
      <c r="BD1613" s="33"/>
      <c r="BE1613" s="33"/>
      <c r="BF1613" s="33"/>
      <c r="BG1613" s="33"/>
      <c r="BH1613" s="33"/>
      <c r="BI1613" s="33"/>
      <c r="BJ1613" s="33"/>
      <c r="BK1613" s="33"/>
      <c r="BL1613" s="33"/>
      <c r="BM1613" s="33"/>
      <c r="BN1613" s="33"/>
      <c r="BO1613" s="33"/>
      <c r="BP1613" s="33"/>
      <c r="BQ1613" s="33"/>
      <c r="BR1613" s="33"/>
      <c r="BS1613" s="33"/>
      <c r="BT1613" s="33"/>
      <c r="BU1613" s="33"/>
      <c r="BV1613" s="33"/>
      <c r="BW1613" s="33"/>
      <c r="BX1613" s="33"/>
      <c r="BY1613" s="33"/>
      <c r="BZ1613" s="33"/>
      <c r="CA1613" s="33"/>
      <c r="CB1613" s="33"/>
      <c r="CC1613" s="33"/>
      <c r="CD1613" s="33"/>
      <c r="CE1613" s="33"/>
      <c r="CF1613" s="33"/>
      <c r="CG1613" s="33"/>
      <c r="CH1613" s="33"/>
      <c r="CI1613" s="33"/>
      <c r="CJ1613" s="33"/>
      <c r="CK1613" s="33"/>
      <c r="CL1613" s="33"/>
      <c r="CM1613" s="33"/>
      <c r="CN1613" s="33"/>
      <c r="CO1613" s="33"/>
      <c r="CP1613" s="2239"/>
      <c r="CQ1613" s="2239"/>
      <c r="CR1613" s="2239"/>
      <c r="CS1613" s="210"/>
      <c r="CT1613" s="210"/>
      <c r="CU1613" s="210"/>
      <c r="CV1613" s="33"/>
      <c r="CW1613" s="33"/>
      <c r="CX1613" s="33"/>
      <c r="CY1613" s="33"/>
      <c r="CZ1613" s="33"/>
      <c r="DA1613" s="33"/>
      <c r="DB1613" s="1498"/>
      <c r="DC1613" s="1498"/>
      <c r="DD1613" s="1498"/>
      <c r="DE1613" s="33"/>
      <c r="DF1613" s="210"/>
      <c r="DG1613" s="33"/>
      <c r="DH1613" s="33"/>
      <c r="DI1613" s="33"/>
      <c r="DJ1613" s="33"/>
      <c r="DK1613" s="33"/>
      <c r="DL1613" s="33"/>
      <c r="DM1613" s="33"/>
      <c r="DN1613" s="33"/>
      <c r="DO1613" s="33"/>
      <c r="DP1613" s="210"/>
      <c r="DQ1613" s="33"/>
      <c r="DR1613" s="33"/>
      <c r="DS1613" s="33"/>
      <c r="DT1613" s="33"/>
      <c r="DU1613" s="33"/>
      <c r="DV1613" s="33"/>
      <c r="DW1613" s="33"/>
      <c r="DX1613" s="33"/>
      <c r="DY1613" s="33"/>
      <c r="DZ1613" s="2239"/>
      <c r="EA1613" s="210"/>
      <c r="EB1613" s="33"/>
      <c r="EC1613" s="33"/>
      <c r="ED1613" s="201"/>
      <c r="EE1613" s="201"/>
      <c r="EF1613" s="201"/>
      <c r="EG1613" s="201"/>
      <c r="EH1613" s="1581"/>
    </row>
    <row r="1614" spans="1:138" ht="15" hidden="1" customHeight="1" outlineLevel="2">
      <c r="A1614" s="67"/>
      <c r="B1614" s="67"/>
      <c r="C1614" s="95"/>
      <c r="D1614" s="97" t="s">
        <v>52</v>
      </c>
      <c r="E1614" s="84"/>
      <c r="F1614" s="84"/>
      <c r="G1614" s="84"/>
      <c r="H1614" s="84"/>
      <c r="I1614" s="84"/>
      <c r="J1614" s="84"/>
      <c r="K1614" s="84"/>
      <c r="L1614" s="84"/>
      <c r="M1614" s="2199"/>
      <c r="N1614" s="68"/>
      <c r="O1614" s="84"/>
      <c r="P1614" s="185"/>
      <c r="Q1614" s="185"/>
      <c r="R1614" s="185"/>
      <c r="S1614" s="185"/>
      <c r="T1614" s="185"/>
      <c r="U1614" s="185"/>
      <c r="V1614" s="84"/>
      <c r="W1614" s="84"/>
      <c r="X1614" s="84"/>
      <c r="Y1614" s="84"/>
      <c r="Z1614" s="84"/>
      <c r="AA1614" s="185"/>
      <c r="AB1614" s="185"/>
      <c r="AC1614" s="185"/>
      <c r="AD1614" s="185"/>
      <c r="AE1614" s="185"/>
      <c r="AF1614" s="105"/>
      <c r="AG1614" s="105"/>
      <c r="AH1614" s="185">
        <f>SUM(AH1611:AH1613)</f>
        <v>0</v>
      </c>
      <c r="AI1614" s="185">
        <f>SUM(AI1611:AI1613)</f>
        <v>0</v>
      </c>
      <c r="AJ1614" s="185">
        <f t="shared" ref="AJ1614:AV1614" si="4219">SUM(AJ1611:AJ1613)</f>
        <v>0</v>
      </c>
      <c r="AK1614" s="185">
        <f t="shared" si="4219"/>
        <v>0</v>
      </c>
      <c r="AL1614" s="185">
        <f t="shared" si="4219"/>
        <v>0</v>
      </c>
      <c r="AM1614" s="185">
        <f t="shared" si="4219"/>
        <v>0</v>
      </c>
      <c r="AN1614" s="185">
        <f t="shared" si="4219"/>
        <v>0</v>
      </c>
      <c r="AO1614" s="185">
        <f t="shared" si="4219"/>
        <v>0</v>
      </c>
      <c r="AP1614" s="185">
        <f t="shared" si="4219"/>
        <v>0</v>
      </c>
      <c r="AQ1614" s="185">
        <f t="shared" si="4219"/>
        <v>0</v>
      </c>
      <c r="AR1614" s="185">
        <f t="shared" si="4219"/>
        <v>0</v>
      </c>
      <c r="AS1614" s="185">
        <f t="shared" si="4219"/>
        <v>0</v>
      </c>
      <c r="AT1614" s="185">
        <f t="shared" si="4219"/>
        <v>0</v>
      </c>
      <c r="AU1614" s="185">
        <f t="shared" si="4219"/>
        <v>0</v>
      </c>
      <c r="AV1614" s="185">
        <f t="shared" si="4219"/>
        <v>0</v>
      </c>
      <c r="AW1614" s="185">
        <f>SUM(AW1611:AW1613)</f>
        <v>0</v>
      </c>
      <c r="AX1614" s="185">
        <f>SUM(AX1611:AX1613)</f>
        <v>0</v>
      </c>
      <c r="AY1614" s="185">
        <f t="shared" ref="AY1614:BK1614" si="4220">SUM(AY1611:AY1613)</f>
        <v>0</v>
      </c>
      <c r="AZ1614" s="185">
        <f t="shared" si="4220"/>
        <v>0</v>
      </c>
      <c r="BA1614" s="185">
        <f t="shared" si="4220"/>
        <v>0</v>
      </c>
      <c r="BB1614" s="185">
        <f t="shared" si="4220"/>
        <v>0</v>
      </c>
      <c r="BC1614" s="185">
        <f t="shared" si="4220"/>
        <v>0</v>
      </c>
      <c r="BD1614" s="185">
        <f t="shared" si="4220"/>
        <v>0</v>
      </c>
      <c r="BE1614" s="185">
        <f t="shared" si="4220"/>
        <v>0</v>
      </c>
      <c r="BF1614" s="185">
        <f t="shared" si="4220"/>
        <v>0</v>
      </c>
      <c r="BG1614" s="185">
        <f t="shared" si="4220"/>
        <v>0</v>
      </c>
      <c r="BH1614" s="185">
        <f t="shared" si="4220"/>
        <v>0</v>
      </c>
      <c r="BI1614" s="185">
        <f t="shared" si="4220"/>
        <v>0</v>
      </c>
      <c r="BJ1614" s="185">
        <f t="shared" si="4220"/>
        <v>0</v>
      </c>
      <c r="BK1614" s="185">
        <f t="shared" si="4220"/>
        <v>0</v>
      </c>
      <c r="BL1614" s="185">
        <f>SUM(BL1611:BL1613)</f>
        <v>0</v>
      </c>
      <c r="BM1614" s="185">
        <f>SUM(BM1611:BM1613)</f>
        <v>0</v>
      </c>
      <c r="BN1614" s="185">
        <f t="shared" ref="BN1614:BZ1614" si="4221">SUM(BN1611:BN1613)</f>
        <v>0</v>
      </c>
      <c r="BO1614" s="185">
        <f t="shared" si="4221"/>
        <v>0</v>
      </c>
      <c r="BP1614" s="185">
        <f t="shared" si="4221"/>
        <v>0</v>
      </c>
      <c r="BQ1614" s="185">
        <f t="shared" si="4221"/>
        <v>0</v>
      </c>
      <c r="BR1614" s="185">
        <f t="shared" si="4221"/>
        <v>0</v>
      </c>
      <c r="BS1614" s="185">
        <f t="shared" si="4221"/>
        <v>0</v>
      </c>
      <c r="BT1614" s="185">
        <f t="shared" si="4221"/>
        <v>0</v>
      </c>
      <c r="BU1614" s="185">
        <f t="shared" si="4221"/>
        <v>0</v>
      </c>
      <c r="BV1614" s="185">
        <f t="shared" si="4221"/>
        <v>0</v>
      </c>
      <c r="BW1614" s="185">
        <f t="shared" si="4221"/>
        <v>0</v>
      </c>
      <c r="BX1614" s="185">
        <f t="shared" si="4221"/>
        <v>0</v>
      </c>
      <c r="BY1614" s="185">
        <f t="shared" si="4221"/>
        <v>0</v>
      </c>
      <c r="BZ1614" s="185">
        <f t="shared" si="4221"/>
        <v>0</v>
      </c>
      <c r="CA1614" s="185">
        <f>SUM(CA1611:CA1613)</f>
        <v>0</v>
      </c>
      <c r="CB1614" s="185">
        <f>SUM(CB1611:CB1613)</f>
        <v>0</v>
      </c>
      <c r="CC1614" s="185">
        <f t="shared" ref="CC1614:CO1614" si="4222">SUM(CC1611:CC1613)</f>
        <v>0</v>
      </c>
      <c r="CD1614" s="185">
        <f t="shared" si="4222"/>
        <v>0</v>
      </c>
      <c r="CE1614" s="185">
        <f t="shared" si="4222"/>
        <v>0</v>
      </c>
      <c r="CF1614" s="185">
        <f t="shared" si="4222"/>
        <v>0</v>
      </c>
      <c r="CG1614" s="185">
        <f t="shared" si="4222"/>
        <v>0</v>
      </c>
      <c r="CH1614" s="185">
        <f t="shared" si="4222"/>
        <v>0</v>
      </c>
      <c r="CI1614" s="185">
        <f t="shared" si="4222"/>
        <v>0</v>
      </c>
      <c r="CJ1614" s="185">
        <f t="shared" si="4222"/>
        <v>0</v>
      </c>
      <c r="CK1614" s="185">
        <f t="shared" si="4222"/>
        <v>0</v>
      </c>
      <c r="CL1614" s="185">
        <f t="shared" si="4222"/>
        <v>0</v>
      </c>
      <c r="CM1614" s="185">
        <f t="shared" si="4222"/>
        <v>0</v>
      </c>
      <c r="CN1614" s="185">
        <f t="shared" si="4222"/>
        <v>0</v>
      </c>
      <c r="CO1614" s="185">
        <f t="shared" si="4222"/>
        <v>0</v>
      </c>
      <c r="CP1614" s="2234">
        <f t="shared" ref="CP1614:CX1614" si="4223">SUM(CP1611:CP1613)</f>
        <v>0</v>
      </c>
      <c r="CQ1614" s="2234">
        <f t="shared" si="4223"/>
        <v>0</v>
      </c>
      <c r="CR1614" s="2234">
        <f t="shared" si="4223"/>
        <v>0</v>
      </c>
      <c r="CS1614" s="283">
        <f t="shared" si="4223"/>
        <v>0</v>
      </c>
      <c r="CT1614" s="283">
        <f t="shared" si="4223"/>
        <v>0</v>
      </c>
      <c r="CU1614" s="283">
        <f t="shared" si="4223"/>
        <v>0</v>
      </c>
      <c r="CV1614" s="185">
        <f t="shared" si="4223"/>
        <v>0</v>
      </c>
      <c r="CW1614" s="185">
        <f t="shared" si="4223"/>
        <v>0</v>
      </c>
      <c r="CX1614" s="185">
        <f t="shared" si="4223"/>
        <v>0</v>
      </c>
      <c r="CY1614" s="185">
        <f t="shared" ref="CY1614:DA1614" si="4224">SUM(CY1611:CY1613)</f>
        <v>0</v>
      </c>
      <c r="CZ1614" s="185">
        <f t="shared" si="4224"/>
        <v>0</v>
      </c>
      <c r="DA1614" s="185">
        <f t="shared" si="4224"/>
        <v>0</v>
      </c>
      <c r="DB1614" s="1622"/>
      <c r="DC1614" s="1622"/>
      <c r="DD1614" s="1622"/>
      <c r="DE1614" s="185">
        <f>SUM(DE1611:DE1613)</f>
        <v>0</v>
      </c>
      <c r="DF1614" s="283"/>
      <c r="DG1614" s="185"/>
      <c r="DH1614" s="185"/>
      <c r="DI1614" s="185"/>
      <c r="DJ1614" s="185"/>
      <c r="DK1614" s="185"/>
      <c r="DL1614" s="185"/>
      <c r="DM1614" s="185"/>
      <c r="DN1614" s="33"/>
      <c r="DO1614" s="185"/>
      <c r="DP1614" s="283"/>
      <c r="DQ1614" s="185"/>
      <c r="DR1614" s="185"/>
      <c r="DS1614" s="185"/>
      <c r="DT1614" s="185"/>
      <c r="DU1614" s="185"/>
      <c r="DV1614" s="185"/>
      <c r="DW1614" s="185"/>
      <c r="DX1614" s="33"/>
      <c r="DY1614" s="185"/>
      <c r="DZ1614" s="2234">
        <f>SUM(DZ1611:DZ1613)</f>
        <v>0</v>
      </c>
      <c r="EA1614" s="283">
        <f t="shared" ref="EA1614:EB1614" si="4225">SUM(EA1611:EA1613)</f>
        <v>0</v>
      </c>
      <c r="EB1614" s="185">
        <f t="shared" si="4225"/>
        <v>0</v>
      </c>
      <c r="EC1614" s="185">
        <f t="shared" ref="EC1614" si="4226">SUM(EC1611:EC1613)</f>
        <v>0</v>
      </c>
      <c r="ED1614" s="202"/>
      <c r="EE1614" s="202"/>
      <c r="EF1614" s="202"/>
      <c r="EG1614" s="202"/>
      <c r="EH1614" s="1614"/>
    </row>
    <row r="1615" spans="1:138" ht="15" hidden="1" customHeight="1" outlineLevel="2">
      <c r="A1615" s="67"/>
      <c r="B1615" s="67"/>
      <c r="C1615" s="93" t="s">
        <v>66</v>
      </c>
      <c r="D1615" s="94" t="s">
        <v>95</v>
      </c>
      <c r="E1615" s="84"/>
      <c r="F1615" s="84"/>
      <c r="G1615" s="84"/>
      <c r="H1615" s="84"/>
      <c r="I1615" s="84"/>
      <c r="J1615" s="84"/>
      <c r="K1615" s="84"/>
      <c r="L1615" s="84"/>
      <c r="M1615" s="2199"/>
      <c r="N1615" s="68"/>
      <c r="O1615" s="84"/>
      <c r="P1615" s="185"/>
      <c r="Q1615" s="185"/>
      <c r="R1615" s="185"/>
      <c r="S1615" s="185"/>
      <c r="T1615" s="185"/>
      <c r="U1615" s="185"/>
      <c r="V1615" s="84"/>
      <c r="W1615" s="84"/>
      <c r="X1615" s="84"/>
      <c r="Y1615" s="84"/>
      <c r="Z1615" s="84"/>
      <c r="AA1615" s="185"/>
      <c r="AB1615" s="185"/>
      <c r="AC1615" s="185"/>
      <c r="AD1615" s="185"/>
      <c r="AE1615" s="185"/>
      <c r="AF1615" s="23"/>
      <c r="AG1615" s="23"/>
      <c r="AH1615" s="185"/>
      <c r="AI1615" s="185"/>
      <c r="AJ1615" s="185"/>
      <c r="AK1615" s="185"/>
      <c r="AL1615" s="185"/>
      <c r="AM1615" s="185"/>
      <c r="AN1615" s="185"/>
      <c r="AO1615" s="185"/>
      <c r="AP1615" s="185"/>
      <c r="AQ1615" s="185"/>
      <c r="AR1615" s="185"/>
      <c r="AS1615" s="185"/>
      <c r="AT1615" s="185"/>
      <c r="AU1615" s="185"/>
      <c r="AV1615" s="185"/>
      <c r="AW1615" s="185"/>
      <c r="AX1615" s="185"/>
      <c r="AY1615" s="185"/>
      <c r="AZ1615" s="185"/>
      <c r="BA1615" s="185"/>
      <c r="BB1615" s="185"/>
      <c r="BC1615" s="185"/>
      <c r="BD1615" s="185"/>
      <c r="BE1615" s="185"/>
      <c r="BF1615" s="185"/>
      <c r="BG1615" s="185"/>
      <c r="BH1615" s="185"/>
      <c r="BI1615" s="185"/>
      <c r="BJ1615" s="185"/>
      <c r="BK1615" s="185"/>
      <c r="BL1615" s="185"/>
      <c r="BM1615" s="185"/>
      <c r="BN1615" s="185"/>
      <c r="BO1615" s="185"/>
      <c r="BP1615" s="185"/>
      <c r="BQ1615" s="185"/>
      <c r="BR1615" s="185"/>
      <c r="BS1615" s="185"/>
      <c r="BT1615" s="185"/>
      <c r="BU1615" s="185"/>
      <c r="BV1615" s="185"/>
      <c r="BW1615" s="185"/>
      <c r="BX1615" s="185"/>
      <c r="BY1615" s="185"/>
      <c r="BZ1615" s="185"/>
      <c r="CA1615" s="185"/>
      <c r="CB1615" s="185"/>
      <c r="CC1615" s="185"/>
      <c r="CD1615" s="185"/>
      <c r="CE1615" s="185"/>
      <c r="CF1615" s="185"/>
      <c r="CG1615" s="185"/>
      <c r="CH1615" s="185"/>
      <c r="CI1615" s="185"/>
      <c r="CJ1615" s="185"/>
      <c r="CK1615" s="185"/>
      <c r="CL1615" s="185"/>
      <c r="CM1615" s="185"/>
      <c r="CN1615" s="185"/>
      <c r="CO1615" s="185"/>
      <c r="CP1615" s="2234"/>
      <c r="CQ1615" s="2234"/>
      <c r="CR1615" s="2234"/>
      <c r="CS1615" s="283"/>
      <c r="CT1615" s="283"/>
      <c r="CU1615" s="283"/>
      <c r="CV1615" s="185"/>
      <c r="CW1615" s="185"/>
      <c r="CX1615" s="185"/>
      <c r="CY1615" s="185"/>
      <c r="CZ1615" s="185"/>
      <c r="DA1615" s="185"/>
      <c r="DB1615" s="1622"/>
      <c r="DC1615" s="1622"/>
      <c r="DD1615" s="1622"/>
      <c r="DE1615" s="185"/>
      <c r="DF1615" s="283"/>
      <c r="DG1615" s="185"/>
      <c r="DH1615" s="185"/>
      <c r="DI1615" s="185"/>
      <c r="DJ1615" s="185"/>
      <c r="DK1615" s="185"/>
      <c r="DL1615" s="185"/>
      <c r="DM1615" s="185"/>
      <c r="DN1615" s="185"/>
      <c r="DO1615" s="185"/>
      <c r="DP1615" s="283"/>
      <c r="DQ1615" s="185"/>
      <c r="DR1615" s="185"/>
      <c r="DS1615" s="185"/>
      <c r="DT1615" s="185"/>
      <c r="DU1615" s="185"/>
      <c r="DV1615" s="185"/>
      <c r="DW1615" s="185"/>
      <c r="DX1615" s="185"/>
      <c r="DY1615" s="185"/>
      <c r="DZ1615" s="2234"/>
      <c r="EA1615" s="283"/>
      <c r="EB1615" s="185"/>
      <c r="EC1615" s="185"/>
      <c r="ED1615" s="202"/>
      <c r="EE1615" s="202"/>
      <c r="EF1615" s="202"/>
      <c r="EG1615" s="202"/>
      <c r="EH1615" s="1614"/>
    </row>
    <row r="1616" spans="1:138" ht="15" hidden="1" customHeight="1" outlineLevel="2">
      <c r="A1616" s="67"/>
      <c r="B1616" s="67"/>
      <c r="C1616" s="95"/>
      <c r="D1616" s="98"/>
      <c r="E1616" s="67"/>
      <c r="F1616" s="67"/>
      <c r="G1616" s="67"/>
      <c r="H1616" s="86">
        <f>SUM(I1616:L1616)</f>
        <v>0</v>
      </c>
      <c r="I1616" s="67"/>
      <c r="J1616" s="67"/>
      <c r="K1616" s="67"/>
      <c r="L1616" s="67"/>
      <c r="M1616" s="2216"/>
      <c r="N1616" s="85"/>
      <c r="O1616" s="67"/>
      <c r="P1616" s="23"/>
      <c r="Q1616" s="185">
        <f>SUM(R1616:U1616)</f>
        <v>0</v>
      </c>
      <c r="R1616" s="23"/>
      <c r="S1616" s="23"/>
      <c r="T1616" s="23"/>
      <c r="U1616" s="23"/>
      <c r="V1616" s="86">
        <f>SUM(W1616:Z1616)</f>
        <v>0</v>
      </c>
      <c r="W1616" s="67"/>
      <c r="X1616" s="67"/>
      <c r="Y1616" s="67"/>
      <c r="Z1616" s="67"/>
      <c r="AA1616" s="185">
        <f>SUM(AB1616:AE1616)</f>
        <v>0</v>
      </c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216"/>
      <c r="CQ1616" s="2216"/>
      <c r="CR1616" s="2216"/>
      <c r="CS1616" s="85"/>
      <c r="CT1616" s="85"/>
      <c r="CU1616" s="85"/>
      <c r="CV1616" s="23"/>
      <c r="CW1616" s="23"/>
      <c r="CX1616" s="23"/>
      <c r="CY1616" s="23"/>
      <c r="CZ1616" s="23"/>
      <c r="DA1616" s="23"/>
      <c r="DB1616" s="1496"/>
      <c r="DC1616" s="1496"/>
      <c r="DD1616" s="1496"/>
      <c r="DE1616" s="23"/>
      <c r="DF1616" s="85"/>
      <c r="DG1616" s="23"/>
      <c r="DH1616" s="23"/>
      <c r="DI1616" s="23"/>
      <c r="DJ1616" s="23"/>
      <c r="DK1616" s="23"/>
      <c r="DL1616" s="23"/>
      <c r="DM1616" s="23"/>
      <c r="DN1616" s="185"/>
      <c r="DO1616" s="23"/>
      <c r="DP1616" s="85"/>
      <c r="DQ1616" s="23"/>
      <c r="DR1616" s="23"/>
      <c r="DS1616" s="23"/>
      <c r="DT1616" s="23"/>
      <c r="DU1616" s="23"/>
      <c r="DV1616" s="23"/>
      <c r="DW1616" s="23"/>
      <c r="DX1616" s="185"/>
      <c r="DY1616" s="23"/>
      <c r="DZ1616" s="2216"/>
      <c r="EA1616" s="85"/>
      <c r="EB1616" s="23"/>
      <c r="EC1616" s="23"/>
      <c r="ED1616" s="171"/>
      <c r="EE1616" s="171"/>
      <c r="EF1616" s="171"/>
      <c r="EG1616" s="171"/>
      <c r="EH1616" s="1291"/>
    </row>
    <row r="1617" spans="1:138" ht="15" hidden="1" customHeight="1" outlineLevel="2">
      <c r="A1617" s="67"/>
      <c r="B1617" s="67"/>
      <c r="C1617" s="95"/>
      <c r="D1617" s="98"/>
      <c r="E1617" s="67"/>
      <c r="F1617" s="67"/>
      <c r="G1617" s="67"/>
      <c r="H1617" s="86">
        <f>SUM(I1617:L1617)</f>
        <v>0</v>
      </c>
      <c r="I1617" s="67"/>
      <c r="J1617" s="67"/>
      <c r="K1617" s="67"/>
      <c r="L1617" s="67"/>
      <c r="M1617" s="2216"/>
      <c r="N1617" s="85"/>
      <c r="O1617" s="67"/>
      <c r="P1617" s="23"/>
      <c r="Q1617" s="185">
        <f>SUM(R1617:U1617)</f>
        <v>0</v>
      </c>
      <c r="R1617" s="196"/>
      <c r="S1617" s="196"/>
      <c r="T1617" s="196"/>
      <c r="U1617" s="196"/>
      <c r="V1617" s="86">
        <f>SUM(W1617:Z1617)</f>
        <v>0</v>
      </c>
      <c r="W1617" s="67"/>
      <c r="X1617" s="67"/>
      <c r="Y1617" s="67"/>
      <c r="Z1617" s="67"/>
      <c r="AA1617" s="185">
        <f>SUM(AB1617:AE1617)</f>
        <v>0</v>
      </c>
      <c r="AB1617" s="196"/>
      <c r="AC1617" s="196"/>
      <c r="AD1617" s="196"/>
      <c r="AE1617" s="196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  <c r="AZ1617" s="33"/>
      <c r="BA1617" s="33"/>
      <c r="BB1617" s="33"/>
      <c r="BC1617" s="33"/>
      <c r="BD1617" s="33"/>
      <c r="BE1617" s="33"/>
      <c r="BF1617" s="33"/>
      <c r="BG1617" s="33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33"/>
      <c r="BT1617" s="33"/>
      <c r="BU1617" s="33"/>
      <c r="BV1617" s="33"/>
      <c r="BW1617" s="33"/>
      <c r="BX1617" s="33"/>
      <c r="BY1617" s="33"/>
      <c r="BZ1617" s="33"/>
      <c r="CA1617" s="33"/>
      <c r="CB1617" s="33"/>
      <c r="CC1617" s="33"/>
      <c r="CD1617" s="33"/>
      <c r="CE1617" s="33"/>
      <c r="CF1617" s="33"/>
      <c r="CG1617" s="33"/>
      <c r="CH1617" s="33"/>
      <c r="CI1617" s="33"/>
      <c r="CJ1617" s="33"/>
      <c r="CK1617" s="33"/>
      <c r="CL1617" s="33"/>
      <c r="CM1617" s="33"/>
      <c r="CN1617" s="33"/>
      <c r="CO1617" s="33"/>
      <c r="CP1617" s="2239"/>
      <c r="CQ1617" s="2239"/>
      <c r="CR1617" s="2239"/>
      <c r="CS1617" s="210"/>
      <c r="CT1617" s="210"/>
      <c r="CU1617" s="210"/>
      <c r="CV1617" s="33"/>
      <c r="CW1617" s="33"/>
      <c r="CX1617" s="33"/>
      <c r="CY1617" s="33"/>
      <c r="CZ1617" s="33"/>
      <c r="DA1617" s="33"/>
      <c r="DB1617" s="1498"/>
      <c r="DC1617" s="1498"/>
      <c r="DD1617" s="1498"/>
      <c r="DE1617" s="33"/>
      <c r="DF1617" s="210"/>
      <c r="DG1617" s="33"/>
      <c r="DH1617" s="33"/>
      <c r="DI1617" s="33"/>
      <c r="DJ1617" s="33"/>
      <c r="DK1617" s="33"/>
      <c r="DL1617" s="33"/>
      <c r="DM1617" s="33"/>
      <c r="DN1617" s="23"/>
      <c r="DO1617" s="33"/>
      <c r="DP1617" s="210"/>
      <c r="DQ1617" s="33"/>
      <c r="DR1617" s="33"/>
      <c r="DS1617" s="33"/>
      <c r="DT1617" s="33"/>
      <c r="DU1617" s="33"/>
      <c r="DV1617" s="33"/>
      <c r="DW1617" s="33"/>
      <c r="DX1617" s="23"/>
      <c r="DY1617" s="33"/>
      <c r="DZ1617" s="2239"/>
      <c r="EA1617" s="210"/>
      <c r="EB1617" s="33"/>
      <c r="EC1617" s="33"/>
      <c r="ED1617" s="201"/>
      <c r="EE1617" s="201"/>
      <c r="EF1617" s="201"/>
      <c r="EG1617" s="201"/>
      <c r="EH1617" s="1581"/>
    </row>
    <row r="1618" spans="1:138" ht="15" hidden="1" customHeight="1" outlineLevel="2">
      <c r="A1618" s="67"/>
      <c r="B1618" s="67"/>
      <c r="C1618" s="95" t="s">
        <v>49</v>
      </c>
      <c r="D1618" s="98"/>
      <c r="E1618" s="67"/>
      <c r="F1618" s="67"/>
      <c r="G1618" s="67"/>
      <c r="H1618" s="86">
        <f>SUM(I1618:L1618)</f>
        <v>0</v>
      </c>
      <c r="I1618" s="67"/>
      <c r="J1618" s="67"/>
      <c r="K1618" s="67"/>
      <c r="L1618" s="67"/>
      <c r="M1618" s="2216"/>
      <c r="N1618" s="85"/>
      <c r="O1618" s="67"/>
      <c r="P1618" s="23"/>
      <c r="Q1618" s="185">
        <f>SUM(R1618:U1618)</f>
        <v>0</v>
      </c>
      <c r="R1618" s="196"/>
      <c r="S1618" s="196"/>
      <c r="T1618" s="196"/>
      <c r="U1618" s="196"/>
      <c r="V1618" s="86">
        <f>SUM(W1618:Z1618)</f>
        <v>0</v>
      </c>
      <c r="W1618" s="67"/>
      <c r="X1618" s="67"/>
      <c r="Y1618" s="67"/>
      <c r="Z1618" s="67"/>
      <c r="AA1618" s="185">
        <f>SUM(AB1618:AE1618)</f>
        <v>0</v>
      </c>
      <c r="AB1618" s="196"/>
      <c r="AC1618" s="196"/>
      <c r="AD1618" s="196"/>
      <c r="AE1618" s="196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  <c r="AZ1618" s="33"/>
      <c r="BA1618" s="33"/>
      <c r="BB1618" s="33"/>
      <c r="BC1618" s="33"/>
      <c r="BD1618" s="33"/>
      <c r="BE1618" s="33"/>
      <c r="BF1618" s="33"/>
      <c r="BG1618" s="33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33"/>
      <c r="BT1618" s="33"/>
      <c r="BU1618" s="33"/>
      <c r="BV1618" s="33"/>
      <c r="BW1618" s="33"/>
      <c r="BX1618" s="33"/>
      <c r="BY1618" s="33"/>
      <c r="BZ1618" s="33"/>
      <c r="CA1618" s="33"/>
      <c r="CB1618" s="33"/>
      <c r="CC1618" s="33"/>
      <c r="CD1618" s="33"/>
      <c r="CE1618" s="33"/>
      <c r="CF1618" s="33"/>
      <c r="CG1618" s="33"/>
      <c r="CH1618" s="33"/>
      <c r="CI1618" s="33"/>
      <c r="CJ1618" s="33"/>
      <c r="CK1618" s="33"/>
      <c r="CL1618" s="33"/>
      <c r="CM1618" s="33"/>
      <c r="CN1618" s="33"/>
      <c r="CO1618" s="33"/>
      <c r="CP1618" s="2239"/>
      <c r="CQ1618" s="2239"/>
      <c r="CR1618" s="2239"/>
      <c r="CS1618" s="210"/>
      <c r="CT1618" s="210"/>
      <c r="CU1618" s="210"/>
      <c r="CV1618" s="33"/>
      <c r="CW1618" s="33"/>
      <c r="CX1618" s="33"/>
      <c r="CY1618" s="33"/>
      <c r="CZ1618" s="33"/>
      <c r="DA1618" s="33"/>
      <c r="DB1618" s="1498"/>
      <c r="DC1618" s="1498"/>
      <c r="DD1618" s="1498"/>
      <c r="DE1618" s="33"/>
      <c r="DF1618" s="210"/>
      <c r="DG1618" s="33"/>
      <c r="DH1618" s="33"/>
      <c r="DI1618" s="33"/>
      <c r="DJ1618" s="33"/>
      <c r="DK1618" s="33"/>
      <c r="DL1618" s="33"/>
      <c r="DM1618" s="33"/>
      <c r="DN1618" s="33"/>
      <c r="DO1618" s="33"/>
      <c r="DP1618" s="210"/>
      <c r="DQ1618" s="33"/>
      <c r="DR1618" s="33"/>
      <c r="DS1618" s="33"/>
      <c r="DT1618" s="33"/>
      <c r="DU1618" s="33"/>
      <c r="DV1618" s="33"/>
      <c r="DW1618" s="33"/>
      <c r="DX1618" s="33"/>
      <c r="DY1618" s="33"/>
      <c r="DZ1618" s="2239"/>
      <c r="EA1618" s="210"/>
      <c r="EB1618" s="33"/>
      <c r="EC1618" s="33"/>
      <c r="ED1618" s="201"/>
      <c r="EE1618" s="201"/>
      <c r="EF1618" s="201"/>
      <c r="EG1618" s="201"/>
      <c r="EH1618" s="1581"/>
    </row>
    <row r="1619" spans="1:138" ht="15" hidden="1" customHeight="1" outlineLevel="2">
      <c r="A1619" s="67"/>
      <c r="B1619" s="67"/>
      <c r="C1619" s="95"/>
      <c r="D1619" s="97" t="s">
        <v>52</v>
      </c>
      <c r="E1619" s="84"/>
      <c r="F1619" s="84"/>
      <c r="G1619" s="84"/>
      <c r="H1619" s="84"/>
      <c r="I1619" s="84"/>
      <c r="J1619" s="84"/>
      <c r="K1619" s="84"/>
      <c r="L1619" s="84"/>
      <c r="M1619" s="2199"/>
      <c r="N1619" s="68"/>
      <c r="O1619" s="84"/>
      <c r="P1619" s="185"/>
      <c r="Q1619" s="185"/>
      <c r="R1619" s="185"/>
      <c r="S1619" s="185"/>
      <c r="T1619" s="185"/>
      <c r="U1619" s="185"/>
      <c r="V1619" s="84"/>
      <c r="W1619" s="84"/>
      <c r="X1619" s="84"/>
      <c r="Y1619" s="84"/>
      <c r="Z1619" s="84"/>
      <c r="AA1619" s="185"/>
      <c r="AB1619" s="185"/>
      <c r="AC1619" s="185"/>
      <c r="AD1619" s="185"/>
      <c r="AE1619" s="185"/>
      <c r="AF1619" s="105"/>
      <c r="AG1619" s="105"/>
      <c r="AH1619" s="185"/>
      <c r="AI1619" s="185">
        <f>SUM(AI1616:AI1618)</f>
        <v>0</v>
      </c>
      <c r="AJ1619" s="185">
        <f t="shared" ref="AJ1619" si="4227">SUM(AJ1616:AJ1618)</f>
        <v>0</v>
      </c>
      <c r="AK1619" s="185"/>
      <c r="AL1619" s="185">
        <f t="shared" ref="AL1619:AM1619" si="4228">SUM(AL1616:AL1618)</f>
        <v>0</v>
      </c>
      <c r="AM1619" s="185">
        <f t="shared" si="4228"/>
        <v>0</v>
      </c>
      <c r="AN1619" s="185"/>
      <c r="AO1619" s="185">
        <f t="shared" ref="AO1619:AP1619" si="4229">SUM(AO1616:AO1618)</f>
        <v>0</v>
      </c>
      <c r="AP1619" s="185">
        <f t="shared" si="4229"/>
        <v>0</v>
      </c>
      <c r="AQ1619" s="185"/>
      <c r="AR1619" s="185">
        <f t="shared" ref="AR1619:AS1619" si="4230">SUM(AR1616:AR1618)</f>
        <v>0</v>
      </c>
      <c r="AS1619" s="185">
        <f t="shared" si="4230"/>
        <v>0</v>
      </c>
      <c r="AT1619" s="185"/>
      <c r="AU1619" s="185">
        <f t="shared" ref="AU1619:AV1619" si="4231">SUM(AU1616:AU1618)</f>
        <v>0</v>
      </c>
      <c r="AV1619" s="185">
        <f t="shared" si="4231"/>
        <v>0</v>
      </c>
      <c r="AW1619" s="185"/>
      <c r="AX1619" s="185">
        <f>SUM(AX1616:AX1618)</f>
        <v>0</v>
      </c>
      <c r="AY1619" s="185">
        <f t="shared" ref="AY1619" si="4232">SUM(AY1616:AY1618)</f>
        <v>0</v>
      </c>
      <c r="AZ1619" s="185"/>
      <c r="BA1619" s="185">
        <f t="shared" ref="BA1619:BB1619" si="4233">SUM(BA1616:BA1618)</f>
        <v>0</v>
      </c>
      <c r="BB1619" s="185">
        <f t="shared" si="4233"/>
        <v>0</v>
      </c>
      <c r="BC1619" s="185"/>
      <c r="BD1619" s="185">
        <f t="shared" ref="BD1619:BE1619" si="4234">SUM(BD1616:BD1618)</f>
        <v>0</v>
      </c>
      <c r="BE1619" s="185">
        <f t="shared" si="4234"/>
        <v>0</v>
      </c>
      <c r="BF1619" s="185"/>
      <c r="BG1619" s="185">
        <f t="shared" ref="BG1619:BH1619" si="4235">SUM(BG1616:BG1618)</f>
        <v>0</v>
      </c>
      <c r="BH1619" s="185">
        <f t="shared" si="4235"/>
        <v>0</v>
      </c>
      <c r="BI1619" s="185"/>
      <c r="BJ1619" s="185">
        <f t="shared" ref="BJ1619:BK1619" si="4236">SUM(BJ1616:BJ1618)</f>
        <v>0</v>
      </c>
      <c r="BK1619" s="185">
        <f t="shared" si="4236"/>
        <v>0</v>
      </c>
      <c r="BL1619" s="185"/>
      <c r="BM1619" s="185">
        <f>SUM(BM1616:BM1618)</f>
        <v>0</v>
      </c>
      <c r="BN1619" s="185">
        <f t="shared" ref="BN1619" si="4237">SUM(BN1616:BN1618)</f>
        <v>0</v>
      </c>
      <c r="BO1619" s="185"/>
      <c r="BP1619" s="185">
        <f t="shared" ref="BP1619:BQ1619" si="4238">SUM(BP1616:BP1618)</f>
        <v>0</v>
      </c>
      <c r="BQ1619" s="185">
        <f t="shared" si="4238"/>
        <v>0</v>
      </c>
      <c r="BR1619" s="185"/>
      <c r="BS1619" s="185">
        <f t="shared" ref="BS1619:BT1619" si="4239">SUM(BS1616:BS1618)</f>
        <v>0</v>
      </c>
      <c r="BT1619" s="185">
        <f t="shared" si="4239"/>
        <v>0</v>
      </c>
      <c r="BU1619" s="185"/>
      <c r="BV1619" s="185">
        <f t="shared" ref="BV1619:BW1619" si="4240">SUM(BV1616:BV1618)</f>
        <v>0</v>
      </c>
      <c r="BW1619" s="185">
        <f t="shared" si="4240"/>
        <v>0</v>
      </c>
      <c r="BX1619" s="185"/>
      <c r="BY1619" s="185">
        <f t="shared" ref="BY1619:BZ1619" si="4241">SUM(BY1616:BY1618)</f>
        <v>0</v>
      </c>
      <c r="BZ1619" s="185">
        <f t="shared" si="4241"/>
        <v>0</v>
      </c>
      <c r="CA1619" s="185"/>
      <c r="CB1619" s="185">
        <f>SUM(CB1616:CB1618)</f>
        <v>0</v>
      </c>
      <c r="CC1619" s="185">
        <f t="shared" ref="CC1619" si="4242">SUM(CC1616:CC1618)</f>
        <v>0</v>
      </c>
      <c r="CD1619" s="185"/>
      <c r="CE1619" s="185">
        <f t="shared" ref="CE1619:CF1619" si="4243">SUM(CE1616:CE1618)</f>
        <v>0</v>
      </c>
      <c r="CF1619" s="185">
        <f t="shared" si="4243"/>
        <v>0</v>
      </c>
      <c r="CG1619" s="185"/>
      <c r="CH1619" s="185">
        <f t="shared" ref="CH1619:CI1619" si="4244">SUM(CH1616:CH1618)</f>
        <v>0</v>
      </c>
      <c r="CI1619" s="185">
        <f t="shared" si="4244"/>
        <v>0</v>
      </c>
      <c r="CJ1619" s="185"/>
      <c r="CK1619" s="185">
        <f t="shared" ref="CK1619:CL1619" si="4245">SUM(CK1616:CK1618)</f>
        <v>0</v>
      </c>
      <c r="CL1619" s="185">
        <f t="shared" si="4245"/>
        <v>0</v>
      </c>
      <c r="CM1619" s="185"/>
      <c r="CN1619" s="185">
        <f t="shared" ref="CN1619:CO1619" si="4246">SUM(CN1616:CN1618)</f>
        <v>0</v>
      </c>
      <c r="CO1619" s="185">
        <f t="shared" si="4246"/>
        <v>0</v>
      </c>
      <c r="CP1619" s="2234"/>
      <c r="CQ1619" s="2234">
        <f t="shared" ref="CQ1619:CR1619" si="4247">SUM(CQ1616:CQ1618)</f>
        <v>0</v>
      </c>
      <c r="CR1619" s="2234">
        <f t="shared" si="4247"/>
        <v>0</v>
      </c>
      <c r="CS1619" s="283"/>
      <c r="CT1619" s="283">
        <f t="shared" ref="CT1619:CU1619" si="4248">SUM(CT1616:CT1618)</f>
        <v>0</v>
      </c>
      <c r="CU1619" s="283">
        <f t="shared" si="4248"/>
        <v>0</v>
      </c>
      <c r="CV1619" s="185"/>
      <c r="CW1619" s="185">
        <f t="shared" ref="CW1619:CX1619" si="4249">SUM(CW1616:CW1618)</f>
        <v>0</v>
      </c>
      <c r="CX1619" s="185">
        <f t="shared" si="4249"/>
        <v>0</v>
      </c>
      <c r="CY1619" s="185"/>
      <c r="CZ1619" s="185">
        <f t="shared" ref="CZ1619:DA1619" si="4250">SUM(CZ1616:CZ1618)</f>
        <v>0</v>
      </c>
      <c r="DA1619" s="185">
        <f t="shared" si="4250"/>
        <v>0</v>
      </c>
      <c r="DB1619" s="1622"/>
      <c r="DC1619" s="1622"/>
      <c r="DD1619" s="1622"/>
      <c r="DE1619" s="185">
        <f>SUM(DE1616:DE1618)</f>
        <v>0</v>
      </c>
      <c r="DF1619" s="283"/>
      <c r="DG1619" s="185"/>
      <c r="DH1619" s="185"/>
      <c r="DI1619" s="185"/>
      <c r="DJ1619" s="185"/>
      <c r="DK1619" s="185"/>
      <c r="DL1619" s="185"/>
      <c r="DM1619" s="185"/>
      <c r="DN1619" s="33"/>
      <c r="DO1619" s="185"/>
      <c r="DP1619" s="283"/>
      <c r="DQ1619" s="185"/>
      <c r="DR1619" s="185"/>
      <c r="DS1619" s="185"/>
      <c r="DT1619" s="185"/>
      <c r="DU1619" s="185"/>
      <c r="DV1619" s="185"/>
      <c r="DW1619" s="185"/>
      <c r="DX1619" s="33"/>
      <c r="DY1619" s="185"/>
      <c r="DZ1619" s="2234">
        <f>SUM(DZ1616:DZ1618)</f>
        <v>0</v>
      </c>
      <c r="EA1619" s="283">
        <f t="shared" ref="EA1619:EB1619" si="4251">SUM(EA1616:EA1618)</f>
        <v>0</v>
      </c>
      <c r="EB1619" s="185">
        <f t="shared" si="4251"/>
        <v>0</v>
      </c>
      <c r="EC1619" s="185">
        <f t="shared" ref="EC1619" si="4252">SUM(EC1616:EC1618)</f>
        <v>0</v>
      </c>
      <c r="ED1619" s="202"/>
      <c r="EE1619" s="202"/>
      <c r="EF1619" s="202"/>
      <c r="EG1619" s="202"/>
      <c r="EH1619" s="1614"/>
    </row>
    <row r="1620" spans="1:138" ht="15" hidden="1" customHeight="1" outlineLevel="2">
      <c r="A1620" s="67"/>
      <c r="B1620" s="67"/>
      <c r="C1620" s="93" t="s">
        <v>67</v>
      </c>
      <c r="D1620" s="94" t="s">
        <v>15</v>
      </c>
      <c r="E1620" s="84"/>
      <c r="F1620" s="84"/>
      <c r="G1620" s="84"/>
      <c r="H1620" s="84"/>
      <c r="I1620" s="84"/>
      <c r="J1620" s="84"/>
      <c r="K1620" s="84"/>
      <c r="L1620" s="84"/>
      <c r="M1620" s="2199"/>
      <c r="N1620" s="68"/>
      <c r="O1620" s="84"/>
      <c r="P1620" s="185"/>
      <c r="Q1620" s="185"/>
      <c r="R1620" s="185"/>
      <c r="S1620" s="185"/>
      <c r="T1620" s="185"/>
      <c r="U1620" s="185"/>
      <c r="V1620" s="84"/>
      <c r="W1620" s="84"/>
      <c r="X1620" s="84"/>
      <c r="Y1620" s="84"/>
      <c r="Z1620" s="84"/>
      <c r="AA1620" s="185"/>
      <c r="AB1620" s="185"/>
      <c r="AC1620" s="185"/>
      <c r="AD1620" s="185"/>
      <c r="AE1620" s="185"/>
      <c r="AF1620" s="23"/>
      <c r="AG1620" s="23"/>
      <c r="AH1620" s="185"/>
      <c r="AI1620" s="185"/>
      <c r="AJ1620" s="185"/>
      <c r="AK1620" s="185"/>
      <c r="AL1620" s="185"/>
      <c r="AM1620" s="185"/>
      <c r="AN1620" s="185"/>
      <c r="AO1620" s="185"/>
      <c r="AP1620" s="185"/>
      <c r="AQ1620" s="185"/>
      <c r="AR1620" s="185"/>
      <c r="AS1620" s="185"/>
      <c r="AT1620" s="185"/>
      <c r="AU1620" s="185"/>
      <c r="AV1620" s="185"/>
      <c r="AW1620" s="185"/>
      <c r="AX1620" s="185"/>
      <c r="AY1620" s="185"/>
      <c r="AZ1620" s="185"/>
      <c r="BA1620" s="185"/>
      <c r="BB1620" s="185"/>
      <c r="BC1620" s="185"/>
      <c r="BD1620" s="185"/>
      <c r="BE1620" s="185"/>
      <c r="BF1620" s="185"/>
      <c r="BG1620" s="185"/>
      <c r="BH1620" s="185"/>
      <c r="BI1620" s="185"/>
      <c r="BJ1620" s="185"/>
      <c r="BK1620" s="185"/>
      <c r="BL1620" s="185"/>
      <c r="BM1620" s="185"/>
      <c r="BN1620" s="185"/>
      <c r="BO1620" s="185"/>
      <c r="BP1620" s="185"/>
      <c r="BQ1620" s="185"/>
      <c r="BR1620" s="185"/>
      <c r="BS1620" s="185"/>
      <c r="BT1620" s="185"/>
      <c r="BU1620" s="185"/>
      <c r="BV1620" s="185"/>
      <c r="BW1620" s="185"/>
      <c r="BX1620" s="185"/>
      <c r="BY1620" s="185"/>
      <c r="BZ1620" s="185"/>
      <c r="CA1620" s="185"/>
      <c r="CB1620" s="185"/>
      <c r="CC1620" s="185"/>
      <c r="CD1620" s="185"/>
      <c r="CE1620" s="185"/>
      <c r="CF1620" s="185"/>
      <c r="CG1620" s="185"/>
      <c r="CH1620" s="185"/>
      <c r="CI1620" s="185"/>
      <c r="CJ1620" s="185"/>
      <c r="CK1620" s="185"/>
      <c r="CL1620" s="185"/>
      <c r="CM1620" s="185"/>
      <c r="CN1620" s="185"/>
      <c r="CO1620" s="185"/>
      <c r="CP1620" s="2234"/>
      <c r="CQ1620" s="2234"/>
      <c r="CR1620" s="2234"/>
      <c r="CS1620" s="283"/>
      <c r="CT1620" s="283"/>
      <c r="CU1620" s="283"/>
      <c r="CV1620" s="185"/>
      <c r="CW1620" s="185"/>
      <c r="CX1620" s="185"/>
      <c r="CY1620" s="185"/>
      <c r="CZ1620" s="185"/>
      <c r="DA1620" s="185"/>
      <c r="DB1620" s="1622"/>
      <c r="DC1620" s="1622"/>
      <c r="DD1620" s="1622"/>
      <c r="DE1620" s="185"/>
      <c r="DF1620" s="283"/>
      <c r="DG1620" s="185"/>
      <c r="DH1620" s="185"/>
      <c r="DI1620" s="185"/>
      <c r="DJ1620" s="185"/>
      <c r="DK1620" s="185"/>
      <c r="DL1620" s="185"/>
      <c r="DM1620" s="185"/>
      <c r="DN1620" s="185"/>
      <c r="DO1620" s="185"/>
      <c r="DP1620" s="283"/>
      <c r="DQ1620" s="185"/>
      <c r="DR1620" s="185"/>
      <c r="DS1620" s="185"/>
      <c r="DT1620" s="185"/>
      <c r="DU1620" s="185"/>
      <c r="DV1620" s="185"/>
      <c r="DW1620" s="185"/>
      <c r="DX1620" s="185"/>
      <c r="DY1620" s="185"/>
      <c r="DZ1620" s="2234"/>
      <c r="EA1620" s="283"/>
      <c r="EB1620" s="185"/>
      <c r="EC1620" s="185"/>
      <c r="ED1620" s="202"/>
      <c r="EE1620" s="202"/>
      <c r="EF1620" s="202"/>
      <c r="EG1620" s="202"/>
      <c r="EH1620" s="1614"/>
    </row>
    <row r="1621" spans="1:138" ht="15" hidden="1" customHeight="1" outlineLevel="2">
      <c r="A1621" s="67"/>
      <c r="B1621" s="67"/>
      <c r="C1621" s="95"/>
      <c r="D1621" s="98"/>
      <c r="E1621" s="67"/>
      <c r="F1621" s="67"/>
      <c r="G1621" s="67"/>
      <c r="H1621" s="86">
        <f>SUM(I1621:L1621)</f>
        <v>0</v>
      </c>
      <c r="I1621" s="67"/>
      <c r="J1621" s="67"/>
      <c r="K1621" s="67"/>
      <c r="L1621" s="67"/>
      <c r="M1621" s="2216"/>
      <c r="N1621" s="85"/>
      <c r="O1621" s="67"/>
      <c r="P1621" s="23"/>
      <c r="Q1621" s="185">
        <f>SUM(R1621:U1621)</f>
        <v>0</v>
      </c>
      <c r="R1621" s="23"/>
      <c r="S1621" s="23"/>
      <c r="T1621" s="23"/>
      <c r="U1621" s="23"/>
      <c r="V1621" s="86">
        <f>SUM(W1621:Z1621)</f>
        <v>0</v>
      </c>
      <c r="W1621" s="67"/>
      <c r="X1621" s="67"/>
      <c r="Y1621" s="67"/>
      <c r="Z1621" s="67"/>
      <c r="AA1621" s="185">
        <f>SUM(AB1621:AE1621)</f>
        <v>0</v>
      </c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216"/>
      <c r="CQ1621" s="2216"/>
      <c r="CR1621" s="2216"/>
      <c r="CS1621" s="85"/>
      <c r="CT1621" s="85"/>
      <c r="CU1621" s="85"/>
      <c r="CV1621" s="23"/>
      <c r="CW1621" s="23"/>
      <c r="CX1621" s="23"/>
      <c r="CY1621" s="23"/>
      <c r="CZ1621" s="23"/>
      <c r="DA1621" s="23"/>
      <c r="DB1621" s="1496"/>
      <c r="DC1621" s="1496"/>
      <c r="DD1621" s="1496"/>
      <c r="DE1621" s="23"/>
      <c r="DF1621" s="85"/>
      <c r="DG1621" s="23"/>
      <c r="DH1621" s="23"/>
      <c r="DI1621" s="23"/>
      <c r="DJ1621" s="23"/>
      <c r="DK1621" s="23"/>
      <c r="DL1621" s="23"/>
      <c r="DM1621" s="23"/>
      <c r="DN1621" s="185"/>
      <c r="DO1621" s="23"/>
      <c r="DP1621" s="85"/>
      <c r="DQ1621" s="23"/>
      <c r="DR1621" s="23"/>
      <c r="DS1621" s="23"/>
      <c r="DT1621" s="23"/>
      <c r="DU1621" s="23"/>
      <c r="DV1621" s="23"/>
      <c r="DW1621" s="23"/>
      <c r="DX1621" s="185"/>
      <c r="DY1621" s="23"/>
      <c r="DZ1621" s="2216"/>
      <c r="EA1621" s="85"/>
      <c r="EB1621" s="23"/>
      <c r="EC1621" s="23"/>
      <c r="ED1621" s="171"/>
      <c r="EE1621" s="171"/>
      <c r="EF1621" s="171"/>
      <c r="EG1621" s="171"/>
      <c r="EH1621" s="1291"/>
    </row>
    <row r="1622" spans="1:138" ht="15" hidden="1" customHeight="1" outlineLevel="2">
      <c r="A1622" s="67"/>
      <c r="B1622" s="67"/>
      <c r="C1622" s="95"/>
      <c r="D1622" s="98"/>
      <c r="E1622" s="67"/>
      <c r="F1622" s="67"/>
      <c r="G1622" s="67"/>
      <c r="H1622" s="86">
        <f>SUM(I1622:L1622)</f>
        <v>0</v>
      </c>
      <c r="I1622" s="67"/>
      <c r="J1622" s="67"/>
      <c r="K1622" s="67"/>
      <c r="L1622" s="67"/>
      <c r="M1622" s="2216"/>
      <c r="N1622" s="85"/>
      <c r="O1622" s="67"/>
      <c r="P1622" s="23"/>
      <c r="Q1622" s="185">
        <f>SUM(R1622:U1622)</f>
        <v>0</v>
      </c>
      <c r="R1622" s="196"/>
      <c r="S1622" s="196"/>
      <c r="T1622" s="196"/>
      <c r="U1622" s="196"/>
      <c r="V1622" s="86">
        <f>SUM(W1622:Z1622)</f>
        <v>0</v>
      </c>
      <c r="W1622" s="67"/>
      <c r="X1622" s="67"/>
      <c r="Y1622" s="67"/>
      <c r="Z1622" s="67"/>
      <c r="AA1622" s="185">
        <f>SUM(AB1622:AE1622)</f>
        <v>0</v>
      </c>
      <c r="AB1622" s="196"/>
      <c r="AC1622" s="196"/>
      <c r="AD1622" s="196"/>
      <c r="AE1622" s="196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  <c r="AZ1622" s="33"/>
      <c r="BA1622" s="33"/>
      <c r="BB1622" s="33"/>
      <c r="BC1622" s="33"/>
      <c r="BD1622" s="33"/>
      <c r="BE1622" s="33"/>
      <c r="BF1622" s="33"/>
      <c r="BG1622" s="33"/>
      <c r="BH1622" s="33"/>
      <c r="BI1622" s="33"/>
      <c r="BJ1622" s="33"/>
      <c r="BK1622" s="33"/>
      <c r="BL1622" s="33"/>
      <c r="BM1622" s="33"/>
      <c r="BN1622" s="33"/>
      <c r="BO1622" s="33"/>
      <c r="BP1622" s="33"/>
      <c r="BQ1622" s="33"/>
      <c r="BR1622" s="33"/>
      <c r="BS1622" s="33"/>
      <c r="BT1622" s="33"/>
      <c r="BU1622" s="33"/>
      <c r="BV1622" s="33"/>
      <c r="BW1622" s="33"/>
      <c r="BX1622" s="33"/>
      <c r="BY1622" s="33"/>
      <c r="BZ1622" s="33"/>
      <c r="CA1622" s="33"/>
      <c r="CB1622" s="33"/>
      <c r="CC1622" s="33"/>
      <c r="CD1622" s="33"/>
      <c r="CE1622" s="33"/>
      <c r="CF1622" s="33"/>
      <c r="CG1622" s="33"/>
      <c r="CH1622" s="33"/>
      <c r="CI1622" s="33"/>
      <c r="CJ1622" s="33"/>
      <c r="CK1622" s="33"/>
      <c r="CL1622" s="33"/>
      <c r="CM1622" s="33"/>
      <c r="CN1622" s="33"/>
      <c r="CO1622" s="33"/>
      <c r="CP1622" s="2239"/>
      <c r="CQ1622" s="2239"/>
      <c r="CR1622" s="2239"/>
      <c r="CS1622" s="210"/>
      <c r="CT1622" s="210"/>
      <c r="CU1622" s="210"/>
      <c r="CV1622" s="33"/>
      <c r="CW1622" s="33"/>
      <c r="CX1622" s="33"/>
      <c r="CY1622" s="33"/>
      <c r="CZ1622" s="33"/>
      <c r="DA1622" s="33"/>
      <c r="DB1622" s="1498"/>
      <c r="DC1622" s="1498"/>
      <c r="DD1622" s="1498"/>
      <c r="DE1622" s="33"/>
      <c r="DF1622" s="210"/>
      <c r="DG1622" s="33"/>
      <c r="DH1622" s="33"/>
      <c r="DI1622" s="33"/>
      <c r="DJ1622" s="33"/>
      <c r="DK1622" s="33"/>
      <c r="DL1622" s="33"/>
      <c r="DM1622" s="33"/>
      <c r="DN1622" s="23"/>
      <c r="DO1622" s="33"/>
      <c r="DP1622" s="210"/>
      <c r="DQ1622" s="33"/>
      <c r="DR1622" s="33"/>
      <c r="DS1622" s="33"/>
      <c r="DT1622" s="33"/>
      <c r="DU1622" s="33"/>
      <c r="DV1622" s="33"/>
      <c r="DW1622" s="33"/>
      <c r="DX1622" s="23"/>
      <c r="DY1622" s="33"/>
      <c r="DZ1622" s="2239"/>
      <c r="EA1622" s="210"/>
      <c r="EB1622" s="33"/>
      <c r="EC1622" s="33"/>
      <c r="ED1622" s="201"/>
      <c r="EE1622" s="201"/>
      <c r="EF1622" s="201"/>
      <c r="EG1622" s="201"/>
      <c r="EH1622" s="1581"/>
    </row>
    <row r="1623" spans="1:138" ht="15" hidden="1" customHeight="1" outlineLevel="2">
      <c r="A1623" s="67"/>
      <c r="B1623" s="67"/>
      <c r="C1623" s="95" t="s">
        <v>49</v>
      </c>
      <c r="D1623" s="98"/>
      <c r="E1623" s="67"/>
      <c r="F1623" s="67"/>
      <c r="G1623" s="67"/>
      <c r="H1623" s="86">
        <f>SUM(I1623:L1623)</f>
        <v>0</v>
      </c>
      <c r="I1623" s="67"/>
      <c r="J1623" s="67"/>
      <c r="K1623" s="67"/>
      <c r="L1623" s="67"/>
      <c r="M1623" s="2216"/>
      <c r="N1623" s="85"/>
      <c r="O1623" s="67"/>
      <c r="P1623" s="23"/>
      <c r="Q1623" s="185">
        <f>SUM(R1623:U1623)</f>
        <v>0</v>
      </c>
      <c r="R1623" s="196"/>
      <c r="S1623" s="196"/>
      <c r="T1623" s="196"/>
      <c r="U1623" s="196"/>
      <c r="V1623" s="86">
        <f>SUM(W1623:Z1623)</f>
        <v>0</v>
      </c>
      <c r="W1623" s="67"/>
      <c r="X1623" s="67"/>
      <c r="Y1623" s="67"/>
      <c r="Z1623" s="67"/>
      <c r="AA1623" s="185">
        <f>SUM(AB1623:AE1623)</f>
        <v>0</v>
      </c>
      <c r="AB1623" s="196"/>
      <c r="AC1623" s="196"/>
      <c r="AD1623" s="196"/>
      <c r="AE1623" s="196"/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33"/>
      <c r="AP1623" s="33"/>
      <c r="AQ1623" s="33"/>
      <c r="AR1623" s="33"/>
      <c r="AS1623" s="33"/>
      <c r="AT1623" s="33"/>
      <c r="AU1623" s="33"/>
      <c r="AV1623" s="33"/>
      <c r="AW1623" s="33"/>
      <c r="AX1623" s="33"/>
      <c r="AY1623" s="33"/>
      <c r="AZ1623" s="33"/>
      <c r="BA1623" s="33"/>
      <c r="BB1623" s="33"/>
      <c r="BC1623" s="33"/>
      <c r="BD1623" s="33"/>
      <c r="BE1623" s="33"/>
      <c r="BF1623" s="33"/>
      <c r="BG1623" s="33"/>
      <c r="BH1623" s="33"/>
      <c r="BI1623" s="33"/>
      <c r="BJ1623" s="33"/>
      <c r="BK1623" s="33"/>
      <c r="BL1623" s="33"/>
      <c r="BM1623" s="33"/>
      <c r="BN1623" s="33"/>
      <c r="BO1623" s="33"/>
      <c r="BP1623" s="33"/>
      <c r="BQ1623" s="33"/>
      <c r="BR1623" s="33"/>
      <c r="BS1623" s="33"/>
      <c r="BT1623" s="33"/>
      <c r="BU1623" s="33"/>
      <c r="BV1623" s="33"/>
      <c r="BW1623" s="33"/>
      <c r="BX1623" s="33"/>
      <c r="BY1623" s="33"/>
      <c r="BZ1623" s="33"/>
      <c r="CA1623" s="33"/>
      <c r="CB1623" s="33"/>
      <c r="CC1623" s="33"/>
      <c r="CD1623" s="33"/>
      <c r="CE1623" s="33"/>
      <c r="CF1623" s="33"/>
      <c r="CG1623" s="33"/>
      <c r="CH1623" s="33"/>
      <c r="CI1623" s="33"/>
      <c r="CJ1623" s="33"/>
      <c r="CK1623" s="33"/>
      <c r="CL1623" s="33"/>
      <c r="CM1623" s="33"/>
      <c r="CN1623" s="33"/>
      <c r="CO1623" s="33"/>
      <c r="CP1623" s="2239"/>
      <c r="CQ1623" s="2239"/>
      <c r="CR1623" s="2239"/>
      <c r="CS1623" s="210"/>
      <c r="CT1623" s="210"/>
      <c r="CU1623" s="210"/>
      <c r="CV1623" s="33"/>
      <c r="CW1623" s="33"/>
      <c r="CX1623" s="33"/>
      <c r="CY1623" s="33"/>
      <c r="CZ1623" s="33"/>
      <c r="DA1623" s="33"/>
      <c r="DB1623" s="1498"/>
      <c r="DC1623" s="1498"/>
      <c r="DD1623" s="1498"/>
      <c r="DE1623" s="33"/>
      <c r="DF1623" s="210"/>
      <c r="DG1623" s="33"/>
      <c r="DH1623" s="33"/>
      <c r="DI1623" s="33"/>
      <c r="DJ1623" s="33"/>
      <c r="DK1623" s="33"/>
      <c r="DL1623" s="33"/>
      <c r="DM1623" s="33"/>
      <c r="DN1623" s="33"/>
      <c r="DO1623" s="33"/>
      <c r="DP1623" s="210"/>
      <c r="DQ1623" s="33"/>
      <c r="DR1623" s="33"/>
      <c r="DS1623" s="33"/>
      <c r="DT1623" s="33"/>
      <c r="DU1623" s="33"/>
      <c r="DV1623" s="33"/>
      <c r="DW1623" s="33"/>
      <c r="DX1623" s="33"/>
      <c r="DY1623" s="33"/>
      <c r="DZ1623" s="2239"/>
      <c r="EA1623" s="210"/>
      <c r="EB1623" s="33"/>
      <c r="EC1623" s="33"/>
      <c r="ED1623" s="201"/>
      <c r="EE1623" s="201"/>
      <c r="EF1623" s="201"/>
      <c r="EG1623" s="201"/>
      <c r="EH1623" s="1581"/>
    </row>
    <row r="1624" spans="1:138" ht="15" hidden="1" customHeight="1" outlineLevel="2">
      <c r="A1624" s="67"/>
      <c r="B1624" s="67"/>
      <c r="C1624" s="95"/>
      <c r="D1624" s="97" t="s">
        <v>52</v>
      </c>
      <c r="E1624" s="84"/>
      <c r="F1624" s="84"/>
      <c r="G1624" s="84"/>
      <c r="H1624" s="84"/>
      <c r="I1624" s="84"/>
      <c r="J1624" s="84"/>
      <c r="K1624" s="84"/>
      <c r="L1624" s="84"/>
      <c r="M1624" s="2199"/>
      <c r="N1624" s="68"/>
      <c r="O1624" s="84"/>
      <c r="P1624" s="185"/>
      <c r="Q1624" s="185"/>
      <c r="R1624" s="185"/>
      <c r="S1624" s="185"/>
      <c r="T1624" s="185"/>
      <c r="U1624" s="185"/>
      <c r="V1624" s="84"/>
      <c r="W1624" s="84"/>
      <c r="X1624" s="84"/>
      <c r="Y1624" s="84"/>
      <c r="Z1624" s="84"/>
      <c r="AA1624" s="185"/>
      <c r="AB1624" s="185"/>
      <c r="AC1624" s="185"/>
      <c r="AD1624" s="185"/>
      <c r="AE1624" s="185"/>
      <c r="AF1624" s="105"/>
      <c r="AG1624" s="105"/>
      <c r="AH1624" s="185">
        <f>SUM(AH1621:AH1623)</f>
        <v>0</v>
      </c>
      <c r="AI1624" s="185">
        <f>SUM(AI1621:AI1623)</f>
        <v>0</v>
      </c>
      <c r="AJ1624" s="185">
        <f>SUM(AJ1621:AJ1623)</f>
        <v>0</v>
      </c>
      <c r="AK1624" s="185">
        <f>SUM(AK1621:AK1623)</f>
        <v>0</v>
      </c>
      <c r="AL1624" s="185">
        <f t="shared" ref="AL1624:AV1624" si="4253">SUM(AL1621:AL1623)</f>
        <v>0</v>
      </c>
      <c r="AM1624" s="185">
        <f t="shared" si="4253"/>
        <v>0</v>
      </c>
      <c r="AN1624" s="185">
        <f t="shared" si="4253"/>
        <v>0</v>
      </c>
      <c r="AO1624" s="185">
        <f t="shared" si="4253"/>
        <v>0</v>
      </c>
      <c r="AP1624" s="185">
        <f t="shared" si="4253"/>
        <v>0</v>
      </c>
      <c r="AQ1624" s="185">
        <f t="shared" si="4253"/>
        <v>0</v>
      </c>
      <c r="AR1624" s="185">
        <f t="shared" si="4253"/>
        <v>0</v>
      </c>
      <c r="AS1624" s="185">
        <f t="shared" si="4253"/>
        <v>0</v>
      </c>
      <c r="AT1624" s="185">
        <f t="shared" si="4253"/>
        <v>0</v>
      </c>
      <c r="AU1624" s="185">
        <f t="shared" si="4253"/>
        <v>0</v>
      </c>
      <c r="AV1624" s="185">
        <f t="shared" si="4253"/>
        <v>0</v>
      </c>
      <c r="AW1624" s="185">
        <f>SUM(AW1621:AW1623)</f>
        <v>0</v>
      </c>
      <c r="AX1624" s="185">
        <f>SUM(AX1621:AX1623)</f>
        <v>0</v>
      </c>
      <c r="AY1624" s="185">
        <f>SUM(AY1621:AY1623)</f>
        <v>0</v>
      </c>
      <c r="AZ1624" s="185">
        <f>SUM(AZ1621:AZ1623)</f>
        <v>0</v>
      </c>
      <c r="BA1624" s="185">
        <f t="shared" ref="BA1624:BK1624" si="4254">SUM(BA1621:BA1623)</f>
        <v>0</v>
      </c>
      <c r="BB1624" s="185">
        <f t="shared" si="4254"/>
        <v>0</v>
      </c>
      <c r="BC1624" s="185">
        <f t="shared" si="4254"/>
        <v>0</v>
      </c>
      <c r="BD1624" s="185">
        <f t="shared" si="4254"/>
        <v>0</v>
      </c>
      <c r="BE1624" s="185">
        <f t="shared" si="4254"/>
        <v>0</v>
      </c>
      <c r="BF1624" s="185">
        <f t="shared" si="4254"/>
        <v>0</v>
      </c>
      <c r="BG1624" s="185">
        <f t="shared" si="4254"/>
        <v>0</v>
      </c>
      <c r="BH1624" s="185">
        <f t="shared" si="4254"/>
        <v>0</v>
      </c>
      <c r="BI1624" s="185">
        <f t="shared" si="4254"/>
        <v>0</v>
      </c>
      <c r="BJ1624" s="185">
        <f t="shared" si="4254"/>
        <v>0</v>
      </c>
      <c r="BK1624" s="185">
        <f t="shared" si="4254"/>
        <v>0</v>
      </c>
      <c r="BL1624" s="185">
        <f>SUM(BL1621:BL1623)</f>
        <v>0</v>
      </c>
      <c r="BM1624" s="185">
        <f>SUM(BM1621:BM1623)</f>
        <v>0</v>
      </c>
      <c r="BN1624" s="185">
        <f>SUM(BN1621:BN1623)</f>
        <v>0</v>
      </c>
      <c r="BO1624" s="185">
        <f>SUM(BO1621:BO1623)</f>
        <v>0</v>
      </c>
      <c r="BP1624" s="185">
        <f t="shared" ref="BP1624:BZ1624" si="4255">SUM(BP1621:BP1623)</f>
        <v>0</v>
      </c>
      <c r="BQ1624" s="185">
        <f t="shared" si="4255"/>
        <v>0</v>
      </c>
      <c r="BR1624" s="185">
        <f t="shared" si="4255"/>
        <v>0</v>
      </c>
      <c r="BS1624" s="185">
        <f t="shared" si="4255"/>
        <v>0</v>
      </c>
      <c r="BT1624" s="185">
        <f t="shared" si="4255"/>
        <v>0</v>
      </c>
      <c r="BU1624" s="185">
        <f t="shared" si="4255"/>
        <v>0</v>
      </c>
      <c r="BV1624" s="185">
        <f t="shared" si="4255"/>
        <v>0</v>
      </c>
      <c r="BW1624" s="185">
        <f t="shared" si="4255"/>
        <v>0</v>
      </c>
      <c r="BX1624" s="185">
        <f t="shared" si="4255"/>
        <v>0</v>
      </c>
      <c r="BY1624" s="185">
        <f t="shared" si="4255"/>
        <v>0</v>
      </c>
      <c r="BZ1624" s="185">
        <f t="shared" si="4255"/>
        <v>0</v>
      </c>
      <c r="CA1624" s="185">
        <f>SUM(CA1621:CA1623)</f>
        <v>0</v>
      </c>
      <c r="CB1624" s="185">
        <f>SUM(CB1621:CB1623)</f>
        <v>0</v>
      </c>
      <c r="CC1624" s="185">
        <f>SUM(CC1621:CC1623)</f>
        <v>0</v>
      </c>
      <c r="CD1624" s="185">
        <f>SUM(CD1621:CD1623)</f>
        <v>0</v>
      </c>
      <c r="CE1624" s="185">
        <f t="shared" ref="CE1624:CO1624" si="4256">SUM(CE1621:CE1623)</f>
        <v>0</v>
      </c>
      <c r="CF1624" s="185">
        <f t="shared" si="4256"/>
        <v>0</v>
      </c>
      <c r="CG1624" s="185">
        <f t="shared" si="4256"/>
        <v>0</v>
      </c>
      <c r="CH1624" s="185">
        <f t="shared" si="4256"/>
        <v>0</v>
      </c>
      <c r="CI1624" s="185">
        <f t="shared" si="4256"/>
        <v>0</v>
      </c>
      <c r="CJ1624" s="185">
        <f t="shared" si="4256"/>
        <v>0</v>
      </c>
      <c r="CK1624" s="185">
        <f t="shared" si="4256"/>
        <v>0</v>
      </c>
      <c r="CL1624" s="185">
        <f t="shared" si="4256"/>
        <v>0</v>
      </c>
      <c r="CM1624" s="185">
        <f t="shared" si="4256"/>
        <v>0</v>
      </c>
      <c r="CN1624" s="185">
        <f t="shared" si="4256"/>
        <v>0</v>
      </c>
      <c r="CO1624" s="185">
        <f t="shared" si="4256"/>
        <v>0</v>
      </c>
      <c r="CP1624" s="2234">
        <f t="shared" ref="CP1624:CX1624" si="4257">SUM(CP1621:CP1623)</f>
        <v>0</v>
      </c>
      <c r="CQ1624" s="2234">
        <f t="shared" si="4257"/>
        <v>0</v>
      </c>
      <c r="CR1624" s="2234">
        <f t="shared" si="4257"/>
        <v>0</v>
      </c>
      <c r="CS1624" s="283">
        <f t="shared" si="4257"/>
        <v>0</v>
      </c>
      <c r="CT1624" s="283">
        <f t="shared" si="4257"/>
        <v>0</v>
      </c>
      <c r="CU1624" s="283">
        <f t="shared" si="4257"/>
        <v>0</v>
      </c>
      <c r="CV1624" s="185">
        <f t="shared" si="4257"/>
        <v>0</v>
      </c>
      <c r="CW1624" s="185">
        <f t="shared" si="4257"/>
        <v>0</v>
      </c>
      <c r="CX1624" s="185">
        <f t="shared" si="4257"/>
        <v>0</v>
      </c>
      <c r="CY1624" s="185">
        <f t="shared" ref="CY1624:DA1624" si="4258">SUM(CY1621:CY1623)</f>
        <v>0</v>
      </c>
      <c r="CZ1624" s="185">
        <f t="shared" si="4258"/>
        <v>0</v>
      </c>
      <c r="DA1624" s="185">
        <f t="shared" si="4258"/>
        <v>0</v>
      </c>
      <c r="DB1624" s="1622"/>
      <c r="DC1624" s="1622"/>
      <c r="DD1624" s="1622"/>
      <c r="DE1624" s="185">
        <f>SUM(DE1621:DE1623)</f>
        <v>0</v>
      </c>
      <c r="DF1624" s="283"/>
      <c r="DG1624" s="185"/>
      <c r="DH1624" s="185"/>
      <c r="DI1624" s="185"/>
      <c r="DJ1624" s="185"/>
      <c r="DK1624" s="185"/>
      <c r="DL1624" s="185"/>
      <c r="DM1624" s="185"/>
      <c r="DN1624" s="33"/>
      <c r="DO1624" s="185"/>
      <c r="DP1624" s="283"/>
      <c r="DQ1624" s="185"/>
      <c r="DR1624" s="185"/>
      <c r="DS1624" s="185"/>
      <c r="DT1624" s="185"/>
      <c r="DU1624" s="185"/>
      <c r="DV1624" s="185"/>
      <c r="DW1624" s="185"/>
      <c r="DX1624" s="33"/>
      <c r="DY1624" s="185"/>
      <c r="DZ1624" s="2234">
        <f>SUM(DZ1621:DZ1623)</f>
        <v>0</v>
      </c>
      <c r="EA1624" s="283">
        <f>SUM(EA1621:EA1623)</f>
        <v>0</v>
      </c>
      <c r="EB1624" s="185">
        <f t="shared" ref="EB1624:EC1624" si="4259">SUM(EB1621:EB1623)</f>
        <v>0</v>
      </c>
      <c r="EC1624" s="185">
        <f t="shared" si="4259"/>
        <v>0</v>
      </c>
      <c r="ED1624" s="202"/>
      <c r="EE1624" s="202"/>
      <c r="EF1624" s="202"/>
      <c r="EG1624" s="202"/>
      <c r="EH1624" s="1614"/>
    </row>
    <row r="1625" spans="1:138" ht="15" hidden="1" customHeight="1" outlineLevel="2">
      <c r="A1625" s="67"/>
      <c r="B1625" s="67"/>
      <c r="C1625" s="93" t="s">
        <v>68</v>
      </c>
      <c r="D1625" s="94" t="s">
        <v>16</v>
      </c>
      <c r="E1625" s="84"/>
      <c r="F1625" s="84"/>
      <c r="G1625" s="84"/>
      <c r="H1625" s="84"/>
      <c r="I1625" s="84"/>
      <c r="J1625" s="84"/>
      <c r="K1625" s="84"/>
      <c r="L1625" s="84"/>
      <c r="M1625" s="2199"/>
      <c r="N1625" s="68"/>
      <c r="O1625" s="84"/>
      <c r="P1625" s="185"/>
      <c r="Q1625" s="185"/>
      <c r="R1625" s="185"/>
      <c r="S1625" s="185"/>
      <c r="T1625" s="185"/>
      <c r="U1625" s="185"/>
      <c r="V1625" s="84"/>
      <c r="W1625" s="84"/>
      <c r="X1625" s="84"/>
      <c r="Y1625" s="84"/>
      <c r="Z1625" s="84"/>
      <c r="AA1625" s="185"/>
      <c r="AB1625" s="185"/>
      <c r="AC1625" s="185"/>
      <c r="AD1625" s="185"/>
      <c r="AE1625" s="185"/>
      <c r="AF1625" s="23"/>
      <c r="AG1625" s="23"/>
      <c r="AH1625" s="185"/>
      <c r="AI1625" s="185"/>
      <c r="AJ1625" s="185"/>
      <c r="AK1625" s="185"/>
      <c r="AL1625" s="185"/>
      <c r="AM1625" s="185"/>
      <c r="AN1625" s="185"/>
      <c r="AO1625" s="185"/>
      <c r="AP1625" s="185"/>
      <c r="AQ1625" s="185"/>
      <c r="AR1625" s="185"/>
      <c r="AS1625" s="185"/>
      <c r="AT1625" s="185"/>
      <c r="AU1625" s="185"/>
      <c r="AV1625" s="185"/>
      <c r="AW1625" s="185"/>
      <c r="AX1625" s="185"/>
      <c r="AY1625" s="185"/>
      <c r="AZ1625" s="185"/>
      <c r="BA1625" s="185"/>
      <c r="BB1625" s="185"/>
      <c r="BC1625" s="185"/>
      <c r="BD1625" s="185"/>
      <c r="BE1625" s="185"/>
      <c r="BF1625" s="185"/>
      <c r="BG1625" s="185"/>
      <c r="BH1625" s="185"/>
      <c r="BI1625" s="185"/>
      <c r="BJ1625" s="185"/>
      <c r="BK1625" s="185"/>
      <c r="BL1625" s="185"/>
      <c r="BM1625" s="185"/>
      <c r="BN1625" s="185"/>
      <c r="BO1625" s="185"/>
      <c r="BP1625" s="185"/>
      <c r="BQ1625" s="185"/>
      <c r="BR1625" s="185"/>
      <c r="BS1625" s="185"/>
      <c r="BT1625" s="185"/>
      <c r="BU1625" s="185"/>
      <c r="BV1625" s="185"/>
      <c r="BW1625" s="185"/>
      <c r="BX1625" s="185"/>
      <c r="BY1625" s="185"/>
      <c r="BZ1625" s="185"/>
      <c r="CA1625" s="185"/>
      <c r="CB1625" s="185"/>
      <c r="CC1625" s="185"/>
      <c r="CD1625" s="185"/>
      <c r="CE1625" s="185"/>
      <c r="CF1625" s="185"/>
      <c r="CG1625" s="185"/>
      <c r="CH1625" s="185"/>
      <c r="CI1625" s="185"/>
      <c r="CJ1625" s="185"/>
      <c r="CK1625" s="185"/>
      <c r="CL1625" s="185"/>
      <c r="CM1625" s="185"/>
      <c r="CN1625" s="185"/>
      <c r="CO1625" s="185"/>
      <c r="CP1625" s="2234"/>
      <c r="CQ1625" s="2234"/>
      <c r="CR1625" s="2234"/>
      <c r="CS1625" s="283"/>
      <c r="CT1625" s="283"/>
      <c r="CU1625" s="283"/>
      <c r="CV1625" s="185"/>
      <c r="CW1625" s="185"/>
      <c r="CX1625" s="185"/>
      <c r="CY1625" s="185"/>
      <c r="CZ1625" s="185"/>
      <c r="DA1625" s="185"/>
      <c r="DB1625" s="1622"/>
      <c r="DC1625" s="1622"/>
      <c r="DD1625" s="1622"/>
      <c r="DE1625" s="185"/>
      <c r="DF1625" s="283"/>
      <c r="DG1625" s="185"/>
      <c r="DH1625" s="185"/>
      <c r="DI1625" s="185"/>
      <c r="DJ1625" s="185"/>
      <c r="DK1625" s="185"/>
      <c r="DL1625" s="185"/>
      <c r="DM1625" s="185"/>
      <c r="DN1625" s="185"/>
      <c r="DO1625" s="185"/>
      <c r="DP1625" s="283"/>
      <c r="DQ1625" s="185"/>
      <c r="DR1625" s="185"/>
      <c r="DS1625" s="185"/>
      <c r="DT1625" s="185"/>
      <c r="DU1625" s="185"/>
      <c r="DV1625" s="185"/>
      <c r="DW1625" s="185"/>
      <c r="DX1625" s="185"/>
      <c r="DY1625" s="185"/>
      <c r="DZ1625" s="2234"/>
      <c r="EA1625" s="283"/>
      <c r="EB1625" s="185"/>
      <c r="EC1625" s="185"/>
      <c r="ED1625" s="202"/>
      <c r="EE1625" s="202"/>
      <c r="EF1625" s="202"/>
      <c r="EG1625" s="202"/>
      <c r="EH1625" s="1614"/>
    </row>
    <row r="1626" spans="1:138" ht="15" hidden="1" customHeight="1" outlineLevel="2">
      <c r="A1626" s="67"/>
      <c r="B1626" s="67"/>
      <c r="C1626" s="95"/>
      <c r="D1626" s="98"/>
      <c r="E1626" s="67"/>
      <c r="F1626" s="67"/>
      <c r="G1626" s="67"/>
      <c r="H1626" s="86">
        <f>SUM(I1626:L1626)</f>
        <v>0</v>
      </c>
      <c r="I1626" s="67"/>
      <c r="J1626" s="67"/>
      <c r="K1626" s="67"/>
      <c r="L1626" s="67"/>
      <c r="M1626" s="2216"/>
      <c r="N1626" s="85"/>
      <c r="O1626" s="67"/>
      <c r="P1626" s="23"/>
      <c r="Q1626" s="185">
        <f>SUM(R1626:U1626)</f>
        <v>0</v>
      </c>
      <c r="R1626" s="23"/>
      <c r="S1626" s="23"/>
      <c r="T1626" s="23"/>
      <c r="U1626" s="23"/>
      <c r="V1626" s="86">
        <f>SUM(W1626:Z1626)</f>
        <v>0</v>
      </c>
      <c r="W1626" s="67"/>
      <c r="X1626" s="67"/>
      <c r="Y1626" s="67"/>
      <c r="Z1626" s="67"/>
      <c r="AA1626" s="185">
        <f>SUM(AB1626:AE1626)</f>
        <v>0</v>
      </c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216"/>
      <c r="CQ1626" s="2216"/>
      <c r="CR1626" s="2216"/>
      <c r="CS1626" s="85"/>
      <c r="CT1626" s="85"/>
      <c r="CU1626" s="85"/>
      <c r="CV1626" s="23"/>
      <c r="CW1626" s="23"/>
      <c r="CX1626" s="23"/>
      <c r="CY1626" s="23"/>
      <c r="CZ1626" s="23"/>
      <c r="DA1626" s="23"/>
      <c r="DB1626" s="1496"/>
      <c r="DC1626" s="1496"/>
      <c r="DD1626" s="1496"/>
      <c r="DE1626" s="23"/>
      <c r="DF1626" s="85"/>
      <c r="DG1626" s="23"/>
      <c r="DH1626" s="23"/>
      <c r="DI1626" s="23"/>
      <c r="DJ1626" s="23"/>
      <c r="DK1626" s="23"/>
      <c r="DL1626" s="23"/>
      <c r="DM1626" s="23"/>
      <c r="DN1626" s="185"/>
      <c r="DO1626" s="23"/>
      <c r="DP1626" s="85"/>
      <c r="DQ1626" s="23"/>
      <c r="DR1626" s="23"/>
      <c r="DS1626" s="23"/>
      <c r="DT1626" s="23"/>
      <c r="DU1626" s="23"/>
      <c r="DV1626" s="23"/>
      <c r="DW1626" s="23"/>
      <c r="DX1626" s="185"/>
      <c r="DY1626" s="23"/>
      <c r="DZ1626" s="2216"/>
      <c r="EA1626" s="85"/>
      <c r="EB1626" s="23"/>
      <c r="EC1626" s="23"/>
      <c r="ED1626" s="171"/>
      <c r="EE1626" s="171"/>
      <c r="EF1626" s="171"/>
      <c r="EG1626" s="171"/>
      <c r="EH1626" s="1291"/>
    </row>
    <row r="1627" spans="1:138" ht="15" hidden="1" customHeight="1" outlineLevel="2">
      <c r="A1627" s="67"/>
      <c r="B1627" s="67"/>
      <c r="C1627" s="95"/>
      <c r="D1627" s="98"/>
      <c r="E1627" s="67"/>
      <c r="F1627" s="67"/>
      <c r="G1627" s="67"/>
      <c r="H1627" s="86">
        <f>SUM(I1627:L1627)</f>
        <v>0</v>
      </c>
      <c r="I1627" s="67"/>
      <c r="J1627" s="67"/>
      <c r="K1627" s="67"/>
      <c r="L1627" s="67"/>
      <c r="M1627" s="2216"/>
      <c r="N1627" s="85"/>
      <c r="O1627" s="67"/>
      <c r="P1627" s="23"/>
      <c r="Q1627" s="185">
        <f>SUM(R1627:U1627)</f>
        <v>0</v>
      </c>
      <c r="R1627" s="196"/>
      <c r="S1627" s="196"/>
      <c r="T1627" s="196"/>
      <c r="U1627" s="196"/>
      <c r="V1627" s="86">
        <f>SUM(W1627:Z1627)</f>
        <v>0</v>
      </c>
      <c r="W1627" s="67"/>
      <c r="X1627" s="67"/>
      <c r="Y1627" s="67"/>
      <c r="Z1627" s="67"/>
      <c r="AA1627" s="185">
        <f>SUM(AB1627:AE1627)</f>
        <v>0</v>
      </c>
      <c r="AB1627" s="196"/>
      <c r="AC1627" s="196"/>
      <c r="AD1627" s="196"/>
      <c r="AE1627" s="196"/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  <c r="AZ1627" s="33"/>
      <c r="BA1627" s="33"/>
      <c r="BB1627" s="33"/>
      <c r="BC1627" s="33"/>
      <c r="BD1627" s="33"/>
      <c r="BE1627" s="33"/>
      <c r="BF1627" s="33"/>
      <c r="BG1627" s="33"/>
      <c r="BH1627" s="33"/>
      <c r="BI1627" s="33"/>
      <c r="BJ1627" s="33"/>
      <c r="BK1627" s="33"/>
      <c r="BL1627" s="33"/>
      <c r="BM1627" s="33"/>
      <c r="BN1627" s="33"/>
      <c r="BO1627" s="33"/>
      <c r="BP1627" s="33"/>
      <c r="BQ1627" s="33"/>
      <c r="BR1627" s="33"/>
      <c r="BS1627" s="33"/>
      <c r="BT1627" s="33"/>
      <c r="BU1627" s="33"/>
      <c r="BV1627" s="33"/>
      <c r="BW1627" s="33"/>
      <c r="BX1627" s="33"/>
      <c r="BY1627" s="33"/>
      <c r="BZ1627" s="33"/>
      <c r="CA1627" s="33"/>
      <c r="CB1627" s="33"/>
      <c r="CC1627" s="33"/>
      <c r="CD1627" s="33"/>
      <c r="CE1627" s="33"/>
      <c r="CF1627" s="33"/>
      <c r="CG1627" s="33"/>
      <c r="CH1627" s="33"/>
      <c r="CI1627" s="33"/>
      <c r="CJ1627" s="33"/>
      <c r="CK1627" s="33"/>
      <c r="CL1627" s="33"/>
      <c r="CM1627" s="33"/>
      <c r="CN1627" s="33"/>
      <c r="CO1627" s="33"/>
      <c r="CP1627" s="2239"/>
      <c r="CQ1627" s="2239"/>
      <c r="CR1627" s="2239"/>
      <c r="CS1627" s="210"/>
      <c r="CT1627" s="210"/>
      <c r="CU1627" s="210"/>
      <c r="CV1627" s="33"/>
      <c r="CW1627" s="33"/>
      <c r="CX1627" s="33"/>
      <c r="CY1627" s="33"/>
      <c r="CZ1627" s="33"/>
      <c r="DA1627" s="33"/>
      <c r="DB1627" s="1498"/>
      <c r="DC1627" s="1498"/>
      <c r="DD1627" s="1498"/>
      <c r="DE1627" s="33"/>
      <c r="DF1627" s="210"/>
      <c r="DG1627" s="33"/>
      <c r="DH1627" s="33"/>
      <c r="DI1627" s="33"/>
      <c r="DJ1627" s="33"/>
      <c r="DK1627" s="33"/>
      <c r="DL1627" s="33"/>
      <c r="DM1627" s="33"/>
      <c r="DN1627" s="23"/>
      <c r="DO1627" s="33"/>
      <c r="DP1627" s="210"/>
      <c r="DQ1627" s="33"/>
      <c r="DR1627" s="33"/>
      <c r="DS1627" s="33"/>
      <c r="DT1627" s="33"/>
      <c r="DU1627" s="33"/>
      <c r="DV1627" s="33"/>
      <c r="DW1627" s="33"/>
      <c r="DX1627" s="23"/>
      <c r="DY1627" s="33"/>
      <c r="DZ1627" s="2239"/>
      <c r="EA1627" s="210"/>
      <c r="EB1627" s="33"/>
      <c r="EC1627" s="33"/>
      <c r="ED1627" s="201"/>
      <c r="EE1627" s="201"/>
      <c r="EF1627" s="201"/>
      <c r="EG1627" s="201"/>
      <c r="EH1627" s="1581"/>
    </row>
    <row r="1628" spans="1:138" ht="15" hidden="1" customHeight="1" outlineLevel="2">
      <c r="A1628" s="67"/>
      <c r="B1628" s="67"/>
      <c r="C1628" s="95" t="s">
        <v>49</v>
      </c>
      <c r="D1628" s="98"/>
      <c r="E1628" s="67"/>
      <c r="F1628" s="67"/>
      <c r="G1628" s="67"/>
      <c r="H1628" s="86">
        <f>SUM(I1628:L1628)</f>
        <v>0</v>
      </c>
      <c r="I1628" s="67"/>
      <c r="J1628" s="67"/>
      <c r="K1628" s="67"/>
      <c r="L1628" s="67"/>
      <c r="M1628" s="2216"/>
      <c r="N1628" s="85"/>
      <c r="O1628" s="67"/>
      <c r="P1628" s="23"/>
      <c r="Q1628" s="185">
        <f>SUM(R1628:U1628)</f>
        <v>0</v>
      </c>
      <c r="R1628" s="196"/>
      <c r="S1628" s="196"/>
      <c r="T1628" s="196"/>
      <c r="U1628" s="196"/>
      <c r="V1628" s="86">
        <f>SUM(W1628:Z1628)</f>
        <v>0</v>
      </c>
      <c r="W1628" s="67"/>
      <c r="X1628" s="67"/>
      <c r="Y1628" s="67"/>
      <c r="Z1628" s="67"/>
      <c r="AA1628" s="185">
        <f>SUM(AB1628:AE1628)</f>
        <v>0</v>
      </c>
      <c r="AB1628" s="196"/>
      <c r="AC1628" s="196"/>
      <c r="AD1628" s="196"/>
      <c r="AE1628" s="196"/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/>
      <c r="AX1628" s="33"/>
      <c r="AY1628" s="33"/>
      <c r="AZ1628" s="33"/>
      <c r="BA1628" s="33"/>
      <c r="BB1628" s="33"/>
      <c r="BC1628" s="33"/>
      <c r="BD1628" s="33"/>
      <c r="BE1628" s="33"/>
      <c r="BF1628" s="33"/>
      <c r="BG1628" s="33"/>
      <c r="BH1628" s="33"/>
      <c r="BI1628" s="33"/>
      <c r="BJ1628" s="33"/>
      <c r="BK1628" s="33"/>
      <c r="BL1628" s="33"/>
      <c r="BM1628" s="33"/>
      <c r="BN1628" s="33"/>
      <c r="BO1628" s="33"/>
      <c r="BP1628" s="33"/>
      <c r="BQ1628" s="33"/>
      <c r="BR1628" s="33"/>
      <c r="BS1628" s="33"/>
      <c r="BT1628" s="33"/>
      <c r="BU1628" s="33"/>
      <c r="BV1628" s="33"/>
      <c r="BW1628" s="33"/>
      <c r="BX1628" s="33"/>
      <c r="BY1628" s="33"/>
      <c r="BZ1628" s="33"/>
      <c r="CA1628" s="33"/>
      <c r="CB1628" s="33"/>
      <c r="CC1628" s="33"/>
      <c r="CD1628" s="33"/>
      <c r="CE1628" s="33"/>
      <c r="CF1628" s="33"/>
      <c r="CG1628" s="33"/>
      <c r="CH1628" s="33"/>
      <c r="CI1628" s="33"/>
      <c r="CJ1628" s="33"/>
      <c r="CK1628" s="33"/>
      <c r="CL1628" s="33"/>
      <c r="CM1628" s="33"/>
      <c r="CN1628" s="33"/>
      <c r="CO1628" s="33"/>
      <c r="CP1628" s="2239"/>
      <c r="CQ1628" s="2239"/>
      <c r="CR1628" s="2239"/>
      <c r="CS1628" s="210"/>
      <c r="CT1628" s="210"/>
      <c r="CU1628" s="210"/>
      <c r="CV1628" s="33"/>
      <c r="CW1628" s="33"/>
      <c r="CX1628" s="33"/>
      <c r="CY1628" s="33"/>
      <c r="CZ1628" s="33"/>
      <c r="DA1628" s="33"/>
      <c r="DB1628" s="1498"/>
      <c r="DC1628" s="1498"/>
      <c r="DD1628" s="1498"/>
      <c r="DE1628" s="33"/>
      <c r="DF1628" s="210"/>
      <c r="DG1628" s="33"/>
      <c r="DH1628" s="33"/>
      <c r="DI1628" s="33"/>
      <c r="DJ1628" s="33"/>
      <c r="DK1628" s="33"/>
      <c r="DL1628" s="33"/>
      <c r="DM1628" s="33"/>
      <c r="DN1628" s="33"/>
      <c r="DO1628" s="33"/>
      <c r="DP1628" s="210"/>
      <c r="DQ1628" s="33"/>
      <c r="DR1628" s="33"/>
      <c r="DS1628" s="33"/>
      <c r="DT1628" s="33"/>
      <c r="DU1628" s="33"/>
      <c r="DV1628" s="33"/>
      <c r="DW1628" s="33"/>
      <c r="DX1628" s="33"/>
      <c r="DY1628" s="33"/>
      <c r="DZ1628" s="2239"/>
      <c r="EA1628" s="210"/>
      <c r="EB1628" s="33"/>
      <c r="EC1628" s="33"/>
      <c r="ED1628" s="201"/>
      <c r="EE1628" s="201"/>
      <c r="EF1628" s="201"/>
      <c r="EG1628" s="201"/>
      <c r="EH1628" s="1581"/>
    </row>
    <row r="1629" spans="1:138" ht="15" hidden="1" customHeight="1" outlineLevel="2">
      <c r="A1629" s="67"/>
      <c r="B1629" s="67"/>
      <c r="C1629" s="95"/>
      <c r="D1629" s="97" t="s">
        <v>52</v>
      </c>
      <c r="E1629" s="84"/>
      <c r="F1629" s="84"/>
      <c r="G1629" s="84"/>
      <c r="H1629" s="84"/>
      <c r="I1629" s="84"/>
      <c r="J1629" s="84"/>
      <c r="K1629" s="84"/>
      <c r="L1629" s="84"/>
      <c r="M1629" s="2199"/>
      <c r="N1629" s="68"/>
      <c r="O1629" s="84"/>
      <c r="P1629" s="185"/>
      <c r="Q1629" s="185"/>
      <c r="R1629" s="185"/>
      <c r="S1629" s="185"/>
      <c r="T1629" s="185"/>
      <c r="U1629" s="185"/>
      <c r="V1629" s="84"/>
      <c r="W1629" s="84"/>
      <c r="X1629" s="84"/>
      <c r="Y1629" s="84"/>
      <c r="Z1629" s="84"/>
      <c r="AA1629" s="185"/>
      <c r="AB1629" s="185"/>
      <c r="AC1629" s="185"/>
      <c r="AD1629" s="185"/>
      <c r="AE1629" s="185"/>
      <c r="AF1629" s="105"/>
      <c r="AG1629" s="105"/>
      <c r="AH1629" s="185">
        <f>SUM(AH1626:AH1628)</f>
        <v>0</v>
      </c>
      <c r="AI1629" s="185">
        <f>SUM(AI1626:AI1628)</f>
        <v>0</v>
      </c>
      <c r="AJ1629" s="185">
        <f t="shared" ref="AJ1629:AV1629" si="4260">SUM(AJ1626:AJ1628)</f>
        <v>0</v>
      </c>
      <c r="AK1629" s="185">
        <f t="shared" si="4260"/>
        <v>0</v>
      </c>
      <c r="AL1629" s="185">
        <f t="shared" si="4260"/>
        <v>0</v>
      </c>
      <c r="AM1629" s="185">
        <f t="shared" si="4260"/>
        <v>0</v>
      </c>
      <c r="AN1629" s="185">
        <f t="shared" si="4260"/>
        <v>0</v>
      </c>
      <c r="AO1629" s="185">
        <f t="shared" si="4260"/>
        <v>0</v>
      </c>
      <c r="AP1629" s="185">
        <f t="shared" si="4260"/>
        <v>0</v>
      </c>
      <c r="AQ1629" s="185">
        <f t="shared" si="4260"/>
        <v>0</v>
      </c>
      <c r="AR1629" s="185">
        <f t="shared" si="4260"/>
        <v>0</v>
      </c>
      <c r="AS1629" s="185">
        <f t="shared" si="4260"/>
        <v>0</v>
      </c>
      <c r="AT1629" s="185">
        <f t="shared" si="4260"/>
        <v>0</v>
      </c>
      <c r="AU1629" s="185">
        <f t="shared" si="4260"/>
        <v>0</v>
      </c>
      <c r="AV1629" s="185">
        <f t="shared" si="4260"/>
        <v>0</v>
      </c>
      <c r="AW1629" s="185">
        <f>SUM(AW1626:AW1628)</f>
        <v>0</v>
      </c>
      <c r="AX1629" s="185">
        <f>SUM(AX1626:AX1628)</f>
        <v>0</v>
      </c>
      <c r="AY1629" s="185">
        <f t="shared" ref="AY1629:BK1629" si="4261">SUM(AY1626:AY1628)</f>
        <v>0</v>
      </c>
      <c r="AZ1629" s="185">
        <f t="shared" si="4261"/>
        <v>0</v>
      </c>
      <c r="BA1629" s="185">
        <f t="shared" si="4261"/>
        <v>0</v>
      </c>
      <c r="BB1629" s="185">
        <f t="shared" si="4261"/>
        <v>0</v>
      </c>
      <c r="BC1629" s="185">
        <f t="shared" si="4261"/>
        <v>0</v>
      </c>
      <c r="BD1629" s="185">
        <f t="shared" si="4261"/>
        <v>0</v>
      </c>
      <c r="BE1629" s="185">
        <f t="shared" si="4261"/>
        <v>0</v>
      </c>
      <c r="BF1629" s="185">
        <f t="shared" si="4261"/>
        <v>0</v>
      </c>
      <c r="BG1629" s="185">
        <f t="shared" si="4261"/>
        <v>0</v>
      </c>
      <c r="BH1629" s="185">
        <f t="shared" si="4261"/>
        <v>0</v>
      </c>
      <c r="BI1629" s="185">
        <f t="shared" si="4261"/>
        <v>0</v>
      </c>
      <c r="BJ1629" s="185">
        <f t="shared" si="4261"/>
        <v>0</v>
      </c>
      <c r="BK1629" s="185">
        <f t="shared" si="4261"/>
        <v>0</v>
      </c>
      <c r="BL1629" s="185">
        <f>SUM(BL1626:BL1628)</f>
        <v>0</v>
      </c>
      <c r="BM1629" s="185">
        <f>SUM(BM1626:BM1628)</f>
        <v>0</v>
      </c>
      <c r="BN1629" s="185">
        <f t="shared" ref="BN1629:BZ1629" si="4262">SUM(BN1626:BN1628)</f>
        <v>0</v>
      </c>
      <c r="BO1629" s="185">
        <f t="shared" si="4262"/>
        <v>0</v>
      </c>
      <c r="BP1629" s="185">
        <f t="shared" si="4262"/>
        <v>0</v>
      </c>
      <c r="BQ1629" s="185">
        <f t="shared" si="4262"/>
        <v>0</v>
      </c>
      <c r="BR1629" s="185">
        <f t="shared" si="4262"/>
        <v>0</v>
      </c>
      <c r="BS1629" s="185">
        <f t="shared" si="4262"/>
        <v>0</v>
      </c>
      <c r="BT1629" s="185">
        <f t="shared" si="4262"/>
        <v>0</v>
      </c>
      <c r="BU1629" s="185">
        <f t="shared" si="4262"/>
        <v>0</v>
      </c>
      <c r="BV1629" s="185">
        <f t="shared" si="4262"/>
        <v>0</v>
      </c>
      <c r="BW1629" s="185">
        <f t="shared" si="4262"/>
        <v>0</v>
      </c>
      <c r="BX1629" s="185">
        <f t="shared" si="4262"/>
        <v>0</v>
      </c>
      <c r="BY1629" s="185">
        <f t="shared" si="4262"/>
        <v>0</v>
      </c>
      <c r="BZ1629" s="185">
        <f t="shared" si="4262"/>
        <v>0</v>
      </c>
      <c r="CA1629" s="185">
        <f>SUM(CA1626:CA1628)</f>
        <v>0</v>
      </c>
      <c r="CB1629" s="185">
        <f>SUM(CB1626:CB1628)</f>
        <v>0</v>
      </c>
      <c r="CC1629" s="185">
        <f t="shared" ref="CC1629:CO1629" si="4263">SUM(CC1626:CC1628)</f>
        <v>0</v>
      </c>
      <c r="CD1629" s="185">
        <f t="shared" si="4263"/>
        <v>0</v>
      </c>
      <c r="CE1629" s="185">
        <f t="shared" si="4263"/>
        <v>0</v>
      </c>
      <c r="CF1629" s="185">
        <f t="shared" si="4263"/>
        <v>0</v>
      </c>
      <c r="CG1629" s="185">
        <f t="shared" si="4263"/>
        <v>0</v>
      </c>
      <c r="CH1629" s="185">
        <f t="shared" si="4263"/>
        <v>0</v>
      </c>
      <c r="CI1629" s="185">
        <f t="shared" si="4263"/>
        <v>0</v>
      </c>
      <c r="CJ1629" s="185">
        <f t="shared" si="4263"/>
        <v>0</v>
      </c>
      <c r="CK1629" s="185">
        <f t="shared" si="4263"/>
        <v>0</v>
      </c>
      <c r="CL1629" s="185">
        <f t="shared" si="4263"/>
        <v>0</v>
      </c>
      <c r="CM1629" s="185">
        <f t="shared" si="4263"/>
        <v>0</v>
      </c>
      <c r="CN1629" s="185">
        <f t="shared" si="4263"/>
        <v>0</v>
      </c>
      <c r="CO1629" s="185">
        <f t="shared" si="4263"/>
        <v>0</v>
      </c>
      <c r="CP1629" s="2234">
        <f t="shared" ref="CP1629:CX1629" si="4264">SUM(CP1626:CP1628)</f>
        <v>0</v>
      </c>
      <c r="CQ1629" s="2234">
        <f t="shared" si="4264"/>
        <v>0</v>
      </c>
      <c r="CR1629" s="2234">
        <f t="shared" si="4264"/>
        <v>0</v>
      </c>
      <c r="CS1629" s="283">
        <f t="shared" si="4264"/>
        <v>0</v>
      </c>
      <c r="CT1629" s="283">
        <f t="shared" si="4264"/>
        <v>0</v>
      </c>
      <c r="CU1629" s="283">
        <f t="shared" si="4264"/>
        <v>0</v>
      </c>
      <c r="CV1629" s="185">
        <f t="shared" si="4264"/>
        <v>0</v>
      </c>
      <c r="CW1629" s="185">
        <f t="shared" si="4264"/>
        <v>0</v>
      </c>
      <c r="CX1629" s="185">
        <f t="shared" si="4264"/>
        <v>0</v>
      </c>
      <c r="CY1629" s="185">
        <f t="shared" ref="CY1629:DA1629" si="4265">SUM(CY1626:CY1628)</f>
        <v>0</v>
      </c>
      <c r="CZ1629" s="185">
        <f t="shared" si="4265"/>
        <v>0</v>
      </c>
      <c r="DA1629" s="185">
        <f t="shared" si="4265"/>
        <v>0</v>
      </c>
      <c r="DB1629" s="1622"/>
      <c r="DC1629" s="1622"/>
      <c r="DD1629" s="1622"/>
      <c r="DE1629" s="185">
        <f>SUM(DE1626:DE1628)</f>
        <v>0</v>
      </c>
      <c r="DF1629" s="283"/>
      <c r="DG1629" s="185"/>
      <c r="DH1629" s="185"/>
      <c r="DI1629" s="185"/>
      <c r="DJ1629" s="185"/>
      <c r="DK1629" s="185"/>
      <c r="DL1629" s="185"/>
      <c r="DM1629" s="185"/>
      <c r="DN1629" s="33"/>
      <c r="DO1629" s="185"/>
      <c r="DP1629" s="283"/>
      <c r="DQ1629" s="185"/>
      <c r="DR1629" s="185"/>
      <c r="DS1629" s="185"/>
      <c r="DT1629" s="185"/>
      <c r="DU1629" s="185"/>
      <c r="DV1629" s="185"/>
      <c r="DW1629" s="185"/>
      <c r="DX1629" s="33"/>
      <c r="DY1629" s="185"/>
      <c r="DZ1629" s="2234">
        <f>SUM(DZ1626:DZ1628)</f>
        <v>0</v>
      </c>
      <c r="EA1629" s="283">
        <f t="shared" ref="EA1629:EB1629" si="4266">SUM(EA1626:EA1628)</f>
        <v>0</v>
      </c>
      <c r="EB1629" s="185">
        <f t="shared" si="4266"/>
        <v>0</v>
      </c>
      <c r="EC1629" s="185">
        <f t="shared" ref="EC1629" si="4267">SUM(EC1626:EC1628)</f>
        <v>0</v>
      </c>
      <c r="ED1629" s="202"/>
      <c r="EE1629" s="202"/>
      <c r="EF1629" s="202"/>
      <c r="EG1629" s="202"/>
      <c r="EH1629" s="1614"/>
    </row>
    <row r="1630" spans="1:138" ht="15" hidden="1" customHeight="1" outlineLevel="2">
      <c r="A1630" s="67"/>
      <c r="B1630" s="67"/>
      <c r="C1630" s="69" t="s">
        <v>13</v>
      </c>
      <c r="D1630" s="70" t="s">
        <v>50</v>
      </c>
      <c r="E1630" s="84"/>
      <c r="F1630" s="84"/>
      <c r="G1630" s="84"/>
      <c r="H1630" s="84"/>
      <c r="I1630" s="84"/>
      <c r="J1630" s="84"/>
      <c r="K1630" s="84"/>
      <c r="L1630" s="84"/>
      <c r="M1630" s="2199"/>
      <c r="N1630" s="68"/>
      <c r="O1630" s="84"/>
      <c r="P1630" s="185"/>
      <c r="Q1630" s="185"/>
      <c r="R1630" s="185"/>
      <c r="S1630" s="185"/>
      <c r="T1630" s="185"/>
      <c r="U1630" s="185"/>
      <c r="V1630" s="84"/>
      <c r="W1630" s="84"/>
      <c r="X1630" s="84"/>
      <c r="Y1630" s="84"/>
      <c r="Z1630" s="84"/>
      <c r="AA1630" s="185"/>
      <c r="AB1630" s="185"/>
      <c r="AC1630" s="185"/>
      <c r="AD1630" s="185"/>
      <c r="AE1630" s="185"/>
      <c r="AF1630" s="23"/>
      <c r="AG1630" s="23"/>
      <c r="AH1630" s="185"/>
      <c r="AI1630" s="185"/>
      <c r="AJ1630" s="185"/>
      <c r="AK1630" s="185"/>
      <c r="AL1630" s="185"/>
      <c r="AM1630" s="185"/>
      <c r="AN1630" s="185"/>
      <c r="AO1630" s="185"/>
      <c r="AP1630" s="185"/>
      <c r="AQ1630" s="185"/>
      <c r="AR1630" s="185"/>
      <c r="AS1630" s="185"/>
      <c r="AT1630" s="185"/>
      <c r="AU1630" s="185"/>
      <c r="AV1630" s="185"/>
      <c r="AW1630" s="185"/>
      <c r="AX1630" s="185"/>
      <c r="AY1630" s="185"/>
      <c r="AZ1630" s="185"/>
      <c r="BA1630" s="185"/>
      <c r="BB1630" s="185"/>
      <c r="BC1630" s="185"/>
      <c r="BD1630" s="185"/>
      <c r="BE1630" s="185"/>
      <c r="BF1630" s="185"/>
      <c r="BG1630" s="185"/>
      <c r="BH1630" s="185"/>
      <c r="BI1630" s="185"/>
      <c r="BJ1630" s="185"/>
      <c r="BK1630" s="185"/>
      <c r="BL1630" s="185"/>
      <c r="BM1630" s="185"/>
      <c r="BN1630" s="185"/>
      <c r="BO1630" s="185"/>
      <c r="BP1630" s="185"/>
      <c r="BQ1630" s="185"/>
      <c r="BR1630" s="185"/>
      <c r="BS1630" s="185"/>
      <c r="BT1630" s="185"/>
      <c r="BU1630" s="185"/>
      <c r="BV1630" s="185"/>
      <c r="BW1630" s="185"/>
      <c r="BX1630" s="185"/>
      <c r="BY1630" s="185"/>
      <c r="BZ1630" s="185"/>
      <c r="CA1630" s="185"/>
      <c r="CB1630" s="185"/>
      <c r="CC1630" s="185"/>
      <c r="CD1630" s="185"/>
      <c r="CE1630" s="185"/>
      <c r="CF1630" s="185"/>
      <c r="CG1630" s="185"/>
      <c r="CH1630" s="185"/>
      <c r="CI1630" s="185"/>
      <c r="CJ1630" s="185"/>
      <c r="CK1630" s="185"/>
      <c r="CL1630" s="185"/>
      <c r="CM1630" s="185"/>
      <c r="CN1630" s="185"/>
      <c r="CO1630" s="185"/>
      <c r="CP1630" s="2234"/>
      <c r="CQ1630" s="2234"/>
      <c r="CR1630" s="2234"/>
      <c r="CS1630" s="283"/>
      <c r="CT1630" s="283"/>
      <c r="CU1630" s="283"/>
      <c r="CV1630" s="185"/>
      <c r="CW1630" s="185"/>
      <c r="CX1630" s="185"/>
      <c r="CY1630" s="185"/>
      <c r="CZ1630" s="185"/>
      <c r="DA1630" s="185"/>
      <c r="DB1630" s="1622"/>
      <c r="DC1630" s="1622"/>
      <c r="DD1630" s="1622"/>
      <c r="DE1630" s="185"/>
      <c r="DF1630" s="283"/>
      <c r="DG1630" s="185"/>
      <c r="DH1630" s="185"/>
      <c r="DI1630" s="185"/>
      <c r="DJ1630" s="185"/>
      <c r="DK1630" s="185"/>
      <c r="DL1630" s="185"/>
      <c r="DM1630" s="185"/>
      <c r="DN1630" s="185"/>
      <c r="DO1630" s="185"/>
      <c r="DP1630" s="283"/>
      <c r="DQ1630" s="185"/>
      <c r="DR1630" s="185"/>
      <c r="DS1630" s="185"/>
      <c r="DT1630" s="185"/>
      <c r="DU1630" s="185"/>
      <c r="DV1630" s="185"/>
      <c r="DW1630" s="185"/>
      <c r="DX1630" s="185"/>
      <c r="DY1630" s="185"/>
      <c r="DZ1630" s="2234"/>
      <c r="EA1630" s="283"/>
      <c r="EB1630" s="185"/>
      <c r="EC1630" s="185"/>
      <c r="ED1630" s="202"/>
      <c r="EE1630" s="202"/>
      <c r="EF1630" s="202"/>
      <c r="EG1630" s="202"/>
      <c r="EH1630" s="1614"/>
    </row>
    <row r="1631" spans="1:138" ht="15" hidden="1" customHeight="1" outlineLevel="2">
      <c r="A1631" s="67"/>
      <c r="B1631" s="67"/>
      <c r="C1631" s="93" t="s">
        <v>69</v>
      </c>
      <c r="D1631" s="94" t="s">
        <v>51</v>
      </c>
      <c r="E1631" s="84"/>
      <c r="F1631" s="84"/>
      <c r="G1631" s="84"/>
      <c r="H1631" s="84"/>
      <c r="I1631" s="84"/>
      <c r="J1631" s="84"/>
      <c r="K1631" s="84"/>
      <c r="L1631" s="84"/>
      <c r="M1631" s="2199"/>
      <c r="N1631" s="68"/>
      <c r="O1631" s="84"/>
      <c r="P1631" s="185"/>
      <c r="Q1631" s="185"/>
      <c r="R1631" s="185"/>
      <c r="S1631" s="185"/>
      <c r="T1631" s="185"/>
      <c r="U1631" s="185"/>
      <c r="V1631" s="84"/>
      <c r="W1631" s="84"/>
      <c r="X1631" s="84"/>
      <c r="Y1631" s="84"/>
      <c r="Z1631" s="84"/>
      <c r="AA1631" s="185"/>
      <c r="AB1631" s="185"/>
      <c r="AC1631" s="185"/>
      <c r="AD1631" s="185"/>
      <c r="AE1631" s="185"/>
      <c r="AF1631" s="23"/>
      <c r="AG1631" s="23"/>
      <c r="AH1631" s="185"/>
      <c r="AI1631" s="185"/>
      <c r="AJ1631" s="185"/>
      <c r="AK1631" s="185"/>
      <c r="AL1631" s="185"/>
      <c r="AM1631" s="185"/>
      <c r="AN1631" s="185"/>
      <c r="AO1631" s="185"/>
      <c r="AP1631" s="185"/>
      <c r="AQ1631" s="185"/>
      <c r="AR1631" s="185"/>
      <c r="AS1631" s="185"/>
      <c r="AT1631" s="185"/>
      <c r="AU1631" s="185"/>
      <c r="AV1631" s="185"/>
      <c r="AW1631" s="185"/>
      <c r="AX1631" s="185"/>
      <c r="AY1631" s="185"/>
      <c r="AZ1631" s="185"/>
      <c r="BA1631" s="185"/>
      <c r="BB1631" s="185"/>
      <c r="BC1631" s="185"/>
      <c r="BD1631" s="185"/>
      <c r="BE1631" s="185"/>
      <c r="BF1631" s="185"/>
      <c r="BG1631" s="185"/>
      <c r="BH1631" s="185"/>
      <c r="BI1631" s="185"/>
      <c r="BJ1631" s="185"/>
      <c r="BK1631" s="185"/>
      <c r="BL1631" s="185"/>
      <c r="BM1631" s="185"/>
      <c r="BN1631" s="185"/>
      <c r="BO1631" s="185"/>
      <c r="BP1631" s="185"/>
      <c r="BQ1631" s="185"/>
      <c r="BR1631" s="185"/>
      <c r="BS1631" s="185"/>
      <c r="BT1631" s="185"/>
      <c r="BU1631" s="185"/>
      <c r="BV1631" s="185"/>
      <c r="BW1631" s="185"/>
      <c r="BX1631" s="185"/>
      <c r="BY1631" s="185"/>
      <c r="BZ1631" s="185"/>
      <c r="CA1631" s="185"/>
      <c r="CB1631" s="185"/>
      <c r="CC1631" s="185"/>
      <c r="CD1631" s="185"/>
      <c r="CE1631" s="185"/>
      <c r="CF1631" s="185"/>
      <c r="CG1631" s="185"/>
      <c r="CH1631" s="185"/>
      <c r="CI1631" s="185"/>
      <c r="CJ1631" s="185"/>
      <c r="CK1631" s="185"/>
      <c r="CL1631" s="185"/>
      <c r="CM1631" s="185"/>
      <c r="CN1631" s="185"/>
      <c r="CO1631" s="185"/>
      <c r="CP1631" s="2234"/>
      <c r="CQ1631" s="2234"/>
      <c r="CR1631" s="2234"/>
      <c r="CS1631" s="283"/>
      <c r="CT1631" s="283"/>
      <c r="CU1631" s="283"/>
      <c r="CV1631" s="185"/>
      <c r="CW1631" s="185"/>
      <c r="CX1631" s="185"/>
      <c r="CY1631" s="185"/>
      <c r="CZ1631" s="185"/>
      <c r="DA1631" s="185"/>
      <c r="DB1631" s="1622"/>
      <c r="DC1631" s="1622"/>
      <c r="DD1631" s="1622"/>
      <c r="DE1631" s="185"/>
      <c r="DF1631" s="283"/>
      <c r="DG1631" s="185"/>
      <c r="DH1631" s="185"/>
      <c r="DI1631" s="185"/>
      <c r="DJ1631" s="185"/>
      <c r="DK1631" s="185"/>
      <c r="DL1631" s="185"/>
      <c r="DM1631" s="185"/>
      <c r="DN1631" s="185"/>
      <c r="DO1631" s="185"/>
      <c r="DP1631" s="283"/>
      <c r="DQ1631" s="185"/>
      <c r="DR1631" s="185"/>
      <c r="DS1631" s="185"/>
      <c r="DT1631" s="185"/>
      <c r="DU1631" s="185"/>
      <c r="DV1631" s="185"/>
      <c r="DW1631" s="185"/>
      <c r="DX1631" s="185"/>
      <c r="DY1631" s="185"/>
      <c r="DZ1631" s="2234"/>
      <c r="EA1631" s="283"/>
      <c r="EB1631" s="185"/>
      <c r="EC1631" s="185"/>
      <c r="ED1631" s="202"/>
      <c r="EE1631" s="202"/>
      <c r="EF1631" s="202"/>
      <c r="EG1631" s="202"/>
      <c r="EH1631" s="1614"/>
    </row>
    <row r="1632" spans="1:138" ht="15" hidden="1" customHeight="1" outlineLevel="2">
      <c r="A1632" s="67"/>
      <c r="B1632" s="67"/>
      <c r="C1632" s="95"/>
      <c r="D1632" s="99"/>
      <c r="E1632" s="67"/>
      <c r="F1632" s="67"/>
      <c r="G1632" s="67"/>
      <c r="H1632" s="86">
        <f>SUM(I1632:L1632)</f>
        <v>0</v>
      </c>
      <c r="I1632" s="67"/>
      <c r="J1632" s="67"/>
      <c r="K1632" s="67"/>
      <c r="L1632" s="67"/>
      <c r="M1632" s="2216"/>
      <c r="N1632" s="85"/>
      <c r="O1632" s="67"/>
      <c r="P1632" s="23"/>
      <c r="Q1632" s="185">
        <f>SUM(R1632:U1632)</f>
        <v>0</v>
      </c>
      <c r="R1632" s="23"/>
      <c r="S1632" s="23"/>
      <c r="T1632" s="23"/>
      <c r="U1632" s="23"/>
      <c r="V1632" s="86">
        <f>SUM(W1632:Z1632)</f>
        <v>0</v>
      </c>
      <c r="W1632" s="67"/>
      <c r="X1632" s="67"/>
      <c r="Y1632" s="67"/>
      <c r="Z1632" s="67"/>
      <c r="AA1632" s="185">
        <f>SUM(AB1632:AE1632)</f>
        <v>0</v>
      </c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3"/>
      <c r="CG1632" s="23"/>
      <c r="CH1632" s="23"/>
      <c r="CI1632" s="23"/>
      <c r="CJ1632" s="23"/>
      <c r="CK1632" s="23"/>
      <c r="CL1632" s="23"/>
      <c r="CM1632" s="23"/>
      <c r="CN1632" s="23"/>
      <c r="CO1632" s="23"/>
      <c r="CP1632" s="2216"/>
      <c r="CQ1632" s="2216"/>
      <c r="CR1632" s="2216"/>
      <c r="CS1632" s="85"/>
      <c r="CT1632" s="85"/>
      <c r="CU1632" s="85"/>
      <c r="CV1632" s="23"/>
      <c r="CW1632" s="23"/>
      <c r="CX1632" s="23"/>
      <c r="CY1632" s="23"/>
      <c r="CZ1632" s="23"/>
      <c r="DA1632" s="23"/>
      <c r="DB1632" s="1496"/>
      <c r="DC1632" s="1496"/>
      <c r="DD1632" s="1496"/>
      <c r="DE1632" s="23"/>
      <c r="DF1632" s="85"/>
      <c r="DG1632" s="23"/>
      <c r="DH1632" s="23"/>
      <c r="DI1632" s="23"/>
      <c r="DJ1632" s="23"/>
      <c r="DK1632" s="23"/>
      <c r="DL1632" s="23"/>
      <c r="DM1632" s="23"/>
      <c r="DN1632" s="185"/>
      <c r="DO1632" s="23"/>
      <c r="DP1632" s="85"/>
      <c r="DQ1632" s="23"/>
      <c r="DR1632" s="23"/>
      <c r="DS1632" s="23"/>
      <c r="DT1632" s="23"/>
      <c r="DU1632" s="23"/>
      <c r="DV1632" s="23"/>
      <c r="DW1632" s="23"/>
      <c r="DX1632" s="185"/>
      <c r="DY1632" s="23"/>
      <c r="DZ1632" s="2216"/>
      <c r="EA1632" s="85"/>
      <c r="EB1632" s="23"/>
      <c r="EC1632" s="23"/>
      <c r="ED1632" s="171"/>
      <c r="EE1632" s="171"/>
      <c r="EF1632" s="171"/>
      <c r="EG1632" s="171"/>
      <c r="EH1632" s="1291"/>
    </row>
    <row r="1633" spans="1:138" ht="15" hidden="1" customHeight="1" outlineLevel="2">
      <c r="A1633" s="67"/>
      <c r="B1633" s="67"/>
      <c r="C1633" s="95"/>
      <c r="D1633" s="99"/>
      <c r="E1633" s="67"/>
      <c r="F1633" s="67"/>
      <c r="G1633" s="67"/>
      <c r="H1633" s="86">
        <f>SUM(I1633:L1633)</f>
        <v>0</v>
      </c>
      <c r="I1633" s="67"/>
      <c r="J1633" s="67"/>
      <c r="K1633" s="67"/>
      <c r="L1633" s="67"/>
      <c r="M1633" s="2216"/>
      <c r="N1633" s="85"/>
      <c r="O1633" s="67"/>
      <c r="P1633" s="23"/>
      <c r="Q1633" s="185">
        <f>SUM(R1633:U1633)</f>
        <v>0</v>
      </c>
      <c r="R1633" s="196"/>
      <c r="S1633" s="196"/>
      <c r="T1633" s="196"/>
      <c r="U1633" s="196"/>
      <c r="V1633" s="86">
        <f>SUM(W1633:Z1633)</f>
        <v>0</v>
      </c>
      <c r="W1633" s="67"/>
      <c r="X1633" s="67"/>
      <c r="Y1633" s="67"/>
      <c r="Z1633" s="67"/>
      <c r="AA1633" s="185">
        <f>SUM(AB1633:AE1633)</f>
        <v>0</v>
      </c>
      <c r="AB1633" s="196"/>
      <c r="AC1633" s="196"/>
      <c r="AD1633" s="196"/>
      <c r="AE1633" s="196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  <c r="BC1633" s="33"/>
      <c r="BD1633" s="33"/>
      <c r="BE1633" s="33"/>
      <c r="BF1633" s="33"/>
      <c r="BG1633" s="33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33"/>
      <c r="BT1633" s="33"/>
      <c r="BU1633" s="33"/>
      <c r="BV1633" s="33"/>
      <c r="BW1633" s="33"/>
      <c r="BX1633" s="33"/>
      <c r="BY1633" s="33"/>
      <c r="BZ1633" s="33"/>
      <c r="CA1633" s="33"/>
      <c r="CB1633" s="33"/>
      <c r="CC1633" s="33"/>
      <c r="CD1633" s="33"/>
      <c r="CE1633" s="33"/>
      <c r="CF1633" s="33"/>
      <c r="CG1633" s="33"/>
      <c r="CH1633" s="33"/>
      <c r="CI1633" s="33"/>
      <c r="CJ1633" s="33"/>
      <c r="CK1633" s="33"/>
      <c r="CL1633" s="33"/>
      <c r="CM1633" s="33"/>
      <c r="CN1633" s="33"/>
      <c r="CO1633" s="33"/>
      <c r="CP1633" s="2239"/>
      <c r="CQ1633" s="2239"/>
      <c r="CR1633" s="2239"/>
      <c r="CS1633" s="210"/>
      <c r="CT1633" s="210"/>
      <c r="CU1633" s="210"/>
      <c r="CV1633" s="33"/>
      <c r="CW1633" s="33"/>
      <c r="CX1633" s="33"/>
      <c r="CY1633" s="33"/>
      <c r="CZ1633" s="33"/>
      <c r="DA1633" s="33"/>
      <c r="DB1633" s="1498"/>
      <c r="DC1633" s="1498"/>
      <c r="DD1633" s="1498"/>
      <c r="DE1633" s="33"/>
      <c r="DF1633" s="210"/>
      <c r="DG1633" s="33"/>
      <c r="DH1633" s="33"/>
      <c r="DI1633" s="33"/>
      <c r="DJ1633" s="33"/>
      <c r="DK1633" s="33"/>
      <c r="DL1633" s="33"/>
      <c r="DM1633" s="33"/>
      <c r="DN1633" s="23"/>
      <c r="DO1633" s="33"/>
      <c r="DP1633" s="210"/>
      <c r="DQ1633" s="33"/>
      <c r="DR1633" s="33"/>
      <c r="DS1633" s="33"/>
      <c r="DT1633" s="33"/>
      <c r="DU1633" s="33"/>
      <c r="DV1633" s="33"/>
      <c r="DW1633" s="33"/>
      <c r="DX1633" s="23"/>
      <c r="DY1633" s="33"/>
      <c r="DZ1633" s="2239"/>
      <c r="EA1633" s="210"/>
      <c r="EB1633" s="33"/>
      <c r="EC1633" s="33"/>
      <c r="ED1633" s="201"/>
      <c r="EE1633" s="201"/>
      <c r="EF1633" s="201"/>
      <c r="EG1633" s="201"/>
      <c r="EH1633" s="1581"/>
    </row>
    <row r="1634" spans="1:138" ht="15" hidden="1" customHeight="1" outlineLevel="2">
      <c r="A1634" s="67"/>
      <c r="B1634" s="67"/>
      <c r="C1634" s="95"/>
      <c r="D1634" s="99"/>
      <c r="E1634" s="67"/>
      <c r="F1634" s="67"/>
      <c r="G1634" s="67"/>
      <c r="H1634" s="86">
        <f>SUM(I1634:L1634)</f>
        <v>0</v>
      </c>
      <c r="I1634" s="67"/>
      <c r="J1634" s="67"/>
      <c r="K1634" s="67"/>
      <c r="L1634" s="67"/>
      <c r="M1634" s="2216"/>
      <c r="N1634" s="85"/>
      <c r="O1634" s="67"/>
      <c r="P1634" s="23"/>
      <c r="Q1634" s="185">
        <f>SUM(R1634:U1634)</f>
        <v>0</v>
      </c>
      <c r="R1634" s="196"/>
      <c r="S1634" s="196"/>
      <c r="T1634" s="196"/>
      <c r="U1634" s="196"/>
      <c r="V1634" s="86">
        <f>SUM(W1634:Z1634)</f>
        <v>0</v>
      </c>
      <c r="W1634" s="67"/>
      <c r="X1634" s="67"/>
      <c r="Y1634" s="67"/>
      <c r="Z1634" s="67"/>
      <c r="AA1634" s="185">
        <f>SUM(AB1634:AE1634)</f>
        <v>0</v>
      </c>
      <c r="AB1634" s="196"/>
      <c r="AC1634" s="196"/>
      <c r="AD1634" s="196"/>
      <c r="AE1634" s="196"/>
      <c r="AF1634" s="33"/>
      <c r="AG1634" s="33"/>
      <c r="AH1634" s="33"/>
      <c r="AI1634" s="33"/>
      <c r="AJ1634" s="33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3"/>
      <c r="BC1634" s="33"/>
      <c r="BD1634" s="33"/>
      <c r="BE1634" s="33"/>
      <c r="BF1634" s="33"/>
      <c r="BG1634" s="33"/>
      <c r="BH1634" s="33"/>
      <c r="BI1634" s="33"/>
      <c r="BJ1634" s="33"/>
      <c r="BK1634" s="33"/>
      <c r="BL1634" s="33"/>
      <c r="BM1634" s="33"/>
      <c r="BN1634" s="33"/>
      <c r="BO1634" s="33"/>
      <c r="BP1634" s="33"/>
      <c r="BQ1634" s="33"/>
      <c r="BR1634" s="33"/>
      <c r="BS1634" s="33"/>
      <c r="BT1634" s="33"/>
      <c r="BU1634" s="33"/>
      <c r="BV1634" s="33"/>
      <c r="BW1634" s="33"/>
      <c r="BX1634" s="33"/>
      <c r="BY1634" s="33"/>
      <c r="BZ1634" s="33"/>
      <c r="CA1634" s="33"/>
      <c r="CB1634" s="33"/>
      <c r="CC1634" s="33"/>
      <c r="CD1634" s="33"/>
      <c r="CE1634" s="33"/>
      <c r="CF1634" s="33"/>
      <c r="CG1634" s="33"/>
      <c r="CH1634" s="33"/>
      <c r="CI1634" s="33"/>
      <c r="CJ1634" s="33"/>
      <c r="CK1634" s="33"/>
      <c r="CL1634" s="33"/>
      <c r="CM1634" s="33"/>
      <c r="CN1634" s="33"/>
      <c r="CO1634" s="33"/>
      <c r="CP1634" s="2239"/>
      <c r="CQ1634" s="2239"/>
      <c r="CR1634" s="2239"/>
      <c r="CS1634" s="210"/>
      <c r="CT1634" s="210"/>
      <c r="CU1634" s="210"/>
      <c r="CV1634" s="33"/>
      <c r="CW1634" s="33"/>
      <c r="CX1634" s="33"/>
      <c r="CY1634" s="33"/>
      <c r="CZ1634" s="33"/>
      <c r="DA1634" s="33"/>
      <c r="DB1634" s="1498"/>
      <c r="DC1634" s="1498"/>
      <c r="DD1634" s="1498"/>
      <c r="DE1634" s="33"/>
      <c r="DF1634" s="210"/>
      <c r="DG1634" s="33"/>
      <c r="DH1634" s="33"/>
      <c r="DI1634" s="33"/>
      <c r="DJ1634" s="33"/>
      <c r="DK1634" s="33"/>
      <c r="DL1634" s="33"/>
      <c r="DM1634" s="33"/>
      <c r="DN1634" s="33"/>
      <c r="DO1634" s="33"/>
      <c r="DP1634" s="210"/>
      <c r="DQ1634" s="33"/>
      <c r="DR1634" s="33"/>
      <c r="DS1634" s="33"/>
      <c r="DT1634" s="33"/>
      <c r="DU1634" s="33"/>
      <c r="DV1634" s="33"/>
      <c r="DW1634" s="33"/>
      <c r="DX1634" s="33"/>
      <c r="DY1634" s="33"/>
      <c r="DZ1634" s="2239"/>
      <c r="EA1634" s="210"/>
      <c r="EB1634" s="33"/>
      <c r="EC1634" s="33"/>
      <c r="ED1634" s="201"/>
      <c r="EE1634" s="201"/>
      <c r="EF1634" s="201"/>
      <c r="EG1634" s="201"/>
      <c r="EH1634" s="1581"/>
    </row>
    <row r="1635" spans="1:138" ht="15" hidden="1" customHeight="1" outlineLevel="2">
      <c r="A1635" s="67"/>
      <c r="B1635" s="67"/>
      <c r="C1635" s="95"/>
      <c r="D1635" s="97" t="s">
        <v>52</v>
      </c>
      <c r="E1635" s="84"/>
      <c r="F1635" s="84"/>
      <c r="G1635" s="84"/>
      <c r="H1635" s="84"/>
      <c r="I1635" s="84"/>
      <c r="J1635" s="84"/>
      <c r="K1635" s="84"/>
      <c r="L1635" s="84"/>
      <c r="M1635" s="2199"/>
      <c r="N1635" s="68"/>
      <c r="O1635" s="84"/>
      <c r="P1635" s="185"/>
      <c r="Q1635" s="185"/>
      <c r="R1635" s="185"/>
      <c r="S1635" s="185"/>
      <c r="T1635" s="185"/>
      <c r="U1635" s="185"/>
      <c r="V1635" s="84"/>
      <c r="W1635" s="84"/>
      <c r="X1635" s="84"/>
      <c r="Y1635" s="84"/>
      <c r="Z1635" s="84"/>
      <c r="AA1635" s="185"/>
      <c r="AB1635" s="185"/>
      <c r="AC1635" s="185"/>
      <c r="AD1635" s="185"/>
      <c r="AE1635" s="185"/>
      <c r="AF1635" s="105"/>
      <c r="AG1635" s="105"/>
      <c r="AH1635" s="185">
        <f>SUM(AH1632:AH1634)</f>
        <v>0</v>
      </c>
      <c r="AI1635" s="185">
        <f>SUM(AI1632:AI1634)</f>
        <v>0</v>
      </c>
      <c r="AJ1635" s="185">
        <f t="shared" ref="AJ1635:AV1635" si="4268">SUM(AJ1632:AJ1634)</f>
        <v>0</v>
      </c>
      <c r="AK1635" s="185">
        <f t="shared" si="4268"/>
        <v>0</v>
      </c>
      <c r="AL1635" s="185">
        <f t="shared" si="4268"/>
        <v>0</v>
      </c>
      <c r="AM1635" s="185">
        <f t="shared" si="4268"/>
        <v>0</v>
      </c>
      <c r="AN1635" s="185">
        <f t="shared" si="4268"/>
        <v>0</v>
      </c>
      <c r="AO1635" s="185">
        <f t="shared" si="4268"/>
        <v>0</v>
      </c>
      <c r="AP1635" s="185">
        <f t="shared" si="4268"/>
        <v>0</v>
      </c>
      <c r="AQ1635" s="185">
        <f t="shared" si="4268"/>
        <v>0</v>
      </c>
      <c r="AR1635" s="185">
        <f t="shared" si="4268"/>
        <v>0</v>
      </c>
      <c r="AS1635" s="185">
        <f t="shared" si="4268"/>
        <v>0</v>
      </c>
      <c r="AT1635" s="185">
        <f t="shared" si="4268"/>
        <v>0</v>
      </c>
      <c r="AU1635" s="185">
        <f t="shared" si="4268"/>
        <v>0</v>
      </c>
      <c r="AV1635" s="185">
        <f t="shared" si="4268"/>
        <v>0</v>
      </c>
      <c r="AW1635" s="185">
        <f>SUM(AW1632:AW1634)</f>
        <v>0</v>
      </c>
      <c r="AX1635" s="185">
        <f>SUM(AX1632:AX1634)</f>
        <v>0</v>
      </c>
      <c r="AY1635" s="185">
        <f t="shared" ref="AY1635:BK1635" si="4269">SUM(AY1632:AY1634)</f>
        <v>0</v>
      </c>
      <c r="AZ1635" s="185">
        <f t="shared" si="4269"/>
        <v>0</v>
      </c>
      <c r="BA1635" s="185">
        <f t="shared" si="4269"/>
        <v>0</v>
      </c>
      <c r="BB1635" s="185">
        <f t="shared" si="4269"/>
        <v>0</v>
      </c>
      <c r="BC1635" s="185">
        <f t="shared" si="4269"/>
        <v>0</v>
      </c>
      <c r="BD1635" s="185">
        <f t="shared" si="4269"/>
        <v>0</v>
      </c>
      <c r="BE1635" s="185">
        <f t="shared" si="4269"/>
        <v>0</v>
      </c>
      <c r="BF1635" s="185">
        <f t="shared" si="4269"/>
        <v>0</v>
      </c>
      <c r="BG1635" s="185">
        <f t="shared" si="4269"/>
        <v>0</v>
      </c>
      <c r="BH1635" s="185">
        <f t="shared" si="4269"/>
        <v>0</v>
      </c>
      <c r="BI1635" s="185">
        <f t="shared" si="4269"/>
        <v>0</v>
      </c>
      <c r="BJ1635" s="185">
        <f t="shared" si="4269"/>
        <v>0</v>
      </c>
      <c r="BK1635" s="185">
        <f t="shared" si="4269"/>
        <v>0</v>
      </c>
      <c r="BL1635" s="185">
        <f>SUM(BL1632:BL1634)</f>
        <v>0</v>
      </c>
      <c r="BM1635" s="185">
        <f>SUM(BM1632:BM1634)</f>
        <v>0</v>
      </c>
      <c r="BN1635" s="185">
        <f t="shared" ref="BN1635:BZ1635" si="4270">SUM(BN1632:BN1634)</f>
        <v>0</v>
      </c>
      <c r="BO1635" s="185">
        <f t="shared" si="4270"/>
        <v>0</v>
      </c>
      <c r="BP1635" s="185">
        <f t="shared" si="4270"/>
        <v>0</v>
      </c>
      <c r="BQ1635" s="185">
        <f t="shared" si="4270"/>
        <v>0</v>
      </c>
      <c r="BR1635" s="185">
        <f t="shared" si="4270"/>
        <v>0</v>
      </c>
      <c r="BS1635" s="185">
        <f t="shared" si="4270"/>
        <v>0</v>
      </c>
      <c r="BT1635" s="185">
        <f t="shared" si="4270"/>
        <v>0</v>
      </c>
      <c r="BU1635" s="185">
        <f t="shared" si="4270"/>
        <v>0</v>
      </c>
      <c r="BV1635" s="185">
        <f t="shared" si="4270"/>
        <v>0</v>
      </c>
      <c r="BW1635" s="185">
        <f t="shared" si="4270"/>
        <v>0</v>
      </c>
      <c r="BX1635" s="185">
        <f t="shared" si="4270"/>
        <v>0</v>
      </c>
      <c r="BY1635" s="185">
        <f t="shared" si="4270"/>
        <v>0</v>
      </c>
      <c r="BZ1635" s="185">
        <f t="shared" si="4270"/>
        <v>0</v>
      </c>
      <c r="CA1635" s="185">
        <f>SUM(CA1632:CA1634)</f>
        <v>0</v>
      </c>
      <c r="CB1635" s="185">
        <f>SUM(CB1632:CB1634)</f>
        <v>0</v>
      </c>
      <c r="CC1635" s="185">
        <f t="shared" ref="CC1635:CO1635" si="4271">SUM(CC1632:CC1634)</f>
        <v>0</v>
      </c>
      <c r="CD1635" s="185">
        <f t="shared" si="4271"/>
        <v>0</v>
      </c>
      <c r="CE1635" s="185">
        <f t="shared" si="4271"/>
        <v>0</v>
      </c>
      <c r="CF1635" s="185">
        <f t="shared" si="4271"/>
        <v>0</v>
      </c>
      <c r="CG1635" s="185">
        <f t="shared" si="4271"/>
        <v>0</v>
      </c>
      <c r="CH1635" s="185">
        <f t="shared" si="4271"/>
        <v>0</v>
      </c>
      <c r="CI1635" s="185">
        <f t="shared" si="4271"/>
        <v>0</v>
      </c>
      <c r="CJ1635" s="185">
        <f t="shared" si="4271"/>
        <v>0</v>
      </c>
      <c r="CK1635" s="185">
        <f t="shared" si="4271"/>
        <v>0</v>
      </c>
      <c r="CL1635" s="185">
        <f t="shared" si="4271"/>
        <v>0</v>
      </c>
      <c r="CM1635" s="185">
        <f t="shared" si="4271"/>
        <v>0</v>
      </c>
      <c r="CN1635" s="185">
        <f t="shared" si="4271"/>
        <v>0</v>
      </c>
      <c r="CO1635" s="185">
        <f t="shared" si="4271"/>
        <v>0</v>
      </c>
      <c r="CP1635" s="2234">
        <f t="shared" ref="CP1635:CX1635" si="4272">SUM(CP1632:CP1634)</f>
        <v>0</v>
      </c>
      <c r="CQ1635" s="2234">
        <f t="shared" si="4272"/>
        <v>0</v>
      </c>
      <c r="CR1635" s="2234">
        <f t="shared" si="4272"/>
        <v>0</v>
      </c>
      <c r="CS1635" s="283">
        <f t="shared" si="4272"/>
        <v>0</v>
      </c>
      <c r="CT1635" s="283">
        <f t="shared" si="4272"/>
        <v>0</v>
      </c>
      <c r="CU1635" s="283">
        <f t="shared" si="4272"/>
        <v>0</v>
      </c>
      <c r="CV1635" s="185">
        <f t="shared" si="4272"/>
        <v>0</v>
      </c>
      <c r="CW1635" s="185">
        <f t="shared" si="4272"/>
        <v>0</v>
      </c>
      <c r="CX1635" s="185">
        <f t="shared" si="4272"/>
        <v>0</v>
      </c>
      <c r="CY1635" s="185">
        <f t="shared" ref="CY1635:DA1635" si="4273">SUM(CY1632:CY1634)</f>
        <v>0</v>
      </c>
      <c r="CZ1635" s="185">
        <f t="shared" si="4273"/>
        <v>0</v>
      </c>
      <c r="DA1635" s="185">
        <f t="shared" si="4273"/>
        <v>0</v>
      </c>
      <c r="DB1635" s="1622"/>
      <c r="DC1635" s="1622"/>
      <c r="DD1635" s="1622"/>
      <c r="DE1635" s="185">
        <f>SUM(DE1632:DE1634)</f>
        <v>0</v>
      </c>
      <c r="DF1635" s="283"/>
      <c r="DG1635" s="185"/>
      <c r="DH1635" s="185"/>
      <c r="DI1635" s="185"/>
      <c r="DJ1635" s="185"/>
      <c r="DK1635" s="185"/>
      <c r="DL1635" s="185"/>
      <c r="DM1635" s="185"/>
      <c r="DN1635" s="33"/>
      <c r="DO1635" s="185"/>
      <c r="DP1635" s="283"/>
      <c r="DQ1635" s="185"/>
      <c r="DR1635" s="185"/>
      <c r="DS1635" s="185"/>
      <c r="DT1635" s="185"/>
      <c r="DU1635" s="185"/>
      <c r="DV1635" s="185"/>
      <c r="DW1635" s="185"/>
      <c r="DX1635" s="33"/>
      <c r="DY1635" s="185"/>
      <c r="DZ1635" s="2234">
        <f>SUM(DZ1632:DZ1634)</f>
        <v>0</v>
      </c>
      <c r="EA1635" s="283">
        <f t="shared" ref="EA1635:EB1635" si="4274">SUM(EA1632:EA1634)</f>
        <v>0</v>
      </c>
      <c r="EB1635" s="185">
        <f t="shared" si="4274"/>
        <v>0</v>
      </c>
      <c r="EC1635" s="185">
        <f t="shared" ref="EC1635" si="4275">SUM(EC1632:EC1634)</f>
        <v>0</v>
      </c>
      <c r="ED1635" s="202"/>
      <c r="EE1635" s="202"/>
      <c r="EF1635" s="202"/>
      <c r="EG1635" s="202"/>
      <c r="EH1635" s="1614"/>
    </row>
    <row r="1636" spans="1:138" ht="15" hidden="1" customHeight="1" outlineLevel="2">
      <c r="A1636" s="67"/>
      <c r="B1636" s="67"/>
      <c r="C1636" s="93" t="s">
        <v>70</v>
      </c>
      <c r="D1636" s="94" t="s">
        <v>127</v>
      </c>
      <c r="E1636" s="84"/>
      <c r="F1636" s="84"/>
      <c r="G1636" s="84"/>
      <c r="H1636" s="84"/>
      <c r="I1636" s="84"/>
      <c r="J1636" s="84"/>
      <c r="K1636" s="84"/>
      <c r="L1636" s="84"/>
      <c r="M1636" s="2199"/>
      <c r="N1636" s="68"/>
      <c r="O1636" s="84"/>
      <c r="P1636" s="185"/>
      <c r="Q1636" s="185"/>
      <c r="R1636" s="185"/>
      <c r="S1636" s="185"/>
      <c r="T1636" s="185"/>
      <c r="U1636" s="185"/>
      <c r="V1636" s="84"/>
      <c r="W1636" s="84"/>
      <c r="X1636" s="84"/>
      <c r="Y1636" s="84"/>
      <c r="Z1636" s="84"/>
      <c r="AA1636" s="185"/>
      <c r="AB1636" s="185"/>
      <c r="AC1636" s="185"/>
      <c r="AD1636" s="185"/>
      <c r="AE1636" s="185"/>
      <c r="AF1636" s="23"/>
      <c r="AG1636" s="23"/>
      <c r="AH1636" s="185"/>
      <c r="AI1636" s="185"/>
      <c r="AJ1636" s="185"/>
      <c r="AK1636" s="185"/>
      <c r="AL1636" s="185"/>
      <c r="AM1636" s="185"/>
      <c r="AN1636" s="185"/>
      <c r="AO1636" s="185"/>
      <c r="AP1636" s="185"/>
      <c r="AQ1636" s="185"/>
      <c r="AR1636" s="185"/>
      <c r="AS1636" s="185"/>
      <c r="AT1636" s="185"/>
      <c r="AU1636" s="185"/>
      <c r="AV1636" s="185"/>
      <c r="AW1636" s="185"/>
      <c r="AX1636" s="185"/>
      <c r="AY1636" s="185"/>
      <c r="AZ1636" s="185"/>
      <c r="BA1636" s="185"/>
      <c r="BB1636" s="185"/>
      <c r="BC1636" s="185"/>
      <c r="BD1636" s="185"/>
      <c r="BE1636" s="185"/>
      <c r="BF1636" s="185"/>
      <c r="BG1636" s="185"/>
      <c r="BH1636" s="185"/>
      <c r="BI1636" s="185"/>
      <c r="BJ1636" s="185"/>
      <c r="BK1636" s="185"/>
      <c r="BL1636" s="185"/>
      <c r="BM1636" s="185"/>
      <c r="BN1636" s="185"/>
      <c r="BO1636" s="185"/>
      <c r="BP1636" s="185"/>
      <c r="BQ1636" s="185"/>
      <c r="BR1636" s="185"/>
      <c r="BS1636" s="185"/>
      <c r="BT1636" s="185"/>
      <c r="BU1636" s="185"/>
      <c r="BV1636" s="185"/>
      <c r="BW1636" s="185"/>
      <c r="BX1636" s="185"/>
      <c r="BY1636" s="185"/>
      <c r="BZ1636" s="185"/>
      <c r="CA1636" s="185"/>
      <c r="CB1636" s="185"/>
      <c r="CC1636" s="185"/>
      <c r="CD1636" s="185"/>
      <c r="CE1636" s="185"/>
      <c r="CF1636" s="185"/>
      <c r="CG1636" s="185"/>
      <c r="CH1636" s="185"/>
      <c r="CI1636" s="185"/>
      <c r="CJ1636" s="185"/>
      <c r="CK1636" s="185"/>
      <c r="CL1636" s="185"/>
      <c r="CM1636" s="185"/>
      <c r="CN1636" s="185"/>
      <c r="CO1636" s="185"/>
      <c r="CP1636" s="2234"/>
      <c r="CQ1636" s="2234"/>
      <c r="CR1636" s="2234"/>
      <c r="CS1636" s="283"/>
      <c r="CT1636" s="283"/>
      <c r="CU1636" s="283"/>
      <c r="CV1636" s="185"/>
      <c r="CW1636" s="185"/>
      <c r="CX1636" s="185"/>
      <c r="CY1636" s="185"/>
      <c r="CZ1636" s="185"/>
      <c r="DA1636" s="185"/>
      <c r="DB1636" s="1622"/>
      <c r="DC1636" s="1622"/>
      <c r="DD1636" s="1622"/>
      <c r="DE1636" s="185"/>
      <c r="DF1636" s="283"/>
      <c r="DG1636" s="185"/>
      <c r="DH1636" s="185"/>
      <c r="DI1636" s="185"/>
      <c r="DJ1636" s="185"/>
      <c r="DK1636" s="185"/>
      <c r="DL1636" s="185"/>
      <c r="DM1636" s="185"/>
      <c r="DN1636" s="185"/>
      <c r="DO1636" s="185"/>
      <c r="DP1636" s="283"/>
      <c r="DQ1636" s="185"/>
      <c r="DR1636" s="185"/>
      <c r="DS1636" s="185"/>
      <c r="DT1636" s="185"/>
      <c r="DU1636" s="185"/>
      <c r="DV1636" s="185"/>
      <c r="DW1636" s="185"/>
      <c r="DX1636" s="185"/>
      <c r="DY1636" s="185"/>
      <c r="DZ1636" s="2234"/>
      <c r="EA1636" s="283"/>
      <c r="EB1636" s="185"/>
      <c r="EC1636" s="185"/>
      <c r="ED1636" s="202"/>
      <c r="EE1636" s="202"/>
      <c r="EF1636" s="202"/>
      <c r="EG1636" s="202"/>
      <c r="EH1636" s="1614"/>
    </row>
    <row r="1637" spans="1:138" ht="15" hidden="1" customHeight="1" outlineLevel="2">
      <c r="A1637" s="67"/>
      <c r="B1637" s="67"/>
      <c r="C1637" s="95"/>
      <c r="D1637" s="99"/>
      <c r="E1637" s="67"/>
      <c r="F1637" s="67"/>
      <c r="G1637" s="67"/>
      <c r="H1637" s="86">
        <f>SUM(I1637:L1637)</f>
        <v>0</v>
      </c>
      <c r="I1637" s="67"/>
      <c r="J1637" s="67"/>
      <c r="K1637" s="67"/>
      <c r="L1637" s="67"/>
      <c r="M1637" s="2216"/>
      <c r="N1637" s="85"/>
      <c r="O1637" s="67"/>
      <c r="P1637" s="23"/>
      <c r="Q1637" s="185">
        <f>SUM(R1637:U1637)</f>
        <v>0</v>
      </c>
      <c r="R1637" s="23"/>
      <c r="S1637" s="23"/>
      <c r="T1637" s="23"/>
      <c r="U1637" s="23"/>
      <c r="V1637" s="86">
        <f>SUM(W1637:Z1637)</f>
        <v>0</v>
      </c>
      <c r="W1637" s="67"/>
      <c r="X1637" s="67"/>
      <c r="Y1637" s="67"/>
      <c r="Z1637" s="67"/>
      <c r="AA1637" s="185">
        <f>SUM(AB1637:AE1637)</f>
        <v>0</v>
      </c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216"/>
      <c r="CQ1637" s="2216"/>
      <c r="CR1637" s="2216"/>
      <c r="CS1637" s="85"/>
      <c r="CT1637" s="85"/>
      <c r="CU1637" s="85"/>
      <c r="CV1637" s="23"/>
      <c r="CW1637" s="23"/>
      <c r="CX1637" s="23"/>
      <c r="CY1637" s="23"/>
      <c r="CZ1637" s="23"/>
      <c r="DA1637" s="23"/>
      <c r="DB1637" s="1496"/>
      <c r="DC1637" s="1496"/>
      <c r="DD1637" s="1496"/>
      <c r="DE1637" s="23"/>
      <c r="DF1637" s="85"/>
      <c r="DG1637" s="23"/>
      <c r="DH1637" s="23"/>
      <c r="DI1637" s="23"/>
      <c r="DJ1637" s="23"/>
      <c r="DK1637" s="23"/>
      <c r="DL1637" s="23"/>
      <c r="DM1637" s="23"/>
      <c r="DN1637" s="185"/>
      <c r="DO1637" s="23"/>
      <c r="DP1637" s="85"/>
      <c r="DQ1637" s="23"/>
      <c r="DR1637" s="23"/>
      <c r="DS1637" s="23"/>
      <c r="DT1637" s="23"/>
      <c r="DU1637" s="23"/>
      <c r="DV1637" s="23"/>
      <c r="DW1637" s="23"/>
      <c r="DX1637" s="185"/>
      <c r="DY1637" s="23"/>
      <c r="DZ1637" s="2216"/>
      <c r="EA1637" s="85"/>
      <c r="EB1637" s="23"/>
      <c r="EC1637" s="23"/>
      <c r="ED1637" s="171"/>
      <c r="EE1637" s="171"/>
      <c r="EF1637" s="171"/>
      <c r="EG1637" s="171"/>
      <c r="EH1637" s="1291"/>
    </row>
    <row r="1638" spans="1:138" ht="15" hidden="1" customHeight="1" outlineLevel="2">
      <c r="A1638" s="67"/>
      <c r="B1638" s="67"/>
      <c r="C1638" s="95"/>
      <c r="D1638" s="99"/>
      <c r="E1638" s="67"/>
      <c r="F1638" s="67"/>
      <c r="G1638" s="67"/>
      <c r="H1638" s="86">
        <f>SUM(I1638:L1638)</f>
        <v>0</v>
      </c>
      <c r="I1638" s="67"/>
      <c r="J1638" s="67"/>
      <c r="K1638" s="67"/>
      <c r="L1638" s="67"/>
      <c r="M1638" s="2216"/>
      <c r="N1638" s="85"/>
      <c r="O1638" s="67"/>
      <c r="P1638" s="23"/>
      <c r="Q1638" s="185">
        <f>SUM(R1638:U1638)</f>
        <v>0</v>
      </c>
      <c r="R1638" s="196"/>
      <c r="S1638" s="196"/>
      <c r="T1638" s="196"/>
      <c r="U1638" s="196"/>
      <c r="V1638" s="86">
        <f>SUM(W1638:Z1638)</f>
        <v>0</v>
      </c>
      <c r="W1638" s="67"/>
      <c r="X1638" s="67"/>
      <c r="Y1638" s="67"/>
      <c r="Z1638" s="67"/>
      <c r="AA1638" s="185">
        <f>SUM(AB1638:AE1638)</f>
        <v>0</v>
      </c>
      <c r="AB1638" s="196"/>
      <c r="AC1638" s="196"/>
      <c r="AD1638" s="196"/>
      <c r="AE1638" s="196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3"/>
      <c r="BC1638" s="33"/>
      <c r="BD1638" s="33"/>
      <c r="BE1638" s="33"/>
      <c r="BF1638" s="33"/>
      <c r="BG1638" s="33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33"/>
      <c r="BT1638" s="33"/>
      <c r="BU1638" s="33"/>
      <c r="BV1638" s="33"/>
      <c r="BW1638" s="33"/>
      <c r="BX1638" s="33"/>
      <c r="BY1638" s="33"/>
      <c r="BZ1638" s="33"/>
      <c r="CA1638" s="33"/>
      <c r="CB1638" s="33"/>
      <c r="CC1638" s="33"/>
      <c r="CD1638" s="33"/>
      <c r="CE1638" s="33"/>
      <c r="CF1638" s="33"/>
      <c r="CG1638" s="33"/>
      <c r="CH1638" s="33"/>
      <c r="CI1638" s="33"/>
      <c r="CJ1638" s="33"/>
      <c r="CK1638" s="33"/>
      <c r="CL1638" s="33"/>
      <c r="CM1638" s="33"/>
      <c r="CN1638" s="33"/>
      <c r="CO1638" s="33"/>
      <c r="CP1638" s="2239"/>
      <c r="CQ1638" s="2239"/>
      <c r="CR1638" s="2239"/>
      <c r="CS1638" s="210"/>
      <c r="CT1638" s="210"/>
      <c r="CU1638" s="210"/>
      <c r="CV1638" s="33"/>
      <c r="CW1638" s="33"/>
      <c r="CX1638" s="33"/>
      <c r="CY1638" s="33"/>
      <c r="CZ1638" s="33"/>
      <c r="DA1638" s="33"/>
      <c r="DB1638" s="1498"/>
      <c r="DC1638" s="1498"/>
      <c r="DD1638" s="1498"/>
      <c r="DE1638" s="33"/>
      <c r="DF1638" s="210"/>
      <c r="DG1638" s="33"/>
      <c r="DH1638" s="33"/>
      <c r="DI1638" s="33"/>
      <c r="DJ1638" s="33"/>
      <c r="DK1638" s="33"/>
      <c r="DL1638" s="33"/>
      <c r="DM1638" s="33"/>
      <c r="DN1638" s="23"/>
      <c r="DO1638" s="33"/>
      <c r="DP1638" s="210"/>
      <c r="DQ1638" s="33"/>
      <c r="DR1638" s="33"/>
      <c r="DS1638" s="33"/>
      <c r="DT1638" s="33"/>
      <c r="DU1638" s="33"/>
      <c r="DV1638" s="33"/>
      <c r="DW1638" s="33"/>
      <c r="DX1638" s="23"/>
      <c r="DY1638" s="33"/>
      <c r="DZ1638" s="2239"/>
      <c r="EA1638" s="210"/>
      <c r="EB1638" s="33"/>
      <c r="EC1638" s="33"/>
      <c r="ED1638" s="201"/>
      <c r="EE1638" s="201"/>
      <c r="EF1638" s="201"/>
      <c r="EG1638" s="201"/>
      <c r="EH1638" s="1581"/>
    </row>
    <row r="1639" spans="1:138" ht="15" hidden="1" customHeight="1" outlineLevel="2">
      <c r="A1639" s="67"/>
      <c r="B1639" s="67"/>
      <c r="C1639" s="95"/>
      <c r="D1639" s="99"/>
      <c r="E1639" s="67"/>
      <c r="F1639" s="67"/>
      <c r="G1639" s="67"/>
      <c r="H1639" s="86">
        <f>SUM(I1639:L1639)</f>
        <v>0</v>
      </c>
      <c r="I1639" s="67"/>
      <c r="J1639" s="67"/>
      <c r="K1639" s="67"/>
      <c r="L1639" s="67"/>
      <c r="M1639" s="2216"/>
      <c r="N1639" s="85"/>
      <c r="O1639" s="67"/>
      <c r="P1639" s="23"/>
      <c r="Q1639" s="185">
        <f>SUM(R1639:U1639)</f>
        <v>0</v>
      </c>
      <c r="R1639" s="196"/>
      <c r="S1639" s="196"/>
      <c r="T1639" s="196"/>
      <c r="U1639" s="196"/>
      <c r="V1639" s="86">
        <f>SUM(W1639:Z1639)</f>
        <v>0</v>
      </c>
      <c r="W1639" s="67"/>
      <c r="X1639" s="67"/>
      <c r="Y1639" s="67"/>
      <c r="Z1639" s="67"/>
      <c r="AA1639" s="185">
        <f>SUM(AB1639:AE1639)</f>
        <v>0</v>
      </c>
      <c r="AB1639" s="196"/>
      <c r="AC1639" s="196"/>
      <c r="AD1639" s="196"/>
      <c r="AE1639" s="196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  <c r="BT1639" s="33"/>
      <c r="BU1639" s="33"/>
      <c r="BV1639" s="33"/>
      <c r="BW1639" s="33"/>
      <c r="BX1639" s="33"/>
      <c r="BY1639" s="33"/>
      <c r="BZ1639" s="33"/>
      <c r="CA1639" s="33"/>
      <c r="CB1639" s="33"/>
      <c r="CC1639" s="33"/>
      <c r="CD1639" s="33"/>
      <c r="CE1639" s="33"/>
      <c r="CF1639" s="33"/>
      <c r="CG1639" s="33"/>
      <c r="CH1639" s="33"/>
      <c r="CI1639" s="33"/>
      <c r="CJ1639" s="33"/>
      <c r="CK1639" s="33"/>
      <c r="CL1639" s="33"/>
      <c r="CM1639" s="33"/>
      <c r="CN1639" s="33"/>
      <c r="CO1639" s="33"/>
      <c r="CP1639" s="2239"/>
      <c r="CQ1639" s="2239"/>
      <c r="CR1639" s="2239"/>
      <c r="CS1639" s="210"/>
      <c r="CT1639" s="210"/>
      <c r="CU1639" s="210"/>
      <c r="CV1639" s="33"/>
      <c r="CW1639" s="33"/>
      <c r="CX1639" s="33"/>
      <c r="CY1639" s="33"/>
      <c r="CZ1639" s="33"/>
      <c r="DA1639" s="33"/>
      <c r="DB1639" s="1498"/>
      <c r="DC1639" s="1498"/>
      <c r="DD1639" s="1498"/>
      <c r="DE1639" s="33"/>
      <c r="DF1639" s="210"/>
      <c r="DG1639" s="33"/>
      <c r="DH1639" s="33"/>
      <c r="DI1639" s="33"/>
      <c r="DJ1639" s="33"/>
      <c r="DK1639" s="33"/>
      <c r="DL1639" s="33"/>
      <c r="DM1639" s="33"/>
      <c r="DN1639" s="33"/>
      <c r="DO1639" s="33"/>
      <c r="DP1639" s="210"/>
      <c r="DQ1639" s="33"/>
      <c r="DR1639" s="33"/>
      <c r="DS1639" s="33"/>
      <c r="DT1639" s="33"/>
      <c r="DU1639" s="33"/>
      <c r="DV1639" s="33"/>
      <c r="DW1639" s="33"/>
      <c r="DX1639" s="33"/>
      <c r="DY1639" s="33"/>
      <c r="DZ1639" s="2239"/>
      <c r="EA1639" s="210"/>
      <c r="EB1639" s="33"/>
      <c r="EC1639" s="33"/>
      <c r="ED1639" s="201"/>
      <c r="EE1639" s="201"/>
      <c r="EF1639" s="201"/>
      <c r="EG1639" s="201"/>
      <c r="EH1639" s="1581"/>
    </row>
    <row r="1640" spans="1:138" ht="15" hidden="1" customHeight="1" outlineLevel="2">
      <c r="A1640" s="67"/>
      <c r="B1640" s="67"/>
      <c r="C1640" s="95"/>
      <c r="D1640" s="97" t="s">
        <v>52</v>
      </c>
      <c r="E1640" s="84"/>
      <c r="F1640" s="84"/>
      <c r="G1640" s="84"/>
      <c r="H1640" s="84"/>
      <c r="I1640" s="84"/>
      <c r="J1640" s="84"/>
      <c r="K1640" s="84"/>
      <c r="L1640" s="84"/>
      <c r="M1640" s="2199"/>
      <c r="N1640" s="68"/>
      <c r="O1640" s="84"/>
      <c r="P1640" s="185"/>
      <c r="Q1640" s="185"/>
      <c r="R1640" s="185"/>
      <c r="S1640" s="185"/>
      <c r="T1640" s="185"/>
      <c r="U1640" s="185"/>
      <c r="V1640" s="84"/>
      <c r="W1640" s="84"/>
      <c r="X1640" s="84"/>
      <c r="Y1640" s="84"/>
      <c r="Z1640" s="84"/>
      <c r="AA1640" s="185"/>
      <c r="AB1640" s="185"/>
      <c r="AC1640" s="185"/>
      <c r="AD1640" s="185"/>
      <c r="AE1640" s="185"/>
      <c r="AF1640" s="105"/>
      <c r="AG1640" s="105"/>
      <c r="AH1640" s="185">
        <f>SUM(AH1637:AH1639)</f>
        <v>0</v>
      </c>
      <c r="AI1640" s="185">
        <f>SUM(AI1637:AI1639)</f>
        <v>0</v>
      </c>
      <c r="AJ1640" s="185">
        <f t="shared" ref="AJ1640:AV1640" si="4276">SUM(AJ1637:AJ1639)</f>
        <v>0</v>
      </c>
      <c r="AK1640" s="185">
        <f t="shared" si="4276"/>
        <v>0</v>
      </c>
      <c r="AL1640" s="185">
        <f t="shared" si="4276"/>
        <v>0</v>
      </c>
      <c r="AM1640" s="185">
        <f t="shared" si="4276"/>
        <v>0</v>
      </c>
      <c r="AN1640" s="185">
        <f t="shared" si="4276"/>
        <v>0</v>
      </c>
      <c r="AO1640" s="185">
        <f t="shared" si="4276"/>
        <v>0</v>
      </c>
      <c r="AP1640" s="185">
        <f t="shared" si="4276"/>
        <v>0</v>
      </c>
      <c r="AQ1640" s="185">
        <f t="shared" si="4276"/>
        <v>0</v>
      </c>
      <c r="AR1640" s="185">
        <f t="shared" si="4276"/>
        <v>0</v>
      </c>
      <c r="AS1640" s="185">
        <f t="shared" si="4276"/>
        <v>0</v>
      </c>
      <c r="AT1640" s="185">
        <f t="shared" si="4276"/>
        <v>0</v>
      </c>
      <c r="AU1640" s="185">
        <f t="shared" si="4276"/>
        <v>0</v>
      </c>
      <c r="AV1640" s="185">
        <f t="shared" si="4276"/>
        <v>0</v>
      </c>
      <c r="AW1640" s="185">
        <f>SUM(AW1637:AW1639)</f>
        <v>0</v>
      </c>
      <c r="AX1640" s="185">
        <f>SUM(AX1637:AX1639)</f>
        <v>0</v>
      </c>
      <c r="AY1640" s="185">
        <f t="shared" ref="AY1640:BK1640" si="4277">SUM(AY1637:AY1639)</f>
        <v>0</v>
      </c>
      <c r="AZ1640" s="185">
        <f t="shared" si="4277"/>
        <v>0</v>
      </c>
      <c r="BA1640" s="185">
        <f t="shared" si="4277"/>
        <v>0</v>
      </c>
      <c r="BB1640" s="185">
        <f t="shared" si="4277"/>
        <v>0</v>
      </c>
      <c r="BC1640" s="185">
        <f t="shared" si="4277"/>
        <v>0</v>
      </c>
      <c r="BD1640" s="185">
        <f t="shared" si="4277"/>
        <v>0</v>
      </c>
      <c r="BE1640" s="185">
        <f t="shared" si="4277"/>
        <v>0</v>
      </c>
      <c r="BF1640" s="185">
        <f t="shared" si="4277"/>
        <v>0</v>
      </c>
      <c r="BG1640" s="185">
        <f t="shared" si="4277"/>
        <v>0</v>
      </c>
      <c r="BH1640" s="185">
        <f t="shared" si="4277"/>
        <v>0</v>
      </c>
      <c r="BI1640" s="185">
        <f t="shared" si="4277"/>
        <v>0</v>
      </c>
      <c r="BJ1640" s="185">
        <f t="shared" si="4277"/>
        <v>0</v>
      </c>
      <c r="BK1640" s="185">
        <f t="shared" si="4277"/>
        <v>0</v>
      </c>
      <c r="BL1640" s="185">
        <f>SUM(BL1637:BL1639)</f>
        <v>0</v>
      </c>
      <c r="BM1640" s="185">
        <f>SUM(BM1637:BM1639)</f>
        <v>0</v>
      </c>
      <c r="BN1640" s="185">
        <f t="shared" ref="BN1640:BZ1640" si="4278">SUM(BN1637:BN1639)</f>
        <v>0</v>
      </c>
      <c r="BO1640" s="185">
        <f t="shared" si="4278"/>
        <v>0</v>
      </c>
      <c r="BP1640" s="185">
        <f t="shared" si="4278"/>
        <v>0</v>
      </c>
      <c r="BQ1640" s="185">
        <f t="shared" si="4278"/>
        <v>0</v>
      </c>
      <c r="BR1640" s="185">
        <f t="shared" si="4278"/>
        <v>0</v>
      </c>
      <c r="BS1640" s="185">
        <f t="shared" si="4278"/>
        <v>0</v>
      </c>
      <c r="BT1640" s="185">
        <f t="shared" si="4278"/>
        <v>0</v>
      </c>
      <c r="BU1640" s="185">
        <f t="shared" si="4278"/>
        <v>0</v>
      </c>
      <c r="BV1640" s="185">
        <f t="shared" si="4278"/>
        <v>0</v>
      </c>
      <c r="BW1640" s="185">
        <f t="shared" si="4278"/>
        <v>0</v>
      </c>
      <c r="BX1640" s="185">
        <f t="shared" si="4278"/>
        <v>0</v>
      </c>
      <c r="BY1640" s="185">
        <f t="shared" si="4278"/>
        <v>0</v>
      </c>
      <c r="BZ1640" s="185">
        <f t="shared" si="4278"/>
        <v>0</v>
      </c>
      <c r="CA1640" s="185">
        <f>SUM(CA1637:CA1639)</f>
        <v>0</v>
      </c>
      <c r="CB1640" s="185">
        <f>SUM(CB1637:CB1639)</f>
        <v>0</v>
      </c>
      <c r="CC1640" s="185">
        <f t="shared" ref="CC1640:CO1640" si="4279">SUM(CC1637:CC1639)</f>
        <v>0</v>
      </c>
      <c r="CD1640" s="185">
        <f t="shared" si="4279"/>
        <v>0</v>
      </c>
      <c r="CE1640" s="185">
        <f t="shared" si="4279"/>
        <v>0</v>
      </c>
      <c r="CF1640" s="185">
        <f t="shared" si="4279"/>
        <v>0</v>
      </c>
      <c r="CG1640" s="185">
        <f t="shared" si="4279"/>
        <v>0</v>
      </c>
      <c r="CH1640" s="185">
        <f t="shared" si="4279"/>
        <v>0</v>
      </c>
      <c r="CI1640" s="185">
        <f t="shared" si="4279"/>
        <v>0</v>
      </c>
      <c r="CJ1640" s="185">
        <f t="shared" si="4279"/>
        <v>0</v>
      </c>
      <c r="CK1640" s="185">
        <f t="shared" si="4279"/>
        <v>0</v>
      </c>
      <c r="CL1640" s="185">
        <f t="shared" si="4279"/>
        <v>0</v>
      </c>
      <c r="CM1640" s="185">
        <f t="shared" si="4279"/>
        <v>0</v>
      </c>
      <c r="CN1640" s="185">
        <f t="shared" si="4279"/>
        <v>0</v>
      </c>
      <c r="CO1640" s="185">
        <f t="shared" si="4279"/>
        <v>0</v>
      </c>
      <c r="CP1640" s="2234">
        <f t="shared" ref="CP1640:CX1640" si="4280">SUM(CP1637:CP1639)</f>
        <v>0</v>
      </c>
      <c r="CQ1640" s="2234">
        <f t="shared" si="4280"/>
        <v>0</v>
      </c>
      <c r="CR1640" s="2234">
        <f t="shared" si="4280"/>
        <v>0</v>
      </c>
      <c r="CS1640" s="283">
        <f t="shared" si="4280"/>
        <v>0</v>
      </c>
      <c r="CT1640" s="283">
        <f t="shared" si="4280"/>
        <v>0</v>
      </c>
      <c r="CU1640" s="283">
        <f t="shared" si="4280"/>
        <v>0</v>
      </c>
      <c r="CV1640" s="185">
        <f t="shared" si="4280"/>
        <v>0</v>
      </c>
      <c r="CW1640" s="185">
        <f t="shared" si="4280"/>
        <v>0</v>
      </c>
      <c r="CX1640" s="185">
        <f t="shared" si="4280"/>
        <v>0</v>
      </c>
      <c r="CY1640" s="185">
        <f t="shared" ref="CY1640:DA1640" si="4281">SUM(CY1637:CY1639)</f>
        <v>0</v>
      </c>
      <c r="CZ1640" s="185">
        <f t="shared" si="4281"/>
        <v>0</v>
      </c>
      <c r="DA1640" s="185">
        <f t="shared" si="4281"/>
        <v>0</v>
      </c>
      <c r="DB1640" s="1622"/>
      <c r="DC1640" s="1622"/>
      <c r="DD1640" s="1622"/>
      <c r="DE1640" s="185">
        <f>SUM(DE1637:DE1639)</f>
        <v>0</v>
      </c>
      <c r="DF1640" s="283"/>
      <c r="DG1640" s="185"/>
      <c r="DH1640" s="185"/>
      <c r="DI1640" s="185"/>
      <c r="DJ1640" s="185"/>
      <c r="DK1640" s="185"/>
      <c r="DL1640" s="185"/>
      <c r="DM1640" s="185"/>
      <c r="DN1640" s="33"/>
      <c r="DO1640" s="185"/>
      <c r="DP1640" s="283"/>
      <c r="DQ1640" s="185"/>
      <c r="DR1640" s="185"/>
      <c r="DS1640" s="185"/>
      <c r="DT1640" s="185"/>
      <c r="DU1640" s="185"/>
      <c r="DV1640" s="185"/>
      <c r="DW1640" s="185"/>
      <c r="DX1640" s="33"/>
      <c r="DY1640" s="185"/>
      <c r="DZ1640" s="2234">
        <f>SUM(DZ1637:DZ1639)</f>
        <v>0</v>
      </c>
      <c r="EA1640" s="283">
        <f t="shared" ref="EA1640:EB1640" si="4282">SUM(EA1637:EA1639)</f>
        <v>0</v>
      </c>
      <c r="EB1640" s="185">
        <f t="shared" si="4282"/>
        <v>0</v>
      </c>
      <c r="EC1640" s="185">
        <f t="shared" ref="EC1640" si="4283">SUM(EC1637:EC1639)</f>
        <v>0</v>
      </c>
      <c r="ED1640" s="202"/>
      <c r="EE1640" s="202"/>
      <c r="EF1640" s="202"/>
      <c r="EG1640" s="202"/>
      <c r="EH1640" s="1614"/>
    </row>
    <row r="1641" spans="1:138" ht="15" hidden="1" customHeight="1" outlineLevel="2">
      <c r="A1641" s="67"/>
      <c r="B1641" s="67"/>
      <c r="C1641" s="93" t="s">
        <v>71</v>
      </c>
      <c r="D1641" s="94" t="s">
        <v>128</v>
      </c>
      <c r="E1641" s="84"/>
      <c r="F1641" s="84"/>
      <c r="G1641" s="84"/>
      <c r="H1641" s="84"/>
      <c r="I1641" s="84"/>
      <c r="J1641" s="84"/>
      <c r="K1641" s="84"/>
      <c r="L1641" s="84"/>
      <c r="M1641" s="2199"/>
      <c r="N1641" s="68"/>
      <c r="O1641" s="84"/>
      <c r="P1641" s="185"/>
      <c r="Q1641" s="185"/>
      <c r="R1641" s="185"/>
      <c r="S1641" s="185"/>
      <c r="T1641" s="185"/>
      <c r="U1641" s="185"/>
      <c r="V1641" s="84"/>
      <c r="W1641" s="84"/>
      <c r="X1641" s="84"/>
      <c r="Y1641" s="84"/>
      <c r="Z1641" s="84"/>
      <c r="AA1641" s="185"/>
      <c r="AB1641" s="185"/>
      <c r="AC1641" s="185"/>
      <c r="AD1641" s="185"/>
      <c r="AE1641" s="185"/>
      <c r="AF1641" s="23"/>
      <c r="AG1641" s="23"/>
      <c r="AH1641" s="185"/>
      <c r="AI1641" s="185"/>
      <c r="AJ1641" s="185"/>
      <c r="AK1641" s="185"/>
      <c r="AL1641" s="185"/>
      <c r="AM1641" s="185"/>
      <c r="AN1641" s="185"/>
      <c r="AO1641" s="185"/>
      <c r="AP1641" s="185"/>
      <c r="AQ1641" s="185"/>
      <c r="AR1641" s="185"/>
      <c r="AS1641" s="185"/>
      <c r="AT1641" s="185"/>
      <c r="AU1641" s="185"/>
      <c r="AV1641" s="185"/>
      <c r="AW1641" s="185"/>
      <c r="AX1641" s="185"/>
      <c r="AY1641" s="185"/>
      <c r="AZ1641" s="185"/>
      <c r="BA1641" s="185"/>
      <c r="BB1641" s="185"/>
      <c r="BC1641" s="185"/>
      <c r="BD1641" s="185"/>
      <c r="BE1641" s="185"/>
      <c r="BF1641" s="185"/>
      <c r="BG1641" s="185"/>
      <c r="BH1641" s="185"/>
      <c r="BI1641" s="185"/>
      <c r="BJ1641" s="185"/>
      <c r="BK1641" s="185"/>
      <c r="BL1641" s="185"/>
      <c r="BM1641" s="185"/>
      <c r="BN1641" s="185"/>
      <c r="BO1641" s="185"/>
      <c r="BP1641" s="185"/>
      <c r="BQ1641" s="185"/>
      <c r="BR1641" s="185"/>
      <c r="BS1641" s="185"/>
      <c r="BT1641" s="185"/>
      <c r="BU1641" s="185"/>
      <c r="BV1641" s="185"/>
      <c r="BW1641" s="185"/>
      <c r="BX1641" s="185"/>
      <c r="BY1641" s="185"/>
      <c r="BZ1641" s="185"/>
      <c r="CA1641" s="185"/>
      <c r="CB1641" s="185"/>
      <c r="CC1641" s="185"/>
      <c r="CD1641" s="185"/>
      <c r="CE1641" s="185"/>
      <c r="CF1641" s="185"/>
      <c r="CG1641" s="185"/>
      <c r="CH1641" s="185"/>
      <c r="CI1641" s="185"/>
      <c r="CJ1641" s="185"/>
      <c r="CK1641" s="185"/>
      <c r="CL1641" s="185"/>
      <c r="CM1641" s="185"/>
      <c r="CN1641" s="185"/>
      <c r="CO1641" s="185"/>
      <c r="CP1641" s="2234"/>
      <c r="CQ1641" s="2234"/>
      <c r="CR1641" s="2234"/>
      <c r="CS1641" s="283"/>
      <c r="CT1641" s="283"/>
      <c r="CU1641" s="283"/>
      <c r="CV1641" s="185"/>
      <c r="CW1641" s="185"/>
      <c r="CX1641" s="185"/>
      <c r="CY1641" s="185"/>
      <c r="CZ1641" s="185"/>
      <c r="DA1641" s="185"/>
      <c r="DB1641" s="1622"/>
      <c r="DC1641" s="1622"/>
      <c r="DD1641" s="1622"/>
      <c r="DE1641" s="185"/>
      <c r="DF1641" s="283"/>
      <c r="DG1641" s="185"/>
      <c r="DH1641" s="185"/>
      <c r="DI1641" s="185"/>
      <c r="DJ1641" s="185"/>
      <c r="DK1641" s="185"/>
      <c r="DL1641" s="185"/>
      <c r="DM1641" s="185"/>
      <c r="DN1641" s="185"/>
      <c r="DO1641" s="185"/>
      <c r="DP1641" s="283"/>
      <c r="DQ1641" s="185"/>
      <c r="DR1641" s="185"/>
      <c r="DS1641" s="185"/>
      <c r="DT1641" s="185"/>
      <c r="DU1641" s="185"/>
      <c r="DV1641" s="185"/>
      <c r="DW1641" s="185"/>
      <c r="DX1641" s="185"/>
      <c r="DY1641" s="185"/>
      <c r="DZ1641" s="2234"/>
      <c r="EA1641" s="283"/>
      <c r="EB1641" s="185"/>
      <c r="EC1641" s="185"/>
      <c r="ED1641" s="202"/>
      <c r="EE1641" s="202"/>
      <c r="EF1641" s="202"/>
      <c r="EG1641" s="202"/>
      <c r="EH1641" s="1614"/>
    </row>
    <row r="1642" spans="1:138" ht="15" hidden="1" customHeight="1" outlineLevel="2">
      <c r="A1642" s="67"/>
      <c r="B1642" s="67"/>
      <c r="C1642" s="95"/>
      <c r="D1642" s="98"/>
      <c r="E1642" s="67"/>
      <c r="F1642" s="67"/>
      <c r="G1642" s="67"/>
      <c r="H1642" s="86">
        <f>SUM(I1642:L1642)</f>
        <v>0</v>
      </c>
      <c r="I1642" s="67"/>
      <c r="J1642" s="67"/>
      <c r="K1642" s="67"/>
      <c r="L1642" s="67"/>
      <c r="M1642" s="2216"/>
      <c r="N1642" s="85"/>
      <c r="O1642" s="67"/>
      <c r="P1642" s="23"/>
      <c r="Q1642" s="185">
        <f>SUM(R1642:U1642)</f>
        <v>0</v>
      </c>
      <c r="R1642" s="23"/>
      <c r="S1642" s="23"/>
      <c r="T1642" s="23"/>
      <c r="U1642" s="23"/>
      <c r="V1642" s="86">
        <f>SUM(W1642:Z1642)</f>
        <v>0</v>
      </c>
      <c r="W1642" s="67"/>
      <c r="X1642" s="67"/>
      <c r="Y1642" s="67"/>
      <c r="Z1642" s="67"/>
      <c r="AA1642" s="185">
        <f>SUM(AB1642:AE1642)</f>
        <v>0</v>
      </c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216"/>
      <c r="CQ1642" s="2216"/>
      <c r="CR1642" s="2216"/>
      <c r="CS1642" s="85"/>
      <c r="CT1642" s="85"/>
      <c r="CU1642" s="85"/>
      <c r="CV1642" s="23"/>
      <c r="CW1642" s="23"/>
      <c r="CX1642" s="23"/>
      <c r="CY1642" s="23"/>
      <c r="CZ1642" s="23"/>
      <c r="DA1642" s="23"/>
      <c r="DB1642" s="1496"/>
      <c r="DC1642" s="1496"/>
      <c r="DD1642" s="1496"/>
      <c r="DE1642" s="23"/>
      <c r="DF1642" s="85"/>
      <c r="DG1642" s="23"/>
      <c r="DH1642" s="23"/>
      <c r="DI1642" s="23"/>
      <c r="DJ1642" s="23"/>
      <c r="DK1642" s="23"/>
      <c r="DL1642" s="23"/>
      <c r="DM1642" s="23"/>
      <c r="DN1642" s="185"/>
      <c r="DO1642" s="23"/>
      <c r="DP1642" s="85"/>
      <c r="DQ1642" s="23"/>
      <c r="DR1642" s="23"/>
      <c r="DS1642" s="23"/>
      <c r="DT1642" s="23"/>
      <c r="DU1642" s="23"/>
      <c r="DV1642" s="23"/>
      <c r="DW1642" s="23"/>
      <c r="DX1642" s="185"/>
      <c r="DY1642" s="23"/>
      <c r="DZ1642" s="2216"/>
      <c r="EA1642" s="85"/>
      <c r="EB1642" s="23"/>
      <c r="EC1642" s="23"/>
      <c r="ED1642" s="171"/>
      <c r="EE1642" s="171"/>
      <c r="EF1642" s="171"/>
      <c r="EG1642" s="171"/>
      <c r="EH1642" s="1291"/>
    </row>
    <row r="1643" spans="1:138" ht="15" hidden="1" customHeight="1" outlineLevel="2">
      <c r="A1643" s="67"/>
      <c r="B1643" s="67"/>
      <c r="C1643" s="95"/>
      <c r="D1643" s="98"/>
      <c r="E1643" s="67"/>
      <c r="F1643" s="67"/>
      <c r="G1643" s="67"/>
      <c r="H1643" s="86">
        <f>SUM(I1643:L1643)</f>
        <v>0</v>
      </c>
      <c r="I1643" s="67"/>
      <c r="J1643" s="67"/>
      <c r="K1643" s="67"/>
      <c r="L1643" s="67"/>
      <c r="M1643" s="2216"/>
      <c r="N1643" s="85"/>
      <c r="O1643" s="67"/>
      <c r="P1643" s="23"/>
      <c r="Q1643" s="185">
        <f>SUM(R1643:U1643)</f>
        <v>0</v>
      </c>
      <c r="R1643" s="196"/>
      <c r="S1643" s="196"/>
      <c r="T1643" s="196"/>
      <c r="U1643" s="196"/>
      <c r="V1643" s="86">
        <f>SUM(W1643:Z1643)</f>
        <v>0</v>
      </c>
      <c r="W1643" s="67"/>
      <c r="X1643" s="67"/>
      <c r="Y1643" s="67"/>
      <c r="Z1643" s="67"/>
      <c r="AA1643" s="185">
        <f>SUM(AB1643:AE1643)</f>
        <v>0</v>
      </c>
      <c r="AB1643" s="196"/>
      <c r="AC1643" s="196"/>
      <c r="AD1643" s="196"/>
      <c r="AE1643" s="196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  <c r="BT1643" s="33"/>
      <c r="BU1643" s="33"/>
      <c r="BV1643" s="33"/>
      <c r="BW1643" s="33"/>
      <c r="BX1643" s="33"/>
      <c r="BY1643" s="33"/>
      <c r="BZ1643" s="33"/>
      <c r="CA1643" s="33"/>
      <c r="CB1643" s="33"/>
      <c r="CC1643" s="33"/>
      <c r="CD1643" s="33"/>
      <c r="CE1643" s="33"/>
      <c r="CF1643" s="33"/>
      <c r="CG1643" s="33"/>
      <c r="CH1643" s="33"/>
      <c r="CI1643" s="33"/>
      <c r="CJ1643" s="33"/>
      <c r="CK1643" s="33"/>
      <c r="CL1643" s="33"/>
      <c r="CM1643" s="33"/>
      <c r="CN1643" s="33"/>
      <c r="CO1643" s="33"/>
      <c r="CP1643" s="2239"/>
      <c r="CQ1643" s="2239"/>
      <c r="CR1643" s="2239"/>
      <c r="CS1643" s="210"/>
      <c r="CT1643" s="210"/>
      <c r="CU1643" s="210"/>
      <c r="CV1643" s="33"/>
      <c r="CW1643" s="33"/>
      <c r="CX1643" s="33"/>
      <c r="CY1643" s="33"/>
      <c r="CZ1643" s="33"/>
      <c r="DA1643" s="33"/>
      <c r="DB1643" s="1498"/>
      <c r="DC1643" s="1498"/>
      <c r="DD1643" s="1498"/>
      <c r="DE1643" s="33"/>
      <c r="DF1643" s="210"/>
      <c r="DG1643" s="33"/>
      <c r="DH1643" s="33"/>
      <c r="DI1643" s="33"/>
      <c r="DJ1643" s="33"/>
      <c r="DK1643" s="33"/>
      <c r="DL1643" s="33"/>
      <c r="DM1643" s="33"/>
      <c r="DN1643" s="23"/>
      <c r="DO1643" s="33"/>
      <c r="DP1643" s="210"/>
      <c r="DQ1643" s="33"/>
      <c r="DR1643" s="33"/>
      <c r="DS1643" s="33"/>
      <c r="DT1643" s="33"/>
      <c r="DU1643" s="33"/>
      <c r="DV1643" s="33"/>
      <c r="DW1643" s="33"/>
      <c r="DX1643" s="23"/>
      <c r="DY1643" s="33"/>
      <c r="DZ1643" s="2239"/>
      <c r="EA1643" s="210"/>
      <c r="EB1643" s="33"/>
      <c r="EC1643" s="33"/>
      <c r="ED1643" s="201"/>
      <c r="EE1643" s="201"/>
      <c r="EF1643" s="201"/>
      <c r="EG1643" s="201"/>
      <c r="EH1643" s="1581"/>
    </row>
    <row r="1644" spans="1:138" ht="15" hidden="1" customHeight="1" outlineLevel="2">
      <c r="A1644" s="67"/>
      <c r="B1644" s="67"/>
      <c r="C1644" s="95" t="s">
        <v>49</v>
      </c>
      <c r="D1644" s="98"/>
      <c r="E1644" s="67"/>
      <c r="F1644" s="67"/>
      <c r="G1644" s="67"/>
      <c r="H1644" s="86">
        <f>SUM(I1644:L1644)</f>
        <v>0</v>
      </c>
      <c r="I1644" s="67"/>
      <c r="J1644" s="67"/>
      <c r="K1644" s="67"/>
      <c r="L1644" s="67"/>
      <c r="M1644" s="2216"/>
      <c r="N1644" s="85"/>
      <c r="O1644" s="67"/>
      <c r="P1644" s="23"/>
      <c r="Q1644" s="185">
        <f>SUM(R1644:U1644)</f>
        <v>0</v>
      </c>
      <c r="R1644" s="196"/>
      <c r="S1644" s="196"/>
      <c r="T1644" s="196"/>
      <c r="U1644" s="196"/>
      <c r="V1644" s="86">
        <f>SUM(W1644:Z1644)</f>
        <v>0</v>
      </c>
      <c r="W1644" s="67"/>
      <c r="X1644" s="67"/>
      <c r="Y1644" s="67"/>
      <c r="Z1644" s="67"/>
      <c r="AA1644" s="185">
        <f>SUM(AB1644:AE1644)</f>
        <v>0</v>
      </c>
      <c r="AB1644" s="196"/>
      <c r="AC1644" s="196"/>
      <c r="AD1644" s="196"/>
      <c r="AE1644" s="196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  <c r="BT1644" s="33"/>
      <c r="BU1644" s="33"/>
      <c r="BV1644" s="33"/>
      <c r="BW1644" s="33"/>
      <c r="BX1644" s="33"/>
      <c r="BY1644" s="33"/>
      <c r="BZ1644" s="33"/>
      <c r="CA1644" s="33"/>
      <c r="CB1644" s="33"/>
      <c r="CC1644" s="33"/>
      <c r="CD1644" s="33"/>
      <c r="CE1644" s="33"/>
      <c r="CF1644" s="33"/>
      <c r="CG1644" s="33"/>
      <c r="CH1644" s="33"/>
      <c r="CI1644" s="33"/>
      <c r="CJ1644" s="33"/>
      <c r="CK1644" s="33"/>
      <c r="CL1644" s="33"/>
      <c r="CM1644" s="33"/>
      <c r="CN1644" s="33"/>
      <c r="CO1644" s="33"/>
      <c r="CP1644" s="2239"/>
      <c r="CQ1644" s="2239"/>
      <c r="CR1644" s="2239"/>
      <c r="CS1644" s="210"/>
      <c r="CT1644" s="210"/>
      <c r="CU1644" s="210"/>
      <c r="CV1644" s="33"/>
      <c r="CW1644" s="33"/>
      <c r="CX1644" s="33"/>
      <c r="CY1644" s="33"/>
      <c r="CZ1644" s="33"/>
      <c r="DA1644" s="33"/>
      <c r="DB1644" s="1498"/>
      <c r="DC1644" s="1498"/>
      <c r="DD1644" s="1498"/>
      <c r="DE1644" s="33"/>
      <c r="DF1644" s="210"/>
      <c r="DG1644" s="33"/>
      <c r="DH1644" s="33"/>
      <c r="DI1644" s="33"/>
      <c r="DJ1644" s="33"/>
      <c r="DK1644" s="33"/>
      <c r="DL1644" s="33"/>
      <c r="DM1644" s="33"/>
      <c r="DN1644" s="33"/>
      <c r="DO1644" s="33"/>
      <c r="DP1644" s="210"/>
      <c r="DQ1644" s="33"/>
      <c r="DR1644" s="33"/>
      <c r="DS1644" s="33"/>
      <c r="DT1644" s="33"/>
      <c r="DU1644" s="33"/>
      <c r="DV1644" s="33"/>
      <c r="DW1644" s="33"/>
      <c r="DX1644" s="33"/>
      <c r="DY1644" s="33"/>
      <c r="DZ1644" s="2239"/>
      <c r="EA1644" s="210"/>
      <c r="EB1644" s="33"/>
      <c r="EC1644" s="33"/>
      <c r="ED1644" s="201"/>
      <c r="EE1644" s="201"/>
      <c r="EF1644" s="201"/>
      <c r="EG1644" s="201"/>
      <c r="EH1644" s="1581"/>
    </row>
    <row r="1645" spans="1:138" ht="15" hidden="1" customHeight="1" outlineLevel="2">
      <c r="A1645" s="67"/>
      <c r="B1645" s="67"/>
      <c r="C1645" s="95"/>
      <c r="D1645" s="97" t="s">
        <v>52</v>
      </c>
      <c r="E1645" s="84"/>
      <c r="F1645" s="84"/>
      <c r="G1645" s="84"/>
      <c r="H1645" s="84"/>
      <c r="I1645" s="84"/>
      <c r="J1645" s="84"/>
      <c r="K1645" s="84"/>
      <c r="L1645" s="84"/>
      <c r="M1645" s="2199"/>
      <c r="N1645" s="68"/>
      <c r="O1645" s="84"/>
      <c r="P1645" s="185"/>
      <c r="Q1645" s="185"/>
      <c r="R1645" s="185"/>
      <c r="S1645" s="185"/>
      <c r="T1645" s="185"/>
      <c r="U1645" s="185"/>
      <c r="V1645" s="84"/>
      <c r="W1645" s="84"/>
      <c r="X1645" s="84"/>
      <c r="Y1645" s="84"/>
      <c r="Z1645" s="84"/>
      <c r="AA1645" s="185"/>
      <c r="AB1645" s="185"/>
      <c r="AC1645" s="185"/>
      <c r="AD1645" s="185"/>
      <c r="AE1645" s="185"/>
      <c r="AF1645" s="105"/>
      <c r="AG1645" s="105"/>
      <c r="AH1645" s="185">
        <f>SUM(AH1642:AH1644)</f>
        <v>0</v>
      </c>
      <c r="AI1645" s="185">
        <f>SUM(AI1642:AI1644)</f>
        <v>0</v>
      </c>
      <c r="AJ1645" s="185">
        <f t="shared" ref="AJ1645:AV1645" si="4284">SUM(AJ1642:AJ1644)</f>
        <v>0</v>
      </c>
      <c r="AK1645" s="185">
        <f t="shared" si="4284"/>
        <v>0</v>
      </c>
      <c r="AL1645" s="185">
        <f t="shared" si="4284"/>
        <v>0</v>
      </c>
      <c r="AM1645" s="185">
        <f t="shared" si="4284"/>
        <v>0</v>
      </c>
      <c r="AN1645" s="185">
        <f t="shared" si="4284"/>
        <v>0</v>
      </c>
      <c r="AO1645" s="185">
        <f t="shared" si="4284"/>
        <v>0</v>
      </c>
      <c r="AP1645" s="185">
        <f t="shared" si="4284"/>
        <v>0</v>
      </c>
      <c r="AQ1645" s="185">
        <f t="shared" si="4284"/>
        <v>0</v>
      </c>
      <c r="AR1645" s="185">
        <f t="shared" si="4284"/>
        <v>0</v>
      </c>
      <c r="AS1645" s="185">
        <f t="shared" si="4284"/>
        <v>0</v>
      </c>
      <c r="AT1645" s="185">
        <f t="shared" si="4284"/>
        <v>0</v>
      </c>
      <c r="AU1645" s="185">
        <f t="shared" si="4284"/>
        <v>0</v>
      </c>
      <c r="AV1645" s="185">
        <f t="shared" si="4284"/>
        <v>0</v>
      </c>
      <c r="AW1645" s="185">
        <f>SUM(AW1642:AW1644)</f>
        <v>0</v>
      </c>
      <c r="AX1645" s="185">
        <f>SUM(AX1642:AX1644)</f>
        <v>0</v>
      </c>
      <c r="AY1645" s="185">
        <f t="shared" ref="AY1645:BK1645" si="4285">SUM(AY1642:AY1644)</f>
        <v>0</v>
      </c>
      <c r="AZ1645" s="185">
        <f t="shared" si="4285"/>
        <v>0</v>
      </c>
      <c r="BA1645" s="185">
        <f t="shared" si="4285"/>
        <v>0</v>
      </c>
      <c r="BB1645" s="185">
        <f t="shared" si="4285"/>
        <v>0</v>
      </c>
      <c r="BC1645" s="185">
        <f t="shared" si="4285"/>
        <v>0</v>
      </c>
      <c r="BD1645" s="185">
        <f t="shared" si="4285"/>
        <v>0</v>
      </c>
      <c r="BE1645" s="185">
        <f t="shared" si="4285"/>
        <v>0</v>
      </c>
      <c r="BF1645" s="185">
        <f t="shared" si="4285"/>
        <v>0</v>
      </c>
      <c r="BG1645" s="185">
        <f t="shared" si="4285"/>
        <v>0</v>
      </c>
      <c r="BH1645" s="185">
        <f t="shared" si="4285"/>
        <v>0</v>
      </c>
      <c r="BI1645" s="185">
        <f t="shared" si="4285"/>
        <v>0</v>
      </c>
      <c r="BJ1645" s="185">
        <f t="shared" si="4285"/>
        <v>0</v>
      </c>
      <c r="BK1645" s="185">
        <f t="shared" si="4285"/>
        <v>0</v>
      </c>
      <c r="BL1645" s="185">
        <f>SUM(BL1642:BL1644)</f>
        <v>0</v>
      </c>
      <c r="BM1645" s="185">
        <f>SUM(BM1642:BM1644)</f>
        <v>0</v>
      </c>
      <c r="BN1645" s="185">
        <f t="shared" ref="BN1645:BZ1645" si="4286">SUM(BN1642:BN1644)</f>
        <v>0</v>
      </c>
      <c r="BO1645" s="185">
        <f t="shared" si="4286"/>
        <v>0</v>
      </c>
      <c r="BP1645" s="185">
        <f t="shared" si="4286"/>
        <v>0</v>
      </c>
      <c r="BQ1645" s="185">
        <f t="shared" si="4286"/>
        <v>0</v>
      </c>
      <c r="BR1645" s="185">
        <f t="shared" si="4286"/>
        <v>0</v>
      </c>
      <c r="BS1645" s="185">
        <f t="shared" si="4286"/>
        <v>0</v>
      </c>
      <c r="BT1645" s="185">
        <f t="shared" si="4286"/>
        <v>0</v>
      </c>
      <c r="BU1645" s="185">
        <f t="shared" si="4286"/>
        <v>0</v>
      </c>
      <c r="BV1645" s="185">
        <f t="shared" si="4286"/>
        <v>0</v>
      </c>
      <c r="BW1645" s="185">
        <f t="shared" si="4286"/>
        <v>0</v>
      </c>
      <c r="BX1645" s="185">
        <f t="shared" si="4286"/>
        <v>0</v>
      </c>
      <c r="BY1645" s="185">
        <f t="shared" si="4286"/>
        <v>0</v>
      </c>
      <c r="BZ1645" s="185">
        <f t="shared" si="4286"/>
        <v>0</v>
      </c>
      <c r="CA1645" s="185">
        <f>SUM(CA1642:CA1644)</f>
        <v>0</v>
      </c>
      <c r="CB1645" s="185">
        <f>SUM(CB1642:CB1644)</f>
        <v>0</v>
      </c>
      <c r="CC1645" s="185">
        <f t="shared" ref="CC1645:CO1645" si="4287">SUM(CC1642:CC1644)</f>
        <v>0</v>
      </c>
      <c r="CD1645" s="185">
        <f t="shared" si="4287"/>
        <v>0</v>
      </c>
      <c r="CE1645" s="185">
        <f t="shared" si="4287"/>
        <v>0</v>
      </c>
      <c r="CF1645" s="185">
        <f t="shared" si="4287"/>
        <v>0</v>
      </c>
      <c r="CG1645" s="185">
        <f t="shared" si="4287"/>
        <v>0</v>
      </c>
      <c r="CH1645" s="185">
        <f t="shared" si="4287"/>
        <v>0</v>
      </c>
      <c r="CI1645" s="185">
        <f t="shared" si="4287"/>
        <v>0</v>
      </c>
      <c r="CJ1645" s="185">
        <f t="shared" si="4287"/>
        <v>0</v>
      </c>
      <c r="CK1645" s="185">
        <f t="shared" si="4287"/>
        <v>0</v>
      </c>
      <c r="CL1645" s="185">
        <f t="shared" si="4287"/>
        <v>0</v>
      </c>
      <c r="CM1645" s="185">
        <f t="shared" si="4287"/>
        <v>0</v>
      </c>
      <c r="CN1645" s="185">
        <f t="shared" si="4287"/>
        <v>0</v>
      </c>
      <c r="CO1645" s="185">
        <f t="shared" si="4287"/>
        <v>0</v>
      </c>
      <c r="CP1645" s="2234">
        <f t="shared" ref="CP1645:CX1645" si="4288">SUM(CP1642:CP1644)</f>
        <v>0</v>
      </c>
      <c r="CQ1645" s="2234">
        <f t="shared" si="4288"/>
        <v>0</v>
      </c>
      <c r="CR1645" s="2234">
        <f t="shared" si="4288"/>
        <v>0</v>
      </c>
      <c r="CS1645" s="283">
        <f t="shared" si="4288"/>
        <v>0</v>
      </c>
      <c r="CT1645" s="283">
        <f t="shared" si="4288"/>
        <v>0</v>
      </c>
      <c r="CU1645" s="283">
        <f t="shared" si="4288"/>
        <v>0</v>
      </c>
      <c r="CV1645" s="185">
        <f t="shared" si="4288"/>
        <v>0</v>
      </c>
      <c r="CW1645" s="185">
        <f t="shared" si="4288"/>
        <v>0</v>
      </c>
      <c r="CX1645" s="185">
        <f t="shared" si="4288"/>
        <v>0</v>
      </c>
      <c r="CY1645" s="185">
        <f t="shared" ref="CY1645:DA1645" si="4289">SUM(CY1642:CY1644)</f>
        <v>0</v>
      </c>
      <c r="CZ1645" s="185">
        <f t="shared" si="4289"/>
        <v>0</v>
      </c>
      <c r="DA1645" s="185">
        <f t="shared" si="4289"/>
        <v>0</v>
      </c>
      <c r="DB1645" s="1622"/>
      <c r="DC1645" s="1622"/>
      <c r="DD1645" s="1622"/>
      <c r="DE1645" s="185">
        <f>SUM(DE1642:DE1644)</f>
        <v>0</v>
      </c>
      <c r="DF1645" s="283"/>
      <c r="DG1645" s="185"/>
      <c r="DH1645" s="185"/>
      <c r="DI1645" s="185"/>
      <c r="DJ1645" s="185"/>
      <c r="DK1645" s="185"/>
      <c r="DL1645" s="185"/>
      <c r="DM1645" s="185"/>
      <c r="DN1645" s="33"/>
      <c r="DO1645" s="185"/>
      <c r="DP1645" s="283"/>
      <c r="DQ1645" s="185"/>
      <c r="DR1645" s="185"/>
      <c r="DS1645" s="185"/>
      <c r="DT1645" s="185"/>
      <c r="DU1645" s="185"/>
      <c r="DV1645" s="185"/>
      <c r="DW1645" s="185"/>
      <c r="DX1645" s="33"/>
      <c r="DY1645" s="185"/>
      <c r="DZ1645" s="2234">
        <f>SUM(DZ1642:DZ1644)</f>
        <v>0</v>
      </c>
      <c r="EA1645" s="283">
        <f t="shared" ref="EA1645:EB1645" si="4290">SUM(EA1642:EA1644)</f>
        <v>0</v>
      </c>
      <c r="EB1645" s="185">
        <f t="shared" si="4290"/>
        <v>0</v>
      </c>
      <c r="EC1645" s="185">
        <f t="shared" ref="EC1645" si="4291">SUM(EC1642:EC1644)</f>
        <v>0</v>
      </c>
      <c r="ED1645" s="202"/>
      <c r="EE1645" s="202"/>
      <c r="EF1645" s="202"/>
      <c r="EG1645" s="202"/>
      <c r="EH1645" s="1614"/>
    </row>
    <row r="1646" spans="1:138" ht="15" hidden="1" customHeight="1" outlineLevel="2">
      <c r="A1646" s="67"/>
      <c r="B1646" s="67"/>
      <c r="C1646" s="93" t="s">
        <v>72</v>
      </c>
      <c r="D1646" s="94" t="s">
        <v>95</v>
      </c>
      <c r="E1646" s="84"/>
      <c r="F1646" s="84"/>
      <c r="G1646" s="84"/>
      <c r="H1646" s="84"/>
      <c r="I1646" s="84"/>
      <c r="J1646" s="84"/>
      <c r="K1646" s="84"/>
      <c r="L1646" s="84"/>
      <c r="M1646" s="2199"/>
      <c r="N1646" s="68"/>
      <c r="O1646" s="84"/>
      <c r="P1646" s="185"/>
      <c r="Q1646" s="185"/>
      <c r="R1646" s="185"/>
      <c r="S1646" s="185"/>
      <c r="T1646" s="185"/>
      <c r="U1646" s="185"/>
      <c r="V1646" s="84"/>
      <c r="W1646" s="84"/>
      <c r="X1646" s="84"/>
      <c r="Y1646" s="84"/>
      <c r="Z1646" s="84"/>
      <c r="AA1646" s="185"/>
      <c r="AB1646" s="185"/>
      <c r="AC1646" s="185"/>
      <c r="AD1646" s="185"/>
      <c r="AE1646" s="185"/>
      <c r="AF1646" s="23"/>
      <c r="AG1646" s="23"/>
      <c r="AH1646" s="185"/>
      <c r="AI1646" s="185"/>
      <c r="AJ1646" s="185"/>
      <c r="AK1646" s="185"/>
      <c r="AL1646" s="185"/>
      <c r="AM1646" s="185"/>
      <c r="AN1646" s="185"/>
      <c r="AO1646" s="185"/>
      <c r="AP1646" s="185"/>
      <c r="AQ1646" s="185"/>
      <c r="AR1646" s="185"/>
      <c r="AS1646" s="185"/>
      <c r="AT1646" s="185"/>
      <c r="AU1646" s="185"/>
      <c r="AV1646" s="185"/>
      <c r="AW1646" s="185"/>
      <c r="AX1646" s="185"/>
      <c r="AY1646" s="185"/>
      <c r="AZ1646" s="185"/>
      <c r="BA1646" s="185"/>
      <c r="BB1646" s="185"/>
      <c r="BC1646" s="185"/>
      <c r="BD1646" s="185"/>
      <c r="BE1646" s="185"/>
      <c r="BF1646" s="185"/>
      <c r="BG1646" s="185"/>
      <c r="BH1646" s="185"/>
      <c r="BI1646" s="185"/>
      <c r="BJ1646" s="185"/>
      <c r="BK1646" s="185"/>
      <c r="BL1646" s="185"/>
      <c r="BM1646" s="185"/>
      <c r="BN1646" s="185"/>
      <c r="BO1646" s="185"/>
      <c r="BP1646" s="185"/>
      <c r="BQ1646" s="185"/>
      <c r="BR1646" s="185"/>
      <c r="BS1646" s="185"/>
      <c r="BT1646" s="185"/>
      <c r="BU1646" s="185"/>
      <c r="BV1646" s="185"/>
      <c r="BW1646" s="185"/>
      <c r="BX1646" s="185"/>
      <c r="BY1646" s="185"/>
      <c r="BZ1646" s="185"/>
      <c r="CA1646" s="185"/>
      <c r="CB1646" s="185"/>
      <c r="CC1646" s="185"/>
      <c r="CD1646" s="185"/>
      <c r="CE1646" s="185"/>
      <c r="CF1646" s="185"/>
      <c r="CG1646" s="185"/>
      <c r="CH1646" s="185"/>
      <c r="CI1646" s="185"/>
      <c r="CJ1646" s="185"/>
      <c r="CK1646" s="185"/>
      <c r="CL1646" s="185"/>
      <c r="CM1646" s="185"/>
      <c r="CN1646" s="185"/>
      <c r="CO1646" s="185"/>
      <c r="CP1646" s="2234"/>
      <c r="CQ1646" s="2234"/>
      <c r="CR1646" s="2234"/>
      <c r="CS1646" s="283"/>
      <c r="CT1646" s="283"/>
      <c r="CU1646" s="283"/>
      <c r="CV1646" s="185"/>
      <c r="CW1646" s="185"/>
      <c r="CX1646" s="185"/>
      <c r="CY1646" s="185"/>
      <c r="CZ1646" s="185"/>
      <c r="DA1646" s="185"/>
      <c r="DB1646" s="1622"/>
      <c r="DC1646" s="1622"/>
      <c r="DD1646" s="1622"/>
      <c r="DE1646" s="185"/>
      <c r="DF1646" s="283"/>
      <c r="DG1646" s="185"/>
      <c r="DH1646" s="185"/>
      <c r="DI1646" s="185"/>
      <c r="DJ1646" s="185"/>
      <c r="DK1646" s="185"/>
      <c r="DL1646" s="185"/>
      <c r="DM1646" s="185"/>
      <c r="DN1646" s="185"/>
      <c r="DO1646" s="185"/>
      <c r="DP1646" s="283"/>
      <c r="DQ1646" s="185"/>
      <c r="DR1646" s="185"/>
      <c r="DS1646" s="185"/>
      <c r="DT1646" s="185"/>
      <c r="DU1646" s="185"/>
      <c r="DV1646" s="185"/>
      <c r="DW1646" s="185"/>
      <c r="DX1646" s="185"/>
      <c r="DY1646" s="185"/>
      <c r="DZ1646" s="2234"/>
      <c r="EA1646" s="283"/>
      <c r="EB1646" s="185"/>
      <c r="EC1646" s="185"/>
      <c r="ED1646" s="202"/>
      <c r="EE1646" s="202"/>
      <c r="EF1646" s="202"/>
      <c r="EG1646" s="202"/>
      <c r="EH1646" s="1614"/>
    </row>
    <row r="1647" spans="1:138" ht="15" hidden="1" customHeight="1" outlineLevel="2">
      <c r="A1647" s="67"/>
      <c r="B1647" s="67"/>
      <c r="C1647" s="95"/>
      <c r="D1647" s="98"/>
      <c r="E1647" s="67"/>
      <c r="F1647" s="67"/>
      <c r="G1647" s="67"/>
      <c r="H1647" s="86">
        <f>SUM(I1647:L1647)</f>
        <v>0</v>
      </c>
      <c r="I1647" s="67"/>
      <c r="J1647" s="67"/>
      <c r="K1647" s="67"/>
      <c r="L1647" s="67"/>
      <c r="M1647" s="2216"/>
      <c r="N1647" s="85"/>
      <c r="O1647" s="67"/>
      <c r="P1647" s="23"/>
      <c r="Q1647" s="185">
        <f>SUM(R1647:U1647)</f>
        <v>0</v>
      </c>
      <c r="R1647" s="23"/>
      <c r="S1647" s="23"/>
      <c r="T1647" s="23"/>
      <c r="U1647" s="23"/>
      <c r="V1647" s="86">
        <f>SUM(W1647:Z1647)</f>
        <v>0</v>
      </c>
      <c r="W1647" s="67"/>
      <c r="X1647" s="67"/>
      <c r="Y1647" s="67"/>
      <c r="Z1647" s="67"/>
      <c r="AA1647" s="185">
        <f>SUM(AB1647:AE1647)</f>
        <v>0</v>
      </c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216"/>
      <c r="CQ1647" s="2216"/>
      <c r="CR1647" s="2216"/>
      <c r="CS1647" s="85"/>
      <c r="CT1647" s="85"/>
      <c r="CU1647" s="85"/>
      <c r="CV1647" s="23"/>
      <c r="CW1647" s="23"/>
      <c r="CX1647" s="23"/>
      <c r="CY1647" s="23"/>
      <c r="CZ1647" s="23"/>
      <c r="DA1647" s="23"/>
      <c r="DB1647" s="1496"/>
      <c r="DC1647" s="1496"/>
      <c r="DD1647" s="1496"/>
      <c r="DE1647" s="23"/>
      <c r="DF1647" s="85"/>
      <c r="DG1647" s="23"/>
      <c r="DH1647" s="23"/>
      <c r="DI1647" s="23"/>
      <c r="DJ1647" s="23"/>
      <c r="DK1647" s="23"/>
      <c r="DL1647" s="23"/>
      <c r="DM1647" s="23"/>
      <c r="DN1647" s="185"/>
      <c r="DO1647" s="23"/>
      <c r="DP1647" s="85"/>
      <c r="DQ1647" s="23"/>
      <c r="DR1647" s="23"/>
      <c r="DS1647" s="23"/>
      <c r="DT1647" s="23"/>
      <c r="DU1647" s="23"/>
      <c r="DV1647" s="23"/>
      <c r="DW1647" s="23"/>
      <c r="DX1647" s="185"/>
      <c r="DY1647" s="23"/>
      <c r="DZ1647" s="2216"/>
      <c r="EA1647" s="85"/>
      <c r="EB1647" s="23"/>
      <c r="EC1647" s="23"/>
      <c r="ED1647" s="171"/>
      <c r="EE1647" s="171"/>
      <c r="EF1647" s="171"/>
      <c r="EG1647" s="171"/>
      <c r="EH1647" s="1291"/>
    </row>
    <row r="1648" spans="1:138" ht="15" hidden="1" customHeight="1" outlineLevel="2">
      <c r="A1648" s="67"/>
      <c r="B1648" s="67"/>
      <c r="C1648" s="95"/>
      <c r="D1648" s="98"/>
      <c r="E1648" s="67"/>
      <c r="F1648" s="67"/>
      <c r="G1648" s="67"/>
      <c r="H1648" s="86">
        <f>SUM(I1648:L1648)</f>
        <v>0</v>
      </c>
      <c r="I1648" s="67"/>
      <c r="J1648" s="67"/>
      <c r="K1648" s="67"/>
      <c r="L1648" s="67"/>
      <c r="M1648" s="2216"/>
      <c r="N1648" s="85"/>
      <c r="O1648" s="67"/>
      <c r="P1648" s="23"/>
      <c r="Q1648" s="185">
        <f>SUM(R1648:U1648)</f>
        <v>0</v>
      </c>
      <c r="R1648" s="196"/>
      <c r="S1648" s="196"/>
      <c r="T1648" s="196"/>
      <c r="U1648" s="196"/>
      <c r="V1648" s="86">
        <f>SUM(W1648:Z1648)</f>
        <v>0</v>
      </c>
      <c r="W1648" s="67"/>
      <c r="X1648" s="67"/>
      <c r="Y1648" s="67"/>
      <c r="Z1648" s="67"/>
      <c r="AA1648" s="185">
        <f>SUM(AB1648:AE1648)</f>
        <v>0</v>
      </c>
      <c r="AB1648" s="196"/>
      <c r="AC1648" s="196"/>
      <c r="AD1648" s="196"/>
      <c r="AE1648" s="196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  <c r="BT1648" s="33"/>
      <c r="BU1648" s="33"/>
      <c r="BV1648" s="33"/>
      <c r="BW1648" s="33"/>
      <c r="BX1648" s="33"/>
      <c r="BY1648" s="33"/>
      <c r="BZ1648" s="33"/>
      <c r="CA1648" s="33"/>
      <c r="CB1648" s="33"/>
      <c r="CC1648" s="33"/>
      <c r="CD1648" s="33"/>
      <c r="CE1648" s="33"/>
      <c r="CF1648" s="33"/>
      <c r="CG1648" s="33"/>
      <c r="CH1648" s="33"/>
      <c r="CI1648" s="33"/>
      <c r="CJ1648" s="33"/>
      <c r="CK1648" s="33"/>
      <c r="CL1648" s="33"/>
      <c r="CM1648" s="33"/>
      <c r="CN1648" s="33"/>
      <c r="CO1648" s="33"/>
      <c r="CP1648" s="2239"/>
      <c r="CQ1648" s="2239"/>
      <c r="CR1648" s="2239"/>
      <c r="CS1648" s="210"/>
      <c r="CT1648" s="210"/>
      <c r="CU1648" s="210"/>
      <c r="CV1648" s="33"/>
      <c r="CW1648" s="33"/>
      <c r="CX1648" s="33"/>
      <c r="CY1648" s="33"/>
      <c r="CZ1648" s="33"/>
      <c r="DA1648" s="33"/>
      <c r="DB1648" s="1498"/>
      <c r="DC1648" s="1498"/>
      <c r="DD1648" s="1498"/>
      <c r="DE1648" s="33"/>
      <c r="DF1648" s="210"/>
      <c r="DG1648" s="33"/>
      <c r="DH1648" s="33"/>
      <c r="DI1648" s="33"/>
      <c r="DJ1648" s="33"/>
      <c r="DK1648" s="33"/>
      <c r="DL1648" s="33"/>
      <c r="DM1648" s="33"/>
      <c r="DN1648" s="23"/>
      <c r="DO1648" s="33"/>
      <c r="DP1648" s="210"/>
      <c r="DQ1648" s="33"/>
      <c r="DR1648" s="33"/>
      <c r="DS1648" s="33"/>
      <c r="DT1648" s="33"/>
      <c r="DU1648" s="33"/>
      <c r="DV1648" s="33"/>
      <c r="DW1648" s="33"/>
      <c r="DX1648" s="23"/>
      <c r="DY1648" s="33"/>
      <c r="DZ1648" s="2239"/>
      <c r="EA1648" s="210"/>
      <c r="EB1648" s="33"/>
      <c r="EC1648" s="33"/>
      <c r="ED1648" s="201"/>
      <c r="EE1648" s="201"/>
      <c r="EF1648" s="201"/>
      <c r="EG1648" s="201"/>
      <c r="EH1648" s="1581"/>
    </row>
    <row r="1649" spans="1:138" ht="15" hidden="1" customHeight="1" outlineLevel="2">
      <c r="A1649" s="67"/>
      <c r="B1649" s="67"/>
      <c r="C1649" s="95" t="s">
        <v>49</v>
      </c>
      <c r="D1649" s="98"/>
      <c r="E1649" s="67"/>
      <c r="F1649" s="67"/>
      <c r="G1649" s="67"/>
      <c r="H1649" s="86">
        <f>SUM(I1649:L1649)</f>
        <v>0</v>
      </c>
      <c r="I1649" s="67"/>
      <c r="J1649" s="67"/>
      <c r="K1649" s="67"/>
      <c r="L1649" s="67"/>
      <c r="M1649" s="2216"/>
      <c r="N1649" s="85"/>
      <c r="O1649" s="67"/>
      <c r="P1649" s="23"/>
      <c r="Q1649" s="185">
        <f>SUM(R1649:U1649)</f>
        <v>0</v>
      </c>
      <c r="R1649" s="196"/>
      <c r="S1649" s="196"/>
      <c r="T1649" s="196"/>
      <c r="U1649" s="196"/>
      <c r="V1649" s="86">
        <f>SUM(W1649:Z1649)</f>
        <v>0</v>
      </c>
      <c r="W1649" s="67"/>
      <c r="X1649" s="67"/>
      <c r="Y1649" s="67"/>
      <c r="Z1649" s="67"/>
      <c r="AA1649" s="185">
        <f>SUM(AB1649:AE1649)</f>
        <v>0</v>
      </c>
      <c r="AB1649" s="196"/>
      <c r="AC1649" s="196"/>
      <c r="AD1649" s="196"/>
      <c r="AE1649" s="196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  <c r="BT1649" s="33"/>
      <c r="BU1649" s="33"/>
      <c r="BV1649" s="33"/>
      <c r="BW1649" s="33"/>
      <c r="BX1649" s="33"/>
      <c r="BY1649" s="33"/>
      <c r="BZ1649" s="33"/>
      <c r="CA1649" s="33"/>
      <c r="CB1649" s="33"/>
      <c r="CC1649" s="33"/>
      <c r="CD1649" s="33"/>
      <c r="CE1649" s="33"/>
      <c r="CF1649" s="33"/>
      <c r="CG1649" s="33"/>
      <c r="CH1649" s="33"/>
      <c r="CI1649" s="33"/>
      <c r="CJ1649" s="33"/>
      <c r="CK1649" s="33"/>
      <c r="CL1649" s="33"/>
      <c r="CM1649" s="33"/>
      <c r="CN1649" s="33"/>
      <c r="CO1649" s="33"/>
      <c r="CP1649" s="2239"/>
      <c r="CQ1649" s="2239"/>
      <c r="CR1649" s="2239"/>
      <c r="CS1649" s="210"/>
      <c r="CT1649" s="210"/>
      <c r="CU1649" s="210"/>
      <c r="CV1649" s="33"/>
      <c r="CW1649" s="33"/>
      <c r="CX1649" s="33"/>
      <c r="CY1649" s="33"/>
      <c r="CZ1649" s="33"/>
      <c r="DA1649" s="33"/>
      <c r="DB1649" s="1498"/>
      <c r="DC1649" s="1498"/>
      <c r="DD1649" s="1498"/>
      <c r="DE1649" s="33"/>
      <c r="DF1649" s="210"/>
      <c r="DG1649" s="33"/>
      <c r="DH1649" s="33"/>
      <c r="DI1649" s="33"/>
      <c r="DJ1649" s="33"/>
      <c r="DK1649" s="33"/>
      <c r="DL1649" s="33"/>
      <c r="DM1649" s="33"/>
      <c r="DN1649" s="33"/>
      <c r="DO1649" s="33"/>
      <c r="DP1649" s="210"/>
      <c r="DQ1649" s="33"/>
      <c r="DR1649" s="33"/>
      <c r="DS1649" s="33"/>
      <c r="DT1649" s="33"/>
      <c r="DU1649" s="33"/>
      <c r="DV1649" s="33"/>
      <c r="DW1649" s="33"/>
      <c r="DX1649" s="33"/>
      <c r="DY1649" s="33"/>
      <c r="DZ1649" s="2239"/>
      <c r="EA1649" s="210"/>
      <c r="EB1649" s="33"/>
      <c r="EC1649" s="33"/>
      <c r="ED1649" s="201"/>
      <c r="EE1649" s="201"/>
      <c r="EF1649" s="201"/>
      <c r="EG1649" s="201"/>
      <c r="EH1649" s="1581"/>
    </row>
    <row r="1650" spans="1:138" ht="15" hidden="1" customHeight="1" outlineLevel="2">
      <c r="A1650" s="67"/>
      <c r="B1650" s="67"/>
      <c r="C1650" s="95"/>
      <c r="D1650" s="97" t="s">
        <v>52</v>
      </c>
      <c r="E1650" s="84"/>
      <c r="F1650" s="84"/>
      <c r="G1650" s="84"/>
      <c r="H1650" s="84"/>
      <c r="I1650" s="84"/>
      <c r="J1650" s="84"/>
      <c r="K1650" s="84"/>
      <c r="L1650" s="84"/>
      <c r="M1650" s="2199"/>
      <c r="N1650" s="68"/>
      <c r="O1650" s="84"/>
      <c r="P1650" s="185"/>
      <c r="Q1650" s="185"/>
      <c r="R1650" s="185"/>
      <c r="S1650" s="185"/>
      <c r="T1650" s="185"/>
      <c r="U1650" s="185"/>
      <c r="V1650" s="84"/>
      <c r="W1650" s="84"/>
      <c r="X1650" s="84"/>
      <c r="Y1650" s="84"/>
      <c r="Z1650" s="84"/>
      <c r="AA1650" s="185"/>
      <c r="AB1650" s="185"/>
      <c r="AC1650" s="185"/>
      <c r="AD1650" s="185"/>
      <c r="AE1650" s="185"/>
      <c r="AF1650" s="105"/>
      <c r="AG1650" s="105"/>
      <c r="AH1650" s="185"/>
      <c r="AI1650" s="185">
        <f>SUM(AI1647:AI1649)</f>
        <v>0</v>
      </c>
      <c r="AJ1650" s="185">
        <f t="shared" ref="AJ1650" si="4292">SUM(AJ1647:AJ1649)</f>
        <v>0</v>
      </c>
      <c r="AK1650" s="185"/>
      <c r="AL1650" s="185">
        <f t="shared" ref="AL1650:AM1650" si="4293">SUM(AL1647:AL1649)</f>
        <v>0</v>
      </c>
      <c r="AM1650" s="185">
        <f t="shared" si="4293"/>
        <v>0</v>
      </c>
      <c r="AN1650" s="185"/>
      <c r="AO1650" s="185">
        <f t="shared" ref="AO1650:AP1650" si="4294">SUM(AO1647:AO1649)</f>
        <v>0</v>
      </c>
      <c r="AP1650" s="185">
        <f t="shared" si="4294"/>
        <v>0</v>
      </c>
      <c r="AQ1650" s="185"/>
      <c r="AR1650" s="185">
        <f t="shared" ref="AR1650:AS1650" si="4295">SUM(AR1647:AR1649)</f>
        <v>0</v>
      </c>
      <c r="AS1650" s="185">
        <f t="shared" si="4295"/>
        <v>0</v>
      </c>
      <c r="AT1650" s="185"/>
      <c r="AU1650" s="185">
        <f t="shared" ref="AU1650:AV1650" si="4296">SUM(AU1647:AU1649)</f>
        <v>0</v>
      </c>
      <c r="AV1650" s="185">
        <f t="shared" si="4296"/>
        <v>0</v>
      </c>
      <c r="AW1650" s="185"/>
      <c r="AX1650" s="185">
        <f>SUM(AX1647:AX1649)</f>
        <v>0</v>
      </c>
      <c r="AY1650" s="185">
        <f t="shared" ref="AY1650" si="4297">SUM(AY1647:AY1649)</f>
        <v>0</v>
      </c>
      <c r="AZ1650" s="185"/>
      <c r="BA1650" s="185">
        <f t="shared" ref="BA1650:BB1650" si="4298">SUM(BA1647:BA1649)</f>
        <v>0</v>
      </c>
      <c r="BB1650" s="185">
        <f t="shared" si="4298"/>
        <v>0</v>
      </c>
      <c r="BC1650" s="185"/>
      <c r="BD1650" s="185">
        <f t="shared" ref="BD1650:BE1650" si="4299">SUM(BD1647:BD1649)</f>
        <v>0</v>
      </c>
      <c r="BE1650" s="185">
        <f t="shared" si="4299"/>
        <v>0</v>
      </c>
      <c r="BF1650" s="185"/>
      <c r="BG1650" s="185">
        <f t="shared" ref="BG1650:BH1650" si="4300">SUM(BG1647:BG1649)</f>
        <v>0</v>
      </c>
      <c r="BH1650" s="185">
        <f t="shared" si="4300"/>
        <v>0</v>
      </c>
      <c r="BI1650" s="185"/>
      <c r="BJ1650" s="185">
        <f t="shared" ref="BJ1650:BK1650" si="4301">SUM(BJ1647:BJ1649)</f>
        <v>0</v>
      </c>
      <c r="BK1650" s="185">
        <f t="shared" si="4301"/>
        <v>0</v>
      </c>
      <c r="BL1650" s="185"/>
      <c r="BM1650" s="185">
        <f>SUM(BM1647:BM1649)</f>
        <v>0</v>
      </c>
      <c r="BN1650" s="185">
        <f t="shared" ref="BN1650" si="4302">SUM(BN1647:BN1649)</f>
        <v>0</v>
      </c>
      <c r="BO1650" s="185"/>
      <c r="BP1650" s="185">
        <f t="shared" ref="BP1650:BQ1650" si="4303">SUM(BP1647:BP1649)</f>
        <v>0</v>
      </c>
      <c r="BQ1650" s="185">
        <f t="shared" si="4303"/>
        <v>0</v>
      </c>
      <c r="BR1650" s="185"/>
      <c r="BS1650" s="185">
        <f t="shared" ref="BS1650:BT1650" si="4304">SUM(BS1647:BS1649)</f>
        <v>0</v>
      </c>
      <c r="BT1650" s="185">
        <f t="shared" si="4304"/>
        <v>0</v>
      </c>
      <c r="BU1650" s="185"/>
      <c r="BV1650" s="185">
        <f t="shared" ref="BV1650:BW1650" si="4305">SUM(BV1647:BV1649)</f>
        <v>0</v>
      </c>
      <c r="BW1650" s="185">
        <f t="shared" si="4305"/>
        <v>0</v>
      </c>
      <c r="BX1650" s="185"/>
      <c r="BY1650" s="185">
        <f t="shared" ref="BY1650:BZ1650" si="4306">SUM(BY1647:BY1649)</f>
        <v>0</v>
      </c>
      <c r="BZ1650" s="185">
        <f t="shared" si="4306"/>
        <v>0</v>
      </c>
      <c r="CA1650" s="185"/>
      <c r="CB1650" s="185">
        <f>SUM(CB1647:CB1649)</f>
        <v>0</v>
      </c>
      <c r="CC1650" s="185">
        <f t="shared" ref="CC1650" si="4307">SUM(CC1647:CC1649)</f>
        <v>0</v>
      </c>
      <c r="CD1650" s="185"/>
      <c r="CE1650" s="185">
        <f t="shared" ref="CE1650:CF1650" si="4308">SUM(CE1647:CE1649)</f>
        <v>0</v>
      </c>
      <c r="CF1650" s="185">
        <f t="shared" si="4308"/>
        <v>0</v>
      </c>
      <c r="CG1650" s="185"/>
      <c r="CH1650" s="185">
        <f t="shared" ref="CH1650:CI1650" si="4309">SUM(CH1647:CH1649)</f>
        <v>0</v>
      </c>
      <c r="CI1650" s="185">
        <f t="shared" si="4309"/>
        <v>0</v>
      </c>
      <c r="CJ1650" s="185"/>
      <c r="CK1650" s="185">
        <f t="shared" ref="CK1650:CL1650" si="4310">SUM(CK1647:CK1649)</f>
        <v>0</v>
      </c>
      <c r="CL1650" s="185">
        <f t="shared" si="4310"/>
        <v>0</v>
      </c>
      <c r="CM1650" s="185"/>
      <c r="CN1650" s="185">
        <f t="shared" ref="CN1650:CO1650" si="4311">SUM(CN1647:CN1649)</f>
        <v>0</v>
      </c>
      <c r="CO1650" s="185">
        <f t="shared" si="4311"/>
        <v>0</v>
      </c>
      <c r="CP1650" s="2234"/>
      <c r="CQ1650" s="2234">
        <f t="shared" ref="CQ1650:CR1650" si="4312">SUM(CQ1647:CQ1649)</f>
        <v>0</v>
      </c>
      <c r="CR1650" s="2234">
        <f t="shared" si="4312"/>
        <v>0</v>
      </c>
      <c r="CS1650" s="283"/>
      <c r="CT1650" s="283">
        <f t="shared" ref="CT1650:CU1650" si="4313">SUM(CT1647:CT1649)</f>
        <v>0</v>
      </c>
      <c r="CU1650" s="283">
        <f t="shared" si="4313"/>
        <v>0</v>
      </c>
      <c r="CV1650" s="185"/>
      <c r="CW1650" s="185">
        <f t="shared" ref="CW1650:CX1650" si="4314">SUM(CW1647:CW1649)</f>
        <v>0</v>
      </c>
      <c r="CX1650" s="185">
        <f t="shared" si="4314"/>
        <v>0</v>
      </c>
      <c r="CY1650" s="185"/>
      <c r="CZ1650" s="185">
        <f t="shared" ref="CZ1650:DA1650" si="4315">SUM(CZ1647:CZ1649)</f>
        <v>0</v>
      </c>
      <c r="DA1650" s="185">
        <f t="shared" si="4315"/>
        <v>0</v>
      </c>
      <c r="DB1650" s="1622"/>
      <c r="DC1650" s="1622"/>
      <c r="DD1650" s="1622"/>
      <c r="DE1650" s="185">
        <f>SUM(DE1647:DE1649)</f>
        <v>0</v>
      </c>
      <c r="DF1650" s="283"/>
      <c r="DG1650" s="185"/>
      <c r="DH1650" s="185"/>
      <c r="DI1650" s="185"/>
      <c r="DJ1650" s="185"/>
      <c r="DK1650" s="185"/>
      <c r="DL1650" s="185"/>
      <c r="DM1650" s="185"/>
      <c r="DN1650" s="33"/>
      <c r="DO1650" s="185"/>
      <c r="DP1650" s="283"/>
      <c r="DQ1650" s="185"/>
      <c r="DR1650" s="185"/>
      <c r="DS1650" s="185"/>
      <c r="DT1650" s="185"/>
      <c r="DU1650" s="185"/>
      <c r="DV1650" s="185"/>
      <c r="DW1650" s="185"/>
      <c r="DX1650" s="33"/>
      <c r="DY1650" s="185"/>
      <c r="DZ1650" s="2234">
        <f>SUM(DZ1647:DZ1649)</f>
        <v>0</v>
      </c>
      <c r="EA1650" s="283">
        <f t="shared" ref="EA1650:EB1650" si="4316">SUM(EA1647:EA1649)</f>
        <v>0</v>
      </c>
      <c r="EB1650" s="185">
        <f t="shared" si="4316"/>
        <v>0</v>
      </c>
      <c r="EC1650" s="185">
        <f t="shared" ref="EC1650" si="4317">SUM(EC1647:EC1649)</f>
        <v>0</v>
      </c>
      <c r="ED1650" s="202"/>
      <c r="EE1650" s="202"/>
      <c r="EF1650" s="202"/>
      <c r="EG1650" s="202"/>
      <c r="EH1650" s="1614"/>
    </row>
    <row r="1651" spans="1:138" ht="15" hidden="1" customHeight="1" outlineLevel="2">
      <c r="A1651" s="67"/>
      <c r="B1651" s="67"/>
      <c r="C1651" s="93" t="s">
        <v>73</v>
      </c>
      <c r="D1651" s="94" t="s">
        <v>15</v>
      </c>
      <c r="E1651" s="84"/>
      <c r="F1651" s="84"/>
      <c r="G1651" s="84"/>
      <c r="H1651" s="84"/>
      <c r="I1651" s="84"/>
      <c r="J1651" s="84"/>
      <c r="K1651" s="84"/>
      <c r="L1651" s="84"/>
      <c r="M1651" s="2199"/>
      <c r="N1651" s="68"/>
      <c r="O1651" s="84"/>
      <c r="P1651" s="185"/>
      <c r="Q1651" s="185"/>
      <c r="R1651" s="185"/>
      <c r="S1651" s="185"/>
      <c r="T1651" s="185"/>
      <c r="U1651" s="185"/>
      <c r="V1651" s="84"/>
      <c r="W1651" s="84"/>
      <c r="X1651" s="84"/>
      <c r="Y1651" s="84"/>
      <c r="Z1651" s="84"/>
      <c r="AA1651" s="185"/>
      <c r="AB1651" s="185"/>
      <c r="AC1651" s="185"/>
      <c r="AD1651" s="185"/>
      <c r="AE1651" s="185"/>
      <c r="AF1651" s="23"/>
      <c r="AG1651" s="23"/>
      <c r="AH1651" s="185"/>
      <c r="AI1651" s="185"/>
      <c r="AJ1651" s="185"/>
      <c r="AK1651" s="185"/>
      <c r="AL1651" s="185"/>
      <c r="AM1651" s="185"/>
      <c r="AN1651" s="185"/>
      <c r="AO1651" s="185"/>
      <c r="AP1651" s="185"/>
      <c r="AQ1651" s="185"/>
      <c r="AR1651" s="185"/>
      <c r="AS1651" s="185"/>
      <c r="AT1651" s="185"/>
      <c r="AU1651" s="185"/>
      <c r="AV1651" s="185"/>
      <c r="AW1651" s="185"/>
      <c r="AX1651" s="185"/>
      <c r="AY1651" s="185"/>
      <c r="AZ1651" s="185"/>
      <c r="BA1651" s="185"/>
      <c r="BB1651" s="185"/>
      <c r="BC1651" s="185"/>
      <c r="BD1651" s="185"/>
      <c r="BE1651" s="185"/>
      <c r="BF1651" s="185"/>
      <c r="BG1651" s="185"/>
      <c r="BH1651" s="185"/>
      <c r="BI1651" s="185"/>
      <c r="BJ1651" s="185"/>
      <c r="BK1651" s="185"/>
      <c r="BL1651" s="185"/>
      <c r="BM1651" s="185"/>
      <c r="BN1651" s="185"/>
      <c r="BO1651" s="185"/>
      <c r="BP1651" s="185"/>
      <c r="BQ1651" s="185"/>
      <c r="BR1651" s="185"/>
      <c r="BS1651" s="185"/>
      <c r="BT1651" s="185"/>
      <c r="BU1651" s="185"/>
      <c r="BV1651" s="185"/>
      <c r="BW1651" s="185"/>
      <c r="BX1651" s="185"/>
      <c r="BY1651" s="185"/>
      <c r="BZ1651" s="185"/>
      <c r="CA1651" s="185"/>
      <c r="CB1651" s="185"/>
      <c r="CC1651" s="185"/>
      <c r="CD1651" s="185"/>
      <c r="CE1651" s="185"/>
      <c r="CF1651" s="185"/>
      <c r="CG1651" s="185"/>
      <c r="CH1651" s="185"/>
      <c r="CI1651" s="185"/>
      <c r="CJ1651" s="185"/>
      <c r="CK1651" s="185"/>
      <c r="CL1651" s="185"/>
      <c r="CM1651" s="185"/>
      <c r="CN1651" s="185"/>
      <c r="CO1651" s="185"/>
      <c r="CP1651" s="2234"/>
      <c r="CQ1651" s="2234"/>
      <c r="CR1651" s="2234"/>
      <c r="CS1651" s="283"/>
      <c r="CT1651" s="283"/>
      <c r="CU1651" s="283"/>
      <c r="CV1651" s="185"/>
      <c r="CW1651" s="185"/>
      <c r="CX1651" s="185"/>
      <c r="CY1651" s="185"/>
      <c r="CZ1651" s="185"/>
      <c r="DA1651" s="185"/>
      <c r="DB1651" s="1622"/>
      <c r="DC1651" s="1622"/>
      <c r="DD1651" s="1622"/>
      <c r="DE1651" s="185"/>
      <c r="DF1651" s="283"/>
      <c r="DG1651" s="185"/>
      <c r="DH1651" s="185"/>
      <c r="DI1651" s="185"/>
      <c r="DJ1651" s="185"/>
      <c r="DK1651" s="185"/>
      <c r="DL1651" s="185"/>
      <c r="DM1651" s="185"/>
      <c r="DN1651" s="185"/>
      <c r="DO1651" s="185"/>
      <c r="DP1651" s="283"/>
      <c r="DQ1651" s="185"/>
      <c r="DR1651" s="185"/>
      <c r="DS1651" s="185"/>
      <c r="DT1651" s="185"/>
      <c r="DU1651" s="185"/>
      <c r="DV1651" s="185"/>
      <c r="DW1651" s="185"/>
      <c r="DX1651" s="185"/>
      <c r="DY1651" s="185"/>
      <c r="DZ1651" s="2234"/>
      <c r="EA1651" s="283"/>
      <c r="EB1651" s="185"/>
      <c r="EC1651" s="185"/>
      <c r="ED1651" s="202"/>
      <c r="EE1651" s="202"/>
      <c r="EF1651" s="202"/>
      <c r="EG1651" s="202"/>
      <c r="EH1651" s="1614"/>
    </row>
    <row r="1652" spans="1:138" ht="15" hidden="1" customHeight="1" outlineLevel="2">
      <c r="A1652" s="67"/>
      <c r="B1652" s="67"/>
      <c r="C1652" s="95"/>
      <c r="D1652" s="98"/>
      <c r="E1652" s="67"/>
      <c r="F1652" s="67"/>
      <c r="G1652" s="67"/>
      <c r="H1652" s="86">
        <f>SUM(I1652:L1652)</f>
        <v>0</v>
      </c>
      <c r="I1652" s="67"/>
      <c r="J1652" s="67"/>
      <c r="K1652" s="67"/>
      <c r="L1652" s="67"/>
      <c r="M1652" s="2216"/>
      <c r="N1652" s="85"/>
      <c r="O1652" s="67"/>
      <c r="P1652" s="23"/>
      <c r="Q1652" s="185">
        <f>SUM(R1652:U1652)</f>
        <v>0</v>
      </c>
      <c r="R1652" s="23"/>
      <c r="S1652" s="23"/>
      <c r="T1652" s="23"/>
      <c r="U1652" s="23"/>
      <c r="V1652" s="86">
        <f>SUM(W1652:Z1652)</f>
        <v>0</v>
      </c>
      <c r="W1652" s="67"/>
      <c r="X1652" s="67"/>
      <c r="Y1652" s="67"/>
      <c r="Z1652" s="67"/>
      <c r="AA1652" s="185">
        <f>SUM(AB1652:AE1652)</f>
        <v>0</v>
      </c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216"/>
      <c r="CQ1652" s="2216"/>
      <c r="CR1652" s="2216"/>
      <c r="CS1652" s="85"/>
      <c r="CT1652" s="85"/>
      <c r="CU1652" s="85"/>
      <c r="CV1652" s="23"/>
      <c r="CW1652" s="23"/>
      <c r="CX1652" s="23"/>
      <c r="CY1652" s="23"/>
      <c r="CZ1652" s="23"/>
      <c r="DA1652" s="23"/>
      <c r="DB1652" s="1496"/>
      <c r="DC1652" s="1496"/>
      <c r="DD1652" s="1496"/>
      <c r="DE1652" s="23"/>
      <c r="DF1652" s="85"/>
      <c r="DG1652" s="23"/>
      <c r="DH1652" s="23"/>
      <c r="DI1652" s="23"/>
      <c r="DJ1652" s="23"/>
      <c r="DK1652" s="23"/>
      <c r="DL1652" s="23"/>
      <c r="DM1652" s="23"/>
      <c r="DN1652" s="185"/>
      <c r="DO1652" s="23"/>
      <c r="DP1652" s="85"/>
      <c r="DQ1652" s="23"/>
      <c r="DR1652" s="23"/>
      <c r="DS1652" s="23"/>
      <c r="DT1652" s="23"/>
      <c r="DU1652" s="23"/>
      <c r="DV1652" s="23"/>
      <c r="DW1652" s="23"/>
      <c r="DX1652" s="185"/>
      <c r="DY1652" s="23"/>
      <c r="DZ1652" s="2216"/>
      <c r="EA1652" s="85"/>
      <c r="EB1652" s="23"/>
      <c r="EC1652" s="23"/>
      <c r="ED1652" s="171"/>
      <c r="EE1652" s="171"/>
      <c r="EF1652" s="171"/>
      <c r="EG1652" s="171"/>
      <c r="EH1652" s="1291"/>
    </row>
    <row r="1653" spans="1:138" ht="15" hidden="1" customHeight="1" outlineLevel="2">
      <c r="A1653" s="67"/>
      <c r="B1653" s="67"/>
      <c r="C1653" s="95"/>
      <c r="D1653" s="98"/>
      <c r="E1653" s="67"/>
      <c r="F1653" s="67"/>
      <c r="G1653" s="67"/>
      <c r="H1653" s="86">
        <f>SUM(I1653:L1653)</f>
        <v>0</v>
      </c>
      <c r="I1653" s="67"/>
      <c r="J1653" s="67"/>
      <c r="K1653" s="67"/>
      <c r="L1653" s="67"/>
      <c r="M1653" s="2216"/>
      <c r="N1653" s="85"/>
      <c r="O1653" s="67"/>
      <c r="P1653" s="23"/>
      <c r="Q1653" s="185">
        <f>SUM(R1653:U1653)</f>
        <v>0</v>
      </c>
      <c r="R1653" s="196"/>
      <c r="S1653" s="196"/>
      <c r="T1653" s="196"/>
      <c r="U1653" s="196"/>
      <c r="V1653" s="86">
        <f>SUM(W1653:Z1653)</f>
        <v>0</v>
      </c>
      <c r="W1653" s="67"/>
      <c r="X1653" s="67"/>
      <c r="Y1653" s="67"/>
      <c r="Z1653" s="67"/>
      <c r="AA1653" s="185">
        <f>SUM(AB1653:AE1653)</f>
        <v>0</v>
      </c>
      <c r="AB1653" s="196"/>
      <c r="AC1653" s="196"/>
      <c r="AD1653" s="196"/>
      <c r="AE1653" s="196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  <c r="BT1653" s="33"/>
      <c r="BU1653" s="33"/>
      <c r="BV1653" s="33"/>
      <c r="BW1653" s="33"/>
      <c r="BX1653" s="33"/>
      <c r="BY1653" s="33"/>
      <c r="BZ1653" s="33"/>
      <c r="CA1653" s="33"/>
      <c r="CB1653" s="33"/>
      <c r="CC1653" s="33"/>
      <c r="CD1653" s="33"/>
      <c r="CE1653" s="33"/>
      <c r="CF1653" s="33"/>
      <c r="CG1653" s="33"/>
      <c r="CH1653" s="33"/>
      <c r="CI1653" s="33"/>
      <c r="CJ1653" s="33"/>
      <c r="CK1653" s="33"/>
      <c r="CL1653" s="33"/>
      <c r="CM1653" s="33"/>
      <c r="CN1653" s="33"/>
      <c r="CO1653" s="33"/>
      <c r="CP1653" s="2239"/>
      <c r="CQ1653" s="2239"/>
      <c r="CR1653" s="2239"/>
      <c r="CS1653" s="210"/>
      <c r="CT1653" s="210"/>
      <c r="CU1653" s="210"/>
      <c r="CV1653" s="33"/>
      <c r="CW1653" s="33"/>
      <c r="CX1653" s="33"/>
      <c r="CY1653" s="33"/>
      <c r="CZ1653" s="33"/>
      <c r="DA1653" s="33"/>
      <c r="DB1653" s="1498"/>
      <c r="DC1653" s="1498"/>
      <c r="DD1653" s="1498"/>
      <c r="DE1653" s="33"/>
      <c r="DF1653" s="210"/>
      <c r="DG1653" s="33"/>
      <c r="DH1653" s="33"/>
      <c r="DI1653" s="33"/>
      <c r="DJ1653" s="33"/>
      <c r="DK1653" s="33"/>
      <c r="DL1653" s="33"/>
      <c r="DM1653" s="33"/>
      <c r="DN1653" s="23"/>
      <c r="DO1653" s="33"/>
      <c r="DP1653" s="210"/>
      <c r="DQ1653" s="33"/>
      <c r="DR1653" s="33"/>
      <c r="DS1653" s="33"/>
      <c r="DT1653" s="33"/>
      <c r="DU1653" s="33"/>
      <c r="DV1653" s="33"/>
      <c r="DW1653" s="33"/>
      <c r="DX1653" s="23"/>
      <c r="DY1653" s="33"/>
      <c r="DZ1653" s="2239"/>
      <c r="EA1653" s="210"/>
      <c r="EB1653" s="33"/>
      <c r="EC1653" s="33"/>
      <c r="ED1653" s="201"/>
      <c r="EE1653" s="201"/>
      <c r="EF1653" s="201"/>
      <c r="EG1653" s="201"/>
      <c r="EH1653" s="1581"/>
    </row>
    <row r="1654" spans="1:138" ht="15" hidden="1" customHeight="1" outlineLevel="2">
      <c r="A1654" s="67"/>
      <c r="B1654" s="67"/>
      <c r="C1654" s="95" t="s">
        <v>49</v>
      </c>
      <c r="D1654" s="98"/>
      <c r="E1654" s="67"/>
      <c r="F1654" s="67"/>
      <c r="G1654" s="67"/>
      <c r="H1654" s="86">
        <f>SUM(I1654:L1654)</f>
        <v>0</v>
      </c>
      <c r="I1654" s="67"/>
      <c r="J1654" s="67"/>
      <c r="K1654" s="67"/>
      <c r="L1654" s="67"/>
      <c r="M1654" s="2216"/>
      <c r="N1654" s="85"/>
      <c r="O1654" s="67"/>
      <c r="P1654" s="23"/>
      <c r="Q1654" s="185">
        <f>SUM(R1654:U1654)</f>
        <v>0</v>
      </c>
      <c r="R1654" s="196"/>
      <c r="S1654" s="196"/>
      <c r="T1654" s="196"/>
      <c r="U1654" s="196"/>
      <c r="V1654" s="86">
        <f>SUM(W1654:Z1654)</f>
        <v>0</v>
      </c>
      <c r="W1654" s="67"/>
      <c r="X1654" s="67"/>
      <c r="Y1654" s="67"/>
      <c r="Z1654" s="67"/>
      <c r="AA1654" s="185">
        <f>SUM(AB1654:AE1654)</f>
        <v>0</v>
      </c>
      <c r="AB1654" s="196"/>
      <c r="AC1654" s="196"/>
      <c r="AD1654" s="196"/>
      <c r="AE1654" s="196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  <c r="BC1654" s="33"/>
      <c r="BD1654" s="33"/>
      <c r="BE1654" s="33"/>
      <c r="BF1654" s="33"/>
      <c r="BG1654" s="33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33"/>
      <c r="BT1654" s="33"/>
      <c r="BU1654" s="33"/>
      <c r="BV1654" s="33"/>
      <c r="BW1654" s="33"/>
      <c r="BX1654" s="33"/>
      <c r="BY1654" s="33"/>
      <c r="BZ1654" s="33"/>
      <c r="CA1654" s="33"/>
      <c r="CB1654" s="33"/>
      <c r="CC1654" s="33"/>
      <c r="CD1654" s="33"/>
      <c r="CE1654" s="33"/>
      <c r="CF1654" s="33"/>
      <c r="CG1654" s="33"/>
      <c r="CH1654" s="33"/>
      <c r="CI1654" s="33"/>
      <c r="CJ1654" s="33"/>
      <c r="CK1654" s="33"/>
      <c r="CL1654" s="33"/>
      <c r="CM1654" s="33"/>
      <c r="CN1654" s="33"/>
      <c r="CO1654" s="33"/>
      <c r="CP1654" s="2239"/>
      <c r="CQ1654" s="2239"/>
      <c r="CR1654" s="2239"/>
      <c r="CS1654" s="210"/>
      <c r="CT1654" s="210"/>
      <c r="CU1654" s="210"/>
      <c r="CV1654" s="33"/>
      <c r="CW1654" s="33"/>
      <c r="CX1654" s="33"/>
      <c r="CY1654" s="33"/>
      <c r="CZ1654" s="33"/>
      <c r="DA1654" s="33"/>
      <c r="DB1654" s="1498"/>
      <c r="DC1654" s="1498"/>
      <c r="DD1654" s="1498"/>
      <c r="DE1654" s="33"/>
      <c r="DF1654" s="210"/>
      <c r="DG1654" s="33"/>
      <c r="DH1654" s="33"/>
      <c r="DI1654" s="33"/>
      <c r="DJ1654" s="33"/>
      <c r="DK1654" s="33"/>
      <c r="DL1654" s="33"/>
      <c r="DM1654" s="33"/>
      <c r="DN1654" s="33"/>
      <c r="DO1654" s="33"/>
      <c r="DP1654" s="210"/>
      <c r="DQ1654" s="33"/>
      <c r="DR1654" s="33"/>
      <c r="DS1654" s="33"/>
      <c r="DT1654" s="33"/>
      <c r="DU1654" s="33"/>
      <c r="DV1654" s="33"/>
      <c r="DW1654" s="33"/>
      <c r="DX1654" s="33"/>
      <c r="DY1654" s="33"/>
      <c r="DZ1654" s="2239"/>
      <c r="EA1654" s="210"/>
      <c r="EB1654" s="33"/>
      <c r="EC1654" s="33"/>
      <c r="ED1654" s="201"/>
      <c r="EE1654" s="201"/>
      <c r="EF1654" s="201"/>
      <c r="EG1654" s="201"/>
      <c r="EH1654" s="1581"/>
    </row>
    <row r="1655" spans="1:138" ht="15" hidden="1" customHeight="1" outlineLevel="2">
      <c r="A1655" s="67"/>
      <c r="B1655" s="67"/>
      <c r="C1655" s="95"/>
      <c r="D1655" s="97" t="s">
        <v>52</v>
      </c>
      <c r="E1655" s="84"/>
      <c r="F1655" s="84"/>
      <c r="G1655" s="84"/>
      <c r="H1655" s="84"/>
      <c r="I1655" s="84"/>
      <c r="J1655" s="84"/>
      <c r="K1655" s="84"/>
      <c r="L1655" s="84"/>
      <c r="M1655" s="2199"/>
      <c r="N1655" s="68"/>
      <c r="O1655" s="84"/>
      <c r="P1655" s="185"/>
      <c r="Q1655" s="185"/>
      <c r="R1655" s="185"/>
      <c r="S1655" s="185"/>
      <c r="T1655" s="185"/>
      <c r="U1655" s="185"/>
      <c r="V1655" s="84"/>
      <c r="W1655" s="84"/>
      <c r="X1655" s="84"/>
      <c r="Y1655" s="84"/>
      <c r="Z1655" s="84"/>
      <c r="AA1655" s="185"/>
      <c r="AB1655" s="185"/>
      <c r="AC1655" s="185"/>
      <c r="AD1655" s="185"/>
      <c r="AE1655" s="185"/>
      <c r="AF1655" s="105"/>
      <c r="AG1655" s="105"/>
      <c r="AH1655" s="185">
        <f>SUM(AH1652:AH1654)</f>
        <v>0</v>
      </c>
      <c r="AI1655" s="185">
        <f>SUM(AI1652:AI1654)</f>
        <v>0</v>
      </c>
      <c r="AJ1655" s="185">
        <f t="shared" ref="AJ1655:AV1655" si="4318">SUM(AJ1652:AJ1654)</f>
        <v>0</v>
      </c>
      <c r="AK1655" s="185">
        <f t="shared" si="4318"/>
        <v>0</v>
      </c>
      <c r="AL1655" s="185">
        <f t="shared" si="4318"/>
        <v>0</v>
      </c>
      <c r="AM1655" s="185">
        <f t="shared" si="4318"/>
        <v>0</v>
      </c>
      <c r="AN1655" s="185">
        <f t="shared" si="4318"/>
        <v>0</v>
      </c>
      <c r="AO1655" s="185">
        <f t="shared" si="4318"/>
        <v>0</v>
      </c>
      <c r="AP1655" s="185">
        <f t="shared" si="4318"/>
        <v>0</v>
      </c>
      <c r="AQ1655" s="185">
        <f t="shared" si="4318"/>
        <v>0</v>
      </c>
      <c r="AR1655" s="185">
        <f t="shared" si="4318"/>
        <v>0</v>
      </c>
      <c r="AS1655" s="185">
        <f t="shared" si="4318"/>
        <v>0</v>
      </c>
      <c r="AT1655" s="185">
        <f t="shared" si="4318"/>
        <v>0</v>
      </c>
      <c r="AU1655" s="185">
        <f t="shared" si="4318"/>
        <v>0</v>
      </c>
      <c r="AV1655" s="185">
        <f t="shared" si="4318"/>
        <v>0</v>
      </c>
      <c r="AW1655" s="185">
        <f>SUM(AW1652:AW1654)</f>
        <v>0</v>
      </c>
      <c r="AX1655" s="185">
        <f>SUM(AX1652:AX1654)</f>
        <v>0</v>
      </c>
      <c r="AY1655" s="185">
        <f t="shared" ref="AY1655:BK1655" si="4319">SUM(AY1652:AY1654)</f>
        <v>0</v>
      </c>
      <c r="AZ1655" s="185">
        <f t="shared" si="4319"/>
        <v>0</v>
      </c>
      <c r="BA1655" s="185">
        <f t="shared" si="4319"/>
        <v>0</v>
      </c>
      <c r="BB1655" s="185">
        <f t="shared" si="4319"/>
        <v>0</v>
      </c>
      <c r="BC1655" s="185">
        <f t="shared" si="4319"/>
        <v>0</v>
      </c>
      <c r="BD1655" s="185">
        <f t="shared" si="4319"/>
        <v>0</v>
      </c>
      <c r="BE1655" s="185">
        <f t="shared" si="4319"/>
        <v>0</v>
      </c>
      <c r="BF1655" s="185">
        <f t="shared" si="4319"/>
        <v>0</v>
      </c>
      <c r="BG1655" s="185">
        <f t="shared" si="4319"/>
        <v>0</v>
      </c>
      <c r="BH1655" s="185">
        <f t="shared" si="4319"/>
        <v>0</v>
      </c>
      <c r="BI1655" s="185">
        <f t="shared" si="4319"/>
        <v>0</v>
      </c>
      <c r="BJ1655" s="185">
        <f t="shared" si="4319"/>
        <v>0</v>
      </c>
      <c r="BK1655" s="185">
        <f t="shared" si="4319"/>
        <v>0</v>
      </c>
      <c r="BL1655" s="185">
        <f>SUM(BL1652:BL1654)</f>
        <v>0</v>
      </c>
      <c r="BM1655" s="185">
        <f>SUM(BM1652:BM1654)</f>
        <v>0</v>
      </c>
      <c r="BN1655" s="185">
        <f t="shared" ref="BN1655:BZ1655" si="4320">SUM(BN1652:BN1654)</f>
        <v>0</v>
      </c>
      <c r="BO1655" s="185">
        <f t="shared" si="4320"/>
        <v>0</v>
      </c>
      <c r="BP1655" s="185">
        <f t="shared" si="4320"/>
        <v>0</v>
      </c>
      <c r="BQ1655" s="185">
        <f t="shared" si="4320"/>
        <v>0</v>
      </c>
      <c r="BR1655" s="185">
        <f t="shared" si="4320"/>
        <v>0</v>
      </c>
      <c r="BS1655" s="185">
        <f t="shared" si="4320"/>
        <v>0</v>
      </c>
      <c r="BT1655" s="185">
        <f t="shared" si="4320"/>
        <v>0</v>
      </c>
      <c r="BU1655" s="185">
        <f t="shared" si="4320"/>
        <v>0</v>
      </c>
      <c r="BV1655" s="185">
        <f t="shared" si="4320"/>
        <v>0</v>
      </c>
      <c r="BW1655" s="185">
        <f t="shared" si="4320"/>
        <v>0</v>
      </c>
      <c r="BX1655" s="185">
        <f t="shared" si="4320"/>
        <v>0</v>
      </c>
      <c r="BY1655" s="185">
        <f t="shared" si="4320"/>
        <v>0</v>
      </c>
      <c r="BZ1655" s="185">
        <f t="shared" si="4320"/>
        <v>0</v>
      </c>
      <c r="CA1655" s="185">
        <f>SUM(CA1652:CA1654)</f>
        <v>0</v>
      </c>
      <c r="CB1655" s="185">
        <f>SUM(CB1652:CB1654)</f>
        <v>0</v>
      </c>
      <c r="CC1655" s="185">
        <f t="shared" ref="CC1655:CO1655" si="4321">SUM(CC1652:CC1654)</f>
        <v>0</v>
      </c>
      <c r="CD1655" s="185">
        <f t="shared" si="4321"/>
        <v>0</v>
      </c>
      <c r="CE1655" s="185">
        <f t="shared" si="4321"/>
        <v>0</v>
      </c>
      <c r="CF1655" s="185">
        <f t="shared" si="4321"/>
        <v>0</v>
      </c>
      <c r="CG1655" s="185">
        <f t="shared" si="4321"/>
        <v>0</v>
      </c>
      <c r="CH1655" s="185">
        <f t="shared" si="4321"/>
        <v>0</v>
      </c>
      <c r="CI1655" s="185">
        <f t="shared" si="4321"/>
        <v>0</v>
      </c>
      <c r="CJ1655" s="185">
        <f t="shared" si="4321"/>
        <v>0</v>
      </c>
      <c r="CK1655" s="185">
        <f t="shared" si="4321"/>
        <v>0</v>
      </c>
      <c r="CL1655" s="185">
        <f t="shared" si="4321"/>
        <v>0</v>
      </c>
      <c r="CM1655" s="185">
        <f t="shared" si="4321"/>
        <v>0</v>
      </c>
      <c r="CN1655" s="185">
        <f t="shared" si="4321"/>
        <v>0</v>
      </c>
      <c r="CO1655" s="185">
        <f t="shared" si="4321"/>
        <v>0</v>
      </c>
      <c r="CP1655" s="2234">
        <f t="shared" ref="CP1655:CX1655" si="4322">SUM(CP1652:CP1654)</f>
        <v>0</v>
      </c>
      <c r="CQ1655" s="2234">
        <f t="shared" si="4322"/>
        <v>0</v>
      </c>
      <c r="CR1655" s="2234">
        <f t="shared" si="4322"/>
        <v>0</v>
      </c>
      <c r="CS1655" s="283">
        <f t="shared" si="4322"/>
        <v>0</v>
      </c>
      <c r="CT1655" s="283">
        <f t="shared" si="4322"/>
        <v>0</v>
      </c>
      <c r="CU1655" s="283">
        <f t="shared" si="4322"/>
        <v>0</v>
      </c>
      <c r="CV1655" s="185">
        <f t="shared" si="4322"/>
        <v>0</v>
      </c>
      <c r="CW1655" s="185">
        <f t="shared" si="4322"/>
        <v>0</v>
      </c>
      <c r="CX1655" s="185">
        <f t="shared" si="4322"/>
        <v>0</v>
      </c>
      <c r="CY1655" s="185">
        <f t="shared" ref="CY1655:DA1655" si="4323">SUM(CY1652:CY1654)</f>
        <v>0</v>
      </c>
      <c r="CZ1655" s="185">
        <f t="shared" si="4323"/>
        <v>0</v>
      </c>
      <c r="DA1655" s="185">
        <f t="shared" si="4323"/>
        <v>0</v>
      </c>
      <c r="DB1655" s="1622"/>
      <c r="DC1655" s="1622"/>
      <c r="DD1655" s="1622"/>
      <c r="DE1655" s="185">
        <f>SUM(DE1652:DE1654)</f>
        <v>0</v>
      </c>
      <c r="DF1655" s="283"/>
      <c r="DG1655" s="185"/>
      <c r="DH1655" s="185"/>
      <c r="DI1655" s="185"/>
      <c r="DJ1655" s="185"/>
      <c r="DK1655" s="185"/>
      <c r="DL1655" s="185"/>
      <c r="DM1655" s="185"/>
      <c r="DN1655" s="33"/>
      <c r="DO1655" s="185"/>
      <c r="DP1655" s="283"/>
      <c r="DQ1655" s="185"/>
      <c r="DR1655" s="185"/>
      <c r="DS1655" s="185"/>
      <c r="DT1655" s="185"/>
      <c r="DU1655" s="185"/>
      <c r="DV1655" s="185"/>
      <c r="DW1655" s="185"/>
      <c r="DX1655" s="33"/>
      <c r="DY1655" s="185"/>
      <c r="DZ1655" s="2234">
        <f>SUM(DZ1652:DZ1654)</f>
        <v>0</v>
      </c>
      <c r="EA1655" s="283">
        <f t="shared" ref="EA1655:EB1655" si="4324">SUM(EA1652:EA1654)</f>
        <v>0</v>
      </c>
      <c r="EB1655" s="185">
        <f t="shared" si="4324"/>
        <v>0</v>
      </c>
      <c r="EC1655" s="185">
        <f t="shared" ref="EC1655" si="4325">SUM(EC1652:EC1654)</f>
        <v>0</v>
      </c>
      <c r="ED1655" s="202"/>
      <c r="EE1655" s="202"/>
      <c r="EF1655" s="202"/>
      <c r="EG1655" s="202"/>
      <c r="EH1655" s="1614"/>
    </row>
    <row r="1656" spans="1:138" ht="15" hidden="1" customHeight="1" outlineLevel="2">
      <c r="A1656" s="67"/>
      <c r="B1656" s="67"/>
      <c r="C1656" s="93" t="s">
        <v>74</v>
      </c>
      <c r="D1656" s="94" t="s">
        <v>16</v>
      </c>
      <c r="E1656" s="84"/>
      <c r="F1656" s="84"/>
      <c r="G1656" s="84"/>
      <c r="H1656" s="84"/>
      <c r="I1656" s="84"/>
      <c r="J1656" s="84"/>
      <c r="K1656" s="84"/>
      <c r="L1656" s="84"/>
      <c r="M1656" s="2199"/>
      <c r="N1656" s="68"/>
      <c r="O1656" s="84"/>
      <c r="P1656" s="185"/>
      <c r="Q1656" s="185"/>
      <c r="R1656" s="185"/>
      <c r="S1656" s="185"/>
      <c r="T1656" s="185"/>
      <c r="U1656" s="185"/>
      <c r="V1656" s="84"/>
      <c r="W1656" s="84"/>
      <c r="X1656" s="84"/>
      <c r="Y1656" s="84"/>
      <c r="Z1656" s="84"/>
      <c r="AA1656" s="185"/>
      <c r="AB1656" s="185"/>
      <c r="AC1656" s="185"/>
      <c r="AD1656" s="185"/>
      <c r="AE1656" s="185"/>
      <c r="AF1656" s="23"/>
      <c r="AG1656" s="23"/>
      <c r="AH1656" s="185"/>
      <c r="AI1656" s="185"/>
      <c r="AJ1656" s="185"/>
      <c r="AK1656" s="185"/>
      <c r="AL1656" s="185"/>
      <c r="AM1656" s="185"/>
      <c r="AN1656" s="185"/>
      <c r="AO1656" s="185"/>
      <c r="AP1656" s="185"/>
      <c r="AQ1656" s="185"/>
      <c r="AR1656" s="185"/>
      <c r="AS1656" s="185"/>
      <c r="AT1656" s="185"/>
      <c r="AU1656" s="185"/>
      <c r="AV1656" s="185"/>
      <c r="AW1656" s="185"/>
      <c r="AX1656" s="185"/>
      <c r="AY1656" s="185"/>
      <c r="AZ1656" s="185"/>
      <c r="BA1656" s="185"/>
      <c r="BB1656" s="185"/>
      <c r="BC1656" s="185"/>
      <c r="BD1656" s="185"/>
      <c r="BE1656" s="185"/>
      <c r="BF1656" s="185"/>
      <c r="BG1656" s="185"/>
      <c r="BH1656" s="185"/>
      <c r="BI1656" s="185"/>
      <c r="BJ1656" s="185"/>
      <c r="BK1656" s="185"/>
      <c r="BL1656" s="185"/>
      <c r="BM1656" s="185"/>
      <c r="BN1656" s="185"/>
      <c r="BO1656" s="185"/>
      <c r="BP1656" s="185"/>
      <c r="BQ1656" s="185"/>
      <c r="BR1656" s="185"/>
      <c r="BS1656" s="185"/>
      <c r="BT1656" s="185"/>
      <c r="BU1656" s="185"/>
      <c r="BV1656" s="185"/>
      <c r="BW1656" s="185"/>
      <c r="BX1656" s="185"/>
      <c r="BY1656" s="185"/>
      <c r="BZ1656" s="185"/>
      <c r="CA1656" s="185"/>
      <c r="CB1656" s="185"/>
      <c r="CC1656" s="185"/>
      <c r="CD1656" s="185"/>
      <c r="CE1656" s="185"/>
      <c r="CF1656" s="185"/>
      <c r="CG1656" s="185"/>
      <c r="CH1656" s="185"/>
      <c r="CI1656" s="185"/>
      <c r="CJ1656" s="185"/>
      <c r="CK1656" s="185"/>
      <c r="CL1656" s="185"/>
      <c r="CM1656" s="185"/>
      <c r="CN1656" s="185"/>
      <c r="CO1656" s="185"/>
      <c r="CP1656" s="2234"/>
      <c r="CQ1656" s="2234"/>
      <c r="CR1656" s="2234"/>
      <c r="CS1656" s="283"/>
      <c r="CT1656" s="283"/>
      <c r="CU1656" s="283"/>
      <c r="CV1656" s="185"/>
      <c r="CW1656" s="185"/>
      <c r="CX1656" s="185"/>
      <c r="CY1656" s="185"/>
      <c r="CZ1656" s="185"/>
      <c r="DA1656" s="185"/>
      <c r="DB1656" s="1622"/>
      <c r="DC1656" s="1622"/>
      <c r="DD1656" s="1622"/>
      <c r="DE1656" s="185"/>
      <c r="DF1656" s="283"/>
      <c r="DG1656" s="185"/>
      <c r="DH1656" s="185"/>
      <c r="DI1656" s="185"/>
      <c r="DJ1656" s="185"/>
      <c r="DK1656" s="185"/>
      <c r="DL1656" s="185"/>
      <c r="DM1656" s="185"/>
      <c r="DN1656" s="185"/>
      <c r="DO1656" s="185"/>
      <c r="DP1656" s="283"/>
      <c r="DQ1656" s="185"/>
      <c r="DR1656" s="185"/>
      <c r="DS1656" s="185"/>
      <c r="DT1656" s="185"/>
      <c r="DU1656" s="185"/>
      <c r="DV1656" s="185"/>
      <c r="DW1656" s="185"/>
      <c r="DX1656" s="185"/>
      <c r="DY1656" s="185"/>
      <c r="DZ1656" s="2234"/>
      <c r="EA1656" s="283"/>
      <c r="EB1656" s="185"/>
      <c r="EC1656" s="185"/>
      <c r="ED1656" s="202"/>
      <c r="EE1656" s="202"/>
      <c r="EF1656" s="202"/>
      <c r="EG1656" s="202"/>
      <c r="EH1656" s="1614"/>
    </row>
    <row r="1657" spans="1:138" ht="15" hidden="1" customHeight="1" outlineLevel="2">
      <c r="A1657" s="67"/>
      <c r="B1657" s="67"/>
      <c r="C1657" s="95"/>
      <c r="D1657" s="98"/>
      <c r="E1657" s="67"/>
      <c r="F1657" s="67"/>
      <c r="G1657" s="67"/>
      <c r="H1657" s="86">
        <f>SUM(I1657:L1657)</f>
        <v>0</v>
      </c>
      <c r="I1657" s="67"/>
      <c r="J1657" s="67"/>
      <c r="K1657" s="67"/>
      <c r="L1657" s="67"/>
      <c r="M1657" s="2216"/>
      <c r="N1657" s="85"/>
      <c r="O1657" s="67"/>
      <c r="P1657" s="23"/>
      <c r="Q1657" s="185">
        <f>SUM(R1657:U1657)</f>
        <v>0</v>
      </c>
      <c r="R1657" s="23"/>
      <c r="S1657" s="23"/>
      <c r="T1657" s="23"/>
      <c r="U1657" s="23"/>
      <c r="V1657" s="86">
        <f>SUM(W1657:Z1657)</f>
        <v>0</v>
      </c>
      <c r="W1657" s="67"/>
      <c r="X1657" s="67"/>
      <c r="Y1657" s="67"/>
      <c r="Z1657" s="67"/>
      <c r="AA1657" s="185">
        <f>SUM(AB1657:AE1657)</f>
        <v>0</v>
      </c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216"/>
      <c r="CQ1657" s="2216"/>
      <c r="CR1657" s="2216"/>
      <c r="CS1657" s="85"/>
      <c r="CT1657" s="85"/>
      <c r="CU1657" s="85"/>
      <c r="CV1657" s="23"/>
      <c r="CW1657" s="23"/>
      <c r="CX1657" s="23"/>
      <c r="CY1657" s="23"/>
      <c r="CZ1657" s="23"/>
      <c r="DA1657" s="23"/>
      <c r="DB1657" s="1496"/>
      <c r="DC1657" s="1496"/>
      <c r="DD1657" s="1496"/>
      <c r="DE1657" s="23"/>
      <c r="DF1657" s="85"/>
      <c r="DG1657" s="23"/>
      <c r="DH1657" s="23"/>
      <c r="DI1657" s="23"/>
      <c r="DJ1657" s="23"/>
      <c r="DK1657" s="23"/>
      <c r="DL1657" s="23"/>
      <c r="DM1657" s="23"/>
      <c r="DN1657" s="185"/>
      <c r="DO1657" s="23"/>
      <c r="DP1657" s="85"/>
      <c r="DQ1657" s="23"/>
      <c r="DR1657" s="23"/>
      <c r="DS1657" s="23"/>
      <c r="DT1657" s="23"/>
      <c r="DU1657" s="23"/>
      <c r="DV1657" s="23"/>
      <c r="DW1657" s="23"/>
      <c r="DX1657" s="185"/>
      <c r="DY1657" s="23"/>
      <c r="DZ1657" s="2216"/>
      <c r="EA1657" s="85"/>
      <c r="EB1657" s="23"/>
      <c r="EC1657" s="23"/>
      <c r="ED1657" s="171"/>
      <c r="EE1657" s="171"/>
      <c r="EF1657" s="171"/>
      <c r="EG1657" s="171"/>
      <c r="EH1657" s="1291"/>
    </row>
    <row r="1658" spans="1:138" ht="15" hidden="1" customHeight="1" outlineLevel="2">
      <c r="A1658" s="67"/>
      <c r="B1658" s="67"/>
      <c r="C1658" s="95"/>
      <c r="D1658" s="98"/>
      <c r="E1658" s="67"/>
      <c r="F1658" s="67"/>
      <c r="G1658" s="67"/>
      <c r="H1658" s="86">
        <f>SUM(I1658:L1658)</f>
        <v>0</v>
      </c>
      <c r="I1658" s="67"/>
      <c r="J1658" s="67"/>
      <c r="K1658" s="67"/>
      <c r="L1658" s="67"/>
      <c r="M1658" s="2216"/>
      <c r="N1658" s="85"/>
      <c r="O1658" s="67"/>
      <c r="P1658" s="23"/>
      <c r="Q1658" s="185">
        <f>SUM(R1658:U1658)</f>
        <v>0</v>
      </c>
      <c r="R1658" s="196"/>
      <c r="S1658" s="196"/>
      <c r="T1658" s="196"/>
      <c r="U1658" s="196"/>
      <c r="V1658" s="86">
        <f>SUM(W1658:Z1658)</f>
        <v>0</v>
      </c>
      <c r="W1658" s="67"/>
      <c r="X1658" s="67"/>
      <c r="Y1658" s="67"/>
      <c r="Z1658" s="67"/>
      <c r="AA1658" s="185">
        <f>SUM(AB1658:AE1658)</f>
        <v>0</v>
      </c>
      <c r="AB1658" s="196"/>
      <c r="AC1658" s="196"/>
      <c r="AD1658" s="196"/>
      <c r="AE1658" s="196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  <c r="BT1658" s="33"/>
      <c r="BU1658" s="33"/>
      <c r="BV1658" s="33"/>
      <c r="BW1658" s="33"/>
      <c r="BX1658" s="33"/>
      <c r="BY1658" s="33"/>
      <c r="BZ1658" s="33"/>
      <c r="CA1658" s="33"/>
      <c r="CB1658" s="33"/>
      <c r="CC1658" s="33"/>
      <c r="CD1658" s="33"/>
      <c r="CE1658" s="33"/>
      <c r="CF1658" s="33"/>
      <c r="CG1658" s="33"/>
      <c r="CH1658" s="33"/>
      <c r="CI1658" s="33"/>
      <c r="CJ1658" s="33"/>
      <c r="CK1658" s="33"/>
      <c r="CL1658" s="33"/>
      <c r="CM1658" s="33"/>
      <c r="CN1658" s="33"/>
      <c r="CO1658" s="33"/>
      <c r="CP1658" s="2239"/>
      <c r="CQ1658" s="2239"/>
      <c r="CR1658" s="2239"/>
      <c r="CS1658" s="210"/>
      <c r="CT1658" s="210"/>
      <c r="CU1658" s="210"/>
      <c r="CV1658" s="33"/>
      <c r="CW1658" s="33"/>
      <c r="CX1658" s="33"/>
      <c r="CY1658" s="33"/>
      <c r="CZ1658" s="33"/>
      <c r="DA1658" s="33"/>
      <c r="DB1658" s="1498"/>
      <c r="DC1658" s="1498"/>
      <c r="DD1658" s="1498"/>
      <c r="DE1658" s="33"/>
      <c r="DF1658" s="210"/>
      <c r="DG1658" s="33"/>
      <c r="DH1658" s="33"/>
      <c r="DI1658" s="33"/>
      <c r="DJ1658" s="33"/>
      <c r="DK1658" s="33"/>
      <c r="DL1658" s="33"/>
      <c r="DM1658" s="33"/>
      <c r="DN1658" s="23"/>
      <c r="DO1658" s="33"/>
      <c r="DP1658" s="210"/>
      <c r="DQ1658" s="33"/>
      <c r="DR1658" s="33"/>
      <c r="DS1658" s="33"/>
      <c r="DT1658" s="33"/>
      <c r="DU1658" s="33"/>
      <c r="DV1658" s="33"/>
      <c r="DW1658" s="33"/>
      <c r="DX1658" s="23"/>
      <c r="DY1658" s="33"/>
      <c r="DZ1658" s="2239"/>
      <c r="EA1658" s="210"/>
      <c r="EB1658" s="33"/>
      <c r="EC1658" s="33"/>
      <c r="ED1658" s="201"/>
      <c r="EE1658" s="201"/>
      <c r="EF1658" s="201"/>
      <c r="EG1658" s="201"/>
      <c r="EH1658" s="1581"/>
    </row>
    <row r="1659" spans="1:138" ht="15" hidden="1" customHeight="1" outlineLevel="2">
      <c r="A1659" s="67"/>
      <c r="B1659" s="67"/>
      <c r="C1659" s="95" t="s">
        <v>49</v>
      </c>
      <c r="D1659" s="98"/>
      <c r="E1659" s="67"/>
      <c r="F1659" s="67"/>
      <c r="G1659" s="67"/>
      <c r="H1659" s="86">
        <f>SUM(I1659:L1659)</f>
        <v>0</v>
      </c>
      <c r="I1659" s="67"/>
      <c r="J1659" s="67"/>
      <c r="K1659" s="67"/>
      <c r="L1659" s="67"/>
      <c r="M1659" s="2216"/>
      <c r="N1659" s="85"/>
      <c r="O1659" s="67"/>
      <c r="P1659" s="23"/>
      <c r="Q1659" s="185">
        <f>SUM(R1659:U1659)</f>
        <v>0</v>
      </c>
      <c r="R1659" s="196"/>
      <c r="S1659" s="196"/>
      <c r="T1659" s="196"/>
      <c r="U1659" s="196"/>
      <c r="V1659" s="86">
        <f>SUM(W1659:Z1659)</f>
        <v>0</v>
      </c>
      <c r="W1659" s="67"/>
      <c r="X1659" s="67"/>
      <c r="Y1659" s="67"/>
      <c r="Z1659" s="67"/>
      <c r="AA1659" s="185">
        <f>SUM(AB1659:AE1659)</f>
        <v>0</v>
      </c>
      <c r="AB1659" s="196"/>
      <c r="AC1659" s="196"/>
      <c r="AD1659" s="196"/>
      <c r="AE1659" s="196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  <c r="BT1659" s="33"/>
      <c r="BU1659" s="33"/>
      <c r="BV1659" s="33"/>
      <c r="BW1659" s="33"/>
      <c r="BX1659" s="33"/>
      <c r="BY1659" s="33"/>
      <c r="BZ1659" s="33"/>
      <c r="CA1659" s="33"/>
      <c r="CB1659" s="33"/>
      <c r="CC1659" s="33"/>
      <c r="CD1659" s="33"/>
      <c r="CE1659" s="33"/>
      <c r="CF1659" s="33"/>
      <c r="CG1659" s="33"/>
      <c r="CH1659" s="33"/>
      <c r="CI1659" s="33"/>
      <c r="CJ1659" s="33"/>
      <c r="CK1659" s="33"/>
      <c r="CL1659" s="33"/>
      <c r="CM1659" s="33"/>
      <c r="CN1659" s="33"/>
      <c r="CO1659" s="33"/>
      <c r="CP1659" s="2239"/>
      <c r="CQ1659" s="2239"/>
      <c r="CR1659" s="2239"/>
      <c r="CS1659" s="210"/>
      <c r="CT1659" s="210"/>
      <c r="CU1659" s="210"/>
      <c r="CV1659" s="33"/>
      <c r="CW1659" s="33"/>
      <c r="CX1659" s="33"/>
      <c r="CY1659" s="33"/>
      <c r="CZ1659" s="33"/>
      <c r="DA1659" s="33"/>
      <c r="DB1659" s="1498"/>
      <c r="DC1659" s="1498"/>
      <c r="DD1659" s="1498"/>
      <c r="DE1659" s="33"/>
      <c r="DF1659" s="210"/>
      <c r="DG1659" s="33"/>
      <c r="DH1659" s="33"/>
      <c r="DI1659" s="33"/>
      <c r="DJ1659" s="33"/>
      <c r="DK1659" s="33"/>
      <c r="DL1659" s="33"/>
      <c r="DM1659" s="33"/>
      <c r="DN1659" s="33"/>
      <c r="DO1659" s="33"/>
      <c r="DP1659" s="210"/>
      <c r="DQ1659" s="33"/>
      <c r="DR1659" s="33"/>
      <c r="DS1659" s="33"/>
      <c r="DT1659" s="33"/>
      <c r="DU1659" s="33"/>
      <c r="DV1659" s="33"/>
      <c r="DW1659" s="33"/>
      <c r="DX1659" s="33"/>
      <c r="DY1659" s="33"/>
      <c r="DZ1659" s="2239"/>
      <c r="EA1659" s="210"/>
      <c r="EB1659" s="33"/>
      <c r="EC1659" s="33"/>
      <c r="ED1659" s="201"/>
      <c r="EE1659" s="201"/>
      <c r="EF1659" s="201"/>
      <c r="EG1659" s="201"/>
      <c r="EH1659" s="1581"/>
    </row>
    <row r="1660" spans="1:138" ht="15" hidden="1" customHeight="1" outlineLevel="2">
      <c r="A1660" s="81"/>
      <c r="B1660" s="81"/>
      <c r="C1660" s="100"/>
      <c r="D1660" s="101" t="s">
        <v>52</v>
      </c>
      <c r="E1660" s="84"/>
      <c r="F1660" s="84"/>
      <c r="G1660" s="84"/>
      <c r="H1660" s="84"/>
      <c r="I1660" s="84"/>
      <c r="J1660" s="84"/>
      <c r="K1660" s="84"/>
      <c r="L1660" s="84"/>
      <c r="M1660" s="2199"/>
      <c r="N1660" s="68"/>
      <c r="O1660" s="84"/>
      <c r="P1660" s="185"/>
      <c r="Q1660" s="185"/>
      <c r="R1660" s="185"/>
      <c r="S1660" s="185"/>
      <c r="T1660" s="185"/>
      <c r="U1660" s="185"/>
      <c r="V1660" s="84"/>
      <c r="W1660" s="84"/>
      <c r="X1660" s="84"/>
      <c r="Y1660" s="84"/>
      <c r="Z1660" s="84"/>
      <c r="AA1660" s="185"/>
      <c r="AB1660" s="185"/>
      <c r="AC1660" s="185"/>
      <c r="AD1660" s="185"/>
      <c r="AE1660" s="185"/>
      <c r="AF1660" s="105"/>
      <c r="AG1660" s="105"/>
      <c r="AH1660" s="185">
        <f>SUM(AH1657:AH1659)</f>
        <v>0</v>
      </c>
      <c r="AI1660" s="185">
        <f>SUM(AI1657:AI1659)</f>
        <v>0</v>
      </c>
      <c r="AJ1660" s="185">
        <f t="shared" ref="AJ1660:AP1660" si="4326">SUM(AJ1657:AJ1659)</f>
        <v>0</v>
      </c>
      <c r="AK1660" s="185">
        <f t="shared" si="4326"/>
        <v>0</v>
      </c>
      <c r="AL1660" s="185">
        <f t="shared" si="4326"/>
        <v>0</v>
      </c>
      <c r="AM1660" s="185">
        <f t="shared" si="4326"/>
        <v>0</v>
      </c>
      <c r="AN1660" s="185">
        <f t="shared" si="4326"/>
        <v>0</v>
      </c>
      <c r="AO1660" s="185">
        <f t="shared" si="4326"/>
        <v>0</v>
      </c>
      <c r="AP1660" s="185">
        <f t="shared" si="4326"/>
        <v>0</v>
      </c>
      <c r="AQ1660" s="185">
        <f>SUM(AQ1657:AQ1659)</f>
        <v>0</v>
      </c>
      <c r="AR1660" s="185">
        <f t="shared" ref="AR1660:AV1660" si="4327">SUM(AR1657:AR1659)</f>
        <v>0</v>
      </c>
      <c r="AS1660" s="185">
        <f t="shared" si="4327"/>
        <v>0</v>
      </c>
      <c r="AT1660" s="185">
        <f t="shared" si="4327"/>
        <v>0</v>
      </c>
      <c r="AU1660" s="185">
        <f t="shared" si="4327"/>
        <v>0</v>
      </c>
      <c r="AV1660" s="185">
        <f t="shared" si="4327"/>
        <v>0</v>
      </c>
      <c r="AW1660" s="185">
        <f>SUM(AW1657:AW1659)</f>
        <v>0</v>
      </c>
      <c r="AX1660" s="185">
        <f>SUM(AX1657:AX1659)</f>
        <v>0</v>
      </c>
      <c r="AY1660" s="185">
        <f t="shared" ref="AY1660:BE1660" si="4328">SUM(AY1657:AY1659)</f>
        <v>0</v>
      </c>
      <c r="AZ1660" s="185">
        <f t="shared" si="4328"/>
        <v>0</v>
      </c>
      <c r="BA1660" s="185">
        <f t="shared" si="4328"/>
        <v>0</v>
      </c>
      <c r="BB1660" s="185">
        <f t="shared" si="4328"/>
        <v>0</v>
      </c>
      <c r="BC1660" s="185">
        <f t="shared" si="4328"/>
        <v>0</v>
      </c>
      <c r="BD1660" s="185">
        <f t="shared" si="4328"/>
        <v>0</v>
      </c>
      <c r="BE1660" s="185">
        <f t="shared" si="4328"/>
        <v>0</v>
      </c>
      <c r="BF1660" s="185">
        <f>SUM(BF1657:BF1659)</f>
        <v>0</v>
      </c>
      <c r="BG1660" s="185">
        <f t="shared" ref="BG1660:BK1660" si="4329">SUM(BG1657:BG1659)</f>
        <v>0</v>
      </c>
      <c r="BH1660" s="185">
        <f t="shared" si="4329"/>
        <v>0</v>
      </c>
      <c r="BI1660" s="185">
        <f t="shared" si="4329"/>
        <v>0</v>
      </c>
      <c r="BJ1660" s="185">
        <f t="shared" si="4329"/>
        <v>0</v>
      </c>
      <c r="BK1660" s="185">
        <f t="shared" si="4329"/>
        <v>0</v>
      </c>
      <c r="BL1660" s="185">
        <f>SUM(BL1657:BL1659)</f>
        <v>0</v>
      </c>
      <c r="BM1660" s="185">
        <f>SUM(BM1657:BM1659)</f>
        <v>0</v>
      </c>
      <c r="BN1660" s="185">
        <f t="shared" ref="BN1660:BT1660" si="4330">SUM(BN1657:BN1659)</f>
        <v>0</v>
      </c>
      <c r="BO1660" s="185">
        <f t="shared" si="4330"/>
        <v>0</v>
      </c>
      <c r="BP1660" s="185">
        <f t="shared" si="4330"/>
        <v>0</v>
      </c>
      <c r="BQ1660" s="185">
        <f t="shared" si="4330"/>
        <v>0</v>
      </c>
      <c r="BR1660" s="185">
        <f t="shared" si="4330"/>
        <v>0</v>
      </c>
      <c r="BS1660" s="185">
        <f t="shared" si="4330"/>
        <v>0</v>
      </c>
      <c r="BT1660" s="185">
        <f t="shared" si="4330"/>
        <v>0</v>
      </c>
      <c r="BU1660" s="185">
        <f>SUM(BU1657:BU1659)</f>
        <v>0</v>
      </c>
      <c r="BV1660" s="185">
        <f t="shared" ref="BV1660:BZ1660" si="4331">SUM(BV1657:BV1659)</f>
        <v>0</v>
      </c>
      <c r="BW1660" s="185">
        <f t="shared" si="4331"/>
        <v>0</v>
      </c>
      <c r="BX1660" s="185">
        <f t="shared" si="4331"/>
        <v>0</v>
      </c>
      <c r="BY1660" s="185">
        <f t="shared" si="4331"/>
        <v>0</v>
      </c>
      <c r="BZ1660" s="185">
        <f t="shared" si="4331"/>
        <v>0</v>
      </c>
      <c r="CA1660" s="185">
        <f>SUM(CA1657:CA1659)</f>
        <v>0</v>
      </c>
      <c r="CB1660" s="185">
        <f>SUM(CB1657:CB1659)</f>
        <v>0</v>
      </c>
      <c r="CC1660" s="185">
        <f t="shared" ref="CC1660:CI1660" si="4332">SUM(CC1657:CC1659)</f>
        <v>0</v>
      </c>
      <c r="CD1660" s="185">
        <f t="shared" si="4332"/>
        <v>0</v>
      </c>
      <c r="CE1660" s="185">
        <f t="shared" si="4332"/>
        <v>0</v>
      </c>
      <c r="CF1660" s="185">
        <f t="shared" si="4332"/>
        <v>0</v>
      </c>
      <c r="CG1660" s="185">
        <f t="shared" si="4332"/>
        <v>0</v>
      </c>
      <c r="CH1660" s="185">
        <f t="shared" si="4332"/>
        <v>0</v>
      </c>
      <c r="CI1660" s="185">
        <f t="shared" si="4332"/>
        <v>0</v>
      </c>
      <c r="CJ1660" s="185">
        <f>SUM(CJ1657:CJ1659)</f>
        <v>0</v>
      </c>
      <c r="CK1660" s="185">
        <f t="shared" ref="CK1660:CO1660" si="4333">SUM(CK1657:CK1659)</f>
        <v>0</v>
      </c>
      <c r="CL1660" s="185">
        <f t="shared" si="4333"/>
        <v>0</v>
      </c>
      <c r="CM1660" s="185">
        <f t="shared" si="4333"/>
        <v>0</v>
      </c>
      <c r="CN1660" s="185">
        <f t="shared" si="4333"/>
        <v>0</v>
      </c>
      <c r="CO1660" s="185">
        <f t="shared" si="4333"/>
        <v>0</v>
      </c>
      <c r="CP1660" s="2234">
        <f t="shared" ref="CP1660:CR1660" si="4334">SUM(CP1657:CP1659)</f>
        <v>0</v>
      </c>
      <c r="CQ1660" s="2234">
        <f t="shared" si="4334"/>
        <v>0</v>
      </c>
      <c r="CR1660" s="2234">
        <f t="shared" si="4334"/>
        <v>0</v>
      </c>
      <c r="CS1660" s="283">
        <f>SUM(CS1657:CS1659)</f>
        <v>0</v>
      </c>
      <c r="CT1660" s="283">
        <f t="shared" ref="CT1660:CX1660" si="4335">SUM(CT1657:CT1659)</f>
        <v>0</v>
      </c>
      <c r="CU1660" s="283">
        <f t="shared" si="4335"/>
        <v>0</v>
      </c>
      <c r="CV1660" s="185">
        <f t="shared" si="4335"/>
        <v>0</v>
      </c>
      <c r="CW1660" s="185">
        <f t="shared" si="4335"/>
        <v>0</v>
      </c>
      <c r="CX1660" s="185">
        <f t="shared" si="4335"/>
        <v>0</v>
      </c>
      <c r="CY1660" s="185">
        <f t="shared" ref="CY1660:DA1660" si="4336">SUM(CY1657:CY1659)</f>
        <v>0</v>
      </c>
      <c r="CZ1660" s="185">
        <f t="shared" si="4336"/>
        <v>0</v>
      </c>
      <c r="DA1660" s="185">
        <f t="shared" si="4336"/>
        <v>0</v>
      </c>
      <c r="DB1660" s="1622"/>
      <c r="DC1660" s="1622"/>
      <c r="DD1660" s="1622"/>
      <c r="DE1660" s="185">
        <f>SUM(DE1657:DE1659)</f>
        <v>0</v>
      </c>
      <c r="DF1660" s="283"/>
      <c r="DG1660" s="185"/>
      <c r="DH1660" s="185"/>
      <c r="DI1660" s="185"/>
      <c r="DJ1660" s="185"/>
      <c r="DK1660" s="185"/>
      <c r="DL1660" s="185"/>
      <c r="DM1660" s="185"/>
      <c r="DN1660" s="33"/>
      <c r="DO1660" s="185"/>
      <c r="DP1660" s="283"/>
      <c r="DQ1660" s="185"/>
      <c r="DR1660" s="185"/>
      <c r="DS1660" s="185"/>
      <c r="DT1660" s="185"/>
      <c r="DU1660" s="185"/>
      <c r="DV1660" s="185"/>
      <c r="DW1660" s="185"/>
      <c r="DX1660" s="33"/>
      <c r="DY1660" s="185"/>
      <c r="DZ1660" s="2234">
        <f>SUM(DZ1657:DZ1659)</f>
        <v>0</v>
      </c>
      <c r="EA1660" s="283">
        <f t="shared" ref="EA1660:EB1660" si="4337">SUM(EA1657:EA1659)</f>
        <v>0</v>
      </c>
      <c r="EB1660" s="185">
        <f t="shared" si="4337"/>
        <v>0</v>
      </c>
      <c r="EC1660" s="185">
        <f t="shared" ref="EC1660" si="4338">SUM(EC1657:EC1659)</f>
        <v>0</v>
      </c>
      <c r="ED1660" s="202"/>
      <c r="EE1660" s="202"/>
      <c r="EF1660" s="202"/>
      <c r="EG1660" s="202"/>
      <c r="EH1660" s="1614"/>
    </row>
    <row r="1661" spans="1:138" ht="63" hidden="1" customHeight="1" outlineLevel="2">
      <c r="A1661" s="72"/>
      <c r="B1661" s="72"/>
      <c r="C1661" s="74">
        <v>3</v>
      </c>
      <c r="D1661" s="75" t="s">
        <v>142</v>
      </c>
      <c r="E1661" s="73"/>
      <c r="F1661" s="73"/>
      <c r="G1661" s="73"/>
      <c r="H1661" s="73"/>
      <c r="I1661" s="73"/>
      <c r="J1661" s="73"/>
      <c r="K1661" s="73"/>
      <c r="L1661" s="73"/>
      <c r="M1661" s="2199"/>
      <c r="N1661" s="68"/>
      <c r="O1661" s="73"/>
      <c r="P1661" s="185"/>
      <c r="Q1661" s="185"/>
      <c r="R1661" s="185"/>
      <c r="S1661" s="185"/>
      <c r="T1661" s="185"/>
      <c r="U1661" s="185"/>
      <c r="V1661" s="73"/>
      <c r="W1661" s="73"/>
      <c r="X1661" s="73"/>
      <c r="Y1661" s="73"/>
      <c r="Z1661" s="73"/>
      <c r="AA1661" s="185"/>
      <c r="AB1661" s="185"/>
      <c r="AC1661" s="185"/>
      <c r="AD1661" s="185"/>
      <c r="AE1661" s="185"/>
      <c r="AF1661" s="185"/>
      <c r="AG1661" s="185"/>
      <c r="AH1661" s="185"/>
      <c r="AI1661" s="186">
        <f>AI1666+AI1670+AI1674+AI1679+AI1683+AI1687</f>
        <v>0</v>
      </c>
      <c r="AJ1661" s="186">
        <f>AJ1666+AJ1670+AJ1674+AJ1679+AJ1683+AJ1687</f>
        <v>0</v>
      </c>
      <c r="AK1661" s="185"/>
      <c r="AL1661" s="186">
        <f>AL1666+AL1670+AL1674+AL1679+AL1683+AL1687</f>
        <v>0</v>
      </c>
      <c r="AM1661" s="186">
        <f>AM1666+AM1670+AM1674+AM1679+AM1683+AM1687</f>
        <v>0</v>
      </c>
      <c r="AN1661" s="185"/>
      <c r="AO1661" s="186">
        <f>AO1666+AO1670+AO1674+AO1679+AO1683+AO1687</f>
        <v>0</v>
      </c>
      <c r="AP1661" s="186">
        <f>AP1666+AP1670+AP1674+AP1679+AP1683+AP1687</f>
        <v>0</v>
      </c>
      <c r="AQ1661" s="185"/>
      <c r="AR1661" s="186">
        <f>AR1666+AR1670+AR1674+AR1679+AR1683+AR1687</f>
        <v>0</v>
      </c>
      <c r="AS1661" s="186">
        <f>AS1666+AS1670+AS1674+AS1679+AS1683+AS1687</f>
        <v>0</v>
      </c>
      <c r="AT1661" s="185"/>
      <c r="AU1661" s="186">
        <f>AU1666+AU1670+AU1674+AU1679+AU1683+AU1687</f>
        <v>0</v>
      </c>
      <c r="AV1661" s="186">
        <f>AV1666+AV1670+AV1674+AV1679+AV1683+AV1687</f>
        <v>0</v>
      </c>
      <c r="AW1661" s="185"/>
      <c r="AX1661" s="186">
        <f>AX1666+AX1670+AX1674+AX1679+AX1683+AX1687</f>
        <v>0</v>
      </c>
      <c r="AY1661" s="186">
        <f>AY1666+AY1670+AY1674+AY1679+AY1683+AY1687</f>
        <v>0</v>
      </c>
      <c r="AZ1661" s="185"/>
      <c r="BA1661" s="186">
        <f>BA1666+BA1670+BA1674+BA1679+BA1683+BA1687</f>
        <v>0</v>
      </c>
      <c r="BB1661" s="186">
        <f>BB1666+BB1670+BB1674+BB1679+BB1683+BB1687</f>
        <v>0</v>
      </c>
      <c r="BC1661" s="185"/>
      <c r="BD1661" s="186">
        <f>BD1666+BD1670+BD1674+BD1679+BD1683+BD1687</f>
        <v>0</v>
      </c>
      <c r="BE1661" s="186">
        <f>BE1666+BE1670+BE1674+BE1679+BE1683+BE1687</f>
        <v>0</v>
      </c>
      <c r="BF1661" s="185"/>
      <c r="BG1661" s="186">
        <f>BG1666+BG1670+BG1674+BG1679+BG1683+BG1687</f>
        <v>0</v>
      </c>
      <c r="BH1661" s="186">
        <f>BH1666+BH1670+BH1674+BH1679+BH1683+BH1687</f>
        <v>0</v>
      </c>
      <c r="BI1661" s="185"/>
      <c r="BJ1661" s="186">
        <f>BJ1666+BJ1670+BJ1674+BJ1679+BJ1683+BJ1687</f>
        <v>0</v>
      </c>
      <c r="BK1661" s="186">
        <f>BK1666+BK1670+BK1674+BK1679+BK1683+BK1687</f>
        <v>0</v>
      </c>
      <c r="BL1661" s="185"/>
      <c r="BM1661" s="186">
        <f>BM1666+BM1670+BM1674+BM1679+BM1683+BM1687</f>
        <v>0</v>
      </c>
      <c r="BN1661" s="186">
        <f>BN1666+BN1670+BN1674+BN1679+BN1683+BN1687</f>
        <v>0</v>
      </c>
      <c r="BO1661" s="185"/>
      <c r="BP1661" s="186">
        <f>BP1666+BP1670+BP1674+BP1679+BP1683+BP1687</f>
        <v>0</v>
      </c>
      <c r="BQ1661" s="186">
        <f>BQ1666+BQ1670+BQ1674+BQ1679+BQ1683+BQ1687</f>
        <v>0</v>
      </c>
      <c r="BR1661" s="185"/>
      <c r="BS1661" s="186">
        <f>BS1666+BS1670+BS1674+BS1679+BS1683+BS1687</f>
        <v>0</v>
      </c>
      <c r="BT1661" s="186">
        <f>BT1666+BT1670+BT1674+BT1679+BT1683+BT1687</f>
        <v>0</v>
      </c>
      <c r="BU1661" s="185"/>
      <c r="BV1661" s="186">
        <f>BV1666+BV1670+BV1674+BV1679+BV1683+BV1687</f>
        <v>0</v>
      </c>
      <c r="BW1661" s="186">
        <f>BW1666+BW1670+BW1674+BW1679+BW1683+BW1687</f>
        <v>0</v>
      </c>
      <c r="BX1661" s="185"/>
      <c r="BY1661" s="186">
        <f>BY1666+BY1670+BY1674+BY1679+BY1683+BY1687</f>
        <v>0</v>
      </c>
      <c r="BZ1661" s="186">
        <f>BZ1666+BZ1670+BZ1674+BZ1679+BZ1683+BZ1687</f>
        <v>0</v>
      </c>
      <c r="CA1661" s="185"/>
      <c r="CB1661" s="186">
        <f>CB1666+CB1670+CB1674+CB1679+CB1683+CB1687</f>
        <v>0</v>
      </c>
      <c r="CC1661" s="186">
        <f>CC1666+CC1670+CC1674+CC1679+CC1683+CC1687</f>
        <v>0</v>
      </c>
      <c r="CD1661" s="185"/>
      <c r="CE1661" s="186">
        <f>CE1666+CE1670+CE1674+CE1679+CE1683+CE1687</f>
        <v>0</v>
      </c>
      <c r="CF1661" s="186">
        <f>CF1666+CF1670+CF1674+CF1679+CF1683+CF1687</f>
        <v>0</v>
      </c>
      <c r="CG1661" s="185"/>
      <c r="CH1661" s="186">
        <f>CH1666+CH1670+CH1674+CH1679+CH1683+CH1687</f>
        <v>0</v>
      </c>
      <c r="CI1661" s="186">
        <f>CI1666+CI1670+CI1674+CI1679+CI1683+CI1687</f>
        <v>0</v>
      </c>
      <c r="CJ1661" s="185"/>
      <c r="CK1661" s="186">
        <f>CK1666+CK1670+CK1674+CK1679+CK1683+CK1687</f>
        <v>0</v>
      </c>
      <c r="CL1661" s="186">
        <f>CL1666+CL1670+CL1674+CL1679+CL1683+CL1687</f>
        <v>0</v>
      </c>
      <c r="CM1661" s="185"/>
      <c r="CN1661" s="186">
        <f>CN1666+CN1670+CN1674+CN1679+CN1683+CN1687</f>
        <v>0</v>
      </c>
      <c r="CO1661" s="186">
        <f>CO1666+CO1670+CO1674+CO1679+CO1683+CO1687</f>
        <v>0</v>
      </c>
      <c r="CP1661" s="2234"/>
      <c r="CQ1661" s="2312">
        <f>CQ1666+CQ1670+CQ1674+CQ1679+CQ1683+CQ1687</f>
        <v>0</v>
      </c>
      <c r="CR1661" s="2312">
        <f>CR1666+CR1670+CR1674+CR1679+CR1683+CR1687</f>
        <v>0</v>
      </c>
      <c r="CS1661" s="283"/>
      <c r="CT1661" s="284">
        <f>CT1666+CT1670+CT1674+CT1679+CT1683+CT1687</f>
        <v>0</v>
      </c>
      <c r="CU1661" s="284">
        <f>CU1666+CU1670+CU1674+CU1679+CU1683+CU1687</f>
        <v>0</v>
      </c>
      <c r="CV1661" s="185"/>
      <c r="CW1661" s="186">
        <f>CW1666+CW1670+CW1674+CW1679+CW1683+CW1687</f>
        <v>0</v>
      </c>
      <c r="CX1661" s="186">
        <f>CX1666+CX1670+CX1674+CX1679+CX1683+CX1687</f>
        <v>0</v>
      </c>
      <c r="CY1661" s="185"/>
      <c r="CZ1661" s="186">
        <f>CZ1666+CZ1670+CZ1674+CZ1679+CZ1683+CZ1687</f>
        <v>0</v>
      </c>
      <c r="DA1661" s="186">
        <f>DA1666+DA1670+DA1674+DA1679+DA1683+DA1687</f>
        <v>0</v>
      </c>
      <c r="DB1661" s="1516"/>
      <c r="DC1661" s="1516"/>
      <c r="DD1661" s="1516"/>
      <c r="DE1661" s="186">
        <f t="shared" ref="DE1661:EB1661" si="4339">DE1666+DE1670+DE1674+DE1679+DE1683+DE1687</f>
        <v>0</v>
      </c>
      <c r="DF1661" s="284"/>
      <c r="DG1661" s="186"/>
      <c r="DH1661" s="186"/>
      <c r="DI1661" s="186"/>
      <c r="DJ1661" s="186"/>
      <c r="DK1661" s="186"/>
      <c r="DL1661" s="186"/>
      <c r="DM1661" s="186"/>
      <c r="DN1661" s="185"/>
      <c r="DO1661" s="186"/>
      <c r="DP1661" s="284"/>
      <c r="DQ1661" s="186"/>
      <c r="DR1661" s="186"/>
      <c r="DS1661" s="186"/>
      <c r="DT1661" s="186"/>
      <c r="DU1661" s="186"/>
      <c r="DV1661" s="186"/>
      <c r="DW1661" s="186"/>
      <c r="DX1661" s="185"/>
      <c r="DY1661" s="186"/>
      <c r="DZ1661" s="2312">
        <f t="shared" si="4339"/>
        <v>0</v>
      </c>
      <c r="EA1661" s="284">
        <f t="shared" si="4339"/>
        <v>0</v>
      </c>
      <c r="EB1661" s="186">
        <f t="shared" si="4339"/>
        <v>0</v>
      </c>
      <c r="EC1661" s="186">
        <f t="shared" ref="EC1661" si="4340">EC1666+EC1670+EC1674+EC1679+EC1683+EC1687</f>
        <v>0</v>
      </c>
      <c r="ED1661" s="177"/>
      <c r="EE1661" s="177"/>
      <c r="EF1661" s="177"/>
      <c r="EG1661" s="177"/>
      <c r="EH1661" s="1616"/>
    </row>
    <row r="1662" spans="1:138" ht="15" hidden="1" customHeight="1" outlineLevel="2">
      <c r="A1662" s="102"/>
      <c r="B1662" s="18"/>
      <c r="C1662" s="103" t="s">
        <v>18</v>
      </c>
      <c r="D1662" s="104" t="s">
        <v>47</v>
      </c>
      <c r="E1662" s="84"/>
      <c r="F1662" s="84"/>
      <c r="G1662" s="84"/>
      <c r="H1662" s="84"/>
      <c r="I1662" s="84"/>
      <c r="J1662" s="84"/>
      <c r="K1662" s="84"/>
      <c r="L1662" s="84"/>
      <c r="M1662" s="2199"/>
      <c r="N1662" s="68"/>
      <c r="O1662" s="84"/>
      <c r="P1662" s="185"/>
      <c r="Q1662" s="185"/>
      <c r="R1662" s="185"/>
      <c r="S1662" s="185"/>
      <c r="T1662" s="185"/>
      <c r="U1662" s="185"/>
      <c r="V1662" s="84"/>
      <c r="W1662" s="84"/>
      <c r="X1662" s="84"/>
      <c r="Y1662" s="84"/>
      <c r="Z1662" s="84"/>
      <c r="AA1662" s="185"/>
      <c r="AB1662" s="185"/>
      <c r="AC1662" s="185"/>
      <c r="AD1662" s="185"/>
      <c r="AE1662" s="185"/>
      <c r="AF1662" s="18"/>
      <c r="AG1662" s="18"/>
      <c r="AH1662" s="185"/>
      <c r="AI1662" s="185"/>
      <c r="AJ1662" s="185"/>
      <c r="AK1662" s="185"/>
      <c r="AL1662" s="185"/>
      <c r="AM1662" s="185"/>
      <c r="AN1662" s="185"/>
      <c r="AO1662" s="185"/>
      <c r="AP1662" s="185"/>
      <c r="AQ1662" s="185"/>
      <c r="AR1662" s="185"/>
      <c r="AS1662" s="185"/>
      <c r="AT1662" s="185"/>
      <c r="AU1662" s="185"/>
      <c r="AV1662" s="185"/>
      <c r="AW1662" s="185"/>
      <c r="AX1662" s="185"/>
      <c r="AY1662" s="185"/>
      <c r="AZ1662" s="185"/>
      <c r="BA1662" s="185"/>
      <c r="BB1662" s="185"/>
      <c r="BC1662" s="185"/>
      <c r="BD1662" s="185"/>
      <c r="BE1662" s="185"/>
      <c r="BF1662" s="185"/>
      <c r="BG1662" s="185"/>
      <c r="BH1662" s="185"/>
      <c r="BI1662" s="185"/>
      <c r="BJ1662" s="185"/>
      <c r="BK1662" s="185"/>
      <c r="BL1662" s="185"/>
      <c r="BM1662" s="185"/>
      <c r="BN1662" s="185"/>
      <c r="BO1662" s="185"/>
      <c r="BP1662" s="185"/>
      <c r="BQ1662" s="185"/>
      <c r="BR1662" s="185"/>
      <c r="BS1662" s="185"/>
      <c r="BT1662" s="185"/>
      <c r="BU1662" s="185"/>
      <c r="BV1662" s="185"/>
      <c r="BW1662" s="185"/>
      <c r="BX1662" s="185"/>
      <c r="BY1662" s="185"/>
      <c r="BZ1662" s="185"/>
      <c r="CA1662" s="185"/>
      <c r="CB1662" s="185"/>
      <c r="CC1662" s="185"/>
      <c r="CD1662" s="185"/>
      <c r="CE1662" s="185"/>
      <c r="CF1662" s="185"/>
      <c r="CG1662" s="185"/>
      <c r="CH1662" s="185"/>
      <c r="CI1662" s="185"/>
      <c r="CJ1662" s="185"/>
      <c r="CK1662" s="185"/>
      <c r="CL1662" s="185"/>
      <c r="CM1662" s="185"/>
      <c r="CN1662" s="185"/>
      <c r="CO1662" s="185"/>
      <c r="CP1662" s="2234"/>
      <c r="CQ1662" s="2234"/>
      <c r="CR1662" s="2234"/>
      <c r="CS1662" s="283"/>
      <c r="CT1662" s="283"/>
      <c r="CU1662" s="283"/>
      <c r="CV1662" s="185"/>
      <c r="CW1662" s="185"/>
      <c r="CX1662" s="185"/>
      <c r="CY1662" s="185"/>
      <c r="CZ1662" s="185"/>
      <c r="DA1662" s="185"/>
      <c r="DB1662" s="1622"/>
      <c r="DC1662" s="1622"/>
      <c r="DD1662" s="1622"/>
      <c r="DE1662" s="185"/>
      <c r="DF1662" s="283"/>
      <c r="DG1662" s="185"/>
      <c r="DH1662" s="185"/>
      <c r="DI1662" s="185"/>
      <c r="DJ1662" s="185"/>
      <c r="DK1662" s="185"/>
      <c r="DL1662" s="185"/>
      <c r="DM1662" s="185"/>
      <c r="DN1662" s="186"/>
      <c r="DO1662" s="185"/>
      <c r="DP1662" s="283"/>
      <c r="DQ1662" s="185"/>
      <c r="DR1662" s="185"/>
      <c r="DS1662" s="185"/>
      <c r="DT1662" s="185"/>
      <c r="DU1662" s="185"/>
      <c r="DV1662" s="185"/>
      <c r="DW1662" s="185"/>
      <c r="DX1662" s="186"/>
      <c r="DY1662" s="185"/>
      <c r="DZ1662" s="2234"/>
      <c r="EA1662" s="283"/>
      <c r="EB1662" s="185"/>
      <c r="EC1662" s="185"/>
      <c r="ED1662" s="202"/>
      <c r="EE1662" s="202"/>
      <c r="EF1662" s="202"/>
      <c r="EG1662" s="202"/>
      <c r="EH1662" s="1614"/>
    </row>
    <row r="1663" spans="1:138" ht="15" hidden="1" customHeight="1" outlineLevel="2">
      <c r="A1663" s="67"/>
      <c r="B1663" s="23"/>
      <c r="C1663" s="95" t="s">
        <v>129</v>
      </c>
      <c r="D1663" s="96" t="s">
        <v>130</v>
      </c>
      <c r="E1663" s="84"/>
      <c r="F1663" s="84"/>
      <c r="G1663" s="84"/>
      <c r="H1663" s="84"/>
      <c r="I1663" s="84"/>
      <c r="J1663" s="84"/>
      <c r="K1663" s="84"/>
      <c r="L1663" s="84"/>
      <c r="M1663" s="2199"/>
      <c r="N1663" s="68"/>
      <c r="O1663" s="84"/>
      <c r="P1663" s="185"/>
      <c r="Q1663" s="185"/>
      <c r="R1663" s="185"/>
      <c r="S1663" s="185"/>
      <c r="T1663" s="185"/>
      <c r="U1663" s="185"/>
      <c r="V1663" s="84"/>
      <c r="W1663" s="84"/>
      <c r="X1663" s="84"/>
      <c r="Y1663" s="84"/>
      <c r="Z1663" s="84"/>
      <c r="AA1663" s="185"/>
      <c r="AB1663" s="185"/>
      <c r="AC1663" s="185"/>
      <c r="AD1663" s="185"/>
      <c r="AE1663" s="185"/>
      <c r="AF1663" s="23"/>
      <c r="AG1663" s="23"/>
      <c r="AH1663" s="185"/>
      <c r="AI1663" s="185"/>
      <c r="AJ1663" s="185"/>
      <c r="AK1663" s="185"/>
      <c r="AL1663" s="185"/>
      <c r="AM1663" s="185"/>
      <c r="AN1663" s="185"/>
      <c r="AO1663" s="185"/>
      <c r="AP1663" s="185"/>
      <c r="AQ1663" s="185"/>
      <c r="AR1663" s="185"/>
      <c r="AS1663" s="185"/>
      <c r="AT1663" s="185"/>
      <c r="AU1663" s="185"/>
      <c r="AV1663" s="185"/>
      <c r="AW1663" s="185"/>
      <c r="AX1663" s="185"/>
      <c r="AY1663" s="185"/>
      <c r="AZ1663" s="185"/>
      <c r="BA1663" s="185"/>
      <c r="BB1663" s="185"/>
      <c r="BC1663" s="185"/>
      <c r="BD1663" s="185"/>
      <c r="BE1663" s="185"/>
      <c r="BF1663" s="185"/>
      <c r="BG1663" s="185"/>
      <c r="BH1663" s="185"/>
      <c r="BI1663" s="185"/>
      <c r="BJ1663" s="185"/>
      <c r="BK1663" s="185"/>
      <c r="BL1663" s="185"/>
      <c r="BM1663" s="185"/>
      <c r="BN1663" s="185"/>
      <c r="BO1663" s="185"/>
      <c r="BP1663" s="185"/>
      <c r="BQ1663" s="185"/>
      <c r="BR1663" s="185"/>
      <c r="BS1663" s="185"/>
      <c r="BT1663" s="185"/>
      <c r="BU1663" s="185"/>
      <c r="BV1663" s="185"/>
      <c r="BW1663" s="185"/>
      <c r="BX1663" s="185"/>
      <c r="BY1663" s="185"/>
      <c r="BZ1663" s="185"/>
      <c r="CA1663" s="185"/>
      <c r="CB1663" s="185"/>
      <c r="CC1663" s="185"/>
      <c r="CD1663" s="185"/>
      <c r="CE1663" s="185"/>
      <c r="CF1663" s="185"/>
      <c r="CG1663" s="185"/>
      <c r="CH1663" s="185"/>
      <c r="CI1663" s="185"/>
      <c r="CJ1663" s="185"/>
      <c r="CK1663" s="185"/>
      <c r="CL1663" s="185"/>
      <c r="CM1663" s="185"/>
      <c r="CN1663" s="185"/>
      <c r="CO1663" s="185"/>
      <c r="CP1663" s="2234"/>
      <c r="CQ1663" s="2234"/>
      <c r="CR1663" s="2234"/>
      <c r="CS1663" s="283"/>
      <c r="CT1663" s="283"/>
      <c r="CU1663" s="283"/>
      <c r="CV1663" s="185"/>
      <c r="CW1663" s="185"/>
      <c r="CX1663" s="185"/>
      <c r="CY1663" s="185"/>
      <c r="CZ1663" s="185"/>
      <c r="DA1663" s="185"/>
      <c r="DB1663" s="1622"/>
      <c r="DC1663" s="1622"/>
      <c r="DD1663" s="1622"/>
      <c r="DE1663" s="185"/>
      <c r="DF1663" s="283"/>
      <c r="DG1663" s="185"/>
      <c r="DH1663" s="185"/>
      <c r="DI1663" s="185"/>
      <c r="DJ1663" s="185"/>
      <c r="DK1663" s="185"/>
      <c r="DL1663" s="185"/>
      <c r="DM1663" s="185"/>
      <c r="DN1663" s="185"/>
      <c r="DO1663" s="185"/>
      <c r="DP1663" s="283"/>
      <c r="DQ1663" s="185"/>
      <c r="DR1663" s="185"/>
      <c r="DS1663" s="185"/>
      <c r="DT1663" s="185"/>
      <c r="DU1663" s="185"/>
      <c r="DV1663" s="185"/>
      <c r="DW1663" s="185"/>
      <c r="DX1663" s="185"/>
      <c r="DY1663" s="185"/>
      <c r="DZ1663" s="2234"/>
      <c r="EA1663" s="283"/>
      <c r="EB1663" s="185"/>
      <c r="EC1663" s="185"/>
      <c r="ED1663" s="202"/>
      <c r="EE1663" s="202"/>
      <c r="EF1663" s="202"/>
      <c r="EG1663" s="202"/>
      <c r="EH1663" s="1614"/>
    </row>
    <row r="1664" spans="1:138" ht="15" hidden="1" customHeight="1" outlineLevel="2">
      <c r="A1664" s="67"/>
      <c r="B1664" s="23"/>
      <c r="C1664" s="95"/>
      <c r="D1664" s="96"/>
      <c r="E1664" s="67"/>
      <c r="F1664" s="67"/>
      <c r="G1664" s="67"/>
      <c r="H1664" s="86">
        <f>SUM(I1664:L1664)</f>
        <v>0</v>
      </c>
      <c r="I1664" s="67"/>
      <c r="J1664" s="67"/>
      <c r="K1664" s="67"/>
      <c r="L1664" s="67"/>
      <c r="M1664" s="2216"/>
      <c r="N1664" s="85"/>
      <c r="O1664" s="67"/>
      <c r="P1664" s="23"/>
      <c r="Q1664" s="185">
        <f>SUM(R1664:U1664)</f>
        <v>0</v>
      </c>
      <c r="R1664" s="196"/>
      <c r="S1664" s="196"/>
      <c r="T1664" s="196"/>
      <c r="U1664" s="196"/>
      <c r="V1664" s="86">
        <f>SUM(W1664:Z1664)</f>
        <v>0</v>
      </c>
      <c r="W1664" s="67"/>
      <c r="X1664" s="67"/>
      <c r="Y1664" s="67"/>
      <c r="Z1664" s="67"/>
      <c r="AA1664" s="185">
        <f>SUM(AB1664:AE1664)</f>
        <v>0</v>
      </c>
      <c r="AB1664" s="196"/>
      <c r="AC1664" s="196"/>
      <c r="AD1664" s="196"/>
      <c r="AE1664" s="196"/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  <c r="AZ1664" s="33"/>
      <c r="BA1664" s="33"/>
      <c r="BB1664" s="33"/>
      <c r="BC1664" s="33"/>
      <c r="BD1664" s="33"/>
      <c r="BE1664" s="33"/>
      <c r="BF1664" s="33"/>
      <c r="BG1664" s="33"/>
      <c r="BH1664" s="33"/>
      <c r="BI1664" s="33"/>
      <c r="BJ1664" s="33"/>
      <c r="BK1664" s="33"/>
      <c r="BL1664" s="33"/>
      <c r="BM1664" s="33"/>
      <c r="BN1664" s="33"/>
      <c r="BO1664" s="33"/>
      <c r="BP1664" s="33"/>
      <c r="BQ1664" s="33"/>
      <c r="BR1664" s="33"/>
      <c r="BS1664" s="33"/>
      <c r="BT1664" s="33"/>
      <c r="BU1664" s="33"/>
      <c r="BV1664" s="33"/>
      <c r="BW1664" s="33"/>
      <c r="BX1664" s="33"/>
      <c r="BY1664" s="33"/>
      <c r="BZ1664" s="33"/>
      <c r="CA1664" s="33"/>
      <c r="CB1664" s="33"/>
      <c r="CC1664" s="33"/>
      <c r="CD1664" s="33"/>
      <c r="CE1664" s="33"/>
      <c r="CF1664" s="33"/>
      <c r="CG1664" s="33"/>
      <c r="CH1664" s="33"/>
      <c r="CI1664" s="33"/>
      <c r="CJ1664" s="33"/>
      <c r="CK1664" s="33"/>
      <c r="CL1664" s="33"/>
      <c r="CM1664" s="33"/>
      <c r="CN1664" s="33"/>
      <c r="CO1664" s="33"/>
      <c r="CP1664" s="2239"/>
      <c r="CQ1664" s="2239"/>
      <c r="CR1664" s="2239"/>
      <c r="CS1664" s="210"/>
      <c r="CT1664" s="210"/>
      <c r="CU1664" s="210"/>
      <c r="CV1664" s="33"/>
      <c r="CW1664" s="33"/>
      <c r="CX1664" s="33"/>
      <c r="CY1664" s="33"/>
      <c r="CZ1664" s="33"/>
      <c r="DA1664" s="33"/>
      <c r="DB1664" s="1498"/>
      <c r="DC1664" s="1498"/>
      <c r="DD1664" s="1498"/>
      <c r="DE1664" s="33"/>
      <c r="DF1664" s="210"/>
      <c r="DG1664" s="33"/>
      <c r="DH1664" s="33"/>
      <c r="DI1664" s="33"/>
      <c r="DJ1664" s="33"/>
      <c r="DK1664" s="33"/>
      <c r="DL1664" s="33"/>
      <c r="DM1664" s="33"/>
      <c r="DN1664" s="185"/>
      <c r="DO1664" s="33"/>
      <c r="DP1664" s="210"/>
      <c r="DQ1664" s="33"/>
      <c r="DR1664" s="33"/>
      <c r="DS1664" s="33"/>
      <c r="DT1664" s="33"/>
      <c r="DU1664" s="33"/>
      <c r="DV1664" s="33"/>
      <c r="DW1664" s="33"/>
      <c r="DX1664" s="185"/>
      <c r="DY1664" s="33"/>
      <c r="DZ1664" s="2239"/>
      <c r="EA1664" s="210"/>
      <c r="EB1664" s="33"/>
      <c r="EC1664" s="33"/>
      <c r="ED1664" s="201"/>
      <c r="EE1664" s="201"/>
      <c r="EF1664" s="201"/>
      <c r="EG1664" s="201"/>
      <c r="EH1664" s="1581"/>
    </row>
    <row r="1665" spans="1:138" ht="15" hidden="1" customHeight="1" outlineLevel="2">
      <c r="A1665" s="67"/>
      <c r="B1665" s="23"/>
      <c r="C1665" s="95"/>
      <c r="D1665" s="23"/>
      <c r="E1665" s="67"/>
      <c r="F1665" s="67"/>
      <c r="G1665" s="67"/>
      <c r="H1665" s="86">
        <f>SUM(I1665:L1665)</f>
        <v>0</v>
      </c>
      <c r="I1665" s="67"/>
      <c r="J1665" s="67"/>
      <c r="K1665" s="67"/>
      <c r="L1665" s="67"/>
      <c r="M1665" s="2216"/>
      <c r="N1665" s="85"/>
      <c r="O1665" s="67"/>
      <c r="P1665" s="23"/>
      <c r="Q1665" s="185">
        <f>SUM(R1665:U1665)</f>
        <v>0</v>
      </c>
      <c r="R1665" s="196"/>
      <c r="S1665" s="196"/>
      <c r="T1665" s="196"/>
      <c r="U1665" s="196"/>
      <c r="V1665" s="86">
        <f>SUM(W1665:Z1665)</f>
        <v>0</v>
      </c>
      <c r="W1665" s="67"/>
      <c r="X1665" s="67"/>
      <c r="Y1665" s="67"/>
      <c r="Z1665" s="67"/>
      <c r="AA1665" s="185">
        <f>SUM(AB1665:AE1665)</f>
        <v>0</v>
      </c>
      <c r="AB1665" s="196"/>
      <c r="AC1665" s="196"/>
      <c r="AD1665" s="196"/>
      <c r="AE1665" s="196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  <c r="AZ1665" s="33"/>
      <c r="BA1665" s="33"/>
      <c r="BB1665" s="33"/>
      <c r="BC1665" s="33"/>
      <c r="BD1665" s="33"/>
      <c r="BE1665" s="33"/>
      <c r="BF1665" s="33"/>
      <c r="BG1665" s="33"/>
      <c r="BH1665" s="33"/>
      <c r="BI1665" s="33"/>
      <c r="BJ1665" s="33"/>
      <c r="BK1665" s="33"/>
      <c r="BL1665" s="33"/>
      <c r="BM1665" s="33"/>
      <c r="BN1665" s="33"/>
      <c r="BO1665" s="33"/>
      <c r="BP1665" s="33"/>
      <c r="BQ1665" s="33"/>
      <c r="BR1665" s="33"/>
      <c r="BS1665" s="33"/>
      <c r="BT1665" s="33"/>
      <c r="BU1665" s="33"/>
      <c r="BV1665" s="33"/>
      <c r="BW1665" s="33"/>
      <c r="BX1665" s="33"/>
      <c r="BY1665" s="33"/>
      <c r="BZ1665" s="33"/>
      <c r="CA1665" s="33"/>
      <c r="CB1665" s="33"/>
      <c r="CC1665" s="33"/>
      <c r="CD1665" s="33"/>
      <c r="CE1665" s="33"/>
      <c r="CF1665" s="33"/>
      <c r="CG1665" s="33"/>
      <c r="CH1665" s="33"/>
      <c r="CI1665" s="33"/>
      <c r="CJ1665" s="33"/>
      <c r="CK1665" s="33"/>
      <c r="CL1665" s="33"/>
      <c r="CM1665" s="33"/>
      <c r="CN1665" s="33"/>
      <c r="CO1665" s="33"/>
      <c r="CP1665" s="2239"/>
      <c r="CQ1665" s="2239"/>
      <c r="CR1665" s="2239"/>
      <c r="CS1665" s="210"/>
      <c r="CT1665" s="210"/>
      <c r="CU1665" s="210"/>
      <c r="CV1665" s="33"/>
      <c r="CW1665" s="33"/>
      <c r="CX1665" s="33"/>
      <c r="CY1665" s="33"/>
      <c r="CZ1665" s="33"/>
      <c r="DA1665" s="33"/>
      <c r="DB1665" s="1498"/>
      <c r="DC1665" s="1498"/>
      <c r="DD1665" s="1498"/>
      <c r="DE1665" s="33"/>
      <c r="DF1665" s="210"/>
      <c r="DG1665" s="33"/>
      <c r="DH1665" s="33"/>
      <c r="DI1665" s="33"/>
      <c r="DJ1665" s="33"/>
      <c r="DK1665" s="33"/>
      <c r="DL1665" s="33"/>
      <c r="DM1665" s="33"/>
      <c r="DN1665" s="33"/>
      <c r="DO1665" s="33"/>
      <c r="DP1665" s="210"/>
      <c r="DQ1665" s="33"/>
      <c r="DR1665" s="33"/>
      <c r="DS1665" s="33"/>
      <c r="DT1665" s="33"/>
      <c r="DU1665" s="33"/>
      <c r="DV1665" s="33"/>
      <c r="DW1665" s="33"/>
      <c r="DX1665" s="33"/>
      <c r="DY1665" s="33"/>
      <c r="DZ1665" s="2239"/>
      <c r="EA1665" s="210"/>
      <c r="EB1665" s="33"/>
      <c r="EC1665" s="33"/>
      <c r="ED1665" s="201"/>
      <c r="EE1665" s="201"/>
      <c r="EF1665" s="201"/>
      <c r="EG1665" s="201"/>
      <c r="EH1665" s="1581"/>
    </row>
    <row r="1666" spans="1:138" ht="15" hidden="1" customHeight="1" outlineLevel="2">
      <c r="A1666" s="67"/>
      <c r="B1666" s="23"/>
      <c r="C1666" s="95" t="s">
        <v>49</v>
      </c>
      <c r="D1666" s="105" t="s">
        <v>1</v>
      </c>
      <c r="E1666" s="84"/>
      <c r="F1666" s="84"/>
      <c r="G1666" s="84"/>
      <c r="H1666" s="84"/>
      <c r="I1666" s="84"/>
      <c r="J1666" s="84"/>
      <c r="K1666" s="84"/>
      <c r="L1666" s="84"/>
      <c r="M1666" s="2199"/>
      <c r="N1666" s="68"/>
      <c r="O1666" s="84"/>
      <c r="P1666" s="185"/>
      <c r="Q1666" s="185"/>
      <c r="R1666" s="185"/>
      <c r="S1666" s="185"/>
      <c r="T1666" s="185"/>
      <c r="U1666" s="185"/>
      <c r="V1666" s="84"/>
      <c r="W1666" s="84"/>
      <c r="X1666" s="84"/>
      <c r="Y1666" s="84"/>
      <c r="Z1666" s="84"/>
      <c r="AA1666" s="185"/>
      <c r="AB1666" s="185"/>
      <c r="AC1666" s="185"/>
      <c r="AD1666" s="185"/>
      <c r="AE1666" s="185"/>
      <c r="AF1666" s="105"/>
      <c r="AG1666" s="105"/>
      <c r="AH1666" s="185">
        <f>SUM(AH1664:AH1665)</f>
        <v>0</v>
      </c>
      <c r="AI1666" s="185">
        <f>SUM(AI1664:AI1665)</f>
        <v>0</v>
      </c>
      <c r="AJ1666" s="185">
        <f t="shared" ref="AJ1666:AV1666" si="4341">SUM(AJ1664:AJ1665)</f>
        <v>0</v>
      </c>
      <c r="AK1666" s="185">
        <f t="shared" si="4341"/>
        <v>0</v>
      </c>
      <c r="AL1666" s="185">
        <f t="shared" si="4341"/>
        <v>0</v>
      </c>
      <c r="AM1666" s="185">
        <f t="shared" si="4341"/>
        <v>0</v>
      </c>
      <c r="AN1666" s="185">
        <f t="shared" si="4341"/>
        <v>0</v>
      </c>
      <c r="AO1666" s="185">
        <f t="shared" si="4341"/>
        <v>0</v>
      </c>
      <c r="AP1666" s="185">
        <f t="shared" si="4341"/>
        <v>0</v>
      </c>
      <c r="AQ1666" s="185">
        <f t="shared" si="4341"/>
        <v>0</v>
      </c>
      <c r="AR1666" s="185">
        <f t="shared" si="4341"/>
        <v>0</v>
      </c>
      <c r="AS1666" s="185">
        <f t="shared" si="4341"/>
        <v>0</v>
      </c>
      <c r="AT1666" s="185">
        <f t="shared" si="4341"/>
        <v>0</v>
      </c>
      <c r="AU1666" s="185">
        <f t="shared" si="4341"/>
        <v>0</v>
      </c>
      <c r="AV1666" s="185">
        <f t="shared" si="4341"/>
        <v>0</v>
      </c>
      <c r="AW1666" s="185">
        <f>SUM(AW1664:AW1665)</f>
        <v>0</v>
      </c>
      <c r="AX1666" s="185">
        <f>SUM(AX1664:AX1665)</f>
        <v>0</v>
      </c>
      <c r="AY1666" s="185">
        <f t="shared" ref="AY1666:BK1666" si="4342">SUM(AY1664:AY1665)</f>
        <v>0</v>
      </c>
      <c r="AZ1666" s="185">
        <f t="shared" si="4342"/>
        <v>0</v>
      </c>
      <c r="BA1666" s="185">
        <f t="shared" si="4342"/>
        <v>0</v>
      </c>
      <c r="BB1666" s="185">
        <f t="shared" si="4342"/>
        <v>0</v>
      </c>
      <c r="BC1666" s="185">
        <f t="shared" si="4342"/>
        <v>0</v>
      </c>
      <c r="BD1666" s="185">
        <f t="shared" si="4342"/>
        <v>0</v>
      </c>
      <c r="BE1666" s="185">
        <f t="shared" si="4342"/>
        <v>0</v>
      </c>
      <c r="BF1666" s="185">
        <f t="shared" si="4342"/>
        <v>0</v>
      </c>
      <c r="BG1666" s="185">
        <f t="shared" si="4342"/>
        <v>0</v>
      </c>
      <c r="BH1666" s="185">
        <f t="shared" si="4342"/>
        <v>0</v>
      </c>
      <c r="BI1666" s="185">
        <f t="shared" si="4342"/>
        <v>0</v>
      </c>
      <c r="BJ1666" s="185">
        <f t="shared" si="4342"/>
        <v>0</v>
      </c>
      <c r="BK1666" s="185">
        <f t="shared" si="4342"/>
        <v>0</v>
      </c>
      <c r="BL1666" s="185">
        <f>SUM(BL1664:BL1665)</f>
        <v>0</v>
      </c>
      <c r="BM1666" s="185">
        <f>SUM(BM1664:BM1665)</f>
        <v>0</v>
      </c>
      <c r="BN1666" s="185">
        <f t="shared" ref="BN1666:BZ1666" si="4343">SUM(BN1664:BN1665)</f>
        <v>0</v>
      </c>
      <c r="BO1666" s="185">
        <f t="shared" si="4343"/>
        <v>0</v>
      </c>
      <c r="BP1666" s="185">
        <f t="shared" si="4343"/>
        <v>0</v>
      </c>
      <c r="BQ1666" s="185">
        <f t="shared" si="4343"/>
        <v>0</v>
      </c>
      <c r="BR1666" s="185">
        <f t="shared" si="4343"/>
        <v>0</v>
      </c>
      <c r="BS1666" s="185">
        <f t="shared" si="4343"/>
        <v>0</v>
      </c>
      <c r="BT1666" s="185">
        <f t="shared" si="4343"/>
        <v>0</v>
      </c>
      <c r="BU1666" s="185">
        <f t="shared" si="4343"/>
        <v>0</v>
      </c>
      <c r="BV1666" s="185">
        <f t="shared" si="4343"/>
        <v>0</v>
      </c>
      <c r="BW1666" s="185">
        <f t="shared" si="4343"/>
        <v>0</v>
      </c>
      <c r="BX1666" s="185">
        <f t="shared" si="4343"/>
        <v>0</v>
      </c>
      <c r="BY1666" s="185">
        <f t="shared" si="4343"/>
        <v>0</v>
      </c>
      <c r="BZ1666" s="185">
        <f t="shared" si="4343"/>
        <v>0</v>
      </c>
      <c r="CA1666" s="185">
        <f>SUM(CA1664:CA1665)</f>
        <v>0</v>
      </c>
      <c r="CB1666" s="185">
        <f>SUM(CB1664:CB1665)</f>
        <v>0</v>
      </c>
      <c r="CC1666" s="185">
        <f t="shared" ref="CC1666:CO1666" si="4344">SUM(CC1664:CC1665)</f>
        <v>0</v>
      </c>
      <c r="CD1666" s="185">
        <f t="shared" si="4344"/>
        <v>0</v>
      </c>
      <c r="CE1666" s="185">
        <f t="shared" si="4344"/>
        <v>0</v>
      </c>
      <c r="CF1666" s="185">
        <f t="shared" si="4344"/>
        <v>0</v>
      </c>
      <c r="CG1666" s="185">
        <f t="shared" si="4344"/>
        <v>0</v>
      </c>
      <c r="CH1666" s="185">
        <f t="shared" si="4344"/>
        <v>0</v>
      </c>
      <c r="CI1666" s="185">
        <f t="shared" si="4344"/>
        <v>0</v>
      </c>
      <c r="CJ1666" s="185">
        <f t="shared" si="4344"/>
        <v>0</v>
      </c>
      <c r="CK1666" s="185">
        <f t="shared" si="4344"/>
        <v>0</v>
      </c>
      <c r="CL1666" s="185">
        <f t="shared" si="4344"/>
        <v>0</v>
      </c>
      <c r="CM1666" s="185">
        <f t="shared" si="4344"/>
        <v>0</v>
      </c>
      <c r="CN1666" s="185">
        <f t="shared" si="4344"/>
        <v>0</v>
      </c>
      <c r="CO1666" s="185">
        <f t="shared" si="4344"/>
        <v>0</v>
      </c>
      <c r="CP1666" s="2234">
        <f t="shared" ref="CP1666:CX1666" si="4345">SUM(CP1664:CP1665)</f>
        <v>0</v>
      </c>
      <c r="CQ1666" s="2234">
        <f t="shared" si="4345"/>
        <v>0</v>
      </c>
      <c r="CR1666" s="2234">
        <f t="shared" si="4345"/>
        <v>0</v>
      </c>
      <c r="CS1666" s="283">
        <f t="shared" si="4345"/>
        <v>0</v>
      </c>
      <c r="CT1666" s="283">
        <f t="shared" si="4345"/>
        <v>0</v>
      </c>
      <c r="CU1666" s="283">
        <f t="shared" si="4345"/>
        <v>0</v>
      </c>
      <c r="CV1666" s="185">
        <f t="shared" si="4345"/>
        <v>0</v>
      </c>
      <c r="CW1666" s="185">
        <f t="shared" si="4345"/>
        <v>0</v>
      </c>
      <c r="CX1666" s="185">
        <f t="shared" si="4345"/>
        <v>0</v>
      </c>
      <c r="CY1666" s="185">
        <f t="shared" ref="CY1666:DA1666" si="4346">SUM(CY1664:CY1665)</f>
        <v>0</v>
      </c>
      <c r="CZ1666" s="185">
        <f t="shared" si="4346"/>
        <v>0</v>
      </c>
      <c r="DA1666" s="185">
        <f t="shared" si="4346"/>
        <v>0</v>
      </c>
      <c r="DB1666" s="1622"/>
      <c r="DC1666" s="1622"/>
      <c r="DD1666" s="1622"/>
      <c r="DE1666" s="185">
        <f>SUM(DE1664:DE1665)</f>
        <v>0</v>
      </c>
      <c r="DF1666" s="283"/>
      <c r="DG1666" s="185"/>
      <c r="DH1666" s="185"/>
      <c r="DI1666" s="185"/>
      <c r="DJ1666" s="185"/>
      <c r="DK1666" s="185"/>
      <c r="DL1666" s="185"/>
      <c r="DM1666" s="185"/>
      <c r="DN1666" s="33"/>
      <c r="DO1666" s="185"/>
      <c r="DP1666" s="283"/>
      <c r="DQ1666" s="185"/>
      <c r="DR1666" s="185"/>
      <c r="DS1666" s="185"/>
      <c r="DT1666" s="185"/>
      <c r="DU1666" s="185"/>
      <c r="DV1666" s="185"/>
      <c r="DW1666" s="185"/>
      <c r="DX1666" s="33"/>
      <c r="DY1666" s="185"/>
      <c r="DZ1666" s="2234">
        <f>SUM(DZ1664:DZ1665)</f>
        <v>0</v>
      </c>
      <c r="EA1666" s="283">
        <f t="shared" ref="EA1666:EB1666" si="4347">SUM(EA1664:EA1665)</f>
        <v>0</v>
      </c>
      <c r="EB1666" s="185">
        <f t="shared" si="4347"/>
        <v>0</v>
      </c>
      <c r="EC1666" s="185">
        <f t="shared" ref="EC1666" si="4348">SUM(EC1664:EC1665)</f>
        <v>0</v>
      </c>
      <c r="ED1666" s="202"/>
      <c r="EE1666" s="202"/>
      <c r="EF1666" s="202"/>
      <c r="EG1666" s="202"/>
      <c r="EH1666" s="1614"/>
    </row>
    <row r="1667" spans="1:138" ht="15" hidden="1" customHeight="1" outlineLevel="2">
      <c r="A1667" s="67"/>
      <c r="B1667" s="23"/>
      <c r="C1667" s="95" t="s">
        <v>131</v>
      </c>
      <c r="D1667" s="96" t="s">
        <v>133</v>
      </c>
      <c r="E1667" s="84"/>
      <c r="F1667" s="84"/>
      <c r="G1667" s="84"/>
      <c r="H1667" s="84"/>
      <c r="I1667" s="84"/>
      <c r="J1667" s="84"/>
      <c r="K1667" s="84"/>
      <c r="L1667" s="84"/>
      <c r="M1667" s="2199"/>
      <c r="N1667" s="68"/>
      <c r="O1667" s="84"/>
      <c r="P1667" s="185"/>
      <c r="Q1667" s="185"/>
      <c r="R1667" s="185"/>
      <c r="S1667" s="185"/>
      <c r="T1667" s="185"/>
      <c r="U1667" s="185"/>
      <c r="V1667" s="84"/>
      <c r="W1667" s="84"/>
      <c r="X1667" s="84"/>
      <c r="Y1667" s="84"/>
      <c r="Z1667" s="84"/>
      <c r="AA1667" s="185"/>
      <c r="AB1667" s="185"/>
      <c r="AC1667" s="185"/>
      <c r="AD1667" s="185"/>
      <c r="AE1667" s="185"/>
      <c r="AF1667" s="23"/>
      <c r="AG1667" s="23"/>
      <c r="AH1667" s="185"/>
      <c r="AI1667" s="185"/>
      <c r="AJ1667" s="185"/>
      <c r="AK1667" s="185"/>
      <c r="AL1667" s="185"/>
      <c r="AM1667" s="185"/>
      <c r="AN1667" s="185"/>
      <c r="AO1667" s="185"/>
      <c r="AP1667" s="185"/>
      <c r="AQ1667" s="185"/>
      <c r="AR1667" s="185"/>
      <c r="AS1667" s="185"/>
      <c r="AT1667" s="185"/>
      <c r="AU1667" s="185"/>
      <c r="AV1667" s="185"/>
      <c r="AW1667" s="185"/>
      <c r="AX1667" s="185"/>
      <c r="AY1667" s="185"/>
      <c r="AZ1667" s="185"/>
      <c r="BA1667" s="185"/>
      <c r="BB1667" s="185"/>
      <c r="BC1667" s="185"/>
      <c r="BD1667" s="185"/>
      <c r="BE1667" s="185"/>
      <c r="BF1667" s="185"/>
      <c r="BG1667" s="185"/>
      <c r="BH1667" s="185"/>
      <c r="BI1667" s="185"/>
      <c r="BJ1667" s="185"/>
      <c r="BK1667" s="185"/>
      <c r="BL1667" s="185"/>
      <c r="BM1667" s="185"/>
      <c r="BN1667" s="185"/>
      <c r="BO1667" s="185"/>
      <c r="BP1667" s="185"/>
      <c r="BQ1667" s="185"/>
      <c r="BR1667" s="185"/>
      <c r="BS1667" s="185"/>
      <c r="BT1667" s="185"/>
      <c r="BU1667" s="185"/>
      <c r="BV1667" s="185"/>
      <c r="BW1667" s="185"/>
      <c r="BX1667" s="185"/>
      <c r="BY1667" s="185"/>
      <c r="BZ1667" s="185"/>
      <c r="CA1667" s="185"/>
      <c r="CB1667" s="185"/>
      <c r="CC1667" s="185"/>
      <c r="CD1667" s="185"/>
      <c r="CE1667" s="185"/>
      <c r="CF1667" s="185"/>
      <c r="CG1667" s="185"/>
      <c r="CH1667" s="185"/>
      <c r="CI1667" s="185"/>
      <c r="CJ1667" s="185"/>
      <c r="CK1667" s="185"/>
      <c r="CL1667" s="185"/>
      <c r="CM1667" s="185"/>
      <c r="CN1667" s="185"/>
      <c r="CO1667" s="185"/>
      <c r="CP1667" s="2234"/>
      <c r="CQ1667" s="2234"/>
      <c r="CR1667" s="2234"/>
      <c r="CS1667" s="283"/>
      <c r="CT1667" s="283"/>
      <c r="CU1667" s="283"/>
      <c r="CV1667" s="185"/>
      <c r="CW1667" s="185"/>
      <c r="CX1667" s="185"/>
      <c r="CY1667" s="185"/>
      <c r="CZ1667" s="185"/>
      <c r="DA1667" s="185"/>
      <c r="DB1667" s="1622"/>
      <c r="DC1667" s="1622"/>
      <c r="DD1667" s="1622"/>
      <c r="DE1667" s="185"/>
      <c r="DF1667" s="283"/>
      <c r="DG1667" s="185"/>
      <c r="DH1667" s="185"/>
      <c r="DI1667" s="185"/>
      <c r="DJ1667" s="185"/>
      <c r="DK1667" s="185"/>
      <c r="DL1667" s="185"/>
      <c r="DM1667" s="185"/>
      <c r="DN1667" s="185"/>
      <c r="DO1667" s="185"/>
      <c r="DP1667" s="283"/>
      <c r="DQ1667" s="185"/>
      <c r="DR1667" s="185"/>
      <c r="DS1667" s="185"/>
      <c r="DT1667" s="185"/>
      <c r="DU1667" s="185"/>
      <c r="DV1667" s="185"/>
      <c r="DW1667" s="185"/>
      <c r="DX1667" s="185"/>
      <c r="DY1667" s="185"/>
      <c r="DZ1667" s="2234"/>
      <c r="EA1667" s="283"/>
      <c r="EB1667" s="185"/>
      <c r="EC1667" s="185"/>
      <c r="ED1667" s="202"/>
      <c r="EE1667" s="202"/>
      <c r="EF1667" s="202"/>
      <c r="EG1667" s="202"/>
      <c r="EH1667" s="1614"/>
    </row>
    <row r="1668" spans="1:138" ht="15" hidden="1" customHeight="1" outlineLevel="2">
      <c r="A1668" s="67"/>
      <c r="B1668" s="23"/>
      <c r="C1668" s="95"/>
      <c r="D1668" s="96"/>
      <c r="E1668" s="67"/>
      <c r="F1668" s="67"/>
      <c r="G1668" s="67"/>
      <c r="H1668" s="86">
        <f>SUM(I1668:L1668)</f>
        <v>0</v>
      </c>
      <c r="I1668" s="67"/>
      <c r="J1668" s="67"/>
      <c r="K1668" s="67"/>
      <c r="L1668" s="67"/>
      <c r="M1668" s="2216"/>
      <c r="N1668" s="85"/>
      <c r="O1668" s="67"/>
      <c r="P1668" s="23"/>
      <c r="Q1668" s="185">
        <f>SUM(R1668:U1668)</f>
        <v>0</v>
      </c>
      <c r="R1668" s="196"/>
      <c r="S1668" s="196"/>
      <c r="T1668" s="196"/>
      <c r="U1668" s="196"/>
      <c r="V1668" s="86">
        <f>SUM(W1668:Z1668)</f>
        <v>0</v>
      </c>
      <c r="W1668" s="67"/>
      <c r="X1668" s="67"/>
      <c r="Y1668" s="67"/>
      <c r="Z1668" s="67"/>
      <c r="AA1668" s="185">
        <f>SUM(AB1668:AE1668)</f>
        <v>0</v>
      </c>
      <c r="AB1668" s="196"/>
      <c r="AC1668" s="196"/>
      <c r="AD1668" s="196"/>
      <c r="AE1668" s="196"/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  <c r="AZ1668" s="33"/>
      <c r="BA1668" s="33"/>
      <c r="BB1668" s="33"/>
      <c r="BC1668" s="33"/>
      <c r="BD1668" s="33"/>
      <c r="BE1668" s="33"/>
      <c r="BF1668" s="33"/>
      <c r="BG1668" s="33"/>
      <c r="BH1668" s="33"/>
      <c r="BI1668" s="33"/>
      <c r="BJ1668" s="33"/>
      <c r="BK1668" s="33"/>
      <c r="BL1668" s="33"/>
      <c r="BM1668" s="33"/>
      <c r="BN1668" s="33"/>
      <c r="BO1668" s="33"/>
      <c r="BP1668" s="33"/>
      <c r="BQ1668" s="33"/>
      <c r="BR1668" s="33"/>
      <c r="BS1668" s="33"/>
      <c r="BT1668" s="33"/>
      <c r="BU1668" s="33"/>
      <c r="BV1668" s="33"/>
      <c r="BW1668" s="33"/>
      <c r="BX1668" s="33"/>
      <c r="BY1668" s="33"/>
      <c r="BZ1668" s="33"/>
      <c r="CA1668" s="33"/>
      <c r="CB1668" s="33"/>
      <c r="CC1668" s="33"/>
      <c r="CD1668" s="33"/>
      <c r="CE1668" s="33"/>
      <c r="CF1668" s="33"/>
      <c r="CG1668" s="33"/>
      <c r="CH1668" s="33"/>
      <c r="CI1668" s="33"/>
      <c r="CJ1668" s="33"/>
      <c r="CK1668" s="33"/>
      <c r="CL1668" s="33"/>
      <c r="CM1668" s="33"/>
      <c r="CN1668" s="33"/>
      <c r="CO1668" s="33"/>
      <c r="CP1668" s="2239"/>
      <c r="CQ1668" s="2239"/>
      <c r="CR1668" s="2239"/>
      <c r="CS1668" s="210"/>
      <c r="CT1668" s="210"/>
      <c r="CU1668" s="210"/>
      <c r="CV1668" s="33"/>
      <c r="CW1668" s="33"/>
      <c r="CX1668" s="33"/>
      <c r="CY1668" s="33"/>
      <c r="CZ1668" s="33"/>
      <c r="DA1668" s="33"/>
      <c r="DB1668" s="1498"/>
      <c r="DC1668" s="1498"/>
      <c r="DD1668" s="1498"/>
      <c r="DE1668" s="33"/>
      <c r="DF1668" s="210"/>
      <c r="DG1668" s="33"/>
      <c r="DH1668" s="33"/>
      <c r="DI1668" s="33"/>
      <c r="DJ1668" s="33"/>
      <c r="DK1668" s="33"/>
      <c r="DL1668" s="33"/>
      <c r="DM1668" s="33"/>
      <c r="DN1668" s="185"/>
      <c r="DO1668" s="33"/>
      <c r="DP1668" s="210"/>
      <c r="DQ1668" s="33"/>
      <c r="DR1668" s="33"/>
      <c r="DS1668" s="33"/>
      <c r="DT1668" s="33"/>
      <c r="DU1668" s="33"/>
      <c r="DV1668" s="33"/>
      <c r="DW1668" s="33"/>
      <c r="DX1668" s="185"/>
      <c r="DY1668" s="33"/>
      <c r="DZ1668" s="2239"/>
      <c r="EA1668" s="210"/>
      <c r="EB1668" s="33"/>
      <c r="EC1668" s="33"/>
      <c r="ED1668" s="201"/>
      <c r="EE1668" s="201"/>
      <c r="EF1668" s="201"/>
      <c r="EG1668" s="201"/>
      <c r="EH1668" s="1581"/>
    </row>
    <row r="1669" spans="1:138" ht="15" hidden="1" customHeight="1" outlineLevel="2">
      <c r="A1669" s="67"/>
      <c r="B1669" s="23"/>
      <c r="C1669" s="95"/>
      <c r="D1669" s="23"/>
      <c r="E1669" s="67"/>
      <c r="F1669" s="67"/>
      <c r="G1669" s="67"/>
      <c r="H1669" s="86">
        <f>SUM(I1669:L1669)</f>
        <v>0</v>
      </c>
      <c r="I1669" s="67"/>
      <c r="J1669" s="67"/>
      <c r="K1669" s="67"/>
      <c r="L1669" s="67"/>
      <c r="M1669" s="2216"/>
      <c r="N1669" s="85"/>
      <c r="O1669" s="67"/>
      <c r="P1669" s="23"/>
      <c r="Q1669" s="185">
        <f>SUM(R1669:U1669)</f>
        <v>0</v>
      </c>
      <c r="R1669" s="196"/>
      <c r="S1669" s="196"/>
      <c r="T1669" s="196"/>
      <c r="U1669" s="196"/>
      <c r="V1669" s="86">
        <f>SUM(W1669:Z1669)</f>
        <v>0</v>
      </c>
      <c r="W1669" s="67"/>
      <c r="X1669" s="67"/>
      <c r="Y1669" s="67"/>
      <c r="Z1669" s="67"/>
      <c r="AA1669" s="185">
        <f>SUM(AB1669:AE1669)</f>
        <v>0</v>
      </c>
      <c r="AB1669" s="196"/>
      <c r="AC1669" s="196"/>
      <c r="AD1669" s="196"/>
      <c r="AE1669" s="196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  <c r="BC1669" s="33"/>
      <c r="BD1669" s="33"/>
      <c r="BE1669" s="33"/>
      <c r="BF1669" s="33"/>
      <c r="BG1669" s="33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33"/>
      <c r="BT1669" s="33"/>
      <c r="BU1669" s="33"/>
      <c r="BV1669" s="33"/>
      <c r="BW1669" s="33"/>
      <c r="BX1669" s="33"/>
      <c r="BY1669" s="33"/>
      <c r="BZ1669" s="33"/>
      <c r="CA1669" s="33"/>
      <c r="CB1669" s="33"/>
      <c r="CC1669" s="33"/>
      <c r="CD1669" s="33"/>
      <c r="CE1669" s="33"/>
      <c r="CF1669" s="33"/>
      <c r="CG1669" s="33"/>
      <c r="CH1669" s="33"/>
      <c r="CI1669" s="33"/>
      <c r="CJ1669" s="33"/>
      <c r="CK1669" s="33"/>
      <c r="CL1669" s="33"/>
      <c r="CM1669" s="33"/>
      <c r="CN1669" s="33"/>
      <c r="CO1669" s="33"/>
      <c r="CP1669" s="2239"/>
      <c r="CQ1669" s="2239"/>
      <c r="CR1669" s="2239"/>
      <c r="CS1669" s="210"/>
      <c r="CT1669" s="210"/>
      <c r="CU1669" s="210"/>
      <c r="CV1669" s="33"/>
      <c r="CW1669" s="33"/>
      <c r="CX1669" s="33"/>
      <c r="CY1669" s="33"/>
      <c r="CZ1669" s="33"/>
      <c r="DA1669" s="33"/>
      <c r="DB1669" s="1498"/>
      <c r="DC1669" s="1498"/>
      <c r="DD1669" s="1498"/>
      <c r="DE1669" s="33"/>
      <c r="DF1669" s="210"/>
      <c r="DG1669" s="33"/>
      <c r="DH1669" s="33"/>
      <c r="DI1669" s="33"/>
      <c r="DJ1669" s="33"/>
      <c r="DK1669" s="33"/>
      <c r="DL1669" s="33"/>
      <c r="DM1669" s="33"/>
      <c r="DN1669" s="33"/>
      <c r="DO1669" s="33"/>
      <c r="DP1669" s="210"/>
      <c r="DQ1669" s="33"/>
      <c r="DR1669" s="33"/>
      <c r="DS1669" s="33"/>
      <c r="DT1669" s="33"/>
      <c r="DU1669" s="33"/>
      <c r="DV1669" s="33"/>
      <c r="DW1669" s="33"/>
      <c r="DX1669" s="33"/>
      <c r="DY1669" s="33"/>
      <c r="DZ1669" s="2239"/>
      <c r="EA1669" s="210"/>
      <c r="EB1669" s="33"/>
      <c r="EC1669" s="33"/>
      <c r="ED1669" s="201"/>
      <c r="EE1669" s="201"/>
      <c r="EF1669" s="201"/>
      <c r="EG1669" s="201"/>
      <c r="EH1669" s="1581"/>
    </row>
    <row r="1670" spans="1:138" ht="15" hidden="1" customHeight="1" outlineLevel="2">
      <c r="A1670" s="67"/>
      <c r="B1670" s="23"/>
      <c r="C1670" s="95" t="s">
        <v>49</v>
      </c>
      <c r="D1670" s="105" t="s">
        <v>1</v>
      </c>
      <c r="E1670" s="84"/>
      <c r="F1670" s="84"/>
      <c r="G1670" s="84"/>
      <c r="H1670" s="84"/>
      <c r="I1670" s="84"/>
      <c r="J1670" s="84"/>
      <c r="K1670" s="84"/>
      <c r="L1670" s="84"/>
      <c r="M1670" s="2199"/>
      <c r="N1670" s="68"/>
      <c r="O1670" s="84"/>
      <c r="P1670" s="185"/>
      <c r="Q1670" s="185"/>
      <c r="R1670" s="185"/>
      <c r="S1670" s="185"/>
      <c r="T1670" s="185"/>
      <c r="U1670" s="185"/>
      <c r="V1670" s="84"/>
      <c r="W1670" s="84"/>
      <c r="X1670" s="84"/>
      <c r="Y1670" s="84"/>
      <c r="Z1670" s="84"/>
      <c r="AA1670" s="185"/>
      <c r="AB1670" s="185"/>
      <c r="AC1670" s="185"/>
      <c r="AD1670" s="185"/>
      <c r="AE1670" s="185"/>
      <c r="AF1670" s="105"/>
      <c r="AG1670" s="105"/>
      <c r="AH1670" s="185">
        <f>SUM(AH1668:AH1669)</f>
        <v>0</v>
      </c>
      <c r="AI1670" s="185">
        <f>SUM(AI1668:AI1669)</f>
        <v>0</v>
      </c>
      <c r="AJ1670" s="185">
        <f t="shared" ref="AJ1670:AV1670" si="4349">SUM(AJ1668:AJ1669)</f>
        <v>0</v>
      </c>
      <c r="AK1670" s="185">
        <f t="shared" si="4349"/>
        <v>0</v>
      </c>
      <c r="AL1670" s="185">
        <f t="shared" si="4349"/>
        <v>0</v>
      </c>
      <c r="AM1670" s="185">
        <f t="shared" si="4349"/>
        <v>0</v>
      </c>
      <c r="AN1670" s="185">
        <f t="shared" si="4349"/>
        <v>0</v>
      </c>
      <c r="AO1670" s="185">
        <f t="shared" si="4349"/>
        <v>0</v>
      </c>
      <c r="AP1670" s="185">
        <f t="shared" si="4349"/>
        <v>0</v>
      </c>
      <c r="AQ1670" s="185">
        <f t="shared" si="4349"/>
        <v>0</v>
      </c>
      <c r="AR1670" s="185">
        <f t="shared" si="4349"/>
        <v>0</v>
      </c>
      <c r="AS1670" s="185">
        <f t="shared" si="4349"/>
        <v>0</v>
      </c>
      <c r="AT1670" s="185">
        <f t="shared" si="4349"/>
        <v>0</v>
      </c>
      <c r="AU1670" s="185">
        <f t="shared" si="4349"/>
        <v>0</v>
      </c>
      <c r="AV1670" s="185">
        <f t="shared" si="4349"/>
        <v>0</v>
      </c>
      <c r="AW1670" s="185">
        <f>SUM(AW1668:AW1669)</f>
        <v>0</v>
      </c>
      <c r="AX1670" s="185">
        <f>SUM(AX1668:AX1669)</f>
        <v>0</v>
      </c>
      <c r="AY1670" s="185">
        <f t="shared" ref="AY1670:BK1670" si="4350">SUM(AY1668:AY1669)</f>
        <v>0</v>
      </c>
      <c r="AZ1670" s="185">
        <f t="shared" si="4350"/>
        <v>0</v>
      </c>
      <c r="BA1670" s="185">
        <f t="shared" si="4350"/>
        <v>0</v>
      </c>
      <c r="BB1670" s="185">
        <f t="shared" si="4350"/>
        <v>0</v>
      </c>
      <c r="BC1670" s="185">
        <f t="shared" si="4350"/>
        <v>0</v>
      </c>
      <c r="BD1670" s="185">
        <f t="shared" si="4350"/>
        <v>0</v>
      </c>
      <c r="BE1670" s="185">
        <f t="shared" si="4350"/>
        <v>0</v>
      </c>
      <c r="BF1670" s="185">
        <f t="shared" si="4350"/>
        <v>0</v>
      </c>
      <c r="BG1670" s="185">
        <f t="shared" si="4350"/>
        <v>0</v>
      </c>
      <c r="BH1670" s="185">
        <f t="shared" si="4350"/>
        <v>0</v>
      </c>
      <c r="BI1670" s="185">
        <f t="shared" si="4350"/>
        <v>0</v>
      </c>
      <c r="BJ1670" s="185">
        <f t="shared" si="4350"/>
        <v>0</v>
      </c>
      <c r="BK1670" s="185">
        <f t="shared" si="4350"/>
        <v>0</v>
      </c>
      <c r="BL1670" s="185">
        <f>SUM(BL1668:BL1669)</f>
        <v>0</v>
      </c>
      <c r="BM1670" s="185">
        <f>SUM(BM1668:BM1669)</f>
        <v>0</v>
      </c>
      <c r="BN1670" s="185">
        <f t="shared" ref="BN1670:BZ1670" si="4351">SUM(BN1668:BN1669)</f>
        <v>0</v>
      </c>
      <c r="BO1670" s="185">
        <f t="shared" si="4351"/>
        <v>0</v>
      </c>
      <c r="BP1670" s="185">
        <f t="shared" si="4351"/>
        <v>0</v>
      </c>
      <c r="BQ1670" s="185">
        <f t="shared" si="4351"/>
        <v>0</v>
      </c>
      <c r="BR1670" s="185">
        <f t="shared" si="4351"/>
        <v>0</v>
      </c>
      <c r="BS1670" s="185">
        <f t="shared" si="4351"/>
        <v>0</v>
      </c>
      <c r="BT1670" s="185">
        <f t="shared" si="4351"/>
        <v>0</v>
      </c>
      <c r="BU1670" s="185">
        <f t="shared" si="4351"/>
        <v>0</v>
      </c>
      <c r="BV1670" s="185">
        <f t="shared" si="4351"/>
        <v>0</v>
      </c>
      <c r="BW1670" s="185">
        <f t="shared" si="4351"/>
        <v>0</v>
      </c>
      <c r="BX1670" s="185">
        <f t="shared" si="4351"/>
        <v>0</v>
      </c>
      <c r="BY1670" s="185">
        <f t="shared" si="4351"/>
        <v>0</v>
      </c>
      <c r="BZ1670" s="185">
        <f t="shared" si="4351"/>
        <v>0</v>
      </c>
      <c r="CA1670" s="185">
        <f>SUM(CA1668:CA1669)</f>
        <v>0</v>
      </c>
      <c r="CB1670" s="185">
        <f>SUM(CB1668:CB1669)</f>
        <v>0</v>
      </c>
      <c r="CC1670" s="185">
        <f t="shared" ref="CC1670:CO1670" si="4352">SUM(CC1668:CC1669)</f>
        <v>0</v>
      </c>
      <c r="CD1670" s="185">
        <f t="shared" si="4352"/>
        <v>0</v>
      </c>
      <c r="CE1670" s="185">
        <f t="shared" si="4352"/>
        <v>0</v>
      </c>
      <c r="CF1670" s="185">
        <f t="shared" si="4352"/>
        <v>0</v>
      </c>
      <c r="CG1670" s="185">
        <f t="shared" si="4352"/>
        <v>0</v>
      </c>
      <c r="CH1670" s="185">
        <f t="shared" si="4352"/>
        <v>0</v>
      </c>
      <c r="CI1670" s="185">
        <f t="shared" si="4352"/>
        <v>0</v>
      </c>
      <c r="CJ1670" s="185">
        <f t="shared" si="4352"/>
        <v>0</v>
      </c>
      <c r="CK1670" s="185">
        <f t="shared" si="4352"/>
        <v>0</v>
      </c>
      <c r="CL1670" s="185">
        <f t="shared" si="4352"/>
        <v>0</v>
      </c>
      <c r="CM1670" s="185">
        <f t="shared" si="4352"/>
        <v>0</v>
      </c>
      <c r="CN1670" s="185">
        <f t="shared" si="4352"/>
        <v>0</v>
      </c>
      <c r="CO1670" s="185">
        <f t="shared" si="4352"/>
        <v>0</v>
      </c>
      <c r="CP1670" s="2234">
        <f t="shared" ref="CP1670:CX1670" si="4353">SUM(CP1668:CP1669)</f>
        <v>0</v>
      </c>
      <c r="CQ1670" s="2234">
        <f t="shared" si="4353"/>
        <v>0</v>
      </c>
      <c r="CR1670" s="2234">
        <f t="shared" si="4353"/>
        <v>0</v>
      </c>
      <c r="CS1670" s="283">
        <f t="shared" si="4353"/>
        <v>0</v>
      </c>
      <c r="CT1670" s="283">
        <f t="shared" si="4353"/>
        <v>0</v>
      </c>
      <c r="CU1670" s="283">
        <f t="shared" si="4353"/>
        <v>0</v>
      </c>
      <c r="CV1670" s="185">
        <f t="shared" si="4353"/>
        <v>0</v>
      </c>
      <c r="CW1670" s="185">
        <f t="shared" si="4353"/>
        <v>0</v>
      </c>
      <c r="CX1670" s="185">
        <f t="shared" si="4353"/>
        <v>0</v>
      </c>
      <c r="CY1670" s="185">
        <f t="shared" ref="CY1670:DA1670" si="4354">SUM(CY1668:CY1669)</f>
        <v>0</v>
      </c>
      <c r="CZ1670" s="185">
        <f t="shared" si="4354"/>
        <v>0</v>
      </c>
      <c r="DA1670" s="185">
        <f t="shared" si="4354"/>
        <v>0</v>
      </c>
      <c r="DB1670" s="1622"/>
      <c r="DC1670" s="1622"/>
      <c r="DD1670" s="1622"/>
      <c r="DE1670" s="185">
        <f>SUM(DE1668:DE1669)</f>
        <v>0</v>
      </c>
      <c r="DF1670" s="283"/>
      <c r="DG1670" s="185"/>
      <c r="DH1670" s="185"/>
      <c r="DI1670" s="185"/>
      <c r="DJ1670" s="185"/>
      <c r="DK1670" s="185"/>
      <c r="DL1670" s="185"/>
      <c r="DM1670" s="185"/>
      <c r="DN1670" s="33"/>
      <c r="DO1670" s="185"/>
      <c r="DP1670" s="283"/>
      <c r="DQ1670" s="185"/>
      <c r="DR1670" s="185"/>
      <c r="DS1670" s="185"/>
      <c r="DT1670" s="185"/>
      <c r="DU1670" s="185"/>
      <c r="DV1670" s="185"/>
      <c r="DW1670" s="185"/>
      <c r="DX1670" s="33"/>
      <c r="DY1670" s="185"/>
      <c r="DZ1670" s="2234">
        <f>SUM(DZ1668:DZ1669)</f>
        <v>0</v>
      </c>
      <c r="EA1670" s="283">
        <f t="shared" ref="EA1670:EB1670" si="4355">SUM(EA1668:EA1669)</f>
        <v>0</v>
      </c>
      <c r="EB1670" s="185">
        <f t="shared" si="4355"/>
        <v>0</v>
      </c>
      <c r="EC1670" s="185">
        <f t="shared" ref="EC1670" si="4356">SUM(EC1668:EC1669)</f>
        <v>0</v>
      </c>
      <c r="ED1670" s="202"/>
      <c r="EE1670" s="202"/>
      <c r="EF1670" s="202"/>
      <c r="EG1670" s="202"/>
      <c r="EH1670" s="1614"/>
    </row>
    <row r="1671" spans="1:138" ht="15" hidden="1" customHeight="1" outlineLevel="2">
      <c r="A1671" s="67"/>
      <c r="B1671" s="23"/>
      <c r="C1671" s="95" t="s">
        <v>132</v>
      </c>
      <c r="D1671" s="96" t="s">
        <v>134</v>
      </c>
      <c r="E1671" s="84"/>
      <c r="F1671" s="84"/>
      <c r="G1671" s="84"/>
      <c r="H1671" s="84"/>
      <c r="I1671" s="84"/>
      <c r="J1671" s="84"/>
      <c r="K1671" s="84"/>
      <c r="L1671" s="84"/>
      <c r="M1671" s="2199"/>
      <c r="N1671" s="68"/>
      <c r="O1671" s="84"/>
      <c r="P1671" s="185"/>
      <c r="Q1671" s="185"/>
      <c r="R1671" s="185"/>
      <c r="S1671" s="185"/>
      <c r="T1671" s="185"/>
      <c r="U1671" s="185"/>
      <c r="V1671" s="84"/>
      <c r="W1671" s="84"/>
      <c r="X1671" s="84"/>
      <c r="Y1671" s="84"/>
      <c r="Z1671" s="84"/>
      <c r="AA1671" s="185"/>
      <c r="AB1671" s="185"/>
      <c r="AC1671" s="185"/>
      <c r="AD1671" s="185"/>
      <c r="AE1671" s="185"/>
      <c r="AF1671" s="23"/>
      <c r="AG1671" s="23"/>
      <c r="AH1671" s="185"/>
      <c r="AI1671" s="185"/>
      <c r="AJ1671" s="185"/>
      <c r="AK1671" s="185"/>
      <c r="AL1671" s="185"/>
      <c r="AM1671" s="185"/>
      <c r="AN1671" s="185"/>
      <c r="AO1671" s="185"/>
      <c r="AP1671" s="185"/>
      <c r="AQ1671" s="185"/>
      <c r="AR1671" s="185"/>
      <c r="AS1671" s="185"/>
      <c r="AT1671" s="185"/>
      <c r="AU1671" s="185"/>
      <c r="AV1671" s="185"/>
      <c r="AW1671" s="185"/>
      <c r="AX1671" s="185"/>
      <c r="AY1671" s="185"/>
      <c r="AZ1671" s="185"/>
      <c r="BA1671" s="185"/>
      <c r="BB1671" s="185"/>
      <c r="BC1671" s="185"/>
      <c r="BD1671" s="185"/>
      <c r="BE1671" s="185"/>
      <c r="BF1671" s="185"/>
      <c r="BG1671" s="185"/>
      <c r="BH1671" s="185"/>
      <c r="BI1671" s="185"/>
      <c r="BJ1671" s="185"/>
      <c r="BK1671" s="185"/>
      <c r="BL1671" s="185"/>
      <c r="BM1671" s="185"/>
      <c r="BN1671" s="185"/>
      <c r="BO1671" s="185"/>
      <c r="BP1671" s="185"/>
      <c r="BQ1671" s="185"/>
      <c r="BR1671" s="185"/>
      <c r="BS1671" s="185"/>
      <c r="BT1671" s="185"/>
      <c r="BU1671" s="185"/>
      <c r="BV1671" s="185"/>
      <c r="BW1671" s="185"/>
      <c r="BX1671" s="185"/>
      <c r="BY1671" s="185"/>
      <c r="BZ1671" s="185"/>
      <c r="CA1671" s="185"/>
      <c r="CB1671" s="185"/>
      <c r="CC1671" s="185"/>
      <c r="CD1671" s="185"/>
      <c r="CE1671" s="185"/>
      <c r="CF1671" s="185"/>
      <c r="CG1671" s="185"/>
      <c r="CH1671" s="185"/>
      <c r="CI1671" s="185"/>
      <c r="CJ1671" s="185"/>
      <c r="CK1671" s="185"/>
      <c r="CL1671" s="185"/>
      <c r="CM1671" s="185"/>
      <c r="CN1671" s="185"/>
      <c r="CO1671" s="185"/>
      <c r="CP1671" s="2234"/>
      <c r="CQ1671" s="2234"/>
      <c r="CR1671" s="2234"/>
      <c r="CS1671" s="283"/>
      <c r="CT1671" s="283"/>
      <c r="CU1671" s="283"/>
      <c r="CV1671" s="185"/>
      <c r="CW1671" s="185"/>
      <c r="CX1671" s="185"/>
      <c r="CY1671" s="185"/>
      <c r="CZ1671" s="185"/>
      <c r="DA1671" s="185"/>
      <c r="DB1671" s="1622"/>
      <c r="DC1671" s="1622"/>
      <c r="DD1671" s="1622"/>
      <c r="DE1671" s="185"/>
      <c r="DF1671" s="283"/>
      <c r="DG1671" s="185"/>
      <c r="DH1671" s="185"/>
      <c r="DI1671" s="185"/>
      <c r="DJ1671" s="185"/>
      <c r="DK1671" s="185"/>
      <c r="DL1671" s="185"/>
      <c r="DM1671" s="185"/>
      <c r="DN1671" s="185"/>
      <c r="DO1671" s="185"/>
      <c r="DP1671" s="283"/>
      <c r="DQ1671" s="185"/>
      <c r="DR1671" s="185"/>
      <c r="DS1671" s="185"/>
      <c r="DT1671" s="185"/>
      <c r="DU1671" s="185"/>
      <c r="DV1671" s="185"/>
      <c r="DW1671" s="185"/>
      <c r="DX1671" s="185"/>
      <c r="DY1671" s="185"/>
      <c r="DZ1671" s="2234"/>
      <c r="EA1671" s="283"/>
      <c r="EB1671" s="185"/>
      <c r="EC1671" s="185"/>
      <c r="ED1671" s="202"/>
      <c r="EE1671" s="202"/>
      <c r="EF1671" s="202"/>
      <c r="EG1671" s="202"/>
      <c r="EH1671" s="1614"/>
    </row>
    <row r="1672" spans="1:138" ht="15" hidden="1" customHeight="1" outlineLevel="2">
      <c r="A1672" s="67"/>
      <c r="B1672" s="23"/>
      <c r="C1672" s="95"/>
      <c r="D1672" s="96"/>
      <c r="E1672" s="67"/>
      <c r="F1672" s="67"/>
      <c r="G1672" s="67"/>
      <c r="H1672" s="86">
        <f>SUM(I1672:L1672)</f>
        <v>0</v>
      </c>
      <c r="I1672" s="67"/>
      <c r="J1672" s="67"/>
      <c r="K1672" s="67"/>
      <c r="L1672" s="67"/>
      <c r="M1672" s="2216"/>
      <c r="N1672" s="85"/>
      <c r="O1672" s="67"/>
      <c r="P1672" s="23"/>
      <c r="Q1672" s="185">
        <f>SUM(R1672:U1672)</f>
        <v>0</v>
      </c>
      <c r="R1672" s="196"/>
      <c r="S1672" s="196"/>
      <c r="T1672" s="196"/>
      <c r="U1672" s="196"/>
      <c r="V1672" s="86">
        <f>SUM(W1672:Z1672)</f>
        <v>0</v>
      </c>
      <c r="W1672" s="67"/>
      <c r="X1672" s="67"/>
      <c r="Y1672" s="67"/>
      <c r="Z1672" s="67"/>
      <c r="AA1672" s="185">
        <f>SUM(AB1672:AE1672)</f>
        <v>0</v>
      </c>
      <c r="AB1672" s="196"/>
      <c r="AC1672" s="196"/>
      <c r="AD1672" s="196"/>
      <c r="AE1672" s="196"/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  <c r="AZ1672" s="33"/>
      <c r="BA1672" s="33"/>
      <c r="BB1672" s="33"/>
      <c r="BC1672" s="33"/>
      <c r="BD1672" s="33"/>
      <c r="BE1672" s="33"/>
      <c r="BF1672" s="33"/>
      <c r="BG1672" s="33"/>
      <c r="BH1672" s="33"/>
      <c r="BI1672" s="33"/>
      <c r="BJ1672" s="33"/>
      <c r="BK1672" s="33"/>
      <c r="BL1672" s="33"/>
      <c r="BM1672" s="33"/>
      <c r="BN1672" s="33"/>
      <c r="BO1672" s="33"/>
      <c r="BP1672" s="33"/>
      <c r="BQ1672" s="33"/>
      <c r="BR1672" s="33"/>
      <c r="BS1672" s="33"/>
      <c r="BT1672" s="33"/>
      <c r="BU1672" s="33"/>
      <c r="BV1672" s="33"/>
      <c r="BW1672" s="33"/>
      <c r="BX1672" s="33"/>
      <c r="BY1672" s="33"/>
      <c r="BZ1672" s="33"/>
      <c r="CA1672" s="33"/>
      <c r="CB1672" s="33"/>
      <c r="CC1672" s="33"/>
      <c r="CD1672" s="33"/>
      <c r="CE1672" s="33"/>
      <c r="CF1672" s="33"/>
      <c r="CG1672" s="33"/>
      <c r="CH1672" s="33"/>
      <c r="CI1672" s="33"/>
      <c r="CJ1672" s="33"/>
      <c r="CK1672" s="33"/>
      <c r="CL1672" s="33"/>
      <c r="CM1672" s="33"/>
      <c r="CN1672" s="33"/>
      <c r="CO1672" s="33"/>
      <c r="CP1672" s="2239"/>
      <c r="CQ1672" s="2239"/>
      <c r="CR1672" s="2239"/>
      <c r="CS1672" s="210"/>
      <c r="CT1672" s="210"/>
      <c r="CU1672" s="210"/>
      <c r="CV1672" s="33"/>
      <c r="CW1672" s="33"/>
      <c r="CX1672" s="33"/>
      <c r="CY1672" s="33"/>
      <c r="CZ1672" s="33"/>
      <c r="DA1672" s="33"/>
      <c r="DB1672" s="1498"/>
      <c r="DC1672" s="1498"/>
      <c r="DD1672" s="1498"/>
      <c r="DE1672" s="33"/>
      <c r="DF1672" s="210"/>
      <c r="DG1672" s="33"/>
      <c r="DH1672" s="33"/>
      <c r="DI1672" s="33"/>
      <c r="DJ1672" s="33"/>
      <c r="DK1672" s="33"/>
      <c r="DL1672" s="33"/>
      <c r="DM1672" s="33"/>
      <c r="DN1672" s="185"/>
      <c r="DO1672" s="33"/>
      <c r="DP1672" s="210"/>
      <c r="DQ1672" s="33"/>
      <c r="DR1672" s="33"/>
      <c r="DS1672" s="33"/>
      <c r="DT1672" s="33"/>
      <c r="DU1672" s="33"/>
      <c r="DV1672" s="33"/>
      <c r="DW1672" s="33"/>
      <c r="DX1672" s="185"/>
      <c r="DY1672" s="33"/>
      <c r="DZ1672" s="2239"/>
      <c r="EA1672" s="210"/>
      <c r="EB1672" s="33"/>
      <c r="EC1672" s="33"/>
      <c r="ED1672" s="201"/>
      <c r="EE1672" s="201"/>
      <c r="EF1672" s="201"/>
      <c r="EG1672" s="201"/>
      <c r="EH1672" s="1581"/>
    </row>
    <row r="1673" spans="1:138" ht="15" hidden="1" customHeight="1" outlineLevel="2">
      <c r="A1673" s="67"/>
      <c r="B1673" s="23"/>
      <c r="C1673" s="95"/>
      <c r="D1673" s="23"/>
      <c r="E1673" s="67"/>
      <c r="F1673" s="67"/>
      <c r="G1673" s="67"/>
      <c r="H1673" s="86">
        <f>SUM(I1673:L1673)</f>
        <v>0</v>
      </c>
      <c r="I1673" s="67"/>
      <c r="J1673" s="67"/>
      <c r="K1673" s="67"/>
      <c r="L1673" s="67"/>
      <c r="M1673" s="2216"/>
      <c r="N1673" s="85"/>
      <c r="O1673" s="67"/>
      <c r="P1673" s="23"/>
      <c r="Q1673" s="185">
        <f>SUM(R1673:U1673)</f>
        <v>0</v>
      </c>
      <c r="R1673" s="196"/>
      <c r="S1673" s="196"/>
      <c r="T1673" s="196"/>
      <c r="U1673" s="196"/>
      <c r="V1673" s="86">
        <f>SUM(W1673:Z1673)</f>
        <v>0</v>
      </c>
      <c r="W1673" s="67"/>
      <c r="X1673" s="67"/>
      <c r="Y1673" s="67"/>
      <c r="Z1673" s="67"/>
      <c r="AA1673" s="185">
        <f>SUM(AB1673:AE1673)</f>
        <v>0</v>
      </c>
      <c r="AB1673" s="196"/>
      <c r="AC1673" s="196"/>
      <c r="AD1673" s="196"/>
      <c r="AE1673" s="196"/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AZ1673" s="33"/>
      <c r="BA1673" s="33"/>
      <c r="BB1673" s="33"/>
      <c r="BC1673" s="33"/>
      <c r="BD1673" s="33"/>
      <c r="BE1673" s="33"/>
      <c r="BF1673" s="33"/>
      <c r="BG1673" s="33"/>
      <c r="BH1673" s="33"/>
      <c r="BI1673" s="33"/>
      <c r="BJ1673" s="33"/>
      <c r="BK1673" s="33"/>
      <c r="BL1673" s="33"/>
      <c r="BM1673" s="33"/>
      <c r="BN1673" s="33"/>
      <c r="BO1673" s="33"/>
      <c r="BP1673" s="33"/>
      <c r="BQ1673" s="33"/>
      <c r="BR1673" s="33"/>
      <c r="BS1673" s="33"/>
      <c r="BT1673" s="33"/>
      <c r="BU1673" s="33"/>
      <c r="BV1673" s="33"/>
      <c r="BW1673" s="33"/>
      <c r="BX1673" s="33"/>
      <c r="BY1673" s="33"/>
      <c r="BZ1673" s="33"/>
      <c r="CA1673" s="33"/>
      <c r="CB1673" s="33"/>
      <c r="CC1673" s="33"/>
      <c r="CD1673" s="33"/>
      <c r="CE1673" s="33"/>
      <c r="CF1673" s="33"/>
      <c r="CG1673" s="33"/>
      <c r="CH1673" s="33"/>
      <c r="CI1673" s="33"/>
      <c r="CJ1673" s="33"/>
      <c r="CK1673" s="33"/>
      <c r="CL1673" s="33"/>
      <c r="CM1673" s="33"/>
      <c r="CN1673" s="33"/>
      <c r="CO1673" s="33"/>
      <c r="CP1673" s="2239"/>
      <c r="CQ1673" s="2239"/>
      <c r="CR1673" s="2239"/>
      <c r="CS1673" s="210"/>
      <c r="CT1673" s="210"/>
      <c r="CU1673" s="210"/>
      <c r="CV1673" s="33"/>
      <c r="CW1673" s="33"/>
      <c r="CX1673" s="33"/>
      <c r="CY1673" s="33"/>
      <c r="CZ1673" s="33"/>
      <c r="DA1673" s="33"/>
      <c r="DB1673" s="1498"/>
      <c r="DC1673" s="1498"/>
      <c r="DD1673" s="1498"/>
      <c r="DE1673" s="33"/>
      <c r="DF1673" s="210"/>
      <c r="DG1673" s="33"/>
      <c r="DH1673" s="33"/>
      <c r="DI1673" s="33"/>
      <c r="DJ1673" s="33"/>
      <c r="DK1673" s="33"/>
      <c r="DL1673" s="33"/>
      <c r="DM1673" s="33"/>
      <c r="DN1673" s="33"/>
      <c r="DO1673" s="33"/>
      <c r="DP1673" s="210"/>
      <c r="DQ1673" s="33"/>
      <c r="DR1673" s="33"/>
      <c r="DS1673" s="33"/>
      <c r="DT1673" s="33"/>
      <c r="DU1673" s="33"/>
      <c r="DV1673" s="33"/>
      <c r="DW1673" s="33"/>
      <c r="DX1673" s="33"/>
      <c r="DY1673" s="33"/>
      <c r="DZ1673" s="2239"/>
      <c r="EA1673" s="210"/>
      <c r="EB1673" s="33"/>
      <c r="EC1673" s="33"/>
      <c r="ED1673" s="201"/>
      <c r="EE1673" s="201"/>
      <c r="EF1673" s="201"/>
      <c r="EG1673" s="201"/>
      <c r="EH1673" s="1581"/>
    </row>
    <row r="1674" spans="1:138" ht="15" hidden="1" customHeight="1" outlineLevel="2">
      <c r="A1674" s="67"/>
      <c r="B1674" s="23"/>
      <c r="C1674" s="95" t="s">
        <v>49</v>
      </c>
      <c r="D1674" s="105" t="s">
        <v>1</v>
      </c>
      <c r="E1674" s="84"/>
      <c r="F1674" s="84"/>
      <c r="G1674" s="84"/>
      <c r="H1674" s="84"/>
      <c r="I1674" s="84"/>
      <c r="J1674" s="84"/>
      <c r="K1674" s="84"/>
      <c r="L1674" s="84"/>
      <c r="M1674" s="2199"/>
      <c r="N1674" s="68"/>
      <c r="O1674" s="84"/>
      <c r="P1674" s="185"/>
      <c r="Q1674" s="185"/>
      <c r="R1674" s="185"/>
      <c r="S1674" s="185"/>
      <c r="T1674" s="185"/>
      <c r="U1674" s="185"/>
      <c r="V1674" s="84"/>
      <c r="W1674" s="84"/>
      <c r="X1674" s="84"/>
      <c r="Y1674" s="84"/>
      <c r="Z1674" s="84"/>
      <c r="AA1674" s="185"/>
      <c r="AB1674" s="185"/>
      <c r="AC1674" s="185"/>
      <c r="AD1674" s="185"/>
      <c r="AE1674" s="185"/>
      <c r="AF1674" s="105"/>
      <c r="AG1674" s="105"/>
      <c r="AH1674" s="185"/>
      <c r="AI1674" s="185">
        <f>SUM(AI1672:AI1673)</f>
        <v>0</v>
      </c>
      <c r="AJ1674" s="185">
        <f t="shared" ref="AJ1674" si="4357">SUM(AJ1672:AJ1673)</f>
        <v>0</v>
      </c>
      <c r="AK1674" s="185"/>
      <c r="AL1674" s="185">
        <f t="shared" ref="AL1674:AM1674" si="4358">SUM(AL1672:AL1673)</f>
        <v>0</v>
      </c>
      <c r="AM1674" s="185">
        <f t="shared" si="4358"/>
        <v>0</v>
      </c>
      <c r="AN1674" s="185"/>
      <c r="AO1674" s="185">
        <f t="shared" ref="AO1674:AP1674" si="4359">SUM(AO1672:AO1673)</f>
        <v>0</v>
      </c>
      <c r="AP1674" s="185">
        <f t="shared" si="4359"/>
        <v>0</v>
      </c>
      <c r="AQ1674" s="185"/>
      <c r="AR1674" s="185">
        <f t="shared" ref="AR1674:AS1674" si="4360">SUM(AR1672:AR1673)</f>
        <v>0</v>
      </c>
      <c r="AS1674" s="185">
        <f t="shared" si="4360"/>
        <v>0</v>
      </c>
      <c r="AT1674" s="185"/>
      <c r="AU1674" s="185">
        <f t="shared" ref="AU1674:AV1674" si="4361">SUM(AU1672:AU1673)</f>
        <v>0</v>
      </c>
      <c r="AV1674" s="185">
        <f t="shared" si="4361"/>
        <v>0</v>
      </c>
      <c r="AW1674" s="185"/>
      <c r="AX1674" s="185">
        <f>SUM(AX1672:AX1673)</f>
        <v>0</v>
      </c>
      <c r="AY1674" s="185">
        <f t="shared" ref="AY1674" si="4362">SUM(AY1672:AY1673)</f>
        <v>0</v>
      </c>
      <c r="AZ1674" s="185"/>
      <c r="BA1674" s="185">
        <f t="shared" ref="BA1674:BB1674" si="4363">SUM(BA1672:BA1673)</f>
        <v>0</v>
      </c>
      <c r="BB1674" s="185">
        <f t="shared" si="4363"/>
        <v>0</v>
      </c>
      <c r="BC1674" s="185"/>
      <c r="BD1674" s="185">
        <f t="shared" ref="BD1674:BE1674" si="4364">SUM(BD1672:BD1673)</f>
        <v>0</v>
      </c>
      <c r="BE1674" s="185">
        <f t="shared" si="4364"/>
        <v>0</v>
      </c>
      <c r="BF1674" s="185"/>
      <c r="BG1674" s="185">
        <f t="shared" ref="BG1674:BH1674" si="4365">SUM(BG1672:BG1673)</f>
        <v>0</v>
      </c>
      <c r="BH1674" s="185">
        <f t="shared" si="4365"/>
        <v>0</v>
      </c>
      <c r="BI1674" s="185"/>
      <c r="BJ1674" s="185">
        <f t="shared" ref="BJ1674:BK1674" si="4366">SUM(BJ1672:BJ1673)</f>
        <v>0</v>
      </c>
      <c r="BK1674" s="185">
        <f t="shared" si="4366"/>
        <v>0</v>
      </c>
      <c r="BL1674" s="185"/>
      <c r="BM1674" s="185">
        <f>SUM(BM1672:BM1673)</f>
        <v>0</v>
      </c>
      <c r="BN1674" s="185">
        <f t="shared" ref="BN1674" si="4367">SUM(BN1672:BN1673)</f>
        <v>0</v>
      </c>
      <c r="BO1674" s="185"/>
      <c r="BP1674" s="185">
        <f t="shared" ref="BP1674:BQ1674" si="4368">SUM(BP1672:BP1673)</f>
        <v>0</v>
      </c>
      <c r="BQ1674" s="185">
        <f t="shared" si="4368"/>
        <v>0</v>
      </c>
      <c r="BR1674" s="185"/>
      <c r="BS1674" s="185">
        <f t="shared" ref="BS1674:BT1674" si="4369">SUM(BS1672:BS1673)</f>
        <v>0</v>
      </c>
      <c r="BT1674" s="185">
        <f t="shared" si="4369"/>
        <v>0</v>
      </c>
      <c r="BU1674" s="185"/>
      <c r="BV1674" s="185">
        <f t="shared" ref="BV1674:BW1674" si="4370">SUM(BV1672:BV1673)</f>
        <v>0</v>
      </c>
      <c r="BW1674" s="185">
        <f t="shared" si="4370"/>
        <v>0</v>
      </c>
      <c r="BX1674" s="185"/>
      <c r="BY1674" s="185">
        <f t="shared" ref="BY1674:BZ1674" si="4371">SUM(BY1672:BY1673)</f>
        <v>0</v>
      </c>
      <c r="BZ1674" s="185">
        <f t="shared" si="4371"/>
        <v>0</v>
      </c>
      <c r="CA1674" s="185"/>
      <c r="CB1674" s="185">
        <f>SUM(CB1672:CB1673)</f>
        <v>0</v>
      </c>
      <c r="CC1674" s="185">
        <f t="shared" ref="CC1674" si="4372">SUM(CC1672:CC1673)</f>
        <v>0</v>
      </c>
      <c r="CD1674" s="185"/>
      <c r="CE1674" s="185">
        <f t="shared" ref="CE1674:CF1674" si="4373">SUM(CE1672:CE1673)</f>
        <v>0</v>
      </c>
      <c r="CF1674" s="185">
        <f t="shared" si="4373"/>
        <v>0</v>
      </c>
      <c r="CG1674" s="185"/>
      <c r="CH1674" s="185">
        <f t="shared" ref="CH1674:CI1674" si="4374">SUM(CH1672:CH1673)</f>
        <v>0</v>
      </c>
      <c r="CI1674" s="185">
        <f t="shared" si="4374"/>
        <v>0</v>
      </c>
      <c r="CJ1674" s="185"/>
      <c r="CK1674" s="185">
        <f t="shared" ref="CK1674:CL1674" si="4375">SUM(CK1672:CK1673)</f>
        <v>0</v>
      </c>
      <c r="CL1674" s="185">
        <f t="shared" si="4375"/>
        <v>0</v>
      </c>
      <c r="CM1674" s="185"/>
      <c r="CN1674" s="185">
        <f t="shared" ref="CN1674:CO1674" si="4376">SUM(CN1672:CN1673)</f>
        <v>0</v>
      </c>
      <c r="CO1674" s="185">
        <f t="shared" si="4376"/>
        <v>0</v>
      </c>
      <c r="CP1674" s="2234"/>
      <c r="CQ1674" s="2234">
        <f t="shared" ref="CQ1674:CR1674" si="4377">SUM(CQ1672:CQ1673)</f>
        <v>0</v>
      </c>
      <c r="CR1674" s="2234">
        <f t="shared" si="4377"/>
        <v>0</v>
      </c>
      <c r="CS1674" s="283"/>
      <c r="CT1674" s="283">
        <f t="shared" ref="CT1674:CU1674" si="4378">SUM(CT1672:CT1673)</f>
        <v>0</v>
      </c>
      <c r="CU1674" s="283">
        <f t="shared" si="4378"/>
        <v>0</v>
      </c>
      <c r="CV1674" s="185"/>
      <c r="CW1674" s="185">
        <f t="shared" ref="CW1674:CX1674" si="4379">SUM(CW1672:CW1673)</f>
        <v>0</v>
      </c>
      <c r="CX1674" s="185">
        <f t="shared" si="4379"/>
        <v>0</v>
      </c>
      <c r="CY1674" s="185"/>
      <c r="CZ1674" s="185">
        <f t="shared" ref="CZ1674:DA1674" si="4380">SUM(CZ1672:CZ1673)</f>
        <v>0</v>
      </c>
      <c r="DA1674" s="185">
        <f t="shared" si="4380"/>
        <v>0</v>
      </c>
      <c r="DB1674" s="1622"/>
      <c r="DC1674" s="1622"/>
      <c r="DD1674" s="1622"/>
      <c r="DE1674" s="185">
        <f>SUM(DE1672:DE1673)</f>
        <v>0</v>
      </c>
      <c r="DF1674" s="283"/>
      <c r="DG1674" s="185"/>
      <c r="DH1674" s="185"/>
      <c r="DI1674" s="185"/>
      <c r="DJ1674" s="185"/>
      <c r="DK1674" s="185"/>
      <c r="DL1674" s="185"/>
      <c r="DM1674" s="185"/>
      <c r="DN1674" s="33"/>
      <c r="DO1674" s="185"/>
      <c r="DP1674" s="283"/>
      <c r="DQ1674" s="185"/>
      <c r="DR1674" s="185"/>
      <c r="DS1674" s="185"/>
      <c r="DT1674" s="185"/>
      <c r="DU1674" s="185"/>
      <c r="DV1674" s="185"/>
      <c r="DW1674" s="185"/>
      <c r="DX1674" s="33"/>
      <c r="DY1674" s="185"/>
      <c r="DZ1674" s="2234">
        <f>SUM(DZ1672:DZ1673)</f>
        <v>0</v>
      </c>
      <c r="EA1674" s="283">
        <f t="shared" ref="EA1674:EB1674" si="4381">SUM(EA1672:EA1673)</f>
        <v>0</v>
      </c>
      <c r="EB1674" s="185">
        <f t="shared" si="4381"/>
        <v>0</v>
      </c>
      <c r="EC1674" s="185">
        <f t="shared" ref="EC1674" si="4382">SUM(EC1672:EC1673)</f>
        <v>0</v>
      </c>
      <c r="ED1674" s="202"/>
      <c r="EE1674" s="202"/>
      <c r="EF1674" s="202"/>
      <c r="EG1674" s="202"/>
      <c r="EH1674" s="1614"/>
    </row>
    <row r="1675" spans="1:138" ht="15" hidden="1" customHeight="1" outlineLevel="2">
      <c r="A1675" s="67"/>
      <c r="B1675" s="23"/>
      <c r="C1675" s="106" t="s">
        <v>35</v>
      </c>
      <c r="D1675" s="27" t="s">
        <v>50</v>
      </c>
      <c r="E1675" s="84"/>
      <c r="F1675" s="84"/>
      <c r="G1675" s="84"/>
      <c r="H1675" s="84"/>
      <c r="I1675" s="84"/>
      <c r="J1675" s="84"/>
      <c r="K1675" s="84"/>
      <c r="L1675" s="84"/>
      <c r="M1675" s="2199"/>
      <c r="N1675" s="68"/>
      <c r="O1675" s="84"/>
      <c r="P1675" s="185"/>
      <c r="Q1675" s="185"/>
      <c r="R1675" s="185"/>
      <c r="S1675" s="185"/>
      <c r="T1675" s="185"/>
      <c r="U1675" s="185"/>
      <c r="V1675" s="84"/>
      <c r="W1675" s="84"/>
      <c r="X1675" s="84"/>
      <c r="Y1675" s="84"/>
      <c r="Z1675" s="84"/>
      <c r="AA1675" s="185"/>
      <c r="AB1675" s="185"/>
      <c r="AC1675" s="185"/>
      <c r="AD1675" s="185"/>
      <c r="AE1675" s="185"/>
      <c r="AF1675" s="23"/>
      <c r="AG1675" s="23"/>
      <c r="AH1675" s="185"/>
      <c r="AI1675" s="185"/>
      <c r="AJ1675" s="185"/>
      <c r="AK1675" s="185"/>
      <c r="AL1675" s="185"/>
      <c r="AM1675" s="185"/>
      <c r="AN1675" s="185"/>
      <c r="AO1675" s="185"/>
      <c r="AP1675" s="185"/>
      <c r="AQ1675" s="185"/>
      <c r="AR1675" s="185"/>
      <c r="AS1675" s="185"/>
      <c r="AT1675" s="185"/>
      <c r="AU1675" s="185"/>
      <c r="AV1675" s="185"/>
      <c r="AW1675" s="185"/>
      <c r="AX1675" s="185"/>
      <c r="AY1675" s="185"/>
      <c r="AZ1675" s="185"/>
      <c r="BA1675" s="185"/>
      <c r="BB1675" s="185"/>
      <c r="BC1675" s="185"/>
      <c r="BD1675" s="185"/>
      <c r="BE1675" s="185"/>
      <c r="BF1675" s="185"/>
      <c r="BG1675" s="185"/>
      <c r="BH1675" s="185"/>
      <c r="BI1675" s="185"/>
      <c r="BJ1675" s="185"/>
      <c r="BK1675" s="185"/>
      <c r="BL1675" s="185"/>
      <c r="BM1675" s="185"/>
      <c r="BN1675" s="185"/>
      <c r="BO1675" s="185"/>
      <c r="BP1675" s="185"/>
      <c r="BQ1675" s="185"/>
      <c r="BR1675" s="185"/>
      <c r="BS1675" s="185"/>
      <c r="BT1675" s="185"/>
      <c r="BU1675" s="185"/>
      <c r="BV1675" s="185"/>
      <c r="BW1675" s="185"/>
      <c r="BX1675" s="185"/>
      <c r="BY1675" s="185"/>
      <c r="BZ1675" s="185"/>
      <c r="CA1675" s="185"/>
      <c r="CB1675" s="185"/>
      <c r="CC1675" s="185"/>
      <c r="CD1675" s="185"/>
      <c r="CE1675" s="185"/>
      <c r="CF1675" s="185"/>
      <c r="CG1675" s="185"/>
      <c r="CH1675" s="185"/>
      <c r="CI1675" s="185"/>
      <c r="CJ1675" s="185"/>
      <c r="CK1675" s="185"/>
      <c r="CL1675" s="185"/>
      <c r="CM1675" s="185"/>
      <c r="CN1675" s="185"/>
      <c r="CO1675" s="185"/>
      <c r="CP1675" s="2234"/>
      <c r="CQ1675" s="2234"/>
      <c r="CR1675" s="2234"/>
      <c r="CS1675" s="283"/>
      <c r="CT1675" s="283"/>
      <c r="CU1675" s="283"/>
      <c r="CV1675" s="185"/>
      <c r="CW1675" s="185"/>
      <c r="CX1675" s="185"/>
      <c r="CY1675" s="185"/>
      <c r="CZ1675" s="185"/>
      <c r="DA1675" s="185"/>
      <c r="DB1675" s="1622"/>
      <c r="DC1675" s="1622"/>
      <c r="DD1675" s="1622"/>
      <c r="DE1675" s="185"/>
      <c r="DF1675" s="283"/>
      <c r="DG1675" s="185"/>
      <c r="DH1675" s="185"/>
      <c r="DI1675" s="185"/>
      <c r="DJ1675" s="185"/>
      <c r="DK1675" s="185"/>
      <c r="DL1675" s="185"/>
      <c r="DM1675" s="185"/>
      <c r="DN1675" s="185"/>
      <c r="DO1675" s="185"/>
      <c r="DP1675" s="283"/>
      <c r="DQ1675" s="185"/>
      <c r="DR1675" s="185"/>
      <c r="DS1675" s="185"/>
      <c r="DT1675" s="185"/>
      <c r="DU1675" s="185"/>
      <c r="DV1675" s="185"/>
      <c r="DW1675" s="185"/>
      <c r="DX1675" s="185"/>
      <c r="DY1675" s="185"/>
      <c r="DZ1675" s="2234"/>
      <c r="EA1675" s="283"/>
      <c r="EB1675" s="185"/>
      <c r="EC1675" s="185"/>
      <c r="ED1675" s="202"/>
      <c r="EE1675" s="202"/>
      <c r="EF1675" s="202"/>
      <c r="EG1675" s="202"/>
      <c r="EH1675" s="1614"/>
    </row>
    <row r="1676" spans="1:138" ht="15" hidden="1" customHeight="1" outlineLevel="2">
      <c r="A1676" s="67"/>
      <c r="B1676" s="23"/>
      <c r="C1676" s="95" t="s">
        <v>135</v>
      </c>
      <c r="D1676" s="96" t="s">
        <v>130</v>
      </c>
      <c r="E1676" s="67"/>
      <c r="F1676" s="67"/>
      <c r="G1676" s="67"/>
      <c r="H1676" s="84"/>
      <c r="I1676" s="67"/>
      <c r="J1676" s="67"/>
      <c r="K1676" s="67"/>
      <c r="L1676" s="67"/>
      <c r="M1676" s="2216"/>
      <c r="N1676" s="85"/>
      <c r="O1676" s="67"/>
      <c r="P1676" s="23"/>
      <c r="Q1676" s="185"/>
      <c r="R1676" s="185"/>
      <c r="S1676" s="185"/>
      <c r="T1676" s="185"/>
      <c r="U1676" s="185"/>
      <c r="V1676" s="84"/>
      <c r="W1676" s="67"/>
      <c r="X1676" s="67"/>
      <c r="Y1676" s="67"/>
      <c r="Z1676" s="67"/>
      <c r="AA1676" s="185"/>
      <c r="AB1676" s="185"/>
      <c r="AC1676" s="185"/>
      <c r="AD1676" s="185"/>
      <c r="AE1676" s="185"/>
      <c r="AF1676" s="23"/>
      <c r="AG1676" s="23"/>
      <c r="AH1676" s="185"/>
      <c r="AI1676" s="185"/>
      <c r="AJ1676" s="185"/>
      <c r="AK1676" s="185"/>
      <c r="AL1676" s="185"/>
      <c r="AM1676" s="185"/>
      <c r="AN1676" s="185"/>
      <c r="AO1676" s="185"/>
      <c r="AP1676" s="185"/>
      <c r="AQ1676" s="185"/>
      <c r="AR1676" s="185"/>
      <c r="AS1676" s="185"/>
      <c r="AT1676" s="185"/>
      <c r="AU1676" s="185"/>
      <c r="AV1676" s="185"/>
      <c r="AW1676" s="185"/>
      <c r="AX1676" s="185"/>
      <c r="AY1676" s="185"/>
      <c r="AZ1676" s="185"/>
      <c r="BA1676" s="185"/>
      <c r="BB1676" s="185"/>
      <c r="BC1676" s="185"/>
      <c r="BD1676" s="185"/>
      <c r="BE1676" s="185"/>
      <c r="BF1676" s="185"/>
      <c r="BG1676" s="185"/>
      <c r="BH1676" s="185"/>
      <c r="BI1676" s="185"/>
      <c r="BJ1676" s="185"/>
      <c r="BK1676" s="185"/>
      <c r="BL1676" s="185"/>
      <c r="BM1676" s="185"/>
      <c r="BN1676" s="185"/>
      <c r="BO1676" s="185"/>
      <c r="BP1676" s="185"/>
      <c r="BQ1676" s="185"/>
      <c r="BR1676" s="185"/>
      <c r="BS1676" s="185"/>
      <c r="BT1676" s="185"/>
      <c r="BU1676" s="185"/>
      <c r="BV1676" s="185"/>
      <c r="BW1676" s="185"/>
      <c r="BX1676" s="185"/>
      <c r="BY1676" s="185"/>
      <c r="BZ1676" s="185"/>
      <c r="CA1676" s="185"/>
      <c r="CB1676" s="185"/>
      <c r="CC1676" s="185"/>
      <c r="CD1676" s="185"/>
      <c r="CE1676" s="185"/>
      <c r="CF1676" s="185"/>
      <c r="CG1676" s="185"/>
      <c r="CH1676" s="185"/>
      <c r="CI1676" s="185"/>
      <c r="CJ1676" s="185"/>
      <c r="CK1676" s="185"/>
      <c r="CL1676" s="185"/>
      <c r="CM1676" s="185"/>
      <c r="CN1676" s="185"/>
      <c r="CO1676" s="185"/>
      <c r="CP1676" s="2234"/>
      <c r="CQ1676" s="2234"/>
      <c r="CR1676" s="2234"/>
      <c r="CS1676" s="283"/>
      <c r="CT1676" s="283"/>
      <c r="CU1676" s="283"/>
      <c r="CV1676" s="185"/>
      <c r="CW1676" s="185"/>
      <c r="CX1676" s="185"/>
      <c r="CY1676" s="185"/>
      <c r="CZ1676" s="185"/>
      <c r="DA1676" s="185"/>
      <c r="DB1676" s="1622"/>
      <c r="DC1676" s="1622"/>
      <c r="DD1676" s="1622"/>
      <c r="DE1676" s="185"/>
      <c r="DF1676" s="283"/>
      <c r="DG1676" s="185"/>
      <c r="DH1676" s="185"/>
      <c r="DI1676" s="185"/>
      <c r="DJ1676" s="185"/>
      <c r="DK1676" s="185"/>
      <c r="DL1676" s="185"/>
      <c r="DM1676" s="185"/>
      <c r="DN1676" s="185"/>
      <c r="DO1676" s="185"/>
      <c r="DP1676" s="283"/>
      <c r="DQ1676" s="185"/>
      <c r="DR1676" s="185"/>
      <c r="DS1676" s="185"/>
      <c r="DT1676" s="185"/>
      <c r="DU1676" s="185"/>
      <c r="DV1676" s="185"/>
      <c r="DW1676" s="185"/>
      <c r="DX1676" s="185"/>
      <c r="DY1676" s="185"/>
      <c r="DZ1676" s="2234"/>
      <c r="EA1676" s="283"/>
      <c r="EB1676" s="185"/>
      <c r="EC1676" s="185"/>
      <c r="ED1676" s="202"/>
      <c r="EE1676" s="202"/>
      <c r="EF1676" s="202"/>
      <c r="EG1676" s="202"/>
      <c r="EH1676" s="1614"/>
    </row>
    <row r="1677" spans="1:138" ht="15" hidden="1" customHeight="1" outlineLevel="2">
      <c r="A1677" s="67"/>
      <c r="B1677" s="23"/>
      <c r="C1677" s="95"/>
      <c r="D1677" s="96"/>
      <c r="E1677" s="67"/>
      <c r="F1677" s="67"/>
      <c r="G1677" s="67"/>
      <c r="H1677" s="86">
        <f>SUM(I1677:L1677)</f>
        <v>0</v>
      </c>
      <c r="I1677" s="67"/>
      <c r="J1677" s="67"/>
      <c r="K1677" s="67"/>
      <c r="L1677" s="67"/>
      <c r="M1677" s="2216"/>
      <c r="N1677" s="85"/>
      <c r="O1677" s="67"/>
      <c r="P1677" s="23"/>
      <c r="Q1677" s="185">
        <f>SUM(R1677:U1677)</f>
        <v>0</v>
      </c>
      <c r="R1677" s="196"/>
      <c r="S1677" s="196"/>
      <c r="T1677" s="196"/>
      <c r="U1677" s="196"/>
      <c r="V1677" s="86">
        <f>SUM(W1677:Z1677)</f>
        <v>0</v>
      </c>
      <c r="W1677" s="67"/>
      <c r="X1677" s="67"/>
      <c r="Y1677" s="67"/>
      <c r="Z1677" s="67"/>
      <c r="AA1677" s="185">
        <f>SUM(AB1677:AE1677)</f>
        <v>0</v>
      </c>
      <c r="AB1677" s="196"/>
      <c r="AC1677" s="196"/>
      <c r="AD1677" s="196"/>
      <c r="AE1677" s="196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  <c r="BC1677" s="33"/>
      <c r="BD1677" s="33"/>
      <c r="BE1677" s="33"/>
      <c r="BF1677" s="33"/>
      <c r="BG1677" s="33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33"/>
      <c r="BT1677" s="33"/>
      <c r="BU1677" s="33"/>
      <c r="BV1677" s="33"/>
      <c r="BW1677" s="33"/>
      <c r="BX1677" s="33"/>
      <c r="BY1677" s="33"/>
      <c r="BZ1677" s="33"/>
      <c r="CA1677" s="33"/>
      <c r="CB1677" s="33"/>
      <c r="CC1677" s="33"/>
      <c r="CD1677" s="33"/>
      <c r="CE1677" s="33"/>
      <c r="CF1677" s="33"/>
      <c r="CG1677" s="33"/>
      <c r="CH1677" s="33"/>
      <c r="CI1677" s="33"/>
      <c r="CJ1677" s="33"/>
      <c r="CK1677" s="33"/>
      <c r="CL1677" s="33"/>
      <c r="CM1677" s="33"/>
      <c r="CN1677" s="33"/>
      <c r="CO1677" s="33"/>
      <c r="CP1677" s="2239"/>
      <c r="CQ1677" s="2239"/>
      <c r="CR1677" s="2239"/>
      <c r="CS1677" s="210"/>
      <c r="CT1677" s="210"/>
      <c r="CU1677" s="210"/>
      <c r="CV1677" s="33"/>
      <c r="CW1677" s="33"/>
      <c r="CX1677" s="33"/>
      <c r="CY1677" s="33"/>
      <c r="CZ1677" s="33"/>
      <c r="DA1677" s="33"/>
      <c r="DB1677" s="1498"/>
      <c r="DC1677" s="1498"/>
      <c r="DD1677" s="1498"/>
      <c r="DE1677" s="33"/>
      <c r="DF1677" s="210"/>
      <c r="DG1677" s="33"/>
      <c r="DH1677" s="33"/>
      <c r="DI1677" s="33"/>
      <c r="DJ1677" s="33"/>
      <c r="DK1677" s="33"/>
      <c r="DL1677" s="33"/>
      <c r="DM1677" s="33"/>
      <c r="DN1677" s="185"/>
      <c r="DO1677" s="33"/>
      <c r="DP1677" s="210"/>
      <c r="DQ1677" s="33"/>
      <c r="DR1677" s="33"/>
      <c r="DS1677" s="33"/>
      <c r="DT1677" s="33"/>
      <c r="DU1677" s="33"/>
      <c r="DV1677" s="33"/>
      <c r="DW1677" s="33"/>
      <c r="DX1677" s="185"/>
      <c r="DY1677" s="33"/>
      <c r="DZ1677" s="2239"/>
      <c r="EA1677" s="210"/>
      <c r="EB1677" s="33"/>
      <c r="EC1677" s="33"/>
      <c r="ED1677" s="201"/>
      <c r="EE1677" s="201"/>
      <c r="EF1677" s="201"/>
      <c r="EG1677" s="201"/>
      <c r="EH1677" s="1581"/>
    </row>
    <row r="1678" spans="1:138" ht="15" hidden="1" customHeight="1" outlineLevel="2">
      <c r="A1678" s="67"/>
      <c r="B1678" s="23"/>
      <c r="C1678" s="95"/>
      <c r="D1678" s="23"/>
      <c r="E1678" s="67"/>
      <c r="F1678" s="67"/>
      <c r="G1678" s="67"/>
      <c r="H1678" s="86">
        <f>SUM(I1678:L1678)</f>
        <v>0</v>
      </c>
      <c r="I1678" s="67"/>
      <c r="J1678" s="67"/>
      <c r="K1678" s="67"/>
      <c r="L1678" s="67"/>
      <c r="M1678" s="2216"/>
      <c r="N1678" s="85"/>
      <c r="O1678" s="67"/>
      <c r="P1678" s="23"/>
      <c r="Q1678" s="185">
        <f>SUM(R1678:U1678)</f>
        <v>0</v>
      </c>
      <c r="R1678" s="196"/>
      <c r="S1678" s="196"/>
      <c r="T1678" s="196"/>
      <c r="U1678" s="196"/>
      <c r="V1678" s="86">
        <f>SUM(W1678:Z1678)</f>
        <v>0</v>
      </c>
      <c r="W1678" s="67"/>
      <c r="X1678" s="67"/>
      <c r="Y1678" s="67"/>
      <c r="Z1678" s="67"/>
      <c r="AA1678" s="185">
        <f>SUM(AB1678:AE1678)</f>
        <v>0</v>
      </c>
      <c r="AB1678" s="196"/>
      <c r="AC1678" s="196"/>
      <c r="AD1678" s="196"/>
      <c r="AE1678" s="196"/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AZ1678" s="33"/>
      <c r="BA1678" s="33"/>
      <c r="BB1678" s="33"/>
      <c r="BC1678" s="33"/>
      <c r="BD1678" s="33"/>
      <c r="BE1678" s="33"/>
      <c r="BF1678" s="33"/>
      <c r="BG1678" s="33"/>
      <c r="BH1678" s="33"/>
      <c r="BI1678" s="33"/>
      <c r="BJ1678" s="33"/>
      <c r="BK1678" s="33"/>
      <c r="BL1678" s="33"/>
      <c r="BM1678" s="33"/>
      <c r="BN1678" s="33"/>
      <c r="BO1678" s="33"/>
      <c r="BP1678" s="33"/>
      <c r="BQ1678" s="33"/>
      <c r="BR1678" s="33"/>
      <c r="BS1678" s="33"/>
      <c r="BT1678" s="33"/>
      <c r="BU1678" s="33"/>
      <c r="BV1678" s="33"/>
      <c r="BW1678" s="33"/>
      <c r="BX1678" s="33"/>
      <c r="BY1678" s="33"/>
      <c r="BZ1678" s="33"/>
      <c r="CA1678" s="33"/>
      <c r="CB1678" s="33"/>
      <c r="CC1678" s="33"/>
      <c r="CD1678" s="33"/>
      <c r="CE1678" s="33"/>
      <c r="CF1678" s="33"/>
      <c r="CG1678" s="33"/>
      <c r="CH1678" s="33"/>
      <c r="CI1678" s="33"/>
      <c r="CJ1678" s="33"/>
      <c r="CK1678" s="33"/>
      <c r="CL1678" s="33"/>
      <c r="CM1678" s="33"/>
      <c r="CN1678" s="33"/>
      <c r="CO1678" s="33"/>
      <c r="CP1678" s="2239"/>
      <c r="CQ1678" s="2239"/>
      <c r="CR1678" s="2239"/>
      <c r="CS1678" s="210"/>
      <c r="CT1678" s="210"/>
      <c r="CU1678" s="210"/>
      <c r="CV1678" s="33"/>
      <c r="CW1678" s="33"/>
      <c r="CX1678" s="33"/>
      <c r="CY1678" s="33"/>
      <c r="CZ1678" s="33"/>
      <c r="DA1678" s="33"/>
      <c r="DB1678" s="1498"/>
      <c r="DC1678" s="1498"/>
      <c r="DD1678" s="1498"/>
      <c r="DE1678" s="33"/>
      <c r="DF1678" s="210"/>
      <c r="DG1678" s="33"/>
      <c r="DH1678" s="33"/>
      <c r="DI1678" s="33"/>
      <c r="DJ1678" s="33"/>
      <c r="DK1678" s="33"/>
      <c r="DL1678" s="33"/>
      <c r="DM1678" s="33"/>
      <c r="DN1678" s="33"/>
      <c r="DO1678" s="33"/>
      <c r="DP1678" s="210"/>
      <c r="DQ1678" s="33"/>
      <c r="DR1678" s="33"/>
      <c r="DS1678" s="33"/>
      <c r="DT1678" s="33"/>
      <c r="DU1678" s="33"/>
      <c r="DV1678" s="33"/>
      <c r="DW1678" s="33"/>
      <c r="DX1678" s="33"/>
      <c r="DY1678" s="33"/>
      <c r="DZ1678" s="2239"/>
      <c r="EA1678" s="210"/>
      <c r="EB1678" s="33"/>
      <c r="EC1678" s="33"/>
      <c r="ED1678" s="201"/>
      <c r="EE1678" s="201"/>
      <c r="EF1678" s="201"/>
      <c r="EG1678" s="201"/>
      <c r="EH1678" s="1581"/>
    </row>
    <row r="1679" spans="1:138" ht="15" hidden="1" customHeight="1" outlineLevel="2">
      <c r="A1679" s="67"/>
      <c r="B1679" s="23"/>
      <c r="C1679" s="95" t="s">
        <v>49</v>
      </c>
      <c r="D1679" s="105" t="s">
        <v>1</v>
      </c>
      <c r="E1679" s="84"/>
      <c r="F1679" s="84"/>
      <c r="G1679" s="84"/>
      <c r="H1679" s="84"/>
      <c r="I1679" s="84"/>
      <c r="J1679" s="84"/>
      <c r="K1679" s="84"/>
      <c r="L1679" s="84"/>
      <c r="M1679" s="2199"/>
      <c r="N1679" s="68"/>
      <c r="O1679" s="84"/>
      <c r="P1679" s="185"/>
      <c r="Q1679" s="185"/>
      <c r="R1679" s="185"/>
      <c r="S1679" s="185"/>
      <c r="T1679" s="185"/>
      <c r="U1679" s="185"/>
      <c r="V1679" s="84"/>
      <c r="W1679" s="84"/>
      <c r="X1679" s="84"/>
      <c r="Y1679" s="84"/>
      <c r="Z1679" s="84"/>
      <c r="AA1679" s="185"/>
      <c r="AB1679" s="185"/>
      <c r="AC1679" s="185"/>
      <c r="AD1679" s="185"/>
      <c r="AE1679" s="185"/>
      <c r="AF1679" s="105"/>
      <c r="AG1679" s="105"/>
      <c r="AH1679" s="185">
        <f>SUM(AH1677:AH1678)</f>
        <v>0</v>
      </c>
      <c r="AI1679" s="185">
        <f>SUM(AI1677:AI1678)</f>
        <v>0</v>
      </c>
      <c r="AJ1679" s="185">
        <f t="shared" ref="AJ1679:AV1679" si="4383">SUM(AJ1677:AJ1678)</f>
        <v>0</v>
      </c>
      <c r="AK1679" s="185">
        <f t="shared" si="4383"/>
        <v>0</v>
      </c>
      <c r="AL1679" s="185">
        <f t="shared" si="4383"/>
        <v>0</v>
      </c>
      <c r="AM1679" s="185">
        <f t="shared" si="4383"/>
        <v>0</v>
      </c>
      <c r="AN1679" s="185">
        <f t="shared" si="4383"/>
        <v>0</v>
      </c>
      <c r="AO1679" s="185">
        <f t="shared" si="4383"/>
        <v>0</v>
      </c>
      <c r="AP1679" s="185">
        <f t="shared" si="4383"/>
        <v>0</v>
      </c>
      <c r="AQ1679" s="185">
        <f t="shared" si="4383"/>
        <v>0</v>
      </c>
      <c r="AR1679" s="185">
        <f t="shared" si="4383"/>
        <v>0</v>
      </c>
      <c r="AS1679" s="185">
        <f t="shared" si="4383"/>
        <v>0</v>
      </c>
      <c r="AT1679" s="185">
        <f t="shared" si="4383"/>
        <v>0</v>
      </c>
      <c r="AU1679" s="185">
        <f t="shared" si="4383"/>
        <v>0</v>
      </c>
      <c r="AV1679" s="185">
        <f t="shared" si="4383"/>
        <v>0</v>
      </c>
      <c r="AW1679" s="185">
        <f>SUM(AW1677:AW1678)</f>
        <v>0</v>
      </c>
      <c r="AX1679" s="185">
        <f>SUM(AX1677:AX1678)</f>
        <v>0</v>
      </c>
      <c r="AY1679" s="185">
        <f t="shared" ref="AY1679:BK1679" si="4384">SUM(AY1677:AY1678)</f>
        <v>0</v>
      </c>
      <c r="AZ1679" s="185">
        <f t="shared" si="4384"/>
        <v>0</v>
      </c>
      <c r="BA1679" s="185">
        <f t="shared" si="4384"/>
        <v>0</v>
      </c>
      <c r="BB1679" s="185">
        <f t="shared" si="4384"/>
        <v>0</v>
      </c>
      <c r="BC1679" s="185">
        <f t="shared" si="4384"/>
        <v>0</v>
      </c>
      <c r="BD1679" s="185">
        <f t="shared" si="4384"/>
        <v>0</v>
      </c>
      <c r="BE1679" s="185">
        <f t="shared" si="4384"/>
        <v>0</v>
      </c>
      <c r="BF1679" s="185">
        <f t="shared" si="4384"/>
        <v>0</v>
      </c>
      <c r="BG1679" s="185">
        <f t="shared" si="4384"/>
        <v>0</v>
      </c>
      <c r="BH1679" s="185">
        <f t="shared" si="4384"/>
        <v>0</v>
      </c>
      <c r="BI1679" s="185">
        <f t="shared" si="4384"/>
        <v>0</v>
      </c>
      <c r="BJ1679" s="185">
        <f t="shared" si="4384"/>
        <v>0</v>
      </c>
      <c r="BK1679" s="185">
        <f t="shared" si="4384"/>
        <v>0</v>
      </c>
      <c r="BL1679" s="185">
        <f>SUM(BL1677:BL1678)</f>
        <v>0</v>
      </c>
      <c r="BM1679" s="185">
        <f>SUM(BM1677:BM1678)</f>
        <v>0</v>
      </c>
      <c r="BN1679" s="185">
        <f t="shared" ref="BN1679:BZ1679" si="4385">SUM(BN1677:BN1678)</f>
        <v>0</v>
      </c>
      <c r="BO1679" s="185">
        <f t="shared" si="4385"/>
        <v>0</v>
      </c>
      <c r="BP1679" s="185">
        <f t="shared" si="4385"/>
        <v>0</v>
      </c>
      <c r="BQ1679" s="185">
        <f t="shared" si="4385"/>
        <v>0</v>
      </c>
      <c r="BR1679" s="185">
        <f t="shared" si="4385"/>
        <v>0</v>
      </c>
      <c r="BS1679" s="185">
        <f t="shared" si="4385"/>
        <v>0</v>
      </c>
      <c r="BT1679" s="185">
        <f t="shared" si="4385"/>
        <v>0</v>
      </c>
      <c r="BU1679" s="185">
        <f t="shared" si="4385"/>
        <v>0</v>
      </c>
      <c r="BV1679" s="185">
        <f t="shared" si="4385"/>
        <v>0</v>
      </c>
      <c r="BW1679" s="185">
        <f t="shared" si="4385"/>
        <v>0</v>
      </c>
      <c r="BX1679" s="185">
        <f t="shared" si="4385"/>
        <v>0</v>
      </c>
      <c r="BY1679" s="185">
        <f t="shared" si="4385"/>
        <v>0</v>
      </c>
      <c r="BZ1679" s="185">
        <f t="shared" si="4385"/>
        <v>0</v>
      </c>
      <c r="CA1679" s="185">
        <f>SUM(CA1677:CA1678)</f>
        <v>0</v>
      </c>
      <c r="CB1679" s="185">
        <f>SUM(CB1677:CB1678)</f>
        <v>0</v>
      </c>
      <c r="CC1679" s="185">
        <f t="shared" ref="CC1679:CO1679" si="4386">SUM(CC1677:CC1678)</f>
        <v>0</v>
      </c>
      <c r="CD1679" s="185">
        <f t="shared" si="4386"/>
        <v>0</v>
      </c>
      <c r="CE1679" s="185">
        <f t="shared" si="4386"/>
        <v>0</v>
      </c>
      <c r="CF1679" s="185">
        <f t="shared" si="4386"/>
        <v>0</v>
      </c>
      <c r="CG1679" s="185">
        <f t="shared" si="4386"/>
        <v>0</v>
      </c>
      <c r="CH1679" s="185">
        <f t="shared" si="4386"/>
        <v>0</v>
      </c>
      <c r="CI1679" s="185">
        <f t="shared" si="4386"/>
        <v>0</v>
      </c>
      <c r="CJ1679" s="185">
        <f t="shared" si="4386"/>
        <v>0</v>
      </c>
      <c r="CK1679" s="185">
        <f t="shared" si="4386"/>
        <v>0</v>
      </c>
      <c r="CL1679" s="185">
        <f t="shared" si="4386"/>
        <v>0</v>
      </c>
      <c r="CM1679" s="185">
        <f t="shared" si="4386"/>
        <v>0</v>
      </c>
      <c r="CN1679" s="185">
        <f t="shared" si="4386"/>
        <v>0</v>
      </c>
      <c r="CO1679" s="185">
        <f t="shared" si="4386"/>
        <v>0</v>
      </c>
      <c r="CP1679" s="2234">
        <f t="shared" ref="CP1679:CX1679" si="4387">SUM(CP1677:CP1678)</f>
        <v>0</v>
      </c>
      <c r="CQ1679" s="2234">
        <f t="shared" si="4387"/>
        <v>0</v>
      </c>
      <c r="CR1679" s="2234">
        <f t="shared" si="4387"/>
        <v>0</v>
      </c>
      <c r="CS1679" s="283">
        <f t="shared" si="4387"/>
        <v>0</v>
      </c>
      <c r="CT1679" s="283">
        <f t="shared" si="4387"/>
        <v>0</v>
      </c>
      <c r="CU1679" s="283">
        <f t="shared" si="4387"/>
        <v>0</v>
      </c>
      <c r="CV1679" s="185">
        <f t="shared" si="4387"/>
        <v>0</v>
      </c>
      <c r="CW1679" s="185">
        <f t="shared" si="4387"/>
        <v>0</v>
      </c>
      <c r="CX1679" s="185">
        <f t="shared" si="4387"/>
        <v>0</v>
      </c>
      <c r="CY1679" s="185">
        <f t="shared" ref="CY1679:DA1679" si="4388">SUM(CY1677:CY1678)</f>
        <v>0</v>
      </c>
      <c r="CZ1679" s="185">
        <f t="shared" si="4388"/>
        <v>0</v>
      </c>
      <c r="DA1679" s="185">
        <f t="shared" si="4388"/>
        <v>0</v>
      </c>
      <c r="DB1679" s="1622"/>
      <c r="DC1679" s="1622"/>
      <c r="DD1679" s="1622"/>
      <c r="DE1679" s="185">
        <f>SUM(DE1677:DE1678)</f>
        <v>0</v>
      </c>
      <c r="DF1679" s="283"/>
      <c r="DG1679" s="185"/>
      <c r="DH1679" s="185"/>
      <c r="DI1679" s="185"/>
      <c r="DJ1679" s="185"/>
      <c r="DK1679" s="185"/>
      <c r="DL1679" s="185"/>
      <c r="DM1679" s="185"/>
      <c r="DN1679" s="33"/>
      <c r="DO1679" s="185"/>
      <c r="DP1679" s="283"/>
      <c r="DQ1679" s="185"/>
      <c r="DR1679" s="185"/>
      <c r="DS1679" s="185"/>
      <c r="DT1679" s="185"/>
      <c r="DU1679" s="185"/>
      <c r="DV1679" s="185"/>
      <c r="DW1679" s="185"/>
      <c r="DX1679" s="33"/>
      <c r="DY1679" s="185"/>
      <c r="DZ1679" s="2234">
        <f>SUM(DZ1677:DZ1678)</f>
        <v>0</v>
      </c>
      <c r="EA1679" s="283">
        <f t="shared" ref="EA1679:EB1679" si="4389">SUM(EA1677:EA1678)</f>
        <v>0</v>
      </c>
      <c r="EB1679" s="185">
        <f t="shared" si="4389"/>
        <v>0</v>
      </c>
      <c r="EC1679" s="185">
        <f t="shared" ref="EC1679" si="4390">SUM(EC1677:EC1678)</f>
        <v>0</v>
      </c>
      <c r="ED1679" s="202"/>
      <c r="EE1679" s="202"/>
      <c r="EF1679" s="202"/>
      <c r="EG1679" s="202"/>
      <c r="EH1679" s="1614"/>
    </row>
    <row r="1680" spans="1:138" ht="15" hidden="1" customHeight="1" outlineLevel="2">
      <c r="A1680" s="67"/>
      <c r="B1680" s="23"/>
      <c r="C1680" s="95" t="s">
        <v>136</v>
      </c>
      <c r="D1680" s="96" t="s">
        <v>133</v>
      </c>
      <c r="E1680" s="84"/>
      <c r="F1680" s="84"/>
      <c r="G1680" s="84"/>
      <c r="H1680" s="84"/>
      <c r="I1680" s="84"/>
      <c r="J1680" s="84"/>
      <c r="K1680" s="84"/>
      <c r="L1680" s="84"/>
      <c r="M1680" s="2199"/>
      <c r="N1680" s="68"/>
      <c r="O1680" s="84"/>
      <c r="P1680" s="185"/>
      <c r="Q1680" s="185"/>
      <c r="R1680" s="185"/>
      <c r="S1680" s="185"/>
      <c r="T1680" s="185"/>
      <c r="U1680" s="185"/>
      <c r="V1680" s="84"/>
      <c r="W1680" s="84"/>
      <c r="X1680" s="84"/>
      <c r="Y1680" s="84"/>
      <c r="Z1680" s="84"/>
      <c r="AA1680" s="185"/>
      <c r="AB1680" s="185"/>
      <c r="AC1680" s="185"/>
      <c r="AD1680" s="185"/>
      <c r="AE1680" s="185"/>
      <c r="AF1680" s="23"/>
      <c r="AG1680" s="23"/>
      <c r="AH1680" s="185"/>
      <c r="AI1680" s="185"/>
      <c r="AJ1680" s="185"/>
      <c r="AK1680" s="185"/>
      <c r="AL1680" s="185"/>
      <c r="AM1680" s="185"/>
      <c r="AN1680" s="185"/>
      <c r="AO1680" s="185"/>
      <c r="AP1680" s="185"/>
      <c r="AQ1680" s="185"/>
      <c r="AR1680" s="185"/>
      <c r="AS1680" s="185"/>
      <c r="AT1680" s="185"/>
      <c r="AU1680" s="185"/>
      <c r="AV1680" s="185"/>
      <c r="AW1680" s="185"/>
      <c r="AX1680" s="185"/>
      <c r="AY1680" s="185"/>
      <c r="AZ1680" s="185"/>
      <c r="BA1680" s="185"/>
      <c r="BB1680" s="185"/>
      <c r="BC1680" s="185"/>
      <c r="BD1680" s="185"/>
      <c r="BE1680" s="185"/>
      <c r="BF1680" s="185"/>
      <c r="BG1680" s="185"/>
      <c r="BH1680" s="185"/>
      <c r="BI1680" s="185"/>
      <c r="BJ1680" s="185"/>
      <c r="BK1680" s="185"/>
      <c r="BL1680" s="185"/>
      <c r="BM1680" s="185"/>
      <c r="BN1680" s="185"/>
      <c r="BO1680" s="185"/>
      <c r="BP1680" s="185"/>
      <c r="BQ1680" s="185"/>
      <c r="BR1680" s="185"/>
      <c r="BS1680" s="185"/>
      <c r="BT1680" s="185"/>
      <c r="BU1680" s="185"/>
      <c r="BV1680" s="185"/>
      <c r="BW1680" s="185"/>
      <c r="BX1680" s="185"/>
      <c r="BY1680" s="185"/>
      <c r="BZ1680" s="185"/>
      <c r="CA1680" s="185"/>
      <c r="CB1680" s="185"/>
      <c r="CC1680" s="185"/>
      <c r="CD1680" s="185"/>
      <c r="CE1680" s="185"/>
      <c r="CF1680" s="185"/>
      <c r="CG1680" s="185"/>
      <c r="CH1680" s="185"/>
      <c r="CI1680" s="185"/>
      <c r="CJ1680" s="185"/>
      <c r="CK1680" s="185"/>
      <c r="CL1680" s="185"/>
      <c r="CM1680" s="185"/>
      <c r="CN1680" s="185"/>
      <c r="CO1680" s="185"/>
      <c r="CP1680" s="2234"/>
      <c r="CQ1680" s="2234"/>
      <c r="CR1680" s="2234"/>
      <c r="CS1680" s="283"/>
      <c r="CT1680" s="283"/>
      <c r="CU1680" s="283"/>
      <c r="CV1680" s="185"/>
      <c r="CW1680" s="185"/>
      <c r="CX1680" s="185"/>
      <c r="CY1680" s="185"/>
      <c r="CZ1680" s="185"/>
      <c r="DA1680" s="185"/>
      <c r="DB1680" s="1622"/>
      <c r="DC1680" s="1622"/>
      <c r="DD1680" s="1622"/>
      <c r="DE1680" s="185"/>
      <c r="DF1680" s="283"/>
      <c r="DG1680" s="185"/>
      <c r="DH1680" s="185"/>
      <c r="DI1680" s="185"/>
      <c r="DJ1680" s="185"/>
      <c r="DK1680" s="185"/>
      <c r="DL1680" s="185"/>
      <c r="DM1680" s="185"/>
      <c r="DN1680" s="185"/>
      <c r="DO1680" s="185"/>
      <c r="DP1680" s="283"/>
      <c r="DQ1680" s="185"/>
      <c r="DR1680" s="185"/>
      <c r="DS1680" s="185"/>
      <c r="DT1680" s="185"/>
      <c r="DU1680" s="185"/>
      <c r="DV1680" s="185"/>
      <c r="DW1680" s="185"/>
      <c r="DX1680" s="185"/>
      <c r="DY1680" s="185"/>
      <c r="DZ1680" s="2234"/>
      <c r="EA1680" s="283"/>
      <c r="EB1680" s="185"/>
      <c r="EC1680" s="185"/>
      <c r="ED1680" s="202"/>
      <c r="EE1680" s="202"/>
      <c r="EF1680" s="202"/>
      <c r="EG1680" s="202"/>
      <c r="EH1680" s="1614"/>
    </row>
    <row r="1681" spans="1:138" ht="15" hidden="1" customHeight="1" outlineLevel="2">
      <c r="A1681" s="67"/>
      <c r="B1681" s="23"/>
      <c r="C1681" s="95"/>
      <c r="D1681" s="96"/>
      <c r="E1681" s="67"/>
      <c r="F1681" s="67"/>
      <c r="G1681" s="67"/>
      <c r="H1681" s="86">
        <f>SUM(I1681:L1681)</f>
        <v>0</v>
      </c>
      <c r="I1681" s="67"/>
      <c r="J1681" s="67"/>
      <c r="K1681" s="67"/>
      <c r="L1681" s="67"/>
      <c r="M1681" s="2216"/>
      <c r="N1681" s="85"/>
      <c r="O1681" s="67"/>
      <c r="P1681" s="23"/>
      <c r="Q1681" s="185">
        <f>SUM(R1681:U1681)</f>
        <v>0</v>
      </c>
      <c r="R1681" s="196"/>
      <c r="S1681" s="196"/>
      <c r="T1681" s="196"/>
      <c r="U1681" s="196"/>
      <c r="V1681" s="86">
        <f>SUM(W1681:Z1681)</f>
        <v>0</v>
      </c>
      <c r="W1681" s="67"/>
      <c r="X1681" s="67"/>
      <c r="Y1681" s="67"/>
      <c r="Z1681" s="67"/>
      <c r="AA1681" s="185">
        <f>SUM(AB1681:AE1681)</f>
        <v>0</v>
      </c>
      <c r="AB1681" s="196"/>
      <c r="AC1681" s="196"/>
      <c r="AD1681" s="196"/>
      <c r="AE1681" s="196"/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AZ1681" s="33"/>
      <c r="BA1681" s="33"/>
      <c r="BB1681" s="33"/>
      <c r="BC1681" s="33"/>
      <c r="BD1681" s="33"/>
      <c r="BE1681" s="33"/>
      <c r="BF1681" s="33"/>
      <c r="BG1681" s="33"/>
      <c r="BH1681" s="33"/>
      <c r="BI1681" s="33"/>
      <c r="BJ1681" s="33"/>
      <c r="BK1681" s="33"/>
      <c r="BL1681" s="33"/>
      <c r="BM1681" s="33"/>
      <c r="BN1681" s="33"/>
      <c r="BO1681" s="33"/>
      <c r="BP1681" s="33"/>
      <c r="BQ1681" s="33"/>
      <c r="BR1681" s="33"/>
      <c r="BS1681" s="33"/>
      <c r="BT1681" s="33"/>
      <c r="BU1681" s="33"/>
      <c r="BV1681" s="33"/>
      <c r="BW1681" s="33"/>
      <c r="BX1681" s="33"/>
      <c r="BY1681" s="33"/>
      <c r="BZ1681" s="33"/>
      <c r="CA1681" s="33"/>
      <c r="CB1681" s="33"/>
      <c r="CC1681" s="33"/>
      <c r="CD1681" s="33"/>
      <c r="CE1681" s="33"/>
      <c r="CF1681" s="33"/>
      <c r="CG1681" s="33"/>
      <c r="CH1681" s="33"/>
      <c r="CI1681" s="33"/>
      <c r="CJ1681" s="33"/>
      <c r="CK1681" s="33"/>
      <c r="CL1681" s="33"/>
      <c r="CM1681" s="33"/>
      <c r="CN1681" s="33"/>
      <c r="CO1681" s="33"/>
      <c r="CP1681" s="2239"/>
      <c r="CQ1681" s="2239"/>
      <c r="CR1681" s="2239"/>
      <c r="CS1681" s="210"/>
      <c r="CT1681" s="210"/>
      <c r="CU1681" s="210"/>
      <c r="CV1681" s="33"/>
      <c r="CW1681" s="33"/>
      <c r="CX1681" s="33"/>
      <c r="CY1681" s="33"/>
      <c r="CZ1681" s="33"/>
      <c r="DA1681" s="33"/>
      <c r="DB1681" s="1498"/>
      <c r="DC1681" s="1498"/>
      <c r="DD1681" s="1498"/>
      <c r="DE1681" s="33"/>
      <c r="DF1681" s="210"/>
      <c r="DG1681" s="33"/>
      <c r="DH1681" s="33"/>
      <c r="DI1681" s="33"/>
      <c r="DJ1681" s="33"/>
      <c r="DK1681" s="33"/>
      <c r="DL1681" s="33"/>
      <c r="DM1681" s="33"/>
      <c r="DN1681" s="185"/>
      <c r="DO1681" s="33"/>
      <c r="DP1681" s="210"/>
      <c r="DQ1681" s="33"/>
      <c r="DR1681" s="33"/>
      <c r="DS1681" s="33"/>
      <c r="DT1681" s="33"/>
      <c r="DU1681" s="33"/>
      <c r="DV1681" s="33"/>
      <c r="DW1681" s="33"/>
      <c r="DX1681" s="185"/>
      <c r="DY1681" s="33"/>
      <c r="DZ1681" s="2239"/>
      <c r="EA1681" s="210"/>
      <c r="EB1681" s="33"/>
      <c r="EC1681" s="33"/>
      <c r="ED1681" s="201"/>
      <c r="EE1681" s="201"/>
      <c r="EF1681" s="201"/>
      <c r="EG1681" s="201"/>
      <c r="EH1681" s="1581"/>
    </row>
    <row r="1682" spans="1:138" ht="15" hidden="1" customHeight="1" outlineLevel="2">
      <c r="A1682" s="67"/>
      <c r="B1682" s="23"/>
      <c r="C1682" s="95"/>
      <c r="D1682" s="23"/>
      <c r="E1682" s="67"/>
      <c r="F1682" s="67"/>
      <c r="G1682" s="67"/>
      <c r="H1682" s="86">
        <f>SUM(I1682:L1682)</f>
        <v>0</v>
      </c>
      <c r="I1682" s="67"/>
      <c r="J1682" s="67"/>
      <c r="K1682" s="67"/>
      <c r="L1682" s="67"/>
      <c r="M1682" s="2216"/>
      <c r="N1682" s="85"/>
      <c r="O1682" s="67"/>
      <c r="P1682" s="23"/>
      <c r="Q1682" s="185">
        <f>SUM(R1682:U1682)</f>
        <v>0</v>
      </c>
      <c r="R1682" s="196"/>
      <c r="S1682" s="196"/>
      <c r="T1682" s="196"/>
      <c r="U1682" s="196"/>
      <c r="V1682" s="86">
        <f>SUM(W1682:Z1682)</f>
        <v>0</v>
      </c>
      <c r="W1682" s="67"/>
      <c r="X1682" s="67"/>
      <c r="Y1682" s="67"/>
      <c r="Z1682" s="67"/>
      <c r="AA1682" s="185">
        <f>SUM(AB1682:AE1682)</f>
        <v>0</v>
      </c>
      <c r="AB1682" s="196"/>
      <c r="AC1682" s="196"/>
      <c r="AD1682" s="196"/>
      <c r="AE1682" s="196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  <c r="BC1682" s="33"/>
      <c r="BD1682" s="33"/>
      <c r="BE1682" s="33"/>
      <c r="BF1682" s="33"/>
      <c r="BG1682" s="33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33"/>
      <c r="BT1682" s="33"/>
      <c r="BU1682" s="33"/>
      <c r="BV1682" s="33"/>
      <c r="BW1682" s="33"/>
      <c r="BX1682" s="33"/>
      <c r="BY1682" s="33"/>
      <c r="BZ1682" s="33"/>
      <c r="CA1682" s="33"/>
      <c r="CB1682" s="33"/>
      <c r="CC1682" s="33"/>
      <c r="CD1682" s="33"/>
      <c r="CE1682" s="33"/>
      <c r="CF1682" s="33"/>
      <c r="CG1682" s="33"/>
      <c r="CH1682" s="33"/>
      <c r="CI1682" s="33"/>
      <c r="CJ1682" s="33"/>
      <c r="CK1682" s="33"/>
      <c r="CL1682" s="33"/>
      <c r="CM1682" s="33"/>
      <c r="CN1682" s="33"/>
      <c r="CO1682" s="33"/>
      <c r="CP1682" s="2239"/>
      <c r="CQ1682" s="2239"/>
      <c r="CR1682" s="2239"/>
      <c r="CS1682" s="210"/>
      <c r="CT1682" s="210"/>
      <c r="CU1682" s="210"/>
      <c r="CV1682" s="33"/>
      <c r="CW1682" s="33"/>
      <c r="CX1682" s="33"/>
      <c r="CY1682" s="33"/>
      <c r="CZ1682" s="33"/>
      <c r="DA1682" s="33"/>
      <c r="DB1682" s="1498"/>
      <c r="DC1682" s="1498"/>
      <c r="DD1682" s="1498"/>
      <c r="DE1682" s="33"/>
      <c r="DF1682" s="210"/>
      <c r="DG1682" s="33"/>
      <c r="DH1682" s="33"/>
      <c r="DI1682" s="33"/>
      <c r="DJ1682" s="33"/>
      <c r="DK1682" s="33"/>
      <c r="DL1682" s="33"/>
      <c r="DM1682" s="33"/>
      <c r="DN1682" s="33"/>
      <c r="DO1682" s="33"/>
      <c r="DP1682" s="210"/>
      <c r="DQ1682" s="33"/>
      <c r="DR1682" s="33"/>
      <c r="DS1682" s="33"/>
      <c r="DT1682" s="33"/>
      <c r="DU1682" s="33"/>
      <c r="DV1682" s="33"/>
      <c r="DW1682" s="33"/>
      <c r="DX1682" s="33"/>
      <c r="DY1682" s="33"/>
      <c r="DZ1682" s="2239"/>
      <c r="EA1682" s="210"/>
      <c r="EB1682" s="33"/>
      <c r="EC1682" s="33"/>
      <c r="ED1682" s="201"/>
      <c r="EE1682" s="201"/>
      <c r="EF1682" s="201"/>
      <c r="EG1682" s="201"/>
      <c r="EH1682" s="1581"/>
    </row>
    <row r="1683" spans="1:138" ht="15" hidden="1" customHeight="1" outlineLevel="2">
      <c r="A1683" s="67"/>
      <c r="B1683" s="23"/>
      <c r="C1683" s="95" t="s">
        <v>49</v>
      </c>
      <c r="D1683" s="105" t="s">
        <v>1</v>
      </c>
      <c r="E1683" s="84"/>
      <c r="F1683" s="84"/>
      <c r="G1683" s="84"/>
      <c r="H1683" s="84"/>
      <c r="I1683" s="84"/>
      <c r="J1683" s="84"/>
      <c r="K1683" s="84"/>
      <c r="L1683" s="84"/>
      <c r="M1683" s="2199"/>
      <c r="N1683" s="68"/>
      <c r="O1683" s="84"/>
      <c r="P1683" s="185"/>
      <c r="Q1683" s="185"/>
      <c r="R1683" s="185"/>
      <c r="S1683" s="185"/>
      <c r="T1683" s="185"/>
      <c r="U1683" s="185"/>
      <c r="V1683" s="84"/>
      <c r="W1683" s="84"/>
      <c r="X1683" s="84"/>
      <c r="Y1683" s="84"/>
      <c r="Z1683" s="84"/>
      <c r="AA1683" s="185"/>
      <c r="AB1683" s="185"/>
      <c r="AC1683" s="185"/>
      <c r="AD1683" s="185"/>
      <c r="AE1683" s="185"/>
      <c r="AF1683" s="105"/>
      <c r="AG1683" s="105"/>
      <c r="AH1683" s="185">
        <f>SUM(AH1681:AH1682)</f>
        <v>0</v>
      </c>
      <c r="AI1683" s="185">
        <f>SUM(AI1681:AI1682)</f>
        <v>0</v>
      </c>
      <c r="AJ1683" s="185">
        <f t="shared" ref="AJ1683:AV1683" si="4391">SUM(AJ1681:AJ1682)</f>
        <v>0</v>
      </c>
      <c r="AK1683" s="185">
        <f t="shared" si="4391"/>
        <v>0</v>
      </c>
      <c r="AL1683" s="185">
        <f t="shared" si="4391"/>
        <v>0</v>
      </c>
      <c r="AM1683" s="185">
        <f t="shared" si="4391"/>
        <v>0</v>
      </c>
      <c r="AN1683" s="185">
        <f t="shared" si="4391"/>
        <v>0</v>
      </c>
      <c r="AO1683" s="185">
        <f t="shared" si="4391"/>
        <v>0</v>
      </c>
      <c r="AP1683" s="185">
        <f t="shared" si="4391"/>
        <v>0</v>
      </c>
      <c r="AQ1683" s="185">
        <f t="shared" si="4391"/>
        <v>0</v>
      </c>
      <c r="AR1683" s="185">
        <f t="shared" si="4391"/>
        <v>0</v>
      </c>
      <c r="AS1683" s="185">
        <f t="shared" si="4391"/>
        <v>0</v>
      </c>
      <c r="AT1683" s="185">
        <f t="shared" si="4391"/>
        <v>0</v>
      </c>
      <c r="AU1683" s="185">
        <f t="shared" si="4391"/>
        <v>0</v>
      </c>
      <c r="AV1683" s="185">
        <f t="shared" si="4391"/>
        <v>0</v>
      </c>
      <c r="AW1683" s="185">
        <f>SUM(AW1681:AW1682)</f>
        <v>0</v>
      </c>
      <c r="AX1683" s="185">
        <f>SUM(AX1681:AX1682)</f>
        <v>0</v>
      </c>
      <c r="AY1683" s="185">
        <f t="shared" ref="AY1683:BK1683" si="4392">SUM(AY1681:AY1682)</f>
        <v>0</v>
      </c>
      <c r="AZ1683" s="185">
        <f t="shared" si="4392"/>
        <v>0</v>
      </c>
      <c r="BA1683" s="185">
        <f t="shared" si="4392"/>
        <v>0</v>
      </c>
      <c r="BB1683" s="185">
        <f t="shared" si="4392"/>
        <v>0</v>
      </c>
      <c r="BC1683" s="185">
        <f t="shared" si="4392"/>
        <v>0</v>
      </c>
      <c r="BD1683" s="185">
        <f t="shared" si="4392"/>
        <v>0</v>
      </c>
      <c r="BE1683" s="185">
        <f t="shared" si="4392"/>
        <v>0</v>
      </c>
      <c r="BF1683" s="185">
        <f t="shared" si="4392"/>
        <v>0</v>
      </c>
      <c r="BG1683" s="185">
        <f t="shared" si="4392"/>
        <v>0</v>
      </c>
      <c r="BH1683" s="185">
        <f t="shared" si="4392"/>
        <v>0</v>
      </c>
      <c r="BI1683" s="185">
        <f t="shared" si="4392"/>
        <v>0</v>
      </c>
      <c r="BJ1683" s="185">
        <f t="shared" si="4392"/>
        <v>0</v>
      </c>
      <c r="BK1683" s="185">
        <f t="shared" si="4392"/>
        <v>0</v>
      </c>
      <c r="BL1683" s="185">
        <f>SUM(BL1681:BL1682)</f>
        <v>0</v>
      </c>
      <c r="BM1683" s="185">
        <f>SUM(BM1681:BM1682)</f>
        <v>0</v>
      </c>
      <c r="BN1683" s="185">
        <f t="shared" ref="BN1683:BZ1683" si="4393">SUM(BN1681:BN1682)</f>
        <v>0</v>
      </c>
      <c r="BO1683" s="185">
        <f t="shared" si="4393"/>
        <v>0</v>
      </c>
      <c r="BP1683" s="185">
        <f t="shared" si="4393"/>
        <v>0</v>
      </c>
      <c r="BQ1683" s="185">
        <f t="shared" si="4393"/>
        <v>0</v>
      </c>
      <c r="BR1683" s="185">
        <f t="shared" si="4393"/>
        <v>0</v>
      </c>
      <c r="BS1683" s="185">
        <f t="shared" si="4393"/>
        <v>0</v>
      </c>
      <c r="BT1683" s="185">
        <f t="shared" si="4393"/>
        <v>0</v>
      </c>
      <c r="BU1683" s="185">
        <f t="shared" si="4393"/>
        <v>0</v>
      </c>
      <c r="BV1683" s="185">
        <f t="shared" si="4393"/>
        <v>0</v>
      </c>
      <c r="BW1683" s="185">
        <f t="shared" si="4393"/>
        <v>0</v>
      </c>
      <c r="BX1683" s="185">
        <f t="shared" si="4393"/>
        <v>0</v>
      </c>
      <c r="BY1683" s="185">
        <f t="shared" si="4393"/>
        <v>0</v>
      </c>
      <c r="BZ1683" s="185">
        <f t="shared" si="4393"/>
        <v>0</v>
      </c>
      <c r="CA1683" s="185">
        <f>SUM(CA1681:CA1682)</f>
        <v>0</v>
      </c>
      <c r="CB1683" s="185">
        <f>SUM(CB1681:CB1682)</f>
        <v>0</v>
      </c>
      <c r="CC1683" s="185">
        <f t="shared" ref="CC1683:CO1683" si="4394">SUM(CC1681:CC1682)</f>
        <v>0</v>
      </c>
      <c r="CD1683" s="185">
        <f t="shared" si="4394"/>
        <v>0</v>
      </c>
      <c r="CE1683" s="185">
        <f t="shared" si="4394"/>
        <v>0</v>
      </c>
      <c r="CF1683" s="185">
        <f t="shared" si="4394"/>
        <v>0</v>
      </c>
      <c r="CG1683" s="185">
        <f t="shared" si="4394"/>
        <v>0</v>
      </c>
      <c r="CH1683" s="185">
        <f t="shared" si="4394"/>
        <v>0</v>
      </c>
      <c r="CI1683" s="185">
        <f t="shared" si="4394"/>
        <v>0</v>
      </c>
      <c r="CJ1683" s="185">
        <f t="shared" si="4394"/>
        <v>0</v>
      </c>
      <c r="CK1683" s="185">
        <f t="shared" si="4394"/>
        <v>0</v>
      </c>
      <c r="CL1683" s="185">
        <f t="shared" si="4394"/>
        <v>0</v>
      </c>
      <c r="CM1683" s="185">
        <f t="shared" si="4394"/>
        <v>0</v>
      </c>
      <c r="CN1683" s="185">
        <f t="shared" si="4394"/>
        <v>0</v>
      </c>
      <c r="CO1683" s="185">
        <f t="shared" si="4394"/>
        <v>0</v>
      </c>
      <c r="CP1683" s="2234">
        <f t="shared" ref="CP1683:CX1683" si="4395">SUM(CP1681:CP1682)</f>
        <v>0</v>
      </c>
      <c r="CQ1683" s="2234">
        <f t="shared" si="4395"/>
        <v>0</v>
      </c>
      <c r="CR1683" s="2234">
        <f t="shared" si="4395"/>
        <v>0</v>
      </c>
      <c r="CS1683" s="283">
        <f t="shared" si="4395"/>
        <v>0</v>
      </c>
      <c r="CT1683" s="283">
        <f t="shared" si="4395"/>
        <v>0</v>
      </c>
      <c r="CU1683" s="283">
        <f t="shared" si="4395"/>
        <v>0</v>
      </c>
      <c r="CV1683" s="185">
        <f t="shared" si="4395"/>
        <v>0</v>
      </c>
      <c r="CW1683" s="185">
        <f t="shared" si="4395"/>
        <v>0</v>
      </c>
      <c r="CX1683" s="185">
        <f t="shared" si="4395"/>
        <v>0</v>
      </c>
      <c r="CY1683" s="185">
        <f t="shared" ref="CY1683:DA1683" si="4396">SUM(CY1681:CY1682)</f>
        <v>0</v>
      </c>
      <c r="CZ1683" s="185">
        <f t="shared" si="4396"/>
        <v>0</v>
      </c>
      <c r="DA1683" s="185">
        <f t="shared" si="4396"/>
        <v>0</v>
      </c>
      <c r="DB1683" s="1622"/>
      <c r="DC1683" s="1622"/>
      <c r="DD1683" s="1498"/>
      <c r="DE1683" s="185">
        <f>SUM(DE1681:DE1682)</f>
        <v>0</v>
      </c>
      <c r="DF1683" s="283"/>
      <c r="DG1683" s="185"/>
      <c r="DH1683" s="185"/>
      <c r="DI1683" s="185"/>
      <c r="DJ1683" s="185"/>
      <c r="DK1683" s="185"/>
      <c r="DL1683" s="185"/>
      <c r="DM1683" s="185"/>
      <c r="DN1683" s="33"/>
      <c r="DO1683" s="185"/>
      <c r="DP1683" s="283"/>
      <c r="DQ1683" s="185"/>
      <c r="DR1683" s="185"/>
      <c r="DS1683" s="185"/>
      <c r="DT1683" s="185"/>
      <c r="DU1683" s="185"/>
      <c r="DV1683" s="185"/>
      <c r="DW1683" s="185"/>
      <c r="DX1683" s="33"/>
      <c r="DY1683" s="185"/>
      <c r="DZ1683" s="2234">
        <f>SUM(DZ1681:DZ1682)</f>
        <v>0</v>
      </c>
      <c r="EA1683" s="283">
        <f t="shared" ref="EA1683:EB1683" si="4397">SUM(EA1681:EA1682)</f>
        <v>0</v>
      </c>
      <c r="EB1683" s="185">
        <f t="shared" si="4397"/>
        <v>0</v>
      </c>
      <c r="EC1683" s="185">
        <f t="shared" ref="EC1683" si="4398">SUM(EC1681:EC1682)</f>
        <v>0</v>
      </c>
      <c r="ED1683" s="202"/>
      <c r="EE1683" s="202"/>
      <c r="EF1683" s="202"/>
      <c r="EG1683" s="202"/>
      <c r="EH1683" s="1614"/>
    </row>
    <row r="1684" spans="1:138" ht="15" hidden="1" customHeight="1" outlineLevel="2">
      <c r="A1684" s="67"/>
      <c r="B1684" s="23"/>
      <c r="C1684" s="95" t="s">
        <v>137</v>
      </c>
      <c r="D1684" s="96" t="s">
        <v>134</v>
      </c>
      <c r="E1684" s="84"/>
      <c r="F1684" s="84"/>
      <c r="G1684" s="84"/>
      <c r="H1684" s="84"/>
      <c r="I1684" s="84"/>
      <c r="J1684" s="84"/>
      <c r="K1684" s="84"/>
      <c r="L1684" s="84"/>
      <c r="M1684" s="2199"/>
      <c r="N1684" s="68"/>
      <c r="O1684" s="84"/>
      <c r="P1684" s="185"/>
      <c r="Q1684" s="185"/>
      <c r="R1684" s="185"/>
      <c r="S1684" s="185"/>
      <c r="T1684" s="185"/>
      <c r="U1684" s="185"/>
      <c r="V1684" s="84"/>
      <c r="W1684" s="84"/>
      <c r="X1684" s="84"/>
      <c r="Y1684" s="84"/>
      <c r="Z1684" s="84"/>
      <c r="AA1684" s="185"/>
      <c r="AB1684" s="185"/>
      <c r="AC1684" s="185"/>
      <c r="AD1684" s="185"/>
      <c r="AE1684" s="185"/>
      <c r="AF1684" s="23"/>
      <c r="AG1684" s="23"/>
      <c r="AH1684" s="185"/>
      <c r="AI1684" s="185"/>
      <c r="AJ1684" s="185"/>
      <c r="AK1684" s="185"/>
      <c r="AL1684" s="185"/>
      <c r="AM1684" s="185"/>
      <c r="AN1684" s="185"/>
      <c r="AO1684" s="185"/>
      <c r="AP1684" s="185"/>
      <c r="AQ1684" s="185"/>
      <c r="AR1684" s="185"/>
      <c r="AS1684" s="185"/>
      <c r="AT1684" s="185"/>
      <c r="AU1684" s="185"/>
      <c r="AV1684" s="185"/>
      <c r="AW1684" s="185"/>
      <c r="AX1684" s="185"/>
      <c r="AY1684" s="185"/>
      <c r="AZ1684" s="185"/>
      <c r="BA1684" s="185"/>
      <c r="BB1684" s="185"/>
      <c r="BC1684" s="185"/>
      <c r="BD1684" s="185"/>
      <c r="BE1684" s="185"/>
      <c r="BF1684" s="185"/>
      <c r="BG1684" s="185"/>
      <c r="BH1684" s="185"/>
      <c r="BI1684" s="185"/>
      <c r="BJ1684" s="185"/>
      <c r="BK1684" s="185"/>
      <c r="BL1684" s="185"/>
      <c r="BM1684" s="185"/>
      <c r="BN1684" s="185"/>
      <c r="BO1684" s="185"/>
      <c r="BP1684" s="185"/>
      <c r="BQ1684" s="185"/>
      <c r="BR1684" s="185"/>
      <c r="BS1684" s="185"/>
      <c r="BT1684" s="185"/>
      <c r="BU1684" s="185"/>
      <c r="BV1684" s="185"/>
      <c r="BW1684" s="185"/>
      <c r="BX1684" s="185"/>
      <c r="BY1684" s="185"/>
      <c r="BZ1684" s="185"/>
      <c r="CA1684" s="185"/>
      <c r="CB1684" s="185"/>
      <c r="CC1684" s="185"/>
      <c r="CD1684" s="185"/>
      <c r="CE1684" s="185"/>
      <c r="CF1684" s="185"/>
      <c r="CG1684" s="185"/>
      <c r="CH1684" s="185"/>
      <c r="CI1684" s="185"/>
      <c r="CJ1684" s="185"/>
      <c r="CK1684" s="185"/>
      <c r="CL1684" s="185"/>
      <c r="CM1684" s="185"/>
      <c r="CN1684" s="185"/>
      <c r="CO1684" s="185"/>
      <c r="CP1684" s="2234"/>
      <c r="CQ1684" s="2234"/>
      <c r="CR1684" s="2234"/>
      <c r="CS1684" s="283"/>
      <c r="CT1684" s="283"/>
      <c r="CU1684" s="283"/>
      <c r="CV1684" s="185"/>
      <c r="CW1684" s="185"/>
      <c r="CX1684" s="185"/>
      <c r="CY1684" s="185"/>
      <c r="CZ1684" s="185"/>
      <c r="DA1684" s="185"/>
      <c r="DB1684" s="1622"/>
      <c r="DC1684" s="1622"/>
      <c r="DD1684" s="1622"/>
      <c r="DE1684" s="185"/>
      <c r="DF1684" s="283"/>
      <c r="DG1684" s="185"/>
      <c r="DH1684" s="185"/>
      <c r="DI1684" s="185"/>
      <c r="DJ1684" s="185"/>
      <c r="DK1684" s="185"/>
      <c r="DL1684" s="185"/>
      <c r="DM1684" s="185"/>
      <c r="DN1684" s="185"/>
      <c r="DO1684" s="185"/>
      <c r="DP1684" s="283"/>
      <c r="DQ1684" s="185"/>
      <c r="DR1684" s="185"/>
      <c r="DS1684" s="185"/>
      <c r="DT1684" s="185"/>
      <c r="DU1684" s="185"/>
      <c r="DV1684" s="185"/>
      <c r="DW1684" s="185"/>
      <c r="DX1684" s="185"/>
      <c r="DY1684" s="185"/>
      <c r="DZ1684" s="2234"/>
      <c r="EA1684" s="283"/>
      <c r="EB1684" s="185"/>
      <c r="EC1684" s="185"/>
      <c r="ED1684" s="202"/>
      <c r="EE1684" s="202"/>
      <c r="EF1684" s="202"/>
      <c r="EG1684" s="202"/>
      <c r="EH1684" s="1614"/>
    </row>
    <row r="1685" spans="1:138" ht="15" hidden="1" customHeight="1" outlineLevel="2">
      <c r="A1685" s="67"/>
      <c r="B1685" s="23"/>
      <c r="C1685" s="95"/>
      <c r="D1685" s="96"/>
      <c r="E1685" s="67"/>
      <c r="F1685" s="67"/>
      <c r="G1685" s="67"/>
      <c r="H1685" s="86">
        <f>SUM(I1685:L1685)</f>
        <v>0</v>
      </c>
      <c r="I1685" s="67"/>
      <c r="J1685" s="67"/>
      <c r="K1685" s="67"/>
      <c r="L1685" s="67"/>
      <c r="M1685" s="2216"/>
      <c r="N1685" s="85"/>
      <c r="O1685" s="67"/>
      <c r="P1685" s="23"/>
      <c r="Q1685" s="185">
        <f>SUM(R1685:U1685)</f>
        <v>0</v>
      </c>
      <c r="R1685" s="196"/>
      <c r="S1685" s="196"/>
      <c r="T1685" s="196"/>
      <c r="U1685" s="196"/>
      <c r="V1685" s="86">
        <f>SUM(W1685:Z1685)</f>
        <v>0</v>
      </c>
      <c r="W1685" s="67"/>
      <c r="X1685" s="67"/>
      <c r="Y1685" s="67"/>
      <c r="Z1685" s="67"/>
      <c r="AA1685" s="185">
        <f>SUM(AB1685:AE1685)</f>
        <v>0</v>
      </c>
      <c r="AB1685" s="196"/>
      <c r="AC1685" s="196"/>
      <c r="AD1685" s="196"/>
      <c r="AE1685" s="196"/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AZ1685" s="33"/>
      <c r="BA1685" s="33"/>
      <c r="BB1685" s="33"/>
      <c r="BC1685" s="33"/>
      <c r="BD1685" s="33"/>
      <c r="BE1685" s="33"/>
      <c r="BF1685" s="33"/>
      <c r="BG1685" s="33"/>
      <c r="BH1685" s="33"/>
      <c r="BI1685" s="33"/>
      <c r="BJ1685" s="33"/>
      <c r="BK1685" s="33"/>
      <c r="BL1685" s="33"/>
      <c r="BM1685" s="33"/>
      <c r="BN1685" s="33"/>
      <c r="BO1685" s="33"/>
      <c r="BP1685" s="33"/>
      <c r="BQ1685" s="33"/>
      <c r="BR1685" s="33"/>
      <c r="BS1685" s="33"/>
      <c r="BT1685" s="33"/>
      <c r="BU1685" s="33"/>
      <c r="BV1685" s="33"/>
      <c r="BW1685" s="33"/>
      <c r="BX1685" s="33"/>
      <c r="BY1685" s="33"/>
      <c r="BZ1685" s="33"/>
      <c r="CA1685" s="33"/>
      <c r="CB1685" s="33"/>
      <c r="CC1685" s="33"/>
      <c r="CD1685" s="33"/>
      <c r="CE1685" s="33"/>
      <c r="CF1685" s="33"/>
      <c r="CG1685" s="33"/>
      <c r="CH1685" s="33"/>
      <c r="CI1685" s="33"/>
      <c r="CJ1685" s="33"/>
      <c r="CK1685" s="33"/>
      <c r="CL1685" s="33"/>
      <c r="CM1685" s="33"/>
      <c r="CN1685" s="33"/>
      <c r="CO1685" s="33"/>
      <c r="CP1685" s="2239"/>
      <c r="CQ1685" s="2239"/>
      <c r="CR1685" s="2239"/>
      <c r="CS1685" s="210"/>
      <c r="CT1685" s="210"/>
      <c r="CU1685" s="210"/>
      <c r="CV1685" s="33"/>
      <c r="CW1685" s="33"/>
      <c r="CX1685" s="33"/>
      <c r="CY1685" s="33"/>
      <c r="CZ1685" s="33"/>
      <c r="DA1685" s="33"/>
      <c r="DB1685" s="1496"/>
      <c r="DC1685" s="1498"/>
      <c r="DD1685" s="1498"/>
      <c r="DE1685" s="33"/>
      <c r="DF1685" s="210"/>
      <c r="DG1685" s="33"/>
      <c r="DH1685" s="33"/>
      <c r="DI1685" s="33"/>
      <c r="DJ1685" s="33"/>
      <c r="DK1685" s="33"/>
      <c r="DL1685" s="33"/>
      <c r="DM1685" s="33"/>
      <c r="DN1685" s="185"/>
      <c r="DO1685" s="33"/>
      <c r="DP1685" s="210"/>
      <c r="DQ1685" s="33"/>
      <c r="DR1685" s="33"/>
      <c r="DS1685" s="33"/>
      <c r="DT1685" s="33"/>
      <c r="DU1685" s="33"/>
      <c r="DV1685" s="33"/>
      <c r="DW1685" s="33"/>
      <c r="DX1685" s="185"/>
      <c r="DY1685" s="33"/>
      <c r="DZ1685" s="2239"/>
      <c r="EA1685" s="210"/>
      <c r="EB1685" s="33"/>
      <c r="EC1685" s="33"/>
      <c r="ED1685" s="201"/>
      <c r="EE1685" s="201"/>
      <c r="EF1685" s="201"/>
      <c r="EG1685" s="201"/>
      <c r="EH1685" s="1581"/>
    </row>
    <row r="1686" spans="1:138" ht="15" hidden="1" customHeight="1" outlineLevel="2">
      <c r="A1686" s="67"/>
      <c r="B1686" s="23"/>
      <c r="C1686" s="95"/>
      <c r="D1686" s="23"/>
      <c r="E1686" s="67"/>
      <c r="F1686" s="67"/>
      <c r="G1686" s="67"/>
      <c r="H1686" s="86">
        <f>SUM(I1686:L1686)</f>
        <v>0</v>
      </c>
      <c r="I1686" s="67"/>
      <c r="J1686" s="67"/>
      <c r="K1686" s="67"/>
      <c r="L1686" s="67"/>
      <c r="M1686" s="2216"/>
      <c r="N1686" s="85"/>
      <c r="O1686" s="67"/>
      <c r="P1686" s="23"/>
      <c r="Q1686" s="185">
        <f>SUM(R1686:U1686)</f>
        <v>0</v>
      </c>
      <c r="R1686" s="196"/>
      <c r="S1686" s="196"/>
      <c r="T1686" s="196"/>
      <c r="U1686" s="196"/>
      <c r="V1686" s="86">
        <f>SUM(W1686:Z1686)</f>
        <v>0</v>
      </c>
      <c r="W1686" s="67"/>
      <c r="X1686" s="67"/>
      <c r="Y1686" s="67"/>
      <c r="Z1686" s="67"/>
      <c r="AA1686" s="185">
        <f>SUM(AB1686:AE1686)</f>
        <v>0</v>
      </c>
      <c r="AB1686" s="196"/>
      <c r="AC1686" s="196"/>
      <c r="AD1686" s="196"/>
      <c r="AE1686" s="196"/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  <c r="AZ1686" s="33"/>
      <c r="BA1686" s="33"/>
      <c r="BB1686" s="33"/>
      <c r="BC1686" s="33"/>
      <c r="BD1686" s="33"/>
      <c r="BE1686" s="33"/>
      <c r="BF1686" s="33"/>
      <c r="BG1686" s="33"/>
      <c r="BH1686" s="33"/>
      <c r="BI1686" s="33"/>
      <c r="BJ1686" s="33"/>
      <c r="BK1686" s="33"/>
      <c r="BL1686" s="33"/>
      <c r="BM1686" s="33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  <c r="CG1686" s="33"/>
      <c r="CH1686" s="33"/>
      <c r="CI1686" s="33"/>
      <c r="CJ1686" s="33"/>
      <c r="CK1686" s="33"/>
      <c r="CL1686" s="33"/>
      <c r="CM1686" s="33"/>
      <c r="CN1686" s="33"/>
      <c r="CO1686" s="33"/>
      <c r="CP1686" s="2239"/>
      <c r="CQ1686" s="2239"/>
      <c r="CR1686" s="2239"/>
      <c r="CS1686" s="210"/>
      <c r="CT1686" s="210"/>
      <c r="CU1686" s="210"/>
      <c r="CV1686" s="33"/>
      <c r="CW1686" s="33"/>
      <c r="CX1686" s="33"/>
      <c r="CY1686" s="33"/>
      <c r="CZ1686" s="33"/>
      <c r="DA1686" s="33"/>
      <c r="DB1686" s="495"/>
      <c r="DC1686" s="495"/>
      <c r="DD1686" s="495"/>
      <c r="DE1686" s="33"/>
      <c r="DF1686" s="210"/>
      <c r="DG1686" s="33"/>
      <c r="DH1686" s="33"/>
      <c r="DI1686" s="33"/>
      <c r="DJ1686" s="33"/>
      <c r="DK1686" s="33"/>
      <c r="DL1686" s="33"/>
      <c r="DM1686" s="33"/>
      <c r="DN1686" s="33"/>
      <c r="DO1686" s="33"/>
      <c r="DP1686" s="210"/>
      <c r="DQ1686" s="33"/>
      <c r="DR1686" s="33"/>
      <c r="DS1686" s="33"/>
      <c r="DT1686" s="33"/>
      <c r="DU1686" s="33"/>
      <c r="DV1686" s="33"/>
      <c r="DW1686" s="33"/>
      <c r="DX1686" s="33"/>
      <c r="DY1686" s="33"/>
      <c r="DZ1686" s="2239"/>
      <c r="EA1686" s="210"/>
      <c r="EB1686" s="33"/>
      <c r="EC1686" s="33"/>
      <c r="ED1686" s="201"/>
      <c r="EE1686" s="201"/>
      <c r="EF1686" s="201"/>
      <c r="EG1686" s="201"/>
      <c r="EH1686" s="201"/>
    </row>
    <row r="1687" spans="1:138" ht="15" hidden="1" customHeight="1" outlineLevel="2" thickBot="1">
      <c r="A1687" s="81"/>
      <c r="B1687" s="50"/>
      <c r="C1687" s="100" t="s">
        <v>49</v>
      </c>
      <c r="D1687" s="107" t="s">
        <v>1</v>
      </c>
      <c r="E1687" s="108"/>
      <c r="F1687" s="108"/>
      <c r="G1687" s="108"/>
      <c r="H1687" s="108"/>
      <c r="I1687" s="108"/>
      <c r="J1687" s="108"/>
      <c r="K1687" s="108"/>
      <c r="L1687" s="108"/>
      <c r="M1687" s="2200"/>
      <c r="N1687" s="82"/>
      <c r="O1687" s="108"/>
      <c r="P1687" s="192"/>
      <c r="Q1687" s="192"/>
      <c r="R1687" s="192"/>
      <c r="S1687" s="192"/>
      <c r="T1687" s="192"/>
      <c r="U1687" s="192"/>
      <c r="V1687" s="108"/>
      <c r="W1687" s="108"/>
      <c r="X1687" s="108"/>
      <c r="Y1687" s="108"/>
      <c r="Z1687" s="108"/>
      <c r="AA1687" s="192"/>
      <c r="AB1687" s="192"/>
      <c r="AC1687" s="192"/>
      <c r="AD1687" s="192"/>
      <c r="AE1687" s="192"/>
      <c r="AF1687" s="107"/>
      <c r="AG1687" s="107"/>
      <c r="AH1687" s="192"/>
      <c r="AI1687" s="192">
        <f>SUM(AI1685:AI1686)</f>
        <v>0</v>
      </c>
      <c r="AJ1687" s="192">
        <f t="shared" ref="AJ1687" si="4399">SUM(AJ1685:AJ1686)</f>
        <v>0</v>
      </c>
      <c r="AK1687" s="192"/>
      <c r="AL1687" s="192">
        <f t="shared" ref="AL1687:AM1687" si="4400">SUM(AL1685:AL1686)</f>
        <v>0</v>
      </c>
      <c r="AM1687" s="192">
        <f t="shared" si="4400"/>
        <v>0</v>
      </c>
      <c r="AN1687" s="192"/>
      <c r="AO1687" s="192">
        <f t="shared" ref="AO1687:AP1687" si="4401">SUM(AO1685:AO1686)</f>
        <v>0</v>
      </c>
      <c r="AP1687" s="192">
        <f t="shared" si="4401"/>
        <v>0</v>
      </c>
      <c r="AQ1687" s="192"/>
      <c r="AR1687" s="192">
        <f t="shared" ref="AR1687:AS1687" si="4402">SUM(AR1685:AR1686)</f>
        <v>0</v>
      </c>
      <c r="AS1687" s="192">
        <f t="shared" si="4402"/>
        <v>0</v>
      </c>
      <c r="AT1687" s="192"/>
      <c r="AU1687" s="192">
        <f t="shared" ref="AU1687:AV1687" si="4403">SUM(AU1685:AU1686)</f>
        <v>0</v>
      </c>
      <c r="AV1687" s="192">
        <f t="shared" si="4403"/>
        <v>0</v>
      </c>
      <c r="AW1687" s="192"/>
      <c r="AX1687" s="192">
        <f>SUM(AX1685:AX1686)</f>
        <v>0</v>
      </c>
      <c r="AY1687" s="192">
        <f t="shared" ref="AY1687" si="4404">SUM(AY1685:AY1686)</f>
        <v>0</v>
      </c>
      <c r="AZ1687" s="192"/>
      <c r="BA1687" s="192">
        <f t="shared" ref="BA1687:BB1687" si="4405">SUM(BA1685:BA1686)</f>
        <v>0</v>
      </c>
      <c r="BB1687" s="192">
        <f t="shared" si="4405"/>
        <v>0</v>
      </c>
      <c r="BC1687" s="192"/>
      <c r="BD1687" s="192">
        <f t="shared" ref="BD1687:BE1687" si="4406">SUM(BD1685:BD1686)</f>
        <v>0</v>
      </c>
      <c r="BE1687" s="192">
        <f t="shared" si="4406"/>
        <v>0</v>
      </c>
      <c r="BF1687" s="192"/>
      <c r="BG1687" s="192">
        <f t="shared" ref="BG1687:BH1687" si="4407">SUM(BG1685:BG1686)</f>
        <v>0</v>
      </c>
      <c r="BH1687" s="192">
        <f t="shared" si="4407"/>
        <v>0</v>
      </c>
      <c r="BI1687" s="192"/>
      <c r="BJ1687" s="192">
        <f t="shared" ref="BJ1687:BK1687" si="4408">SUM(BJ1685:BJ1686)</f>
        <v>0</v>
      </c>
      <c r="BK1687" s="192">
        <f t="shared" si="4408"/>
        <v>0</v>
      </c>
      <c r="BL1687" s="192"/>
      <c r="BM1687" s="192">
        <f>SUM(BM1685:BM1686)</f>
        <v>0</v>
      </c>
      <c r="BN1687" s="192">
        <f t="shared" ref="BN1687" si="4409">SUM(BN1685:BN1686)</f>
        <v>0</v>
      </c>
      <c r="BO1687" s="192"/>
      <c r="BP1687" s="192">
        <f t="shared" ref="BP1687:BQ1687" si="4410">SUM(BP1685:BP1686)</f>
        <v>0</v>
      </c>
      <c r="BQ1687" s="192">
        <f t="shared" si="4410"/>
        <v>0</v>
      </c>
      <c r="BR1687" s="192"/>
      <c r="BS1687" s="192">
        <f t="shared" ref="BS1687:BT1687" si="4411">SUM(BS1685:BS1686)</f>
        <v>0</v>
      </c>
      <c r="BT1687" s="192">
        <f t="shared" si="4411"/>
        <v>0</v>
      </c>
      <c r="BU1687" s="192"/>
      <c r="BV1687" s="192">
        <f t="shared" ref="BV1687:BW1687" si="4412">SUM(BV1685:BV1686)</f>
        <v>0</v>
      </c>
      <c r="BW1687" s="192">
        <f t="shared" si="4412"/>
        <v>0</v>
      </c>
      <c r="BX1687" s="192"/>
      <c r="BY1687" s="192">
        <f t="shared" ref="BY1687:BZ1687" si="4413">SUM(BY1685:BY1686)</f>
        <v>0</v>
      </c>
      <c r="BZ1687" s="192">
        <f t="shared" si="4413"/>
        <v>0</v>
      </c>
      <c r="CA1687" s="192"/>
      <c r="CB1687" s="192">
        <f>SUM(CB1685:CB1686)</f>
        <v>0</v>
      </c>
      <c r="CC1687" s="192">
        <f t="shared" ref="CC1687" si="4414">SUM(CC1685:CC1686)</f>
        <v>0</v>
      </c>
      <c r="CD1687" s="192"/>
      <c r="CE1687" s="192">
        <f t="shared" ref="CE1687:CF1687" si="4415">SUM(CE1685:CE1686)</f>
        <v>0</v>
      </c>
      <c r="CF1687" s="192">
        <f t="shared" si="4415"/>
        <v>0</v>
      </c>
      <c r="CG1687" s="192"/>
      <c r="CH1687" s="192">
        <f t="shared" ref="CH1687:CI1687" si="4416">SUM(CH1685:CH1686)</f>
        <v>0</v>
      </c>
      <c r="CI1687" s="192">
        <f t="shared" si="4416"/>
        <v>0</v>
      </c>
      <c r="CJ1687" s="192"/>
      <c r="CK1687" s="192">
        <f t="shared" ref="CK1687:CL1687" si="4417">SUM(CK1685:CK1686)</f>
        <v>0</v>
      </c>
      <c r="CL1687" s="192">
        <f t="shared" si="4417"/>
        <v>0</v>
      </c>
      <c r="CM1687" s="192"/>
      <c r="CN1687" s="192">
        <f t="shared" ref="CN1687:CO1687" si="4418">SUM(CN1685:CN1686)</f>
        <v>0</v>
      </c>
      <c r="CO1687" s="192">
        <f t="shared" si="4418"/>
        <v>0</v>
      </c>
      <c r="CP1687" s="2313"/>
      <c r="CQ1687" s="2313">
        <f t="shared" ref="CQ1687:CR1687" si="4419">SUM(CQ1685:CQ1686)</f>
        <v>0</v>
      </c>
      <c r="CR1687" s="2313">
        <f t="shared" si="4419"/>
        <v>0</v>
      </c>
      <c r="CS1687" s="285"/>
      <c r="CT1687" s="285">
        <f t="shared" ref="CT1687:CU1687" si="4420">SUM(CT1685:CT1686)</f>
        <v>0</v>
      </c>
      <c r="CU1687" s="285">
        <f t="shared" si="4420"/>
        <v>0</v>
      </c>
      <c r="CV1687" s="192"/>
      <c r="CW1687" s="192">
        <f t="shared" ref="CW1687:CX1687" si="4421">SUM(CW1685:CW1686)</f>
        <v>0</v>
      </c>
      <c r="CX1687" s="192">
        <f t="shared" si="4421"/>
        <v>0</v>
      </c>
      <c r="CY1687" s="192"/>
      <c r="CZ1687" s="192">
        <f t="shared" ref="CZ1687:DA1687" si="4422">SUM(CZ1685:CZ1686)</f>
        <v>0</v>
      </c>
      <c r="DA1687" s="192">
        <f t="shared" si="4422"/>
        <v>0</v>
      </c>
      <c r="DB1687" s="494"/>
      <c r="DC1687" s="494"/>
      <c r="DD1687" s="494"/>
      <c r="DE1687" s="192">
        <f>SUM(DE1685:DE1686)</f>
        <v>0</v>
      </c>
      <c r="DF1687" s="285"/>
      <c r="DG1687" s="192"/>
      <c r="DH1687" s="192"/>
      <c r="DI1687" s="192"/>
      <c r="DJ1687" s="192"/>
      <c r="DK1687" s="192"/>
      <c r="DL1687" s="192"/>
      <c r="DM1687" s="192"/>
      <c r="DN1687" s="33"/>
      <c r="DO1687" s="192"/>
      <c r="DP1687" s="285"/>
      <c r="DQ1687" s="192"/>
      <c r="DR1687" s="192"/>
      <c r="DS1687" s="192"/>
      <c r="DT1687" s="192"/>
      <c r="DU1687" s="192"/>
      <c r="DV1687" s="192"/>
      <c r="DW1687" s="192"/>
      <c r="DX1687" s="33"/>
      <c r="DY1687" s="192"/>
      <c r="DZ1687" s="2313">
        <f>SUM(DZ1685:DZ1686)</f>
        <v>0</v>
      </c>
      <c r="EA1687" s="285">
        <f t="shared" ref="EA1687:EB1687" si="4423">SUM(EA1685:EA1686)</f>
        <v>0</v>
      </c>
      <c r="EB1687" s="192">
        <f t="shared" si="4423"/>
        <v>0</v>
      </c>
      <c r="EC1687" s="192">
        <f t="shared" ref="EC1687" si="4424">SUM(EC1685:EC1686)</f>
        <v>0</v>
      </c>
      <c r="ED1687" s="202"/>
      <c r="EE1687" s="202"/>
      <c r="EF1687" s="202"/>
      <c r="EG1687" s="202"/>
      <c r="EH1687" s="202"/>
    </row>
    <row r="1688" spans="1:138" ht="21.75" hidden="1" customHeight="1" outlineLevel="2" thickBot="1">
      <c r="A1688" s="109"/>
      <c r="B1688" s="110"/>
      <c r="C1688" s="111"/>
      <c r="D1688" s="112" t="s">
        <v>1</v>
      </c>
      <c r="E1688" s="113"/>
      <c r="F1688" s="113"/>
      <c r="G1688" s="113"/>
      <c r="H1688" s="113"/>
      <c r="I1688" s="113"/>
      <c r="J1688" s="113"/>
      <c r="K1688" s="113"/>
      <c r="L1688" s="113"/>
      <c r="M1688" s="2217"/>
      <c r="N1688" s="768"/>
      <c r="O1688" s="113"/>
      <c r="P1688" s="194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94"/>
      <c r="AG1688" s="194"/>
      <c r="AH1688" s="194"/>
      <c r="AI1688" s="194">
        <f>AI1581+AI1586+AI1592+AI1597+AI1604+AI1609+AI1614+AI1619+AI1624+AI1629+AI1635+AI1640+AI1645+AI1650+AI1655+AI1660+AI1666+AI1670+AI1674+AI1679+AI1683+AI1687</f>
        <v>0</v>
      </c>
      <c r="AJ1688" s="194">
        <f>AJ1581+AJ1586+AJ1592+AJ1597+AJ1604+AJ1609+AJ1614+AJ1619+AJ1624+AJ1629+AJ1635+AJ1640+AJ1645+AJ1650+AJ1655+AJ1660+AJ1666+AJ1670+AJ1674+AJ1679+AJ1683+AJ1687</f>
        <v>0</v>
      </c>
      <c r="AK1688" s="194"/>
      <c r="AL1688" s="194">
        <f>AL1581+AL1586+AL1592+AL1597+AL1604+AL1609+AL1614+AL1619+AL1624+AL1629+AL1635+AL1640+AL1645+AL1650+AL1655+AL1660+AL1666+AL1670+AL1674+AL1679+AL1683+AL1687</f>
        <v>0</v>
      </c>
      <c r="AM1688" s="194">
        <f>AM1581+AM1586+AM1592+AM1597+AM1604+AM1609+AM1614+AM1619+AM1624+AM1629+AM1635+AM1640+AM1645+AM1650+AM1655+AM1660+AM1666+AM1670+AM1674+AM1679+AM1683+AM1687</f>
        <v>0</v>
      </c>
      <c r="AN1688" s="194"/>
      <c r="AO1688" s="194">
        <f>AO1581+AO1586+AO1592+AO1597+AO1604+AO1609+AO1614+AO1619+AO1624+AO1629+AO1635+AO1640+AO1645+AO1650+AO1655+AO1660+AO1666+AO1670+AO1674+AO1679+AO1683+AO1687</f>
        <v>0</v>
      </c>
      <c r="AP1688" s="194">
        <f>AP1581+AP1586+AP1592+AP1597+AP1604+AP1609+AP1614+AP1619+AP1624+AP1629+AP1635+AP1640+AP1645+AP1650+AP1655+AP1660+AP1666+AP1670+AP1674+AP1679+AP1683+AP1687</f>
        <v>0</v>
      </c>
      <c r="AQ1688" s="194"/>
      <c r="AR1688" s="194">
        <f>AR1581+AR1586+AR1592+AR1597+AR1604+AR1609+AR1614+AR1619+AR1624+AR1629+AR1635+AR1640+AR1645+AR1650+AR1655+AR1660+AR1666+AR1670+AR1674+AR1679+AR1683+AR1687</f>
        <v>0</v>
      </c>
      <c r="AS1688" s="194">
        <f>AS1581+AS1586+AS1592+AS1597+AS1604+AS1609+AS1614+AS1619+AS1624+AS1629+AS1635+AS1640+AS1645+AS1650+AS1655+AS1660+AS1666+AS1670+AS1674+AS1679+AS1683+AS1687</f>
        <v>0</v>
      </c>
      <c r="AT1688" s="194"/>
      <c r="AU1688" s="194">
        <f>AU1581+AU1586+AU1592+AU1597+AU1604+AU1609+AU1614+AU1619+AU1624+AU1629+AU1635+AU1640+AU1645+AU1650+AU1655+AU1660+AU1666+AU1670+AU1674+AU1679+AU1683+AU1687</f>
        <v>0</v>
      </c>
      <c r="AV1688" s="194">
        <f>AV1581+AV1586+AV1592+AV1597+AV1604+AV1609+AV1614+AV1619+AV1624+AV1629+AV1635+AV1640+AV1645+AV1650+AV1655+AV1660+AV1666+AV1670+AV1674+AV1679+AV1683+AV1687</f>
        <v>0</v>
      </c>
      <c r="AW1688" s="194"/>
      <c r="AX1688" s="194">
        <f>AX1581+AX1586+AX1592+AX1597+AX1604+AX1609+AX1614+AX1619+AX1624+AX1629+AX1635+AX1640+AX1645+AX1650+AX1655+AX1660+AX1666+AX1670+AX1674+AX1679+AX1683+AX1687</f>
        <v>0</v>
      </c>
      <c r="AY1688" s="194">
        <f>AY1581+AY1586+AY1592+AY1597+AY1604+AY1609+AY1614+AY1619+AY1624+AY1629+AY1635+AY1640+AY1645+AY1650+AY1655+AY1660+AY1666+AY1670+AY1674+AY1679+AY1683+AY1687</f>
        <v>0</v>
      </c>
      <c r="AZ1688" s="194"/>
      <c r="BA1688" s="194">
        <f>BA1581+BA1586+BA1592+BA1597+BA1604+BA1609+BA1614+BA1619+BA1624+BA1629+BA1635+BA1640+BA1645+BA1650+BA1655+BA1660+BA1666+BA1670+BA1674+BA1679+BA1683+BA1687</f>
        <v>0</v>
      </c>
      <c r="BB1688" s="194">
        <f>BB1581+BB1586+BB1592+BB1597+BB1604+BB1609+BB1614+BB1619+BB1624+BB1629+BB1635+BB1640+BB1645+BB1650+BB1655+BB1660+BB1666+BB1670+BB1674+BB1679+BB1683+BB1687</f>
        <v>0</v>
      </c>
      <c r="BC1688" s="194"/>
      <c r="BD1688" s="194">
        <f>BD1581+BD1586+BD1592+BD1597+BD1604+BD1609+BD1614+BD1619+BD1624+BD1629+BD1635+BD1640+BD1645+BD1650+BD1655+BD1660+BD1666+BD1670+BD1674+BD1679+BD1683+BD1687</f>
        <v>0</v>
      </c>
      <c r="BE1688" s="194">
        <f>BE1581+BE1586+BE1592+BE1597+BE1604+BE1609+BE1614+BE1619+BE1624+BE1629+BE1635+BE1640+BE1645+BE1650+BE1655+BE1660+BE1666+BE1670+BE1674+BE1679+BE1683+BE1687</f>
        <v>0</v>
      </c>
      <c r="BF1688" s="194"/>
      <c r="BG1688" s="194">
        <f>BG1581+BG1586+BG1592+BG1597+BG1604+BG1609+BG1614+BG1619+BG1624+BG1629+BG1635+BG1640+BG1645+BG1650+BG1655+BG1660+BG1666+BG1670+BG1674+BG1679+BG1683+BG1687</f>
        <v>0</v>
      </c>
      <c r="BH1688" s="194">
        <f>BH1581+BH1586+BH1592+BH1597+BH1604+BH1609+BH1614+BH1619+BH1624+BH1629+BH1635+BH1640+BH1645+BH1650+BH1655+BH1660+BH1666+BH1670+BH1674+BH1679+BH1683+BH1687</f>
        <v>0</v>
      </c>
      <c r="BI1688" s="194"/>
      <c r="BJ1688" s="194">
        <f>BJ1581+BJ1586+BJ1592+BJ1597+BJ1604+BJ1609+BJ1614+BJ1619+BJ1624+BJ1629+BJ1635+BJ1640+BJ1645+BJ1650+BJ1655+BJ1660+BJ1666+BJ1670+BJ1674+BJ1679+BJ1683+BJ1687</f>
        <v>0</v>
      </c>
      <c r="BK1688" s="194">
        <f>BK1581+BK1586+BK1592+BK1597+BK1604+BK1609+BK1614+BK1619+BK1624+BK1629+BK1635+BK1640+BK1645+BK1650+BK1655+BK1660+BK1666+BK1670+BK1674+BK1679+BK1683+BK1687</f>
        <v>0</v>
      </c>
      <c r="BL1688" s="194"/>
      <c r="BM1688" s="194">
        <f>BM1581+BM1586+BM1592+BM1597+BM1604+BM1609+BM1614+BM1619+BM1624+BM1629+BM1635+BM1640+BM1645+BM1650+BM1655+BM1660+BM1666+BM1670+BM1674+BM1679+BM1683+BM1687</f>
        <v>0</v>
      </c>
      <c r="BN1688" s="194">
        <f>BN1581+BN1586+BN1592+BN1597+BN1604+BN1609+BN1614+BN1619+BN1624+BN1629+BN1635+BN1640+BN1645+BN1650+BN1655+BN1660+BN1666+BN1670+BN1674+BN1679+BN1683+BN1687</f>
        <v>0</v>
      </c>
      <c r="BO1688" s="194"/>
      <c r="BP1688" s="194">
        <f>BP1581+BP1586+BP1592+BP1597+BP1604+BP1609+BP1614+BP1619+BP1624+BP1629+BP1635+BP1640+BP1645+BP1650+BP1655+BP1660+BP1666+BP1670+BP1674+BP1679+BP1683+BP1687</f>
        <v>0</v>
      </c>
      <c r="BQ1688" s="194">
        <f>BQ1581+BQ1586+BQ1592+BQ1597+BQ1604+BQ1609+BQ1614+BQ1619+BQ1624+BQ1629+BQ1635+BQ1640+BQ1645+BQ1650+BQ1655+BQ1660+BQ1666+BQ1670+BQ1674+BQ1679+BQ1683+BQ1687</f>
        <v>0</v>
      </c>
      <c r="BR1688" s="194"/>
      <c r="BS1688" s="194">
        <f>BS1581+BS1586+BS1592+BS1597+BS1604+BS1609+BS1614+BS1619+BS1624+BS1629+BS1635+BS1640+BS1645+BS1650+BS1655+BS1660+BS1666+BS1670+BS1674+BS1679+BS1683+BS1687</f>
        <v>0</v>
      </c>
      <c r="BT1688" s="194">
        <f>BT1581+BT1586+BT1592+BT1597+BT1604+BT1609+BT1614+BT1619+BT1624+BT1629+BT1635+BT1640+BT1645+BT1650+BT1655+BT1660+BT1666+BT1670+BT1674+BT1679+BT1683+BT1687</f>
        <v>0</v>
      </c>
      <c r="BU1688" s="194"/>
      <c r="BV1688" s="194">
        <f>BV1581+BV1586+BV1592+BV1597+BV1604+BV1609+BV1614+BV1619+BV1624+BV1629+BV1635+BV1640+BV1645+BV1650+BV1655+BV1660+BV1666+BV1670+BV1674+BV1679+BV1683+BV1687</f>
        <v>0</v>
      </c>
      <c r="BW1688" s="194">
        <f>BW1581+BW1586+BW1592+BW1597+BW1604+BW1609+BW1614+BW1619+BW1624+BW1629+BW1635+BW1640+BW1645+BW1650+BW1655+BW1660+BW1666+BW1670+BW1674+BW1679+BW1683+BW1687</f>
        <v>0</v>
      </c>
      <c r="BX1688" s="194"/>
      <c r="BY1688" s="194">
        <f>BY1581+BY1586+BY1592+BY1597+BY1604+BY1609+BY1614+BY1619+BY1624+BY1629+BY1635+BY1640+BY1645+BY1650+BY1655+BY1660+BY1666+BY1670+BY1674+BY1679+BY1683+BY1687</f>
        <v>0</v>
      </c>
      <c r="BZ1688" s="194">
        <f>BZ1581+BZ1586+BZ1592+BZ1597+BZ1604+BZ1609+BZ1614+BZ1619+BZ1624+BZ1629+BZ1635+BZ1640+BZ1645+BZ1650+BZ1655+BZ1660+BZ1666+BZ1670+BZ1674+BZ1679+BZ1683+BZ1687</f>
        <v>0</v>
      </c>
      <c r="CA1688" s="194"/>
      <c r="CB1688" s="194">
        <f>CB1581+CB1586+CB1592+CB1597+CB1604+CB1609+CB1614+CB1619+CB1624+CB1629+CB1635+CB1640+CB1645+CB1650+CB1655+CB1660+CB1666+CB1670+CB1674+CB1679+CB1683+CB1687</f>
        <v>0</v>
      </c>
      <c r="CC1688" s="194">
        <f>CC1581+CC1586+CC1592+CC1597+CC1604+CC1609+CC1614+CC1619+CC1624+CC1629+CC1635+CC1640+CC1645+CC1650+CC1655+CC1660+CC1666+CC1670+CC1674+CC1679+CC1683+CC1687</f>
        <v>0</v>
      </c>
      <c r="CD1688" s="194"/>
      <c r="CE1688" s="194">
        <f>CE1581+CE1586+CE1592+CE1597+CE1604+CE1609+CE1614+CE1619+CE1624+CE1629+CE1635+CE1640+CE1645+CE1650+CE1655+CE1660+CE1666+CE1670+CE1674+CE1679+CE1683+CE1687</f>
        <v>0</v>
      </c>
      <c r="CF1688" s="194">
        <f>CF1581+CF1586+CF1592+CF1597+CF1604+CF1609+CF1614+CF1619+CF1624+CF1629+CF1635+CF1640+CF1645+CF1650+CF1655+CF1660+CF1666+CF1670+CF1674+CF1679+CF1683+CF1687</f>
        <v>0</v>
      </c>
      <c r="CG1688" s="194"/>
      <c r="CH1688" s="194">
        <f>CH1581+CH1586+CH1592+CH1597+CH1604+CH1609+CH1614+CH1619+CH1624+CH1629+CH1635+CH1640+CH1645+CH1650+CH1655+CH1660+CH1666+CH1670+CH1674+CH1679+CH1683+CH1687</f>
        <v>0</v>
      </c>
      <c r="CI1688" s="194">
        <f>CI1581+CI1586+CI1592+CI1597+CI1604+CI1609+CI1614+CI1619+CI1624+CI1629+CI1635+CI1640+CI1645+CI1650+CI1655+CI1660+CI1666+CI1670+CI1674+CI1679+CI1683+CI1687</f>
        <v>0</v>
      </c>
      <c r="CJ1688" s="194"/>
      <c r="CK1688" s="194">
        <f>CK1581+CK1586+CK1592+CK1597+CK1604+CK1609+CK1614+CK1619+CK1624+CK1629+CK1635+CK1640+CK1645+CK1650+CK1655+CK1660+CK1666+CK1670+CK1674+CK1679+CK1683+CK1687</f>
        <v>0</v>
      </c>
      <c r="CL1688" s="194">
        <f>CL1581+CL1586+CL1592+CL1597+CL1604+CL1609+CL1614+CL1619+CL1624+CL1629+CL1635+CL1640+CL1645+CL1650+CL1655+CL1660+CL1666+CL1670+CL1674+CL1679+CL1683+CL1687</f>
        <v>0</v>
      </c>
      <c r="CM1688" s="194"/>
      <c r="CN1688" s="194">
        <f>CN1581+CN1586+CN1592+CN1597+CN1604+CN1609+CN1614+CN1619+CN1624+CN1629+CN1635+CN1640+CN1645+CN1650+CN1655+CN1660+CN1666+CN1670+CN1674+CN1679+CN1683+CN1687</f>
        <v>0</v>
      </c>
      <c r="CO1688" s="194">
        <f>CO1581+CO1586+CO1592+CO1597+CO1604+CO1609+CO1614+CO1619+CO1624+CO1629+CO1635+CO1640+CO1645+CO1650+CO1655+CO1660+CO1666+CO1670+CO1674+CO1679+CO1683+CO1687</f>
        <v>0</v>
      </c>
      <c r="CP1688" s="2320"/>
      <c r="CQ1688" s="2320">
        <f>CQ1581+CQ1586+CQ1592+CQ1597+CQ1604+CQ1609+CQ1614+CQ1619+CQ1624+CQ1629+CQ1635+CQ1640+CQ1645+CQ1650+CQ1655+CQ1660+CQ1666+CQ1670+CQ1674+CQ1679+CQ1683+CQ1687</f>
        <v>0</v>
      </c>
      <c r="CR1688" s="2320">
        <f>CR1581+CR1586+CR1592+CR1597+CR1604+CR1609+CR1614+CR1619+CR1624+CR1629+CR1635+CR1640+CR1645+CR1650+CR1655+CR1660+CR1666+CR1670+CR1674+CR1679+CR1683+CR1687</f>
        <v>0</v>
      </c>
      <c r="CS1688" s="286"/>
      <c r="CT1688" s="286">
        <f>CT1581+CT1586+CT1592+CT1597+CT1604+CT1609+CT1614+CT1619+CT1624+CT1629+CT1635+CT1640+CT1645+CT1650+CT1655+CT1660+CT1666+CT1670+CT1674+CT1679+CT1683+CT1687</f>
        <v>0</v>
      </c>
      <c r="CU1688" s="286">
        <f>CU1581+CU1586+CU1592+CU1597+CU1604+CU1609+CU1614+CU1619+CU1624+CU1629+CU1635+CU1640+CU1645+CU1650+CU1655+CU1660+CU1666+CU1670+CU1674+CU1679+CU1683+CU1687</f>
        <v>0</v>
      </c>
      <c r="CV1688" s="194"/>
      <c r="CW1688" s="194">
        <f>CW1581+CW1586+CW1592+CW1597+CW1604+CW1609+CW1614+CW1619+CW1624+CW1629+CW1635+CW1640+CW1645+CW1650+CW1655+CW1660+CW1666+CW1670+CW1674+CW1679+CW1683+CW1687</f>
        <v>0</v>
      </c>
      <c r="CX1688" s="194">
        <f>CX1581+CX1586+CX1592+CX1597+CX1604+CX1609+CX1614+CX1619+CX1624+CX1629+CX1635+CX1640+CX1645+CX1650+CX1655+CX1660+CX1666+CX1670+CX1674+CX1679+CX1683+CX1687</f>
        <v>0</v>
      </c>
      <c r="CY1688" s="194"/>
      <c r="CZ1688" s="194">
        <f>CZ1581+CZ1586+CZ1592+CZ1597+CZ1604+CZ1609+CZ1614+CZ1619+CZ1624+CZ1629+CZ1635+CZ1640+CZ1645+CZ1650+CZ1655+CZ1660+CZ1666+CZ1670+CZ1674+CZ1679+CZ1683+CZ1687</f>
        <v>0</v>
      </c>
      <c r="DA1688" s="194">
        <f>DA1581+DA1586+DA1592+DA1597+DA1604+DA1609+DA1614+DA1619+DA1624+DA1629+DA1635+DA1640+DA1645+DA1650+DA1655+DA1660+DA1666+DA1670+DA1674+DA1679+DA1683+DA1687</f>
        <v>0</v>
      </c>
      <c r="DB1688" s="494"/>
      <c r="DC1688" s="494"/>
      <c r="DD1688" s="494"/>
      <c r="DE1688" s="194">
        <f t="shared" ref="DE1688:EB1688" si="4425">DE1581+DE1586+DE1592+DE1597+DE1604+DE1609+DE1614+DE1619+DE1624+DE1629+DE1635+DE1640+DE1645+DE1650+DE1655+DE1660+DE1666+DE1670+DE1674+DE1679+DE1683+DE1687</f>
        <v>0</v>
      </c>
      <c r="DF1688" s="286"/>
      <c r="DG1688" s="194"/>
      <c r="DH1688" s="194"/>
      <c r="DI1688" s="194"/>
      <c r="DJ1688" s="194"/>
      <c r="DK1688" s="194"/>
      <c r="DL1688" s="194"/>
      <c r="DM1688" s="194"/>
      <c r="DN1688" s="192"/>
      <c r="DO1688" s="194"/>
      <c r="DP1688" s="286"/>
      <c r="DQ1688" s="194"/>
      <c r="DR1688" s="194"/>
      <c r="DS1688" s="194"/>
      <c r="DT1688" s="194"/>
      <c r="DU1688" s="194"/>
      <c r="DV1688" s="194"/>
      <c r="DW1688" s="194"/>
      <c r="DX1688" s="192"/>
      <c r="DY1688" s="194"/>
      <c r="DZ1688" s="2320">
        <f t="shared" si="4425"/>
        <v>0</v>
      </c>
      <c r="EA1688" s="286">
        <f t="shared" si="4425"/>
        <v>0</v>
      </c>
      <c r="EB1688" s="194">
        <f t="shared" si="4425"/>
        <v>0</v>
      </c>
      <c r="EC1688" s="194">
        <f t="shared" ref="EC1688" si="4426">EC1581+EC1586+EC1592+EC1597+EC1604+EC1609+EC1614+EC1619+EC1624+EC1629+EC1635+EC1640+EC1645+EC1650+EC1655+EC1660+EC1666+EC1670+EC1674+EC1679+EC1683+EC1687</f>
        <v>0</v>
      </c>
      <c r="ED1688" s="202"/>
      <c r="EE1688" s="202"/>
      <c r="EF1688" s="202"/>
      <c r="EG1688" s="202"/>
      <c r="EH1688" s="202"/>
    </row>
    <row r="1689" spans="1:138" ht="15.75" collapsed="1" thickBot="1">
      <c r="DN1689" s="194"/>
      <c r="DX1689" s="194"/>
    </row>
  </sheetData>
  <customSheetViews>
    <customSheetView guid="{9C5F982F-1B52-475C-A2F6-A74F67F3DA33}" scale="75" showPageBreaks="1" printArea="1" hiddenRows="1" hiddenColumns="1" view="pageBreakPreview">
      <pane xSplit="4" ySplit="11" topLeftCell="R812" activePane="bottomRight" state="frozen"/>
      <selection pane="bottomRight" activeCell="DE1697" sqref="DE1697"/>
      <rowBreaks count="1" manualBreakCount="1">
        <brk id="76" max="16383" man="1"/>
      </rowBreaks>
      <colBreaks count="2" manualBreakCount="2">
        <brk id="37" max="1048575" man="1"/>
        <brk id="106" max="1048575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"/>
    </customSheetView>
    <customSheetView guid="{7BBB2A25-4F99-4A82-970A-3B9A9287565C}" scale="73" showPageBreaks="1" fitToPage="1" hiddenRows="1" hiddenColumns="1" view="pageBreakPreview">
      <pane xSplit="4" ySplit="12" topLeftCell="E110" activePane="bottomRight" state="frozen"/>
      <selection pane="bottomRight" activeCell="A77" sqref="A77:XFD109"/>
      <colBreaks count="1" manualBreakCount="1">
        <brk id="78" max="1048575" man="1"/>
      </colBreaks>
      <pageMargins left="0.22" right="0.19685039370078741" top="0.55118110236220474" bottom="0.35433070866141736" header="0.19685039370078741" footer="0.19685039370078741"/>
      <pageSetup paperSize="8" scale="10" orientation="landscape" r:id="rId2"/>
    </customSheetView>
    <customSheetView guid="{4316F077-8756-48CE-BE73-F69B03303FE2}" scale="70" showPageBreaks="1" hiddenColumns="1" view="pageBreakPreview">
      <pane xSplit="4" ySplit="11" topLeftCell="E308" activePane="bottomRight" state="frozen"/>
      <selection pane="bottomRight" activeCell="CN327" sqref="CN327"/>
      <rowBreaks count="1" manualBreakCount="1">
        <brk id="75" max="16383" man="1"/>
      </rowBreaks>
      <colBreaks count="2" manualBreakCount="2">
        <brk id="27" max="1048575" man="1"/>
        <brk id="66" max="1048575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3"/>
    </customSheetView>
    <customSheetView guid="{F21822CF-C4F0-4567-B801-B40209D496F1}" scale="70" showPageBreaks="1" hiddenRows="1" hiddenColumns="1" view="pageBreakPreview">
      <pane xSplit="4" ySplit="11" topLeftCell="BQ24" activePane="bottomRight" state="frozen"/>
      <selection pane="bottomRight" activeCell="CD713" sqref="CD713:CE713"/>
      <rowBreaks count="1" manualBreakCount="1">
        <brk id="75" max="16383" man="1"/>
      </rowBreaks>
      <colBreaks count="2" manualBreakCount="2">
        <brk id="27" max="1048575" man="1"/>
        <brk id="66" max="1048575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4"/>
    </customSheetView>
    <customSheetView guid="{F0C1977C-7467-4FAD-BCAF-DC3C6D1213E0}" scale="70" showPageBreaks="1" printArea="1" hiddenRows="1" hiddenColumns="1" view="pageBreakPreview">
      <pane xSplit="4" ySplit="11" topLeftCell="DJ12" activePane="bottomRight" state="frozen"/>
      <selection pane="bottomRight" activeCell="EB9" sqref="EB9:EO9"/>
      <rowBreaks count="1" manualBreakCount="1">
        <brk id="76" max="116" man="1"/>
      </rowBreaks>
      <colBreaks count="2" manualBreakCount="2">
        <brk id="61" max="1664" man="1"/>
        <brk id="100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5"/>
    </customSheetView>
    <customSheetView guid="{B5FEF5CC-1E8B-438E-8F2C-1785A26F5E0E}" scale="70" showPageBreaks="1" printArea="1" hiddenRows="1" hiddenColumns="1" view="pageBreakPreview">
      <pane xSplit="4" ySplit="11" topLeftCell="E33" activePane="bottomRight" state="frozen"/>
      <selection pane="bottomRight" activeCell="BP4" sqref="BP4:BR4"/>
      <rowBreaks count="1" manualBreakCount="1">
        <brk id="71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6"/>
    </customSheetView>
    <customSheetView guid="{0CD8A90E-3141-4898-B665-52CC909A46B1}" scale="70" showPageBreaks="1" printArea="1" hiddenRows="1" hiddenColumns="1" view="pageBreakPreview">
      <pane xSplit="4" ySplit="11" topLeftCell="E45" activePane="bottomRight" state="frozen"/>
      <selection pane="bottomRight" activeCell="DF58" sqref="DF58"/>
      <rowBreaks count="1" manualBreakCount="1">
        <brk id="71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7"/>
    </customSheetView>
    <customSheetView guid="{471B5D95-E416-4285-99DD-04848E0B6D1D}" scale="70" showPageBreaks="1" printArea="1" hiddenRows="1" hiddenColumns="1" view="pageBreakPreview">
      <pane xSplit="4" ySplit="11" topLeftCell="AZ312" activePane="bottomRight" state="frozen"/>
      <selection pane="bottomRight" activeCell="DF353" sqref="DF353"/>
      <rowBreaks count="1" manualBreakCount="1">
        <brk id="71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8"/>
    </customSheetView>
    <customSheetView guid="{CC32D1DA-6F2D-48D3-8000-DF18F478D354}" scale="71" showPageBreaks="1" printArea="1" hiddenRows="1" hiddenColumns="1" view="pageBreakPreview">
      <pane xSplit="4" ySplit="11" topLeftCell="F104" activePane="bottomRight" state="frozen"/>
      <selection pane="bottomRight" activeCell="CX137" sqref="CX137"/>
      <rowBreaks count="1" manualBreakCount="1">
        <brk id="71" max="109" man="1"/>
      </rowBreaks>
      <colBreaks count="2" manualBreakCount="2">
        <brk id="45" max="1663" man="1"/>
        <brk id="84" max="1663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9"/>
    </customSheetView>
    <customSheetView guid="{C8DE7D9C-40D5-4FC1-B888-E5B2D7BE509F}" scale="80" showPageBreaks="1" printArea="1" hiddenRows="1" hiddenColumns="1" view="pageBreakPreview">
      <pane xSplit="4" ySplit="11" topLeftCell="E257" activePane="bottomRight" state="frozen"/>
      <selection pane="bottomRight" activeCell="BW292" sqref="BW292"/>
      <colBreaks count="1" manualBreakCount="1">
        <brk id="68" max="1646" man="1"/>
      </colBreaks>
      <pageMargins left="0.46" right="0.19685039370078741" top="0.55118110236220474" bottom="0.35433070866141736" header="0.19685039370078741" footer="0.19685039370078741"/>
      <pageSetup paperSize="8" scale="20" fitToWidth="3" fitToHeight="9" orientation="landscape" r:id="rId10"/>
    </customSheetView>
    <customSheetView guid="{BB03C39C-841F-4590-8761-CCA9BDD63649}" scale="80" showPageBreaks="1" printArea="1" hiddenRows="1" hiddenColumns="1" view="pageBreakPreview">
      <pane xSplit="4" ySplit="11" topLeftCell="DH12" activePane="bottomRight" state="frozen"/>
      <selection pane="bottomRight" activeCell="DM33" sqref="DM33"/>
      <colBreaks count="1" manualBreakCount="1">
        <brk id="68" max="1646" man="1"/>
      </colBreaks>
      <pageMargins left="0.46" right="0.19685039370078741" top="0.55118110236220474" bottom="0.35433070866141736" header="0.19685039370078741" footer="0.19685039370078741"/>
      <pageSetup paperSize="8" scale="20" fitToWidth="3" fitToHeight="9" orientation="landscape" r:id="rId11"/>
    </customSheetView>
    <customSheetView guid="{D50FAE1E-DF24-46C8-BBC7-054AB9C0937D}" scale="73" showPageBreaks="1" printArea="1" hiddenRows="1" hiddenColumns="1" view="pageBreakPreview">
      <pane xSplit="4" ySplit="11" topLeftCell="CO283" activePane="bottomRight" state="frozen"/>
      <selection pane="bottomRight" activeCell="I296" sqref="I296"/>
      <colBreaks count="1" manualBreakCount="1">
        <brk id="68" max="1646" man="1"/>
      </colBreaks>
      <pageMargins left="0.46" right="0.19685039370078741" top="0.55118110236220474" bottom="0.35433070866141736" header="0.19685039370078741" footer="0.19685039370078741"/>
      <pageSetup paperSize="8" scale="20" fitToWidth="3" fitToHeight="9" orientation="landscape" r:id="rId12"/>
    </customSheetView>
    <customSheetView guid="{F86E3EA2-3205-4065-B9C6-6B6AFF283B95}" scale="70" showPageBreaks="1" printArea="1" hiddenRows="1" hiddenColumns="1" view="pageBreakPreview">
      <pane xSplit="4" ySplit="11" topLeftCell="E177" activePane="bottomRight" state="frozen"/>
      <selection pane="bottomRight" activeCell="U230" sqref="U230"/>
      <rowBreaks count="1" manualBreakCount="1">
        <brk id="72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3"/>
    </customSheetView>
    <customSheetView guid="{CDBD3F0F-3E22-48A7-A95D-11182D46F01D}" scale="70" showPageBreaks="1" printArea="1" hiddenRows="1" hiddenColumns="1" view="pageBreakPreview">
      <pane xSplit="4" ySplit="11" topLeftCell="BU286" activePane="bottomRight" state="frozen"/>
      <selection pane="bottomRight" activeCell="DB293" sqref="DB293"/>
      <rowBreaks count="1" manualBreakCount="1">
        <brk id="72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4"/>
    </customSheetView>
    <customSheetView guid="{B7B18ECD-9426-4543-8D92-9F45EB018CF4}" scale="70" showPageBreaks="1" printArea="1" hiddenRows="1" hiddenColumns="1" view="pageBreakPreview">
      <pane xSplit="4" ySplit="11" topLeftCell="CZ184" activePane="bottomRight" state="frozen"/>
      <selection pane="bottomRight" activeCell="DI260" sqref="DI260"/>
      <rowBreaks count="1" manualBreakCount="1">
        <brk id="72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5"/>
    </customSheetView>
    <customSheetView guid="{614160B4-C4B0-4FBB-A725-6DD02FA30305}" scale="70" showPageBreaks="1" hiddenRows="1" hiddenColumns="1" view="pageBreakPreview">
      <pane xSplit="4" ySplit="11" topLeftCell="CK12" activePane="bottomRight" state="frozen"/>
      <selection pane="bottomRight" activeCell="DE25" sqref="DE25"/>
      <rowBreaks count="1" manualBreakCount="1">
        <brk id="75" max="16383" man="1"/>
      </rowBreaks>
      <colBreaks count="2" manualBreakCount="2">
        <brk id="27" max="1048575" man="1"/>
        <brk id="66" max="1048575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6"/>
    </customSheetView>
    <customSheetView guid="{F0F89F14-A63B-400F-A978-57A3C4019740}" scale="70" showPageBreaks="1" hiddenColumns="1" view="pageBreakPreview">
      <pane xSplit="4" ySplit="11" topLeftCell="BU699" activePane="bottomRight" state="frozen"/>
      <selection pane="bottomRight" activeCell="BZ718" sqref="BZ718"/>
      <rowBreaks count="1" manualBreakCount="1">
        <brk id="75" max="16383" man="1"/>
      </rowBreaks>
      <colBreaks count="2" manualBreakCount="2">
        <brk id="27" max="1048575" man="1"/>
        <brk id="66" max="1048575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7"/>
    </customSheetView>
    <customSheetView guid="{30C06470-B50B-4F8B-8C75-54B2A8B71383}" scale="70" showPageBreaks="1" printArea="1" view="pageBreakPreview">
      <pane xSplit="4" ySplit="11" topLeftCell="BF230" activePane="bottomRight" state="frozen"/>
      <selection pane="bottomRight" activeCell="BN300" sqref="BN300"/>
      <rowBreaks count="1" manualBreakCount="1">
        <brk id="74" max="116" man="1"/>
      </rowBreaks>
      <colBreaks count="2" manualBreakCount="2">
        <brk id="53" max="1664" man="1"/>
        <brk id="92" max="1664" man="1"/>
      </colBreaks>
      <pageMargins left="0.86614173228346458" right="0.19685039370078741" top="0.55118110236220474" bottom="0.35433070866141736" header="0.19685039370078741" footer="0.19685039370078741"/>
      <pageSetup paperSize="8" scale="35" fitToWidth="4" fitToHeight="10" orientation="landscape" r:id="rId18"/>
    </customSheetView>
  </customSheetViews>
  <mergeCells count="136">
    <mergeCell ref="EH65:EH72"/>
    <mergeCell ref="EH322:EH324"/>
    <mergeCell ref="EW40:EZ40"/>
    <mergeCell ref="ER39:EU39"/>
    <mergeCell ref="EW39:EZ39"/>
    <mergeCell ref="EM39:EP39"/>
    <mergeCell ref="EH50:EH53"/>
    <mergeCell ref="EH182:EH188"/>
    <mergeCell ref="EH191:EH195"/>
    <mergeCell ref="EP40:EP41"/>
    <mergeCell ref="ER40:EU40"/>
    <mergeCell ref="EN40:EN41"/>
    <mergeCell ref="EO40:EO41"/>
    <mergeCell ref="EL44:EL45"/>
    <mergeCell ref="EM44:EM45"/>
    <mergeCell ref="EN44:EN45"/>
    <mergeCell ref="EM40:EM41"/>
    <mergeCell ref="EH8:EH10"/>
    <mergeCell ref="ER18:EU18"/>
    <mergeCell ref="EP18:EP19"/>
    <mergeCell ref="EP24:EP25"/>
    <mergeCell ref="ER12:EU12"/>
    <mergeCell ref="ER23:EU23"/>
    <mergeCell ref="ER31:EU31"/>
    <mergeCell ref="ER32:EU32"/>
    <mergeCell ref="ER17:EU17"/>
    <mergeCell ref="EL12:EL13"/>
    <mergeCell ref="EM12:EM13"/>
    <mergeCell ref="ER11:EU11"/>
    <mergeCell ref="EN12:EN13"/>
    <mergeCell ref="EO12:EO13"/>
    <mergeCell ref="EP12:EP13"/>
    <mergeCell ref="ER24:EU24"/>
    <mergeCell ref="A8:A10"/>
    <mergeCell ref="E8:E10"/>
    <mergeCell ref="AH9:AJ9"/>
    <mergeCell ref="AK9:AM9"/>
    <mergeCell ref="DB59:DD59"/>
    <mergeCell ref="DF9:DJ9"/>
    <mergeCell ref="EP44:EP45"/>
    <mergeCell ref="DB629:DD629"/>
    <mergeCell ref="DB492:DD492"/>
    <mergeCell ref="DD8:DD10"/>
    <mergeCell ref="EL18:EL19"/>
    <mergeCell ref="EM18:EM19"/>
    <mergeCell ref="EN18:EN19"/>
    <mergeCell ref="EO18:EO19"/>
    <mergeCell ref="ED8:ED10"/>
    <mergeCell ref="EE8:EE10"/>
    <mergeCell ref="DE8:EC8"/>
    <mergeCell ref="DB193:DD193"/>
    <mergeCell ref="DB311:DD311"/>
    <mergeCell ref="DB312:DD312"/>
    <mergeCell ref="DK9:DO9"/>
    <mergeCell ref="EF8:EF10"/>
    <mergeCell ref="EG8:EG10"/>
    <mergeCell ref="G8:P9"/>
    <mergeCell ref="B8:B10"/>
    <mergeCell ref="C8:C10"/>
    <mergeCell ref="AW9:AY9"/>
    <mergeCell ref="AZ9:BB9"/>
    <mergeCell ref="BC9:BE9"/>
    <mergeCell ref="F8:F10"/>
    <mergeCell ref="AF8:AF10"/>
    <mergeCell ref="AN9:AP9"/>
    <mergeCell ref="AQ9:AS9"/>
    <mergeCell ref="AT9:AV9"/>
    <mergeCell ref="EW12:EZ12"/>
    <mergeCell ref="EW18:EZ18"/>
    <mergeCell ref="EW32:EZ32"/>
    <mergeCell ref="EW24:EZ24"/>
    <mergeCell ref="EO44:EO45"/>
    <mergeCell ref="EP31:EP32"/>
    <mergeCell ref="EL24:EL25"/>
    <mergeCell ref="EM24:EM25"/>
    <mergeCell ref="EN24:EN25"/>
    <mergeCell ref="EO24:EO25"/>
    <mergeCell ref="EL31:EL32"/>
    <mergeCell ref="EM31:EM32"/>
    <mergeCell ref="EN31:EN32"/>
    <mergeCell ref="EO31:EO32"/>
    <mergeCell ref="FC3:FP3"/>
    <mergeCell ref="ER4:EU4"/>
    <mergeCell ref="EH5:EK5"/>
    <mergeCell ref="EL5:EL6"/>
    <mergeCell ref="EM5:EM6"/>
    <mergeCell ref="EN5:EN6"/>
    <mergeCell ref="EO5:EO6"/>
    <mergeCell ref="ER5:EU5"/>
    <mergeCell ref="EP5:EP6"/>
    <mergeCell ref="EW5:EZ5"/>
    <mergeCell ref="DB8:DB10"/>
    <mergeCell ref="DC8:DC10"/>
    <mergeCell ref="Q8:U9"/>
    <mergeCell ref="BF9:BH9"/>
    <mergeCell ref="BI9:BK9"/>
    <mergeCell ref="CV9:CX9"/>
    <mergeCell ref="AH8:AV8"/>
    <mergeCell ref="AW8:BK8"/>
    <mergeCell ref="AA8:AE9"/>
    <mergeCell ref="BL8:BZ8"/>
    <mergeCell ref="CA8:CO8"/>
    <mergeCell ref="BL9:BN9"/>
    <mergeCell ref="BO9:BQ9"/>
    <mergeCell ref="BR9:BT9"/>
    <mergeCell ref="BU9:BW9"/>
    <mergeCell ref="BX9:BZ9"/>
    <mergeCell ref="CA9:CC9"/>
    <mergeCell ref="CD9:CF9"/>
    <mergeCell ref="CG9:CI9"/>
    <mergeCell ref="CJ9:CL9"/>
    <mergeCell ref="CM9:CO9"/>
    <mergeCell ref="DP9:DT9"/>
    <mergeCell ref="DU9:DY9"/>
    <mergeCell ref="V8:Z9"/>
    <mergeCell ref="EH813:EH814"/>
    <mergeCell ref="EH844:EH846"/>
    <mergeCell ref="EH859:EH860"/>
    <mergeCell ref="EH301:EH306"/>
    <mergeCell ref="EH309:EH310"/>
    <mergeCell ref="EH428:EH431"/>
    <mergeCell ref="EH434:EH435"/>
    <mergeCell ref="EH546:EH548"/>
    <mergeCell ref="EH551:EH552"/>
    <mergeCell ref="EH662:EH666"/>
    <mergeCell ref="EH669:EH672"/>
    <mergeCell ref="EH240:EH268"/>
    <mergeCell ref="EH204:EH206"/>
    <mergeCell ref="EH56:EH61"/>
    <mergeCell ref="EH45:EH49"/>
    <mergeCell ref="CY9:DA9"/>
    <mergeCell ref="BJ12:CV12"/>
    <mergeCell ref="CP9:CR9"/>
    <mergeCell ref="CS9:CU9"/>
    <mergeCell ref="AG8:AG10"/>
    <mergeCell ref="CP8:DA8"/>
  </mergeCells>
  <dataValidations disablePrompts="1" count="1">
    <dataValidation type="textLength" allowBlank="1" showInputMessage="1" showErrorMessage="1" errorTitle="Ошибка ввода." error="Разрешенная длина строки в ячейке составляет 500 знаков." sqref="I182:O182 W182:Z182">
      <formula1>0</formula1>
      <formula2>500</formula2>
    </dataValidation>
  </dataValidations>
  <pageMargins left="0.86614173228346458" right="0.19685039370078741" top="0.55118110236220474" bottom="0.35433070866141736" header="0.19685039370078741" footer="0.19685039370078741"/>
  <pageSetup paperSize="8" scale="38" fitToWidth="4" fitToHeight="10" orientation="landscape" r:id="rId19"/>
  <rowBreaks count="1" manualBreakCount="1">
    <brk id="76" max="16383" man="1"/>
  </rowBreaks>
  <colBreaks count="2" manualBreakCount="2">
    <brk id="37" max="1048575" man="1"/>
    <brk id="106" max="1048575" man="1"/>
  </colBreaks>
  <legacy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DM236"/>
  <sheetViews>
    <sheetView view="pageBreakPreview" zoomScale="70" zoomScaleNormal="70" zoomScaleSheetLayoutView="70" workbookViewId="0">
      <pane xSplit="5" ySplit="7" topLeftCell="F9" activePane="bottomRight" state="frozen"/>
      <selection pane="topRight" activeCell="F1" sqref="F1"/>
      <selection pane="bottomLeft" activeCell="A8" sqref="A8"/>
      <selection pane="bottomRight" activeCell="CH16" sqref="CH16"/>
    </sheetView>
  </sheetViews>
  <sheetFormatPr defaultColWidth="9.140625" defaultRowHeight="15" outlineLevelRow="1" outlineLevelCol="1"/>
  <cols>
    <col min="1" max="1" width="1.42578125" style="1" customWidth="1"/>
    <col min="2" max="2" width="5.7109375" style="1" customWidth="1"/>
    <col min="3" max="3" width="5.28515625" style="1" customWidth="1"/>
    <col min="4" max="4" width="7" style="1" customWidth="1"/>
    <col min="5" max="5" width="29.28515625" style="1" customWidth="1"/>
    <col min="6" max="7" width="14.7109375" style="1" customWidth="1"/>
    <col min="8" max="8" width="12" style="1" customWidth="1"/>
    <col min="9" max="9" width="13.7109375" style="1" customWidth="1"/>
    <col min="10" max="10" width="12.42578125" style="1" customWidth="1"/>
    <col min="11" max="11" width="12.7109375" style="1" hidden="1" customWidth="1" outlineLevel="1"/>
    <col min="12" max="12" width="12.140625" style="1" hidden="1" customWidth="1" outlineLevel="1"/>
    <col min="13" max="13" width="13.140625" style="1" hidden="1" customWidth="1" outlineLevel="1"/>
    <col min="14" max="14" width="13.85546875" style="1" hidden="1" customWidth="1" outlineLevel="1"/>
    <col min="15" max="15" width="12.5703125" style="1" hidden="1" customWidth="1" outlineLevel="1"/>
    <col min="16" max="16" width="12.7109375" style="1" hidden="1" customWidth="1" outlineLevel="1"/>
    <col min="17" max="17" width="11.7109375" style="1" hidden="1" customWidth="1" outlineLevel="1"/>
    <col min="18" max="18" width="13.140625" style="1" hidden="1" customWidth="1" outlineLevel="1"/>
    <col min="19" max="19" width="12.140625" style="1" hidden="1" customWidth="1" outlineLevel="1"/>
    <col min="20" max="20" width="13.140625" style="1" hidden="1" customWidth="1" outlineLevel="1"/>
    <col min="21" max="21" width="15.5703125" style="1" hidden="1" customWidth="1" outlineLevel="1"/>
    <col min="22" max="22" width="14.85546875" style="1" hidden="1" customWidth="1" outlineLevel="1"/>
    <col min="23" max="23" width="13.140625" style="1" customWidth="1" collapsed="1"/>
    <col min="24" max="24" width="13.5703125" style="1" customWidth="1"/>
    <col min="25" max="25" width="13.85546875" style="1" customWidth="1"/>
    <col min="26" max="37" width="13.85546875" style="1" hidden="1" customWidth="1" outlineLevel="1"/>
    <col min="38" max="38" width="12" style="1" customWidth="1" collapsed="1"/>
    <col min="39" max="39" width="13.7109375" style="1" customWidth="1"/>
    <col min="40" max="40" width="12.42578125" style="1" customWidth="1"/>
    <col min="41" max="41" width="12.7109375" style="1" customWidth="1" outlineLevel="1"/>
    <col min="42" max="42" width="12.140625" style="1" customWidth="1" outlineLevel="1"/>
    <col min="43" max="43" width="13.140625" style="1" customWidth="1" outlineLevel="1"/>
    <col min="44" max="44" width="13.85546875" style="1" customWidth="1" outlineLevel="1"/>
    <col min="45" max="45" width="12.5703125" style="1" customWidth="1" outlineLevel="1"/>
    <col min="46" max="46" width="12.7109375" style="1" customWidth="1" outlineLevel="1"/>
    <col min="47" max="47" width="11.7109375" style="1" customWidth="1" outlineLevel="1"/>
    <col min="48" max="48" width="13.140625" style="1" customWidth="1" outlineLevel="1"/>
    <col min="49" max="49" width="12.140625" style="1" customWidth="1" outlineLevel="1"/>
    <col min="50" max="50" width="13.140625" style="1" customWidth="1" outlineLevel="1"/>
    <col min="51" max="51" width="15.5703125" style="1" customWidth="1" outlineLevel="1"/>
    <col min="52" max="52" width="14.85546875" style="1" customWidth="1" outlineLevel="1"/>
    <col min="53" max="53" width="13.140625" style="1" hidden="1" customWidth="1"/>
    <col min="54" max="54" width="13.5703125" style="1" hidden="1" customWidth="1"/>
    <col min="55" max="55" width="13.85546875" style="1" hidden="1" customWidth="1"/>
    <col min="56" max="67" width="13.85546875" style="1" hidden="1" customWidth="1" outlineLevel="1"/>
    <col min="68" max="68" width="13.85546875" style="1963" hidden="1" customWidth="1" outlineLevel="1"/>
    <col min="69" max="69" width="16.28515625" style="1963" hidden="1" customWidth="1" outlineLevel="1"/>
    <col min="70" max="70" width="13.85546875" style="1963" hidden="1" customWidth="1" outlineLevel="1"/>
    <col min="71" max="71" width="13.85546875" style="248" customWidth="1" outlineLevel="1"/>
    <col min="72" max="72" width="15.7109375" style="248" customWidth="1" outlineLevel="1"/>
    <col min="73" max="74" width="13.85546875" style="248" customWidth="1" outlineLevel="1"/>
    <col min="75" max="75" width="15.7109375" style="248" customWidth="1" outlineLevel="1"/>
    <col min="76" max="77" width="13.85546875" style="248" customWidth="1" outlineLevel="1"/>
    <col min="78" max="78" width="15.7109375" style="248" customWidth="1" outlineLevel="1"/>
    <col min="79" max="80" width="13.85546875" style="248" customWidth="1" outlineLevel="1"/>
    <col min="81" max="81" width="13.28515625" style="1" customWidth="1" outlineLevel="1"/>
    <col min="82" max="83" width="13.85546875" style="1" hidden="1" customWidth="1" outlineLevel="1"/>
    <col min="84" max="84" width="16" style="1" hidden="1" customWidth="1" outlineLevel="1"/>
    <col min="85" max="85" width="13.85546875" style="1" hidden="1" customWidth="1" outlineLevel="1"/>
    <col min="86" max="86" width="13.85546875" style="1" customWidth="1" outlineLevel="1"/>
    <col min="87" max="88" width="13.85546875" style="1" hidden="1" customWidth="1" outlineLevel="1"/>
    <col min="89" max="89" width="16" style="1" hidden="1" customWidth="1" outlineLevel="1"/>
    <col min="90" max="90" width="13.85546875" style="1" hidden="1" customWidth="1" outlineLevel="1"/>
    <col min="91" max="91" width="13.85546875" style="1963" hidden="1" customWidth="1" outlineLevel="1"/>
    <col min="92" max="92" width="13.28515625" style="1" customWidth="1" outlineLevel="1"/>
    <col min="93" max="94" width="13.85546875" style="1" customWidth="1" outlineLevel="1"/>
    <col min="95" max="95" width="16" style="1" customWidth="1" outlineLevel="1"/>
    <col min="96" max="96" width="13.85546875" style="1" customWidth="1" outlineLevel="1"/>
    <col min="97" max="99" width="13.85546875" style="1" hidden="1" customWidth="1" outlineLevel="1"/>
    <col min="100" max="100" width="16" style="1" hidden="1" customWidth="1" outlineLevel="1"/>
    <col min="101" max="101" width="13.85546875" style="1" hidden="1" customWidth="1" outlineLevel="1"/>
    <col min="102" max="104" width="13.85546875" style="248" customWidth="1" outlineLevel="1"/>
    <col min="105" max="105" width="20.85546875" style="1" hidden="1" customWidth="1"/>
    <col min="106" max="106" width="15.42578125" style="1" hidden="1" customWidth="1"/>
    <col min="107" max="107" width="9.140625" style="1" hidden="1" customWidth="1"/>
    <col min="108" max="108" width="10.28515625" style="1" hidden="1" customWidth="1"/>
    <col min="109" max="116" width="9.140625" style="1" hidden="1" customWidth="1"/>
    <col min="117" max="117" width="0" style="1" hidden="1" customWidth="1"/>
    <col min="118" max="16384" width="9.140625" style="1"/>
  </cols>
  <sheetData>
    <row r="1" spans="2:117">
      <c r="G1" s="220"/>
      <c r="I1" s="254"/>
      <c r="P1" s="255"/>
      <c r="S1" s="15"/>
      <c r="T1" s="15"/>
      <c r="X1" s="254"/>
      <c r="AD1" s="315"/>
      <c r="AE1" s="255"/>
      <c r="AM1" s="254"/>
      <c r="AT1" s="255"/>
      <c r="AW1" s="15"/>
      <c r="AX1" s="15"/>
      <c r="BB1" s="254"/>
      <c r="BH1" s="315"/>
      <c r="BI1" s="255"/>
    </row>
    <row r="2" spans="2:117" ht="56.25" customHeight="1">
      <c r="B2" s="2789" t="s">
        <v>170</v>
      </c>
      <c r="C2" s="2789"/>
      <c r="D2" s="2789"/>
      <c r="E2" s="2789"/>
      <c r="F2" s="2789"/>
      <c r="G2" s="2789"/>
      <c r="H2" s="2789"/>
      <c r="I2" s="2789"/>
      <c r="J2" s="2789"/>
      <c r="K2" s="2789"/>
      <c r="L2" s="2789"/>
      <c r="M2" s="2789"/>
      <c r="N2" s="2789"/>
      <c r="O2" s="2789"/>
      <c r="P2" s="2789"/>
      <c r="Q2" s="2789"/>
      <c r="R2" s="2789"/>
      <c r="S2" s="2789"/>
      <c r="T2" s="2789"/>
      <c r="U2" s="2789"/>
      <c r="V2" s="2789"/>
      <c r="W2" s="2789"/>
      <c r="X2" s="2789"/>
      <c r="Y2" s="2789"/>
      <c r="Z2" s="2789"/>
      <c r="AA2" s="2789"/>
      <c r="AB2" s="2789"/>
      <c r="AC2" s="2789"/>
      <c r="AD2" s="2789"/>
      <c r="AE2" s="2789"/>
      <c r="AF2" s="2789"/>
      <c r="AG2" s="2789"/>
      <c r="AH2" s="2789"/>
      <c r="AI2" s="2789"/>
      <c r="AJ2" s="2789"/>
      <c r="AK2" s="2789"/>
      <c r="AL2" s="2789"/>
      <c r="AM2" s="2789"/>
      <c r="AN2" s="2789"/>
      <c r="AO2" s="2789"/>
      <c r="AP2" s="2789"/>
      <c r="AQ2" s="2789"/>
      <c r="AR2" s="2789"/>
      <c r="AS2" s="2789"/>
      <c r="AT2" s="2789"/>
      <c r="AU2" s="2789"/>
      <c r="AV2" s="2789"/>
      <c r="AW2" s="2789"/>
      <c r="AX2" s="2789"/>
      <c r="AY2" s="2789"/>
      <c r="AZ2" s="2789"/>
      <c r="BA2" s="2789"/>
      <c r="BB2" s="2789"/>
      <c r="BC2" s="2789"/>
      <c r="BD2" s="2789"/>
      <c r="BE2" s="2789"/>
      <c r="BF2" s="2789"/>
      <c r="BG2" s="2789"/>
      <c r="BH2" s="2789"/>
      <c r="BI2" s="2789"/>
      <c r="BJ2" s="2789"/>
      <c r="BK2" s="2789"/>
      <c r="BL2" s="2789"/>
      <c r="BM2" s="2789"/>
      <c r="BN2" s="2789"/>
      <c r="BO2" s="2789"/>
      <c r="BP2" s="2789"/>
      <c r="BQ2" s="2789"/>
      <c r="BR2" s="2789"/>
      <c r="BS2" s="2789"/>
      <c r="BT2" s="2789"/>
      <c r="BU2" s="2789"/>
      <c r="BV2" s="2789"/>
      <c r="BW2" s="2789"/>
      <c r="BX2" s="2789"/>
      <c r="BY2" s="2789"/>
      <c r="BZ2" s="2789"/>
      <c r="CA2" s="2789"/>
      <c r="CB2" s="2789"/>
      <c r="CC2" s="2789"/>
      <c r="CD2" s="2789"/>
      <c r="CE2" s="2789"/>
      <c r="CF2" s="2789"/>
      <c r="CG2" s="2789"/>
      <c r="CH2" s="2789"/>
      <c r="CI2" s="2789"/>
      <c r="CL2" s="254"/>
      <c r="CN2" s="2475"/>
      <c r="CO2" s="14"/>
      <c r="CP2" s="14"/>
      <c r="CQ2" s="14"/>
      <c r="CR2" s="14"/>
      <c r="CS2" s="14"/>
      <c r="CT2" s="14"/>
      <c r="CW2" s="254"/>
      <c r="DA2" s="362"/>
      <c r="DB2" s="213"/>
    </row>
    <row r="3" spans="2:117" ht="16.5" thickBot="1">
      <c r="B3" s="1" t="s">
        <v>165</v>
      </c>
      <c r="G3" s="314"/>
      <c r="H3" s="220"/>
      <c r="I3" s="221"/>
      <c r="J3" s="221"/>
      <c r="L3" s="15"/>
      <c r="M3" s="685"/>
      <c r="N3" s="652"/>
      <c r="O3" s="355"/>
      <c r="P3" s="248"/>
      <c r="Q3" s="248"/>
      <c r="R3" s="248"/>
      <c r="S3" s="652"/>
      <c r="T3" s="652"/>
      <c r="U3" s="248"/>
      <c r="V3" s="248"/>
      <c r="W3" s="400"/>
      <c r="X3" s="400"/>
      <c r="Y3" s="400"/>
      <c r="Z3" s="653"/>
      <c r="AB3" s="669"/>
      <c r="AL3" s="220"/>
      <c r="AM3" s="221"/>
      <c r="AN3" s="221"/>
      <c r="AP3" s="15"/>
      <c r="AQ3" s="685"/>
      <c r="AR3" s="652"/>
      <c r="AS3" s="355"/>
      <c r="AT3" s="248"/>
      <c r="AU3" s="248"/>
      <c r="AV3" s="248"/>
      <c r="AW3" s="652"/>
      <c r="AX3" s="652"/>
      <c r="AY3" s="248"/>
      <c r="AZ3" s="248"/>
      <c r="BA3" s="400"/>
      <c r="BB3" s="400"/>
      <c r="BC3" s="403"/>
      <c r="BD3" s="653"/>
      <c r="BF3" s="669"/>
      <c r="DA3" s="360"/>
      <c r="DB3" s="361"/>
    </row>
    <row r="4" spans="2:117" ht="62.25" customHeight="1" thickBot="1">
      <c r="B4" s="2827" t="s">
        <v>139</v>
      </c>
      <c r="C4" s="2827" t="s">
        <v>138</v>
      </c>
      <c r="D4" s="2830" t="s">
        <v>6</v>
      </c>
      <c r="E4" s="2830" t="s">
        <v>126</v>
      </c>
      <c r="F4" s="2834" t="s">
        <v>146</v>
      </c>
      <c r="G4" s="2837" t="s">
        <v>52</v>
      </c>
      <c r="H4" s="2801" t="s">
        <v>43</v>
      </c>
      <c r="I4" s="2802"/>
      <c r="J4" s="2802"/>
      <c r="K4" s="2802"/>
      <c r="L4" s="2802"/>
      <c r="M4" s="2802"/>
      <c r="N4" s="2802"/>
      <c r="O4" s="2802"/>
      <c r="P4" s="2802"/>
      <c r="Q4" s="2802"/>
      <c r="R4" s="2802"/>
      <c r="S4" s="2802"/>
      <c r="T4" s="2802"/>
      <c r="U4" s="2802"/>
      <c r="V4" s="2803"/>
      <c r="W4" s="2801" t="s">
        <v>166</v>
      </c>
      <c r="X4" s="2802"/>
      <c r="Y4" s="2802"/>
      <c r="Z4" s="2802"/>
      <c r="AA4" s="2802"/>
      <c r="AB4" s="2802"/>
      <c r="AC4" s="2802"/>
      <c r="AD4" s="2802"/>
      <c r="AE4" s="2802"/>
      <c r="AF4" s="2802"/>
      <c r="AG4" s="2802"/>
      <c r="AH4" s="2802"/>
      <c r="AI4" s="2802"/>
      <c r="AJ4" s="2802"/>
      <c r="AK4" s="2803"/>
      <c r="AL4" s="2801" t="s">
        <v>43</v>
      </c>
      <c r="AM4" s="2802"/>
      <c r="AN4" s="2802"/>
      <c r="AO4" s="2802"/>
      <c r="AP4" s="2802"/>
      <c r="AQ4" s="2802"/>
      <c r="AR4" s="2802"/>
      <c r="AS4" s="2802"/>
      <c r="AT4" s="2802"/>
      <c r="AU4" s="2802"/>
      <c r="AV4" s="2802"/>
      <c r="AW4" s="2802"/>
      <c r="AX4" s="2802"/>
      <c r="AY4" s="2802"/>
      <c r="AZ4" s="2803"/>
      <c r="BA4" s="2801" t="s">
        <v>166</v>
      </c>
      <c r="BB4" s="2802"/>
      <c r="BC4" s="2802"/>
      <c r="BD4" s="2802"/>
      <c r="BE4" s="2802"/>
      <c r="BF4" s="2802"/>
      <c r="BG4" s="2802"/>
      <c r="BH4" s="2802"/>
      <c r="BI4" s="2802"/>
      <c r="BJ4" s="2802"/>
      <c r="BK4" s="2802"/>
      <c r="BL4" s="2802"/>
      <c r="BM4" s="2802"/>
      <c r="BN4" s="2802"/>
      <c r="BO4" s="2803"/>
      <c r="BP4" s="2820" t="s">
        <v>43</v>
      </c>
      <c r="BQ4" s="2821"/>
      <c r="BR4" s="2821"/>
      <c r="BS4" s="2821"/>
      <c r="BT4" s="2821"/>
      <c r="BU4" s="2821"/>
      <c r="BV4" s="1009"/>
      <c r="BW4" s="1009"/>
      <c r="BX4" s="1009"/>
      <c r="BY4" s="1009"/>
      <c r="BZ4" s="1009"/>
      <c r="CA4" s="1009"/>
      <c r="CB4" s="1009"/>
      <c r="CC4" s="2802" t="s">
        <v>459</v>
      </c>
      <c r="CD4" s="2802"/>
      <c r="CE4" s="2802"/>
      <c r="CF4" s="2802"/>
      <c r="CG4" s="2802"/>
      <c r="CH4" s="2802"/>
      <c r="CI4" s="2802"/>
      <c r="CJ4" s="2802"/>
      <c r="CK4" s="2802"/>
      <c r="CL4" s="2802"/>
      <c r="CM4" s="2802"/>
      <c r="CN4" s="2802"/>
      <c r="CO4" s="2802"/>
      <c r="CP4" s="2802"/>
      <c r="CQ4" s="2802"/>
      <c r="CR4" s="2802"/>
      <c r="CS4" s="2802"/>
      <c r="CT4" s="2802"/>
      <c r="CU4" s="2802"/>
      <c r="CV4" s="2802"/>
      <c r="CW4" s="2802"/>
      <c r="CX4" s="2802"/>
      <c r="CY4" s="1007"/>
      <c r="CZ4" s="1008"/>
      <c r="DA4" s="434"/>
      <c r="DB4" s="213"/>
      <c r="DD4" s="1803"/>
      <c r="DE4" s="1804" t="s">
        <v>496</v>
      </c>
      <c r="DF4" s="1804"/>
      <c r="DG4" s="1804"/>
      <c r="DH4" s="1804"/>
      <c r="DI4" s="1804"/>
      <c r="DJ4" s="1804"/>
      <c r="DK4" s="1804"/>
      <c r="DL4" s="1805"/>
      <c r="DM4" s="1805"/>
    </row>
    <row r="5" spans="2:117" ht="30" customHeight="1" thickBot="1">
      <c r="B5" s="2828"/>
      <c r="C5" s="2828"/>
      <c r="D5" s="2831"/>
      <c r="E5" s="2831"/>
      <c r="F5" s="2835"/>
      <c r="G5" s="2838"/>
      <c r="H5" s="2804">
        <v>2023</v>
      </c>
      <c r="I5" s="2805"/>
      <c r="J5" s="2806"/>
      <c r="K5" s="2807" t="s">
        <v>333</v>
      </c>
      <c r="L5" s="2808"/>
      <c r="M5" s="2809"/>
      <c r="N5" s="2807" t="s">
        <v>334</v>
      </c>
      <c r="O5" s="2808"/>
      <c r="P5" s="2809"/>
      <c r="Q5" s="2807" t="s">
        <v>335</v>
      </c>
      <c r="R5" s="2808"/>
      <c r="S5" s="2809"/>
      <c r="T5" s="2811" t="s">
        <v>336</v>
      </c>
      <c r="U5" s="2812"/>
      <c r="V5" s="2813"/>
      <c r="W5" s="2804">
        <v>2023</v>
      </c>
      <c r="X5" s="2805"/>
      <c r="Y5" s="2806"/>
      <c r="Z5" s="2807" t="s">
        <v>333</v>
      </c>
      <c r="AA5" s="2808"/>
      <c r="AB5" s="2809"/>
      <c r="AC5" s="2807" t="s">
        <v>334</v>
      </c>
      <c r="AD5" s="2808"/>
      <c r="AE5" s="2809"/>
      <c r="AF5" s="2807" t="s">
        <v>335</v>
      </c>
      <c r="AG5" s="2808"/>
      <c r="AH5" s="2809"/>
      <c r="AI5" s="2811" t="s">
        <v>336</v>
      </c>
      <c r="AJ5" s="2812"/>
      <c r="AK5" s="2813"/>
      <c r="AL5" s="2823">
        <v>2024</v>
      </c>
      <c r="AM5" s="2824"/>
      <c r="AN5" s="2825"/>
      <c r="AO5" s="2822" t="s">
        <v>615</v>
      </c>
      <c r="AP5" s="2810"/>
      <c r="AQ5" s="2826"/>
      <c r="AR5" s="2822" t="s">
        <v>616</v>
      </c>
      <c r="AS5" s="2810"/>
      <c r="AT5" s="2826"/>
      <c r="AU5" s="2822" t="s">
        <v>617</v>
      </c>
      <c r="AV5" s="2810"/>
      <c r="AW5" s="2810"/>
      <c r="AX5" s="2810" t="s">
        <v>618</v>
      </c>
      <c r="AY5" s="2810"/>
      <c r="AZ5" s="2826"/>
      <c r="BA5" s="2823">
        <v>2024</v>
      </c>
      <c r="BB5" s="2824"/>
      <c r="BC5" s="2825"/>
      <c r="BD5" s="2822" t="s">
        <v>615</v>
      </c>
      <c r="BE5" s="2810"/>
      <c r="BF5" s="2826"/>
      <c r="BG5" s="2822" t="s">
        <v>616</v>
      </c>
      <c r="BH5" s="2810"/>
      <c r="BI5" s="2826"/>
      <c r="BJ5" s="2822" t="s">
        <v>617</v>
      </c>
      <c r="BK5" s="2810"/>
      <c r="BL5" s="2810"/>
      <c r="BM5" s="2810" t="s">
        <v>618</v>
      </c>
      <c r="BN5" s="2810"/>
      <c r="BO5" s="2826"/>
      <c r="BP5" s="2814">
        <v>2024</v>
      </c>
      <c r="BQ5" s="2815"/>
      <c r="BR5" s="2816"/>
      <c r="BS5" s="2817">
        <v>2025</v>
      </c>
      <c r="BT5" s="2818"/>
      <c r="BU5" s="2819"/>
      <c r="BV5" s="2817">
        <v>2026</v>
      </c>
      <c r="BW5" s="2818"/>
      <c r="BX5" s="2819"/>
      <c r="BY5" s="2817">
        <v>2027</v>
      </c>
      <c r="BZ5" s="2818"/>
      <c r="CA5" s="2819"/>
      <c r="CB5" s="1063"/>
      <c r="CC5" s="2822" t="s">
        <v>301</v>
      </c>
      <c r="CD5" s="2810"/>
      <c r="CE5" s="2810"/>
      <c r="CF5" s="2810"/>
      <c r="CG5" s="2810"/>
      <c r="CH5" s="2810" t="s">
        <v>174</v>
      </c>
      <c r="CI5" s="2810"/>
      <c r="CJ5" s="2810"/>
      <c r="CK5" s="2810"/>
      <c r="CL5" s="2810"/>
      <c r="CM5" s="2420"/>
      <c r="CN5" s="2822" t="s">
        <v>301</v>
      </c>
      <c r="CO5" s="2810"/>
      <c r="CP5" s="2810"/>
      <c r="CQ5" s="2810"/>
      <c r="CR5" s="2810"/>
      <c r="CS5" s="2810" t="s">
        <v>174</v>
      </c>
      <c r="CT5" s="2810"/>
      <c r="CU5" s="2810"/>
      <c r="CV5" s="2810"/>
      <c r="CW5" s="2810"/>
      <c r="CX5" s="820"/>
      <c r="CY5" s="819"/>
      <c r="CZ5" s="820"/>
      <c r="DA5" s="434"/>
      <c r="DB5" s="213"/>
    </row>
    <row r="6" spans="2:117" ht="75" customHeight="1" thickBot="1">
      <c r="B6" s="2829"/>
      <c r="C6" s="2829"/>
      <c r="D6" s="2832"/>
      <c r="E6" s="2832"/>
      <c r="F6" s="2836"/>
      <c r="G6" s="2839"/>
      <c r="H6" s="435" t="s">
        <v>44</v>
      </c>
      <c r="I6" s="436" t="s">
        <v>45</v>
      </c>
      <c r="J6" s="437" t="s">
        <v>310</v>
      </c>
      <c r="K6" s="438" t="s">
        <v>44</v>
      </c>
      <c r="L6" s="439" t="s">
        <v>45</v>
      </c>
      <c r="M6" s="440" t="s">
        <v>310</v>
      </c>
      <c r="N6" s="435" t="s">
        <v>44</v>
      </c>
      <c r="O6" s="436" t="s">
        <v>45</v>
      </c>
      <c r="P6" s="437" t="s">
        <v>312</v>
      </c>
      <c r="Q6" s="435" t="s">
        <v>44</v>
      </c>
      <c r="R6" s="436" t="s">
        <v>45</v>
      </c>
      <c r="S6" s="437" t="s">
        <v>310</v>
      </c>
      <c r="T6" s="435" t="s">
        <v>44</v>
      </c>
      <c r="U6" s="436" t="s">
        <v>45</v>
      </c>
      <c r="V6" s="441" t="s">
        <v>310</v>
      </c>
      <c r="W6" s="435" t="s">
        <v>44</v>
      </c>
      <c r="X6" s="436" t="s">
        <v>45</v>
      </c>
      <c r="Y6" s="437" t="s">
        <v>310</v>
      </c>
      <c r="Z6" s="438" t="s">
        <v>44</v>
      </c>
      <c r="AA6" s="439" t="s">
        <v>45</v>
      </c>
      <c r="AB6" s="440" t="s">
        <v>310</v>
      </c>
      <c r="AC6" s="435" t="s">
        <v>44</v>
      </c>
      <c r="AD6" s="436" t="s">
        <v>45</v>
      </c>
      <c r="AE6" s="437" t="s">
        <v>310</v>
      </c>
      <c r="AF6" s="435" t="s">
        <v>44</v>
      </c>
      <c r="AG6" s="436" t="s">
        <v>45</v>
      </c>
      <c r="AH6" s="437" t="s">
        <v>310</v>
      </c>
      <c r="AI6" s="435" t="s">
        <v>44</v>
      </c>
      <c r="AJ6" s="436" t="s">
        <v>45</v>
      </c>
      <c r="AK6" s="441" t="s">
        <v>310</v>
      </c>
      <c r="AL6" s="435" t="s">
        <v>44</v>
      </c>
      <c r="AM6" s="436" t="s">
        <v>45</v>
      </c>
      <c r="AN6" s="437" t="s">
        <v>310</v>
      </c>
      <c r="AO6" s="438" t="s">
        <v>44</v>
      </c>
      <c r="AP6" s="439" t="s">
        <v>45</v>
      </c>
      <c r="AQ6" s="440" t="s">
        <v>310</v>
      </c>
      <c r="AR6" s="435" t="s">
        <v>44</v>
      </c>
      <c r="AS6" s="436" t="s">
        <v>45</v>
      </c>
      <c r="AT6" s="437" t="s">
        <v>312</v>
      </c>
      <c r="AU6" s="435" t="s">
        <v>44</v>
      </c>
      <c r="AV6" s="436" t="s">
        <v>45</v>
      </c>
      <c r="AW6" s="437" t="s">
        <v>310</v>
      </c>
      <c r="AX6" s="435" t="s">
        <v>44</v>
      </c>
      <c r="AY6" s="436" t="s">
        <v>45</v>
      </c>
      <c r="AZ6" s="441" t="s">
        <v>310</v>
      </c>
      <c r="BA6" s="435" t="s">
        <v>44</v>
      </c>
      <c r="BB6" s="436" t="s">
        <v>45</v>
      </c>
      <c r="BC6" s="437" t="s">
        <v>310</v>
      </c>
      <c r="BD6" s="438" t="s">
        <v>44</v>
      </c>
      <c r="BE6" s="439" t="s">
        <v>45</v>
      </c>
      <c r="BF6" s="440" t="s">
        <v>310</v>
      </c>
      <c r="BG6" s="435" t="s">
        <v>44</v>
      </c>
      <c r="BH6" s="436" t="s">
        <v>45</v>
      </c>
      <c r="BI6" s="437" t="s">
        <v>310</v>
      </c>
      <c r="BJ6" s="435" t="s">
        <v>44</v>
      </c>
      <c r="BK6" s="436" t="s">
        <v>45</v>
      </c>
      <c r="BL6" s="437" t="s">
        <v>310</v>
      </c>
      <c r="BM6" s="435" t="s">
        <v>44</v>
      </c>
      <c r="BN6" s="436" t="s">
        <v>45</v>
      </c>
      <c r="BO6" s="441" t="s">
        <v>310</v>
      </c>
      <c r="BP6" s="2385" t="s">
        <v>44</v>
      </c>
      <c r="BQ6" s="2386" t="s">
        <v>45</v>
      </c>
      <c r="BR6" s="2387" t="s">
        <v>310</v>
      </c>
      <c r="BS6" s="802" t="s">
        <v>44</v>
      </c>
      <c r="BT6" s="803" t="s">
        <v>45</v>
      </c>
      <c r="BU6" s="804" t="s">
        <v>310</v>
      </c>
      <c r="BV6" s="802" t="s">
        <v>44</v>
      </c>
      <c r="BW6" s="803" t="s">
        <v>45</v>
      </c>
      <c r="BX6" s="804" t="s">
        <v>310</v>
      </c>
      <c r="BY6" s="802" t="s">
        <v>44</v>
      </c>
      <c r="BZ6" s="803" t="s">
        <v>45</v>
      </c>
      <c r="CA6" s="804" t="s">
        <v>310</v>
      </c>
      <c r="CB6" s="1064" t="s">
        <v>1</v>
      </c>
      <c r="CC6" s="442">
        <v>2023</v>
      </c>
      <c r="CD6" s="443" t="s">
        <v>333</v>
      </c>
      <c r="CE6" s="443" t="s">
        <v>334</v>
      </c>
      <c r="CF6" s="444" t="s">
        <v>335</v>
      </c>
      <c r="CG6" s="443" t="s">
        <v>336</v>
      </c>
      <c r="CH6" s="442">
        <v>2023</v>
      </c>
      <c r="CI6" s="443" t="s">
        <v>333</v>
      </c>
      <c r="CJ6" s="443" t="s">
        <v>334</v>
      </c>
      <c r="CK6" s="444" t="s">
        <v>335</v>
      </c>
      <c r="CL6" s="443" t="s">
        <v>336</v>
      </c>
      <c r="CM6" s="2421">
        <v>2024</v>
      </c>
      <c r="CN6" s="2384">
        <v>2024</v>
      </c>
      <c r="CO6" s="443" t="s">
        <v>615</v>
      </c>
      <c r="CP6" s="443" t="s">
        <v>616</v>
      </c>
      <c r="CQ6" s="444" t="s">
        <v>617</v>
      </c>
      <c r="CR6" s="443" t="s">
        <v>618</v>
      </c>
      <c r="CS6" s="2384">
        <v>2024</v>
      </c>
      <c r="CT6" s="443" t="s">
        <v>615</v>
      </c>
      <c r="CU6" s="443" t="s">
        <v>616</v>
      </c>
      <c r="CV6" s="444" t="s">
        <v>617</v>
      </c>
      <c r="CW6" s="443" t="s">
        <v>336</v>
      </c>
      <c r="CX6" s="822">
        <v>2025</v>
      </c>
      <c r="CY6" s="821">
        <v>2026</v>
      </c>
      <c r="CZ6" s="822">
        <v>2027</v>
      </c>
      <c r="DA6" s="423"/>
    </row>
    <row r="7" spans="2:117" ht="14.25" customHeight="1" thickBot="1">
      <c r="B7" s="445">
        <v>1</v>
      </c>
      <c r="C7" s="445">
        <f>B7+1</f>
        <v>2</v>
      </c>
      <c r="D7" s="445">
        <f t="shared" ref="D7:BT7" si="0">C7+1</f>
        <v>3</v>
      </c>
      <c r="E7" s="445">
        <f t="shared" si="0"/>
        <v>4</v>
      </c>
      <c r="F7" s="445">
        <f>E7+1</f>
        <v>5</v>
      </c>
      <c r="G7" s="445">
        <f t="shared" si="0"/>
        <v>6</v>
      </c>
      <c r="H7" s="445">
        <f t="shared" si="0"/>
        <v>7</v>
      </c>
      <c r="I7" s="445">
        <f t="shared" si="0"/>
        <v>8</v>
      </c>
      <c r="J7" s="445">
        <f t="shared" si="0"/>
        <v>9</v>
      </c>
      <c r="K7" s="445">
        <f t="shared" si="0"/>
        <v>10</v>
      </c>
      <c r="L7" s="445">
        <f t="shared" si="0"/>
        <v>11</v>
      </c>
      <c r="M7" s="445">
        <f t="shared" si="0"/>
        <v>12</v>
      </c>
      <c r="N7" s="445">
        <f t="shared" si="0"/>
        <v>13</v>
      </c>
      <c r="O7" s="445">
        <f t="shared" si="0"/>
        <v>14</v>
      </c>
      <c r="P7" s="445">
        <f t="shared" si="0"/>
        <v>15</v>
      </c>
      <c r="Q7" s="445">
        <f t="shared" si="0"/>
        <v>16</v>
      </c>
      <c r="R7" s="445">
        <f t="shared" si="0"/>
        <v>17</v>
      </c>
      <c r="S7" s="445">
        <f t="shared" si="0"/>
        <v>18</v>
      </c>
      <c r="T7" s="445">
        <f t="shared" si="0"/>
        <v>19</v>
      </c>
      <c r="U7" s="445">
        <f t="shared" si="0"/>
        <v>20</v>
      </c>
      <c r="V7" s="445">
        <f t="shared" si="0"/>
        <v>21</v>
      </c>
      <c r="W7" s="445">
        <f t="shared" si="0"/>
        <v>22</v>
      </c>
      <c r="X7" s="445">
        <f t="shared" si="0"/>
        <v>23</v>
      </c>
      <c r="Y7" s="445">
        <f t="shared" si="0"/>
        <v>24</v>
      </c>
      <c r="Z7" s="445">
        <f t="shared" si="0"/>
        <v>25</v>
      </c>
      <c r="AA7" s="445">
        <f t="shared" si="0"/>
        <v>26</v>
      </c>
      <c r="AB7" s="445">
        <f t="shared" si="0"/>
        <v>27</v>
      </c>
      <c r="AC7" s="445">
        <f t="shared" si="0"/>
        <v>28</v>
      </c>
      <c r="AD7" s="445">
        <f t="shared" si="0"/>
        <v>29</v>
      </c>
      <c r="AE7" s="445">
        <f t="shared" si="0"/>
        <v>30</v>
      </c>
      <c r="AF7" s="445">
        <f t="shared" si="0"/>
        <v>31</v>
      </c>
      <c r="AG7" s="445">
        <f t="shared" si="0"/>
        <v>32</v>
      </c>
      <c r="AH7" s="445">
        <f t="shared" si="0"/>
        <v>33</v>
      </c>
      <c r="AI7" s="445">
        <f t="shared" si="0"/>
        <v>34</v>
      </c>
      <c r="AJ7" s="445">
        <f t="shared" si="0"/>
        <v>35</v>
      </c>
      <c r="AK7" s="445">
        <f t="shared" si="0"/>
        <v>36</v>
      </c>
      <c r="AL7" s="445">
        <f t="shared" ref="AL7" si="1">AK7+1</f>
        <v>37</v>
      </c>
      <c r="AM7" s="445">
        <f t="shared" ref="AM7" si="2">AL7+1</f>
        <v>38</v>
      </c>
      <c r="AN7" s="445">
        <f t="shared" ref="AN7" si="3">AM7+1</f>
        <v>39</v>
      </c>
      <c r="AO7" s="445">
        <f t="shared" ref="AO7" si="4">AN7+1</f>
        <v>40</v>
      </c>
      <c r="AP7" s="445">
        <f t="shared" ref="AP7" si="5">AO7+1</f>
        <v>41</v>
      </c>
      <c r="AQ7" s="445">
        <f t="shared" ref="AQ7" si="6">AP7+1</f>
        <v>42</v>
      </c>
      <c r="AR7" s="445">
        <f t="shared" ref="AR7" si="7">AQ7+1</f>
        <v>43</v>
      </c>
      <c r="AS7" s="445">
        <f t="shared" ref="AS7" si="8">AR7+1</f>
        <v>44</v>
      </c>
      <c r="AT7" s="445">
        <f t="shared" ref="AT7" si="9">AS7+1</f>
        <v>45</v>
      </c>
      <c r="AU7" s="445">
        <f t="shared" ref="AU7" si="10">AT7+1</f>
        <v>46</v>
      </c>
      <c r="AV7" s="445">
        <f t="shared" ref="AV7" si="11">AU7+1</f>
        <v>47</v>
      </c>
      <c r="AW7" s="445">
        <f t="shared" ref="AW7" si="12">AV7+1</f>
        <v>48</v>
      </c>
      <c r="AX7" s="445">
        <f t="shared" ref="AX7" si="13">AW7+1</f>
        <v>49</v>
      </c>
      <c r="AY7" s="445">
        <f t="shared" ref="AY7" si="14">AX7+1</f>
        <v>50</v>
      </c>
      <c r="AZ7" s="445">
        <f t="shared" ref="AZ7" si="15">AY7+1</f>
        <v>51</v>
      </c>
      <c r="BA7" s="445">
        <f t="shared" ref="BA7" si="16">AZ7+1</f>
        <v>52</v>
      </c>
      <c r="BB7" s="445">
        <f t="shared" ref="BB7" si="17">BA7+1</f>
        <v>53</v>
      </c>
      <c r="BC7" s="445">
        <f t="shared" ref="BC7" si="18">BB7+1</f>
        <v>54</v>
      </c>
      <c r="BD7" s="445">
        <f t="shared" ref="BD7" si="19">BC7+1</f>
        <v>55</v>
      </c>
      <c r="BE7" s="445">
        <f t="shared" ref="BE7" si="20">BD7+1</f>
        <v>56</v>
      </c>
      <c r="BF7" s="445">
        <f t="shared" ref="BF7" si="21">BE7+1</f>
        <v>57</v>
      </c>
      <c r="BG7" s="445">
        <f t="shared" ref="BG7" si="22">BF7+1</f>
        <v>58</v>
      </c>
      <c r="BH7" s="445">
        <f t="shared" ref="BH7" si="23">BG7+1</f>
        <v>59</v>
      </c>
      <c r="BI7" s="445">
        <f t="shared" ref="BI7" si="24">BH7+1</f>
        <v>60</v>
      </c>
      <c r="BJ7" s="445">
        <f t="shared" ref="BJ7" si="25">BI7+1</f>
        <v>61</v>
      </c>
      <c r="BK7" s="445">
        <f t="shared" ref="BK7" si="26">BJ7+1</f>
        <v>62</v>
      </c>
      <c r="BL7" s="445">
        <f t="shared" ref="BL7" si="27">BK7+1</f>
        <v>63</v>
      </c>
      <c r="BM7" s="445">
        <f t="shared" ref="BM7" si="28">BL7+1</f>
        <v>64</v>
      </c>
      <c r="BN7" s="445">
        <f t="shared" ref="BN7" si="29">BM7+1</f>
        <v>65</v>
      </c>
      <c r="BO7" s="445">
        <f t="shared" ref="BO7" si="30">BN7+1</f>
        <v>66</v>
      </c>
      <c r="BP7" s="2388">
        <f>AK7+1</f>
        <v>37</v>
      </c>
      <c r="BQ7" s="2388">
        <f t="shared" si="0"/>
        <v>38</v>
      </c>
      <c r="BR7" s="2388">
        <f t="shared" si="0"/>
        <v>39</v>
      </c>
      <c r="BS7" s="805">
        <f t="shared" si="0"/>
        <v>40</v>
      </c>
      <c r="BT7" s="805">
        <f t="shared" si="0"/>
        <v>41</v>
      </c>
      <c r="BU7" s="806">
        <f t="shared" ref="BU7" si="31">BT7+1</f>
        <v>42</v>
      </c>
      <c r="BV7" s="805">
        <f t="shared" ref="BV7" si="32">BU7+1</f>
        <v>43</v>
      </c>
      <c r="BW7" s="805">
        <f t="shared" ref="BW7" si="33">BV7+1</f>
        <v>44</v>
      </c>
      <c r="BX7" s="806">
        <f t="shared" ref="BX7" si="34">BW7+1</f>
        <v>45</v>
      </c>
      <c r="BY7" s="805">
        <f t="shared" ref="BY7" si="35">BX7+1</f>
        <v>46</v>
      </c>
      <c r="BZ7" s="805">
        <f t="shared" ref="BZ7" si="36">BY7+1</f>
        <v>47</v>
      </c>
      <c r="CA7" s="806">
        <f t="shared" ref="CA7" si="37">BZ7+1</f>
        <v>48</v>
      </c>
      <c r="CB7" s="806"/>
      <c r="CC7" s="424">
        <f>CA7+1</f>
        <v>49</v>
      </c>
      <c r="CD7" s="424">
        <f t="shared" ref="CD7" si="38">CC7+1</f>
        <v>50</v>
      </c>
      <c r="CE7" s="424">
        <f t="shared" ref="CE7" si="39">CD7+1</f>
        <v>51</v>
      </c>
      <c r="CF7" s="424">
        <f t="shared" ref="CF7" si="40">CE7+1</f>
        <v>52</v>
      </c>
      <c r="CG7" s="446">
        <f t="shared" ref="CG7:CM7" si="41">CF7+1</f>
        <v>53</v>
      </c>
      <c r="CH7" s="447">
        <f t="shared" si="41"/>
        <v>54</v>
      </c>
      <c r="CI7" s="448">
        <f t="shared" si="41"/>
        <v>55</v>
      </c>
      <c r="CJ7" s="448">
        <f t="shared" si="41"/>
        <v>56</v>
      </c>
      <c r="CK7" s="448">
        <f t="shared" si="41"/>
        <v>57</v>
      </c>
      <c r="CL7" s="446">
        <f t="shared" si="41"/>
        <v>58</v>
      </c>
      <c r="CM7" s="2422">
        <f t="shared" si="41"/>
        <v>59</v>
      </c>
      <c r="CN7" s="424">
        <f>CL7+1</f>
        <v>59</v>
      </c>
      <c r="CO7" s="424">
        <f t="shared" ref="CO7" si="42">CN7+1</f>
        <v>60</v>
      </c>
      <c r="CP7" s="424">
        <f t="shared" ref="CP7" si="43">CO7+1</f>
        <v>61</v>
      </c>
      <c r="CQ7" s="424">
        <f t="shared" ref="CQ7" si="44">CP7+1</f>
        <v>62</v>
      </c>
      <c r="CR7" s="446">
        <f t="shared" ref="CR7" si="45">CQ7+1</f>
        <v>63</v>
      </c>
      <c r="CS7" s="447">
        <f t="shared" ref="CS7" si="46">CR7+1</f>
        <v>64</v>
      </c>
      <c r="CT7" s="448">
        <f t="shared" ref="CT7" si="47">CS7+1</f>
        <v>65</v>
      </c>
      <c r="CU7" s="448">
        <f t="shared" ref="CU7" si="48">CT7+1</f>
        <v>66</v>
      </c>
      <c r="CV7" s="448">
        <f t="shared" ref="CV7" si="49">CU7+1</f>
        <v>67</v>
      </c>
      <c r="CW7" s="446">
        <f t="shared" ref="CW7" si="50">CV7+1</f>
        <v>68</v>
      </c>
      <c r="CX7" s="824">
        <f>CM7+1</f>
        <v>60</v>
      </c>
      <c r="CY7" s="823">
        <f t="shared" ref="CY7" si="51">CX7+1</f>
        <v>61</v>
      </c>
      <c r="CZ7" s="824">
        <f t="shared" ref="CZ7" si="52">CY7+1</f>
        <v>62</v>
      </c>
      <c r="DA7" s="434"/>
      <c r="DB7" s="213"/>
    </row>
    <row r="8" spans="2:117" ht="18" customHeight="1" thickBot="1">
      <c r="B8" s="1022" t="s">
        <v>458</v>
      </c>
      <c r="C8" s="1023"/>
      <c r="D8" s="1024"/>
      <c r="E8" s="1024"/>
      <c r="F8" s="1024"/>
      <c r="G8" s="1024"/>
      <c r="H8" s="1024"/>
      <c r="I8" s="1024"/>
      <c r="J8" s="1024"/>
      <c r="K8" s="1024"/>
      <c r="L8" s="1024"/>
      <c r="M8" s="1024"/>
      <c r="N8" s="1024"/>
      <c r="O8" s="1024"/>
      <c r="P8" s="1024"/>
      <c r="Q8" s="1024"/>
      <c r="R8" s="1024"/>
      <c r="S8" s="1024"/>
      <c r="T8" s="1024"/>
      <c r="U8" s="1024"/>
      <c r="V8" s="1024"/>
      <c r="W8" s="1024"/>
      <c r="X8" s="1024"/>
      <c r="Y8" s="1024"/>
      <c r="Z8" s="1024"/>
      <c r="AA8" s="1024"/>
      <c r="AB8" s="1024"/>
      <c r="AC8" s="1024"/>
      <c r="AD8" s="1024"/>
      <c r="AE8" s="1024"/>
      <c r="AF8" s="1024"/>
      <c r="AG8" s="1024"/>
      <c r="AH8" s="1024"/>
      <c r="AI8" s="1024"/>
      <c r="AJ8" s="1024"/>
      <c r="AK8" s="1024"/>
      <c r="AL8" s="1024"/>
      <c r="AM8" s="1024"/>
      <c r="AN8" s="1024"/>
      <c r="AO8" s="1024"/>
      <c r="AP8" s="1024"/>
      <c r="AQ8" s="1024"/>
      <c r="AR8" s="1024"/>
      <c r="AS8" s="1024"/>
      <c r="AT8" s="1024"/>
      <c r="AU8" s="1024"/>
      <c r="AV8" s="1024"/>
      <c r="AW8" s="1024"/>
      <c r="AX8" s="1024"/>
      <c r="AY8" s="1024"/>
      <c r="AZ8" s="1024"/>
      <c r="BA8" s="1024"/>
      <c r="BB8" s="1024"/>
      <c r="BC8" s="1024"/>
      <c r="BD8" s="1024"/>
      <c r="BE8" s="1024"/>
      <c r="BF8" s="1024"/>
      <c r="BG8" s="1024"/>
      <c r="BH8" s="1024"/>
      <c r="BI8" s="1024"/>
      <c r="BJ8" s="1024"/>
      <c r="BK8" s="1024"/>
      <c r="BL8" s="1024"/>
      <c r="BM8" s="1024"/>
      <c r="BN8" s="1024"/>
      <c r="BO8" s="1024"/>
      <c r="BP8" s="2389"/>
      <c r="BQ8" s="2389"/>
      <c r="BR8" s="2389"/>
      <c r="BS8" s="1024"/>
      <c r="BT8" s="1024"/>
      <c r="BU8" s="1024"/>
      <c r="BV8" s="1024"/>
      <c r="BW8" s="1024"/>
      <c r="BX8" s="1024"/>
      <c r="BY8" s="1024"/>
      <c r="BZ8" s="1024"/>
      <c r="CA8" s="1024"/>
      <c r="CB8" s="1024"/>
      <c r="CC8" s="1024"/>
      <c r="CD8" s="1024"/>
      <c r="CE8" s="1024"/>
      <c r="CF8" s="1024"/>
      <c r="CG8" s="1024"/>
      <c r="CH8" s="1024"/>
      <c r="CI8" s="1024"/>
      <c r="CJ8" s="1024"/>
      <c r="CK8" s="1024"/>
      <c r="CL8" s="1024"/>
      <c r="CM8" s="2389"/>
      <c r="CN8" s="1024"/>
      <c r="CO8" s="1024"/>
      <c r="CP8" s="1024"/>
      <c r="CQ8" s="1024"/>
      <c r="CR8" s="1024"/>
      <c r="CS8" s="1024"/>
      <c r="CT8" s="1024"/>
      <c r="CU8" s="1024"/>
      <c r="CV8" s="1024"/>
      <c r="CW8" s="1024"/>
      <c r="CX8" s="1024"/>
      <c r="CY8" s="1024"/>
      <c r="CZ8" s="1025"/>
      <c r="DA8" s="631"/>
      <c r="DB8" s="213"/>
    </row>
    <row r="9" spans="2:117" ht="66.75" customHeight="1">
      <c r="B9" s="1005"/>
      <c r="C9" s="1005"/>
      <c r="D9" s="557">
        <v>1</v>
      </c>
      <c r="E9" s="726" t="s">
        <v>171</v>
      </c>
      <c r="F9" s="566" t="s">
        <v>311</v>
      </c>
      <c r="G9" s="609"/>
      <c r="H9" s="609"/>
      <c r="I9" s="609"/>
      <c r="J9" s="609"/>
      <c r="K9" s="612"/>
      <c r="L9" s="612"/>
      <c r="M9" s="612"/>
      <c r="N9" s="612"/>
      <c r="O9" s="612"/>
      <c r="P9" s="612"/>
      <c r="Q9" s="749"/>
      <c r="R9" s="749"/>
      <c r="S9" s="749"/>
      <c r="T9" s="555"/>
      <c r="U9" s="555"/>
      <c r="V9" s="555"/>
      <c r="W9" s="555"/>
      <c r="X9" s="555"/>
      <c r="Y9" s="555"/>
      <c r="Z9" s="612"/>
      <c r="AA9" s="612"/>
      <c r="AB9" s="612"/>
      <c r="AC9" s="610"/>
      <c r="AD9" s="610"/>
      <c r="AE9" s="610"/>
      <c r="AF9" s="324"/>
      <c r="AG9" s="324"/>
      <c r="AH9" s="324"/>
      <c r="AI9" s="610"/>
      <c r="AJ9" s="610"/>
      <c r="AK9" s="610"/>
      <c r="AL9" s="609">
        <f>AO9+AR9+AU9+AX9</f>
        <v>0.49399999999999999</v>
      </c>
      <c r="AM9" s="609">
        <f t="shared" ref="AM9" si="53">AP9+AS9+AV9+AY9</f>
        <v>59.28</v>
      </c>
      <c r="AN9" s="609">
        <f t="shared" ref="AN9" si="54">AQ9+AT9+AW9+AZ9</f>
        <v>2.6190000000000002</v>
      </c>
      <c r="AO9" s="612"/>
      <c r="AP9" s="612"/>
      <c r="AQ9" s="612"/>
      <c r="AR9" s="612"/>
      <c r="AS9" s="612"/>
      <c r="AT9" s="612"/>
      <c r="AU9" s="749"/>
      <c r="AV9" s="749"/>
      <c r="AW9" s="749"/>
      <c r="AX9" s="555">
        <v>0.49399999999999999</v>
      </c>
      <c r="AY9" s="1933">
        <f>AX9*0.12*1000</f>
        <v>59.28</v>
      </c>
      <c r="AZ9" s="555">
        <v>2.6190000000000002</v>
      </c>
      <c r="BA9" s="611"/>
      <c r="BB9" s="555"/>
      <c r="BC9" s="555"/>
      <c r="BD9" s="612"/>
      <c r="BE9" s="612"/>
      <c r="BF9" s="612"/>
      <c r="BG9" s="610"/>
      <c r="BH9" s="610"/>
      <c r="BI9" s="610"/>
      <c r="BJ9" s="324"/>
      <c r="BK9" s="324"/>
      <c r="BL9" s="324"/>
      <c r="BM9" s="610"/>
      <c r="BN9" s="610"/>
      <c r="BO9" s="610"/>
      <c r="BP9" s="2390"/>
      <c r="BQ9" s="2390"/>
      <c r="BR9" s="2390"/>
      <c r="BS9" s="1933">
        <v>1.2</v>
      </c>
      <c r="BT9" s="1933">
        <f>BS9*0.12*1000</f>
        <v>144</v>
      </c>
      <c r="BU9" s="1933">
        <v>6.7229999999999999</v>
      </c>
      <c r="BV9" s="1933">
        <v>0.432</v>
      </c>
      <c r="BW9" s="1933">
        <f>BV9*0.12*1000</f>
        <v>51.839999999999996</v>
      </c>
      <c r="BX9" s="1933">
        <v>2.5179999999999998</v>
      </c>
      <c r="BY9" s="1933">
        <v>2.8010000000000002</v>
      </c>
      <c r="BZ9" s="1933">
        <f>BY9*0.12*1000</f>
        <v>336.12</v>
      </c>
      <c r="CA9" s="1933">
        <v>16.952999999999999</v>
      </c>
      <c r="CB9" s="808">
        <f>CH9+CN9+CX9+CY9+CZ9</f>
        <v>2473.65</v>
      </c>
      <c r="CC9" s="770"/>
      <c r="CD9" s="2508"/>
      <c r="CE9" s="2508"/>
      <c r="CF9" s="2509"/>
      <c r="CG9" s="2510"/>
      <c r="CH9" s="808">
        <v>124.46</v>
      </c>
      <c r="CI9" s="2511"/>
      <c r="CJ9" s="2511"/>
      <c r="CK9" s="808"/>
      <c r="CL9" s="807"/>
      <c r="CM9" s="2512"/>
      <c r="CN9" s="770">
        <f>CO9+CP9+CQ9+CR9</f>
        <v>410.4</v>
      </c>
      <c r="CO9" s="611">
        <f t="shared" ref="CO9" si="55">CO10+CO11+CO12+CO13</f>
        <v>0</v>
      </c>
      <c r="CP9" s="611">
        <f t="shared" ref="CP9:CQ9" si="56">CP29+CP47+CP65+CP83+CP101+CP119</f>
        <v>0</v>
      </c>
      <c r="CQ9" s="611">
        <f t="shared" si="56"/>
        <v>0</v>
      </c>
      <c r="CR9" s="748">
        <v>410.4</v>
      </c>
      <c r="CS9" s="2458">
        <f t="shared" ref="CS9" si="57">CT9+CU9+CV9+CW9</f>
        <v>0</v>
      </c>
      <c r="CT9" s="2458">
        <f t="shared" ref="CT9:CV9" si="58">CT29+CT47+CT65+CT83+CT101+CT119</f>
        <v>0</v>
      </c>
      <c r="CU9" s="2458">
        <f t="shared" si="58"/>
        <v>0</v>
      </c>
      <c r="CV9" s="2458">
        <f t="shared" si="58"/>
        <v>0</v>
      </c>
      <c r="CW9" s="2458"/>
      <c r="CX9" s="2458">
        <v>765.87</v>
      </c>
      <c r="CY9" s="2458">
        <v>516.15</v>
      </c>
      <c r="CZ9" s="2458">
        <v>656.77</v>
      </c>
      <c r="DA9" s="449"/>
      <c r="DB9" s="213"/>
    </row>
    <row r="10" spans="2:117" ht="50.25" hidden="1" customHeight="1">
      <c r="B10" s="2790"/>
      <c r="C10" s="2790"/>
      <c r="D10" s="2796">
        <v>2</v>
      </c>
      <c r="E10" s="2797" t="s">
        <v>53</v>
      </c>
      <c r="F10" s="566" t="s">
        <v>311</v>
      </c>
      <c r="G10" s="609"/>
      <c r="H10" s="265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265">
        <f t="shared" ref="W10:W15" si="59">Z10+AC10+AF10+AI10</f>
        <v>0</v>
      </c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2507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265">
        <f t="shared" ref="BA10:BA15" si="60">BD10+BG10+BJ10+BM10</f>
        <v>0</v>
      </c>
      <c r="BB10" s="310"/>
      <c r="BC10" s="310"/>
      <c r="BD10" s="310"/>
      <c r="BE10" s="310"/>
      <c r="BF10" s="310"/>
      <c r="BG10" s="310"/>
      <c r="BH10" s="310"/>
      <c r="BI10" s="310"/>
      <c r="BJ10" s="310"/>
      <c r="BK10" s="310"/>
      <c r="BL10" s="310"/>
      <c r="BM10" s="310"/>
      <c r="BN10" s="310"/>
      <c r="BO10" s="310"/>
      <c r="BP10" s="2391"/>
      <c r="BQ10" s="2391"/>
      <c r="BR10" s="2391"/>
      <c r="BS10" s="807"/>
      <c r="BT10" s="807"/>
      <c r="BU10" s="807"/>
      <c r="BV10" s="807"/>
      <c r="BW10" s="807"/>
      <c r="BX10" s="807"/>
      <c r="BY10" s="807"/>
      <c r="BZ10" s="807"/>
      <c r="CA10" s="807"/>
      <c r="CB10" s="807"/>
      <c r="CC10" s="770"/>
      <c r="CD10" s="807"/>
      <c r="CE10" s="807"/>
      <c r="CF10" s="807"/>
      <c r="CG10" s="807"/>
      <c r="CH10" s="770"/>
      <c r="CI10" s="807"/>
      <c r="CJ10" s="807"/>
      <c r="CK10" s="807"/>
      <c r="CL10" s="807"/>
      <c r="CM10" s="807" t="e">
        <f>CM222+CM206+CM190+CM174+CM158+CM140+CM120+CM102+CM84+#REF!+#REF!+CM66+CM48+CM30</f>
        <v>#REF!</v>
      </c>
      <c r="CN10" s="770"/>
      <c r="CO10" s="310"/>
      <c r="CP10" s="310"/>
      <c r="CQ10" s="310"/>
      <c r="CR10" s="310"/>
      <c r="CS10" s="611"/>
      <c r="CT10" s="310"/>
      <c r="CU10" s="310"/>
      <c r="CV10" s="310"/>
      <c r="CW10" s="310"/>
      <c r="CX10" s="807" t="e">
        <f>CX222+CX206+CX190+CX174+CX158+CX140+CX120+CX102+CX84+#REF!+#REF!+CX66+CX48+CX30</f>
        <v>#REF!</v>
      </c>
      <c r="CY10" s="807" t="e">
        <f>CY222+CY206+CY190+CY174+CY158+CY140+CY120+CY102+CY84+#REF!+#REF!+CY66+CY48+CY30</f>
        <v>#REF!</v>
      </c>
      <c r="CZ10" s="807" t="e">
        <f>CZ222+CZ206+CZ190+CZ174+CZ158+CZ140+CZ120+CZ102+CZ84+#REF!+#REF!+CZ66+CZ48+CZ30</f>
        <v>#REF!</v>
      </c>
      <c r="DA10" s="434"/>
      <c r="DB10" s="213"/>
    </row>
    <row r="11" spans="2:117" ht="50.25" hidden="1" customHeight="1">
      <c r="B11" s="2791"/>
      <c r="C11" s="2791"/>
      <c r="D11" s="2796"/>
      <c r="E11" s="2797"/>
      <c r="F11" s="566" t="s">
        <v>311</v>
      </c>
      <c r="G11" s="609"/>
      <c r="H11" s="265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265">
        <f t="shared" si="59"/>
        <v>0</v>
      </c>
      <c r="X11" s="310"/>
      <c r="Y11" s="310"/>
      <c r="Z11" s="310"/>
      <c r="AA11" s="310"/>
      <c r="AB11" s="310"/>
      <c r="AC11" s="310"/>
      <c r="AD11" s="310"/>
      <c r="AE11" s="310"/>
      <c r="AF11" s="310"/>
      <c r="AG11" s="310"/>
      <c r="AH11" s="310"/>
      <c r="AI11" s="310"/>
      <c r="AJ11" s="310"/>
      <c r="AK11" s="310"/>
      <c r="AL11" s="2507"/>
      <c r="AM11" s="310"/>
      <c r="AN11" s="310"/>
      <c r="AO11" s="310"/>
      <c r="AP11" s="310"/>
      <c r="AQ11" s="310"/>
      <c r="AR11" s="310"/>
      <c r="AS11" s="310"/>
      <c r="AT11" s="310"/>
      <c r="AU11" s="310"/>
      <c r="AV11" s="310"/>
      <c r="AW11" s="310"/>
      <c r="AX11" s="310"/>
      <c r="AY11" s="310"/>
      <c r="AZ11" s="310"/>
      <c r="BA11" s="265">
        <f t="shared" si="60"/>
        <v>0</v>
      </c>
      <c r="BB11" s="310"/>
      <c r="BC11" s="310"/>
      <c r="BD11" s="310"/>
      <c r="BE11" s="310"/>
      <c r="BF11" s="310"/>
      <c r="BG11" s="310"/>
      <c r="BH11" s="310"/>
      <c r="BI11" s="310"/>
      <c r="BJ11" s="310"/>
      <c r="BK11" s="310"/>
      <c r="BL11" s="310"/>
      <c r="BM11" s="310"/>
      <c r="BN11" s="310"/>
      <c r="BO11" s="310"/>
      <c r="BP11" s="2391"/>
      <c r="BQ11" s="2391"/>
      <c r="BR11" s="2391"/>
      <c r="BS11" s="807"/>
      <c r="BT11" s="807"/>
      <c r="BU11" s="807"/>
      <c r="BV11" s="807"/>
      <c r="BW11" s="807"/>
      <c r="BX11" s="807"/>
      <c r="BY11" s="807"/>
      <c r="BZ11" s="807"/>
      <c r="CA11" s="807"/>
      <c r="CB11" s="807"/>
      <c r="CC11" s="807"/>
      <c r="CD11" s="807"/>
      <c r="CE11" s="807"/>
      <c r="CF11" s="807"/>
      <c r="CG11" s="807"/>
      <c r="CH11" s="807"/>
      <c r="CI11" s="807"/>
      <c r="CJ11" s="807"/>
      <c r="CK11" s="807"/>
      <c r="CL11" s="807"/>
      <c r="CM11" s="807" t="e">
        <f>CM223+CM207+CM191+CM175+CM159+CM141+CM121+CM103+CM85+#REF!+#REF!+CM67+CM49+CM31</f>
        <v>#REF!</v>
      </c>
      <c r="CN11" s="807"/>
      <c r="CO11" s="310"/>
      <c r="CP11" s="310"/>
      <c r="CQ11" s="310"/>
      <c r="CR11" s="310"/>
      <c r="CS11" s="310"/>
      <c r="CT11" s="310"/>
      <c r="CU11" s="310"/>
      <c r="CV11" s="310"/>
      <c r="CW11" s="310"/>
      <c r="CX11" s="807" t="e">
        <f>CX223+CX207+CX191+CX175+CX159+CX141+CX121+CX103+CX85+#REF!+#REF!+CX67+CX49+CX31</f>
        <v>#REF!</v>
      </c>
      <c r="CY11" s="807" t="e">
        <f>CY223+CY207+CY191+CY175+CY159+CY141+CY121+CY103+CY85+#REF!+#REF!+CY67+CY49+CY31</f>
        <v>#REF!</v>
      </c>
      <c r="CZ11" s="807" t="e">
        <f>CZ223+CZ207+CZ191+CZ175+CZ159+CZ141+CZ121+CZ103+CZ85+#REF!+#REF!+CZ67+CZ49+CZ31</f>
        <v>#REF!</v>
      </c>
      <c r="DA11" s="434"/>
      <c r="DB11" s="213"/>
    </row>
    <row r="12" spans="2:117" ht="31.5" hidden="1" customHeight="1">
      <c r="B12" s="2790"/>
      <c r="C12" s="2790"/>
      <c r="D12" s="2796">
        <v>3</v>
      </c>
      <c r="E12" s="2833" t="s">
        <v>54</v>
      </c>
      <c r="F12" s="566" t="s">
        <v>311</v>
      </c>
      <c r="G12" s="609"/>
      <c r="H12" s="265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265">
        <f t="shared" si="59"/>
        <v>0</v>
      </c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2507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265">
        <f t="shared" si="60"/>
        <v>0</v>
      </c>
      <c r="BB12" s="310"/>
      <c r="BC12" s="310"/>
      <c r="BD12" s="310"/>
      <c r="BE12" s="310"/>
      <c r="BF12" s="310"/>
      <c r="BG12" s="310"/>
      <c r="BH12" s="310"/>
      <c r="BI12" s="310"/>
      <c r="BJ12" s="310"/>
      <c r="BK12" s="310"/>
      <c r="BL12" s="310"/>
      <c r="BM12" s="310"/>
      <c r="BN12" s="310"/>
      <c r="BO12" s="310"/>
      <c r="BP12" s="2391"/>
      <c r="BQ12" s="2391"/>
      <c r="BR12" s="2391"/>
      <c r="BS12" s="807"/>
      <c r="BT12" s="807"/>
      <c r="BU12" s="807"/>
      <c r="BV12" s="807"/>
      <c r="BW12" s="807"/>
      <c r="BX12" s="807"/>
      <c r="BY12" s="807"/>
      <c r="BZ12" s="807"/>
      <c r="CA12" s="807"/>
      <c r="CB12" s="807"/>
      <c r="CC12" s="807"/>
      <c r="CD12" s="807"/>
      <c r="CE12" s="807"/>
      <c r="CF12" s="807"/>
      <c r="CG12" s="807"/>
      <c r="CH12" s="807"/>
      <c r="CI12" s="807"/>
      <c r="CJ12" s="807"/>
      <c r="CK12" s="807"/>
      <c r="CL12" s="807"/>
      <c r="CM12" s="807" t="e">
        <f>CM224+CM208+CM192+CM176+CM160+CM142+CM122+CM104+CM86+#REF!+#REF!+CM68+CM50+CM32</f>
        <v>#REF!</v>
      </c>
      <c r="CN12" s="807"/>
      <c r="CO12" s="310"/>
      <c r="CP12" s="310"/>
      <c r="CQ12" s="310"/>
      <c r="CR12" s="310"/>
      <c r="CS12" s="310"/>
      <c r="CT12" s="310"/>
      <c r="CU12" s="310"/>
      <c r="CV12" s="310"/>
      <c r="CW12" s="310"/>
      <c r="CX12" s="807" t="e">
        <f>CX224+CX208+CX192+CX176+CX160+CX142+CX122+CX104+CX86+#REF!+#REF!+CX68+CX50+CX32</f>
        <v>#REF!</v>
      </c>
      <c r="CY12" s="807" t="e">
        <f>CY224+CY208+CY192+CY176+CY160+CY142+CY122+CY104+CY86+#REF!+#REF!+CY68+CY50+CY32</f>
        <v>#REF!</v>
      </c>
      <c r="CZ12" s="807" t="e">
        <f>CZ224+CZ208+CZ192+CZ176+CZ160+CZ142+CZ122+CZ104+CZ86+#REF!+#REF!+CZ68+CZ50+CZ32</f>
        <v>#REF!</v>
      </c>
      <c r="DA12" s="434"/>
      <c r="DB12" s="213"/>
    </row>
    <row r="13" spans="2:117" ht="15.75" hidden="1" customHeight="1">
      <c r="B13" s="2791"/>
      <c r="C13" s="2791"/>
      <c r="D13" s="2796"/>
      <c r="E13" s="2833"/>
      <c r="F13" s="566" t="s">
        <v>311</v>
      </c>
      <c r="G13" s="609"/>
      <c r="H13" s="265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265">
        <f t="shared" si="59"/>
        <v>0</v>
      </c>
      <c r="X13" s="310"/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2507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265">
        <f t="shared" si="60"/>
        <v>0</v>
      </c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2391"/>
      <c r="BQ13" s="2391"/>
      <c r="BR13" s="2391"/>
      <c r="BS13" s="807"/>
      <c r="BT13" s="807"/>
      <c r="BU13" s="807"/>
      <c r="BV13" s="807"/>
      <c r="BW13" s="807"/>
      <c r="BX13" s="807"/>
      <c r="BY13" s="807"/>
      <c r="BZ13" s="807"/>
      <c r="CA13" s="807"/>
      <c r="CB13" s="807"/>
      <c r="CC13" s="807"/>
      <c r="CD13" s="807"/>
      <c r="CE13" s="807"/>
      <c r="CF13" s="807"/>
      <c r="CG13" s="807"/>
      <c r="CH13" s="807"/>
      <c r="CI13" s="807"/>
      <c r="CJ13" s="807"/>
      <c r="CK13" s="807"/>
      <c r="CL13" s="807"/>
      <c r="CM13" s="807" t="e">
        <f>CM225+CM209+CM193+CM177+CM161+CM143+CM123+CM105+CM87+#REF!+#REF!+CM69+CM51+CM33</f>
        <v>#REF!</v>
      </c>
      <c r="CN13" s="807"/>
      <c r="CO13" s="310"/>
      <c r="CP13" s="310"/>
      <c r="CQ13" s="310"/>
      <c r="CR13" s="310"/>
      <c r="CS13" s="310"/>
      <c r="CT13" s="310"/>
      <c r="CU13" s="310"/>
      <c r="CV13" s="310"/>
      <c r="CW13" s="310"/>
      <c r="CX13" s="807" t="e">
        <f>CX225+CX209+CX193+CX177+CX161+CX143+CX123+CX105+CX87+#REF!+#REF!+CX69+CX51+CX33</f>
        <v>#REF!</v>
      </c>
      <c r="CY13" s="807" t="e">
        <f>CY225+CY209+CY193+CY177+CY161+CY143+CY123+CY105+CY87+#REF!+#REF!+CY69+CY51+CY33</f>
        <v>#REF!</v>
      </c>
      <c r="CZ13" s="807" t="e">
        <f>CZ225+CZ209+CZ193+CZ177+CZ161+CZ143+CZ123+CZ105+CZ87+#REF!+#REF!+CZ69+CZ51+CZ33</f>
        <v>#REF!</v>
      </c>
      <c r="DA13" s="434"/>
      <c r="DB13" s="213"/>
    </row>
    <row r="14" spans="2:117" ht="54.75" hidden="1" customHeight="1">
      <c r="B14" s="2790"/>
      <c r="C14" s="2790"/>
      <c r="D14" s="2796">
        <v>4</v>
      </c>
      <c r="E14" s="2797" t="s">
        <v>55</v>
      </c>
      <c r="F14" s="566" t="s">
        <v>311</v>
      </c>
      <c r="G14" s="609"/>
      <c r="H14" s="265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265">
        <f t="shared" si="59"/>
        <v>0</v>
      </c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2507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265">
        <f t="shared" si="60"/>
        <v>0</v>
      </c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310"/>
      <c r="BN14" s="310"/>
      <c r="BO14" s="310"/>
      <c r="BP14" s="2391"/>
      <c r="BQ14" s="2391"/>
      <c r="BR14" s="2391"/>
      <c r="BS14" s="807"/>
      <c r="BT14" s="807"/>
      <c r="BU14" s="807"/>
      <c r="BV14" s="807"/>
      <c r="BW14" s="807"/>
      <c r="BX14" s="807"/>
      <c r="BY14" s="807"/>
      <c r="BZ14" s="807"/>
      <c r="CA14" s="807"/>
      <c r="CB14" s="807"/>
      <c r="CC14" s="807"/>
      <c r="CD14" s="807"/>
      <c r="CE14" s="807"/>
      <c r="CF14" s="807"/>
      <c r="CG14" s="807"/>
      <c r="CH14" s="807"/>
      <c r="CI14" s="807"/>
      <c r="CJ14" s="807"/>
      <c r="CK14" s="807"/>
      <c r="CL14" s="807"/>
      <c r="CM14" s="807" t="e">
        <f>CM226+CM210+CM194+CM178+CM162+CM144+CM124+CM106+CM88+#REF!+#REF!+CM70+CM52+CM34</f>
        <v>#REF!</v>
      </c>
      <c r="CN14" s="807"/>
      <c r="CO14" s="310"/>
      <c r="CP14" s="310"/>
      <c r="CQ14" s="310"/>
      <c r="CR14" s="310"/>
      <c r="CS14" s="310"/>
      <c r="CT14" s="310"/>
      <c r="CU14" s="310"/>
      <c r="CV14" s="310"/>
      <c r="CW14" s="310"/>
      <c r="CX14" s="807" t="e">
        <f>CX226+CX210+CX194+CX178+CX162+CX144+CX124+CX106+CX88+#REF!+#REF!+CX70+CX52+CX34</f>
        <v>#REF!</v>
      </c>
      <c r="CY14" s="807" t="e">
        <f>CY226+CY210+CY194+CY178+CY162+CY144+CY124+CY106+CY88+#REF!+#REF!+CY70+CY52+CY34</f>
        <v>#REF!</v>
      </c>
      <c r="CZ14" s="807" t="e">
        <f>CZ226+CZ210+CZ194+CZ178+CZ162+CZ144+CZ124+CZ106+CZ88+#REF!+#REF!+CZ70+CZ52+CZ34</f>
        <v>#REF!</v>
      </c>
      <c r="DA14" s="434"/>
      <c r="DB14" s="213"/>
    </row>
    <row r="15" spans="2:117" ht="54.75" hidden="1" customHeight="1">
      <c r="B15" s="2791"/>
      <c r="C15" s="2791"/>
      <c r="D15" s="2796"/>
      <c r="E15" s="2797"/>
      <c r="F15" s="566" t="s">
        <v>311</v>
      </c>
      <c r="G15" s="609"/>
      <c r="H15" s="265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265">
        <f t="shared" si="59"/>
        <v>0</v>
      </c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2507"/>
      <c r="AM15" s="310"/>
      <c r="AN15" s="310"/>
      <c r="AO15" s="310"/>
      <c r="AP15" s="310"/>
      <c r="AQ15" s="310"/>
      <c r="AR15" s="310"/>
      <c r="AS15" s="310"/>
      <c r="AT15" s="310"/>
      <c r="AU15" s="310"/>
      <c r="AV15" s="310"/>
      <c r="AW15" s="310"/>
      <c r="AX15" s="310"/>
      <c r="AY15" s="310"/>
      <c r="AZ15" s="310"/>
      <c r="BA15" s="265">
        <f t="shared" si="60"/>
        <v>0</v>
      </c>
      <c r="BB15" s="310"/>
      <c r="BC15" s="310"/>
      <c r="BD15" s="310"/>
      <c r="BE15" s="310"/>
      <c r="BF15" s="310"/>
      <c r="BG15" s="310"/>
      <c r="BH15" s="310"/>
      <c r="BI15" s="310"/>
      <c r="BJ15" s="310"/>
      <c r="BK15" s="310"/>
      <c r="BL15" s="310"/>
      <c r="BM15" s="310"/>
      <c r="BN15" s="310"/>
      <c r="BO15" s="310"/>
      <c r="BP15" s="2391"/>
      <c r="BQ15" s="2391"/>
      <c r="BR15" s="2391"/>
      <c r="BS15" s="807"/>
      <c r="BT15" s="807"/>
      <c r="BU15" s="807"/>
      <c r="BV15" s="807"/>
      <c r="BW15" s="807"/>
      <c r="BX15" s="807"/>
      <c r="BY15" s="807"/>
      <c r="BZ15" s="807"/>
      <c r="CA15" s="807"/>
      <c r="CB15" s="807"/>
      <c r="CC15" s="807"/>
      <c r="CD15" s="807"/>
      <c r="CE15" s="807"/>
      <c r="CF15" s="807"/>
      <c r="CG15" s="807"/>
      <c r="CH15" s="807"/>
      <c r="CI15" s="807"/>
      <c r="CJ15" s="807"/>
      <c r="CK15" s="807"/>
      <c r="CL15" s="807"/>
      <c r="CM15" s="807" t="e">
        <f>CM227+CM211+CM195+CM179+CM163+CM145+CM125+CM107+CM89+#REF!+#REF!+CM71+CM53+CM35</f>
        <v>#REF!</v>
      </c>
      <c r="CN15" s="807"/>
      <c r="CO15" s="310"/>
      <c r="CP15" s="310"/>
      <c r="CQ15" s="310"/>
      <c r="CR15" s="310"/>
      <c r="CS15" s="310"/>
      <c r="CT15" s="310"/>
      <c r="CU15" s="310"/>
      <c r="CV15" s="310"/>
      <c r="CW15" s="310"/>
      <c r="CX15" s="807" t="e">
        <f>CX227+CX211+CX195+CX179+CX163+CX145+CX125+CX107+CX89+#REF!+#REF!+CX71+CX53+CX35</f>
        <v>#REF!</v>
      </c>
      <c r="CY15" s="807" t="e">
        <f>CY227+CY211+CY195+CY179+CY163+CY145+CY125+CY107+CY89+#REF!+#REF!+CY71+CY53+CY35</f>
        <v>#REF!</v>
      </c>
      <c r="CZ15" s="807" t="e">
        <f>CZ227+CZ211+CZ195+CZ179+CZ163+CZ145+CZ125+CZ107+CZ89+#REF!+#REF!+CZ71+CZ53+CZ35</f>
        <v>#REF!</v>
      </c>
      <c r="DA15" s="434"/>
      <c r="DB15" s="213"/>
    </row>
    <row r="16" spans="2:117" ht="61.5" customHeight="1">
      <c r="B16" s="264"/>
      <c r="C16" s="264"/>
      <c r="D16" s="557">
        <v>5</v>
      </c>
      <c r="E16" s="594" t="s">
        <v>56</v>
      </c>
      <c r="F16" s="566" t="s">
        <v>311</v>
      </c>
      <c r="G16" s="609">
        <f>H16+BP16+BS16+BV16+BY16</f>
        <v>2.2000000000000002</v>
      </c>
      <c r="H16" s="609">
        <f>K16+N16+Q16+T16</f>
        <v>0</v>
      </c>
      <c r="I16" s="609">
        <f t="shared" ref="I16:J16" si="61">L16+O16+R16+U16</f>
        <v>0</v>
      </c>
      <c r="J16" s="609">
        <f t="shared" si="61"/>
        <v>0</v>
      </c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09">
        <f>AO16+AR16+AU16+AX16</f>
        <v>0.2</v>
      </c>
      <c r="AM16" s="609">
        <f t="shared" ref="AM16" si="62">AP16+AS16+AV16+AY16</f>
        <v>24</v>
      </c>
      <c r="AN16" s="609">
        <f t="shared" ref="AN16" si="63">AQ16+AT16+AW16+AZ16</f>
        <v>0.9</v>
      </c>
      <c r="AO16" s="611"/>
      <c r="AP16" s="611"/>
      <c r="AQ16" s="611"/>
      <c r="AR16" s="611"/>
      <c r="AS16" s="611"/>
      <c r="AT16" s="611"/>
      <c r="AU16" s="611"/>
      <c r="AV16" s="611"/>
      <c r="AW16" s="611"/>
      <c r="AX16" s="2458">
        <v>0.2</v>
      </c>
      <c r="AY16" s="1933">
        <f>AX16*0.12*1000</f>
        <v>24</v>
      </c>
      <c r="AZ16" s="2458">
        <v>0.9</v>
      </c>
      <c r="BA16" s="611"/>
      <c r="BB16" s="611"/>
      <c r="BC16" s="611"/>
      <c r="BD16" s="611"/>
      <c r="BE16" s="611"/>
      <c r="BF16" s="611"/>
      <c r="BG16" s="611"/>
      <c r="BH16" s="611"/>
      <c r="BI16" s="611"/>
      <c r="BJ16" s="611"/>
      <c r="BK16" s="611"/>
      <c r="BL16" s="611"/>
      <c r="BM16" s="611"/>
      <c r="BN16" s="611"/>
      <c r="BO16" s="611"/>
      <c r="BP16" s="2256"/>
      <c r="BQ16" s="2256"/>
      <c r="BR16" s="2256"/>
      <c r="BS16" s="2458">
        <v>0.5</v>
      </c>
      <c r="BT16" s="1933">
        <f>BS16*0.12*1000</f>
        <v>60</v>
      </c>
      <c r="BU16" s="2458">
        <v>2.1</v>
      </c>
      <c r="BV16" s="2458">
        <v>0.7</v>
      </c>
      <c r="BW16" s="1933">
        <f>BV16*0.12*1000</f>
        <v>83.999999999999986</v>
      </c>
      <c r="BX16" s="2458">
        <v>3.3</v>
      </c>
      <c r="BY16" s="2458">
        <v>1</v>
      </c>
      <c r="BZ16" s="1933">
        <f>BY16*0.12*1000</f>
        <v>120</v>
      </c>
      <c r="CA16" s="2458">
        <v>4.5</v>
      </c>
      <c r="CB16" s="808">
        <f>CH16+CN16+CX16+CY16+CZ16</f>
        <v>655.31999999999994</v>
      </c>
      <c r="CC16" s="770"/>
      <c r="CD16" s="770"/>
      <c r="CE16" s="770">
        <f t="shared" ref="CE16:CG16" si="64">CE36+CE54+CE72+CE90+CE108+CE126</f>
        <v>0</v>
      </c>
      <c r="CF16" s="770">
        <f t="shared" si="64"/>
        <v>0</v>
      </c>
      <c r="CG16" s="770">
        <f t="shared" si="64"/>
        <v>0</v>
      </c>
      <c r="CH16" s="770">
        <v>52.93</v>
      </c>
      <c r="CI16" s="770"/>
      <c r="CJ16" s="770"/>
      <c r="CK16" s="770"/>
      <c r="CL16" s="770"/>
      <c r="CM16" s="770">
        <f t="shared" ref="CM16" si="65">CM36+CM54+CM72+CM90+CM108+CM126</f>
        <v>0</v>
      </c>
      <c r="CN16" s="770">
        <f>CO16+CP16+CQ16+CR16</f>
        <v>128.81</v>
      </c>
      <c r="CO16" s="611">
        <f t="shared" ref="CO16" si="66">CO17+CO18+CO19+CO20</f>
        <v>0</v>
      </c>
      <c r="CP16" s="611">
        <f t="shared" ref="CP16:CQ16" si="67">CP36+CP54+CP72+CP90+CP108+CP126</f>
        <v>0</v>
      </c>
      <c r="CQ16" s="611">
        <f t="shared" si="67"/>
        <v>0</v>
      </c>
      <c r="CR16" s="611">
        <v>128.81</v>
      </c>
      <c r="CS16" s="2458">
        <f t="shared" ref="CS16" si="68">CT16+CU16+CV16+CW16</f>
        <v>0</v>
      </c>
      <c r="CT16" s="2458">
        <f t="shared" ref="CT16:CV16" si="69">CT36+CT54+CT72+CT90+CT108+CT126</f>
        <v>0</v>
      </c>
      <c r="CU16" s="2458">
        <f t="shared" si="69"/>
        <v>0</v>
      </c>
      <c r="CV16" s="2458">
        <f t="shared" si="69"/>
        <v>0</v>
      </c>
      <c r="CW16" s="2458"/>
      <c r="CX16" s="2458">
        <v>156.63</v>
      </c>
      <c r="CY16" s="2458">
        <v>158.81</v>
      </c>
      <c r="CZ16" s="2458">
        <v>158.13999999999999</v>
      </c>
      <c r="DA16" s="450"/>
      <c r="DB16" s="213"/>
    </row>
    <row r="17" spans="2:105" ht="33" hidden="1" customHeight="1">
      <c r="B17" s="2790"/>
      <c r="C17" s="2790"/>
      <c r="D17" s="2796">
        <v>6</v>
      </c>
      <c r="E17" s="2797" t="s">
        <v>57</v>
      </c>
      <c r="F17" s="566" t="s">
        <v>313</v>
      </c>
      <c r="G17" s="609"/>
      <c r="H17" s="609"/>
      <c r="I17" s="1265"/>
      <c r="J17" s="1265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609"/>
      <c r="X17" s="310"/>
      <c r="Y17" s="310"/>
      <c r="Z17" s="310"/>
      <c r="AA17" s="310"/>
      <c r="AB17" s="310"/>
      <c r="AC17" s="310"/>
      <c r="AD17" s="310"/>
      <c r="AE17" s="310"/>
      <c r="AF17" s="310"/>
      <c r="AG17" s="310"/>
      <c r="AH17" s="310"/>
      <c r="AI17" s="310"/>
      <c r="AJ17" s="310"/>
      <c r="AK17" s="310"/>
      <c r="AL17" s="609"/>
      <c r="AM17" s="1265"/>
      <c r="AN17" s="1265"/>
      <c r="AO17" s="310"/>
      <c r="AP17" s="310"/>
      <c r="AQ17" s="310"/>
      <c r="AR17" s="310"/>
      <c r="AS17" s="310"/>
      <c r="AT17" s="310"/>
      <c r="AU17" s="310"/>
      <c r="AV17" s="310"/>
      <c r="AW17" s="310"/>
      <c r="AX17" s="310"/>
      <c r="AY17" s="310"/>
      <c r="AZ17" s="310"/>
      <c r="BA17" s="609"/>
      <c r="BB17" s="310"/>
      <c r="BC17" s="310"/>
      <c r="BD17" s="310"/>
      <c r="BE17" s="310"/>
      <c r="BF17" s="310"/>
      <c r="BG17" s="310"/>
      <c r="BH17" s="310"/>
      <c r="BI17" s="310"/>
      <c r="BJ17" s="310"/>
      <c r="BK17" s="310"/>
      <c r="BL17" s="310"/>
      <c r="BM17" s="310"/>
      <c r="BN17" s="310"/>
      <c r="BO17" s="310"/>
      <c r="BP17" s="2256"/>
      <c r="BQ17" s="2391"/>
      <c r="BR17" s="2391"/>
      <c r="BS17" s="770"/>
      <c r="BT17" s="807"/>
      <c r="BU17" s="807"/>
      <c r="BV17" s="770"/>
      <c r="BW17" s="807"/>
      <c r="BX17" s="807"/>
      <c r="BY17" s="770"/>
      <c r="BZ17" s="807"/>
      <c r="CA17" s="807"/>
      <c r="CB17" s="807"/>
      <c r="CC17" s="611"/>
      <c r="CD17" s="310"/>
      <c r="CE17" s="310"/>
      <c r="CF17" s="310"/>
      <c r="CG17" s="310"/>
      <c r="CH17" s="611"/>
      <c r="CI17" s="310"/>
      <c r="CJ17" s="310"/>
      <c r="CK17" s="310"/>
      <c r="CL17" s="310"/>
      <c r="CM17" s="2256"/>
      <c r="CN17" s="611"/>
      <c r="CO17" s="310"/>
      <c r="CP17" s="310"/>
      <c r="CQ17" s="310"/>
      <c r="CR17" s="310"/>
      <c r="CS17" s="611"/>
      <c r="CT17" s="310"/>
      <c r="CU17" s="310"/>
      <c r="CV17" s="310"/>
      <c r="CW17" s="310"/>
      <c r="CX17" s="770"/>
      <c r="CY17" s="770"/>
      <c r="CZ17" s="770"/>
      <c r="DA17" s="423"/>
    </row>
    <row r="18" spans="2:105" ht="36" hidden="1" customHeight="1">
      <c r="B18" s="2791"/>
      <c r="C18" s="2791"/>
      <c r="D18" s="2796"/>
      <c r="E18" s="2797"/>
      <c r="F18" s="566" t="s">
        <v>172</v>
      </c>
      <c r="G18" s="609"/>
      <c r="H18" s="609"/>
      <c r="I18" s="1265"/>
      <c r="J18" s="1265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609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609"/>
      <c r="AM18" s="1265"/>
      <c r="AN18" s="1265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609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0"/>
      <c r="BM18" s="310"/>
      <c r="BN18" s="310"/>
      <c r="BO18" s="310"/>
      <c r="BP18" s="2256"/>
      <c r="BQ18" s="2391"/>
      <c r="BR18" s="2391"/>
      <c r="BS18" s="770"/>
      <c r="BT18" s="807"/>
      <c r="BU18" s="807"/>
      <c r="BV18" s="770"/>
      <c r="BW18" s="807"/>
      <c r="BX18" s="807"/>
      <c r="BY18" s="770"/>
      <c r="BZ18" s="807"/>
      <c r="CA18" s="807"/>
      <c r="CB18" s="807"/>
      <c r="CC18" s="611"/>
      <c r="CD18" s="310"/>
      <c r="CE18" s="310"/>
      <c r="CF18" s="310"/>
      <c r="CG18" s="310"/>
      <c r="CH18" s="611"/>
      <c r="CI18" s="310"/>
      <c r="CJ18" s="310"/>
      <c r="CK18" s="310"/>
      <c r="CL18" s="310"/>
      <c r="CM18" s="2256"/>
      <c r="CN18" s="611"/>
      <c r="CO18" s="310"/>
      <c r="CP18" s="310"/>
      <c r="CQ18" s="310"/>
      <c r="CR18" s="310"/>
      <c r="CS18" s="611"/>
      <c r="CT18" s="310"/>
      <c r="CU18" s="310"/>
      <c r="CV18" s="310"/>
      <c r="CW18" s="310"/>
      <c r="CX18" s="770"/>
      <c r="CY18" s="770"/>
      <c r="CZ18" s="770"/>
      <c r="DA18" s="423"/>
    </row>
    <row r="19" spans="2:105" ht="41.25" hidden="1" customHeight="1" outlineLevel="1">
      <c r="B19" s="2790"/>
      <c r="C19" s="2790"/>
      <c r="D19" s="2796">
        <v>7</v>
      </c>
      <c r="E19" s="2797" t="s">
        <v>58</v>
      </c>
      <c r="F19" s="566" t="s">
        <v>313</v>
      </c>
      <c r="G19" s="609"/>
      <c r="H19" s="609"/>
      <c r="I19" s="1266"/>
      <c r="J19" s="1266"/>
      <c r="K19" s="472"/>
      <c r="L19" s="472"/>
      <c r="M19" s="472"/>
      <c r="N19" s="472"/>
      <c r="O19" s="472"/>
      <c r="P19" s="472"/>
      <c r="Q19" s="472"/>
      <c r="R19" s="472"/>
      <c r="S19" s="472"/>
      <c r="T19" s="472"/>
      <c r="U19" s="472"/>
      <c r="V19" s="472"/>
      <c r="W19" s="609"/>
      <c r="X19" s="259"/>
      <c r="Y19" s="259"/>
      <c r="Z19" s="472"/>
      <c r="AA19" s="472"/>
      <c r="AB19" s="472"/>
      <c r="AC19" s="472"/>
      <c r="AD19" s="472"/>
      <c r="AE19" s="472"/>
      <c r="AF19" s="472"/>
      <c r="AG19" s="472"/>
      <c r="AH19" s="472"/>
      <c r="AI19" s="472"/>
      <c r="AJ19" s="472"/>
      <c r="AK19" s="472"/>
      <c r="AL19" s="609"/>
      <c r="AM19" s="1266"/>
      <c r="AN19" s="1266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609"/>
      <c r="BB19" s="259"/>
      <c r="BC19" s="259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2256"/>
      <c r="BQ19" s="2392"/>
      <c r="BR19" s="2392"/>
      <c r="BS19" s="770"/>
      <c r="BT19" s="809"/>
      <c r="BU19" s="809"/>
      <c r="BV19" s="770"/>
      <c r="BW19" s="809"/>
      <c r="BX19" s="809"/>
      <c r="BY19" s="770"/>
      <c r="BZ19" s="809"/>
      <c r="CA19" s="809"/>
      <c r="CB19" s="809"/>
      <c r="CC19" s="611"/>
      <c r="CD19" s="472"/>
      <c r="CE19" s="472"/>
      <c r="CF19" s="472"/>
      <c r="CG19" s="472"/>
      <c r="CH19" s="611"/>
      <c r="CI19" s="472"/>
      <c r="CJ19" s="472"/>
      <c r="CK19" s="472"/>
      <c r="CL19" s="472"/>
      <c r="CM19" s="2256"/>
      <c r="CN19" s="611"/>
      <c r="CO19" s="472"/>
      <c r="CP19" s="472"/>
      <c r="CQ19" s="472"/>
      <c r="CR19" s="472"/>
      <c r="CS19" s="611"/>
      <c r="CT19" s="472"/>
      <c r="CU19" s="472"/>
      <c r="CV19" s="472"/>
      <c r="CW19" s="472"/>
      <c r="CX19" s="770"/>
      <c r="CY19" s="770"/>
      <c r="CZ19" s="770"/>
      <c r="DA19" s="423"/>
    </row>
    <row r="20" spans="2:105" ht="41.25" hidden="1" customHeight="1" outlineLevel="1">
      <c r="B20" s="2791"/>
      <c r="C20" s="2791"/>
      <c r="D20" s="2796"/>
      <c r="E20" s="2797"/>
      <c r="F20" s="566" t="s">
        <v>172</v>
      </c>
      <c r="G20" s="609"/>
      <c r="H20" s="609"/>
      <c r="I20" s="1266"/>
      <c r="J20" s="1266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609"/>
      <c r="X20" s="259"/>
      <c r="Y20" s="259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609"/>
      <c r="AM20" s="1266"/>
      <c r="AN20" s="1266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609"/>
      <c r="BB20" s="259"/>
      <c r="BC20" s="259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2256"/>
      <c r="BQ20" s="2392"/>
      <c r="BR20" s="2392"/>
      <c r="BS20" s="770"/>
      <c r="BT20" s="809"/>
      <c r="BU20" s="809"/>
      <c r="BV20" s="770"/>
      <c r="BW20" s="809"/>
      <c r="BX20" s="809"/>
      <c r="BY20" s="770"/>
      <c r="BZ20" s="809"/>
      <c r="CA20" s="809"/>
      <c r="CB20" s="809"/>
      <c r="CC20" s="611"/>
      <c r="CD20" s="472"/>
      <c r="CE20" s="472"/>
      <c r="CF20" s="472"/>
      <c r="CG20" s="472"/>
      <c r="CH20" s="611"/>
      <c r="CI20" s="472"/>
      <c r="CJ20" s="472"/>
      <c r="CK20" s="472"/>
      <c r="CL20" s="472"/>
      <c r="CM20" s="2256"/>
      <c r="CN20" s="611"/>
      <c r="CO20" s="472"/>
      <c r="CP20" s="472"/>
      <c r="CQ20" s="472"/>
      <c r="CR20" s="472"/>
      <c r="CS20" s="611"/>
      <c r="CT20" s="472"/>
      <c r="CU20" s="472"/>
      <c r="CV20" s="472"/>
      <c r="CW20" s="472"/>
      <c r="CX20" s="770"/>
      <c r="CY20" s="770"/>
      <c r="CZ20" s="770"/>
      <c r="DA20" s="423"/>
    </row>
    <row r="21" spans="2:105" ht="64.900000000000006" customHeight="1" outlineLevel="1">
      <c r="B21" s="451"/>
      <c r="C21" s="451"/>
      <c r="D21" s="557">
        <v>8</v>
      </c>
      <c r="E21" s="607" t="s">
        <v>173</v>
      </c>
      <c r="F21" s="566" t="s">
        <v>287</v>
      </c>
      <c r="G21" s="609">
        <f>W21+AL21+BS21+BV21+BY21</f>
        <v>29.248248900000004</v>
      </c>
      <c r="H21" s="609">
        <v>1.6776497799999999</v>
      </c>
      <c r="I21" s="609">
        <v>1.9335259895290002</v>
      </c>
      <c r="J21" s="609">
        <v>8.4540237143056321E-2</v>
      </c>
      <c r="K21" s="611">
        <v>1.0944124449999999</v>
      </c>
      <c r="L21" s="611">
        <v>1.2477514973822501</v>
      </c>
      <c r="M21" s="611">
        <v>5.6666517389278158E-2</v>
      </c>
      <c r="N21" s="611">
        <v>0.19441244499999999</v>
      </c>
      <c r="O21" s="611">
        <v>0.22859149738224999</v>
      </c>
      <c r="P21" s="611">
        <v>9.2551941892781604E-3</v>
      </c>
      <c r="Q21" s="611">
        <v>0.19441244499999999</v>
      </c>
      <c r="R21" s="611">
        <v>0.22859149738224999</v>
      </c>
      <c r="S21" s="611">
        <v>9.3092627822499996E-3</v>
      </c>
      <c r="T21" s="611">
        <v>0.19441244499999999</v>
      </c>
      <c r="U21" s="611">
        <v>0.22859149738224999</v>
      </c>
      <c r="V21" s="611">
        <v>9.3092627822499996E-3</v>
      </c>
      <c r="W21" s="660">
        <v>0.77764977999999996</v>
      </c>
      <c r="X21" s="611">
        <v>0.93640967168950007</v>
      </c>
      <c r="Y21" s="611">
        <v>0</v>
      </c>
      <c r="Z21" s="611">
        <v>0.19441244499999999</v>
      </c>
      <c r="AA21" s="611">
        <v>0.22859149738224999</v>
      </c>
      <c r="AB21" s="611">
        <v>0</v>
      </c>
      <c r="AC21" s="611">
        <v>0.19441244499999999</v>
      </c>
      <c r="AD21" s="611">
        <v>0.23961333846249999</v>
      </c>
      <c r="AE21" s="611">
        <v>0</v>
      </c>
      <c r="AF21" s="611">
        <v>0.19441244499999999</v>
      </c>
      <c r="AG21" s="611">
        <v>0.23961333846249999</v>
      </c>
      <c r="AH21" s="660">
        <v>0</v>
      </c>
      <c r="AI21" s="611">
        <v>0.19441244499999999</v>
      </c>
      <c r="AJ21" s="611">
        <v>0.22859149738224999</v>
      </c>
      <c r="AK21" s="611">
        <v>0</v>
      </c>
      <c r="AL21" s="609">
        <f>AO21+AR21+AU21+AX21</f>
        <v>14.13764978</v>
      </c>
      <c r="AM21" s="609">
        <f>AP21+AS21+AV21+AY21</f>
        <v>17.380565989529</v>
      </c>
      <c r="AN21" s="609">
        <f t="shared" ref="AN21:AN25" si="70">AQ21+AT21+AW21+AZ21</f>
        <v>0.69172885690374997</v>
      </c>
      <c r="AO21" s="611">
        <f>AO22+AO23+AO24+AO25</f>
        <v>0.19441244499999999</v>
      </c>
      <c r="AP21" s="611">
        <f>AP22+AP23+AP24+AP25</f>
        <v>0.22859149738224999</v>
      </c>
      <c r="AQ21" s="611">
        <f t="shared" ref="AQ21" si="71">AQ22+AQ23+AQ24+AQ25</f>
        <v>9.3092627822499996E-3</v>
      </c>
      <c r="AR21" s="611">
        <f>AR22+AR23+AR24+AR25</f>
        <v>0.19441244499999999</v>
      </c>
      <c r="AS21" s="611">
        <f>AS22+AS23+AS24+AS25</f>
        <v>0.22859149738224999</v>
      </c>
      <c r="AT21" s="611">
        <f>AT22+AT23+AT24+AT25</f>
        <v>9.3092627822499996E-3</v>
      </c>
      <c r="AU21" s="611">
        <f t="shared" ref="AU21:BI21" si="72">AU22+AU23+AU24+AU25</f>
        <v>0.19441244499999999</v>
      </c>
      <c r="AV21" s="611">
        <f t="shared" si="72"/>
        <v>0.22859149738224999</v>
      </c>
      <c r="AW21" s="611">
        <f t="shared" si="72"/>
        <v>9.3092627822499996E-3</v>
      </c>
      <c r="AX21" s="611">
        <f t="shared" si="72"/>
        <v>13.554412445000001</v>
      </c>
      <c r="AY21" s="611">
        <f t="shared" si="72"/>
        <v>16.694791497382251</v>
      </c>
      <c r="AZ21" s="611">
        <f t="shared" si="72"/>
        <v>0.66380106855699994</v>
      </c>
      <c r="BA21" s="660">
        <f t="shared" si="72"/>
        <v>0</v>
      </c>
      <c r="BB21" s="611">
        <f t="shared" si="72"/>
        <v>0</v>
      </c>
      <c r="BC21" s="611">
        <f t="shared" si="72"/>
        <v>0</v>
      </c>
      <c r="BD21" s="611">
        <f t="shared" si="72"/>
        <v>0</v>
      </c>
      <c r="BE21" s="611">
        <f t="shared" si="72"/>
        <v>0</v>
      </c>
      <c r="BF21" s="611">
        <f t="shared" si="72"/>
        <v>0</v>
      </c>
      <c r="BG21" s="611">
        <f t="shared" si="72"/>
        <v>0</v>
      </c>
      <c r="BH21" s="611">
        <f t="shared" si="72"/>
        <v>0</v>
      </c>
      <c r="BI21" s="611">
        <f t="shared" si="72"/>
        <v>0</v>
      </c>
      <c r="BJ21" s="611">
        <f>BJ22+BJ23+BJ24+BJ25</f>
        <v>0</v>
      </c>
      <c r="BK21" s="611">
        <f t="shared" ref="BK21" si="73">BK22+BK23+BK24+BK25</f>
        <v>0</v>
      </c>
      <c r="BL21" s="660">
        <f>BL22+BL23+BL24+BL25</f>
        <v>0</v>
      </c>
      <c r="BM21" s="611">
        <f t="shared" ref="BM21:BO21" si="74">BM22+BM23+BM24+BM25</f>
        <v>0</v>
      </c>
      <c r="BN21" s="611">
        <f t="shared" si="74"/>
        <v>0</v>
      </c>
      <c r="BO21" s="611">
        <f t="shared" si="74"/>
        <v>0</v>
      </c>
      <c r="BP21" s="2256">
        <f t="shared" ref="BP21:CA21" si="75">BP22+BP23+BP24+BP25</f>
        <v>14.13764978</v>
      </c>
      <c r="BQ21" s="2256">
        <f t="shared" si="75"/>
        <v>17.380565989529003</v>
      </c>
      <c r="BR21" s="2256">
        <f t="shared" si="75"/>
        <v>0.72372045317416012</v>
      </c>
      <c r="BS21" s="611">
        <f t="shared" si="75"/>
        <v>5.6376497800000003</v>
      </c>
      <c r="BT21" s="611">
        <f t="shared" si="75"/>
        <v>6.4538659895289996</v>
      </c>
      <c r="BU21" s="611">
        <f t="shared" si="75"/>
        <v>0.28725617775054479</v>
      </c>
      <c r="BV21" s="611">
        <f t="shared" si="75"/>
        <v>3.27764978</v>
      </c>
      <c r="BW21" s="611">
        <f t="shared" si="75"/>
        <v>3.9956159895289995</v>
      </c>
      <c r="BX21" s="611">
        <f t="shared" si="75"/>
        <v>0.18052383462330598</v>
      </c>
      <c r="BY21" s="611">
        <f t="shared" si="75"/>
        <v>5.4176497800000005</v>
      </c>
      <c r="BZ21" s="611">
        <f t="shared" si="75"/>
        <v>6.4079409895289992</v>
      </c>
      <c r="CA21" s="611">
        <f t="shared" si="75"/>
        <v>0.30458801627247001</v>
      </c>
      <c r="CB21" s="808">
        <f>CH21+CN21+CX21+CY21+CZ21</f>
        <v>115.05117733</v>
      </c>
      <c r="CC21" s="611">
        <f>CD21+CE21+CF21+CG21</f>
        <v>0</v>
      </c>
      <c r="CD21" s="611">
        <f t="shared" ref="CD21:CZ21" si="76">CD22+CD23+CD24+CD25</f>
        <v>0</v>
      </c>
      <c r="CE21" s="611">
        <f t="shared" si="76"/>
        <v>0</v>
      </c>
      <c r="CF21" s="611">
        <f t="shared" si="76"/>
        <v>0</v>
      </c>
      <c r="CG21" s="611">
        <f t="shared" si="76"/>
        <v>0</v>
      </c>
      <c r="CH21" s="770">
        <f t="shared" si="76"/>
        <v>0</v>
      </c>
      <c r="CI21" s="770">
        <f t="shared" si="76"/>
        <v>0</v>
      </c>
      <c r="CJ21" s="770">
        <f t="shared" si="76"/>
        <v>0</v>
      </c>
      <c r="CK21" s="770">
        <f t="shared" si="76"/>
        <v>0</v>
      </c>
      <c r="CL21" s="770">
        <f t="shared" si="76"/>
        <v>0</v>
      </c>
      <c r="CM21" s="770">
        <f t="shared" si="76"/>
        <v>26.349999999999998</v>
      </c>
      <c r="CN21" s="770">
        <f>CO21+CP21+CQ21+CR21</f>
        <v>26.349999999999998</v>
      </c>
      <c r="CO21" s="770">
        <f t="shared" ref="CO21:CW21" si="77">CO22+CO23+CO24+CO25</f>
        <v>0</v>
      </c>
      <c r="CP21" s="770">
        <f t="shared" si="77"/>
        <v>0</v>
      </c>
      <c r="CQ21" s="770">
        <f t="shared" si="77"/>
        <v>0</v>
      </c>
      <c r="CR21" s="770">
        <f t="shared" si="77"/>
        <v>26.349999999999998</v>
      </c>
      <c r="CS21" s="770">
        <f t="shared" si="77"/>
        <v>0</v>
      </c>
      <c r="CT21" s="770">
        <f t="shared" si="77"/>
        <v>0</v>
      </c>
      <c r="CU21" s="770">
        <f t="shared" si="77"/>
        <v>0</v>
      </c>
      <c r="CV21" s="770">
        <f t="shared" si="77"/>
        <v>0</v>
      </c>
      <c r="CW21" s="770">
        <f t="shared" si="77"/>
        <v>0</v>
      </c>
      <c r="CX21" s="770">
        <f>CX22+CX23+CX24+CX25</f>
        <v>38.675246900000005</v>
      </c>
      <c r="CY21" s="770">
        <f t="shared" si="76"/>
        <v>34.547661869999999</v>
      </c>
      <c r="CZ21" s="770">
        <f t="shared" si="76"/>
        <v>15.47826856</v>
      </c>
      <c r="DA21" s="449"/>
    </row>
    <row r="22" spans="2:105" ht="64.900000000000006" customHeight="1" outlineLevel="1">
      <c r="B22" s="1233"/>
      <c r="C22" s="1233"/>
      <c r="D22" s="557" t="s">
        <v>251</v>
      </c>
      <c r="E22" s="827" t="s">
        <v>483</v>
      </c>
      <c r="F22" s="566" t="s">
        <v>287</v>
      </c>
      <c r="G22" s="609">
        <f t="shared" ref="G22:G25" si="78">W22+AL22+BS22+BV22+BY22</f>
        <v>6.75</v>
      </c>
      <c r="H22" s="609">
        <v>0.9</v>
      </c>
      <c r="I22" s="609">
        <v>1.0191600000000001</v>
      </c>
      <c r="J22" s="609">
        <v>4.7411323200000001E-2</v>
      </c>
      <c r="K22" s="1235">
        <v>0.9</v>
      </c>
      <c r="L22" s="1235">
        <v>1.0191600000000001</v>
      </c>
      <c r="M22" s="1235">
        <v>4.7411323200000001E-2</v>
      </c>
      <c r="N22" s="1235">
        <v>0</v>
      </c>
      <c r="O22" s="1235">
        <v>0</v>
      </c>
      <c r="P22" s="1235">
        <v>0</v>
      </c>
      <c r="Q22" s="1235">
        <v>0</v>
      </c>
      <c r="R22" s="1235">
        <v>0</v>
      </c>
      <c r="S22" s="1235">
        <v>0</v>
      </c>
      <c r="T22" s="1235">
        <v>0</v>
      </c>
      <c r="U22" s="1235">
        <v>0</v>
      </c>
      <c r="V22" s="1235">
        <v>0</v>
      </c>
      <c r="W22" s="1235">
        <v>0</v>
      </c>
      <c r="X22" s="1235">
        <v>0</v>
      </c>
      <c r="Y22" s="1235">
        <v>0</v>
      </c>
      <c r="Z22" s="1235">
        <v>0</v>
      </c>
      <c r="AA22" s="1235">
        <v>0</v>
      </c>
      <c r="AB22" s="1235">
        <v>0</v>
      </c>
      <c r="AC22" s="1235">
        <v>0</v>
      </c>
      <c r="AD22" s="1235">
        <v>0</v>
      </c>
      <c r="AE22" s="1235">
        <v>0</v>
      </c>
      <c r="AF22" s="1235">
        <v>0</v>
      </c>
      <c r="AG22" s="1235">
        <v>0</v>
      </c>
      <c r="AH22" s="1877">
        <v>0</v>
      </c>
      <c r="AI22" s="1235">
        <v>0</v>
      </c>
      <c r="AJ22" s="1235">
        <v>0</v>
      </c>
      <c r="AK22" s="1235">
        <v>0</v>
      </c>
      <c r="AL22" s="609">
        <f t="shared" ref="AL22:AL25" si="79">AO22+AR22+AU22+AX22</f>
        <v>0</v>
      </c>
      <c r="AM22" s="609">
        <f t="shared" ref="AM22:AM25" si="80">AP22+AS22+AV22+AY22</f>
        <v>0</v>
      </c>
      <c r="AN22" s="609">
        <f t="shared" si="70"/>
        <v>0</v>
      </c>
      <c r="AO22" s="1235">
        <f>AO42+AO60+AO78+AO96+AO114+AO132+AO152</f>
        <v>0</v>
      </c>
      <c r="AP22" s="1235">
        <f t="shared" ref="AP22:BK22" si="81">AP42+AP60+AP78+AP96+AP114+AP132+AP152</f>
        <v>0</v>
      </c>
      <c r="AQ22" s="1235">
        <f t="shared" si="81"/>
        <v>0</v>
      </c>
      <c r="AR22" s="1235">
        <f t="shared" si="81"/>
        <v>0</v>
      </c>
      <c r="AS22" s="1235">
        <f t="shared" si="81"/>
        <v>0</v>
      </c>
      <c r="AT22" s="1235">
        <f t="shared" si="81"/>
        <v>0</v>
      </c>
      <c r="AU22" s="1235">
        <f t="shared" si="81"/>
        <v>0</v>
      </c>
      <c r="AV22" s="1235">
        <f t="shared" si="81"/>
        <v>0</v>
      </c>
      <c r="AW22" s="1235">
        <f t="shared" si="81"/>
        <v>0</v>
      </c>
      <c r="AX22" s="1235">
        <f t="shared" si="81"/>
        <v>0</v>
      </c>
      <c r="AY22" s="1235">
        <f t="shared" si="81"/>
        <v>0</v>
      </c>
      <c r="AZ22" s="1235">
        <f t="shared" si="81"/>
        <v>0</v>
      </c>
      <c r="BA22" s="1235">
        <f t="shared" si="81"/>
        <v>0</v>
      </c>
      <c r="BB22" s="1235">
        <f t="shared" si="81"/>
        <v>0</v>
      </c>
      <c r="BC22" s="1235">
        <f t="shared" si="81"/>
        <v>0</v>
      </c>
      <c r="BD22" s="1235">
        <f t="shared" si="81"/>
        <v>0</v>
      </c>
      <c r="BE22" s="1235">
        <f t="shared" si="81"/>
        <v>0</v>
      </c>
      <c r="BF22" s="1235">
        <f t="shared" si="81"/>
        <v>0</v>
      </c>
      <c r="BG22" s="1235">
        <f t="shared" si="81"/>
        <v>0</v>
      </c>
      <c r="BH22" s="1235">
        <f t="shared" si="81"/>
        <v>0</v>
      </c>
      <c r="BI22" s="1235">
        <f t="shared" si="81"/>
        <v>0</v>
      </c>
      <c r="BJ22" s="1235">
        <f t="shared" si="81"/>
        <v>0</v>
      </c>
      <c r="BK22" s="1235">
        <f t="shared" si="81"/>
        <v>0</v>
      </c>
      <c r="BL22" s="1877">
        <f>BL42+BL60+BL78+BL96+BL114+BL132+BL152</f>
        <v>0</v>
      </c>
      <c r="BM22" s="1235">
        <f t="shared" ref="BM22:BO22" si="82">BM42+BM60+BM78+BM96+BM114+BM132+BM152</f>
        <v>0</v>
      </c>
      <c r="BN22" s="1235">
        <f t="shared" si="82"/>
        <v>0</v>
      </c>
      <c r="BO22" s="1235">
        <f t="shared" si="82"/>
        <v>0</v>
      </c>
      <c r="BP22" s="2393">
        <f t="shared" ref="BP22:CZ22" si="83">BP42+BP60+BP78+BP96+BP114+BP132+BP152</f>
        <v>0</v>
      </c>
      <c r="BQ22" s="2393">
        <f t="shared" si="83"/>
        <v>0</v>
      </c>
      <c r="BR22" s="2393">
        <f t="shared" si="83"/>
        <v>0</v>
      </c>
      <c r="BS22" s="1235">
        <f t="shared" si="83"/>
        <v>4.5</v>
      </c>
      <c r="BT22" s="1235">
        <f t="shared" si="83"/>
        <v>5.0957999999999997</v>
      </c>
      <c r="BU22" s="1235">
        <f t="shared" si="83"/>
        <v>0.22778495999999998</v>
      </c>
      <c r="BV22" s="1235">
        <f t="shared" si="83"/>
        <v>0</v>
      </c>
      <c r="BW22" s="1235">
        <f t="shared" si="83"/>
        <v>0</v>
      </c>
      <c r="BX22" s="1235">
        <f t="shared" si="83"/>
        <v>0</v>
      </c>
      <c r="BY22" s="1235">
        <f t="shared" si="83"/>
        <v>2.25</v>
      </c>
      <c r="BZ22" s="1235">
        <f t="shared" si="83"/>
        <v>2.5478999999999998</v>
      </c>
      <c r="CA22" s="1235">
        <f t="shared" si="83"/>
        <v>0.12318525</v>
      </c>
      <c r="CB22" s="808">
        <f t="shared" ref="CB22:CB25" si="84">CH22+CN22+CX22+CY22+CZ22</f>
        <v>17.64</v>
      </c>
      <c r="CC22" s="1235">
        <f t="shared" si="83"/>
        <v>0</v>
      </c>
      <c r="CD22" s="1235">
        <f t="shared" si="83"/>
        <v>0</v>
      </c>
      <c r="CE22" s="1235">
        <f t="shared" si="83"/>
        <v>0</v>
      </c>
      <c r="CF22" s="1235">
        <f t="shared" si="83"/>
        <v>0</v>
      </c>
      <c r="CG22" s="1235">
        <f t="shared" si="83"/>
        <v>0</v>
      </c>
      <c r="CH22" s="1235">
        <f t="shared" si="83"/>
        <v>0</v>
      </c>
      <c r="CI22" s="1235">
        <f t="shared" si="83"/>
        <v>0</v>
      </c>
      <c r="CJ22" s="1235">
        <f t="shared" si="83"/>
        <v>0</v>
      </c>
      <c r="CK22" s="1235">
        <f t="shared" si="83"/>
        <v>0</v>
      </c>
      <c r="CL22" s="1235">
        <f t="shared" si="83"/>
        <v>0</v>
      </c>
      <c r="CM22" s="2393">
        <f t="shared" si="83"/>
        <v>0</v>
      </c>
      <c r="CN22" s="1235">
        <f t="shared" ref="CN22:CW22" si="85">CN42+CN60+CN78+CN96+CN114+CN132+CN152</f>
        <v>0</v>
      </c>
      <c r="CO22" s="1235">
        <f t="shared" si="85"/>
        <v>0</v>
      </c>
      <c r="CP22" s="1235">
        <f t="shared" si="85"/>
        <v>0</v>
      </c>
      <c r="CQ22" s="1235">
        <f t="shared" si="85"/>
        <v>0</v>
      </c>
      <c r="CR22" s="1235">
        <f t="shared" si="85"/>
        <v>0</v>
      </c>
      <c r="CS22" s="1235">
        <f t="shared" si="85"/>
        <v>0</v>
      </c>
      <c r="CT22" s="1235">
        <f t="shared" si="85"/>
        <v>0</v>
      </c>
      <c r="CU22" s="1235">
        <f t="shared" si="85"/>
        <v>0</v>
      </c>
      <c r="CV22" s="1235">
        <f t="shared" si="85"/>
        <v>0</v>
      </c>
      <c r="CW22" s="1235">
        <f t="shared" si="85"/>
        <v>0</v>
      </c>
      <c r="CX22" s="1235">
        <f>CX42+CX60+CX78+CX96+CX114+CX132+CX152</f>
        <v>17.64</v>
      </c>
      <c r="CY22" s="1235">
        <f t="shared" si="83"/>
        <v>0</v>
      </c>
      <c r="CZ22" s="1235">
        <f t="shared" si="83"/>
        <v>0</v>
      </c>
      <c r="DA22" s="449"/>
    </row>
    <row r="23" spans="2:105" ht="64.900000000000006" customHeight="1" outlineLevel="1">
      <c r="B23" s="1233"/>
      <c r="C23" s="1233"/>
      <c r="D23" s="827" t="s">
        <v>252</v>
      </c>
      <c r="E23" s="827" t="s">
        <v>480</v>
      </c>
      <c r="F23" s="566" t="s">
        <v>287</v>
      </c>
      <c r="G23" s="609">
        <f t="shared" si="78"/>
        <v>18.61</v>
      </c>
      <c r="H23" s="609">
        <v>0</v>
      </c>
      <c r="I23" s="609">
        <v>0</v>
      </c>
      <c r="J23" s="609">
        <v>0</v>
      </c>
      <c r="K23" s="1235">
        <v>0</v>
      </c>
      <c r="L23" s="1235">
        <v>0</v>
      </c>
      <c r="M23" s="1235">
        <v>0</v>
      </c>
      <c r="N23" s="1235">
        <v>0</v>
      </c>
      <c r="O23" s="1235">
        <v>0</v>
      </c>
      <c r="P23" s="1235">
        <v>0</v>
      </c>
      <c r="Q23" s="1235">
        <v>0</v>
      </c>
      <c r="R23" s="1235">
        <v>0</v>
      </c>
      <c r="S23" s="1235">
        <v>0</v>
      </c>
      <c r="T23" s="1235">
        <v>0</v>
      </c>
      <c r="U23" s="1235">
        <v>0</v>
      </c>
      <c r="V23" s="1235">
        <v>0</v>
      </c>
      <c r="W23" s="1235">
        <v>0</v>
      </c>
      <c r="X23" s="1235">
        <v>0</v>
      </c>
      <c r="Y23" s="1235">
        <v>0</v>
      </c>
      <c r="Z23" s="1235">
        <v>0</v>
      </c>
      <c r="AA23" s="1235">
        <v>0</v>
      </c>
      <c r="AB23" s="1235">
        <v>0</v>
      </c>
      <c r="AC23" s="1235">
        <v>0</v>
      </c>
      <c r="AD23" s="1235">
        <v>0</v>
      </c>
      <c r="AE23" s="1235">
        <v>0</v>
      </c>
      <c r="AF23" s="1235">
        <v>0</v>
      </c>
      <c r="AG23" s="1235">
        <v>0</v>
      </c>
      <c r="AH23" s="1877">
        <v>0</v>
      </c>
      <c r="AI23" s="1235">
        <v>0</v>
      </c>
      <c r="AJ23" s="1235">
        <v>0</v>
      </c>
      <c r="AK23" s="1235">
        <v>0</v>
      </c>
      <c r="AL23" s="609">
        <f t="shared" si="79"/>
        <v>13.36</v>
      </c>
      <c r="AM23" s="609">
        <f t="shared" si="80"/>
        <v>16.466200000000001</v>
      </c>
      <c r="AN23" s="609">
        <f t="shared" si="70"/>
        <v>0.6586479999999999</v>
      </c>
      <c r="AO23" s="1235">
        <f>AO43+AO61+AO79+AO97+AO115+AO133+AO153</f>
        <v>0</v>
      </c>
      <c r="AP23" s="1235">
        <f t="shared" ref="AP23:BO23" si="86">AP43+AP61+AP79+AP97+AP115+AP133+AP153</f>
        <v>0</v>
      </c>
      <c r="AQ23" s="1235">
        <f t="shared" si="86"/>
        <v>0</v>
      </c>
      <c r="AR23" s="1235">
        <f t="shared" si="86"/>
        <v>0</v>
      </c>
      <c r="AS23" s="1235">
        <f t="shared" si="86"/>
        <v>0</v>
      </c>
      <c r="AT23" s="1235">
        <f t="shared" si="86"/>
        <v>0</v>
      </c>
      <c r="AU23" s="1235">
        <f t="shared" si="86"/>
        <v>0</v>
      </c>
      <c r="AV23" s="1235">
        <f t="shared" si="86"/>
        <v>0</v>
      </c>
      <c r="AW23" s="1235">
        <f t="shared" si="86"/>
        <v>0</v>
      </c>
      <c r="AX23" s="1235">
        <f t="shared" si="86"/>
        <v>13.36</v>
      </c>
      <c r="AY23" s="1235">
        <f t="shared" si="86"/>
        <v>16.466200000000001</v>
      </c>
      <c r="AZ23" s="1235">
        <f t="shared" si="86"/>
        <v>0.6586479999999999</v>
      </c>
      <c r="BA23" s="1235">
        <f t="shared" si="86"/>
        <v>0</v>
      </c>
      <c r="BB23" s="1235">
        <f t="shared" si="86"/>
        <v>0</v>
      </c>
      <c r="BC23" s="1235">
        <f t="shared" si="86"/>
        <v>0</v>
      </c>
      <c r="BD23" s="1235">
        <f t="shared" si="86"/>
        <v>0</v>
      </c>
      <c r="BE23" s="1235">
        <f t="shared" si="86"/>
        <v>0</v>
      </c>
      <c r="BF23" s="1235">
        <f t="shared" si="86"/>
        <v>0</v>
      </c>
      <c r="BG23" s="1235">
        <f t="shared" si="86"/>
        <v>0</v>
      </c>
      <c r="BH23" s="1235">
        <f t="shared" si="86"/>
        <v>0</v>
      </c>
      <c r="BI23" s="1235">
        <f t="shared" si="86"/>
        <v>0</v>
      </c>
      <c r="BJ23" s="1235">
        <f t="shared" si="86"/>
        <v>0</v>
      </c>
      <c r="BK23" s="1235">
        <f t="shared" si="86"/>
        <v>0</v>
      </c>
      <c r="BL23" s="1877">
        <f t="shared" si="86"/>
        <v>0</v>
      </c>
      <c r="BM23" s="1235">
        <f t="shared" si="86"/>
        <v>0</v>
      </c>
      <c r="BN23" s="1235">
        <f t="shared" si="86"/>
        <v>0</v>
      </c>
      <c r="BO23" s="1235">
        <f t="shared" si="86"/>
        <v>0</v>
      </c>
      <c r="BP23" s="2393">
        <f t="shared" ref="BP23:CZ23" si="87">BP43+BP61+BP79+BP97+BP115+BP133+BP153</f>
        <v>13.36</v>
      </c>
      <c r="BQ23" s="2393">
        <f t="shared" si="87"/>
        <v>16.466200000000001</v>
      </c>
      <c r="BR23" s="2393">
        <f t="shared" si="87"/>
        <v>0.68499392000000014</v>
      </c>
      <c r="BS23" s="1235">
        <f t="shared" si="87"/>
        <v>0.36</v>
      </c>
      <c r="BT23" s="1235">
        <f t="shared" si="87"/>
        <v>0.44369999999999998</v>
      </c>
      <c r="BU23" s="1235">
        <f t="shared" si="87"/>
        <v>1.9195919999999998E-2</v>
      </c>
      <c r="BV23" s="1235">
        <f t="shared" si="87"/>
        <v>2.5</v>
      </c>
      <c r="BW23" s="1235">
        <f t="shared" si="87"/>
        <v>3.0812499999999998</v>
      </c>
      <c r="BX23" s="1235">
        <f t="shared" si="87"/>
        <v>0.1386375</v>
      </c>
      <c r="BY23" s="1235">
        <f t="shared" si="87"/>
        <v>2.39</v>
      </c>
      <c r="BZ23" s="1235">
        <f t="shared" si="87"/>
        <v>2.945675</v>
      </c>
      <c r="CA23" s="1235">
        <f t="shared" si="87"/>
        <v>0.13784086000000001</v>
      </c>
      <c r="CB23" s="808">
        <f t="shared" si="84"/>
        <v>97.411177330000001</v>
      </c>
      <c r="CC23" s="1235">
        <f t="shared" si="87"/>
        <v>0</v>
      </c>
      <c r="CD23" s="1235">
        <f t="shared" si="87"/>
        <v>0</v>
      </c>
      <c r="CE23" s="1235">
        <f t="shared" si="87"/>
        <v>0</v>
      </c>
      <c r="CF23" s="1235">
        <f t="shared" si="87"/>
        <v>0</v>
      </c>
      <c r="CG23" s="1235">
        <f t="shared" si="87"/>
        <v>0</v>
      </c>
      <c r="CH23" s="1235">
        <f t="shared" si="87"/>
        <v>0</v>
      </c>
      <c r="CI23" s="1235">
        <f t="shared" si="87"/>
        <v>0</v>
      </c>
      <c r="CJ23" s="1235">
        <f t="shared" si="87"/>
        <v>0</v>
      </c>
      <c r="CK23" s="1235">
        <f t="shared" si="87"/>
        <v>0</v>
      </c>
      <c r="CL23" s="1235">
        <f t="shared" si="87"/>
        <v>0</v>
      </c>
      <c r="CM23" s="2393">
        <f t="shared" si="87"/>
        <v>26.349999999999998</v>
      </c>
      <c r="CN23" s="1235">
        <f>CN43+CN61+CN79+CN97+CN115+CN133+CN153</f>
        <v>26.349999999999998</v>
      </c>
      <c r="CO23" s="1235">
        <f t="shared" ref="CO23:CW23" si="88">CO43+CO61+CO79+CO97+CO115+CO133+CO153</f>
        <v>0</v>
      </c>
      <c r="CP23" s="1235">
        <f t="shared" si="88"/>
        <v>0</v>
      </c>
      <c r="CQ23" s="1235">
        <f t="shared" si="88"/>
        <v>0</v>
      </c>
      <c r="CR23" s="1235">
        <f t="shared" si="88"/>
        <v>26.349999999999998</v>
      </c>
      <c r="CS23" s="1235">
        <f t="shared" si="88"/>
        <v>0</v>
      </c>
      <c r="CT23" s="1235">
        <f t="shared" si="88"/>
        <v>0</v>
      </c>
      <c r="CU23" s="1235">
        <f t="shared" si="88"/>
        <v>0</v>
      </c>
      <c r="CV23" s="1235">
        <f t="shared" si="88"/>
        <v>0</v>
      </c>
      <c r="CW23" s="1235">
        <f t="shared" si="88"/>
        <v>0</v>
      </c>
      <c r="CX23" s="1235">
        <f t="shared" si="87"/>
        <v>21.035246900000001</v>
      </c>
      <c r="CY23" s="1235">
        <f t="shared" si="87"/>
        <v>34.547661869999999</v>
      </c>
      <c r="CZ23" s="1235">
        <f t="shared" si="87"/>
        <v>15.47826856</v>
      </c>
      <c r="DA23" s="449"/>
    </row>
    <row r="24" spans="2:105" ht="64.900000000000006" customHeight="1" outlineLevel="1">
      <c r="B24" s="608"/>
      <c r="C24" s="608"/>
      <c r="D24" s="1236" t="s">
        <v>478</v>
      </c>
      <c r="E24" s="557" t="s">
        <v>481</v>
      </c>
      <c r="F24" s="566" t="s">
        <v>287</v>
      </c>
      <c r="G24" s="609">
        <f t="shared" si="78"/>
        <v>2.2021660500000002</v>
      </c>
      <c r="H24" s="609">
        <v>0.44043321000000002</v>
      </c>
      <c r="I24" s="609">
        <v>0.498746567004</v>
      </c>
      <c r="J24" s="609">
        <v>2.05506135786E-2</v>
      </c>
      <c r="K24" s="611">
        <v>0.1101083025</v>
      </c>
      <c r="L24" s="611">
        <v>0.124686641751</v>
      </c>
      <c r="M24" s="611">
        <v>5.1222382322999999E-3</v>
      </c>
      <c r="N24" s="611">
        <v>0.1101083025</v>
      </c>
      <c r="O24" s="611">
        <v>0.124686641751</v>
      </c>
      <c r="P24" s="611">
        <v>5.1222382322999999E-3</v>
      </c>
      <c r="Q24" s="611">
        <v>0.1101083025</v>
      </c>
      <c r="R24" s="611">
        <v>0.124686641751</v>
      </c>
      <c r="S24" s="611">
        <v>5.1530685570000002E-3</v>
      </c>
      <c r="T24" s="611">
        <v>0.1101083025</v>
      </c>
      <c r="U24" s="611">
        <v>0.124686641751</v>
      </c>
      <c r="V24" s="611">
        <v>5.1530685570000002E-3</v>
      </c>
      <c r="W24" s="611">
        <v>0.44043321000000002</v>
      </c>
      <c r="X24" s="611">
        <v>0.52079024916450001</v>
      </c>
      <c r="Y24" s="611">
        <v>0</v>
      </c>
      <c r="Z24" s="611">
        <v>0.1101083025</v>
      </c>
      <c r="AA24" s="611">
        <v>0.124686641751</v>
      </c>
      <c r="AB24" s="611">
        <v>0</v>
      </c>
      <c r="AC24" s="611">
        <v>0.1101083025</v>
      </c>
      <c r="AD24" s="611">
        <v>0.13570848283125</v>
      </c>
      <c r="AE24" s="611">
        <v>0</v>
      </c>
      <c r="AF24" s="611">
        <v>0.1101083025</v>
      </c>
      <c r="AG24" s="611">
        <v>0.13570848283125</v>
      </c>
      <c r="AH24" s="660">
        <v>0</v>
      </c>
      <c r="AI24" s="611">
        <v>0.1101083025</v>
      </c>
      <c r="AJ24" s="611">
        <v>0.124686641751</v>
      </c>
      <c r="AK24" s="611">
        <v>0</v>
      </c>
      <c r="AL24" s="609">
        <f t="shared" si="79"/>
        <v>0.44043321000000002</v>
      </c>
      <c r="AM24" s="609">
        <f t="shared" si="80"/>
        <v>0.498746567004</v>
      </c>
      <c r="AN24" s="609">
        <f t="shared" si="70"/>
        <v>2.0612274228000001E-2</v>
      </c>
      <c r="AO24" s="611">
        <f>AO134</f>
        <v>0.1101083025</v>
      </c>
      <c r="AP24" s="611">
        <f t="shared" ref="AP24:BI24" si="89">AP134</f>
        <v>0.124686641751</v>
      </c>
      <c r="AQ24" s="611">
        <f t="shared" si="89"/>
        <v>5.1530685570000002E-3</v>
      </c>
      <c r="AR24" s="611">
        <f t="shared" si="89"/>
        <v>0.1101083025</v>
      </c>
      <c r="AS24" s="611">
        <f t="shared" si="89"/>
        <v>0.124686641751</v>
      </c>
      <c r="AT24" s="611">
        <f t="shared" si="89"/>
        <v>5.1530685570000002E-3</v>
      </c>
      <c r="AU24" s="611">
        <f t="shared" si="89"/>
        <v>0.1101083025</v>
      </c>
      <c r="AV24" s="611">
        <f t="shared" si="89"/>
        <v>0.124686641751</v>
      </c>
      <c r="AW24" s="611">
        <f t="shared" si="89"/>
        <v>5.1530685570000002E-3</v>
      </c>
      <c r="AX24" s="611">
        <f t="shared" si="89"/>
        <v>0.1101083025</v>
      </c>
      <c r="AY24" s="611">
        <f t="shared" si="89"/>
        <v>0.124686641751</v>
      </c>
      <c r="AZ24" s="611">
        <f t="shared" si="89"/>
        <v>5.1530685570000002E-3</v>
      </c>
      <c r="BA24" s="611">
        <f t="shared" si="89"/>
        <v>0</v>
      </c>
      <c r="BB24" s="611">
        <f t="shared" si="89"/>
        <v>0</v>
      </c>
      <c r="BC24" s="611">
        <f t="shared" si="89"/>
        <v>0</v>
      </c>
      <c r="BD24" s="611">
        <f t="shared" si="89"/>
        <v>0</v>
      </c>
      <c r="BE24" s="611">
        <f t="shared" si="89"/>
        <v>0</v>
      </c>
      <c r="BF24" s="611">
        <f t="shared" si="89"/>
        <v>0</v>
      </c>
      <c r="BG24" s="611">
        <f t="shared" si="89"/>
        <v>0</v>
      </c>
      <c r="BH24" s="611">
        <f t="shared" si="89"/>
        <v>0</v>
      </c>
      <c r="BI24" s="611">
        <f t="shared" si="89"/>
        <v>0</v>
      </c>
      <c r="BJ24" s="611">
        <f>BJ134</f>
        <v>0</v>
      </c>
      <c r="BK24" s="611">
        <f t="shared" ref="BK24" si="90">BK134</f>
        <v>0</v>
      </c>
      <c r="BL24" s="660">
        <f>BL134</f>
        <v>0</v>
      </c>
      <c r="BM24" s="611">
        <f t="shared" ref="BM24:BO24" si="91">BM134</f>
        <v>0</v>
      </c>
      <c r="BN24" s="611">
        <f t="shared" si="91"/>
        <v>0</v>
      </c>
      <c r="BO24" s="611">
        <f t="shared" si="91"/>
        <v>0</v>
      </c>
      <c r="BP24" s="2256">
        <f t="shared" ref="BP24:CA24" si="92">BP134</f>
        <v>0.44043321000000002</v>
      </c>
      <c r="BQ24" s="2256">
        <f t="shared" si="92"/>
        <v>0.498746567004</v>
      </c>
      <c r="BR24" s="2256">
        <f t="shared" si="92"/>
        <v>2.1436765197120001E-2</v>
      </c>
      <c r="BS24" s="611">
        <f t="shared" si="92"/>
        <v>0.44043321000000002</v>
      </c>
      <c r="BT24" s="611">
        <f t="shared" si="92"/>
        <v>0.498746567004</v>
      </c>
      <c r="BU24" s="611">
        <f t="shared" si="92"/>
        <v>2.2294235805004801E-2</v>
      </c>
      <c r="BV24" s="611">
        <f t="shared" si="92"/>
        <v>0.44043321000000002</v>
      </c>
      <c r="BW24" s="611">
        <f t="shared" si="92"/>
        <v>0.498746567004</v>
      </c>
      <c r="BX24" s="611">
        <f t="shared" si="92"/>
        <v>2.3185989733956001E-2</v>
      </c>
      <c r="BY24" s="611">
        <f t="shared" si="92"/>
        <v>0.44043321000000002</v>
      </c>
      <c r="BZ24" s="611">
        <f t="shared" si="92"/>
        <v>0.498746567004</v>
      </c>
      <c r="CA24" s="611">
        <f t="shared" si="92"/>
        <v>2.4113277814289999E-2</v>
      </c>
      <c r="CB24" s="808">
        <f t="shared" si="84"/>
        <v>0</v>
      </c>
      <c r="CC24" s="611">
        <f t="shared" ref="CC24:CC25" si="93">CD24+CE24+CF24+CG24</f>
        <v>0</v>
      </c>
      <c r="CD24" s="611">
        <f t="shared" ref="CD24:CZ24" si="94">CD134</f>
        <v>0</v>
      </c>
      <c r="CE24" s="611">
        <f t="shared" si="94"/>
        <v>0</v>
      </c>
      <c r="CF24" s="611">
        <f t="shared" si="94"/>
        <v>0</v>
      </c>
      <c r="CG24" s="611">
        <f t="shared" si="94"/>
        <v>0</v>
      </c>
      <c r="CH24" s="611">
        <f t="shared" si="94"/>
        <v>0</v>
      </c>
      <c r="CI24" s="611">
        <f t="shared" si="94"/>
        <v>0</v>
      </c>
      <c r="CJ24" s="611">
        <f t="shared" si="94"/>
        <v>0</v>
      </c>
      <c r="CK24" s="611">
        <f t="shared" si="94"/>
        <v>0</v>
      </c>
      <c r="CL24" s="611">
        <f t="shared" si="94"/>
        <v>0</v>
      </c>
      <c r="CM24" s="2256">
        <f t="shared" si="94"/>
        <v>0</v>
      </c>
      <c r="CN24" s="611">
        <f t="shared" ref="CN24:CN25" si="95">CO24+CP24+CQ24+CR24</f>
        <v>0</v>
      </c>
      <c r="CO24" s="611">
        <f t="shared" ref="CO24:CW24" si="96">CO134</f>
        <v>0</v>
      </c>
      <c r="CP24" s="611">
        <f t="shared" si="96"/>
        <v>0</v>
      </c>
      <c r="CQ24" s="611">
        <f t="shared" si="96"/>
        <v>0</v>
      </c>
      <c r="CR24" s="611">
        <f t="shared" si="96"/>
        <v>0</v>
      </c>
      <c r="CS24" s="611">
        <f t="shared" si="96"/>
        <v>0</v>
      </c>
      <c r="CT24" s="611">
        <f t="shared" si="96"/>
        <v>0</v>
      </c>
      <c r="CU24" s="611">
        <f t="shared" si="96"/>
        <v>0</v>
      </c>
      <c r="CV24" s="611">
        <f t="shared" si="96"/>
        <v>0</v>
      </c>
      <c r="CW24" s="611">
        <f t="shared" si="96"/>
        <v>0</v>
      </c>
      <c r="CX24" s="611">
        <f t="shared" si="94"/>
        <v>0</v>
      </c>
      <c r="CY24" s="611">
        <f t="shared" si="94"/>
        <v>0</v>
      </c>
      <c r="CZ24" s="611">
        <f t="shared" si="94"/>
        <v>0</v>
      </c>
      <c r="DA24" s="449"/>
    </row>
    <row r="25" spans="2:105" ht="64.900000000000006" customHeight="1" outlineLevel="1" thickBot="1">
      <c r="B25" s="452"/>
      <c r="C25" s="452"/>
      <c r="D25" s="1237" t="s">
        <v>479</v>
      </c>
      <c r="E25" s="557" t="s">
        <v>482</v>
      </c>
      <c r="F25" s="1027" t="s">
        <v>287</v>
      </c>
      <c r="G25" s="609">
        <f t="shared" si="78"/>
        <v>1.6860828499999996</v>
      </c>
      <c r="H25" s="609">
        <v>0.33721656999999999</v>
      </c>
      <c r="I25" s="609">
        <v>0.415619422525</v>
      </c>
      <c r="J25" s="609">
        <v>1.6578300364456316E-2</v>
      </c>
      <c r="K25" s="611">
        <v>8.4304142499999998E-2</v>
      </c>
      <c r="L25" s="611">
        <v>0.10390485563125</v>
      </c>
      <c r="M25" s="611">
        <v>4.1329559569781597E-3</v>
      </c>
      <c r="N25" s="611">
        <v>8.4304142499999998E-2</v>
      </c>
      <c r="O25" s="611">
        <v>0.10390485563125</v>
      </c>
      <c r="P25" s="611">
        <v>4.1329559569781597E-3</v>
      </c>
      <c r="Q25" s="611">
        <v>8.4304142499999998E-2</v>
      </c>
      <c r="R25" s="611">
        <v>0.10390485563125</v>
      </c>
      <c r="S25" s="611">
        <v>4.1561942252499994E-3</v>
      </c>
      <c r="T25" s="611">
        <v>8.4304142499999998E-2</v>
      </c>
      <c r="U25" s="611">
        <v>0.10390485563125</v>
      </c>
      <c r="V25" s="611">
        <v>4.1561942252499994E-3</v>
      </c>
      <c r="W25" s="611">
        <v>0.33721656999999999</v>
      </c>
      <c r="X25" s="611">
        <v>0.415619422525</v>
      </c>
      <c r="Y25" s="611">
        <v>0</v>
      </c>
      <c r="Z25" s="611">
        <v>8.4304142499999998E-2</v>
      </c>
      <c r="AA25" s="611">
        <v>0.10390485563125</v>
      </c>
      <c r="AB25" s="611">
        <v>0</v>
      </c>
      <c r="AC25" s="611">
        <v>8.4304142499999998E-2</v>
      </c>
      <c r="AD25" s="611">
        <v>0.10390485563125</v>
      </c>
      <c r="AE25" s="611">
        <v>0</v>
      </c>
      <c r="AF25" s="611">
        <v>8.4304142499999998E-2</v>
      </c>
      <c r="AG25" s="611">
        <v>0.10390485563125</v>
      </c>
      <c r="AH25" s="660">
        <v>0</v>
      </c>
      <c r="AI25" s="611">
        <v>8.4304142499999998E-2</v>
      </c>
      <c r="AJ25" s="611">
        <v>0.10390485563125</v>
      </c>
      <c r="AK25" s="611">
        <v>0</v>
      </c>
      <c r="AL25" s="609">
        <f t="shared" si="79"/>
        <v>0.33721656999999999</v>
      </c>
      <c r="AM25" s="609">
        <f t="shared" si="80"/>
        <v>0.415619422525</v>
      </c>
      <c r="AN25" s="609">
        <f t="shared" si="70"/>
        <v>1.2468582675749998E-2</v>
      </c>
      <c r="AO25" s="611">
        <f>AO135</f>
        <v>8.4304142499999998E-2</v>
      </c>
      <c r="AP25" s="611">
        <f t="shared" ref="AP25" si="97">AP135</f>
        <v>0.10390485563125</v>
      </c>
      <c r="AQ25" s="611">
        <f>AQ135</f>
        <v>4.1561942252499994E-3</v>
      </c>
      <c r="AR25" s="611">
        <f t="shared" ref="AR25:BO25" si="98">AR135</f>
        <v>8.4304142499999998E-2</v>
      </c>
      <c r="AS25" s="611">
        <f t="shared" si="98"/>
        <v>0.10390485563125</v>
      </c>
      <c r="AT25" s="611">
        <f t="shared" si="98"/>
        <v>4.1561942252499994E-3</v>
      </c>
      <c r="AU25" s="611">
        <f t="shared" si="98"/>
        <v>8.4304142499999998E-2</v>
      </c>
      <c r="AV25" s="611">
        <f t="shared" si="98"/>
        <v>0.10390485563125</v>
      </c>
      <c r="AW25" s="611">
        <f t="shared" si="98"/>
        <v>4.1561942252499994E-3</v>
      </c>
      <c r="AX25" s="611">
        <f t="shared" si="98"/>
        <v>8.4304142499999998E-2</v>
      </c>
      <c r="AY25" s="611">
        <f t="shared" si="98"/>
        <v>0.10390485563125</v>
      </c>
      <c r="AZ25" s="611">
        <f t="shared" si="98"/>
        <v>0</v>
      </c>
      <c r="BA25" s="611">
        <f t="shared" si="98"/>
        <v>0</v>
      </c>
      <c r="BB25" s="611">
        <f t="shared" si="98"/>
        <v>0</v>
      </c>
      <c r="BC25" s="611">
        <f t="shared" si="98"/>
        <v>0</v>
      </c>
      <c r="BD25" s="611">
        <f t="shared" si="98"/>
        <v>0</v>
      </c>
      <c r="BE25" s="611">
        <f t="shared" si="98"/>
        <v>0</v>
      </c>
      <c r="BF25" s="611">
        <f t="shared" si="98"/>
        <v>0</v>
      </c>
      <c r="BG25" s="611">
        <f t="shared" si="98"/>
        <v>0</v>
      </c>
      <c r="BH25" s="611">
        <f t="shared" si="98"/>
        <v>0</v>
      </c>
      <c r="BI25" s="611">
        <f t="shared" si="98"/>
        <v>0</v>
      </c>
      <c r="BJ25" s="611">
        <f t="shared" si="98"/>
        <v>0</v>
      </c>
      <c r="BK25" s="611">
        <f t="shared" si="98"/>
        <v>0</v>
      </c>
      <c r="BL25" s="660">
        <f t="shared" si="98"/>
        <v>0</v>
      </c>
      <c r="BM25" s="611">
        <f t="shared" si="98"/>
        <v>0</v>
      </c>
      <c r="BN25" s="611">
        <f t="shared" si="98"/>
        <v>0</v>
      </c>
      <c r="BO25" s="611">
        <f t="shared" si="98"/>
        <v>0</v>
      </c>
      <c r="BP25" s="2256">
        <f t="shared" ref="BP25:CA25" si="99">BP135</f>
        <v>0.33721656999999988</v>
      </c>
      <c r="BQ25" s="2256">
        <f t="shared" si="99"/>
        <v>0.41561942252499984</v>
      </c>
      <c r="BR25" s="2256">
        <f t="shared" si="99"/>
        <v>1.7289767977039992E-2</v>
      </c>
      <c r="BS25" s="611">
        <f t="shared" si="99"/>
        <v>0.33721656999999988</v>
      </c>
      <c r="BT25" s="611">
        <f t="shared" si="99"/>
        <v>0.41561942252499984</v>
      </c>
      <c r="BU25" s="611">
        <f t="shared" si="99"/>
        <v>1.7981061945539993E-2</v>
      </c>
      <c r="BV25" s="611">
        <f t="shared" si="99"/>
        <v>0.33721656999999988</v>
      </c>
      <c r="BW25" s="611">
        <f t="shared" si="99"/>
        <v>0.41561942252499984</v>
      </c>
      <c r="BX25" s="611">
        <f t="shared" si="99"/>
        <v>1.8700344889349994E-2</v>
      </c>
      <c r="BY25" s="611">
        <f t="shared" si="99"/>
        <v>0.33721656999999988</v>
      </c>
      <c r="BZ25" s="611">
        <f t="shared" si="99"/>
        <v>0.41561942252499984</v>
      </c>
      <c r="CA25" s="611">
        <f t="shared" si="99"/>
        <v>1.9448628458179993E-2</v>
      </c>
      <c r="CB25" s="808">
        <f t="shared" si="84"/>
        <v>0</v>
      </c>
      <c r="CC25" s="611">
        <f t="shared" si="93"/>
        <v>0</v>
      </c>
      <c r="CD25" s="611">
        <f t="shared" ref="CD25:CZ25" si="100">CD135</f>
        <v>0</v>
      </c>
      <c r="CE25" s="611">
        <f t="shared" si="100"/>
        <v>0</v>
      </c>
      <c r="CF25" s="611">
        <f t="shared" si="100"/>
        <v>0</v>
      </c>
      <c r="CG25" s="611">
        <f t="shared" si="100"/>
        <v>0</v>
      </c>
      <c r="CH25" s="611">
        <f t="shared" si="100"/>
        <v>0</v>
      </c>
      <c r="CI25" s="611">
        <f t="shared" si="100"/>
        <v>0</v>
      </c>
      <c r="CJ25" s="611">
        <f t="shared" si="100"/>
        <v>0</v>
      </c>
      <c r="CK25" s="611">
        <f t="shared" si="100"/>
        <v>0</v>
      </c>
      <c r="CL25" s="611">
        <f t="shared" si="100"/>
        <v>0</v>
      </c>
      <c r="CM25" s="2256">
        <f t="shared" si="100"/>
        <v>0</v>
      </c>
      <c r="CN25" s="611">
        <f t="shared" si="95"/>
        <v>0</v>
      </c>
      <c r="CO25" s="611">
        <f t="shared" ref="CO25:CW25" si="101">CO135</f>
        <v>0</v>
      </c>
      <c r="CP25" s="611">
        <f t="shared" si="101"/>
        <v>0</v>
      </c>
      <c r="CQ25" s="611">
        <f t="shared" si="101"/>
        <v>0</v>
      </c>
      <c r="CR25" s="611">
        <f t="shared" si="101"/>
        <v>0</v>
      </c>
      <c r="CS25" s="611">
        <f t="shared" si="101"/>
        <v>0</v>
      </c>
      <c r="CT25" s="611">
        <f t="shared" si="101"/>
        <v>0</v>
      </c>
      <c r="CU25" s="611">
        <f t="shared" si="101"/>
        <v>0</v>
      </c>
      <c r="CV25" s="611">
        <f t="shared" si="101"/>
        <v>0</v>
      </c>
      <c r="CW25" s="611">
        <f t="shared" si="101"/>
        <v>0</v>
      </c>
      <c r="CX25" s="611">
        <f t="shared" si="100"/>
        <v>0</v>
      </c>
      <c r="CY25" s="611">
        <f t="shared" si="100"/>
        <v>0</v>
      </c>
      <c r="CZ25" s="611">
        <f t="shared" si="100"/>
        <v>0</v>
      </c>
      <c r="DA25" s="449"/>
    </row>
    <row r="26" spans="2:105" ht="16.5" thickBot="1">
      <c r="B26" s="1032"/>
      <c r="C26" s="1033"/>
      <c r="D26" s="1033"/>
      <c r="E26" s="1034" t="s">
        <v>1</v>
      </c>
      <c r="F26" s="1033"/>
      <c r="G26" s="1035"/>
      <c r="H26" s="1035"/>
      <c r="I26" s="1036">
        <v>1.9335259895290002</v>
      </c>
      <c r="J26" s="1037">
        <v>8.4540237143056321E-2</v>
      </c>
      <c r="K26" s="1037"/>
      <c r="L26" s="1036">
        <v>1.2477514973822501</v>
      </c>
      <c r="M26" s="1037">
        <v>5.6666517389278158E-2</v>
      </c>
      <c r="N26" s="1037"/>
      <c r="O26" s="1036">
        <v>0.22859149738224999</v>
      </c>
      <c r="P26" s="1037">
        <v>9.2551941892781604E-3</v>
      </c>
      <c r="Q26" s="1037"/>
      <c r="R26" s="1036">
        <v>0.22859149738224999</v>
      </c>
      <c r="S26" s="1879">
        <v>9.3092627822499996E-3</v>
      </c>
      <c r="T26" s="1036"/>
      <c r="U26" s="1036">
        <v>0.22859149738224999</v>
      </c>
      <c r="V26" s="1036">
        <v>9.3092627822499996E-3</v>
      </c>
      <c r="W26" s="1035"/>
      <c r="X26" s="1036">
        <v>0.93640967168950007</v>
      </c>
      <c r="Y26" s="1036">
        <v>0</v>
      </c>
      <c r="Z26" s="1037"/>
      <c r="AA26" s="1036">
        <v>0.22859149738224999</v>
      </c>
      <c r="AB26" s="1037">
        <v>0</v>
      </c>
      <c r="AC26" s="1036"/>
      <c r="AD26" s="1036">
        <v>0.23961333846249999</v>
      </c>
      <c r="AE26" s="1036">
        <v>0</v>
      </c>
      <c r="AF26" s="1036"/>
      <c r="AG26" s="1036">
        <v>0.23961333846249999</v>
      </c>
      <c r="AH26" s="1878">
        <v>0</v>
      </c>
      <c r="AI26" s="1036"/>
      <c r="AJ26" s="1036">
        <v>0.22859149738224999</v>
      </c>
      <c r="AK26" s="1036">
        <v>0</v>
      </c>
      <c r="AL26" s="1035"/>
      <c r="AM26" s="1035">
        <f>AM9+AM16+AM21</f>
        <v>100.660565989529</v>
      </c>
      <c r="AN26" s="1035">
        <f>AN9+AN16+AN21</f>
        <v>4.2107288569037502</v>
      </c>
      <c r="AO26" s="1037"/>
      <c r="AP26" s="1036">
        <f>AP9+AP16+AP21</f>
        <v>0.22859149738224999</v>
      </c>
      <c r="AQ26" s="1037">
        <f>AQ9+AQ16+AQ21</f>
        <v>9.3092627822499996E-3</v>
      </c>
      <c r="AR26" s="1037"/>
      <c r="AS26" s="1036">
        <f>AS9+AS16+AS21</f>
        <v>0.22859149738224999</v>
      </c>
      <c r="AT26" s="1037">
        <f>AT9+AT16+AT21</f>
        <v>9.3092627822499996E-3</v>
      </c>
      <c r="AU26" s="1037"/>
      <c r="AV26" s="1036">
        <f>AV9+AV16+AV21</f>
        <v>0.22859149738224999</v>
      </c>
      <c r="AW26" s="1879">
        <f>AW9+AW16+AW21</f>
        <v>9.3092627822499996E-3</v>
      </c>
      <c r="AX26" s="1036"/>
      <c r="AY26" s="1036">
        <f>AY9+AY16+AY21</f>
        <v>99.974791497382256</v>
      </c>
      <c r="AZ26" s="1036">
        <f>AZ9+AZ16+AZ21</f>
        <v>4.1828010685569996</v>
      </c>
      <c r="BA26" s="1035"/>
      <c r="BB26" s="1036">
        <f>BB9+BB16+BB21</f>
        <v>0</v>
      </c>
      <c r="BC26" s="1036">
        <f>BC9+BC16+BC21</f>
        <v>0</v>
      </c>
      <c r="BD26" s="1037"/>
      <c r="BE26" s="1036">
        <f>BE9+BE16+BE21</f>
        <v>0</v>
      </c>
      <c r="BF26" s="1037">
        <f>BF9+BF16+BF21</f>
        <v>0</v>
      </c>
      <c r="BG26" s="1036"/>
      <c r="BH26" s="1036">
        <f>BH9+BH16+BH21</f>
        <v>0</v>
      </c>
      <c r="BI26" s="1036">
        <f>BI9+BI16+BI21</f>
        <v>0</v>
      </c>
      <c r="BJ26" s="1036"/>
      <c r="BK26" s="1036">
        <f>BK9+BK16+BK21</f>
        <v>0</v>
      </c>
      <c r="BL26" s="1878">
        <f>BL9+BL16+BL21</f>
        <v>0</v>
      </c>
      <c r="BM26" s="1036"/>
      <c r="BN26" s="1036">
        <f>BN9+BN16+BN21</f>
        <v>0</v>
      </c>
      <c r="BO26" s="1036">
        <f>BO9+BO16+BO21</f>
        <v>0</v>
      </c>
      <c r="BP26" s="2394"/>
      <c r="BQ26" s="2394">
        <f>BQ9+BQ16+BQ21</f>
        <v>17.380565989529003</v>
      </c>
      <c r="BR26" s="2394">
        <f>BR9+BR16+BR21</f>
        <v>0.72372045317416012</v>
      </c>
      <c r="BS26" s="1036"/>
      <c r="BT26" s="1036">
        <f>BT9+BT16+BT21</f>
        <v>210.45386598952899</v>
      </c>
      <c r="BU26" s="1036">
        <f>BU9+BU16+BU21</f>
        <v>9.1102561777505446</v>
      </c>
      <c r="BV26" s="1036"/>
      <c r="BW26" s="1036">
        <f>BW9+BW16+BW21</f>
        <v>139.83561598952897</v>
      </c>
      <c r="BX26" s="1036">
        <f>BX9+BX16+BX21</f>
        <v>5.9985238346233052</v>
      </c>
      <c r="BY26" s="1036"/>
      <c r="BZ26" s="1036">
        <f t="shared" ref="BZ26:CZ26" si="102">BZ9+BZ16+BZ21</f>
        <v>462.52794098952899</v>
      </c>
      <c r="CA26" s="1036">
        <f t="shared" si="102"/>
        <v>21.757588016272468</v>
      </c>
      <c r="CB26" s="1036">
        <f>CB9+CB16+CB21</f>
        <v>3244.0211773300002</v>
      </c>
      <c r="CC26" s="1036">
        <f t="shared" si="102"/>
        <v>0</v>
      </c>
      <c r="CD26" s="1037">
        <f t="shared" si="102"/>
        <v>0</v>
      </c>
      <c r="CE26" s="1037">
        <f t="shared" si="102"/>
        <v>0</v>
      </c>
      <c r="CF26" s="1037">
        <f t="shared" si="102"/>
        <v>0</v>
      </c>
      <c r="CG26" s="1037">
        <f t="shared" si="102"/>
        <v>0</v>
      </c>
      <c r="CH26" s="1037">
        <f t="shared" si="102"/>
        <v>177.39</v>
      </c>
      <c r="CI26" s="1037">
        <f t="shared" si="102"/>
        <v>0</v>
      </c>
      <c r="CJ26" s="1037">
        <f t="shared" si="102"/>
        <v>0</v>
      </c>
      <c r="CK26" s="1037">
        <f t="shared" si="102"/>
        <v>0</v>
      </c>
      <c r="CL26" s="1037">
        <f t="shared" si="102"/>
        <v>0</v>
      </c>
      <c r="CM26" s="2291">
        <f t="shared" si="102"/>
        <v>26.349999999999998</v>
      </c>
      <c r="CN26" s="1036">
        <f>CN9+CN16+CN21</f>
        <v>565.56000000000006</v>
      </c>
      <c r="CO26" s="1037">
        <f t="shared" ref="CO26:CW26" si="103">CO9+CO16+CO21</f>
        <v>0</v>
      </c>
      <c r="CP26" s="1037">
        <f t="shared" si="103"/>
        <v>0</v>
      </c>
      <c r="CQ26" s="1037">
        <f t="shared" si="103"/>
        <v>0</v>
      </c>
      <c r="CR26" s="1037">
        <f t="shared" si="103"/>
        <v>565.56000000000006</v>
      </c>
      <c r="CS26" s="1037">
        <f t="shared" si="103"/>
        <v>0</v>
      </c>
      <c r="CT26" s="1037">
        <f t="shared" si="103"/>
        <v>0</v>
      </c>
      <c r="CU26" s="1037">
        <f t="shared" si="103"/>
        <v>0</v>
      </c>
      <c r="CV26" s="1037">
        <f t="shared" si="103"/>
        <v>0</v>
      </c>
      <c r="CW26" s="1037">
        <f t="shared" si="103"/>
        <v>0</v>
      </c>
      <c r="CX26" s="1037">
        <f t="shared" si="102"/>
        <v>961.17524690000005</v>
      </c>
      <c r="CY26" s="1037">
        <f t="shared" si="102"/>
        <v>709.50766186999999</v>
      </c>
      <c r="CZ26" s="1038">
        <f t="shared" si="102"/>
        <v>830.38826855999991</v>
      </c>
      <c r="DA26" s="434"/>
    </row>
    <row r="27" spans="2:105" ht="21.75" thickBot="1">
      <c r="B27" s="1017" t="s">
        <v>326</v>
      </c>
      <c r="C27" s="1018"/>
      <c r="D27" s="1018"/>
      <c r="E27" s="1018"/>
      <c r="F27" s="1018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  <c r="T27" s="1019"/>
      <c r="U27" s="1019"/>
      <c r="V27" s="1020"/>
      <c r="W27" s="1019"/>
      <c r="X27" s="1019"/>
      <c r="Y27" s="1019"/>
      <c r="Z27" s="1019"/>
      <c r="AA27" s="1019"/>
      <c r="AB27" s="1019"/>
      <c r="AC27" s="1019"/>
      <c r="AD27" s="1019"/>
      <c r="AE27" s="1019"/>
      <c r="AF27" s="1019"/>
      <c r="AG27" s="1019"/>
      <c r="AH27" s="1019"/>
      <c r="AI27" s="1019"/>
      <c r="AJ27" s="1019"/>
      <c r="AK27" s="1020"/>
      <c r="AL27" s="1019"/>
      <c r="AM27" s="1019"/>
      <c r="AN27" s="1019"/>
      <c r="AO27" s="1019"/>
      <c r="AP27" s="1019"/>
      <c r="AQ27" s="1019"/>
      <c r="AR27" s="1019"/>
      <c r="AS27" s="1019"/>
      <c r="AT27" s="1019"/>
      <c r="AU27" s="1019"/>
      <c r="AV27" s="1019"/>
      <c r="AW27" s="1019"/>
      <c r="AX27" s="1019"/>
      <c r="AY27" s="1019"/>
      <c r="AZ27" s="1020"/>
      <c r="BA27" s="1019"/>
      <c r="BB27" s="1019"/>
      <c r="BC27" s="1019"/>
      <c r="BD27" s="1019"/>
      <c r="BE27" s="1019"/>
      <c r="BF27" s="1019"/>
      <c r="BG27" s="1019"/>
      <c r="BH27" s="1019"/>
      <c r="BI27" s="1019"/>
      <c r="BJ27" s="1019"/>
      <c r="BK27" s="1019"/>
      <c r="BL27" s="1019"/>
      <c r="BM27" s="1019"/>
      <c r="BN27" s="1019"/>
      <c r="BO27" s="1020"/>
      <c r="BP27" s="2395"/>
      <c r="BQ27" s="2395"/>
      <c r="BR27" s="2395"/>
      <c r="BS27" s="1021"/>
      <c r="BT27" s="1021"/>
      <c r="BU27" s="1021"/>
      <c r="BV27" s="1021"/>
      <c r="BW27" s="1021"/>
      <c r="BX27" s="1021"/>
      <c r="BY27" s="1021"/>
      <c r="BZ27" s="1021"/>
      <c r="CA27" s="1021"/>
      <c r="CB27" s="1021"/>
      <c r="CC27" s="1629"/>
      <c r="CD27" s="1021"/>
      <c r="CE27" s="1021"/>
      <c r="CF27" s="1021"/>
      <c r="CG27" s="1021"/>
      <c r="CH27" s="1021"/>
      <c r="CI27" s="1021"/>
      <c r="CJ27" s="1021"/>
      <c r="CK27" s="1021"/>
      <c r="CL27" s="1021"/>
      <c r="CM27" s="2395"/>
      <c r="CN27" s="1629"/>
      <c r="CO27" s="1021"/>
      <c r="CP27" s="1021"/>
      <c r="CQ27" s="1021"/>
      <c r="CR27" s="1021"/>
      <c r="CS27" s="1021"/>
      <c r="CT27" s="1021"/>
      <c r="CU27" s="1021"/>
      <c r="CV27" s="1021"/>
      <c r="CW27" s="1021"/>
      <c r="CX27" s="1021"/>
      <c r="CY27" s="1021"/>
      <c r="CZ27" s="1026"/>
    </row>
    <row r="28" spans="2:105" ht="67.5" hidden="1" customHeight="1" outlineLevel="1">
      <c r="B28" s="2795"/>
      <c r="C28" s="2795"/>
      <c r="D28" s="557">
        <v>1</v>
      </c>
      <c r="E28" s="2799" t="s">
        <v>171</v>
      </c>
      <c r="F28" s="566" t="s">
        <v>311</v>
      </c>
      <c r="G28" s="609">
        <f t="shared" ref="G28:G40" si="104">H28+W28+BP28+BS28</f>
        <v>0</v>
      </c>
      <c r="H28" s="609">
        <v>0</v>
      </c>
      <c r="I28" s="555">
        <v>0</v>
      </c>
      <c r="J28" s="555">
        <v>0</v>
      </c>
      <c r="K28" s="311"/>
      <c r="L28" s="615">
        <v>0</v>
      </c>
      <c r="M28" s="616">
        <v>0</v>
      </c>
      <c r="N28" s="614"/>
      <c r="O28" s="615">
        <v>0</v>
      </c>
      <c r="P28" s="616">
        <v>0</v>
      </c>
      <c r="Q28" s="614"/>
      <c r="R28" s="616">
        <v>0</v>
      </c>
      <c r="S28" s="616">
        <v>0</v>
      </c>
      <c r="T28" s="555"/>
      <c r="U28" s="555"/>
      <c r="V28" s="555"/>
      <c r="W28" s="609">
        <v>0</v>
      </c>
      <c r="X28" s="555">
        <v>0</v>
      </c>
      <c r="Y28" s="555">
        <v>0</v>
      </c>
      <c r="Z28" s="311"/>
      <c r="AA28" s="615">
        <v>0</v>
      </c>
      <c r="AB28" s="616">
        <v>0</v>
      </c>
      <c r="AC28" s="311"/>
      <c r="AD28" s="259">
        <v>0</v>
      </c>
      <c r="AE28" s="310">
        <v>0</v>
      </c>
      <c r="AF28" s="581"/>
      <c r="AG28" s="581">
        <v>0</v>
      </c>
      <c r="AH28" s="581">
        <v>0</v>
      </c>
      <c r="AI28" s="311"/>
      <c r="AJ28" s="259">
        <v>0</v>
      </c>
      <c r="AK28" s="310">
        <v>0</v>
      </c>
      <c r="AL28" s="609">
        <f>AO28+AR28+AU28+AX28</f>
        <v>0</v>
      </c>
      <c r="AM28" s="555">
        <f t="shared" ref="AM28:AM29" si="105">AP28+AS28+AV28+AY28</f>
        <v>0</v>
      </c>
      <c r="AN28" s="555">
        <f t="shared" ref="AN28" si="106">AQ28+AT28+AW28+AZ28</f>
        <v>0</v>
      </c>
      <c r="AO28" s="311"/>
      <c r="AP28" s="615">
        <f>AO28*0.12*1000</f>
        <v>0</v>
      </c>
      <c r="AQ28" s="616">
        <f>AO28*'Ф-2-Перечень меропр с прям затр'!FV8</f>
        <v>0</v>
      </c>
      <c r="AR28" s="614"/>
      <c r="AS28" s="615">
        <f>AR28*0.12*1000</f>
        <v>0</v>
      </c>
      <c r="AT28" s="616">
        <f>AR28*'Ф-2-Перечень меропр с прям затр'!FW8</f>
        <v>0</v>
      </c>
      <c r="AU28" s="614"/>
      <c r="AV28" s="616">
        <f>AU28*0.12*1000</f>
        <v>0</v>
      </c>
      <c r="AW28" s="616">
        <f>AU28*'Ф-2-Перечень меропр с прям затр'!FX8</f>
        <v>0</v>
      </c>
      <c r="AX28" s="555"/>
      <c r="AY28" s="555"/>
      <c r="AZ28" s="555"/>
      <c r="BA28" s="609">
        <f>BD28+BG28+BJ28+BM28</f>
        <v>0</v>
      </c>
      <c r="BB28" s="555">
        <f t="shared" ref="BB28" si="107">BE28+BH28+BK28+BN28</f>
        <v>0</v>
      </c>
      <c r="BC28" s="555">
        <f t="shared" ref="BC28" si="108">BF28+BI28+BL28+BO28</f>
        <v>0</v>
      </c>
      <c r="BD28" s="311"/>
      <c r="BE28" s="615">
        <f>BD28*0.12*1000</f>
        <v>0</v>
      </c>
      <c r="BF28" s="616">
        <f>BD28*'Ф-2-Перечень меропр с прям затр'!GA8</f>
        <v>0</v>
      </c>
      <c r="BG28" s="311"/>
      <c r="BH28" s="259">
        <f>BG28*0.12*1000</f>
        <v>0</v>
      </c>
      <c r="BI28" s="310">
        <f>BG28*'Ф-2-Перечень меропр с прям затр'!GB8</f>
        <v>0</v>
      </c>
      <c r="BJ28" s="581"/>
      <c r="BK28" s="581">
        <f>BJ28*0.12*1000</f>
        <v>0</v>
      </c>
      <c r="BL28" s="581">
        <f>BJ28*'Ф-2-Перечень меропр с прям затр'!GC8</f>
        <v>0</v>
      </c>
      <c r="BM28" s="311"/>
      <c r="BN28" s="259">
        <f>BM28*0.12*1000</f>
        <v>0</v>
      </c>
      <c r="BO28" s="310">
        <f>BM28*'Ф-2-Перечень меропр с прям затр'!GD8</f>
        <v>0</v>
      </c>
      <c r="BP28" s="2396"/>
      <c r="BQ28" s="2397">
        <f>BP28*0.12*1000</f>
        <v>0</v>
      </c>
      <c r="BR28" s="2398">
        <f>BP28*'Ф-2-Перечень меропр с прям затр'!EM8</f>
        <v>0</v>
      </c>
      <c r="BS28" s="810"/>
      <c r="BT28" s="615">
        <f t="shared" ref="BT28" si="109">BS28*0.12*1000</f>
        <v>0</v>
      </c>
      <c r="BU28" s="811">
        <f>BS28*'Ф-2-Перечень меропр с прям затр'!EN8</f>
        <v>0</v>
      </c>
      <c r="BV28" s="810"/>
      <c r="BW28" s="615">
        <f t="shared" ref="BW28" si="110">BV28*0.12*1000</f>
        <v>0</v>
      </c>
      <c r="BX28" s="811">
        <f>BV28*'Ф-2-Перечень меропр с прям затр'!EQ8</f>
        <v>0</v>
      </c>
      <c r="BY28" s="810"/>
      <c r="BZ28" s="615">
        <f t="shared" ref="BZ28" si="111">BY28*0.12*1000</f>
        <v>0</v>
      </c>
      <c r="CA28" s="811">
        <f>BY28*'Ф-2-Перечень меропр с прям затр'!ET8</f>
        <v>0</v>
      </c>
      <c r="CB28" s="811"/>
      <c r="CC28" s="611">
        <f>CD28+CE28+CF28+CG28</f>
        <v>0</v>
      </c>
      <c r="CD28" s="311"/>
      <c r="CE28" s="311"/>
      <c r="CF28" s="311"/>
      <c r="CG28" s="555"/>
      <c r="CH28" s="611">
        <f>CI28+CJ28+CK28+CL28</f>
        <v>0</v>
      </c>
      <c r="CI28" s="311"/>
      <c r="CJ28" s="311"/>
      <c r="CK28" s="555"/>
      <c r="CL28" s="311"/>
      <c r="CM28" s="2408"/>
      <c r="CN28" s="611">
        <f>CO28+CP28+CQ28+CR28</f>
        <v>0</v>
      </c>
      <c r="CO28" s="311"/>
      <c r="CP28" s="311"/>
      <c r="CQ28" s="311"/>
      <c r="CR28" s="555"/>
      <c r="CS28" s="611">
        <f>CT28+CU28+CV28+CW28</f>
        <v>0</v>
      </c>
      <c r="CT28" s="311"/>
      <c r="CU28" s="311"/>
      <c r="CV28" s="555"/>
      <c r="CW28" s="311"/>
      <c r="CX28" s="825"/>
      <c r="CY28" s="813"/>
      <c r="CZ28" s="825"/>
    </row>
    <row r="29" spans="2:105" ht="30" hidden="1" customHeight="1" outlineLevel="1">
      <c r="B29" s="2793"/>
      <c r="C29" s="2793"/>
      <c r="D29" s="557"/>
      <c r="E29" s="2800"/>
      <c r="F29" s="566" t="s">
        <v>311</v>
      </c>
      <c r="G29" s="609">
        <f t="shared" si="104"/>
        <v>0</v>
      </c>
      <c r="H29" s="609">
        <v>0</v>
      </c>
      <c r="I29" s="259">
        <v>0</v>
      </c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609">
        <v>0</v>
      </c>
      <c r="X29" s="259"/>
      <c r="Y29" s="259"/>
      <c r="Z29" s="259"/>
      <c r="AA29" s="259"/>
      <c r="AB29" s="259"/>
      <c r="AC29" s="263"/>
      <c r="AD29" s="259"/>
      <c r="AE29" s="259"/>
      <c r="AF29" s="263"/>
      <c r="AG29" s="259"/>
      <c r="AH29" s="259"/>
      <c r="AI29" s="263"/>
      <c r="AJ29" s="259"/>
      <c r="AK29" s="259"/>
      <c r="AL29" s="609">
        <f t="shared" ref="AL29:AL43" si="112">AO29+AR29+AU29+AX29</f>
        <v>0</v>
      </c>
      <c r="AM29" s="259">
        <f t="shared" si="105"/>
        <v>0</v>
      </c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609">
        <f t="shared" ref="BA29:BA35" si="113">BD29+BG29+BJ29+BM29</f>
        <v>0</v>
      </c>
      <c r="BB29" s="259"/>
      <c r="BC29" s="259"/>
      <c r="BD29" s="259"/>
      <c r="BE29" s="259"/>
      <c r="BF29" s="259"/>
      <c r="BG29" s="263"/>
      <c r="BH29" s="259"/>
      <c r="BI29" s="259"/>
      <c r="BJ29" s="263"/>
      <c r="BK29" s="259"/>
      <c r="BL29" s="259"/>
      <c r="BM29" s="263"/>
      <c r="BN29" s="259"/>
      <c r="BO29" s="259"/>
      <c r="BP29" s="2399"/>
      <c r="BQ29" s="2399"/>
      <c r="BR29" s="2399"/>
      <c r="BS29" s="261"/>
      <c r="BT29" s="261"/>
      <c r="BU29" s="261"/>
      <c r="BV29" s="261"/>
      <c r="BW29" s="261"/>
      <c r="BX29" s="261"/>
      <c r="BY29" s="261"/>
      <c r="BZ29" s="261"/>
      <c r="CA29" s="261"/>
      <c r="CB29" s="261"/>
      <c r="CC29" s="611"/>
      <c r="CD29" s="259"/>
      <c r="CE29" s="259"/>
      <c r="CF29" s="259"/>
      <c r="CG29" s="259"/>
      <c r="CH29" s="611">
        <f t="shared" ref="CH29:CH35" si="114">CI29+CJ29+CK29+CL29</f>
        <v>0</v>
      </c>
      <c r="CI29" s="259"/>
      <c r="CJ29" s="263"/>
      <c r="CK29" s="263"/>
      <c r="CL29" s="263"/>
      <c r="CM29" s="2423"/>
      <c r="CN29" s="611"/>
      <c r="CO29" s="259"/>
      <c r="CP29" s="259"/>
      <c r="CQ29" s="259"/>
      <c r="CR29" s="259"/>
      <c r="CS29" s="611">
        <f t="shared" ref="CS29:CS35" si="115">CT29+CU29+CV29+CW29</f>
        <v>0</v>
      </c>
      <c r="CT29" s="259"/>
      <c r="CU29" s="263"/>
      <c r="CV29" s="263"/>
      <c r="CW29" s="263"/>
      <c r="CX29" s="312"/>
      <c r="CY29" s="312"/>
      <c r="CZ29" s="312"/>
    </row>
    <row r="30" spans="2:105" ht="20.25" hidden="1" customHeight="1" outlineLevel="1">
      <c r="B30" s="2792"/>
      <c r="C30" s="2792"/>
      <c r="D30" s="2582">
        <v>2</v>
      </c>
      <c r="E30" s="2798" t="s">
        <v>53</v>
      </c>
      <c r="F30" s="566" t="s">
        <v>311</v>
      </c>
      <c r="G30" s="609">
        <f t="shared" si="104"/>
        <v>0</v>
      </c>
      <c r="H30" s="609">
        <v>0</v>
      </c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609">
        <v>0</v>
      </c>
      <c r="X30" s="259">
        <v>0</v>
      </c>
      <c r="Y30" s="259">
        <v>0</v>
      </c>
      <c r="Z30" s="259"/>
      <c r="AA30" s="259"/>
      <c r="AB30" s="259"/>
      <c r="AC30" s="263"/>
      <c r="AD30" s="259"/>
      <c r="AE30" s="259"/>
      <c r="AF30" s="263"/>
      <c r="AG30" s="259"/>
      <c r="AH30" s="259"/>
      <c r="AI30" s="263"/>
      <c r="AJ30" s="259"/>
      <c r="AK30" s="259"/>
      <c r="AL30" s="609">
        <f t="shared" si="112"/>
        <v>0</v>
      </c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609">
        <f t="shared" si="113"/>
        <v>0</v>
      </c>
      <c r="BB30" s="259">
        <f t="shared" ref="BB30" si="116">BE30+BH30+BK30+BN30</f>
        <v>0</v>
      </c>
      <c r="BC30" s="259">
        <f t="shared" ref="BC30" si="117">BF30+BI30+BL30+BO30</f>
        <v>0</v>
      </c>
      <c r="BD30" s="259"/>
      <c r="BE30" s="259"/>
      <c r="BF30" s="259"/>
      <c r="BG30" s="263"/>
      <c r="BH30" s="259"/>
      <c r="BI30" s="259"/>
      <c r="BJ30" s="263"/>
      <c r="BK30" s="259"/>
      <c r="BL30" s="259"/>
      <c r="BM30" s="263"/>
      <c r="BN30" s="259"/>
      <c r="BO30" s="259"/>
      <c r="BP30" s="2399"/>
      <c r="BQ30" s="2399"/>
      <c r="BR30" s="2399"/>
      <c r="BS30" s="261"/>
      <c r="BT30" s="261"/>
      <c r="BU30" s="261"/>
      <c r="BV30" s="261"/>
      <c r="BW30" s="261"/>
      <c r="BX30" s="261"/>
      <c r="BY30" s="261"/>
      <c r="BZ30" s="261"/>
      <c r="CA30" s="261"/>
      <c r="CB30" s="261"/>
      <c r="CC30" s="611"/>
      <c r="CD30" s="259"/>
      <c r="CE30" s="259"/>
      <c r="CF30" s="259"/>
      <c r="CG30" s="259"/>
      <c r="CH30" s="611">
        <f t="shared" si="114"/>
        <v>0</v>
      </c>
      <c r="CI30" s="259"/>
      <c r="CJ30" s="263"/>
      <c r="CK30" s="263"/>
      <c r="CL30" s="263"/>
      <c r="CM30" s="2423"/>
      <c r="CN30" s="611"/>
      <c r="CO30" s="259"/>
      <c r="CP30" s="259"/>
      <c r="CQ30" s="259"/>
      <c r="CR30" s="259"/>
      <c r="CS30" s="611">
        <f t="shared" si="115"/>
        <v>0</v>
      </c>
      <c r="CT30" s="259"/>
      <c r="CU30" s="263"/>
      <c r="CV30" s="263"/>
      <c r="CW30" s="263"/>
      <c r="CX30" s="312"/>
      <c r="CY30" s="312"/>
      <c r="CZ30" s="312"/>
    </row>
    <row r="31" spans="2:105" ht="15.75" hidden="1" customHeight="1" outlineLevel="1">
      <c r="B31" s="2793"/>
      <c r="C31" s="2793"/>
      <c r="D31" s="2582"/>
      <c r="E31" s="2798"/>
      <c r="F31" s="566" t="s">
        <v>311</v>
      </c>
      <c r="G31" s="609">
        <f t="shared" si="104"/>
        <v>0</v>
      </c>
      <c r="H31" s="609">
        <v>0</v>
      </c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609">
        <v>0</v>
      </c>
      <c r="X31" s="472"/>
      <c r="Y31" s="472"/>
      <c r="Z31" s="472"/>
      <c r="AA31" s="472"/>
      <c r="AB31" s="472"/>
      <c r="AC31" s="475"/>
      <c r="AD31" s="472"/>
      <c r="AE31" s="472"/>
      <c r="AF31" s="475"/>
      <c r="AG31" s="472"/>
      <c r="AH31" s="472"/>
      <c r="AI31" s="475"/>
      <c r="AJ31" s="472"/>
      <c r="AK31" s="472"/>
      <c r="AL31" s="609">
        <f t="shared" si="112"/>
        <v>0</v>
      </c>
      <c r="AM31" s="472"/>
      <c r="AN31" s="472"/>
      <c r="AO31" s="472"/>
      <c r="AP31" s="472"/>
      <c r="AQ31" s="472"/>
      <c r="AR31" s="472"/>
      <c r="AS31" s="472"/>
      <c r="AT31" s="472"/>
      <c r="AU31" s="472"/>
      <c r="AV31" s="472"/>
      <c r="AW31" s="472"/>
      <c r="AX31" s="472"/>
      <c r="AY31" s="472"/>
      <c r="AZ31" s="472"/>
      <c r="BA31" s="609">
        <f t="shared" si="113"/>
        <v>0</v>
      </c>
      <c r="BB31" s="472"/>
      <c r="BC31" s="472"/>
      <c r="BD31" s="472"/>
      <c r="BE31" s="472"/>
      <c r="BF31" s="472"/>
      <c r="BG31" s="475"/>
      <c r="BH31" s="472"/>
      <c r="BI31" s="472"/>
      <c r="BJ31" s="475"/>
      <c r="BK31" s="472"/>
      <c r="BL31" s="472"/>
      <c r="BM31" s="475"/>
      <c r="BN31" s="472"/>
      <c r="BO31" s="472"/>
      <c r="BP31" s="2400"/>
      <c r="BQ31" s="2400"/>
      <c r="BR31" s="2400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611"/>
      <c r="CD31" s="472"/>
      <c r="CE31" s="472"/>
      <c r="CF31" s="472"/>
      <c r="CG31" s="472"/>
      <c r="CH31" s="611">
        <f t="shared" si="114"/>
        <v>0</v>
      </c>
      <c r="CI31" s="472"/>
      <c r="CJ31" s="475"/>
      <c r="CK31" s="475"/>
      <c r="CL31" s="475"/>
      <c r="CM31" s="2424"/>
      <c r="CN31" s="611"/>
      <c r="CO31" s="472"/>
      <c r="CP31" s="472"/>
      <c r="CQ31" s="472"/>
      <c r="CR31" s="472"/>
      <c r="CS31" s="611">
        <f t="shared" si="115"/>
        <v>0</v>
      </c>
      <c r="CT31" s="472"/>
      <c r="CU31" s="475"/>
      <c r="CV31" s="475"/>
      <c r="CW31" s="475"/>
      <c r="CX31" s="271"/>
      <c r="CY31" s="271"/>
      <c r="CZ31" s="271"/>
    </row>
    <row r="32" spans="2:105" ht="21.75" hidden="1" customHeight="1" outlineLevel="1">
      <c r="B32" s="2792"/>
      <c r="C32" s="2792"/>
      <c r="D32" s="2582">
        <v>3</v>
      </c>
      <c r="E32" s="2798" t="s">
        <v>54</v>
      </c>
      <c r="F32" s="566" t="s">
        <v>311</v>
      </c>
      <c r="G32" s="609">
        <f t="shared" si="104"/>
        <v>0</v>
      </c>
      <c r="H32" s="609">
        <v>0</v>
      </c>
      <c r="I32" s="472"/>
      <c r="J32" s="472"/>
      <c r="K32" s="472"/>
      <c r="L32" s="472"/>
      <c r="M32" s="472"/>
      <c r="N32" s="472"/>
      <c r="O32" s="472"/>
      <c r="P32" s="472"/>
      <c r="Q32" s="472"/>
      <c r="R32" s="472"/>
      <c r="S32" s="472"/>
      <c r="T32" s="472"/>
      <c r="U32" s="472"/>
      <c r="V32" s="472"/>
      <c r="W32" s="609">
        <v>0</v>
      </c>
      <c r="X32" s="472">
        <v>0</v>
      </c>
      <c r="Y32" s="472">
        <v>0</v>
      </c>
      <c r="Z32" s="472"/>
      <c r="AA32" s="472"/>
      <c r="AB32" s="472"/>
      <c r="AC32" s="475"/>
      <c r="AD32" s="472"/>
      <c r="AE32" s="472"/>
      <c r="AF32" s="475"/>
      <c r="AG32" s="472"/>
      <c r="AH32" s="472"/>
      <c r="AI32" s="475"/>
      <c r="AJ32" s="472"/>
      <c r="AK32" s="472"/>
      <c r="AL32" s="609">
        <f t="shared" si="112"/>
        <v>0</v>
      </c>
      <c r="AM32" s="472"/>
      <c r="AN32" s="472"/>
      <c r="AO32" s="472"/>
      <c r="AP32" s="472"/>
      <c r="AQ32" s="472"/>
      <c r="AR32" s="472"/>
      <c r="AS32" s="472"/>
      <c r="AT32" s="472"/>
      <c r="AU32" s="472"/>
      <c r="AV32" s="472"/>
      <c r="AW32" s="472"/>
      <c r="AX32" s="472"/>
      <c r="AY32" s="472"/>
      <c r="AZ32" s="472"/>
      <c r="BA32" s="609">
        <f t="shared" si="113"/>
        <v>0</v>
      </c>
      <c r="BB32" s="472">
        <f t="shared" ref="BB32" si="118">BE32+BH32+BK32+BN32</f>
        <v>0</v>
      </c>
      <c r="BC32" s="472">
        <f t="shared" ref="BC32" si="119">BF32+BI32+BL32+BO32</f>
        <v>0</v>
      </c>
      <c r="BD32" s="472"/>
      <c r="BE32" s="472"/>
      <c r="BF32" s="472"/>
      <c r="BG32" s="475"/>
      <c r="BH32" s="472"/>
      <c r="BI32" s="472"/>
      <c r="BJ32" s="475"/>
      <c r="BK32" s="472"/>
      <c r="BL32" s="472"/>
      <c r="BM32" s="475"/>
      <c r="BN32" s="472"/>
      <c r="BO32" s="472"/>
      <c r="BP32" s="2400"/>
      <c r="BQ32" s="2400"/>
      <c r="BR32" s="2400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611"/>
      <c r="CD32" s="472"/>
      <c r="CE32" s="472"/>
      <c r="CF32" s="472"/>
      <c r="CG32" s="472"/>
      <c r="CH32" s="611">
        <f t="shared" si="114"/>
        <v>0</v>
      </c>
      <c r="CI32" s="472"/>
      <c r="CJ32" s="475"/>
      <c r="CK32" s="475"/>
      <c r="CL32" s="475"/>
      <c r="CM32" s="2424"/>
      <c r="CN32" s="611"/>
      <c r="CO32" s="472"/>
      <c r="CP32" s="472"/>
      <c r="CQ32" s="472"/>
      <c r="CR32" s="472"/>
      <c r="CS32" s="611">
        <f t="shared" si="115"/>
        <v>0</v>
      </c>
      <c r="CT32" s="472"/>
      <c r="CU32" s="475"/>
      <c r="CV32" s="475"/>
      <c r="CW32" s="475"/>
      <c r="CX32" s="271"/>
      <c r="CY32" s="271"/>
      <c r="CZ32" s="271"/>
    </row>
    <row r="33" spans="2:108" ht="15.75" hidden="1" customHeight="1" outlineLevel="1">
      <c r="B33" s="2793"/>
      <c r="C33" s="2793"/>
      <c r="D33" s="2582"/>
      <c r="E33" s="2798"/>
      <c r="F33" s="566" t="s">
        <v>311</v>
      </c>
      <c r="G33" s="609">
        <f t="shared" si="104"/>
        <v>0</v>
      </c>
      <c r="H33" s="609">
        <v>0</v>
      </c>
      <c r="I33" s="472"/>
      <c r="J33" s="472"/>
      <c r="K33" s="472"/>
      <c r="L33" s="472"/>
      <c r="M33" s="472"/>
      <c r="N33" s="472"/>
      <c r="O33" s="472"/>
      <c r="P33" s="472"/>
      <c r="Q33" s="472"/>
      <c r="R33" s="472"/>
      <c r="S33" s="472"/>
      <c r="T33" s="472"/>
      <c r="U33" s="472"/>
      <c r="V33" s="472"/>
      <c r="W33" s="609">
        <v>0</v>
      </c>
      <c r="X33" s="472"/>
      <c r="Y33" s="472"/>
      <c r="Z33" s="472"/>
      <c r="AA33" s="472"/>
      <c r="AB33" s="472"/>
      <c r="AC33" s="475"/>
      <c r="AD33" s="472"/>
      <c r="AE33" s="472"/>
      <c r="AF33" s="475"/>
      <c r="AG33" s="472"/>
      <c r="AH33" s="472"/>
      <c r="AI33" s="475"/>
      <c r="AJ33" s="472"/>
      <c r="AK33" s="472"/>
      <c r="AL33" s="609">
        <f t="shared" si="112"/>
        <v>0</v>
      </c>
      <c r="AM33" s="472"/>
      <c r="AN33" s="472"/>
      <c r="AO33" s="472"/>
      <c r="AP33" s="472"/>
      <c r="AQ33" s="472"/>
      <c r="AR33" s="472"/>
      <c r="AS33" s="472"/>
      <c r="AT33" s="472"/>
      <c r="AU33" s="472"/>
      <c r="AV33" s="472"/>
      <c r="AW33" s="472"/>
      <c r="AX33" s="472"/>
      <c r="AY33" s="472"/>
      <c r="AZ33" s="472"/>
      <c r="BA33" s="609">
        <f t="shared" si="113"/>
        <v>0</v>
      </c>
      <c r="BB33" s="472"/>
      <c r="BC33" s="472"/>
      <c r="BD33" s="472"/>
      <c r="BE33" s="472"/>
      <c r="BF33" s="472"/>
      <c r="BG33" s="475"/>
      <c r="BH33" s="472"/>
      <c r="BI33" s="472"/>
      <c r="BJ33" s="475"/>
      <c r="BK33" s="472"/>
      <c r="BL33" s="472"/>
      <c r="BM33" s="475"/>
      <c r="BN33" s="472"/>
      <c r="BO33" s="472"/>
      <c r="BP33" s="2400"/>
      <c r="BQ33" s="2400"/>
      <c r="BR33" s="2400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611"/>
      <c r="CD33" s="472"/>
      <c r="CE33" s="472"/>
      <c r="CF33" s="472"/>
      <c r="CG33" s="472"/>
      <c r="CH33" s="611">
        <f t="shared" si="114"/>
        <v>0</v>
      </c>
      <c r="CI33" s="472"/>
      <c r="CJ33" s="475"/>
      <c r="CK33" s="475"/>
      <c r="CL33" s="475"/>
      <c r="CM33" s="2424"/>
      <c r="CN33" s="611"/>
      <c r="CO33" s="472"/>
      <c r="CP33" s="472"/>
      <c r="CQ33" s="472"/>
      <c r="CR33" s="472"/>
      <c r="CS33" s="611">
        <f t="shared" si="115"/>
        <v>0</v>
      </c>
      <c r="CT33" s="472"/>
      <c r="CU33" s="475"/>
      <c r="CV33" s="475"/>
      <c r="CW33" s="475"/>
      <c r="CX33" s="271"/>
      <c r="CY33" s="271"/>
      <c r="CZ33" s="271"/>
    </row>
    <row r="34" spans="2:108" ht="27.75" hidden="1" customHeight="1" outlineLevel="1">
      <c r="B34" s="2792"/>
      <c r="C34" s="2792"/>
      <c r="D34" s="2582">
        <v>4</v>
      </c>
      <c r="E34" s="2798" t="s">
        <v>55</v>
      </c>
      <c r="F34" s="566" t="s">
        <v>311</v>
      </c>
      <c r="G34" s="609">
        <f t="shared" si="104"/>
        <v>0</v>
      </c>
      <c r="H34" s="609">
        <v>0</v>
      </c>
      <c r="I34" s="472"/>
      <c r="J34" s="472"/>
      <c r="K34" s="472"/>
      <c r="L34" s="472"/>
      <c r="M34" s="472"/>
      <c r="N34" s="472"/>
      <c r="O34" s="472"/>
      <c r="P34" s="472"/>
      <c r="Q34" s="472"/>
      <c r="R34" s="472"/>
      <c r="S34" s="472"/>
      <c r="T34" s="472"/>
      <c r="U34" s="472"/>
      <c r="V34" s="472"/>
      <c r="W34" s="609">
        <v>0</v>
      </c>
      <c r="X34" s="472">
        <v>0</v>
      </c>
      <c r="Y34" s="472">
        <v>0</v>
      </c>
      <c r="Z34" s="472"/>
      <c r="AA34" s="472"/>
      <c r="AB34" s="472"/>
      <c r="AC34" s="475"/>
      <c r="AD34" s="472"/>
      <c r="AE34" s="472"/>
      <c r="AF34" s="475"/>
      <c r="AG34" s="472"/>
      <c r="AH34" s="472"/>
      <c r="AI34" s="475"/>
      <c r="AJ34" s="472"/>
      <c r="AK34" s="472"/>
      <c r="AL34" s="609">
        <f t="shared" si="112"/>
        <v>0</v>
      </c>
      <c r="AM34" s="472"/>
      <c r="AN34" s="472"/>
      <c r="AO34" s="472"/>
      <c r="AP34" s="472"/>
      <c r="AQ34" s="472"/>
      <c r="AR34" s="472"/>
      <c r="AS34" s="472"/>
      <c r="AT34" s="472"/>
      <c r="AU34" s="472"/>
      <c r="AV34" s="472"/>
      <c r="AW34" s="472"/>
      <c r="AX34" s="472"/>
      <c r="AY34" s="472"/>
      <c r="AZ34" s="472"/>
      <c r="BA34" s="609">
        <f t="shared" si="113"/>
        <v>0</v>
      </c>
      <c r="BB34" s="472">
        <f t="shared" ref="BB34" si="120">BE34+BH34+BK34+BN34</f>
        <v>0</v>
      </c>
      <c r="BC34" s="472">
        <f t="shared" ref="BC34" si="121">BF34+BI34+BL34+BO34</f>
        <v>0</v>
      </c>
      <c r="BD34" s="472"/>
      <c r="BE34" s="472"/>
      <c r="BF34" s="472"/>
      <c r="BG34" s="475"/>
      <c r="BH34" s="472"/>
      <c r="BI34" s="472"/>
      <c r="BJ34" s="475"/>
      <c r="BK34" s="472"/>
      <c r="BL34" s="472"/>
      <c r="BM34" s="475"/>
      <c r="BN34" s="472"/>
      <c r="BO34" s="472"/>
      <c r="BP34" s="2400"/>
      <c r="BQ34" s="2400"/>
      <c r="BR34" s="2400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611"/>
      <c r="CD34" s="472"/>
      <c r="CE34" s="472"/>
      <c r="CF34" s="472"/>
      <c r="CG34" s="472"/>
      <c r="CH34" s="611">
        <f t="shared" si="114"/>
        <v>0</v>
      </c>
      <c r="CI34" s="472"/>
      <c r="CJ34" s="475"/>
      <c r="CK34" s="475"/>
      <c r="CL34" s="475"/>
      <c r="CM34" s="2424"/>
      <c r="CN34" s="611"/>
      <c r="CO34" s="472"/>
      <c r="CP34" s="472"/>
      <c r="CQ34" s="472"/>
      <c r="CR34" s="472"/>
      <c r="CS34" s="611">
        <f t="shared" si="115"/>
        <v>0</v>
      </c>
      <c r="CT34" s="472"/>
      <c r="CU34" s="475"/>
      <c r="CV34" s="475"/>
      <c r="CW34" s="475"/>
      <c r="CX34" s="271"/>
      <c r="CY34" s="271"/>
      <c r="CZ34" s="271"/>
    </row>
    <row r="35" spans="2:108" ht="24.75" hidden="1" customHeight="1" outlineLevel="1">
      <c r="B35" s="2793"/>
      <c r="C35" s="2793"/>
      <c r="D35" s="2582"/>
      <c r="E35" s="2798"/>
      <c r="F35" s="566" t="s">
        <v>311</v>
      </c>
      <c r="G35" s="609">
        <f t="shared" si="104"/>
        <v>0</v>
      </c>
      <c r="H35" s="609">
        <v>0</v>
      </c>
      <c r="I35" s="472"/>
      <c r="J35" s="472"/>
      <c r="K35" s="472"/>
      <c r="L35" s="472"/>
      <c r="M35" s="472"/>
      <c r="N35" s="472"/>
      <c r="O35" s="472"/>
      <c r="P35" s="472"/>
      <c r="Q35" s="472"/>
      <c r="R35" s="472"/>
      <c r="S35" s="472"/>
      <c r="T35" s="472"/>
      <c r="U35" s="472"/>
      <c r="V35" s="472"/>
      <c r="W35" s="609">
        <v>0</v>
      </c>
      <c r="X35" s="472"/>
      <c r="Y35" s="472"/>
      <c r="Z35" s="472"/>
      <c r="AA35" s="472"/>
      <c r="AB35" s="472"/>
      <c r="AC35" s="475"/>
      <c r="AD35" s="472"/>
      <c r="AE35" s="472"/>
      <c r="AF35" s="475"/>
      <c r="AG35" s="472"/>
      <c r="AH35" s="472"/>
      <c r="AI35" s="475"/>
      <c r="AJ35" s="472"/>
      <c r="AK35" s="472"/>
      <c r="AL35" s="609">
        <f t="shared" si="112"/>
        <v>0</v>
      </c>
      <c r="AM35" s="472"/>
      <c r="AN35" s="472"/>
      <c r="AO35" s="472"/>
      <c r="AP35" s="472"/>
      <c r="AQ35" s="472"/>
      <c r="AR35" s="472"/>
      <c r="AS35" s="472"/>
      <c r="AT35" s="472"/>
      <c r="AU35" s="472"/>
      <c r="AV35" s="472"/>
      <c r="AW35" s="472"/>
      <c r="AX35" s="472"/>
      <c r="AY35" s="472"/>
      <c r="AZ35" s="472"/>
      <c r="BA35" s="609">
        <f t="shared" si="113"/>
        <v>0</v>
      </c>
      <c r="BB35" s="472"/>
      <c r="BC35" s="472"/>
      <c r="BD35" s="472"/>
      <c r="BE35" s="472"/>
      <c r="BF35" s="472"/>
      <c r="BG35" s="475"/>
      <c r="BH35" s="472"/>
      <c r="BI35" s="472"/>
      <c r="BJ35" s="475"/>
      <c r="BK35" s="472"/>
      <c r="BL35" s="472"/>
      <c r="BM35" s="475"/>
      <c r="BN35" s="472"/>
      <c r="BO35" s="472"/>
      <c r="BP35" s="2400"/>
      <c r="BQ35" s="2400"/>
      <c r="BR35" s="2400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611"/>
      <c r="CD35" s="472"/>
      <c r="CE35" s="472"/>
      <c r="CF35" s="472"/>
      <c r="CG35" s="472"/>
      <c r="CH35" s="611">
        <f t="shared" si="114"/>
        <v>0</v>
      </c>
      <c r="CI35" s="472"/>
      <c r="CJ35" s="475"/>
      <c r="CK35" s="475"/>
      <c r="CL35" s="475"/>
      <c r="CM35" s="2424"/>
      <c r="CN35" s="611"/>
      <c r="CO35" s="472"/>
      <c r="CP35" s="472"/>
      <c r="CQ35" s="472"/>
      <c r="CR35" s="472"/>
      <c r="CS35" s="611">
        <f t="shared" si="115"/>
        <v>0</v>
      </c>
      <c r="CT35" s="472"/>
      <c r="CU35" s="475"/>
      <c r="CV35" s="475"/>
      <c r="CW35" s="475"/>
      <c r="CX35" s="271"/>
      <c r="CY35" s="271"/>
      <c r="CZ35" s="271"/>
    </row>
    <row r="36" spans="2:108" ht="55.5" hidden="1" customHeight="1" outlineLevel="1">
      <c r="B36" s="67"/>
      <c r="C36" s="67"/>
      <c r="D36" s="11">
        <v>5</v>
      </c>
      <c r="E36" s="594" t="s">
        <v>56</v>
      </c>
      <c r="F36" s="566" t="s">
        <v>311</v>
      </c>
      <c r="G36" s="609">
        <f>H36+BP36+BS36+BV36+BY36</f>
        <v>0</v>
      </c>
      <c r="H36" s="609">
        <v>0</v>
      </c>
      <c r="I36" s="617">
        <v>0</v>
      </c>
      <c r="J36" s="617">
        <v>0</v>
      </c>
      <c r="K36" s="617"/>
      <c r="L36" s="617"/>
      <c r="M36" s="617"/>
      <c r="N36" s="617"/>
      <c r="O36" s="617"/>
      <c r="P36" s="617"/>
      <c r="Q36" s="617"/>
      <c r="R36" s="617"/>
      <c r="S36" s="617"/>
      <c r="T36" s="617"/>
      <c r="U36" s="617"/>
      <c r="V36" s="617"/>
      <c r="W36" s="609"/>
      <c r="X36" s="617"/>
      <c r="Y36" s="617"/>
      <c r="Z36" s="617"/>
      <c r="AA36" s="617"/>
      <c r="AB36" s="617"/>
      <c r="AC36" s="617"/>
      <c r="AD36" s="617"/>
      <c r="AE36" s="617"/>
      <c r="AF36" s="617"/>
      <c r="AG36" s="617"/>
      <c r="AH36" s="617"/>
      <c r="AI36" s="617"/>
      <c r="AJ36" s="617"/>
      <c r="AK36" s="617"/>
      <c r="AL36" s="609">
        <f t="shared" si="112"/>
        <v>0</v>
      </c>
      <c r="AM36" s="617">
        <f t="shared" ref="AM36" si="122">AP36+AS36+AV36+AY36</f>
        <v>0</v>
      </c>
      <c r="AN36" s="617">
        <f t="shared" ref="AN36" si="123">AQ36+AT36+AW36+AZ36</f>
        <v>0</v>
      </c>
      <c r="AO36" s="617"/>
      <c r="AP36" s="617"/>
      <c r="AQ36" s="617"/>
      <c r="AR36" s="617"/>
      <c r="AS36" s="617"/>
      <c r="AT36" s="617"/>
      <c r="AU36" s="617"/>
      <c r="AV36" s="617"/>
      <c r="AW36" s="617"/>
      <c r="AX36" s="617"/>
      <c r="AY36" s="617"/>
      <c r="AZ36" s="617"/>
      <c r="BA36" s="609"/>
      <c r="BB36" s="617"/>
      <c r="BC36" s="617"/>
      <c r="BD36" s="617"/>
      <c r="BE36" s="617"/>
      <c r="BF36" s="617"/>
      <c r="BG36" s="617"/>
      <c r="BH36" s="617"/>
      <c r="BI36" s="617"/>
      <c r="BJ36" s="617"/>
      <c r="BK36" s="617"/>
      <c r="BL36" s="617"/>
      <c r="BM36" s="617"/>
      <c r="BN36" s="617"/>
      <c r="BO36" s="617"/>
      <c r="BP36" s="2401"/>
      <c r="BQ36" s="2401"/>
      <c r="BR36" s="2401"/>
      <c r="BS36" s="808"/>
      <c r="BT36" s="808"/>
      <c r="BU36" s="808"/>
      <c r="BV36" s="808"/>
      <c r="BW36" s="808"/>
      <c r="BX36" s="808"/>
      <c r="BY36" s="808"/>
      <c r="BZ36" s="808"/>
      <c r="CA36" s="808"/>
      <c r="CB36" s="808">
        <f>CC36+CM36+CX36+CY36+CZ36</f>
        <v>0</v>
      </c>
      <c r="CC36" s="611">
        <f>CD36+CE36+CF36+CG36</f>
        <v>0</v>
      </c>
      <c r="CD36" s="617"/>
      <c r="CE36" s="617"/>
      <c r="CF36" s="617"/>
      <c r="CG36" s="617"/>
      <c r="CH36" s="611"/>
      <c r="CI36" s="617"/>
      <c r="CJ36" s="617"/>
      <c r="CK36" s="617"/>
      <c r="CL36" s="617"/>
      <c r="CM36" s="2401"/>
      <c r="CN36" s="611">
        <f>CO36+CP36+CQ36+CR36</f>
        <v>0</v>
      </c>
      <c r="CO36" s="617"/>
      <c r="CP36" s="617"/>
      <c r="CQ36" s="617"/>
      <c r="CR36" s="617"/>
      <c r="CS36" s="611"/>
      <c r="CT36" s="617"/>
      <c r="CU36" s="617"/>
      <c r="CV36" s="617"/>
      <c r="CW36" s="617"/>
      <c r="CX36" s="808"/>
      <c r="CY36" s="808"/>
      <c r="CZ36" s="808"/>
      <c r="DD36" s="254"/>
    </row>
    <row r="37" spans="2:108" ht="30.75" hidden="1" customHeight="1" outlineLevel="1">
      <c r="B37" s="2792"/>
      <c r="C37" s="2792"/>
      <c r="D37" s="2582">
        <v>6</v>
      </c>
      <c r="E37" s="2794" t="s">
        <v>57</v>
      </c>
      <c r="F37" s="566" t="s">
        <v>313</v>
      </c>
      <c r="G37" s="609">
        <f t="shared" si="104"/>
        <v>0</v>
      </c>
      <c r="H37" s="609">
        <v>0</v>
      </c>
      <c r="I37" s="472"/>
      <c r="J37" s="324"/>
      <c r="K37" s="472"/>
      <c r="L37" s="472"/>
      <c r="M37" s="472"/>
      <c r="N37" s="472"/>
      <c r="O37" s="472"/>
      <c r="P37" s="472"/>
      <c r="Q37" s="472"/>
      <c r="R37" s="472"/>
      <c r="S37" s="472"/>
      <c r="T37" s="472"/>
      <c r="U37" s="472"/>
      <c r="V37" s="472"/>
      <c r="W37" s="609">
        <v>0</v>
      </c>
      <c r="X37" s="472"/>
      <c r="Y37" s="324"/>
      <c r="Z37" s="472"/>
      <c r="AA37" s="472"/>
      <c r="AB37" s="472"/>
      <c r="AC37" s="474"/>
      <c r="AD37" s="472"/>
      <c r="AE37" s="472"/>
      <c r="AF37" s="474"/>
      <c r="AG37" s="472"/>
      <c r="AH37" s="472"/>
      <c r="AI37" s="474"/>
      <c r="AJ37" s="472"/>
      <c r="AK37" s="472"/>
      <c r="AL37" s="609">
        <f t="shared" si="112"/>
        <v>0</v>
      </c>
      <c r="AM37" s="472"/>
      <c r="AN37" s="324"/>
      <c r="AO37" s="472"/>
      <c r="AP37" s="472"/>
      <c r="AQ37" s="472"/>
      <c r="AR37" s="472"/>
      <c r="AS37" s="472"/>
      <c r="AT37" s="472"/>
      <c r="AU37" s="472"/>
      <c r="AV37" s="472"/>
      <c r="AW37" s="472"/>
      <c r="AX37" s="472"/>
      <c r="AY37" s="472"/>
      <c r="AZ37" s="472"/>
      <c r="BA37" s="609">
        <f t="shared" ref="BA37:BA40" si="124">BD37+BG37+BJ37+BM37</f>
        <v>0</v>
      </c>
      <c r="BB37" s="472"/>
      <c r="BC37" s="324"/>
      <c r="BD37" s="472"/>
      <c r="BE37" s="472"/>
      <c r="BF37" s="472"/>
      <c r="BG37" s="474"/>
      <c r="BH37" s="472"/>
      <c r="BI37" s="472"/>
      <c r="BJ37" s="474"/>
      <c r="BK37" s="472"/>
      <c r="BL37" s="472"/>
      <c r="BM37" s="474"/>
      <c r="BN37" s="472"/>
      <c r="BO37" s="472"/>
      <c r="BP37" s="2256"/>
      <c r="BQ37" s="2402"/>
      <c r="BR37" s="2400"/>
      <c r="BS37" s="808"/>
      <c r="BT37" s="268"/>
      <c r="BU37" s="268"/>
      <c r="BV37" s="808"/>
      <c r="BW37" s="268"/>
      <c r="BX37" s="268"/>
      <c r="BY37" s="808"/>
      <c r="BZ37" s="268"/>
      <c r="CA37" s="268"/>
      <c r="CB37" s="268"/>
      <c r="CC37" s="611"/>
      <c r="CD37" s="476"/>
      <c r="CE37" s="476"/>
      <c r="CF37" s="476"/>
      <c r="CG37" s="472"/>
      <c r="CH37" s="611">
        <f t="shared" ref="CH37:CH38" si="125">CI37+CJ37+CK37+CL37</f>
        <v>0</v>
      </c>
      <c r="CI37" s="476"/>
      <c r="CJ37" s="477"/>
      <c r="CK37" s="477"/>
      <c r="CL37" s="475"/>
      <c r="CM37" s="2256"/>
      <c r="CN37" s="611"/>
      <c r="CO37" s="476"/>
      <c r="CP37" s="476"/>
      <c r="CQ37" s="476"/>
      <c r="CR37" s="472"/>
      <c r="CS37" s="611">
        <f t="shared" ref="CS37:CS38" si="126">CT37+CU37+CV37+CW37</f>
        <v>0</v>
      </c>
      <c r="CT37" s="476"/>
      <c r="CU37" s="477"/>
      <c r="CV37" s="477"/>
      <c r="CW37" s="475"/>
      <c r="CX37" s="770"/>
      <c r="CY37" s="770"/>
      <c r="CZ37" s="770"/>
    </row>
    <row r="38" spans="2:108" ht="32.25" hidden="1" customHeight="1" outlineLevel="1">
      <c r="B38" s="2793"/>
      <c r="C38" s="2793"/>
      <c r="D38" s="2582"/>
      <c r="E38" s="2794"/>
      <c r="F38" s="566" t="s">
        <v>172</v>
      </c>
      <c r="G38" s="609">
        <f t="shared" si="104"/>
        <v>0</v>
      </c>
      <c r="H38" s="609">
        <v>0</v>
      </c>
      <c r="I38" s="472"/>
      <c r="J38" s="324"/>
      <c r="K38" s="472"/>
      <c r="L38" s="472"/>
      <c r="M38" s="472"/>
      <c r="N38" s="472"/>
      <c r="O38" s="472"/>
      <c r="P38" s="472"/>
      <c r="Q38" s="472"/>
      <c r="R38" s="472"/>
      <c r="S38" s="472"/>
      <c r="T38" s="472"/>
      <c r="U38" s="472"/>
      <c r="V38" s="472"/>
      <c r="W38" s="609">
        <v>0</v>
      </c>
      <c r="X38" s="472"/>
      <c r="Y38" s="324"/>
      <c r="Z38" s="472"/>
      <c r="AA38" s="472"/>
      <c r="AB38" s="472"/>
      <c r="AC38" s="474"/>
      <c r="AD38" s="472"/>
      <c r="AE38" s="472"/>
      <c r="AF38" s="474"/>
      <c r="AG38" s="472"/>
      <c r="AH38" s="472"/>
      <c r="AI38" s="474"/>
      <c r="AJ38" s="472"/>
      <c r="AK38" s="472"/>
      <c r="AL38" s="609">
        <f t="shared" si="112"/>
        <v>0</v>
      </c>
      <c r="AM38" s="472"/>
      <c r="AN38" s="324"/>
      <c r="AO38" s="472"/>
      <c r="AP38" s="472"/>
      <c r="AQ38" s="472"/>
      <c r="AR38" s="472"/>
      <c r="AS38" s="472"/>
      <c r="AT38" s="472"/>
      <c r="AU38" s="472"/>
      <c r="AV38" s="472"/>
      <c r="AW38" s="472"/>
      <c r="AX38" s="472"/>
      <c r="AY38" s="472"/>
      <c r="AZ38" s="472"/>
      <c r="BA38" s="609">
        <f t="shared" si="124"/>
        <v>0</v>
      </c>
      <c r="BB38" s="472"/>
      <c r="BC38" s="324"/>
      <c r="BD38" s="472"/>
      <c r="BE38" s="472"/>
      <c r="BF38" s="472"/>
      <c r="BG38" s="474"/>
      <c r="BH38" s="472"/>
      <c r="BI38" s="472"/>
      <c r="BJ38" s="474"/>
      <c r="BK38" s="472"/>
      <c r="BL38" s="472"/>
      <c r="BM38" s="474"/>
      <c r="BN38" s="472"/>
      <c r="BO38" s="472"/>
      <c r="BP38" s="2256"/>
      <c r="BQ38" s="2400"/>
      <c r="BR38" s="2400"/>
      <c r="BS38" s="808"/>
      <c r="BT38" s="268"/>
      <c r="BU38" s="268"/>
      <c r="BV38" s="808"/>
      <c r="BW38" s="268"/>
      <c r="BX38" s="268"/>
      <c r="BY38" s="808"/>
      <c r="BZ38" s="268"/>
      <c r="CA38" s="268"/>
      <c r="CB38" s="268"/>
      <c r="CC38" s="611"/>
      <c r="CD38" s="472"/>
      <c r="CE38" s="472"/>
      <c r="CF38" s="472"/>
      <c r="CG38" s="472"/>
      <c r="CH38" s="611">
        <f t="shared" si="125"/>
        <v>0</v>
      </c>
      <c r="CI38" s="472"/>
      <c r="CJ38" s="475"/>
      <c r="CK38" s="475"/>
      <c r="CL38" s="475"/>
      <c r="CM38" s="2256"/>
      <c r="CN38" s="611"/>
      <c r="CO38" s="472"/>
      <c r="CP38" s="472"/>
      <c r="CQ38" s="472"/>
      <c r="CR38" s="472"/>
      <c r="CS38" s="611">
        <f t="shared" si="126"/>
        <v>0</v>
      </c>
      <c r="CT38" s="472"/>
      <c r="CU38" s="475"/>
      <c r="CV38" s="475"/>
      <c r="CW38" s="475"/>
      <c r="CX38" s="770"/>
      <c r="CY38" s="770"/>
      <c r="CZ38" s="770"/>
    </row>
    <row r="39" spans="2:108" ht="34.5" hidden="1" customHeight="1" outlineLevel="1">
      <c r="B39" s="2792"/>
      <c r="C39" s="2792"/>
      <c r="D39" s="2582">
        <v>7</v>
      </c>
      <c r="E39" s="2794" t="s">
        <v>58</v>
      </c>
      <c r="F39" s="566" t="s">
        <v>313</v>
      </c>
      <c r="G39" s="609">
        <f t="shared" si="104"/>
        <v>0</v>
      </c>
      <c r="H39" s="609">
        <v>0</v>
      </c>
      <c r="I39" s="24">
        <v>0</v>
      </c>
      <c r="J39" s="324">
        <v>0</v>
      </c>
      <c r="K39" s="474"/>
      <c r="L39" s="474"/>
      <c r="M39" s="474"/>
      <c r="N39" s="474"/>
      <c r="O39" s="474"/>
      <c r="P39" s="474"/>
      <c r="Q39" s="474"/>
      <c r="R39" s="474"/>
      <c r="S39" s="474"/>
      <c r="T39" s="474"/>
      <c r="U39" s="474"/>
      <c r="V39" s="474"/>
      <c r="W39" s="609">
        <v>0</v>
      </c>
      <c r="X39" s="24"/>
      <c r="Y39" s="324"/>
      <c r="Z39" s="474"/>
      <c r="AA39" s="474"/>
      <c r="AB39" s="474"/>
      <c r="AC39" s="474"/>
      <c r="AD39" s="472"/>
      <c r="AE39" s="472"/>
      <c r="AF39" s="474"/>
      <c r="AG39" s="472"/>
      <c r="AH39" s="472"/>
      <c r="AI39" s="474"/>
      <c r="AJ39" s="472"/>
      <c r="AK39" s="472"/>
      <c r="AL39" s="609">
        <f t="shared" si="112"/>
        <v>0</v>
      </c>
      <c r="AM39" s="24">
        <f t="shared" ref="AM39:AM43" si="127">AP39+AS39+AV39+AY39</f>
        <v>0</v>
      </c>
      <c r="AN39" s="324">
        <f t="shared" ref="AN39:AN43" si="128">AQ39+AT39+AW39+AZ39</f>
        <v>0</v>
      </c>
      <c r="AO39" s="474"/>
      <c r="AP39" s="474"/>
      <c r="AQ39" s="474"/>
      <c r="AR39" s="474"/>
      <c r="AS39" s="474"/>
      <c r="AT39" s="474"/>
      <c r="AU39" s="474"/>
      <c r="AV39" s="474"/>
      <c r="AW39" s="474"/>
      <c r="AX39" s="474"/>
      <c r="AY39" s="474"/>
      <c r="AZ39" s="474"/>
      <c r="BA39" s="609">
        <f t="shared" si="124"/>
        <v>0</v>
      </c>
      <c r="BB39" s="24"/>
      <c r="BC39" s="324"/>
      <c r="BD39" s="474"/>
      <c r="BE39" s="474"/>
      <c r="BF39" s="474"/>
      <c r="BG39" s="474"/>
      <c r="BH39" s="472"/>
      <c r="BI39" s="472"/>
      <c r="BJ39" s="474"/>
      <c r="BK39" s="472"/>
      <c r="BL39" s="472"/>
      <c r="BM39" s="474"/>
      <c r="BN39" s="472"/>
      <c r="BO39" s="472"/>
      <c r="BP39" s="2256"/>
      <c r="BQ39" s="2234"/>
      <c r="BR39" s="2234"/>
      <c r="BS39" s="808"/>
      <c r="BT39" s="283"/>
      <c r="BU39" s="283"/>
      <c r="BV39" s="808"/>
      <c r="BW39" s="283"/>
      <c r="BX39" s="283"/>
      <c r="BY39" s="808"/>
      <c r="BZ39" s="283"/>
      <c r="CA39" s="283"/>
      <c r="CB39" s="283"/>
      <c r="CC39" s="611"/>
      <c r="CD39" s="474"/>
      <c r="CE39" s="474"/>
      <c r="CF39" s="474"/>
      <c r="CG39" s="474"/>
      <c r="CH39" s="611"/>
      <c r="CI39" s="474"/>
      <c r="CJ39" s="474"/>
      <c r="CK39" s="474"/>
      <c r="CL39" s="474"/>
      <c r="CM39" s="2256"/>
      <c r="CN39" s="611"/>
      <c r="CO39" s="474"/>
      <c r="CP39" s="474"/>
      <c r="CQ39" s="474"/>
      <c r="CR39" s="474"/>
      <c r="CS39" s="611"/>
      <c r="CT39" s="474"/>
      <c r="CU39" s="474"/>
      <c r="CV39" s="474"/>
      <c r="CW39" s="474"/>
      <c r="CX39" s="770"/>
      <c r="CY39" s="770"/>
      <c r="CZ39" s="770"/>
    </row>
    <row r="40" spans="2:108" ht="25.5" hidden="1" customHeight="1" outlineLevel="1">
      <c r="B40" s="2793"/>
      <c r="C40" s="2793"/>
      <c r="D40" s="2582"/>
      <c r="E40" s="2794"/>
      <c r="F40" s="566" t="s">
        <v>172</v>
      </c>
      <c r="G40" s="609">
        <f t="shared" si="104"/>
        <v>0</v>
      </c>
      <c r="H40" s="609">
        <v>0</v>
      </c>
      <c r="I40" s="24">
        <v>0</v>
      </c>
      <c r="J40" s="324">
        <v>0</v>
      </c>
      <c r="K40" s="474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4"/>
      <c r="W40" s="609">
        <v>0</v>
      </c>
      <c r="X40" s="24"/>
      <c r="Y40" s="324"/>
      <c r="Z40" s="474"/>
      <c r="AA40" s="474"/>
      <c r="AB40" s="474"/>
      <c r="AC40" s="474"/>
      <c r="AD40" s="472"/>
      <c r="AE40" s="472"/>
      <c r="AF40" s="474"/>
      <c r="AG40" s="472"/>
      <c r="AH40" s="472"/>
      <c r="AI40" s="474"/>
      <c r="AJ40" s="472"/>
      <c r="AK40" s="472"/>
      <c r="AL40" s="609">
        <f t="shared" si="112"/>
        <v>0</v>
      </c>
      <c r="AM40" s="24">
        <f t="shared" si="127"/>
        <v>0</v>
      </c>
      <c r="AN40" s="324">
        <f t="shared" si="128"/>
        <v>0</v>
      </c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609">
        <f t="shared" si="124"/>
        <v>0</v>
      </c>
      <c r="BB40" s="24"/>
      <c r="BC40" s="324"/>
      <c r="BD40" s="474"/>
      <c r="BE40" s="474"/>
      <c r="BF40" s="474"/>
      <c r="BG40" s="474"/>
      <c r="BH40" s="472"/>
      <c r="BI40" s="472"/>
      <c r="BJ40" s="474"/>
      <c r="BK40" s="472"/>
      <c r="BL40" s="472"/>
      <c r="BM40" s="474"/>
      <c r="BN40" s="472"/>
      <c r="BO40" s="472"/>
      <c r="BP40" s="2256"/>
      <c r="BQ40" s="2234"/>
      <c r="BR40" s="2234"/>
      <c r="BS40" s="808"/>
      <c r="BT40" s="283"/>
      <c r="BU40" s="283"/>
      <c r="BV40" s="808"/>
      <c r="BW40" s="283"/>
      <c r="BX40" s="283"/>
      <c r="BY40" s="808"/>
      <c r="BZ40" s="283"/>
      <c r="CA40" s="283"/>
      <c r="CB40" s="283"/>
      <c r="CC40" s="611"/>
      <c r="CD40" s="474"/>
      <c r="CE40" s="474"/>
      <c r="CF40" s="474"/>
      <c r="CG40" s="474"/>
      <c r="CH40" s="611"/>
      <c r="CI40" s="474"/>
      <c r="CJ40" s="474"/>
      <c r="CK40" s="474"/>
      <c r="CL40" s="474"/>
      <c r="CM40" s="2256"/>
      <c r="CN40" s="611"/>
      <c r="CO40" s="474"/>
      <c r="CP40" s="474"/>
      <c r="CQ40" s="474"/>
      <c r="CR40" s="474"/>
      <c r="CS40" s="611"/>
      <c r="CT40" s="474"/>
      <c r="CU40" s="474"/>
      <c r="CV40" s="474"/>
      <c r="CW40" s="474"/>
      <c r="CX40" s="770"/>
      <c r="CY40" s="770"/>
      <c r="CZ40" s="770"/>
    </row>
    <row r="41" spans="2:108" ht="63.75" customHeight="1" outlineLevel="1">
      <c r="B41" s="1004"/>
      <c r="C41" s="363"/>
      <c r="D41" s="593">
        <v>8</v>
      </c>
      <c r="E41" s="621" t="s">
        <v>173</v>
      </c>
      <c r="F41" s="566" t="s">
        <v>287</v>
      </c>
      <c r="G41" s="609">
        <f t="shared" ref="G41:G43" si="129">W41+AL41+BS41+BV41+BY41</f>
        <v>2.9699999999999998</v>
      </c>
      <c r="H41" s="609">
        <v>0</v>
      </c>
      <c r="I41" s="617">
        <v>0</v>
      </c>
      <c r="J41" s="617">
        <v>0</v>
      </c>
      <c r="K41" s="259"/>
      <c r="L41" s="259"/>
      <c r="M41" s="259"/>
      <c r="N41" s="259"/>
      <c r="O41" s="259"/>
      <c r="P41" s="259"/>
      <c r="Q41" s="259"/>
      <c r="R41" s="259"/>
      <c r="S41" s="259"/>
      <c r="T41" s="555"/>
      <c r="U41" s="555"/>
      <c r="V41" s="555"/>
      <c r="W41" s="609"/>
      <c r="X41" s="555"/>
      <c r="Y41" s="555"/>
      <c r="Z41" s="259"/>
      <c r="AA41" s="259"/>
      <c r="AB41" s="259"/>
      <c r="AC41" s="555"/>
      <c r="AD41" s="555"/>
      <c r="AE41" s="555"/>
      <c r="AF41" s="555"/>
      <c r="AG41" s="555"/>
      <c r="AH41" s="555"/>
      <c r="AI41" s="555"/>
      <c r="AJ41" s="555"/>
      <c r="AK41" s="555"/>
      <c r="AL41" s="609">
        <f t="shared" si="112"/>
        <v>0</v>
      </c>
      <c r="AM41" s="617">
        <f t="shared" si="127"/>
        <v>0</v>
      </c>
      <c r="AN41" s="617">
        <f t="shared" si="128"/>
        <v>0</v>
      </c>
      <c r="AO41" s="259"/>
      <c r="AP41" s="259"/>
      <c r="AQ41" s="259"/>
      <c r="AR41" s="259"/>
      <c r="AS41" s="259"/>
      <c r="AT41" s="259"/>
      <c r="AU41" s="259"/>
      <c r="AV41" s="259"/>
      <c r="AW41" s="259"/>
      <c r="AX41" s="555"/>
      <c r="AY41" s="555"/>
      <c r="AZ41" s="555"/>
      <c r="BA41" s="609"/>
      <c r="BB41" s="555"/>
      <c r="BC41" s="555"/>
      <c r="BD41" s="259"/>
      <c r="BE41" s="259"/>
      <c r="BF41" s="259"/>
      <c r="BG41" s="555"/>
      <c r="BH41" s="555"/>
      <c r="BI41" s="555"/>
      <c r="BJ41" s="555"/>
      <c r="BK41" s="555"/>
      <c r="BL41" s="555"/>
      <c r="BM41" s="555"/>
      <c r="BN41" s="555"/>
      <c r="BO41" s="555"/>
      <c r="BP41" s="2256">
        <f>BP42+BP43</f>
        <v>0</v>
      </c>
      <c r="BQ41" s="2256">
        <f t="shared" ref="BQ41:CZ41" si="130">BQ42+BQ43</f>
        <v>0</v>
      </c>
      <c r="BR41" s="2256">
        <f t="shared" si="130"/>
        <v>0</v>
      </c>
      <c r="BS41" s="770">
        <f t="shared" si="130"/>
        <v>0.36</v>
      </c>
      <c r="BT41" s="770">
        <f t="shared" si="130"/>
        <v>0.44369999999999998</v>
      </c>
      <c r="BU41" s="770">
        <f t="shared" si="130"/>
        <v>1.9195919999999998E-2</v>
      </c>
      <c r="BV41" s="770">
        <f t="shared" si="130"/>
        <v>2.5</v>
      </c>
      <c r="BW41" s="770">
        <f t="shared" si="130"/>
        <v>3.0812499999999998</v>
      </c>
      <c r="BX41" s="770">
        <f t="shared" si="130"/>
        <v>0.1386375</v>
      </c>
      <c r="BY41" s="770">
        <f t="shared" si="130"/>
        <v>0.11</v>
      </c>
      <c r="BZ41" s="770">
        <f t="shared" si="130"/>
        <v>0.135575</v>
      </c>
      <c r="CA41" s="770">
        <f t="shared" si="130"/>
        <v>6.3441400000000007E-3</v>
      </c>
      <c r="CB41" s="808">
        <f t="shared" ref="CB41:CB43" si="131">CH41+CN41+CX41+CY41+CZ41</f>
        <v>59.273772260000001</v>
      </c>
      <c r="CC41" s="770">
        <f t="shared" si="130"/>
        <v>0</v>
      </c>
      <c r="CD41" s="770">
        <f t="shared" si="130"/>
        <v>0</v>
      </c>
      <c r="CE41" s="770">
        <f t="shared" si="130"/>
        <v>0</v>
      </c>
      <c r="CF41" s="770">
        <f t="shared" si="130"/>
        <v>0</v>
      </c>
      <c r="CG41" s="770">
        <f t="shared" si="130"/>
        <v>0</v>
      </c>
      <c r="CH41" s="770">
        <f t="shared" si="130"/>
        <v>0</v>
      </c>
      <c r="CI41" s="770">
        <f t="shared" si="130"/>
        <v>0</v>
      </c>
      <c r="CJ41" s="770">
        <f t="shared" si="130"/>
        <v>0</v>
      </c>
      <c r="CK41" s="770">
        <f t="shared" si="130"/>
        <v>0</v>
      </c>
      <c r="CL41" s="770">
        <f t="shared" si="130"/>
        <v>0</v>
      </c>
      <c r="CM41" s="2256">
        <f t="shared" si="130"/>
        <v>0</v>
      </c>
      <c r="CN41" s="770">
        <f t="shared" ref="CN41:CW41" si="132">CN42+CN43</f>
        <v>0</v>
      </c>
      <c r="CO41" s="770">
        <f t="shared" si="132"/>
        <v>0</v>
      </c>
      <c r="CP41" s="770">
        <f t="shared" si="132"/>
        <v>0</v>
      </c>
      <c r="CQ41" s="770">
        <f t="shared" si="132"/>
        <v>0</v>
      </c>
      <c r="CR41" s="770">
        <f t="shared" si="132"/>
        <v>0</v>
      </c>
      <c r="CS41" s="770">
        <f t="shared" si="132"/>
        <v>0</v>
      </c>
      <c r="CT41" s="770">
        <f t="shared" si="132"/>
        <v>0</v>
      </c>
      <c r="CU41" s="770">
        <f t="shared" si="132"/>
        <v>0</v>
      </c>
      <c r="CV41" s="770">
        <f t="shared" si="132"/>
        <v>0</v>
      </c>
      <c r="CW41" s="770">
        <f t="shared" si="132"/>
        <v>0</v>
      </c>
      <c r="CX41" s="770">
        <f t="shared" si="130"/>
        <v>21.035246900000001</v>
      </c>
      <c r="CY41" s="770">
        <f t="shared" si="130"/>
        <v>34.547661869999999</v>
      </c>
      <c r="CZ41" s="770">
        <f t="shared" si="130"/>
        <v>3.6908634899999999</v>
      </c>
      <c r="DA41" s="360" t="s">
        <v>244</v>
      </c>
    </row>
    <row r="42" spans="2:108" ht="63.75" customHeight="1" outlineLevel="1">
      <c r="B42" s="1002"/>
      <c r="C42" s="593"/>
      <c r="D42" s="593" t="s">
        <v>251</v>
      </c>
      <c r="E42" s="827" t="s">
        <v>483</v>
      </c>
      <c r="F42" s="566" t="s">
        <v>287</v>
      </c>
      <c r="G42" s="609">
        <f t="shared" si="129"/>
        <v>0</v>
      </c>
      <c r="H42" s="609">
        <v>0</v>
      </c>
      <c r="I42" s="617">
        <v>0</v>
      </c>
      <c r="J42" s="617">
        <v>0</v>
      </c>
      <c r="K42" s="475"/>
      <c r="L42" s="392"/>
      <c r="M42" s="392"/>
      <c r="N42" s="475"/>
      <c r="O42" s="392"/>
      <c r="P42" s="392"/>
      <c r="Q42" s="475"/>
      <c r="R42" s="392"/>
      <c r="S42" s="392"/>
      <c r="T42" s="581"/>
      <c r="U42" s="581"/>
      <c r="V42" s="581"/>
      <c r="W42" s="609"/>
      <c r="X42" s="324"/>
      <c r="Y42" s="324"/>
      <c r="Z42" s="475"/>
      <c r="AA42" s="392"/>
      <c r="AB42" s="392"/>
      <c r="AC42" s="581"/>
      <c r="AD42" s="581"/>
      <c r="AE42" s="581"/>
      <c r="AF42" s="581"/>
      <c r="AG42" s="581"/>
      <c r="AH42" s="581"/>
      <c r="AI42" s="581"/>
      <c r="AJ42" s="581"/>
      <c r="AK42" s="581"/>
      <c r="AL42" s="609">
        <f t="shared" si="112"/>
        <v>0</v>
      </c>
      <c r="AM42" s="617">
        <f t="shared" si="127"/>
        <v>0</v>
      </c>
      <c r="AN42" s="617">
        <f t="shared" si="128"/>
        <v>0</v>
      </c>
      <c r="AO42" s="475"/>
      <c r="AP42" s="392"/>
      <c r="AQ42" s="392"/>
      <c r="AR42" s="475"/>
      <c r="AS42" s="392"/>
      <c r="AT42" s="392"/>
      <c r="AU42" s="475"/>
      <c r="AV42" s="392"/>
      <c r="AW42" s="392"/>
      <c r="AX42" s="581"/>
      <c r="AY42" s="581"/>
      <c r="AZ42" s="581"/>
      <c r="BA42" s="609"/>
      <c r="BB42" s="324"/>
      <c r="BC42" s="324"/>
      <c r="BD42" s="475"/>
      <c r="BE42" s="392"/>
      <c r="BF42" s="392"/>
      <c r="BG42" s="581"/>
      <c r="BH42" s="581"/>
      <c r="BI42" s="581"/>
      <c r="BJ42" s="581"/>
      <c r="BK42" s="581"/>
      <c r="BL42" s="581"/>
      <c r="BM42" s="581"/>
      <c r="BN42" s="581"/>
      <c r="BO42" s="581"/>
      <c r="BP42" s="2256"/>
      <c r="BQ42" s="2403">
        <f>BP42*0.76*1.49</f>
        <v>0</v>
      </c>
      <c r="BR42" s="2404"/>
      <c r="BS42" s="808"/>
      <c r="BT42" s="955">
        <f>BS42*0.76*1.49</f>
        <v>0</v>
      </c>
      <c r="BU42" s="767"/>
      <c r="BV42" s="808"/>
      <c r="BW42" s="955">
        <f>BV42*0.76*1.49</f>
        <v>0</v>
      </c>
      <c r="BX42" s="767"/>
      <c r="BY42" s="808"/>
      <c r="BZ42" s="955">
        <f>BY42*0.76*1.49</f>
        <v>0</v>
      </c>
      <c r="CA42" s="767"/>
      <c r="CB42" s="808">
        <f t="shared" si="131"/>
        <v>0</v>
      </c>
      <c r="CC42" s="611">
        <f t="shared" ref="CC42:CC43" si="133">CD42+CE42+CF42+CG42</f>
        <v>0</v>
      </c>
      <c r="CD42" s="456"/>
      <c r="CE42" s="478"/>
      <c r="CF42" s="478"/>
      <c r="CG42" s="581"/>
      <c r="CH42" s="611"/>
      <c r="CI42" s="456"/>
      <c r="CJ42" s="581"/>
      <c r="CK42" s="581"/>
      <c r="CL42" s="581"/>
      <c r="CM42" s="2256"/>
      <c r="CN42" s="611">
        <f t="shared" ref="CN42:CN43" si="134">CO42+CP42+CQ42+CR42</f>
        <v>0</v>
      </c>
      <c r="CO42" s="456"/>
      <c r="CP42" s="478"/>
      <c r="CQ42" s="478"/>
      <c r="CR42" s="581"/>
      <c r="CS42" s="611"/>
      <c r="CT42" s="456"/>
      <c r="CU42" s="581"/>
      <c r="CV42" s="581"/>
      <c r="CW42" s="581"/>
      <c r="CX42" s="770"/>
      <c r="CY42" s="770"/>
      <c r="CZ42" s="770"/>
      <c r="DA42" s="360" t="s">
        <v>244</v>
      </c>
    </row>
    <row r="43" spans="2:108" ht="63.75" customHeight="1" outlineLevel="1" thickBot="1">
      <c r="B43" s="1006"/>
      <c r="C43" s="1006"/>
      <c r="D43" s="1006" t="s">
        <v>252</v>
      </c>
      <c r="E43" s="827" t="s">
        <v>480</v>
      </c>
      <c r="F43" s="1027" t="s">
        <v>287</v>
      </c>
      <c r="G43" s="609">
        <f t="shared" si="129"/>
        <v>2.9699999999999998</v>
      </c>
      <c r="H43" s="609">
        <v>0</v>
      </c>
      <c r="I43" s="617">
        <v>0</v>
      </c>
      <c r="J43" s="617">
        <v>0</v>
      </c>
      <c r="K43" s="619"/>
      <c r="L43" s="1039"/>
      <c r="M43" s="1039"/>
      <c r="N43" s="619"/>
      <c r="O43" s="1039"/>
      <c r="P43" s="1039"/>
      <c r="Q43" s="619"/>
      <c r="R43" s="1039"/>
      <c r="S43" s="1039"/>
      <c r="T43" s="620"/>
      <c r="U43" s="1039"/>
      <c r="V43" s="1039"/>
      <c r="W43" s="1028"/>
      <c r="X43" s="1029"/>
      <c r="Y43" s="1029"/>
      <c r="Z43" s="619"/>
      <c r="AA43" s="1039"/>
      <c r="AB43" s="1039"/>
      <c r="AC43" s="479"/>
      <c r="AD43" s="1040"/>
      <c r="AE43" s="1040"/>
      <c r="AF43" s="479"/>
      <c r="AG43" s="1040"/>
      <c r="AH43" s="1040"/>
      <c r="AI43" s="1041"/>
      <c r="AJ43" s="1041"/>
      <c r="AK43" s="1041"/>
      <c r="AL43" s="609">
        <f t="shared" si="112"/>
        <v>0</v>
      </c>
      <c r="AM43" s="617">
        <f t="shared" si="127"/>
        <v>0</v>
      </c>
      <c r="AN43" s="617">
        <f t="shared" si="128"/>
        <v>0</v>
      </c>
      <c r="AO43" s="619"/>
      <c r="AP43" s="1039"/>
      <c r="AQ43" s="1039"/>
      <c r="AR43" s="619"/>
      <c r="AS43" s="1039"/>
      <c r="AT43" s="1039"/>
      <c r="AU43" s="619"/>
      <c r="AV43" s="1039"/>
      <c r="AW43" s="1039"/>
      <c r="AX43" s="620"/>
      <c r="AY43" s="1039"/>
      <c r="AZ43" s="1039"/>
      <c r="BA43" s="1028"/>
      <c r="BB43" s="1029"/>
      <c r="BC43" s="1029"/>
      <c r="BD43" s="619"/>
      <c r="BE43" s="1039"/>
      <c r="BF43" s="1039"/>
      <c r="BG43" s="479"/>
      <c r="BH43" s="1040"/>
      <c r="BI43" s="1040"/>
      <c r="BJ43" s="479"/>
      <c r="BK43" s="1040"/>
      <c r="BL43" s="1040"/>
      <c r="BM43" s="1041"/>
      <c r="BN43" s="1041"/>
      <c r="BO43" s="1041"/>
      <c r="BP43" s="2404"/>
      <c r="BQ43" s="2405">
        <f t="shared" ref="BQ43" si="135">BP43*0.85*1.45</f>
        <v>0</v>
      </c>
      <c r="BR43" s="2404"/>
      <c r="BS43" s="581">
        <v>0.36</v>
      </c>
      <c r="BT43" s="1041">
        <f t="shared" ref="BT43" si="136">BS43*0.85*1.45</f>
        <v>0.44369999999999998</v>
      </c>
      <c r="BU43" s="581">
        <f>BS43*'Ф-2-Перечень меропр с прям затр'!EN27</f>
        <v>1.9195919999999998E-2</v>
      </c>
      <c r="BV43" s="581">
        <f>0.24+0.21+2.05</f>
        <v>2.5</v>
      </c>
      <c r="BW43" s="1041">
        <f t="shared" ref="BW43" si="137">BV43*0.85*1.45</f>
        <v>3.0812499999999998</v>
      </c>
      <c r="BX43" s="581">
        <f>BV43*'Ф-2-Перечень меропр с прям затр'!EO27</f>
        <v>0.1386375</v>
      </c>
      <c r="BY43" s="581">
        <v>0.11</v>
      </c>
      <c r="BZ43" s="1041">
        <f t="shared" ref="BZ43" si="138">BY43*0.85*1.45</f>
        <v>0.135575</v>
      </c>
      <c r="CA43" s="581">
        <f>BY43*'Ф-2-Перечень меропр с прям затр'!EP27</f>
        <v>6.3441400000000007E-3</v>
      </c>
      <c r="CB43" s="808">
        <f t="shared" si="131"/>
        <v>59.273772260000001</v>
      </c>
      <c r="CC43" s="611">
        <f t="shared" si="133"/>
        <v>0</v>
      </c>
      <c r="CD43" s="581"/>
      <c r="CE43" s="581"/>
      <c r="CF43" s="581"/>
      <c r="CG43" s="581"/>
      <c r="CH43" s="581"/>
      <c r="CI43" s="581"/>
      <c r="CJ43" s="581"/>
      <c r="CK43" s="581"/>
      <c r="CL43" s="581"/>
      <c r="CM43" s="2404"/>
      <c r="CN43" s="611">
        <f t="shared" si="134"/>
        <v>0</v>
      </c>
      <c r="CO43" s="581"/>
      <c r="CP43" s="581"/>
      <c r="CQ43" s="581"/>
      <c r="CR43" s="581"/>
      <c r="CS43" s="581"/>
      <c r="CT43" s="581"/>
      <c r="CU43" s="581"/>
      <c r="CV43" s="581"/>
      <c r="CW43" s="581"/>
      <c r="CX43" s="611">
        <v>21.035246900000001</v>
      </c>
      <c r="CY43" s="611">
        <f>26.21989969+6.08776218+2.24</f>
        <v>34.547661869999999</v>
      </c>
      <c r="CZ43" s="611">
        <v>3.6908634899999999</v>
      </c>
    </row>
    <row r="44" spans="2:108" ht="16.5" customHeight="1" outlineLevel="1" thickBot="1">
      <c r="B44" s="1042"/>
      <c r="C44" s="1043"/>
      <c r="D44" s="1043"/>
      <c r="E44" s="1044" t="s">
        <v>1</v>
      </c>
      <c r="F44" s="1043"/>
      <c r="G44" s="1045"/>
      <c r="H44" s="1045"/>
      <c r="I44" s="1036">
        <v>0</v>
      </c>
      <c r="J44" s="1036">
        <v>0</v>
      </c>
      <c r="K44" s="1036"/>
      <c r="L44" s="1036">
        <v>0</v>
      </c>
      <c r="M44" s="1036">
        <v>0</v>
      </c>
      <c r="N44" s="1036"/>
      <c r="O44" s="1036">
        <v>0</v>
      </c>
      <c r="P44" s="1036">
        <v>0</v>
      </c>
      <c r="Q44" s="1037"/>
      <c r="R44" s="1036">
        <v>0</v>
      </c>
      <c r="S44" s="1036">
        <v>0</v>
      </c>
      <c r="T44" s="1036"/>
      <c r="U44" s="1036">
        <v>0</v>
      </c>
      <c r="V44" s="1036">
        <v>0</v>
      </c>
      <c r="W44" s="1045"/>
      <c r="X44" s="1036">
        <v>0</v>
      </c>
      <c r="Y44" s="1036">
        <v>0</v>
      </c>
      <c r="Z44" s="1036"/>
      <c r="AA44" s="1036">
        <v>0</v>
      </c>
      <c r="AB44" s="1036">
        <v>0</v>
      </c>
      <c r="AC44" s="1036"/>
      <c r="AD44" s="1036">
        <v>0</v>
      </c>
      <c r="AE44" s="1036">
        <v>0</v>
      </c>
      <c r="AF44" s="1036"/>
      <c r="AG44" s="1036">
        <v>0</v>
      </c>
      <c r="AH44" s="1036">
        <v>0</v>
      </c>
      <c r="AI44" s="1036"/>
      <c r="AJ44" s="1036">
        <v>0</v>
      </c>
      <c r="AK44" s="1036">
        <v>0</v>
      </c>
      <c r="AL44" s="1045"/>
      <c r="AM44" s="1036">
        <f>AM28+AM36+AM41</f>
        <v>0</v>
      </c>
      <c r="AN44" s="1036">
        <f>AN28+AN36+AN41</f>
        <v>0</v>
      </c>
      <c r="AO44" s="1036"/>
      <c r="AP44" s="1036">
        <f>AP28+AP36+AP41</f>
        <v>0</v>
      </c>
      <c r="AQ44" s="1036">
        <f>AQ28+AQ36+AQ41</f>
        <v>0</v>
      </c>
      <c r="AR44" s="1036"/>
      <c r="AS44" s="1036">
        <f>AS28+AS36+AS41</f>
        <v>0</v>
      </c>
      <c r="AT44" s="1036">
        <f>AT28+AT36+AT41</f>
        <v>0</v>
      </c>
      <c r="AU44" s="1037"/>
      <c r="AV44" s="1036">
        <f>AV28+AV36+AV41</f>
        <v>0</v>
      </c>
      <c r="AW44" s="1036">
        <f>AW28+AW36+AW41</f>
        <v>0</v>
      </c>
      <c r="AX44" s="1036"/>
      <c r="AY44" s="1036">
        <f>AY28+AY36+AY41</f>
        <v>0</v>
      </c>
      <c r="AZ44" s="1036">
        <f>AZ28+AZ36+AZ41</f>
        <v>0</v>
      </c>
      <c r="BA44" s="1045"/>
      <c r="BB44" s="1036">
        <f>BB28+BB36+BB41</f>
        <v>0</v>
      </c>
      <c r="BC44" s="1036">
        <f>BC28+BC36+BC41</f>
        <v>0</v>
      </c>
      <c r="BD44" s="1036"/>
      <c r="BE44" s="1036">
        <f>BE28+BE36+BE41</f>
        <v>0</v>
      </c>
      <c r="BF44" s="1036">
        <f>BF28+BF36+BF41</f>
        <v>0</v>
      </c>
      <c r="BG44" s="1036"/>
      <c r="BH44" s="1036">
        <f>BH28+BH36+BH41</f>
        <v>0</v>
      </c>
      <c r="BI44" s="1036">
        <f>BI28+BI36+BI41</f>
        <v>0</v>
      </c>
      <c r="BJ44" s="1036"/>
      <c r="BK44" s="1036">
        <f>BK28+BK36+BK41</f>
        <v>0</v>
      </c>
      <c r="BL44" s="1036">
        <f>BL28+BL36+BL41</f>
        <v>0</v>
      </c>
      <c r="BM44" s="1036"/>
      <c r="BN44" s="1036">
        <f>BN28+BN36+BN41</f>
        <v>0</v>
      </c>
      <c r="BO44" s="1036">
        <f>BO28+BO36+BO41</f>
        <v>0</v>
      </c>
      <c r="BP44" s="2394"/>
      <c r="BQ44" s="2394">
        <f>BQ28+BQ36+BQ41</f>
        <v>0</v>
      </c>
      <c r="BR44" s="2394">
        <f>BR28+BR36+BR41</f>
        <v>0</v>
      </c>
      <c r="BS44" s="1036"/>
      <c r="BT44" s="1036">
        <f>BT28+BT36+BT41</f>
        <v>0.44369999999999998</v>
      </c>
      <c r="BU44" s="1036">
        <f>BU28+BU36+BU41</f>
        <v>1.9195919999999998E-2</v>
      </c>
      <c r="BV44" s="1036"/>
      <c r="BW44" s="1036">
        <f>BW28+BW36+BW41</f>
        <v>3.0812499999999998</v>
      </c>
      <c r="BX44" s="1036">
        <f>BX28+BX36+BX41</f>
        <v>0.1386375</v>
      </c>
      <c r="BY44" s="1036"/>
      <c r="BZ44" s="1036">
        <f t="shared" ref="BZ44:CZ44" si="139">BZ28+BZ36+BZ41</f>
        <v>0.135575</v>
      </c>
      <c r="CA44" s="1036">
        <f t="shared" si="139"/>
        <v>6.3441400000000007E-3</v>
      </c>
      <c r="CB44" s="1036"/>
      <c r="CC44" s="1036">
        <f t="shared" si="139"/>
        <v>0</v>
      </c>
      <c r="CD44" s="1036">
        <f t="shared" si="139"/>
        <v>0</v>
      </c>
      <c r="CE44" s="1036">
        <f t="shared" si="139"/>
        <v>0</v>
      </c>
      <c r="CF44" s="1036">
        <f t="shared" si="139"/>
        <v>0</v>
      </c>
      <c r="CG44" s="1036">
        <f t="shared" si="139"/>
        <v>0</v>
      </c>
      <c r="CH44" s="1036">
        <f t="shared" si="139"/>
        <v>0</v>
      </c>
      <c r="CI44" s="1036">
        <f t="shared" si="139"/>
        <v>0</v>
      </c>
      <c r="CJ44" s="1036">
        <f t="shared" si="139"/>
        <v>0</v>
      </c>
      <c r="CK44" s="1036">
        <f t="shared" si="139"/>
        <v>0</v>
      </c>
      <c r="CL44" s="1036">
        <f t="shared" si="139"/>
        <v>0</v>
      </c>
      <c r="CM44" s="2394">
        <f t="shared" si="139"/>
        <v>0</v>
      </c>
      <c r="CN44" s="1036">
        <f t="shared" ref="CN44:CW44" si="140">CN28+CN36+CN41</f>
        <v>0</v>
      </c>
      <c r="CO44" s="1036">
        <f t="shared" si="140"/>
        <v>0</v>
      </c>
      <c r="CP44" s="1036">
        <f t="shared" si="140"/>
        <v>0</v>
      </c>
      <c r="CQ44" s="1036">
        <f t="shared" si="140"/>
        <v>0</v>
      </c>
      <c r="CR44" s="1036">
        <f t="shared" si="140"/>
        <v>0</v>
      </c>
      <c r="CS44" s="1036">
        <f t="shared" si="140"/>
        <v>0</v>
      </c>
      <c r="CT44" s="1036">
        <f t="shared" si="140"/>
        <v>0</v>
      </c>
      <c r="CU44" s="1036">
        <f t="shared" si="140"/>
        <v>0</v>
      </c>
      <c r="CV44" s="1036">
        <f t="shared" si="140"/>
        <v>0</v>
      </c>
      <c r="CW44" s="1036">
        <f t="shared" si="140"/>
        <v>0</v>
      </c>
      <c r="CX44" s="1036">
        <f t="shared" si="139"/>
        <v>21.035246900000001</v>
      </c>
      <c r="CY44" s="1036">
        <f t="shared" si="139"/>
        <v>34.547661869999999</v>
      </c>
      <c r="CZ44" s="1046">
        <f t="shared" si="139"/>
        <v>3.6908634899999999</v>
      </c>
    </row>
    <row r="45" spans="2:108" ht="21.75" thickBot="1">
      <c r="B45" s="1017" t="s">
        <v>338</v>
      </c>
      <c r="C45" s="1018"/>
      <c r="D45" s="1018"/>
      <c r="E45" s="1018"/>
      <c r="F45" s="1018"/>
      <c r="G45" s="1019"/>
      <c r="H45" s="1019"/>
      <c r="I45" s="1019"/>
      <c r="J45" s="1019"/>
      <c r="K45" s="1019"/>
      <c r="L45" s="1019"/>
      <c r="M45" s="1019"/>
      <c r="N45" s="1019"/>
      <c r="O45" s="1019"/>
      <c r="P45" s="1019"/>
      <c r="Q45" s="1019"/>
      <c r="R45" s="1019"/>
      <c r="S45" s="1019"/>
      <c r="T45" s="1019"/>
      <c r="U45" s="1019"/>
      <c r="V45" s="1020"/>
      <c r="W45" s="1019"/>
      <c r="X45" s="1019"/>
      <c r="Y45" s="1019"/>
      <c r="Z45" s="1019"/>
      <c r="AA45" s="1019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20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  <c r="AY45" s="1019"/>
      <c r="AZ45" s="1020"/>
      <c r="BA45" s="1019"/>
      <c r="BB45" s="1019"/>
      <c r="BC45" s="1019"/>
      <c r="BD45" s="1019"/>
      <c r="BE45" s="1019"/>
      <c r="BF45" s="1019"/>
      <c r="BG45" s="1019"/>
      <c r="BH45" s="1019"/>
      <c r="BI45" s="1019"/>
      <c r="BJ45" s="1019"/>
      <c r="BK45" s="1019"/>
      <c r="BL45" s="1019"/>
      <c r="BM45" s="1019"/>
      <c r="BN45" s="1019"/>
      <c r="BO45" s="1020"/>
      <c r="BP45" s="2395"/>
      <c r="BQ45" s="2395"/>
      <c r="BR45" s="2395"/>
      <c r="BS45" s="1021"/>
      <c r="BT45" s="1021"/>
      <c r="BU45" s="1021"/>
      <c r="BV45" s="1021"/>
      <c r="BW45" s="1021"/>
      <c r="BX45" s="1021"/>
      <c r="BY45" s="1021"/>
      <c r="BZ45" s="1021"/>
      <c r="CA45" s="1021"/>
      <c r="CB45" s="1021"/>
      <c r="CC45" s="1021"/>
      <c r="CD45" s="1021"/>
      <c r="CE45" s="1021"/>
      <c r="CF45" s="1021"/>
      <c r="CG45" s="1021"/>
      <c r="CH45" s="1021"/>
      <c r="CI45" s="1021"/>
      <c r="CJ45" s="1021"/>
      <c r="CK45" s="1021"/>
      <c r="CL45" s="1021"/>
      <c r="CM45" s="2395"/>
      <c r="CN45" s="1021"/>
      <c r="CO45" s="1021"/>
      <c r="CP45" s="1021"/>
      <c r="CQ45" s="1021"/>
      <c r="CR45" s="1021"/>
      <c r="CS45" s="1021"/>
      <c r="CT45" s="1021"/>
      <c r="CU45" s="1021"/>
      <c r="CV45" s="1021"/>
      <c r="CW45" s="1021"/>
      <c r="CX45" s="1021"/>
      <c r="CY45" s="1021"/>
      <c r="CZ45" s="1026"/>
    </row>
    <row r="46" spans="2:108" ht="71.25" hidden="1" customHeight="1" outlineLevel="1">
      <c r="B46" s="2795"/>
      <c r="C46" s="2795"/>
      <c r="D46" s="593">
        <v>1</v>
      </c>
      <c r="E46" s="727" t="s">
        <v>171</v>
      </c>
      <c r="F46" s="566" t="s">
        <v>311</v>
      </c>
      <c r="G46" s="408">
        <f t="shared" ref="G46:G53" si="141">H46+W46+BP46+BS46</f>
        <v>0</v>
      </c>
      <c r="H46" s="623">
        <v>0</v>
      </c>
      <c r="I46" s="616">
        <v>0</v>
      </c>
      <c r="J46" s="616">
        <v>0</v>
      </c>
      <c r="K46" s="614"/>
      <c r="L46" s="615">
        <v>0</v>
      </c>
      <c r="M46" s="616">
        <v>0</v>
      </c>
      <c r="N46" s="614"/>
      <c r="O46" s="615">
        <v>0</v>
      </c>
      <c r="P46" s="616">
        <v>0</v>
      </c>
      <c r="Q46" s="581">
        <v>0</v>
      </c>
      <c r="R46" s="616">
        <v>0</v>
      </c>
      <c r="S46" s="616">
        <v>0</v>
      </c>
      <c r="T46" s="614"/>
      <c r="U46" s="616">
        <v>0</v>
      </c>
      <c r="V46" s="616">
        <v>0</v>
      </c>
      <c r="W46" s="624">
        <v>0</v>
      </c>
      <c r="X46" s="618">
        <v>0</v>
      </c>
      <c r="Y46" s="618">
        <v>0</v>
      </c>
      <c r="Z46" s="614"/>
      <c r="AA46" s="616">
        <v>0</v>
      </c>
      <c r="AB46" s="613">
        <v>0</v>
      </c>
      <c r="AC46" s="614"/>
      <c r="AD46" s="616">
        <v>0</v>
      </c>
      <c r="AE46" s="613">
        <v>0</v>
      </c>
      <c r="AF46" s="614"/>
      <c r="AG46" s="616">
        <v>0</v>
      </c>
      <c r="AH46" s="613">
        <v>0</v>
      </c>
      <c r="AI46" s="614"/>
      <c r="AJ46" s="616">
        <v>0</v>
      </c>
      <c r="AK46" s="613">
        <v>0</v>
      </c>
      <c r="AL46" s="623">
        <f>AO46+AR46+AU46+AX46</f>
        <v>0</v>
      </c>
      <c r="AM46" s="616">
        <f t="shared" ref="AM46:AM47" si="142">AP46+AS46+AV46+AY46</f>
        <v>0</v>
      </c>
      <c r="AN46" s="616">
        <f t="shared" ref="AN46" si="143">AQ46+AT46+AW46+AZ46</f>
        <v>0</v>
      </c>
      <c r="AO46" s="614"/>
      <c r="AP46" s="615">
        <f>AO46*0.12*1000</f>
        <v>0</v>
      </c>
      <c r="AQ46" s="616">
        <f>AO46*'Ф-2-Перечень меропр с прям затр'!FV8</f>
        <v>0</v>
      </c>
      <c r="AR46" s="614"/>
      <c r="AS46" s="615">
        <f>AR46*0.12*1000</f>
        <v>0</v>
      </c>
      <c r="AT46" s="616">
        <f>AR46*'Ф-2-Перечень меропр с прям затр'!FW8</f>
        <v>0</v>
      </c>
      <c r="AU46" s="581">
        <f>AU47</f>
        <v>0</v>
      </c>
      <c r="AV46" s="616">
        <f>AU46*0.12*1000</f>
        <v>0</v>
      </c>
      <c r="AW46" s="616">
        <f>AU46*'Ф-2-Перечень меропр с прям затр'!FX8</f>
        <v>0</v>
      </c>
      <c r="AX46" s="614"/>
      <c r="AY46" s="616">
        <f>AX46*0.12*1000</f>
        <v>0</v>
      </c>
      <c r="AZ46" s="616">
        <f>AX46*'Ф-2-Перечень меропр с прям затр'!FY8</f>
        <v>0</v>
      </c>
      <c r="BA46" s="624">
        <f>BD46+BG46+BJ46+BM46</f>
        <v>0</v>
      </c>
      <c r="BB46" s="618">
        <f t="shared" ref="BB46" si="144">BE46+BH46+BK46+BN46</f>
        <v>0</v>
      </c>
      <c r="BC46" s="618">
        <f t="shared" ref="BC46" si="145">BF46+BI46+BL46+BO46</f>
        <v>0</v>
      </c>
      <c r="BD46" s="614"/>
      <c r="BE46" s="616">
        <f>BD46*0.12*1000</f>
        <v>0</v>
      </c>
      <c r="BF46" s="613">
        <f>BD46*'Ф-2-Перечень меропр с прям затр'!GA8</f>
        <v>0</v>
      </c>
      <c r="BG46" s="614"/>
      <c r="BH46" s="616">
        <f>BG46*0.12*1000</f>
        <v>0</v>
      </c>
      <c r="BI46" s="613">
        <f>BG46*'Ф-2-Перечень меропр с прям затр'!GB8</f>
        <v>0</v>
      </c>
      <c r="BJ46" s="614"/>
      <c r="BK46" s="616">
        <f>BJ46*0.12*1000</f>
        <v>0</v>
      </c>
      <c r="BL46" s="613">
        <f>BJ46*'Ф-2-Перечень меропр с прям затр'!GC8</f>
        <v>0</v>
      </c>
      <c r="BM46" s="614"/>
      <c r="BN46" s="616">
        <f>BM46*0.12*1000</f>
        <v>0</v>
      </c>
      <c r="BO46" s="613">
        <f>BM46*'Ф-2-Перечень меропр с прям затр'!GD8</f>
        <v>0</v>
      </c>
      <c r="BP46" s="2396"/>
      <c r="BQ46" s="2397">
        <f>BP46*0.12*1000</f>
        <v>0</v>
      </c>
      <c r="BR46" s="2398">
        <f>BP46*'Ф-2-Перечень меропр с прям затр'!EM29</f>
        <v>0</v>
      </c>
      <c r="BS46" s="810"/>
      <c r="BT46" s="615">
        <f t="shared" ref="BT46" si="146">BS46*0.12*1000</f>
        <v>0</v>
      </c>
      <c r="BU46" s="811">
        <f>BS46*'Ф-2-Перечень меропр с прям затр'!EN29</f>
        <v>0</v>
      </c>
      <c r="BV46" s="810"/>
      <c r="BW46" s="615">
        <f t="shared" ref="BW46" si="147">BV46*0.12*1000</f>
        <v>0</v>
      </c>
      <c r="BX46" s="811">
        <f>BV46*'Ф-2-Перечень меропр с прям затр'!EQ29</f>
        <v>0</v>
      </c>
      <c r="BY46" s="810"/>
      <c r="BZ46" s="615">
        <f t="shared" ref="BZ46" si="148">BY46*0.12*1000</f>
        <v>0</v>
      </c>
      <c r="CA46" s="811">
        <f>BY46*'Ф-2-Перечень меропр с прям затр'!ET29</f>
        <v>0</v>
      </c>
      <c r="CB46" s="811"/>
      <c r="CC46" s="613">
        <f>CD46+CE46+CF46+CG46</f>
        <v>0</v>
      </c>
      <c r="CD46" s="614"/>
      <c r="CE46" s="614"/>
      <c r="CF46" s="741">
        <f>CF47</f>
        <v>0</v>
      </c>
      <c r="CG46" s="614"/>
      <c r="CH46" s="666">
        <f>CI46+CJ46+CK46+CL46</f>
        <v>0</v>
      </c>
      <c r="CI46" s="614"/>
      <c r="CJ46" s="614"/>
      <c r="CK46" s="555"/>
      <c r="CL46" s="614"/>
      <c r="CM46" s="2396"/>
      <c r="CN46" s="613">
        <f>CO46+CP46+CQ46+CR46</f>
        <v>0</v>
      </c>
      <c r="CO46" s="614"/>
      <c r="CP46" s="614"/>
      <c r="CQ46" s="741">
        <f>CQ47</f>
        <v>0</v>
      </c>
      <c r="CR46" s="614"/>
      <c r="CS46" s="666">
        <f>CT46+CU46+CV46+CW46</f>
        <v>0</v>
      </c>
      <c r="CT46" s="614"/>
      <c r="CU46" s="614"/>
      <c r="CV46" s="555"/>
      <c r="CW46" s="614"/>
      <c r="CX46" s="826"/>
      <c r="CY46" s="810"/>
      <c r="CZ46" s="826"/>
    </row>
    <row r="47" spans="2:108" ht="56.25" hidden="1" customHeight="1" outlineLevel="1">
      <c r="B47" s="2793"/>
      <c r="C47" s="2793"/>
      <c r="D47" s="593"/>
      <c r="E47" s="622" t="s">
        <v>322</v>
      </c>
      <c r="F47" s="566" t="s">
        <v>311</v>
      </c>
      <c r="G47" s="86">
        <f t="shared" si="141"/>
        <v>0</v>
      </c>
      <c r="H47" s="265">
        <v>0</v>
      </c>
      <c r="I47" s="259">
        <v>0</v>
      </c>
      <c r="J47" s="259"/>
      <c r="K47" s="259"/>
      <c r="L47" s="259"/>
      <c r="M47" s="259"/>
      <c r="N47" s="259"/>
      <c r="O47" s="259"/>
      <c r="P47" s="259"/>
      <c r="Q47" s="581"/>
      <c r="R47" s="616">
        <v>0</v>
      </c>
      <c r="S47" s="616">
        <v>0</v>
      </c>
      <c r="T47" s="259"/>
      <c r="U47" s="259"/>
      <c r="V47" s="259"/>
      <c r="W47" s="86">
        <v>0</v>
      </c>
      <c r="X47" s="24"/>
      <c r="Y47" s="24"/>
      <c r="Z47" s="263"/>
      <c r="AA47" s="259"/>
      <c r="AB47" s="259"/>
      <c r="AC47" s="263"/>
      <c r="AD47" s="259"/>
      <c r="AE47" s="259"/>
      <c r="AF47" s="263"/>
      <c r="AG47" s="259"/>
      <c r="AH47" s="259"/>
      <c r="AI47" s="263"/>
      <c r="AJ47" s="259"/>
      <c r="AK47" s="259"/>
      <c r="AL47" s="265">
        <f t="shared" ref="AL47:AL61" si="149">AO47+AR47+AU47+AX47</f>
        <v>0</v>
      </c>
      <c r="AM47" s="259">
        <f t="shared" si="142"/>
        <v>0</v>
      </c>
      <c r="AN47" s="259"/>
      <c r="AO47" s="259"/>
      <c r="AP47" s="259"/>
      <c r="AQ47" s="259"/>
      <c r="AR47" s="259"/>
      <c r="AS47" s="259"/>
      <c r="AT47" s="259"/>
      <c r="AU47" s="581"/>
      <c r="AV47" s="616">
        <f>AU47*0.12*1000</f>
        <v>0</v>
      </c>
      <c r="AW47" s="616">
        <f>AU47*'Ф-2-Перечень меропр с прям затр'!FX8</f>
        <v>0</v>
      </c>
      <c r="AX47" s="259"/>
      <c r="AY47" s="259"/>
      <c r="AZ47" s="259"/>
      <c r="BA47" s="86">
        <f t="shared" ref="BA47:BA58" si="150">BD47+BG47+BJ47+BM47</f>
        <v>0</v>
      </c>
      <c r="BB47" s="24"/>
      <c r="BC47" s="24"/>
      <c r="BD47" s="263"/>
      <c r="BE47" s="259"/>
      <c r="BF47" s="259"/>
      <c r="BG47" s="263"/>
      <c r="BH47" s="259"/>
      <c r="BI47" s="259"/>
      <c r="BJ47" s="263"/>
      <c r="BK47" s="259"/>
      <c r="BL47" s="259"/>
      <c r="BM47" s="263"/>
      <c r="BN47" s="259"/>
      <c r="BO47" s="259"/>
      <c r="BP47" s="2399"/>
      <c r="BQ47" s="2399"/>
      <c r="BR47" s="2399"/>
      <c r="BS47" s="261"/>
      <c r="BT47" s="261"/>
      <c r="BU47" s="261"/>
      <c r="BV47" s="261"/>
      <c r="BW47" s="261"/>
      <c r="BX47" s="261"/>
      <c r="BY47" s="261"/>
      <c r="BZ47" s="261"/>
      <c r="CA47" s="261"/>
      <c r="CB47" s="807"/>
      <c r="CC47" s="613">
        <f>CD47+CE47+CF47+CG47</f>
        <v>0</v>
      </c>
      <c r="CD47" s="259"/>
      <c r="CE47" s="259"/>
      <c r="CF47" s="741"/>
      <c r="CG47" s="259"/>
      <c r="CH47" s="44">
        <f t="shared" ref="CH47:CH53" si="151">CI47+CJ47+CK47+CL47</f>
        <v>0</v>
      </c>
      <c r="CI47" s="263"/>
      <c r="CJ47" s="263"/>
      <c r="CK47" s="263"/>
      <c r="CL47" s="263"/>
      <c r="CM47" s="2423"/>
      <c r="CN47" s="613">
        <f>CO47+CP47+CQ47+CR47</f>
        <v>0</v>
      </c>
      <c r="CO47" s="259"/>
      <c r="CP47" s="259"/>
      <c r="CQ47" s="741"/>
      <c r="CR47" s="259"/>
      <c r="CS47" s="44">
        <f t="shared" ref="CS47:CS53" si="152">CT47+CU47+CV47+CW47</f>
        <v>0</v>
      </c>
      <c r="CT47" s="263"/>
      <c r="CU47" s="263"/>
      <c r="CV47" s="263"/>
      <c r="CW47" s="263"/>
      <c r="CX47" s="312"/>
      <c r="CY47" s="312"/>
      <c r="CZ47" s="312"/>
    </row>
    <row r="48" spans="2:108" ht="17.25" hidden="1" customHeight="1" outlineLevel="1">
      <c r="B48" s="2792"/>
      <c r="C48" s="2792"/>
      <c r="D48" s="593">
        <v>2</v>
      </c>
      <c r="E48" s="2798" t="s">
        <v>53</v>
      </c>
      <c r="F48" s="566" t="s">
        <v>311</v>
      </c>
      <c r="G48" s="86">
        <f t="shared" si="141"/>
        <v>0</v>
      </c>
      <c r="H48" s="265">
        <v>0</v>
      </c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86">
        <v>0</v>
      </c>
      <c r="X48" s="24">
        <v>0</v>
      </c>
      <c r="Y48" s="24">
        <v>0</v>
      </c>
      <c r="Z48" s="263"/>
      <c r="AA48" s="259"/>
      <c r="AB48" s="259"/>
      <c r="AC48" s="263"/>
      <c r="AD48" s="259"/>
      <c r="AE48" s="259"/>
      <c r="AF48" s="263"/>
      <c r="AG48" s="259"/>
      <c r="AH48" s="259"/>
      <c r="AI48" s="263"/>
      <c r="AJ48" s="259"/>
      <c r="AK48" s="259"/>
      <c r="AL48" s="265">
        <f t="shared" si="149"/>
        <v>0</v>
      </c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86">
        <f t="shared" si="150"/>
        <v>0</v>
      </c>
      <c r="BB48" s="24">
        <f t="shared" ref="BB48" si="153">BE48+BH48+BK48+BN48</f>
        <v>0</v>
      </c>
      <c r="BC48" s="24">
        <f t="shared" ref="BC48" si="154">BF48+BI48+BL48+BO48</f>
        <v>0</v>
      </c>
      <c r="BD48" s="263"/>
      <c r="BE48" s="259"/>
      <c r="BF48" s="259"/>
      <c r="BG48" s="263"/>
      <c r="BH48" s="259"/>
      <c r="BI48" s="259"/>
      <c r="BJ48" s="263"/>
      <c r="BK48" s="259"/>
      <c r="BL48" s="259"/>
      <c r="BM48" s="263"/>
      <c r="BN48" s="259"/>
      <c r="BO48" s="259"/>
      <c r="BP48" s="2399"/>
      <c r="BQ48" s="2399"/>
      <c r="BR48" s="2399"/>
      <c r="BS48" s="261"/>
      <c r="BT48" s="261"/>
      <c r="BU48" s="261"/>
      <c r="BV48" s="261"/>
      <c r="BW48" s="261"/>
      <c r="BX48" s="261"/>
      <c r="BY48" s="261"/>
      <c r="BZ48" s="261"/>
      <c r="CA48" s="261"/>
      <c r="CB48" s="261"/>
      <c r="CC48" s="259"/>
      <c r="CD48" s="259"/>
      <c r="CE48" s="259"/>
      <c r="CF48" s="259"/>
      <c r="CG48" s="259"/>
      <c r="CH48" s="44">
        <f t="shared" si="151"/>
        <v>0</v>
      </c>
      <c r="CI48" s="263"/>
      <c r="CJ48" s="263"/>
      <c r="CK48" s="263"/>
      <c r="CL48" s="263"/>
      <c r="CM48" s="2423"/>
      <c r="CN48" s="259"/>
      <c r="CO48" s="259"/>
      <c r="CP48" s="259"/>
      <c r="CQ48" s="259"/>
      <c r="CR48" s="259"/>
      <c r="CS48" s="44">
        <f t="shared" si="152"/>
        <v>0</v>
      </c>
      <c r="CT48" s="263"/>
      <c r="CU48" s="263"/>
      <c r="CV48" s="263"/>
      <c r="CW48" s="263"/>
      <c r="CX48" s="312"/>
      <c r="CY48" s="312"/>
      <c r="CZ48" s="312"/>
    </row>
    <row r="49" spans="2:105" ht="19.5" hidden="1" customHeight="1" outlineLevel="1">
      <c r="B49" s="2793"/>
      <c r="C49" s="2793"/>
      <c r="D49" s="593"/>
      <c r="E49" s="2798"/>
      <c r="F49" s="566" t="s">
        <v>311</v>
      </c>
      <c r="G49" s="86">
        <f t="shared" si="141"/>
        <v>0</v>
      </c>
      <c r="H49" s="265">
        <v>0</v>
      </c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86">
        <v>0</v>
      </c>
      <c r="X49" s="474"/>
      <c r="Y49" s="474"/>
      <c r="Z49" s="475"/>
      <c r="AA49" s="472"/>
      <c r="AB49" s="472"/>
      <c r="AC49" s="475"/>
      <c r="AD49" s="472"/>
      <c r="AE49" s="472"/>
      <c r="AF49" s="475"/>
      <c r="AG49" s="472"/>
      <c r="AH49" s="472"/>
      <c r="AI49" s="475"/>
      <c r="AJ49" s="472"/>
      <c r="AK49" s="472"/>
      <c r="AL49" s="265">
        <f t="shared" si="149"/>
        <v>0</v>
      </c>
      <c r="AM49" s="472"/>
      <c r="AN49" s="472"/>
      <c r="AO49" s="472"/>
      <c r="AP49" s="472"/>
      <c r="AQ49" s="472"/>
      <c r="AR49" s="472"/>
      <c r="AS49" s="472"/>
      <c r="AT49" s="472"/>
      <c r="AU49" s="472"/>
      <c r="AV49" s="472"/>
      <c r="AW49" s="472"/>
      <c r="AX49" s="472"/>
      <c r="AY49" s="472"/>
      <c r="AZ49" s="472"/>
      <c r="BA49" s="86">
        <f t="shared" si="150"/>
        <v>0</v>
      </c>
      <c r="BB49" s="474"/>
      <c r="BC49" s="474"/>
      <c r="BD49" s="475"/>
      <c r="BE49" s="472"/>
      <c r="BF49" s="472"/>
      <c r="BG49" s="475"/>
      <c r="BH49" s="472"/>
      <c r="BI49" s="472"/>
      <c r="BJ49" s="475"/>
      <c r="BK49" s="472"/>
      <c r="BL49" s="472"/>
      <c r="BM49" s="475"/>
      <c r="BN49" s="472"/>
      <c r="BO49" s="472"/>
      <c r="BP49" s="2400"/>
      <c r="BQ49" s="2400"/>
      <c r="BR49" s="2400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472"/>
      <c r="CD49" s="472"/>
      <c r="CE49" s="472"/>
      <c r="CF49" s="472"/>
      <c r="CG49" s="472"/>
      <c r="CH49" s="44">
        <f t="shared" si="151"/>
        <v>0</v>
      </c>
      <c r="CI49" s="475"/>
      <c r="CJ49" s="475"/>
      <c r="CK49" s="475"/>
      <c r="CL49" s="475"/>
      <c r="CM49" s="2424"/>
      <c r="CN49" s="472"/>
      <c r="CO49" s="472"/>
      <c r="CP49" s="472"/>
      <c r="CQ49" s="472"/>
      <c r="CR49" s="472"/>
      <c r="CS49" s="44">
        <f t="shared" si="152"/>
        <v>0</v>
      </c>
      <c r="CT49" s="475"/>
      <c r="CU49" s="475"/>
      <c r="CV49" s="475"/>
      <c r="CW49" s="475"/>
      <c r="CX49" s="271"/>
      <c r="CY49" s="271"/>
      <c r="CZ49" s="271"/>
    </row>
    <row r="50" spans="2:105" ht="23.25" hidden="1" customHeight="1" outlineLevel="1">
      <c r="B50" s="2792"/>
      <c r="C50" s="2792"/>
      <c r="D50" s="593">
        <v>3</v>
      </c>
      <c r="E50" s="2798" t="s">
        <v>54</v>
      </c>
      <c r="F50" s="566" t="s">
        <v>311</v>
      </c>
      <c r="G50" s="86">
        <f t="shared" si="141"/>
        <v>0</v>
      </c>
      <c r="H50" s="265">
        <v>0</v>
      </c>
      <c r="I50" s="472"/>
      <c r="J50" s="472"/>
      <c r="K50" s="472"/>
      <c r="L50" s="472"/>
      <c r="M50" s="472"/>
      <c r="N50" s="472"/>
      <c r="O50" s="472"/>
      <c r="P50" s="472"/>
      <c r="Q50" s="472"/>
      <c r="R50" s="472"/>
      <c r="S50" s="472"/>
      <c r="T50" s="472"/>
      <c r="U50" s="472"/>
      <c r="V50" s="472"/>
      <c r="W50" s="86">
        <v>0</v>
      </c>
      <c r="X50" s="24">
        <v>0</v>
      </c>
      <c r="Y50" s="24">
        <v>0</v>
      </c>
      <c r="Z50" s="475"/>
      <c r="AA50" s="472"/>
      <c r="AB50" s="472"/>
      <c r="AC50" s="475"/>
      <c r="AD50" s="472"/>
      <c r="AE50" s="472"/>
      <c r="AF50" s="475"/>
      <c r="AG50" s="472"/>
      <c r="AH50" s="472"/>
      <c r="AI50" s="475"/>
      <c r="AJ50" s="472"/>
      <c r="AK50" s="472"/>
      <c r="AL50" s="265">
        <f t="shared" si="149"/>
        <v>0</v>
      </c>
      <c r="AM50" s="472"/>
      <c r="AN50" s="472"/>
      <c r="AO50" s="472"/>
      <c r="AP50" s="472"/>
      <c r="AQ50" s="472"/>
      <c r="AR50" s="472"/>
      <c r="AS50" s="472"/>
      <c r="AT50" s="472"/>
      <c r="AU50" s="472"/>
      <c r="AV50" s="472"/>
      <c r="AW50" s="472"/>
      <c r="AX50" s="472"/>
      <c r="AY50" s="472"/>
      <c r="AZ50" s="472"/>
      <c r="BA50" s="86">
        <f t="shared" si="150"/>
        <v>0</v>
      </c>
      <c r="BB50" s="24">
        <f t="shared" ref="BB50" si="155">BE50+BH50+BK50+BN50</f>
        <v>0</v>
      </c>
      <c r="BC50" s="24">
        <f t="shared" ref="BC50" si="156">BF50+BI50+BL50+BO50</f>
        <v>0</v>
      </c>
      <c r="BD50" s="475"/>
      <c r="BE50" s="472"/>
      <c r="BF50" s="472"/>
      <c r="BG50" s="475"/>
      <c r="BH50" s="472"/>
      <c r="BI50" s="472"/>
      <c r="BJ50" s="475"/>
      <c r="BK50" s="472"/>
      <c r="BL50" s="472"/>
      <c r="BM50" s="475"/>
      <c r="BN50" s="472"/>
      <c r="BO50" s="472"/>
      <c r="BP50" s="2400"/>
      <c r="BQ50" s="2400"/>
      <c r="BR50" s="2400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472"/>
      <c r="CD50" s="472"/>
      <c r="CE50" s="472"/>
      <c r="CF50" s="472"/>
      <c r="CG50" s="472"/>
      <c r="CH50" s="44">
        <f t="shared" si="151"/>
        <v>0</v>
      </c>
      <c r="CI50" s="475"/>
      <c r="CJ50" s="475"/>
      <c r="CK50" s="475"/>
      <c r="CL50" s="475"/>
      <c r="CM50" s="2424"/>
      <c r="CN50" s="472"/>
      <c r="CO50" s="472"/>
      <c r="CP50" s="472"/>
      <c r="CQ50" s="472"/>
      <c r="CR50" s="472"/>
      <c r="CS50" s="44">
        <f t="shared" si="152"/>
        <v>0</v>
      </c>
      <c r="CT50" s="475"/>
      <c r="CU50" s="475"/>
      <c r="CV50" s="475"/>
      <c r="CW50" s="475"/>
      <c r="CX50" s="271"/>
      <c r="CY50" s="271"/>
      <c r="CZ50" s="271"/>
    </row>
    <row r="51" spans="2:105" ht="20.25" hidden="1" customHeight="1" outlineLevel="1">
      <c r="B51" s="2793"/>
      <c r="C51" s="2793"/>
      <c r="D51" s="593"/>
      <c r="E51" s="2798"/>
      <c r="F51" s="566" t="s">
        <v>311</v>
      </c>
      <c r="G51" s="86">
        <f t="shared" si="141"/>
        <v>0</v>
      </c>
      <c r="H51" s="265">
        <v>0</v>
      </c>
      <c r="I51" s="472"/>
      <c r="J51" s="472"/>
      <c r="K51" s="472"/>
      <c r="L51" s="472"/>
      <c r="M51" s="472"/>
      <c r="N51" s="472"/>
      <c r="O51" s="472"/>
      <c r="P51" s="472"/>
      <c r="Q51" s="472"/>
      <c r="R51" s="472"/>
      <c r="S51" s="472"/>
      <c r="T51" s="472"/>
      <c r="U51" s="472"/>
      <c r="V51" s="472"/>
      <c r="W51" s="86">
        <v>0</v>
      </c>
      <c r="X51" s="474"/>
      <c r="Y51" s="474"/>
      <c r="Z51" s="475"/>
      <c r="AA51" s="472"/>
      <c r="AB51" s="472"/>
      <c r="AC51" s="475"/>
      <c r="AD51" s="472"/>
      <c r="AE51" s="472"/>
      <c r="AF51" s="475"/>
      <c r="AG51" s="472"/>
      <c r="AH51" s="472"/>
      <c r="AI51" s="475"/>
      <c r="AJ51" s="472"/>
      <c r="AK51" s="472"/>
      <c r="AL51" s="265">
        <f t="shared" si="149"/>
        <v>0</v>
      </c>
      <c r="AM51" s="472"/>
      <c r="AN51" s="472"/>
      <c r="AO51" s="472"/>
      <c r="AP51" s="472"/>
      <c r="AQ51" s="472"/>
      <c r="AR51" s="472"/>
      <c r="AS51" s="472"/>
      <c r="AT51" s="472"/>
      <c r="AU51" s="472"/>
      <c r="AV51" s="472"/>
      <c r="AW51" s="472"/>
      <c r="AX51" s="472"/>
      <c r="AY51" s="472"/>
      <c r="AZ51" s="472"/>
      <c r="BA51" s="86">
        <f t="shared" si="150"/>
        <v>0</v>
      </c>
      <c r="BB51" s="474"/>
      <c r="BC51" s="474"/>
      <c r="BD51" s="475"/>
      <c r="BE51" s="472"/>
      <c r="BF51" s="472"/>
      <c r="BG51" s="475"/>
      <c r="BH51" s="472"/>
      <c r="BI51" s="472"/>
      <c r="BJ51" s="475"/>
      <c r="BK51" s="472"/>
      <c r="BL51" s="472"/>
      <c r="BM51" s="475"/>
      <c r="BN51" s="472"/>
      <c r="BO51" s="472"/>
      <c r="BP51" s="2400"/>
      <c r="BQ51" s="2400"/>
      <c r="BR51" s="2400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472"/>
      <c r="CD51" s="472"/>
      <c r="CE51" s="472"/>
      <c r="CF51" s="472"/>
      <c r="CG51" s="472"/>
      <c r="CH51" s="44">
        <f t="shared" si="151"/>
        <v>0</v>
      </c>
      <c r="CI51" s="475"/>
      <c r="CJ51" s="475"/>
      <c r="CK51" s="475"/>
      <c r="CL51" s="475"/>
      <c r="CM51" s="2424"/>
      <c r="CN51" s="472"/>
      <c r="CO51" s="472"/>
      <c r="CP51" s="472"/>
      <c r="CQ51" s="472"/>
      <c r="CR51" s="472"/>
      <c r="CS51" s="44">
        <f t="shared" si="152"/>
        <v>0</v>
      </c>
      <c r="CT51" s="475"/>
      <c r="CU51" s="475"/>
      <c r="CV51" s="475"/>
      <c r="CW51" s="475"/>
      <c r="CX51" s="271"/>
      <c r="CY51" s="271"/>
      <c r="CZ51" s="271"/>
    </row>
    <row r="52" spans="2:105" ht="23.25" hidden="1" customHeight="1" outlineLevel="1">
      <c r="B52" s="2792"/>
      <c r="C52" s="2792"/>
      <c r="D52" s="593">
        <v>4</v>
      </c>
      <c r="E52" s="2798" t="s">
        <v>55</v>
      </c>
      <c r="F52" s="566" t="s">
        <v>311</v>
      </c>
      <c r="G52" s="86">
        <f t="shared" si="141"/>
        <v>0</v>
      </c>
      <c r="H52" s="265">
        <v>0</v>
      </c>
      <c r="I52" s="472"/>
      <c r="J52" s="472"/>
      <c r="K52" s="472"/>
      <c r="L52" s="472"/>
      <c r="M52" s="472"/>
      <c r="N52" s="472"/>
      <c r="O52" s="472"/>
      <c r="P52" s="472"/>
      <c r="Q52" s="472"/>
      <c r="R52" s="472"/>
      <c r="S52" s="472"/>
      <c r="T52" s="472"/>
      <c r="U52" s="472"/>
      <c r="V52" s="472"/>
      <c r="W52" s="86">
        <v>0</v>
      </c>
      <c r="X52" s="24">
        <v>0</v>
      </c>
      <c r="Y52" s="24">
        <v>0</v>
      </c>
      <c r="Z52" s="475"/>
      <c r="AA52" s="472"/>
      <c r="AB52" s="472"/>
      <c r="AC52" s="475"/>
      <c r="AD52" s="472"/>
      <c r="AE52" s="472"/>
      <c r="AF52" s="475"/>
      <c r="AG52" s="472"/>
      <c r="AH52" s="472"/>
      <c r="AI52" s="475"/>
      <c r="AJ52" s="472"/>
      <c r="AK52" s="472"/>
      <c r="AL52" s="265">
        <f t="shared" si="149"/>
        <v>0</v>
      </c>
      <c r="AM52" s="472"/>
      <c r="AN52" s="472"/>
      <c r="AO52" s="472"/>
      <c r="AP52" s="472"/>
      <c r="AQ52" s="472"/>
      <c r="AR52" s="472"/>
      <c r="AS52" s="472"/>
      <c r="AT52" s="472"/>
      <c r="AU52" s="472"/>
      <c r="AV52" s="472"/>
      <c r="AW52" s="472"/>
      <c r="AX52" s="472"/>
      <c r="AY52" s="472"/>
      <c r="AZ52" s="472"/>
      <c r="BA52" s="86">
        <f t="shared" si="150"/>
        <v>0</v>
      </c>
      <c r="BB52" s="24">
        <f t="shared" ref="BB52" si="157">BE52+BH52+BK52+BN52</f>
        <v>0</v>
      </c>
      <c r="BC52" s="24">
        <f t="shared" ref="BC52" si="158">BF52+BI52+BL52+BO52</f>
        <v>0</v>
      </c>
      <c r="BD52" s="475"/>
      <c r="BE52" s="472"/>
      <c r="BF52" s="472"/>
      <c r="BG52" s="475"/>
      <c r="BH52" s="472"/>
      <c r="BI52" s="472"/>
      <c r="BJ52" s="475"/>
      <c r="BK52" s="472"/>
      <c r="BL52" s="472"/>
      <c r="BM52" s="475"/>
      <c r="BN52" s="472"/>
      <c r="BO52" s="472"/>
      <c r="BP52" s="2400"/>
      <c r="BQ52" s="2400"/>
      <c r="BR52" s="2400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472"/>
      <c r="CD52" s="472"/>
      <c r="CE52" s="472"/>
      <c r="CF52" s="472"/>
      <c r="CG52" s="472"/>
      <c r="CH52" s="44">
        <f t="shared" si="151"/>
        <v>0</v>
      </c>
      <c r="CI52" s="475"/>
      <c r="CJ52" s="475"/>
      <c r="CK52" s="475"/>
      <c r="CL52" s="475"/>
      <c r="CM52" s="2424"/>
      <c r="CN52" s="472"/>
      <c r="CO52" s="472"/>
      <c r="CP52" s="472"/>
      <c r="CQ52" s="472"/>
      <c r="CR52" s="472"/>
      <c r="CS52" s="44">
        <f t="shared" si="152"/>
        <v>0</v>
      </c>
      <c r="CT52" s="475"/>
      <c r="CU52" s="475"/>
      <c r="CV52" s="475"/>
      <c r="CW52" s="475"/>
      <c r="CX52" s="271"/>
      <c r="CY52" s="271"/>
      <c r="CZ52" s="271"/>
    </row>
    <row r="53" spans="2:105" ht="25.5" hidden="1" customHeight="1" outlineLevel="1">
      <c r="B53" s="2793"/>
      <c r="C53" s="2793"/>
      <c r="D53" s="593"/>
      <c r="E53" s="2798"/>
      <c r="F53" s="566" t="s">
        <v>311</v>
      </c>
      <c r="G53" s="86">
        <f t="shared" si="141"/>
        <v>0</v>
      </c>
      <c r="H53" s="265">
        <v>0</v>
      </c>
      <c r="I53" s="472"/>
      <c r="J53" s="472"/>
      <c r="K53" s="472"/>
      <c r="L53" s="472"/>
      <c r="M53" s="472"/>
      <c r="N53" s="472"/>
      <c r="O53" s="472"/>
      <c r="P53" s="472"/>
      <c r="Q53" s="472"/>
      <c r="R53" s="472"/>
      <c r="S53" s="472"/>
      <c r="T53" s="472"/>
      <c r="U53" s="472"/>
      <c r="V53" s="472"/>
      <c r="W53" s="86">
        <v>0</v>
      </c>
      <c r="X53" s="474"/>
      <c r="Y53" s="474"/>
      <c r="Z53" s="475"/>
      <c r="AA53" s="472"/>
      <c r="AB53" s="472"/>
      <c r="AC53" s="475"/>
      <c r="AD53" s="472"/>
      <c r="AE53" s="472"/>
      <c r="AF53" s="475"/>
      <c r="AG53" s="472"/>
      <c r="AH53" s="472"/>
      <c r="AI53" s="475"/>
      <c r="AJ53" s="472"/>
      <c r="AK53" s="472"/>
      <c r="AL53" s="265">
        <f t="shared" si="149"/>
        <v>0</v>
      </c>
      <c r="AM53" s="472"/>
      <c r="AN53" s="472"/>
      <c r="AO53" s="472"/>
      <c r="AP53" s="472"/>
      <c r="AQ53" s="472"/>
      <c r="AR53" s="472"/>
      <c r="AS53" s="472"/>
      <c r="AT53" s="472"/>
      <c r="AU53" s="472"/>
      <c r="AV53" s="472"/>
      <c r="AW53" s="472"/>
      <c r="AX53" s="472"/>
      <c r="AY53" s="472"/>
      <c r="AZ53" s="472"/>
      <c r="BA53" s="86">
        <f t="shared" si="150"/>
        <v>0</v>
      </c>
      <c r="BB53" s="474"/>
      <c r="BC53" s="474"/>
      <c r="BD53" s="475"/>
      <c r="BE53" s="472"/>
      <c r="BF53" s="472"/>
      <c r="BG53" s="475"/>
      <c r="BH53" s="472"/>
      <c r="BI53" s="472"/>
      <c r="BJ53" s="475"/>
      <c r="BK53" s="472"/>
      <c r="BL53" s="472"/>
      <c r="BM53" s="475"/>
      <c r="BN53" s="472"/>
      <c r="BO53" s="472"/>
      <c r="BP53" s="2400"/>
      <c r="BQ53" s="2400"/>
      <c r="BR53" s="2400"/>
      <c r="BS53" s="268"/>
      <c r="BT53" s="268"/>
      <c r="BU53" s="268"/>
      <c r="BV53" s="268"/>
      <c r="BW53" s="268"/>
      <c r="BX53" s="268"/>
      <c r="BY53" s="268"/>
      <c r="BZ53" s="268"/>
      <c r="CA53" s="268"/>
      <c r="CB53" s="268"/>
      <c r="CC53" s="472"/>
      <c r="CD53" s="472"/>
      <c r="CE53" s="472"/>
      <c r="CF53" s="472"/>
      <c r="CG53" s="472"/>
      <c r="CH53" s="44">
        <f t="shared" si="151"/>
        <v>0</v>
      </c>
      <c r="CI53" s="475"/>
      <c r="CJ53" s="475"/>
      <c r="CK53" s="475"/>
      <c r="CL53" s="475"/>
      <c r="CM53" s="2424"/>
      <c r="CN53" s="472"/>
      <c r="CO53" s="472"/>
      <c r="CP53" s="472"/>
      <c r="CQ53" s="472"/>
      <c r="CR53" s="472"/>
      <c r="CS53" s="44">
        <f t="shared" si="152"/>
        <v>0</v>
      </c>
      <c r="CT53" s="475"/>
      <c r="CU53" s="475"/>
      <c r="CV53" s="475"/>
      <c r="CW53" s="475"/>
      <c r="CX53" s="271"/>
      <c r="CY53" s="271"/>
      <c r="CZ53" s="271"/>
    </row>
    <row r="54" spans="2:105" ht="51.75" hidden="1" customHeight="1" outlineLevel="1">
      <c r="B54" s="67"/>
      <c r="C54" s="67"/>
      <c r="D54" s="593">
        <v>5</v>
      </c>
      <c r="E54" s="153" t="s">
        <v>56</v>
      </c>
      <c r="F54" s="566" t="s">
        <v>311</v>
      </c>
      <c r="G54" s="609">
        <f t="shared" ref="G54:G58" si="159">H54+BP54+BS54+BV54+BY54</f>
        <v>0</v>
      </c>
      <c r="H54" s="609">
        <v>0</v>
      </c>
      <c r="I54" s="617">
        <v>0</v>
      </c>
      <c r="J54" s="617">
        <v>0</v>
      </c>
      <c r="K54" s="616"/>
      <c r="L54" s="616"/>
      <c r="M54" s="616"/>
      <c r="N54" s="581"/>
      <c r="O54" s="581"/>
      <c r="P54" s="581"/>
      <c r="Q54" s="581"/>
      <c r="R54" s="581"/>
      <c r="S54" s="581"/>
      <c r="T54" s="581"/>
      <c r="U54" s="581"/>
      <c r="V54" s="581"/>
      <c r="W54" s="265">
        <v>0</v>
      </c>
      <c r="X54" s="259">
        <v>0</v>
      </c>
      <c r="Y54" s="259">
        <v>0</v>
      </c>
      <c r="Z54" s="259"/>
      <c r="AA54" s="259"/>
      <c r="AB54" s="259"/>
      <c r="AC54" s="24"/>
      <c r="AD54" s="259"/>
      <c r="AE54" s="259"/>
      <c r="AF54" s="24"/>
      <c r="AG54" s="259"/>
      <c r="AH54" s="259"/>
      <c r="AI54" s="24"/>
      <c r="AJ54" s="259"/>
      <c r="AK54" s="259"/>
      <c r="AL54" s="609">
        <f t="shared" si="149"/>
        <v>0</v>
      </c>
      <c r="AM54" s="617">
        <f t="shared" ref="AM54:AM61" si="160">AP54+AS54+AV54+AY54</f>
        <v>0</v>
      </c>
      <c r="AN54" s="617">
        <f t="shared" ref="AN54:AN61" si="161">AQ54+AT54+AW54+AZ54</f>
        <v>0</v>
      </c>
      <c r="AO54" s="616"/>
      <c r="AP54" s="616"/>
      <c r="AQ54" s="616"/>
      <c r="AR54" s="581"/>
      <c r="AS54" s="581"/>
      <c r="AT54" s="581"/>
      <c r="AU54" s="581"/>
      <c r="AV54" s="581"/>
      <c r="AW54" s="581"/>
      <c r="AX54" s="581"/>
      <c r="AY54" s="581"/>
      <c r="AZ54" s="581"/>
      <c r="BA54" s="265">
        <f t="shared" si="150"/>
        <v>0</v>
      </c>
      <c r="BB54" s="259">
        <f t="shared" ref="BB54" si="162">BE54+BH54+BK54+BN54</f>
        <v>0</v>
      </c>
      <c r="BC54" s="259">
        <f t="shared" ref="BC54" si="163">BF54+BI54+BL54+BO54</f>
        <v>0</v>
      </c>
      <c r="BD54" s="259"/>
      <c r="BE54" s="259"/>
      <c r="BF54" s="259"/>
      <c r="BG54" s="24"/>
      <c r="BH54" s="259"/>
      <c r="BI54" s="259"/>
      <c r="BJ54" s="24"/>
      <c r="BK54" s="259"/>
      <c r="BL54" s="259"/>
      <c r="BM54" s="24"/>
      <c r="BN54" s="259"/>
      <c r="BO54" s="259"/>
      <c r="BP54" s="2256"/>
      <c r="BQ54" s="2256"/>
      <c r="BR54" s="2256"/>
      <c r="BS54" s="770"/>
      <c r="BT54" s="770"/>
      <c r="BU54" s="770"/>
      <c r="BV54" s="770"/>
      <c r="BW54" s="770"/>
      <c r="BX54" s="770"/>
      <c r="BY54" s="770"/>
      <c r="BZ54" s="770"/>
      <c r="CA54" s="770"/>
      <c r="CB54" s="808"/>
      <c r="CC54" s="611"/>
      <c r="CD54" s="259"/>
      <c r="CE54" s="259"/>
      <c r="CF54" s="617"/>
      <c r="CG54" s="617"/>
      <c r="CH54" s="555"/>
      <c r="CI54" s="259"/>
      <c r="CJ54" s="639"/>
      <c r="CK54" s="581"/>
      <c r="CL54" s="581"/>
      <c r="CM54" s="2256"/>
      <c r="CN54" s="611"/>
      <c r="CO54" s="259"/>
      <c r="CP54" s="259"/>
      <c r="CQ54" s="617"/>
      <c r="CR54" s="617"/>
      <c r="CS54" s="555"/>
      <c r="CT54" s="259"/>
      <c r="CU54" s="639"/>
      <c r="CV54" s="581"/>
      <c r="CW54" s="581"/>
      <c r="CX54" s="770"/>
      <c r="CY54" s="770"/>
      <c r="CZ54" s="770"/>
    </row>
    <row r="55" spans="2:105" ht="35.25" hidden="1" customHeight="1" outlineLevel="1">
      <c r="B55" s="2792"/>
      <c r="C55" s="2792"/>
      <c r="D55" s="2582">
        <v>6</v>
      </c>
      <c r="E55" s="2794" t="s">
        <v>57</v>
      </c>
      <c r="F55" s="566" t="s">
        <v>313</v>
      </c>
      <c r="G55" s="609">
        <f t="shared" si="159"/>
        <v>0</v>
      </c>
      <c r="H55" s="609">
        <v>0</v>
      </c>
      <c r="I55" s="617">
        <v>0</v>
      </c>
      <c r="J55" s="617">
        <v>0</v>
      </c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86">
        <v>0</v>
      </c>
      <c r="X55" s="24"/>
      <c r="Y55" s="24"/>
      <c r="Z55" s="474"/>
      <c r="AA55" s="472"/>
      <c r="AB55" s="472"/>
      <c r="AC55" s="474"/>
      <c r="AD55" s="472"/>
      <c r="AE55" s="472"/>
      <c r="AF55" s="474"/>
      <c r="AG55" s="472"/>
      <c r="AH55" s="472"/>
      <c r="AI55" s="474"/>
      <c r="AJ55" s="472"/>
      <c r="AK55" s="472"/>
      <c r="AL55" s="609">
        <f t="shared" si="149"/>
        <v>0</v>
      </c>
      <c r="AM55" s="617">
        <f t="shared" si="160"/>
        <v>0</v>
      </c>
      <c r="AN55" s="617">
        <f t="shared" si="161"/>
        <v>0</v>
      </c>
      <c r="AO55" s="626"/>
      <c r="AP55" s="626"/>
      <c r="AQ55" s="626"/>
      <c r="AR55" s="626"/>
      <c r="AS55" s="626"/>
      <c r="AT55" s="626"/>
      <c r="AU55" s="626"/>
      <c r="AV55" s="626"/>
      <c r="AW55" s="626"/>
      <c r="AX55" s="626"/>
      <c r="AY55" s="626"/>
      <c r="AZ55" s="626"/>
      <c r="BA55" s="86">
        <f t="shared" si="150"/>
        <v>0</v>
      </c>
      <c r="BB55" s="24"/>
      <c r="BC55" s="24"/>
      <c r="BD55" s="474"/>
      <c r="BE55" s="472"/>
      <c r="BF55" s="472"/>
      <c r="BG55" s="474"/>
      <c r="BH55" s="472"/>
      <c r="BI55" s="472"/>
      <c r="BJ55" s="474"/>
      <c r="BK55" s="472"/>
      <c r="BL55" s="472"/>
      <c r="BM55" s="474"/>
      <c r="BN55" s="472"/>
      <c r="BO55" s="472"/>
      <c r="BP55" s="2402"/>
      <c r="BQ55" s="2402"/>
      <c r="BR55" s="2400"/>
      <c r="BS55" s="268"/>
      <c r="BT55" s="268"/>
      <c r="BU55" s="268"/>
      <c r="BV55" s="268"/>
      <c r="BW55" s="268"/>
      <c r="BX55" s="268"/>
      <c r="BY55" s="268"/>
      <c r="BZ55" s="268"/>
      <c r="CA55" s="268"/>
      <c r="CB55" s="808">
        <f t="shared" ref="CB55:CB58" si="164">CC55+CM55+CX55+CY55+CZ55</f>
        <v>0</v>
      </c>
      <c r="CC55" s="476"/>
      <c r="CD55" s="476"/>
      <c r="CE55" s="476"/>
      <c r="CF55" s="476"/>
      <c r="CG55" s="472"/>
      <c r="CH55" s="24">
        <f t="shared" ref="CH55:CH56" si="165">CI55+CJ55+CK55+CL55</f>
        <v>0</v>
      </c>
      <c r="CI55" s="477"/>
      <c r="CJ55" s="477"/>
      <c r="CK55" s="477"/>
      <c r="CL55" s="475"/>
      <c r="CM55" s="2425"/>
      <c r="CN55" s="476"/>
      <c r="CO55" s="476"/>
      <c r="CP55" s="476"/>
      <c r="CQ55" s="476"/>
      <c r="CR55" s="472"/>
      <c r="CS55" s="24">
        <f t="shared" ref="CS55:CS56" si="166">CT55+CU55+CV55+CW55</f>
        <v>0</v>
      </c>
      <c r="CT55" s="477"/>
      <c r="CU55" s="477"/>
      <c r="CV55" s="477"/>
      <c r="CW55" s="475"/>
      <c r="CX55" s="272"/>
      <c r="CY55" s="272"/>
      <c r="CZ55" s="272"/>
    </row>
    <row r="56" spans="2:105" ht="32.25" hidden="1" customHeight="1" outlineLevel="1">
      <c r="B56" s="2793"/>
      <c r="C56" s="2793"/>
      <c r="D56" s="2582"/>
      <c r="E56" s="2794"/>
      <c r="F56" s="566" t="s">
        <v>172</v>
      </c>
      <c r="G56" s="609">
        <f t="shared" si="159"/>
        <v>0</v>
      </c>
      <c r="H56" s="609">
        <v>0</v>
      </c>
      <c r="I56" s="617">
        <v>0</v>
      </c>
      <c r="J56" s="617">
        <v>0</v>
      </c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86">
        <v>0</v>
      </c>
      <c r="X56" s="474"/>
      <c r="Y56" s="474"/>
      <c r="Z56" s="474"/>
      <c r="AA56" s="472"/>
      <c r="AB56" s="472"/>
      <c r="AC56" s="474"/>
      <c r="AD56" s="472"/>
      <c r="AE56" s="472"/>
      <c r="AF56" s="474"/>
      <c r="AG56" s="472"/>
      <c r="AH56" s="472"/>
      <c r="AI56" s="474"/>
      <c r="AJ56" s="472"/>
      <c r="AK56" s="472"/>
      <c r="AL56" s="609">
        <f t="shared" si="149"/>
        <v>0</v>
      </c>
      <c r="AM56" s="617">
        <f t="shared" si="160"/>
        <v>0</v>
      </c>
      <c r="AN56" s="617">
        <f t="shared" si="161"/>
        <v>0</v>
      </c>
      <c r="AO56" s="626"/>
      <c r="AP56" s="626"/>
      <c r="AQ56" s="626"/>
      <c r="AR56" s="626"/>
      <c r="AS56" s="626"/>
      <c r="AT56" s="626"/>
      <c r="AU56" s="626"/>
      <c r="AV56" s="626"/>
      <c r="AW56" s="626"/>
      <c r="AX56" s="626"/>
      <c r="AY56" s="626"/>
      <c r="AZ56" s="626"/>
      <c r="BA56" s="86">
        <f t="shared" si="150"/>
        <v>0</v>
      </c>
      <c r="BB56" s="474"/>
      <c r="BC56" s="474"/>
      <c r="BD56" s="474"/>
      <c r="BE56" s="472"/>
      <c r="BF56" s="472"/>
      <c r="BG56" s="474"/>
      <c r="BH56" s="472"/>
      <c r="BI56" s="472"/>
      <c r="BJ56" s="474"/>
      <c r="BK56" s="472"/>
      <c r="BL56" s="472"/>
      <c r="BM56" s="474"/>
      <c r="BN56" s="472"/>
      <c r="BO56" s="472"/>
      <c r="BP56" s="2400"/>
      <c r="BQ56" s="2400"/>
      <c r="BR56" s="2400"/>
      <c r="BS56" s="268"/>
      <c r="BT56" s="268"/>
      <c r="BU56" s="268"/>
      <c r="BV56" s="268"/>
      <c r="BW56" s="268"/>
      <c r="BX56" s="268"/>
      <c r="BY56" s="268"/>
      <c r="BZ56" s="268"/>
      <c r="CA56" s="268"/>
      <c r="CB56" s="808">
        <f t="shared" si="164"/>
        <v>0</v>
      </c>
      <c r="CC56" s="472"/>
      <c r="CD56" s="472"/>
      <c r="CE56" s="472"/>
      <c r="CF56" s="472"/>
      <c r="CG56" s="472"/>
      <c r="CH56" s="24">
        <f t="shared" si="165"/>
        <v>0</v>
      </c>
      <c r="CI56" s="475"/>
      <c r="CJ56" s="475"/>
      <c r="CK56" s="475"/>
      <c r="CL56" s="475"/>
      <c r="CM56" s="2424"/>
      <c r="CN56" s="472"/>
      <c r="CO56" s="472"/>
      <c r="CP56" s="472"/>
      <c r="CQ56" s="472"/>
      <c r="CR56" s="472"/>
      <c r="CS56" s="24">
        <f t="shared" si="166"/>
        <v>0</v>
      </c>
      <c r="CT56" s="475"/>
      <c r="CU56" s="475"/>
      <c r="CV56" s="475"/>
      <c r="CW56" s="475"/>
      <c r="CX56" s="271"/>
      <c r="CY56" s="271"/>
      <c r="CZ56" s="271"/>
    </row>
    <row r="57" spans="2:105" ht="41.25" hidden="1" customHeight="1" outlineLevel="1">
      <c r="B57" s="2792"/>
      <c r="C57" s="2792"/>
      <c r="D57" s="2582">
        <v>7</v>
      </c>
      <c r="E57" s="2794" t="s">
        <v>58</v>
      </c>
      <c r="F57" s="566" t="s">
        <v>313</v>
      </c>
      <c r="G57" s="609">
        <f t="shared" si="159"/>
        <v>0</v>
      </c>
      <c r="H57" s="609">
        <v>0</v>
      </c>
      <c r="I57" s="617">
        <v>0</v>
      </c>
      <c r="J57" s="617">
        <v>0</v>
      </c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7"/>
      <c r="V57" s="627"/>
      <c r="W57" s="86">
        <v>0</v>
      </c>
      <c r="X57" s="474"/>
      <c r="Y57" s="474"/>
      <c r="Z57" s="474"/>
      <c r="AA57" s="472"/>
      <c r="AB57" s="472"/>
      <c r="AC57" s="474"/>
      <c r="AD57" s="472"/>
      <c r="AE57" s="472"/>
      <c r="AF57" s="474"/>
      <c r="AG57" s="472"/>
      <c r="AH57" s="472"/>
      <c r="AI57" s="474"/>
      <c r="AJ57" s="472"/>
      <c r="AK57" s="472"/>
      <c r="AL57" s="609">
        <f t="shared" si="149"/>
        <v>0</v>
      </c>
      <c r="AM57" s="617">
        <f t="shared" si="160"/>
        <v>0</v>
      </c>
      <c r="AN57" s="617">
        <f t="shared" si="161"/>
        <v>0</v>
      </c>
      <c r="AO57" s="627"/>
      <c r="AP57" s="627"/>
      <c r="AQ57" s="627"/>
      <c r="AR57" s="627"/>
      <c r="AS57" s="627"/>
      <c r="AT57" s="627"/>
      <c r="AU57" s="627"/>
      <c r="AV57" s="627"/>
      <c r="AW57" s="627"/>
      <c r="AX57" s="627"/>
      <c r="AY57" s="627"/>
      <c r="AZ57" s="627"/>
      <c r="BA57" s="86">
        <f t="shared" si="150"/>
        <v>0</v>
      </c>
      <c r="BB57" s="474"/>
      <c r="BC57" s="474"/>
      <c r="BD57" s="474"/>
      <c r="BE57" s="472"/>
      <c r="BF57" s="472"/>
      <c r="BG57" s="474"/>
      <c r="BH57" s="472"/>
      <c r="BI57" s="472"/>
      <c r="BJ57" s="474"/>
      <c r="BK57" s="472"/>
      <c r="BL57" s="472"/>
      <c r="BM57" s="474"/>
      <c r="BN57" s="472"/>
      <c r="BO57" s="472"/>
      <c r="BP57" s="2234"/>
      <c r="BQ57" s="2234"/>
      <c r="BR57" s="2234"/>
      <c r="BS57" s="283"/>
      <c r="BT57" s="283"/>
      <c r="BU57" s="283"/>
      <c r="BV57" s="283"/>
      <c r="BW57" s="283"/>
      <c r="BX57" s="283"/>
      <c r="BY57" s="283"/>
      <c r="BZ57" s="283"/>
      <c r="CA57" s="283"/>
      <c r="CB57" s="808">
        <f t="shared" si="164"/>
        <v>0</v>
      </c>
      <c r="CC57" s="473"/>
      <c r="CD57" s="474"/>
      <c r="CE57" s="474"/>
      <c r="CF57" s="474"/>
      <c r="CG57" s="474"/>
      <c r="CH57" s="474"/>
      <c r="CI57" s="474"/>
      <c r="CJ57" s="474"/>
      <c r="CK57" s="474"/>
      <c r="CL57" s="474"/>
      <c r="CM57" s="2234"/>
      <c r="CN57" s="473"/>
      <c r="CO57" s="474"/>
      <c r="CP57" s="474"/>
      <c r="CQ57" s="474"/>
      <c r="CR57" s="474"/>
      <c r="CS57" s="474"/>
      <c r="CT57" s="474"/>
      <c r="CU57" s="474"/>
      <c r="CV57" s="474"/>
      <c r="CW57" s="474"/>
      <c r="CX57" s="283"/>
      <c r="CY57" s="283"/>
      <c r="CZ57" s="283"/>
    </row>
    <row r="58" spans="2:105" ht="41.25" hidden="1" customHeight="1" outlineLevel="1">
      <c r="B58" s="2793"/>
      <c r="C58" s="2793"/>
      <c r="D58" s="2582"/>
      <c r="E58" s="2794"/>
      <c r="F58" s="566" t="s">
        <v>172</v>
      </c>
      <c r="G58" s="609">
        <f t="shared" si="159"/>
        <v>0</v>
      </c>
      <c r="H58" s="609">
        <v>0</v>
      </c>
      <c r="I58" s="617">
        <v>0</v>
      </c>
      <c r="J58" s="617">
        <v>0</v>
      </c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7"/>
      <c r="V58" s="627"/>
      <c r="W58" s="86">
        <v>0</v>
      </c>
      <c r="X58" s="474"/>
      <c r="Y58" s="474"/>
      <c r="Z58" s="474"/>
      <c r="AA58" s="472"/>
      <c r="AB58" s="472"/>
      <c r="AC58" s="474"/>
      <c r="AD58" s="472"/>
      <c r="AE58" s="472"/>
      <c r="AF58" s="474"/>
      <c r="AG58" s="472"/>
      <c r="AH58" s="472"/>
      <c r="AI58" s="474"/>
      <c r="AJ58" s="472"/>
      <c r="AK58" s="472"/>
      <c r="AL58" s="609">
        <f t="shared" si="149"/>
        <v>0</v>
      </c>
      <c r="AM58" s="617">
        <f t="shared" si="160"/>
        <v>0</v>
      </c>
      <c r="AN58" s="617">
        <f t="shared" si="161"/>
        <v>0</v>
      </c>
      <c r="AO58" s="627"/>
      <c r="AP58" s="627"/>
      <c r="AQ58" s="627"/>
      <c r="AR58" s="627"/>
      <c r="AS58" s="627"/>
      <c r="AT58" s="627"/>
      <c r="AU58" s="627"/>
      <c r="AV58" s="627"/>
      <c r="AW58" s="627"/>
      <c r="AX58" s="627"/>
      <c r="AY58" s="627"/>
      <c r="AZ58" s="627"/>
      <c r="BA58" s="86">
        <f t="shared" si="150"/>
        <v>0</v>
      </c>
      <c r="BB58" s="474"/>
      <c r="BC58" s="474"/>
      <c r="BD58" s="474"/>
      <c r="BE58" s="472"/>
      <c r="BF58" s="472"/>
      <c r="BG58" s="474"/>
      <c r="BH58" s="472"/>
      <c r="BI58" s="472"/>
      <c r="BJ58" s="474"/>
      <c r="BK58" s="472"/>
      <c r="BL58" s="472"/>
      <c r="BM58" s="474"/>
      <c r="BN58" s="472"/>
      <c r="BO58" s="472"/>
      <c r="BP58" s="2234"/>
      <c r="BQ58" s="2234"/>
      <c r="BR58" s="2234"/>
      <c r="BS58" s="283"/>
      <c r="BT58" s="283"/>
      <c r="BU58" s="283"/>
      <c r="BV58" s="283"/>
      <c r="BW58" s="283"/>
      <c r="BX58" s="283"/>
      <c r="BY58" s="283"/>
      <c r="BZ58" s="283"/>
      <c r="CA58" s="283"/>
      <c r="CB58" s="808">
        <f t="shared" si="164"/>
        <v>0</v>
      </c>
      <c r="CC58" s="473"/>
      <c r="CD58" s="474"/>
      <c r="CE58" s="474"/>
      <c r="CF58" s="474"/>
      <c r="CG58" s="474"/>
      <c r="CH58" s="474"/>
      <c r="CI58" s="474"/>
      <c r="CJ58" s="474"/>
      <c r="CK58" s="474"/>
      <c r="CL58" s="474"/>
      <c r="CM58" s="2234"/>
      <c r="CN58" s="473"/>
      <c r="CO58" s="474"/>
      <c r="CP58" s="474"/>
      <c r="CQ58" s="474"/>
      <c r="CR58" s="474"/>
      <c r="CS58" s="474"/>
      <c r="CT58" s="474"/>
      <c r="CU58" s="474"/>
      <c r="CV58" s="474"/>
      <c r="CW58" s="474"/>
      <c r="CX58" s="283"/>
      <c r="CY58" s="283"/>
      <c r="CZ58" s="283"/>
    </row>
    <row r="59" spans="2:105" ht="63" customHeight="1" outlineLevel="1">
      <c r="B59" s="363"/>
      <c r="C59" s="363"/>
      <c r="D59" s="593">
        <v>8</v>
      </c>
      <c r="E59" s="621" t="s">
        <v>173</v>
      </c>
      <c r="F59" s="566" t="s">
        <v>287</v>
      </c>
      <c r="G59" s="609">
        <f t="shared" ref="G59:G61" si="167">W59+AL59+BS59+BV59+BY59</f>
        <v>10.72</v>
      </c>
      <c r="H59" s="609">
        <v>0.9</v>
      </c>
      <c r="I59" s="617">
        <v>1.0191600000000001</v>
      </c>
      <c r="J59" s="617">
        <v>4.7411323200000001E-2</v>
      </c>
      <c r="K59" s="617">
        <v>0.9</v>
      </c>
      <c r="L59" s="617">
        <v>1.0191600000000001</v>
      </c>
      <c r="M59" s="617">
        <v>4.7411323200000001E-2</v>
      </c>
      <c r="N59" s="617">
        <v>0</v>
      </c>
      <c r="O59" s="617">
        <v>0</v>
      </c>
      <c r="P59" s="617">
        <v>0</v>
      </c>
      <c r="Q59" s="617">
        <v>0</v>
      </c>
      <c r="R59" s="617">
        <v>0</v>
      </c>
      <c r="S59" s="617">
        <v>0</v>
      </c>
      <c r="T59" s="617">
        <v>0</v>
      </c>
      <c r="U59" s="617">
        <v>0</v>
      </c>
      <c r="V59" s="617">
        <v>0</v>
      </c>
      <c r="W59" s="1028">
        <v>0</v>
      </c>
      <c r="X59" s="617">
        <v>0</v>
      </c>
      <c r="Y59" s="617">
        <v>0</v>
      </c>
      <c r="Z59" s="617">
        <v>0</v>
      </c>
      <c r="AA59" s="617">
        <v>0</v>
      </c>
      <c r="AB59" s="617">
        <v>0</v>
      </c>
      <c r="AC59" s="617">
        <v>0</v>
      </c>
      <c r="AD59" s="617">
        <v>0</v>
      </c>
      <c r="AE59" s="617">
        <v>0</v>
      </c>
      <c r="AF59" s="617">
        <v>0</v>
      </c>
      <c r="AG59" s="617">
        <v>0</v>
      </c>
      <c r="AH59" s="617">
        <v>0</v>
      </c>
      <c r="AI59" s="617">
        <v>0</v>
      </c>
      <c r="AJ59" s="617">
        <v>0</v>
      </c>
      <c r="AK59" s="617">
        <v>0</v>
      </c>
      <c r="AL59" s="609">
        <f t="shared" si="149"/>
        <v>10.24</v>
      </c>
      <c r="AM59" s="617">
        <f t="shared" si="160"/>
        <v>12.620800000000001</v>
      </c>
      <c r="AN59" s="617">
        <f t="shared" si="161"/>
        <v>0.50483199999999995</v>
      </c>
      <c r="AO59" s="617">
        <f>AO60+AO61</f>
        <v>0</v>
      </c>
      <c r="AP59" s="617">
        <f t="shared" ref="AP59:BO59" si="168">AP60+AP61</f>
        <v>0</v>
      </c>
      <c r="AQ59" s="617">
        <f t="shared" si="168"/>
        <v>0</v>
      </c>
      <c r="AR59" s="617">
        <f t="shared" si="168"/>
        <v>0</v>
      </c>
      <c r="AS59" s="617">
        <f t="shared" si="168"/>
        <v>0</v>
      </c>
      <c r="AT59" s="617">
        <f t="shared" si="168"/>
        <v>0</v>
      </c>
      <c r="AU59" s="617">
        <f t="shared" si="168"/>
        <v>0</v>
      </c>
      <c r="AV59" s="617">
        <f t="shared" si="168"/>
        <v>0</v>
      </c>
      <c r="AW59" s="617">
        <f t="shared" si="168"/>
        <v>0</v>
      </c>
      <c r="AX59" s="617">
        <f t="shared" si="168"/>
        <v>10.24</v>
      </c>
      <c r="AY59" s="617">
        <f t="shared" si="168"/>
        <v>12.620800000000001</v>
      </c>
      <c r="AZ59" s="617">
        <f t="shared" si="168"/>
        <v>0.50483199999999995</v>
      </c>
      <c r="BA59" s="617">
        <f t="shared" si="168"/>
        <v>0</v>
      </c>
      <c r="BB59" s="617">
        <f t="shared" si="168"/>
        <v>0</v>
      </c>
      <c r="BC59" s="617">
        <f t="shared" si="168"/>
        <v>0</v>
      </c>
      <c r="BD59" s="617">
        <f t="shared" si="168"/>
        <v>0</v>
      </c>
      <c r="BE59" s="617">
        <f t="shared" si="168"/>
        <v>0</v>
      </c>
      <c r="BF59" s="617">
        <f t="shared" si="168"/>
        <v>0</v>
      </c>
      <c r="BG59" s="617">
        <f t="shared" si="168"/>
        <v>0</v>
      </c>
      <c r="BH59" s="617">
        <f t="shared" si="168"/>
        <v>0</v>
      </c>
      <c r="BI59" s="617">
        <f t="shared" si="168"/>
        <v>0</v>
      </c>
      <c r="BJ59" s="617">
        <f t="shared" si="168"/>
        <v>0</v>
      </c>
      <c r="BK59" s="617">
        <f t="shared" si="168"/>
        <v>0</v>
      </c>
      <c r="BL59" s="617">
        <f t="shared" si="168"/>
        <v>0</v>
      </c>
      <c r="BM59" s="617">
        <f t="shared" si="168"/>
        <v>0</v>
      </c>
      <c r="BN59" s="617">
        <f t="shared" si="168"/>
        <v>0</v>
      </c>
      <c r="BO59" s="617">
        <f t="shared" si="168"/>
        <v>0</v>
      </c>
      <c r="BP59" s="2401">
        <f t="shared" ref="BP59:CA59" si="169">BP60+BP61</f>
        <v>10.24</v>
      </c>
      <c r="BQ59" s="2401">
        <f t="shared" si="169"/>
        <v>12.620800000000001</v>
      </c>
      <c r="BR59" s="2401">
        <f t="shared" si="169"/>
        <v>0.52502528000000004</v>
      </c>
      <c r="BS59" s="617">
        <f t="shared" si="169"/>
        <v>0</v>
      </c>
      <c r="BT59" s="617">
        <f t="shared" si="169"/>
        <v>0</v>
      </c>
      <c r="BU59" s="617">
        <f t="shared" si="169"/>
        <v>0</v>
      </c>
      <c r="BV59" s="617">
        <f t="shared" si="169"/>
        <v>0</v>
      </c>
      <c r="BW59" s="617">
        <f t="shared" si="169"/>
        <v>0</v>
      </c>
      <c r="BX59" s="617">
        <f t="shared" si="169"/>
        <v>0</v>
      </c>
      <c r="BY59" s="617">
        <f t="shared" si="169"/>
        <v>0.48</v>
      </c>
      <c r="BZ59" s="617">
        <f t="shared" si="169"/>
        <v>0.5915999999999999</v>
      </c>
      <c r="CA59" s="617">
        <f t="shared" si="169"/>
        <v>2.768352E-2</v>
      </c>
      <c r="CB59" s="808">
        <f t="shared" ref="CB59:CB61" si="170">CH59+CN59+CX59+CY59+CZ59</f>
        <v>19.779625269999997</v>
      </c>
      <c r="CC59" s="808">
        <f t="shared" ref="CC59:CZ59" si="171">CC60+CC61</f>
        <v>0</v>
      </c>
      <c r="CD59" s="808">
        <f t="shared" si="171"/>
        <v>0</v>
      </c>
      <c r="CE59" s="808">
        <f t="shared" si="171"/>
        <v>0</v>
      </c>
      <c r="CF59" s="808">
        <f t="shared" si="171"/>
        <v>0</v>
      </c>
      <c r="CG59" s="808">
        <f t="shared" si="171"/>
        <v>0</v>
      </c>
      <c r="CH59" s="808">
        <f t="shared" si="171"/>
        <v>0</v>
      </c>
      <c r="CI59" s="808">
        <f t="shared" si="171"/>
        <v>0</v>
      </c>
      <c r="CJ59" s="808">
        <f t="shared" si="171"/>
        <v>0</v>
      </c>
      <c r="CK59" s="808">
        <f t="shared" si="171"/>
        <v>0</v>
      </c>
      <c r="CL59" s="808">
        <f t="shared" si="171"/>
        <v>0</v>
      </c>
      <c r="CM59" s="2401">
        <f t="shared" si="171"/>
        <v>13.399999999999999</v>
      </c>
      <c r="CN59" s="808">
        <f t="shared" ref="CN59:CW59" si="172">CN60+CN61</f>
        <v>13.399999999999999</v>
      </c>
      <c r="CO59" s="808">
        <f t="shared" si="172"/>
        <v>0</v>
      </c>
      <c r="CP59" s="808">
        <f t="shared" si="172"/>
        <v>0</v>
      </c>
      <c r="CQ59" s="808">
        <f t="shared" si="172"/>
        <v>0</v>
      </c>
      <c r="CR59" s="808">
        <f t="shared" si="172"/>
        <v>13.399999999999999</v>
      </c>
      <c r="CS59" s="808">
        <f t="shared" si="172"/>
        <v>0</v>
      </c>
      <c r="CT59" s="808">
        <f t="shared" si="172"/>
        <v>0</v>
      </c>
      <c r="CU59" s="808">
        <f t="shared" si="172"/>
        <v>0</v>
      </c>
      <c r="CV59" s="808">
        <f t="shared" si="172"/>
        <v>0</v>
      </c>
      <c r="CW59" s="808">
        <f t="shared" si="172"/>
        <v>0</v>
      </c>
      <c r="CX59" s="808">
        <f t="shared" si="171"/>
        <v>0</v>
      </c>
      <c r="CY59" s="808">
        <f t="shared" si="171"/>
        <v>0</v>
      </c>
      <c r="CZ59" s="808">
        <f t="shared" si="171"/>
        <v>6.37962527</v>
      </c>
      <c r="DA59" s="360" t="s">
        <v>244</v>
      </c>
    </row>
    <row r="60" spans="2:105" ht="50.25" customHeight="1" outlineLevel="1">
      <c r="B60" s="368"/>
      <c r="C60" s="368"/>
      <c r="D60" s="593" t="s">
        <v>251</v>
      </c>
      <c r="E60" s="827" t="s">
        <v>483</v>
      </c>
      <c r="F60" s="566" t="s">
        <v>287</v>
      </c>
      <c r="G60" s="609">
        <f t="shared" si="167"/>
        <v>0</v>
      </c>
      <c r="H60" s="609">
        <v>0.9</v>
      </c>
      <c r="I60" s="617">
        <v>1.0191600000000001</v>
      </c>
      <c r="J60" s="617">
        <v>4.7411323200000001E-2</v>
      </c>
      <c r="K60" s="581">
        <v>0.9</v>
      </c>
      <c r="L60" s="955">
        <v>1.0191600000000001</v>
      </c>
      <c r="M60" s="581">
        <v>4.7411323200000001E-2</v>
      </c>
      <c r="N60" s="628"/>
      <c r="O60" s="392"/>
      <c r="P60" s="392"/>
      <c r="Q60" s="628"/>
      <c r="R60" s="392"/>
      <c r="S60" s="392"/>
      <c r="T60" s="581"/>
      <c r="U60" s="581"/>
      <c r="V60" s="581"/>
      <c r="W60" s="1028">
        <v>0</v>
      </c>
      <c r="X60" s="473">
        <v>0</v>
      </c>
      <c r="Y60" s="473">
        <v>0</v>
      </c>
      <c r="Z60" s="475"/>
      <c r="AA60" s="473">
        <v>0</v>
      </c>
      <c r="AB60" s="473">
        <v>0</v>
      </c>
      <c r="AC60" s="475"/>
      <c r="AD60" s="473">
        <v>0</v>
      </c>
      <c r="AE60" s="473">
        <v>0</v>
      </c>
      <c r="AF60" s="475"/>
      <c r="AG60" s="473">
        <v>0</v>
      </c>
      <c r="AH60" s="473">
        <v>0</v>
      </c>
      <c r="AI60" s="473"/>
      <c r="AJ60" s="473">
        <v>0</v>
      </c>
      <c r="AK60" s="473">
        <v>0</v>
      </c>
      <c r="AL60" s="609">
        <f t="shared" si="149"/>
        <v>0</v>
      </c>
      <c r="AM60" s="617">
        <f t="shared" si="160"/>
        <v>0</v>
      </c>
      <c r="AN60" s="617">
        <f t="shared" si="161"/>
        <v>0</v>
      </c>
      <c r="AO60" s="581"/>
      <c r="AP60" s="955">
        <f>AO60*0.76*1.49</f>
        <v>0</v>
      </c>
      <c r="AQ60" s="581">
        <f>AP60*'Ф-2-Перечень меропр с прям затр'!FV26</f>
        <v>0</v>
      </c>
      <c r="AR60" s="628"/>
      <c r="AS60" s="392"/>
      <c r="AT60" s="392"/>
      <c r="AU60" s="628"/>
      <c r="AV60" s="392"/>
      <c r="AW60" s="392"/>
      <c r="AX60" s="581"/>
      <c r="AY60" s="581"/>
      <c r="AZ60" s="581"/>
      <c r="BA60" s="629">
        <f t="shared" ref="BA60:BA61" si="173">BD60+BG60+BJ60+BM60</f>
        <v>0</v>
      </c>
      <c r="BB60" s="473">
        <f t="shared" ref="BB60:BB61" si="174">BE60+BH60+BK60+BN60</f>
        <v>0</v>
      </c>
      <c r="BC60" s="473">
        <f t="shared" ref="BC60:BC61" si="175">BF60+BI60+BL60+BO60</f>
        <v>0</v>
      </c>
      <c r="BD60" s="475"/>
      <c r="BE60" s="473">
        <f t="shared" ref="BE60:BE61" si="176">BD60*0.85*1.45</f>
        <v>0</v>
      </c>
      <c r="BF60" s="473">
        <f>BD60*'Ф-2-Перечень меропр с прям затр'!GA26</f>
        <v>0</v>
      </c>
      <c r="BG60" s="475"/>
      <c r="BH60" s="473">
        <f t="shared" ref="BH60:BH61" si="177">BG60*0.85*1.45</f>
        <v>0</v>
      </c>
      <c r="BI60" s="473">
        <f>BG60*'Ф-2-Перечень меропр с прям затр'!GB26</f>
        <v>0</v>
      </c>
      <c r="BJ60" s="475"/>
      <c r="BK60" s="473">
        <f t="shared" ref="BK60:BK61" si="178">BJ60*0.85*1.45</f>
        <v>0</v>
      </c>
      <c r="BL60" s="473">
        <f>BJ60*'Ф-2-Перечень меропр с прям затр'!GC26</f>
        <v>0</v>
      </c>
      <c r="BM60" s="473"/>
      <c r="BN60" s="473">
        <f t="shared" ref="BN60:BN61" si="179">BM60*0.85*1.45</f>
        <v>0</v>
      </c>
      <c r="BO60" s="473">
        <f>BM60*'Ф-2-Перечень меропр с прям затр'!GD26</f>
        <v>0</v>
      </c>
      <c r="BP60" s="2256"/>
      <c r="BQ60" s="2403">
        <f>BP60*0.76*1.49</f>
        <v>0</v>
      </c>
      <c r="BR60" s="2404"/>
      <c r="BS60" s="808"/>
      <c r="BT60" s="955">
        <f>BS60*0.76*1.49</f>
        <v>0</v>
      </c>
      <c r="BU60" s="767"/>
      <c r="BV60" s="808"/>
      <c r="BW60" s="955">
        <f>BV60*0.76*1.49</f>
        <v>0</v>
      </c>
      <c r="BX60" s="767"/>
      <c r="BY60" s="808"/>
      <c r="BZ60" s="955">
        <f>BY60*0.76*1.49</f>
        <v>0</v>
      </c>
      <c r="CA60" s="767"/>
      <c r="CB60" s="808">
        <f t="shared" si="170"/>
        <v>0</v>
      </c>
      <c r="CC60" s="611">
        <f>CD60+CE60+CF60+CG60</f>
        <v>0</v>
      </c>
      <c r="CD60" s="581"/>
      <c r="CE60" s="259"/>
      <c r="CF60" s="259"/>
      <c r="CG60" s="581"/>
      <c r="CH60" s="581"/>
      <c r="CI60" s="581"/>
      <c r="CJ60" s="581"/>
      <c r="CK60" s="581"/>
      <c r="CL60" s="581"/>
      <c r="CM60" s="2256"/>
      <c r="CN60" s="611">
        <f>CO60+CP60+CQ60+CR60</f>
        <v>0</v>
      </c>
      <c r="CO60" s="581"/>
      <c r="CP60" s="259"/>
      <c r="CQ60" s="259"/>
      <c r="CR60" s="581"/>
      <c r="CS60" s="581"/>
      <c r="CT60" s="581"/>
      <c r="CU60" s="581"/>
      <c r="CV60" s="581"/>
      <c r="CW60" s="581"/>
      <c r="CX60" s="770"/>
      <c r="CY60" s="770"/>
      <c r="CZ60" s="770"/>
      <c r="DA60" s="360" t="s">
        <v>244</v>
      </c>
    </row>
    <row r="61" spans="2:105" ht="50.25" customHeight="1" outlineLevel="1" thickBot="1">
      <c r="B61" s="433"/>
      <c r="C61" s="433"/>
      <c r="D61" s="1006" t="s">
        <v>252</v>
      </c>
      <c r="E61" s="827" t="s">
        <v>480</v>
      </c>
      <c r="F61" s="1027" t="s">
        <v>287</v>
      </c>
      <c r="G61" s="609">
        <f t="shared" si="167"/>
        <v>10.72</v>
      </c>
      <c r="H61" s="609">
        <v>0</v>
      </c>
      <c r="I61" s="617">
        <v>0</v>
      </c>
      <c r="J61" s="617">
        <v>0</v>
      </c>
      <c r="K61" s="619"/>
      <c r="L61" s="1039"/>
      <c r="M61" s="1039"/>
      <c r="N61" s="619"/>
      <c r="O61" s="1039"/>
      <c r="P61" s="1039"/>
      <c r="Q61" s="619"/>
      <c r="R61" s="1039"/>
      <c r="S61" s="1039"/>
      <c r="T61" s="1039"/>
      <c r="U61" s="1039"/>
      <c r="V61" s="1039"/>
      <c r="W61" s="1028">
        <v>0</v>
      </c>
      <c r="X61" s="1040">
        <v>0</v>
      </c>
      <c r="Y61" s="1040">
        <v>0</v>
      </c>
      <c r="Z61" s="479"/>
      <c r="AA61" s="1040">
        <v>0</v>
      </c>
      <c r="AB61" s="1040">
        <v>0</v>
      </c>
      <c r="AC61" s="479"/>
      <c r="AD61" s="1040">
        <v>0</v>
      </c>
      <c r="AE61" s="1040">
        <v>0</v>
      </c>
      <c r="AF61" s="479"/>
      <c r="AG61" s="1040">
        <v>0</v>
      </c>
      <c r="AH61" s="1040">
        <v>0</v>
      </c>
      <c r="AI61" s="1040"/>
      <c r="AJ61" s="1040">
        <v>0</v>
      </c>
      <c r="AK61" s="1040">
        <v>0</v>
      </c>
      <c r="AL61" s="609">
        <f t="shared" si="149"/>
        <v>10.24</v>
      </c>
      <c r="AM61" s="617">
        <f t="shared" si="160"/>
        <v>12.620800000000001</v>
      </c>
      <c r="AN61" s="617">
        <f t="shared" si="161"/>
        <v>0.50483199999999995</v>
      </c>
      <c r="AO61" s="619"/>
      <c r="AP61" s="1039"/>
      <c r="AQ61" s="1039"/>
      <c r="AR61" s="619"/>
      <c r="AS61" s="1039"/>
      <c r="AT61" s="1039"/>
      <c r="AU61" s="619"/>
      <c r="AV61" s="1039"/>
      <c r="AW61" s="1039"/>
      <c r="AX61" s="1041">
        <v>10.24</v>
      </c>
      <c r="AY61" s="1041">
        <v>12.620800000000001</v>
      </c>
      <c r="AZ61" s="1041">
        <f>AX61*'Ф-2-Перечень меропр с прям затр'!EU27</f>
        <v>0.50483199999999995</v>
      </c>
      <c r="BA61" s="629">
        <f t="shared" si="173"/>
        <v>0</v>
      </c>
      <c r="BB61" s="1040">
        <f t="shared" si="174"/>
        <v>0</v>
      </c>
      <c r="BC61" s="1040">
        <f t="shared" si="175"/>
        <v>0</v>
      </c>
      <c r="BD61" s="479"/>
      <c r="BE61" s="1040">
        <f t="shared" si="176"/>
        <v>0</v>
      </c>
      <c r="BF61" s="1040">
        <f>BD61*'Ф-2-Перечень меропр с прям затр'!GA27</f>
        <v>0</v>
      </c>
      <c r="BG61" s="479"/>
      <c r="BH61" s="1040">
        <f t="shared" si="177"/>
        <v>0</v>
      </c>
      <c r="BI61" s="1040">
        <f>BG61*'Ф-2-Перечень меропр с прям затр'!GB27</f>
        <v>0</v>
      </c>
      <c r="BJ61" s="479"/>
      <c r="BK61" s="1040">
        <f t="shared" si="178"/>
        <v>0</v>
      </c>
      <c r="BL61" s="1040">
        <f>BJ61*'Ф-2-Перечень меропр с прям затр'!GC27</f>
        <v>0</v>
      </c>
      <c r="BM61" s="1040"/>
      <c r="BN61" s="1040">
        <f t="shared" si="179"/>
        <v>0</v>
      </c>
      <c r="BO61" s="1040">
        <f>BM61*'Ф-2-Перечень меропр с прям затр'!GD27</f>
        <v>0</v>
      </c>
      <c r="BP61" s="2405">
        <f>1.48+1.54+1.32+1.68+0.98+3.24</f>
        <v>10.24</v>
      </c>
      <c r="BQ61" s="2405">
        <f t="shared" ref="BQ61" si="180">BP61*0.85*1.45</f>
        <v>12.620800000000001</v>
      </c>
      <c r="BR61" s="2405">
        <f>BP61*'Ф-2-Перечень меропр с прям затр'!EM27</f>
        <v>0.52502528000000004</v>
      </c>
      <c r="BS61" s="799"/>
      <c r="BT61" s="1041">
        <f t="shared" ref="BT61" si="181">BS61*0.85*1.45</f>
        <v>0</v>
      </c>
      <c r="BU61" s="1060"/>
      <c r="BV61" s="799"/>
      <c r="BW61" s="1041">
        <f t="shared" ref="BW61" si="182">BV61*0.85*1.45</f>
        <v>0</v>
      </c>
      <c r="BX61" s="1060"/>
      <c r="BY61" s="1041">
        <v>0.48</v>
      </c>
      <c r="BZ61" s="1041">
        <f t="shared" ref="BZ61" si="183">BY61*0.85*1.45</f>
        <v>0.5915999999999999</v>
      </c>
      <c r="CA61" s="1060">
        <f>BY61*'Ф-2-Перечень меропр с прям затр'!EP27</f>
        <v>2.768352E-2</v>
      </c>
      <c r="CB61" s="808">
        <f t="shared" si="170"/>
        <v>19.779625269999997</v>
      </c>
      <c r="CC61" s="611">
        <f>CD61+CE61+CF61+CG61</f>
        <v>0</v>
      </c>
      <c r="CD61" s="1061"/>
      <c r="CE61" s="1061"/>
      <c r="CF61" s="1061"/>
      <c r="CG61" s="1041"/>
      <c r="CH61" s="1041"/>
      <c r="CI61" s="1041"/>
      <c r="CJ61" s="1041"/>
      <c r="CK61" s="1041"/>
      <c r="CL61" s="1041"/>
      <c r="CM61" s="2256">
        <f>2.31+2.31+2.28+2.11+2.11+2.28</f>
        <v>13.399999999999999</v>
      </c>
      <c r="CN61" s="611">
        <f>CO61+CP61+CQ61+CR61</f>
        <v>13.399999999999999</v>
      </c>
      <c r="CO61" s="1061"/>
      <c r="CP61" s="1061"/>
      <c r="CQ61" s="1061"/>
      <c r="CR61" s="1041">
        <v>13.399999999999999</v>
      </c>
      <c r="CS61" s="1041"/>
      <c r="CT61" s="1041"/>
      <c r="CU61" s="1041"/>
      <c r="CV61" s="1041"/>
      <c r="CW61" s="1041"/>
      <c r="CX61" s="799"/>
      <c r="CY61" s="799"/>
      <c r="CZ61" s="611">
        <v>6.37962527</v>
      </c>
      <c r="DA61" s="611" t="s">
        <v>244</v>
      </c>
    </row>
    <row r="62" spans="2:105" ht="16.5" customHeight="1" outlineLevel="1" thickBot="1">
      <c r="B62" s="1257"/>
      <c r="C62" s="1258"/>
      <c r="D62" s="1258"/>
      <c r="E62" s="1054" t="s">
        <v>1</v>
      </c>
      <c r="F62" s="1258"/>
      <c r="G62" s="1259"/>
      <c r="H62" s="1260"/>
      <c r="I62" s="1260">
        <v>1.0191600000000001</v>
      </c>
      <c r="J62" s="1260">
        <v>4.7411323200000001E-2</v>
      </c>
      <c r="K62" s="1260"/>
      <c r="L62" s="1260">
        <v>1.0191600000000001</v>
      </c>
      <c r="M62" s="1260"/>
      <c r="N62" s="1260"/>
      <c r="O62" s="1260">
        <v>0</v>
      </c>
      <c r="P62" s="1260">
        <v>0</v>
      </c>
      <c r="Q62" s="1260"/>
      <c r="R62" s="1260">
        <v>0</v>
      </c>
      <c r="S62" s="1260">
        <v>0</v>
      </c>
      <c r="T62" s="1260"/>
      <c r="U62" s="1260">
        <v>0</v>
      </c>
      <c r="V62" s="1260">
        <v>0</v>
      </c>
      <c r="W62" s="1259"/>
      <c r="X62" s="1259">
        <v>0</v>
      </c>
      <c r="Y62" s="1259">
        <v>0</v>
      </c>
      <c r="Z62" s="1259"/>
      <c r="AA62" s="1259">
        <v>0</v>
      </c>
      <c r="AB62" s="1259">
        <v>0</v>
      </c>
      <c r="AC62" s="1259"/>
      <c r="AD62" s="1259">
        <v>0</v>
      </c>
      <c r="AE62" s="1259">
        <v>0</v>
      </c>
      <c r="AF62" s="1259"/>
      <c r="AG62" s="1259">
        <v>0</v>
      </c>
      <c r="AH62" s="1259">
        <v>0</v>
      </c>
      <c r="AI62" s="1259"/>
      <c r="AJ62" s="1259">
        <v>0</v>
      </c>
      <c r="AK62" s="1259">
        <v>0</v>
      </c>
      <c r="AL62" s="1260"/>
      <c r="AM62" s="1260">
        <f>AM54+AM59</f>
        <v>12.620800000000001</v>
      </c>
      <c r="AN62" s="1260">
        <f>AN54+AN59</f>
        <v>0.50483199999999995</v>
      </c>
      <c r="AO62" s="1260"/>
      <c r="AP62" s="1260">
        <f>AP54+AP59</f>
        <v>0</v>
      </c>
      <c r="AQ62" s="1260"/>
      <c r="AR62" s="1260"/>
      <c r="AS62" s="1260">
        <f>AS54+AS59</f>
        <v>0</v>
      </c>
      <c r="AT62" s="1260">
        <f>AT46+AT54+AT59</f>
        <v>0</v>
      </c>
      <c r="AU62" s="1260"/>
      <c r="AV62" s="1260">
        <f>AV54+AV59</f>
        <v>0</v>
      </c>
      <c r="AW62" s="1260">
        <f>AW46+AW54+AW59</f>
        <v>0</v>
      </c>
      <c r="AX62" s="1260"/>
      <c r="AY62" s="1260">
        <f>AY54+AY59</f>
        <v>12.620800000000001</v>
      </c>
      <c r="AZ62" s="1260">
        <f>AZ46+AZ54+AZ59</f>
        <v>0.50483199999999995</v>
      </c>
      <c r="BA62" s="1259"/>
      <c r="BB62" s="1259">
        <f>BB46+BB54+BB59</f>
        <v>0</v>
      </c>
      <c r="BC62" s="1259">
        <f>BC46+BC54+BC59</f>
        <v>0</v>
      </c>
      <c r="BD62" s="1259"/>
      <c r="BE62" s="1259">
        <f>BE46+BE54+BE59</f>
        <v>0</v>
      </c>
      <c r="BF62" s="1259">
        <f>BF46+BF54+BF59</f>
        <v>0</v>
      </c>
      <c r="BG62" s="1259"/>
      <c r="BH62" s="1259">
        <f>BH46+BH54+BH59</f>
        <v>0</v>
      </c>
      <c r="BI62" s="1259">
        <f>BI46+BI54+BI59</f>
        <v>0</v>
      </c>
      <c r="BJ62" s="1259"/>
      <c r="BK62" s="1259">
        <f>BK46+BK54+BK59</f>
        <v>0</v>
      </c>
      <c r="BL62" s="1259">
        <f>BL46+BL54+BL59</f>
        <v>0</v>
      </c>
      <c r="BM62" s="1259"/>
      <c r="BN62" s="1259">
        <f>BN46+BN54+BN59</f>
        <v>0</v>
      </c>
      <c r="BO62" s="1259">
        <f>BO46+BO54+BO59</f>
        <v>0</v>
      </c>
      <c r="BP62" s="2394"/>
      <c r="BQ62" s="2406">
        <f>BQ54+BQ59</f>
        <v>12.620800000000001</v>
      </c>
      <c r="BR62" s="2406">
        <f>BR46+BR54+BR59</f>
        <v>0.52502528000000004</v>
      </c>
      <c r="BS62" s="1055"/>
      <c r="BT62" s="1260">
        <f>BT54+BT59</f>
        <v>0</v>
      </c>
      <c r="BU62" s="1260">
        <f>BU46+BU54+BU59</f>
        <v>0</v>
      </c>
      <c r="BV62" s="1055"/>
      <c r="BW62" s="1260">
        <f>BW54+BW59</f>
        <v>0</v>
      </c>
      <c r="BX62" s="1260">
        <f>BX46+BX54+BX59</f>
        <v>0</v>
      </c>
      <c r="BY62" s="1055"/>
      <c r="BZ62" s="1260">
        <f>BZ54+BZ59</f>
        <v>0.5915999999999999</v>
      </c>
      <c r="CA62" s="1260">
        <f>CA46+CA54+CA59</f>
        <v>2.768352E-2</v>
      </c>
      <c r="CB62" s="1055"/>
      <c r="CC62" s="1055">
        <f t="shared" ref="CC62:CZ62" si="184">CC46+CC54+CC59</f>
        <v>0</v>
      </c>
      <c r="CD62" s="1055">
        <f>CD46+CD54+CD59</f>
        <v>0</v>
      </c>
      <c r="CE62" s="1055">
        <f t="shared" si="184"/>
        <v>0</v>
      </c>
      <c r="CF62" s="1055">
        <f t="shared" si="184"/>
        <v>0</v>
      </c>
      <c r="CG62" s="1055">
        <f t="shared" si="184"/>
        <v>0</v>
      </c>
      <c r="CH62" s="1055">
        <f t="shared" si="184"/>
        <v>0</v>
      </c>
      <c r="CI62" s="1055">
        <f t="shared" si="184"/>
        <v>0</v>
      </c>
      <c r="CJ62" s="1055">
        <f t="shared" si="184"/>
        <v>0</v>
      </c>
      <c r="CK62" s="1055">
        <f t="shared" si="184"/>
        <v>0</v>
      </c>
      <c r="CL62" s="1055">
        <f t="shared" si="184"/>
        <v>0</v>
      </c>
      <c r="CM62" s="2394">
        <f t="shared" si="184"/>
        <v>13.399999999999999</v>
      </c>
      <c r="CN62" s="1055">
        <f t="shared" ref="CN62" si="185">CN46+CN54+CN59</f>
        <v>13.399999999999999</v>
      </c>
      <c r="CO62" s="1055">
        <f>CO46+CO54+CO59</f>
        <v>0</v>
      </c>
      <c r="CP62" s="1055">
        <f t="shared" ref="CP62:CW62" si="186">CP46+CP54+CP59</f>
        <v>0</v>
      </c>
      <c r="CQ62" s="1055">
        <f t="shared" si="186"/>
        <v>0</v>
      </c>
      <c r="CR62" s="1055">
        <f t="shared" si="186"/>
        <v>13.399999999999999</v>
      </c>
      <c r="CS62" s="1055">
        <f t="shared" si="186"/>
        <v>0</v>
      </c>
      <c r="CT62" s="1055">
        <f t="shared" si="186"/>
        <v>0</v>
      </c>
      <c r="CU62" s="1055">
        <f t="shared" si="186"/>
        <v>0</v>
      </c>
      <c r="CV62" s="1055">
        <f t="shared" si="186"/>
        <v>0</v>
      </c>
      <c r="CW62" s="1055">
        <f t="shared" si="186"/>
        <v>0</v>
      </c>
      <c r="CX62" s="1055">
        <f t="shared" si="184"/>
        <v>0</v>
      </c>
      <c r="CY62" s="1055">
        <f t="shared" si="184"/>
        <v>0</v>
      </c>
      <c r="CZ62" s="1055">
        <f t="shared" si="184"/>
        <v>6.37962527</v>
      </c>
    </row>
    <row r="63" spans="2:105" ht="21.75" thickBot="1">
      <c r="B63" s="1017" t="s">
        <v>328</v>
      </c>
      <c r="C63" s="1018"/>
      <c r="D63" s="1018"/>
      <c r="E63" s="1047"/>
      <c r="F63" s="1047"/>
      <c r="G63" s="1019"/>
      <c r="H63" s="1019"/>
      <c r="I63" s="1019"/>
      <c r="J63" s="1019"/>
      <c r="K63" s="1019"/>
      <c r="L63" s="1019"/>
      <c r="M63" s="1019"/>
      <c r="N63" s="1019"/>
      <c r="O63" s="1019"/>
      <c r="P63" s="1019"/>
      <c r="Q63" s="1019"/>
      <c r="R63" s="1019"/>
      <c r="S63" s="1019"/>
      <c r="T63" s="1019"/>
      <c r="U63" s="1019"/>
      <c r="V63" s="1019"/>
      <c r="W63" s="1019"/>
      <c r="X63" s="1019"/>
      <c r="Y63" s="1019"/>
      <c r="Z63" s="1019"/>
      <c r="AA63" s="1019"/>
      <c r="AB63" s="1019"/>
      <c r="AC63" s="1019"/>
      <c r="AD63" s="1019"/>
      <c r="AE63" s="1019"/>
      <c r="AF63" s="1019"/>
      <c r="AG63" s="1019"/>
      <c r="AH63" s="1019"/>
      <c r="AI63" s="1019"/>
      <c r="AJ63" s="1019"/>
      <c r="AK63" s="1019"/>
      <c r="AL63" s="1019"/>
      <c r="AM63" s="1019"/>
      <c r="AN63" s="1019"/>
      <c r="AO63" s="1019"/>
      <c r="AP63" s="1019"/>
      <c r="AQ63" s="1019"/>
      <c r="AR63" s="1019"/>
      <c r="AS63" s="1019"/>
      <c r="AT63" s="1019"/>
      <c r="AU63" s="1019"/>
      <c r="AV63" s="1019"/>
      <c r="AW63" s="1019"/>
      <c r="AX63" s="1019"/>
      <c r="AY63" s="1019"/>
      <c r="AZ63" s="1019"/>
      <c r="BA63" s="1019"/>
      <c r="BB63" s="1019"/>
      <c r="BC63" s="1019"/>
      <c r="BD63" s="1019"/>
      <c r="BE63" s="1019"/>
      <c r="BF63" s="1019"/>
      <c r="BG63" s="1019"/>
      <c r="BH63" s="1019"/>
      <c r="BI63" s="1019"/>
      <c r="BJ63" s="1019"/>
      <c r="BK63" s="1019"/>
      <c r="BL63" s="1019"/>
      <c r="BM63" s="1019"/>
      <c r="BN63" s="1019"/>
      <c r="BO63" s="1019"/>
      <c r="BP63" s="2407"/>
      <c r="BQ63" s="2407"/>
      <c r="BR63" s="2407"/>
      <c r="BS63" s="1019"/>
      <c r="BT63" s="1019"/>
      <c r="BU63" s="1019"/>
      <c r="BV63" s="1019"/>
      <c r="BW63" s="1019"/>
      <c r="BX63" s="1019"/>
      <c r="BY63" s="1019"/>
      <c r="BZ63" s="1019"/>
      <c r="CA63" s="1019"/>
      <c r="CB63" s="1019"/>
      <c r="CC63" s="1019"/>
      <c r="CD63" s="1019"/>
      <c r="CE63" s="1019"/>
      <c r="CF63" s="1019"/>
      <c r="CG63" s="1019"/>
      <c r="CH63" s="1019"/>
      <c r="CI63" s="1019"/>
      <c r="CJ63" s="1019"/>
      <c r="CK63" s="1019"/>
      <c r="CL63" s="1019"/>
      <c r="CM63" s="2407"/>
      <c r="CN63" s="1019"/>
      <c r="CO63" s="1019"/>
      <c r="CP63" s="1019"/>
      <c r="CQ63" s="1019"/>
      <c r="CR63" s="1019"/>
      <c r="CS63" s="1019"/>
      <c r="CT63" s="1019"/>
      <c r="CU63" s="1019"/>
      <c r="CV63" s="1019"/>
      <c r="CW63" s="1019"/>
      <c r="CX63" s="1019"/>
      <c r="CY63" s="1019"/>
      <c r="CZ63" s="1020"/>
    </row>
    <row r="64" spans="2:105" ht="66" hidden="1" customHeight="1" outlineLevel="1">
      <c r="B64" s="2795"/>
      <c r="C64" s="2795"/>
      <c r="D64" s="593">
        <v>1</v>
      </c>
      <c r="E64" s="2840" t="s">
        <v>171</v>
      </c>
      <c r="F64" s="566" t="s">
        <v>311</v>
      </c>
      <c r="G64" s="609">
        <f t="shared" ref="G64:G71" si="187">H64+W64+BP64+BS64</f>
        <v>0</v>
      </c>
      <c r="H64" s="609">
        <v>0</v>
      </c>
      <c r="I64" s="617">
        <v>0</v>
      </c>
      <c r="J64" s="617">
        <v>0</v>
      </c>
      <c r="K64" s="311"/>
      <c r="L64" s="261">
        <v>0</v>
      </c>
      <c r="M64" s="259">
        <v>0</v>
      </c>
      <c r="N64" s="311"/>
      <c r="O64" s="261">
        <v>0</v>
      </c>
      <c r="P64" s="259">
        <v>0</v>
      </c>
      <c r="Q64" s="311"/>
      <c r="R64" s="259">
        <v>0</v>
      </c>
      <c r="S64" s="259">
        <v>0</v>
      </c>
      <c r="T64" s="617"/>
      <c r="U64" s="617"/>
      <c r="V64" s="617"/>
      <c r="W64" s="609">
        <v>0</v>
      </c>
      <c r="X64" s="617">
        <v>0</v>
      </c>
      <c r="Y64" s="617">
        <v>0</v>
      </c>
      <c r="Z64" s="311"/>
      <c r="AA64" s="261">
        <v>0</v>
      </c>
      <c r="AB64" s="259">
        <v>0</v>
      </c>
      <c r="AC64" s="311"/>
      <c r="AD64" s="259">
        <v>0</v>
      </c>
      <c r="AE64" s="310">
        <v>0</v>
      </c>
      <c r="AF64" s="325"/>
      <c r="AG64" s="325">
        <v>0</v>
      </c>
      <c r="AH64" s="325">
        <v>0</v>
      </c>
      <c r="AI64" s="311"/>
      <c r="AJ64" s="259">
        <v>0</v>
      </c>
      <c r="AK64" s="310">
        <v>0</v>
      </c>
      <c r="AL64" s="609">
        <f>AO64+AR64+AU64+AX64</f>
        <v>0</v>
      </c>
      <c r="AM64" s="617">
        <f t="shared" ref="AM64:AM65" si="188">AP64+AS64+AV64+AY64</f>
        <v>0</v>
      </c>
      <c r="AN64" s="617">
        <f t="shared" ref="AN64" si="189">AQ64+AT64+AW64+AZ64</f>
        <v>0</v>
      </c>
      <c r="AO64" s="311"/>
      <c r="AP64" s="261">
        <f>AO64*0.12*1000</f>
        <v>0</v>
      </c>
      <c r="AQ64" s="259">
        <f>AO64*'Ф-2-Перечень меропр с прям затр'!FV29</f>
        <v>0</v>
      </c>
      <c r="AR64" s="311"/>
      <c r="AS64" s="261">
        <f>AR64*0.12*1000</f>
        <v>0</v>
      </c>
      <c r="AT64" s="259">
        <f>AR64*'Ф-2-Перечень меропр с прям затр'!FW8</f>
        <v>0</v>
      </c>
      <c r="AU64" s="311"/>
      <c r="AV64" s="259">
        <f>AU64*0.12*1000</f>
        <v>0</v>
      </c>
      <c r="AW64" s="259">
        <f>AU64*'Ф-2-Перечень меропр с прям затр'!FX8</f>
        <v>0</v>
      </c>
      <c r="AX64" s="617"/>
      <c r="AY64" s="617"/>
      <c r="AZ64" s="617"/>
      <c r="BA64" s="609">
        <f>BD64+BG64+BJ64+BM64</f>
        <v>0</v>
      </c>
      <c r="BB64" s="617">
        <f t="shared" ref="BB64" si="190">BE64+BH64+BK64+BN64</f>
        <v>0</v>
      </c>
      <c r="BC64" s="617">
        <f t="shared" ref="BC64" si="191">BF64+BI64+BL64+BO64</f>
        <v>0</v>
      </c>
      <c r="BD64" s="311"/>
      <c r="BE64" s="261">
        <f>BD64*0.12*1000</f>
        <v>0</v>
      </c>
      <c r="BF64" s="259">
        <f>BD64*'Ф-2-Перечень меропр с прям затр'!GA8</f>
        <v>0</v>
      </c>
      <c r="BG64" s="311"/>
      <c r="BH64" s="259">
        <f>BG64*0.12*1000</f>
        <v>0</v>
      </c>
      <c r="BI64" s="310">
        <f>BG64*'Ф-2-Перечень меропр с прям затр'!GB8</f>
        <v>0</v>
      </c>
      <c r="BJ64" s="325"/>
      <c r="BK64" s="325">
        <f>BJ64*0.12*1000</f>
        <v>0</v>
      </c>
      <c r="BL64" s="325">
        <f>BJ64*'Ф-2-Перечень меропр с прям затр'!GC8</f>
        <v>0</v>
      </c>
      <c r="BM64" s="311"/>
      <c r="BN64" s="259">
        <f>BM64*0.12*1000</f>
        <v>0</v>
      </c>
      <c r="BO64" s="310">
        <f>BM64*'Ф-2-Перечень меропр с прям затр'!GD8</f>
        <v>0</v>
      </c>
      <c r="BP64" s="2408"/>
      <c r="BQ64" s="2399">
        <f>BP64*0.12*1000</f>
        <v>0</v>
      </c>
      <c r="BR64" s="2319">
        <f>BP64*'Ф-2-Перечень меропр с прям затр'!EM8</f>
        <v>0</v>
      </c>
      <c r="BS64" s="813"/>
      <c r="BT64" s="261">
        <f t="shared" ref="BT64" si="192">BS64*0.12*1000</f>
        <v>0</v>
      </c>
      <c r="BU64" s="240">
        <f>BS64*'Ф-2-Перечень меропр с прям затр'!EN8</f>
        <v>0</v>
      </c>
      <c r="BV64" s="813"/>
      <c r="BW64" s="261">
        <f t="shared" ref="BW64" si="193">BV64*0.12*1000</f>
        <v>0</v>
      </c>
      <c r="BX64" s="240">
        <f>BV64*'Ф-2-Перечень меропр с прям затр'!EQ8</f>
        <v>0</v>
      </c>
      <c r="BY64" s="813"/>
      <c r="BZ64" s="261">
        <f t="shared" ref="BZ64" si="194">BY64*0.12*1000</f>
        <v>0</v>
      </c>
      <c r="CA64" s="240">
        <f>BY64*'Ф-2-Перечень меропр с прям затр'!ET8</f>
        <v>0</v>
      </c>
      <c r="CB64" s="240"/>
      <c r="CC64" s="611">
        <f>CD64+CE64+CF64+CG64</f>
        <v>0</v>
      </c>
      <c r="CD64" s="617"/>
      <c r="CE64" s="617"/>
      <c r="CF64" s="617"/>
      <c r="CG64" s="617"/>
      <c r="CH64" s="617">
        <f>CI64+CJ64+CK64+CL64</f>
        <v>0</v>
      </c>
      <c r="CI64" s="617"/>
      <c r="CJ64" s="617"/>
      <c r="CK64" s="617"/>
      <c r="CL64" s="311"/>
      <c r="CM64" s="2408"/>
      <c r="CN64" s="611">
        <f>CO64+CP64+CQ64+CR64</f>
        <v>0</v>
      </c>
      <c r="CO64" s="617"/>
      <c r="CP64" s="617"/>
      <c r="CQ64" s="617"/>
      <c r="CR64" s="617"/>
      <c r="CS64" s="617">
        <f>CT64+CU64+CV64+CW64</f>
        <v>0</v>
      </c>
      <c r="CT64" s="617"/>
      <c r="CU64" s="617"/>
      <c r="CV64" s="617"/>
      <c r="CW64" s="311"/>
      <c r="CX64" s="825"/>
      <c r="CY64" s="813"/>
      <c r="CZ64" s="825"/>
    </row>
    <row r="65" spans="2:107" ht="34.5" hidden="1" customHeight="1" outlineLevel="1">
      <c r="B65" s="2793"/>
      <c r="C65" s="2793"/>
      <c r="D65" s="593"/>
      <c r="E65" s="2841"/>
      <c r="F65" s="566" t="s">
        <v>311</v>
      </c>
      <c r="G65" s="609">
        <f t="shared" si="187"/>
        <v>0</v>
      </c>
      <c r="H65" s="609">
        <v>0</v>
      </c>
      <c r="I65" s="259">
        <v>0</v>
      </c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609">
        <v>0</v>
      </c>
      <c r="X65" s="259"/>
      <c r="Y65" s="259"/>
      <c r="Z65" s="259"/>
      <c r="AA65" s="259"/>
      <c r="AB65" s="259"/>
      <c r="AC65" s="263"/>
      <c r="AD65" s="259"/>
      <c r="AE65" s="259"/>
      <c r="AF65" s="263"/>
      <c r="AG65" s="259"/>
      <c r="AH65" s="259"/>
      <c r="AI65" s="263"/>
      <c r="AJ65" s="259"/>
      <c r="AK65" s="259"/>
      <c r="AL65" s="609">
        <f t="shared" ref="AL65:AL79" si="195">AO65+AR65+AU65+AX65</f>
        <v>0</v>
      </c>
      <c r="AM65" s="259">
        <f t="shared" si="188"/>
        <v>0</v>
      </c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609">
        <f t="shared" ref="BA65:BA79" si="196">BD65+BG65+BJ65+BM65</f>
        <v>0</v>
      </c>
      <c r="BB65" s="259"/>
      <c r="BC65" s="259"/>
      <c r="BD65" s="259"/>
      <c r="BE65" s="259"/>
      <c r="BF65" s="259"/>
      <c r="BG65" s="263"/>
      <c r="BH65" s="259"/>
      <c r="BI65" s="259"/>
      <c r="BJ65" s="263"/>
      <c r="BK65" s="259"/>
      <c r="BL65" s="259"/>
      <c r="BM65" s="263"/>
      <c r="BN65" s="259"/>
      <c r="BO65" s="259"/>
      <c r="BP65" s="2399"/>
      <c r="BQ65" s="2399"/>
      <c r="BR65" s="2399"/>
      <c r="BS65" s="261"/>
      <c r="BT65" s="261"/>
      <c r="BU65" s="261"/>
      <c r="BV65" s="261"/>
      <c r="BW65" s="261"/>
      <c r="BX65" s="261"/>
      <c r="BY65" s="261"/>
      <c r="BZ65" s="261"/>
      <c r="CA65" s="261"/>
      <c r="CB65" s="261"/>
      <c r="CC65" s="611"/>
      <c r="CD65" s="259"/>
      <c r="CE65" s="259"/>
      <c r="CF65" s="259"/>
      <c r="CG65" s="259"/>
      <c r="CH65" s="44">
        <f t="shared" ref="CH65:CH76" si="197">CI65+CJ65+CK65+CL65</f>
        <v>0</v>
      </c>
      <c r="CI65" s="263"/>
      <c r="CJ65" s="263"/>
      <c r="CK65" s="263"/>
      <c r="CL65" s="263"/>
      <c r="CM65" s="2423"/>
      <c r="CN65" s="611"/>
      <c r="CO65" s="259"/>
      <c r="CP65" s="259"/>
      <c r="CQ65" s="259"/>
      <c r="CR65" s="259"/>
      <c r="CS65" s="44">
        <f t="shared" ref="CS65:CS71" si="198">CT65+CU65+CV65+CW65</f>
        <v>0</v>
      </c>
      <c r="CT65" s="263"/>
      <c r="CU65" s="263"/>
      <c r="CV65" s="263"/>
      <c r="CW65" s="263"/>
      <c r="CX65" s="312"/>
      <c r="CY65" s="312"/>
      <c r="CZ65" s="312"/>
    </row>
    <row r="66" spans="2:107" ht="25.5" hidden="1" customHeight="1" outlineLevel="1">
      <c r="B66" s="2792"/>
      <c r="C66" s="2792"/>
      <c r="D66" s="593">
        <v>2</v>
      </c>
      <c r="E66" s="2794" t="s">
        <v>53</v>
      </c>
      <c r="F66" s="566" t="s">
        <v>311</v>
      </c>
      <c r="G66" s="609">
        <f t="shared" si="187"/>
        <v>0</v>
      </c>
      <c r="H66" s="609">
        <v>0</v>
      </c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609">
        <v>0</v>
      </c>
      <c r="X66" s="259">
        <v>0</v>
      </c>
      <c r="Y66" s="259">
        <v>0</v>
      </c>
      <c r="Z66" s="259"/>
      <c r="AA66" s="259"/>
      <c r="AB66" s="259"/>
      <c r="AC66" s="263"/>
      <c r="AD66" s="259"/>
      <c r="AE66" s="259"/>
      <c r="AF66" s="263"/>
      <c r="AG66" s="259"/>
      <c r="AH66" s="259"/>
      <c r="AI66" s="263"/>
      <c r="AJ66" s="259"/>
      <c r="AK66" s="259"/>
      <c r="AL66" s="609">
        <f t="shared" si="195"/>
        <v>0</v>
      </c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609">
        <f t="shared" si="196"/>
        <v>0</v>
      </c>
      <c r="BB66" s="259">
        <f t="shared" ref="BB66" si="199">BE66+BH66+BK66+BN66</f>
        <v>0</v>
      </c>
      <c r="BC66" s="259">
        <f t="shared" ref="BC66" si="200">BF66+BI66+BL66+BO66</f>
        <v>0</v>
      </c>
      <c r="BD66" s="259"/>
      <c r="BE66" s="259"/>
      <c r="BF66" s="259"/>
      <c r="BG66" s="263"/>
      <c r="BH66" s="259"/>
      <c r="BI66" s="259"/>
      <c r="BJ66" s="263"/>
      <c r="BK66" s="259"/>
      <c r="BL66" s="259"/>
      <c r="BM66" s="263"/>
      <c r="BN66" s="259"/>
      <c r="BO66" s="259"/>
      <c r="BP66" s="2399"/>
      <c r="BQ66" s="2399"/>
      <c r="BR66" s="2399"/>
      <c r="BS66" s="261"/>
      <c r="BT66" s="261"/>
      <c r="BU66" s="261"/>
      <c r="BV66" s="261"/>
      <c r="BW66" s="261"/>
      <c r="BX66" s="261"/>
      <c r="BY66" s="261"/>
      <c r="BZ66" s="261"/>
      <c r="CA66" s="261"/>
      <c r="CB66" s="261"/>
      <c r="CC66" s="611"/>
      <c r="CD66" s="259"/>
      <c r="CE66" s="259"/>
      <c r="CF66" s="259"/>
      <c r="CG66" s="259"/>
      <c r="CH66" s="44">
        <f t="shared" si="197"/>
        <v>0</v>
      </c>
      <c r="CI66" s="263"/>
      <c r="CJ66" s="263"/>
      <c r="CK66" s="263"/>
      <c r="CL66" s="263"/>
      <c r="CM66" s="2423"/>
      <c r="CN66" s="611"/>
      <c r="CO66" s="259"/>
      <c r="CP66" s="259"/>
      <c r="CQ66" s="259"/>
      <c r="CR66" s="259"/>
      <c r="CS66" s="44">
        <f t="shared" si="198"/>
        <v>0</v>
      </c>
      <c r="CT66" s="263"/>
      <c r="CU66" s="263"/>
      <c r="CV66" s="263"/>
      <c r="CW66" s="263"/>
      <c r="CX66" s="312"/>
      <c r="CY66" s="312"/>
      <c r="CZ66" s="312"/>
    </row>
    <row r="67" spans="2:107" ht="20.25" hidden="1" customHeight="1" outlineLevel="1">
      <c r="B67" s="2793"/>
      <c r="C67" s="2793"/>
      <c r="D67" s="593"/>
      <c r="E67" s="2794"/>
      <c r="F67" s="566" t="s">
        <v>311</v>
      </c>
      <c r="G67" s="609">
        <f t="shared" si="187"/>
        <v>0</v>
      </c>
      <c r="H67" s="609">
        <v>0</v>
      </c>
      <c r="I67" s="472"/>
      <c r="J67" s="472"/>
      <c r="K67" s="472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609">
        <v>0</v>
      </c>
      <c r="X67" s="472"/>
      <c r="Y67" s="472"/>
      <c r="Z67" s="472"/>
      <c r="AA67" s="472"/>
      <c r="AB67" s="472"/>
      <c r="AC67" s="475"/>
      <c r="AD67" s="472"/>
      <c r="AE67" s="472"/>
      <c r="AF67" s="475"/>
      <c r="AG67" s="472"/>
      <c r="AH67" s="472"/>
      <c r="AI67" s="475"/>
      <c r="AJ67" s="472"/>
      <c r="AK67" s="472"/>
      <c r="AL67" s="609">
        <f t="shared" si="195"/>
        <v>0</v>
      </c>
      <c r="AM67" s="472"/>
      <c r="AN67" s="472"/>
      <c r="AO67" s="472"/>
      <c r="AP67" s="472"/>
      <c r="AQ67" s="472"/>
      <c r="AR67" s="472"/>
      <c r="AS67" s="472"/>
      <c r="AT67" s="472"/>
      <c r="AU67" s="472"/>
      <c r="AV67" s="472"/>
      <c r="AW67" s="472"/>
      <c r="AX67" s="472"/>
      <c r="AY67" s="472"/>
      <c r="AZ67" s="472"/>
      <c r="BA67" s="609">
        <f t="shared" si="196"/>
        <v>0</v>
      </c>
      <c r="BB67" s="472"/>
      <c r="BC67" s="472"/>
      <c r="BD67" s="472"/>
      <c r="BE67" s="472"/>
      <c r="BF67" s="472"/>
      <c r="BG67" s="475"/>
      <c r="BH67" s="472"/>
      <c r="BI67" s="472"/>
      <c r="BJ67" s="475"/>
      <c r="BK67" s="472"/>
      <c r="BL67" s="472"/>
      <c r="BM67" s="475"/>
      <c r="BN67" s="472"/>
      <c r="BO67" s="472"/>
      <c r="BP67" s="2400"/>
      <c r="BQ67" s="2400"/>
      <c r="BR67" s="2400"/>
      <c r="BS67" s="268"/>
      <c r="BT67" s="268"/>
      <c r="BU67" s="268"/>
      <c r="BV67" s="268"/>
      <c r="BW67" s="268"/>
      <c r="BX67" s="268"/>
      <c r="BY67" s="268"/>
      <c r="BZ67" s="268"/>
      <c r="CA67" s="268"/>
      <c r="CB67" s="268"/>
      <c r="CC67" s="611"/>
      <c r="CD67" s="472"/>
      <c r="CE67" s="472"/>
      <c r="CF67" s="472"/>
      <c r="CG67" s="472"/>
      <c r="CH67" s="44">
        <f t="shared" si="197"/>
        <v>0</v>
      </c>
      <c r="CI67" s="475"/>
      <c r="CJ67" s="475"/>
      <c r="CK67" s="475"/>
      <c r="CL67" s="475"/>
      <c r="CM67" s="2424"/>
      <c r="CN67" s="611"/>
      <c r="CO67" s="472"/>
      <c r="CP67" s="472"/>
      <c r="CQ67" s="472"/>
      <c r="CR67" s="472"/>
      <c r="CS67" s="44">
        <f t="shared" si="198"/>
        <v>0</v>
      </c>
      <c r="CT67" s="475"/>
      <c r="CU67" s="475"/>
      <c r="CV67" s="475"/>
      <c r="CW67" s="475"/>
      <c r="CX67" s="271"/>
      <c r="CY67" s="271"/>
      <c r="CZ67" s="271"/>
    </row>
    <row r="68" spans="2:107" ht="18" hidden="1" customHeight="1" outlineLevel="1">
      <c r="B68" s="2792"/>
      <c r="C68" s="2792"/>
      <c r="D68" s="593">
        <v>3</v>
      </c>
      <c r="E68" s="2798" t="s">
        <v>54</v>
      </c>
      <c r="F68" s="566" t="s">
        <v>311</v>
      </c>
      <c r="G68" s="609">
        <f t="shared" si="187"/>
        <v>0</v>
      </c>
      <c r="H68" s="609">
        <v>0</v>
      </c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609">
        <v>0</v>
      </c>
      <c r="X68" s="472">
        <v>0</v>
      </c>
      <c r="Y68" s="472">
        <v>0</v>
      </c>
      <c r="Z68" s="472"/>
      <c r="AA68" s="472"/>
      <c r="AB68" s="472"/>
      <c r="AC68" s="475"/>
      <c r="AD68" s="472"/>
      <c r="AE68" s="472"/>
      <c r="AF68" s="475"/>
      <c r="AG68" s="472"/>
      <c r="AH68" s="472"/>
      <c r="AI68" s="475"/>
      <c r="AJ68" s="472"/>
      <c r="AK68" s="472"/>
      <c r="AL68" s="609">
        <f t="shared" si="195"/>
        <v>0</v>
      </c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2"/>
      <c r="AZ68" s="472"/>
      <c r="BA68" s="609">
        <f t="shared" si="196"/>
        <v>0</v>
      </c>
      <c r="BB68" s="472">
        <f t="shared" ref="BB68" si="201">BE68+BH68+BK68+BN68</f>
        <v>0</v>
      </c>
      <c r="BC68" s="472">
        <f t="shared" ref="BC68" si="202">BF68+BI68+BL68+BO68</f>
        <v>0</v>
      </c>
      <c r="BD68" s="472"/>
      <c r="BE68" s="472"/>
      <c r="BF68" s="472"/>
      <c r="BG68" s="475"/>
      <c r="BH68" s="472"/>
      <c r="BI68" s="472"/>
      <c r="BJ68" s="475"/>
      <c r="BK68" s="472"/>
      <c r="BL68" s="472"/>
      <c r="BM68" s="475"/>
      <c r="BN68" s="472"/>
      <c r="BO68" s="472"/>
      <c r="BP68" s="2400"/>
      <c r="BQ68" s="2400"/>
      <c r="BR68" s="2400"/>
      <c r="BS68" s="268"/>
      <c r="BT68" s="268"/>
      <c r="BU68" s="268"/>
      <c r="BV68" s="268"/>
      <c r="BW68" s="268"/>
      <c r="BX68" s="268"/>
      <c r="BY68" s="268"/>
      <c r="BZ68" s="268"/>
      <c r="CA68" s="268"/>
      <c r="CB68" s="268"/>
      <c r="CC68" s="611"/>
      <c r="CD68" s="472"/>
      <c r="CE68" s="472"/>
      <c r="CF68" s="472"/>
      <c r="CG68" s="472"/>
      <c r="CH68" s="44">
        <f t="shared" si="197"/>
        <v>0</v>
      </c>
      <c r="CI68" s="475"/>
      <c r="CJ68" s="475"/>
      <c r="CK68" s="475"/>
      <c r="CL68" s="475"/>
      <c r="CM68" s="2424"/>
      <c r="CN68" s="611"/>
      <c r="CO68" s="472"/>
      <c r="CP68" s="472"/>
      <c r="CQ68" s="472"/>
      <c r="CR68" s="472"/>
      <c r="CS68" s="44">
        <f t="shared" si="198"/>
        <v>0</v>
      </c>
      <c r="CT68" s="475"/>
      <c r="CU68" s="475"/>
      <c r="CV68" s="475"/>
      <c r="CW68" s="475"/>
      <c r="CX68" s="271"/>
      <c r="CY68" s="271"/>
      <c r="CZ68" s="271"/>
    </row>
    <row r="69" spans="2:107" ht="18" hidden="1" customHeight="1" outlineLevel="1">
      <c r="B69" s="2793"/>
      <c r="C69" s="2793"/>
      <c r="D69" s="593"/>
      <c r="E69" s="2798"/>
      <c r="F69" s="566" t="s">
        <v>311</v>
      </c>
      <c r="G69" s="609">
        <f t="shared" si="187"/>
        <v>0</v>
      </c>
      <c r="H69" s="609">
        <v>0</v>
      </c>
      <c r="I69" s="472"/>
      <c r="J69" s="472"/>
      <c r="K69" s="472"/>
      <c r="L69" s="472"/>
      <c r="M69" s="472"/>
      <c r="N69" s="472"/>
      <c r="O69" s="472"/>
      <c r="P69" s="472"/>
      <c r="Q69" s="472"/>
      <c r="R69" s="472"/>
      <c r="S69" s="472"/>
      <c r="T69" s="472"/>
      <c r="U69" s="472"/>
      <c r="V69" s="472"/>
      <c r="W69" s="609">
        <v>0</v>
      </c>
      <c r="X69" s="472"/>
      <c r="Y69" s="472"/>
      <c r="Z69" s="472"/>
      <c r="AA69" s="472"/>
      <c r="AB69" s="472"/>
      <c r="AC69" s="475"/>
      <c r="AD69" s="472"/>
      <c r="AE69" s="472"/>
      <c r="AF69" s="475"/>
      <c r="AG69" s="472"/>
      <c r="AH69" s="472"/>
      <c r="AI69" s="475"/>
      <c r="AJ69" s="472"/>
      <c r="AK69" s="472"/>
      <c r="AL69" s="609">
        <f t="shared" si="195"/>
        <v>0</v>
      </c>
      <c r="AM69" s="472"/>
      <c r="AN69" s="472"/>
      <c r="AO69" s="472"/>
      <c r="AP69" s="472"/>
      <c r="AQ69" s="472"/>
      <c r="AR69" s="472"/>
      <c r="AS69" s="472"/>
      <c r="AT69" s="472"/>
      <c r="AU69" s="472"/>
      <c r="AV69" s="472"/>
      <c r="AW69" s="472"/>
      <c r="AX69" s="472"/>
      <c r="AY69" s="472"/>
      <c r="AZ69" s="472"/>
      <c r="BA69" s="609">
        <f t="shared" si="196"/>
        <v>0</v>
      </c>
      <c r="BB69" s="472"/>
      <c r="BC69" s="472"/>
      <c r="BD69" s="472"/>
      <c r="BE69" s="472"/>
      <c r="BF69" s="472"/>
      <c r="BG69" s="475"/>
      <c r="BH69" s="472"/>
      <c r="BI69" s="472"/>
      <c r="BJ69" s="475"/>
      <c r="BK69" s="472"/>
      <c r="BL69" s="472"/>
      <c r="BM69" s="475"/>
      <c r="BN69" s="472"/>
      <c r="BO69" s="472"/>
      <c r="BP69" s="2400"/>
      <c r="BQ69" s="2400"/>
      <c r="BR69" s="2400"/>
      <c r="BS69" s="268"/>
      <c r="BT69" s="268"/>
      <c r="BU69" s="268"/>
      <c r="BV69" s="268"/>
      <c r="BW69" s="268"/>
      <c r="BX69" s="268"/>
      <c r="BY69" s="268"/>
      <c r="BZ69" s="268"/>
      <c r="CA69" s="268"/>
      <c r="CB69" s="268"/>
      <c r="CC69" s="611"/>
      <c r="CD69" s="472"/>
      <c r="CE69" s="472"/>
      <c r="CF69" s="472"/>
      <c r="CG69" s="472"/>
      <c r="CH69" s="44">
        <f t="shared" si="197"/>
        <v>0</v>
      </c>
      <c r="CI69" s="475"/>
      <c r="CJ69" s="475"/>
      <c r="CK69" s="475"/>
      <c r="CL69" s="475"/>
      <c r="CM69" s="2424"/>
      <c r="CN69" s="611"/>
      <c r="CO69" s="472"/>
      <c r="CP69" s="472"/>
      <c r="CQ69" s="472"/>
      <c r="CR69" s="472"/>
      <c r="CS69" s="44">
        <f t="shared" si="198"/>
        <v>0</v>
      </c>
      <c r="CT69" s="475"/>
      <c r="CU69" s="475"/>
      <c r="CV69" s="475"/>
      <c r="CW69" s="475"/>
      <c r="CX69" s="271"/>
      <c r="CY69" s="271"/>
      <c r="CZ69" s="271"/>
    </row>
    <row r="70" spans="2:107" ht="27" hidden="1" customHeight="1" outlineLevel="1">
      <c r="B70" s="2792"/>
      <c r="C70" s="2792"/>
      <c r="D70" s="593">
        <v>4</v>
      </c>
      <c r="E70" s="2794" t="s">
        <v>55</v>
      </c>
      <c r="F70" s="566" t="s">
        <v>311</v>
      </c>
      <c r="G70" s="609">
        <f t="shared" si="187"/>
        <v>0</v>
      </c>
      <c r="H70" s="609">
        <v>0</v>
      </c>
      <c r="I70" s="472"/>
      <c r="J70" s="472"/>
      <c r="K70" s="472"/>
      <c r="L70" s="472"/>
      <c r="M70" s="472"/>
      <c r="N70" s="472"/>
      <c r="O70" s="472"/>
      <c r="P70" s="472"/>
      <c r="Q70" s="472"/>
      <c r="R70" s="472"/>
      <c r="S70" s="472"/>
      <c r="T70" s="472"/>
      <c r="U70" s="472"/>
      <c r="V70" s="472"/>
      <c r="W70" s="609">
        <v>0</v>
      </c>
      <c r="X70" s="472">
        <v>0</v>
      </c>
      <c r="Y70" s="472">
        <v>0</v>
      </c>
      <c r="Z70" s="472"/>
      <c r="AA70" s="472"/>
      <c r="AB70" s="472"/>
      <c r="AC70" s="475"/>
      <c r="AD70" s="472"/>
      <c r="AE70" s="472"/>
      <c r="AF70" s="475"/>
      <c r="AG70" s="472"/>
      <c r="AH70" s="472"/>
      <c r="AI70" s="475"/>
      <c r="AJ70" s="472"/>
      <c r="AK70" s="472"/>
      <c r="AL70" s="609">
        <f t="shared" si="195"/>
        <v>0</v>
      </c>
      <c r="AM70" s="472"/>
      <c r="AN70" s="472"/>
      <c r="AO70" s="472"/>
      <c r="AP70" s="472"/>
      <c r="AQ70" s="472"/>
      <c r="AR70" s="472"/>
      <c r="AS70" s="472"/>
      <c r="AT70" s="472"/>
      <c r="AU70" s="472"/>
      <c r="AV70" s="472"/>
      <c r="AW70" s="472"/>
      <c r="AX70" s="472"/>
      <c r="AY70" s="472"/>
      <c r="AZ70" s="472"/>
      <c r="BA70" s="609">
        <f t="shared" si="196"/>
        <v>0</v>
      </c>
      <c r="BB70" s="472">
        <f t="shared" ref="BB70" si="203">BE70+BH70+BK70+BN70</f>
        <v>0</v>
      </c>
      <c r="BC70" s="472">
        <f t="shared" ref="BC70" si="204">BF70+BI70+BL70+BO70</f>
        <v>0</v>
      </c>
      <c r="BD70" s="472"/>
      <c r="BE70" s="472"/>
      <c r="BF70" s="472"/>
      <c r="BG70" s="475"/>
      <c r="BH70" s="472"/>
      <c r="BI70" s="472"/>
      <c r="BJ70" s="475"/>
      <c r="BK70" s="472"/>
      <c r="BL70" s="472"/>
      <c r="BM70" s="475"/>
      <c r="BN70" s="472"/>
      <c r="BO70" s="472"/>
      <c r="BP70" s="2400"/>
      <c r="BQ70" s="2400"/>
      <c r="BR70" s="2400"/>
      <c r="BS70" s="268"/>
      <c r="BT70" s="268"/>
      <c r="BU70" s="268"/>
      <c r="BV70" s="268"/>
      <c r="BW70" s="268"/>
      <c r="BX70" s="268"/>
      <c r="BY70" s="268"/>
      <c r="BZ70" s="268"/>
      <c r="CA70" s="268"/>
      <c r="CB70" s="268"/>
      <c r="CC70" s="611"/>
      <c r="CD70" s="472"/>
      <c r="CE70" s="472"/>
      <c r="CF70" s="472"/>
      <c r="CG70" s="472"/>
      <c r="CH70" s="44">
        <f t="shared" si="197"/>
        <v>0</v>
      </c>
      <c r="CI70" s="475"/>
      <c r="CJ70" s="475"/>
      <c r="CK70" s="475"/>
      <c r="CL70" s="475"/>
      <c r="CM70" s="2424"/>
      <c r="CN70" s="611"/>
      <c r="CO70" s="472"/>
      <c r="CP70" s="472"/>
      <c r="CQ70" s="472"/>
      <c r="CR70" s="472"/>
      <c r="CS70" s="44">
        <f t="shared" si="198"/>
        <v>0</v>
      </c>
      <c r="CT70" s="475"/>
      <c r="CU70" s="475"/>
      <c r="CV70" s="475"/>
      <c r="CW70" s="475"/>
      <c r="CX70" s="271"/>
      <c r="CY70" s="271"/>
      <c r="CZ70" s="271"/>
    </row>
    <row r="71" spans="2:107" ht="23.25" hidden="1" customHeight="1" outlineLevel="1">
      <c r="B71" s="2793"/>
      <c r="C71" s="2793"/>
      <c r="D71" s="593"/>
      <c r="E71" s="2794"/>
      <c r="F71" s="566" t="s">
        <v>311</v>
      </c>
      <c r="G71" s="609">
        <f t="shared" si="187"/>
        <v>0</v>
      </c>
      <c r="H71" s="609">
        <v>0</v>
      </c>
      <c r="I71" s="472"/>
      <c r="J71" s="472"/>
      <c r="K71" s="472"/>
      <c r="L71" s="472"/>
      <c r="M71" s="472"/>
      <c r="N71" s="472"/>
      <c r="O71" s="472"/>
      <c r="P71" s="472"/>
      <c r="Q71" s="472"/>
      <c r="R71" s="472"/>
      <c r="S71" s="472"/>
      <c r="T71" s="472"/>
      <c r="U71" s="472"/>
      <c r="V71" s="472"/>
      <c r="W71" s="609">
        <v>0</v>
      </c>
      <c r="X71" s="472"/>
      <c r="Y71" s="472"/>
      <c r="Z71" s="472"/>
      <c r="AA71" s="472"/>
      <c r="AB71" s="472"/>
      <c r="AC71" s="475"/>
      <c r="AD71" s="472"/>
      <c r="AE71" s="472"/>
      <c r="AF71" s="475"/>
      <c r="AG71" s="472"/>
      <c r="AH71" s="472"/>
      <c r="AI71" s="475"/>
      <c r="AJ71" s="472"/>
      <c r="AK71" s="472"/>
      <c r="AL71" s="609">
        <f t="shared" si="195"/>
        <v>0</v>
      </c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72"/>
      <c r="AZ71" s="472"/>
      <c r="BA71" s="609">
        <f t="shared" si="196"/>
        <v>0</v>
      </c>
      <c r="BB71" s="472"/>
      <c r="BC71" s="472"/>
      <c r="BD71" s="472"/>
      <c r="BE71" s="472"/>
      <c r="BF71" s="472"/>
      <c r="BG71" s="475"/>
      <c r="BH71" s="472"/>
      <c r="BI71" s="472"/>
      <c r="BJ71" s="475"/>
      <c r="BK71" s="472"/>
      <c r="BL71" s="472"/>
      <c r="BM71" s="475"/>
      <c r="BN71" s="472"/>
      <c r="BO71" s="472"/>
      <c r="BP71" s="2400"/>
      <c r="BQ71" s="2400"/>
      <c r="BR71" s="2400"/>
      <c r="BS71" s="268"/>
      <c r="BT71" s="268"/>
      <c r="BU71" s="268"/>
      <c r="BV71" s="268"/>
      <c r="BW71" s="268"/>
      <c r="BX71" s="268"/>
      <c r="BY71" s="268"/>
      <c r="BZ71" s="268"/>
      <c r="CA71" s="268"/>
      <c r="CB71" s="268"/>
      <c r="CC71" s="611"/>
      <c r="CD71" s="472"/>
      <c r="CE71" s="472"/>
      <c r="CF71" s="472"/>
      <c r="CG71" s="472"/>
      <c r="CH71" s="44">
        <f t="shared" si="197"/>
        <v>0</v>
      </c>
      <c r="CI71" s="475"/>
      <c r="CJ71" s="475"/>
      <c r="CK71" s="475"/>
      <c r="CL71" s="475"/>
      <c r="CM71" s="2424"/>
      <c r="CN71" s="611"/>
      <c r="CO71" s="472"/>
      <c r="CP71" s="472"/>
      <c r="CQ71" s="472"/>
      <c r="CR71" s="472"/>
      <c r="CS71" s="44">
        <f t="shared" si="198"/>
        <v>0</v>
      </c>
      <c r="CT71" s="475"/>
      <c r="CU71" s="475"/>
      <c r="CV71" s="475"/>
      <c r="CW71" s="475"/>
      <c r="CX71" s="271"/>
      <c r="CY71" s="271"/>
      <c r="CZ71" s="271"/>
    </row>
    <row r="72" spans="2:107" ht="48" hidden="1" customHeight="1" outlineLevel="1">
      <c r="B72" s="67"/>
      <c r="C72" s="67"/>
      <c r="D72" s="593">
        <v>5</v>
      </c>
      <c r="E72" s="153" t="s">
        <v>56</v>
      </c>
      <c r="F72" s="566" t="s">
        <v>311</v>
      </c>
      <c r="G72" s="609">
        <f t="shared" ref="G72:G76" si="205">H72+BP72+BS72+BV72+BY72</f>
        <v>0</v>
      </c>
      <c r="H72" s="609">
        <v>0</v>
      </c>
      <c r="I72" s="617">
        <v>0</v>
      </c>
      <c r="J72" s="617">
        <v>0</v>
      </c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09">
        <v>0</v>
      </c>
      <c r="X72" s="617">
        <v>0</v>
      </c>
      <c r="Y72" s="617">
        <v>0</v>
      </c>
      <c r="Z72" s="617"/>
      <c r="AA72" s="617"/>
      <c r="AB72" s="617"/>
      <c r="AC72" s="617"/>
      <c r="AD72" s="617"/>
      <c r="AE72" s="617"/>
      <c r="AF72" s="617"/>
      <c r="AG72" s="617"/>
      <c r="AH72" s="617"/>
      <c r="AI72" s="617"/>
      <c r="AJ72" s="617"/>
      <c r="AK72" s="617"/>
      <c r="AL72" s="609">
        <f t="shared" si="195"/>
        <v>0</v>
      </c>
      <c r="AM72" s="617">
        <f t="shared" ref="AM72:AM79" si="206">AP72+AS72+AV72+AY72</f>
        <v>0</v>
      </c>
      <c r="AN72" s="617">
        <f t="shared" ref="AN72:AN79" si="207">AQ72+AT72+AW72+AZ72</f>
        <v>0</v>
      </c>
      <c r="AO72" s="617"/>
      <c r="AP72" s="617"/>
      <c r="AQ72" s="617"/>
      <c r="AR72" s="617"/>
      <c r="AS72" s="617"/>
      <c r="AT72" s="617"/>
      <c r="AU72" s="617"/>
      <c r="AV72" s="617"/>
      <c r="AW72" s="617"/>
      <c r="AX72" s="617"/>
      <c r="AY72" s="617"/>
      <c r="AZ72" s="617"/>
      <c r="BA72" s="609">
        <f t="shared" si="196"/>
        <v>0</v>
      </c>
      <c r="BB72" s="617">
        <f t="shared" ref="BB72" si="208">BE72+BH72+BK72+BN72</f>
        <v>0</v>
      </c>
      <c r="BC72" s="617">
        <f t="shared" ref="BC72" si="209">BF72+BI72+BL72+BO72</f>
        <v>0</v>
      </c>
      <c r="BD72" s="617"/>
      <c r="BE72" s="617"/>
      <c r="BF72" s="617"/>
      <c r="BG72" s="617"/>
      <c r="BH72" s="617"/>
      <c r="BI72" s="617"/>
      <c r="BJ72" s="617"/>
      <c r="BK72" s="617"/>
      <c r="BL72" s="617"/>
      <c r="BM72" s="617"/>
      <c r="BN72" s="617"/>
      <c r="BO72" s="617"/>
      <c r="BP72" s="2401"/>
      <c r="BQ72" s="2401"/>
      <c r="BR72" s="2401"/>
      <c r="BS72" s="808"/>
      <c r="BT72" s="808"/>
      <c r="BU72" s="808"/>
      <c r="BV72" s="808"/>
      <c r="BW72" s="808"/>
      <c r="BX72" s="808"/>
      <c r="BY72" s="808"/>
      <c r="BZ72" s="808"/>
      <c r="CA72" s="808"/>
      <c r="CB72" s="808"/>
      <c r="CC72" s="611"/>
      <c r="CD72" s="617"/>
      <c r="CE72" s="617"/>
      <c r="CF72" s="617"/>
      <c r="CG72" s="617"/>
      <c r="CH72" s="611"/>
      <c r="CI72" s="617"/>
      <c r="CJ72" s="617"/>
      <c r="CK72" s="617"/>
      <c r="CL72" s="617"/>
      <c r="CM72" s="2401"/>
      <c r="CN72" s="611"/>
      <c r="CO72" s="617"/>
      <c r="CP72" s="617"/>
      <c r="CQ72" s="617"/>
      <c r="CR72" s="617"/>
      <c r="CS72" s="611"/>
      <c r="CT72" s="617"/>
      <c r="CU72" s="617"/>
      <c r="CV72" s="617"/>
      <c r="CW72" s="617"/>
      <c r="CX72" s="808"/>
      <c r="CY72" s="808"/>
      <c r="CZ72" s="808"/>
      <c r="DC72" s="324"/>
    </row>
    <row r="73" spans="2:107" ht="36" hidden="1" customHeight="1" outlineLevel="1">
      <c r="B73" s="2792"/>
      <c r="C73" s="2792"/>
      <c r="D73" s="2582">
        <v>6</v>
      </c>
      <c r="E73" s="2794" t="s">
        <v>57</v>
      </c>
      <c r="F73" s="566" t="s">
        <v>313</v>
      </c>
      <c r="G73" s="609">
        <f t="shared" si="205"/>
        <v>0</v>
      </c>
      <c r="H73" s="609">
        <v>0</v>
      </c>
      <c r="I73" s="617">
        <v>0</v>
      </c>
      <c r="J73" s="617">
        <v>0</v>
      </c>
      <c r="K73" s="472"/>
      <c r="L73" s="472"/>
      <c r="M73" s="472"/>
      <c r="N73" s="472"/>
      <c r="O73" s="472"/>
      <c r="P73" s="472"/>
      <c r="Q73" s="472"/>
      <c r="R73" s="472"/>
      <c r="S73" s="472"/>
      <c r="T73" s="472"/>
      <c r="U73" s="472"/>
      <c r="V73" s="472"/>
      <c r="W73" s="609">
        <v>0</v>
      </c>
      <c r="X73" s="472"/>
      <c r="Y73" s="472"/>
      <c r="Z73" s="472"/>
      <c r="AA73" s="472"/>
      <c r="AB73" s="472"/>
      <c r="AC73" s="474"/>
      <c r="AD73" s="472"/>
      <c r="AE73" s="472"/>
      <c r="AF73" s="474"/>
      <c r="AG73" s="472"/>
      <c r="AH73" s="472"/>
      <c r="AI73" s="474"/>
      <c r="AJ73" s="472"/>
      <c r="AK73" s="472"/>
      <c r="AL73" s="609">
        <f t="shared" si="195"/>
        <v>0</v>
      </c>
      <c r="AM73" s="617">
        <f t="shared" si="206"/>
        <v>0</v>
      </c>
      <c r="AN73" s="617">
        <f t="shared" si="207"/>
        <v>0</v>
      </c>
      <c r="AO73" s="472"/>
      <c r="AP73" s="472"/>
      <c r="AQ73" s="472"/>
      <c r="AR73" s="472"/>
      <c r="AS73" s="472"/>
      <c r="AT73" s="472"/>
      <c r="AU73" s="472"/>
      <c r="AV73" s="472"/>
      <c r="AW73" s="472"/>
      <c r="AX73" s="472"/>
      <c r="AY73" s="472"/>
      <c r="AZ73" s="472"/>
      <c r="BA73" s="609">
        <f t="shared" si="196"/>
        <v>0</v>
      </c>
      <c r="BB73" s="472"/>
      <c r="BC73" s="472"/>
      <c r="BD73" s="472"/>
      <c r="BE73" s="472"/>
      <c r="BF73" s="472"/>
      <c r="BG73" s="474"/>
      <c r="BH73" s="472"/>
      <c r="BI73" s="472"/>
      <c r="BJ73" s="474"/>
      <c r="BK73" s="472"/>
      <c r="BL73" s="472"/>
      <c r="BM73" s="474"/>
      <c r="BN73" s="472"/>
      <c r="BO73" s="472"/>
      <c r="BP73" s="2256"/>
      <c r="BQ73" s="2402"/>
      <c r="BR73" s="2400"/>
      <c r="BS73" s="808"/>
      <c r="BT73" s="268"/>
      <c r="BU73" s="268"/>
      <c r="BV73" s="808"/>
      <c r="BW73" s="268"/>
      <c r="BX73" s="268"/>
      <c r="BY73" s="808"/>
      <c r="BZ73" s="268"/>
      <c r="CA73" s="268"/>
      <c r="CB73" s="808">
        <f t="shared" ref="CB73:CB76" si="210">CC73+CM73+CX73+CY73+CZ73</f>
        <v>0</v>
      </c>
      <c r="CC73" s="611"/>
      <c r="CD73" s="476"/>
      <c r="CE73" s="476"/>
      <c r="CF73" s="476"/>
      <c r="CG73" s="472"/>
      <c r="CH73" s="611">
        <f t="shared" si="197"/>
        <v>0</v>
      </c>
      <c r="CI73" s="477"/>
      <c r="CJ73" s="477"/>
      <c r="CK73" s="477"/>
      <c r="CL73" s="475"/>
      <c r="CM73" s="2425"/>
      <c r="CN73" s="611"/>
      <c r="CO73" s="476"/>
      <c r="CP73" s="476"/>
      <c r="CQ73" s="476"/>
      <c r="CR73" s="472"/>
      <c r="CS73" s="611">
        <f t="shared" ref="CS73:CS76" si="211">CT73+CU73+CV73+CW73</f>
        <v>0</v>
      </c>
      <c r="CT73" s="477"/>
      <c r="CU73" s="477"/>
      <c r="CV73" s="477"/>
      <c r="CW73" s="475"/>
      <c r="CX73" s="272"/>
      <c r="CY73" s="272"/>
      <c r="CZ73" s="272"/>
    </row>
    <row r="74" spans="2:107" ht="32.25" hidden="1" customHeight="1" outlineLevel="1">
      <c r="B74" s="2793"/>
      <c r="C74" s="2793"/>
      <c r="D74" s="2582"/>
      <c r="E74" s="2794"/>
      <c r="F74" s="566" t="s">
        <v>172</v>
      </c>
      <c r="G74" s="609">
        <f t="shared" si="205"/>
        <v>0</v>
      </c>
      <c r="H74" s="609">
        <v>0</v>
      </c>
      <c r="I74" s="617">
        <v>0</v>
      </c>
      <c r="J74" s="617">
        <v>0</v>
      </c>
      <c r="K74" s="472"/>
      <c r="L74" s="472"/>
      <c r="M74" s="472"/>
      <c r="N74" s="472"/>
      <c r="O74" s="472"/>
      <c r="P74" s="472"/>
      <c r="Q74" s="472"/>
      <c r="R74" s="472"/>
      <c r="S74" s="472"/>
      <c r="T74" s="472"/>
      <c r="U74" s="472"/>
      <c r="V74" s="472"/>
      <c r="W74" s="609">
        <v>0</v>
      </c>
      <c r="X74" s="472"/>
      <c r="Y74" s="472"/>
      <c r="Z74" s="472"/>
      <c r="AA74" s="472"/>
      <c r="AB74" s="472"/>
      <c r="AC74" s="474"/>
      <c r="AD74" s="472"/>
      <c r="AE74" s="472"/>
      <c r="AF74" s="474"/>
      <c r="AG74" s="472"/>
      <c r="AH74" s="472"/>
      <c r="AI74" s="474"/>
      <c r="AJ74" s="472"/>
      <c r="AK74" s="472"/>
      <c r="AL74" s="609">
        <f t="shared" si="195"/>
        <v>0</v>
      </c>
      <c r="AM74" s="617">
        <f t="shared" si="206"/>
        <v>0</v>
      </c>
      <c r="AN74" s="617">
        <f t="shared" si="207"/>
        <v>0</v>
      </c>
      <c r="AO74" s="472"/>
      <c r="AP74" s="472"/>
      <c r="AQ74" s="472"/>
      <c r="AR74" s="472"/>
      <c r="AS74" s="472"/>
      <c r="AT74" s="472"/>
      <c r="AU74" s="472"/>
      <c r="AV74" s="472"/>
      <c r="AW74" s="472"/>
      <c r="AX74" s="472"/>
      <c r="AY74" s="472"/>
      <c r="AZ74" s="472"/>
      <c r="BA74" s="609">
        <f t="shared" si="196"/>
        <v>0</v>
      </c>
      <c r="BB74" s="472"/>
      <c r="BC74" s="472"/>
      <c r="BD74" s="472"/>
      <c r="BE74" s="472"/>
      <c r="BF74" s="472"/>
      <c r="BG74" s="474"/>
      <c r="BH74" s="472"/>
      <c r="BI74" s="472"/>
      <c r="BJ74" s="474"/>
      <c r="BK74" s="472"/>
      <c r="BL74" s="472"/>
      <c r="BM74" s="474"/>
      <c r="BN74" s="472"/>
      <c r="BO74" s="472"/>
      <c r="BP74" s="2256"/>
      <c r="BQ74" s="2400"/>
      <c r="BR74" s="2400"/>
      <c r="BS74" s="808"/>
      <c r="BT74" s="268"/>
      <c r="BU74" s="268"/>
      <c r="BV74" s="808"/>
      <c r="BW74" s="268"/>
      <c r="BX74" s="268"/>
      <c r="BY74" s="808"/>
      <c r="BZ74" s="268"/>
      <c r="CA74" s="268"/>
      <c r="CB74" s="808">
        <f t="shared" si="210"/>
        <v>0</v>
      </c>
      <c r="CC74" s="611"/>
      <c r="CD74" s="472"/>
      <c r="CE74" s="472"/>
      <c r="CF74" s="472"/>
      <c r="CG74" s="472"/>
      <c r="CH74" s="611">
        <f t="shared" si="197"/>
        <v>0</v>
      </c>
      <c r="CI74" s="475"/>
      <c r="CJ74" s="475"/>
      <c r="CK74" s="475"/>
      <c r="CL74" s="475"/>
      <c r="CM74" s="2424"/>
      <c r="CN74" s="611"/>
      <c r="CO74" s="472"/>
      <c r="CP74" s="472"/>
      <c r="CQ74" s="472"/>
      <c r="CR74" s="472"/>
      <c r="CS74" s="611">
        <f t="shared" si="211"/>
        <v>0</v>
      </c>
      <c r="CT74" s="475"/>
      <c r="CU74" s="475"/>
      <c r="CV74" s="475"/>
      <c r="CW74" s="475"/>
      <c r="CX74" s="271"/>
      <c r="CY74" s="271"/>
      <c r="CZ74" s="271"/>
    </row>
    <row r="75" spans="2:107" ht="41.25" hidden="1" customHeight="1" outlineLevel="1">
      <c r="B75" s="2792"/>
      <c r="C75" s="2792"/>
      <c r="D75" s="2582">
        <v>7</v>
      </c>
      <c r="E75" s="2794" t="s">
        <v>58</v>
      </c>
      <c r="F75" s="566" t="s">
        <v>313</v>
      </c>
      <c r="G75" s="609">
        <f t="shared" si="205"/>
        <v>0</v>
      </c>
      <c r="H75" s="609">
        <v>0</v>
      </c>
      <c r="I75" s="617">
        <v>0</v>
      </c>
      <c r="J75" s="617">
        <v>0</v>
      </c>
      <c r="K75" s="474"/>
      <c r="L75" s="474"/>
      <c r="M75" s="474"/>
      <c r="N75" s="474"/>
      <c r="O75" s="474"/>
      <c r="P75" s="474"/>
      <c r="Q75" s="474"/>
      <c r="R75" s="474"/>
      <c r="S75" s="474"/>
      <c r="T75" s="474"/>
      <c r="U75" s="474"/>
      <c r="V75" s="474"/>
      <c r="W75" s="609">
        <v>0</v>
      </c>
      <c r="X75" s="24"/>
      <c r="Y75" s="24"/>
      <c r="Z75" s="474"/>
      <c r="AA75" s="474"/>
      <c r="AB75" s="474"/>
      <c r="AC75" s="474"/>
      <c r="AD75" s="472"/>
      <c r="AE75" s="472"/>
      <c r="AF75" s="474"/>
      <c r="AG75" s="472"/>
      <c r="AH75" s="472"/>
      <c r="AI75" s="474"/>
      <c r="AJ75" s="472"/>
      <c r="AK75" s="472"/>
      <c r="AL75" s="609">
        <f t="shared" si="195"/>
        <v>0</v>
      </c>
      <c r="AM75" s="617">
        <f t="shared" si="206"/>
        <v>0</v>
      </c>
      <c r="AN75" s="617">
        <f t="shared" si="207"/>
        <v>0</v>
      </c>
      <c r="AO75" s="474"/>
      <c r="AP75" s="474"/>
      <c r="AQ75" s="474"/>
      <c r="AR75" s="474"/>
      <c r="AS75" s="474"/>
      <c r="AT75" s="474"/>
      <c r="AU75" s="474"/>
      <c r="AV75" s="474"/>
      <c r="AW75" s="474"/>
      <c r="AX75" s="474"/>
      <c r="AY75" s="474"/>
      <c r="AZ75" s="474"/>
      <c r="BA75" s="609">
        <f t="shared" si="196"/>
        <v>0</v>
      </c>
      <c r="BB75" s="24"/>
      <c r="BC75" s="24"/>
      <c r="BD75" s="474"/>
      <c r="BE75" s="474"/>
      <c r="BF75" s="474"/>
      <c r="BG75" s="474"/>
      <c r="BH75" s="472"/>
      <c r="BI75" s="472"/>
      <c r="BJ75" s="474"/>
      <c r="BK75" s="472"/>
      <c r="BL75" s="472"/>
      <c r="BM75" s="474"/>
      <c r="BN75" s="472"/>
      <c r="BO75" s="472"/>
      <c r="BP75" s="2256"/>
      <c r="BQ75" s="2234"/>
      <c r="BR75" s="2234"/>
      <c r="BS75" s="808"/>
      <c r="BT75" s="283"/>
      <c r="BU75" s="283"/>
      <c r="BV75" s="808"/>
      <c r="BW75" s="283"/>
      <c r="BX75" s="283"/>
      <c r="BY75" s="808"/>
      <c r="BZ75" s="283"/>
      <c r="CA75" s="283"/>
      <c r="CB75" s="808">
        <f t="shared" si="210"/>
        <v>0</v>
      </c>
      <c r="CC75" s="611"/>
      <c r="CD75" s="474"/>
      <c r="CE75" s="474"/>
      <c r="CF75" s="474"/>
      <c r="CG75" s="474"/>
      <c r="CH75" s="611">
        <f t="shared" si="197"/>
        <v>0</v>
      </c>
      <c r="CI75" s="474"/>
      <c r="CJ75" s="474"/>
      <c r="CK75" s="474"/>
      <c r="CL75" s="474"/>
      <c r="CM75" s="2234"/>
      <c r="CN75" s="611"/>
      <c r="CO75" s="474"/>
      <c r="CP75" s="474"/>
      <c r="CQ75" s="474"/>
      <c r="CR75" s="474"/>
      <c r="CS75" s="611">
        <f t="shared" si="211"/>
        <v>0</v>
      </c>
      <c r="CT75" s="474"/>
      <c r="CU75" s="474"/>
      <c r="CV75" s="474"/>
      <c r="CW75" s="474"/>
      <c r="CX75" s="283"/>
      <c r="CY75" s="283"/>
      <c r="CZ75" s="283"/>
    </row>
    <row r="76" spans="2:107" ht="41.25" hidden="1" customHeight="1" outlineLevel="1">
      <c r="B76" s="2793"/>
      <c r="C76" s="2793"/>
      <c r="D76" s="2582"/>
      <c r="E76" s="2794"/>
      <c r="F76" s="566" t="s">
        <v>172</v>
      </c>
      <c r="G76" s="609">
        <f t="shared" si="205"/>
        <v>0</v>
      </c>
      <c r="H76" s="609">
        <v>0</v>
      </c>
      <c r="I76" s="617">
        <v>0</v>
      </c>
      <c r="J76" s="617">
        <v>0</v>
      </c>
      <c r="K76" s="474"/>
      <c r="L76" s="474"/>
      <c r="M76" s="474"/>
      <c r="N76" s="474"/>
      <c r="O76" s="474"/>
      <c r="P76" s="474"/>
      <c r="Q76" s="474"/>
      <c r="R76" s="474"/>
      <c r="S76" s="474"/>
      <c r="T76" s="474"/>
      <c r="U76" s="474"/>
      <c r="V76" s="474"/>
      <c r="W76" s="609">
        <v>0</v>
      </c>
      <c r="X76" s="24"/>
      <c r="Y76" s="24"/>
      <c r="Z76" s="474"/>
      <c r="AA76" s="474"/>
      <c r="AB76" s="474"/>
      <c r="AC76" s="474"/>
      <c r="AD76" s="472"/>
      <c r="AE76" s="472"/>
      <c r="AF76" s="474"/>
      <c r="AG76" s="472"/>
      <c r="AH76" s="472"/>
      <c r="AI76" s="474"/>
      <c r="AJ76" s="472"/>
      <c r="AK76" s="472"/>
      <c r="AL76" s="609">
        <f t="shared" si="195"/>
        <v>0</v>
      </c>
      <c r="AM76" s="617">
        <f t="shared" si="206"/>
        <v>0</v>
      </c>
      <c r="AN76" s="617">
        <f t="shared" si="207"/>
        <v>0</v>
      </c>
      <c r="AO76" s="474"/>
      <c r="AP76" s="474"/>
      <c r="AQ76" s="474"/>
      <c r="AR76" s="474"/>
      <c r="AS76" s="474"/>
      <c r="AT76" s="474"/>
      <c r="AU76" s="474"/>
      <c r="AV76" s="474"/>
      <c r="AW76" s="474"/>
      <c r="AX76" s="474"/>
      <c r="AY76" s="474"/>
      <c r="AZ76" s="474"/>
      <c r="BA76" s="609">
        <f t="shared" si="196"/>
        <v>0</v>
      </c>
      <c r="BB76" s="24"/>
      <c r="BC76" s="24"/>
      <c r="BD76" s="474"/>
      <c r="BE76" s="474"/>
      <c r="BF76" s="474"/>
      <c r="BG76" s="474"/>
      <c r="BH76" s="472"/>
      <c r="BI76" s="472"/>
      <c r="BJ76" s="474"/>
      <c r="BK76" s="472"/>
      <c r="BL76" s="472"/>
      <c r="BM76" s="474"/>
      <c r="BN76" s="472"/>
      <c r="BO76" s="472"/>
      <c r="BP76" s="2256"/>
      <c r="BQ76" s="2234"/>
      <c r="BR76" s="2234"/>
      <c r="BS76" s="808"/>
      <c r="BT76" s="283"/>
      <c r="BU76" s="283"/>
      <c r="BV76" s="808"/>
      <c r="BW76" s="283"/>
      <c r="BX76" s="283"/>
      <c r="BY76" s="808"/>
      <c r="BZ76" s="283"/>
      <c r="CA76" s="283"/>
      <c r="CB76" s="808">
        <f t="shared" si="210"/>
        <v>0</v>
      </c>
      <c r="CC76" s="611"/>
      <c r="CD76" s="474"/>
      <c r="CE76" s="474"/>
      <c r="CF76" s="474"/>
      <c r="CG76" s="474"/>
      <c r="CH76" s="611">
        <f t="shared" si="197"/>
        <v>0</v>
      </c>
      <c r="CI76" s="474"/>
      <c r="CJ76" s="474"/>
      <c r="CK76" s="474"/>
      <c r="CL76" s="474"/>
      <c r="CM76" s="2234"/>
      <c r="CN76" s="611"/>
      <c r="CO76" s="474"/>
      <c r="CP76" s="474"/>
      <c r="CQ76" s="474"/>
      <c r="CR76" s="474"/>
      <c r="CS76" s="611">
        <f t="shared" si="211"/>
        <v>0</v>
      </c>
      <c r="CT76" s="474"/>
      <c r="CU76" s="474"/>
      <c r="CV76" s="474"/>
      <c r="CW76" s="474"/>
      <c r="CX76" s="283"/>
      <c r="CY76" s="283"/>
      <c r="CZ76" s="283"/>
    </row>
    <row r="77" spans="2:107" ht="78" customHeight="1" outlineLevel="1">
      <c r="B77" s="363"/>
      <c r="C77" s="363"/>
      <c r="D77" s="593">
        <v>8</v>
      </c>
      <c r="E77" s="621" t="s">
        <v>173</v>
      </c>
      <c r="F77" s="566" t="s">
        <v>287</v>
      </c>
      <c r="G77" s="609">
        <f t="shared" ref="G77:G79" si="212">W77+AL77+BS77+BV77+BY77</f>
        <v>0.12</v>
      </c>
      <c r="H77" s="609">
        <v>0</v>
      </c>
      <c r="I77" s="617">
        <v>0</v>
      </c>
      <c r="J77" s="617">
        <v>0</v>
      </c>
      <c r="K77" s="616"/>
      <c r="L77" s="616"/>
      <c r="M77" s="616"/>
      <c r="N77" s="616"/>
      <c r="O77" s="616"/>
      <c r="P77" s="616"/>
      <c r="Q77" s="616"/>
      <c r="R77" s="616"/>
      <c r="S77" s="616"/>
      <c r="T77" s="617"/>
      <c r="U77" s="617"/>
      <c r="V77" s="617"/>
      <c r="W77" s="609">
        <v>0</v>
      </c>
      <c r="X77" s="617">
        <v>0</v>
      </c>
      <c r="Y77" s="617">
        <v>0</v>
      </c>
      <c r="Z77" s="617">
        <v>0</v>
      </c>
      <c r="AA77" s="617">
        <v>0</v>
      </c>
      <c r="AB77" s="617">
        <v>0</v>
      </c>
      <c r="AC77" s="617">
        <v>0</v>
      </c>
      <c r="AD77" s="617">
        <v>0</v>
      </c>
      <c r="AE77" s="617">
        <v>0</v>
      </c>
      <c r="AF77" s="617">
        <v>0</v>
      </c>
      <c r="AG77" s="617">
        <v>0</v>
      </c>
      <c r="AH77" s="617">
        <v>0</v>
      </c>
      <c r="AI77" s="617">
        <v>0</v>
      </c>
      <c r="AJ77" s="617">
        <v>0</v>
      </c>
      <c r="AK77" s="617">
        <v>0</v>
      </c>
      <c r="AL77" s="609">
        <f t="shared" si="195"/>
        <v>0.12</v>
      </c>
      <c r="AM77" s="617">
        <f t="shared" si="206"/>
        <v>0.14789999999999998</v>
      </c>
      <c r="AN77" s="617">
        <f t="shared" si="207"/>
        <v>5.9159999999999994E-3</v>
      </c>
      <c r="AO77" s="616"/>
      <c r="AP77" s="616"/>
      <c r="AQ77" s="616"/>
      <c r="AR77" s="616"/>
      <c r="AS77" s="616"/>
      <c r="AT77" s="616"/>
      <c r="AU77" s="616"/>
      <c r="AV77" s="616"/>
      <c r="AW77" s="616"/>
      <c r="AX77" s="617">
        <f t="shared" ref="AX77:AZ77" si="213">AX78+AX79</f>
        <v>0.12</v>
      </c>
      <c r="AY77" s="617">
        <f t="shared" si="213"/>
        <v>0.14789999999999998</v>
      </c>
      <c r="AZ77" s="617">
        <f t="shared" si="213"/>
        <v>5.9159999999999994E-3</v>
      </c>
      <c r="BA77" s="609">
        <f t="shared" si="196"/>
        <v>0</v>
      </c>
      <c r="BB77" s="617">
        <f t="shared" ref="BB77:BB79" si="214">BE77+BH77+BK77+BN77</f>
        <v>0</v>
      </c>
      <c r="BC77" s="617">
        <f t="shared" ref="BC77:BC79" si="215">BF77+BI77+BL77+BO77</f>
        <v>0</v>
      </c>
      <c r="BD77" s="617">
        <f t="shared" ref="BD77:BO77" si="216">BD78+BD79</f>
        <v>0</v>
      </c>
      <c r="BE77" s="617">
        <f t="shared" si="216"/>
        <v>0</v>
      </c>
      <c r="BF77" s="617">
        <f t="shared" si="216"/>
        <v>0</v>
      </c>
      <c r="BG77" s="617">
        <f t="shared" si="216"/>
        <v>0</v>
      </c>
      <c r="BH77" s="617">
        <f t="shared" si="216"/>
        <v>0</v>
      </c>
      <c r="BI77" s="617">
        <f t="shared" si="216"/>
        <v>0</v>
      </c>
      <c r="BJ77" s="617">
        <f t="shared" si="216"/>
        <v>0</v>
      </c>
      <c r="BK77" s="617">
        <f t="shared" si="216"/>
        <v>0</v>
      </c>
      <c r="BL77" s="617">
        <f t="shared" si="216"/>
        <v>0</v>
      </c>
      <c r="BM77" s="617">
        <f t="shared" si="216"/>
        <v>0</v>
      </c>
      <c r="BN77" s="617">
        <f t="shared" si="216"/>
        <v>0</v>
      </c>
      <c r="BO77" s="617">
        <f t="shared" si="216"/>
        <v>0</v>
      </c>
      <c r="BP77" s="2256">
        <f>BP78+BP79</f>
        <v>0.12</v>
      </c>
      <c r="BQ77" s="2256">
        <f t="shared" ref="BQ77:CZ77" si="217">BQ78+BQ79</f>
        <v>0.14789999999999998</v>
      </c>
      <c r="BR77" s="2256">
        <f t="shared" si="217"/>
        <v>6.1526399999999992E-3</v>
      </c>
      <c r="BS77" s="770">
        <f t="shared" si="217"/>
        <v>0</v>
      </c>
      <c r="BT77" s="770">
        <f t="shared" si="217"/>
        <v>0</v>
      </c>
      <c r="BU77" s="770">
        <f t="shared" si="217"/>
        <v>0</v>
      </c>
      <c r="BV77" s="770">
        <f>BV78+BV79</f>
        <v>0</v>
      </c>
      <c r="BW77" s="770">
        <f t="shared" si="217"/>
        <v>0</v>
      </c>
      <c r="BX77" s="770">
        <f t="shared" si="217"/>
        <v>0</v>
      </c>
      <c r="BY77" s="770">
        <f t="shared" si="217"/>
        <v>0</v>
      </c>
      <c r="BZ77" s="770">
        <f t="shared" si="217"/>
        <v>0</v>
      </c>
      <c r="CA77" s="770">
        <f t="shared" si="217"/>
        <v>0</v>
      </c>
      <c r="CB77" s="808">
        <f t="shared" ref="CB77:CB79" si="218">CH77+CN77+CX77+CY77+CZ77</f>
        <v>1.59</v>
      </c>
      <c r="CC77" s="770">
        <f t="shared" si="217"/>
        <v>0</v>
      </c>
      <c r="CD77" s="770">
        <f t="shared" si="217"/>
        <v>0</v>
      </c>
      <c r="CE77" s="770">
        <f t="shared" si="217"/>
        <v>0</v>
      </c>
      <c r="CF77" s="770">
        <f t="shared" si="217"/>
        <v>0</v>
      </c>
      <c r="CG77" s="770">
        <f t="shared" si="217"/>
        <v>0</v>
      </c>
      <c r="CH77" s="770">
        <f t="shared" si="217"/>
        <v>0</v>
      </c>
      <c r="CI77" s="770">
        <f t="shared" si="217"/>
        <v>0</v>
      </c>
      <c r="CJ77" s="770">
        <f t="shared" si="217"/>
        <v>0</v>
      </c>
      <c r="CK77" s="770">
        <f t="shared" si="217"/>
        <v>0</v>
      </c>
      <c r="CL77" s="770">
        <f t="shared" si="217"/>
        <v>0</v>
      </c>
      <c r="CM77" s="2256">
        <f t="shared" si="217"/>
        <v>1.59</v>
      </c>
      <c r="CN77" s="770">
        <f t="shared" ref="CN77:CW77" si="219">CN78+CN79</f>
        <v>1.59</v>
      </c>
      <c r="CO77" s="770">
        <f t="shared" si="219"/>
        <v>0</v>
      </c>
      <c r="CP77" s="770">
        <f t="shared" si="219"/>
        <v>0</v>
      </c>
      <c r="CQ77" s="770">
        <f t="shared" si="219"/>
        <v>0</v>
      </c>
      <c r="CR77" s="770">
        <f t="shared" si="219"/>
        <v>1.59</v>
      </c>
      <c r="CS77" s="770">
        <f t="shared" si="219"/>
        <v>0</v>
      </c>
      <c r="CT77" s="770">
        <f t="shared" si="219"/>
        <v>0</v>
      </c>
      <c r="CU77" s="770">
        <f t="shared" si="219"/>
        <v>0</v>
      </c>
      <c r="CV77" s="770">
        <f t="shared" si="219"/>
        <v>0</v>
      </c>
      <c r="CW77" s="770">
        <f t="shared" si="219"/>
        <v>0</v>
      </c>
      <c r="CX77" s="770">
        <f t="shared" si="217"/>
        <v>0</v>
      </c>
      <c r="CY77" s="770">
        <f t="shared" si="217"/>
        <v>0</v>
      </c>
      <c r="CZ77" s="770">
        <f t="shared" si="217"/>
        <v>0</v>
      </c>
      <c r="DA77" s="360" t="s">
        <v>244</v>
      </c>
    </row>
    <row r="78" spans="2:107" ht="55.5" customHeight="1" outlineLevel="1">
      <c r="B78" s="368"/>
      <c r="C78" s="368"/>
      <c r="D78" s="593" t="s">
        <v>251</v>
      </c>
      <c r="E78" s="827" t="s">
        <v>483</v>
      </c>
      <c r="F78" s="566" t="s">
        <v>287</v>
      </c>
      <c r="G78" s="609">
        <f t="shared" si="212"/>
        <v>0</v>
      </c>
      <c r="H78" s="609">
        <v>0</v>
      </c>
      <c r="I78" s="617">
        <v>0</v>
      </c>
      <c r="J78" s="617">
        <v>0</v>
      </c>
      <c r="K78" s="475"/>
      <c r="L78" s="392"/>
      <c r="M78" s="392"/>
      <c r="N78" s="475"/>
      <c r="O78" s="392"/>
      <c r="P78" s="392"/>
      <c r="Q78" s="475"/>
      <c r="R78" s="392"/>
      <c r="S78" s="392"/>
      <c r="T78" s="324"/>
      <c r="U78" s="324"/>
      <c r="V78" s="324"/>
      <c r="W78" s="609">
        <v>0</v>
      </c>
      <c r="X78" s="617">
        <v>0</v>
      </c>
      <c r="Y78" s="617">
        <v>0</v>
      </c>
      <c r="Z78" s="475"/>
      <c r="AA78" s="392">
        <v>0</v>
      </c>
      <c r="AB78" s="392">
        <v>0</v>
      </c>
      <c r="AC78" s="324"/>
      <c r="AD78" s="324"/>
      <c r="AE78" s="324"/>
      <c r="AF78" s="324"/>
      <c r="AG78" s="324"/>
      <c r="AH78" s="324"/>
      <c r="AI78" s="324"/>
      <c r="AJ78" s="324"/>
      <c r="AK78" s="324"/>
      <c r="AL78" s="609">
        <f t="shared" si="195"/>
        <v>0</v>
      </c>
      <c r="AM78" s="617">
        <f t="shared" si="206"/>
        <v>0</v>
      </c>
      <c r="AN78" s="617">
        <f t="shared" si="207"/>
        <v>0</v>
      </c>
      <c r="AO78" s="475"/>
      <c r="AP78" s="392"/>
      <c r="AQ78" s="392"/>
      <c r="AR78" s="475"/>
      <c r="AS78" s="392"/>
      <c r="AT78" s="392"/>
      <c r="AU78" s="475"/>
      <c r="AV78" s="392"/>
      <c r="AW78" s="392"/>
      <c r="AX78" s="324"/>
      <c r="AY78" s="324"/>
      <c r="AZ78" s="324"/>
      <c r="BA78" s="609">
        <f t="shared" si="196"/>
        <v>0</v>
      </c>
      <c r="BB78" s="617">
        <f t="shared" si="214"/>
        <v>0</v>
      </c>
      <c r="BC78" s="617">
        <f t="shared" si="215"/>
        <v>0</v>
      </c>
      <c r="BD78" s="475"/>
      <c r="BE78" s="392">
        <f t="shared" ref="BE78:BE79" si="220">BD78*0.85*1.45</f>
        <v>0</v>
      </c>
      <c r="BF78" s="392">
        <f>BD78*'Ф-2-Перечень меропр с прям затр'!GA26</f>
        <v>0</v>
      </c>
      <c r="BG78" s="324"/>
      <c r="BH78" s="324"/>
      <c r="BI78" s="324"/>
      <c r="BJ78" s="324"/>
      <c r="BK78" s="324"/>
      <c r="BL78" s="324"/>
      <c r="BM78" s="324"/>
      <c r="BN78" s="324"/>
      <c r="BO78" s="324"/>
      <c r="BP78" s="2256"/>
      <c r="BQ78" s="2403">
        <f>BP78*0.76*1.49</f>
        <v>0</v>
      </c>
      <c r="BR78" s="2238"/>
      <c r="BS78" s="808"/>
      <c r="BT78" s="955">
        <f>BS78*0.76*1.49</f>
        <v>0</v>
      </c>
      <c r="BU78" s="694"/>
      <c r="BV78" s="808"/>
      <c r="BW78" s="955">
        <f>BV78*0.76*1.49</f>
        <v>0</v>
      </c>
      <c r="BX78" s="694"/>
      <c r="BY78" s="808"/>
      <c r="BZ78" s="955">
        <f>BY78*0.76*1.49</f>
        <v>0</v>
      </c>
      <c r="CA78" s="694"/>
      <c r="CB78" s="808">
        <f t="shared" si="218"/>
        <v>0</v>
      </c>
      <c r="CC78" s="611">
        <f>CD78+CE78+CF78+CG78</f>
        <v>0</v>
      </c>
      <c r="CD78" s="478"/>
      <c r="CE78" s="478"/>
      <c r="CF78" s="478"/>
      <c r="CG78" s="324"/>
      <c r="CH78" s="611"/>
      <c r="CI78" s="324"/>
      <c r="CJ78" s="324"/>
      <c r="CK78" s="324"/>
      <c r="CL78" s="324"/>
      <c r="CM78" s="2256"/>
      <c r="CN78" s="611">
        <f>CO78+CP78+CQ78+CR78</f>
        <v>0</v>
      </c>
      <c r="CO78" s="478"/>
      <c r="CP78" s="478"/>
      <c r="CQ78" s="478"/>
      <c r="CR78" s="324"/>
      <c r="CS78" s="611"/>
      <c r="CT78" s="324"/>
      <c r="CU78" s="324"/>
      <c r="CV78" s="324"/>
      <c r="CW78" s="324"/>
      <c r="CX78" s="770"/>
      <c r="CY78" s="770"/>
      <c r="CZ78" s="770"/>
      <c r="DA78" s="360" t="s">
        <v>244</v>
      </c>
    </row>
    <row r="79" spans="2:107" ht="51" customHeight="1" outlineLevel="1" thickBot="1">
      <c r="B79" s="368"/>
      <c r="C79" s="368"/>
      <c r="D79" s="1006" t="s">
        <v>252</v>
      </c>
      <c r="E79" s="827" t="s">
        <v>480</v>
      </c>
      <c r="F79" s="1027" t="s">
        <v>287</v>
      </c>
      <c r="G79" s="609">
        <f t="shared" si="212"/>
        <v>0.12</v>
      </c>
      <c r="H79" s="609">
        <v>0</v>
      </c>
      <c r="I79" s="617">
        <v>0</v>
      </c>
      <c r="J79" s="617">
        <v>0</v>
      </c>
      <c r="K79" s="479"/>
      <c r="L79" s="1039"/>
      <c r="M79" s="1039"/>
      <c r="N79" s="479"/>
      <c r="O79" s="1039"/>
      <c r="P79" s="1039"/>
      <c r="Q79" s="479"/>
      <c r="R79" s="1039"/>
      <c r="S79" s="1039"/>
      <c r="T79" s="1029"/>
      <c r="U79" s="1029"/>
      <c r="W79" s="1028">
        <v>0</v>
      </c>
      <c r="X79" s="617">
        <v>0</v>
      </c>
      <c r="Y79" s="617">
        <v>0</v>
      </c>
      <c r="Z79" s="479"/>
      <c r="AA79" s="1039">
        <v>0</v>
      </c>
      <c r="AB79" s="1039">
        <v>0</v>
      </c>
      <c r="AC79" s="1029"/>
      <c r="AD79" s="1029"/>
      <c r="AE79" s="1029"/>
      <c r="AF79" s="1029"/>
      <c r="AG79" s="1029"/>
      <c r="AH79" s="1029"/>
      <c r="AI79" s="1029"/>
      <c r="AJ79" s="1029"/>
      <c r="AK79" s="1029"/>
      <c r="AL79" s="609">
        <f t="shared" si="195"/>
        <v>0.12</v>
      </c>
      <c r="AM79" s="617">
        <f t="shared" si="206"/>
        <v>0.14789999999999998</v>
      </c>
      <c r="AN79" s="617">
        <f t="shared" si="207"/>
        <v>5.9159999999999994E-3</v>
      </c>
      <c r="AO79" s="479"/>
      <c r="AP79" s="1039"/>
      <c r="AQ79" s="1039"/>
      <c r="AR79" s="479"/>
      <c r="AS79" s="1039"/>
      <c r="AT79" s="1039"/>
      <c r="AU79" s="479"/>
      <c r="AV79" s="1039"/>
      <c r="AW79" s="1039"/>
      <c r="AX79" s="1029">
        <v>0.12</v>
      </c>
      <c r="AY79" s="1029">
        <v>0.14789999999999998</v>
      </c>
      <c r="AZ79" s="1041">
        <f>AX79*'Ф-2-Перечень меропр с прям затр'!EU27</f>
        <v>5.9159999999999994E-3</v>
      </c>
      <c r="BA79" s="1028">
        <f t="shared" si="196"/>
        <v>0</v>
      </c>
      <c r="BB79" s="617">
        <f t="shared" si="214"/>
        <v>0</v>
      </c>
      <c r="BC79" s="617">
        <f t="shared" si="215"/>
        <v>0</v>
      </c>
      <c r="BD79" s="479"/>
      <c r="BE79" s="1039">
        <f t="shared" si="220"/>
        <v>0</v>
      </c>
      <c r="BF79" s="1039">
        <f>BD79*'Ф-2-Перечень меропр с прям затр'!GA27</f>
        <v>0</v>
      </c>
      <c r="BG79" s="1029"/>
      <c r="BH79" s="1029"/>
      <c r="BI79" s="1029"/>
      <c r="BJ79" s="1029"/>
      <c r="BK79" s="1029"/>
      <c r="BL79" s="1029"/>
      <c r="BM79" s="1029"/>
      <c r="BN79" s="1029"/>
      <c r="BO79" s="1029"/>
      <c r="BP79" s="2332">
        <v>0.12</v>
      </c>
      <c r="BQ79" s="2405">
        <f t="shared" ref="BQ79" si="221">BP79*0.85*1.45</f>
        <v>0.14789999999999998</v>
      </c>
      <c r="BR79" s="2296">
        <f>BP79*'Ф-2-Перечень меропр с прям затр'!EM27</f>
        <v>6.1526399999999992E-3</v>
      </c>
      <c r="BS79" s="1048"/>
      <c r="BT79" s="1041">
        <f t="shared" ref="BT79" si="222">BS79*0.85*1.45</f>
        <v>0</v>
      </c>
      <c r="BU79" s="1030"/>
      <c r="BV79" s="1048"/>
      <c r="BW79" s="1041">
        <f t="shared" ref="BW79" si="223">BV79*0.85*1.45</f>
        <v>0</v>
      </c>
      <c r="BX79" s="1030"/>
      <c r="BY79" s="1048"/>
      <c r="BZ79" s="1041">
        <f t="shared" ref="BZ79" si="224">BY79*0.85*1.45</f>
        <v>0</v>
      </c>
      <c r="CA79" s="1030"/>
      <c r="CB79" s="808">
        <f t="shared" si="218"/>
        <v>1.59</v>
      </c>
      <c r="CC79" s="611">
        <f>CD79+CE79+CF79+CG79</f>
        <v>0</v>
      </c>
      <c r="CD79" s="480"/>
      <c r="CE79" s="480"/>
      <c r="CF79" s="480"/>
      <c r="CG79" s="1029"/>
      <c r="CH79" s="611"/>
      <c r="CI79" s="1029"/>
      <c r="CJ79" s="1029"/>
      <c r="CK79" s="1029"/>
      <c r="CL79" s="1029"/>
      <c r="CM79" s="2332">
        <v>1.59</v>
      </c>
      <c r="CN79" s="611">
        <f>CO79+CP79+CQ79+CR79</f>
        <v>1.59</v>
      </c>
      <c r="CO79" s="480"/>
      <c r="CP79" s="480"/>
      <c r="CQ79" s="480"/>
      <c r="CR79" s="1029">
        <f>1.59</f>
        <v>1.59</v>
      </c>
      <c r="CS79" s="611"/>
      <c r="CT79" s="1029"/>
      <c r="CU79" s="1029"/>
      <c r="CV79" s="1029"/>
      <c r="CW79" s="1029"/>
      <c r="CX79" s="799"/>
      <c r="CY79" s="799"/>
      <c r="CZ79" s="799"/>
      <c r="DA79" s="360" t="s">
        <v>244</v>
      </c>
    </row>
    <row r="80" spans="2:107" s="1062" customFormat="1" ht="16.5" customHeight="1" outlineLevel="1" thickBot="1">
      <c r="B80" s="1042"/>
      <c r="C80" s="1043"/>
      <c r="D80" s="1043"/>
      <c r="E80" s="1044" t="s">
        <v>1</v>
      </c>
      <c r="F80" s="1043"/>
      <c r="G80" s="1045"/>
      <c r="H80" s="1036"/>
      <c r="I80" s="1036">
        <v>0</v>
      </c>
      <c r="J80" s="1036">
        <v>0</v>
      </c>
      <c r="K80" s="1036"/>
      <c r="L80" s="1036">
        <v>0</v>
      </c>
      <c r="M80" s="1036">
        <v>0</v>
      </c>
      <c r="N80" s="1036"/>
      <c r="O80" s="1036">
        <v>0</v>
      </c>
      <c r="P80" s="1036">
        <v>0</v>
      </c>
      <c r="Q80" s="1036"/>
      <c r="R80" s="1036">
        <v>0</v>
      </c>
      <c r="S80" s="1036">
        <v>0</v>
      </c>
      <c r="T80" s="1036"/>
      <c r="U80" s="1036">
        <v>0</v>
      </c>
      <c r="V80" s="1036">
        <v>0</v>
      </c>
      <c r="W80" s="1036"/>
      <c r="X80" s="1036">
        <v>0</v>
      </c>
      <c r="Y80" s="1036">
        <v>0</v>
      </c>
      <c r="Z80" s="1036"/>
      <c r="AA80" s="1036">
        <v>0</v>
      </c>
      <c r="AB80" s="1036">
        <v>0</v>
      </c>
      <c r="AC80" s="1036"/>
      <c r="AD80" s="1036">
        <v>0</v>
      </c>
      <c r="AE80" s="1036">
        <v>0</v>
      </c>
      <c r="AF80" s="1036"/>
      <c r="AG80" s="1036">
        <v>0</v>
      </c>
      <c r="AH80" s="1036">
        <v>0</v>
      </c>
      <c r="AI80" s="1036"/>
      <c r="AJ80" s="1036">
        <v>0</v>
      </c>
      <c r="AK80" s="1036">
        <v>0</v>
      </c>
      <c r="AL80" s="1036"/>
      <c r="AM80" s="1036">
        <f>AM64+AM72+AM77</f>
        <v>0.14789999999999998</v>
      </c>
      <c r="AN80" s="1036">
        <f>AN64+AN72+AN77</f>
        <v>5.9159999999999994E-3</v>
      </c>
      <c r="AO80" s="1036"/>
      <c r="AP80" s="1036">
        <f>AP64+AP72+AP77</f>
        <v>0</v>
      </c>
      <c r="AQ80" s="1036">
        <f>AQ64+AQ72+AQ77</f>
        <v>0</v>
      </c>
      <c r="AR80" s="1036"/>
      <c r="AS80" s="1036">
        <f>AS64+AS72+AS77</f>
        <v>0</v>
      </c>
      <c r="AT80" s="1036">
        <f>AT64+AT72+AT77</f>
        <v>0</v>
      </c>
      <c r="AU80" s="1036"/>
      <c r="AV80" s="1036">
        <f>AV64+AV72+AV77</f>
        <v>0</v>
      </c>
      <c r="AW80" s="1036">
        <f>AW64+AW72+AW77</f>
        <v>0</v>
      </c>
      <c r="AX80" s="1036"/>
      <c r="AY80" s="1036">
        <f>AY64+AY72+AY77</f>
        <v>0.14789999999999998</v>
      </c>
      <c r="AZ80" s="1036">
        <f>AZ64+AZ72+AZ77</f>
        <v>5.9159999999999994E-3</v>
      </c>
      <c r="BA80" s="1036"/>
      <c r="BB80" s="1036">
        <f>BB64+BB72+BB77</f>
        <v>0</v>
      </c>
      <c r="BC80" s="1036">
        <f>BC64+BC72+BC77</f>
        <v>0</v>
      </c>
      <c r="BD80" s="1036"/>
      <c r="BE80" s="1036">
        <f>BE64+BE72+BE77</f>
        <v>0</v>
      </c>
      <c r="BF80" s="1036">
        <f>BF64+BF72+BF77</f>
        <v>0</v>
      </c>
      <c r="BG80" s="1036"/>
      <c r="BH80" s="1036">
        <f>BH64+BH72+BH77</f>
        <v>0</v>
      </c>
      <c r="BI80" s="1036">
        <f>BI64+BI72+BI77</f>
        <v>0</v>
      </c>
      <c r="BJ80" s="1036"/>
      <c r="BK80" s="1036">
        <f>BK64+BK72+BK77</f>
        <v>0</v>
      </c>
      <c r="BL80" s="1036">
        <f>BL64+BL72+BL77</f>
        <v>0</v>
      </c>
      <c r="BM80" s="1036"/>
      <c r="BN80" s="1036">
        <f>BN64+BN72+BN77</f>
        <v>0</v>
      </c>
      <c r="BO80" s="1036">
        <f>BO64+BO72+BO77</f>
        <v>0</v>
      </c>
      <c r="BP80" s="2394"/>
      <c r="BQ80" s="2394">
        <v>0</v>
      </c>
      <c r="BR80" s="2394">
        <v>0</v>
      </c>
      <c r="BS80" s="1036"/>
      <c r="BT80" s="1036">
        <f>BT64+BT72+BT77</f>
        <v>0</v>
      </c>
      <c r="BU80" s="1036">
        <f>BU64+BU72+BU77</f>
        <v>0</v>
      </c>
      <c r="BV80" s="1036"/>
      <c r="BW80" s="1036">
        <f>BW64+BW72+BW77</f>
        <v>0</v>
      </c>
      <c r="BX80" s="1036">
        <f>BX64+BX72+BX77</f>
        <v>0</v>
      </c>
      <c r="BY80" s="1036"/>
      <c r="BZ80" s="1036">
        <f t="shared" ref="BZ80:CZ80" si="225">BZ64+BZ72+BZ77</f>
        <v>0</v>
      </c>
      <c r="CA80" s="1036">
        <f t="shared" si="225"/>
        <v>0</v>
      </c>
      <c r="CB80" s="1036"/>
      <c r="CC80" s="1036">
        <f>CC64+CC72+CC77</f>
        <v>0</v>
      </c>
      <c r="CD80" s="1036">
        <f t="shared" si="225"/>
        <v>0</v>
      </c>
      <c r="CE80" s="1036">
        <f t="shared" si="225"/>
        <v>0</v>
      </c>
      <c r="CF80" s="1036">
        <f t="shared" si="225"/>
        <v>0</v>
      </c>
      <c r="CG80" s="1036">
        <f t="shared" si="225"/>
        <v>0</v>
      </c>
      <c r="CH80" s="1036">
        <f t="shared" si="225"/>
        <v>0</v>
      </c>
      <c r="CI80" s="1036">
        <f t="shared" si="225"/>
        <v>0</v>
      </c>
      <c r="CJ80" s="1036">
        <f t="shared" si="225"/>
        <v>0</v>
      </c>
      <c r="CK80" s="1036">
        <f t="shared" si="225"/>
        <v>0</v>
      </c>
      <c r="CL80" s="1036">
        <f t="shared" si="225"/>
        <v>0</v>
      </c>
      <c r="CM80" s="2394">
        <f t="shared" si="225"/>
        <v>1.59</v>
      </c>
      <c r="CN80" s="1036">
        <f>CN64+CN72+CN77</f>
        <v>1.59</v>
      </c>
      <c r="CO80" s="1036">
        <f t="shared" ref="CO80:CW80" si="226">CO64+CO72+CO77</f>
        <v>0</v>
      </c>
      <c r="CP80" s="1036">
        <f t="shared" si="226"/>
        <v>0</v>
      </c>
      <c r="CQ80" s="1036">
        <f t="shared" si="226"/>
        <v>0</v>
      </c>
      <c r="CR80" s="1036">
        <f t="shared" si="226"/>
        <v>1.59</v>
      </c>
      <c r="CS80" s="1036">
        <f t="shared" si="226"/>
        <v>0</v>
      </c>
      <c r="CT80" s="1036">
        <f t="shared" si="226"/>
        <v>0</v>
      </c>
      <c r="CU80" s="1036">
        <f t="shared" si="226"/>
        <v>0</v>
      </c>
      <c r="CV80" s="1036">
        <f t="shared" si="226"/>
        <v>0</v>
      </c>
      <c r="CW80" s="1036">
        <f t="shared" si="226"/>
        <v>0</v>
      </c>
      <c r="CX80" s="1036">
        <f t="shared" si="225"/>
        <v>0</v>
      </c>
      <c r="CY80" s="1036">
        <f t="shared" si="225"/>
        <v>0</v>
      </c>
      <c r="CZ80" s="1046">
        <f t="shared" si="225"/>
        <v>0</v>
      </c>
    </row>
    <row r="81" spans="2:106" ht="21.75" thickBot="1">
      <c r="B81" s="1049" t="s">
        <v>329</v>
      </c>
      <c r="C81" s="1050"/>
      <c r="D81" s="1050"/>
      <c r="E81" s="1050"/>
      <c r="F81" s="1051"/>
      <c r="G81" s="1051"/>
      <c r="H81" s="1051"/>
      <c r="I81" s="1051"/>
      <c r="J81" s="1051"/>
      <c r="K81" s="1051"/>
      <c r="L81" s="1051"/>
      <c r="M81" s="1051"/>
      <c r="N81" s="1051"/>
      <c r="O81" s="1051"/>
      <c r="P81" s="1051"/>
      <c r="Q81" s="1051"/>
      <c r="R81" s="1051"/>
      <c r="S81" s="1051"/>
      <c r="T81" s="1051"/>
      <c r="U81" s="1051"/>
      <c r="V81" s="1051"/>
      <c r="W81" s="1051"/>
      <c r="X81" s="1051"/>
      <c r="Y81" s="1051"/>
      <c r="Z81" s="1051"/>
      <c r="AA81" s="1051"/>
      <c r="AB81" s="1051"/>
      <c r="AC81" s="1051"/>
      <c r="AD81" s="1051"/>
      <c r="AE81" s="1051"/>
      <c r="AF81" s="1051"/>
      <c r="AG81" s="1051"/>
      <c r="AH81" s="1051"/>
      <c r="AI81" s="1051"/>
      <c r="AJ81" s="1051"/>
      <c r="AK81" s="1051"/>
      <c r="AL81" s="1051"/>
      <c r="AM81" s="1051"/>
      <c r="AN81" s="1051"/>
      <c r="AO81" s="1051"/>
      <c r="AP81" s="1051"/>
      <c r="AQ81" s="1051"/>
      <c r="AR81" s="1051"/>
      <c r="AS81" s="1051"/>
      <c r="AT81" s="1051"/>
      <c r="AU81" s="1051"/>
      <c r="AV81" s="1051"/>
      <c r="AW81" s="1051"/>
      <c r="AX81" s="1051"/>
      <c r="AY81" s="1051"/>
      <c r="AZ81" s="1051"/>
      <c r="BA81" s="1051"/>
      <c r="BB81" s="1051"/>
      <c r="BC81" s="1051"/>
      <c r="BD81" s="1051"/>
      <c r="BE81" s="1051"/>
      <c r="BF81" s="1051"/>
      <c r="BG81" s="1051"/>
      <c r="BH81" s="1051"/>
      <c r="BI81" s="1051"/>
      <c r="BJ81" s="1051"/>
      <c r="BK81" s="1051"/>
      <c r="BL81" s="1051"/>
      <c r="BM81" s="1051"/>
      <c r="BN81" s="1051"/>
      <c r="BO81" s="1051"/>
      <c r="BP81" s="2409"/>
      <c r="BQ81" s="2409"/>
      <c r="BR81" s="2409"/>
      <c r="BS81" s="1051"/>
      <c r="BT81" s="1051"/>
      <c r="BU81" s="1051"/>
      <c r="BV81" s="1051"/>
      <c r="BW81" s="1051"/>
      <c r="BX81" s="1051"/>
      <c r="BY81" s="1051"/>
      <c r="BZ81" s="1051"/>
      <c r="CA81" s="1051"/>
      <c r="CB81" s="1051"/>
      <c r="CC81" s="1052"/>
      <c r="CD81" s="1052"/>
      <c r="CE81" s="1052"/>
      <c r="CF81" s="1052"/>
      <c r="CG81" s="1052"/>
      <c r="CH81" s="1052"/>
      <c r="CI81" s="1052"/>
      <c r="CJ81" s="1052"/>
      <c r="CK81" s="1052"/>
      <c r="CL81" s="1052"/>
      <c r="CM81" s="2426"/>
      <c r="CN81" s="1052"/>
      <c r="CO81" s="1052"/>
      <c r="CP81" s="1052"/>
      <c r="CQ81" s="1052"/>
      <c r="CR81" s="1052"/>
      <c r="CS81" s="1052"/>
      <c r="CT81" s="1052"/>
      <c r="CU81" s="1052"/>
      <c r="CV81" s="1052"/>
      <c r="CW81" s="1052"/>
      <c r="CX81" s="1052"/>
      <c r="CY81" s="1052"/>
      <c r="CZ81" s="1053"/>
    </row>
    <row r="82" spans="2:106" ht="66" hidden="1" customHeight="1" outlineLevel="1">
      <c r="B82" s="381"/>
      <c r="C82" s="381"/>
      <c r="D82" s="382">
        <v>1</v>
      </c>
      <c r="E82" s="373" t="s">
        <v>171</v>
      </c>
      <c r="F82" s="18" t="s">
        <v>313</v>
      </c>
      <c r="G82" s="18"/>
      <c r="H82" s="117">
        <v>0</v>
      </c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117">
        <v>0</v>
      </c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117">
        <f>AO82+AR82+AU82+AX82</f>
        <v>0</v>
      </c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117">
        <f>BD82+BG82+BJ82+BM82</f>
        <v>0</v>
      </c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2319"/>
      <c r="BQ82" s="2319"/>
      <c r="BR82" s="2319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2319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240"/>
      <c r="CY82" s="240"/>
      <c r="CZ82" s="240"/>
    </row>
    <row r="83" spans="2:106" ht="33" hidden="1" customHeight="1" outlineLevel="1">
      <c r="B83" s="383"/>
      <c r="C83" s="383"/>
      <c r="D83" s="345"/>
      <c r="E83" s="374"/>
      <c r="F83" s="23" t="s">
        <v>172</v>
      </c>
      <c r="G83" s="23"/>
      <c r="H83" s="86">
        <v>0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86">
        <v>0</v>
      </c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86">
        <f t="shared" ref="AL83:AL97" si="227">AO83+AR83+AU83+AX83</f>
        <v>0</v>
      </c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86">
        <f t="shared" ref="BA83:BA97" si="228">BD83+BG83+BJ83+BM83</f>
        <v>0</v>
      </c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239"/>
      <c r="BQ83" s="2239"/>
      <c r="BR83" s="2239"/>
      <c r="BS83" s="210"/>
      <c r="BT83" s="210"/>
      <c r="BU83" s="210"/>
      <c r="BV83" s="210"/>
      <c r="BW83" s="210"/>
      <c r="BX83" s="210"/>
      <c r="BY83" s="210"/>
      <c r="BZ83" s="210"/>
      <c r="CA83" s="210"/>
      <c r="CB83" s="210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239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10"/>
      <c r="CY83" s="210"/>
      <c r="CZ83" s="210"/>
    </row>
    <row r="84" spans="2:106" ht="15.75" hidden="1" customHeight="1" outlineLevel="1">
      <c r="B84" s="384"/>
      <c r="C84" s="384"/>
      <c r="D84" s="345">
        <v>2</v>
      </c>
      <c r="E84" s="118" t="s">
        <v>53</v>
      </c>
      <c r="F84" s="23" t="s">
        <v>313</v>
      </c>
      <c r="G84" s="23"/>
      <c r="H84" s="86">
        <v>0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86">
        <v>0</v>
      </c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86">
        <f t="shared" si="227"/>
        <v>0</v>
      </c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86">
        <f t="shared" si="228"/>
        <v>0</v>
      </c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239"/>
      <c r="BQ84" s="2239"/>
      <c r="BR84" s="2239"/>
      <c r="BS84" s="210"/>
      <c r="BT84" s="210"/>
      <c r="BU84" s="210"/>
      <c r="BV84" s="210"/>
      <c r="BW84" s="210"/>
      <c r="BX84" s="210"/>
      <c r="BY84" s="210"/>
      <c r="BZ84" s="210"/>
      <c r="CA84" s="210"/>
      <c r="CB84" s="210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239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10"/>
      <c r="CY84" s="210"/>
      <c r="CZ84" s="210"/>
    </row>
    <row r="85" spans="2:106" ht="15.75" hidden="1" customHeight="1" outlineLevel="1">
      <c r="B85" s="383"/>
      <c r="C85" s="383"/>
      <c r="D85" s="345"/>
      <c r="E85" s="118"/>
      <c r="F85" s="23" t="s">
        <v>172</v>
      </c>
      <c r="G85" s="23"/>
      <c r="H85" s="86">
        <v>0</v>
      </c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86">
        <v>0</v>
      </c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86">
        <f t="shared" si="227"/>
        <v>0</v>
      </c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86">
        <f t="shared" si="228"/>
        <v>0</v>
      </c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2216"/>
      <c r="BQ85" s="2216"/>
      <c r="BR85" s="2216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2216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85"/>
      <c r="CY85" s="85"/>
      <c r="CZ85" s="85"/>
    </row>
    <row r="86" spans="2:106" ht="15.75" hidden="1" customHeight="1" outlineLevel="1">
      <c r="B86" s="384"/>
      <c r="C86" s="384"/>
      <c r="D86" s="345">
        <v>3</v>
      </c>
      <c r="E86" s="118" t="s">
        <v>54</v>
      </c>
      <c r="F86" s="23" t="s">
        <v>313</v>
      </c>
      <c r="G86" s="23"/>
      <c r="H86" s="86">
        <v>0</v>
      </c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86">
        <v>0</v>
      </c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86">
        <f t="shared" si="227"/>
        <v>0</v>
      </c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86">
        <f t="shared" si="228"/>
        <v>0</v>
      </c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2216"/>
      <c r="BQ86" s="2216"/>
      <c r="BR86" s="2216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2216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85"/>
      <c r="CY86" s="85"/>
      <c r="CZ86" s="85"/>
    </row>
    <row r="87" spans="2:106" ht="15.75" hidden="1" customHeight="1" outlineLevel="1">
      <c r="B87" s="383"/>
      <c r="C87" s="383"/>
      <c r="D87" s="345"/>
      <c r="E87" s="118"/>
      <c r="F87" s="23" t="s">
        <v>172</v>
      </c>
      <c r="G87" s="23"/>
      <c r="H87" s="86">
        <v>0</v>
      </c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86">
        <v>0</v>
      </c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86">
        <f t="shared" si="227"/>
        <v>0</v>
      </c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86">
        <f t="shared" si="228"/>
        <v>0</v>
      </c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2216"/>
      <c r="BQ87" s="2216"/>
      <c r="BR87" s="2216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2216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85"/>
      <c r="CY87" s="85"/>
      <c r="CZ87" s="85"/>
    </row>
    <row r="88" spans="2:106" ht="30.75" hidden="1" customHeight="1" outlineLevel="1">
      <c r="B88" s="384"/>
      <c r="C88" s="384"/>
      <c r="D88" s="345">
        <v>4</v>
      </c>
      <c r="E88" s="118" t="s">
        <v>55</v>
      </c>
      <c r="F88" s="23" t="s">
        <v>313</v>
      </c>
      <c r="G88" s="23"/>
      <c r="H88" s="86">
        <v>0</v>
      </c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86">
        <v>0</v>
      </c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86">
        <f t="shared" si="227"/>
        <v>0</v>
      </c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86">
        <f t="shared" si="228"/>
        <v>0</v>
      </c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2216"/>
      <c r="BQ88" s="2216"/>
      <c r="BR88" s="2216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2216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85"/>
      <c r="CY88" s="85"/>
      <c r="CZ88" s="85"/>
    </row>
    <row r="89" spans="2:106" ht="27.75" hidden="1" customHeight="1" outlineLevel="1">
      <c r="B89" s="383"/>
      <c r="C89" s="383"/>
      <c r="D89" s="345"/>
      <c r="E89" s="118"/>
      <c r="F89" s="23" t="s">
        <v>172</v>
      </c>
      <c r="G89" s="23"/>
      <c r="H89" s="86">
        <v>0</v>
      </c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86">
        <v>0</v>
      </c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86">
        <f t="shared" si="227"/>
        <v>0</v>
      </c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86">
        <f t="shared" si="228"/>
        <v>0</v>
      </c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2216"/>
      <c r="BQ89" s="2216"/>
      <c r="BR89" s="2216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2216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85"/>
      <c r="CY89" s="85"/>
      <c r="CZ89" s="85"/>
    </row>
    <row r="90" spans="2:106" ht="63.75" hidden="1" customHeight="1" outlineLevel="1">
      <c r="B90" s="67"/>
      <c r="C90" s="67"/>
      <c r="D90" s="371">
        <v>5</v>
      </c>
      <c r="E90" s="1013" t="s">
        <v>56</v>
      </c>
      <c r="F90" s="566" t="s">
        <v>313</v>
      </c>
      <c r="G90" s="609">
        <f t="shared" ref="G90:G94" si="229">H90+BP90+BS90+BV90+BY90</f>
        <v>0</v>
      </c>
      <c r="H90" s="609">
        <v>0</v>
      </c>
      <c r="I90" s="617">
        <v>0</v>
      </c>
      <c r="J90" s="617">
        <v>0</v>
      </c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86">
        <v>0</v>
      </c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609">
        <f t="shared" si="227"/>
        <v>0</v>
      </c>
      <c r="AM90" s="617">
        <f t="shared" ref="AM90:AM97" si="230">AP90+AS90+AV90+AY90</f>
        <v>0</v>
      </c>
      <c r="AN90" s="617">
        <f t="shared" ref="AN90:AN97" si="231">AQ90+AT90+AW90+AZ90</f>
        <v>0</v>
      </c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86">
        <f t="shared" si="228"/>
        <v>0</v>
      </c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239"/>
      <c r="BQ90" s="2239"/>
      <c r="BR90" s="2239"/>
      <c r="BS90" s="210"/>
      <c r="BT90" s="210"/>
      <c r="BU90" s="210"/>
      <c r="BV90" s="210"/>
      <c r="BW90" s="210"/>
      <c r="BX90" s="210"/>
      <c r="BY90" s="210"/>
      <c r="BZ90" s="210"/>
      <c r="CA90" s="210"/>
      <c r="CB90" s="808">
        <f t="shared" ref="CB90:CB94" si="232">CC90+CM90+CX90+CY90+CZ90</f>
        <v>0</v>
      </c>
      <c r="CC90" s="611">
        <f t="shared" ref="CC90:CC94" si="233">CD90+CE90+CF90+CG90</f>
        <v>0</v>
      </c>
      <c r="CD90" s="24"/>
      <c r="CE90" s="24"/>
      <c r="CF90" s="617"/>
      <c r="CG90" s="617"/>
      <c r="CH90" s="611"/>
      <c r="CI90" s="24"/>
      <c r="CJ90" s="24"/>
      <c r="CK90" s="24"/>
      <c r="CL90" s="24"/>
      <c r="CM90" s="2401"/>
      <c r="CN90" s="611">
        <f t="shared" ref="CN90:CN94" si="234">CO90+CP90+CQ90+CR90</f>
        <v>0</v>
      </c>
      <c r="CO90" s="24"/>
      <c r="CP90" s="24"/>
      <c r="CQ90" s="617"/>
      <c r="CR90" s="617"/>
      <c r="CS90" s="611"/>
      <c r="CT90" s="24"/>
      <c r="CU90" s="24"/>
      <c r="CV90" s="24"/>
      <c r="CW90" s="24"/>
      <c r="CX90" s="808"/>
      <c r="CY90" s="808"/>
      <c r="CZ90" s="808"/>
    </row>
    <row r="91" spans="2:106" ht="30" hidden="1" customHeight="1" outlineLevel="1">
      <c r="B91" s="384"/>
      <c r="C91" s="384"/>
      <c r="D91" s="345">
        <v>6</v>
      </c>
      <c r="E91" s="118" t="s">
        <v>57</v>
      </c>
      <c r="F91" s="23" t="s">
        <v>313</v>
      </c>
      <c r="G91" s="609">
        <f t="shared" si="229"/>
        <v>0</v>
      </c>
      <c r="H91" s="609">
        <v>0</v>
      </c>
      <c r="I91" s="617">
        <v>0</v>
      </c>
      <c r="J91" s="617">
        <v>0</v>
      </c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86">
        <v>0</v>
      </c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09">
        <f t="shared" si="227"/>
        <v>0</v>
      </c>
      <c r="AM91" s="617">
        <f t="shared" si="230"/>
        <v>0</v>
      </c>
      <c r="AN91" s="617">
        <f t="shared" si="231"/>
        <v>0</v>
      </c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86">
        <f t="shared" si="228"/>
        <v>0</v>
      </c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2216"/>
      <c r="BQ91" s="2216"/>
      <c r="BR91" s="2216"/>
      <c r="BS91" s="85"/>
      <c r="BT91" s="85"/>
      <c r="BU91" s="85"/>
      <c r="BV91" s="85"/>
      <c r="BW91" s="85"/>
      <c r="BX91" s="85"/>
      <c r="BY91" s="85"/>
      <c r="BZ91" s="85"/>
      <c r="CA91" s="85"/>
      <c r="CB91" s="808">
        <f t="shared" si="232"/>
        <v>0</v>
      </c>
      <c r="CC91" s="611">
        <f t="shared" si="233"/>
        <v>0</v>
      </c>
      <c r="CD91" s="67"/>
      <c r="CE91" s="67"/>
      <c r="CF91" s="67"/>
      <c r="CG91" s="67"/>
      <c r="CH91" s="611">
        <f t="shared" ref="CH91:CH95" si="235">CI91+CJ91+CK91+CL91</f>
        <v>0</v>
      </c>
      <c r="CI91" s="67"/>
      <c r="CJ91" s="67"/>
      <c r="CK91" s="67"/>
      <c r="CL91" s="67"/>
      <c r="CM91" s="2216"/>
      <c r="CN91" s="611">
        <f t="shared" si="234"/>
        <v>0</v>
      </c>
      <c r="CO91" s="67"/>
      <c r="CP91" s="67"/>
      <c r="CQ91" s="67"/>
      <c r="CR91" s="67"/>
      <c r="CS91" s="611">
        <f t="shared" ref="CS91:CS97" si="236">CT91+CU91+CV91+CW91</f>
        <v>0</v>
      </c>
      <c r="CT91" s="67"/>
      <c r="CU91" s="67"/>
      <c r="CV91" s="67"/>
      <c r="CW91" s="67"/>
      <c r="CX91" s="85"/>
      <c r="CY91" s="85"/>
      <c r="CZ91" s="85"/>
    </row>
    <row r="92" spans="2:106" ht="35.25" hidden="1" customHeight="1" outlineLevel="1">
      <c r="B92" s="383"/>
      <c r="C92" s="383"/>
      <c r="D92" s="345"/>
      <c r="E92" s="118"/>
      <c r="F92" s="23" t="s">
        <v>172</v>
      </c>
      <c r="G92" s="609">
        <f t="shared" si="229"/>
        <v>0</v>
      </c>
      <c r="H92" s="609">
        <v>0</v>
      </c>
      <c r="I92" s="617">
        <v>0</v>
      </c>
      <c r="J92" s="617">
        <v>0</v>
      </c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86">
        <v>0</v>
      </c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09">
        <f t="shared" si="227"/>
        <v>0</v>
      </c>
      <c r="AM92" s="617">
        <f t="shared" si="230"/>
        <v>0</v>
      </c>
      <c r="AN92" s="617">
        <f t="shared" si="231"/>
        <v>0</v>
      </c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86">
        <f t="shared" si="228"/>
        <v>0</v>
      </c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2216"/>
      <c r="BQ92" s="2216"/>
      <c r="BR92" s="2216"/>
      <c r="BS92" s="85"/>
      <c r="BT92" s="85"/>
      <c r="BU92" s="85"/>
      <c r="BV92" s="85"/>
      <c r="BW92" s="85"/>
      <c r="BX92" s="85"/>
      <c r="BY92" s="85"/>
      <c r="BZ92" s="85"/>
      <c r="CA92" s="85"/>
      <c r="CB92" s="808">
        <f t="shared" si="232"/>
        <v>0</v>
      </c>
      <c r="CC92" s="611">
        <f t="shared" si="233"/>
        <v>0</v>
      </c>
      <c r="CD92" s="67"/>
      <c r="CE92" s="67"/>
      <c r="CF92" s="67"/>
      <c r="CG92" s="67"/>
      <c r="CH92" s="611">
        <f t="shared" si="235"/>
        <v>0</v>
      </c>
      <c r="CI92" s="67"/>
      <c r="CJ92" s="67"/>
      <c r="CK92" s="67"/>
      <c r="CL92" s="67"/>
      <c r="CM92" s="2216"/>
      <c r="CN92" s="611">
        <f t="shared" si="234"/>
        <v>0</v>
      </c>
      <c r="CO92" s="67"/>
      <c r="CP92" s="67"/>
      <c r="CQ92" s="67"/>
      <c r="CR92" s="67"/>
      <c r="CS92" s="611">
        <f t="shared" si="236"/>
        <v>0</v>
      </c>
      <c r="CT92" s="67"/>
      <c r="CU92" s="67"/>
      <c r="CV92" s="67"/>
      <c r="CW92" s="67"/>
      <c r="CX92" s="85"/>
      <c r="CY92" s="85"/>
      <c r="CZ92" s="85"/>
    </row>
    <row r="93" spans="2:106" ht="15.75" hidden="1" customHeight="1" outlineLevel="1">
      <c r="B93" s="384"/>
      <c r="C93" s="384"/>
      <c r="D93" s="345">
        <v>7</v>
      </c>
      <c r="E93" s="118" t="s">
        <v>58</v>
      </c>
      <c r="F93" s="23" t="s">
        <v>313</v>
      </c>
      <c r="G93" s="609">
        <f t="shared" si="229"/>
        <v>0</v>
      </c>
      <c r="H93" s="609">
        <v>0</v>
      </c>
      <c r="I93" s="617">
        <v>0</v>
      </c>
      <c r="J93" s="617">
        <v>0</v>
      </c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86">
        <v>0</v>
      </c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09">
        <f t="shared" si="227"/>
        <v>0</v>
      </c>
      <c r="AM93" s="617">
        <f t="shared" si="230"/>
        <v>0</v>
      </c>
      <c r="AN93" s="617">
        <f t="shared" si="231"/>
        <v>0</v>
      </c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86">
        <f t="shared" si="228"/>
        <v>0</v>
      </c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2216"/>
      <c r="BQ93" s="2216"/>
      <c r="BR93" s="2216"/>
      <c r="BS93" s="85"/>
      <c r="BT93" s="85"/>
      <c r="BU93" s="85"/>
      <c r="BV93" s="85"/>
      <c r="BW93" s="85"/>
      <c r="BX93" s="85"/>
      <c r="BY93" s="85"/>
      <c r="BZ93" s="85"/>
      <c r="CA93" s="85"/>
      <c r="CB93" s="808">
        <f t="shared" si="232"/>
        <v>0</v>
      </c>
      <c r="CC93" s="611">
        <f t="shared" si="233"/>
        <v>0</v>
      </c>
      <c r="CD93" s="67"/>
      <c r="CE93" s="67"/>
      <c r="CF93" s="67"/>
      <c r="CG93" s="67"/>
      <c r="CH93" s="611">
        <f t="shared" si="235"/>
        <v>0</v>
      </c>
      <c r="CI93" s="67"/>
      <c r="CJ93" s="67"/>
      <c r="CK93" s="67"/>
      <c r="CL93" s="67"/>
      <c r="CM93" s="2216"/>
      <c r="CN93" s="611">
        <f t="shared" si="234"/>
        <v>0</v>
      </c>
      <c r="CO93" s="67"/>
      <c r="CP93" s="67"/>
      <c r="CQ93" s="67"/>
      <c r="CR93" s="67"/>
      <c r="CS93" s="611">
        <f t="shared" si="236"/>
        <v>0</v>
      </c>
      <c r="CT93" s="67"/>
      <c r="CU93" s="67"/>
      <c r="CV93" s="67"/>
      <c r="CW93" s="67"/>
      <c r="CX93" s="85"/>
      <c r="CY93" s="85"/>
      <c r="CZ93" s="85"/>
    </row>
    <row r="94" spans="2:106" ht="15.75" hidden="1" customHeight="1" outlineLevel="1">
      <c r="B94" s="383"/>
      <c r="C94" s="383"/>
      <c r="D94" s="345"/>
      <c r="E94" s="118"/>
      <c r="F94" s="23" t="s">
        <v>172</v>
      </c>
      <c r="G94" s="609">
        <f t="shared" si="229"/>
        <v>0</v>
      </c>
      <c r="H94" s="609">
        <v>0</v>
      </c>
      <c r="I94" s="617">
        <v>0</v>
      </c>
      <c r="J94" s="617">
        <v>0</v>
      </c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86">
        <v>0</v>
      </c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09">
        <f t="shared" si="227"/>
        <v>0</v>
      </c>
      <c r="AM94" s="617">
        <f t="shared" si="230"/>
        <v>0</v>
      </c>
      <c r="AN94" s="617">
        <f t="shared" si="231"/>
        <v>0</v>
      </c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86">
        <f t="shared" si="228"/>
        <v>0</v>
      </c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2216"/>
      <c r="BQ94" s="2216"/>
      <c r="BR94" s="2216"/>
      <c r="BS94" s="85"/>
      <c r="BT94" s="85"/>
      <c r="BU94" s="85"/>
      <c r="BV94" s="85"/>
      <c r="BW94" s="85"/>
      <c r="BX94" s="85"/>
      <c r="BY94" s="85"/>
      <c r="BZ94" s="85"/>
      <c r="CA94" s="85"/>
      <c r="CB94" s="808">
        <f t="shared" si="232"/>
        <v>0</v>
      </c>
      <c r="CC94" s="611">
        <f t="shared" si="233"/>
        <v>0</v>
      </c>
      <c r="CD94" s="67"/>
      <c r="CE94" s="67"/>
      <c r="CF94" s="67"/>
      <c r="CG94" s="67"/>
      <c r="CH94" s="611">
        <f t="shared" si="235"/>
        <v>0</v>
      </c>
      <c r="CI94" s="67"/>
      <c r="CJ94" s="67"/>
      <c r="CK94" s="67"/>
      <c r="CL94" s="67"/>
      <c r="CM94" s="2216"/>
      <c r="CN94" s="611">
        <f t="shared" si="234"/>
        <v>0</v>
      </c>
      <c r="CO94" s="67"/>
      <c r="CP94" s="67"/>
      <c r="CQ94" s="67"/>
      <c r="CR94" s="67"/>
      <c r="CS94" s="611">
        <f t="shared" si="236"/>
        <v>0</v>
      </c>
      <c r="CT94" s="67"/>
      <c r="CU94" s="67"/>
      <c r="CV94" s="67"/>
      <c r="CW94" s="67"/>
      <c r="CX94" s="85"/>
      <c r="CY94" s="85"/>
      <c r="CZ94" s="85"/>
    </row>
    <row r="95" spans="2:106" ht="63.75" customHeight="1" outlineLevel="1">
      <c r="B95" s="372"/>
      <c r="C95" s="372"/>
      <c r="D95" s="119">
        <v>8</v>
      </c>
      <c r="E95" s="1014" t="s">
        <v>173</v>
      </c>
      <c r="F95" s="566" t="s">
        <v>287</v>
      </c>
      <c r="G95" s="609">
        <f t="shared" ref="G95:G97" si="237">W95+AL95+BS95+BV95+BY95</f>
        <v>0</v>
      </c>
      <c r="H95" s="609">
        <v>0</v>
      </c>
      <c r="I95" s="617">
        <v>0</v>
      </c>
      <c r="J95" s="617">
        <v>0</v>
      </c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09">
        <v>0</v>
      </c>
      <c r="X95" s="617">
        <v>0</v>
      </c>
      <c r="Y95" s="617">
        <v>0</v>
      </c>
      <c r="Z95" s="617">
        <v>0</v>
      </c>
      <c r="AA95" s="617">
        <v>0</v>
      </c>
      <c r="AB95" s="617">
        <v>0</v>
      </c>
      <c r="AC95" s="617">
        <v>0</v>
      </c>
      <c r="AD95" s="617">
        <v>0</v>
      </c>
      <c r="AE95" s="617">
        <v>0</v>
      </c>
      <c r="AF95" s="617">
        <v>0</v>
      </c>
      <c r="AG95" s="617">
        <v>0</v>
      </c>
      <c r="AH95" s="617">
        <v>0</v>
      </c>
      <c r="AI95" s="617">
        <v>0</v>
      </c>
      <c r="AJ95" s="617">
        <v>0</v>
      </c>
      <c r="AK95" s="617">
        <v>0</v>
      </c>
      <c r="AL95" s="609">
        <f t="shared" si="227"/>
        <v>0</v>
      </c>
      <c r="AM95" s="617">
        <f t="shared" si="230"/>
        <v>0</v>
      </c>
      <c r="AN95" s="617">
        <f t="shared" si="231"/>
        <v>0</v>
      </c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09">
        <f t="shared" si="228"/>
        <v>0</v>
      </c>
      <c r="BB95" s="617">
        <f t="shared" ref="BB95:BB97" si="238">BE95+BH95+BK95+BN95</f>
        <v>0</v>
      </c>
      <c r="BC95" s="617">
        <f t="shared" ref="BC95:BC97" si="239">BF95+BI95+BL95+BO95</f>
        <v>0</v>
      </c>
      <c r="BD95" s="617">
        <f>BD96+BD97</f>
        <v>0</v>
      </c>
      <c r="BE95" s="617">
        <f t="shared" ref="BE95:BO95" si="240">BE96+BE97</f>
        <v>0</v>
      </c>
      <c r="BF95" s="617">
        <f t="shared" si="240"/>
        <v>0</v>
      </c>
      <c r="BG95" s="617">
        <f t="shared" si="240"/>
        <v>0</v>
      </c>
      <c r="BH95" s="617">
        <f t="shared" si="240"/>
        <v>0</v>
      </c>
      <c r="BI95" s="617">
        <f t="shared" si="240"/>
        <v>0</v>
      </c>
      <c r="BJ95" s="617">
        <f t="shared" si="240"/>
        <v>0</v>
      </c>
      <c r="BK95" s="617">
        <f t="shared" si="240"/>
        <v>0</v>
      </c>
      <c r="BL95" s="617">
        <f t="shared" si="240"/>
        <v>0</v>
      </c>
      <c r="BM95" s="617">
        <f t="shared" si="240"/>
        <v>0</v>
      </c>
      <c r="BN95" s="617">
        <f t="shared" si="240"/>
        <v>0</v>
      </c>
      <c r="BO95" s="617">
        <f t="shared" si="240"/>
        <v>0</v>
      </c>
      <c r="BP95" s="2216"/>
      <c r="BQ95" s="2216"/>
      <c r="BR95" s="2216"/>
      <c r="BS95" s="85"/>
      <c r="BT95" s="85"/>
      <c r="BU95" s="85"/>
      <c r="BV95" s="85"/>
      <c r="BW95" s="85"/>
      <c r="BX95" s="85"/>
      <c r="BY95" s="85"/>
      <c r="BZ95" s="85"/>
      <c r="CA95" s="85"/>
      <c r="CB95" s="808">
        <f t="shared" ref="CB95:CB97" si="241">CH95+CN95+CX95+CY95+CZ95</f>
        <v>0</v>
      </c>
      <c r="CC95" s="611"/>
      <c r="CD95" s="67"/>
      <c r="CE95" s="67"/>
      <c r="CF95" s="67"/>
      <c r="CG95" s="67"/>
      <c r="CH95" s="611">
        <f t="shared" si="235"/>
        <v>0</v>
      </c>
      <c r="CI95" s="67"/>
      <c r="CJ95" s="67"/>
      <c r="CK95" s="67"/>
      <c r="CL95" s="67"/>
      <c r="CM95" s="2216"/>
      <c r="CN95" s="611"/>
      <c r="CO95" s="67"/>
      <c r="CP95" s="67"/>
      <c r="CQ95" s="67"/>
      <c r="CR95" s="67"/>
      <c r="CS95" s="611">
        <f t="shared" si="236"/>
        <v>0</v>
      </c>
      <c r="CT95" s="67"/>
      <c r="CU95" s="67"/>
      <c r="CV95" s="67"/>
      <c r="CW95" s="67"/>
      <c r="CX95" s="85"/>
      <c r="CY95" s="85"/>
      <c r="CZ95" s="85"/>
      <c r="DB95" s="808"/>
    </row>
    <row r="96" spans="2:106" ht="63" customHeight="1" outlineLevel="1">
      <c r="B96" s="1003"/>
      <c r="C96" s="1003"/>
      <c r="D96" s="1002" t="s">
        <v>251</v>
      </c>
      <c r="E96" s="827" t="s">
        <v>483</v>
      </c>
      <c r="F96" s="566" t="s">
        <v>287</v>
      </c>
      <c r="G96" s="609">
        <f t="shared" si="237"/>
        <v>0</v>
      </c>
      <c r="H96" s="609">
        <v>0</v>
      </c>
      <c r="I96" s="617">
        <v>0</v>
      </c>
      <c r="J96" s="617">
        <v>0</v>
      </c>
      <c r="K96" s="475"/>
      <c r="L96" s="392"/>
      <c r="M96" s="392"/>
      <c r="N96" s="475"/>
      <c r="O96" s="392"/>
      <c r="P96" s="392"/>
      <c r="Q96" s="475"/>
      <c r="R96" s="392"/>
      <c r="S96" s="392"/>
      <c r="T96" s="324"/>
      <c r="U96" s="324"/>
      <c r="V96" s="324"/>
      <c r="W96" s="609">
        <v>0</v>
      </c>
      <c r="X96" s="617">
        <v>0</v>
      </c>
      <c r="Y96" s="617">
        <v>0</v>
      </c>
      <c r="Z96" s="475"/>
      <c r="AA96" s="392">
        <v>0</v>
      </c>
      <c r="AB96" s="392">
        <v>0</v>
      </c>
      <c r="AC96" s="324"/>
      <c r="AD96" s="324"/>
      <c r="AE96" s="324"/>
      <c r="AF96" s="324"/>
      <c r="AG96" s="324"/>
      <c r="AH96" s="324"/>
      <c r="AI96" s="324"/>
      <c r="AJ96" s="324"/>
      <c r="AK96" s="324"/>
      <c r="AL96" s="609">
        <f t="shared" si="227"/>
        <v>0</v>
      </c>
      <c r="AM96" s="617">
        <f t="shared" si="230"/>
        <v>0</v>
      </c>
      <c r="AN96" s="617">
        <f t="shared" si="231"/>
        <v>0</v>
      </c>
      <c r="AO96" s="475"/>
      <c r="AP96" s="392"/>
      <c r="AQ96" s="392"/>
      <c r="AR96" s="475"/>
      <c r="AS96" s="392"/>
      <c r="AT96" s="392"/>
      <c r="AU96" s="475"/>
      <c r="AV96" s="392"/>
      <c r="AW96" s="392"/>
      <c r="AX96" s="324"/>
      <c r="AY96" s="324"/>
      <c r="AZ96" s="324"/>
      <c r="BA96" s="609">
        <f t="shared" si="228"/>
        <v>0</v>
      </c>
      <c r="BB96" s="617">
        <f t="shared" si="238"/>
        <v>0</v>
      </c>
      <c r="BC96" s="617">
        <f t="shared" si="239"/>
        <v>0</v>
      </c>
      <c r="BD96" s="475"/>
      <c r="BE96" s="392">
        <f t="shared" ref="BE96:BE97" si="242">BD96*0.85*1.45</f>
        <v>0</v>
      </c>
      <c r="BF96" s="392">
        <f>BD96*'Ф-2-Перечень меропр с прям затр'!GA44</f>
        <v>0</v>
      </c>
      <c r="BG96" s="324"/>
      <c r="BH96" s="324"/>
      <c r="BI96" s="324"/>
      <c r="BJ96" s="324"/>
      <c r="BK96" s="324"/>
      <c r="BL96" s="324"/>
      <c r="BM96" s="324"/>
      <c r="BN96" s="324"/>
      <c r="BO96" s="324"/>
      <c r="BP96" s="2256"/>
      <c r="BQ96" s="2238"/>
      <c r="BR96" s="2238"/>
      <c r="BS96" s="808"/>
      <c r="BT96" s="694"/>
      <c r="BU96" s="694"/>
      <c r="BV96" s="808"/>
      <c r="BW96" s="694"/>
      <c r="BX96" s="694"/>
      <c r="BY96" s="808"/>
      <c r="BZ96" s="694"/>
      <c r="CA96" s="694"/>
      <c r="CB96" s="808">
        <f t="shared" si="241"/>
        <v>0</v>
      </c>
      <c r="CC96" s="611"/>
      <c r="CD96" s="478"/>
      <c r="CE96" s="478"/>
      <c r="CF96" s="478"/>
      <c r="CG96" s="324"/>
      <c r="CH96" s="611">
        <f t="shared" ref="CH96:CH97" si="243">CI96+CJ96+CK96+CL96</f>
        <v>0</v>
      </c>
      <c r="CI96" s="324"/>
      <c r="CJ96" s="324"/>
      <c r="CK96" s="324"/>
      <c r="CL96" s="324"/>
      <c r="CM96" s="2256"/>
      <c r="CN96" s="611"/>
      <c r="CO96" s="478"/>
      <c r="CP96" s="478"/>
      <c r="CQ96" s="478"/>
      <c r="CR96" s="324"/>
      <c r="CS96" s="611">
        <f t="shared" si="236"/>
        <v>0</v>
      </c>
      <c r="CT96" s="324"/>
      <c r="CU96" s="324"/>
      <c r="CV96" s="324"/>
      <c r="CW96" s="324"/>
      <c r="CX96" s="770"/>
      <c r="CY96" s="770"/>
      <c r="CZ96" s="770"/>
      <c r="DA96" s="360" t="s">
        <v>244</v>
      </c>
    </row>
    <row r="97" spans="1:105" ht="59.25" customHeight="1" outlineLevel="1" thickBot="1">
      <c r="B97" s="1003"/>
      <c r="C97" s="1003"/>
      <c r="D97" s="1006" t="s">
        <v>252</v>
      </c>
      <c r="E97" s="827" t="s">
        <v>480</v>
      </c>
      <c r="F97" s="1027" t="s">
        <v>287</v>
      </c>
      <c r="G97" s="609">
        <f t="shared" si="237"/>
        <v>0</v>
      </c>
      <c r="H97" s="609">
        <v>0</v>
      </c>
      <c r="I97" s="617">
        <v>0</v>
      </c>
      <c r="J97" s="617">
        <v>0</v>
      </c>
      <c r="K97" s="479"/>
      <c r="L97" s="1039"/>
      <c r="M97" s="1039"/>
      <c r="N97" s="479"/>
      <c r="O97" s="1039"/>
      <c r="P97" s="1039"/>
      <c r="Q97" s="479"/>
      <c r="R97" s="1039"/>
      <c r="S97" s="1039"/>
      <c r="T97" s="1029"/>
      <c r="U97" s="1029"/>
      <c r="V97" s="1029"/>
      <c r="W97" s="1028">
        <v>0</v>
      </c>
      <c r="X97" s="617">
        <v>0</v>
      </c>
      <c r="Y97" s="617">
        <v>0</v>
      </c>
      <c r="Z97" s="479"/>
      <c r="AA97" s="1039">
        <v>0</v>
      </c>
      <c r="AB97" s="1039">
        <v>0</v>
      </c>
      <c r="AC97" s="1029"/>
      <c r="AD97" s="1029"/>
      <c r="AE97" s="1029"/>
      <c r="AF97" s="1029"/>
      <c r="AG97" s="1029"/>
      <c r="AH97" s="1029"/>
      <c r="AI97" s="1029"/>
      <c r="AJ97" s="1029"/>
      <c r="AK97" s="1029"/>
      <c r="AL97" s="609">
        <f t="shared" si="227"/>
        <v>0</v>
      </c>
      <c r="AM97" s="617">
        <f t="shared" si="230"/>
        <v>0</v>
      </c>
      <c r="AN97" s="617">
        <f t="shared" si="231"/>
        <v>0</v>
      </c>
      <c r="AO97" s="479"/>
      <c r="AP97" s="1039"/>
      <c r="AQ97" s="1039"/>
      <c r="AR97" s="479"/>
      <c r="AS97" s="1039"/>
      <c r="AT97" s="1039"/>
      <c r="AU97" s="479"/>
      <c r="AV97" s="1039"/>
      <c r="AW97" s="1039"/>
      <c r="AX97" s="1029"/>
      <c r="AY97" s="1029"/>
      <c r="AZ97" s="1029"/>
      <c r="BA97" s="1028">
        <f t="shared" si="228"/>
        <v>0</v>
      </c>
      <c r="BB97" s="617">
        <f t="shared" si="238"/>
        <v>0</v>
      </c>
      <c r="BC97" s="617">
        <f t="shared" si="239"/>
        <v>0</v>
      </c>
      <c r="BD97" s="479"/>
      <c r="BE97" s="1039">
        <f t="shared" si="242"/>
        <v>0</v>
      </c>
      <c r="BF97" s="1039">
        <f>BD97*'Ф-2-Перечень меропр с прям затр'!GA45</f>
        <v>0</v>
      </c>
      <c r="BG97" s="1029"/>
      <c r="BH97" s="1029"/>
      <c r="BI97" s="1029"/>
      <c r="BJ97" s="1029"/>
      <c r="BK97" s="1029"/>
      <c r="BL97" s="1029"/>
      <c r="BM97" s="1029"/>
      <c r="BN97" s="1029"/>
      <c r="BO97" s="1029"/>
      <c r="BP97" s="2332"/>
      <c r="BQ97" s="2296"/>
      <c r="BR97" s="2296"/>
      <c r="BS97" s="1048"/>
      <c r="BT97" s="1030"/>
      <c r="BU97" s="1030"/>
      <c r="BV97" s="1048"/>
      <c r="BW97" s="1030"/>
      <c r="BX97" s="1030"/>
      <c r="BY97" s="1048"/>
      <c r="BZ97" s="1030"/>
      <c r="CA97" s="1030"/>
      <c r="CB97" s="808">
        <f t="shared" si="241"/>
        <v>0</v>
      </c>
      <c r="CC97" s="1031"/>
      <c r="CD97" s="480"/>
      <c r="CE97" s="480"/>
      <c r="CF97" s="480"/>
      <c r="CG97" s="1029"/>
      <c r="CH97" s="611">
        <f t="shared" si="243"/>
        <v>0</v>
      </c>
      <c r="CI97" s="1029"/>
      <c r="CJ97" s="1029"/>
      <c r="CK97" s="1029"/>
      <c r="CL97" s="1029"/>
      <c r="CM97" s="2332"/>
      <c r="CN97" s="1031"/>
      <c r="CO97" s="480"/>
      <c r="CP97" s="480"/>
      <c r="CQ97" s="480"/>
      <c r="CR97" s="1029"/>
      <c r="CS97" s="611">
        <f t="shared" si="236"/>
        <v>0</v>
      </c>
      <c r="CT97" s="1029"/>
      <c r="CU97" s="1029"/>
      <c r="CV97" s="1029"/>
      <c r="CW97" s="1029"/>
      <c r="CX97" s="799"/>
      <c r="CY97" s="799"/>
      <c r="CZ97" s="799"/>
      <c r="DA97" s="360" t="s">
        <v>244</v>
      </c>
    </row>
    <row r="98" spans="1:105" ht="16.5" customHeight="1" outlineLevel="1" thickBot="1">
      <c r="A98" s="1062"/>
      <c r="B98" s="1261"/>
      <c r="C98" s="1262"/>
      <c r="D98" s="1262"/>
      <c r="E98" s="1044" t="s">
        <v>1</v>
      </c>
      <c r="F98" s="1262"/>
      <c r="G98" s="1262"/>
      <c r="H98" s="1262"/>
      <c r="I98" s="1264">
        <v>0</v>
      </c>
      <c r="J98" s="1264">
        <v>0</v>
      </c>
      <c r="K98" s="1262"/>
      <c r="L98" s="1264">
        <v>0</v>
      </c>
      <c r="M98" s="1264">
        <v>0</v>
      </c>
      <c r="N98" s="1262"/>
      <c r="O98" s="1264">
        <v>0</v>
      </c>
      <c r="P98" s="1264">
        <v>0</v>
      </c>
      <c r="Q98" s="1262"/>
      <c r="R98" s="1264">
        <v>0</v>
      </c>
      <c r="S98" s="1264">
        <v>0</v>
      </c>
      <c r="T98" s="1262"/>
      <c r="U98" s="1264">
        <v>0</v>
      </c>
      <c r="V98" s="1264">
        <v>0</v>
      </c>
      <c r="W98" s="1262"/>
      <c r="X98" s="1264">
        <v>0</v>
      </c>
      <c r="Y98" s="1264">
        <v>0</v>
      </c>
      <c r="Z98" s="1262"/>
      <c r="AA98" s="1264">
        <v>0</v>
      </c>
      <c r="AB98" s="1264">
        <v>0</v>
      </c>
      <c r="AC98" s="1262"/>
      <c r="AD98" s="1264">
        <v>0</v>
      </c>
      <c r="AE98" s="1264">
        <v>0</v>
      </c>
      <c r="AF98" s="1262"/>
      <c r="AG98" s="1264">
        <v>0</v>
      </c>
      <c r="AH98" s="1264">
        <v>0</v>
      </c>
      <c r="AI98" s="1262"/>
      <c r="AJ98" s="1264">
        <v>0</v>
      </c>
      <c r="AK98" s="1264">
        <v>0</v>
      </c>
      <c r="AL98" s="1262"/>
      <c r="AM98" s="1264">
        <f>SUM(AM82:AM94)</f>
        <v>0</v>
      </c>
      <c r="AN98" s="1264">
        <f>SUM(AN82:AN94)</f>
        <v>0</v>
      </c>
      <c r="AO98" s="1262"/>
      <c r="AP98" s="1264">
        <f>SUM(AP82:AP94)</f>
        <v>0</v>
      </c>
      <c r="AQ98" s="1264">
        <f>SUM(AQ82:AQ94)</f>
        <v>0</v>
      </c>
      <c r="AR98" s="1262"/>
      <c r="AS98" s="1264">
        <f>SUM(AS82:AS94)</f>
        <v>0</v>
      </c>
      <c r="AT98" s="1264">
        <f>SUM(AT82:AT94)</f>
        <v>0</v>
      </c>
      <c r="AU98" s="1262"/>
      <c r="AV98" s="1264">
        <f>SUM(AV82:AV94)</f>
        <v>0</v>
      </c>
      <c r="AW98" s="1264">
        <f>SUM(AW82:AW94)</f>
        <v>0</v>
      </c>
      <c r="AX98" s="1262"/>
      <c r="AY98" s="1264">
        <f>SUM(AY82:AY94)</f>
        <v>0</v>
      </c>
      <c r="AZ98" s="1264">
        <f>SUM(AZ82:AZ94)</f>
        <v>0</v>
      </c>
      <c r="BA98" s="1262"/>
      <c r="BB98" s="1264">
        <f>SUM(BB82:BB94)</f>
        <v>0</v>
      </c>
      <c r="BC98" s="1264">
        <f>SUM(BC82:BC94)</f>
        <v>0</v>
      </c>
      <c r="BD98" s="1262"/>
      <c r="BE98" s="1264">
        <f>SUM(BE82:BE94)</f>
        <v>0</v>
      </c>
      <c r="BF98" s="1264">
        <f>SUM(BF82:BF94)</f>
        <v>0</v>
      </c>
      <c r="BG98" s="1262"/>
      <c r="BH98" s="1264">
        <f>SUM(BH82:BH94)</f>
        <v>0</v>
      </c>
      <c r="BI98" s="1264">
        <f>SUM(BI82:BI94)</f>
        <v>0</v>
      </c>
      <c r="BJ98" s="1262"/>
      <c r="BK98" s="1264">
        <f>SUM(BK82:BK94)</f>
        <v>0</v>
      </c>
      <c r="BL98" s="1264">
        <f>SUM(BL82:BL94)</f>
        <v>0</v>
      </c>
      <c r="BM98" s="1262"/>
      <c r="BN98" s="1264">
        <f>SUM(BN82:BN94)</f>
        <v>0</v>
      </c>
      <c r="BO98" s="1264">
        <f>SUM(BO82:BO94)</f>
        <v>0</v>
      </c>
      <c r="BP98" s="2410"/>
      <c r="BQ98" s="2314">
        <f>SUM(BQ82:BQ94)</f>
        <v>0</v>
      </c>
      <c r="BR98" s="2314">
        <f>SUM(BR82:BR94)</f>
        <v>0</v>
      </c>
      <c r="BS98" s="1262"/>
      <c r="BT98" s="1264">
        <f>SUM(BT82:BT94)</f>
        <v>0</v>
      </c>
      <c r="BU98" s="1264">
        <f>SUM(BU82:BU94)</f>
        <v>0</v>
      </c>
      <c r="BV98" s="1262"/>
      <c r="BW98" s="1264">
        <f>SUM(BW82:BW94)</f>
        <v>0</v>
      </c>
      <c r="BX98" s="1264">
        <f>SUM(BX82:BX94)</f>
        <v>0</v>
      </c>
      <c r="BY98" s="1262"/>
      <c r="BZ98" s="1264">
        <f>SUM(BZ82:BZ94)</f>
        <v>0</v>
      </c>
      <c r="CA98" s="1264">
        <f>SUM(CA82:CA94)</f>
        <v>0</v>
      </c>
      <c r="CB98" s="1264">
        <f>CB90</f>
        <v>0</v>
      </c>
      <c r="CC98" s="1264">
        <f t="shared" ref="CC98:CZ98" si="244">CC90</f>
        <v>0</v>
      </c>
      <c r="CD98" s="1264">
        <f t="shared" si="244"/>
        <v>0</v>
      </c>
      <c r="CE98" s="1264">
        <f t="shared" si="244"/>
        <v>0</v>
      </c>
      <c r="CF98" s="1264">
        <f t="shared" si="244"/>
        <v>0</v>
      </c>
      <c r="CG98" s="1264">
        <f t="shared" si="244"/>
        <v>0</v>
      </c>
      <c r="CH98" s="1264">
        <f t="shared" si="244"/>
        <v>0</v>
      </c>
      <c r="CI98" s="1264">
        <f t="shared" si="244"/>
        <v>0</v>
      </c>
      <c r="CJ98" s="1264">
        <f t="shared" si="244"/>
        <v>0</v>
      </c>
      <c r="CK98" s="1264">
        <f t="shared" si="244"/>
        <v>0</v>
      </c>
      <c r="CL98" s="1264">
        <f t="shared" si="244"/>
        <v>0</v>
      </c>
      <c r="CM98" s="2314">
        <f t="shared" si="244"/>
        <v>0</v>
      </c>
      <c r="CN98" s="1264">
        <f t="shared" ref="CN98:CW98" si="245">CN90</f>
        <v>0</v>
      </c>
      <c r="CO98" s="1264">
        <f t="shared" si="245"/>
        <v>0</v>
      </c>
      <c r="CP98" s="1264">
        <f t="shared" si="245"/>
        <v>0</v>
      </c>
      <c r="CQ98" s="1264">
        <f t="shared" si="245"/>
        <v>0</v>
      </c>
      <c r="CR98" s="1264">
        <f t="shared" si="245"/>
        <v>0</v>
      </c>
      <c r="CS98" s="1264">
        <f t="shared" si="245"/>
        <v>0</v>
      </c>
      <c r="CT98" s="1264">
        <f t="shared" si="245"/>
        <v>0</v>
      </c>
      <c r="CU98" s="1264">
        <f t="shared" si="245"/>
        <v>0</v>
      </c>
      <c r="CV98" s="1264">
        <f t="shared" si="245"/>
        <v>0</v>
      </c>
      <c r="CW98" s="1264">
        <f t="shared" si="245"/>
        <v>0</v>
      </c>
      <c r="CX98" s="1264">
        <f t="shared" si="244"/>
        <v>0</v>
      </c>
      <c r="CY98" s="1264">
        <f t="shared" si="244"/>
        <v>0</v>
      </c>
      <c r="CZ98" s="1264">
        <f t="shared" si="244"/>
        <v>0</v>
      </c>
    </row>
    <row r="99" spans="1:105" ht="21.75" thickBot="1">
      <c r="B99" s="1049" t="s">
        <v>330</v>
      </c>
      <c r="C99" s="1051"/>
      <c r="D99" s="1051"/>
      <c r="E99" s="1051"/>
      <c r="F99" s="1051"/>
      <c r="G99" s="1051"/>
      <c r="H99" s="1051"/>
      <c r="I99" s="1051"/>
      <c r="J99" s="1051"/>
      <c r="K99" s="1051"/>
      <c r="L99" s="1051"/>
      <c r="M99" s="1051"/>
      <c r="N99" s="1051"/>
      <c r="O99" s="1051"/>
      <c r="P99" s="1051"/>
      <c r="Q99" s="1051"/>
      <c r="R99" s="1051"/>
      <c r="S99" s="1051"/>
      <c r="T99" s="1051"/>
      <c r="U99" s="1051"/>
      <c r="V99" s="1051"/>
      <c r="W99" s="1051"/>
      <c r="X99" s="1051"/>
      <c r="Y99" s="1051"/>
      <c r="Z99" s="1051"/>
      <c r="AA99" s="1051"/>
      <c r="AB99" s="1051"/>
      <c r="AC99" s="1051"/>
      <c r="AD99" s="1051"/>
      <c r="AE99" s="1051"/>
      <c r="AF99" s="1051"/>
      <c r="AG99" s="1051"/>
      <c r="AH99" s="1051"/>
      <c r="AI99" s="1051"/>
      <c r="AJ99" s="1051"/>
      <c r="AK99" s="1051"/>
      <c r="AL99" s="1051"/>
      <c r="AM99" s="1051"/>
      <c r="AN99" s="1051"/>
      <c r="AO99" s="1051"/>
      <c r="AP99" s="1051"/>
      <c r="AQ99" s="1051"/>
      <c r="AR99" s="1051"/>
      <c r="AS99" s="1051"/>
      <c r="AT99" s="1051"/>
      <c r="AU99" s="1051"/>
      <c r="AV99" s="1051"/>
      <c r="AW99" s="1051"/>
      <c r="AX99" s="1051"/>
      <c r="AY99" s="1051"/>
      <c r="AZ99" s="1051"/>
      <c r="BA99" s="1051"/>
      <c r="BB99" s="1051"/>
      <c r="BC99" s="1051"/>
      <c r="BD99" s="1051"/>
      <c r="BE99" s="1051"/>
      <c r="BF99" s="1051"/>
      <c r="BG99" s="1051"/>
      <c r="BH99" s="1051"/>
      <c r="BI99" s="1051"/>
      <c r="BJ99" s="1051"/>
      <c r="BK99" s="1051"/>
      <c r="BL99" s="1051"/>
      <c r="BM99" s="1051"/>
      <c r="BN99" s="1051"/>
      <c r="BO99" s="1051"/>
      <c r="BP99" s="2409"/>
      <c r="BQ99" s="2409"/>
      <c r="BR99" s="2409"/>
      <c r="BS99" s="1051"/>
      <c r="BT99" s="1051"/>
      <c r="BU99" s="1051"/>
      <c r="BV99" s="1051"/>
      <c r="BW99" s="1051"/>
      <c r="BX99" s="1051"/>
      <c r="BY99" s="1051"/>
      <c r="BZ99" s="1051"/>
      <c r="CA99" s="1051"/>
      <c r="CB99" s="1051"/>
      <c r="CC99" s="1052"/>
      <c r="CD99" s="1052"/>
      <c r="CE99" s="1052"/>
      <c r="CF99" s="1052"/>
      <c r="CG99" s="1052"/>
      <c r="CH99" s="1052"/>
      <c r="CI99" s="1052"/>
      <c r="CJ99" s="1052"/>
      <c r="CK99" s="1052"/>
      <c r="CL99" s="1052"/>
      <c r="CM99" s="2426"/>
      <c r="CN99" s="1052"/>
      <c r="CO99" s="1052"/>
      <c r="CP99" s="1052"/>
      <c r="CQ99" s="1052"/>
      <c r="CR99" s="1052"/>
      <c r="CS99" s="1052"/>
      <c r="CT99" s="1052"/>
      <c r="CU99" s="1052"/>
      <c r="CV99" s="1052"/>
      <c r="CW99" s="1052"/>
      <c r="CX99" s="1052"/>
      <c r="CY99" s="1052"/>
      <c r="CZ99" s="1053"/>
    </row>
    <row r="100" spans="1:105" ht="32.25" hidden="1" customHeight="1" outlineLevel="1">
      <c r="B100" s="381"/>
      <c r="C100" s="381"/>
      <c r="D100" s="382">
        <v>1</v>
      </c>
      <c r="E100" s="373" t="s">
        <v>171</v>
      </c>
      <c r="F100" s="18" t="s">
        <v>313</v>
      </c>
      <c r="G100" s="18"/>
      <c r="H100" s="117">
        <v>0</v>
      </c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117">
        <v>0</v>
      </c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117">
        <f>AO100+AR100+AU100+AX100</f>
        <v>0</v>
      </c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117">
        <f>BD100+BG100+BJ100+BM100</f>
        <v>0</v>
      </c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2319"/>
      <c r="BQ100" s="2319"/>
      <c r="BR100" s="2319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2319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240"/>
      <c r="CY100" s="240"/>
      <c r="CZ100" s="240"/>
    </row>
    <row r="101" spans="1:105" ht="33.75" hidden="1" customHeight="1" outlineLevel="1">
      <c r="B101" s="383"/>
      <c r="C101" s="383"/>
      <c r="D101" s="345"/>
      <c r="E101" s="374"/>
      <c r="F101" s="23" t="s">
        <v>172</v>
      </c>
      <c r="G101" s="23"/>
      <c r="H101" s="86">
        <v>0</v>
      </c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86">
        <v>0</v>
      </c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86">
        <f t="shared" ref="AL101:AL115" si="246">AO101+AR101+AU101+AX101</f>
        <v>0</v>
      </c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86">
        <f t="shared" ref="BA101:BA115" si="247">BD101+BG101+BJ101+BM101</f>
        <v>0</v>
      </c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239"/>
      <c r="BQ101" s="2239"/>
      <c r="BR101" s="2239"/>
      <c r="BS101" s="210"/>
      <c r="BT101" s="210"/>
      <c r="BU101" s="210"/>
      <c r="BV101" s="210"/>
      <c r="BW101" s="210"/>
      <c r="BX101" s="210"/>
      <c r="BY101" s="210"/>
      <c r="BZ101" s="210"/>
      <c r="CA101" s="210"/>
      <c r="CB101" s="210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239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10"/>
      <c r="CY101" s="210"/>
      <c r="CZ101" s="210"/>
    </row>
    <row r="102" spans="1:105" ht="15.75" hidden="1" customHeight="1" outlineLevel="1">
      <c r="B102" s="384"/>
      <c r="C102" s="384"/>
      <c r="D102" s="345">
        <v>2</v>
      </c>
      <c r="E102" s="118" t="s">
        <v>53</v>
      </c>
      <c r="F102" s="23" t="s">
        <v>313</v>
      </c>
      <c r="G102" s="23"/>
      <c r="H102" s="86">
        <v>0</v>
      </c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86">
        <v>0</v>
      </c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86">
        <f t="shared" si="246"/>
        <v>0</v>
      </c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86">
        <f t="shared" si="247"/>
        <v>0</v>
      </c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239"/>
      <c r="BQ102" s="2239"/>
      <c r="BR102" s="2239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239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10"/>
      <c r="CY102" s="210"/>
      <c r="CZ102" s="210"/>
    </row>
    <row r="103" spans="1:105" ht="15.75" hidden="1" customHeight="1" outlineLevel="1">
      <c r="B103" s="383"/>
      <c r="C103" s="383"/>
      <c r="D103" s="345"/>
      <c r="E103" s="118"/>
      <c r="F103" s="23" t="s">
        <v>172</v>
      </c>
      <c r="G103" s="23"/>
      <c r="H103" s="86">
        <v>0</v>
      </c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86">
        <v>0</v>
      </c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86">
        <f t="shared" si="246"/>
        <v>0</v>
      </c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86">
        <f t="shared" si="247"/>
        <v>0</v>
      </c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2216"/>
      <c r="BQ103" s="2216"/>
      <c r="BR103" s="2216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2216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85"/>
      <c r="CY103" s="85"/>
      <c r="CZ103" s="85"/>
    </row>
    <row r="104" spans="1:105" ht="15.75" hidden="1" customHeight="1" outlineLevel="1">
      <c r="B104" s="384"/>
      <c r="C104" s="384"/>
      <c r="D104" s="345">
        <v>3</v>
      </c>
      <c r="E104" s="118" t="s">
        <v>54</v>
      </c>
      <c r="F104" s="23" t="s">
        <v>313</v>
      </c>
      <c r="G104" s="23"/>
      <c r="H104" s="86">
        <v>0</v>
      </c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86">
        <v>0</v>
      </c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86">
        <f t="shared" si="246"/>
        <v>0</v>
      </c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86">
        <f t="shared" si="247"/>
        <v>0</v>
      </c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2216"/>
      <c r="BQ104" s="2216"/>
      <c r="BR104" s="2216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2216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85"/>
      <c r="CY104" s="85"/>
      <c r="CZ104" s="85"/>
    </row>
    <row r="105" spans="1:105" ht="15.75" hidden="1" customHeight="1" outlineLevel="1">
      <c r="B105" s="383"/>
      <c r="C105" s="383"/>
      <c r="D105" s="345"/>
      <c r="E105" s="118"/>
      <c r="F105" s="23" t="s">
        <v>172</v>
      </c>
      <c r="G105" s="23"/>
      <c r="H105" s="86">
        <v>0</v>
      </c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86">
        <v>0</v>
      </c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86">
        <f t="shared" si="246"/>
        <v>0</v>
      </c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86">
        <f t="shared" si="247"/>
        <v>0</v>
      </c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2216"/>
      <c r="BQ105" s="2216"/>
      <c r="BR105" s="2216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2216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85"/>
      <c r="CY105" s="85"/>
      <c r="CZ105" s="85"/>
    </row>
    <row r="106" spans="1:105" ht="30" hidden="1" customHeight="1" outlineLevel="1">
      <c r="B106" s="384"/>
      <c r="C106" s="384"/>
      <c r="D106" s="345">
        <v>4</v>
      </c>
      <c r="E106" s="118" t="s">
        <v>55</v>
      </c>
      <c r="F106" s="23" t="s">
        <v>313</v>
      </c>
      <c r="G106" s="23"/>
      <c r="H106" s="86">
        <v>0</v>
      </c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86">
        <v>0</v>
      </c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86">
        <f t="shared" si="246"/>
        <v>0</v>
      </c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86">
        <f t="shared" si="247"/>
        <v>0</v>
      </c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2216"/>
      <c r="BQ106" s="2216"/>
      <c r="BR106" s="2216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2216"/>
      <c r="CN106" s="67"/>
      <c r="CO106" s="67"/>
      <c r="CP106" s="67"/>
      <c r="CQ106" s="67"/>
      <c r="CR106" s="67"/>
      <c r="CS106" s="67"/>
      <c r="CT106" s="67"/>
      <c r="CU106" s="67"/>
      <c r="CV106" s="67"/>
      <c r="CW106" s="67"/>
      <c r="CX106" s="85"/>
      <c r="CY106" s="85"/>
      <c r="CZ106" s="85"/>
    </row>
    <row r="107" spans="1:105" ht="34.5" hidden="1" customHeight="1" outlineLevel="1">
      <c r="B107" s="383"/>
      <c r="C107" s="383"/>
      <c r="D107" s="345"/>
      <c r="E107" s="118"/>
      <c r="F107" s="23" t="s">
        <v>172</v>
      </c>
      <c r="G107" s="23"/>
      <c r="H107" s="86">
        <v>0</v>
      </c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86">
        <v>0</v>
      </c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86">
        <f t="shared" si="246"/>
        <v>0</v>
      </c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86">
        <f t="shared" si="247"/>
        <v>0</v>
      </c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2216"/>
      <c r="BQ107" s="2216"/>
      <c r="BR107" s="2216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2216"/>
      <c r="CN107" s="67"/>
      <c r="CO107" s="67"/>
      <c r="CP107" s="67"/>
      <c r="CQ107" s="67"/>
      <c r="CR107" s="67"/>
      <c r="CS107" s="67"/>
      <c r="CT107" s="67"/>
      <c r="CU107" s="67"/>
      <c r="CV107" s="67"/>
      <c r="CW107" s="67"/>
      <c r="CX107" s="85"/>
      <c r="CY107" s="85"/>
      <c r="CZ107" s="85"/>
    </row>
    <row r="108" spans="1:105" ht="48" hidden="1" customHeight="1" outlineLevel="1">
      <c r="B108" s="67"/>
      <c r="C108" s="67"/>
      <c r="D108" s="371">
        <v>5</v>
      </c>
      <c r="E108" s="1013" t="s">
        <v>56</v>
      </c>
      <c r="F108" s="566" t="s">
        <v>313</v>
      </c>
      <c r="G108" s="609">
        <f t="shared" ref="G108:G112" si="248">H108+BP108+BS108+BV108+BY108</f>
        <v>0</v>
      </c>
      <c r="H108" s="609">
        <v>0</v>
      </c>
      <c r="I108" s="617">
        <v>0</v>
      </c>
      <c r="J108" s="617">
        <v>0</v>
      </c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86">
        <v>0</v>
      </c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609">
        <f t="shared" si="246"/>
        <v>0</v>
      </c>
      <c r="AM108" s="617">
        <f t="shared" ref="AM108:AM115" si="249">AP108+AS108+AV108+AY108</f>
        <v>0</v>
      </c>
      <c r="AN108" s="617">
        <f t="shared" ref="AN108:AN115" si="250">AQ108+AT108+AW108+AZ108</f>
        <v>0</v>
      </c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86">
        <f t="shared" si="247"/>
        <v>0</v>
      </c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239"/>
      <c r="BQ108" s="2239"/>
      <c r="BR108" s="2239"/>
      <c r="BS108" s="210"/>
      <c r="BT108" s="210"/>
      <c r="BU108" s="210"/>
      <c r="BV108" s="210"/>
      <c r="BW108" s="210"/>
      <c r="BX108" s="210"/>
      <c r="BY108" s="210"/>
      <c r="BZ108" s="210"/>
      <c r="CA108" s="210"/>
      <c r="CB108" s="808">
        <f t="shared" ref="CB108:CB112" si="251">CC108+CM108+CX108+CY108+CZ108</f>
        <v>0</v>
      </c>
      <c r="CC108" s="611">
        <f t="shared" ref="CC108:CC115" si="252">CD108+CE108+CF108+CG108</f>
        <v>0</v>
      </c>
      <c r="CD108" s="24"/>
      <c r="CE108" s="24"/>
      <c r="CF108" s="617"/>
      <c r="CG108" s="617"/>
      <c r="CH108" s="611"/>
      <c r="CI108" s="24"/>
      <c r="CJ108" s="24"/>
      <c r="CK108" s="24"/>
      <c r="CL108" s="24"/>
      <c r="CM108" s="2401"/>
      <c r="CN108" s="611">
        <f t="shared" ref="CN108:CN115" si="253">CO108+CP108+CQ108+CR108</f>
        <v>0</v>
      </c>
      <c r="CO108" s="24"/>
      <c r="CP108" s="24"/>
      <c r="CQ108" s="617"/>
      <c r="CR108" s="617"/>
      <c r="CS108" s="611"/>
      <c r="CT108" s="24"/>
      <c r="CU108" s="24"/>
      <c r="CV108" s="24"/>
      <c r="CW108" s="24"/>
      <c r="CX108" s="808"/>
      <c r="CY108" s="808"/>
      <c r="CZ108" s="808"/>
    </row>
    <row r="109" spans="1:105" ht="30.75" hidden="1" customHeight="1" outlineLevel="1">
      <c r="B109" s="384"/>
      <c r="C109" s="384"/>
      <c r="D109" s="345">
        <v>6</v>
      </c>
      <c r="E109" s="118" t="s">
        <v>57</v>
      </c>
      <c r="F109" s="23" t="s">
        <v>313</v>
      </c>
      <c r="G109" s="609">
        <f t="shared" si="248"/>
        <v>0</v>
      </c>
      <c r="H109" s="609">
        <v>0</v>
      </c>
      <c r="I109" s="617">
        <v>0</v>
      </c>
      <c r="J109" s="617">
        <v>0</v>
      </c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86">
        <v>0</v>
      </c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09">
        <f t="shared" si="246"/>
        <v>0</v>
      </c>
      <c r="AM109" s="617">
        <f t="shared" si="249"/>
        <v>0</v>
      </c>
      <c r="AN109" s="617">
        <f t="shared" si="250"/>
        <v>0</v>
      </c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86">
        <f t="shared" si="247"/>
        <v>0</v>
      </c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2216"/>
      <c r="BQ109" s="2216"/>
      <c r="BR109" s="2216"/>
      <c r="BS109" s="85"/>
      <c r="BT109" s="85"/>
      <c r="BU109" s="85"/>
      <c r="BV109" s="85"/>
      <c r="BW109" s="85"/>
      <c r="BX109" s="85"/>
      <c r="BY109" s="85"/>
      <c r="BZ109" s="85"/>
      <c r="CA109" s="85"/>
      <c r="CB109" s="808">
        <f t="shared" si="251"/>
        <v>0</v>
      </c>
      <c r="CC109" s="611">
        <f t="shared" si="252"/>
        <v>0</v>
      </c>
      <c r="CD109" s="67"/>
      <c r="CE109" s="67"/>
      <c r="CF109" s="67"/>
      <c r="CG109" s="67"/>
      <c r="CH109" s="611">
        <f t="shared" ref="CH109:CH112" si="254">CI109+CJ109+CK109+CL109</f>
        <v>0</v>
      </c>
      <c r="CI109" s="67"/>
      <c r="CJ109" s="67"/>
      <c r="CK109" s="67"/>
      <c r="CL109" s="67"/>
      <c r="CM109" s="2216"/>
      <c r="CN109" s="611">
        <f t="shared" si="253"/>
        <v>0</v>
      </c>
      <c r="CO109" s="67"/>
      <c r="CP109" s="67"/>
      <c r="CQ109" s="67"/>
      <c r="CR109" s="67"/>
      <c r="CS109" s="611">
        <f t="shared" ref="CS109:CS112" si="255">CT109+CU109+CV109+CW109</f>
        <v>0</v>
      </c>
      <c r="CT109" s="67"/>
      <c r="CU109" s="67"/>
      <c r="CV109" s="67"/>
      <c r="CW109" s="67"/>
      <c r="CX109" s="85"/>
      <c r="CY109" s="85"/>
      <c r="CZ109" s="85"/>
    </row>
    <row r="110" spans="1:105" ht="35.25" hidden="1" customHeight="1" outlineLevel="1">
      <c r="B110" s="383"/>
      <c r="C110" s="383"/>
      <c r="D110" s="345"/>
      <c r="E110" s="118"/>
      <c r="F110" s="23" t="s">
        <v>172</v>
      </c>
      <c r="G110" s="609">
        <f t="shared" si="248"/>
        <v>0</v>
      </c>
      <c r="H110" s="609">
        <v>0</v>
      </c>
      <c r="I110" s="617">
        <v>0</v>
      </c>
      <c r="J110" s="617">
        <v>0</v>
      </c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86">
        <v>0</v>
      </c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09">
        <f t="shared" si="246"/>
        <v>0</v>
      </c>
      <c r="AM110" s="617">
        <f t="shared" si="249"/>
        <v>0</v>
      </c>
      <c r="AN110" s="617">
        <f t="shared" si="250"/>
        <v>0</v>
      </c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86">
        <f t="shared" si="247"/>
        <v>0</v>
      </c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2216"/>
      <c r="BQ110" s="2216"/>
      <c r="BR110" s="2216"/>
      <c r="BS110" s="85"/>
      <c r="BT110" s="85"/>
      <c r="BU110" s="85"/>
      <c r="BV110" s="85"/>
      <c r="BW110" s="85"/>
      <c r="BX110" s="85"/>
      <c r="BY110" s="85"/>
      <c r="BZ110" s="85"/>
      <c r="CA110" s="85"/>
      <c r="CB110" s="808">
        <f t="shared" si="251"/>
        <v>0</v>
      </c>
      <c r="CC110" s="611">
        <f t="shared" si="252"/>
        <v>0</v>
      </c>
      <c r="CD110" s="67"/>
      <c r="CE110" s="67"/>
      <c r="CF110" s="67"/>
      <c r="CG110" s="67"/>
      <c r="CH110" s="611">
        <f t="shared" si="254"/>
        <v>0</v>
      </c>
      <c r="CI110" s="67"/>
      <c r="CJ110" s="67"/>
      <c r="CK110" s="67"/>
      <c r="CL110" s="67"/>
      <c r="CM110" s="2216"/>
      <c r="CN110" s="611">
        <f t="shared" si="253"/>
        <v>0</v>
      </c>
      <c r="CO110" s="67"/>
      <c r="CP110" s="67"/>
      <c r="CQ110" s="67"/>
      <c r="CR110" s="67"/>
      <c r="CS110" s="611">
        <f t="shared" si="255"/>
        <v>0</v>
      </c>
      <c r="CT110" s="67"/>
      <c r="CU110" s="67"/>
      <c r="CV110" s="67"/>
      <c r="CW110" s="67"/>
      <c r="CX110" s="85"/>
      <c r="CY110" s="85"/>
      <c r="CZ110" s="85"/>
    </row>
    <row r="111" spans="1:105" ht="15.75" hidden="1" customHeight="1" outlineLevel="1">
      <c r="B111" s="384"/>
      <c r="C111" s="384"/>
      <c r="D111" s="345">
        <v>7</v>
      </c>
      <c r="E111" s="118" t="s">
        <v>58</v>
      </c>
      <c r="F111" s="23" t="s">
        <v>313</v>
      </c>
      <c r="G111" s="609">
        <f t="shared" si="248"/>
        <v>0</v>
      </c>
      <c r="H111" s="609">
        <v>0</v>
      </c>
      <c r="I111" s="617">
        <v>0</v>
      </c>
      <c r="J111" s="617">
        <v>0</v>
      </c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86">
        <v>0</v>
      </c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09">
        <f t="shared" si="246"/>
        <v>0</v>
      </c>
      <c r="AM111" s="617">
        <f t="shared" si="249"/>
        <v>0</v>
      </c>
      <c r="AN111" s="617">
        <f t="shared" si="250"/>
        <v>0</v>
      </c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86">
        <f t="shared" si="247"/>
        <v>0</v>
      </c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2216"/>
      <c r="BQ111" s="2216"/>
      <c r="BR111" s="2216"/>
      <c r="BS111" s="85"/>
      <c r="BT111" s="85"/>
      <c r="BU111" s="85"/>
      <c r="BV111" s="85"/>
      <c r="BW111" s="85"/>
      <c r="BX111" s="85"/>
      <c r="BY111" s="85"/>
      <c r="BZ111" s="85"/>
      <c r="CA111" s="85"/>
      <c r="CB111" s="808">
        <f t="shared" si="251"/>
        <v>0</v>
      </c>
      <c r="CC111" s="611">
        <f t="shared" si="252"/>
        <v>0</v>
      </c>
      <c r="CD111" s="67"/>
      <c r="CE111" s="67"/>
      <c r="CF111" s="67"/>
      <c r="CG111" s="67"/>
      <c r="CH111" s="611">
        <f t="shared" si="254"/>
        <v>0</v>
      </c>
      <c r="CI111" s="67"/>
      <c r="CJ111" s="67"/>
      <c r="CK111" s="67"/>
      <c r="CL111" s="67"/>
      <c r="CM111" s="2216"/>
      <c r="CN111" s="611">
        <f t="shared" si="253"/>
        <v>0</v>
      </c>
      <c r="CO111" s="67"/>
      <c r="CP111" s="67"/>
      <c r="CQ111" s="67"/>
      <c r="CR111" s="67"/>
      <c r="CS111" s="611">
        <f t="shared" si="255"/>
        <v>0</v>
      </c>
      <c r="CT111" s="67"/>
      <c r="CU111" s="67"/>
      <c r="CV111" s="67"/>
      <c r="CW111" s="67"/>
      <c r="CX111" s="85"/>
      <c r="CY111" s="85"/>
      <c r="CZ111" s="85"/>
    </row>
    <row r="112" spans="1:105" ht="15.75" hidden="1" customHeight="1" outlineLevel="1">
      <c r="B112" s="383"/>
      <c r="C112" s="383"/>
      <c r="D112" s="345"/>
      <c r="E112" s="118"/>
      <c r="F112" s="23" t="s">
        <v>172</v>
      </c>
      <c r="G112" s="609">
        <f t="shared" si="248"/>
        <v>0</v>
      </c>
      <c r="H112" s="609">
        <v>0</v>
      </c>
      <c r="I112" s="617">
        <v>0</v>
      </c>
      <c r="J112" s="617">
        <v>0</v>
      </c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86">
        <v>0</v>
      </c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09">
        <f t="shared" si="246"/>
        <v>0</v>
      </c>
      <c r="AM112" s="617">
        <f t="shared" si="249"/>
        <v>0</v>
      </c>
      <c r="AN112" s="617">
        <f t="shared" si="250"/>
        <v>0</v>
      </c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86">
        <f t="shared" si="247"/>
        <v>0</v>
      </c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2216"/>
      <c r="BQ112" s="2216"/>
      <c r="BR112" s="2216"/>
      <c r="BS112" s="85"/>
      <c r="BT112" s="85"/>
      <c r="BU112" s="85"/>
      <c r="BV112" s="85"/>
      <c r="BW112" s="85"/>
      <c r="BX112" s="85"/>
      <c r="BY112" s="85"/>
      <c r="BZ112" s="85"/>
      <c r="CA112" s="85"/>
      <c r="CB112" s="808">
        <f t="shared" si="251"/>
        <v>0</v>
      </c>
      <c r="CC112" s="611">
        <f t="shared" si="252"/>
        <v>0</v>
      </c>
      <c r="CD112" s="67"/>
      <c r="CE112" s="67"/>
      <c r="CF112" s="67"/>
      <c r="CG112" s="67"/>
      <c r="CH112" s="611">
        <f t="shared" si="254"/>
        <v>0</v>
      </c>
      <c r="CI112" s="67"/>
      <c r="CJ112" s="67"/>
      <c r="CK112" s="67"/>
      <c r="CL112" s="67"/>
      <c r="CM112" s="2216"/>
      <c r="CN112" s="611">
        <f t="shared" si="253"/>
        <v>0</v>
      </c>
      <c r="CO112" s="67"/>
      <c r="CP112" s="67"/>
      <c r="CQ112" s="67"/>
      <c r="CR112" s="67"/>
      <c r="CS112" s="611">
        <f t="shared" si="255"/>
        <v>0</v>
      </c>
      <c r="CT112" s="67"/>
      <c r="CU112" s="67"/>
      <c r="CV112" s="67"/>
      <c r="CW112" s="67"/>
      <c r="CX112" s="85"/>
      <c r="CY112" s="85"/>
      <c r="CZ112" s="85"/>
    </row>
    <row r="113" spans="2:105" ht="63.75" customHeight="1" outlineLevel="1">
      <c r="B113" s="372"/>
      <c r="C113" s="372"/>
      <c r="D113" s="119">
        <v>8</v>
      </c>
      <c r="E113" s="1015" t="s">
        <v>173</v>
      </c>
      <c r="F113" s="566" t="s">
        <v>287</v>
      </c>
      <c r="G113" s="609">
        <f t="shared" ref="G113:G115" si="256">W113+AL113+BS113+BV113+BY113</f>
        <v>1.8</v>
      </c>
      <c r="H113" s="609">
        <v>0</v>
      </c>
      <c r="I113" s="617">
        <v>0</v>
      </c>
      <c r="J113" s="617">
        <v>0</v>
      </c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09">
        <v>0</v>
      </c>
      <c r="X113" s="617">
        <v>0</v>
      </c>
      <c r="Y113" s="617">
        <v>0</v>
      </c>
      <c r="Z113" s="617">
        <v>0</v>
      </c>
      <c r="AA113" s="617">
        <v>0</v>
      </c>
      <c r="AB113" s="617">
        <v>0</v>
      </c>
      <c r="AC113" s="617">
        <v>0</v>
      </c>
      <c r="AD113" s="617">
        <v>0</v>
      </c>
      <c r="AE113" s="617">
        <v>0</v>
      </c>
      <c r="AF113" s="617">
        <v>0</v>
      </c>
      <c r="AG113" s="617">
        <v>0</v>
      </c>
      <c r="AH113" s="617">
        <v>0</v>
      </c>
      <c r="AI113" s="617">
        <v>0</v>
      </c>
      <c r="AJ113" s="617">
        <v>0</v>
      </c>
      <c r="AK113" s="617">
        <v>0</v>
      </c>
      <c r="AL113" s="609">
        <f t="shared" si="246"/>
        <v>0</v>
      </c>
      <c r="AM113" s="617">
        <f t="shared" si="249"/>
        <v>0</v>
      </c>
      <c r="AN113" s="617">
        <f t="shared" si="250"/>
        <v>0</v>
      </c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09">
        <f t="shared" si="247"/>
        <v>0</v>
      </c>
      <c r="BB113" s="617">
        <f t="shared" ref="BB113:BB115" si="257">BE113+BH113+BK113+BN113</f>
        <v>0</v>
      </c>
      <c r="BC113" s="617">
        <f t="shared" ref="BC113:BC115" si="258">BF113+BI113+BL113+BO113</f>
        <v>0</v>
      </c>
      <c r="BD113" s="617">
        <f t="shared" ref="BD113:BO113" si="259">BD114+BD115</f>
        <v>0</v>
      </c>
      <c r="BE113" s="617">
        <f t="shared" si="259"/>
        <v>0</v>
      </c>
      <c r="BF113" s="617">
        <f t="shared" si="259"/>
        <v>0</v>
      </c>
      <c r="BG113" s="617">
        <f t="shared" si="259"/>
        <v>0</v>
      </c>
      <c r="BH113" s="617">
        <f t="shared" si="259"/>
        <v>0</v>
      </c>
      <c r="BI113" s="617">
        <f t="shared" si="259"/>
        <v>0</v>
      </c>
      <c r="BJ113" s="617">
        <f t="shared" si="259"/>
        <v>0</v>
      </c>
      <c r="BK113" s="617">
        <f t="shared" si="259"/>
        <v>0</v>
      </c>
      <c r="BL113" s="617">
        <f t="shared" si="259"/>
        <v>0</v>
      </c>
      <c r="BM113" s="617">
        <f t="shared" si="259"/>
        <v>0</v>
      </c>
      <c r="BN113" s="617">
        <f t="shared" si="259"/>
        <v>0</v>
      </c>
      <c r="BO113" s="617">
        <f t="shared" si="259"/>
        <v>0</v>
      </c>
      <c r="BP113" s="2256">
        <f>BP114+BP115</f>
        <v>3</v>
      </c>
      <c r="BQ113" s="2256">
        <f t="shared" ref="BQ113:CZ113" si="260">BQ114+BQ115</f>
        <v>3.6974999999999998</v>
      </c>
      <c r="BR113" s="2256">
        <f t="shared" si="260"/>
        <v>0.15381600000000001</v>
      </c>
      <c r="BS113" s="770">
        <f t="shared" si="260"/>
        <v>0</v>
      </c>
      <c r="BT113" s="770">
        <f t="shared" si="260"/>
        <v>0</v>
      </c>
      <c r="BU113" s="770">
        <f t="shared" si="260"/>
        <v>0</v>
      </c>
      <c r="BV113" s="770">
        <f t="shared" si="260"/>
        <v>0</v>
      </c>
      <c r="BW113" s="770">
        <f t="shared" si="260"/>
        <v>0</v>
      </c>
      <c r="BX113" s="770">
        <f t="shared" si="260"/>
        <v>0</v>
      </c>
      <c r="BY113" s="770">
        <f t="shared" si="260"/>
        <v>1.8</v>
      </c>
      <c r="BZ113" s="770">
        <f t="shared" si="260"/>
        <v>2.2185000000000001</v>
      </c>
      <c r="CA113" s="770">
        <f t="shared" si="260"/>
        <v>0.10381320000000001</v>
      </c>
      <c r="CB113" s="808">
        <f t="shared" ref="CB113:CB115" si="261">CH113+CN113+CX113+CY113+CZ113</f>
        <v>16.7677798</v>
      </c>
      <c r="CC113" s="611">
        <f t="shared" si="252"/>
        <v>0</v>
      </c>
      <c r="CD113" s="770">
        <f t="shared" si="260"/>
        <v>0</v>
      </c>
      <c r="CE113" s="770">
        <f t="shared" si="260"/>
        <v>0</v>
      </c>
      <c r="CF113" s="770">
        <f t="shared" si="260"/>
        <v>0</v>
      </c>
      <c r="CG113" s="770">
        <f t="shared" si="260"/>
        <v>0</v>
      </c>
      <c r="CH113" s="770">
        <f t="shared" si="260"/>
        <v>0</v>
      </c>
      <c r="CI113" s="770">
        <f t="shared" si="260"/>
        <v>0</v>
      </c>
      <c r="CJ113" s="770">
        <f t="shared" si="260"/>
        <v>0</v>
      </c>
      <c r="CK113" s="770">
        <f t="shared" si="260"/>
        <v>0</v>
      </c>
      <c r="CL113" s="770">
        <f t="shared" si="260"/>
        <v>0</v>
      </c>
      <c r="CM113" s="2256">
        <f t="shared" si="260"/>
        <v>11.36</v>
      </c>
      <c r="CN113" s="611">
        <f t="shared" si="253"/>
        <v>11.36</v>
      </c>
      <c r="CO113" s="770">
        <f t="shared" ref="CO113:CW113" si="262">CO114+CO115</f>
        <v>0</v>
      </c>
      <c r="CP113" s="770">
        <f t="shared" si="262"/>
        <v>0</v>
      </c>
      <c r="CQ113" s="770">
        <f t="shared" si="262"/>
        <v>0</v>
      </c>
      <c r="CR113" s="770">
        <f t="shared" si="262"/>
        <v>11.36</v>
      </c>
      <c r="CS113" s="770">
        <f t="shared" si="262"/>
        <v>0</v>
      </c>
      <c r="CT113" s="770">
        <f t="shared" si="262"/>
        <v>0</v>
      </c>
      <c r="CU113" s="770">
        <f t="shared" si="262"/>
        <v>0</v>
      </c>
      <c r="CV113" s="770">
        <f t="shared" si="262"/>
        <v>0</v>
      </c>
      <c r="CW113" s="770">
        <f t="shared" si="262"/>
        <v>0</v>
      </c>
      <c r="CX113" s="770">
        <f t="shared" si="260"/>
        <v>0</v>
      </c>
      <c r="CY113" s="770">
        <f t="shared" si="260"/>
        <v>0</v>
      </c>
      <c r="CZ113" s="770">
        <f t="shared" si="260"/>
        <v>5.4077798000000001</v>
      </c>
    </row>
    <row r="114" spans="2:105" ht="55.5" customHeight="1" outlineLevel="1">
      <c r="B114" s="1003"/>
      <c r="C114" s="1003"/>
      <c r="D114" s="1002" t="s">
        <v>251</v>
      </c>
      <c r="E114" s="827" t="s">
        <v>483</v>
      </c>
      <c r="F114" s="566" t="s">
        <v>287</v>
      </c>
      <c r="G114" s="609">
        <f t="shared" si="256"/>
        <v>0</v>
      </c>
      <c r="H114" s="609">
        <v>0</v>
      </c>
      <c r="I114" s="617">
        <v>0</v>
      </c>
      <c r="J114" s="617">
        <v>0</v>
      </c>
      <c r="K114" s="475"/>
      <c r="L114" s="392"/>
      <c r="M114" s="392"/>
      <c r="N114" s="475"/>
      <c r="O114" s="392"/>
      <c r="P114" s="392"/>
      <c r="Q114" s="475"/>
      <c r="R114" s="392"/>
      <c r="S114" s="392"/>
      <c r="T114" s="324"/>
      <c r="U114" s="324"/>
      <c r="V114" s="324"/>
      <c r="W114" s="609">
        <v>0</v>
      </c>
      <c r="X114" s="554">
        <v>0</v>
      </c>
      <c r="Y114" s="554">
        <v>0</v>
      </c>
      <c r="Z114" s="475"/>
      <c r="AA114" s="392">
        <v>0</v>
      </c>
      <c r="AB114" s="392">
        <v>0</v>
      </c>
      <c r="AC114" s="324"/>
      <c r="AD114" s="324"/>
      <c r="AE114" s="324"/>
      <c r="AF114" s="324"/>
      <c r="AG114" s="324"/>
      <c r="AH114" s="324"/>
      <c r="AI114" s="324"/>
      <c r="AJ114" s="324"/>
      <c r="AK114" s="324"/>
      <c r="AL114" s="609">
        <f t="shared" si="246"/>
        <v>0</v>
      </c>
      <c r="AM114" s="617">
        <f t="shared" si="249"/>
        <v>0</v>
      </c>
      <c r="AN114" s="617">
        <f t="shared" si="250"/>
        <v>0</v>
      </c>
      <c r="AO114" s="475"/>
      <c r="AP114" s="392"/>
      <c r="AQ114" s="392"/>
      <c r="AR114" s="475"/>
      <c r="AS114" s="392"/>
      <c r="AT114" s="392"/>
      <c r="AU114" s="475"/>
      <c r="AV114" s="392"/>
      <c r="AW114" s="392"/>
      <c r="AX114" s="324"/>
      <c r="AY114" s="324"/>
      <c r="AZ114" s="324"/>
      <c r="BA114" s="609">
        <f t="shared" si="247"/>
        <v>0</v>
      </c>
      <c r="BB114" s="554">
        <f t="shared" si="257"/>
        <v>0</v>
      </c>
      <c r="BC114" s="554">
        <f t="shared" si="258"/>
        <v>0</v>
      </c>
      <c r="BD114" s="475"/>
      <c r="BE114" s="392">
        <f t="shared" ref="BE114:BE115" si="263">BD114*0.85*1.45</f>
        <v>0</v>
      </c>
      <c r="BF114" s="392">
        <f>BD114*'Ф-2-Перечень меропр с прям затр'!GA63</f>
        <v>0</v>
      </c>
      <c r="BG114" s="324"/>
      <c r="BH114" s="324"/>
      <c r="BI114" s="324"/>
      <c r="BJ114" s="324"/>
      <c r="BK114" s="324"/>
      <c r="BL114" s="324"/>
      <c r="BM114" s="324"/>
      <c r="BN114" s="324"/>
      <c r="BO114" s="324"/>
      <c r="BP114" s="2256"/>
      <c r="BQ114" s="2403">
        <f>BP114*0.76*1.49</f>
        <v>0</v>
      </c>
      <c r="BR114" s="2238"/>
      <c r="BS114" s="808"/>
      <c r="BT114" s="955">
        <f>BS114*0.76*1.49</f>
        <v>0</v>
      </c>
      <c r="BU114" s="694"/>
      <c r="BV114" s="808"/>
      <c r="BW114" s="955">
        <f>BV114*0.76*1.49</f>
        <v>0</v>
      </c>
      <c r="BX114" s="694"/>
      <c r="BY114" s="808"/>
      <c r="BZ114" s="955">
        <f>BY114*0.76*1.49</f>
        <v>0</v>
      </c>
      <c r="CA114" s="694"/>
      <c r="CB114" s="808">
        <f t="shared" si="261"/>
        <v>0</v>
      </c>
      <c r="CC114" s="611">
        <f t="shared" si="252"/>
        <v>0</v>
      </c>
      <c r="CD114" s="478"/>
      <c r="CE114" s="478"/>
      <c r="CF114" s="478"/>
      <c r="CG114" s="324"/>
      <c r="CH114" s="611"/>
      <c r="CI114" s="324"/>
      <c r="CJ114" s="324"/>
      <c r="CK114" s="324"/>
      <c r="CL114" s="324"/>
      <c r="CM114" s="2256"/>
      <c r="CN114" s="611">
        <f t="shared" si="253"/>
        <v>0</v>
      </c>
      <c r="CO114" s="478"/>
      <c r="CP114" s="478"/>
      <c r="CQ114" s="478"/>
      <c r="CR114" s="324"/>
      <c r="CS114" s="611">
        <f t="shared" ref="CS114:CS115" si="264">CT114+CU114+CV114+CW114</f>
        <v>0</v>
      </c>
      <c r="CT114" s="324"/>
      <c r="CU114" s="324"/>
      <c r="CV114" s="324"/>
      <c r="CW114" s="324"/>
      <c r="CX114" s="770"/>
      <c r="CY114" s="770"/>
      <c r="CZ114" s="770"/>
      <c r="DA114" s="360" t="s">
        <v>244</v>
      </c>
    </row>
    <row r="115" spans="2:105" ht="51" customHeight="1" outlineLevel="1" thickBot="1">
      <c r="B115" s="1003"/>
      <c r="C115" s="1003"/>
      <c r="D115" s="1006" t="s">
        <v>252</v>
      </c>
      <c r="E115" s="827" t="s">
        <v>480</v>
      </c>
      <c r="F115" s="1027" t="s">
        <v>287</v>
      </c>
      <c r="G115" s="609">
        <f t="shared" si="256"/>
        <v>4.8</v>
      </c>
      <c r="H115" s="609">
        <v>0</v>
      </c>
      <c r="I115" s="617">
        <v>0</v>
      </c>
      <c r="J115" s="617">
        <v>0</v>
      </c>
      <c r="K115" s="479"/>
      <c r="L115" s="1039"/>
      <c r="M115" s="1039"/>
      <c r="N115" s="479"/>
      <c r="O115" s="1039"/>
      <c r="P115" s="1039"/>
      <c r="Q115" s="479"/>
      <c r="R115" s="1039"/>
      <c r="S115" s="1039"/>
      <c r="T115" s="1029"/>
      <c r="U115" s="1029"/>
      <c r="V115" s="1029"/>
      <c r="W115" s="1028">
        <v>0</v>
      </c>
      <c r="X115" s="1944">
        <v>0</v>
      </c>
      <c r="Y115" s="1944">
        <v>0</v>
      </c>
      <c r="Z115" s="479"/>
      <c r="AA115" s="1039">
        <v>0</v>
      </c>
      <c r="AB115" s="1039">
        <v>0</v>
      </c>
      <c r="AC115" s="1029"/>
      <c r="AD115" s="1029"/>
      <c r="AE115" s="1029"/>
      <c r="AF115" s="1029"/>
      <c r="AG115" s="1029"/>
      <c r="AH115" s="1029"/>
      <c r="AI115" s="1029"/>
      <c r="AJ115" s="1029"/>
      <c r="AK115" s="1029"/>
      <c r="AL115" s="609">
        <f t="shared" si="246"/>
        <v>3</v>
      </c>
      <c r="AM115" s="617">
        <f t="shared" si="249"/>
        <v>3.6974999999999998</v>
      </c>
      <c r="AN115" s="617">
        <f t="shared" si="250"/>
        <v>0.14789999999999998</v>
      </c>
      <c r="AO115" s="479"/>
      <c r="AP115" s="1039"/>
      <c r="AQ115" s="1039"/>
      <c r="AR115" s="479"/>
      <c r="AS115" s="1039"/>
      <c r="AT115" s="1039"/>
      <c r="AU115" s="479"/>
      <c r="AV115" s="1039"/>
      <c r="AW115" s="1039"/>
      <c r="AX115" s="1029">
        <v>3</v>
      </c>
      <c r="AY115" s="1029">
        <v>3.6974999999999998</v>
      </c>
      <c r="AZ115" s="1041">
        <f>AX115*'Ф-2-Перечень меропр с прям затр'!EU27</f>
        <v>0.14789999999999998</v>
      </c>
      <c r="BA115" s="1028">
        <f t="shared" si="247"/>
        <v>0</v>
      </c>
      <c r="BB115" s="1944">
        <f t="shared" si="257"/>
        <v>0</v>
      </c>
      <c r="BC115" s="1944">
        <f t="shared" si="258"/>
        <v>0</v>
      </c>
      <c r="BD115" s="479"/>
      <c r="BE115" s="1039">
        <f t="shared" si="263"/>
        <v>0</v>
      </c>
      <c r="BF115" s="1039">
        <f>BD115*'Ф-2-Перечень меропр с прям затр'!GA64</f>
        <v>0</v>
      </c>
      <c r="BG115" s="1029"/>
      <c r="BH115" s="1029"/>
      <c r="BI115" s="1029"/>
      <c r="BJ115" s="1029"/>
      <c r="BK115" s="1029"/>
      <c r="BL115" s="1029"/>
      <c r="BM115" s="1029"/>
      <c r="BN115" s="1029"/>
      <c r="BO115" s="1029"/>
      <c r="BP115" s="2405">
        <f>1.2+1.8</f>
        <v>3</v>
      </c>
      <c r="BQ115" s="2405">
        <f t="shared" ref="BQ115" si="265">BP115*0.85*1.45</f>
        <v>3.6974999999999998</v>
      </c>
      <c r="BR115" s="2296">
        <f>BP115*'Ф-2-Перечень меропр с прям затр'!EM27</f>
        <v>0.15381600000000001</v>
      </c>
      <c r="BS115" s="1048"/>
      <c r="BT115" s="1041">
        <f t="shared" ref="BT115" si="266">BS115*0.85*1.45</f>
        <v>0</v>
      </c>
      <c r="BU115" s="1030"/>
      <c r="BV115" s="1048"/>
      <c r="BW115" s="1041">
        <f t="shared" ref="BW115" si="267">BV115*0.85*1.45</f>
        <v>0</v>
      </c>
      <c r="BX115" s="1030"/>
      <c r="BY115" s="1041">
        <v>1.8</v>
      </c>
      <c r="BZ115" s="1041">
        <f t="shared" ref="BZ115" si="268">BY115*0.85*1.45</f>
        <v>2.2185000000000001</v>
      </c>
      <c r="CA115" s="1030">
        <f>BY115*'Ф-2-Перечень меропр с прям затр'!EP27</f>
        <v>0.10381320000000001</v>
      </c>
      <c r="CB115" s="808">
        <f t="shared" si="261"/>
        <v>16.7677798</v>
      </c>
      <c r="CC115" s="611">
        <f t="shared" si="252"/>
        <v>0</v>
      </c>
      <c r="CD115" s="480"/>
      <c r="CE115" s="480"/>
      <c r="CF115" s="480"/>
      <c r="CG115" s="1029"/>
      <c r="CH115" s="611"/>
      <c r="CI115" s="1029"/>
      <c r="CJ115" s="1029"/>
      <c r="CK115" s="1029"/>
      <c r="CL115" s="1029"/>
      <c r="CM115" s="2332">
        <f>5.68+5.68</f>
        <v>11.36</v>
      </c>
      <c r="CN115" s="611">
        <f t="shared" si="253"/>
        <v>11.36</v>
      </c>
      <c r="CO115" s="480"/>
      <c r="CP115" s="480"/>
      <c r="CQ115" s="480"/>
      <c r="CR115" s="1029">
        <v>11.36</v>
      </c>
      <c r="CS115" s="611">
        <f t="shared" si="264"/>
        <v>0</v>
      </c>
      <c r="CT115" s="1029"/>
      <c r="CU115" s="1029"/>
      <c r="CV115" s="1029"/>
      <c r="CW115" s="1029"/>
      <c r="CX115" s="799"/>
      <c r="CY115" s="799"/>
      <c r="CZ115" s="799">
        <v>5.4077798000000001</v>
      </c>
      <c r="DA115" s="360" t="s">
        <v>244</v>
      </c>
    </row>
    <row r="116" spans="2:105" ht="16.5" customHeight="1" outlineLevel="1" thickBot="1">
      <c r="B116" s="1261"/>
      <c r="C116" s="1262"/>
      <c r="D116" s="1262"/>
      <c r="E116" s="1044" t="s">
        <v>1</v>
      </c>
      <c r="F116" s="1262"/>
      <c r="G116" s="1262"/>
      <c r="H116" s="1262"/>
      <c r="I116" s="1264">
        <v>0</v>
      </c>
      <c r="J116" s="1264">
        <v>0</v>
      </c>
      <c r="K116" s="1262"/>
      <c r="L116" s="1264">
        <v>0</v>
      </c>
      <c r="M116" s="1264">
        <v>0</v>
      </c>
      <c r="N116" s="1262"/>
      <c r="O116" s="1264">
        <v>0</v>
      </c>
      <c r="P116" s="1264">
        <v>0</v>
      </c>
      <c r="Q116" s="1262"/>
      <c r="R116" s="1264">
        <v>0</v>
      </c>
      <c r="S116" s="1264">
        <v>0</v>
      </c>
      <c r="T116" s="1262"/>
      <c r="U116" s="1264">
        <v>0</v>
      </c>
      <c r="V116" s="1264">
        <v>0</v>
      </c>
      <c r="W116" s="1262"/>
      <c r="X116" s="1264">
        <v>0</v>
      </c>
      <c r="Y116" s="1264">
        <v>0</v>
      </c>
      <c r="Z116" s="1262"/>
      <c r="AA116" s="1264">
        <v>0</v>
      </c>
      <c r="AB116" s="1264">
        <v>0</v>
      </c>
      <c r="AC116" s="1262"/>
      <c r="AD116" s="1264">
        <v>0</v>
      </c>
      <c r="AE116" s="1264">
        <v>0</v>
      </c>
      <c r="AF116" s="1262"/>
      <c r="AG116" s="1264">
        <v>0</v>
      </c>
      <c r="AH116" s="1264">
        <v>0</v>
      </c>
      <c r="AI116" s="1262"/>
      <c r="AJ116" s="1264">
        <v>0</v>
      </c>
      <c r="AK116" s="1264">
        <v>0</v>
      </c>
      <c r="AL116" s="1262"/>
      <c r="AM116" s="1264">
        <f>AM108+AM113</f>
        <v>0</v>
      </c>
      <c r="AN116" s="1264">
        <f>AN108+AN113</f>
        <v>0</v>
      </c>
      <c r="AO116" s="1262"/>
      <c r="AP116" s="1264">
        <f>AP108+AP113</f>
        <v>0</v>
      </c>
      <c r="AQ116" s="1264">
        <f>AQ108+AQ113</f>
        <v>0</v>
      </c>
      <c r="AR116" s="1262"/>
      <c r="AS116" s="1264">
        <f>AS108+AS113</f>
        <v>0</v>
      </c>
      <c r="AT116" s="1264">
        <f>AT108+AT113</f>
        <v>0</v>
      </c>
      <c r="AU116" s="1262"/>
      <c r="AV116" s="1264">
        <f>AV108+AV113</f>
        <v>0</v>
      </c>
      <c r="AW116" s="1264">
        <f>AW108+AW113</f>
        <v>0</v>
      </c>
      <c r="AX116" s="1262"/>
      <c r="AY116" s="1264">
        <f>AY108+AY113</f>
        <v>0</v>
      </c>
      <c r="AZ116" s="1264">
        <f>AZ108+AZ113</f>
        <v>0</v>
      </c>
      <c r="BA116" s="1262"/>
      <c r="BB116" s="1264">
        <f>SUM(BB100:BB112)</f>
        <v>0</v>
      </c>
      <c r="BC116" s="1264">
        <f>SUM(BC100:BC112)</f>
        <v>0</v>
      </c>
      <c r="BD116" s="1262"/>
      <c r="BE116" s="1264">
        <f t="shared" ref="BE116:BF116" si="269">SUM(BE100:BE112)</f>
        <v>0</v>
      </c>
      <c r="BF116" s="1264">
        <f t="shared" si="269"/>
        <v>0</v>
      </c>
      <c r="BG116" s="1262"/>
      <c r="BH116" s="1264">
        <f t="shared" ref="BH116:BI116" si="270">SUM(BH100:BH112)</f>
        <v>0</v>
      </c>
      <c r="BI116" s="1264">
        <f t="shared" si="270"/>
        <v>0</v>
      </c>
      <c r="BJ116" s="1262"/>
      <c r="BK116" s="1264">
        <f t="shared" ref="BK116:BL116" si="271">SUM(BK100:BK112)</f>
        <v>0</v>
      </c>
      <c r="BL116" s="1264">
        <f t="shared" si="271"/>
        <v>0</v>
      </c>
      <c r="BM116" s="1262"/>
      <c r="BN116" s="1264">
        <f t="shared" ref="BN116:BO116" si="272">SUM(BN100:BN112)</f>
        <v>0</v>
      </c>
      <c r="BO116" s="1264">
        <f t="shared" si="272"/>
        <v>0</v>
      </c>
      <c r="BP116" s="2410"/>
      <c r="BQ116" s="2314">
        <f>BQ108+BQ113</f>
        <v>3.6974999999999998</v>
      </c>
      <c r="BR116" s="2314">
        <f>BR108+BR113</f>
        <v>0.15381600000000001</v>
      </c>
      <c r="BS116" s="1262"/>
      <c r="BT116" s="1264">
        <f>BT108+BT113</f>
        <v>0</v>
      </c>
      <c r="BU116" s="1264">
        <f>BU108+BU113</f>
        <v>0</v>
      </c>
      <c r="BV116" s="1262"/>
      <c r="BW116" s="1264">
        <f>BW108+BW113</f>
        <v>0</v>
      </c>
      <c r="BX116" s="1264">
        <f>BX108+BX113</f>
        <v>0</v>
      </c>
      <c r="BY116" s="1262"/>
      <c r="BZ116" s="1264">
        <f>BZ108+BZ113</f>
        <v>2.2185000000000001</v>
      </c>
      <c r="CA116" s="1264">
        <f>CA108+CA113</f>
        <v>0.10381320000000001</v>
      </c>
      <c r="CB116" s="1264"/>
      <c r="CC116" s="1263">
        <f>CC108+CC113</f>
        <v>0</v>
      </c>
      <c r="CD116" s="1263">
        <f t="shared" ref="CD116:CZ116" si="273">CD108+CD113</f>
        <v>0</v>
      </c>
      <c r="CE116" s="1263">
        <f t="shared" si="273"/>
        <v>0</v>
      </c>
      <c r="CF116" s="1263">
        <f t="shared" si="273"/>
        <v>0</v>
      </c>
      <c r="CG116" s="1263">
        <f t="shared" si="273"/>
        <v>0</v>
      </c>
      <c r="CH116" s="1263">
        <f t="shared" si="273"/>
        <v>0</v>
      </c>
      <c r="CI116" s="1263">
        <f t="shared" si="273"/>
        <v>0</v>
      </c>
      <c r="CJ116" s="1263">
        <f t="shared" si="273"/>
        <v>0</v>
      </c>
      <c r="CK116" s="1263">
        <f t="shared" si="273"/>
        <v>0</v>
      </c>
      <c r="CL116" s="1263">
        <f t="shared" si="273"/>
        <v>0</v>
      </c>
      <c r="CM116" s="2415">
        <f t="shared" si="273"/>
        <v>11.36</v>
      </c>
      <c r="CN116" s="1263">
        <f>CN108+CN113</f>
        <v>11.36</v>
      </c>
      <c r="CO116" s="1263">
        <f t="shared" ref="CO116:CW116" si="274">CO108+CO113</f>
        <v>0</v>
      </c>
      <c r="CP116" s="1263">
        <f t="shared" si="274"/>
        <v>0</v>
      </c>
      <c r="CQ116" s="1263">
        <f t="shared" si="274"/>
        <v>0</v>
      </c>
      <c r="CR116" s="1263">
        <f t="shared" si="274"/>
        <v>11.36</v>
      </c>
      <c r="CS116" s="1263">
        <f t="shared" si="274"/>
        <v>0</v>
      </c>
      <c r="CT116" s="1263">
        <f t="shared" si="274"/>
        <v>0</v>
      </c>
      <c r="CU116" s="1263">
        <f t="shared" si="274"/>
        <v>0</v>
      </c>
      <c r="CV116" s="1263">
        <f t="shared" si="274"/>
        <v>0</v>
      </c>
      <c r="CW116" s="1263">
        <f t="shared" si="274"/>
        <v>0</v>
      </c>
      <c r="CX116" s="1263">
        <f t="shared" si="273"/>
        <v>0</v>
      </c>
      <c r="CY116" s="1263">
        <f t="shared" si="273"/>
        <v>0</v>
      </c>
      <c r="CZ116" s="1263">
        <f t="shared" si="273"/>
        <v>5.4077798000000001</v>
      </c>
    </row>
    <row r="117" spans="2:105" ht="21.75" thickBot="1">
      <c r="B117" s="1058" t="s">
        <v>323</v>
      </c>
      <c r="C117" s="1059"/>
      <c r="D117" s="1059"/>
      <c r="E117" s="1059"/>
      <c r="F117" s="1051"/>
      <c r="G117" s="1051"/>
      <c r="H117" s="1051"/>
      <c r="I117" s="1051"/>
      <c r="J117" s="1051"/>
      <c r="K117" s="1051"/>
      <c r="L117" s="1051"/>
      <c r="M117" s="1051"/>
      <c r="N117" s="1051"/>
      <c r="O117" s="1051"/>
      <c r="P117" s="1051"/>
      <c r="Q117" s="1051"/>
      <c r="R117" s="1051"/>
      <c r="S117" s="1051"/>
      <c r="T117" s="1051"/>
      <c r="U117" s="1051"/>
      <c r="V117" s="1051"/>
      <c r="W117" s="1051"/>
      <c r="X117" s="1051"/>
      <c r="Y117" s="1051"/>
      <c r="Z117" s="1051"/>
      <c r="AA117" s="1051"/>
      <c r="AB117" s="1051"/>
      <c r="AC117" s="1051"/>
      <c r="AD117" s="1051"/>
      <c r="AE117" s="1051"/>
      <c r="AF117" s="1051"/>
      <c r="AG117" s="1051"/>
      <c r="AH117" s="1051"/>
      <c r="AI117" s="1051"/>
      <c r="AJ117" s="1051"/>
      <c r="AK117" s="1051"/>
      <c r="AL117" s="1051"/>
      <c r="AM117" s="1051"/>
      <c r="AN117" s="1051"/>
      <c r="AO117" s="1051"/>
      <c r="AP117" s="1051"/>
      <c r="AQ117" s="1051"/>
      <c r="AR117" s="1051"/>
      <c r="AS117" s="1051"/>
      <c r="AT117" s="1051"/>
      <c r="AU117" s="1051"/>
      <c r="AV117" s="1051"/>
      <c r="AW117" s="1051"/>
      <c r="AX117" s="1051"/>
      <c r="AY117" s="1051"/>
      <c r="AZ117" s="1051"/>
      <c r="BA117" s="1051"/>
      <c r="BB117" s="1051"/>
      <c r="BC117" s="1051"/>
      <c r="BD117" s="1051"/>
      <c r="BE117" s="1051"/>
      <c r="BF117" s="1051"/>
      <c r="BG117" s="1051"/>
      <c r="BH117" s="1051"/>
      <c r="BI117" s="1051"/>
      <c r="BJ117" s="1051"/>
      <c r="BK117" s="1051"/>
      <c r="BL117" s="1051"/>
      <c r="BM117" s="1051"/>
      <c r="BN117" s="1051"/>
      <c r="BO117" s="1051"/>
      <c r="BP117" s="2409"/>
      <c r="BQ117" s="2409"/>
      <c r="BR117" s="2409"/>
      <c r="BS117" s="1051"/>
      <c r="BT117" s="1051"/>
      <c r="BU117" s="1051"/>
      <c r="BV117" s="1051"/>
      <c r="BW117" s="1051"/>
      <c r="BX117" s="1051"/>
      <c r="BY117" s="1051"/>
      <c r="BZ117" s="1051"/>
      <c r="CA117" s="1051"/>
      <c r="CB117" s="1051"/>
      <c r="CC117" s="1052"/>
      <c r="CD117" s="1052"/>
      <c r="CE117" s="1052"/>
      <c r="CF117" s="1052"/>
      <c r="CG117" s="1052"/>
      <c r="CH117" s="1052"/>
      <c r="CI117" s="1052"/>
      <c r="CJ117" s="1052"/>
      <c r="CK117" s="1052"/>
      <c r="CL117" s="1052"/>
      <c r="CM117" s="2426"/>
      <c r="CN117" s="1052"/>
      <c r="CO117" s="1052"/>
      <c r="CP117" s="1052"/>
      <c r="CQ117" s="1052"/>
      <c r="CR117" s="1052"/>
      <c r="CS117" s="1052"/>
      <c r="CT117" s="1052"/>
      <c r="CU117" s="1052"/>
      <c r="CV117" s="1052"/>
      <c r="CW117" s="1052"/>
      <c r="CX117" s="1052"/>
      <c r="CY117" s="1052"/>
      <c r="CZ117" s="1053"/>
    </row>
    <row r="118" spans="2:105" ht="32.25" hidden="1" customHeight="1" outlineLevel="1">
      <c r="B118" s="381"/>
      <c r="C118" s="381"/>
      <c r="D118" s="382">
        <v>1</v>
      </c>
      <c r="E118" s="373" t="s">
        <v>171</v>
      </c>
      <c r="F118" s="18" t="s">
        <v>313</v>
      </c>
      <c r="G118" s="18"/>
      <c r="H118" s="117">
        <v>0</v>
      </c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117">
        <v>0</v>
      </c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117">
        <f>AO118+AR118+AU118+AX118</f>
        <v>0</v>
      </c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117">
        <f>BD118+BG118+BJ118+BM118</f>
        <v>0</v>
      </c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2319"/>
      <c r="BQ118" s="2319"/>
      <c r="BR118" s="2319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2319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240"/>
      <c r="CY118" s="240"/>
      <c r="CZ118" s="240"/>
    </row>
    <row r="119" spans="2:105" ht="30" hidden="1" customHeight="1" outlineLevel="1">
      <c r="B119" s="383"/>
      <c r="C119" s="383"/>
      <c r="D119" s="345"/>
      <c r="E119" s="374"/>
      <c r="F119" s="23" t="s">
        <v>172</v>
      </c>
      <c r="G119" s="23"/>
      <c r="H119" s="86">
        <v>0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86">
        <v>0</v>
      </c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86">
        <f t="shared" ref="AL119:AL135" si="275">AO119+AR119+AU119+AX119</f>
        <v>0</v>
      </c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86">
        <f t="shared" ref="BA119:BA131" si="276">BD119+BG119+BJ119+BM119</f>
        <v>0</v>
      </c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239"/>
      <c r="BQ119" s="2239"/>
      <c r="BR119" s="2239"/>
      <c r="BS119" s="210"/>
      <c r="BT119" s="210"/>
      <c r="BU119" s="210"/>
      <c r="BV119" s="210"/>
      <c r="BW119" s="210"/>
      <c r="BX119" s="210"/>
      <c r="BY119" s="210"/>
      <c r="BZ119" s="210"/>
      <c r="CA119" s="210"/>
      <c r="CB119" s="210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239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10"/>
      <c r="CY119" s="210"/>
      <c r="CZ119" s="210"/>
    </row>
    <row r="120" spans="2:105" ht="15.75" hidden="1" customHeight="1" outlineLevel="1">
      <c r="B120" s="384"/>
      <c r="C120" s="384"/>
      <c r="D120" s="345">
        <v>2</v>
      </c>
      <c r="E120" s="118" t="s">
        <v>53</v>
      </c>
      <c r="F120" s="23" t="s">
        <v>313</v>
      </c>
      <c r="G120" s="23"/>
      <c r="H120" s="86">
        <v>0</v>
      </c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86">
        <v>0</v>
      </c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86">
        <f t="shared" si="275"/>
        <v>0</v>
      </c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86">
        <f t="shared" si="276"/>
        <v>0</v>
      </c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239"/>
      <c r="BQ120" s="2239"/>
      <c r="BR120" s="2239"/>
      <c r="BS120" s="210"/>
      <c r="BT120" s="210"/>
      <c r="BU120" s="210"/>
      <c r="BV120" s="210"/>
      <c r="BW120" s="210"/>
      <c r="BX120" s="210"/>
      <c r="BY120" s="210"/>
      <c r="BZ120" s="210"/>
      <c r="CA120" s="210"/>
      <c r="CB120" s="210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239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10"/>
      <c r="CY120" s="210"/>
      <c r="CZ120" s="210"/>
    </row>
    <row r="121" spans="2:105" ht="15.75" hidden="1" customHeight="1" outlineLevel="1">
      <c r="B121" s="383"/>
      <c r="C121" s="383"/>
      <c r="D121" s="345"/>
      <c r="E121" s="118"/>
      <c r="F121" s="23" t="s">
        <v>172</v>
      </c>
      <c r="G121" s="23"/>
      <c r="H121" s="86">
        <v>0</v>
      </c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86">
        <v>0</v>
      </c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86">
        <f t="shared" si="275"/>
        <v>0</v>
      </c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86">
        <f t="shared" si="276"/>
        <v>0</v>
      </c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2216"/>
      <c r="BQ121" s="2216"/>
      <c r="BR121" s="2216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2216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85"/>
      <c r="CY121" s="85"/>
      <c r="CZ121" s="85"/>
    </row>
    <row r="122" spans="2:105" ht="15.75" hidden="1" customHeight="1" outlineLevel="1">
      <c r="B122" s="384"/>
      <c r="C122" s="384"/>
      <c r="D122" s="345">
        <v>3</v>
      </c>
      <c r="E122" s="118" t="s">
        <v>54</v>
      </c>
      <c r="F122" s="23" t="s">
        <v>313</v>
      </c>
      <c r="G122" s="23"/>
      <c r="H122" s="86">
        <v>0</v>
      </c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86">
        <v>0</v>
      </c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86">
        <f t="shared" si="275"/>
        <v>0</v>
      </c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86">
        <f t="shared" si="276"/>
        <v>0</v>
      </c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2216"/>
      <c r="BQ122" s="2216"/>
      <c r="BR122" s="2216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2216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85"/>
      <c r="CY122" s="85"/>
      <c r="CZ122" s="85"/>
    </row>
    <row r="123" spans="2:105" ht="15.75" hidden="1" customHeight="1" outlineLevel="1">
      <c r="B123" s="383"/>
      <c r="C123" s="383"/>
      <c r="D123" s="345"/>
      <c r="E123" s="118"/>
      <c r="F123" s="23" t="s">
        <v>172</v>
      </c>
      <c r="G123" s="23"/>
      <c r="H123" s="86">
        <v>0</v>
      </c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86">
        <v>0</v>
      </c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86">
        <f t="shared" si="275"/>
        <v>0</v>
      </c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86">
        <f t="shared" si="276"/>
        <v>0</v>
      </c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2216"/>
      <c r="BQ123" s="2216"/>
      <c r="BR123" s="2216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2216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85"/>
      <c r="CY123" s="85"/>
      <c r="CZ123" s="85"/>
    </row>
    <row r="124" spans="2:105" ht="45.75" hidden="1" customHeight="1" outlineLevel="1">
      <c r="B124" s="384"/>
      <c r="C124" s="384"/>
      <c r="D124" s="345">
        <v>4</v>
      </c>
      <c r="E124" s="118" t="s">
        <v>55</v>
      </c>
      <c r="F124" s="23" t="s">
        <v>313</v>
      </c>
      <c r="G124" s="23"/>
      <c r="H124" s="86">
        <v>0</v>
      </c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86">
        <v>0</v>
      </c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86">
        <f t="shared" si="275"/>
        <v>0</v>
      </c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86">
        <f t="shared" si="276"/>
        <v>0</v>
      </c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2216"/>
      <c r="BQ124" s="2216"/>
      <c r="BR124" s="2216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2216"/>
      <c r="CN124" s="67"/>
      <c r="CO124" s="67"/>
      <c r="CP124" s="67"/>
      <c r="CQ124" s="67"/>
      <c r="CR124" s="67"/>
      <c r="CS124" s="67"/>
      <c r="CT124" s="67"/>
      <c r="CU124" s="67"/>
      <c r="CV124" s="67"/>
      <c r="CW124" s="67"/>
      <c r="CX124" s="85"/>
      <c r="CY124" s="85"/>
      <c r="CZ124" s="85"/>
    </row>
    <row r="125" spans="2:105" ht="22.5" hidden="1" customHeight="1" outlineLevel="1">
      <c r="B125" s="383"/>
      <c r="C125" s="383"/>
      <c r="D125" s="345"/>
      <c r="E125" s="118"/>
      <c r="F125" s="23" t="s">
        <v>172</v>
      </c>
      <c r="G125" s="23"/>
      <c r="H125" s="86">
        <v>0</v>
      </c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86">
        <v>0</v>
      </c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86">
        <f t="shared" si="275"/>
        <v>0</v>
      </c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86">
        <f t="shared" si="276"/>
        <v>0</v>
      </c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2216"/>
      <c r="BQ125" s="2216"/>
      <c r="BR125" s="2216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2216"/>
      <c r="CN125" s="67"/>
      <c r="CO125" s="67"/>
      <c r="CP125" s="67"/>
      <c r="CQ125" s="67"/>
      <c r="CR125" s="67"/>
      <c r="CS125" s="67"/>
      <c r="CT125" s="67"/>
      <c r="CU125" s="67"/>
      <c r="CV125" s="67"/>
      <c r="CW125" s="67"/>
      <c r="CX125" s="85"/>
      <c r="CY125" s="85"/>
      <c r="CZ125" s="85"/>
    </row>
    <row r="126" spans="2:105" ht="48" hidden="1" customHeight="1" outlineLevel="1">
      <c r="B126" s="67"/>
      <c r="C126" s="67"/>
      <c r="D126" s="371">
        <v>5</v>
      </c>
      <c r="E126" s="1013" t="s">
        <v>56</v>
      </c>
      <c r="F126" s="566" t="s">
        <v>313</v>
      </c>
      <c r="G126" s="609">
        <f t="shared" ref="G126:G130" si="277">H126+BP126+BS126+BV126+BY126</f>
        <v>0</v>
      </c>
      <c r="H126" s="609">
        <v>0</v>
      </c>
      <c r="I126" s="617">
        <v>0</v>
      </c>
      <c r="J126" s="617">
        <v>0</v>
      </c>
      <c r="K126" s="617"/>
      <c r="L126" s="617">
        <v>0</v>
      </c>
      <c r="M126" s="617">
        <v>0</v>
      </c>
      <c r="N126" s="617"/>
      <c r="O126" s="617"/>
      <c r="P126" s="617"/>
      <c r="Q126" s="617"/>
      <c r="R126" s="617">
        <v>0</v>
      </c>
      <c r="S126" s="617">
        <v>0</v>
      </c>
      <c r="T126" s="617"/>
      <c r="U126" s="617">
        <v>0</v>
      </c>
      <c r="V126" s="617">
        <v>0</v>
      </c>
      <c r="W126" s="617">
        <v>0</v>
      </c>
      <c r="X126" s="617"/>
      <c r="Y126" s="617"/>
      <c r="Z126" s="617"/>
      <c r="AA126" s="617"/>
      <c r="AB126" s="617"/>
      <c r="AC126" s="617"/>
      <c r="AD126" s="617"/>
      <c r="AE126" s="617"/>
      <c r="AF126" s="617"/>
      <c r="AG126" s="617"/>
      <c r="AH126" s="617"/>
      <c r="AI126" s="617"/>
      <c r="AJ126" s="617"/>
      <c r="AK126" s="617"/>
      <c r="AL126" s="609">
        <f t="shared" si="275"/>
        <v>0</v>
      </c>
      <c r="AM126" s="617">
        <f t="shared" ref="AM126:AM135" si="278">AP126+AS126+AV126+AY126</f>
        <v>0</v>
      </c>
      <c r="AN126" s="617">
        <f t="shared" ref="AN126:AN135" si="279">AQ126+AT126+AW126+AZ126</f>
        <v>0</v>
      </c>
      <c r="AO126" s="617"/>
      <c r="AP126" s="617">
        <f>AO126*0.12*1000</f>
        <v>0</v>
      </c>
      <c r="AQ126" s="617">
        <f>AO126*'Ф-2-Перечень меропр с прям затр'!FV8</f>
        <v>0</v>
      </c>
      <c r="AR126" s="617"/>
      <c r="AS126" s="617"/>
      <c r="AT126" s="617"/>
      <c r="AU126" s="617"/>
      <c r="AV126" s="617">
        <f>AU126*0.12*1000</f>
        <v>0</v>
      </c>
      <c r="AW126" s="617">
        <f>AU126*'Ф-2-Перечень меропр с прям затр'!FX8</f>
        <v>0</v>
      </c>
      <c r="AX126" s="617"/>
      <c r="AY126" s="617">
        <f>AX126*0.12*1000</f>
        <v>0</v>
      </c>
      <c r="AZ126" s="617">
        <f>AX126*'Ф-2-Перечень меропр с прям затр'!FY8</f>
        <v>0</v>
      </c>
      <c r="BA126" s="617">
        <f t="shared" si="276"/>
        <v>0</v>
      </c>
      <c r="BB126" s="617"/>
      <c r="BC126" s="617"/>
      <c r="BD126" s="617"/>
      <c r="BE126" s="617"/>
      <c r="BF126" s="617"/>
      <c r="BG126" s="617"/>
      <c r="BH126" s="617"/>
      <c r="BI126" s="617"/>
      <c r="BJ126" s="617"/>
      <c r="BK126" s="617"/>
      <c r="BL126" s="617"/>
      <c r="BM126" s="617"/>
      <c r="BN126" s="617"/>
      <c r="BO126" s="617"/>
      <c r="BP126" s="2401"/>
      <c r="BQ126" s="2401">
        <f>BP126*0.12*1000</f>
        <v>0</v>
      </c>
      <c r="BR126" s="2401">
        <f>BP126*'Ф-2-Перечень меропр с прям затр'!EM8</f>
        <v>0</v>
      </c>
      <c r="BS126" s="617"/>
      <c r="BT126" s="617"/>
      <c r="BU126" s="617"/>
      <c r="BV126" s="617"/>
      <c r="BW126" s="617"/>
      <c r="BX126" s="617"/>
      <c r="BY126" s="617"/>
      <c r="BZ126" s="617"/>
      <c r="CA126" s="617"/>
      <c r="CB126" s="808">
        <f t="shared" ref="CB126:CB130" si="280">CC126+CM126+CX126+CY126+CZ126</f>
        <v>0</v>
      </c>
      <c r="CC126" s="611">
        <f t="shared" ref="CC126" si="281">CD126+CE126+CF126+CG126</f>
        <v>0</v>
      </c>
      <c r="CD126" s="24"/>
      <c r="CE126" s="24"/>
      <c r="CF126" s="617"/>
      <c r="CG126" s="617"/>
      <c r="CH126" s="24"/>
      <c r="CI126" s="24"/>
      <c r="CJ126" s="24"/>
      <c r="CK126" s="24"/>
      <c r="CL126" s="24"/>
      <c r="CM126" s="2401"/>
      <c r="CN126" s="611">
        <f t="shared" ref="CN126" si="282">CO126+CP126+CQ126+CR126</f>
        <v>0</v>
      </c>
      <c r="CO126" s="24"/>
      <c r="CP126" s="24"/>
      <c r="CQ126" s="617"/>
      <c r="CR126" s="617"/>
      <c r="CS126" s="24"/>
      <c r="CT126" s="24"/>
      <c r="CU126" s="24"/>
      <c r="CV126" s="24"/>
      <c r="CW126" s="24"/>
      <c r="CX126" s="808"/>
      <c r="CY126" s="808"/>
      <c r="CZ126" s="808"/>
    </row>
    <row r="127" spans="2:105" ht="61.5" hidden="1" customHeight="1" outlineLevel="1">
      <c r="B127" s="384"/>
      <c r="C127" s="384"/>
      <c r="D127" s="345">
        <v>6</v>
      </c>
      <c r="E127" s="118" t="s">
        <v>57</v>
      </c>
      <c r="F127" s="23" t="s">
        <v>313</v>
      </c>
      <c r="G127" s="609">
        <f t="shared" si="277"/>
        <v>0</v>
      </c>
      <c r="H127" s="609">
        <v>0</v>
      </c>
      <c r="I127" s="617">
        <v>0</v>
      </c>
      <c r="J127" s="617">
        <v>0</v>
      </c>
      <c r="K127" s="617"/>
      <c r="L127" s="617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>
        <v>0</v>
      </c>
      <c r="X127" s="617"/>
      <c r="Y127" s="617"/>
      <c r="Z127" s="617"/>
      <c r="AA127" s="617"/>
      <c r="AB127" s="617"/>
      <c r="AC127" s="617"/>
      <c r="AD127" s="617"/>
      <c r="AE127" s="617"/>
      <c r="AF127" s="617"/>
      <c r="AG127" s="617"/>
      <c r="AH127" s="617"/>
      <c r="AI127" s="617"/>
      <c r="AJ127" s="617"/>
      <c r="AK127" s="617"/>
      <c r="AL127" s="609">
        <f t="shared" si="275"/>
        <v>0</v>
      </c>
      <c r="AM127" s="617">
        <f t="shared" si="278"/>
        <v>0</v>
      </c>
      <c r="AN127" s="617">
        <f t="shared" si="279"/>
        <v>0</v>
      </c>
      <c r="AO127" s="617"/>
      <c r="AP127" s="617"/>
      <c r="AQ127" s="617"/>
      <c r="AR127" s="617"/>
      <c r="AS127" s="617"/>
      <c r="AT127" s="617"/>
      <c r="AU127" s="617"/>
      <c r="AV127" s="617"/>
      <c r="AW127" s="617"/>
      <c r="AX127" s="617"/>
      <c r="AY127" s="617"/>
      <c r="AZ127" s="617"/>
      <c r="BA127" s="617">
        <f t="shared" si="276"/>
        <v>0</v>
      </c>
      <c r="BB127" s="617"/>
      <c r="BC127" s="617"/>
      <c r="BD127" s="617"/>
      <c r="BE127" s="617"/>
      <c r="BF127" s="617"/>
      <c r="BG127" s="617"/>
      <c r="BH127" s="617"/>
      <c r="BI127" s="617"/>
      <c r="BJ127" s="617"/>
      <c r="BK127" s="617"/>
      <c r="BL127" s="617"/>
      <c r="BM127" s="617"/>
      <c r="BN127" s="617"/>
      <c r="BO127" s="617"/>
      <c r="BP127" s="2401"/>
      <c r="BQ127" s="2401"/>
      <c r="BR127" s="2401"/>
      <c r="BS127" s="617"/>
      <c r="BT127" s="617"/>
      <c r="BU127" s="617"/>
      <c r="BV127" s="617"/>
      <c r="BW127" s="617"/>
      <c r="BX127" s="617"/>
      <c r="BY127" s="617"/>
      <c r="BZ127" s="617"/>
      <c r="CA127" s="617"/>
      <c r="CB127" s="808">
        <f t="shared" si="280"/>
        <v>0</v>
      </c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2216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85"/>
      <c r="CY127" s="85"/>
      <c r="CZ127" s="85"/>
    </row>
    <row r="128" spans="2:105" ht="33.75" hidden="1" customHeight="1" outlineLevel="1">
      <c r="B128" s="383"/>
      <c r="C128" s="383"/>
      <c r="D128" s="345"/>
      <c r="E128" s="118"/>
      <c r="F128" s="23" t="s">
        <v>172</v>
      </c>
      <c r="G128" s="609">
        <f t="shared" si="277"/>
        <v>0</v>
      </c>
      <c r="H128" s="609">
        <v>0</v>
      </c>
      <c r="I128" s="617">
        <v>0</v>
      </c>
      <c r="J128" s="617">
        <v>0</v>
      </c>
      <c r="K128" s="617"/>
      <c r="L128" s="617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>
        <v>0</v>
      </c>
      <c r="X128" s="617"/>
      <c r="Y128" s="617"/>
      <c r="Z128" s="617"/>
      <c r="AA128" s="617"/>
      <c r="AB128" s="617"/>
      <c r="AC128" s="617"/>
      <c r="AD128" s="617"/>
      <c r="AE128" s="617"/>
      <c r="AF128" s="617"/>
      <c r="AG128" s="617"/>
      <c r="AH128" s="617"/>
      <c r="AI128" s="617"/>
      <c r="AJ128" s="617"/>
      <c r="AK128" s="617"/>
      <c r="AL128" s="609">
        <f t="shared" si="275"/>
        <v>0</v>
      </c>
      <c r="AM128" s="617">
        <f t="shared" si="278"/>
        <v>0</v>
      </c>
      <c r="AN128" s="617">
        <f t="shared" si="279"/>
        <v>0</v>
      </c>
      <c r="AO128" s="617"/>
      <c r="AP128" s="617"/>
      <c r="AQ128" s="617"/>
      <c r="AR128" s="617"/>
      <c r="AS128" s="617"/>
      <c r="AT128" s="617"/>
      <c r="AU128" s="617"/>
      <c r="AV128" s="617"/>
      <c r="AW128" s="617"/>
      <c r="AX128" s="617"/>
      <c r="AY128" s="617"/>
      <c r="AZ128" s="617"/>
      <c r="BA128" s="617">
        <f t="shared" si="276"/>
        <v>0</v>
      </c>
      <c r="BB128" s="617"/>
      <c r="BC128" s="617"/>
      <c r="BD128" s="617"/>
      <c r="BE128" s="617"/>
      <c r="BF128" s="617"/>
      <c r="BG128" s="617"/>
      <c r="BH128" s="617"/>
      <c r="BI128" s="617"/>
      <c r="BJ128" s="617"/>
      <c r="BK128" s="617"/>
      <c r="BL128" s="617"/>
      <c r="BM128" s="617"/>
      <c r="BN128" s="617"/>
      <c r="BO128" s="617"/>
      <c r="BP128" s="2401"/>
      <c r="BQ128" s="2401"/>
      <c r="BR128" s="2401"/>
      <c r="BS128" s="617"/>
      <c r="BT128" s="617"/>
      <c r="BU128" s="617"/>
      <c r="BV128" s="617"/>
      <c r="BW128" s="617"/>
      <c r="BX128" s="617"/>
      <c r="BY128" s="617"/>
      <c r="BZ128" s="617"/>
      <c r="CA128" s="617"/>
      <c r="CB128" s="808">
        <f t="shared" si="280"/>
        <v>0</v>
      </c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2216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85"/>
      <c r="CY128" s="85"/>
      <c r="CZ128" s="85"/>
    </row>
    <row r="129" spans="2:105" ht="39.75" hidden="1" customHeight="1" outlineLevel="1">
      <c r="B129" s="384"/>
      <c r="C129" s="384"/>
      <c r="D129" s="345">
        <v>7</v>
      </c>
      <c r="E129" s="118" t="s">
        <v>58</v>
      </c>
      <c r="F129" s="23" t="s">
        <v>313</v>
      </c>
      <c r="G129" s="609">
        <f t="shared" si="277"/>
        <v>0</v>
      </c>
      <c r="H129" s="609">
        <v>0</v>
      </c>
      <c r="I129" s="617">
        <v>0</v>
      </c>
      <c r="J129" s="617">
        <v>0</v>
      </c>
      <c r="K129" s="617"/>
      <c r="L129" s="617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>
        <v>0</v>
      </c>
      <c r="X129" s="617"/>
      <c r="Y129" s="617"/>
      <c r="Z129" s="617"/>
      <c r="AA129" s="617"/>
      <c r="AB129" s="617"/>
      <c r="AC129" s="617"/>
      <c r="AD129" s="617"/>
      <c r="AE129" s="617"/>
      <c r="AF129" s="617"/>
      <c r="AG129" s="617"/>
      <c r="AH129" s="617"/>
      <c r="AI129" s="617"/>
      <c r="AJ129" s="617"/>
      <c r="AK129" s="617"/>
      <c r="AL129" s="609">
        <f t="shared" si="275"/>
        <v>0</v>
      </c>
      <c r="AM129" s="617">
        <f t="shared" si="278"/>
        <v>0</v>
      </c>
      <c r="AN129" s="617">
        <f t="shared" si="279"/>
        <v>0</v>
      </c>
      <c r="AO129" s="617"/>
      <c r="AP129" s="617"/>
      <c r="AQ129" s="617"/>
      <c r="AR129" s="617"/>
      <c r="AS129" s="617"/>
      <c r="AT129" s="617"/>
      <c r="AU129" s="617"/>
      <c r="AV129" s="617"/>
      <c r="AW129" s="617"/>
      <c r="AX129" s="617"/>
      <c r="AY129" s="617"/>
      <c r="AZ129" s="617"/>
      <c r="BA129" s="617">
        <f t="shared" si="276"/>
        <v>0</v>
      </c>
      <c r="BB129" s="617"/>
      <c r="BC129" s="617"/>
      <c r="BD129" s="617"/>
      <c r="BE129" s="617"/>
      <c r="BF129" s="617"/>
      <c r="BG129" s="617"/>
      <c r="BH129" s="617"/>
      <c r="BI129" s="617"/>
      <c r="BJ129" s="617"/>
      <c r="BK129" s="617"/>
      <c r="BL129" s="617"/>
      <c r="BM129" s="617"/>
      <c r="BN129" s="617"/>
      <c r="BO129" s="617"/>
      <c r="BP129" s="2401"/>
      <c r="BQ129" s="2401"/>
      <c r="BR129" s="2401"/>
      <c r="BS129" s="617"/>
      <c r="BT129" s="617"/>
      <c r="BU129" s="617"/>
      <c r="BV129" s="617"/>
      <c r="BW129" s="617"/>
      <c r="BX129" s="617"/>
      <c r="BY129" s="617"/>
      <c r="BZ129" s="617"/>
      <c r="CA129" s="617"/>
      <c r="CB129" s="808">
        <f t="shared" si="280"/>
        <v>0</v>
      </c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2216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85"/>
      <c r="CY129" s="85"/>
      <c r="CZ129" s="85"/>
    </row>
    <row r="130" spans="2:105" ht="42" hidden="1" customHeight="1" outlineLevel="1">
      <c r="B130" s="383"/>
      <c r="C130" s="383"/>
      <c r="D130" s="345"/>
      <c r="E130" s="118"/>
      <c r="F130" s="23" t="s">
        <v>172</v>
      </c>
      <c r="G130" s="609">
        <f t="shared" si="277"/>
        <v>0</v>
      </c>
      <c r="H130" s="609">
        <v>0</v>
      </c>
      <c r="I130" s="617">
        <v>0</v>
      </c>
      <c r="J130" s="617">
        <v>0</v>
      </c>
      <c r="K130" s="617"/>
      <c r="L130" s="617"/>
      <c r="M130" s="617"/>
      <c r="N130" s="617"/>
      <c r="O130" s="617"/>
      <c r="P130" s="617"/>
      <c r="Q130" s="617"/>
      <c r="R130" s="617"/>
      <c r="S130" s="617"/>
      <c r="T130" s="617"/>
      <c r="U130" s="617"/>
      <c r="V130" s="617"/>
      <c r="W130" s="617">
        <v>0</v>
      </c>
      <c r="X130" s="617"/>
      <c r="Y130" s="617"/>
      <c r="Z130" s="617"/>
      <c r="AA130" s="617"/>
      <c r="AB130" s="617"/>
      <c r="AC130" s="617"/>
      <c r="AD130" s="617"/>
      <c r="AE130" s="617"/>
      <c r="AF130" s="617"/>
      <c r="AG130" s="617"/>
      <c r="AH130" s="617"/>
      <c r="AI130" s="617"/>
      <c r="AJ130" s="617"/>
      <c r="AK130" s="617"/>
      <c r="AL130" s="609">
        <f t="shared" si="275"/>
        <v>0</v>
      </c>
      <c r="AM130" s="617">
        <f t="shared" si="278"/>
        <v>0</v>
      </c>
      <c r="AN130" s="617">
        <f t="shared" si="279"/>
        <v>0</v>
      </c>
      <c r="AO130" s="617"/>
      <c r="AP130" s="617"/>
      <c r="AQ130" s="617"/>
      <c r="AR130" s="617"/>
      <c r="AS130" s="617"/>
      <c r="AT130" s="617"/>
      <c r="AU130" s="617"/>
      <c r="AV130" s="617"/>
      <c r="AW130" s="617"/>
      <c r="AX130" s="617"/>
      <c r="AY130" s="617"/>
      <c r="AZ130" s="617"/>
      <c r="BA130" s="617">
        <f t="shared" si="276"/>
        <v>0</v>
      </c>
      <c r="BB130" s="617"/>
      <c r="BC130" s="617"/>
      <c r="BD130" s="617"/>
      <c r="BE130" s="617"/>
      <c r="BF130" s="617"/>
      <c r="BG130" s="617"/>
      <c r="BH130" s="617"/>
      <c r="BI130" s="617"/>
      <c r="BJ130" s="617"/>
      <c r="BK130" s="617"/>
      <c r="BL130" s="617"/>
      <c r="BM130" s="617"/>
      <c r="BN130" s="617"/>
      <c r="BO130" s="617"/>
      <c r="BP130" s="2401"/>
      <c r="BQ130" s="2401"/>
      <c r="BR130" s="2401"/>
      <c r="BS130" s="617"/>
      <c r="BT130" s="617"/>
      <c r="BU130" s="617"/>
      <c r="BV130" s="617"/>
      <c r="BW130" s="617"/>
      <c r="BX130" s="617"/>
      <c r="BY130" s="617"/>
      <c r="BZ130" s="617"/>
      <c r="CA130" s="617"/>
      <c r="CB130" s="808">
        <f t="shared" si="280"/>
        <v>0</v>
      </c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2216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85"/>
      <c r="CY130" s="85"/>
      <c r="CZ130" s="85"/>
    </row>
    <row r="131" spans="2:105" ht="68.25" customHeight="1" outlineLevel="1">
      <c r="B131" s="1004"/>
      <c r="C131" s="861"/>
      <c r="D131" s="119">
        <v>8</v>
      </c>
      <c r="E131" s="1014" t="s">
        <v>173</v>
      </c>
      <c r="F131" s="566" t="s">
        <v>155</v>
      </c>
      <c r="G131" s="609">
        <f t="shared" ref="G131:G135" si="283">W131+AL131+BS131+BV131+BY131</f>
        <v>3.8882488999999998</v>
      </c>
      <c r="H131" s="609">
        <v>0.77764977999999996</v>
      </c>
      <c r="I131" s="617">
        <v>0.91436598952899995</v>
      </c>
      <c r="J131" s="617">
        <v>3.712891394305632E-2</v>
      </c>
      <c r="K131" s="617">
        <v>0.19441244499999999</v>
      </c>
      <c r="L131" s="617">
        <v>0.22859149738224999</v>
      </c>
      <c r="M131" s="617">
        <v>9.2551941892781604E-3</v>
      </c>
      <c r="N131" s="617">
        <v>0.19441244499999999</v>
      </c>
      <c r="O131" s="617">
        <v>0.22859149738224999</v>
      </c>
      <c r="P131" s="617">
        <v>9.2551941892781604E-3</v>
      </c>
      <c r="Q131" s="617">
        <v>0.19441244499999999</v>
      </c>
      <c r="R131" s="617">
        <v>0.22859149738224999</v>
      </c>
      <c r="S131" s="617">
        <v>9.3092627822499996E-3</v>
      </c>
      <c r="T131" s="617">
        <v>0.19441244499999999</v>
      </c>
      <c r="U131" s="617">
        <v>0.22859149738224999</v>
      </c>
      <c r="V131" s="617">
        <v>9.3092627822499996E-3</v>
      </c>
      <c r="W131" s="1028">
        <v>0.77764977999999996</v>
      </c>
      <c r="X131" s="617">
        <v>0.93640967168950007</v>
      </c>
      <c r="Y131" s="617">
        <v>0</v>
      </c>
      <c r="Z131" s="617">
        <v>0.19441244499999999</v>
      </c>
      <c r="AA131" s="617">
        <v>0.22859149738224999</v>
      </c>
      <c r="AB131" s="617">
        <v>0</v>
      </c>
      <c r="AC131" s="617">
        <v>0.19441244499999999</v>
      </c>
      <c r="AD131" s="617">
        <v>0.23961333846249999</v>
      </c>
      <c r="AE131" s="617">
        <v>0</v>
      </c>
      <c r="AF131" s="617">
        <v>0.19441244499999999</v>
      </c>
      <c r="AG131" s="617">
        <v>0.23961333846249999</v>
      </c>
      <c r="AH131" s="1876">
        <v>0</v>
      </c>
      <c r="AI131" s="617">
        <v>0.19441244499999999</v>
      </c>
      <c r="AJ131" s="617">
        <v>0.22859149738224999</v>
      </c>
      <c r="AK131" s="617">
        <v>0</v>
      </c>
      <c r="AL131" s="609">
        <f t="shared" si="275"/>
        <v>0.77764977999999996</v>
      </c>
      <c r="AM131" s="617">
        <f t="shared" si="278"/>
        <v>0.91436598952899995</v>
      </c>
      <c r="AN131" s="617">
        <f t="shared" si="279"/>
        <v>3.3080856903749997E-2</v>
      </c>
      <c r="AO131" s="617">
        <f>AO134+AO135</f>
        <v>0.19441244499999999</v>
      </c>
      <c r="AP131" s="617">
        <f t="shared" ref="AP131:AZ131" si="284">AP134+AP135</f>
        <v>0.22859149738224999</v>
      </c>
      <c r="AQ131" s="617">
        <f t="shared" si="284"/>
        <v>9.3092627822499996E-3</v>
      </c>
      <c r="AR131" s="617">
        <f t="shared" si="284"/>
        <v>0.19441244499999999</v>
      </c>
      <c r="AS131" s="617">
        <f t="shared" si="284"/>
        <v>0.22859149738224999</v>
      </c>
      <c r="AT131" s="617">
        <f t="shared" si="284"/>
        <v>9.3092627822499996E-3</v>
      </c>
      <c r="AU131" s="617">
        <f t="shared" si="284"/>
        <v>0.19441244499999999</v>
      </c>
      <c r="AV131" s="617">
        <f t="shared" si="284"/>
        <v>0.22859149738224999</v>
      </c>
      <c r="AW131" s="617">
        <f t="shared" si="284"/>
        <v>9.3092627822499996E-3</v>
      </c>
      <c r="AX131" s="617">
        <f t="shared" si="284"/>
        <v>0.19441244499999999</v>
      </c>
      <c r="AY131" s="617">
        <f t="shared" si="284"/>
        <v>0.22859149738224999</v>
      </c>
      <c r="AZ131" s="617">
        <f t="shared" si="284"/>
        <v>5.1530685570000002E-3</v>
      </c>
      <c r="BA131" s="617">
        <f t="shared" si="276"/>
        <v>0</v>
      </c>
      <c r="BB131" s="617">
        <f t="shared" ref="BB131" si="285">BE131+BH131+BK131+BN131</f>
        <v>0</v>
      </c>
      <c r="BC131" s="617">
        <f t="shared" ref="BC131" si="286">BF131+BI131+BL131+BO131</f>
        <v>0</v>
      </c>
      <c r="BD131" s="617">
        <f t="shared" ref="BD131:BE131" si="287">BD134+BD135</f>
        <v>0</v>
      </c>
      <c r="BE131" s="617">
        <f t="shared" si="287"/>
        <v>0</v>
      </c>
      <c r="BF131" s="617">
        <f>BF134+BF135</f>
        <v>0</v>
      </c>
      <c r="BG131" s="617">
        <f t="shared" ref="BG131:BO131" si="288">BG134+BG135</f>
        <v>0</v>
      </c>
      <c r="BH131" s="617">
        <f t="shared" si="288"/>
        <v>0</v>
      </c>
      <c r="BI131" s="617">
        <f t="shared" si="288"/>
        <v>0</v>
      </c>
      <c r="BJ131" s="617">
        <f t="shared" si="288"/>
        <v>0</v>
      </c>
      <c r="BK131" s="617">
        <f t="shared" si="288"/>
        <v>0</v>
      </c>
      <c r="BL131" s="1876">
        <f t="shared" si="288"/>
        <v>0</v>
      </c>
      <c r="BM131" s="617">
        <f t="shared" si="288"/>
        <v>0</v>
      </c>
      <c r="BN131" s="617">
        <f t="shared" si="288"/>
        <v>0</v>
      </c>
      <c r="BO131" s="617">
        <f t="shared" si="288"/>
        <v>0</v>
      </c>
      <c r="BP131" s="2401">
        <f t="shared" ref="BP131:CA131" si="289">BP134+BP135</f>
        <v>0.77764977999999996</v>
      </c>
      <c r="BQ131" s="2401">
        <f t="shared" si="289"/>
        <v>0.91436598952899983</v>
      </c>
      <c r="BR131" s="2401">
        <f t="shared" si="289"/>
        <v>3.8726533174159992E-2</v>
      </c>
      <c r="BS131" s="617">
        <f t="shared" si="289"/>
        <v>0.77764977999999996</v>
      </c>
      <c r="BT131" s="617">
        <f t="shared" si="289"/>
        <v>0.91436598952899983</v>
      </c>
      <c r="BU131" s="617">
        <f t="shared" si="289"/>
        <v>4.0275297750544795E-2</v>
      </c>
      <c r="BV131" s="617">
        <f t="shared" si="289"/>
        <v>0.77764977999999996</v>
      </c>
      <c r="BW131" s="617">
        <f t="shared" si="289"/>
        <v>0.91436598952899983</v>
      </c>
      <c r="BX131" s="617">
        <f t="shared" si="289"/>
        <v>4.1886334623305994E-2</v>
      </c>
      <c r="BY131" s="617">
        <f t="shared" si="289"/>
        <v>0.77764977999999996</v>
      </c>
      <c r="BZ131" s="617">
        <f t="shared" si="289"/>
        <v>0.91436598952899983</v>
      </c>
      <c r="CA131" s="617">
        <f t="shared" si="289"/>
        <v>4.3561906272469988E-2</v>
      </c>
      <c r="CB131" s="808">
        <f t="shared" ref="CB131:CB135" si="290">CH131+CN131+CX131+CY131+CZ131</f>
        <v>0</v>
      </c>
      <c r="CC131" s="611">
        <f t="shared" ref="CC131:CC135" si="291">CD131+CE131+CF131+CG131</f>
        <v>0</v>
      </c>
      <c r="CD131" s="259"/>
      <c r="CE131" s="259"/>
      <c r="CF131" s="259"/>
      <c r="CG131" s="259"/>
      <c r="CH131" s="611">
        <f>CI131+CJ131+CK131+CL131</f>
        <v>0</v>
      </c>
      <c r="CI131" s="611">
        <f t="shared" ref="CI131" si="292">CJ131+CK131+CL131+CM131</f>
        <v>0</v>
      </c>
      <c r="CJ131" s="611">
        <f>CK131+CL131+CM131+CX131</f>
        <v>0</v>
      </c>
      <c r="CK131" s="611">
        <f>CL131+CM131+CX131+CY131</f>
        <v>0</v>
      </c>
      <c r="CL131" s="611">
        <f>CM131+CX131+CY131+CZ131</f>
        <v>0</v>
      </c>
      <c r="CM131" s="2399"/>
      <c r="CN131" s="611">
        <f t="shared" ref="CN131:CN135" si="293">CO131+CP131+CQ131+CR131</f>
        <v>0</v>
      </c>
      <c r="CO131" s="259"/>
      <c r="CP131" s="259"/>
      <c r="CQ131" s="259"/>
      <c r="CR131" s="259"/>
      <c r="CS131" s="611">
        <f>CT131+CU131+CV131+CW131</f>
        <v>0</v>
      </c>
      <c r="CT131" s="611">
        <f t="shared" ref="CT131" si="294">CU131+CV131+CW131+CX131</f>
        <v>0</v>
      </c>
      <c r="CU131" s="611">
        <f>CV131+CW131+CX131+DI131</f>
        <v>0</v>
      </c>
      <c r="CV131" s="611">
        <f>CW131+CX131+DI131+DJ131</f>
        <v>0</v>
      </c>
      <c r="CW131" s="611">
        <f>CX131+DI131+DJ131+DK131</f>
        <v>0</v>
      </c>
      <c r="CX131" s="261"/>
      <c r="CY131" s="261"/>
      <c r="CZ131" s="261"/>
    </row>
    <row r="132" spans="2:105" ht="68.25" customHeight="1" outlineLevel="1">
      <c r="B132" s="1234"/>
      <c r="C132" s="1234"/>
      <c r="D132" s="557" t="s">
        <v>251</v>
      </c>
      <c r="E132" s="827" t="s">
        <v>483</v>
      </c>
      <c r="F132" s="566" t="s">
        <v>155</v>
      </c>
      <c r="G132" s="609">
        <f t="shared" si="283"/>
        <v>0</v>
      </c>
      <c r="H132" s="609">
        <v>0</v>
      </c>
      <c r="I132" s="617">
        <v>0</v>
      </c>
      <c r="J132" s="617">
        <v>0</v>
      </c>
      <c r="K132" s="1238"/>
      <c r="L132" s="1238"/>
      <c r="M132" s="1238"/>
      <c r="N132" s="1238"/>
      <c r="O132" s="1238"/>
      <c r="P132" s="1238"/>
      <c r="Q132" s="1238"/>
      <c r="R132" s="1238"/>
      <c r="S132" s="1238"/>
      <c r="T132" s="1238"/>
      <c r="U132" s="1238"/>
      <c r="V132" s="1238"/>
      <c r="W132" s="1028"/>
      <c r="X132" s="1238"/>
      <c r="Y132" s="1238"/>
      <c r="Z132" s="1238"/>
      <c r="AA132" s="1238"/>
      <c r="AB132" s="1238"/>
      <c r="AC132" s="1238"/>
      <c r="AD132" s="1238"/>
      <c r="AE132" s="1238"/>
      <c r="AF132" s="1238"/>
      <c r="AG132" s="1238"/>
      <c r="AH132" s="1238"/>
      <c r="AI132" s="1238"/>
      <c r="AJ132" s="1238"/>
      <c r="AK132" s="1238"/>
      <c r="AL132" s="609">
        <f t="shared" si="275"/>
        <v>0</v>
      </c>
      <c r="AM132" s="617">
        <f t="shared" si="278"/>
        <v>0</v>
      </c>
      <c r="AN132" s="617">
        <f t="shared" si="279"/>
        <v>0</v>
      </c>
      <c r="AO132" s="1238"/>
      <c r="AP132" s="1238"/>
      <c r="AQ132" s="1238"/>
      <c r="AR132" s="1238"/>
      <c r="AS132" s="1238"/>
      <c r="AT132" s="1238"/>
      <c r="AU132" s="1238"/>
      <c r="AV132" s="1238"/>
      <c r="AW132" s="1238"/>
      <c r="AX132" s="1238"/>
      <c r="AY132" s="1238"/>
      <c r="AZ132" s="1238"/>
      <c r="BA132" s="1238"/>
      <c r="BB132" s="1238"/>
      <c r="BC132" s="1238"/>
      <c r="BD132" s="1238"/>
      <c r="BE132" s="1238"/>
      <c r="BF132" s="1238"/>
      <c r="BG132" s="1238"/>
      <c r="BH132" s="1238"/>
      <c r="BI132" s="1238"/>
      <c r="BJ132" s="1238"/>
      <c r="BK132" s="1238"/>
      <c r="BL132" s="1238"/>
      <c r="BM132" s="1238"/>
      <c r="BN132" s="1238"/>
      <c r="BO132" s="1238"/>
      <c r="BP132" s="2411"/>
      <c r="BQ132" s="2411"/>
      <c r="BR132" s="2411"/>
      <c r="BS132" s="1238"/>
      <c r="BT132" s="1238"/>
      <c r="BU132" s="1238"/>
      <c r="BV132" s="1238"/>
      <c r="BW132" s="1238"/>
      <c r="BX132" s="1238"/>
      <c r="BY132" s="1238"/>
      <c r="BZ132" s="1238"/>
      <c r="CA132" s="1238"/>
      <c r="CB132" s="808">
        <f t="shared" si="290"/>
        <v>0</v>
      </c>
      <c r="CC132" s="611">
        <f t="shared" si="291"/>
        <v>0</v>
      </c>
      <c r="CD132" s="1239"/>
      <c r="CE132" s="1239"/>
      <c r="CF132" s="1239"/>
      <c r="CG132" s="1239"/>
      <c r="CH132" s="611">
        <f t="shared" ref="CH132:CH135" si="295">CI132+CJ132+CK132+CL132</f>
        <v>0</v>
      </c>
      <c r="CI132" s="1239"/>
      <c r="CJ132" s="1239"/>
      <c r="CK132" s="1239"/>
      <c r="CL132" s="1239"/>
      <c r="CM132" s="2427"/>
      <c r="CN132" s="611">
        <f t="shared" si="293"/>
        <v>0</v>
      </c>
      <c r="CO132" s="1239"/>
      <c r="CP132" s="1239"/>
      <c r="CQ132" s="1239"/>
      <c r="CR132" s="1239"/>
      <c r="CS132" s="611">
        <f t="shared" ref="CS132:CS135" si="296">CT132+CU132+CV132+CW132</f>
        <v>0</v>
      </c>
      <c r="CT132" s="1239"/>
      <c r="CU132" s="1239"/>
      <c r="CV132" s="1239"/>
      <c r="CW132" s="1239"/>
      <c r="CX132" s="1240"/>
      <c r="CY132" s="1240"/>
      <c r="CZ132" s="1240"/>
    </row>
    <row r="133" spans="2:105" ht="68.25" customHeight="1" outlineLevel="1">
      <c r="B133" s="1234"/>
      <c r="C133" s="1234"/>
      <c r="D133" s="827" t="s">
        <v>252</v>
      </c>
      <c r="E133" s="827" t="s">
        <v>480</v>
      </c>
      <c r="F133" s="566" t="s">
        <v>155</v>
      </c>
      <c r="G133" s="609">
        <f t="shared" si="283"/>
        <v>0</v>
      </c>
      <c r="H133" s="609">
        <v>0</v>
      </c>
      <c r="I133" s="617">
        <v>0</v>
      </c>
      <c r="J133" s="617">
        <v>0</v>
      </c>
      <c r="K133" s="1238"/>
      <c r="L133" s="1238"/>
      <c r="M133" s="1238"/>
      <c r="N133" s="1238"/>
      <c r="O133" s="1238"/>
      <c r="P133" s="1238"/>
      <c r="Q133" s="1238"/>
      <c r="R133" s="1238"/>
      <c r="S133" s="1238"/>
      <c r="T133" s="1238"/>
      <c r="U133" s="1238"/>
      <c r="V133" s="1238"/>
      <c r="W133" s="1028"/>
      <c r="X133" s="1238"/>
      <c r="Y133" s="1238"/>
      <c r="Z133" s="1238"/>
      <c r="AA133" s="1238"/>
      <c r="AB133" s="1238"/>
      <c r="AC133" s="1238"/>
      <c r="AD133" s="1238"/>
      <c r="AE133" s="1238"/>
      <c r="AF133" s="1238"/>
      <c r="AG133" s="1238"/>
      <c r="AH133" s="1238"/>
      <c r="AI133" s="1238"/>
      <c r="AJ133" s="1238"/>
      <c r="AK133" s="1238"/>
      <c r="AL133" s="609">
        <f t="shared" si="275"/>
        <v>0</v>
      </c>
      <c r="AM133" s="617">
        <f t="shared" si="278"/>
        <v>0</v>
      </c>
      <c r="AN133" s="617">
        <f t="shared" si="279"/>
        <v>0</v>
      </c>
      <c r="AO133" s="1238"/>
      <c r="AP133" s="1238"/>
      <c r="AQ133" s="1238"/>
      <c r="AR133" s="1238"/>
      <c r="AS133" s="1238"/>
      <c r="AT133" s="1238"/>
      <c r="AU133" s="1238"/>
      <c r="AV133" s="1238"/>
      <c r="AW133" s="1238"/>
      <c r="AX133" s="1238"/>
      <c r="AY133" s="1238"/>
      <c r="AZ133" s="1238"/>
      <c r="BA133" s="1238"/>
      <c r="BB133" s="1238"/>
      <c r="BC133" s="1238"/>
      <c r="BD133" s="1238"/>
      <c r="BE133" s="1238"/>
      <c r="BF133" s="1238"/>
      <c r="BG133" s="1238"/>
      <c r="BH133" s="1238"/>
      <c r="BI133" s="1238"/>
      <c r="BJ133" s="1238"/>
      <c r="BK133" s="1238"/>
      <c r="BL133" s="1238"/>
      <c r="BM133" s="1238"/>
      <c r="BN133" s="1238"/>
      <c r="BO133" s="1238"/>
      <c r="BP133" s="2411"/>
      <c r="BQ133" s="2411"/>
      <c r="BR133" s="2411"/>
      <c r="BS133" s="1238"/>
      <c r="BT133" s="1238"/>
      <c r="BU133" s="1238"/>
      <c r="BV133" s="1238"/>
      <c r="BW133" s="1238"/>
      <c r="BX133" s="1238"/>
      <c r="BY133" s="1238"/>
      <c r="BZ133" s="1238"/>
      <c r="CA133" s="1238"/>
      <c r="CB133" s="808">
        <f t="shared" si="290"/>
        <v>0</v>
      </c>
      <c r="CC133" s="611">
        <f t="shared" si="291"/>
        <v>0</v>
      </c>
      <c r="CD133" s="1239"/>
      <c r="CE133" s="1239"/>
      <c r="CF133" s="1239"/>
      <c r="CG133" s="1239"/>
      <c r="CH133" s="611">
        <f t="shared" si="295"/>
        <v>0</v>
      </c>
      <c r="CI133" s="1239"/>
      <c r="CJ133" s="1239"/>
      <c r="CK133" s="1239"/>
      <c r="CL133" s="1239"/>
      <c r="CM133" s="2427"/>
      <c r="CN133" s="611">
        <f t="shared" si="293"/>
        <v>0</v>
      </c>
      <c r="CO133" s="1239"/>
      <c r="CP133" s="1239"/>
      <c r="CQ133" s="1239"/>
      <c r="CR133" s="1239"/>
      <c r="CS133" s="611">
        <f t="shared" si="296"/>
        <v>0</v>
      </c>
      <c r="CT133" s="1239"/>
      <c r="CU133" s="1239"/>
      <c r="CV133" s="1239"/>
      <c r="CW133" s="1239"/>
      <c r="CX133" s="1240"/>
      <c r="CY133" s="1240"/>
      <c r="CZ133" s="1240"/>
    </row>
    <row r="134" spans="2:105" ht="62.25" customHeight="1" outlineLevel="1">
      <c r="B134" s="1003"/>
      <c r="C134" s="860"/>
      <c r="D134" s="1236" t="s">
        <v>478</v>
      </c>
      <c r="E134" s="557" t="s">
        <v>481</v>
      </c>
      <c r="F134" s="566" t="s">
        <v>155</v>
      </c>
      <c r="G134" s="609">
        <f t="shared" si="283"/>
        <v>2.2021660500000002</v>
      </c>
      <c r="H134" s="609">
        <v>0.44043321000000002</v>
      </c>
      <c r="I134" s="617">
        <v>0.498746567004</v>
      </c>
      <c r="J134" s="617">
        <v>2.05506135786E-2</v>
      </c>
      <c r="K134" s="581">
        <v>0.1101083025</v>
      </c>
      <c r="L134" s="955">
        <v>0.124686641751</v>
      </c>
      <c r="M134" s="581">
        <v>5.1222382322999999E-3</v>
      </c>
      <c r="N134" s="581">
        <v>0.1101083025</v>
      </c>
      <c r="O134" s="955">
        <v>0.124686641751</v>
      </c>
      <c r="P134" s="581">
        <v>5.1222382322999999E-3</v>
      </c>
      <c r="Q134" s="581">
        <v>0.1101083025</v>
      </c>
      <c r="R134" s="955">
        <v>0.124686641751</v>
      </c>
      <c r="S134" s="581">
        <v>5.1530685570000002E-3</v>
      </c>
      <c r="T134" s="581">
        <v>0.1101083025</v>
      </c>
      <c r="U134" s="955">
        <v>0.124686641751</v>
      </c>
      <c r="V134" s="581">
        <v>5.1530685570000002E-3</v>
      </c>
      <c r="W134" s="1028">
        <v>0.44043321000000002</v>
      </c>
      <c r="X134" s="581">
        <v>0.52079024916450001</v>
      </c>
      <c r="Y134" s="581">
        <v>0</v>
      </c>
      <c r="Z134" s="581">
        <v>0.1101083025</v>
      </c>
      <c r="AA134" s="955">
        <v>0.124686641751</v>
      </c>
      <c r="AB134" s="1219">
        <v>0</v>
      </c>
      <c r="AC134" s="581">
        <v>0.1101083025</v>
      </c>
      <c r="AD134" s="581">
        <v>0.13570848283125</v>
      </c>
      <c r="AE134" s="630">
        <v>0</v>
      </c>
      <c r="AF134" s="581">
        <v>0.1101083025</v>
      </c>
      <c r="AG134" s="581">
        <v>0.13570848283125</v>
      </c>
      <c r="AH134" s="630">
        <v>0</v>
      </c>
      <c r="AI134" s="581">
        <v>0.1101083025</v>
      </c>
      <c r="AJ134" s="955">
        <v>0.124686641751</v>
      </c>
      <c r="AK134" s="581">
        <v>0</v>
      </c>
      <c r="AL134" s="609">
        <f t="shared" si="275"/>
        <v>0.44043321000000002</v>
      </c>
      <c r="AM134" s="617">
        <f t="shared" si="278"/>
        <v>0.498746567004</v>
      </c>
      <c r="AN134" s="617">
        <f t="shared" si="279"/>
        <v>2.0612274228000001E-2</v>
      </c>
      <c r="AO134" s="581">
        <v>0.1101083025</v>
      </c>
      <c r="AP134" s="955">
        <f>AO134*0.76*1.49</f>
        <v>0.124686641751</v>
      </c>
      <c r="AQ134" s="581">
        <f>AO134*'Ф-2-Перечень меропр с прям затр'!EU26</f>
        <v>5.1530685570000002E-3</v>
      </c>
      <c r="AR134" s="581">
        <v>0.1101083025</v>
      </c>
      <c r="AS134" s="955">
        <f>AR134*0.76*1.49</f>
        <v>0.124686641751</v>
      </c>
      <c r="AT134" s="581">
        <f>AR134*'Ф-2-Перечень меропр с прям затр'!EU26</f>
        <v>5.1530685570000002E-3</v>
      </c>
      <c r="AU134" s="581">
        <v>0.1101083025</v>
      </c>
      <c r="AV134" s="955">
        <f>AU134*0.76*1.49</f>
        <v>0.124686641751</v>
      </c>
      <c r="AW134" s="581">
        <f>AU134*'Ф-2-Перечень меропр с прям затр'!EU26</f>
        <v>5.1530685570000002E-3</v>
      </c>
      <c r="AX134" s="581">
        <v>0.1101083025</v>
      </c>
      <c r="AY134" s="955">
        <f>AX134*0.76*1.49</f>
        <v>0.124686641751</v>
      </c>
      <c r="AZ134" s="581">
        <f>AX134*'Ф-2-Перечень меропр с прям затр'!EU26</f>
        <v>5.1530685570000002E-3</v>
      </c>
      <c r="BA134" s="581">
        <f t="shared" ref="BA134:BA135" si="297">BD134+BG134+BJ134+BM134</f>
        <v>0</v>
      </c>
      <c r="BB134" s="581">
        <f t="shared" ref="BB134:BB135" si="298">BE134+BH134+BK134+BN134</f>
        <v>0</v>
      </c>
      <c r="BC134" s="581">
        <f t="shared" ref="BC134:BC135" si="299">BF134+BI134+BL134+BO134</f>
        <v>0</v>
      </c>
      <c r="BD134" s="581"/>
      <c r="BE134" s="955">
        <f>BD134*0.76*1.49</f>
        <v>0</v>
      </c>
      <c r="BF134" s="1219">
        <f>BD134*'Ф-2-Перечень меропр с прям затр'!GA26</f>
        <v>0</v>
      </c>
      <c r="BG134" s="581"/>
      <c r="BH134" s="581">
        <f t="shared" ref="BH134:BH135" si="300">BG134*0.85*1.45</f>
        <v>0</v>
      </c>
      <c r="BI134" s="630">
        <f>BG134*'Ф-2-Перечень меропр с прям затр'!GB26</f>
        <v>0</v>
      </c>
      <c r="BJ134" s="581"/>
      <c r="BK134" s="581">
        <f t="shared" ref="BK134:BK135" si="301">BJ134*0.85*1.45</f>
        <v>0</v>
      </c>
      <c r="BL134" s="630">
        <f>BJ134*'Ф-2-Перечень меропр с прям затр'!GC26</f>
        <v>0</v>
      </c>
      <c r="BM134" s="581"/>
      <c r="BN134" s="955">
        <f>BM134*0.76*1.49</f>
        <v>0</v>
      </c>
      <c r="BO134" s="581">
        <f>BM134*'Ф-2-Перечень меропр с прям затр'!GD26</f>
        <v>0</v>
      </c>
      <c r="BP134" s="2412">
        <v>0.44043321000000002</v>
      </c>
      <c r="BQ134" s="2413">
        <f>BP134*0.76*1.49</f>
        <v>0.498746567004</v>
      </c>
      <c r="BR134" s="2412">
        <f>BP134*'Ф-2-Перечень меропр с прям затр'!EM26</f>
        <v>2.1436765197120001E-2</v>
      </c>
      <c r="BS134" s="1255">
        <v>0.44043321000000002</v>
      </c>
      <c r="BT134" s="1254">
        <f>BS134*0.76*1.49</f>
        <v>0.498746567004</v>
      </c>
      <c r="BU134" s="1255">
        <f>BS134*'Ф-2-Перечень меропр с прям затр'!EN26</f>
        <v>2.2294235805004801E-2</v>
      </c>
      <c r="BV134" s="1255">
        <v>0.44043321000000002</v>
      </c>
      <c r="BW134" s="1254">
        <f>BV134*0.76*1.49</f>
        <v>0.498746567004</v>
      </c>
      <c r="BX134" s="1255">
        <f>BV134*'Ф-2-Перечень меропр с прям затр'!EO26</f>
        <v>2.3185989733956001E-2</v>
      </c>
      <c r="BY134" s="1255">
        <v>0.44043321000000002</v>
      </c>
      <c r="BZ134" s="1254">
        <f>BY134*0.76*1.49</f>
        <v>0.498746567004</v>
      </c>
      <c r="CA134" s="1255">
        <f>BY134*'Ф-2-Перечень меропр с прям затр'!EP26</f>
        <v>2.4113277814289999E-2</v>
      </c>
      <c r="CB134" s="808">
        <f t="shared" si="290"/>
        <v>0</v>
      </c>
      <c r="CC134" s="611">
        <f t="shared" si="291"/>
        <v>0</v>
      </c>
      <c r="CD134" s="475"/>
      <c r="CE134" s="475"/>
      <c r="CF134" s="475"/>
      <c r="CG134" s="475"/>
      <c r="CH134" s="611">
        <f t="shared" si="295"/>
        <v>0</v>
      </c>
      <c r="CI134" s="475"/>
      <c r="CJ134" s="475"/>
      <c r="CK134" s="475"/>
      <c r="CL134" s="475"/>
      <c r="CM134" s="2424"/>
      <c r="CN134" s="611">
        <f t="shared" si="293"/>
        <v>0</v>
      </c>
      <c r="CO134" s="475"/>
      <c r="CP134" s="475"/>
      <c r="CQ134" s="475"/>
      <c r="CR134" s="475"/>
      <c r="CS134" s="611">
        <f t="shared" si="296"/>
        <v>0</v>
      </c>
      <c r="CT134" s="475"/>
      <c r="CU134" s="475"/>
      <c r="CV134" s="475"/>
      <c r="CW134" s="475"/>
      <c r="CX134" s="271"/>
      <c r="CY134" s="271"/>
      <c r="CZ134" s="271"/>
      <c r="DA134" s="360" t="s">
        <v>244</v>
      </c>
    </row>
    <row r="135" spans="2:105" ht="65.25" customHeight="1" outlineLevel="1" thickBot="1">
      <c r="B135" s="1003"/>
      <c r="C135" s="860"/>
      <c r="D135" s="1237" t="s">
        <v>479</v>
      </c>
      <c r="E135" s="557" t="s">
        <v>482</v>
      </c>
      <c r="F135" s="566" t="s">
        <v>155</v>
      </c>
      <c r="G135" s="609">
        <f t="shared" si="283"/>
        <v>1.6860828499999996</v>
      </c>
      <c r="H135" s="609">
        <v>0.33721656999999999</v>
      </c>
      <c r="I135" s="617">
        <v>0.415619422525</v>
      </c>
      <c r="J135" s="617">
        <v>1.6578300364456316E-2</v>
      </c>
      <c r="K135" s="1041">
        <v>8.4304142499999998E-2</v>
      </c>
      <c r="L135" s="1041">
        <v>0.10390485563125</v>
      </c>
      <c r="M135" s="1219">
        <v>4.1329559569781597E-3</v>
      </c>
      <c r="N135" s="1041">
        <v>8.4304142499999998E-2</v>
      </c>
      <c r="O135" s="1041">
        <v>0.10390485563125</v>
      </c>
      <c r="P135" s="1219">
        <v>4.1329559569781597E-3</v>
      </c>
      <c r="Q135" s="1041">
        <v>8.4304142499999998E-2</v>
      </c>
      <c r="R135" s="1041">
        <v>0.10390485563125</v>
      </c>
      <c r="S135" s="1219">
        <v>4.1561942252499994E-3</v>
      </c>
      <c r="T135" s="1041">
        <v>8.4304142499999998E-2</v>
      </c>
      <c r="U135" s="1041">
        <v>0.10390485563125</v>
      </c>
      <c r="V135" s="1219">
        <v>4.1561942252499994E-3</v>
      </c>
      <c r="W135" s="1028">
        <v>0.33721656999999999</v>
      </c>
      <c r="X135" s="1041">
        <v>0.415619422525</v>
      </c>
      <c r="Y135" s="1041">
        <v>0</v>
      </c>
      <c r="Z135" s="1041">
        <v>8.4304142499999998E-2</v>
      </c>
      <c r="AA135" s="1041">
        <v>0.10390485563125</v>
      </c>
      <c r="AB135" s="1219">
        <v>0</v>
      </c>
      <c r="AC135" s="1041">
        <v>8.4304142499999998E-2</v>
      </c>
      <c r="AD135" s="1041">
        <v>0.10390485563125</v>
      </c>
      <c r="AE135" s="1219">
        <v>0</v>
      </c>
      <c r="AF135" s="1041">
        <v>8.4304142499999998E-2</v>
      </c>
      <c r="AG135" s="1041">
        <v>0.10390485563125</v>
      </c>
      <c r="AH135" s="1219">
        <v>0</v>
      </c>
      <c r="AI135" s="1041">
        <v>8.4304142499999998E-2</v>
      </c>
      <c r="AJ135" s="1041">
        <v>0.10390485563125</v>
      </c>
      <c r="AK135" s="1041">
        <v>0</v>
      </c>
      <c r="AL135" s="609">
        <f t="shared" si="275"/>
        <v>0.33721656999999999</v>
      </c>
      <c r="AM135" s="617">
        <f t="shared" si="278"/>
        <v>0.415619422525</v>
      </c>
      <c r="AN135" s="617">
        <f t="shared" si="279"/>
        <v>1.2468582675749998E-2</v>
      </c>
      <c r="AO135" s="1041">
        <v>8.4304142499999998E-2</v>
      </c>
      <c r="AP135" s="1041">
        <f t="shared" ref="AP135" si="302">AO135*0.85*1.45</f>
        <v>0.10390485563125</v>
      </c>
      <c r="AQ135" s="1219">
        <f>AO135*'Ф-2-Перечень меропр с прям затр'!EU27</f>
        <v>4.1561942252499994E-3</v>
      </c>
      <c r="AR135" s="1041">
        <v>8.4304142499999998E-2</v>
      </c>
      <c r="AS135" s="1041">
        <f t="shared" ref="AS135" si="303">AR135*0.85*1.45</f>
        <v>0.10390485563125</v>
      </c>
      <c r="AT135" s="1219">
        <f>AR135*'Ф-2-Перечень меропр с прям затр'!EU27</f>
        <v>4.1561942252499994E-3</v>
      </c>
      <c r="AU135" s="1041">
        <v>8.4304142499999998E-2</v>
      </c>
      <c r="AV135" s="1041">
        <f t="shared" ref="AV135" si="304">AU135*0.85*1.45</f>
        <v>0.10390485563125</v>
      </c>
      <c r="AW135" s="1219">
        <f>AU135*'Ф-2-Перечень меропр с прям затр'!EU27</f>
        <v>4.1561942252499994E-3</v>
      </c>
      <c r="AX135" s="1041">
        <v>8.4304142499999998E-2</v>
      </c>
      <c r="AY135" s="1041">
        <f t="shared" ref="AY135" si="305">AX135*0.85*1.45</f>
        <v>0.10390485563125</v>
      </c>
      <c r="AZ135" s="1219">
        <f>AX135*'Ф-2-Перечень меропр с прям затр'!EXU27</f>
        <v>0</v>
      </c>
      <c r="BA135" s="1041">
        <f t="shared" si="297"/>
        <v>0</v>
      </c>
      <c r="BB135" s="1041">
        <f t="shared" si="298"/>
        <v>0</v>
      </c>
      <c r="BC135" s="1041">
        <f t="shared" si="299"/>
        <v>0</v>
      </c>
      <c r="BD135" s="1041"/>
      <c r="BE135" s="1041">
        <f t="shared" ref="BE135" si="306">BD135*0.85*1.45</f>
        <v>0</v>
      </c>
      <c r="BF135" s="1219">
        <f>BD135*'Ф-2-Перечень меропр с прям затр'!GA27</f>
        <v>0</v>
      </c>
      <c r="BG135" s="1041"/>
      <c r="BH135" s="1041">
        <f t="shared" si="300"/>
        <v>0</v>
      </c>
      <c r="BI135" s="1219">
        <f>BG135*'Ф-2-Перечень меропр с прям затр'!GB27</f>
        <v>0</v>
      </c>
      <c r="BJ135" s="1041"/>
      <c r="BK135" s="1041">
        <f t="shared" si="301"/>
        <v>0</v>
      </c>
      <c r="BL135" s="1219">
        <f>BJ135*'Ф-2-Перечень меропр с прям затр'!GC27</f>
        <v>0</v>
      </c>
      <c r="BM135" s="1041"/>
      <c r="BN135" s="1041">
        <f t="shared" ref="BN135" si="307">BM135*0.85*1.45</f>
        <v>0</v>
      </c>
      <c r="BO135" s="1041">
        <f>BM135*'Ф-2-Перечень меропр с прям затр'!GD27</f>
        <v>0</v>
      </c>
      <c r="BP135" s="2414">
        <v>0.33721656999999988</v>
      </c>
      <c r="BQ135" s="2414">
        <f t="shared" ref="BQ135" si="308">BP135*0.85*1.45</f>
        <v>0.41561942252499984</v>
      </c>
      <c r="BR135" s="2414">
        <f>BP135*'Ф-2-Перечень меропр с прям затр'!EM27</f>
        <v>1.7289767977039992E-2</v>
      </c>
      <c r="BS135" s="1256">
        <v>0.33721656999999988</v>
      </c>
      <c r="BT135" s="1256">
        <f t="shared" ref="BT135" si="309">BS135*0.85*1.45</f>
        <v>0.41561942252499984</v>
      </c>
      <c r="BU135" s="1256">
        <f>BS135*'Ф-2-Перечень меропр с прям затр'!EN27</f>
        <v>1.7981061945539993E-2</v>
      </c>
      <c r="BV135" s="1256">
        <v>0.33721656999999988</v>
      </c>
      <c r="BW135" s="1256">
        <f t="shared" ref="BW135" si="310">BV135*0.85*1.45</f>
        <v>0.41561942252499984</v>
      </c>
      <c r="BX135" s="1256">
        <f>BV135*'Ф-2-Перечень меропр с прям затр'!EO27</f>
        <v>1.8700344889349994E-2</v>
      </c>
      <c r="BY135" s="1256">
        <v>0.33721656999999988</v>
      </c>
      <c r="BZ135" s="1256">
        <f t="shared" ref="BZ135" si="311">BY135*0.85*1.45</f>
        <v>0.41561942252499984</v>
      </c>
      <c r="CA135" s="1256">
        <f>BY135*'Ф-2-Перечень меропр с прям затр'!EP27</f>
        <v>1.9448628458179993E-2</v>
      </c>
      <c r="CB135" s="808">
        <f t="shared" si="290"/>
        <v>0</v>
      </c>
      <c r="CC135" s="611">
        <f t="shared" si="291"/>
        <v>0</v>
      </c>
      <c r="CD135" s="479"/>
      <c r="CE135" s="479"/>
      <c r="CF135" s="479"/>
      <c r="CG135" s="479"/>
      <c r="CH135" s="611">
        <f t="shared" si="295"/>
        <v>0</v>
      </c>
      <c r="CI135" s="479"/>
      <c r="CJ135" s="479"/>
      <c r="CK135" s="479"/>
      <c r="CL135" s="479"/>
      <c r="CM135" s="2428"/>
      <c r="CN135" s="611">
        <f t="shared" si="293"/>
        <v>0</v>
      </c>
      <c r="CO135" s="479"/>
      <c r="CP135" s="479"/>
      <c r="CQ135" s="479"/>
      <c r="CR135" s="479"/>
      <c r="CS135" s="611">
        <f t="shared" si="296"/>
        <v>0</v>
      </c>
      <c r="CT135" s="479"/>
      <c r="CU135" s="479"/>
      <c r="CV135" s="479"/>
      <c r="CW135" s="479"/>
      <c r="CX135" s="812"/>
      <c r="CY135" s="812"/>
      <c r="CZ135" s="812"/>
      <c r="DA135" s="360"/>
    </row>
    <row r="136" spans="2:105" ht="16.5" customHeight="1" outlineLevel="1" thickBot="1">
      <c r="B136" s="1261"/>
      <c r="C136" s="1262"/>
      <c r="D136" s="1262"/>
      <c r="E136" s="1044" t="s">
        <v>1</v>
      </c>
      <c r="F136" s="1262"/>
      <c r="G136" s="1263"/>
      <c r="H136" s="1262"/>
      <c r="I136" s="1264">
        <v>0.91436598952899995</v>
      </c>
      <c r="J136" s="1264">
        <v>3.712891394305632E-2</v>
      </c>
      <c r="K136" s="1262"/>
      <c r="L136" s="1264">
        <v>0.22859149738224999</v>
      </c>
      <c r="M136" s="1264">
        <v>9.2551941892781604E-3</v>
      </c>
      <c r="N136" s="1262"/>
      <c r="O136" s="1264">
        <v>0.22859149738224999</v>
      </c>
      <c r="P136" s="1264">
        <v>9.2551941892781604E-3</v>
      </c>
      <c r="Q136" s="1262"/>
      <c r="R136" s="1264">
        <v>0.22859149738224999</v>
      </c>
      <c r="S136" s="1264">
        <v>9.3092627822499996E-3</v>
      </c>
      <c r="T136" s="1262"/>
      <c r="U136" s="1264">
        <v>0.22859149738224999</v>
      </c>
      <c r="V136" s="1264">
        <v>9.3092627822499996E-3</v>
      </c>
      <c r="W136" s="1262"/>
      <c r="X136" s="1264">
        <v>0.22859149738224999</v>
      </c>
      <c r="Y136" s="1264">
        <v>9.3092627822499996E-3</v>
      </c>
      <c r="Z136" s="1262"/>
      <c r="AA136" s="1264">
        <v>0.22859149738224999</v>
      </c>
      <c r="AB136" s="1264">
        <v>9.3092627822499996E-3</v>
      </c>
      <c r="AC136" s="1262"/>
      <c r="AD136" s="1264">
        <v>0.22859149738224999</v>
      </c>
      <c r="AE136" s="1264">
        <v>9.3092627822499996E-3</v>
      </c>
      <c r="AF136" s="1262"/>
      <c r="AG136" s="1264">
        <v>0.22859149738224999</v>
      </c>
      <c r="AH136" s="1264">
        <v>9.3092627822499996E-3</v>
      </c>
      <c r="AI136" s="1262"/>
      <c r="AJ136" s="1264"/>
      <c r="AK136" s="1264"/>
      <c r="AL136" s="1262"/>
      <c r="AM136" s="1264">
        <f>AM126+AM131</f>
        <v>0.91436598952899995</v>
      </c>
      <c r="AN136" s="1264">
        <f>AN126+AN131</f>
        <v>3.3080856903749997E-2</v>
      </c>
      <c r="AO136" s="1262"/>
      <c r="AP136" s="1264">
        <f>AP126+AP131</f>
        <v>0.22859149738224999</v>
      </c>
      <c r="AQ136" s="1264">
        <f>AQ126+AQ131</f>
        <v>9.3092627822499996E-3</v>
      </c>
      <c r="AR136" s="1262"/>
      <c r="AS136" s="1264">
        <f>AS126+AS131</f>
        <v>0.22859149738224999</v>
      </c>
      <c r="AT136" s="1264">
        <f>AT126+AT131</f>
        <v>9.3092627822499996E-3</v>
      </c>
      <c r="AU136" s="1262"/>
      <c r="AV136" s="1264">
        <f>AV126+AV131</f>
        <v>0.22859149738224999</v>
      </c>
      <c r="AW136" s="1264">
        <f>AW126+AW131</f>
        <v>9.3092627822499996E-3</v>
      </c>
      <c r="AX136" s="1262"/>
      <c r="AY136" s="1264">
        <f>AY126+AY131</f>
        <v>0.22859149738224999</v>
      </c>
      <c r="AZ136" s="1264">
        <f>AZ126+AZ131</f>
        <v>5.1530685570000002E-3</v>
      </c>
      <c r="BA136" s="1262"/>
      <c r="BB136" s="1264">
        <v>0.22859149738224999</v>
      </c>
      <c r="BC136" s="1264">
        <v>9.3092627822499996E-3</v>
      </c>
      <c r="BD136" s="1262"/>
      <c r="BE136" s="1264">
        <v>0.22859149738224999</v>
      </c>
      <c r="BF136" s="1264">
        <v>9.3092627822499996E-3</v>
      </c>
      <c r="BG136" s="1262"/>
      <c r="BH136" s="1264">
        <v>0.22859149738224999</v>
      </c>
      <c r="BI136" s="1264">
        <v>9.3092627822499996E-3</v>
      </c>
      <c r="BJ136" s="1262"/>
      <c r="BK136" s="1264">
        <v>0.22859149738224999</v>
      </c>
      <c r="BL136" s="1264">
        <v>9.3092627822499996E-3</v>
      </c>
      <c r="BM136" s="1262"/>
      <c r="BN136" s="1264"/>
      <c r="BO136" s="1264"/>
      <c r="BP136" s="2410"/>
      <c r="BQ136" s="2314">
        <f>BQ126+BQ131</f>
        <v>0.91436598952899983</v>
      </c>
      <c r="BR136" s="2314">
        <f>BR126+BR131</f>
        <v>3.8726533174159992E-2</v>
      </c>
      <c r="BS136" s="1262"/>
      <c r="BT136" s="1264">
        <f>BT126+BT131</f>
        <v>0.91436598952899983</v>
      </c>
      <c r="BU136" s="1264">
        <f>BU126+BU131</f>
        <v>4.0275297750544795E-2</v>
      </c>
      <c r="BV136" s="1262"/>
      <c r="BW136" s="1264">
        <f>BW126+BW131</f>
        <v>0.91436598952899983</v>
      </c>
      <c r="BX136" s="1264">
        <f>BX126+BX131</f>
        <v>4.1886334623305994E-2</v>
      </c>
      <c r="BY136" s="1262"/>
      <c r="BZ136" s="1264">
        <f>BZ126+BZ131</f>
        <v>0.91436598952899983</v>
      </c>
      <c r="CA136" s="1264">
        <f>CA126+CA131</f>
        <v>4.3561906272469988E-2</v>
      </c>
      <c r="CB136" s="1264">
        <f>CB126</f>
        <v>0</v>
      </c>
      <c r="CC136" s="1264">
        <f t="shared" ref="CC136:CZ136" si="312">CC126</f>
        <v>0</v>
      </c>
      <c r="CD136" s="1264">
        <f t="shared" si="312"/>
        <v>0</v>
      </c>
      <c r="CE136" s="1264">
        <f t="shared" si="312"/>
        <v>0</v>
      </c>
      <c r="CF136" s="1264">
        <f t="shared" si="312"/>
        <v>0</v>
      </c>
      <c r="CG136" s="1264">
        <f t="shared" si="312"/>
        <v>0</v>
      </c>
      <c r="CH136" s="1264">
        <f t="shared" si="312"/>
        <v>0</v>
      </c>
      <c r="CI136" s="1264">
        <f t="shared" si="312"/>
        <v>0</v>
      </c>
      <c r="CJ136" s="1264">
        <f t="shared" si="312"/>
        <v>0</v>
      </c>
      <c r="CK136" s="1264">
        <f t="shared" si="312"/>
        <v>0</v>
      </c>
      <c r="CL136" s="1264">
        <f t="shared" si="312"/>
        <v>0</v>
      </c>
      <c r="CM136" s="2314">
        <f t="shared" si="312"/>
        <v>0</v>
      </c>
      <c r="CN136" s="1264">
        <f t="shared" ref="CN136:CW136" si="313">CN126</f>
        <v>0</v>
      </c>
      <c r="CO136" s="1264">
        <f t="shared" si="313"/>
        <v>0</v>
      </c>
      <c r="CP136" s="1264">
        <f t="shared" si="313"/>
        <v>0</v>
      </c>
      <c r="CQ136" s="1264">
        <f t="shared" si="313"/>
        <v>0</v>
      </c>
      <c r="CR136" s="1264">
        <f t="shared" si="313"/>
        <v>0</v>
      </c>
      <c r="CS136" s="1264">
        <f t="shared" si="313"/>
        <v>0</v>
      </c>
      <c r="CT136" s="1264">
        <f t="shared" si="313"/>
        <v>0</v>
      </c>
      <c r="CU136" s="1264">
        <f t="shared" si="313"/>
        <v>0</v>
      </c>
      <c r="CV136" s="1264">
        <f t="shared" si="313"/>
        <v>0</v>
      </c>
      <c r="CW136" s="1264">
        <f t="shared" si="313"/>
        <v>0</v>
      </c>
      <c r="CX136" s="1264">
        <f t="shared" si="312"/>
        <v>0</v>
      </c>
      <c r="CY136" s="1264">
        <f t="shared" si="312"/>
        <v>0</v>
      </c>
      <c r="CZ136" s="1264">
        <f t="shared" si="312"/>
        <v>0</v>
      </c>
    </row>
    <row r="137" spans="2:105" ht="21.75" thickBot="1">
      <c r="B137" s="1056" t="s">
        <v>331</v>
      </c>
      <c r="C137" s="1066"/>
      <c r="D137" s="1051"/>
      <c r="E137" s="1051"/>
      <c r="F137" s="1051"/>
      <c r="G137" s="1051"/>
      <c r="H137" s="1051"/>
      <c r="I137" s="1051"/>
      <c r="J137" s="1051"/>
      <c r="K137" s="1051"/>
      <c r="L137" s="1051"/>
      <c r="M137" s="1051"/>
      <c r="N137" s="1051"/>
      <c r="O137" s="1051"/>
      <c r="P137" s="1051"/>
      <c r="Q137" s="1051"/>
      <c r="R137" s="1051"/>
      <c r="S137" s="1051"/>
      <c r="T137" s="1051"/>
      <c r="U137" s="1051"/>
      <c r="V137" s="1051"/>
      <c r="W137" s="1051"/>
      <c r="X137" s="1051"/>
      <c r="Y137" s="1051"/>
      <c r="Z137" s="1051"/>
      <c r="AA137" s="1051"/>
      <c r="AB137" s="1051"/>
      <c r="AC137" s="1051"/>
      <c r="AD137" s="1051"/>
      <c r="AE137" s="1051"/>
      <c r="AF137" s="1051"/>
      <c r="AG137" s="1051"/>
      <c r="AH137" s="1051"/>
      <c r="AI137" s="1051"/>
      <c r="AJ137" s="1051"/>
      <c r="AK137" s="1051"/>
      <c r="AL137" s="1051"/>
      <c r="AM137" s="1051"/>
      <c r="AN137" s="1051"/>
      <c r="AO137" s="1051"/>
      <c r="AP137" s="1051"/>
      <c r="AQ137" s="1051"/>
      <c r="AR137" s="1051"/>
      <c r="AS137" s="1051"/>
      <c r="AT137" s="1051"/>
      <c r="AU137" s="1051"/>
      <c r="AV137" s="1051"/>
      <c r="AW137" s="1051"/>
      <c r="AX137" s="1051"/>
      <c r="AY137" s="1051"/>
      <c r="AZ137" s="1051"/>
      <c r="BA137" s="1051"/>
      <c r="BB137" s="1051"/>
      <c r="BC137" s="1051"/>
      <c r="BD137" s="1051"/>
      <c r="BE137" s="1051"/>
      <c r="BF137" s="1051"/>
      <c r="BG137" s="1051"/>
      <c r="BH137" s="1051"/>
      <c r="BI137" s="1051"/>
      <c r="BJ137" s="1051"/>
      <c r="BK137" s="1051"/>
      <c r="BL137" s="1051"/>
      <c r="BM137" s="1051"/>
      <c r="BN137" s="1051"/>
      <c r="BO137" s="1051"/>
      <c r="BP137" s="2409"/>
      <c r="BQ137" s="2409"/>
      <c r="BR137" s="2409"/>
      <c r="BS137" s="1051"/>
      <c r="BT137" s="1051"/>
      <c r="BU137" s="1051"/>
      <c r="BV137" s="1051"/>
      <c r="BW137" s="1051"/>
      <c r="BX137" s="1051"/>
      <c r="BY137" s="1051"/>
      <c r="BZ137" s="1051"/>
      <c r="CA137" s="1051"/>
      <c r="CB137" s="1051"/>
      <c r="CC137" s="1052"/>
      <c r="CD137" s="1052"/>
      <c r="CE137" s="1052"/>
      <c r="CF137" s="1052"/>
      <c r="CG137" s="1052"/>
      <c r="CH137" s="1052"/>
      <c r="CI137" s="1052"/>
      <c r="CJ137" s="1052"/>
      <c r="CK137" s="1052"/>
      <c r="CL137" s="1052"/>
      <c r="CM137" s="2426"/>
      <c r="CN137" s="1052"/>
      <c r="CO137" s="1052"/>
      <c r="CP137" s="1052"/>
      <c r="CQ137" s="1052"/>
      <c r="CR137" s="1052"/>
      <c r="CS137" s="1052"/>
      <c r="CT137" s="1052"/>
      <c r="CU137" s="1052"/>
      <c r="CV137" s="1052"/>
      <c r="CW137" s="1052"/>
      <c r="CX137" s="1052"/>
      <c r="CY137" s="1052"/>
      <c r="CZ137" s="1053"/>
    </row>
    <row r="138" spans="2:105" ht="36.75" hidden="1" customHeight="1" outlineLevel="1">
      <c r="B138" s="381"/>
      <c r="C138" s="381"/>
      <c r="D138" s="382">
        <v>1</v>
      </c>
      <c r="E138" s="373" t="s">
        <v>171</v>
      </c>
      <c r="F138" s="18" t="s">
        <v>313</v>
      </c>
      <c r="G138" s="18"/>
      <c r="H138" s="117">
        <f>K138+N138+Q138+T138</f>
        <v>0</v>
      </c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117">
        <f>Z138+AC138+AF138+AI138</f>
        <v>0</v>
      </c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117">
        <f>AO138+AR138+AU138+AX138</f>
        <v>0</v>
      </c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117">
        <f>BD138+BG138+BJ138+BM138</f>
        <v>0</v>
      </c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2319"/>
      <c r="BQ138" s="2319"/>
      <c r="BR138" s="2319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2319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240"/>
      <c r="CY138" s="240"/>
      <c r="CZ138" s="240"/>
    </row>
    <row r="139" spans="2:105" ht="32.25" hidden="1" customHeight="1" outlineLevel="1">
      <c r="B139" s="383"/>
      <c r="C139" s="383"/>
      <c r="D139" s="345"/>
      <c r="E139" s="374"/>
      <c r="F139" s="23" t="s">
        <v>172</v>
      </c>
      <c r="G139" s="23"/>
      <c r="H139" s="86">
        <f t="shared" ref="H139:H153" si="314">K139+N139+Q139+T139</f>
        <v>0</v>
      </c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86">
        <f t="shared" ref="W139:W153" si="315">Z139+AC139+AF139+AI139</f>
        <v>0</v>
      </c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86">
        <f t="shared" ref="AL139:AL153" si="316">AO139+AR139+AU139+AX139</f>
        <v>0</v>
      </c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86">
        <f t="shared" ref="BA139:BA153" si="317">BD139+BG139+BJ139+BM139</f>
        <v>0</v>
      </c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239"/>
      <c r="BQ139" s="2239"/>
      <c r="BR139" s="2239"/>
      <c r="BS139" s="210"/>
      <c r="BT139" s="210"/>
      <c r="BU139" s="210"/>
      <c r="BV139" s="210"/>
      <c r="BW139" s="210"/>
      <c r="BX139" s="210"/>
      <c r="BY139" s="210"/>
      <c r="BZ139" s="210"/>
      <c r="CA139" s="210"/>
      <c r="CB139" s="210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239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10"/>
      <c r="CY139" s="210"/>
      <c r="CZ139" s="210"/>
    </row>
    <row r="140" spans="2:105" ht="15.75" hidden="1" customHeight="1" outlineLevel="1">
      <c r="B140" s="384"/>
      <c r="C140" s="384"/>
      <c r="D140" s="345">
        <v>2</v>
      </c>
      <c r="E140" s="118" t="s">
        <v>53</v>
      </c>
      <c r="F140" s="23" t="s">
        <v>313</v>
      </c>
      <c r="G140" s="23"/>
      <c r="H140" s="86">
        <f t="shared" si="314"/>
        <v>0</v>
      </c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86">
        <f t="shared" si="315"/>
        <v>0</v>
      </c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86">
        <f t="shared" si="316"/>
        <v>0</v>
      </c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86">
        <f t="shared" si="317"/>
        <v>0</v>
      </c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239"/>
      <c r="BQ140" s="2239"/>
      <c r="BR140" s="2239"/>
      <c r="BS140" s="210"/>
      <c r="BT140" s="210"/>
      <c r="BU140" s="210"/>
      <c r="BV140" s="210"/>
      <c r="BW140" s="210"/>
      <c r="BX140" s="210"/>
      <c r="BY140" s="210"/>
      <c r="BZ140" s="210"/>
      <c r="CA140" s="210"/>
      <c r="CB140" s="210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239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10"/>
      <c r="CY140" s="210"/>
      <c r="CZ140" s="210"/>
    </row>
    <row r="141" spans="2:105" ht="15.75" hidden="1" customHeight="1" outlineLevel="1">
      <c r="B141" s="383"/>
      <c r="C141" s="383"/>
      <c r="D141" s="345"/>
      <c r="E141" s="118"/>
      <c r="F141" s="23" t="s">
        <v>172</v>
      </c>
      <c r="G141" s="23"/>
      <c r="H141" s="86">
        <f t="shared" si="314"/>
        <v>0</v>
      </c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86">
        <f t="shared" si="315"/>
        <v>0</v>
      </c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86">
        <f t="shared" si="316"/>
        <v>0</v>
      </c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86">
        <f t="shared" si="317"/>
        <v>0</v>
      </c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2216"/>
      <c r="BQ141" s="2216"/>
      <c r="BR141" s="2216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2216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85"/>
      <c r="CY141" s="85"/>
      <c r="CZ141" s="85"/>
    </row>
    <row r="142" spans="2:105" ht="15.75" hidden="1" customHeight="1" outlineLevel="1">
      <c r="B142" s="384"/>
      <c r="C142" s="384"/>
      <c r="D142" s="345">
        <v>3</v>
      </c>
      <c r="E142" s="118" t="s">
        <v>54</v>
      </c>
      <c r="F142" s="23" t="s">
        <v>313</v>
      </c>
      <c r="G142" s="23"/>
      <c r="H142" s="86">
        <f t="shared" si="314"/>
        <v>0</v>
      </c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86">
        <f t="shared" si="315"/>
        <v>0</v>
      </c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86">
        <f t="shared" si="316"/>
        <v>0</v>
      </c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86">
        <f t="shared" si="317"/>
        <v>0</v>
      </c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2216"/>
      <c r="BQ142" s="2216"/>
      <c r="BR142" s="2216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2216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85"/>
      <c r="CY142" s="85"/>
      <c r="CZ142" s="85"/>
    </row>
    <row r="143" spans="2:105" ht="15.75" hidden="1" customHeight="1" outlineLevel="1">
      <c r="B143" s="383"/>
      <c r="C143" s="383"/>
      <c r="D143" s="345"/>
      <c r="E143" s="118"/>
      <c r="F143" s="23" t="s">
        <v>172</v>
      </c>
      <c r="G143" s="23"/>
      <c r="H143" s="86">
        <f t="shared" si="314"/>
        <v>0</v>
      </c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86">
        <f t="shared" si="315"/>
        <v>0</v>
      </c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86">
        <f t="shared" si="316"/>
        <v>0</v>
      </c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86">
        <f t="shared" si="317"/>
        <v>0</v>
      </c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2216"/>
      <c r="BQ143" s="2216"/>
      <c r="BR143" s="2216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2216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85"/>
      <c r="CY143" s="85"/>
      <c r="CZ143" s="85"/>
    </row>
    <row r="144" spans="2:105" ht="30.75" hidden="1" customHeight="1" outlineLevel="1">
      <c r="B144" s="384"/>
      <c r="C144" s="384"/>
      <c r="D144" s="345">
        <v>4</v>
      </c>
      <c r="E144" s="118" t="s">
        <v>55</v>
      </c>
      <c r="F144" s="23" t="s">
        <v>313</v>
      </c>
      <c r="G144" s="23"/>
      <c r="H144" s="86">
        <f t="shared" si="314"/>
        <v>0</v>
      </c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86">
        <f t="shared" si="315"/>
        <v>0</v>
      </c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86">
        <f t="shared" si="316"/>
        <v>0</v>
      </c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86">
        <f t="shared" si="317"/>
        <v>0</v>
      </c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2216"/>
      <c r="BQ144" s="2216"/>
      <c r="BR144" s="2216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2216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85"/>
      <c r="CY144" s="85"/>
      <c r="CZ144" s="85"/>
    </row>
    <row r="145" spans="2:105" ht="25.5" hidden="1" customHeight="1" outlineLevel="1">
      <c r="B145" s="383"/>
      <c r="C145" s="383"/>
      <c r="D145" s="345"/>
      <c r="E145" s="118"/>
      <c r="F145" s="23" t="s">
        <v>172</v>
      </c>
      <c r="G145" s="23"/>
      <c r="H145" s="86">
        <f t="shared" si="314"/>
        <v>0</v>
      </c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86">
        <f t="shared" si="315"/>
        <v>0</v>
      </c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86">
        <f t="shared" si="316"/>
        <v>0</v>
      </c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86">
        <f t="shared" si="317"/>
        <v>0</v>
      </c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2216"/>
      <c r="BQ145" s="2216"/>
      <c r="BR145" s="2216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2216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85"/>
      <c r="CY145" s="85"/>
      <c r="CZ145" s="85"/>
    </row>
    <row r="146" spans="2:105" ht="48" hidden="1" customHeight="1" outlineLevel="1">
      <c r="B146" s="67"/>
      <c r="C146" s="67"/>
      <c r="D146" s="371">
        <v>5</v>
      </c>
      <c r="E146" s="118" t="s">
        <v>56</v>
      </c>
      <c r="F146" s="23" t="s">
        <v>313</v>
      </c>
      <c r="G146" s="23"/>
      <c r="H146" s="86">
        <f t="shared" si="314"/>
        <v>0</v>
      </c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86">
        <f t="shared" si="315"/>
        <v>0</v>
      </c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86">
        <f t="shared" si="316"/>
        <v>0</v>
      </c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86">
        <f t="shared" si="317"/>
        <v>0</v>
      </c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239"/>
      <c r="BQ146" s="2239"/>
      <c r="BR146" s="2239"/>
      <c r="BS146" s="210"/>
      <c r="BT146" s="210"/>
      <c r="BU146" s="210"/>
      <c r="BV146" s="210"/>
      <c r="BW146" s="210"/>
      <c r="BX146" s="210"/>
      <c r="BY146" s="210"/>
      <c r="BZ146" s="210"/>
      <c r="CA146" s="210"/>
      <c r="CB146" s="210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239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10"/>
      <c r="CY146" s="210"/>
      <c r="CZ146" s="210"/>
    </row>
    <row r="147" spans="2:105" ht="30" hidden="1" customHeight="1" outlineLevel="1">
      <c r="B147" s="384"/>
      <c r="C147" s="384"/>
      <c r="D147" s="345">
        <v>6</v>
      </c>
      <c r="E147" s="118" t="s">
        <v>57</v>
      </c>
      <c r="F147" s="23" t="s">
        <v>313</v>
      </c>
      <c r="G147" s="23"/>
      <c r="H147" s="86">
        <f t="shared" si="314"/>
        <v>0</v>
      </c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86">
        <f t="shared" si="315"/>
        <v>0</v>
      </c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86">
        <f t="shared" si="316"/>
        <v>0</v>
      </c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86">
        <f t="shared" si="317"/>
        <v>0</v>
      </c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2216"/>
      <c r="BQ147" s="2216"/>
      <c r="BR147" s="2216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2216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85"/>
      <c r="CY147" s="85"/>
      <c r="CZ147" s="85"/>
    </row>
    <row r="148" spans="2:105" ht="36.75" hidden="1" customHeight="1" outlineLevel="1">
      <c r="B148" s="383"/>
      <c r="C148" s="383"/>
      <c r="D148" s="345"/>
      <c r="E148" s="118"/>
      <c r="F148" s="23" t="s">
        <v>172</v>
      </c>
      <c r="G148" s="23"/>
      <c r="H148" s="86">
        <f t="shared" si="314"/>
        <v>0</v>
      </c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86">
        <f t="shared" si="315"/>
        <v>0</v>
      </c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86">
        <f t="shared" si="316"/>
        <v>0</v>
      </c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86">
        <f t="shared" si="317"/>
        <v>0</v>
      </c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2216"/>
      <c r="BQ148" s="2216"/>
      <c r="BR148" s="2216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2216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85"/>
      <c r="CY148" s="85"/>
      <c r="CZ148" s="85"/>
    </row>
    <row r="149" spans="2:105" ht="15.75" hidden="1" customHeight="1" outlineLevel="1">
      <c r="B149" s="384"/>
      <c r="C149" s="384"/>
      <c r="D149" s="345">
        <v>7</v>
      </c>
      <c r="E149" s="118" t="s">
        <v>58</v>
      </c>
      <c r="F149" s="23" t="s">
        <v>313</v>
      </c>
      <c r="G149" s="23"/>
      <c r="H149" s="86">
        <f t="shared" si="314"/>
        <v>0</v>
      </c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86">
        <f t="shared" si="315"/>
        <v>0</v>
      </c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86">
        <f t="shared" si="316"/>
        <v>0</v>
      </c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86">
        <f t="shared" si="317"/>
        <v>0</v>
      </c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2216"/>
      <c r="BQ149" s="2216"/>
      <c r="BR149" s="2216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2216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85"/>
      <c r="CY149" s="85"/>
      <c r="CZ149" s="85"/>
    </row>
    <row r="150" spans="2:105" ht="15.75" hidden="1" customHeight="1" outlineLevel="1">
      <c r="B150" s="383"/>
      <c r="C150" s="383"/>
      <c r="D150" s="345"/>
      <c r="E150" s="118"/>
      <c r="F150" s="23" t="s">
        <v>172</v>
      </c>
      <c r="G150" s="23"/>
      <c r="H150" s="86">
        <f t="shared" si="314"/>
        <v>0</v>
      </c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86">
        <f t="shared" si="315"/>
        <v>0</v>
      </c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86">
        <f t="shared" si="316"/>
        <v>0</v>
      </c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86">
        <f t="shared" si="317"/>
        <v>0</v>
      </c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2216"/>
      <c r="BQ150" s="2216"/>
      <c r="BR150" s="2216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2216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85"/>
      <c r="CY150" s="85"/>
      <c r="CZ150" s="85"/>
    </row>
    <row r="151" spans="2:105" ht="63.75" customHeight="1" outlineLevel="1">
      <c r="B151" s="372"/>
      <c r="C151" s="372"/>
      <c r="D151" s="119">
        <v>8</v>
      </c>
      <c r="E151" s="120" t="s">
        <v>173</v>
      </c>
      <c r="F151" s="566" t="s">
        <v>155</v>
      </c>
      <c r="G151" s="609">
        <f t="shared" ref="G151:G153" si="318">W151+AL151+BS151+BV151+BY151</f>
        <v>6.75</v>
      </c>
      <c r="H151" s="609">
        <f t="shared" si="314"/>
        <v>0</v>
      </c>
      <c r="I151" s="617">
        <f t="shared" ref="I151:I153" si="319">L151+O151+R151+U151</f>
        <v>0</v>
      </c>
      <c r="J151" s="617">
        <f t="shared" ref="J151:J153" si="320">M151+P151+S151+V151</f>
        <v>0</v>
      </c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09">
        <f t="shared" ref="W151" si="321">Z151+AC151+AF151+AI151</f>
        <v>0</v>
      </c>
      <c r="X151" s="554">
        <f t="shared" ref="X151" si="322">AA151+AD151+AG151+AJ151</f>
        <v>0</v>
      </c>
      <c r="Y151" s="554">
        <f t="shared" ref="Y151" si="323">AB151+AE151+AH151+AK151</f>
        <v>0</v>
      </c>
      <c r="Z151" s="617">
        <f t="shared" ref="Z151" si="324">Z152+Z153</f>
        <v>0</v>
      </c>
      <c r="AA151" s="617">
        <f t="shared" ref="AA151" si="325">AA152+AA153</f>
        <v>0</v>
      </c>
      <c r="AB151" s="617">
        <f t="shared" ref="AB151" si="326">AB152+AB153</f>
        <v>0</v>
      </c>
      <c r="AC151" s="617">
        <f t="shared" ref="AC151" si="327">AC152+AC153</f>
        <v>0</v>
      </c>
      <c r="AD151" s="617">
        <f t="shared" ref="AD151" si="328">AD152+AD153</f>
        <v>0</v>
      </c>
      <c r="AE151" s="617">
        <f t="shared" ref="AE151" si="329">AE152+AE153</f>
        <v>0</v>
      </c>
      <c r="AF151" s="617">
        <f t="shared" ref="AF151" si="330">AF152+AF153</f>
        <v>0</v>
      </c>
      <c r="AG151" s="617">
        <f t="shared" ref="AG151" si="331">AG152+AG153</f>
        <v>0</v>
      </c>
      <c r="AH151" s="617">
        <f t="shared" ref="AH151" si="332">AH152+AH153</f>
        <v>0</v>
      </c>
      <c r="AI151" s="617">
        <f t="shared" ref="AI151" si="333">AI152+AI153</f>
        <v>0</v>
      </c>
      <c r="AJ151" s="617">
        <f t="shared" ref="AJ151" si="334">AJ152+AJ153</f>
        <v>0</v>
      </c>
      <c r="AK151" s="617">
        <f t="shared" ref="AK151" si="335">AK152+AK153</f>
        <v>0</v>
      </c>
      <c r="AL151" s="609">
        <f t="shared" si="316"/>
        <v>0</v>
      </c>
      <c r="AM151" s="617">
        <f t="shared" ref="AM151:AM153" si="336">AP151+AS151+AV151+AY151</f>
        <v>0</v>
      </c>
      <c r="AN151" s="617">
        <f t="shared" ref="AN151:AN153" si="337">AQ151+AT151+AW151+AZ151</f>
        <v>0</v>
      </c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09">
        <f t="shared" si="317"/>
        <v>0</v>
      </c>
      <c r="BB151" s="554">
        <f t="shared" ref="BB151:BB153" si="338">BE151+BH151+BK151+BN151</f>
        <v>0</v>
      </c>
      <c r="BC151" s="554">
        <f t="shared" ref="BC151:BC153" si="339">BF151+BI151+BL151+BO151</f>
        <v>0</v>
      </c>
      <c r="BD151" s="617">
        <f t="shared" ref="BD151:BO151" si="340">BD152+BD153</f>
        <v>0</v>
      </c>
      <c r="BE151" s="617">
        <f t="shared" si="340"/>
        <v>0</v>
      </c>
      <c r="BF151" s="617">
        <f t="shared" si="340"/>
        <v>0</v>
      </c>
      <c r="BG151" s="617">
        <f t="shared" si="340"/>
        <v>0</v>
      </c>
      <c r="BH151" s="617">
        <f t="shared" si="340"/>
        <v>0</v>
      </c>
      <c r="BI151" s="617">
        <f t="shared" si="340"/>
        <v>0</v>
      </c>
      <c r="BJ151" s="617">
        <f t="shared" si="340"/>
        <v>0</v>
      </c>
      <c r="BK151" s="617">
        <f t="shared" si="340"/>
        <v>0</v>
      </c>
      <c r="BL151" s="617">
        <f t="shared" si="340"/>
        <v>0</v>
      </c>
      <c r="BM151" s="617">
        <f t="shared" si="340"/>
        <v>0</v>
      </c>
      <c r="BN151" s="617">
        <f t="shared" si="340"/>
        <v>0</v>
      </c>
      <c r="BO151" s="617">
        <f t="shared" si="340"/>
        <v>0</v>
      </c>
      <c r="BP151" s="2401">
        <f>BP152+BP153</f>
        <v>0</v>
      </c>
      <c r="BQ151" s="2401">
        <f t="shared" ref="BQ151:CZ151" si="341">BQ152+BQ153</f>
        <v>0</v>
      </c>
      <c r="BR151" s="2401">
        <f t="shared" si="341"/>
        <v>0</v>
      </c>
      <c r="BS151" s="617">
        <f t="shared" si="341"/>
        <v>4.5</v>
      </c>
      <c r="BT151" s="617">
        <f t="shared" si="341"/>
        <v>5.0957999999999997</v>
      </c>
      <c r="BU151" s="617">
        <f t="shared" si="341"/>
        <v>0.22778495999999998</v>
      </c>
      <c r="BV151" s="617">
        <f t="shared" si="341"/>
        <v>0</v>
      </c>
      <c r="BW151" s="617">
        <f t="shared" si="341"/>
        <v>0</v>
      </c>
      <c r="BX151" s="617">
        <f t="shared" si="341"/>
        <v>0</v>
      </c>
      <c r="BY151" s="617">
        <f t="shared" si="341"/>
        <v>2.25</v>
      </c>
      <c r="BZ151" s="617">
        <f t="shared" si="341"/>
        <v>2.5478999999999998</v>
      </c>
      <c r="CA151" s="617">
        <f t="shared" si="341"/>
        <v>0.12318525</v>
      </c>
      <c r="CB151" s="808">
        <f t="shared" ref="CB151:CB153" si="342">CH151+CN151+CX151+CY151+CZ151</f>
        <v>17.64</v>
      </c>
      <c r="CC151" s="617">
        <f t="shared" si="341"/>
        <v>0</v>
      </c>
      <c r="CD151" s="617">
        <f t="shared" si="341"/>
        <v>0</v>
      </c>
      <c r="CE151" s="617">
        <f t="shared" si="341"/>
        <v>0</v>
      </c>
      <c r="CF151" s="617">
        <f t="shared" si="341"/>
        <v>0</v>
      </c>
      <c r="CG151" s="617">
        <f t="shared" si="341"/>
        <v>0</v>
      </c>
      <c r="CH151" s="617">
        <f t="shared" si="341"/>
        <v>0</v>
      </c>
      <c r="CI151" s="617">
        <f t="shared" si="341"/>
        <v>0</v>
      </c>
      <c r="CJ151" s="617">
        <f t="shared" si="341"/>
        <v>0</v>
      </c>
      <c r="CK151" s="617">
        <f t="shared" si="341"/>
        <v>0</v>
      </c>
      <c r="CL151" s="617">
        <f t="shared" si="341"/>
        <v>0</v>
      </c>
      <c r="CM151" s="2401">
        <f t="shared" si="341"/>
        <v>0</v>
      </c>
      <c r="CN151" s="617">
        <f t="shared" ref="CN151:CW151" si="343">CN152+CN153</f>
        <v>0</v>
      </c>
      <c r="CO151" s="617">
        <f t="shared" si="343"/>
        <v>0</v>
      </c>
      <c r="CP151" s="617">
        <f t="shared" si="343"/>
        <v>0</v>
      </c>
      <c r="CQ151" s="617">
        <f t="shared" si="343"/>
        <v>0</v>
      </c>
      <c r="CR151" s="617">
        <f t="shared" si="343"/>
        <v>0</v>
      </c>
      <c r="CS151" s="617">
        <f t="shared" si="343"/>
        <v>0</v>
      </c>
      <c r="CT151" s="617">
        <f t="shared" si="343"/>
        <v>0</v>
      </c>
      <c r="CU151" s="617">
        <f t="shared" si="343"/>
        <v>0</v>
      </c>
      <c r="CV151" s="617">
        <f t="shared" si="343"/>
        <v>0</v>
      </c>
      <c r="CW151" s="617">
        <f t="shared" si="343"/>
        <v>0</v>
      </c>
      <c r="CX151" s="617">
        <f t="shared" si="341"/>
        <v>17.64</v>
      </c>
      <c r="CY151" s="617">
        <f t="shared" si="341"/>
        <v>0</v>
      </c>
      <c r="CZ151" s="617">
        <f t="shared" si="341"/>
        <v>0</v>
      </c>
    </row>
    <row r="152" spans="2:105" ht="55.5" customHeight="1" outlineLevel="1">
      <c r="B152" s="1003"/>
      <c r="C152" s="1003"/>
      <c r="D152" s="1002" t="s">
        <v>251</v>
      </c>
      <c r="E152" s="827" t="s">
        <v>483</v>
      </c>
      <c r="F152" s="566" t="s">
        <v>287</v>
      </c>
      <c r="G152" s="609">
        <f t="shared" si="318"/>
        <v>6.75</v>
      </c>
      <c r="H152" s="609">
        <f t="shared" si="314"/>
        <v>0</v>
      </c>
      <c r="I152" s="617">
        <f t="shared" si="319"/>
        <v>0</v>
      </c>
      <c r="J152" s="617">
        <f t="shared" si="320"/>
        <v>0</v>
      </c>
      <c r="K152" s="475"/>
      <c r="L152" s="392"/>
      <c r="M152" s="392"/>
      <c r="N152" s="475"/>
      <c r="O152" s="392"/>
      <c r="P152" s="392"/>
      <c r="Q152" s="475"/>
      <c r="R152" s="392"/>
      <c r="S152" s="392"/>
      <c r="T152" s="324"/>
      <c r="U152" s="324"/>
      <c r="V152" s="324"/>
      <c r="W152" s="609">
        <f t="shared" si="315"/>
        <v>0</v>
      </c>
      <c r="X152" s="554">
        <f t="shared" ref="X152:X153" si="344">AA152+AD152+AG152+AJ152</f>
        <v>0</v>
      </c>
      <c r="Y152" s="554">
        <f t="shared" ref="Y152:Y153" si="345">AB152+AE152+AH152+AK152</f>
        <v>0</v>
      </c>
      <c r="Z152" s="475"/>
      <c r="AA152" s="392">
        <f t="shared" ref="AA152:AA153" si="346">Z152*0.85*1.45</f>
        <v>0</v>
      </c>
      <c r="AB152" s="392">
        <f>Z152*'Ф-2-Перечень меропр с прям затр'!EW100</f>
        <v>0</v>
      </c>
      <c r="AC152" s="324"/>
      <c r="AD152" s="324"/>
      <c r="AE152" s="324"/>
      <c r="AF152" s="324"/>
      <c r="AG152" s="324"/>
      <c r="AH152" s="324"/>
      <c r="AI152" s="324"/>
      <c r="AJ152" s="324"/>
      <c r="AK152" s="324"/>
      <c r="AL152" s="609">
        <f t="shared" si="316"/>
        <v>0</v>
      </c>
      <c r="AM152" s="617">
        <f t="shared" si="336"/>
        <v>0</v>
      </c>
      <c r="AN152" s="617">
        <f t="shared" si="337"/>
        <v>0</v>
      </c>
      <c r="AO152" s="475"/>
      <c r="AP152" s="392"/>
      <c r="AQ152" s="392"/>
      <c r="AR152" s="475"/>
      <c r="AS152" s="392"/>
      <c r="AT152" s="392"/>
      <c r="AU152" s="475"/>
      <c r="AV152" s="392"/>
      <c r="AW152" s="392"/>
      <c r="AX152" s="324"/>
      <c r="AY152" s="324"/>
      <c r="AZ152" s="324"/>
      <c r="BA152" s="609">
        <f t="shared" si="317"/>
        <v>0</v>
      </c>
      <c r="BB152" s="554">
        <f t="shared" si="338"/>
        <v>0</v>
      </c>
      <c r="BC152" s="554">
        <f t="shared" si="339"/>
        <v>0</v>
      </c>
      <c r="BD152" s="475"/>
      <c r="BE152" s="392">
        <f t="shared" ref="BE152:BE153" si="347">BD152*0.85*1.45</f>
        <v>0</v>
      </c>
      <c r="BF152" s="392">
        <f>BD152*'Ф-2-Перечень меропр с прям затр'!GA100</f>
        <v>0</v>
      </c>
      <c r="BG152" s="324"/>
      <c r="BH152" s="324"/>
      <c r="BI152" s="324"/>
      <c r="BJ152" s="324"/>
      <c r="BK152" s="324"/>
      <c r="BL152" s="324"/>
      <c r="BM152" s="324"/>
      <c r="BN152" s="324"/>
      <c r="BO152" s="324"/>
      <c r="BP152" s="2256"/>
      <c r="BQ152" s="2238"/>
      <c r="BR152" s="2238"/>
      <c r="BS152" s="1254">
        <f>2.25+2.25</f>
        <v>4.5</v>
      </c>
      <c r="BT152" s="1254">
        <f>BS152*0.76*1.49</f>
        <v>5.0957999999999997</v>
      </c>
      <c r="BU152" s="793">
        <f>BS152*'Ф-2-Перечень меропр с прям затр'!EN26</f>
        <v>0.22778495999999998</v>
      </c>
      <c r="BV152" s="808"/>
      <c r="BW152" s="793"/>
      <c r="BX152" s="793"/>
      <c r="BY152" s="1254">
        <v>2.25</v>
      </c>
      <c r="BZ152" s="1254">
        <f>BY152*0.76*1.49</f>
        <v>2.5478999999999998</v>
      </c>
      <c r="CA152" s="793">
        <f>BY152*'Ф-2-Перечень меропр с прям затр'!EP26</f>
        <v>0.12318525</v>
      </c>
      <c r="CB152" s="808">
        <f t="shared" si="342"/>
        <v>17.64</v>
      </c>
      <c r="CC152" s="611">
        <f t="shared" ref="CC152:CC153" si="348">CD152+CE152+CF152+CG152</f>
        <v>0</v>
      </c>
      <c r="CD152" s="478"/>
      <c r="CE152" s="478"/>
      <c r="CF152" s="478"/>
      <c r="CG152" s="324"/>
      <c r="CH152" s="324"/>
      <c r="CI152" s="324"/>
      <c r="CJ152" s="324"/>
      <c r="CK152" s="324"/>
      <c r="CL152" s="324"/>
      <c r="CM152" s="2256"/>
      <c r="CN152" s="611">
        <f t="shared" ref="CN152:CN153" si="349">CO152+CP152+CQ152+CR152</f>
        <v>0</v>
      </c>
      <c r="CO152" s="478"/>
      <c r="CP152" s="478"/>
      <c r="CQ152" s="478"/>
      <c r="CR152" s="324"/>
      <c r="CS152" s="324"/>
      <c r="CT152" s="324"/>
      <c r="CU152" s="324"/>
      <c r="CV152" s="324"/>
      <c r="CW152" s="324"/>
      <c r="CX152" s="770">
        <f>6.98+6.98+3.68</f>
        <v>17.64</v>
      </c>
      <c r="CY152" s="770"/>
      <c r="CZ152" s="770"/>
      <c r="DA152" s="360" t="s">
        <v>244</v>
      </c>
    </row>
    <row r="153" spans="2:105" ht="51" customHeight="1" outlineLevel="1" thickBot="1">
      <c r="B153" s="1003"/>
      <c r="C153" s="1003"/>
      <c r="D153" s="1006" t="s">
        <v>252</v>
      </c>
      <c r="E153" s="827" t="s">
        <v>480</v>
      </c>
      <c r="F153" s="566" t="s">
        <v>287</v>
      </c>
      <c r="G153" s="609">
        <f t="shared" si="318"/>
        <v>0</v>
      </c>
      <c r="H153" s="609">
        <f t="shared" si="314"/>
        <v>0</v>
      </c>
      <c r="I153" s="617">
        <f t="shared" si="319"/>
        <v>0</v>
      </c>
      <c r="J153" s="617">
        <f t="shared" si="320"/>
        <v>0</v>
      </c>
      <c r="K153" s="479"/>
      <c r="L153" s="1039"/>
      <c r="M153" s="1039"/>
      <c r="N153" s="479"/>
      <c r="O153" s="1039"/>
      <c r="P153" s="1039"/>
      <c r="Q153" s="479"/>
      <c r="R153" s="1039"/>
      <c r="S153" s="1039"/>
      <c r="T153" s="1029"/>
      <c r="U153" s="1029"/>
      <c r="V153" s="1029"/>
      <c r="W153" s="1028">
        <f t="shared" si="315"/>
        <v>0</v>
      </c>
      <c r="X153" s="1944">
        <f t="shared" si="344"/>
        <v>0</v>
      </c>
      <c r="Y153" s="1944">
        <f t="shared" si="345"/>
        <v>0</v>
      </c>
      <c r="Z153" s="479"/>
      <c r="AA153" s="1039">
        <f t="shared" si="346"/>
        <v>0</v>
      </c>
      <c r="AB153" s="1039">
        <f>Z153*'Ф-2-Перечень меропр с прям затр'!EW101</f>
        <v>0</v>
      </c>
      <c r="AC153" s="1029"/>
      <c r="AD153" s="1029"/>
      <c r="AE153" s="1029"/>
      <c r="AF153" s="1029"/>
      <c r="AG153" s="1029"/>
      <c r="AH153" s="1029"/>
      <c r="AI153" s="1029"/>
      <c r="AJ153" s="1029"/>
      <c r="AK153" s="1029"/>
      <c r="AL153" s="609">
        <f t="shared" si="316"/>
        <v>0</v>
      </c>
      <c r="AM153" s="617">
        <f t="shared" si="336"/>
        <v>0</v>
      </c>
      <c r="AN153" s="617">
        <f t="shared" si="337"/>
        <v>0</v>
      </c>
      <c r="AO153" s="479"/>
      <c r="AP153" s="1039"/>
      <c r="AQ153" s="1039"/>
      <c r="AR153" s="479"/>
      <c r="AS153" s="1039"/>
      <c r="AT153" s="1039"/>
      <c r="AU153" s="479"/>
      <c r="AV153" s="1039"/>
      <c r="AW153" s="1039"/>
      <c r="AX153" s="1029"/>
      <c r="AY153" s="1029"/>
      <c r="AZ153" s="1029"/>
      <c r="BA153" s="1028">
        <f t="shared" si="317"/>
        <v>0</v>
      </c>
      <c r="BB153" s="1944">
        <f t="shared" si="338"/>
        <v>0</v>
      </c>
      <c r="BC153" s="1944">
        <f t="shared" si="339"/>
        <v>0</v>
      </c>
      <c r="BD153" s="479"/>
      <c r="BE153" s="1039">
        <f t="shared" si="347"/>
        <v>0</v>
      </c>
      <c r="BF153" s="1039">
        <f>BD153*'Ф-2-Перечень меропр с прям затр'!GA101</f>
        <v>0</v>
      </c>
      <c r="BG153" s="1029"/>
      <c r="BH153" s="1029"/>
      <c r="BI153" s="1029"/>
      <c r="BJ153" s="1029"/>
      <c r="BK153" s="1029"/>
      <c r="BL153" s="1029"/>
      <c r="BM153" s="1029"/>
      <c r="BN153" s="1029"/>
      <c r="BO153" s="1029"/>
      <c r="BP153" s="2332"/>
      <c r="BQ153" s="2296"/>
      <c r="BR153" s="2296"/>
      <c r="BS153" s="1048"/>
      <c r="BT153" s="1030"/>
      <c r="BU153" s="1030"/>
      <c r="BV153" s="1048"/>
      <c r="BW153" s="1030"/>
      <c r="BX153" s="1030"/>
      <c r="BY153" s="1048"/>
      <c r="BZ153" s="1030"/>
      <c r="CA153" s="1030"/>
      <c r="CB153" s="808">
        <f t="shared" si="342"/>
        <v>0</v>
      </c>
      <c r="CC153" s="611">
        <f t="shared" si="348"/>
        <v>0</v>
      </c>
      <c r="CD153" s="480"/>
      <c r="CE153" s="480"/>
      <c r="CF153" s="480"/>
      <c r="CG153" s="1029"/>
      <c r="CH153" s="1029"/>
      <c r="CI153" s="1029"/>
      <c r="CJ153" s="1029"/>
      <c r="CK153" s="1029"/>
      <c r="CL153" s="1029"/>
      <c r="CM153" s="2332"/>
      <c r="CN153" s="611">
        <f t="shared" si="349"/>
        <v>0</v>
      </c>
      <c r="CO153" s="480"/>
      <c r="CP153" s="480"/>
      <c r="CQ153" s="480"/>
      <c r="CR153" s="1029"/>
      <c r="CS153" s="1029"/>
      <c r="CT153" s="1029"/>
      <c r="CU153" s="1029"/>
      <c r="CV153" s="1029"/>
      <c r="CW153" s="1029"/>
      <c r="CX153" s="799"/>
      <c r="CY153" s="799"/>
      <c r="CZ153" s="799"/>
      <c r="DA153" s="360" t="s">
        <v>244</v>
      </c>
    </row>
    <row r="154" spans="2:105" ht="16.5" customHeight="1" outlineLevel="1" thickBot="1">
      <c r="B154" s="1261"/>
      <c r="C154" s="1262"/>
      <c r="D154" s="1262"/>
      <c r="E154" s="1044" t="s">
        <v>1</v>
      </c>
      <c r="F154" s="1262"/>
      <c r="G154" s="1263"/>
      <c r="H154" s="1263"/>
      <c r="I154" s="1263">
        <f>I151</f>
        <v>0</v>
      </c>
      <c r="J154" s="1263">
        <f>J151</f>
        <v>0</v>
      </c>
      <c r="K154" s="1263"/>
      <c r="L154" s="1263">
        <f t="shared" ref="L154:M154" si="350">L151</f>
        <v>0</v>
      </c>
      <c r="M154" s="1263">
        <f t="shared" si="350"/>
        <v>0</v>
      </c>
      <c r="N154" s="1263"/>
      <c r="O154" s="1263">
        <f t="shared" ref="O154:P154" si="351">O151</f>
        <v>0</v>
      </c>
      <c r="P154" s="1263">
        <f t="shared" si="351"/>
        <v>0</v>
      </c>
      <c r="Q154" s="1263"/>
      <c r="R154" s="1263">
        <f t="shared" ref="R154:S154" si="352">R151</f>
        <v>0</v>
      </c>
      <c r="S154" s="1263">
        <f t="shared" si="352"/>
        <v>0</v>
      </c>
      <c r="T154" s="1263"/>
      <c r="U154" s="1263">
        <f t="shared" ref="U154:V154" si="353">U151</f>
        <v>0</v>
      </c>
      <c r="V154" s="1263">
        <f t="shared" si="353"/>
        <v>0</v>
      </c>
      <c r="W154" s="1263"/>
      <c r="X154" s="1263"/>
      <c r="Y154" s="1263"/>
      <c r="Z154" s="1263"/>
      <c r="AA154" s="1263"/>
      <c r="AB154" s="1263"/>
      <c r="AC154" s="1263"/>
      <c r="AD154" s="1263"/>
      <c r="AE154" s="1263"/>
      <c r="AF154" s="1263"/>
      <c r="AG154" s="1263"/>
      <c r="AH154" s="1263"/>
      <c r="AI154" s="1263"/>
      <c r="AJ154" s="1263"/>
      <c r="AK154" s="1263"/>
      <c r="AL154" s="1263"/>
      <c r="AM154" s="1263">
        <f>AM151</f>
        <v>0</v>
      </c>
      <c r="AN154" s="1263">
        <f>AN151</f>
        <v>0</v>
      </c>
      <c r="AO154" s="1263"/>
      <c r="AP154" s="1263">
        <f t="shared" ref="AP154:AQ154" si="354">AP151</f>
        <v>0</v>
      </c>
      <c r="AQ154" s="1263">
        <f t="shared" si="354"/>
        <v>0</v>
      </c>
      <c r="AR154" s="1263"/>
      <c r="AS154" s="1263">
        <f t="shared" ref="AS154:AT154" si="355">AS151</f>
        <v>0</v>
      </c>
      <c r="AT154" s="1263">
        <f t="shared" si="355"/>
        <v>0</v>
      </c>
      <c r="AU154" s="1263"/>
      <c r="AV154" s="1263">
        <f t="shared" ref="AV154:AW154" si="356">AV151</f>
        <v>0</v>
      </c>
      <c r="AW154" s="1263">
        <f t="shared" si="356"/>
        <v>0</v>
      </c>
      <c r="AX154" s="1263"/>
      <c r="AY154" s="1263">
        <f t="shared" ref="AY154:AZ154" si="357">AY151</f>
        <v>0</v>
      </c>
      <c r="AZ154" s="1263">
        <f t="shared" si="357"/>
        <v>0</v>
      </c>
      <c r="BA154" s="1263"/>
      <c r="BB154" s="1263"/>
      <c r="BC154" s="1263"/>
      <c r="BD154" s="1263"/>
      <c r="BE154" s="1263"/>
      <c r="BF154" s="1263"/>
      <c r="BG154" s="1263"/>
      <c r="BH154" s="1263"/>
      <c r="BI154" s="1263"/>
      <c r="BJ154" s="1263"/>
      <c r="BK154" s="1263"/>
      <c r="BL154" s="1263"/>
      <c r="BM154" s="1263"/>
      <c r="BN154" s="1263"/>
      <c r="BO154" s="1263"/>
      <c r="BP154" s="2415"/>
      <c r="BQ154" s="2415">
        <f t="shared" ref="BQ154:BR154" si="358">BQ151</f>
        <v>0</v>
      </c>
      <c r="BR154" s="2415">
        <f t="shared" si="358"/>
        <v>0</v>
      </c>
      <c r="BS154" s="1263"/>
      <c r="BT154" s="1263">
        <f>BT151</f>
        <v>5.0957999999999997</v>
      </c>
      <c r="BU154" s="1263">
        <f>BU151</f>
        <v>0.22778495999999998</v>
      </c>
      <c r="BV154" s="1263"/>
      <c r="BW154" s="1263">
        <f>BW151</f>
        <v>0</v>
      </c>
      <c r="BX154" s="1263">
        <f>BX151</f>
        <v>0</v>
      </c>
      <c r="BY154" s="1263"/>
      <c r="BZ154" s="1263">
        <f>BZ151</f>
        <v>2.5478999999999998</v>
      </c>
      <c r="CA154" s="1263"/>
      <c r="CB154" s="1263">
        <f>CB151</f>
        <v>17.64</v>
      </c>
      <c r="CC154" s="1263">
        <f t="shared" ref="CC154:CZ154" si="359">CC151</f>
        <v>0</v>
      </c>
      <c r="CD154" s="1263">
        <f t="shared" si="359"/>
        <v>0</v>
      </c>
      <c r="CE154" s="1263">
        <f t="shared" si="359"/>
        <v>0</v>
      </c>
      <c r="CF154" s="1263">
        <f t="shared" si="359"/>
        <v>0</v>
      </c>
      <c r="CG154" s="1263">
        <f t="shared" si="359"/>
        <v>0</v>
      </c>
      <c r="CH154" s="1263">
        <f t="shared" si="359"/>
        <v>0</v>
      </c>
      <c r="CI154" s="1263">
        <f t="shared" si="359"/>
        <v>0</v>
      </c>
      <c r="CJ154" s="1263">
        <f t="shared" si="359"/>
        <v>0</v>
      </c>
      <c r="CK154" s="1263">
        <f t="shared" si="359"/>
        <v>0</v>
      </c>
      <c r="CL154" s="1263">
        <f t="shared" si="359"/>
        <v>0</v>
      </c>
      <c r="CM154" s="2415">
        <f t="shared" si="359"/>
        <v>0</v>
      </c>
      <c r="CN154" s="1263">
        <f t="shared" ref="CN154:CW154" si="360">CN151</f>
        <v>0</v>
      </c>
      <c r="CO154" s="1263">
        <f t="shared" si="360"/>
        <v>0</v>
      </c>
      <c r="CP154" s="1263">
        <f t="shared" si="360"/>
        <v>0</v>
      </c>
      <c r="CQ154" s="1263">
        <f t="shared" si="360"/>
        <v>0</v>
      </c>
      <c r="CR154" s="1263">
        <f t="shared" si="360"/>
        <v>0</v>
      </c>
      <c r="CS154" s="1263">
        <f t="shared" si="360"/>
        <v>0</v>
      </c>
      <c r="CT154" s="1263">
        <f t="shared" si="360"/>
        <v>0</v>
      </c>
      <c r="CU154" s="1263">
        <f t="shared" si="360"/>
        <v>0</v>
      </c>
      <c r="CV154" s="1263">
        <f t="shared" si="360"/>
        <v>0</v>
      </c>
      <c r="CW154" s="1263">
        <f t="shared" si="360"/>
        <v>0</v>
      </c>
      <c r="CX154" s="1263">
        <f t="shared" si="359"/>
        <v>17.64</v>
      </c>
      <c r="CY154" s="1263">
        <f t="shared" si="359"/>
        <v>0</v>
      </c>
      <c r="CZ154" s="1263">
        <f t="shared" si="359"/>
        <v>0</v>
      </c>
    </row>
    <row r="155" spans="2:105" ht="15.75" hidden="1" thickBot="1">
      <c r="B155" s="1067" t="s">
        <v>159</v>
      </c>
      <c r="C155" s="1057"/>
      <c r="D155" s="1057"/>
      <c r="E155" s="1057"/>
      <c r="F155" s="1057"/>
      <c r="G155" s="1057"/>
      <c r="H155" s="1057"/>
      <c r="I155" s="1057"/>
      <c r="J155" s="1057"/>
      <c r="K155" s="1057"/>
      <c r="L155" s="1057"/>
      <c r="M155" s="1057"/>
      <c r="N155" s="1057"/>
      <c r="O155" s="1057"/>
      <c r="P155" s="1057"/>
      <c r="Q155" s="1057"/>
      <c r="R155" s="1057"/>
      <c r="S155" s="1057"/>
      <c r="T155" s="1057"/>
      <c r="U155" s="1057"/>
      <c r="V155" s="1057"/>
      <c r="W155" s="1057"/>
      <c r="X155" s="1057"/>
      <c r="Y155" s="1057"/>
      <c r="Z155" s="1057"/>
      <c r="AA155" s="1057"/>
      <c r="AB155" s="1057"/>
      <c r="AC155" s="1057"/>
      <c r="AD155" s="1057"/>
      <c r="AE155" s="1057"/>
      <c r="AF155" s="1057"/>
      <c r="AG155" s="1057"/>
      <c r="AH155" s="1057"/>
      <c r="AI155" s="1057"/>
      <c r="AJ155" s="1057"/>
      <c r="AK155" s="1057"/>
      <c r="AL155" s="1057"/>
      <c r="AM155" s="1057"/>
      <c r="AN155" s="1057"/>
      <c r="AO155" s="1057"/>
      <c r="AP155" s="1057"/>
      <c r="AQ155" s="1057"/>
      <c r="AR155" s="1057"/>
      <c r="AS155" s="1057"/>
      <c r="AT155" s="1057"/>
      <c r="AU155" s="1057"/>
      <c r="AV155" s="1057"/>
      <c r="AW155" s="1057"/>
      <c r="AX155" s="1057"/>
      <c r="AY155" s="1057"/>
      <c r="AZ155" s="1057"/>
      <c r="BA155" s="1057"/>
      <c r="BB155" s="1057"/>
      <c r="BC155" s="1057"/>
      <c r="BD155" s="1057"/>
      <c r="BE155" s="1057"/>
      <c r="BF155" s="1057"/>
      <c r="BG155" s="1057"/>
      <c r="BH155" s="1057"/>
      <c r="BI155" s="1057"/>
      <c r="BJ155" s="1057"/>
      <c r="BK155" s="1057"/>
      <c r="BL155" s="1057"/>
      <c r="BM155" s="1057"/>
      <c r="BN155" s="1057"/>
      <c r="BO155" s="1057"/>
      <c r="BP155" s="2416"/>
      <c r="BQ155" s="2416"/>
      <c r="BR155" s="2416"/>
      <c r="BS155" s="816"/>
      <c r="BT155" s="816"/>
      <c r="BU155" s="816"/>
      <c r="BV155" s="816"/>
      <c r="BW155" s="816"/>
      <c r="BX155" s="816"/>
      <c r="BY155" s="816"/>
      <c r="BZ155" s="816"/>
      <c r="CA155" s="816"/>
      <c r="CB155" s="1065"/>
    </row>
    <row r="156" spans="2:105" ht="35.25" hidden="1" customHeight="1" outlineLevel="1">
      <c r="B156" s="381"/>
      <c r="C156" s="381"/>
      <c r="D156" s="382">
        <v>1</v>
      </c>
      <c r="E156" s="373" t="s">
        <v>171</v>
      </c>
      <c r="F156" s="18" t="s">
        <v>313</v>
      </c>
      <c r="G156" s="18"/>
      <c r="H156" s="117">
        <f>K156+N156+Q156+T156</f>
        <v>0</v>
      </c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117">
        <f>Z156+AC156+AF156+AI156</f>
        <v>0</v>
      </c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117">
        <f>AO156+AR156+AU156+AX156</f>
        <v>0</v>
      </c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117">
        <f>BD156+BG156+BJ156+BM156</f>
        <v>0</v>
      </c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2319"/>
      <c r="BQ156" s="2319"/>
      <c r="BR156" s="2319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2319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240"/>
      <c r="CY156" s="240"/>
      <c r="CZ156" s="240"/>
    </row>
    <row r="157" spans="2:105" ht="34.5" hidden="1" customHeight="1" outlineLevel="1">
      <c r="B157" s="383"/>
      <c r="C157" s="383"/>
      <c r="D157" s="345"/>
      <c r="E157" s="374"/>
      <c r="F157" s="23" t="s">
        <v>172</v>
      </c>
      <c r="G157" s="23"/>
      <c r="H157" s="86">
        <f t="shared" ref="H157:H169" si="361">K157+N157+Q157+T157</f>
        <v>0</v>
      </c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86">
        <f t="shared" ref="W157:W169" si="362">Z157+AC157+AF157+AI157</f>
        <v>0</v>
      </c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86">
        <f t="shared" ref="AL157:AL169" si="363">AO157+AR157+AU157+AX157</f>
        <v>0</v>
      </c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86">
        <f t="shared" ref="BA157:BA169" si="364">BD157+BG157+BJ157+BM157</f>
        <v>0</v>
      </c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239"/>
      <c r="BQ157" s="2239"/>
      <c r="BR157" s="2239"/>
      <c r="BS157" s="210"/>
      <c r="BT157" s="210"/>
      <c r="BU157" s="210"/>
      <c r="BV157" s="210"/>
      <c r="BW157" s="210"/>
      <c r="BX157" s="210"/>
      <c r="BY157" s="210"/>
      <c r="BZ157" s="210"/>
      <c r="CA157" s="210"/>
      <c r="CB157" s="210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239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10"/>
      <c r="CY157" s="210"/>
      <c r="CZ157" s="210"/>
    </row>
    <row r="158" spans="2:105" ht="15.75" hidden="1" customHeight="1" outlineLevel="1">
      <c r="B158" s="384"/>
      <c r="C158" s="384"/>
      <c r="D158" s="345">
        <v>2</v>
      </c>
      <c r="E158" s="118" t="s">
        <v>53</v>
      </c>
      <c r="F158" s="23" t="s">
        <v>313</v>
      </c>
      <c r="G158" s="23"/>
      <c r="H158" s="86">
        <f t="shared" si="361"/>
        <v>0</v>
      </c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86">
        <f t="shared" si="362"/>
        <v>0</v>
      </c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86">
        <f t="shared" si="363"/>
        <v>0</v>
      </c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86">
        <f t="shared" si="364"/>
        <v>0</v>
      </c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239"/>
      <c r="BQ158" s="2239"/>
      <c r="BR158" s="2239"/>
      <c r="BS158" s="210"/>
      <c r="BT158" s="210"/>
      <c r="BU158" s="210"/>
      <c r="BV158" s="210"/>
      <c r="BW158" s="210"/>
      <c r="BX158" s="210"/>
      <c r="BY158" s="210"/>
      <c r="BZ158" s="210"/>
      <c r="CA158" s="210"/>
      <c r="CB158" s="210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239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10"/>
      <c r="CY158" s="210"/>
      <c r="CZ158" s="210"/>
    </row>
    <row r="159" spans="2:105" ht="15.75" hidden="1" customHeight="1" outlineLevel="1">
      <c r="B159" s="383"/>
      <c r="C159" s="383"/>
      <c r="D159" s="345"/>
      <c r="E159" s="118"/>
      <c r="F159" s="23" t="s">
        <v>172</v>
      </c>
      <c r="G159" s="23"/>
      <c r="H159" s="86">
        <f t="shared" si="361"/>
        <v>0</v>
      </c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86">
        <f t="shared" si="362"/>
        <v>0</v>
      </c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86">
        <f t="shared" si="363"/>
        <v>0</v>
      </c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86">
        <f t="shared" si="364"/>
        <v>0</v>
      </c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2216"/>
      <c r="BQ159" s="2216"/>
      <c r="BR159" s="2216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2216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85"/>
      <c r="CY159" s="85"/>
      <c r="CZ159" s="85"/>
    </row>
    <row r="160" spans="2:105" ht="15.75" hidden="1" customHeight="1" outlineLevel="1">
      <c r="B160" s="384"/>
      <c r="C160" s="384"/>
      <c r="D160" s="345">
        <v>3</v>
      </c>
      <c r="E160" s="118" t="s">
        <v>54</v>
      </c>
      <c r="F160" s="23" t="s">
        <v>313</v>
      </c>
      <c r="G160" s="23"/>
      <c r="H160" s="86">
        <f t="shared" si="361"/>
        <v>0</v>
      </c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86">
        <f t="shared" si="362"/>
        <v>0</v>
      </c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86">
        <f t="shared" si="363"/>
        <v>0</v>
      </c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86">
        <f t="shared" si="364"/>
        <v>0</v>
      </c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2216"/>
      <c r="BQ160" s="2216"/>
      <c r="BR160" s="2216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2216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85"/>
      <c r="CY160" s="85"/>
      <c r="CZ160" s="85"/>
    </row>
    <row r="161" spans="2:104" ht="15.75" hidden="1" customHeight="1" outlineLevel="1">
      <c r="B161" s="383"/>
      <c r="C161" s="383"/>
      <c r="D161" s="345"/>
      <c r="E161" s="118"/>
      <c r="F161" s="23" t="s">
        <v>172</v>
      </c>
      <c r="G161" s="23"/>
      <c r="H161" s="86">
        <f t="shared" si="361"/>
        <v>0</v>
      </c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86">
        <f t="shared" si="362"/>
        <v>0</v>
      </c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86">
        <f t="shared" si="363"/>
        <v>0</v>
      </c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86">
        <f t="shared" si="364"/>
        <v>0</v>
      </c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2216"/>
      <c r="BQ161" s="2216"/>
      <c r="BR161" s="2216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2216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85"/>
      <c r="CY161" s="85"/>
      <c r="CZ161" s="85"/>
    </row>
    <row r="162" spans="2:104" ht="30" hidden="1" customHeight="1" outlineLevel="1">
      <c r="B162" s="384"/>
      <c r="C162" s="384"/>
      <c r="D162" s="345">
        <v>4</v>
      </c>
      <c r="E162" s="118" t="s">
        <v>55</v>
      </c>
      <c r="F162" s="23" t="s">
        <v>313</v>
      </c>
      <c r="G162" s="23"/>
      <c r="H162" s="86">
        <f t="shared" si="361"/>
        <v>0</v>
      </c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86">
        <f t="shared" si="362"/>
        <v>0</v>
      </c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86">
        <f t="shared" si="363"/>
        <v>0</v>
      </c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86">
        <f t="shared" si="364"/>
        <v>0</v>
      </c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2216"/>
      <c r="BQ162" s="2216"/>
      <c r="BR162" s="2216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2216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85"/>
      <c r="CY162" s="85"/>
      <c r="CZ162" s="85"/>
    </row>
    <row r="163" spans="2:104" ht="29.25" hidden="1" customHeight="1" outlineLevel="1">
      <c r="B163" s="383"/>
      <c r="C163" s="383"/>
      <c r="D163" s="345"/>
      <c r="E163" s="118"/>
      <c r="F163" s="23" t="s">
        <v>172</v>
      </c>
      <c r="G163" s="23"/>
      <c r="H163" s="86">
        <f t="shared" si="361"/>
        <v>0</v>
      </c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86">
        <f t="shared" si="362"/>
        <v>0</v>
      </c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86">
        <f t="shared" si="363"/>
        <v>0</v>
      </c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86">
        <f t="shared" si="364"/>
        <v>0</v>
      </c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2216"/>
      <c r="BQ163" s="2216"/>
      <c r="BR163" s="2216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2216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85"/>
      <c r="CY163" s="85"/>
      <c r="CZ163" s="85"/>
    </row>
    <row r="164" spans="2:104" ht="48" hidden="1" customHeight="1" outlineLevel="1">
      <c r="B164" s="67"/>
      <c r="C164" s="67"/>
      <c r="D164" s="371">
        <v>5</v>
      </c>
      <c r="E164" s="118" t="s">
        <v>56</v>
      </c>
      <c r="F164" s="23" t="s">
        <v>313</v>
      </c>
      <c r="G164" s="23"/>
      <c r="H164" s="86">
        <f t="shared" si="361"/>
        <v>0</v>
      </c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86">
        <f t="shared" si="362"/>
        <v>0</v>
      </c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86">
        <f t="shared" si="363"/>
        <v>0</v>
      </c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86">
        <f t="shared" si="364"/>
        <v>0</v>
      </c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239"/>
      <c r="BQ164" s="2239"/>
      <c r="BR164" s="2239"/>
      <c r="BS164" s="210"/>
      <c r="BT164" s="210"/>
      <c r="BU164" s="210"/>
      <c r="BV164" s="210"/>
      <c r="BW164" s="210"/>
      <c r="BX164" s="210"/>
      <c r="BY164" s="210"/>
      <c r="BZ164" s="210"/>
      <c r="CA164" s="210"/>
      <c r="CB164" s="210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239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10"/>
      <c r="CY164" s="210"/>
      <c r="CZ164" s="210"/>
    </row>
    <row r="165" spans="2:104" ht="35.25" hidden="1" customHeight="1" outlineLevel="1">
      <c r="B165" s="384"/>
      <c r="C165" s="384"/>
      <c r="D165" s="345">
        <v>6</v>
      </c>
      <c r="E165" s="118" t="s">
        <v>57</v>
      </c>
      <c r="F165" s="23" t="s">
        <v>313</v>
      </c>
      <c r="G165" s="23"/>
      <c r="H165" s="86">
        <f t="shared" si="361"/>
        <v>0</v>
      </c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86">
        <f t="shared" si="362"/>
        <v>0</v>
      </c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86">
        <f t="shared" si="363"/>
        <v>0</v>
      </c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86">
        <f t="shared" si="364"/>
        <v>0</v>
      </c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2216"/>
      <c r="BQ165" s="2216"/>
      <c r="BR165" s="2216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2216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85"/>
      <c r="CY165" s="85"/>
      <c r="CZ165" s="85"/>
    </row>
    <row r="166" spans="2:104" ht="30" hidden="1" customHeight="1" outlineLevel="1">
      <c r="B166" s="383"/>
      <c r="C166" s="383"/>
      <c r="D166" s="345"/>
      <c r="E166" s="118"/>
      <c r="F166" s="23" t="s">
        <v>172</v>
      </c>
      <c r="G166" s="23"/>
      <c r="H166" s="86">
        <f t="shared" si="361"/>
        <v>0</v>
      </c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86">
        <f t="shared" si="362"/>
        <v>0</v>
      </c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86">
        <f t="shared" si="363"/>
        <v>0</v>
      </c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86">
        <f t="shared" si="364"/>
        <v>0</v>
      </c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2216"/>
      <c r="BQ166" s="2216"/>
      <c r="BR166" s="2216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2216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85"/>
      <c r="CY166" s="85"/>
      <c r="CZ166" s="85"/>
    </row>
    <row r="167" spans="2:104" ht="17.25" hidden="1" customHeight="1" outlineLevel="1">
      <c r="B167" s="384"/>
      <c r="C167" s="384"/>
      <c r="D167" s="345">
        <v>7</v>
      </c>
      <c r="E167" s="118" t="s">
        <v>58</v>
      </c>
      <c r="F167" s="23" t="s">
        <v>313</v>
      </c>
      <c r="G167" s="23"/>
      <c r="H167" s="86">
        <f t="shared" si="361"/>
        <v>0</v>
      </c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86">
        <f t="shared" si="362"/>
        <v>0</v>
      </c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86">
        <f t="shared" si="363"/>
        <v>0</v>
      </c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86">
        <f t="shared" si="364"/>
        <v>0</v>
      </c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2216"/>
      <c r="BQ167" s="2216"/>
      <c r="BR167" s="2216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2216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85"/>
      <c r="CY167" s="85"/>
      <c r="CZ167" s="85"/>
    </row>
    <row r="168" spans="2:104" ht="15.75" hidden="1" customHeight="1" outlineLevel="1">
      <c r="B168" s="383"/>
      <c r="C168" s="383"/>
      <c r="D168" s="345"/>
      <c r="E168" s="118"/>
      <c r="F168" s="23" t="s">
        <v>172</v>
      </c>
      <c r="G168" s="23"/>
      <c r="H168" s="86">
        <f t="shared" si="361"/>
        <v>0</v>
      </c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86">
        <f t="shared" si="362"/>
        <v>0</v>
      </c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86">
        <f t="shared" si="363"/>
        <v>0</v>
      </c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86">
        <f t="shared" si="364"/>
        <v>0</v>
      </c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2216"/>
      <c r="BQ168" s="2216"/>
      <c r="BR168" s="2216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2216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85"/>
      <c r="CY168" s="85"/>
      <c r="CZ168" s="85"/>
    </row>
    <row r="169" spans="2:104" ht="63.75" hidden="1" customHeight="1" outlineLevel="1">
      <c r="B169" s="372"/>
      <c r="C169" s="372"/>
      <c r="D169" s="119">
        <v>8</v>
      </c>
      <c r="E169" s="120" t="s">
        <v>173</v>
      </c>
      <c r="F169" s="23" t="s">
        <v>172</v>
      </c>
      <c r="G169" s="23"/>
      <c r="H169" s="86">
        <f t="shared" si="361"/>
        <v>0</v>
      </c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86">
        <f t="shared" si="362"/>
        <v>0</v>
      </c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86">
        <f t="shared" si="363"/>
        <v>0</v>
      </c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86">
        <f t="shared" si="364"/>
        <v>0</v>
      </c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2216"/>
      <c r="BQ169" s="2216"/>
      <c r="BR169" s="2216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2216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85"/>
      <c r="CY169" s="85"/>
      <c r="CZ169" s="85"/>
    </row>
    <row r="170" spans="2:104" ht="16.5" hidden="1" customHeight="1" outlineLevel="1" thickBot="1">
      <c r="B170" s="121"/>
      <c r="C170" s="121"/>
      <c r="D170" s="121"/>
      <c r="E170" s="122" t="s">
        <v>1</v>
      </c>
      <c r="F170" s="121"/>
      <c r="G170" s="121"/>
      <c r="H170" s="121"/>
      <c r="I170" s="123">
        <f>SUM(I156:I168)</f>
        <v>0</v>
      </c>
      <c r="J170" s="123">
        <f>SUM(J156:J168)</f>
        <v>0</v>
      </c>
      <c r="K170" s="121"/>
      <c r="L170" s="123">
        <f t="shared" ref="L170:M170" si="365">SUM(L156:L168)</f>
        <v>0</v>
      </c>
      <c r="M170" s="123">
        <f t="shared" si="365"/>
        <v>0</v>
      </c>
      <c r="N170" s="121"/>
      <c r="O170" s="123">
        <f t="shared" ref="O170:P170" si="366">SUM(O156:O168)</f>
        <v>0</v>
      </c>
      <c r="P170" s="123">
        <f t="shared" si="366"/>
        <v>0</v>
      </c>
      <c r="Q170" s="121"/>
      <c r="R170" s="123">
        <f t="shared" ref="R170:S170" si="367">SUM(R156:R168)</f>
        <v>0</v>
      </c>
      <c r="S170" s="123">
        <f t="shared" si="367"/>
        <v>0</v>
      </c>
      <c r="T170" s="121"/>
      <c r="U170" s="123">
        <f t="shared" ref="U170:V170" si="368">SUM(U156:U168)</f>
        <v>0</v>
      </c>
      <c r="V170" s="123">
        <f t="shared" si="368"/>
        <v>0</v>
      </c>
      <c r="W170" s="121"/>
      <c r="X170" s="123">
        <f>SUM(X156:X168)</f>
        <v>0</v>
      </c>
      <c r="Y170" s="123">
        <f>SUM(Y156:Y168)</f>
        <v>0</v>
      </c>
      <c r="Z170" s="121"/>
      <c r="AA170" s="123">
        <f t="shared" ref="AA170:AB170" si="369">SUM(AA156:AA168)</f>
        <v>0</v>
      </c>
      <c r="AB170" s="123">
        <f t="shared" si="369"/>
        <v>0</v>
      </c>
      <c r="AC170" s="121"/>
      <c r="AD170" s="123">
        <f t="shared" ref="AD170:AE170" si="370">SUM(AD156:AD168)</f>
        <v>0</v>
      </c>
      <c r="AE170" s="123">
        <f t="shared" si="370"/>
        <v>0</v>
      </c>
      <c r="AF170" s="121"/>
      <c r="AG170" s="123">
        <f t="shared" ref="AG170:AH170" si="371">SUM(AG156:AG168)</f>
        <v>0</v>
      </c>
      <c r="AH170" s="123">
        <f t="shared" si="371"/>
        <v>0</v>
      </c>
      <c r="AI170" s="121"/>
      <c r="AJ170" s="123">
        <f t="shared" ref="AJ170:AK170" si="372">SUM(AJ156:AJ168)</f>
        <v>0</v>
      </c>
      <c r="AK170" s="123">
        <f t="shared" si="372"/>
        <v>0</v>
      </c>
      <c r="AL170" s="121"/>
      <c r="AM170" s="123">
        <f>SUM(AM156:AM168)</f>
        <v>0</v>
      </c>
      <c r="AN170" s="123">
        <f>SUM(AN156:AN168)</f>
        <v>0</v>
      </c>
      <c r="AO170" s="121"/>
      <c r="AP170" s="123">
        <f t="shared" ref="AP170:AQ170" si="373">SUM(AP156:AP168)</f>
        <v>0</v>
      </c>
      <c r="AQ170" s="123">
        <f t="shared" si="373"/>
        <v>0</v>
      </c>
      <c r="AR170" s="121"/>
      <c r="AS170" s="123">
        <f t="shared" ref="AS170:AT170" si="374">SUM(AS156:AS168)</f>
        <v>0</v>
      </c>
      <c r="AT170" s="123">
        <f t="shared" si="374"/>
        <v>0</v>
      </c>
      <c r="AU170" s="121"/>
      <c r="AV170" s="123">
        <f t="shared" ref="AV170:AW170" si="375">SUM(AV156:AV168)</f>
        <v>0</v>
      </c>
      <c r="AW170" s="123">
        <f t="shared" si="375"/>
        <v>0</v>
      </c>
      <c r="AX170" s="121"/>
      <c r="AY170" s="123">
        <f t="shared" ref="AY170:AZ170" si="376">SUM(AY156:AY168)</f>
        <v>0</v>
      </c>
      <c r="AZ170" s="123">
        <f t="shared" si="376"/>
        <v>0</v>
      </c>
      <c r="BA170" s="121"/>
      <c r="BB170" s="123">
        <f>SUM(BB156:BB168)</f>
        <v>0</v>
      </c>
      <c r="BC170" s="123">
        <f>SUM(BC156:BC168)</f>
        <v>0</v>
      </c>
      <c r="BD170" s="121"/>
      <c r="BE170" s="123">
        <f t="shared" ref="BE170:BF170" si="377">SUM(BE156:BE168)</f>
        <v>0</v>
      </c>
      <c r="BF170" s="123">
        <f t="shared" si="377"/>
        <v>0</v>
      </c>
      <c r="BG170" s="121"/>
      <c r="BH170" s="123">
        <f t="shared" ref="BH170:BI170" si="378">SUM(BH156:BH168)</f>
        <v>0</v>
      </c>
      <c r="BI170" s="123">
        <f t="shared" si="378"/>
        <v>0</v>
      </c>
      <c r="BJ170" s="121"/>
      <c r="BK170" s="123">
        <f t="shared" ref="BK170:BL170" si="379">SUM(BK156:BK168)</f>
        <v>0</v>
      </c>
      <c r="BL170" s="123">
        <f t="shared" si="379"/>
        <v>0</v>
      </c>
      <c r="BM170" s="121"/>
      <c r="BN170" s="123">
        <f t="shared" ref="BN170:BO170" si="380">SUM(BN156:BN168)</f>
        <v>0</v>
      </c>
      <c r="BO170" s="123">
        <f t="shared" si="380"/>
        <v>0</v>
      </c>
      <c r="BP170" s="2417"/>
      <c r="BQ170" s="2418">
        <f t="shared" ref="BQ170:BR170" si="381">SUM(BQ156:BQ168)</f>
        <v>0</v>
      </c>
      <c r="BR170" s="2418">
        <f t="shared" si="381"/>
        <v>0</v>
      </c>
      <c r="BS170" s="818"/>
      <c r="BT170" s="815">
        <f t="shared" ref="BT170:BU170" si="382">SUM(BT156:BT168)</f>
        <v>0</v>
      </c>
      <c r="BU170" s="815">
        <f t="shared" si="382"/>
        <v>0</v>
      </c>
      <c r="BV170" s="818"/>
      <c r="BW170" s="815">
        <f t="shared" ref="BW170:BX170" si="383">SUM(BW156:BW168)</f>
        <v>0</v>
      </c>
      <c r="BX170" s="815">
        <f t="shared" si="383"/>
        <v>0</v>
      </c>
      <c r="BY170" s="818"/>
      <c r="BZ170" s="815">
        <f t="shared" ref="BZ170:CA170" si="384">SUM(BZ156:BZ168)</f>
        <v>0</v>
      </c>
      <c r="CA170" s="815">
        <f t="shared" si="384"/>
        <v>0</v>
      </c>
      <c r="CB170" s="815"/>
      <c r="CC170" s="121"/>
      <c r="CD170" s="123">
        <f t="shared" ref="CD170:CG170" si="385">SUM(CD156:CD168)</f>
        <v>0</v>
      </c>
      <c r="CE170" s="123">
        <f t="shared" ref="CE170" si="386">SUM(CE156:CE168)</f>
        <v>0</v>
      </c>
      <c r="CF170" s="123">
        <f t="shared" ref="CF170" si="387">SUM(CF156:CF168)</f>
        <v>0</v>
      </c>
      <c r="CG170" s="123">
        <f t="shared" si="385"/>
        <v>0</v>
      </c>
      <c r="CH170" s="121"/>
      <c r="CI170" s="123">
        <f t="shared" ref="CI170:CL170" si="388">SUM(CI156:CI168)</f>
        <v>0</v>
      </c>
      <c r="CJ170" s="123">
        <f t="shared" si="388"/>
        <v>0</v>
      </c>
      <c r="CK170" s="123">
        <f t="shared" si="388"/>
        <v>0</v>
      </c>
      <c r="CL170" s="123">
        <f t="shared" si="388"/>
        <v>0</v>
      </c>
      <c r="CM170" s="2417"/>
      <c r="CN170" s="121"/>
      <c r="CO170" s="123">
        <f t="shared" ref="CO170:CR170" si="389">SUM(CO156:CO168)</f>
        <v>0</v>
      </c>
      <c r="CP170" s="123">
        <f t="shared" si="389"/>
        <v>0</v>
      </c>
      <c r="CQ170" s="123">
        <f t="shared" si="389"/>
        <v>0</v>
      </c>
      <c r="CR170" s="123">
        <f t="shared" si="389"/>
        <v>0</v>
      </c>
      <c r="CS170" s="121"/>
      <c r="CT170" s="123">
        <f t="shared" ref="CT170:CW170" si="390">SUM(CT156:CT168)</f>
        <v>0</v>
      </c>
      <c r="CU170" s="123">
        <f t="shared" si="390"/>
        <v>0</v>
      </c>
      <c r="CV170" s="123">
        <f t="shared" si="390"/>
        <v>0</v>
      </c>
      <c r="CW170" s="123">
        <f t="shared" si="390"/>
        <v>0</v>
      </c>
      <c r="CX170" s="815">
        <f t="shared" ref="CX170:CZ170" si="391">SUM(CX156:CX168)</f>
        <v>0</v>
      </c>
      <c r="CY170" s="818"/>
      <c r="CZ170" s="815">
        <f t="shared" si="391"/>
        <v>0</v>
      </c>
    </row>
    <row r="171" spans="2:104" ht="15.75" hidden="1" thickBot="1">
      <c r="B171" s="379" t="s">
        <v>160</v>
      </c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0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80"/>
      <c r="AJ171" s="380"/>
      <c r="AK171" s="380"/>
      <c r="AL171" s="380"/>
      <c r="AM171" s="380"/>
      <c r="AN171" s="380"/>
      <c r="AO171" s="380"/>
      <c r="AP171" s="380"/>
      <c r="AQ171" s="380"/>
      <c r="AR171" s="380"/>
      <c r="AS171" s="380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2409"/>
      <c r="BQ171" s="2409"/>
      <c r="BR171" s="2409"/>
      <c r="BS171" s="817"/>
      <c r="BT171" s="817"/>
      <c r="BU171" s="817"/>
      <c r="BV171" s="817"/>
      <c r="BW171" s="817"/>
      <c r="BX171" s="817"/>
      <c r="BY171" s="817"/>
      <c r="BZ171" s="817"/>
      <c r="CA171" s="817"/>
      <c r="CB171" s="1065"/>
    </row>
    <row r="172" spans="2:104" ht="35.25" hidden="1" customHeight="1" outlineLevel="1">
      <c r="B172" s="381"/>
      <c r="C172" s="381"/>
      <c r="D172" s="382">
        <v>1</v>
      </c>
      <c r="E172" s="373" t="s">
        <v>171</v>
      </c>
      <c r="F172" s="18" t="s">
        <v>313</v>
      </c>
      <c r="G172" s="18"/>
      <c r="H172" s="117">
        <f>K172+N172+Q172+T172</f>
        <v>0</v>
      </c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117">
        <f>Z172+AC172+AF172+AI172</f>
        <v>0</v>
      </c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117">
        <f>AO172+AR172+AU172+AX172</f>
        <v>0</v>
      </c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117">
        <f>BD172+BG172+BJ172+BM172</f>
        <v>0</v>
      </c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2319"/>
      <c r="BQ172" s="2319"/>
      <c r="BR172" s="2319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2319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240"/>
      <c r="CY172" s="240"/>
      <c r="CZ172" s="240"/>
    </row>
    <row r="173" spans="2:104" ht="30.75" hidden="1" customHeight="1" outlineLevel="1">
      <c r="B173" s="383"/>
      <c r="C173" s="383"/>
      <c r="D173" s="345"/>
      <c r="E173" s="374"/>
      <c r="F173" s="23" t="s">
        <v>172</v>
      </c>
      <c r="G173" s="23"/>
      <c r="H173" s="86">
        <f t="shared" ref="H173:H185" si="392">K173+N173+Q173+T173</f>
        <v>0</v>
      </c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86">
        <f t="shared" ref="W173:W185" si="393">Z173+AC173+AF173+AI173</f>
        <v>0</v>
      </c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86">
        <f t="shared" ref="AL173:AL185" si="394">AO173+AR173+AU173+AX173</f>
        <v>0</v>
      </c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86">
        <f t="shared" ref="BA173:BA185" si="395">BD173+BG173+BJ173+BM173</f>
        <v>0</v>
      </c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239"/>
      <c r="BQ173" s="2239"/>
      <c r="BR173" s="2239"/>
      <c r="BS173" s="210"/>
      <c r="BT173" s="210"/>
      <c r="BU173" s="210"/>
      <c r="BV173" s="210"/>
      <c r="BW173" s="210"/>
      <c r="BX173" s="210"/>
      <c r="BY173" s="210"/>
      <c r="BZ173" s="210"/>
      <c r="CA173" s="210"/>
      <c r="CB173" s="210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239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10"/>
      <c r="CY173" s="210"/>
      <c r="CZ173" s="210"/>
    </row>
    <row r="174" spans="2:104" ht="15.75" hidden="1" customHeight="1" outlineLevel="1">
      <c r="B174" s="384"/>
      <c r="C174" s="384"/>
      <c r="D174" s="345">
        <v>2</v>
      </c>
      <c r="E174" s="118" t="s">
        <v>53</v>
      </c>
      <c r="F174" s="23" t="s">
        <v>313</v>
      </c>
      <c r="G174" s="23"/>
      <c r="H174" s="86">
        <f t="shared" si="392"/>
        <v>0</v>
      </c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86">
        <f t="shared" si="393"/>
        <v>0</v>
      </c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86">
        <f t="shared" si="394"/>
        <v>0</v>
      </c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86">
        <f t="shared" si="395"/>
        <v>0</v>
      </c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239"/>
      <c r="BQ174" s="2239"/>
      <c r="BR174" s="2239"/>
      <c r="BS174" s="210"/>
      <c r="BT174" s="210"/>
      <c r="BU174" s="210"/>
      <c r="BV174" s="210"/>
      <c r="BW174" s="210"/>
      <c r="BX174" s="210"/>
      <c r="BY174" s="210"/>
      <c r="BZ174" s="210"/>
      <c r="CA174" s="210"/>
      <c r="CB174" s="210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239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10"/>
      <c r="CY174" s="210"/>
      <c r="CZ174" s="210"/>
    </row>
    <row r="175" spans="2:104" ht="15.75" hidden="1" customHeight="1" outlineLevel="1">
      <c r="B175" s="383"/>
      <c r="C175" s="383"/>
      <c r="D175" s="345"/>
      <c r="E175" s="118"/>
      <c r="F175" s="23" t="s">
        <v>172</v>
      </c>
      <c r="G175" s="23"/>
      <c r="H175" s="86">
        <f t="shared" si="392"/>
        <v>0</v>
      </c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86">
        <f t="shared" si="393"/>
        <v>0</v>
      </c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86">
        <f t="shared" si="394"/>
        <v>0</v>
      </c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86">
        <f t="shared" si="395"/>
        <v>0</v>
      </c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2216"/>
      <c r="BQ175" s="2216"/>
      <c r="BR175" s="2216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2216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85"/>
      <c r="CY175" s="85"/>
      <c r="CZ175" s="85"/>
    </row>
    <row r="176" spans="2:104" ht="15.75" hidden="1" customHeight="1" outlineLevel="1">
      <c r="B176" s="384"/>
      <c r="C176" s="384"/>
      <c r="D176" s="345">
        <v>3</v>
      </c>
      <c r="E176" s="118" t="s">
        <v>54</v>
      </c>
      <c r="F176" s="23" t="s">
        <v>313</v>
      </c>
      <c r="G176" s="23"/>
      <c r="H176" s="86">
        <f t="shared" si="392"/>
        <v>0</v>
      </c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86">
        <f t="shared" si="393"/>
        <v>0</v>
      </c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86">
        <f t="shared" si="394"/>
        <v>0</v>
      </c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86">
        <f t="shared" si="395"/>
        <v>0</v>
      </c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2216"/>
      <c r="BQ176" s="2216"/>
      <c r="BR176" s="2216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2216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85"/>
      <c r="CY176" s="85"/>
      <c r="CZ176" s="85"/>
    </row>
    <row r="177" spans="2:104" ht="15.75" hidden="1" customHeight="1" outlineLevel="1">
      <c r="B177" s="383"/>
      <c r="C177" s="383"/>
      <c r="D177" s="345"/>
      <c r="E177" s="118"/>
      <c r="F177" s="23" t="s">
        <v>172</v>
      </c>
      <c r="G177" s="23"/>
      <c r="H177" s="86">
        <f t="shared" si="392"/>
        <v>0</v>
      </c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86">
        <f t="shared" si="393"/>
        <v>0</v>
      </c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86">
        <f t="shared" si="394"/>
        <v>0</v>
      </c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86">
        <f t="shared" si="395"/>
        <v>0</v>
      </c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2216"/>
      <c r="BQ177" s="2216"/>
      <c r="BR177" s="2216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2216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85"/>
      <c r="CY177" s="85"/>
      <c r="CZ177" s="85"/>
    </row>
    <row r="178" spans="2:104" ht="25.5" hidden="1" customHeight="1" outlineLevel="1">
      <c r="B178" s="384"/>
      <c r="C178" s="384"/>
      <c r="D178" s="345">
        <v>4</v>
      </c>
      <c r="E178" s="118" t="s">
        <v>55</v>
      </c>
      <c r="F178" s="23" t="s">
        <v>313</v>
      </c>
      <c r="G178" s="23"/>
      <c r="H178" s="86">
        <f t="shared" si="392"/>
        <v>0</v>
      </c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86">
        <f t="shared" si="393"/>
        <v>0</v>
      </c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86">
        <f t="shared" si="394"/>
        <v>0</v>
      </c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86">
        <f t="shared" si="395"/>
        <v>0</v>
      </c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2216"/>
      <c r="BQ178" s="2216"/>
      <c r="BR178" s="2216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2216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85"/>
      <c r="CY178" s="85"/>
      <c r="CZ178" s="85"/>
    </row>
    <row r="179" spans="2:104" ht="25.5" hidden="1" customHeight="1" outlineLevel="1">
      <c r="B179" s="383"/>
      <c r="C179" s="383"/>
      <c r="D179" s="345"/>
      <c r="E179" s="118"/>
      <c r="F179" s="23" t="s">
        <v>172</v>
      </c>
      <c r="G179" s="23"/>
      <c r="H179" s="86">
        <f t="shared" si="392"/>
        <v>0</v>
      </c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86">
        <f t="shared" si="393"/>
        <v>0</v>
      </c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86">
        <f t="shared" si="394"/>
        <v>0</v>
      </c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86">
        <f t="shared" si="395"/>
        <v>0</v>
      </c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2216"/>
      <c r="BQ179" s="2216"/>
      <c r="BR179" s="2216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2216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85"/>
      <c r="CY179" s="85"/>
      <c r="CZ179" s="85"/>
    </row>
    <row r="180" spans="2:104" ht="48" hidden="1" customHeight="1" outlineLevel="1">
      <c r="B180" s="67"/>
      <c r="C180" s="67"/>
      <c r="D180" s="371">
        <v>5</v>
      </c>
      <c r="E180" s="118" t="s">
        <v>56</v>
      </c>
      <c r="F180" s="23" t="s">
        <v>313</v>
      </c>
      <c r="G180" s="23"/>
      <c r="H180" s="86">
        <f t="shared" si="392"/>
        <v>0</v>
      </c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86">
        <f t="shared" si="393"/>
        <v>0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86">
        <f t="shared" si="394"/>
        <v>0</v>
      </c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86">
        <f t="shared" si="395"/>
        <v>0</v>
      </c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239"/>
      <c r="BQ180" s="2239"/>
      <c r="BR180" s="2239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239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10"/>
      <c r="CY180" s="210"/>
      <c r="CZ180" s="210"/>
    </row>
    <row r="181" spans="2:104" ht="30" hidden="1" customHeight="1" outlineLevel="1">
      <c r="B181" s="384"/>
      <c r="C181" s="384"/>
      <c r="D181" s="345">
        <v>6</v>
      </c>
      <c r="E181" s="118" t="s">
        <v>57</v>
      </c>
      <c r="F181" s="23" t="s">
        <v>313</v>
      </c>
      <c r="G181" s="23"/>
      <c r="H181" s="86">
        <f t="shared" si="392"/>
        <v>0</v>
      </c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86">
        <f t="shared" si="393"/>
        <v>0</v>
      </c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86">
        <f t="shared" si="394"/>
        <v>0</v>
      </c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86">
        <f t="shared" si="395"/>
        <v>0</v>
      </c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2216"/>
      <c r="BQ181" s="2216"/>
      <c r="BR181" s="2216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2216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85"/>
      <c r="CY181" s="85"/>
      <c r="CZ181" s="85"/>
    </row>
    <row r="182" spans="2:104" ht="34.5" hidden="1" customHeight="1" outlineLevel="1">
      <c r="B182" s="383"/>
      <c r="C182" s="383"/>
      <c r="D182" s="345"/>
      <c r="E182" s="118"/>
      <c r="F182" s="23" t="s">
        <v>172</v>
      </c>
      <c r="G182" s="23"/>
      <c r="H182" s="86">
        <f t="shared" si="392"/>
        <v>0</v>
      </c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86">
        <f t="shared" si="393"/>
        <v>0</v>
      </c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86">
        <f t="shared" si="394"/>
        <v>0</v>
      </c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86">
        <f t="shared" si="395"/>
        <v>0</v>
      </c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2216"/>
      <c r="BQ182" s="2216"/>
      <c r="BR182" s="2216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2216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85"/>
      <c r="CY182" s="85"/>
      <c r="CZ182" s="85"/>
    </row>
    <row r="183" spans="2:104" ht="15.75" hidden="1" customHeight="1" outlineLevel="1">
      <c r="B183" s="384"/>
      <c r="C183" s="384"/>
      <c r="D183" s="345">
        <v>7</v>
      </c>
      <c r="E183" s="118" t="s">
        <v>58</v>
      </c>
      <c r="F183" s="23" t="s">
        <v>313</v>
      </c>
      <c r="G183" s="23"/>
      <c r="H183" s="86">
        <f t="shared" si="392"/>
        <v>0</v>
      </c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86">
        <f t="shared" si="393"/>
        <v>0</v>
      </c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86">
        <f t="shared" si="394"/>
        <v>0</v>
      </c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86">
        <f t="shared" si="395"/>
        <v>0</v>
      </c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2216"/>
      <c r="BQ183" s="2216"/>
      <c r="BR183" s="2216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2216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85"/>
      <c r="CY183" s="85"/>
      <c r="CZ183" s="85"/>
    </row>
    <row r="184" spans="2:104" ht="15.75" hidden="1" customHeight="1" outlineLevel="1">
      <c r="B184" s="383"/>
      <c r="C184" s="383"/>
      <c r="D184" s="345"/>
      <c r="E184" s="118"/>
      <c r="F184" s="23" t="s">
        <v>172</v>
      </c>
      <c r="G184" s="23"/>
      <c r="H184" s="86">
        <f t="shared" si="392"/>
        <v>0</v>
      </c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86">
        <f t="shared" si="393"/>
        <v>0</v>
      </c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86">
        <f t="shared" si="394"/>
        <v>0</v>
      </c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86">
        <f t="shared" si="395"/>
        <v>0</v>
      </c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2216"/>
      <c r="BQ184" s="2216"/>
      <c r="BR184" s="2216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2216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85"/>
      <c r="CY184" s="85"/>
      <c r="CZ184" s="85"/>
    </row>
    <row r="185" spans="2:104" ht="63.75" hidden="1" customHeight="1" outlineLevel="1">
      <c r="B185" s="372"/>
      <c r="C185" s="372"/>
      <c r="D185" s="119">
        <v>8</v>
      </c>
      <c r="E185" s="120" t="s">
        <v>173</v>
      </c>
      <c r="F185" s="23" t="s">
        <v>172</v>
      </c>
      <c r="G185" s="23"/>
      <c r="H185" s="86">
        <f t="shared" si="392"/>
        <v>0</v>
      </c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86">
        <f t="shared" si="393"/>
        <v>0</v>
      </c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86">
        <f t="shared" si="394"/>
        <v>0</v>
      </c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86">
        <f t="shared" si="395"/>
        <v>0</v>
      </c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2216"/>
      <c r="BQ185" s="2216"/>
      <c r="BR185" s="2216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2216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85"/>
      <c r="CY185" s="85"/>
      <c r="CZ185" s="85"/>
    </row>
    <row r="186" spans="2:104" ht="16.5" hidden="1" customHeight="1" outlineLevel="1" thickBot="1">
      <c r="B186" s="121"/>
      <c r="C186" s="121"/>
      <c r="D186" s="121"/>
      <c r="E186" s="122" t="s">
        <v>1</v>
      </c>
      <c r="F186" s="121"/>
      <c r="G186" s="121"/>
      <c r="H186" s="121"/>
      <c r="I186" s="123">
        <f>SUM(I172:I184)</f>
        <v>0</v>
      </c>
      <c r="J186" s="123">
        <f>SUM(J172:J184)</f>
        <v>0</v>
      </c>
      <c r="K186" s="121"/>
      <c r="L186" s="123">
        <f t="shared" ref="L186:M186" si="396">SUM(L172:L184)</f>
        <v>0</v>
      </c>
      <c r="M186" s="123">
        <f t="shared" si="396"/>
        <v>0</v>
      </c>
      <c r="N186" s="121"/>
      <c r="O186" s="123">
        <f t="shared" ref="O186:P186" si="397">SUM(O172:O184)</f>
        <v>0</v>
      </c>
      <c r="P186" s="123">
        <f t="shared" si="397"/>
        <v>0</v>
      </c>
      <c r="Q186" s="121"/>
      <c r="R186" s="123">
        <f t="shared" ref="R186:S186" si="398">SUM(R172:R184)</f>
        <v>0</v>
      </c>
      <c r="S186" s="123">
        <f t="shared" si="398"/>
        <v>0</v>
      </c>
      <c r="T186" s="121"/>
      <c r="U186" s="123">
        <f t="shared" ref="U186:V186" si="399">SUM(U172:U184)</f>
        <v>0</v>
      </c>
      <c r="V186" s="123">
        <f t="shared" si="399"/>
        <v>0</v>
      </c>
      <c r="W186" s="121"/>
      <c r="X186" s="123">
        <f>SUM(X172:X184)</f>
        <v>0</v>
      </c>
      <c r="Y186" s="123">
        <f>SUM(Y172:Y184)</f>
        <v>0</v>
      </c>
      <c r="Z186" s="121"/>
      <c r="AA186" s="123">
        <f t="shared" ref="AA186:AB186" si="400">SUM(AA172:AA184)</f>
        <v>0</v>
      </c>
      <c r="AB186" s="123">
        <f t="shared" si="400"/>
        <v>0</v>
      </c>
      <c r="AC186" s="121"/>
      <c r="AD186" s="123">
        <f t="shared" ref="AD186:AE186" si="401">SUM(AD172:AD184)</f>
        <v>0</v>
      </c>
      <c r="AE186" s="123">
        <f t="shared" si="401"/>
        <v>0</v>
      </c>
      <c r="AF186" s="121"/>
      <c r="AG186" s="123">
        <f t="shared" ref="AG186:AH186" si="402">SUM(AG172:AG184)</f>
        <v>0</v>
      </c>
      <c r="AH186" s="123">
        <f t="shared" si="402"/>
        <v>0</v>
      </c>
      <c r="AI186" s="121"/>
      <c r="AJ186" s="123">
        <f t="shared" ref="AJ186:AK186" si="403">SUM(AJ172:AJ184)</f>
        <v>0</v>
      </c>
      <c r="AK186" s="123">
        <f t="shared" si="403"/>
        <v>0</v>
      </c>
      <c r="AL186" s="121"/>
      <c r="AM186" s="123">
        <f>SUM(AM172:AM184)</f>
        <v>0</v>
      </c>
      <c r="AN186" s="123">
        <f>SUM(AN172:AN184)</f>
        <v>0</v>
      </c>
      <c r="AO186" s="121"/>
      <c r="AP186" s="123">
        <f t="shared" ref="AP186:AQ186" si="404">SUM(AP172:AP184)</f>
        <v>0</v>
      </c>
      <c r="AQ186" s="123">
        <f t="shared" si="404"/>
        <v>0</v>
      </c>
      <c r="AR186" s="121"/>
      <c r="AS186" s="123">
        <f t="shared" ref="AS186:AT186" si="405">SUM(AS172:AS184)</f>
        <v>0</v>
      </c>
      <c r="AT186" s="123">
        <f t="shared" si="405"/>
        <v>0</v>
      </c>
      <c r="AU186" s="121"/>
      <c r="AV186" s="123">
        <f t="shared" ref="AV186:AW186" si="406">SUM(AV172:AV184)</f>
        <v>0</v>
      </c>
      <c r="AW186" s="123">
        <f t="shared" si="406"/>
        <v>0</v>
      </c>
      <c r="AX186" s="121"/>
      <c r="AY186" s="123">
        <f t="shared" ref="AY186:AZ186" si="407">SUM(AY172:AY184)</f>
        <v>0</v>
      </c>
      <c r="AZ186" s="123">
        <f t="shared" si="407"/>
        <v>0</v>
      </c>
      <c r="BA186" s="121"/>
      <c r="BB186" s="123">
        <f>SUM(BB172:BB184)</f>
        <v>0</v>
      </c>
      <c r="BC186" s="123">
        <f>SUM(BC172:BC184)</f>
        <v>0</v>
      </c>
      <c r="BD186" s="121"/>
      <c r="BE186" s="123">
        <f t="shared" ref="BE186:BF186" si="408">SUM(BE172:BE184)</f>
        <v>0</v>
      </c>
      <c r="BF186" s="123">
        <f t="shared" si="408"/>
        <v>0</v>
      </c>
      <c r="BG186" s="121"/>
      <c r="BH186" s="123">
        <f t="shared" ref="BH186:BI186" si="409">SUM(BH172:BH184)</f>
        <v>0</v>
      </c>
      <c r="BI186" s="123">
        <f t="shared" si="409"/>
        <v>0</v>
      </c>
      <c r="BJ186" s="121"/>
      <c r="BK186" s="123">
        <f t="shared" ref="BK186:BL186" si="410">SUM(BK172:BK184)</f>
        <v>0</v>
      </c>
      <c r="BL186" s="123">
        <f t="shared" si="410"/>
        <v>0</v>
      </c>
      <c r="BM186" s="121"/>
      <c r="BN186" s="123">
        <f t="shared" ref="BN186:BO186" si="411">SUM(BN172:BN184)</f>
        <v>0</v>
      </c>
      <c r="BO186" s="123">
        <f t="shared" si="411"/>
        <v>0</v>
      </c>
      <c r="BP186" s="2417"/>
      <c r="BQ186" s="2418">
        <f t="shared" ref="BQ186:BR186" si="412">SUM(BQ172:BQ184)</f>
        <v>0</v>
      </c>
      <c r="BR186" s="2418">
        <f t="shared" si="412"/>
        <v>0</v>
      </c>
      <c r="BS186" s="818"/>
      <c r="BT186" s="815">
        <f t="shared" ref="BT186:BU186" si="413">SUM(BT172:BT184)</f>
        <v>0</v>
      </c>
      <c r="BU186" s="815">
        <f t="shared" si="413"/>
        <v>0</v>
      </c>
      <c r="BV186" s="818"/>
      <c r="BW186" s="815">
        <f t="shared" ref="BW186:BX186" si="414">SUM(BW172:BW184)</f>
        <v>0</v>
      </c>
      <c r="BX186" s="815">
        <f t="shared" si="414"/>
        <v>0</v>
      </c>
      <c r="BY186" s="818"/>
      <c r="BZ186" s="815">
        <f t="shared" ref="BZ186:CA186" si="415">SUM(BZ172:BZ184)</f>
        <v>0</v>
      </c>
      <c r="CA186" s="815">
        <f t="shared" si="415"/>
        <v>0</v>
      </c>
      <c r="CB186" s="815"/>
      <c r="CC186" s="121"/>
      <c r="CD186" s="123">
        <f t="shared" ref="CD186:CG186" si="416">SUM(CD172:CD184)</f>
        <v>0</v>
      </c>
      <c r="CE186" s="123">
        <f t="shared" ref="CE186" si="417">SUM(CE172:CE184)</f>
        <v>0</v>
      </c>
      <c r="CF186" s="123">
        <f t="shared" ref="CF186" si="418">SUM(CF172:CF184)</f>
        <v>0</v>
      </c>
      <c r="CG186" s="123">
        <f t="shared" si="416"/>
        <v>0</v>
      </c>
      <c r="CH186" s="121"/>
      <c r="CI186" s="123">
        <f t="shared" ref="CI186:CL186" si="419">SUM(CI172:CI184)</f>
        <v>0</v>
      </c>
      <c r="CJ186" s="123">
        <f t="shared" si="419"/>
        <v>0</v>
      </c>
      <c r="CK186" s="123">
        <f t="shared" si="419"/>
        <v>0</v>
      </c>
      <c r="CL186" s="123">
        <f t="shared" si="419"/>
        <v>0</v>
      </c>
      <c r="CM186" s="2417"/>
      <c r="CN186" s="121"/>
      <c r="CO186" s="123">
        <f t="shared" ref="CO186:CR186" si="420">SUM(CO172:CO184)</f>
        <v>0</v>
      </c>
      <c r="CP186" s="123">
        <f t="shared" si="420"/>
        <v>0</v>
      </c>
      <c r="CQ186" s="123">
        <f t="shared" si="420"/>
        <v>0</v>
      </c>
      <c r="CR186" s="123">
        <f t="shared" si="420"/>
        <v>0</v>
      </c>
      <c r="CS186" s="121"/>
      <c r="CT186" s="123">
        <f t="shared" ref="CT186:CW186" si="421">SUM(CT172:CT184)</f>
        <v>0</v>
      </c>
      <c r="CU186" s="123">
        <f t="shared" si="421"/>
        <v>0</v>
      </c>
      <c r="CV186" s="123">
        <f t="shared" si="421"/>
        <v>0</v>
      </c>
      <c r="CW186" s="123">
        <f t="shared" si="421"/>
        <v>0</v>
      </c>
      <c r="CX186" s="815">
        <f t="shared" ref="CX186:CZ186" si="422">SUM(CX172:CX184)</f>
        <v>0</v>
      </c>
      <c r="CY186" s="818"/>
      <c r="CZ186" s="815">
        <f t="shared" si="422"/>
        <v>0</v>
      </c>
    </row>
    <row r="187" spans="2:104" ht="15.75" hidden="1" thickBot="1">
      <c r="B187" s="379" t="s">
        <v>161</v>
      </c>
      <c r="C187" s="380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380"/>
      <c r="S187" s="380"/>
      <c r="T187" s="380"/>
      <c r="U187" s="380"/>
      <c r="V187" s="380"/>
      <c r="W187" s="380"/>
      <c r="X187" s="380"/>
      <c r="Y187" s="380"/>
      <c r="Z187" s="380"/>
      <c r="AA187" s="380"/>
      <c r="AB187" s="380"/>
      <c r="AC187" s="380"/>
      <c r="AD187" s="380"/>
      <c r="AE187" s="380"/>
      <c r="AF187" s="380"/>
      <c r="AG187" s="380"/>
      <c r="AH187" s="380"/>
      <c r="AI187" s="380"/>
      <c r="AJ187" s="380"/>
      <c r="AK187" s="380"/>
      <c r="AL187" s="380"/>
      <c r="AM187" s="380"/>
      <c r="AN187" s="380"/>
      <c r="AO187" s="380"/>
      <c r="AP187" s="380"/>
      <c r="AQ187" s="380"/>
      <c r="AR187" s="380"/>
      <c r="AS187" s="380"/>
      <c r="AT187" s="380"/>
      <c r="AU187" s="380"/>
      <c r="AV187" s="380"/>
      <c r="AW187" s="380"/>
      <c r="AX187" s="380"/>
      <c r="AY187" s="380"/>
      <c r="AZ187" s="380"/>
      <c r="BA187" s="380"/>
      <c r="BB187" s="380"/>
      <c r="BC187" s="380"/>
      <c r="BD187" s="380"/>
      <c r="BE187" s="380"/>
      <c r="BF187" s="380"/>
      <c r="BG187" s="380"/>
      <c r="BH187" s="380"/>
      <c r="BI187" s="380"/>
      <c r="BJ187" s="380"/>
      <c r="BK187" s="380"/>
      <c r="BL187" s="380"/>
      <c r="BM187" s="380"/>
      <c r="BN187" s="380"/>
      <c r="BO187" s="380"/>
      <c r="BP187" s="2409"/>
      <c r="BQ187" s="2409"/>
      <c r="BR187" s="2409"/>
      <c r="BS187" s="817"/>
      <c r="BT187" s="817"/>
      <c r="BU187" s="817"/>
      <c r="BV187" s="817"/>
      <c r="BW187" s="817"/>
      <c r="BX187" s="817"/>
      <c r="BY187" s="817"/>
      <c r="BZ187" s="817"/>
      <c r="CA187" s="817"/>
      <c r="CB187" s="1065"/>
    </row>
    <row r="188" spans="2:104" ht="35.25" hidden="1" customHeight="1" outlineLevel="1">
      <c r="B188" s="381"/>
      <c r="C188" s="381"/>
      <c r="D188" s="382">
        <v>1</v>
      </c>
      <c r="E188" s="373" t="s">
        <v>171</v>
      </c>
      <c r="F188" s="18" t="s">
        <v>313</v>
      </c>
      <c r="G188" s="18"/>
      <c r="H188" s="117">
        <f>K188+N188+Q188+T188</f>
        <v>0</v>
      </c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117">
        <f>Z188+AC188+AF188+AI188</f>
        <v>0</v>
      </c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117">
        <f>AO188+AR188+AU188+AX188</f>
        <v>0</v>
      </c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117">
        <f>BD188+BG188+BJ188+BM188</f>
        <v>0</v>
      </c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2319"/>
      <c r="BQ188" s="2319"/>
      <c r="BR188" s="2319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2319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240"/>
      <c r="CY188" s="240"/>
      <c r="CZ188" s="240"/>
    </row>
    <row r="189" spans="2:104" ht="30" hidden="1" customHeight="1" outlineLevel="1">
      <c r="B189" s="383"/>
      <c r="C189" s="383"/>
      <c r="D189" s="345"/>
      <c r="E189" s="374"/>
      <c r="F189" s="23" t="s">
        <v>172</v>
      </c>
      <c r="G189" s="23"/>
      <c r="H189" s="86">
        <f t="shared" ref="H189:H201" si="423">K189+N189+Q189+T189</f>
        <v>0</v>
      </c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86">
        <f t="shared" ref="W189:W201" si="424">Z189+AC189+AF189+AI189</f>
        <v>0</v>
      </c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86">
        <f t="shared" ref="AL189:AL201" si="425">AO189+AR189+AU189+AX189</f>
        <v>0</v>
      </c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86">
        <f t="shared" ref="BA189:BA201" si="426">BD189+BG189+BJ189+BM189</f>
        <v>0</v>
      </c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239"/>
      <c r="BQ189" s="2239"/>
      <c r="BR189" s="2239"/>
      <c r="BS189" s="210"/>
      <c r="BT189" s="210"/>
      <c r="BU189" s="210"/>
      <c r="BV189" s="210"/>
      <c r="BW189" s="210"/>
      <c r="BX189" s="210"/>
      <c r="BY189" s="210"/>
      <c r="BZ189" s="210"/>
      <c r="CA189" s="210"/>
      <c r="CB189" s="210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239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10"/>
      <c r="CY189" s="210"/>
      <c r="CZ189" s="210"/>
    </row>
    <row r="190" spans="2:104" ht="15.75" hidden="1" customHeight="1" outlineLevel="1">
      <c r="B190" s="384"/>
      <c r="C190" s="384"/>
      <c r="D190" s="345">
        <v>2</v>
      </c>
      <c r="E190" s="118" t="s">
        <v>53</v>
      </c>
      <c r="F190" s="23" t="s">
        <v>313</v>
      </c>
      <c r="G190" s="23"/>
      <c r="H190" s="86">
        <f t="shared" si="423"/>
        <v>0</v>
      </c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86">
        <f t="shared" si="424"/>
        <v>0</v>
      </c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86">
        <f t="shared" si="425"/>
        <v>0</v>
      </c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86">
        <f t="shared" si="426"/>
        <v>0</v>
      </c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239"/>
      <c r="BQ190" s="2239"/>
      <c r="BR190" s="2239"/>
      <c r="BS190" s="210"/>
      <c r="BT190" s="210"/>
      <c r="BU190" s="210"/>
      <c r="BV190" s="210"/>
      <c r="BW190" s="210"/>
      <c r="BX190" s="210"/>
      <c r="BY190" s="210"/>
      <c r="BZ190" s="210"/>
      <c r="CA190" s="210"/>
      <c r="CB190" s="210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239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10"/>
      <c r="CY190" s="210"/>
      <c r="CZ190" s="210"/>
    </row>
    <row r="191" spans="2:104" ht="15.75" hidden="1" customHeight="1" outlineLevel="1">
      <c r="B191" s="383"/>
      <c r="C191" s="383"/>
      <c r="D191" s="345"/>
      <c r="E191" s="118"/>
      <c r="F191" s="23" t="s">
        <v>172</v>
      </c>
      <c r="G191" s="23"/>
      <c r="H191" s="86">
        <f t="shared" si="423"/>
        <v>0</v>
      </c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86">
        <f t="shared" si="424"/>
        <v>0</v>
      </c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86">
        <f t="shared" si="425"/>
        <v>0</v>
      </c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86">
        <f t="shared" si="426"/>
        <v>0</v>
      </c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2216"/>
      <c r="BQ191" s="2216"/>
      <c r="BR191" s="2216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2216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85"/>
      <c r="CY191" s="85"/>
      <c r="CZ191" s="85"/>
    </row>
    <row r="192" spans="2:104" ht="15.75" hidden="1" customHeight="1" outlineLevel="1">
      <c r="B192" s="384"/>
      <c r="C192" s="384"/>
      <c r="D192" s="345">
        <v>3</v>
      </c>
      <c r="E192" s="118" t="s">
        <v>54</v>
      </c>
      <c r="F192" s="23" t="s">
        <v>313</v>
      </c>
      <c r="G192" s="23"/>
      <c r="H192" s="86">
        <f t="shared" si="423"/>
        <v>0</v>
      </c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86">
        <f t="shared" si="424"/>
        <v>0</v>
      </c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86">
        <f t="shared" si="425"/>
        <v>0</v>
      </c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86">
        <f t="shared" si="426"/>
        <v>0</v>
      </c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2216"/>
      <c r="BQ192" s="2216"/>
      <c r="BR192" s="2216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2216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85"/>
      <c r="CY192" s="85"/>
      <c r="CZ192" s="85"/>
    </row>
    <row r="193" spans="2:104" ht="15.75" hidden="1" customHeight="1" outlineLevel="1">
      <c r="B193" s="383"/>
      <c r="C193" s="383"/>
      <c r="D193" s="345"/>
      <c r="E193" s="118"/>
      <c r="F193" s="23" t="s">
        <v>172</v>
      </c>
      <c r="G193" s="23"/>
      <c r="H193" s="86">
        <f t="shared" si="423"/>
        <v>0</v>
      </c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86">
        <f t="shared" si="424"/>
        <v>0</v>
      </c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86">
        <f t="shared" si="425"/>
        <v>0</v>
      </c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86">
        <f t="shared" si="426"/>
        <v>0</v>
      </c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2216"/>
      <c r="BQ193" s="2216"/>
      <c r="BR193" s="2216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2216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85"/>
      <c r="CY193" s="85"/>
      <c r="CZ193" s="85"/>
    </row>
    <row r="194" spans="2:104" ht="39.75" hidden="1" customHeight="1" outlineLevel="1">
      <c r="B194" s="384"/>
      <c r="C194" s="384"/>
      <c r="D194" s="345">
        <v>4</v>
      </c>
      <c r="E194" s="118" t="s">
        <v>55</v>
      </c>
      <c r="F194" s="23" t="s">
        <v>313</v>
      </c>
      <c r="G194" s="23"/>
      <c r="H194" s="86">
        <f t="shared" si="423"/>
        <v>0</v>
      </c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86">
        <f t="shared" si="424"/>
        <v>0</v>
      </c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86">
        <f t="shared" si="425"/>
        <v>0</v>
      </c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86">
        <f t="shared" si="426"/>
        <v>0</v>
      </c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2216"/>
      <c r="BQ194" s="2216"/>
      <c r="BR194" s="2216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2216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85"/>
      <c r="CY194" s="85"/>
      <c r="CZ194" s="85"/>
    </row>
    <row r="195" spans="2:104" ht="30" hidden="1" customHeight="1" outlineLevel="1">
      <c r="B195" s="383"/>
      <c r="C195" s="383"/>
      <c r="D195" s="345"/>
      <c r="E195" s="118"/>
      <c r="F195" s="23" t="s">
        <v>172</v>
      </c>
      <c r="G195" s="23"/>
      <c r="H195" s="86">
        <f t="shared" si="423"/>
        <v>0</v>
      </c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86">
        <f t="shared" si="424"/>
        <v>0</v>
      </c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86">
        <f t="shared" si="425"/>
        <v>0</v>
      </c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86">
        <f t="shared" si="426"/>
        <v>0</v>
      </c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2216"/>
      <c r="BQ195" s="2216"/>
      <c r="BR195" s="2216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2216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85"/>
      <c r="CY195" s="85"/>
      <c r="CZ195" s="85"/>
    </row>
    <row r="196" spans="2:104" ht="48" hidden="1" customHeight="1" outlineLevel="1">
      <c r="B196" s="67"/>
      <c r="C196" s="67"/>
      <c r="D196" s="371">
        <v>5</v>
      </c>
      <c r="E196" s="118" t="s">
        <v>56</v>
      </c>
      <c r="F196" s="23" t="s">
        <v>313</v>
      </c>
      <c r="G196" s="23"/>
      <c r="H196" s="86">
        <f t="shared" si="423"/>
        <v>0</v>
      </c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86">
        <f t="shared" si="424"/>
        <v>0</v>
      </c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86">
        <f t="shared" si="425"/>
        <v>0</v>
      </c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86">
        <f t="shared" si="426"/>
        <v>0</v>
      </c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239"/>
      <c r="BQ196" s="2239"/>
      <c r="BR196" s="2239"/>
      <c r="BS196" s="210"/>
      <c r="BT196" s="210"/>
      <c r="BU196" s="210"/>
      <c r="BV196" s="210"/>
      <c r="BW196" s="210"/>
      <c r="BX196" s="210"/>
      <c r="BY196" s="210"/>
      <c r="BZ196" s="210"/>
      <c r="CA196" s="210"/>
      <c r="CB196" s="210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239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10"/>
      <c r="CY196" s="210"/>
      <c r="CZ196" s="210"/>
    </row>
    <row r="197" spans="2:104" ht="31.5" hidden="1" customHeight="1" outlineLevel="1">
      <c r="B197" s="384"/>
      <c r="C197" s="384"/>
      <c r="D197" s="345">
        <v>6</v>
      </c>
      <c r="E197" s="118" t="s">
        <v>57</v>
      </c>
      <c r="F197" s="23" t="s">
        <v>313</v>
      </c>
      <c r="G197" s="23"/>
      <c r="H197" s="86">
        <f t="shared" si="423"/>
        <v>0</v>
      </c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86">
        <f t="shared" si="424"/>
        <v>0</v>
      </c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86">
        <f t="shared" si="425"/>
        <v>0</v>
      </c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86">
        <f t="shared" si="426"/>
        <v>0</v>
      </c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2216"/>
      <c r="BQ197" s="2216"/>
      <c r="BR197" s="2216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2216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85"/>
      <c r="CY197" s="85"/>
      <c r="CZ197" s="85"/>
    </row>
    <row r="198" spans="2:104" ht="32.25" hidden="1" customHeight="1" outlineLevel="1">
      <c r="B198" s="383"/>
      <c r="C198" s="383"/>
      <c r="D198" s="345"/>
      <c r="E198" s="118"/>
      <c r="F198" s="23" t="s">
        <v>172</v>
      </c>
      <c r="G198" s="23"/>
      <c r="H198" s="86">
        <f t="shared" si="423"/>
        <v>0</v>
      </c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86">
        <f t="shared" si="424"/>
        <v>0</v>
      </c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86">
        <f t="shared" si="425"/>
        <v>0</v>
      </c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86">
        <f t="shared" si="426"/>
        <v>0</v>
      </c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2216"/>
      <c r="BQ198" s="2216"/>
      <c r="BR198" s="2216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2216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85"/>
      <c r="CY198" s="85"/>
      <c r="CZ198" s="85"/>
    </row>
    <row r="199" spans="2:104" ht="15.75" hidden="1" customHeight="1" outlineLevel="1">
      <c r="B199" s="384"/>
      <c r="C199" s="384"/>
      <c r="D199" s="345">
        <v>7</v>
      </c>
      <c r="E199" s="118" t="s">
        <v>58</v>
      </c>
      <c r="F199" s="23" t="s">
        <v>313</v>
      </c>
      <c r="G199" s="23"/>
      <c r="H199" s="86">
        <f t="shared" si="423"/>
        <v>0</v>
      </c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86">
        <f t="shared" si="424"/>
        <v>0</v>
      </c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86">
        <f t="shared" si="425"/>
        <v>0</v>
      </c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86">
        <f t="shared" si="426"/>
        <v>0</v>
      </c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2216"/>
      <c r="BQ199" s="2216"/>
      <c r="BR199" s="2216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2216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85"/>
      <c r="CY199" s="85"/>
      <c r="CZ199" s="85"/>
    </row>
    <row r="200" spans="2:104" ht="15.75" hidden="1" customHeight="1" outlineLevel="1">
      <c r="B200" s="383"/>
      <c r="C200" s="383"/>
      <c r="D200" s="345"/>
      <c r="E200" s="118"/>
      <c r="F200" s="23" t="s">
        <v>172</v>
      </c>
      <c r="G200" s="23"/>
      <c r="H200" s="86">
        <f t="shared" si="423"/>
        <v>0</v>
      </c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86">
        <f t="shared" si="424"/>
        <v>0</v>
      </c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86">
        <f t="shared" si="425"/>
        <v>0</v>
      </c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86">
        <f t="shared" si="426"/>
        <v>0</v>
      </c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2216"/>
      <c r="BQ200" s="2216"/>
      <c r="BR200" s="2216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2216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85"/>
      <c r="CY200" s="85"/>
      <c r="CZ200" s="85"/>
    </row>
    <row r="201" spans="2:104" ht="63.75" hidden="1" customHeight="1" outlineLevel="1">
      <c r="B201" s="372"/>
      <c r="C201" s="372"/>
      <c r="D201" s="119">
        <v>8</v>
      </c>
      <c r="E201" s="120" t="s">
        <v>173</v>
      </c>
      <c r="F201" s="23" t="s">
        <v>172</v>
      </c>
      <c r="G201" s="23"/>
      <c r="H201" s="86">
        <f t="shared" si="423"/>
        <v>0</v>
      </c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86">
        <f t="shared" si="424"/>
        <v>0</v>
      </c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86">
        <f t="shared" si="425"/>
        <v>0</v>
      </c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86">
        <f t="shared" si="426"/>
        <v>0</v>
      </c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2216"/>
      <c r="BQ201" s="2216"/>
      <c r="BR201" s="2216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2216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85"/>
      <c r="CY201" s="85"/>
      <c r="CZ201" s="85"/>
    </row>
    <row r="202" spans="2:104" ht="16.5" hidden="1" customHeight="1" outlineLevel="1" thickBot="1">
      <c r="B202" s="121"/>
      <c r="C202" s="121"/>
      <c r="D202" s="121"/>
      <c r="E202" s="122" t="s">
        <v>1</v>
      </c>
      <c r="F202" s="121"/>
      <c r="G202" s="121"/>
      <c r="H202" s="121"/>
      <c r="I202" s="123">
        <f>SUM(I188:I200)</f>
        <v>0</v>
      </c>
      <c r="J202" s="123">
        <f>SUM(J188:J200)</f>
        <v>0</v>
      </c>
      <c r="K202" s="121"/>
      <c r="L202" s="123">
        <f t="shared" ref="L202:M202" si="427">SUM(L188:L200)</f>
        <v>0</v>
      </c>
      <c r="M202" s="123">
        <f t="shared" si="427"/>
        <v>0</v>
      </c>
      <c r="N202" s="121"/>
      <c r="O202" s="123">
        <f t="shared" ref="O202:P202" si="428">SUM(O188:O200)</f>
        <v>0</v>
      </c>
      <c r="P202" s="123">
        <f t="shared" si="428"/>
        <v>0</v>
      </c>
      <c r="Q202" s="121"/>
      <c r="R202" s="123">
        <f t="shared" ref="R202:S202" si="429">SUM(R188:R200)</f>
        <v>0</v>
      </c>
      <c r="S202" s="123">
        <f t="shared" si="429"/>
        <v>0</v>
      </c>
      <c r="T202" s="121"/>
      <c r="U202" s="123">
        <f t="shared" ref="U202:V202" si="430">SUM(U188:U200)</f>
        <v>0</v>
      </c>
      <c r="V202" s="123">
        <f t="shared" si="430"/>
        <v>0</v>
      </c>
      <c r="W202" s="121"/>
      <c r="X202" s="123">
        <f>SUM(X188:X200)</f>
        <v>0</v>
      </c>
      <c r="Y202" s="123">
        <f>SUM(Y188:Y200)</f>
        <v>0</v>
      </c>
      <c r="Z202" s="121"/>
      <c r="AA202" s="123">
        <f t="shared" ref="AA202:AB202" si="431">SUM(AA188:AA200)</f>
        <v>0</v>
      </c>
      <c r="AB202" s="123">
        <f t="shared" si="431"/>
        <v>0</v>
      </c>
      <c r="AC202" s="121"/>
      <c r="AD202" s="123">
        <f t="shared" ref="AD202:AE202" si="432">SUM(AD188:AD200)</f>
        <v>0</v>
      </c>
      <c r="AE202" s="123">
        <f t="shared" si="432"/>
        <v>0</v>
      </c>
      <c r="AF202" s="121"/>
      <c r="AG202" s="123">
        <f t="shared" ref="AG202:AH202" si="433">SUM(AG188:AG200)</f>
        <v>0</v>
      </c>
      <c r="AH202" s="123">
        <f t="shared" si="433"/>
        <v>0</v>
      </c>
      <c r="AI202" s="121"/>
      <c r="AJ202" s="123">
        <f t="shared" ref="AJ202:AK202" si="434">SUM(AJ188:AJ200)</f>
        <v>0</v>
      </c>
      <c r="AK202" s="123">
        <f t="shared" si="434"/>
        <v>0</v>
      </c>
      <c r="AL202" s="121"/>
      <c r="AM202" s="123">
        <f>SUM(AM188:AM200)</f>
        <v>0</v>
      </c>
      <c r="AN202" s="123">
        <f>SUM(AN188:AN200)</f>
        <v>0</v>
      </c>
      <c r="AO202" s="121"/>
      <c r="AP202" s="123">
        <f t="shared" ref="AP202:AQ202" si="435">SUM(AP188:AP200)</f>
        <v>0</v>
      </c>
      <c r="AQ202" s="123">
        <f t="shared" si="435"/>
        <v>0</v>
      </c>
      <c r="AR202" s="121"/>
      <c r="AS202" s="123">
        <f t="shared" ref="AS202:AT202" si="436">SUM(AS188:AS200)</f>
        <v>0</v>
      </c>
      <c r="AT202" s="123">
        <f t="shared" si="436"/>
        <v>0</v>
      </c>
      <c r="AU202" s="121"/>
      <c r="AV202" s="123">
        <f t="shared" ref="AV202:AW202" si="437">SUM(AV188:AV200)</f>
        <v>0</v>
      </c>
      <c r="AW202" s="123">
        <f t="shared" si="437"/>
        <v>0</v>
      </c>
      <c r="AX202" s="121"/>
      <c r="AY202" s="123">
        <f t="shared" ref="AY202:AZ202" si="438">SUM(AY188:AY200)</f>
        <v>0</v>
      </c>
      <c r="AZ202" s="123">
        <f t="shared" si="438"/>
        <v>0</v>
      </c>
      <c r="BA202" s="121"/>
      <c r="BB202" s="123">
        <f>SUM(BB188:BB200)</f>
        <v>0</v>
      </c>
      <c r="BC202" s="123">
        <f>SUM(BC188:BC200)</f>
        <v>0</v>
      </c>
      <c r="BD202" s="121"/>
      <c r="BE202" s="123">
        <f t="shared" ref="BE202:BF202" si="439">SUM(BE188:BE200)</f>
        <v>0</v>
      </c>
      <c r="BF202" s="123">
        <f t="shared" si="439"/>
        <v>0</v>
      </c>
      <c r="BG202" s="121"/>
      <c r="BH202" s="123">
        <f t="shared" ref="BH202:BI202" si="440">SUM(BH188:BH200)</f>
        <v>0</v>
      </c>
      <c r="BI202" s="123">
        <f t="shared" si="440"/>
        <v>0</v>
      </c>
      <c r="BJ202" s="121"/>
      <c r="BK202" s="123">
        <f t="shared" ref="BK202:BL202" si="441">SUM(BK188:BK200)</f>
        <v>0</v>
      </c>
      <c r="BL202" s="123">
        <f t="shared" si="441"/>
        <v>0</v>
      </c>
      <c r="BM202" s="121"/>
      <c r="BN202" s="123">
        <f t="shared" ref="BN202:BO202" si="442">SUM(BN188:BN200)</f>
        <v>0</v>
      </c>
      <c r="BO202" s="123">
        <f t="shared" si="442"/>
        <v>0</v>
      </c>
      <c r="BP202" s="2417"/>
      <c r="BQ202" s="2418">
        <f t="shared" ref="BQ202:BR202" si="443">SUM(BQ188:BQ200)</f>
        <v>0</v>
      </c>
      <c r="BR202" s="2418">
        <f t="shared" si="443"/>
        <v>0</v>
      </c>
      <c r="BS202" s="818"/>
      <c r="BT202" s="815">
        <f t="shared" ref="BT202:BU202" si="444">SUM(BT188:BT200)</f>
        <v>0</v>
      </c>
      <c r="BU202" s="815">
        <f t="shared" si="444"/>
        <v>0</v>
      </c>
      <c r="BV202" s="818"/>
      <c r="BW202" s="815">
        <f t="shared" ref="BW202:BX202" si="445">SUM(BW188:BW200)</f>
        <v>0</v>
      </c>
      <c r="BX202" s="815">
        <f t="shared" si="445"/>
        <v>0</v>
      </c>
      <c r="BY202" s="818"/>
      <c r="BZ202" s="815">
        <f t="shared" ref="BZ202:CA202" si="446">SUM(BZ188:BZ200)</f>
        <v>0</v>
      </c>
      <c r="CA202" s="815">
        <f t="shared" si="446"/>
        <v>0</v>
      </c>
      <c r="CB202" s="815"/>
      <c r="CC202" s="121"/>
      <c r="CD202" s="123">
        <f t="shared" ref="CD202:CG202" si="447">SUM(CD188:CD200)</f>
        <v>0</v>
      </c>
      <c r="CE202" s="123">
        <f t="shared" ref="CE202" si="448">SUM(CE188:CE200)</f>
        <v>0</v>
      </c>
      <c r="CF202" s="123">
        <f t="shared" ref="CF202" si="449">SUM(CF188:CF200)</f>
        <v>0</v>
      </c>
      <c r="CG202" s="123">
        <f t="shared" si="447"/>
        <v>0</v>
      </c>
      <c r="CH202" s="121"/>
      <c r="CI202" s="123">
        <f t="shared" ref="CI202:CL202" si="450">SUM(CI188:CI200)</f>
        <v>0</v>
      </c>
      <c r="CJ202" s="123">
        <f t="shared" si="450"/>
        <v>0</v>
      </c>
      <c r="CK202" s="123">
        <f t="shared" si="450"/>
        <v>0</v>
      </c>
      <c r="CL202" s="123">
        <f t="shared" si="450"/>
        <v>0</v>
      </c>
      <c r="CM202" s="2417"/>
      <c r="CN202" s="121"/>
      <c r="CO202" s="123">
        <f t="shared" ref="CO202:CR202" si="451">SUM(CO188:CO200)</f>
        <v>0</v>
      </c>
      <c r="CP202" s="123">
        <f t="shared" si="451"/>
        <v>0</v>
      </c>
      <c r="CQ202" s="123">
        <f t="shared" si="451"/>
        <v>0</v>
      </c>
      <c r="CR202" s="123">
        <f t="shared" si="451"/>
        <v>0</v>
      </c>
      <c r="CS202" s="121"/>
      <c r="CT202" s="123">
        <f t="shared" ref="CT202:CW202" si="452">SUM(CT188:CT200)</f>
        <v>0</v>
      </c>
      <c r="CU202" s="123">
        <f t="shared" si="452"/>
        <v>0</v>
      </c>
      <c r="CV202" s="123">
        <f t="shared" si="452"/>
        <v>0</v>
      </c>
      <c r="CW202" s="123">
        <f t="shared" si="452"/>
        <v>0</v>
      </c>
      <c r="CX202" s="815">
        <f t="shared" ref="CX202:CZ202" si="453">SUM(CX188:CX200)</f>
        <v>0</v>
      </c>
      <c r="CY202" s="818"/>
      <c r="CZ202" s="815">
        <f t="shared" si="453"/>
        <v>0</v>
      </c>
    </row>
    <row r="203" spans="2:104" ht="15.75" hidden="1" thickBot="1">
      <c r="B203" s="379" t="s">
        <v>162</v>
      </c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0"/>
      <c r="U203" s="380"/>
      <c r="V203" s="380"/>
      <c r="W203" s="380"/>
      <c r="X203" s="380"/>
      <c r="Y203" s="380"/>
      <c r="Z203" s="380"/>
      <c r="AA203" s="380"/>
      <c r="AB203" s="380"/>
      <c r="AC203" s="380"/>
      <c r="AD203" s="380"/>
      <c r="AE203" s="380"/>
      <c r="AF203" s="380"/>
      <c r="AG203" s="380"/>
      <c r="AH203" s="380"/>
      <c r="AI203" s="380"/>
      <c r="AJ203" s="380"/>
      <c r="AK203" s="380"/>
      <c r="AL203" s="380"/>
      <c r="AM203" s="380"/>
      <c r="AN203" s="380"/>
      <c r="AO203" s="380"/>
      <c r="AP203" s="380"/>
      <c r="AQ203" s="380"/>
      <c r="AR203" s="380"/>
      <c r="AS203" s="380"/>
      <c r="AT203" s="380"/>
      <c r="AU203" s="380"/>
      <c r="AV203" s="380"/>
      <c r="AW203" s="380"/>
      <c r="AX203" s="380"/>
      <c r="AY203" s="380"/>
      <c r="AZ203" s="380"/>
      <c r="BA203" s="380"/>
      <c r="BB203" s="380"/>
      <c r="BC203" s="380"/>
      <c r="BD203" s="380"/>
      <c r="BE203" s="380"/>
      <c r="BF203" s="380"/>
      <c r="BG203" s="380"/>
      <c r="BH203" s="380"/>
      <c r="BI203" s="380"/>
      <c r="BJ203" s="380"/>
      <c r="BK203" s="380"/>
      <c r="BL203" s="380"/>
      <c r="BM203" s="380"/>
      <c r="BN203" s="380"/>
      <c r="BO203" s="380"/>
      <c r="BP203" s="2409"/>
      <c r="BQ203" s="2409"/>
      <c r="BR203" s="2409"/>
      <c r="BS203" s="817"/>
      <c r="BT203" s="817"/>
      <c r="BU203" s="817"/>
      <c r="BV203" s="817"/>
      <c r="BW203" s="817"/>
      <c r="BX203" s="817"/>
      <c r="BY203" s="817"/>
      <c r="BZ203" s="817"/>
      <c r="CA203" s="817"/>
      <c r="CB203" s="1065"/>
    </row>
    <row r="204" spans="2:104" ht="30.75" hidden="1" customHeight="1" outlineLevel="1">
      <c r="B204" s="381"/>
      <c r="C204" s="381"/>
      <c r="D204" s="382">
        <v>1</v>
      </c>
      <c r="E204" s="373" t="s">
        <v>171</v>
      </c>
      <c r="F204" s="18" t="s">
        <v>313</v>
      </c>
      <c r="G204" s="18"/>
      <c r="H204" s="117">
        <f>K204+N204+Q204+T204</f>
        <v>0</v>
      </c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117">
        <f>Z204+AC204+AF204+AI204</f>
        <v>0</v>
      </c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117">
        <f>AO204+AR204+AU204+AX204</f>
        <v>0</v>
      </c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117">
        <f>BD204+BG204+BJ204+BM204</f>
        <v>0</v>
      </c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2319"/>
      <c r="BQ204" s="2319"/>
      <c r="BR204" s="2319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2319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240"/>
      <c r="CY204" s="240"/>
      <c r="CZ204" s="240"/>
    </row>
    <row r="205" spans="2:104" ht="39.75" hidden="1" customHeight="1" outlineLevel="1">
      <c r="B205" s="383"/>
      <c r="C205" s="383"/>
      <c r="D205" s="345"/>
      <c r="E205" s="374"/>
      <c r="F205" s="23" t="s">
        <v>172</v>
      </c>
      <c r="G205" s="23"/>
      <c r="H205" s="86">
        <f t="shared" ref="H205:H217" si="454">K205+N205+Q205+T205</f>
        <v>0</v>
      </c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86">
        <f t="shared" ref="W205:W217" si="455">Z205+AC205+AF205+AI205</f>
        <v>0</v>
      </c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86">
        <f t="shared" ref="AL205:AL217" si="456">AO205+AR205+AU205+AX205</f>
        <v>0</v>
      </c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86">
        <f t="shared" ref="BA205:BA217" si="457">BD205+BG205+BJ205+BM205</f>
        <v>0</v>
      </c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239"/>
      <c r="BQ205" s="2239"/>
      <c r="BR205" s="2239"/>
      <c r="BS205" s="210"/>
      <c r="BT205" s="210"/>
      <c r="BU205" s="210"/>
      <c r="BV205" s="210"/>
      <c r="BW205" s="210"/>
      <c r="BX205" s="210"/>
      <c r="BY205" s="210"/>
      <c r="BZ205" s="210"/>
      <c r="CA205" s="210"/>
      <c r="CB205" s="210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239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10"/>
      <c r="CY205" s="210"/>
      <c r="CZ205" s="210"/>
    </row>
    <row r="206" spans="2:104" ht="15.75" hidden="1" customHeight="1" outlineLevel="1">
      <c r="B206" s="384"/>
      <c r="C206" s="384"/>
      <c r="D206" s="345">
        <v>2</v>
      </c>
      <c r="E206" s="118" t="s">
        <v>53</v>
      </c>
      <c r="F206" s="23" t="s">
        <v>313</v>
      </c>
      <c r="G206" s="23"/>
      <c r="H206" s="86">
        <f t="shared" si="454"/>
        <v>0</v>
      </c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86">
        <f t="shared" si="455"/>
        <v>0</v>
      </c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86">
        <f t="shared" si="456"/>
        <v>0</v>
      </c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86">
        <f t="shared" si="457"/>
        <v>0</v>
      </c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239"/>
      <c r="BQ206" s="2239"/>
      <c r="BR206" s="2239"/>
      <c r="BS206" s="210"/>
      <c r="BT206" s="210"/>
      <c r="BU206" s="210"/>
      <c r="BV206" s="210"/>
      <c r="BW206" s="210"/>
      <c r="BX206" s="210"/>
      <c r="BY206" s="210"/>
      <c r="BZ206" s="210"/>
      <c r="CA206" s="210"/>
      <c r="CB206" s="210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239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10"/>
      <c r="CY206" s="210"/>
      <c r="CZ206" s="210"/>
    </row>
    <row r="207" spans="2:104" ht="15.75" hidden="1" customHeight="1" outlineLevel="1">
      <c r="B207" s="383"/>
      <c r="C207" s="383"/>
      <c r="D207" s="345"/>
      <c r="E207" s="118"/>
      <c r="F207" s="23" t="s">
        <v>172</v>
      </c>
      <c r="G207" s="23"/>
      <c r="H207" s="86">
        <f t="shared" si="454"/>
        <v>0</v>
      </c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86">
        <f t="shared" si="455"/>
        <v>0</v>
      </c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86">
        <f t="shared" si="456"/>
        <v>0</v>
      </c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86">
        <f t="shared" si="457"/>
        <v>0</v>
      </c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2216"/>
      <c r="BQ207" s="2216"/>
      <c r="BR207" s="2216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2216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85"/>
      <c r="CY207" s="85"/>
      <c r="CZ207" s="85"/>
    </row>
    <row r="208" spans="2:104" ht="15.75" hidden="1" customHeight="1" outlineLevel="1">
      <c r="B208" s="384"/>
      <c r="C208" s="384"/>
      <c r="D208" s="345">
        <v>3</v>
      </c>
      <c r="E208" s="118" t="s">
        <v>54</v>
      </c>
      <c r="F208" s="23" t="s">
        <v>313</v>
      </c>
      <c r="G208" s="23"/>
      <c r="H208" s="86">
        <f t="shared" si="454"/>
        <v>0</v>
      </c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86">
        <f t="shared" si="455"/>
        <v>0</v>
      </c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86">
        <f t="shared" si="456"/>
        <v>0</v>
      </c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86">
        <f t="shared" si="457"/>
        <v>0</v>
      </c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2216"/>
      <c r="BQ208" s="2216"/>
      <c r="BR208" s="2216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2216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85"/>
      <c r="CY208" s="85"/>
      <c r="CZ208" s="85"/>
    </row>
    <row r="209" spans="2:104" ht="15.75" hidden="1" customHeight="1" outlineLevel="1">
      <c r="B209" s="383"/>
      <c r="C209" s="383"/>
      <c r="D209" s="345"/>
      <c r="E209" s="118"/>
      <c r="F209" s="23" t="s">
        <v>172</v>
      </c>
      <c r="G209" s="23"/>
      <c r="H209" s="86">
        <f t="shared" si="454"/>
        <v>0</v>
      </c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86">
        <f t="shared" si="455"/>
        <v>0</v>
      </c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86">
        <f t="shared" si="456"/>
        <v>0</v>
      </c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86">
        <f t="shared" si="457"/>
        <v>0</v>
      </c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2216"/>
      <c r="BQ209" s="2216"/>
      <c r="BR209" s="2216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2216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85"/>
      <c r="CY209" s="85"/>
      <c r="CZ209" s="85"/>
    </row>
    <row r="210" spans="2:104" ht="33" hidden="1" customHeight="1" outlineLevel="1">
      <c r="B210" s="384"/>
      <c r="C210" s="384"/>
      <c r="D210" s="345">
        <v>4</v>
      </c>
      <c r="E210" s="118" t="s">
        <v>55</v>
      </c>
      <c r="F210" s="23" t="s">
        <v>313</v>
      </c>
      <c r="G210" s="23"/>
      <c r="H210" s="86">
        <f t="shared" si="454"/>
        <v>0</v>
      </c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86">
        <f t="shared" si="455"/>
        <v>0</v>
      </c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86">
        <f t="shared" si="456"/>
        <v>0</v>
      </c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86">
        <f t="shared" si="457"/>
        <v>0</v>
      </c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2216"/>
      <c r="BQ210" s="2216"/>
      <c r="BR210" s="2216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2216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85"/>
      <c r="CY210" s="85"/>
      <c r="CZ210" s="85"/>
    </row>
    <row r="211" spans="2:104" ht="27.75" hidden="1" customHeight="1" outlineLevel="1">
      <c r="B211" s="383"/>
      <c r="C211" s="383"/>
      <c r="D211" s="345"/>
      <c r="E211" s="118"/>
      <c r="F211" s="23" t="s">
        <v>172</v>
      </c>
      <c r="G211" s="23"/>
      <c r="H211" s="86">
        <f t="shared" si="454"/>
        <v>0</v>
      </c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86">
        <f t="shared" si="455"/>
        <v>0</v>
      </c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86">
        <f t="shared" si="456"/>
        <v>0</v>
      </c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86">
        <f t="shared" si="457"/>
        <v>0</v>
      </c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2216"/>
      <c r="BQ211" s="2216"/>
      <c r="BR211" s="2216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2216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85"/>
      <c r="CY211" s="85"/>
      <c r="CZ211" s="85"/>
    </row>
    <row r="212" spans="2:104" ht="48" hidden="1" customHeight="1" outlineLevel="1">
      <c r="B212" s="67"/>
      <c r="C212" s="67"/>
      <c r="D212" s="371">
        <v>5</v>
      </c>
      <c r="E212" s="118" t="s">
        <v>56</v>
      </c>
      <c r="F212" s="23" t="s">
        <v>313</v>
      </c>
      <c r="G212" s="23"/>
      <c r="H212" s="86">
        <f t="shared" si="454"/>
        <v>0</v>
      </c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86">
        <f t="shared" si="455"/>
        <v>0</v>
      </c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86">
        <f t="shared" si="456"/>
        <v>0</v>
      </c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86">
        <f t="shared" si="457"/>
        <v>0</v>
      </c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239"/>
      <c r="BQ212" s="2239"/>
      <c r="BR212" s="2239"/>
      <c r="BS212" s="210"/>
      <c r="BT212" s="210"/>
      <c r="BU212" s="210"/>
      <c r="BV212" s="210"/>
      <c r="BW212" s="210"/>
      <c r="BX212" s="210"/>
      <c r="BY212" s="210"/>
      <c r="BZ212" s="210"/>
      <c r="CA212" s="210"/>
      <c r="CB212" s="210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239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10"/>
      <c r="CY212" s="210"/>
      <c r="CZ212" s="210"/>
    </row>
    <row r="213" spans="2:104" ht="41.25" hidden="1" customHeight="1" outlineLevel="1">
      <c r="B213" s="384"/>
      <c r="C213" s="384"/>
      <c r="D213" s="345">
        <v>6</v>
      </c>
      <c r="E213" s="118" t="s">
        <v>57</v>
      </c>
      <c r="F213" s="23" t="s">
        <v>313</v>
      </c>
      <c r="G213" s="23"/>
      <c r="H213" s="86">
        <f t="shared" si="454"/>
        <v>0</v>
      </c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86">
        <f t="shared" si="455"/>
        <v>0</v>
      </c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86">
        <f t="shared" si="456"/>
        <v>0</v>
      </c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86">
        <f t="shared" si="457"/>
        <v>0</v>
      </c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2216"/>
      <c r="BQ213" s="2216"/>
      <c r="BR213" s="2216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2216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85"/>
      <c r="CY213" s="85"/>
      <c r="CZ213" s="85"/>
    </row>
    <row r="214" spans="2:104" ht="32.25" hidden="1" customHeight="1" outlineLevel="1">
      <c r="B214" s="383"/>
      <c r="C214" s="383"/>
      <c r="D214" s="345"/>
      <c r="E214" s="118"/>
      <c r="F214" s="23" t="s">
        <v>172</v>
      </c>
      <c r="G214" s="23"/>
      <c r="H214" s="86">
        <f t="shared" si="454"/>
        <v>0</v>
      </c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86">
        <f t="shared" si="455"/>
        <v>0</v>
      </c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86">
        <f t="shared" si="456"/>
        <v>0</v>
      </c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86">
        <f t="shared" si="457"/>
        <v>0</v>
      </c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2216"/>
      <c r="BQ214" s="2216"/>
      <c r="BR214" s="2216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2216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85"/>
      <c r="CY214" s="85"/>
      <c r="CZ214" s="85"/>
    </row>
    <row r="215" spans="2:104" ht="15.75" hidden="1" customHeight="1" outlineLevel="1">
      <c r="B215" s="384"/>
      <c r="C215" s="384"/>
      <c r="D215" s="345">
        <v>7</v>
      </c>
      <c r="E215" s="118" t="s">
        <v>58</v>
      </c>
      <c r="F215" s="23" t="s">
        <v>313</v>
      </c>
      <c r="G215" s="23"/>
      <c r="H215" s="86">
        <f t="shared" si="454"/>
        <v>0</v>
      </c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86">
        <f t="shared" si="455"/>
        <v>0</v>
      </c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86">
        <f t="shared" si="456"/>
        <v>0</v>
      </c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86">
        <f t="shared" si="457"/>
        <v>0</v>
      </c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2216"/>
      <c r="BQ215" s="2216"/>
      <c r="BR215" s="2216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2216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85"/>
      <c r="CY215" s="85"/>
      <c r="CZ215" s="85"/>
    </row>
    <row r="216" spans="2:104" ht="15.75" hidden="1" customHeight="1" outlineLevel="1">
      <c r="B216" s="383"/>
      <c r="C216" s="383"/>
      <c r="D216" s="345"/>
      <c r="E216" s="118"/>
      <c r="F216" s="23" t="s">
        <v>172</v>
      </c>
      <c r="G216" s="23"/>
      <c r="H216" s="86">
        <f t="shared" si="454"/>
        <v>0</v>
      </c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86">
        <f t="shared" si="455"/>
        <v>0</v>
      </c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86">
        <f t="shared" si="456"/>
        <v>0</v>
      </c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86">
        <f t="shared" si="457"/>
        <v>0</v>
      </c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2216"/>
      <c r="BQ216" s="2216"/>
      <c r="BR216" s="2216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2216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85"/>
      <c r="CY216" s="85"/>
      <c r="CZ216" s="85"/>
    </row>
    <row r="217" spans="2:104" ht="63.75" hidden="1" customHeight="1" outlineLevel="1">
      <c r="B217" s="372"/>
      <c r="C217" s="372"/>
      <c r="D217" s="119">
        <v>8</v>
      </c>
      <c r="E217" s="120" t="s">
        <v>173</v>
      </c>
      <c r="F217" s="23" t="s">
        <v>172</v>
      </c>
      <c r="G217" s="23"/>
      <c r="H217" s="86">
        <f t="shared" si="454"/>
        <v>0</v>
      </c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86">
        <f t="shared" si="455"/>
        <v>0</v>
      </c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86">
        <f t="shared" si="456"/>
        <v>0</v>
      </c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86">
        <f t="shared" si="457"/>
        <v>0</v>
      </c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2216"/>
      <c r="BQ217" s="2216"/>
      <c r="BR217" s="2216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2216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85"/>
      <c r="CY217" s="85"/>
      <c r="CZ217" s="85"/>
    </row>
    <row r="218" spans="2:104" ht="16.5" hidden="1" customHeight="1" outlineLevel="1" thickBot="1">
      <c r="B218" s="121"/>
      <c r="C218" s="121"/>
      <c r="D218" s="121"/>
      <c r="E218" s="122" t="s">
        <v>1</v>
      </c>
      <c r="F218" s="121"/>
      <c r="G218" s="121"/>
      <c r="H218" s="121"/>
      <c r="I218" s="123">
        <f>SUM(I204:I216)</f>
        <v>0</v>
      </c>
      <c r="J218" s="123">
        <f>SUM(J204:J216)</f>
        <v>0</v>
      </c>
      <c r="K218" s="121"/>
      <c r="L218" s="123">
        <f t="shared" ref="L218:M218" si="458">SUM(L204:L216)</f>
        <v>0</v>
      </c>
      <c r="M218" s="123">
        <f t="shared" si="458"/>
        <v>0</v>
      </c>
      <c r="N218" s="121"/>
      <c r="O218" s="123">
        <f t="shared" ref="O218:P218" si="459">SUM(O204:O216)</f>
        <v>0</v>
      </c>
      <c r="P218" s="123">
        <f t="shared" si="459"/>
        <v>0</v>
      </c>
      <c r="Q218" s="121"/>
      <c r="R218" s="123">
        <f t="shared" ref="R218:S218" si="460">SUM(R204:R216)</f>
        <v>0</v>
      </c>
      <c r="S218" s="123">
        <f t="shared" si="460"/>
        <v>0</v>
      </c>
      <c r="T218" s="121"/>
      <c r="U218" s="123">
        <f t="shared" ref="U218:V218" si="461">SUM(U204:U216)</f>
        <v>0</v>
      </c>
      <c r="V218" s="123">
        <f t="shared" si="461"/>
        <v>0</v>
      </c>
      <c r="W218" s="121"/>
      <c r="X218" s="123">
        <f>SUM(X204:X216)</f>
        <v>0</v>
      </c>
      <c r="Y218" s="123">
        <f>SUM(Y204:Y216)</f>
        <v>0</v>
      </c>
      <c r="Z218" s="121"/>
      <c r="AA218" s="123">
        <f t="shared" ref="AA218:AB218" si="462">SUM(AA204:AA216)</f>
        <v>0</v>
      </c>
      <c r="AB218" s="123">
        <f t="shared" si="462"/>
        <v>0</v>
      </c>
      <c r="AC218" s="121"/>
      <c r="AD218" s="123">
        <f t="shared" ref="AD218:AE218" si="463">SUM(AD204:AD216)</f>
        <v>0</v>
      </c>
      <c r="AE218" s="123">
        <f t="shared" si="463"/>
        <v>0</v>
      </c>
      <c r="AF218" s="121"/>
      <c r="AG218" s="123">
        <f t="shared" ref="AG218:AH218" si="464">SUM(AG204:AG216)</f>
        <v>0</v>
      </c>
      <c r="AH218" s="123">
        <f t="shared" si="464"/>
        <v>0</v>
      </c>
      <c r="AI218" s="121"/>
      <c r="AJ218" s="123">
        <f t="shared" ref="AJ218:AK218" si="465">SUM(AJ204:AJ216)</f>
        <v>0</v>
      </c>
      <c r="AK218" s="123">
        <f t="shared" si="465"/>
        <v>0</v>
      </c>
      <c r="AL218" s="121"/>
      <c r="AM218" s="123">
        <f>SUM(AM204:AM216)</f>
        <v>0</v>
      </c>
      <c r="AN218" s="123">
        <f>SUM(AN204:AN216)</f>
        <v>0</v>
      </c>
      <c r="AO218" s="121"/>
      <c r="AP218" s="123">
        <f t="shared" ref="AP218:AQ218" si="466">SUM(AP204:AP216)</f>
        <v>0</v>
      </c>
      <c r="AQ218" s="123">
        <f t="shared" si="466"/>
        <v>0</v>
      </c>
      <c r="AR218" s="121"/>
      <c r="AS218" s="123">
        <f t="shared" ref="AS218:AT218" si="467">SUM(AS204:AS216)</f>
        <v>0</v>
      </c>
      <c r="AT218" s="123">
        <f t="shared" si="467"/>
        <v>0</v>
      </c>
      <c r="AU218" s="121"/>
      <c r="AV218" s="123">
        <f t="shared" ref="AV218:AW218" si="468">SUM(AV204:AV216)</f>
        <v>0</v>
      </c>
      <c r="AW218" s="123">
        <f t="shared" si="468"/>
        <v>0</v>
      </c>
      <c r="AX218" s="121"/>
      <c r="AY218" s="123">
        <f t="shared" ref="AY218:AZ218" si="469">SUM(AY204:AY216)</f>
        <v>0</v>
      </c>
      <c r="AZ218" s="123">
        <f t="shared" si="469"/>
        <v>0</v>
      </c>
      <c r="BA218" s="121"/>
      <c r="BB218" s="123">
        <f>SUM(BB204:BB216)</f>
        <v>0</v>
      </c>
      <c r="BC218" s="123">
        <f>SUM(BC204:BC216)</f>
        <v>0</v>
      </c>
      <c r="BD218" s="121"/>
      <c r="BE218" s="123">
        <f t="shared" ref="BE218:BF218" si="470">SUM(BE204:BE216)</f>
        <v>0</v>
      </c>
      <c r="BF218" s="123">
        <f t="shared" si="470"/>
        <v>0</v>
      </c>
      <c r="BG218" s="121"/>
      <c r="BH218" s="123">
        <f t="shared" ref="BH218:BI218" si="471">SUM(BH204:BH216)</f>
        <v>0</v>
      </c>
      <c r="BI218" s="123">
        <f t="shared" si="471"/>
        <v>0</v>
      </c>
      <c r="BJ218" s="121"/>
      <c r="BK218" s="123">
        <f t="shared" ref="BK218:BL218" si="472">SUM(BK204:BK216)</f>
        <v>0</v>
      </c>
      <c r="BL218" s="123">
        <f t="shared" si="472"/>
        <v>0</v>
      </c>
      <c r="BM218" s="121"/>
      <c r="BN218" s="123">
        <f t="shared" ref="BN218:BO218" si="473">SUM(BN204:BN216)</f>
        <v>0</v>
      </c>
      <c r="BO218" s="123">
        <f t="shared" si="473"/>
        <v>0</v>
      </c>
      <c r="BP218" s="2417"/>
      <c r="BQ218" s="2418">
        <f t="shared" ref="BQ218:BR218" si="474">SUM(BQ204:BQ216)</f>
        <v>0</v>
      </c>
      <c r="BR218" s="2418">
        <f t="shared" si="474"/>
        <v>0</v>
      </c>
      <c r="BS218" s="818"/>
      <c r="BT218" s="815">
        <f t="shared" ref="BT218:BU218" si="475">SUM(BT204:BT216)</f>
        <v>0</v>
      </c>
      <c r="BU218" s="815">
        <f t="shared" si="475"/>
        <v>0</v>
      </c>
      <c r="BV218" s="818"/>
      <c r="BW218" s="815">
        <f t="shared" ref="BW218:BX218" si="476">SUM(BW204:BW216)</f>
        <v>0</v>
      </c>
      <c r="BX218" s="815">
        <f t="shared" si="476"/>
        <v>0</v>
      </c>
      <c r="BY218" s="818"/>
      <c r="BZ218" s="815">
        <f t="shared" ref="BZ218:CA218" si="477">SUM(BZ204:BZ216)</f>
        <v>0</v>
      </c>
      <c r="CA218" s="815">
        <f t="shared" si="477"/>
        <v>0</v>
      </c>
      <c r="CB218" s="815"/>
      <c r="CC218" s="121"/>
      <c r="CD218" s="123">
        <f t="shared" ref="CD218:CG218" si="478">SUM(CD204:CD216)</f>
        <v>0</v>
      </c>
      <c r="CE218" s="123">
        <f t="shared" ref="CE218" si="479">SUM(CE204:CE216)</f>
        <v>0</v>
      </c>
      <c r="CF218" s="123">
        <f t="shared" ref="CF218" si="480">SUM(CF204:CF216)</f>
        <v>0</v>
      </c>
      <c r="CG218" s="123">
        <f t="shared" si="478"/>
        <v>0</v>
      </c>
      <c r="CH218" s="121"/>
      <c r="CI218" s="123">
        <f t="shared" ref="CI218:CL218" si="481">SUM(CI204:CI216)</f>
        <v>0</v>
      </c>
      <c r="CJ218" s="123">
        <f t="shared" si="481"/>
        <v>0</v>
      </c>
      <c r="CK218" s="123">
        <f t="shared" si="481"/>
        <v>0</v>
      </c>
      <c r="CL218" s="123">
        <f t="shared" si="481"/>
        <v>0</v>
      </c>
      <c r="CM218" s="2417"/>
      <c r="CN218" s="121"/>
      <c r="CO218" s="123">
        <f t="shared" ref="CO218:CR218" si="482">SUM(CO204:CO216)</f>
        <v>0</v>
      </c>
      <c r="CP218" s="123">
        <f t="shared" si="482"/>
        <v>0</v>
      </c>
      <c r="CQ218" s="123">
        <f t="shared" si="482"/>
        <v>0</v>
      </c>
      <c r="CR218" s="123">
        <f t="shared" si="482"/>
        <v>0</v>
      </c>
      <c r="CS218" s="121"/>
      <c r="CT218" s="123">
        <f t="shared" ref="CT218:CW218" si="483">SUM(CT204:CT216)</f>
        <v>0</v>
      </c>
      <c r="CU218" s="123">
        <f t="shared" si="483"/>
        <v>0</v>
      </c>
      <c r="CV218" s="123">
        <f t="shared" si="483"/>
        <v>0</v>
      </c>
      <c r="CW218" s="123">
        <f t="shared" si="483"/>
        <v>0</v>
      </c>
      <c r="CX218" s="815">
        <f t="shared" ref="CX218:CZ218" si="484">SUM(CX204:CX216)</f>
        <v>0</v>
      </c>
      <c r="CY218" s="818"/>
      <c r="CZ218" s="815">
        <f t="shared" si="484"/>
        <v>0</v>
      </c>
    </row>
    <row r="219" spans="2:104" ht="15.75" hidden="1" thickBot="1">
      <c r="B219" s="379" t="s">
        <v>163</v>
      </c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  <c r="O219" s="380"/>
      <c r="P219" s="380"/>
      <c r="Q219" s="380"/>
      <c r="R219" s="380"/>
      <c r="S219" s="380"/>
      <c r="T219" s="380"/>
      <c r="U219" s="380"/>
      <c r="V219" s="380"/>
      <c r="W219" s="380"/>
      <c r="X219" s="380"/>
      <c r="Y219" s="380"/>
      <c r="Z219" s="380"/>
      <c r="AA219" s="380"/>
      <c r="AB219" s="380"/>
      <c r="AC219" s="380"/>
      <c r="AD219" s="380"/>
      <c r="AE219" s="380"/>
      <c r="AF219" s="380"/>
      <c r="AG219" s="380"/>
      <c r="AH219" s="380"/>
      <c r="AI219" s="380"/>
      <c r="AJ219" s="380"/>
      <c r="AK219" s="380"/>
      <c r="AL219" s="380"/>
      <c r="AM219" s="380"/>
      <c r="AN219" s="380"/>
      <c r="AO219" s="380"/>
      <c r="AP219" s="380"/>
      <c r="AQ219" s="380"/>
      <c r="AR219" s="380"/>
      <c r="AS219" s="380"/>
      <c r="AT219" s="380"/>
      <c r="AU219" s="380"/>
      <c r="AV219" s="380"/>
      <c r="AW219" s="380"/>
      <c r="AX219" s="380"/>
      <c r="AY219" s="380"/>
      <c r="AZ219" s="380"/>
      <c r="BA219" s="380"/>
      <c r="BB219" s="380"/>
      <c r="BC219" s="380"/>
      <c r="BD219" s="380"/>
      <c r="BE219" s="380"/>
      <c r="BF219" s="380"/>
      <c r="BG219" s="380"/>
      <c r="BH219" s="380"/>
      <c r="BI219" s="380"/>
      <c r="BJ219" s="380"/>
      <c r="BK219" s="380"/>
      <c r="BL219" s="380"/>
      <c r="BM219" s="380"/>
      <c r="BN219" s="380"/>
      <c r="BO219" s="380"/>
      <c r="BP219" s="2409"/>
      <c r="BQ219" s="2409"/>
      <c r="BR219" s="2409"/>
      <c r="BS219" s="817"/>
      <c r="BT219" s="817"/>
      <c r="BU219" s="817"/>
      <c r="BV219" s="817"/>
      <c r="BW219" s="817"/>
      <c r="BX219" s="817"/>
      <c r="BY219" s="817"/>
      <c r="BZ219" s="817"/>
      <c r="CA219" s="817"/>
      <c r="CB219" s="1065"/>
    </row>
    <row r="220" spans="2:104" ht="30.75" hidden="1" customHeight="1" outlineLevel="1">
      <c r="B220" s="381"/>
      <c r="C220" s="381"/>
      <c r="D220" s="382">
        <v>1</v>
      </c>
      <c r="E220" s="373" t="s">
        <v>171</v>
      </c>
      <c r="F220" s="18" t="s">
        <v>313</v>
      </c>
      <c r="G220" s="18"/>
      <c r="H220" s="117">
        <f>K220+N220+Q220+T220</f>
        <v>0</v>
      </c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117">
        <f>Z220+AC220+AF220+AI220</f>
        <v>0</v>
      </c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117">
        <f>AO220+AR220+AU220+AX220</f>
        <v>0</v>
      </c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117">
        <f>BD220+BG220+BJ220+BM220</f>
        <v>0</v>
      </c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2319"/>
      <c r="BQ220" s="2319"/>
      <c r="BR220" s="2319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2319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240"/>
      <c r="CY220" s="240"/>
      <c r="CZ220" s="240"/>
    </row>
    <row r="221" spans="2:104" ht="34.5" hidden="1" customHeight="1" outlineLevel="1">
      <c r="B221" s="383"/>
      <c r="C221" s="383"/>
      <c r="D221" s="345"/>
      <c r="E221" s="374"/>
      <c r="F221" s="23" t="s">
        <v>172</v>
      </c>
      <c r="G221" s="23"/>
      <c r="H221" s="86">
        <f t="shared" ref="H221:H233" si="485">K221+N221+Q221+T221</f>
        <v>0</v>
      </c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86">
        <f t="shared" ref="W221:W233" si="486">Z221+AC221+AF221+AI221</f>
        <v>0</v>
      </c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86">
        <f t="shared" ref="AL221:AL233" si="487">AO221+AR221+AU221+AX221</f>
        <v>0</v>
      </c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86">
        <f t="shared" ref="BA221:BA233" si="488">BD221+BG221+BJ221+BM221</f>
        <v>0</v>
      </c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239"/>
      <c r="BQ221" s="2239"/>
      <c r="BR221" s="2239"/>
      <c r="BS221" s="210"/>
      <c r="BT221" s="210"/>
      <c r="BU221" s="210"/>
      <c r="BV221" s="210"/>
      <c r="BW221" s="210"/>
      <c r="BX221" s="210"/>
      <c r="BY221" s="210"/>
      <c r="BZ221" s="210"/>
      <c r="CA221" s="210"/>
      <c r="CB221" s="210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239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10"/>
      <c r="CY221" s="210"/>
      <c r="CZ221" s="210"/>
    </row>
    <row r="222" spans="2:104" ht="15" hidden="1" customHeight="1" outlineLevel="1">
      <c r="B222" s="384"/>
      <c r="C222" s="384"/>
      <c r="D222" s="345">
        <v>2</v>
      </c>
      <c r="E222" s="118" t="s">
        <v>53</v>
      </c>
      <c r="F222" s="23" t="s">
        <v>313</v>
      </c>
      <c r="G222" s="23"/>
      <c r="H222" s="86">
        <f t="shared" si="485"/>
        <v>0</v>
      </c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86">
        <f t="shared" si="486"/>
        <v>0</v>
      </c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86">
        <f t="shared" si="487"/>
        <v>0</v>
      </c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86">
        <f t="shared" si="488"/>
        <v>0</v>
      </c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239"/>
      <c r="BQ222" s="2239"/>
      <c r="BR222" s="2239"/>
      <c r="BS222" s="210"/>
      <c r="BT222" s="210"/>
      <c r="BU222" s="210"/>
      <c r="BV222" s="210"/>
      <c r="BW222" s="210"/>
      <c r="BX222" s="210"/>
      <c r="BY222" s="210"/>
      <c r="BZ222" s="210"/>
      <c r="CA222" s="210"/>
      <c r="CB222" s="210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239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10"/>
      <c r="CY222" s="210"/>
      <c r="CZ222" s="210"/>
    </row>
    <row r="223" spans="2:104" ht="15" hidden="1" customHeight="1" outlineLevel="1">
      <c r="B223" s="383"/>
      <c r="C223" s="383"/>
      <c r="D223" s="345"/>
      <c r="E223" s="118"/>
      <c r="F223" s="23" t="s">
        <v>172</v>
      </c>
      <c r="G223" s="23"/>
      <c r="H223" s="86">
        <f t="shared" si="485"/>
        <v>0</v>
      </c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86">
        <f t="shared" si="486"/>
        <v>0</v>
      </c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86">
        <f t="shared" si="487"/>
        <v>0</v>
      </c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86">
        <f t="shared" si="488"/>
        <v>0</v>
      </c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2216"/>
      <c r="BQ223" s="2216"/>
      <c r="BR223" s="2216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2216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85"/>
      <c r="CY223" s="85"/>
      <c r="CZ223" s="85"/>
    </row>
    <row r="224" spans="2:104" ht="15" hidden="1" customHeight="1" outlineLevel="1">
      <c r="B224" s="384"/>
      <c r="C224" s="384"/>
      <c r="D224" s="345">
        <v>3</v>
      </c>
      <c r="E224" s="118" t="s">
        <v>54</v>
      </c>
      <c r="F224" s="23" t="s">
        <v>313</v>
      </c>
      <c r="G224" s="23"/>
      <c r="H224" s="86">
        <f t="shared" si="485"/>
        <v>0</v>
      </c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86">
        <f t="shared" si="486"/>
        <v>0</v>
      </c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86">
        <f t="shared" si="487"/>
        <v>0</v>
      </c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86">
        <f t="shared" si="488"/>
        <v>0</v>
      </c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2216"/>
      <c r="BQ224" s="2216"/>
      <c r="BR224" s="2216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2216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85"/>
      <c r="CY224" s="85"/>
      <c r="CZ224" s="85"/>
    </row>
    <row r="225" spans="2:104" ht="15" hidden="1" customHeight="1" outlineLevel="1">
      <c r="B225" s="383"/>
      <c r="C225" s="383"/>
      <c r="D225" s="345"/>
      <c r="E225" s="118"/>
      <c r="F225" s="23" t="s">
        <v>172</v>
      </c>
      <c r="G225" s="23"/>
      <c r="H225" s="86">
        <f t="shared" si="485"/>
        <v>0</v>
      </c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86">
        <f t="shared" si="486"/>
        <v>0</v>
      </c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86">
        <f t="shared" si="487"/>
        <v>0</v>
      </c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86">
        <f t="shared" si="488"/>
        <v>0</v>
      </c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2216"/>
      <c r="BQ225" s="2216"/>
      <c r="BR225" s="2216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2216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85"/>
      <c r="CY225" s="85"/>
      <c r="CZ225" s="85"/>
    </row>
    <row r="226" spans="2:104" ht="30.75" hidden="1" customHeight="1" outlineLevel="1">
      <c r="B226" s="384"/>
      <c r="C226" s="384"/>
      <c r="D226" s="345">
        <v>4</v>
      </c>
      <c r="E226" s="118" t="s">
        <v>55</v>
      </c>
      <c r="F226" s="23" t="s">
        <v>313</v>
      </c>
      <c r="G226" s="23"/>
      <c r="H226" s="86">
        <f t="shared" si="485"/>
        <v>0</v>
      </c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86">
        <f t="shared" si="486"/>
        <v>0</v>
      </c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86">
        <f t="shared" si="487"/>
        <v>0</v>
      </c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86">
        <f t="shared" si="488"/>
        <v>0</v>
      </c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2216"/>
      <c r="BQ226" s="2216"/>
      <c r="BR226" s="2216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2216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85"/>
      <c r="CY226" s="85"/>
      <c r="CZ226" s="85"/>
    </row>
    <row r="227" spans="2:104" ht="30" hidden="1" customHeight="1" outlineLevel="1">
      <c r="B227" s="383"/>
      <c r="C227" s="383"/>
      <c r="D227" s="345"/>
      <c r="E227" s="118"/>
      <c r="F227" s="23" t="s">
        <v>172</v>
      </c>
      <c r="G227" s="23"/>
      <c r="H227" s="86">
        <f t="shared" si="485"/>
        <v>0</v>
      </c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86">
        <f t="shared" si="486"/>
        <v>0</v>
      </c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86">
        <f t="shared" si="487"/>
        <v>0</v>
      </c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86">
        <f t="shared" si="488"/>
        <v>0</v>
      </c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2216"/>
      <c r="BQ227" s="2216"/>
      <c r="BR227" s="2216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2216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85"/>
      <c r="CY227" s="85"/>
      <c r="CZ227" s="85"/>
    </row>
    <row r="228" spans="2:104" ht="47.25" hidden="1" customHeight="1" outlineLevel="1">
      <c r="B228" s="67"/>
      <c r="C228" s="67"/>
      <c r="D228" s="371">
        <v>5</v>
      </c>
      <c r="E228" s="118" t="s">
        <v>56</v>
      </c>
      <c r="F228" s="23" t="s">
        <v>313</v>
      </c>
      <c r="G228" s="23"/>
      <c r="H228" s="86">
        <f t="shared" si="485"/>
        <v>0</v>
      </c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86">
        <f t="shared" si="486"/>
        <v>0</v>
      </c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86">
        <f t="shared" si="487"/>
        <v>0</v>
      </c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86">
        <f t="shared" si="488"/>
        <v>0</v>
      </c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239"/>
      <c r="BQ228" s="2239"/>
      <c r="BR228" s="2239"/>
      <c r="BS228" s="210"/>
      <c r="BT228" s="210"/>
      <c r="BU228" s="210"/>
      <c r="BV228" s="210"/>
      <c r="BW228" s="210"/>
      <c r="BX228" s="210"/>
      <c r="BY228" s="210"/>
      <c r="BZ228" s="210"/>
      <c r="CA228" s="210"/>
      <c r="CB228" s="210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239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10"/>
      <c r="CY228" s="210"/>
      <c r="CZ228" s="210"/>
    </row>
    <row r="229" spans="2:104" ht="33" hidden="1" customHeight="1" outlineLevel="1">
      <c r="B229" s="384"/>
      <c r="C229" s="384"/>
      <c r="D229" s="345">
        <v>6</v>
      </c>
      <c r="E229" s="118" t="s">
        <v>57</v>
      </c>
      <c r="F229" s="23" t="s">
        <v>313</v>
      </c>
      <c r="G229" s="23"/>
      <c r="H229" s="86">
        <f t="shared" si="485"/>
        <v>0</v>
      </c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86">
        <f t="shared" si="486"/>
        <v>0</v>
      </c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86">
        <f t="shared" si="487"/>
        <v>0</v>
      </c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86">
        <f t="shared" si="488"/>
        <v>0</v>
      </c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2216"/>
      <c r="BQ229" s="2216"/>
      <c r="BR229" s="2216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2216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85"/>
      <c r="CY229" s="85"/>
      <c r="CZ229" s="85"/>
    </row>
    <row r="230" spans="2:104" ht="27" hidden="1" customHeight="1" outlineLevel="1">
      <c r="B230" s="383"/>
      <c r="C230" s="383"/>
      <c r="D230" s="345"/>
      <c r="E230" s="118"/>
      <c r="F230" s="23" t="s">
        <v>172</v>
      </c>
      <c r="G230" s="23"/>
      <c r="H230" s="86">
        <f t="shared" si="485"/>
        <v>0</v>
      </c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86">
        <f t="shared" si="486"/>
        <v>0</v>
      </c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86">
        <f t="shared" si="487"/>
        <v>0</v>
      </c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86">
        <f t="shared" si="488"/>
        <v>0</v>
      </c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2216"/>
      <c r="BQ230" s="2216"/>
      <c r="BR230" s="2216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2216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85"/>
      <c r="CY230" s="85"/>
      <c r="CZ230" s="85"/>
    </row>
    <row r="231" spans="2:104" ht="15" hidden="1" customHeight="1" outlineLevel="1">
      <c r="B231" s="384"/>
      <c r="C231" s="384"/>
      <c r="D231" s="345">
        <v>7</v>
      </c>
      <c r="E231" s="118" t="s">
        <v>58</v>
      </c>
      <c r="F231" s="23" t="s">
        <v>313</v>
      </c>
      <c r="G231" s="23"/>
      <c r="H231" s="86">
        <f t="shared" si="485"/>
        <v>0</v>
      </c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86">
        <f t="shared" si="486"/>
        <v>0</v>
      </c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86">
        <f t="shared" si="487"/>
        <v>0</v>
      </c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86">
        <f t="shared" si="488"/>
        <v>0</v>
      </c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2216"/>
      <c r="BQ231" s="2216"/>
      <c r="BR231" s="2216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2216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85"/>
      <c r="CY231" s="85"/>
      <c r="CZ231" s="85"/>
    </row>
    <row r="232" spans="2:104" ht="15" hidden="1" customHeight="1" outlineLevel="1">
      <c r="B232" s="383"/>
      <c r="C232" s="383"/>
      <c r="D232" s="345"/>
      <c r="E232" s="118"/>
      <c r="F232" s="23" t="s">
        <v>172</v>
      </c>
      <c r="G232" s="23"/>
      <c r="H232" s="86">
        <f t="shared" si="485"/>
        <v>0</v>
      </c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86">
        <f t="shared" si="486"/>
        <v>0</v>
      </c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86">
        <f t="shared" si="487"/>
        <v>0</v>
      </c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86">
        <f t="shared" si="488"/>
        <v>0</v>
      </c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2216"/>
      <c r="BQ232" s="2216"/>
      <c r="BR232" s="2216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2216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85"/>
      <c r="CY232" s="85"/>
      <c r="CZ232" s="85"/>
    </row>
    <row r="233" spans="2:104" ht="63" hidden="1" customHeight="1" outlineLevel="1">
      <c r="B233" s="372"/>
      <c r="C233" s="372"/>
      <c r="D233" s="119">
        <v>8</v>
      </c>
      <c r="E233" s="120" t="s">
        <v>173</v>
      </c>
      <c r="F233" s="23" t="s">
        <v>172</v>
      </c>
      <c r="G233" s="23"/>
      <c r="H233" s="86">
        <f t="shared" si="485"/>
        <v>0</v>
      </c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86">
        <f t="shared" si="486"/>
        <v>0</v>
      </c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86">
        <f t="shared" si="487"/>
        <v>0</v>
      </c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86">
        <f t="shared" si="488"/>
        <v>0</v>
      </c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2216"/>
      <c r="BQ233" s="2216"/>
      <c r="BR233" s="2216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2216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85"/>
      <c r="CY233" s="85"/>
      <c r="CZ233" s="85"/>
    </row>
    <row r="234" spans="2:104" ht="15.75" hidden="1" customHeight="1" outlineLevel="1">
      <c r="B234" s="72"/>
      <c r="C234" s="72"/>
      <c r="D234" s="72"/>
      <c r="E234" s="75" t="s">
        <v>1</v>
      </c>
      <c r="F234" s="72"/>
      <c r="G234" s="72"/>
      <c r="H234" s="72"/>
      <c r="I234" s="76">
        <f>SUM(I220:I232)</f>
        <v>0</v>
      </c>
      <c r="J234" s="76">
        <f>SUM(J220:J232)</f>
        <v>0</v>
      </c>
      <c r="K234" s="72"/>
      <c r="L234" s="76">
        <f t="shared" ref="L234:M234" si="489">SUM(L220:L232)</f>
        <v>0</v>
      </c>
      <c r="M234" s="76">
        <f t="shared" si="489"/>
        <v>0</v>
      </c>
      <c r="N234" s="72"/>
      <c r="O234" s="76">
        <f t="shared" ref="O234:P234" si="490">SUM(O220:O232)</f>
        <v>0</v>
      </c>
      <c r="P234" s="76">
        <f t="shared" si="490"/>
        <v>0</v>
      </c>
      <c r="Q234" s="72"/>
      <c r="R234" s="76">
        <f t="shared" ref="R234:S234" si="491">SUM(R220:R232)</f>
        <v>0</v>
      </c>
      <c r="S234" s="76">
        <f t="shared" si="491"/>
        <v>0</v>
      </c>
      <c r="T234" s="72"/>
      <c r="U234" s="76">
        <f t="shared" ref="U234:V234" si="492">SUM(U220:U232)</f>
        <v>0</v>
      </c>
      <c r="V234" s="76">
        <f t="shared" si="492"/>
        <v>0</v>
      </c>
      <c r="W234" s="72"/>
      <c r="X234" s="76">
        <f>SUM(X220:X232)</f>
        <v>0</v>
      </c>
      <c r="Y234" s="76">
        <f>SUM(Y220:Y232)</f>
        <v>0</v>
      </c>
      <c r="Z234" s="72"/>
      <c r="AA234" s="76">
        <f t="shared" ref="AA234:AB234" si="493">SUM(AA220:AA232)</f>
        <v>0</v>
      </c>
      <c r="AB234" s="76">
        <f t="shared" si="493"/>
        <v>0</v>
      </c>
      <c r="AC234" s="72"/>
      <c r="AD234" s="76">
        <f t="shared" ref="AD234:AE234" si="494">SUM(AD220:AD232)</f>
        <v>0</v>
      </c>
      <c r="AE234" s="76">
        <f t="shared" si="494"/>
        <v>0</v>
      </c>
      <c r="AF234" s="72"/>
      <c r="AG234" s="76">
        <f t="shared" ref="AG234:AH234" si="495">SUM(AG220:AG232)</f>
        <v>0</v>
      </c>
      <c r="AH234" s="76">
        <f t="shared" si="495"/>
        <v>0</v>
      </c>
      <c r="AI234" s="72"/>
      <c r="AJ234" s="76">
        <f t="shared" ref="AJ234:AK234" si="496">SUM(AJ220:AJ232)</f>
        <v>0</v>
      </c>
      <c r="AK234" s="76">
        <f t="shared" si="496"/>
        <v>0</v>
      </c>
      <c r="AL234" s="72"/>
      <c r="AM234" s="76">
        <f>SUM(AM220:AM232)</f>
        <v>0</v>
      </c>
      <c r="AN234" s="76">
        <f>SUM(AN220:AN232)</f>
        <v>0</v>
      </c>
      <c r="AO234" s="72"/>
      <c r="AP234" s="76">
        <f t="shared" ref="AP234:AQ234" si="497">SUM(AP220:AP232)</f>
        <v>0</v>
      </c>
      <c r="AQ234" s="76">
        <f t="shared" si="497"/>
        <v>0</v>
      </c>
      <c r="AR234" s="72"/>
      <c r="AS234" s="76">
        <f t="shared" ref="AS234:AT234" si="498">SUM(AS220:AS232)</f>
        <v>0</v>
      </c>
      <c r="AT234" s="76">
        <f t="shared" si="498"/>
        <v>0</v>
      </c>
      <c r="AU234" s="72"/>
      <c r="AV234" s="76">
        <f t="shared" ref="AV234:AW234" si="499">SUM(AV220:AV232)</f>
        <v>0</v>
      </c>
      <c r="AW234" s="76">
        <f t="shared" si="499"/>
        <v>0</v>
      </c>
      <c r="AX234" s="72"/>
      <c r="AY234" s="76">
        <f t="shared" ref="AY234:AZ234" si="500">SUM(AY220:AY232)</f>
        <v>0</v>
      </c>
      <c r="AZ234" s="76">
        <f t="shared" si="500"/>
        <v>0</v>
      </c>
      <c r="BA234" s="72"/>
      <c r="BB234" s="76">
        <f>SUM(BB220:BB232)</f>
        <v>0</v>
      </c>
      <c r="BC234" s="76">
        <f>SUM(BC220:BC232)</f>
        <v>0</v>
      </c>
      <c r="BD234" s="72"/>
      <c r="BE234" s="76">
        <f t="shared" ref="BE234:BF234" si="501">SUM(BE220:BE232)</f>
        <v>0</v>
      </c>
      <c r="BF234" s="76">
        <f t="shared" si="501"/>
        <v>0</v>
      </c>
      <c r="BG234" s="72"/>
      <c r="BH234" s="76">
        <f t="shared" ref="BH234:BI234" si="502">SUM(BH220:BH232)</f>
        <v>0</v>
      </c>
      <c r="BI234" s="76">
        <f t="shared" si="502"/>
        <v>0</v>
      </c>
      <c r="BJ234" s="72"/>
      <c r="BK234" s="76">
        <f t="shared" ref="BK234:BL234" si="503">SUM(BK220:BK232)</f>
        <v>0</v>
      </c>
      <c r="BL234" s="76">
        <f t="shared" si="503"/>
        <v>0</v>
      </c>
      <c r="BM234" s="72"/>
      <c r="BN234" s="76">
        <f t="shared" ref="BN234:BO234" si="504">SUM(BN220:BN232)</f>
        <v>0</v>
      </c>
      <c r="BO234" s="76">
        <f t="shared" si="504"/>
        <v>0</v>
      </c>
      <c r="BP234" s="2216"/>
      <c r="BQ234" s="2419">
        <f t="shared" ref="BQ234:BR234" si="505">SUM(BQ220:BQ232)</f>
        <v>0</v>
      </c>
      <c r="BR234" s="2419">
        <f t="shared" si="505"/>
        <v>0</v>
      </c>
      <c r="BS234" s="85"/>
      <c r="BT234" s="487">
        <f t="shared" ref="BT234:BU234" si="506">SUM(BT220:BT232)</f>
        <v>0</v>
      </c>
      <c r="BU234" s="487">
        <f t="shared" si="506"/>
        <v>0</v>
      </c>
      <c r="BV234" s="85"/>
      <c r="BW234" s="487">
        <f t="shared" ref="BW234:BX234" si="507">SUM(BW220:BW232)</f>
        <v>0</v>
      </c>
      <c r="BX234" s="487">
        <f t="shared" si="507"/>
        <v>0</v>
      </c>
      <c r="BY234" s="85"/>
      <c r="BZ234" s="487">
        <f t="shared" ref="BZ234:CA234" si="508">SUM(BZ220:BZ232)</f>
        <v>0</v>
      </c>
      <c r="CA234" s="487">
        <f t="shared" si="508"/>
        <v>0</v>
      </c>
      <c r="CB234" s="487"/>
      <c r="CC234" s="72"/>
      <c r="CD234" s="76">
        <f t="shared" ref="CD234:CG234" si="509">SUM(CD220:CD232)</f>
        <v>0</v>
      </c>
      <c r="CE234" s="76">
        <f t="shared" ref="CE234" si="510">SUM(CE220:CE232)</f>
        <v>0</v>
      </c>
      <c r="CF234" s="76">
        <f t="shared" ref="CF234" si="511">SUM(CF220:CF232)</f>
        <v>0</v>
      </c>
      <c r="CG234" s="76">
        <f t="shared" si="509"/>
        <v>0</v>
      </c>
      <c r="CH234" s="72"/>
      <c r="CI234" s="76">
        <f t="shared" ref="CI234:CL234" si="512">SUM(CI220:CI232)</f>
        <v>0</v>
      </c>
      <c r="CJ234" s="76">
        <f t="shared" si="512"/>
        <v>0</v>
      </c>
      <c r="CK234" s="76">
        <f t="shared" si="512"/>
        <v>0</v>
      </c>
      <c r="CL234" s="76">
        <f t="shared" si="512"/>
        <v>0</v>
      </c>
      <c r="CM234" s="2216"/>
      <c r="CN234" s="72"/>
      <c r="CO234" s="76">
        <f t="shared" ref="CO234:CR234" si="513">SUM(CO220:CO232)</f>
        <v>0</v>
      </c>
      <c r="CP234" s="76">
        <f t="shared" si="513"/>
        <v>0</v>
      </c>
      <c r="CQ234" s="76">
        <f t="shared" si="513"/>
        <v>0</v>
      </c>
      <c r="CR234" s="76">
        <f t="shared" si="513"/>
        <v>0</v>
      </c>
      <c r="CS234" s="72"/>
      <c r="CT234" s="76">
        <f t="shared" ref="CT234:CW234" si="514">SUM(CT220:CT232)</f>
        <v>0</v>
      </c>
      <c r="CU234" s="76">
        <f t="shared" si="514"/>
        <v>0</v>
      </c>
      <c r="CV234" s="76">
        <f t="shared" si="514"/>
        <v>0</v>
      </c>
      <c r="CW234" s="76">
        <f t="shared" si="514"/>
        <v>0</v>
      </c>
      <c r="CX234" s="487">
        <f t="shared" ref="CX234:CZ234" si="515">SUM(CX220:CX232)</f>
        <v>0</v>
      </c>
      <c r="CY234" s="85"/>
      <c r="CZ234" s="487">
        <f t="shared" si="515"/>
        <v>0</v>
      </c>
    </row>
    <row r="235" spans="2:104" ht="14.45" hidden="1" customHeight="1"/>
    <row r="236" spans="2:104" ht="14.45" hidden="1" customHeight="1"/>
  </sheetData>
  <customSheetViews>
    <customSheetView guid="{9C5F982F-1B52-475C-A2F6-A74F67F3DA33}" scale="70" showPageBreaks="1" hiddenRows="1" hiddenColumns="1" view="pageBreakPreview">
      <pane xSplit="5" ySplit="7" topLeftCell="AF8" activePane="bottomRight" state="frozen"/>
      <selection pane="bottomRight" activeCell="AL4" sqref="AL4:AZ4"/>
      <rowBreaks count="1" manualBreakCount="1">
        <brk id="53" max="16383" man="1"/>
      </rowBreaks>
      <colBreaks count="4" manualBreakCount="4">
        <brk id="5" max="1048575" man="1"/>
        <brk id="28" max="1048575" man="1"/>
        <brk id="67" max="1048575" man="1"/>
        <brk id="80" max="1048575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"/>
    </customSheetView>
    <customSheetView guid="{7BBB2A25-4F99-4A82-970A-3B9A9287565C}" scale="70" showPageBreaks="1" fitToPage="1" printArea="1" hiddenRows="1" hiddenColumns="1" view="pageBreakPreview">
      <pane xSplit="6" ySplit="19" topLeftCell="U99" activePane="bottomRight" state="frozen"/>
      <selection pane="bottomRight" activeCell="BD151" sqref="BD151"/>
      <rowBreaks count="2" manualBreakCount="2">
        <brk id="58" max="16383" man="1"/>
        <brk id="91" max="16383" man="1"/>
      </rowBreaks>
      <colBreaks count="3" manualBreakCount="3">
        <brk id="34" max="233" man="1"/>
        <brk id="37" max="1048575" man="1"/>
        <brk id="49" max="1048575" man="1"/>
      </colBreaks>
      <pageMargins left="0.83" right="0.19685039370078741" top="0.55118110236220474" bottom="0.47244094488188981" header="0.19685039370078741" footer="0.19685039370078741"/>
      <pageSetup paperSize="8" scale="18" orientation="landscape" r:id="rId2"/>
    </customSheetView>
    <customSheetView guid="{4316F077-8756-48CE-BE73-F69B03303FE2}" scale="70" showPageBreaks="1" hiddenRows="1" hiddenColumns="1" view="pageBreakPreview">
      <pane xSplit="5" ySplit="7" topLeftCell="F8" activePane="bottomRight" state="frozen"/>
      <selection pane="bottomRight" activeCell="BZ22" sqref="BZ22"/>
      <rowBreaks count="1" manualBreakCount="1">
        <brk id="53" max="16383" man="1"/>
      </rowBreaks>
      <colBreaks count="4" manualBreakCount="4">
        <brk id="5" max="1048575" man="1"/>
        <brk id="28" max="1048575" man="1"/>
        <brk id="37" max="1048575" man="1"/>
        <brk id="50" max="1048575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3"/>
    </customSheetView>
    <customSheetView guid="{F21822CF-C4F0-4567-B801-B40209D496F1}" scale="70" showPageBreaks="1" hiddenRows="1" hiddenColumns="1" view="pageBreakPreview">
      <pane xSplit="5" ySplit="7" topLeftCell="F27" activePane="bottomRight" state="frozen"/>
      <selection pane="bottomRight" activeCell="T60" sqref="T60"/>
      <rowBreaks count="1" manualBreakCount="1">
        <brk id="53" max="16383" man="1"/>
      </rowBreaks>
      <colBreaks count="4" manualBreakCount="4">
        <brk id="5" max="1048575" man="1"/>
        <brk id="28" max="1048575" man="1"/>
        <brk id="37" max="1048575" man="1"/>
        <brk id="50" max="1048575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4"/>
    </customSheetView>
    <customSheetView guid="{F0C1977C-7467-4FAD-BCAF-DC3C6D1213E0}" scale="70" showPageBreaks="1" printArea="1" hiddenRows="1" hiddenColumns="1" view="pageBreakPreview">
      <pane xSplit="5" ySplit="8" topLeftCell="AJ9" activePane="bottomRight" state="frozen"/>
      <selection pane="bottomRight" activeCell="AO68" sqref="AO68"/>
      <rowBreaks count="2" manualBreakCount="2">
        <brk id="58" max="94" man="1"/>
        <brk id="91" max="84" man="1"/>
      </rowBreaks>
      <colBreaks count="4" manualBreakCount="4">
        <brk id="35" max="126" man="1"/>
        <brk id="58" max="126" man="1"/>
        <brk id="67" max="126" man="1"/>
        <brk id="83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5"/>
    </customSheetView>
    <customSheetView guid="{B5FEF5CC-1E8B-438E-8F2C-1785A26F5E0E}" scale="75" showPageBreaks="1" printArea="1" hiddenRows="1" hiddenColumns="1" view="pageBreakPreview">
      <pane xSplit="5" ySplit="8" topLeftCell="AD9" activePane="bottomRight" state="frozen"/>
      <selection pane="bottomRight" activeCell="CO27" sqref="CO27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6"/>
    </customSheetView>
    <customSheetView guid="{0CD8A90E-3141-4898-B665-52CC909A46B1}" scale="75" showPageBreaks="1" printArea="1" hiddenRows="1" hiddenColumns="1" view="pageBreakPreview">
      <pane xSplit="5" ySplit="8" topLeftCell="AJ70" activePane="bottomRight" state="frozen"/>
      <selection pane="bottomRight" activeCell="BY61" sqref="BY61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7"/>
    </customSheetView>
    <customSheetView guid="{471B5D95-E416-4285-99DD-04848E0B6D1D}" scale="75" showPageBreaks="1" printArea="1" hiddenRows="1" hiddenColumns="1" view="pageBreakPreview">
      <pane xSplit="5" ySplit="8" topLeftCell="AJ9" activePane="bottomRight" state="frozen"/>
      <selection pane="bottomRight" activeCell="AY26" sqref="AY26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8"/>
    </customSheetView>
    <customSheetView guid="{CC32D1DA-6F2D-48D3-8000-DF18F478D354}" scale="75" showPageBreaks="1" printArea="1" hiddenRows="1" hiddenColumns="1" view="pageBreakPreview">
      <pane xSplit="5" ySplit="8" topLeftCell="X20" activePane="bottomRight" state="frozen"/>
      <selection pane="bottomRight" activeCell="AG30" sqref="AG30"/>
      <rowBreaks count="2" manualBreakCount="2">
        <brk id="49" max="78" man="1"/>
        <brk id="91" max="78" man="1"/>
      </rowBreaks>
      <colBreaks count="4" manualBreakCount="4">
        <brk id="23" max="108" man="1"/>
        <brk id="46" max="108" man="1"/>
        <brk id="55" max="108" man="1"/>
        <brk id="67" max="108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9"/>
    </customSheetView>
    <customSheetView guid="{C8DE7D9C-40D5-4FC1-B888-E5B2D7BE509F}" scale="75" showPageBreaks="1" printArea="1" hiddenRows="1" hiddenColumns="1" view="pageBreakPreview">
      <pane xSplit="5" ySplit="8" topLeftCell="F70" activePane="bottomRight" state="frozen"/>
      <selection pane="bottomRight" activeCell="AF89" sqref="AF89"/>
      <rowBreaks count="2" manualBreakCount="2">
        <brk id="49" max="78" man="1"/>
        <brk id="91" max="78" man="1"/>
      </rowBreaks>
      <colBreaks count="4" manualBreakCount="4">
        <brk id="23" max="122" man="1"/>
        <brk id="46" max="122" man="1"/>
        <brk id="55" max="122" man="1"/>
        <brk id="67" max="122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0"/>
    </customSheetView>
    <customSheetView guid="{BB03C39C-841F-4590-8761-CCA9BDD63649}" scale="75" showPageBreaks="1" printArea="1" hiddenRows="1" hiddenColumns="1" view="pageBreakPreview">
      <pane xSplit="5" ySplit="8" topLeftCell="X9" activePane="bottomRight" state="frozen"/>
      <selection pane="bottomRight" activeCell="Z19" sqref="Z19"/>
      <rowBreaks count="2" manualBreakCount="2">
        <brk id="49" max="78" man="1"/>
        <brk id="91" max="78" man="1"/>
      </rowBreaks>
      <colBreaks count="4" manualBreakCount="4">
        <brk id="23" max="122" man="1"/>
        <brk id="46" max="122" man="1"/>
        <brk id="55" max="122" man="1"/>
        <brk id="67" max="122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1"/>
    </customSheetView>
    <customSheetView guid="{D50FAE1E-DF24-46C8-BBC7-054AB9C0937D}" scale="75" showPageBreaks="1" printArea="1" hiddenRows="1" hiddenColumns="1" view="pageBreakPreview">
      <pane xSplit="5" ySplit="8" topLeftCell="X48" activePane="bottomRight" state="frozen"/>
      <selection pane="bottomRight" activeCell="BT48" sqref="BT48"/>
      <rowBreaks count="2" manualBreakCount="2">
        <brk id="49" max="78" man="1"/>
        <brk id="91" max="78" man="1"/>
      </rowBreaks>
      <colBreaks count="4" manualBreakCount="4">
        <brk id="23" max="122" man="1"/>
        <brk id="46" max="122" man="1"/>
        <brk id="55" max="122" man="1"/>
        <brk id="67" max="122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2"/>
    </customSheetView>
    <customSheetView guid="{F86E3EA2-3205-4065-B9C6-6B6AFF283B95}" scale="75" showPageBreaks="1" printArea="1" hiddenRows="1" hiddenColumns="1" view="pageBreakPreview">
      <pane xSplit="5" ySplit="8" topLeftCell="AK28" activePane="bottomRight" state="frozen"/>
      <selection pane="bottomRight" activeCell="BC40" sqref="BA40:BC40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3"/>
    </customSheetView>
    <customSheetView guid="{CDBD3F0F-3E22-48A7-A95D-11182D46F01D}" scale="70" showPageBreaks="1" printArea="1" hiddenRows="1" hiddenColumns="1" view="pageBreakPreview">
      <pane xSplit="5" ySplit="8" topLeftCell="AY9" activePane="bottomRight" state="frozen"/>
      <selection pane="bottomRight" activeCell="BF82" sqref="BF82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4"/>
    </customSheetView>
    <customSheetView guid="{B7B18ECD-9426-4543-8D92-9F45EB018CF4}" scale="70" showPageBreaks="1" printArea="1" hiddenRows="1" hiddenColumns="1" view="pageBreakPreview">
      <pane xSplit="5" ySplit="8" topLeftCell="AD28" activePane="bottomRight" state="frozen"/>
      <selection pane="bottomRight" activeCell="CK30" sqref="CK30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5"/>
    </customSheetView>
    <customSheetView guid="{614160B4-C4B0-4FBB-A725-6DD02FA30305}" scale="70" showPageBreaks="1" hiddenRows="1" hiddenColumns="1" view="pageBreakPreview">
      <pane xSplit="5" ySplit="7" topLeftCell="AQ8" activePane="bottomRight" state="frozen"/>
      <selection pane="bottomRight" activeCell="A16" sqref="A16:XFD16"/>
      <rowBreaks count="1" manualBreakCount="1">
        <brk id="53" max="16383" man="1"/>
      </rowBreaks>
      <colBreaks count="4" manualBreakCount="4">
        <brk id="5" max="1048575" man="1"/>
        <brk id="28" max="1048575" man="1"/>
        <brk id="37" max="1048575" man="1"/>
        <brk id="50" max="1048575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6"/>
    </customSheetView>
    <customSheetView guid="{F0F89F14-A63B-400F-A978-57A3C4019740}" scale="70" showPageBreaks="1" hiddenRows="1" hiddenColumns="1" view="pageBreakPreview">
      <pane xSplit="5" ySplit="7" topLeftCell="F8" activePane="bottomRight" state="frozen"/>
      <selection pane="bottomRight" activeCell="BZ22" sqref="BZ22"/>
      <rowBreaks count="1" manualBreakCount="1">
        <brk id="53" max="16383" man="1"/>
      </rowBreaks>
      <colBreaks count="4" manualBreakCount="4">
        <brk id="5" max="1048575" man="1"/>
        <brk id="28" max="1048575" man="1"/>
        <brk id="37" max="1048575" man="1"/>
        <brk id="50" max="1048575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7"/>
    </customSheetView>
    <customSheetView guid="{30C06470-B50B-4F8B-8C75-54B2A8B71383}" scale="70" showPageBreaks="1" printArea="1" view="pageBreakPreview">
      <pane xSplit="5" ySplit="8" topLeftCell="F9" activePane="bottomRight" state="frozen"/>
      <selection pane="bottomRight" activeCell="CF68" sqref="CF68"/>
      <rowBreaks count="2" manualBreakCount="2">
        <brk id="49" max="84" man="1"/>
        <brk id="91" max="84" man="1"/>
      </rowBreaks>
      <colBreaks count="4" manualBreakCount="4">
        <brk id="29" max="126" man="1"/>
        <brk id="52" max="126" man="1"/>
        <brk id="61" max="126" man="1"/>
        <brk id="75" max="126" man="1"/>
      </colBreaks>
      <pageMargins left="0.19" right="0.19685039370078741" top="0.55118110236220474" bottom="0.47244094488188981" header="0.19685039370078741" footer="0.19685039370078741"/>
      <pageSetup paperSize="8" scale="76" fitToWidth="5" fitToHeight="3" orientation="landscape" r:id="rId18"/>
    </customSheetView>
  </customSheetViews>
  <mergeCells count="123">
    <mergeCell ref="CS5:CW5"/>
    <mergeCell ref="AU5:AW5"/>
    <mergeCell ref="AX5:AZ5"/>
    <mergeCell ref="BA4:BO4"/>
    <mergeCell ref="BA5:BC5"/>
    <mergeCell ref="BD5:BF5"/>
    <mergeCell ref="BG5:BI5"/>
    <mergeCell ref="BJ5:BL5"/>
    <mergeCell ref="BM5:BO5"/>
    <mergeCell ref="CN5:CR5"/>
    <mergeCell ref="E70:E71"/>
    <mergeCell ref="E73:E74"/>
    <mergeCell ref="C73:C74"/>
    <mergeCell ref="F4:F6"/>
    <mergeCell ref="E66:E67"/>
    <mergeCell ref="G4:G6"/>
    <mergeCell ref="E68:E69"/>
    <mergeCell ref="E75:E76"/>
    <mergeCell ref="E57:E58"/>
    <mergeCell ref="E64:E65"/>
    <mergeCell ref="E4:E6"/>
    <mergeCell ref="E55:E56"/>
    <mergeCell ref="D73:D74"/>
    <mergeCell ref="C55:C56"/>
    <mergeCell ref="D55:D56"/>
    <mergeCell ref="C10:C11"/>
    <mergeCell ref="C28:C29"/>
    <mergeCell ref="B64:B65"/>
    <mergeCell ref="C64:C65"/>
    <mergeCell ref="C70:C71"/>
    <mergeCell ref="C66:C67"/>
    <mergeCell ref="B66:B67"/>
    <mergeCell ref="B68:B69"/>
    <mergeCell ref="C75:C76"/>
    <mergeCell ref="D75:D76"/>
    <mergeCell ref="B73:B74"/>
    <mergeCell ref="B70:B71"/>
    <mergeCell ref="C68:C69"/>
    <mergeCell ref="B75:B76"/>
    <mergeCell ref="B57:B58"/>
    <mergeCell ref="C57:C58"/>
    <mergeCell ref="D57:D58"/>
    <mergeCell ref="B28:B29"/>
    <mergeCell ref="C32:C33"/>
    <mergeCell ref="D32:D33"/>
    <mergeCell ref="E19:E20"/>
    <mergeCell ref="B4:B6"/>
    <mergeCell ref="C4:C6"/>
    <mergeCell ref="D4:D6"/>
    <mergeCell ref="E12:E13"/>
    <mergeCell ref="B14:B15"/>
    <mergeCell ref="C14:C15"/>
    <mergeCell ref="D14:D15"/>
    <mergeCell ref="E14:E15"/>
    <mergeCell ref="B55:B56"/>
    <mergeCell ref="E32:E33"/>
    <mergeCell ref="B50:B51"/>
    <mergeCell ref="D10:D11"/>
    <mergeCell ref="E10:E11"/>
    <mergeCell ref="C37:C38"/>
    <mergeCell ref="D37:D38"/>
    <mergeCell ref="E37:E38"/>
    <mergeCell ref="B39:B40"/>
    <mergeCell ref="W4:AK4"/>
    <mergeCell ref="H5:J5"/>
    <mergeCell ref="K5:M5"/>
    <mergeCell ref="N5:P5"/>
    <mergeCell ref="Q5:S5"/>
    <mergeCell ref="CH5:CL5"/>
    <mergeCell ref="T5:V5"/>
    <mergeCell ref="Z5:AB5"/>
    <mergeCell ref="AF5:AH5"/>
    <mergeCell ref="BP5:BR5"/>
    <mergeCell ref="BS5:BU5"/>
    <mergeCell ref="BV5:BX5"/>
    <mergeCell ref="BY5:CA5"/>
    <mergeCell ref="AC5:AE5"/>
    <mergeCell ref="AI5:AK5"/>
    <mergeCell ref="BP4:BU4"/>
    <mergeCell ref="H4:V4"/>
    <mergeCell ref="CC5:CG5"/>
    <mergeCell ref="W5:Y5"/>
    <mergeCell ref="CC4:CX4"/>
    <mergeCell ref="AL4:AZ4"/>
    <mergeCell ref="AL5:AN5"/>
    <mergeCell ref="AO5:AQ5"/>
    <mergeCell ref="AR5:AT5"/>
    <mergeCell ref="B37:B38"/>
    <mergeCell ref="C46:C47"/>
    <mergeCell ref="E52:E53"/>
    <mergeCell ref="D30:D31"/>
    <mergeCell ref="C50:C51"/>
    <mergeCell ref="D19:D20"/>
    <mergeCell ref="B52:B53"/>
    <mergeCell ref="C52:C53"/>
    <mergeCell ref="B48:B49"/>
    <mergeCell ref="C48:C49"/>
    <mergeCell ref="E48:E49"/>
    <mergeCell ref="E50:E51"/>
    <mergeCell ref="B2:CI2"/>
    <mergeCell ref="B10:B11"/>
    <mergeCell ref="C39:C40"/>
    <mergeCell ref="D39:D40"/>
    <mergeCell ref="E39:E40"/>
    <mergeCell ref="B46:B47"/>
    <mergeCell ref="C19:C20"/>
    <mergeCell ref="B12:B13"/>
    <mergeCell ref="C12:C13"/>
    <mergeCell ref="D12:D13"/>
    <mergeCell ref="B32:B33"/>
    <mergeCell ref="B17:B18"/>
    <mergeCell ref="C17:C18"/>
    <mergeCell ref="D17:D18"/>
    <mergeCell ref="E17:E18"/>
    <mergeCell ref="B34:B35"/>
    <mergeCell ref="C34:C35"/>
    <mergeCell ref="D34:D35"/>
    <mergeCell ref="E34:E35"/>
    <mergeCell ref="B30:B31"/>
    <mergeCell ref="C30:C31"/>
    <mergeCell ref="E30:E31"/>
    <mergeCell ref="B19:B20"/>
    <mergeCell ref="E28:E29"/>
  </mergeCells>
  <pageMargins left="0.19685039370078741" right="0.19685039370078741" top="0.55118110236220474" bottom="0.47244094488188981" header="0.19685039370078741" footer="0.19685039370078741"/>
  <pageSetup paperSize="8" scale="45" fitToWidth="5" fitToHeight="3" orientation="landscape" r:id="rId19"/>
  <colBreaks count="1" manualBreakCount="1">
    <brk id="46" max="1048575" man="1"/>
  </colBreaks>
  <legacyDrawing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T77"/>
  <sheetViews>
    <sheetView view="pageBreakPreview" zoomScale="85" zoomScaleNormal="100" zoomScaleSheetLayoutView="85" workbookViewId="0">
      <pane xSplit="3" ySplit="6" topLeftCell="D16" activePane="bottomRight" state="frozen"/>
      <selection pane="topRight" activeCell="D1" sqref="D1"/>
      <selection pane="bottomLeft" activeCell="A7" sqref="A7"/>
      <selection pane="bottomRight" activeCell="I23" sqref="I23"/>
    </sheetView>
  </sheetViews>
  <sheetFormatPr defaultColWidth="9.140625" defaultRowHeight="15"/>
  <cols>
    <col min="1" max="1" width="7.42578125" style="1886" customWidth="1"/>
    <col min="2" max="2" width="35.42578125" style="1886" customWidth="1"/>
    <col min="3" max="3" width="12.42578125" style="1886" customWidth="1"/>
    <col min="4" max="4" width="17" style="1886" customWidth="1"/>
    <col min="5" max="6" width="17.140625" style="1886" customWidth="1"/>
    <col min="7" max="7" width="17" style="1886" customWidth="1"/>
    <col min="8" max="8" width="19" style="1886" customWidth="1"/>
    <col min="9" max="9" width="17" style="1886" customWidth="1"/>
    <col min="10" max="10" width="17" style="1886" hidden="1" customWidth="1"/>
    <col min="11" max="11" width="12" style="1886" customWidth="1"/>
    <col min="12" max="12" width="11.85546875" style="1886" customWidth="1"/>
    <col min="13" max="13" width="11.5703125" style="1886" bestFit="1" customWidth="1"/>
    <col min="14" max="14" width="11.42578125" style="1886" customWidth="1"/>
    <col min="15" max="15" width="10.7109375" style="1886" customWidth="1"/>
    <col min="16" max="16384" width="9.140625" style="1886"/>
  </cols>
  <sheetData>
    <row r="2" spans="1:13">
      <c r="B2" s="1887" t="s">
        <v>507</v>
      </c>
      <c r="C2" s="1887"/>
      <c r="D2" s="1888"/>
      <c r="E2" s="1888"/>
      <c r="F2" s="1888"/>
      <c r="G2" s="1888"/>
      <c r="H2" s="1888"/>
      <c r="I2" s="1888"/>
    </row>
    <row r="3" spans="1:13" ht="15.75" thickBot="1">
      <c r="A3" s="1887"/>
      <c r="B3" s="1887"/>
      <c r="C3" s="1887"/>
    </row>
    <row r="4" spans="1:13" ht="15" customHeight="1">
      <c r="A4" s="2842" t="s">
        <v>6</v>
      </c>
      <c r="B4" s="2842" t="s">
        <v>508</v>
      </c>
      <c r="C4" s="2845" t="s">
        <v>7</v>
      </c>
      <c r="D4" s="2842">
        <v>2024</v>
      </c>
      <c r="E4" s="2847"/>
      <c r="F4" s="2142">
        <v>2024</v>
      </c>
      <c r="G4" s="1890">
        <v>2025</v>
      </c>
      <c r="H4" s="1889">
        <v>2026</v>
      </c>
      <c r="I4" s="1890">
        <v>2027</v>
      </c>
      <c r="J4" s="1890">
        <v>2027</v>
      </c>
    </row>
    <row r="5" spans="1:13" ht="15" customHeight="1" thickBot="1">
      <c r="A5" s="2843"/>
      <c r="B5" s="2844"/>
      <c r="C5" s="2846"/>
      <c r="D5" s="1891" t="s">
        <v>59</v>
      </c>
      <c r="E5" s="1891" t="s">
        <v>174</v>
      </c>
      <c r="F5" s="1891" t="s">
        <v>59</v>
      </c>
      <c r="G5" s="1892" t="s">
        <v>59</v>
      </c>
      <c r="H5" s="1891" t="s">
        <v>59</v>
      </c>
      <c r="I5" s="1892" t="s">
        <v>59</v>
      </c>
      <c r="J5" s="1892" t="s">
        <v>59</v>
      </c>
    </row>
    <row r="6" spans="1:13" ht="14.25" customHeight="1" thickBot="1">
      <c r="A6" s="1893">
        <v>1</v>
      </c>
      <c r="B6" s="1894">
        <v>2</v>
      </c>
      <c r="C6" s="1893">
        <v>3</v>
      </c>
      <c r="D6" s="1893">
        <v>4</v>
      </c>
      <c r="E6" s="1893">
        <v>5</v>
      </c>
      <c r="F6" s="1893">
        <v>6</v>
      </c>
      <c r="G6" s="1895">
        <v>7</v>
      </c>
      <c r="H6" s="1893">
        <v>8</v>
      </c>
      <c r="I6" s="1895">
        <v>9</v>
      </c>
      <c r="J6" s="1895">
        <v>11</v>
      </c>
    </row>
    <row r="7" spans="1:13" ht="30" customHeight="1">
      <c r="A7" s="1896" t="s">
        <v>509</v>
      </c>
      <c r="B7" s="1897" t="s">
        <v>510</v>
      </c>
      <c r="C7" s="1897" t="s">
        <v>311</v>
      </c>
      <c r="D7" s="1898">
        <f>' Ф-1 Целевые показатели прог'!Z8</f>
        <v>4470.3330000000005</v>
      </c>
      <c r="E7" s="1898"/>
      <c r="F7" s="1898">
        <f>D7</f>
        <v>4470.3330000000005</v>
      </c>
      <c r="G7" s="1898">
        <v>4601.7449999999999</v>
      </c>
      <c r="H7" s="1898">
        <v>4665.0520000000006</v>
      </c>
      <c r="I7" s="1898">
        <v>4699.75</v>
      </c>
      <c r="J7" s="1899" t="e">
        <f>'[2] Ф-1 Целевые показатели прог'!#REF!</f>
        <v>#REF!</v>
      </c>
      <c r="K7" s="1900"/>
      <c r="L7" s="1900"/>
      <c r="M7" s="1900"/>
    </row>
    <row r="8" spans="1:13" ht="18" customHeight="1">
      <c r="A8" s="1901" t="s">
        <v>8</v>
      </c>
      <c r="B8" s="1902" t="s">
        <v>21</v>
      </c>
      <c r="C8" s="1897" t="s">
        <v>311</v>
      </c>
      <c r="D8" s="1898">
        <f>' Ф-1 Целевые показатели прог'!Z9</f>
        <v>4446.3310000000001</v>
      </c>
      <c r="E8" s="1898"/>
      <c r="F8" s="1898">
        <f t="shared" ref="F8:F22" si="0">D8</f>
        <v>4446.3310000000001</v>
      </c>
      <c r="G8" s="1898">
        <f>ROUND(D8/$D$7*$G$7,3)</f>
        <v>4577.0370000000003</v>
      </c>
      <c r="H8" s="1898">
        <f>ROUND(G8/$G$7*$H$7,3)</f>
        <v>4640.0039999999999</v>
      </c>
      <c r="I8" s="1898">
        <f>ROUND(H8/$H$7*$I$7,3)</f>
        <v>4674.5159999999996</v>
      </c>
      <c r="J8" s="1903">
        <f>'[2] Ф-1 Целевые показатели прог'!U9</f>
        <v>2226.56583</v>
      </c>
    </row>
    <row r="9" spans="1:13" ht="12.75" customHeight="1">
      <c r="A9" s="1901" t="s">
        <v>9</v>
      </c>
      <c r="B9" s="1902" t="s">
        <v>22</v>
      </c>
      <c r="C9" s="1897" t="s">
        <v>311</v>
      </c>
      <c r="D9" s="1898">
        <f>' Ф-1 Целевые показатели прог'!Z10</f>
        <v>137.56431863835616</v>
      </c>
      <c r="E9" s="1898"/>
      <c r="F9" s="1898">
        <f t="shared" si="0"/>
        <v>137.56431863835616</v>
      </c>
      <c r="G9" s="1898">
        <f t="shared" ref="G9:G11" si="1">ROUND(D9/$D$7*$G$7,3)</f>
        <v>141.608</v>
      </c>
      <c r="H9" s="1898">
        <f t="shared" ref="H9:H11" si="2">ROUND(G9/$G$7*$H$7,3)</f>
        <v>143.55600000000001</v>
      </c>
      <c r="I9" s="1898">
        <f t="shared" ref="I9:I11" si="3">ROUND(H9/$H$7*$I$7,3)</f>
        <v>144.624</v>
      </c>
      <c r="J9" s="1903">
        <f>'[2] Ф-1 Целевые показатели прог'!V10</f>
        <v>45.887733999999995</v>
      </c>
    </row>
    <row r="10" spans="1:13" ht="15" customHeight="1">
      <c r="A10" s="1901" t="s">
        <v>10</v>
      </c>
      <c r="B10" s="1902" t="s">
        <v>23</v>
      </c>
      <c r="C10" s="1897" t="s">
        <v>311</v>
      </c>
      <c r="D10" s="1898">
        <f>' Ф-1 Целевые показатели прог'!Z11</f>
        <v>3608.9279999999999</v>
      </c>
      <c r="E10" s="1898"/>
      <c r="F10" s="1898">
        <f t="shared" si="0"/>
        <v>3608.9279999999999</v>
      </c>
      <c r="G10" s="1898">
        <f t="shared" si="1"/>
        <v>3715.018</v>
      </c>
      <c r="H10" s="1898">
        <f t="shared" si="2"/>
        <v>3766.1260000000002</v>
      </c>
      <c r="I10" s="1898">
        <f t="shared" si="3"/>
        <v>3794.1379999999999</v>
      </c>
      <c r="J10" s="1903">
        <f>'[2] Ф-1 Целевые показатели прог'!V11</f>
        <v>1016.3934609999999</v>
      </c>
    </row>
    <row r="11" spans="1:13" ht="12.75" customHeight="1">
      <c r="A11" s="1901" t="s">
        <v>11</v>
      </c>
      <c r="B11" s="1902" t="s">
        <v>24</v>
      </c>
      <c r="C11" s="1897" t="s">
        <v>311</v>
      </c>
      <c r="D11" s="1898">
        <f>' Ф-1 Целевые показатели прог'!Z12</f>
        <v>1922.8816999999997</v>
      </c>
      <c r="E11" s="1898"/>
      <c r="F11" s="1898">
        <f t="shared" si="0"/>
        <v>1922.8816999999997</v>
      </c>
      <c r="G11" s="1898">
        <f t="shared" si="1"/>
        <v>1979.4079999999999</v>
      </c>
      <c r="H11" s="1898">
        <f t="shared" si="2"/>
        <v>2006.6389999999999</v>
      </c>
      <c r="I11" s="1898">
        <f t="shared" si="3"/>
        <v>2021.5640000000001</v>
      </c>
      <c r="J11" s="1903">
        <f>'[2] Ф-1 Целевые показатели прог'!U12</f>
        <v>949.97121600000003</v>
      </c>
    </row>
    <row r="12" spans="1:13" ht="27.6" customHeight="1">
      <c r="A12" s="1901" t="s">
        <v>511</v>
      </c>
      <c r="B12" s="1904" t="s">
        <v>512</v>
      </c>
      <c r="C12" s="1897" t="s">
        <v>311</v>
      </c>
      <c r="D12" s="1898">
        <f>D13+D14+D16+D15</f>
        <v>4053.6960000000004</v>
      </c>
      <c r="E12" s="1898">
        <f>SUM(E13:E16)</f>
        <v>0</v>
      </c>
      <c r="F12" s="1898">
        <f t="shared" si="0"/>
        <v>4053.6960000000004</v>
      </c>
      <c r="G12" s="1898">
        <v>4173.7830000000004</v>
      </c>
      <c r="H12" s="1898">
        <v>4232.1350000000002</v>
      </c>
      <c r="I12" s="1899">
        <v>4264.5529999999999</v>
      </c>
      <c r="J12" s="1899">
        <f t="shared" ref="J12" si="4">SUM(J13:J16)</f>
        <v>0</v>
      </c>
    </row>
    <row r="13" spans="1:13" ht="15" customHeight="1">
      <c r="A13" s="1901" t="s">
        <v>12</v>
      </c>
      <c r="B13" s="1902" t="s">
        <v>21</v>
      </c>
      <c r="C13" s="1897" t="s">
        <v>311</v>
      </c>
      <c r="D13" s="1905">
        <v>585.27600000000007</v>
      </c>
      <c r="E13" s="1905"/>
      <c r="F13" s="1905">
        <f t="shared" si="0"/>
        <v>585.27600000000007</v>
      </c>
      <c r="G13" s="1905">
        <f>ROUND(D13/$D$12*$G$12,3)</f>
        <v>602.61400000000003</v>
      </c>
      <c r="H13" s="1906">
        <f>ROUND(G13/$G$12*$H$12,3)</f>
        <v>611.03899999999999</v>
      </c>
      <c r="I13" s="1906">
        <f>ROUND(H13/$H$12*$I$12,3)</f>
        <v>615.72</v>
      </c>
      <c r="J13" s="1907"/>
    </row>
    <row r="14" spans="1:13" ht="14.25" customHeight="1">
      <c r="A14" s="1901" t="s">
        <v>13</v>
      </c>
      <c r="B14" s="1902" t="s">
        <v>22</v>
      </c>
      <c r="C14" s="1897" t="s">
        <v>311</v>
      </c>
      <c r="D14" s="1638">
        <v>136.851</v>
      </c>
      <c r="E14" s="1638"/>
      <c r="F14" s="1905">
        <f t="shared" si="0"/>
        <v>136.851</v>
      </c>
      <c r="G14" s="1905">
        <f t="shared" ref="G14:G16" si="5">ROUND(D14/$D$12*$G$12,3)</f>
        <v>140.905</v>
      </c>
      <c r="H14" s="1906">
        <f t="shared" ref="H14:H16" si="6">ROUND(G14/$G$12*$H$12,3)</f>
        <v>142.875</v>
      </c>
      <c r="I14" s="1906">
        <f>ROUND(H14/$H$12*$I$12,3)</f>
        <v>143.96899999999999</v>
      </c>
      <c r="J14" s="1907"/>
    </row>
    <row r="15" spans="1:13" ht="13.5" customHeight="1">
      <c r="A15" s="1901" t="s">
        <v>513</v>
      </c>
      <c r="B15" s="1902" t="s">
        <v>23</v>
      </c>
      <c r="C15" s="1897" t="s">
        <v>311</v>
      </c>
      <c r="D15" s="1905">
        <v>1552.8928000000001</v>
      </c>
      <c r="E15" s="1905"/>
      <c r="F15" s="1905">
        <f t="shared" si="0"/>
        <v>1552.8928000000001</v>
      </c>
      <c r="G15" s="1905">
        <f t="shared" si="5"/>
        <v>1598.896</v>
      </c>
      <c r="H15" s="1906">
        <f t="shared" si="6"/>
        <v>1621.25</v>
      </c>
      <c r="I15" s="1906">
        <f>ROUND(H15/$H$12*$I$12,3)</f>
        <v>1633.6690000000001</v>
      </c>
      <c r="J15" s="1907"/>
    </row>
    <row r="16" spans="1:13" ht="12.75" customHeight="1">
      <c r="A16" s="1901" t="s">
        <v>514</v>
      </c>
      <c r="B16" s="1902" t="s">
        <v>24</v>
      </c>
      <c r="C16" s="1897" t="s">
        <v>311</v>
      </c>
      <c r="D16" s="1905">
        <v>1778.6762000000001</v>
      </c>
      <c r="E16" s="1905"/>
      <c r="F16" s="1905">
        <f t="shared" si="0"/>
        <v>1778.6762000000001</v>
      </c>
      <c r="G16" s="1905">
        <f t="shared" si="5"/>
        <v>1831.3679999999999</v>
      </c>
      <c r="H16" s="1906">
        <f t="shared" si="6"/>
        <v>1856.972</v>
      </c>
      <c r="I16" s="1906">
        <f>ROUND(H16/$H$12*$I$12,3)</f>
        <v>1871.1959999999999</v>
      </c>
      <c r="J16" s="1907"/>
    </row>
    <row r="17" spans="1:11" ht="78.75" customHeight="1">
      <c r="A17" s="1901" t="s">
        <v>515</v>
      </c>
      <c r="B17" s="1904" t="s">
        <v>516</v>
      </c>
      <c r="C17" s="1897" t="s">
        <v>311</v>
      </c>
      <c r="D17" s="1899">
        <f>D7</f>
        <v>4470.3330000000005</v>
      </c>
      <c r="E17" s="1899">
        <f>E7</f>
        <v>0</v>
      </c>
      <c r="F17" s="1899">
        <f t="shared" si="0"/>
        <v>4470.3330000000005</v>
      </c>
      <c r="G17" s="1899">
        <f>G7</f>
        <v>4601.7449999999999</v>
      </c>
      <c r="H17" s="1899">
        <f>H7</f>
        <v>4665.0520000000006</v>
      </c>
      <c r="I17" s="1899">
        <f>I7</f>
        <v>4699.75</v>
      </c>
      <c r="J17" s="1899" t="e">
        <f t="shared" ref="J17" si="7">J7</f>
        <v>#REF!</v>
      </c>
    </row>
    <row r="18" spans="1:11" ht="75" customHeight="1">
      <c r="A18" s="1901" t="s">
        <v>517</v>
      </c>
      <c r="B18" s="1908" t="s">
        <v>140</v>
      </c>
      <c r="C18" s="1897" t="s">
        <v>311</v>
      </c>
      <c r="D18" s="1899">
        <f>D7</f>
        <v>4470.3330000000005</v>
      </c>
      <c r="E18" s="1899">
        <f>E7</f>
        <v>0</v>
      </c>
      <c r="F18" s="1899">
        <f t="shared" si="0"/>
        <v>4470.3330000000005</v>
      </c>
      <c r="G18" s="1899">
        <f>G7</f>
        <v>4601.7449999999999</v>
      </c>
      <c r="H18" s="1899">
        <f>H7</f>
        <v>4665.0520000000006</v>
      </c>
      <c r="I18" s="1899">
        <f>I7</f>
        <v>4699.75</v>
      </c>
      <c r="J18" s="1899" t="e">
        <f t="shared" ref="J18" si="8">J7</f>
        <v>#REF!</v>
      </c>
    </row>
    <row r="19" spans="1:11" ht="18.75" customHeight="1">
      <c r="A19" s="1901" t="s">
        <v>17</v>
      </c>
      <c r="B19" s="1902" t="s">
        <v>21</v>
      </c>
      <c r="C19" s="1897" t="s">
        <v>311</v>
      </c>
      <c r="D19" s="1899">
        <f>' Ф-1 Целевые показатели прог'!Z15</f>
        <v>4446.3310000000001</v>
      </c>
      <c r="E19" s="1899"/>
      <c r="F19" s="1899">
        <f t="shared" si="0"/>
        <v>4446.3310000000001</v>
      </c>
      <c r="G19" s="1899">
        <f>ROUND(D19/$D$18*$G$18,3)</f>
        <v>4577.0370000000003</v>
      </c>
      <c r="H19" s="1899">
        <f>ROUND(G19/G18*H18,3)</f>
        <v>4640.0039999999999</v>
      </c>
      <c r="I19" s="1899">
        <f>ROUND(H19/H18*I18,3)</f>
        <v>4674.5159999999996</v>
      </c>
      <c r="J19" s="1899" t="e">
        <f>'[2] Ф-1 Целевые показатели прог'!#REF!</f>
        <v>#REF!</v>
      </c>
    </row>
    <row r="20" spans="1:11" ht="18.75" customHeight="1">
      <c r="A20" s="1901" t="s">
        <v>19</v>
      </c>
      <c r="B20" s="1902" t="s">
        <v>22</v>
      </c>
      <c r="C20" s="1897" t="s">
        <v>311</v>
      </c>
      <c r="D20" s="1899">
        <f>' Ф-1 Целевые показатели прог'!Z16</f>
        <v>0.71331863835616005</v>
      </c>
      <c r="E20" s="1899"/>
      <c r="F20" s="1899">
        <f t="shared" si="0"/>
        <v>0.71331863835616005</v>
      </c>
      <c r="G20" s="1899">
        <f>ROUND(D20/$D$18*$G$18,3)</f>
        <v>0.73399999999999999</v>
      </c>
      <c r="H20" s="1899">
        <f>ROUND(G20/$G$18*$H$18,3)</f>
        <v>0.74399999999999999</v>
      </c>
      <c r="I20" s="1899">
        <f>ROUND(H20/H18*I18,3)</f>
        <v>0.75</v>
      </c>
      <c r="J20" s="1899" t="e">
        <f>'[2] Ф-1 Целевые показатели прог'!#REF!</f>
        <v>#REF!</v>
      </c>
    </row>
    <row r="21" spans="1:11" ht="18.75" customHeight="1">
      <c r="A21" s="1901" t="s">
        <v>37</v>
      </c>
      <c r="B21" s="1902" t="s">
        <v>23</v>
      </c>
      <c r="C21" s="1897" t="s">
        <v>311</v>
      </c>
      <c r="D21" s="1899">
        <f>' Ф-1 Целевые показатели прог'!Z17</f>
        <v>3033.9009999999998</v>
      </c>
      <c r="E21" s="1899"/>
      <c r="F21" s="1899">
        <f t="shared" si="0"/>
        <v>3033.9009999999998</v>
      </c>
      <c r="G21" s="1899">
        <f>ROUND(D21/$D$18*$G$18,3)</f>
        <v>3123.087</v>
      </c>
      <c r="H21" s="1899">
        <f>ROUND(G21/$G$18*$H$18,3)</f>
        <v>3166.0520000000001</v>
      </c>
      <c r="I21" s="1899">
        <f>ROUND(H21/H18*I18,3)</f>
        <v>3189.6010000000001</v>
      </c>
      <c r="J21" s="1899" t="e">
        <f>'[2] Ф-1 Целевые показатели прог'!#REF!</f>
        <v>#REF!</v>
      </c>
    </row>
    <row r="22" spans="1:11" ht="18.75" customHeight="1">
      <c r="A22" s="1901" t="s">
        <v>38</v>
      </c>
      <c r="B22" s="1902" t="s">
        <v>24</v>
      </c>
      <c r="C22" s="1897" t="s">
        <v>311</v>
      </c>
      <c r="D22" s="1899">
        <f>' Ф-1 Целевые показатели прог'!Z18</f>
        <v>1678.7306999999996</v>
      </c>
      <c r="E22" s="1899"/>
      <c r="F22" s="1899">
        <f t="shared" si="0"/>
        <v>1678.7306999999996</v>
      </c>
      <c r="G22" s="1899">
        <f>ROUND(D22/$D$18*$G$18,3)</f>
        <v>1728.079</v>
      </c>
      <c r="H22" s="1899">
        <f>ROUND(G22/$G$18*$H$18,3)</f>
        <v>1751.8520000000001</v>
      </c>
      <c r="I22" s="1899">
        <f>ROUND(H22/H18*I18,3)</f>
        <v>1764.8820000000001</v>
      </c>
      <c r="J22" s="1899" t="e">
        <f>'[2] Ф-1 Целевые показатели прог'!#REF!</f>
        <v>#REF!</v>
      </c>
    </row>
    <row r="23" spans="1:11" ht="18.75" customHeight="1">
      <c r="A23" s="2848" t="s">
        <v>518</v>
      </c>
      <c r="B23" s="2851" t="s">
        <v>26</v>
      </c>
      <c r="C23" s="1897" t="s">
        <v>311</v>
      </c>
      <c r="D23" s="1899">
        <f>D26+D32+D35+D29</f>
        <v>416.63700000000051</v>
      </c>
      <c r="E23" s="1899">
        <f t="shared" ref="E23" si="9">E26+E32+E35+E29</f>
        <v>0</v>
      </c>
      <c r="F23" s="1899">
        <f>D23</f>
        <v>416.63700000000051</v>
      </c>
      <c r="G23" s="1899">
        <f>' Ф-1 Целевые показатели прог'!R19</f>
        <v>427.96199999999999</v>
      </c>
      <c r="H23" s="1899">
        <f>' Ф-1 Целевые показатели прог'!S19</f>
        <v>432.91700000000037</v>
      </c>
      <c r="I23" s="1899">
        <f>' Ф-1 Целевые показатели прог'!T19</f>
        <v>435.19700000000012</v>
      </c>
      <c r="J23" s="1899"/>
      <c r="K23" s="1909"/>
    </row>
    <row r="24" spans="1:11" s="1887" customFormat="1" ht="18.75" customHeight="1">
      <c r="A24" s="2849"/>
      <c r="B24" s="2851"/>
      <c r="C24" s="1901" t="s">
        <v>31</v>
      </c>
      <c r="D24" s="1910">
        <f t="shared" ref="D24:J24" si="10">IF(D7&gt;0,D23/D$7*100,"")</f>
        <v>9.3200439430351256</v>
      </c>
      <c r="E24" s="1910" t="str">
        <f t="shared" si="10"/>
        <v/>
      </c>
      <c r="F24" s="1910">
        <f t="shared" si="10"/>
        <v>9.3200439430351256</v>
      </c>
      <c r="G24" s="1910">
        <f t="shared" ref="G24" si="11">IF(G7&gt;0,G23/G$7*100,"")</f>
        <v>9.2999938066972412</v>
      </c>
      <c r="H24" s="1910">
        <f t="shared" si="10"/>
        <v>9.2800037384363634</v>
      </c>
      <c r="I24" s="1910">
        <f t="shared" si="10"/>
        <v>9.2600031916591323</v>
      </c>
      <c r="J24" s="1910" t="e">
        <f t="shared" si="10"/>
        <v>#REF!</v>
      </c>
    </row>
    <row r="25" spans="1:11" s="1887" customFormat="1" ht="18.75" customHeight="1">
      <c r="A25" s="2850"/>
      <c r="B25" s="2851"/>
      <c r="C25" s="1901" t="s">
        <v>519</v>
      </c>
      <c r="D25" s="1910">
        <f t="shared" ref="D25:J25" si="12">IF(D17&gt;0,D23/D17*100,"")</f>
        <v>9.3200439430351256</v>
      </c>
      <c r="E25" s="1910" t="str">
        <f t="shared" si="12"/>
        <v/>
      </c>
      <c r="F25" s="1910">
        <f t="shared" si="12"/>
        <v>9.3200439430351256</v>
      </c>
      <c r="G25" s="1910">
        <f t="shared" ref="G25" si="13">IF(G17&gt;0,G23/G17*100,"")</f>
        <v>9.2999938066972412</v>
      </c>
      <c r="H25" s="1910">
        <f t="shared" si="12"/>
        <v>9.2800037384363634</v>
      </c>
      <c r="I25" s="1910">
        <f t="shared" si="12"/>
        <v>9.2600031916591323</v>
      </c>
      <c r="J25" s="1910" t="e">
        <f t="shared" si="12"/>
        <v>#REF!</v>
      </c>
    </row>
    <row r="26" spans="1:11" ht="18.75" customHeight="1">
      <c r="A26" s="2852" t="s">
        <v>39</v>
      </c>
      <c r="B26" s="2855" t="s">
        <v>21</v>
      </c>
      <c r="C26" s="1897" t="s">
        <v>311</v>
      </c>
      <c r="D26" s="1911">
        <f>' Ф-1 Целевые показатели прог'!Z23</f>
        <v>138.56468136164438</v>
      </c>
      <c r="E26" s="1911"/>
      <c r="F26" s="1911">
        <f>D26</f>
        <v>138.56468136164438</v>
      </c>
      <c r="G26" s="1911">
        <f>G23-G29-G32-G35</f>
        <v>142.28499999999997</v>
      </c>
      <c r="H26" s="1911">
        <f t="shared" ref="H26:I26" si="14">H23-H29-H32-H35</f>
        <v>143.87600000000035</v>
      </c>
      <c r="I26" s="1911">
        <f t="shared" si="14"/>
        <v>144.57000000000011</v>
      </c>
      <c r="J26" s="1899" t="e">
        <f>'[2] Ф-1 Целевые показатели прог'!#REF!</f>
        <v>#REF!</v>
      </c>
    </row>
    <row r="27" spans="1:11" s="1887" customFormat="1" ht="18.75" customHeight="1">
      <c r="A27" s="2853"/>
      <c r="B27" s="2855"/>
      <c r="C27" s="1901" t="s">
        <v>520</v>
      </c>
      <c r="D27" s="1910">
        <f>IF(D8&gt;0,D26/D8*100,"")</f>
        <v>3.1163825041735391</v>
      </c>
      <c r="E27" s="1910" t="str">
        <f t="shared" ref="E27:J27" si="15">IF(E8&gt;0,E26/E8*100,"")</f>
        <v/>
      </c>
      <c r="F27" s="1910">
        <f t="shared" si="15"/>
        <v>3.1163825041735391</v>
      </c>
      <c r="G27" s="1910">
        <f t="shared" ref="G27" si="16">IF(G8&gt;0,G26/G8*100,"")</f>
        <v>3.1086705219992754</v>
      </c>
      <c r="H27" s="1910">
        <f t="shared" si="15"/>
        <v>3.1007731889886379</v>
      </c>
      <c r="I27" s="1910">
        <f t="shared" si="15"/>
        <v>3.0927266052784956</v>
      </c>
      <c r="J27" s="1910" t="e">
        <f t="shared" si="15"/>
        <v>#REF!</v>
      </c>
    </row>
    <row r="28" spans="1:11" s="1887" customFormat="1" ht="18.75" customHeight="1">
      <c r="A28" s="2854"/>
      <c r="B28" s="2855"/>
      <c r="C28" s="1901" t="s">
        <v>521</v>
      </c>
      <c r="D28" s="1910">
        <f>IF(D19&gt;0,D26/D19*100,"")</f>
        <v>3.1163825041735391</v>
      </c>
      <c r="E28" s="1910" t="str">
        <f t="shared" ref="E28:J28" si="17">IF(E19&gt;0,E26/E19*100,"")</f>
        <v/>
      </c>
      <c r="F28" s="1910">
        <f t="shared" si="17"/>
        <v>3.1163825041735391</v>
      </c>
      <c r="G28" s="1910">
        <f t="shared" ref="G28" si="18">IF(G19&gt;0,G26/G19*100,"")</f>
        <v>3.1086705219992754</v>
      </c>
      <c r="H28" s="1910">
        <f t="shared" si="17"/>
        <v>3.1007731889886379</v>
      </c>
      <c r="I28" s="1910">
        <f t="shared" si="17"/>
        <v>3.0927266052784956</v>
      </c>
      <c r="J28" s="1910" t="e">
        <f t="shared" si="17"/>
        <v>#REF!</v>
      </c>
    </row>
    <row r="29" spans="1:11" ht="18" customHeight="1">
      <c r="A29" s="2852" t="s">
        <v>40</v>
      </c>
      <c r="B29" s="2855" t="s">
        <v>22</v>
      </c>
      <c r="C29" s="1897" t="s">
        <v>311</v>
      </c>
      <c r="D29" s="2429">
        <f>' Ф-1 Целевые показатели прог'!Z27</f>
        <v>0.71331863835616005</v>
      </c>
      <c r="E29" s="2429"/>
      <c r="F29" s="1911">
        <f>D29</f>
        <v>0.71331863835616005</v>
      </c>
      <c r="G29" s="1911">
        <f>ROUND(D29/$D$23*$G$23,3)</f>
        <v>0.73299999999999998</v>
      </c>
      <c r="H29" s="1911">
        <f>ROUND(G29/$G$23*$H$23,3)</f>
        <v>0.74099999999999999</v>
      </c>
      <c r="I29" s="1911">
        <f>ROUND(H29/$H$23*$I$23,3)</f>
        <v>0.745</v>
      </c>
      <c r="J29" s="5" t="e">
        <f>'[2] Ф-1 Целевые показатели прог'!#REF!</f>
        <v>#REF!</v>
      </c>
    </row>
    <row r="30" spans="1:11" s="1887" customFormat="1" ht="18" customHeight="1">
      <c r="A30" s="2852"/>
      <c r="B30" s="2855"/>
      <c r="C30" s="1901" t="s">
        <v>522</v>
      </c>
      <c r="D30" s="1910">
        <f>IF(D11&gt;0,D29/D11*100,"")</f>
        <v>3.7096335066070893E-2</v>
      </c>
      <c r="E30" s="1910" t="str">
        <f t="shared" ref="E30:J30" si="19">IF(E9&gt;0,E29/E9*100,"")</f>
        <v/>
      </c>
      <c r="F30" s="1910">
        <f t="shared" si="19"/>
        <v>0.51853463559210333</v>
      </c>
      <c r="G30" s="1910">
        <f t="shared" ref="G30" si="20">IF(G9&gt;0,G29/G9*100,"")</f>
        <v>0.51762612281791986</v>
      </c>
      <c r="H30" s="1910">
        <f t="shared" si="19"/>
        <v>0.51617487252361449</v>
      </c>
      <c r="I30" s="1910">
        <f t="shared" ref="I30" si="21">IF(I9&gt;0,I29/I9*100,"")</f>
        <v>0.51512888593870998</v>
      </c>
      <c r="J30" s="1910" t="e">
        <f t="shared" si="19"/>
        <v>#REF!</v>
      </c>
    </row>
    <row r="31" spans="1:11" s="1887" customFormat="1" ht="18" customHeight="1">
      <c r="A31" s="2852"/>
      <c r="B31" s="2855"/>
      <c r="C31" s="1901" t="s">
        <v>523</v>
      </c>
      <c r="D31" s="1910">
        <f>IF(D22&gt;0,D29/D22*100,"")</f>
        <v>4.249154664033726E-2</v>
      </c>
      <c r="E31" s="1910" t="str">
        <f t="shared" ref="E31:J31" si="22">IF(E20&gt;0,E29/E20*100,"")</f>
        <v/>
      </c>
      <c r="F31" s="1910">
        <f t="shared" si="22"/>
        <v>100</v>
      </c>
      <c r="G31" s="1910">
        <f t="shared" ref="G31" si="23">IF(G20&gt;0,G29/G20*100,"")</f>
        <v>99.863760217983653</v>
      </c>
      <c r="H31" s="1910">
        <f t="shared" si="22"/>
        <v>99.596774193548384</v>
      </c>
      <c r="I31" s="1910">
        <f t="shared" ref="I31" si="24">IF(I20&gt;0,I29/I20*100,"")</f>
        <v>99.333333333333329</v>
      </c>
      <c r="J31" s="1910" t="e">
        <f t="shared" si="22"/>
        <v>#REF!</v>
      </c>
    </row>
    <row r="32" spans="1:11" ht="18" customHeight="1">
      <c r="A32" s="2852" t="s">
        <v>41</v>
      </c>
      <c r="B32" s="2855" t="s">
        <v>23</v>
      </c>
      <c r="C32" s="1897" t="s">
        <v>311</v>
      </c>
      <c r="D32" s="1911">
        <f>' Ф-1 Целевые показатели прог'!Z31</f>
        <v>133.15350000000012</v>
      </c>
      <c r="E32" s="1911"/>
      <c r="F32" s="1911">
        <f>D32</f>
        <v>133.15350000000012</v>
      </c>
      <c r="G32" s="1911">
        <f>' Ф-1 Целевые показатели прог'!R31</f>
        <v>130.64400000000001</v>
      </c>
      <c r="H32" s="1911">
        <f>' Ф-1 Целевые показатели прог'!S31</f>
        <v>132.15700000000001</v>
      </c>
      <c r="I32" s="1911">
        <f>' Ф-1 Целевые показатели прог'!T31</f>
        <v>132.85300000000001</v>
      </c>
      <c r="J32" s="1899" t="e">
        <f>'[2] Ф-1 Целевые показатели прог'!#REF!</f>
        <v>#REF!</v>
      </c>
    </row>
    <row r="33" spans="1:13" s="1887" customFormat="1" ht="18" customHeight="1">
      <c r="A33" s="2852"/>
      <c r="B33" s="2855"/>
      <c r="C33" s="1901" t="s">
        <v>524</v>
      </c>
      <c r="D33" s="1910">
        <f>IF(D10&gt;0,D32/D10*100,"")</f>
        <v>3.689558228925601</v>
      </c>
      <c r="E33" s="1910" t="str">
        <f t="shared" ref="E33" si="25">IF(E10&gt;0,E32/E10*100,"")</f>
        <v/>
      </c>
      <c r="F33" s="1910">
        <f>IF(F10&gt;0,F32/F10*100,"")</f>
        <v>3.689558228925601</v>
      </c>
      <c r="G33" s="1910">
        <f>IF(G10&gt;0,G32/G10*100,"")</f>
        <v>3.5166451414232718</v>
      </c>
      <c r="H33" s="1910">
        <f t="shared" ref="H33:J33" si="26">IF(H10&gt;0,H32/H10*100,"")</f>
        <v>3.5090966154610865</v>
      </c>
      <c r="I33" s="1910">
        <f t="shared" si="26"/>
        <v>3.5015331545663337</v>
      </c>
      <c r="J33" s="1910" t="e">
        <f t="shared" si="26"/>
        <v>#REF!</v>
      </c>
    </row>
    <row r="34" spans="1:13" s="1887" customFormat="1" ht="18" customHeight="1">
      <c r="A34" s="2852"/>
      <c r="B34" s="2855"/>
      <c r="C34" s="1901" t="s">
        <v>525</v>
      </c>
      <c r="D34" s="1910">
        <f>IF(D21&gt;0,D32/D21*100,"")</f>
        <v>4.3888544814085932</v>
      </c>
      <c r="E34" s="1910" t="str">
        <f t="shared" ref="E34:J34" si="27">IF(E21&gt;0,E32/E21*100,"")</f>
        <v/>
      </c>
      <c r="F34" s="1910">
        <f t="shared" si="27"/>
        <v>4.3888544814085932</v>
      </c>
      <c r="G34" s="1910">
        <f t="shared" ref="G34" si="28">IF(G21&gt;0,G32/G21*100,"")</f>
        <v>4.183168768593382</v>
      </c>
      <c r="H34" s="1910">
        <f t="shared" si="27"/>
        <v>4.1741891794575707</v>
      </c>
      <c r="I34" s="1910">
        <f t="shared" si="27"/>
        <v>4.165191821798401</v>
      </c>
      <c r="J34" s="1910" t="e">
        <f t="shared" si="27"/>
        <v>#REF!</v>
      </c>
    </row>
    <row r="35" spans="1:13" ht="16.149999999999999" customHeight="1">
      <c r="A35" s="2852" t="s">
        <v>526</v>
      </c>
      <c r="B35" s="2855" t="s">
        <v>24</v>
      </c>
      <c r="C35" s="1897" t="s">
        <v>311</v>
      </c>
      <c r="D35" s="1911">
        <f>' Ф-1 Целевые показатели прог'!Z35</f>
        <v>144.20549999999986</v>
      </c>
      <c r="E35" s="1911"/>
      <c r="F35" s="1911">
        <f>D35</f>
        <v>144.20549999999986</v>
      </c>
      <c r="G35" s="1911">
        <f>' Ф-1 Целевые показатели прог'!R35</f>
        <v>154.30000000000001</v>
      </c>
      <c r="H35" s="1911">
        <f>' Ф-1 Целевые показатели прог'!S35</f>
        <v>156.143</v>
      </c>
      <c r="I35" s="1911">
        <f>' Ф-1 Целевые показатели прог'!T35</f>
        <v>157.029</v>
      </c>
      <c r="J35" s="1899" t="e">
        <f>'[2] Ф-1 Целевые показатели прог'!#REF!</f>
        <v>#REF!</v>
      </c>
    </row>
    <row r="36" spans="1:13" s="1887" customFormat="1" ht="18" customHeight="1">
      <c r="A36" s="2852"/>
      <c r="B36" s="2855"/>
      <c r="C36" s="1901" t="s">
        <v>527</v>
      </c>
      <c r="D36" s="1910">
        <f>IF(D11&gt;0,D35/D11*100,"")</f>
        <v>7.4994473138935103</v>
      </c>
      <c r="E36" s="1910" t="str">
        <f t="shared" ref="E36:J36" si="29">IF(E11&gt;0,E35/E11*100,"")</f>
        <v/>
      </c>
      <c r="F36" s="1910">
        <f t="shared" si="29"/>
        <v>7.4994473138935103</v>
      </c>
      <c r="G36" s="1910">
        <f t="shared" ref="G36" si="30">IF(G11&gt;0,G35/G11*100,"")</f>
        <v>7.795259996928376</v>
      </c>
      <c r="H36" s="1910">
        <f t="shared" si="29"/>
        <v>7.7813199085635238</v>
      </c>
      <c r="I36" s="1910">
        <f t="shared" si="29"/>
        <v>7.7676986729086979</v>
      </c>
      <c r="J36" s="1910" t="e">
        <f t="shared" si="29"/>
        <v>#REF!</v>
      </c>
    </row>
    <row r="37" spans="1:13" s="1887" customFormat="1" ht="18" customHeight="1">
      <c r="A37" s="2852"/>
      <c r="B37" s="2855"/>
      <c r="C37" s="1901" t="s">
        <v>528</v>
      </c>
      <c r="D37" s="1910">
        <f>IF(D22&gt;0,D35/D22*100,"")</f>
        <v>8.5901508800666999</v>
      </c>
      <c r="E37" s="1910" t="str">
        <f t="shared" ref="E37:J37" si="31">IF(E22&gt;0,E35/E22*100,"")</f>
        <v/>
      </c>
      <c r="F37" s="1910">
        <f t="shared" si="31"/>
        <v>8.5901508800666999</v>
      </c>
      <c r="G37" s="1910">
        <f t="shared" ref="G37" si="32">IF(G22&gt;0,G35/G22*100,"")</f>
        <v>8.9289899362239815</v>
      </c>
      <c r="H37" s="1910">
        <f t="shared" si="31"/>
        <v>8.9130246162347042</v>
      </c>
      <c r="I37" s="1910">
        <f t="shared" si="31"/>
        <v>8.8974220372806787</v>
      </c>
      <c r="J37" s="1910" t="e">
        <f t="shared" si="31"/>
        <v>#REF!</v>
      </c>
    </row>
    <row r="38" spans="1:13" ht="14.45" customHeight="1">
      <c r="A38" s="2856" t="s">
        <v>529</v>
      </c>
      <c r="B38" s="2851" t="s">
        <v>530</v>
      </c>
      <c r="C38" s="1897" t="s">
        <v>311</v>
      </c>
      <c r="D38" s="1911">
        <f>D42+D50+D54</f>
        <v>372.27487270102193</v>
      </c>
      <c r="E38" s="1911"/>
      <c r="F38" s="1911">
        <f t="shared" ref="F38:I38" si="33">F54+F50+F42</f>
        <v>372.27487270102199</v>
      </c>
      <c r="G38" s="1911">
        <f>G54+G50+G42</f>
        <v>375.99519133937798</v>
      </c>
      <c r="H38" s="1911">
        <f>H54+H50+H42</f>
        <v>377.58619133937793</v>
      </c>
      <c r="I38" s="1911">
        <f t="shared" si="33"/>
        <v>378.28019133937767</v>
      </c>
      <c r="J38" s="1523"/>
      <c r="K38" s="1912"/>
      <c r="L38" s="1912"/>
      <c r="M38" s="1912"/>
    </row>
    <row r="39" spans="1:13" s="1887" customFormat="1">
      <c r="A39" s="2852"/>
      <c r="B39" s="2851"/>
      <c r="C39" s="1901" t="s">
        <v>31</v>
      </c>
      <c r="D39" s="1910">
        <f t="shared" ref="D39:J39" si="34">IF(D7&gt;0,D38/D7*100,"")</f>
        <v>8.3276765444771534</v>
      </c>
      <c r="E39" s="1910" t="str">
        <f t="shared" si="34"/>
        <v/>
      </c>
      <c r="F39" s="1910">
        <f t="shared" si="34"/>
        <v>8.3276765444771552</v>
      </c>
      <c r="G39" s="1910">
        <f t="shared" si="34"/>
        <v>8.1707089666936774</v>
      </c>
      <c r="H39" s="1910">
        <f t="shared" si="34"/>
        <v>8.0939331724357597</v>
      </c>
      <c r="I39" s="1910">
        <f t="shared" si="34"/>
        <v>8.0489428446061524</v>
      </c>
      <c r="J39" s="1910" t="e">
        <f t="shared" si="34"/>
        <v>#REF!</v>
      </c>
    </row>
    <row r="40" spans="1:13" s="1887" customFormat="1">
      <c r="A40" s="2852"/>
      <c r="B40" s="2851"/>
      <c r="C40" s="1901" t="s">
        <v>519</v>
      </c>
      <c r="D40" s="1910">
        <f t="shared" ref="D40:J40" si="35">IF(D17&gt;0,D38/D17*100,"")</f>
        <v>8.3276765444771534</v>
      </c>
      <c r="E40" s="1910" t="str">
        <f t="shared" si="35"/>
        <v/>
      </c>
      <c r="F40" s="1910">
        <f t="shared" si="35"/>
        <v>8.3276765444771552</v>
      </c>
      <c r="G40" s="1910">
        <f t="shared" si="35"/>
        <v>8.1707089666936774</v>
      </c>
      <c r="H40" s="1910">
        <f t="shared" si="35"/>
        <v>8.0939331724357597</v>
      </c>
      <c r="I40" s="1910">
        <f t="shared" si="35"/>
        <v>8.0489428446061524</v>
      </c>
      <c r="J40" s="1910" t="e">
        <f t="shared" si="35"/>
        <v>#REF!</v>
      </c>
    </row>
    <row r="41" spans="1:13" s="1887" customFormat="1">
      <c r="A41" s="2852"/>
      <c r="B41" s="2851"/>
      <c r="C41" s="1913" t="s">
        <v>531</v>
      </c>
      <c r="D41" s="1910">
        <f t="shared" ref="D41:J41" si="36">IF(D23&gt;0,D38/D23*100,"")</f>
        <v>89.352331334236155</v>
      </c>
      <c r="E41" s="1910" t="str">
        <f t="shared" si="36"/>
        <v/>
      </c>
      <c r="F41" s="1910">
        <f t="shared" si="36"/>
        <v>89.352331334236169</v>
      </c>
      <c r="G41" s="1910">
        <f t="shared" si="36"/>
        <v>87.857144171533449</v>
      </c>
      <c r="H41" s="1910">
        <f t="shared" si="36"/>
        <v>87.219072325498331</v>
      </c>
      <c r="I41" s="1910">
        <f t="shared" si="36"/>
        <v>86.921599032019429</v>
      </c>
      <c r="J41" s="1910" t="str">
        <f t="shared" si="36"/>
        <v/>
      </c>
    </row>
    <row r="42" spans="1:13" ht="15" customHeight="1">
      <c r="A42" s="2852" t="s">
        <v>83</v>
      </c>
      <c r="B42" s="2857" t="s">
        <v>21</v>
      </c>
      <c r="C42" s="1897" t="s">
        <v>311</v>
      </c>
      <c r="D42" s="1911">
        <f>D26</f>
        <v>138.56468136164438</v>
      </c>
      <c r="E42" s="1911"/>
      <c r="F42" s="1911">
        <f>F26</f>
        <v>138.56468136164438</v>
      </c>
      <c r="G42" s="1523">
        <f>G26</f>
        <v>142.28499999999997</v>
      </c>
      <c r="H42" s="1523">
        <f>H26</f>
        <v>143.87600000000035</v>
      </c>
      <c r="I42" s="1523">
        <f>I26</f>
        <v>144.57000000000011</v>
      </c>
      <c r="J42" s="1523"/>
      <c r="L42" s="1914"/>
    </row>
    <row r="43" spans="1:13" s="1887" customFormat="1">
      <c r="A43" s="2852"/>
      <c r="B43" s="2857"/>
      <c r="C43" s="1901" t="s">
        <v>520</v>
      </c>
      <c r="D43" s="1910">
        <f t="shared" ref="D43:J43" si="37">IF(D8&gt;0,D42/D8*100,"")</f>
        <v>3.1163825041735391</v>
      </c>
      <c r="E43" s="1910" t="str">
        <f t="shared" si="37"/>
        <v/>
      </c>
      <c r="F43" s="1910">
        <f t="shared" si="37"/>
        <v>3.1163825041735391</v>
      </c>
      <c r="G43" s="1910">
        <f t="shared" si="37"/>
        <v>3.1086705219992754</v>
      </c>
      <c r="H43" s="1910">
        <f t="shared" si="37"/>
        <v>3.1007731889886379</v>
      </c>
      <c r="I43" s="1910">
        <f t="shared" si="37"/>
        <v>3.0927266052784956</v>
      </c>
      <c r="J43" s="1910">
        <f t="shared" si="37"/>
        <v>0</v>
      </c>
    </row>
    <row r="44" spans="1:13" s="1887" customFormat="1">
      <c r="A44" s="2852"/>
      <c r="B44" s="2857"/>
      <c r="C44" s="1901" t="s">
        <v>521</v>
      </c>
      <c r="D44" s="1910">
        <f t="shared" ref="D44:J44" si="38">IF(D19&gt;0,D42/D19*100,"")</f>
        <v>3.1163825041735391</v>
      </c>
      <c r="E44" s="1910" t="str">
        <f t="shared" si="38"/>
        <v/>
      </c>
      <c r="F44" s="1910">
        <f t="shared" si="38"/>
        <v>3.1163825041735391</v>
      </c>
      <c r="G44" s="1910">
        <f t="shared" si="38"/>
        <v>3.1086705219992754</v>
      </c>
      <c r="H44" s="1910">
        <f t="shared" si="38"/>
        <v>3.1007731889886379</v>
      </c>
      <c r="I44" s="1910">
        <f t="shared" si="38"/>
        <v>3.0927266052784956</v>
      </c>
      <c r="J44" s="1910" t="e">
        <f t="shared" si="38"/>
        <v>#REF!</v>
      </c>
    </row>
    <row r="45" spans="1:13" s="1887" customFormat="1">
      <c r="A45" s="2852"/>
      <c r="B45" s="2857"/>
      <c r="C45" s="1913" t="s">
        <v>532</v>
      </c>
      <c r="D45" s="1910">
        <f t="shared" ref="D45:J45" si="39">IF(D26&gt;0,D42/D26*100,"")</f>
        <v>100</v>
      </c>
      <c r="E45" s="1910" t="str">
        <f t="shared" si="39"/>
        <v/>
      </c>
      <c r="F45" s="1910">
        <f t="shared" si="39"/>
        <v>100</v>
      </c>
      <c r="G45" s="1910">
        <f t="shared" si="39"/>
        <v>100</v>
      </c>
      <c r="H45" s="1910">
        <f t="shared" si="39"/>
        <v>100</v>
      </c>
      <c r="I45" s="1910">
        <f t="shared" si="39"/>
        <v>100</v>
      </c>
      <c r="J45" s="1910" t="e">
        <f t="shared" si="39"/>
        <v>#REF!</v>
      </c>
    </row>
    <row r="46" spans="1:13" ht="15" customHeight="1">
      <c r="A46" s="2852" t="s">
        <v>84</v>
      </c>
      <c r="B46" s="2855" t="s">
        <v>22</v>
      </c>
      <c r="C46" s="1897" t="s">
        <v>311</v>
      </c>
      <c r="D46" s="1915"/>
      <c r="E46" s="1915"/>
      <c r="F46" s="1915"/>
      <c r="G46" s="1915"/>
      <c r="H46" s="1915"/>
      <c r="I46" s="1915"/>
      <c r="J46" s="1915"/>
    </row>
    <row r="47" spans="1:13" s="1887" customFormat="1" ht="15" customHeight="1">
      <c r="A47" s="2852"/>
      <c r="B47" s="2855"/>
      <c r="C47" s="1901" t="s">
        <v>522</v>
      </c>
      <c r="D47" s="1910">
        <f t="shared" ref="D47:J47" si="40">IF(D9&gt;0,D46/D9*100,"")</f>
        <v>0</v>
      </c>
      <c r="E47" s="1910" t="str">
        <f t="shared" si="40"/>
        <v/>
      </c>
      <c r="F47" s="1910">
        <f t="shared" si="40"/>
        <v>0</v>
      </c>
      <c r="G47" s="1910">
        <f t="shared" si="40"/>
        <v>0</v>
      </c>
      <c r="H47" s="1910">
        <f t="shared" si="40"/>
        <v>0</v>
      </c>
      <c r="I47" s="1910">
        <f t="shared" si="40"/>
        <v>0</v>
      </c>
      <c r="J47" s="1910">
        <f t="shared" si="40"/>
        <v>0</v>
      </c>
    </row>
    <row r="48" spans="1:13" s="1887" customFormat="1" ht="15" customHeight="1">
      <c r="A48" s="2852"/>
      <c r="B48" s="2855"/>
      <c r="C48" s="1901" t="s">
        <v>523</v>
      </c>
      <c r="D48" s="1910">
        <f t="shared" ref="D48:J48" si="41">IF(D20&gt;0,D46/D20*100,"")</f>
        <v>0</v>
      </c>
      <c r="E48" s="1910" t="str">
        <f t="shared" si="41"/>
        <v/>
      </c>
      <c r="F48" s="1910">
        <f t="shared" si="41"/>
        <v>0</v>
      </c>
      <c r="G48" s="1910">
        <f t="shared" si="41"/>
        <v>0</v>
      </c>
      <c r="H48" s="1910">
        <f t="shared" si="41"/>
        <v>0</v>
      </c>
      <c r="I48" s="1910">
        <f t="shared" si="41"/>
        <v>0</v>
      </c>
      <c r="J48" s="1910" t="e">
        <f t="shared" si="41"/>
        <v>#REF!</v>
      </c>
    </row>
    <row r="49" spans="1:20" s="1887" customFormat="1" ht="15" customHeight="1">
      <c r="A49" s="2852"/>
      <c r="B49" s="2855"/>
      <c r="C49" s="1913" t="s">
        <v>533</v>
      </c>
      <c r="D49" s="1910">
        <f t="shared" ref="D49:J49" si="42">IF(D29&gt;0,D46/D29*100,"")</f>
        <v>0</v>
      </c>
      <c r="E49" s="1910" t="str">
        <f t="shared" si="42"/>
        <v/>
      </c>
      <c r="F49" s="1910">
        <f t="shared" si="42"/>
        <v>0</v>
      </c>
      <c r="G49" s="1910">
        <f t="shared" si="42"/>
        <v>0</v>
      </c>
      <c r="H49" s="1910">
        <f t="shared" si="42"/>
        <v>0</v>
      </c>
      <c r="I49" s="1910">
        <f t="shared" si="42"/>
        <v>0</v>
      </c>
      <c r="J49" s="1910" t="e">
        <f t="shared" si="42"/>
        <v>#REF!</v>
      </c>
    </row>
    <row r="50" spans="1:20">
      <c r="A50" s="2852" t="s">
        <v>85</v>
      </c>
      <c r="B50" s="2855" t="s">
        <v>23</v>
      </c>
      <c r="C50" s="1897" t="s">
        <v>311</v>
      </c>
      <c r="D50" s="1911">
        <v>126.26061555796407</v>
      </c>
      <c r="E50" s="1911"/>
      <c r="F50" s="1911">
        <v>126.26061555796407</v>
      </c>
      <c r="G50" s="1911">
        <v>126.260615557964</v>
      </c>
      <c r="H50" s="1911">
        <v>126.26061555796407</v>
      </c>
      <c r="I50" s="1911">
        <v>126.26061555796407</v>
      </c>
      <c r="J50" s="1523"/>
      <c r="K50" s="1887"/>
      <c r="L50" s="1887"/>
      <c r="M50" s="1887"/>
      <c r="N50" s="1887"/>
      <c r="O50" s="1887"/>
      <c r="P50" s="1916"/>
    </row>
    <row r="51" spans="1:20" s="1887" customFormat="1">
      <c r="A51" s="2852"/>
      <c r="B51" s="2855"/>
      <c r="C51" s="1901" t="s">
        <v>524</v>
      </c>
      <c r="D51" s="1910">
        <f t="shared" ref="D51:J51" si="43">IF(D10&gt;0,D50/D10*100,"")</f>
        <v>3.4985628850995112</v>
      </c>
      <c r="E51" s="1910" t="str">
        <f t="shared" si="43"/>
        <v/>
      </c>
      <c r="F51" s="1910">
        <f t="shared" si="43"/>
        <v>3.4985628850995112</v>
      </c>
      <c r="G51" s="1917">
        <f t="shared" si="43"/>
        <v>3.3986542072733967</v>
      </c>
      <c r="H51" s="1910">
        <f t="shared" si="43"/>
        <v>3.352532962464986</v>
      </c>
      <c r="I51" s="1917">
        <f t="shared" si="43"/>
        <v>3.3277813183907408</v>
      </c>
      <c r="J51" s="1917">
        <f t="shared" si="43"/>
        <v>0</v>
      </c>
      <c r="K51" s="1916"/>
      <c r="L51" s="1916"/>
      <c r="M51" s="1918"/>
      <c r="N51" s="1918"/>
      <c r="O51" s="1919"/>
      <c r="P51" s="1918"/>
    </row>
    <row r="52" spans="1:20" s="1887" customFormat="1">
      <c r="A52" s="2852"/>
      <c r="B52" s="2855"/>
      <c r="C52" s="1901" t="s">
        <v>525</v>
      </c>
      <c r="D52" s="1910">
        <f t="shared" ref="D52:J52" si="44">IF(D21&gt;0,D50/D21*100,"")</f>
        <v>4.1616590507720614</v>
      </c>
      <c r="E52" s="1910" t="str">
        <f t="shared" si="44"/>
        <v/>
      </c>
      <c r="F52" s="1910">
        <f t="shared" si="44"/>
        <v>4.1616590507720614</v>
      </c>
      <c r="G52" s="1917">
        <f t="shared" si="44"/>
        <v>4.0428145472080672</v>
      </c>
      <c r="H52" s="1910">
        <f t="shared" si="44"/>
        <v>3.9879514157684102</v>
      </c>
      <c r="I52" s="1917">
        <f t="shared" si="44"/>
        <v>3.9585081506421669</v>
      </c>
      <c r="J52" s="1917" t="e">
        <f t="shared" si="44"/>
        <v>#REF!</v>
      </c>
      <c r="K52" s="1920"/>
      <c r="L52" s="1920"/>
      <c r="M52" s="1921"/>
      <c r="N52" s="1921"/>
      <c r="O52" s="1921"/>
      <c r="P52" s="1918"/>
    </row>
    <row r="53" spans="1:20" s="1887" customFormat="1">
      <c r="A53" s="2852"/>
      <c r="B53" s="2855"/>
      <c r="C53" s="1913" t="s">
        <v>534</v>
      </c>
      <c r="D53" s="1910">
        <f t="shared" ref="D53:J53" si="45">IF(D32&gt;0,D50/D32*100,"")</f>
        <v>94.823354668081535</v>
      </c>
      <c r="E53" s="1910" t="str">
        <f t="shared" si="45"/>
        <v/>
      </c>
      <c r="F53" s="1910">
        <f t="shared" si="45"/>
        <v>94.823354668081535</v>
      </c>
      <c r="G53" s="1917">
        <f t="shared" si="45"/>
        <v>96.644787022721289</v>
      </c>
      <c r="H53" s="1910">
        <f t="shared" si="45"/>
        <v>95.538348750322768</v>
      </c>
      <c r="I53" s="1917">
        <f t="shared" si="45"/>
        <v>95.037835470756448</v>
      </c>
      <c r="J53" s="1917" t="e">
        <f t="shared" si="45"/>
        <v>#REF!</v>
      </c>
      <c r="K53" s="1918"/>
      <c r="L53" s="1918"/>
      <c r="M53" s="1918"/>
      <c r="N53" s="1918"/>
      <c r="O53" s="1918"/>
      <c r="P53" s="1918"/>
    </row>
    <row r="54" spans="1:20">
      <c r="A54" s="2852" t="s">
        <v>86</v>
      </c>
      <c r="B54" s="2855" t="s">
        <v>24</v>
      </c>
      <c r="C54" s="1897" t="s">
        <v>311</v>
      </c>
      <c r="D54" s="1911">
        <v>107.44957578141351</v>
      </c>
      <c r="E54" s="1911"/>
      <c r="F54" s="1911">
        <v>107.44957578141351</v>
      </c>
      <c r="G54" s="1911">
        <v>107.449575781414</v>
      </c>
      <c r="H54" s="1911">
        <v>107.44957578141351</v>
      </c>
      <c r="I54" s="1911">
        <v>107.44957578141351</v>
      </c>
      <c r="J54" s="1523"/>
    </row>
    <row r="55" spans="1:20" s="1887" customFormat="1">
      <c r="A55" s="2852"/>
      <c r="B55" s="2855"/>
      <c r="C55" s="1901" t="s">
        <v>527</v>
      </c>
      <c r="D55" s="1910">
        <f t="shared" ref="D55:J55" si="46">IF(D11&gt;0,D54/D11*100,"")</f>
        <v>5.5879452064790849</v>
      </c>
      <c r="E55" s="1910" t="str">
        <f t="shared" si="46"/>
        <v/>
      </c>
      <c r="F55" s="1910">
        <f t="shared" si="46"/>
        <v>5.5879452064790849</v>
      </c>
      <c r="G55" s="1910">
        <f t="shared" si="46"/>
        <v>5.4283692791690239</v>
      </c>
      <c r="H55" s="1910">
        <f t="shared" si="46"/>
        <v>5.3547038496417896</v>
      </c>
      <c r="I55" s="1910">
        <f t="shared" si="46"/>
        <v>5.3151706194517461</v>
      </c>
      <c r="J55" s="1910">
        <f t="shared" si="46"/>
        <v>0</v>
      </c>
    </row>
    <row r="56" spans="1:20" s="1887" customFormat="1">
      <c r="A56" s="2852"/>
      <c r="B56" s="2855"/>
      <c r="C56" s="1901" t="s">
        <v>528</v>
      </c>
      <c r="D56" s="1910">
        <f t="shared" ref="D56:J56" si="47">IF(D22&gt;0,D54/D22*100,"")</f>
        <v>6.4006439973614313</v>
      </c>
      <c r="E56" s="1910" t="str">
        <f t="shared" si="47"/>
        <v/>
      </c>
      <c r="F56" s="1910">
        <f t="shared" si="47"/>
        <v>6.4006439973614313</v>
      </c>
      <c r="G56" s="1910">
        <f t="shared" si="47"/>
        <v>6.2178624809059082</v>
      </c>
      <c r="H56" s="1910">
        <f t="shared" si="47"/>
        <v>6.1334847796168575</v>
      </c>
      <c r="I56" s="1910">
        <f t="shared" si="47"/>
        <v>6.0882016917512622</v>
      </c>
      <c r="J56" s="1910" t="e">
        <f t="shared" si="47"/>
        <v>#REF!</v>
      </c>
      <c r="N56" s="1918"/>
      <c r="O56" s="1918"/>
      <c r="P56" s="1918"/>
      <c r="Q56" s="1918"/>
      <c r="R56" s="1918"/>
      <c r="S56" s="1918"/>
      <c r="T56" s="1918"/>
    </row>
    <row r="57" spans="1:20" s="1887" customFormat="1">
      <c r="A57" s="2852"/>
      <c r="B57" s="2855"/>
      <c r="C57" s="1913" t="s">
        <v>535</v>
      </c>
      <c r="D57" s="1910">
        <f t="shared" ref="D57:J57" si="48">IF(D35&gt;0,D54/D35*100,"")</f>
        <v>74.511426943780663</v>
      </c>
      <c r="E57" s="1910" t="str">
        <f t="shared" si="48"/>
        <v/>
      </c>
      <c r="F57" s="1910">
        <f t="shared" si="48"/>
        <v>74.511426943780663</v>
      </c>
      <c r="G57" s="1910">
        <f t="shared" si="48"/>
        <v>69.636795710572912</v>
      </c>
      <c r="H57" s="1910">
        <f t="shared" si="48"/>
        <v>68.814852911378367</v>
      </c>
      <c r="I57" s="1910">
        <f t="shared" si="48"/>
        <v>68.426580938179256</v>
      </c>
      <c r="J57" s="1910" t="e">
        <f t="shared" si="48"/>
        <v>#REF!</v>
      </c>
      <c r="N57" s="1918"/>
      <c r="O57" s="1918"/>
      <c r="P57" s="1918"/>
      <c r="Q57" s="1918"/>
      <c r="R57" s="1918"/>
      <c r="S57" s="1918"/>
      <c r="T57" s="1918"/>
    </row>
    <row r="58" spans="1:20" ht="18" customHeight="1">
      <c r="A58" s="2858" t="s">
        <v>101</v>
      </c>
      <c r="B58" s="2851" t="s">
        <v>536</v>
      </c>
      <c r="C58" s="1897" t="s">
        <v>311</v>
      </c>
      <c r="D58" s="1911">
        <f t="shared" ref="D58:J58" si="49">D23-D38</f>
        <v>44.362127298978578</v>
      </c>
      <c r="E58" s="1911">
        <f t="shared" si="49"/>
        <v>0</v>
      </c>
      <c r="F58" s="1911">
        <f t="shared" si="49"/>
        <v>44.362127298978521</v>
      </c>
      <c r="G58" s="1911">
        <f t="shared" si="49"/>
        <v>51.966808660622007</v>
      </c>
      <c r="H58" s="1911">
        <f t="shared" si="49"/>
        <v>55.330808660622438</v>
      </c>
      <c r="I58" s="1911">
        <f t="shared" si="49"/>
        <v>56.916808660622451</v>
      </c>
      <c r="J58" s="1922">
        <f t="shared" si="49"/>
        <v>0</v>
      </c>
      <c r="N58" s="1916"/>
      <c r="O58" s="1916"/>
      <c r="P58" s="1916"/>
      <c r="Q58" s="1916"/>
      <c r="R58" s="1916"/>
      <c r="S58" s="1916"/>
      <c r="T58" s="1916"/>
    </row>
    <row r="59" spans="1:20" s="1887" customFormat="1">
      <c r="A59" s="2858"/>
      <c r="B59" s="2851"/>
      <c r="C59" s="1901" t="s">
        <v>31</v>
      </c>
      <c r="D59" s="1910">
        <f t="shared" ref="D59:J59" si="50">IF(D7&gt;0,D58/D7*100,"")</f>
        <v>0.99236739855797262</v>
      </c>
      <c r="E59" s="1910" t="str">
        <f t="shared" si="50"/>
        <v/>
      </c>
      <c r="F59" s="1910">
        <f t="shared" si="50"/>
        <v>0.99236739855797129</v>
      </c>
      <c r="G59" s="1910">
        <f t="shared" si="50"/>
        <v>1.1292848400035642</v>
      </c>
      <c r="H59" s="1910">
        <f t="shared" si="50"/>
        <v>1.1860705660006026</v>
      </c>
      <c r="I59" s="1910">
        <f t="shared" si="50"/>
        <v>1.2110603470529806</v>
      </c>
      <c r="J59" s="1910" t="e">
        <f t="shared" si="50"/>
        <v>#REF!</v>
      </c>
      <c r="N59" s="1918"/>
      <c r="O59" s="1923"/>
      <c r="P59" s="1918"/>
      <c r="Q59" s="1918"/>
      <c r="R59" s="1918"/>
      <c r="S59" s="1918"/>
      <c r="T59" s="1918"/>
    </row>
    <row r="60" spans="1:20" s="1887" customFormat="1">
      <c r="A60" s="2858"/>
      <c r="B60" s="2851"/>
      <c r="C60" s="1901" t="s">
        <v>519</v>
      </c>
      <c r="D60" s="1910">
        <f t="shared" ref="D60:J60" si="51">IF(D17&gt;0,D58/D17*100,"")</f>
        <v>0.99236739855797262</v>
      </c>
      <c r="E60" s="1910" t="str">
        <f t="shared" si="51"/>
        <v/>
      </c>
      <c r="F60" s="1910">
        <f t="shared" si="51"/>
        <v>0.99236739855797129</v>
      </c>
      <c r="G60" s="1910">
        <f t="shared" si="51"/>
        <v>1.1292848400035642</v>
      </c>
      <c r="H60" s="1910">
        <f t="shared" si="51"/>
        <v>1.1860705660006026</v>
      </c>
      <c r="I60" s="1910">
        <f t="shared" si="51"/>
        <v>1.2110603470529806</v>
      </c>
      <c r="J60" s="1910" t="e">
        <f t="shared" si="51"/>
        <v>#REF!</v>
      </c>
      <c r="N60" s="1918"/>
      <c r="O60" s="1918"/>
      <c r="P60" s="1918"/>
      <c r="Q60" s="1918"/>
      <c r="R60" s="1918"/>
      <c r="S60" s="1918"/>
      <c r="T60" s="1918"/>
    </row>
    <row r="61" spans="1:20" s="1887" customFormat="1">
      <c r="A61" s="2858"/>
      <c r="B61" s="2851"/>
      <c r="C61" s="1913" t="s">
        <v>531</v>
      </c>
      <c r="D61" s="1910">
        <f t="shared" ref="D61:J61" si="52">IF(D23&gt;0,D58/D23*100,"")</f>
        <v>10.647668665763849</v>
      </c>
      <c r="E61" s="1910" t="str">
        <f t="shared" si="52"/>
        <v/>
      </c>
      <c r="F61" s="1910">
        <f t="shared" si="52"/>
        <v>10.647668665763835</v>
      </c>
      <c r="G61" s="1910">
        <f t="shared" si="52"/>
        <v>12.142855828466548</v>
      </c>
      <c r="H61" s="1910">
        <f t="shared" si="52"/>
        <v>12.780927674501669</v>
      </c>
      <c r="I61" s="1910">
        <f t="shared" si="52"/>
        <v>13.078400967980578</v>
      </c>
      <c r="J61" s="1910" t="str">
        <f t="shared" si="52"/>
        <v/>
      </c>
      <c r="N61" s="1918"/>
      <c r="O61" s="1918"/>
      <c r="P61" s="1918"/>
      <c r="Q61" s="1918"/>
      <c r="R61" s="1918"/>
      <c r="S61" s="1918"/>
      <c r="T61" s="1918"/>
    </row>
    <row r="62" spans="1:20">
      <c r="A62" s="2855" t="s">
        <v>537</v>
      </c>
      <c r="B62" s="2857" t="s">
        <v>21</v>
      </c>
      <c r="C62" s="1897" t="s">
        <v>311</v>
      </c>
      <c r="D62" s="1911">
        <f>D26-D42</f>
        <v>0</v>
      </c>
      <c r="E62" s="1924">
        <f>E26-E42</f>
        <v>0</v>
      </c>
      <c r="F62" s="1924">
        <f>F26-F42</f>
        <v>0</v>
      </c>
      <c r="G62" s="1911">
        <f t="shared" ref="G62:J62" si="53">G26-G42</f>
        <v>0</v>
      </c>
      <c r="H62" s="1911">
        <f>H26-H42</f>
        <v>0</v>
      </c>
      <c r="I62" s="1911">
        <f t="shared" si="53"/>
        <v>0</v>
      </c>
      <c r="J62" s="1314" t="e">
        <f t="shared" si="53"/>
        <v>#REF!</v>
      </c>
      <c r="N62" s="1916"/>
      <c r="O62" s="1916"/>
      <c r="P62" s="1916"/>
      <c r="Q62" s="1916"/>
      <c r="R62" s="1916"/>
      <c r="S62" s="1916"/>
      <c r="T62" s="1916"/>
    </row>
    <row r="63" spans="1:20" s="1887" customFormat="1">
      <c r="A63" s="2855"/>
      <c r="B63" s="2857"/>
      <c r="C63" s="1901" t="s">
        <v>520</v>
      </c>
      <c r="D63" s="1910">
        <f t="shared" ref="D63:J63" si="54">IF(D8&gt;0,D62/D8*100,"")</f>
        <v>0</v>
      </c>
      <c r="E63" s="1910" t="str">
        <f t="shared" si="54"/>
        <v/>
      </c>
      <c r="F63" s="1910">
        <f t="shared" si="54"/>
        <v>0</v>
      </c>
      <c r="G63" s="1910">
        <f t="shared" si="54"/>
        <v>0</v>
      </c>
      <c r="H63" s="1910">
        <f t="shared" si="54"/>
        <v>0</v>
      </c>
      <c r="I63" s="1910">
        <f t="shared" si="54"/>
        <v>0</v>
      </c>
      <c r="J63" s="1910" t="e">
        <f t="shared" si="54"/>
        <v>#REF!</v>
      </c>
      <c r="N63" s="1918"/>
      <c r="O63" s="1918"/>
      <c r="P63" s="1918"/>
      <c r="Q63" s="1918"/>
      <c r="R63" s="1925"/>
      <c r="S63" s="1918"/>
      <c r="T63" s="1918"/>
    </row>
    <row r="64" spans="1:20" s="1887" customFormat="1">
      <c r="A64" s="2855"/>
      <c r="B64" s="2857"/>
      <c r="C64" s="1901" t="s">
        <v>521</v>
      </c>
      <c r="D64" s="1910">
        <f t="shared" ref="D64:J64" si="55">IF(D19&gt;0,D62/D19*100,"")</f>
        <v>0</v>
      </c>
      <c r="E64" s="1910" t="str">
        <f t="shared" si="55"/>
        <v/>
      </c>
      <c r="F64" s="1910">
        <f t="shared" si="55"/>
        <v>0</v>
      </c>
      <c r="G64" s="1910">
        <f t="shared" si="55"/>
        <v>0</v>
      </c>
      <c r="H64" s="1910">
        <f t="shared" si="55"/>
        <v>0</v>
      </c>
      <c r="I64" s="1910">
        <f t="shared" si="55"/>
        <v>0</v>
      </c>
      <c r="J64" s="1910" t="e">
        <f t="shared" si="55"/>
        <v>#REF!</v>
      </c>
      <c r="N64" s="1918"/>
      <c r="O64" s="1918"/>
      <c r="P64" s="1918"/>
      <c r="Q64" s="1918"/>
      <c r="R64" s="1918"/>
      <c r="S64" s="1918"/>
      <c r="T64" s="1918"/>
    </row>
    <row r="65" spans="1:20" s="1887" customFormat="1">
      <c r="A65" s="2855"/>
      <c r="B65" s="2857"/>
      <c r="C65" s="1913" t="s">
        <v>532</v>
      </c>
      <c r="D65" s="1910">
        <f t="shared" ref="D65:J65" si="56">IF(D26&gt;0,D62/D26*100,"")</f>
        <v>0</v>
      </c>
      <c r="E65" s="1910" t="str">
        <f t="shared" si="56"/>
        <v/>
      </c>
      <c r="F65" s="1910">
        <f t="shared" si="56"/>
        <v>0</v>
      </c>
      <c r="G65" s="1910">
        <f t="shared" si="56"/>
        <v>0</v>
      </c>
      <c r="H65" s="1910">
        <f t="shared" si="56"/>
        <v>0</v>
      </c>
      <c r="I65" s="1910">
        <f t="shared" si="56"/>
        <v>0</v>
      </c>
      <c r="J65" s="1910" t="e">
        <f t="shared" si="56"/>
        <v>#REF!</v>
      </c>
      <c r="N65" s="1918"/>
      <c r="O65" s="1918"/>
      <c r="P65" s="1918"/>
      <c r="Q65" s="1918"/>
      <c r="R65" s="1918"/>
      <c r="S65" s="1918"/>
      <c r="T65" s="1918"/>
    </row>
    <row r="66" spans="1:20" ht="15" hidden="1" customHeight="1">
      <c r="A66" s="2855" t="s">
        <v>538</v>
      </c>
      <c r="B66" s="2855" t="s">
        <v>22</v>
      </c>
      <c r="C66" s="1897" t="s">
        <v>311</v>
      </c>
      <c r="D66" s="1314">
        <f t="shared" ref="D66:J66" si="57">D29-D46</f>
        <v>0.71331863835616005</v>
      </c>
      <c r="E66" s="1314">
        <f t="shared" si="57"/>
        <v>0</v>
      </c>
      <c r="F66" s="1314">
        <f t="shared" si="57"/>
        <v>0.71331863835616005</v>
      </c>
      <c r="G66" s="1314">
        <f t="shared" si="57"/>
        <v>0.73299999999999998</v>
      </c>
      <c r="H66" s="1314">
        <f t="shared" si="57"/>
        <v>0.74099999999999999</v>
      </c>
      <c r="I66" s="1314">
        <f t="shared" si="57"/>
        <v>0.745</v>
      </c>
      <c r="J66" s="1314" t="e">
        <f t="shared" si="57"/>
        <v>#REF!</v>
      </c>
      <c r="N66" s="1916"/>
      <c r="O66" s="1916"/>
      <c r="P66" s="1916"/>
      <c r="Q66" s="1916"/>
      <c r="R66" s="1916"/>
      <c r="S66" s="1916"/>
      <c r="T66" s="1916"/>
    </row>
    <row r="67" spans="1:20" s="1887" customFormat="1" ht="15" hidden="1" customHeight="1">
      <c r="A67" s="2855"/>
      <c r="B67" s="2855"/>
      <c r="C67" s="1901" t="s">
        <v>522</v>
      </c>
      <c r="D67" s="1910">
        <f t="shared" ref="D67:J67" si="58">IF(D9&gt;0,D66/D9*100,"")</f>
        <v>0.51853463559210333</v>
      </c>
      <c r="E67" s="1910" t="str">
        <f t="shared" si="58"/>
        <v/>
      </c>
      <c r="F67" s="1910">
        <f t="shared" si="58"/>
        <v>0.51853463559210333</v>
      </c>
      <c r="G67" s="1910">
        <f t="shared" si="58"/>
        <v>0.51762612281791986</v>
      </c>
      <c r="H67" s="1910">
        <f t="shared" si="58"/>
        <v>0.51617487252361449</v>
      </c>
      <c r="I67" s="1910">
        <f t="shared" si="58"/>
        <v>0.51512888593870998</v>
      </c>
      <c r="J67" s="1910" t="e">
        <f t="shared" si="58"/>
        <v>#REF!</v>
      </c>
      <c r="N67" s="1918"/>
      <c r="O67" s="1918"/>
      <c r="P67" s="1918"/>
      <c r="Q67" s="1918"/>
      <c r="R67" s="1918"/>
      <c r="S67" s="1918"/>
      <c r="T67" s="1918"/>
    </row>
    <row r="68" spans="1:20" s="1887" customFormat="1" ht="15" hidden="1" customHeight="1">
      <c r="A68" s="2855"/>
      <c r="B68" s="2855"/>
      <c r="C68" s="1901" t="s">
        <v>523</v>
      </c>
      <c r="D68" s="1910">
        <f t="shared" ref="D68:J68" si="59">IF(D20&gt;0,D66/D20*100,"")</f>
        <v>100</v>
      </c>
      <c r="E68" s="1910" t="str">
        <f t="shared" si="59"/>
        <v/>
      </c>
      <c r="F68" s="1910">
        <f t="shared" si="59"/>
        <v>100</v>
      </c>
      <c r="G68" s="1910">
        <f t="shared" si="59"/>
        <v>99.863760217983653</v>
      </c>
      <c r="H68" s="1910">
        <f t="shared" si="59"/>
        <v>99.596774193548384</v>
      </c>
      <c r="I68" s="1910">
        <f t="shared" si="59"/>
        <v>99.333333333333329</v>
      </c>
      <c r="J68" s="1910" t="e">
        <f t="shared" si="59"/>
        <v>#REF!</v>
      </c>
      <c r="N68" s="1918"/>
      <c r="O68" s="1918"/>
      <c r="P68" s="1918"/>
      <c r="Q68" s="1918"/>
      <c r="R68" s="1918"/>
      <c r="S68" s="1918"/>
      <c r="T68" s="1918"/>
    </row>
    <row r="69" spans="1:20" s="1887" customFormat="1" ht="15" hidden="1" customHeight="1">
      <c r="A69" s="2855"/>
      <c r="B69" s="2855"/>
      <c r="C69" s="1913" t="s">
        <v>533</v>
      </c>
      <c r="D69" s="1910">
        <f t="shared" ref="D69:J69" si="60">IF(D29&gt;0,D66/D29*100,"")</f>
        <v>100</v>
      </c>
      <c r="E69" s="1910" t="str">
        <f t="shared" si="60"/>
        <v/>
      </c>
      <c r="F69" s="1910">
        <f t="shared" si="60"/>
        <v>100</v>
      </c>
      <c r="G69" s="1910">
        <f t="shared" si="60"/>
        <v>100</v>
      </c>
      <c r="H69" s="1910">
        <f t="shared" si="60"/>
        <v>100</v>
      </c>
      <c r="I69" s="1910">
        <f t="shared" si="60"/>
        <v>100</v>
      </c>
      <c r="J69" s="1910" t="e">
        <f t="shared" si="60"/>
        <v>#REF!</v>
      </c>
      <c r="N69" s="1918"/>
      <c r="O69" s="1918"/>
      <c r="P69" s="1918"/>
      <c r="Q69" s="1918"/>
      <c r="R69" s="1918"/>
      <c r="S69" s="1918"/>
      <c r="T69" s="1918"/>
    </row>
    <row r="70" spans="1:20">
      <c r="A70" s="2855" t="s">
        <v>539</v>
      </c>
      <c r="B70" s="2855" t="s">
        <v>23</v>
      </c>
      <c r="C70" s="1897" t="s">
        <v>311</v>
      </c>
      <c r="D70" s="1911">
        <f t="shared" ref="D70:G70" si="61">D32-D50</f>
        <v>6.8928844420360491</v>
      </c>
      <c r="E70" s="1911">
        <f t="shared" si="61"/>
        <v>0</v>
      </c>
      <c r="F70" s="1911">
        <f>F32-F50</f>
        <v>6.8928844420360491</v>
      </c>
      <c r="G70" s="1911">
        <f t="shared" si="61"/>
        <v>4.3833844420360037</v>
      </c>
      <c r="H70" s="1911">
        <f>H32-H50</f>
        <v>5.8963844420359379</v>
      </c>
      <c r="I70" s="1911">
        <f t="shared" ref="I70:J70" si="62">I32-I50</f>
        <v>6.5923844420359359</v>
      </c>
      <c r="J70" s="1314" t="e">
        <f t="shared" si="62"/>
        <v>#REF!</v>
      </c>
      <c r="N70" s="1916"/>
      <c r="O70" s="1916"/>
      <c r="P70" s="1916"/>
      <c r="Q70" s="1916"/>
      <c r="R70" s="1916"/>
      <c r="S70" s="1916"/>
      <c r="T70" s="1916"/>
    </row>
    <row r="71" spans="1:20" s="1887" customFormat="1">
      <c r="A71" s="2855"/>
      <c r="B71" s="2855"/>
      <c r="C71" s="1901" t="s">
        <v>524</v>
      </c>
      <c r="D71" s="1910">
        <f t="shared" ref="D71:J71" si="63">IF(D10&gt;0,D70/D10*100,"")</f>
        <v>0.19099534382609043</v>
      </c>
      <c r="E71" s="1910" t="str">
        <f t="shared" si="63"/>
        <v/>
      </c>
      <c r="F71" s="1910">
        <f t="shared" si="63"/>
        <v>0.19099534382609043</v>
      </c>
      <c r="G71" s="1910">
        <f t="shared" si="63"/>
        <v>0.11799093414987501</v>
      </c>
      <c r="H71" s="1910">
        <f t="shared" si="63"/>
        <v>0.15656365299610098</v>
      </c>
      <c r="I71" s="1910">
        <f t="shared" si="63"/>
        <v>0.17375183617559339</v>
      </c>
      <c r="J71" s="1910" t="e">
        <f t="shared" si="63"/>
        <v>#REF!</v>
      </c>
      <c r="N71" s="1918"/>
      <c r="O71" s="1918"/>
      <c r="P71" s="1918"/>
      <c r="Q71" s="1918"/>
      <c r="R71" s="1918"/>
      <c r="S71" s="1918"/>
      <c r="T71" s="1918"/>
    </row>
    <row r="72" spans="1:20" s="1887" customFormat="1">
      <c r="A72" s="2855"/>
      <c r="B72" s="2855"/>
      <c r="C72" s="1901" t="s">
        <v>525</v>
      </c>
      <c r="D72" s="1910">
        <f t="shared" ref="D72:J72" si="64">IF(D21&gt;0,D70/D21*100,"")</f>
        <v>0.22719543063653194</v>
      </c>
      <c r="E72" s="1910" t="str">
        <f t="shared" si="64"/>
        <v/>
      </c>
      <c r="F72" s="1910">
        <f t="shared" si="64"/>
        <v>0.22719543063653194</v>
      </c>
      <c r="G72" s="1910">
        <f t="shared" si="64"/>
        <v>0.14035422138531536</v>
      </c>
      <c r="H72" s="1910">
        <f t="shared" si="64"/>
        <v>0.18623776368916042</v>
      </c>
      <c r="I72" s="1910">
        <f t="shared" si="64"/>
        <v>0.20668367115623348</v>
      </c>
      <c r="J72" s="1910" t="e">
        <f t="shared" si="64"/>
        <v>#REF!</v>
      </c>
      <c r="N72" s="1918"/>
      <c r="O72" s="1918"/>
      <c r="P72" s="1918"/>
      <c r="Q72" s="1918"/>
      <c r="R72" s="1918"/>
      <c r="S72" s="1918"/>
      <c r="T72" s="1918"/>
    </row>
    <row r="73" spans="1:20" s="1887" customFormat="1">
      <c r="A73" s="2855"/>
      <c r="B73" s="2855"/>
      <c r="C73" s="1913" t="s">
        <v>534</v>
      </c>
      <c r="D73" s="1910">
        <f t="shared" ref="D73:J73" si="65">IF(D32&gt;0,D70/D32*100,"")</f>
        <v>5.1766453319184569</v>
      </c>
      <c r="E73" s="1910" t="str">
        <f t="shared" si="65"/>
        <v/>
      </c>
      <c r="F73" s="1910">
        <f t="shared" si="65"/>
        <v>5.1766453319184569</v>
      </c>
      <c r="G73" s="1910">
        <f t="shared" si="65"/>
        <v>3.3552129772787147</v>
      </c>
      <c r="H73" s="1910">
        <f t="shared" si="65"/>
        <v>4.4616512496772307</v>
      </c>
      <c r="I73" s="1910">
        <f t="shared" si="65"/>
        <v>4.9621645292435517</v>
      </c>
      <c r="J73" s="1910" t="e">
        <f t="shared" si="65"/>
        <v>#REF!</v>
      </c>
      <c r="N73" s="1918"/>
      <c r="O73" s="1918"/>
      <c r="P73" s="1918"/>
      <c r="Q73" s="1918"/>
      <c r="R73" s="1918"/>
      <c r="S73" s="1918"/>
      <c r="T73" s="1918"/>
    </row>
    <row r="74" spans="1:20">
      <c r="A74" s="2855" t="s">
        <v>540</v>
      </c>
      <c r="B74" s="2855" t="s">
        <v>24</v>
      </c>
      <c r="C74" s="1897" t="s">
        <v>311</v>
      </c>
      <c r="D74" s="1911">
        <f>D35-D54</f>
        <v>36.755924218586344</v>
      </c>
      <c r="E74" s="1911">
        <f>E35-E54</f>
        <v>0</v>
      </c>
      <c r="F74" s="1911">
        <f t="shared" ref="F74:H74" si="66">F35-F54</f>
        <v>36.755924218586344</v>
      </c>
      <c r="G74" s="1924">
        <f t="shared" si="66"/>
        <v>46.850424218586014</v>
      </c>
      <c r="H74" s="1924">
        <f t="shared" si="66"/>
        <v>48.693424218586486</v>
      </c>
      <c r="I74" s="1924">
        <f>I35-I54</f>
        <v>49.579424218586482</v>
      </c>
      <c r="J74" s="1314" t="e">
        <f t="shared" ref="J74" si="67">J35-J54</f>
        <v>#REF!</v>
      </c>
    </row>
    <row r="75" spans="1:20" s="1887" customFormat="1">
      <c r="A75" s="2855"/>
      <c r="B75" s="2855"/>
      <c r="C75" s="1901" t="s">
        <v>527</v>
      </c>
      <c r="D75" s="1910">
        <f t="shared" ref="D75:J75" si="68">IF(D11&gt;0,D74/D11*100,"")</f>
        <v>1.9115021074144267</v>
      </c>
      <c r="E75" s="1910" t="str">
        <f t="shared" si="68"/>
        <v/>
      </c>
      <c r="F75" s="1910">
        <f t="shared" si="68"/>
        <v>1.9115021074144267</v>
      </c>
      <c r="G75" s="1910">
        <f t="shared" si="68"/>
        <v>2.3668907177593512</v>
      </c>
      <c r="H75" s="1910">
        <f t="shared" si="68"/>
        <v>2.4266160589217338</v>
      </c>
      <c r="I75" s="1910">
        <f t="shared" si="68"/>
        <v>2.4525280534569509</v>
      </c>
      <c r="J75" s="1910" t="e">
        <f t="shared" si="68"/>
        <v>#REF!</v>
      </c>
    </row>
    <row r="76" spans="1:20" s="1887" customFormat="1">
      <c r="A76" s="2855"/>
      <c r="B76" s="2855"/>
      <c r="C76" s="1901" t="s">
        <v>528</v>
      </c>
      <c r="D76" s="1910">
        <f t="shared" ref="D76:J76" si="69">IF(D22&gt;0,D74/D22*100,"")</f>
        <v>2.1895068827052699</v>
      </c>
      <c r="E76" s="1910" t="str">
        <f t="shared" si="69"/>
        <v/>
      </c>
      <c r="F76" s="1910">
        <f t="shared" si="69"/>
        <v>2.1895068827052699</v>
      </c>
      <c r="G76" s="1910">
        <f t="shared" si="69"/>
        <v>2.7111274553180738</v>
      </c>
      <c r="H76" s="1910">
        <f t="shared" si="69"/>
        <v>2.7795398366178468</v>
      </c>
      <c r="I76" s="1910">
        <f t="shared" si="69"/>
        <v>2.8092203455294165</v>
      </c>
      <c r="J76" s="1910" t="e">
        <f t="shared" si="69"/>
        <v>#REF!</v>
      </c>
    </row>
    <row r="77" spans="1:20" s="1887" customFormat="1">
      <c r="A77" s="2855"/>
      <c r="B77" s="2855"/>
      <c r="C77" s="1913" t="s">
        <v>535</v>
      </c>
      <c r="D77" s="1910">
        <f t="shared" ref="D77:J77" si="70">IF(D35&gt;0,D74/D35*100,"")</f>
        <v>25.488573056219337</v>
      </c>
      <c r="E77" s="1910" t="str">
        <f t="shared" si="70"/>
        <v/>
      </c>
      <c r="F77" s="1910">
        <f t="shared" si="70"/>
        <v>25.488573056219337</v>
      </c>
      <c r="G77" s="1910">
        <f t="shared" si="70"/>
        <v>30.363204289427099</v>
      </c>
      <c r="H77" s="1910">
        <f t="shared" si="70"/>
        <v>31.18514708862164</v>
      </c>
      <c r="I77" s="1910">
        <f t="shared" si="70"/>
        <v>31.573419061820733</v>
      </c>
      <c r="J77" s="1910" t="e">
        <f t="shared" si="70"/>
        <v>#REF!</v>
      </c>
    </row>
  </sheetData>
  <customSheetViews>
    <customSheetView guid="{9C5F982F-1B52-475C-A2F6-A74F67F3DA33}" hiddenRows="1" hiddenColumns="1">
      <selection activeCell="M15" sqref="M15"/>
      <pageMargins left="0.7" right="0.7" top="0.75" bottom="0.75" header="0.3" footer="0.3"/>
    </customSheetView>
    <customSheetView guid="{7BBB2A25-4F99-4A82-970A-3B9A9287565C}" hiddenRows="1" hiddenColumns="1">
      <selection activeCell="E23" sqref="E23"/>
      <pageMargins left="0.7" right="0.7" top="0.75" bottom="0.75" header="0.3" footer="0.3"/>
    </customSheetView>
    <customSheetView guid="{F0F89F14-A63B-400F-A978-57A3C4019740}" hiddenRows="1" hiddenColumns="1">
      <selection activeCell="E23" sqref="E23"/>
      <pageMargins left="0.7" right="0.7" top="0.75" bottom="0.75" header="0.3" footer="0.3"/>
    </customSheetView>
    <customSheetView guid="{30C06470-B50B-4F8B-8C75-54B2A8B71383}" hiddenRows="1" hiddenColumns="1">
      <selection activeCell="F18" sqref="F18"/>
      <pageMargins left="0.7" right="0.7" top="0.75" bottom="0.75" header="0.3" footer="0.3"/>
    </customSheetView>
  </customSheetViews>
  <mergeCells count="34">
    <mergeCell ref="A70:A73"/>
    <mergeCell ref="B70:B73"/>
    <mergeCell ref="A74:A77"/>
    <mergeCell ref="B74:B77"/>
    <mergeCell ref="A58:A61"/>
    <mergeCell ref="B58:B61"/>
    <mergeCell ref="A62:A65"/>
    <mergeCell ref="B62:B65"/>
    <mergeCell ref="A66:A69"/>
    <mergeCell ref="B66:B69"/>
    <mergeCell ref="A46:A49"/>
    <mergeCell ref="B46:B49"/>
    <mergeCell ref="A50:A53"/>
    <mergeCell ref="B50:B53"/>
    <mergeCell ref="A54:A57"/>
    <mergeCell ref="B54:B57"/>
    <mergeCell ref="A35:A37"/>
    <mergeCell ref="B35:B37"/>
    <mergeCell ref="A38:A41"/>
    <mergeCell ref="B38:B41"/>
    <mergeCell ref="A42:A45"/>
    <mergeCell ref="B42:B45"/>
    <mergeCell ref="A26:A28"/>
    <mergeCell ref="B26:B28"/>
    <mergeCell ref="A29:A31"/>
    <mergeCell ref="B29:B31"/>
    <mergeCell ref="A32:A34"/>
    <mergeCell ref="B32:B34"/>
    <mergeCell ref="A4:A5"/>
    <mergeCell ref="B4:B5"/>
    <mergeCell ref="C4:C5"/>
    <mergeCell ref="D4:E4"/>
    <mergeCell ref="A23:A25"/>
    <mergeCell ref="B23:B25"/>
  </mergeCells>
  <pageMargins left="0.70866141732283472" right="0.23" top="0.74803149606299213" bottom="0.74803149606299213" header="0.31496062992125984" footer="0.31496062992125984"/>
  <pageSetup paperSize="8" scale="84" fitToWidth="2" fitToHeight="3" orientation="portrait" r:id="rId1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88"/>
  <sheetViews>
    <sheetView view="pageBreakPreview" topLeftCell="A62" zoomScaleNormal="100" zoomScaleSheetLayoutView="100" workbookViewId="0">
      <selection activeCell="C76" sqref="C76"/>
    </sheetView>
  </sheetViews>
  <sheetFormatPr defaultColWidth="9.140625" defaultRowHeight="15.75"/>
  <cols>
    <col min="1" max="1" width="9.140625" style="2149" customWidth="1"/>
    <col min="2" max="2" width="85.28515625" style="2149" customWidth="1"/>
    <col min="3" max="3" width="47" style="2149" customWidth="1"/>
    <col min="4" max="4" width="20.85546875" style="2192" customWidth="1"/>
    <col min="5" max="5" width="17.28515625" style="2149" customWidth="1"/>
    <col min="6" max="16384" width="9.140625" style="2149"/>
  </cols>
  <sheetData>
    <row r="2" spans="1:4" ht="21">
      <c r="A2" s="2859" t="s">
        <v>547</v>
      </c>
      <c r="B2" s="2859"/>
      <c r="C2" s="2859"/>
      <c r="D2" s="2149"/>
    </row>
    <row r="3" spans="1:4" ht="16.5" thickBot="1">
      <c r="A3" s="2150"/>
      <c r="B3" s="2150"/>
      <c r="C3" s="2150"/>
      <c r="D3" s="2151"/>
    </row>
    <row r="4" spans="1:4" ht="15" customHeight="1">
      <c r="A4" s="2860" t="s">
        <v>6</v>
      </c>
      <c r="B4" s="2862" t="s">
        <v>508</v>
      </c>
      <c r="C4" s="2864" t="s">
        <v>548</v>
      </c>
      <c r="D4" s="2866" t="s">
        <v>549</v>
      </c>
    </row>
    <row r="5" spans="1:4" ht="36" customHeight="1" thickBot="1">
      <c r="A5" s="2861"/>
      <c r="B5" s="2863"/>
      <c r="C5" s="2865"/>
      <c r="D5" s="2867"/>
    </row>
    <row r="6" spans="1:4" ht="14.25" customHeight="1" thickBot="1">
      <c r="A6" s="1990">
        <v>1</v>
      </c>
      <c r="B6" s="1991">
        <v>2</v>
      </c>
      <c r="C6" s="1991">
        <v>3</v>
      </c>
      <c r="D6" s="2152">
        <v>7</v>
      </c>
    </row>
    <row r="7" spans="1:4" ht="16.149999999999999" customHeight="1">
      <c r="A7" s="1997" t="s">
        <v>8</v>
      </c>
      <c r="B7" s="2153" t="s">
        <v>550</v>
      </c>
      <c r="C7" s="2154"/>
      <c r="D7" s="2155"/>
    </row>
    <row r="8" spans="1:4" ht="18.75">
      <c r="A8" s="1996" t="s">
        <v>91</v>
      </c>
      <c r="B8" s="2156" t="s">
        <v>551</v>
      </c>
      <c r="C8" s="1992" t="s">
        <v>0</v>
      </c>
      <c r="D8" s="2157">
        <v>13322.1</v>
      </c>
    </row>
    <row r="9" spans="1:4" ht="18.75">
      <c r="A9" s="2158"/>
      <c r="B9" s="2159" t="s">
        <v>552</v>
      </c>
      <c r="C9" s="2160" t="s">
        <v>553</v>
      </c>
      <c r="D9" s="2161">
        <f>2176.4/D8</f>
        <v>0.16336763723436995</v>
      </c>
    </row>
    <row r="10" spans="1:4" ht="18.75">
      <c r="A10" s="2158"/>
      <c r="B10" s="2162" t="s">
        <v>554</v>
      </c>
      <c r="C10" s="2160" t="s">
        <v>553</v>
      </c>
      <c r="D10" s="2163">
        <v>0</v>
      </c>
    </row>
    <row r="11" spans="1:4" ht="18.75">
      <c r="A11" s="2158"/>
      <c r="B11" s="2159" t="s">
        <v>555</v>
      </c>
      <c r="C11" s="2160" t="s">
        <v>553</v>
      </c>
      <c r="D11" s="2161">
        <f>5841.8/D8</f>
        <v>0.43850443999069216</v>
      </c>
    </row>
    <row r="12" spans="1:4" ht="18.75">
      <c r="A12" s="2158"/>
      <c r="B12" s="2159" t="s">
        <v>556</v>
      </c>
      <c r="C12" s="2160" t="s">
        <v>553</v>
      </c>
      <c r="D12" s="2161">
        <f>5303.8/D8</f>
        <v>0.39812041645085983</v>
      </c>
    </row>
    <row r="13" spans="1:4" ht="18.75">
      <c r="A13" s="2158"/>
      <c r="B13" s="2156" t="s">
        <v>557</v>
      </c>
      <c r="C13" s="2160" t="s">
        <v>558</v>
      </c>
      <c r="D13" s="2163">
        <f>1880.35/5303.8</f>
        <v>0.35452882838719407</v>
      </c>
    </row>
    <row r="14" spans="1:4" ht="18.75">
      <c r="A14" s="1996" t="s">
        <v>92</v>
      </c>
      <c r="B14" s="2156" t="s">
        <v>559</v>
      </c>
      <c r="C14" s="1992" t="s">
        <v>0</v>
      </c>
      <c r="D14" s="2164">
        <v>2897.3</v>
      </c>
    </row>
    <row r="15" spans="1:4" ht="18.75">
      <c r="A15" s="2158"/>
      <c r="B15" s="2159" t="s">
        <v>552</v>
      </c>
      <c r="C15" s="2160" t="s">
        <v>560</v>
      </c>
      <c r="D15" s="2161">
        <f>4.89/D14</f>
        <v>1.6877782763262345E-3</v>
      </c>
    </row>
    <row r="16" spans="1:4" ht="18.75">
      <c r="A16" s="2158"/>
      <c r="B16" s="2159" t="s">
        <v>554</v>
      </c>
      <c r="C16" s="2160" t="s">
        <v>560</v>
      </c>
      <c r="D16" s="2163">
        <v>0</v>
      </c>
    </row>
    <row r="17" spans="1:4" ht="18.75">
      <c r="A17" s="2158"/>
      <c r="B17" s="2159" t="s">
        <v>555</v>
      </c>
      <c r="C17" s="2160" t="s">
        <v>560</v>
      </c>
      <c r="D17" s="2161">
        <f>1720/D14</f>
        <v>0.59365616263417664</v>
      </c>
    </row>
    <row r="18" spans="1:4" ht="18.75">
      <c r="A18" s="2158"/>
      <c r="B18" s="2159" t="s">
        <v>561</v>
      </c>
      <c r="C18" s="2160" t="s">
        <v>560</v>
      </c>
      <c r="D18" s="2161">
        <f>1172.4/D14</f>
        <v>0.40465260760017946</v>
      </c>
    </row>
    <row r="19" spans="1:4" ht="37.5">
      <c r="A19" s="1996" t="s">
        <v>93</v>
      </c>
      <c r="B19" s="2156" t="s">
        <v>562</v>
      </c>
      <c r="C19" s="1992" t="s">
        <v>2</v>
      </c>
      <c r="D19" s="2165">
        <v>5983</v>
      </c>
    </row>
    <row r="20" spans="1:4" ht="29.25" customHeight="1">
      <c r="A20" s="2158"/>
      <c r="B20" s="2159" t="s">
        <v>552</v>
      </c>
      <c r="C20" s="2160" t="s">
        <v>563</v>
      </c>
      <c r="D20" s="2161">
        <f>114/D19</f>
        <v>1.9053986294501085E-2</v>
      </c>
    </row>
    <row r="21" spans="1:4" ht="29.25" hidden="1" customHeight="1">
      <c r="A21" s="2158"/>
      <c r="B21" s="2159" t="s">
        <v>554</v>
      </c>
      <c r="C21" s="2160" t="s">
        <v>563</v>
      </c>
      <c r="D21" s="2166"/>
    </row>
    <row r="22" spans="1:4" ht="29.25" customHeight="1">
      <c r="A22" s="2158"/>
      <c r="B22" s="2159" t="s">
        <v>564</v>
      </c>
      <c r="C22" s="2160" t="s">
        <v>563</v>
      </c>
      <c r="D22" s="2161">
        <f>5869/D19</f>
        <v>0.98094601370549894</v>
      </c>
    </row>
    <row r="23" spans="1:4" ht="37.5">
      <c r="A23" s="1996" t="s">
        <v>94</v>
      </c>
      <c r="B23" s="2156" t="s">
        <v>565</v>
      </c>
      <c r="C23" s="1992" t="s">
        <v>3</v>
      </c>
      <c r="D23" s="2164">
        <v>4939.3900000000003</v>
      </c>
    </row>
    <row r="24" spans="1:4" ht="18.75">
      <c r="A24" s="2158"/>
      <c r="B24" s="2159" t="s">
        <v>552</v>
      </c>
      <c r="C24" s="1992" t="s">
        <v>566</v>
      </c>
      <c r="D24" s="2161">
        <f>3362.76/D23</f>
        <v>0.68080471475222648</v>
      </c>
    </row>
    <row r="25" spans="1:4" ht="18.75" hidden="1">
      <c r="A25" s="2158"/>
      <c r="B25" s="2159" t="s">
        <v>554</v>
      </c>
      <c r="C25" s="1992" t="s">
        <v>566</v>
      </c>
      <c r="D25" s="2167"/>
    </row>
    <row r="26" spans="1:4" ht="18.75">
      <c r="A26" s="2158"/>
      <c r="B26" s="2159" t="s">
        <v>564</v>
      </c>
      <c r="C26" s="1992" t="s">
        <v>566</v>
      </c>
      <c r="D26" s="2161">
        <f>1576.63/D23</f>
        <v>0.31919528524777352</v>
      </c>
    </row>
    <row r="27" spans="1:4" ht="18.75">
      <c r="A27" s="1996" t="s">
        <v>9</v>
      </c>
      <c r="B27" s="2168" t="s">
        <v>567</v>
      </c>
      <c r="C27" s="2158"/>
      <c r="D27" s="2169"/>
    </row>
    <row r="28" spans="1:4" ht="14.45" customHeight="1">
      <c r="A28" s="2868"/>
      <c r="B28" s="2870" t="s">
        <v>568</v>
      </c>
      <c r="C28" s="2170" t="s">
        <v>569</v>
      </c>
      <c r="D28" s="2171"/>
    </row>
    <row r="29" spans="1:4" ht="39" customHeight="1">
      <c r="A29" s="2869"/>
      <c r="B29" s="2871"/>
      <c r="C29" s="2170" t="s">
        <v>570</v>
      </c>
      <c r="D29" s="2172">
        <v>0.12039999999999999</v>
      </c>
    </row>
    <row r="30" spans="1:4" ht="14.45" customHeight="1">
      <c r="A30" s="2868"/>
      <c r="B30" s="2870" t="s">
        <v>571</v>
      </c>
      <c r="C30" s="2170" t="s">
        <v>569</v>
      </c>
      <c r="D30" s="2171"/>
    </row>
    <row r="31" spans="1:4" ht="42.6" customHeight="1">
      <c r="A31" s="2869"/>
      <c r="B31" s="2871"/>
      <c r="C31" s="2170" t="s">
        <v>570</v>
      </c>
      <c r="D31" s="2172">
        <v>6.7299999999999999E-2</v>
      </c>
    </row>
    <row r="32" spans="1:4" ht="14.45" customHeight="1">
      <c r="A32" s="2868"/>
      <c r="B32" s="2870" t="s">
        <v>572</v>
      </c>
      <c r="C32" s="2170" t="s">
        <v>569</v>
      </c>
      <c r="D32" s="2171"/>
    </row>
    <row r="33" spans="1:4">
      <c r="A33" s="2869"/>
      <c r="B33" s="2871"/>
      <c r="C33" s="2170" t="s">
        <v>570</v>
      </c>
      <c r="D33" s="2172">
        <v>7.9000000000000008E-3</v>
      </c>
    </row>
    <row r="34" spans="1:4" ht="14.45" customHeight="1">
      <c r="A34" s="2868"/>
      <c r="B34" s="2870" t="s">
        <v>573</v>
      </c>
      <c r="C34" s="2170" t="s">
        <v>569</v>
      </c>
      <c r="D34" s="2171"/>
    </row>
    <row r="35" spans="1:4">
      <c r="A35" s="2869"/>
      <c r="B35" s="2871"/>
      <c r="C35" s="2170" t="s">
        <v>570</v>
      </c>
      <c r="D35" s="2172">
        <v>3.0999999999999999E-3</v>
      </c>
    </row>
    <row r="36" spans="1:4" ht="14.45" customHeight="1">
      <c r="A36" s="2868"/>
      <c r="B36" s="2870" t="s">
        <v>574</v>
      </c>
      <c r="C36" s="2170" t="s">
        <v>569</v>
      </c>
      <c r="D36" s="2173"/>
    </row>
    <row r="37" spans="1:4">
      <c r="A37" s="2869"/>
      <c r="B37" s="2871"/>
      <c r="C37" s="2170" t="s">
        <v>570</v>
      </c>
      <c r="D37" s="2172">
        <v>0.33629999999999999</v>
      </c>
    </row>
    <row r="38" spans="1:4" ht="14.45" customHeight="1">
      <c r="A38" s="2868"/>
      <c r="B38" s="2870" t="s">
        <v>575</v>
      </c>
      <c r="C38" s="2170" t="s">
        <v>569</v>
      </c>
      <c r="D38" s="2166"/>
    </row>
    <row r="39" spans="1:4">
      <c r="A39" s="2869"/>
      <c r="B39" s="2871"/>
      <c r="C39" s="2170" t="s">
        <v>570</v>
      </c>
      <c r="D39" s="2172">
        <v>2.4500000000000001E-2</v>
      </c>
    </row>
    <row r="40" spans="1:4" ht="14.45" customHeight="1">
      <c r="A40" s="2868"/>
      <c r="B40" s="2870" t="s">
        <v>576</v>
      </c>
      <c r="C40" s="2170" t="s">
        <v>569</v>
      </c>
      <c r="D40" s="2173"/>
    </row>
    <row r="41" spans="1:4">
      <c r="A41" s="2869"/>
      <c r="B41" s="2871"/>
      <c r="C41" s="2170" t="s">
        <v>570</v>
      </c>
      <c r="D41" s="2172">
        <v>0.35599999999999998</v>
      </c>
    </row>
    <row r="42" spans="1:4" ht="14.45" customHeight="1">
      <c r="A42" s="2868"/>
      <c r="B42" s="2872" t="s">
        <v>577</v>
      </c>
      <c r="C42" s="2170" t="s">
        <v>569</v>
      </c>
      <c r="D42" s="2173"/>
    </row>
    <row r="43" spans="1:4">
      <c r="A43" s="2869"/>
      <c r="B43" s="2873"/>
      <c r="C43" s="2170" t="s">
        <v>570</v>
      </c>
      <c r="D43" s="2172">
        <v>0.24629999999999999</v>
      </c>
    </row>
    <row r="44" spans="1:4" ht="14.45" customHeight="1">
      <c r="A44" s="2868"/>
      <c r="B44" s="2872" t="s">
        <v>578</v>
      </c>
      <c r="C44" s="2170" t="s">
        <v>569</v>
      </c>
      <c r="D44" s="2173"/>
    </row>
    <row r="45" spans="1:4">
      <c r="A45" s="2869"/>
      <c r="B45" s="2873"/>
      <c r="C45" s="2170" t="s">
        <v>570</v>
      </c>
      <c r="D45" s="2172">
        <v>0.1096</v>
      </c>
    </row>
    <row r="46" spans="1:4" ht="15.75" customHeight="1">
      <c r="A46" s="2874"/>
      <c r="B46" s="2876" t="s">
        <v>1</v>
      </c>
      <c r="C46" s="2170" t="s">
        <v>569</v>
      </c>
      <c r="D46" s="2173">
        <f>D28+D30+D32+D34+D36+D38+D40</f>
        <v>0</v>
      </c>
    </row>
    <row r="47" spans="1:4">
      <c r="A47" s="2875"/>
      <c r="B47" s="2877"/>
      <c r="C47" s="2170" t="s">
        <v>570</v>
      </c>
      <c r="D47" s="2172">
        <v>1</v>
      </c>
    </row>
    <row r="48" spans="1:4" ht="37.5">
      <c r="A48" s="1996" t="s">
        <v>10</v>
      </c>
      <c r="B48" s="2168" t="s">
        <v>579</v>
      </c>
      <c r="C48" s="2158"/>
      <c r="D48" s="2169"/>
    </row>
    <row r="49" spans="1:4" ht="18.75">
      <c r="A49" s="2158"/>
      <c r="B49" s="2174" t="s">
        <v>580</v>
      </c>
      <c r="C49" s="1995" t="s">
        <v>2</v>
      </c>
      <c r="D49" s="2175">
        <v>204</v>
      </c>
    </row>
    <row r="50" spans="1:4" ht="18.75">
      <c r="A50" s="2158"/>
      <c r="B50" s="2176" t="s">
        <v>581</v>
      </c>
      <c r="C50" s="1904" t="s">
        <v>582</v>
      </c>
      <c r="D50" s="2177">
        <v>65.349999999999994</v>
      </c>
    </row>
    <row r="51" spans="1:4" ht="18.75">
      <c r="A51" s="1992"/>
      <c r="B51" s="2176" t="s">
        <v>583</v>
      </c>
      <c r="C51" s="1904" t="s">
        <v>584</v>
      </c>
      <c r="D51" s="2178"/>
    </row>
    <row r="52" spans="1:4" ht="18.75">
      <c r="A52" s="1992"/>
      <c r="B52" s="2176" t="s">
        <v>585</v>
      </c>
      <c r="C52" s="1904" t="s">
        <v>584</v>
      </c>
      <c r="D52" s="2179">
        <v>62.93</v>
      </c>
    </row>
    <row r="53" spans="1:4" ht="18.75">
      <c r="A53" s="1996" t="s">
        <v>11</v>
      </c>
      <c r="B53" s="2180" t="s">
        <v>586</v>
      </c>
      <c r="C53" s="1904"/>
      <c r="D53" s="2178">
        <f>D54+D56</f>
        <v>442</v>
      </c>
    </row>
    <row r="54" spans="1:4" ht="18.75">
      <c r="A54" s="1992"/>
      <c r="B54" s="2156" t="s">
        <v>587</v>
      </c>
      <c r="C54" s="1904" t="s">
        <v>2</v>
      </c>
      <c r="D54" s="2181">
        <v>205</v>
      </c>
    </row>
    <row r="55" spans="1:4" ht="37.5">
      <c r="A55" s="1992"/>
      <c r="B55" s="2176" t="s">
        <v>588</v>
      </c>
      <c r="C55" s="1904" t="s">
        <v>96</v>
      </c>
      <c r="D55" s="2182">
        <v>0.69</v>
      </c>
    </row>
    <row r="56" spans="1:4" ht="18.75">
      <c r="A56" s="1992"/>
      <c r="B56" s="2156" t="s">
        <v>589</v>
      </c>
      <c r="C56" s="1904" t="s">
        <v>2</v>
      </c>
      <c r="D56" s="2181">
        <v>237</v>
      </c>
    </row>
    <row r="57" spans="1:4" ht="37.5">
      <c r="A57" s="1992"/>
      <c r="B57" s="2176" t="s">
        <v>590</v>
      </c>
      <c r="C57" s="1904" t="s">
        <v>96</v>
      </c>
      <c r="D57" s="2182">
        <v>0.61</v>
      </c>
    </row>
    <row r="58" spans="1:4" ht="18.75">
      <c r="A58" s="1996" t="s">
        <v>591</v>
      </c>
      <c r="B58" s="2168" t="s">
        <v>592</v>
      </c>
      <c r="C58" s="2183" t="s">
        <v>2</v>
      </c>
      <c r="D58" s="2184">
        <v>168657</v>
      </c>
    </row>
    <row r="59" spans="1:4" ht="14.45" customHeight="1">
      <c r="A59" s="2878" t="s">
        <v>593</v>
      </c>
      <c r="B59" s="2880" t="s">
        <v>594</v>
      </c>
      <c r="C59" s="2183" t="s">
        <v>2</v>
      </c>
      <c r="D59" s="2184">
        <f>D58-1626</f>
        <v>167031</v>
      </c>
    </row>
    <row r="60" spans="1:4" ht="28.5" customHeight="1">
      <c r="A60" s="2879"/>
      <c r="B60" s="2881"/>
      <c r="C60" s="2185" t="s">
        <v>595</v>
      </c>
      <c r="D60" s="2186">
        <f>D59/D58</f>
        <v>0.9903591312545581</v>
      </c>
    </row>
    <row r="61" spans="1:4" ht="17.25" customHeight="1">
      <c r="A61" s="2561" t="s">
        <v>596</v>
      </c>
      <c r="B61" s="2882" t="s">
        <v>597</v>
      </c>
      <c r="C61" s="2183" t="s">
        <v>2</v>
      </c>
      <c r="D61" s="2184">
        <v>114092</v>
      </c>
    </row>
    <row r="62" spans="1:4" ht="26.25" customHeight="1">
      <c r="A62" s="2562"/>
      <c r="B62" s="2883"/>
      <c r="C62" s="2185" t="s">
        <v>598</v>
      </c>
      <c r="D62" s="2186">
        <f>D61/D59</f>
        <v>0.68305883339020901</v>
      </c>
    </row>
    <row r="63" spans="1:4" ht="17.25" customHeight="1">
      <c r="A63" s="2561"/>
      <c r="B63" s="2884" t="s">
        <v>599</v>
      </c>
      <c r="C63" s="2183" t="s">
        <v>2</v>
      </c>
      <c r="D63" s="2187">
        <v>1192</v>
      </c>
    </row>
    <row r="64" spans="1:4" ht="17.25" customHeight="1">
      <c r="A64" s="2562"/>
      <c r="B64" s="2885"/>
      <c r="C64" s="2185" t="s">
        <v>600</v>
      </c>
      <c r="D64" s="2186">
        <f>D63/D61</f>
        <v>1.0447708866528765E-2</v>
      </c>
    </row>
    <row r="65" spans="1:4" ht="17.25" customHeight="1">
      <c r="A65" s="2561"/>
      <c r="B65" s="2884" t="s">
        <v>601</v>
      </c>
      <c r="C65" s="2183" t="s">
        <v>2</v>
      </c>
      <c r="D65" s="2184">
        <v>112812</v>
      </c>
    </row>
    <row r="66" spans="1:4" ht="17.25" customHeight="1">
      <c r="A66" s="2562"/>
      <c r="B66" s="2885"/>
      <c r="C66" s="2185" t="s">
        <v>600</v>
      </c>
      <c r="D66" s="2186">
        <f>D65/D61</f>
        <v>0.98878098376748591</v>
      </c>
    </row>
    <row r="67" spans="1:4" ht="14.45" customHeight="1">
      <c r="A67" s="2561" t="s">
        <v>602</v>
      </c>
      <c r="B67" s="2880" t="s">
        <v>603</v>
      </c>
      <c r="C67" s="2183" t="s">
        <v>2</v>
      </c>
      <c r="D67" s="2184">
        <v>1626</v>
      </c>
    </row>
    <row r="68" spans="1:4" ht="18.75" customHeight="1">
      <c r="A68" s="2562"/>
      <c r="B68" s="2881"/>
      <c r="C68" s="2185" t="s">
        <v>595</v>
      </c>
      <c r="D68" s="2186">
        <f>D67/D58</f>
        <v>9.6408687454419325E-3</v>
      </c>
    </row>
    <row r="69" spans="1:4" ht="19.5" customHeight="1">
      <c r="A69" s="2561" t="s">
        <v>604</v>
      </c>
      <c r="B69" s="2880" t="s">
        <v>605</v>
      </c>
      <c r="C69" s="2183" t="s">
        <v>2</v>
      </c>
      <c r="D69" s="2188">
        <v>0</v>
      </c>
    </row>
    <row r="70" spans="1:4" ht="33.75" customHeight="1">
      <c r="A70" s="2562"/>
      <c r="B70" s="2881"/>
      <c r="C70" s="2185" t="s">
        <v>606</v>
      </c>
      <c r="D70" s="2189">
        <f>D69/D59</f>
        <v>0</v>
      </c>
    </row>
    <row r="71" spans="1:4" ht="37.5">
      <c r="A71" s="1996" t="s">
        <v>607</v>
      </c>
      <c r="B71" s="2168" t="s">
        <v>608</v>
      </c>
      <c r="C71" s="1992"/>
      <c r="D71" s="2190">
        <f>D74+D77+D80+D86</f>
        <v>126</v>
      </c>
    </row>
    <row r="72" spans="1:4" ht="14.45" customHeight="1">
      <c r="A72" s="2561"/>
      <c r="B72" s="2882" t="s">
        <v>51</v>
      </c>
      <c r="C72" s="2185" t="s">
        <v>609</v>
      </c>
      <c r="D72" s="2191">
        <v>1</v>
      </c>
    </row>
    <row r="73" spans="1:4" ht="14.45" customHeight="1">
      <c r="A73" s="2640"/>
      <c r="B73" s="2886"/>
      <c r="C73" s="2185" t="s">
        <v>610</v>
      </c>
      <c r="D73" s="2191">
        <v>0</v>
      </c>
    </row>
    <row r="74" spans="1:4" ht="14.45" customHeight="1">
      <c r="A74" s="2562"/>
      <c r="B74" s="2883"/>
      <c r="C74" s="2185" t="s">
        <v>611</v>
      </c>
      <c r="D74" s="2187">
        <v>76</v>
      </c>
    </row>
    <row r="75" spans="1:4" ht="14.45" customHeight="1">
      <c r="A75" s="2561"/>
      <c r="B75" s="2882" t="s">
        <v>612</v>
      </c>
      <c r="C75" s="2185" t="s">
        <v>609</v>
      </c>
      <c r="D75" s="2191">
        <v>1</v>
      </c>
    </row>
    <row r="76" spans="1:4" ht="14.45" customHeight="1">
      <c r="A76" s="2640"/>
      <c r="B76" s="2886"/>
      <c r="C76" s="2185" t="s">
        <v>610</v>
      </c>
      <c r="D76" s="2191">
        <v>0</v>
      </c>
    </row>
    <row r="77" spans="1:4" ht="14.45" customHeight="1">
      <c r="A77" s="2562"/>
      <c r="B77" s="2883"/>
      <c r="C77" s="2185" t="s">
        <v>611</v>
      </c>
      <c r="D77" s="2187">
        <v>8</v>
      </c>
    </row>
    <row r="78" spans="1:4" ht="14.45" customHeight="1">
      <c r="A78" s="2561"/>
      <c r="B78" s="2882" t="s">
        <v>613</v>
      </c>
      <c r="C78" s="2185" t="s">
        <v>609</v>
      </c>
      <c r="D78" s="2191">
        <v>1</v>
      </c>
    </row>
    <row r="79" spans="1:4" ht="14.45" customHeight="1">
      <c r="A79" s="2640"/>
      <c r="B79" s="2886"/>
      <c r="C79" s="2185" t="s">
        <v>610</v>
      </c>
      <c r="D79" s="2191">
        <v>0</v>
      </c>
    </row>
    <row r="80" spans="1:4" ht="14.45" customHeight="1">
      <c r="A80" s="2562"/>
      <c r="B80" s="2883"/>
      <c r="C80" s="2185" t="s">
        <v>611</v>
      </c>
      <c r="D80" s="2187">
        <v>1</v>
      </c>
    </row>
    <row r="81" spans="1:4" ht="14.45" customHeight="1">
      <c r="A81" s="2561"/>
      <c r="B81" s="2882" t="s">
        <v>15</v>
      </c>
      <c r="C81" s="2185" t="s">
        <v>609</v>
      </c>
      <c r="D81" s="2191">
        <v>0</v>
      </c>
    </row>
    <row r="82" spans="1:4" ht="14.45" customHeight="1">
      <c r="A82" s="2640"/>
      <c r="B82" s="2886"/>
      <c r="C82" s="2185" t="s">
        <v>610</v>
      </c>
      <c r="D82" s="2191">
        <v>0</v>
      </c>
    </row>
    <row r="83" spans="1:4" ht="14.45" customHeight="1">
      <c r="A83" s="2562"/>
      <c r="B83" s="2883"/>
      <c r="C83" s="2185" t="s">
        <v>611</v>
      </c>
      <c r="D83" s="2187">
        <v>0</v>
      </c>
    </row>
    <row r="84" spans="1:4" ht="14.45" customHeight="1">
      <c r="A84" s="2561"/>
      <c r="B84" s="2882" t="s">
        <v>16</v>
      </c>
      <c r="C84" s="2185" t="s">
        <v>609</v>
      </c>
      <c r="D84" s="2191">
        <v>1</v>
      </c>
    </row>
    <row r="85" spans="1:4" ht="14.45" customHeight="1">
      <c r="A85" s="2640"/>
      <c r="B85" s="2886"/>
      <c r="C85" s="2185" t="s">
        <v>610</v>
      </c>
      <c r="D85" s="2191">
        <v>0</v>
      </c>
    </row>
    <row r="86" spans="1:4" ht="14.45" customHeight="1">
      <c r="A86" s="2562"/>
      <c r="B86" s="2883"/>
      <c r="C86" s="2185" t="s">
        <v>611</v>
      </c>
      <c r="D86" s="2187">
        <v>41</v>
      </c>
    </row>
    <row r="87" spans="1:4" ht="26.45" customHeight="1"/>
    <row r="88" spans="1:4">
      <c r="A88" s="2193" t="s">
        <v>614</v>
      </c>
    </row>
  </sheetData>
  <customSheetViews>
    <customSheetView guid="{9C5F982F-1B52-475C-A2F6-A74F67F3DA33}" hiddenRows="1">
      <selection activeCell="I16" sqref="I16"/>
      <pageMargins left="0.7" right="0.7" top="0.75" bottom="0.75" header="0.3" footer="0.3"/>
    </customSheetView>
    <customSheetView guid="{30C06470-B50B-4F8B-8C75-54B2A8B71383}" hiddenRows="1" topLeftCell="A59">
      <selection activeCell="I16" sqref="I16"/>
      <pageMargins left="0.7" right="0.7" top="0.75" bottom="0.75" header="0.3" footer="0.3"/>
    </customSheetView>
  </customSheetViews>
  <mergeCells count="47">
    <mergeCell ref="A69:A70"/>
    <mergeCell ref="B69:B70"/>
    <mergeCell ref="A81:A83"/>
    <mergeCell ref="B81:B83"/>
    <mergeCell ref="A84:A86"/>
    <mergeCell ref="B84:B86"/>
    <mergeCell ref="A72:A74"/>
    <mergeCell ref="B72:B74"/>
    <mergeCell ref="A75:A77"/>
    <mergeCell ref="B75:B77"/>
    <mergeCell ref="A78:A80"/>
    <mergeCell ref="B78:B80"/>
    <mergeCell ref="A63:A64"/>
    <mergeCell ref="B63:B64"/>
    <mergeCell ref="A65:A66"/>
    <mergeCell ref="B65:B66"/>
    <mergeCell ref="A67:A68"/>
    <mergeCell ref="B67:B68"/>
    <mergeCell ref="A46:A47"/>
    <mergeCell ref="B46:B47"/>
    <mergeCell ref="A59:A60"/>
    <mergeCell ref="B59:B60"/>
    <mergeCell ref="A61:A62"/>
    <mergeCell ref="B61:B62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30:A31"/>
    <mergeCell ref="B30:B31"/>
    <mergeCell ref="A32:A33"/>
    <mergeCell ref="B32:B33"/>
    <mergeCell ref="A28:A29"/>
    <mergeCell ref="B28:B29"/>
    <mergeCell ref="A2:C2"/>
    <mergeCell ref="A4:A5"/>
    <mergeCell ref="B4:B5"/>
    <mergeCell ref="C4:C5"/>
    <mergeCell ref="D4:D5"/>
  </mergeCells>
  <pageMargins left="1.27" right="0.70866141732283472" top="0.74803149606299213" bottom="0.74803149606299213" header="0.31496062992125984" footer="0.31496062992125984"/>
  <pageSetup paperSize="8" scale="4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Паспорт программы</vt:lpstr>
      <vt:lpstr> Ф-1 Целевые показатели прог</vt:lpstr>
      <vt:lpstr>Ф-2-Перечень меропр с прям затр</vt:lpstr>
      <vt:lpstr>Ф-3 Перечень меропр с сопут эфф</vt:lpstr>
      <vt:lpstr>Ф-4 Показатели баланса</vt:lpstr>
      <vt:lpstr>Ф5- Справочно Показатели работы</vt:lpstr>
      <vt:lpstr>' Ф-1 Целевые показатели прог'!Заголовки_для_печати</vt:lpstr>
      <vt:lpstr>'Ф-2-Перечень меропр с прям затр'!Заголовки_для_печати</vt:lpstr>
      <vt:lpstr>'Ф-3 Перечень меропр с сопут эфф'!Заголовки_для_печати</vt:lpstr>
      <vt:lpstr>'Ф-2-Перечень меропр с прям затр'!Область_печати</vt:lpstr>
      <vt:lpstr>'Ф-4 Показатели баланса'!Область_печати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Туркина</dc:creator>
  <cp:lastModifiedBy>Барсукова Елена Анатольевна</cp:lastModifiedBy>
  <cp:lastPrinted>2024-07-16T13:13:05Z</cp:lastPrinted>
  <dcterms:created xsi:type="dcterms:W3CDTF">2014-03-11T09:58:45Z</dcterms:created>
  <dcterms:modified xsi:type="dcterms:W3CDTF">2024-09-24T09:53:46Z</dcterms:modified>
</cp:coreProperties>
</file>